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persons/person.xml" ContentType="application/vnd.ms-excel.pers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tyles.xml" ContentType="application/vnd.openxmlformats-officedocument.spreadsheetml.styles+xml"/>
  <Override PartName="/xl/comments1.xml" ContentType="application/vnd.openxmlformats-officedocument.spreadsheetml.comments+xml"/>
  <Override PartName="/xl/threadedComments/threadedComments1.xml" ContentType="application/vnd.ms-excel.threadedcomments+xml"/>
  <Default Extension="vml" ContentType="application/vnd.openxmlformats-officedocument.vmlDrawing"/>
  <Default Extension="bin" ContentType="application/vnd.openxmlformats-officedocument.spreadsheetml.printerSetting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xml" ContentType="application/vnd.openxmlformats-officedocument.drawing+xml"/>
  <Override PartName="/xl/worksheets/sheet4.xml" ContentType="application/vnd.openxmlformats-officedocument.spreadsheetml.worksheet+xml"/>
  <Override PartName="/xl/comments5.xml" ContentType="application/vnd.openxmlformats-officedocument.spreadsheetml.comments+xml"/>
  <Override PartName="/xl/threadedComments/threadedComments5.xml" ContentType="application/vnd.ms-excel.threaded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worksheets/sheet5.xml" ContentType="application/vnd.openxmlformats-officedocument.spreadsheetml.worksheet+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worksheets/sheet6.xml" ContentType="application/vnd.openxmlformats-officedocument.spreadsheetml.worksheet+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worksheets/sheet7.xml" ContentType="application/vnd.openxmlformats-officedocument.spreadsheetml.worksheet+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ms-office.chartex+xml"/>
  <Override PartName="/xl/charts/style17.xml" ContentType="application/vnd.ms-office.chartstyle+xml"/>
  <Override PartName="/xl/charts/colors17.xml" ContentType="application/vnd.ms-office.chartcolorstyle+xml"/>
  <Override PartName="/xl/charts/chart18.xml" ContentType="application/vnd.ms-office.chartex+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worksheets/sheet8.xml" ContentType="application/vnd.openxmlformats-officedocument.spreadsheetml.worksheet+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6.xml" ContentType="application/vnd.openxmlformats-officedocument.drawing+xml"/>
  <Override PartName="/xl/worksheets/sheet9.xml" ContentType="application/vnd.openxmlformats-officedocument.spreadsheetml.worksheet+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7.xml" ContentType="application/vnd.openxmlformats-officedocument.drawing+xml"/>
  <Override PartName="/xl/worksheets/sheet10.xml" ContentType="application/vnd.openxmlformats-officedocument.spreadsheetml.worksheet+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8.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comments13.xml" ContentType="application/vnd.openxmlformats-officedocument.spreadsheetml.comments+xml"/>
  <Override PartName="/xl/threadedComments/threadedComments13.xml" ContentType="application/vnd.ms-excel.threadedcomments+xml"/>
  <Override PartName="/xl/drawings/drawing9.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worksheets/sheet13.xml" ContentType="application/vnd.openxmlformats-officedocument.spreadsheetml.worksheet+xml"/>
  <Override PartName="/xl/comments14.xml" ContentType="application/vnd.openxmlformats-officedocument.spreadsheetml.comments+xml"/>
  <Override PartName="/xl/threadedComments/threadedComments14.xml" ContentType="application/vnd.ms-excel.threaded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omments20.xml" ContentType="application/vnd.openxmlformats-officedocument.spreadsheetml.comments+xml"/>
  <Override PartName="/xl/threadedComments/threadedComments20.xml" ContentType="application/vnd.ms-excel.threadedcomments+xml"/>
  <Override PartName="/xl/tables/table1.xml" ContentType="application/vnd.openxmlformats-officedocument.spreadsheetml.table+xml"/>
  <Override PartName="/xl/worksheets/sheet20.xml" ContentType="application/vnd.openxmlformats-officedocument.spreadsheetml.worksheet+xml"/>
  <Override PartName="/xl/comments21.xml" ContentType="application/vnd.openxmlformats-officedocument.spreadsheetml.comments+xml"/>
  <Override PartName="/xl/threadedComments/threadedComments21.xml" ContentType="application/vnd.ms-excel.threadedcomments+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9609" codeName="{00000000-0000-0000-0000-000000000000}"/>
  <workbookPr codeName="ThisWorkbook" hidePivotFieldList="1"/>
  <mc:AlternateContent xmlns:mc="http://schemas.openxmlformats.org/markup-compatibility/2006">
    <mc:Choice Requires="x15">
      <x15ac:absPath xmlns:x15ac="http://schemas.microsoft.com/office/spreadsheetml/2010/11/ac" url="https://naturalcapitalpartners.sharepoint.com/Marketing/CIP/Research and Analysis/Fortune Global 500 research/2025/FY26 Research Piece/FG500 2.0 FY26/"/>
    </mc:Choice>
  </mc:AlternateContent>
  <bookViews>
    <workbookView xWindow="-110" yWindow="-110" windowWidth="19420" windowHeight="11500" firstSheet="13" activeTab="8"/>
  </bookViews>
  <sheets>
    <sheet name="FG500_DataCollection_FY26 (2)" sheetId="29" r:id="rId7"/>
    <sheet name="Output&gt;&gt;" sheetId="14" r:id="rId8"/>
    <sheet name="Historical trends" sheetId="11" r:id="rId9"/>
    <sheet name="Output Charts" sheetId="17" r:id="rId10"/>
    <sheet name="historic" sheetId="23" r:id="rId11"/>
    <sheet name="SBTi " sheetId="27" r:id="rId12"/>
    <sheet name="CN " sheetId="28" r:id="rId13"/>
    <sheet name="region charts" sheetId="22" r:id="rId14"/>
    <sheet name="CC charts " sheetId="24" r:id="rId15"/>
    <sheet name="NZ charts " sheetId="25" r:id="rId16"/>
    <sheet name="sector charts" sheetId="21" r:id="rId17"/>
    <sheet name="Main database&gt;&gt;" sheetId="15" r:id="rId18"/>
    <sheet name="Sumamry_Pivot" sheetId="18" r:id="rId19"/>
    <sheet name="FG500_DataCollection_FY26" sheetId="1" r:id="rId20"/>
    <sheet name="Lookups&gt;&gt;" sheetId="13" r:id="rId21"/>
    <sheet name="Region_Mapping" sheetId="7" r:id="rId22"/>
    <sheet name="Sector_Mapping" sheetId="6" r:id="rId23"/>
    <sheet name="NZTracker_Target_Groups" sheetId="8" r:id="rId24"/>
    <sheet name="Data&gt;&gt;" sheetId="12" r:id="rId25"/>
    <sheet name="GF500_Database_Merged" sheetId="9" r:id="rId26"/>
    <sheet name="FG500_NZTracker_Scraping" sheetId="5" r:id="rId27"/>
    <sheet name="SBTi and RE100 Scraping" sheetId="2" r:id="rId28"/>
    <sheet name="Data dictionary DRAFT" sheetId="3" r:id="rId29"/>
    <sheet name="data from reports " sheetId="10" r:id="rId30"/>
    <sheet name="Track changes" sheetId="4" r:id="rId31"/>
    <sheet name="Sheet3" sheetId="26" r:id="rId32"/>
    <sheet name="Sheet1" sheetId="19" r:id="rId33"/>
    <sheet name="Sheet2" sheetId="20" r:id="rId34"/>
  </sheets>
  <definedNames>
    <definedName name="_xlnm._FilterDatabase" localSheetId="13" hidden="1">FG500_DataCollection_FY26!$A$3:$EB$528</definedName>
    <definedName name="_xlnm._FilterDatabase" localSheetId="0" hidden="1">'FG500_DataCollection_FY26 (2)'!$A$3:$EE$528</definedName>
    <definedName name="_xlnm._FilterDatabase" localSheetId="20" hidden="1">FG500_NZTracker_Scraping!$A$3:$BA$503</definedName>
    <definedName name="_xlchart.v1.0" hidden="1">'Historical trends'!$S$12:$S$17</definedName>
    <definedName name="_xlchart.v1.1" hidden="1">'Historical trends'!$T$11</definedName>
    <definedName name="_xlchart.v1.2" hidden="1">'Historical trends'!$T$12:$T$17</definedName>
    <definedName name="_xlchart.v1.3" hidden="1">'Historical trends'!$AB$5:$AB$10</definedName>
    <definedName name="_xlchart.v1.4" hidden="1">'Historical trends'!$AC$5:$AC$10</definedName>
    <definedName name="_xleta.COUNTIF" hidden="1">#NAME?</definedName>
    <definedName name="_xleta.IF" hidden="1">#NAME?</definedName>
    <definedName name="_xleta.OR" hidden="1">#NAME?</definedName>
    <definedName name="_xleta.SUM" hidden="1">#NAME?</definedName>
    <definedName name="_xleta.T" hidden="1">#NAME?</definedName>
    <definedName name="_xlpm.interim" hidden="1">#NAME?</definedName>
    <definedName name="_xlpm.result" hidden="1">#NAME?</definedName>
    <definedName name="GF500_DB">"C:\Users\AniyaBegheri\FG500\[GF500_Database_Merged.csv.xlsx]Table1'"</definedName>
  </definedNames>
  <calcPr calcId="191028"/>
  <pivotCaches>
    <pivotCache cacheId="523" r:id="rId3"/>
    <pivotCache cacheId="524" r:id="rId4"/>
    <pivotCache cacheId="525"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G4" i="2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Aniya Bagheri</author>
    <author>tc={9A017FD6-4609-41C9-BCBA-A07C43369594}</author>
    <author>tc={1C4CAEB8-6153-411C-B441-6DA297B09D0C}</author>
    <author>tc={6A1ED034-D13E-4002-8599-C3435D6FF83E}</author>
    <author>tc={A21C06AB-F002-464B-9AA4-BD7C7E550D96}</author>
    <author>tc={3B7516D5-27D5-4540-9AE7-C4F678B2EF7F}</author>
    <author>tc={9E36568F-6E8D-4AE3-8AAA-56CD22D38DED}</author>
    <author>tc={E706A208-54A9-4B21-BD26-9DEAF16D3E43}</author>
    <author>tc={7C4372E6-AE84-4A5A-9237-C4985A78E744}</author>
    <author>tc={F399857C-8B6C-4F64-8398-A4E4AFFF6280}</author>
    <author>tc={C8702C91-A3E2-4DC8-8D22-D40E666BFB2F}</author>
    <author>tc={26BB2617-AEA7-4F44-920D-E8352C63C5C7}</author>
    <author>tc={AF2D128C-1452-4864-B248-9D3595605829}</author>
    <author>tc={8F30409C-0251-427C-9264-48903E65A46D}</author>
    <author>tc={4EF5BA59-F297-4030-8A13-E0597EC13570}</author>
    <author>tc={5EEE7CCE-6C1E-4FE6-B7CD-8B1B6FBF7E6F}</author>
    <author>tc={865D2F89-7EFA-4239-9DAF-3795929FD62F}</author>
    <author>tc={F1537EB9-4F2E-4839-917C-1EB3C04F87DC}</author>
    <author>tc={BA27DF3D-948A-4994-A25C-AE64838BF44B}</author>
  </authors>
  <commentList>
    <comment ref="Q1" authorId="0" shapeId="0" xr:uid="{23553EAD-0389-49C9-BA4E-11605DF0D17A}">
      <text>
        <r>
          <rPr>
            <sz val="11"/>
            <color theme="1"/>
            <rFont val="Aptos Narrow"/>
            <family val="2"/>
            <scheme val="minor"/>
          </rPr>
          <t>Aniya Bagheri:
SBTi targets are classified as "targets set" and "committed".
based on the current validation system in SBTi both for short term and Net zero targets, we exclude the "committed" as they are not yet meaningful targets and lack necessary information to be useful. as such they are treated as a growth indicator, stretching the span of the validation timeline of 24 months.</t>
        </r>
      </text>
    </comment>
    <comment ref="S3" authorId="1" shapeId="0" xr:uid="{9A017FD6-4609-41C9-BCBA-A07C43369594}">
      <text>
        <r>
          <t xml:space="preserve">[Threaded comment]
Your version of Excel allows you to read this threaded comment; however, any edits to it will get removed if the file is opened in a newer version of Excel. Learn more: https://go.microsoft.com/fwlink/?linkid=870924
Comment:
    "committed" are not actual targets, they are only growth indicators </t>
        </r>
      </text>
    </comment>
    <comment ref="AJ3" authorId="2" shapeId="0" xr:uid="{1C4CAEB8-6153-411C-B441-6DA297B09D0C}">
      <text>
        <r>
          <t xml:space="preserve">[Threaded comment]
Your version of Excel allows you to read this threaded comment; however, any edits to it will get removed if the file is opened in a newer version of Excel. Learn more: https://go.microsoft.com/fwlink/?linkid=870924
Comment:
    some neutrality targets aligned with china's duality program were classified as neutrality in NZ tracker and some not. and for manual checks aligned + change in target year was considered Y otherwise N </t>
        </r>
      </text>
    </comment>
    <comment ref="BN3" authorId="3" shapeId="0" xr:uid="{6A1ED034-D13E-4002-8599-C3435D6FF83E}">
      <text>
        <r>
          <t xml:space="preserve">[Threaded comment]
Your version of Excel allows you to read this threaded comment; however, any edits to it will get removed if the file is opened in a newer version of Excel. Learn more: https://go.microsoft.com/fwlink/?linkid=870924
Comment:
    the status "committed has been excluded"
</t>
        </r>
      </text>
    </comment>
    <comment ref="CA3" authorId="4" shapeId="0" xr:uid="{A21C06AB-F002-464B-9AA4-BD7C7E550D96}">
      <text>
        <r>
          <t xml:space="preserve">[Threaded comment]
Your version of Excel allows you to read this threaded comment; however, any edits to it will get removed if the file is opened in a newer version of Excel. Learn more: https://go.microsoft.com/fwlink/?linkid=870924
Comment:
    Old way of treating CN was including NZ overlap and excluding G 
</t>
        </r>
      </text>
    </comment>
    <comment ref="CB3" authorId="5" shapeId="0" xr:uid="{3B7516D5-27D5-4540-9AE7-C4F678B2EF7F}">
      <text>
        <r>
          <t xml:space="preserve">[Threaded comment]
Your version of Excel allows you to read this threaded comment; however, any edits to it will get removed if the file is opened in a newer version of Excel. Learn more: https://go.microsoft.com/fwlink/?linkid=870924
Comment:
    New approach takes G into account and excludes NZ overlaps
Reply:
    G was decided to be excluded so -55
</t>
        </r>
      </text>
    </comment>
    <comment ref="AV4" authorId="6" shapeId="0" xr:uid="{9E36568F-6E8D-4AE3-8AAA-56CD22D38DED}">
      <text>
        <r>
          <t xml:space="preserve">[Threaded comment]
Your version of Excel allows you to read this threaded comment; however, any edits to it will get removed if the file is opened in a newer version of Excel. Learn more: https://go.microsoft.com/fwlink/?linkid=870924
Comment:
    For the long term, we are targeting zero emissions across our global operations by 2040, without relying on carbon offsets. 
Walmart Policies and Guidelines </t>
        </r>
      </text>
    </comment>
    <comment ref="C8" authorId="7" shapeId="0" xr:uid="{E706A208-54A9-4B21-BD26-9DEAF16D3E43}">
      <text>
        <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@Aniya Bagheri Are you using Petrochina’s info here?</t>
        </r>
      </text>
    </comment>
    <comment ref="N32" authorId="8" shapeId="0" xr:uid="{7C4372E6-AE84-4A5A-9237-C4985A78E744}">
      <text>
        <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@Aniya Bagheri , this cells was marked as “Y”. I changed it to “N”, since Chevron is not in the RE100 list.</t>
        </r>
      </text>
    </comment>
    <comment ref="C47" authorId="9" shapeId="0" xr:uid="{F399857C-8B6C-4F64-8398-A4E4AFFF6280}">
      <text>
        <r>
          <t>[Threaded comment]
Your version of Excel allows you to read this threaded comment; however, any edits to it will get removed if the file is opened in a newer version of Excel. Learn more: https://go.microsoft.com/fwlink/?linkid=870924
Comment:
    Key Initiatives:
Science Based Target initiative (SBTi), - JD has SBTi validated targets for Scope 1, 2 and 3. Our targets are based on the 1.5°c target referenced within the Paris Agreement.
RE100,- we are among a number of the world’s most influential businesses committed to 100% renewable energy.
Our support for the United Nations ‘Race to Zero’– global campaign for a healthy, resilient, zero carbon recovery that prevents future threats and creates decent jobs and growth.
Reply:
    I think here you confused JD the fashion retailer with JD.com (Jingdong - a chinese retailer). I updated the data and linked the corresponding sustainability report.</t>
        </r>
      </text>
    </comment>
    <comment ref="C52" authorId="10" shapeId="0" xr:uid="{C8702C91-A3E2-4DC8-8D22-D40E666BFB2F}">
      <text>
        <r>
          <t xml:space="preserve">[Threaded comment]
Your version of Excel allows you to read this threaded comment; however, any edits to it will get removed if the file is opened in a newer version of Excel. Learn more: https://go.microsoft.com/fwlink/?linkid=870924
Comment:
    sbti says nz removed but report in 2024 shows nz target 
</t>
        </r>
      </text>
    </comment>
    <comment ref="C124" authorId="11" shapeId="0" xr:uid="{26BB2617-AEA7-4F44-920D-E8352C63C5C7}">
      <text>
        <r>
          <t xml:space="preserve">[Threaded comment]
Your version of Excel allows you to read this threaded comment; however, any edits to it will get removed if the file is opened in a newer version of Excel. Learn more: https://go.microsoft.com/fwlink/?linkid=870924
Comment:
    Impossible to access the website. Used last year’s data.
</t>
        </r>
      </text>
    </comment>
    <comment ref="C243" authorId="12" shapeId="0" xr:uid="{AF2D128C-1452-4864-B248-9D3595605829}">
      <text>
        <r>
          <t>[Threaded comment]
Your version of Excel allows you to read this threaded comment; however, any edits to it will get removed if the file is opened in a newer version of Excel. Learn more: https://go.microsoft.com/fwlink/?linkid=870924
Comment:
    @Aniya Bagheri , I checked the company’s report and I think the Net Zero Tracker is mainly correct, the company has other emission reduction by 2030. The only thing is that they mention carbon credits in their report (Marked as Not Specified in NZ Tracker)</t>
        </r>
      </text>
    </comment>
    <comment ref="AV305" authorId="13" shapeId="0" xr:uid="{8F30409C-0251-427C-9264-48903E65A46D}">
      <text>
        <r>
          <t>[Threaded comment]
Your version of Excel allows you to read this threaded comment; however, any edits to it will get removed if the file is opened in a newer version of Excel. Learn more: https://go.microsoft.com/fwlink/?linkid=870924
Comment:
    Climate change | Saint-Gobain</t>
        </r>
      </text>
    </comment>
    <comment ref="S338" authorId="14" shapeId="0" xr:uid="{4EF5BA59-F297-4030-8A13-E0597EC13570}">
      <text>
        <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@Aniya Bagheri formulae are not working for this row, can you double check it and make sure it is not happening for any other row please?</t>
        </r>
      </text>
    </comment>
    <comment ref="C343" authorId="15" shapeId="0" xr:uid="{5EEE7CCE-6C1E-4FE6-B7CD-8B1B6FBF7E6F}">
      <text>
        <r>
          <t xml:space="preserve">[Threaded comment]
Your version of Excel allows you to read this threaded comment; however, any edits to it will get removed if the file is opened in a newer version of Excel. Learn more: https://go.microsoft.com/fwlink/?linkid=870924
Comment:
    two subs are the ones with all the activities for the holding 
Reply:
    Yes, I changed the CN target to reflect the target of the 2 subsidiaries.
</t>
        </r>
      </text>
    </comment>
    <comment ref="C451" authorId="16" shapeId="0" xr:uid="{865D2F89-7EFA-4239-9DAF-3795929FD62F}">
      <text>
        <r>
          <t xml:space="preserve">[Threaded comment]
Your version of Excel allows you to read this threaded comment; however, any edits to it will get removed if the file is opened in a newer version of Excel. Learn more: https://go.microsoft.com/fwlink/?linkid=870924
Comment:
    has two neutrality 
</t>
        </r>
      </text>
    </comment>
    <comment ref="AP456" authorId="17" shapeId="0" xr:uid="{F1537EB9-4F2E-4839-917C-1EB3C04F87DC}">
      <text>
        <r>
          <t>[Threaded comment]
Your version of Excel allows you to read this threaded comment; however, any edits to it will get removed if the file is opened in a newer version of Excel. Learn more: https://go.microsoft.com/fwlink/?linkid=870924
Comment:
    @Aniya Bagheri changed it to no, since could not find net zero target on the website/ESG report</t>
        </r>
      </text>
    </comment>
    <comment ref="CH505" authorId="18" shapeId="0" xr:uid="{BA27DF3D-948A-4994-A25C-AE64838BF44B}">
      <text>
        <r>
          <t xml:space="preserve">[Threaded comment]
Your version of Excel allows you to read this threaded comment; however, any edits to it will get removed if the file is opened in a newer version of Excel. Learn more: https://go.microsoft.com/fwlink/?linkid=870924
Comment:
    10% increase due to including G targets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tc={45CD1FD6-6709-4694-AC42-5FDCB60A9026}</author>
    <author>tc={44112043-6067-4834-AD95-0FDC1C3849E6}</author>
    <author>tc={3AFE1D29-568B-4651-A3E1-59D1DC218293}</author>
    <author>tc={B1C72122-F8EF-431B-87D9-CB7DD8DCED04}</author>
    <author>tc={D81C5431-ACB0-42C7-83C5-C8DCF5E48827}</author>
  </authors>
  <commentList>
    <comment ref="A1" authorId="0" shapeId="0" xr:uid="{45CD1FD6-6709-4694-AC42-5FDCB60A9026}">
      <text>
        <r>
          <t xml:space="preserve">[Threaded comment]
Your version of Excel allows you to read this threaded comment; however, any edits to it will get removed if the file is opened in a newer version of Excel. Learn more: https://go.microsoft.com/fwlink/?linkid=870924
Comment:
    need to be linked and updated 
</t>
        </r>
      </text>
    </comment>
    <comment ref="B31" authorId="1" shapeId="0" xr:uid="{44112043-6067-4834-AD95-0FDC1C3849E6}">
      <text>
        <r>
          <t xml:space="preserve">[Threaded comment]
Your version of Excel allows you to read this threaded comment; however, any edits to it will get removed if the file is opened in a newer version of Excel. Learn more: https://go.microsoft.com/fwlink/?linkid=870924
Comment:
    from Carolinas historic table 
</t>
        </r>
      </text>
    </comment>
    <comment ref="E36" authorId="2" shapeId="0" xr:uid="{3AFE1D29-568B-4651-A3E1-59D1DC218293}">
      <text>
        <r>
          <t xml:space="preserve">[Threaded comment]
Your version of Excel allows you to read this threaded comment; however, any edits to it will get removed if the file is opened in a newer version of Excel. Learn more: https://go.microsoft.com/fwlink/?linkid=870924
Comment:
    Flag for checking </t>
        </r>
      </text>
    </comment>
    <comment ref="A40" authorId="3" shapeId="0" xr:uid="{B1C72122-F8EF-431B-87D9-CB7DD8DCED04}">
      <text>
        <r>
          <t xml:space="preserve">[Threaded comment]
Your version of Excel allows you to read this threaded comment; however, any edits to it will get removed if the file is opened in a newer version of Excel. Learn more: https://go.microsoft.com/fwlink/?linkid=870924
Comment:
    from Carolinas historic table 
</t>
        </r>
      </text>
    </comment>
    <comment ref="B49" authorId="4" shapeId="0" xr:uid="{D81C5431-ACB0-42C7-83C5-C8DCF5E48827}">
      <text>
        <r>
          <t xml:space="preserve">[Threaded comment]
Your version of Excel allows you to read this threaded comment; however, any edits to it will get removed if the file is opened in a newer version of Excel. Learn more: https://go.microsoft.com/fwlink/?linkid=870924
Comment:
    from Carolinas historic table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tc={DD7297B8-0326-440C-8789-D23231088FA3}</author>
    <author>tc={92151D09-6AF0-4306-B715-672DE7B1A5E4}</author>
  </authors>
  <commentList>
    <comment ref="AH28" authorId="0" shapeId="0" xr:uid="{DD7297B8-0326-440C-8789-D23231088FA3}">
      <text>
        <r>
          <t xml:space="preserve">[Threaded comment]
Your version of Excel allows you to read this threaded comment; however, any edits to it will get removed if the file is opened in a newer version of Excel. Learn more: https://go.microsoft.com/fwlink/?linkid=870924
Comment:
    the status "committed has been excluded"
</t>
        </r>
      </text>
    </comment>
    <comment ref="AL28" authorId="1" shapeId="0" xr:uid="{92151D09-6AF0-4306-B715-672DE7B1A5E4}">
      <text>
        <r>
          <t xml:space="preserve">[Threaded comment]
Your version of Excel allows you to read this threaded comment; however, any edits to it will get removed if the file is opened in a newer version of Excel. Learn more: https://go.microsoft.com/fwlink/?linkid=870924
Comment:
    New approach takes G into account and excludes NZ overlaps
Reply:
    G was decided to be excluded so -55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Aniya Bagheri</author>
    <author>tc={0D06F020-65E8-4EFF-9F3E-14593C57AF8F}</author>
    <author>tc={09A6F41A-D13E-48D9-9045-53B5D6BB6744}</author>
    <author>tc={0CC80DB1-BA6E-4581-88E4-3958629C4459}</author>
    <author>tc={B1DD860C-EED7-4B3C-AA76-5394DCBF9B31}</author>
    <author>tc={AE10C8B2-A986-4AE7-A3E1-1AEC81C646CF}</author>
    <author>tc={9A40FB59-887F-4F97-BFDF-5CBF55145791}</author>
    <author>tc={94C0E2EE-BAA9-462A-B366-E47344F48F4C}</author>
    <author>tc={AF64938D-DD4D-498B-A035-CD7C3331AFE3}</author>
    <author>tc={BA7A0564-D1F8-45E3-AD80-57E67456444F}</author>
    <author>tc={20AB5E4A-6993-475B-871F-DEAE4EE107E7}</author>
    <author>tc={D982CF6D-BA7E-4BC2-9034-B776435A7035}</author>
    <author>tc={EC213703-2E05-4CDC-9762-8F002214FA21}</author>
    <author>tc={8C05FC23-32BC-4D3A-AB48-D303890A06C3}</author>
    <author>tc={9A5B9A51-CACB-456A-B456-047448EEBA30}</author>
    <author>tc={1BB13312-C118-4B38-B5EF-6FFB98182381}</author>
    <author>tc={6DBAC23C-63F6-4B75-B561-A61996951E9F}</author>
    <author>tc={485323CC-F310-44C0-BBF4-2174445904D4}</author>
    <author>tc={6A6FAC59-6C34-4496-B047-979FCE271F16}</author>
  </authors>
  <commentList>
    <comment ref="Q1" authorId="0" shapeId="0" xr:uid="{5E96C68A-49FB-4FBC-B753-0C4D45FD735A}">
      <text>
        <r>
          <rPr>
            <sz val="11"/>
            <color theme="1"/>
            <rFont val="Aptos Narrow"/>
            <family val="2"/>
            <scheme val="minor"/>
          </rPr>
          <t>Aniya Bagheri:
SBTi targets are classified as "targets set" and "committed".
based on the current validation system in SBTi both for short term and Net zero targets, we exclude the "committed" as they are not yet meaningful targets and lack necessary information to be useful. as such they are treated as a growth indicator, stretching the span of the validation timeline of 24 months.</t>
        </r>
      </text>
    </comment>
    <comment ref="S3" authorId="1" shapeId="0" xr:uid="{0D06F020-65E8-4EFF-9F3E-14593C57AF8F}">
      <text>
        <r>
          <t xml:space="preserve">[Threaded comment]
Your version of Excel allows you to read this threaded comment; however, any edits to it will get removed if the file is opened in a newer version of Excel. Learn more: https://go.microsoft.com/fwlink/?linkid=870924
Comment:
    "committed" are not actual targets, they are only growth indicators </t>
        </r>
      </text>
    </comment>
    <comment ref="AJ3" authorId="2" shapeId="0" xr:uid="{09A6F41A-D13E-48D9-9045-53B5D6BB6744}">
      <text>
        <r>
          <t xml:space="preserve">[Threaded comment]
Your version of Excel allows you to read this threaded comment; however, any edits to it will get removed if the file is opened in a newer version of Excel. Learn more: https://go.microsoft.com/fwlink/?linkid=870924
Comment:
    some neutrality targets aligned with china's duality program were classified as neutrality in NZ tracker and some not. and for manual checks aligned + change in target year was considered Y otherwise N </t>
        </r>
      </text>
    </comment>
    <comment ref="BN3" authorId="3" shapeId="0" xr:uid="{0CC80DB1-BA6E-4581-88E4-3958629C4459}">
      <text>
        <r>
          <t xml:space="preserve">[Threaded comment]
Your version of Excel allows you to read this threaded comment; however, any edits to it will get removed if the file is opened in a newer version of Excel. Learn more: https://go.microsoft.com/fwlink/?linkid=870924
Comment:
    the status "committed has been excluded"
</t>
        </r>
      </text>
    </comment>
    <comment ref="BX3" authorId="4" shapeId="0" xr:uid="{B1DD860C-EED7-4B3C-AA76-5394DCBF9B31}">
      <text>
        <r>
          <t xml:space="preserve">[Threaded comment]
Your version of Excel allows you to read this threaded comment; however, any edits to it will get removed if the file is opened in a newer version of Excel. Learn more: https://go.microsoft.com/fwlink/?linkid=870924
Comment:
    Old way of treating CN was including NZ overlap and excluding G 
</t>
        </r>
      </text>
    </comment>
    <comment ref="BY3" authorId="5" shapeId="0" xr:uid="{AE10C8B2-A986-4AE7-A3E1-1AEC81C646CF}">
      <text>
        <r>
          <t xml:space="preserve">[Threaded comment]
Your version of Excel allows you to read this threaded comment; however, any edits to it will get removed if the file is opened in a newer version of Excel. Learn more: https://go.microsoft.com/fwlink/?linkid=870924
Comment:
    New approach takes G into account and excludes NZ overlaps
Reply:
    G was decided to be excluded so -55
</t>
        </r>
      </text>
    </comment>
    <comment ref="AV4" authorId="6" shapeId="0" xr:uid="{9A40FB59-887F-4F97-BFDF-5CBF55145791}">
      <text>
        <r>
          <t xml:space="preserve">[Threaded comment]
Your version of Excel allows you to read this threaded comment; however, any edits to it will get removed if the file is opened in a newer version of Excel. Learn more: https://go.microsoft.com/fwlink/?linkid=870924
Comment:
    For the long term, we are targeting zero emissions across our global operations by 2040, without relying on carbon offsets. 
Walmart Policies and Guidelines </t>
        </r>
      </text>
    </comment>
    <comment ref="C8" authorId="7" shapeId="0" xr:uid="{94C0E2EE-BAA9-462A-B366-E47344F48F4C}">
      <text>
        <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@Aniya Bagheri Are you using Petrochina’s info here?</t>
        </r>
      </text>
    </comment>
    <comment ref="N32" authorId="8" shapeId="0" xr:uid="{AF64938D-DD4D-498B-A035-CD7C3331AFE3}">
      <text>
        <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@Aniya Bagheri , this cells was marked as “Y”. I changed it to “N”, since Chevron is not in the RE100 list.</t>
        </r>
      </text>
    </comment>
    <comment ref="C47" authorId="9" shapeId="0" xr:uid="{BA7A0564-D1F8-45E3-AD80-57E67456444F}">
      <text>
        <r>
          <t>[Threaded comment]
Your version of Excel allows you to read this threaded comment; however, any edits to it will get removed if the file is opened in a newer version of Excel. Learn more: https://go.microsoft.com/fwlink/?linkid=870924
Comment:
    Key Initiatives:
Science Based Target initiative (SBTi), - JD has SBTi validated targets for Scope 1, 2 and 3. Our targets are based on the 1.5°c target referenced within the Paris Agreement.
RE100,- we are among a number of the world’s most influential businesses committed to 100% renewable energy.
Our support for the United Nations ‘Race to Zero’– global campaign for a healthy, resilient, zero carbon recovery that prevents future threats and creates decent jobs and growth.
Reply:
    I think here you confused JD the fashion retailer with JD.com (Jingdong - a chinese retailer). I updated the data and linked the corresponding sustainability report.</t>
        </r>
      </text>
    </comment>
    <comment ref="C52" authorId="10" shapeId="0" xr:uid="{20AB5E4A-6993-475B-871F-DEAE4EE107E7}">
      <text>
        <r>
          <t xml:space="preserve">[Threaded comment]
Your version of Excel allows you to read this threaded comment; however, any edits to it will get removed if the file is opened in a newer version of Excel. Learn more: https://go.microsoft.com/fwlink/?linkid=870924
Comment:
    sbti says nz removed but report in 2024 shows nz target 
</t>
        </r>
      </text>
    </comment>
    <comment ref="C124" authorId="11" shapeId="0" xr:uid="{D982CF6D-BA7E-4BC2-9034-B776435A7035}">
      <text>
        <r>
          <t xml:space="preserve">[Threaded comment]
Your version of Excel allows you to read this threaded comment; however, any edits to it will get removed if the file is opened in a newer version of Excel. Learn more: https://go.microsoft.com/fwlink/?linkid=870924
Comment:
    Impossible to access the website. Used last year’s data.
</t>
        </r>
      </text>
    </comment>
    <comment ref="C243" authorId="12" shapeId="0" xr:uid="{EC213703-2E05-4CDC-9762-8F002214FA21}">
      <text>
        <r>
          <t>[Threaded comment]
Your version of Excel allows you to read this threaded comment; however, any edits to it will get removed if the file is opened in a newer version of Excel. Learn more: https://go.microsoft.com/fwlink/?linkid=870924
Comment:
    @Aniya Bagheri , I checked the company’s report and I think the Net Zero Tracker is mainly correct, the company has other emission reduction by 2030. The only thing is that they mention carbon credits in their report (Marked as Not Specified in NZ Tracker)</t>
        </r>
      </text>
    </comment>
    <comment ref="AV305" authorId="13" shapeId="0" xr:uid="{8C05FC23-32BC-4D3A-AB48-D303890A06C3}">
      <text>
        <r>
          <t>[Threaded comment]
Your version of Excel allows you to read this threaded comment; however, any edits to it will get removed if the file is opened in a newer version of Excel. Learn more: https://go.microsoft.com/fwlink/?linkid=870924
Comment:
    Climate change | Saint-Gobain</t>
        </r>
      </text>
    </comment>
    <comment ref="S338" authorId="14" shapeId="0" xr:uid="{9A5B9A51-CACB-456A-B456-047448EEBA30}">
      <text>
        <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@Aniya Bagheri formulae are not working for this row, can you double check it and make sure it is not happening for any other row please?</t>
        </r>
      </text>
    </comment>
    <comment ref="C343" authorId="15" shapeId="0" xr:uid="{1BB13312-C118-4B38-B5EF-6FFB98182381}">
      <text>
        <r>
          <t xml:space="preserve">[Threaded comment]
Your version of Excel allows you to read this threaded comment; however, any edits to it will get removed if the file is opened in a newer version of Excel. Learn more: https://go.microsoft.com/fwlink/?linkid=870924
Comment:
    two subs are the ones with all the activities for the holding 
Reply:
    Yes, I changed the CN target to reflect the target of the 2 subsidiaries.
</t>
        </r>
      </text>
    </comment>
    <comment ref="C451" authorId="16" shapeId="0" xr:uid="{6DBAC23C-63F6-4B75-B561-A61996951E9F}">
      <text>
        <r>
          <t xml:space="preserve">[Threaded comment]
Your version of Excel allows you to read this threaded comment; however, any edits to it will get removed if the file is opened in a newer version of Excel. Learn more: https://go.microsoft.com/fwlink/?linkid=870924
Comment:
    has two neutrality 
</t>
        </r>
      </text>
    </comment>
    <comment ref="AP456" authorId="17" shapeId="0" xr:uid="{485323CC-F310-44C0-BBF4-2174445904D4}">
      <text>
        <r>
          <t>[Threaded comment]
Your version of Excel allows you to read this threaded comment; however, any edits to it will get removed if the file is opened in a newer version of Excel. Learn more: https://go.microsoft.com/fwlink/?linkid=870924
Comment:
    @Aniya Bagheri changed it to no, since could not find net zero target on the website/ESG report</t>
        </r>
      </text>
    </comment>
    <comment ref="CE505" authorId="18" shapeId="0" xr:uid="{6A6FAC59-6C34-4496-B047-979FCE271F16}">
      <text>
        <r>
          <t xml:space="preserve">[Threaded comment]
Your version of Excel allows you to read this threaded comment; however, any edits to it will get removed if the file is opened in a newer version of Excel. Learn more: https://go.microsoft.com/fwlink/?linkid=870924
Comment:
    10% increase due to including G targets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tc={0DE3721A-AD8C-4279-A214-B544780082B7}</author>
  </authors>
  <commentList>
    <comment ref="CZ1" authorId="0" shapeId="0" xr:uid="{0DE3721A-AD8C-4279-A214-B544780082B7}">
      <text>
        <r>
          <t xml:space="preserve">[Threaded comment]
Your version of Excel allows you to read this threaded comment; however, any edits to it will get removed if the file is opened in a newer version of Excel. Learn more: https://go.microsoft.com/fwlink/?linkid=870924
Comment:
    how come we include expired target years?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tc={2B2CE4CF-B4B3-4550-8DA3-1795F6D0E26E}</author>
  </authors>
  <commentList>
    <comment ref="AY4" authorId="0" shapeId="0" xr:uid="{2B2CE4CF-B4B3-4550-8DA3-1795F6D0E26E}">
      <text>
        <r>
          <t xml:space="preserve">[Threaded comment]
Your version of Excel allows you to read this threaded comment; however, any edits to it will get removed if the file is opened in a newer version of Excel. Learn more: https://go.microsoft.com/fwlink/?linkid=870924
Comment:
    For the long term, we are targeting zero emissions across our global operations by 2040, without relying on carbon offsets. 
Walmart Policies and Guidelines </t>
        </r>
      </text>
    </comment>
  </commentList>
</comments>
</file>

<file path=xl/sharedStrings.xml><?xml version="1.0" encoding="utf-8"?>
<sst xmlns="http://schemas.openxmlformats.org/spreadsheetml/2006/main" count="102149" uniqueCount="7870">
  <si>
    <t>Profile (FG500)</t>
  </si>
  <si>
    <t>Details (FG500)</t>
  </si>
  <si>
    <t>RE100</t>
  </si>
  <si>
    <t>SBTi</t>
  </si>
  <si>
    <t>NZ Tracker Definition</t>
  </si>
  <si>
    <t>Carbon Neutral</t>
  </si>
  <si>
    <t>Net Zero</t>
  </si>
  <si>
    <t>Use of carbon credits</t>
  </si>
  <si>
    <t>Other reduction targets</t>
  </si>
  <si>
    <t>Other</t>
  </si>
  <si>
    <t>Binary</t>
  </si>
  <si>
    <t xml:space="preserve">actions include all </t>
  </si>
  <si>
    <t xml:space="preserve">number of companies with any commitments </t>
  </si>
  <si>
    <t>DO NOT REOVE</t>
  </si>
  <si>
    <t>2024 Data</t>
  </si>
  <si>
    <t xml:space="preserve">Last year checks </t>
  </si>
  <si>
    <t xml:space="preserve">this year  </t>
  </si>
  <si>
    <t>2025 Rank</t>
  </si>
  <si>
    <t>2024 rank</t>
  </si>
  <si>
    <t>Company name</t>
  </si>
  <si>
    <t>Sector (Fortune)</t>
  </si>
  <si>
    <t>Sector (final classification)</t>
  </si>
  <si>
    <t>Country</t>
  </si>
  <si>
    <t>Region</t>
  </si>
  <si>
    <t>Revenue ($M) usable</t>
  </si>
  <si>
    <t>Profits ($M) usable</t>
  </si>
  <si>
    <t>Profits (% change)</t>
  </si>
  <si>
    <t>Assets ($M)</t>
  </si>
  <si>
    <t>Employees</t>
  </si>
  <si>
    <t>Years on list (2025)</t>
  </si>
  <si>
    <t>RE100 (Y/N)</t>
  </si>
  <si>
    <t>Joining year</t>
  </si>
  <si>
    <t>Target year</t>
  </si>
  <si>
    <t>In SBTI database?</t>
  </si>
  <si>
    <t>Near Term SBT (Y = yes, N=no)</t>
  </si>
  <si>
    <t>Target status (T = target set, C = committed, N=No, R=Removed)</t>
  </si>
  <si>
    <t>Target classification (near term) - temp</t>
  </si>
  <si>
    <t xml:space="preserve">Target year (near term) (earlier of the two dates if there were two) </t>
  </si>
  <si>
    <t>Long term - Target Status</t>
  </si>
  <si>
    <t>Long term - Target Classification</t>
  </si>
  <si>
    <t>Long term - Target Year</t>
  </si>
  <si>
    <t>Net zero committed (SBTi) (Y = yes, N = no)</t>
  </si>
  <si>
    <t>SBTi NZ Target Status</t>
  </si>
  <si>
    <t>Net zero Target year (SBTi)</t>
  </si>
  <si>
    <t>notes</t>
  </si>
  <si>
    <t>NZ Tracker_End target (in their words)</t>
  </si>
  <si>
    <t>NZ Tracker Target Grouping</t>
  </si>
  <si>
    <t>Scope 1</t>
  </si>
  <si>
    <t>Scope 2</t>
  </si>
  <si>
    <t>Scope 3</t>
  </si>
  <si>
    <t>Carbon neutral scope(s) - Scope 1,2,3 (NZ Tracker)</t>
  </si>
  <si>
    <t>Carbon neutral commitment (C = company, V = value chain, G= Government, S=Subsidiary,  U = unspecified, N=no)</t>
  </si>
  <si>
    <t>CN (Y/N)</t>
  </si>
  <si>
    <t>Carbon neutral claim (in their words)</t>
  </si>
  <si>
    <t>Source</t>
  </si>
  <si>
    <t>Notes (including climate positive)</t>
  </si>
  <si>
    <t>Net zero commitment (V = value chain, C = company,  U = unclear, S=Subsidiary)</t>
  </si>
  <si>
    <t>NZ (Y/N)</t>
  </si>
  <si>
    <t>Primary net zero scope (in their words)</t>
  </si>
  <si>
    <t>Primary net zero claim (in their words)</t>
  </si>
  <si>
    <t>Net zero target year</t>
  </si>
  <si>
    <t>Notes</t>
  </si>
  <si>
    <t>Carbon credits (Y = yes, N = no, R = removals only, U = unclear).1</t>
  </si>
  <si>
    <t>Removals</t>
  </si>
  <si>
    <t>Separate Removal Target</t>
  </si>
  <si>
    <t>Other reduction target (Y = yes) (either companies w/ no SBT or w/ SBT "C")</t>
  </si>
  <si>
    <t>Target details (Text)</t>
  </si>
  <si>
    <t>Target Year</t>
  </si>
  <si>
    <t>Who did it?</t>
  </si>
  <si>
    <t>When?</t>
  </si>
  <si>
    <t>Oher Sources</t>
  </si>
  <si>
    <t>RE100 &lt;=2024</t>
  </si>
  <si>
    <t>RE100 2025-2030</t>
  </si>
  <si>
    <t>RE100&gt;2030</t>
  </si>
  <si>
    <t>All RE</t>
  </si>
  <si>
    <t>SBTi ST &lt;= 2025</t>
  </si>
  <si>
    <t>SBTi ST 2026-2030</t>
  </si>
  <si>
    <t>SBTi ST &gt; 2030</t>
  </si>
  <si>
    <t>All SBTi ST</t>
  </si>
  <si>
    <t>SBTi NZ &lt;= 2024</t>
  </si>
  <si>
    <t>SBTi NZ 2026-2030</t>
  </si>
  <si>
    <t>SBTi NZ &gt; 2030</t>
  </si>
  <si>
    <t>Other NZ &lt;= 2025</t>
  </si>
  <si>
    <t>Other NZ 2025-2030</t>
  </si>
  <si>
    <t>Other NZ &gt; 2030</t>
  </si>
  <si>
    <t>CN &lt;=2025</t>
  </si>
  <si>
    <t>CN 2026-2030</t>
  </si>
  <si>
    <t>CN 2031-2060</t>
  </si>
  <si>
    <t>CN &lt;= 2024</t>
  </si>
  <si>
    <t>CN 2025-2030</t>
  </si>
  <si>
    <t>CN &gt; 2030</t>
  </si>
  <si>
    <t>All CN</t>
  </si>
  <si>
    <t>ALL CN</t>
  </si>
  <si>
    <t>Total NZ &lt;=2025</t>
  </si>
  <si>
    <t>Total NZ 2026-2030</t>
  </si>
  <si>
    <t>Total NZ &gt; 2030</t>
  </si>
  <si>
    <t>All NZ</t>
  </si>
  <si>
    <t>CN/NZ-OLD</t>
  </si>
  <si>
    <t>CN?NZ-NEW</t>
  </si>
  <si>
    <t>Other Emission Reduction &lt;=2024</t>
  </si>
  <si>
    <t>Other Emission Reduction 2025-2030</t>
  </si>
  <si>
    <t>Other Emission Reduction &gt; 2030</t>
  </si>
  <si>
    <t xml:space="preserve">actions already achieved </t>
  </si>
  <si>
    <t xml:space="preserve">actions due by 2030 </t>
  </si>
  <si>
    <t xml:space="preserve">actions due after 2030 </t>
  </si>
  <si>
    <t>ALL Actions</t>
  </si>
  <si>
    <t>One of the actions</t>
  </si>
  <si>
    <t>Carbon Credits (Y)</t>
  </si>
  <si>
    <t>Carbon Credits (No)</t>
  </si>
  <si>
    <t>Carbon Credits (Not Specified)</t>
  </si>
  <si>
    <t xml:space="preserve">NZ both </t>
  </si>
  <si>
    <t xml:space="preserve">NZ latest target year </t>
  </si>
  <si>
    <t xml:space="preserve">CN already achieved </t>
  </si>
  <si>
    <t>CN 2024-2030</t>
  </si>
  <si>
    <t>CN 2031-2050</t>
  </si>
  <si>
    <t>Any CN</t>
  </si>
  <si>
    <t>NZ already achieved</t>
  </si>
  <si>
    <t>NZ 2024-2030</t>
  </si>
  <si>
    <t>NZ 2031-2050</t>
  </si>
  <si>
    <t>Any NZ</t>
  </si>
  <si>
    <t>SBT already achieved</t>
  </si>
  <si>
    <t>SBT 2024-2030</t>
  </si>
  <si>
    <t>SBT 2031-2050</t>
  </si>
  <si>
    <t>Any SBT</t>
  </si>
  <si>
    <t>RE100 already achieved</t>
  </si>
  <si>
    <t>RE100 2024-2030</t>
  </si>
  <si>
    <t>RE100 2031-2050</t>
  </si>
  <si>
    <t>Any RE100</t>
  </si>
  <si>
    <t>CN/NZ - IF THE COMPANY HAS A Ccn or nz target</t>
  </si>
  <si>
    <t>CN/NZ 2030</t>
  </si>
  <si>
    <t>CN/NZ 2050</t>
  </si>
  <si>
    <t>will use cabon credits</t>
  </si>
  <si>
    <t>will NOT use carbon credits</t>
  </si>
  <si>
    <t>any target</t>
  </si>
  <si>
    <t>any target already achived</t>
  </si>
  <si>
    <t>sbti</t>
  </si>
  <si>
    <t>nz-sbti</t>
  </si>
  <si>
    <t>nz</t>
  </si>
  <si>
    <t>cn</t>
  </si>
  <si>
    <t>cn-cc</t>
  </si>
  <si>
    <t>nz-cc</t>
  </si>
  <si>
    <t>nz years</t>
  </si>
  <si>
    <t>Walmart</t>
  </si>
  <si>
    <t>General Merchandisers</t>
  </si>
  <si>
    <t>Retail</t>
  </si>
  <si>
    <t>U.S.</t>
  </si>
  <si>
    <t>North America</t>
  </si>
  <si>
    <t>$680,985</t>
  </si>
  <si>
    <t>$19,436</t>
  </si>
  <si>
    <t>$260,823</t>
  </si>
  <si>
    <t>Y</t>
  </si>
  <si>
    <t>Targets set</t>
  </si>
  <si>
    <t xml:space="preserve">1.5°C </t>
  </si>
  <si>
    <t/>
  </si>
  <si>
    <t>N</t>
  </si>
  <si>
    <t>Commitment removed</t>
  </si>
  <si>
    <t>Zero emissions</t>
  </si>
  <si>
    <t>Yes</t>
  </si>
  <si>
    <t>No</t>
  </si>
  <si>
    <t>1,2</t>
  </si>
  <si>
    <t>C</t>
  </si>
  <si>
    <t>"Goal: Achieve zero emissions across global operations by 2040 (Scopes 1 &amp; 2)" (Website, as of 14/08/2025: https://corporate.walmart.com/purpose/esgreport/environmental/climate-change)</t>
  </si>
  <si>
    <t>Amazon</t>
  </si>
  <si>
    <t>Internet Services and Retailing</t>
  </si>
  <si>
    <t>$637,959</t>
  </si>
  <si>
    <t>$59,248</t>
  </si>
  <si>
    <t>$624,894</t>
  </si>
  <si>
    <t>Net zero</t>
  </si>
  <si>
    <t>Not Specified</t>
  </si>
  <si>
    <t>Partial</t>
  </si>
  <si>
    <t xml:space="preserve">In 2019, we co-founded and committed to The Climate Pledge‚Äîour goal to reach net-zero carbon emissions by 2040, 10 years ahead of the Paris Agreement. (sustainability report 2024 p. 6)
</t>
  </si>
  <si>
    <t>Yes (nature-based removals e.g. Forestation, soil carbon enhancement)</t>
  </si>
  <si>
    <t>State Grid</t>
  </si>
  <si>
    <t>Utilities</t>
  </si>
  <si>
    <t>Energy and utilities</t>
  </si>
  <si>
    <t>China</t>
  </si>
  <si>
    <t>Asia</t>
  </si>
  <si>
    <t>$548,414.4</t>
  </si>
  <si>
    <t>$10,044.9</t>
  </si>
  <si>
    <t>$797,694</t>
  </si>
  <si>
    <t>G</t>
  </si>
  <si>
    <t>http://www.sgcc.com.cn/u/cms/sgcc_main/other/202012/20201217092925545833884.pdf</t>
  </si>
  <si>
    <t>Saudi Aramco</t>
  </si>
  <si>
    <t>Mining, Crude-Oil Production</t>
  </si>
  <si>
    <t>Metals and mining</t>
  </si>
  <si>
    <t>Saudi Arabia</t>
  </si>
  <si>
    <t>$480,193.5</t>
  </si>
  <si>
    <t>$104,982.3</t>
  </si>
  <si>
    <t>$645,097.2</t>
  </si>
  <si>
    <t>'We have an ambition to reach net-zero Scope 1 and Scope 2 GHG emissions by 2050 across all our wholly-owned operated assets. (see p22 of the 2024 Aramco Sustainability Report).</t>
  </si>
  <si>
    <t>Yes (nature-based and CCS-based removals)</t>
  </si>
  <si>
    <t>China National Petroleum</t>
  </si>
  <si>
    <t>Petroleum Refining</t>
  </si>
  <si>
    <t>Oil and gas</t>
  </si>
  <si>
    <t>$412,645.3</t>
  </si>
  <si>
    <t>$22,424</t>
  </si>
  <si>
    <t>$607,615.1</t>
  </si>
  <si>
    <t>The 2024 report frequently mentions ‚Äúcarbon neutrality,‚Äù ‚Äúzero-carbon,‚Äù and the global ‚Äúnet-zero‚Äù context (including NZE-2050), it does not specify a corporate-wide net-zero year target for PetroChina itself ‚Äî it frames the ambition as ongoing pursuit of the national carbon-peak and carbon-neutrality goals.</t>
  </si>
  <si>
    <t>Sinopec Group</t>
  </si>
  <si>
    <t>$407,490.1</t>
  </si>
  <si>
    <t>$8,036.4</t>
  </si>
  <si>
    <t>$375,395.1</t>
  </si>
  <si>
    <t>Carbon neutral(ity)</t>
  </si>
  <si>
    <t>Strive to achieve carbon neutrality around 2050.</t>
  </si>
  <si>
    <t>UnitedHealth Group</t>
  </si>
  <si>
    <t>Health Care: Insurance and Managed Care</t>
  </si>
  <si>
    <t>Health care and pharmaceuticals</t>
  </si>
  <si>
    <t>$400,278</t>
  </si>
  <si>
    <t>$14,405</t>
  </si>
  <si>
    <t>$298,278</t>
  </si>
  <si>
    <t>Committed</t>
  </si>
  <si>
    <t>Achieving operational net-zero by 2035
We will continue to pursue our ambition to achieve net-zero emissions in scopes 1 and 2 by 2035 across our
global operations</t>
  </si>
  <si>
    <t>Apple</t>
  </si>
  <si>
    <t>Computers</t>
  </si>
  <si>
    <t>Technology</t>
  </si>
  <si>
    <t>$391,035</t>
  </si>
  <si>
    <t>$93,736</t>
  </si>
  <si>
    <t>$364,980</t>
  </si>
  <si>
    <t>1,2,3</t>
  </si>
  <si>
    <t>C,V</t>
  </si>
  <si>
    <t>We‚Äôre committed to our ambitious, sciencebased Apple 2030 goal to reduce our collective scope 1, 2, and 3 emissions ‚ upstream and downstream ‚ by 75 percent
before balancing the remaining emissions with high-quality carbon removals. To achieve this goal, we're reducing emissions across our value chain and directing our efforts toward decarbonizing the largest sources of emissions. (pg 10)</t>
  </si>
  <si>
    <t>CVS Health</t>
  </si>
  <si>
    <t>Health Care: Pharmacy and Other Services</t>
  </si>
  <si>
    <t>$372,809</t>
  </si>
  <si>
    <t>$4,614</t>
  </si>
  <si>
    <t>$253,215</t>
  </si>
  <si>
    <t xml:space="preserve">*CVS health is one of the first companies in the world to have our net zero targets validated by the Science-Based Targets initiative's (SBTi) net zero methodology. This set us on the path to achieving net zero emissions from our direct operations by 2048 and across their value chain by 2050. They also committed to achieving carbon neutrality by 2030.
*Reduce absolute scope: 1, 2 and 3 (value chain) emissions by 90% by 2050. </t>
  </si>
  <si>
    <t>Berkshire Hathaway</t>
  </si>
  <si>
    <t>Insurance: Property and Casualty</t>
  </si>
  <si>
    <t>Financial services</t>
  </si>
  <si>
    <t>$371,433</t>
  </si>
  <si>
    <t>$88,995</t>
  </si>
  <si>
    <t>$1,153,881</t>
  </si>
  <si>
    <t>No target</t>
  </si>
  <si>
    <t>No Target</t>
  </si>
  <si>
    <t>McKesson</t>
  </si>
  <si>
    <t>Wholesalers: Health Care</t>
  </si>
  <si>
    <t>$359,051</t>
  </si>
  <si>
    <t>$3,295</t>
  </si>
  <si>
    <t>$75,140</t>
  </si>
  <si>
    <t>Other Emission Reduction</t>
  </si>
  <si>
    <t xml:space="preserve">Mckesson has established the strategy to reduce GHG emissions from 2021, but has not clearly described about their end target (net zero). </t>
  </si>
  <si>
    <t>Volkswagen</t>
  </si>
  <si>
    <t>Motor Vehicles</t>
  </si>
  <si>
    <t>Automotive</t>
  </si>
  <si>
    <t>Germany</t>
  </si>
  <si>
    <t>Europe</t>
  </si>
  <si>
    <t>$351,093.3</t>
  </si>
  <si>
    <t>$12,275.3</t>
  </si>
  <si>
    <t>$655,316.8</t>
  </si>
  <si>
    <t>1.5Â°C/2Â°C</t>
  </si>
  <si>
    <t>achieve net carbon neutrality by 2050 (pg 236)</t>
  </si>
  <si>
    <t>Alphabet</t>
  </si>
  <si>
    <t>$350,018</t>
  </si>
  <si>
    <t>$100,118</t>
  </si>
  <si>
    <t>$450,256</t>
  </si>
  <si>
    <t>We aim to run on 24/7 carbon-free energy on every grid where we operate by 2030. 
Reduce 50% of our combined Scope 1, 2 (market-based), and 3 absolute emissions (versus our 2019 baseline) before 2030</t>
  </si>
  <si>
    <t>Exxon Mobil</t>
  </si>
  <si>
    <t>$349,585</t>
  </si>
  <si>
    <t>$33,680</t>
  </si>
  <si>
    <t>$453,475</t>
  </si>
  <si>
    <t xml:space="preserve">"In January 2022, we announced a 2050 net-zero GHG ambition for our operated assets, which requires new advancements in technology and practical government  policies." (covers Scopes 1 and 2) p7
</t>
  </si>
  <si>
    <t>Yes (CCS-based removals e.g. BECCS, DACCS)</t>
  </si>
  <si>
    <t>Toyota Motor</t>
  </si>
  <si>
    <t>Japan</t>
  </si>
  <si>
    <t>$315,110.2</t>
  </si>
  <si>
    <t>$31,257.9</t>
  </si>
  <si>
    <t>$624,466.9</t>
  </si>
  <si>
    <t>1.5°C / Well-below 2°C</t>
  </si>
  <si>
    <t>2050: Achieve CN for GHG emissions throughout the life cycle, for average GHG emissions for new vehicles, for GHG emissions from corporate activities (pg 21 &amp; 54)
** Applies to GHG emissions from the business activities of Toyota Motor Corporation and consolidated subsidiaries due to energy consumption and GHG emissions from business partners and customers in relation to vehicles under Toyota Motor Corporation and consolidated subsidiary brands. (Per vehicle, Scope1, 2, and 3) (Target for 2050 includes Toyota Motor Corporation and some consolidated subsidiaries.)</t>
  </si>
  <si>
    <t>China State Construction Engineering</t>
  </si>
  <si>
    <t>Engineering &amp; Construction</t>
  </si>
  <si>
    <t>Engineering and construction</t>
  </si>
  <si>
    <t>$304,121.3</t>
  </si>
  <si>
    <t>$3,667.4</t>
  </si>
  <si>
    <t>$438,013.2</t>
  </si>
  <si>
    <t>CSCEC will possess global core 
competitiveness in green, low
carbon development, with world
class capabilities in low-carbon 
industries, products, construction, 
and operations. We will secure a 
leading position in both domestic 
and global operations. The 
Company will realize the green 
transformation of production 
methods and play a pivotal role in 
the construction industry‚Äôs path 
to carbon neutrality, contributing 
significantly to China‚Äôs goal of 
carbon neutrality</t>
  </si>
  <si>
    <t>Cencora</t>
  </si>
  <si>
    <t>$293,958.6</t>
  </si>
  <si>
    <t>$1,509.1</t>
  </si>
  <si>
    <t>$67,101.7</t>
  </si>
  <si>
    <t>Emissions reduction target</t>
  </si>
  <si>
    <t xml:space="preserve">"Cencora has a fully verified science-based target to reduce absolute Scope 1 and 2 greenhouse gas emissions 54.6% by FY2032 from a FY2019 base year. Cencora also commits that 82% of its suppliers by spend, covering purchased goods and services, will have science-based targets by FY2027" (Page 7, Cencora FY23 ESG Reporting Index). 
</t>
  </si>
  <si>
    <t>Shell</t>
  </si>
  <si>
    <t>Britain</t>
  </si>
  <si>
    <t>$289,029</t>
  </si>
  <si>
    <t>$16,094</t>
  </si>
  <si>
    <t>$387,609</t>
  </si>
  <si>
    <t>"Net-zero emissions by 2025 (Scope 1, 2 and 3)" p93 2024 report
Scope 3: "Reduce the net carbon intensity (NCI) of the energy products we sell by 100% by 2050 (2016 baseline)" (Annual Report 2024, p. 15; Energy Transition Strategy 2024, pp. 9 &amp; 10)</t>
  </si>
  <si>
    <t>JPMorgan Chase</t>
  </si>
  <si>
    <t>Megabanks</t>
  </si>
  <si>
    <t>$278,906</t>
  </si>
  <si>
    <t>$58,471</t>
  </si>
  <si>
    <t>$4,002,814</t>
  </si>
  <si>
    <t>The goal of accelerating the low-carbon transition and encouraging near-term actions that set a path for global net-zero emissions by 2050. We are aligning key sectors of our financing portfolio with net-zero emissions by 2050.</t>
  </si>
  <si>
    <t>Costco Wholesale</t>
  </si>
  <si>
    <t>$254,453</t>
  </si>
  <si>
    <t>$7,367</t>
  </si>
  <si>
    <t>$69,831</t>
  </si>
  <si>
    <t xml:space="preserve">We have committed to an ambitious Scope 1 and Scope 2 emission reduction target: 39% absolute reduction by 2030 compared to our 2020 base year. </t>
  </si>
  <si>
    <t>Cigna</t>
  </si>
  <si>
    <t>$247,121</t>
  </si>
  <si>
    <t>$3,434</t>
  </si>
  <si>
    <t>$155,881</t>
  </si>
  <si>
    <t xml:space="preserve">We are committed to maintaining carbon-neutral operations after we achieve our initial goal set for 2040. Our commitment includes Scope 1 (direct) GHG emissions from building operations and company-owned aircraft and vehicles, as well as Scope 2 (indirect) GHG emissions from purchased electricity.
For the purposes of communicating progress towards our 2040 carbon neutrality goal, we calculate our total operational emissions by summing Scope 1 and Scope 2 (market-based) emissions. This market-based subtotal has been reduced by procuring EACs and market-based emission factors. As we get closer to 2040, we plan to evaluate the use of high-quality carbon offsets103 to achieve our goal. </t>
  </si>
  <si>
    <t>Microsoft</t>
  </si>
  <si>
    <t>Computer Software</t>
  </si>
  <si>
    <t>$245,122</t>
  </si>
  <si>
    <t>$88,136</t>
  </si>
  <si>
    <t>$512,163</t>
  </si>
  <si>
    <t>Carbon negative</t>
  </si>
  <si>
    <t>We are committed to being carbon negative by 2030 and by 2050 to remove from the atmosphere an equivalent amount of all the carbon dioxide our company has emitted either directly or by our electricity consumption since we were founded in 1975.
Our carbon negative commitment includes three primary areas: reducing carbon emissions, increasing use of carbon-free electricity, and carbon removal.
Reducing Direct Emissions: We will reduce our Scope 1 and 2 emissions to near zero by increasing energy efficiency, decarbonization of our operations, and reaching 100% renewable energy by 2025. 
Reducing Value Chain Emissions: By 2030, Microsoft will remove more carbon than it emits.
Replacing with 100/100/0 carbon-free energy: By 2030, we will reduce our Scope 3 emissions by more than half from a 2020 baseline. 
Removing the rest of our emissions: By 2030, 100% of our electricity consumption will be matched by zero carbon energy purchases 100% of the time.</t>
  </si>
  <si>
    <t>Yes (unspecified)</t>
  </si>
  <si>
    <t>Trafigura Group</t>
  </si>
  <si>
    <t>Trading</t>
  </si>
  <si>
    <t>Singapore</t>
  </si>
  <si>
    <t>$243,201.8</t>
  </si>
  <si>
    <t>$2,771.8</t>
  </si>
  <si>
    <t>$76,426.5</t>
  </si>
  <si>
    <t>"We have also set out an indicative pathway to achieve operational carbon neutrality by 2050."
[url: https://web.archive.org/web/20250812213839/https://www.trafigura.com/sustainability/environment-and-climate/]</t>
  </si>
  <si>
    <t>Glencore</t>
  </si>
  <si>
    <t>Switzerland</t>
  </si>
  <si>
    <t>$230,944</t>
  </si>
  <si>
    <t>$-1,634</t>
  </si>
  <si>
    <t>$130,460</t>
  </si>
  <si>
    <t>"In our 2024-2026 Climate Action Transition Plan, we outlined our responsible thermal coal decline strategy and holistic scope 1, 2 and 3 industrial emissions reduction targets of 15% by the end of 2026, 25% by the end of 2030 and 50% by the end of 2035 (all against a restated 2019 baseline). We also further reiterated our ambition of achieving net zero industrial emissions by the end of 2050, subject to a supportive policy environment. " (p. 45 of Annual Report 2024)</t>
  </si>
  <si>
    <t>Cardinal Health</t>
  </si>
  <si>
    <t>$226,827</t>
  </si>
  <si>
    <t>$852</t>
  </si>
  <si>
    <t>$45,121</t>
  </si>
  <si>
    <t>The target covers carbon dioxide emissions, including scope 1 and 2 emissions, and partially covers scope 3 emissions. Net Zero Tracker</t>
  </si>
  <si>
    <t>Target 1: Reduce absolute Scope 1 and 2 GHG emissions 50% by fiscal 2030 from a fiscal 2019 base year. The target boundary includes land-related emissions and removals from bioenergy feedstocks Target 2: 75% of its suppliers by spend, covering purchased goods and services and upstream transportation and distribution, will have science-based targets by fiscal 2028.</t>
  </si>
  <si>
    <t>Industrial &amp; Commercial Bank of China</t>
  </si>
  <si>
    <t>Banks: Commercial and Savings</t>
  </si>
  <si>
    <t>$221,461.3</t>
  </si>
  <si>
    <t>$50,848.5</t>
  </si>
  <si>
    <t>$6,688,551.8</t>
  </si>
  <si>
    <t>yes</t>
  </si>
  <si>
    <t>committed to national peak and neutrality targets</t>
  </si>
  <si>
    <t>https://v.icbc.com.cn/userfiles/resources/icbcltd/download/2025/esg2024en.pdf</t>
  </si>
  <si>
    <t>Samsung Electronics</t>
  </si>
  <si>
    <t>Electronics</t>
  </si>
  <si>
    <t>South Korea</t>
  </si>
  <si>
    <t>$220,636.7</t>
  </si>
  <si>
    <t>$24,655.4</t>
  </si>
  <si>
    <t>$348,381.7</t>
  </si>
  <si>
    <t xml:space="preserve">"At the heart of the new commitment is achieving net zero carbon emissions (Scope 1 &amp; Scope 2) ... across all global operations, including the Device Solutions (DS) Division, by 2050."
(Source: https://web.archive.org/web/20250821204128/https://news.samsung.com/global/samsung-electronics-announces-new-environmental-strategy (Sept 2022))
</t>
  </si>
  <si>
    <t>Hon Hai Precision Industry</t>
  </si>
  <si>
    <t>Electronics, Electrical Equip.</t>
  </si>
  <si>
    <t>Taiwan</t>
  </si>
  <si>
    <t>$213,699.1</t>
  </si>
  <si>
    <t>$4,757.3</t>
  </si>
  <si>
    <t>$133,999.1</t>
  </si>
  <si>
    <t>1.5Â°C</t>
  </si>
  <si>
    <t>'We became a founding member of the Taiwan Alliance for Net Zero Emission and pledged to achieve net zero emissions in our offices in Taiwan by 2030 and in our production bases by 2050' (p4)</t>
  </si>
  <si>
    <t>Chevron</t>
  </si>
  <si>
    <t>$202,792</t>
  </si>
  <si>
    <t>$17,661</t>
  </si>
  <si>
    <t>$256,938</t>
  </si>
  <si>
    <t>"Chevron aspires to achieve net zero for upstream production Scope 1 and 2 GHG emissions on an equity basis by 2050"</t>
  </si>
  <si>
    <t>Agricultural Bank of China</t>
  </si>
  <si>
    <t>$197,466.4</t>
  </si>
  <si>
    <t>$39,204.6</t>
  </si>
  <si>
    <t>$5,923,600.2</t>
  </si>
  <si>
    <t>https://finance.sina.com.cn/stock/relnews/cn/2025-04-08/doc-inesmepe5162164.shtml</t>
  </si>
  <si>
    <t xml:space="preserve">emission reduction </t>
  </si>
  <si>
    <t>https://ditchcarbon.com/organizations/agricultural-bank-of-china</t>
  </si>
  <si>
    <t>China Construction Bank</t>
  </si>
  <si>
    <t>$196,738.3</t>
  </si>
  <si>
    <t>$46,639.3</t>
  </si>
  <si>
    <t>$5,558,224.6</t>
  </si>
  <si>
    <t>https://ccb.com/chn/2025-04/22/article_2025042218375214433.shtml</t>
  </si>
  <si>
    <t>"The Group proactively implemented the strategic plan for green finance development, advanced the carbon peaking and carbon neutrality action plan" (Annual Report 2022, p.58).</t>
  </si>
  <si>
    <t>TotalEnergies</t>
  </si>
  <si>
    <t>France</t>
  </si>
  <si>
    <t>$195,610</t>
  </si>
  <si>
    <t>$15,758</t>
  </si>
  <si>
    <t>$285,487</t>
  </si>
  <si>
    <t>By 2050, TotalEnergies would produce about 10‚ÄØMt CO‚ÇÇe/year of Scope‚ÄØ1 residual emissions, with methane emissions aiming towards zero (below 0.1‚ÄØMt‚ÄØCO‚ÇÇe/year); Scope‚ÄØ3 emissions totaling about 100‚ÄØMt‚ÄØCO‚ÇÇe/year. To get to net‚Äëzero together with society, TotalEnergies would contribute to ‚Äòeliminate‚Äô the equivalent of 100‚ÄØMt/year of CO‚ÇÇ generated by our customers by developing carbon utilization (CCU) and carbon capture and storage (CCS) solutions of approximately 100‚ÄØMt CO‚ÇÇe/year.</t>
  </si>
  <si>
    <t>BP</t>
  </si>
  <si>
    <t>$194,629</t>
  </si>
  <si>
    <t>$381</t>
  </si>
  <si>
    <t>$282,228</t>
  </si>
  <si>
    <t>Our aim is to reach net zero by 2050 or sooner for Scope 1 and 2 emissions within bp‚Äôs operational control (on a CO2e basis), including by maintaining ‚Äònear-zero‚Äô methane intensity across our operated producing assets, enabled by supportive government policies (see page 17 of bp's 2024 Sustainability Report).  
Removal of Scope 3 ambition
We have retired our aim related to the estimated Scope 3 (category 11) emissions from the carbon in our upstream oil and gas production. The estimated Scope 3 emissions from the carbon in our upstream oil and gas production were 322MtCO2 in 2024 ‚Äì an 11% reduction relative to our 2019 baseline and a slight increase from 315MtCO2 in 2023. This increase was mainly associated with an increase in underlying production due to the ramp-up of major projects and higher asset performance (see page 24).
https://web.archive.org/web/20250829133514/http://www.bp.com/content/dam/bp/business-sites/en/global/corporate/pdfs/sustainability/group-reports/bp-sustainability-report-2024.pdf</t>
  </si>
  <si>
    <t>Bank of America</t>
  </si>
  <si>
    <t>$192,434</t>
  </si>
  <si>
    <t>$27,132</t>
  </si>
  <si>
    <t>$3,261,519</t>
  </si>
  <si>
    <t>' Net Zero emissions before 2050 for our financing activities, operations and supply chain. ' p7</t>
  </si>
  <si>
    <t>General Motors</t>
  </si>
  <si>
    <t>$187,442</t>
  </si>
  <si>
    <t>$6,008</t>
  </si>
  <si>
    <t>$279,761</t>
  </si>
  <si>
    <t>GM has announced plans to become carbon neutral in our global products and operations by 2040
(source: https://web.archive.org/web/20250807000628/https://www.gm.com/content/dam/company/docs/us/en/gmcom/company/GM_2023_SR.pdf)</t>
  </si>
  <si>
    <t>Ford Motor</t>
  </si>
  <si>
    <t>$184,992</t>
  </si>
  <si>
    <t>$5,879</t>
  </si>
  <si>
    <t>$285,196</t>
  </si>
  <si>
    <t>Achieve carbon neutrality by 2050
https://web.archive.org/web/20251010223020/https://corporate.ford.com//corporate/articles/sustainability/ford-expands-climate-change-goals/</t>
  </si>
  <si>
    <t>Elevance Health</t>
  </si>
  <si>
    <t>$177,011</t>
  </si>
  <si>
    <t>$5,980</t>
  </si>
  <si>
    <t>$116,889</t>
  </si>
  <si>
    <t>Develop and implement a long-term transition plan for the general account in line with net zero by 2050.</t>
  </si>
  <si>
    <t>Bank of China</t>
  </si>
  <si>
    <t>$176,142.5</t>
  </si>
  <si>
    <t>$33,055.7</t>
  </si>
  <si>
    <t>$4,803,378.3</t>
  </si>
  <si>
    <t>BOC actively aligned with the national strategy of carbon peaking and carbon neutrality, striving to become the preferred bank for green finance services. (pg 4 AR)
decarbonization targets of BOC's business strategy are in full alignment with China's goals of reaching carbon emissions peak before 2030, and achieving carbon neutrality before 2060. (pg 5 Bank of China Limited Transition Bonds Management Statement: https://web.archive.org/web/20251025060944/https://pic.bankofchina.com/bocappd/report/202310/P020231011315246686358.pdf#:~:text=,before%202030%2C%20and%20achieving</t>
  </si>
  <si>
    <t>Citigroup</t>
  </si>
  <si>
    <t>$170,757</t>
  </si>
  <si>
    <t>$12,682</t>
  </si>
  <si>
    <t>$2,352,945</t>
  </si>
  <si>
    <t>In March 2021, Citi made a commitment to reach net zero greenhouse gas emissions by 2050, including our own operations by 2030.
https://www.citigroup.com/global/our-impact/sustainability/net-zero</t>
  </si>
  <si>
    <t>Stellantis</t>
  </si>
  <si>
    <t>Motor Vehicles &amp; Parts</t>
  </si>
  <si>
    <t>Netherlands</t>
  </si>
  <si>
    <t>$169,652.9</t>
  </si>
  <si>
    <t>$5,918.7</t>
  </si>
  <si>
    <t>$214,958.6</t>
  </si>
  <si>
    <t>"Our strategic plan currently sets a target to reduce absolute greenhouse gas emissions (scopes1, 2 and 3) by 30% by 2030 vs. our 2021 baseline, and achieve carbon net zero by 2038 with single digit percentage compensation of the remaining emissions"</t>
  </si>
  <si>
    <t>Meta Platforms</t>
  </si>
  <si>
    <t>$164,501</t>
  </si>
  <si>
    <t>$62,360</t>
  </si>
  <si>
    <t>$276,054</t>
  </si>
  <si>
    <t>Since 2020, we have maintained net zero emissions across our global operations. We have publicly committed to achieving net zero emissions across our value chain and becoming water positive in 2030. (pg 17)</t>
  </si>
  <si>
    <t>Centene</t>
  </si>
  <si>
    <t>$163,071</t>
  </si>
  <si>
    <t>$3,305</t>
  </si>
  <si>
    <t>$82,445</t>
  </si>
  <si>
    <t>https://www.centene.com/why-were-different/corporate-sustainability/healthy-environment/environmental-sustainability.html</t>
  </si>
  <si>
    <t>no usefull information</t>
  </si>
  <si>
    <t>China Railway Engineering Group</t>
  </si>
  <si>
    <t>$161,336.5</t>
  </si>
  <si>
    <t>$1,810.5</t>
  </si>
  <si>
    <t>$309,912.3</t>
  </si>
  <si>
    <t>JD.com</t>
  </si>
  <si>
    <t>Internet and Direct Marketing Retail</t>
  </si>
  <si>
    <t>$161,055.4</t>
  </si>
  <si>
    <t>$5,748.2</t>
  </si>
  <si>
    <t>$95,657.7</t>
  </si>
  <si>
    <t>2024_jd.com_inc._environmental_social_and_governance_report.pdf</t>
  </si>
  <si>
    <t>China Life Insurance</t>
  </si>
  <si>
    <t>Insurance: Life, Health (stock)</t>
  </si>
  <si>
    <t>$160,276.8</t>
  </si>
  <si>
    <t>$1,329.2</t>
  </si>
  <si>
    <t>$1,024,671.4</t>
  </si>
  <si>
    <t>https://cn.chinadaily.com.cn/a/202505/09/WS681d94e5a3102053770324d2.html?</t>
  </si>
  <si>
    <t>Home Depot</t>
  </si>
  <si>
    <t>Specialty Retailers</t>
  </si>
  <si>
    <t>$159,514</t>
  </si>
  <si>
    <t>$14,806</t>
  </si>
  <si>
    <t>$96,119</t>
  </si>
  <si>
    <t>- Reduce absolute Scopes 1 and 2 emissions 42% by 2030, from a 2020 base year (SBTi validated) - Reduce absolute Scope 3 Category 11 ‚ÄúUse of Sold Products‚Äù emissions 42% by 2030, from the 2020 base year (SBTi validated)</t>
  </si>
  <si>
    <t>Ping An Insurance</t>
  </si>
  <si>
    <t>$158,627</t>
  </si>
  <si>
    <t>$17,596.1</t>
  </si>
  <si>
    <t>$1,775,215</t>
  </si>
  <si>
    <t>'In 2021, Ping An fully upgraded its action in green finance, announced its five-year business goals, and committed to achieving carbon neutrality in operation by 2030' (p32)</t>
  </si>
  <si>
    <t>Mercedes-Benz Group</t>
  </si>
  <si>
    <t>$157,450</t>
  </si>
  <si>
    <t>$11,038.2</t>
  </si>
  <si>
    <t>$274,394.3</t>
  </si>
  <si>
    <t>1.5Â°C/Well-below 2Â°C</t>
  </si>
  <si>
    <t>The overall ambition of Mercedes-Benz is to achieve net carbon neutrality across its fleet, entire value chain and the vehicles‚Äô entire life cycle by 2039. It also aims to supply all production plants worldwide with 100% renewable energy by 2039 and reduce the carbon emissions of cars and vans by 60 % compared to 2021 by 2039. In support of the Paris Climate Agreement, they have identified decarbonisation as a key focus and core element to their sustainability strategy with a focus on actual avoidance and reduction of CO‚ÇÇ emissions through electrified fleets. 
sources - https://web.archive.org/web/20250928161623/https://group.mercedes-benz.com/documents/investors/reports/annual-report/mercedes-benz/mercedes-benz-climate-transition-action-plan-2025.pdf and https://web.archive.org/web/20250726210848/https://group.mercedes-benz.com/documents/investors/reports/annual-report/mercedes-benz/mercedes-benz-annual-report-2024-incl-combined-management-report-mbg-ag.pdf#page=112
- In 2022, Mercedes-Benz already achieved its originally set target of reducing CO‚ÇÇ emissions in its own plants (Scope 1 and 2) by 50 % by 2030 compared to 2018 and defined a new goal - see interim target</t>
  </si>
  <si>
    <t>BMW Group</t>
  </si>
  <si>
    <t>$153,974.3</t>
  </si>
  <si>
    <t>$7,883.6</t>
  </si>
  <si>
    <t>$277,212.7</t>
  </si>
  <si>
    <t>https://www.bmwgroup.com/content/dam/grpw/websites/bmwgroup_com/ir/downloads/en/2025/hv/BMWGroup_Report2024.pdf</t>
  </si>
  <si>
    <t>The BMW Group is committed to the Paris Agreement: by 2050 at the latest, we intend to reduce our COâ‚‚e emissions by 90 percent compared with 2019.</t>
  </si>
  <si>
    <t>Fannie Mae</t>
  </si>
  <si>
    <t>Diversified Financials</t>
  </si>
  <si>
    <t>$152,670</t>
  </si>
  <si>
    <t>$16,978</t>
  </si>
  <si>
    <t>$4,349,731</t>
  </si>
  <si>
    <t>https://capitalmarkets.fanniemae.com/mortgage-backed-securities/multifamily-mbs/fannie-mae-publishes-multifamily-green-mbs-energy-metrics-report</t>
  </si>
  <si>
    <t>China Railway Construction</t>
  </si>
  <si>
    <t>$148,467.4</t>
  </si>
  <si>
    <t>$1,265.2</t>
  </si>
  <si>
    <t>$260,668.3</t>
  </si>
  <si>
    <t>Actively respond: "actively respond to the national ‚Äúdual carbon‚Äù strategy" (pg 42 Sustainability Report)
- "dual carbon goals" are China's national commitment to peak carbon dioxide emissions before 2030 and achieve carbon neutrality before 2060
It implements directives on ecological environmental protection and the dual goals of peaking carbon emissions and achieving carbon neutrality (pg 42 Sustainability Report)</t>
  </si>
  <si>
    <t>Walgreens Boots Alliance</t>
  </si>
  <si>
    <t>$147,658</t>
  </si>
  <si>
    <t>$-8,636</t>
  </si>
  <si>
    <t>$81,037</t>
  </si>
  <si>
    <t xml:space="preserve">"Reduce absolute Scope 1 and Scope 2 global carbon emissions by 30%, as compared with 2019 baseline."
</t>
  </si>
  <si>
    <t>Kroger</t>
  </si>
  <si>
    <t>Food and Drugstores</t>
  </si>
  <si>
    <t>$147,123</t>
  </si>
  <si>
    <t>$2,665</t>
  </si>
  <si>
    <t>$52,616</t>
  </si>
  <si>
    <t>"Kroger‚Äôs current goal is to reduce GHG emissions from our operations by 30% by 2030, from a 2018 baseline. The goal was developed using climate science, supporting a well-below 2¬∞C climate scenario according to the absolute contraction method." (page 39)</t>
  </si>
  <si>
    <t>BNP Paribas</t>
  </si>
  <si>
    <t>$146,390.2</t>
  </si>
  <si>
    <t>$12,639.8</t>
  </si>
  <si>
    <t>$2,800,691.7</t>
  </si>
  <si>
    <t>"Sustainability is at the core of the 2025 GTS strategic plan and is reinforced by the commitment of BNP Paribas to align its activities with a carbon neutrality trajectory by 2050" (2022 climate change report, p13).</t>
  </si>
  <si>
    <t>Banco Santander</t>
  </si>
  <si>
    <t>Spain</t>
  </si>
  <si>
    <t>$146,326.4</t>
  </si>
  <si>
    <t>$13,597.9</t>
  </si>
  <si>
    <t>$1,902,134</t>
  </si>
  <si>
    <t xml:space="preserve">In order to be aligned with the Paris Agreement and with the aim of limiting global temperature increase to 1.5¬∞C, we have committed to be net zero in carbon emissions by 2050 also as part of the Net Zero Banking Alliance (NZBA).
This is done through:
- Contribute to limiting temperature increases to 1.5¬∫C in line with the NZBA and NZAMi
-Support our customers transition to a lowcarbon economy
- Remain carbon neutral and consume 100% electricity from renewable sources by 2025
-Manage climate and environmental risk according to regulatory and supervisory expectations &amp; setting sector portfolio alignment targets for 2030 in high-emissions portfolios. 
(https://www.santander.com/content/dam/santander-com/en/documentos/informe-anual-de-sostenibilidad/2024/sustainability_statement-2024-en.pdf )
</t>
  </si>
  <si>
    <t>HSBC Holdings</t>
  </si>
  <si>
    <t>$145,717</t>
  </si>
  <si>
    <t>$23,979</t>
  </si>
  <si>
    <t>$3,017,048</t>
  </si>
  <si>
    <t xml:space="preserve">We have revisited our ambition to take into account latest best practice guidance on carbon offsets. We are now focused on achieving net zero across our operations, travel and supply chain by 2050. [2024 Annual Report, p42] ....we are now focused on actions to cut emissions across these areas as part of our overall ambition to become net zero by 2050. [2024 Annual Report, p58].
"we expect to update our net zero transition plan in the second half of 2025, taking into consideration latest scientific methodologies, climate-related policy measures and real-world progress."
https://www.hsbc.com/who-we-are/our-climate-strategy/our-net-zero-transition-plan </t>
  </si>
  <si>
    <t>Phillips 66</t>
  </si>
  <si>
    <t>$145,496</t>
  </si>
  <si>
    <t>$2,117</t>
  </si>
  <si>
    <t>$72,582</t>
  </si>
  <si>
    <t>Emissions intensity target</t>
  </si>
  <si>
    <t>MANUFACTURING EMISSIONS INTENSITY (Scope 1 and 2 Metric Tons of CO2e/MBOE): 50% reduction by 2050 with baseline year 2019
https://www.phillips66.com/sustainability/our-targets/ 
https://phillips66.widen.net/s/xrz9pvmmvh/eyassurance-review-report</t>
  </si>
  <si>
    <t>China Mobile Communications</t>
  </si>
  <si>
    <t>Telecommunications</t>
  </si>
  <si>
    <t>Telecommunications and media</t>
  </si>
  <si>
    <t>$145,239.9</t>
  </si>
  <si>
    <t>$14,698.8</t>
  </si>
  <si>
    <t>$350,174.2</t>
  </si>
  <si>
    <t>‚ÄòBased on likely climate-related impact on our future operations, we pledge to reduce Scope 1 and Scope 2 GHG emission intensity by 20% by 2025 from the 2020 baseline.‚Äô p42</t>
  </si>
  <si>
    <t>Honda Motor</t>
  </si>
  <si>
    <t>$142,273.6</t>
  </si>
  <si>
    <t>$5,482.9</t>
  </si>
  <si>
    <t>$205,323</t>
  </si>
  <si>
    <t>Our company aim for ‚Äúcarbon neutrality by 2050‚Äù across the entire product lifecycle, and is focusing on the four materialities and is prioritizing ‚Äúaddressing climate change‚Äù and ‚Äúaddressing energy issues."</t>
  </si>
  <si>
    <t>Marathon Petroleum</t>
  </si>
  <si>
    <t>$140,412</t>
  </si>
  <si>
    <t>$3,445</t>
  </si>
  <si>
    <t>$78,858</t>
  </si>
  <si>
    <t>30% reduction of scope 1 and 2 GHG emissions intensity by 2030 from 2014 levels; 15% reduction of scope 3 - category 11 GHG  emissions by 2030  from 2019 levels</t>
  </si>
  <si>
    <t>China Communications Construction</t>
  </si>
  <si>
    <t>$139,229</t>
  </si>
  <si>
    <t>$937</t>
  </si>
  <si>
    <t>$371,057.2</t>
  </si>
  <si>
    <t>CCCC will significantly reduce carbon emission in key areas, make significant breakthroughs in green and low-carbon technologies, significantly increase the scale of green and low-carbon industries, and reach peak carbon emissions in infrastructure construction by 2030 and in equipment manufacturing by 2028.</t>
  </si>
  <si>
    <t>CITIC Group</t>
  </si>
  <si>
    <t>$138,940.6</t>
  </si>
  <si>
    <t>$3,953.1</t>
  </si>
  <si>
    <t>$1,690,451.4</t>
  </si>
  <si>
    <t xml:space="preserve">
"2060: Achieve the comprehensive integration of a green, low-carbon and recycling industrial system and a clean, low-carbon, safe and efficient energy system, with energy utilization efficiency aligning with world-leading enterprises."</t>
  </si>
  <si>
    <t>Alibaba Group Holding</t>
  </si>
  <si>
    <t>$138,065</t>
  </si>
  <si>
    <t>$18,029.4</t>
  </si>
  <si>
    <t>$248,629.1</t>
  </si>
  <si>
    <t xml:space="preserve">In 2021, we set the goals of: (1) achieving carbon neutrality in our own operations by 2030; (2) halving the net emissions intensity in the value chain by 2030 (cf. 2024 Alibaba Group ESG Report, p. 9) Baseline year - Jan 2020 - Dec 2020 (cf. 2024 Alibaba Group ESG Report, p. 27). </t>
  </si>
  <si>
    <t>Achieve Net Zero emissions in company operations by 2040.</t>
  </si>
  <si>
    <t>Engage top suppliers to set science-based carbon reduction targets by 2026.</t>
  </si>
  <si>
    <t>Verizon Communications</t>
  </si>
  <si>
    <t>$134,788</t>
  </si>
  <si>
    <t>$17,506</t>
  </si>
  <si>
    <t>$384,711</t>
  </si>
  <si>
    <t>Verizon has committed to set an SBTi-approved target to reach net-zero GHG emissions across our value chain (scopes 1, 2 and 3) by 2050._x000d_
_x000d_
From website (https://web.archive.org/web/20250713122219/https://www.verizon.com/about/responsibility/sustainability)</t>
  </si>
  <si>
    <t>China National Offshore Oil</t>
  </si>
  <si>
    <t>$130,832</t>
  </si>
  <si>
    <t>$14,772.8</t>
  </si>
  <si>
    <t>$231,744.6</t>
  </si>
  <si>
    <t>"From 2021 to 2025, we will reduce cumulative carbon reductions by over 1.5 million tons" (2020 ESG report, p.11)_x000d_
"By 2025, we plan to achieve a cumulative emission reduction of more than 1.5 million tons of carbon dioxide equivalent." (2023 ESG report, p.59)</t>
  </si>
  <si>
    <t>Nvidia</t>
  </si>
  <si>
    <t>Semiconductors</t>
  </si>
  <si>
    <t>$130,497</t>
  </si>
  <si>
    <t>$72,880</t>
  </si>
  <si>
    <t>$111,601</t>
  </si>
  <si>
    <t>We commit to the following science-
based targets from a FY23 base year:
&gt; To reduce absolute scope 1 and 2 
emissions 50% by FY30</t>
  </si>
  <si>
    <t>China Resources</t>
  </si>
  <si>
    <t>$129,623.5</t>
  </si>
  <si>
    <t>$3,638.1</t>
  </si>
  <si>
    <t>$371,795.6</t>
  </si>
  <si>
    <t xml:space="preserve">Target for 2025 is to "lower the carbon dioxide emission intensity by 10% compared with that of 2020." </t>
  </si>
  <si>
    <t>Hyundai Motor</t>
  </si>
  <si>
    <t>$128,501.8</t>
  </si>
  <si>
    <t>$9,186.2</t>
  </si>
  <si>
    <t>$230,072.3</t>
  </si>
  <si>
    <t>At the IAA Mobility held in Munich in September 2021, we presented our strategies to become carbon neutral by 2045, focusing on electrification and hydrogen society. we have made it our goal to become carbon neutral across all stages including parts procurement, production, and vehicle operation by 2045. 
https://www.hyundai.com/content/dam/hyundai/ww/en/images/company/sustainability/carbon-neutrality-roadmap/hmc-2021-carbon-neutral-white-paper-en.pdf</t>
  </si>
  <si>
    <t>Electricite de France</t>
  </si>
  <si>
    <t>$128,355.1</t>
  </si>
  <si>
    <t>$12,334.8</t>
  </si>
  <si>
    <t>$378,137.3</t>
  </si>
  <si>
    <t>Well-below 2Â°C</t>
  </si>
  <si>
    <t>Goldman Sachs Group</t>
  </si>
  <si>
    <t>$126,853</t>
  </si>
  <si>
    <t>$14,276</t>
  </si>
  <si>
    <t>$1,675,972</t>
  </si>
  <si>
    <t>"2021: Committed to aligning our financing activities with a net zero by 2050 pathway and expanded our operational commitment to target net zero for our supply chain" (P.7, 2023 Sustainability Report)</t>
  </si>
  <si>
    <t>Wells Fargo</t>
  </si>
  <si>
    <t>Commercial Banks</t>
  </si>
  <si>
    <t>$125,397</t>
  </si>
  <si>
    <t>$19,722</t>
  </si>
  <si>
    <t>$1,929,845</t>
  </si>
  <si>
    <t>https://www.reuters.com/sustainability/climate-energy/wells-fargo-drops-financed-emissions-target-amid-esg-rethink-2025-02-28/#:~:text=Wells%20Fargo%20%28WFC,rethink%20their%20sustainable%20lending%20activities</t>
  </si>
  <si>
    <t xml:space="preserve">dropped </t>
  </si>
  <si>
    <t>"Wells Fargo has set operational sustainability goals for 2030: Reducing GHG emissions (Scope 1 and Scope 2) from 2019 by 70%" (Wells Fargo Sustainability &amp; Governance Report, pg. 10: https://www08.wellsfargomedia.com/assets/pdf/about/corporate-responsibility/sustainability-and-governance-report.pdf).</t>
  </si>
  <si>
    <t>Deutsche Telekom</t>
  </si>
  <si>
    <t>$125,196.3</t>
  </si>
  <si>
    <t>$12,121.8</t>
  </si>
  <si>
    <t>$315,732</t>
  </si>
  <si>
    <t xml:space="preserve">"By 2040 at latest, we want to achieve net zero emissions (climate neutral) along the entire value chain â€“ across Scope 1, 2 and 3 emissions. To achieve this, we aim to reduce total emissions by at least 90 % from a 2020 baseline; only up to 10 % may be offset." (under â€œESRS E1â€‘4 â€“ Targets related to climate change mitigation and adaptation." Link - https://report.telekom.com/annual-report-2024/sustainability-statement/environment/esrs-e1-climate-change.html?tabc=4e1) </t>
  </si>
  <si>
    <t>China Baowu Steel Group</t>
  </si>
  <si>
    <t>Metals</t>
  </si>
  <si>
    <t>$125,112.5</t>
  </si>
  <si>
    <t>$2,497.3</t>
  </si>
  <si>
    <t>$183,117.2</t>
  </si>
  <si>
    <t>Carolina</t>
  </si>
  <si>
    <t>Valero Energy</t>
  </si>
  <si>
    <t>$123,974</t>
  </si>
  <si>
    <t>$2,770</t>
  </si>
  <si>
    <t>$60,143</t>
  </si>
  <si>
    <t>‚Ä¢ New 2050 ambition to reduce and displace
companywide GHG emissions for Scopes 1, 2, 3 and 4
by more than 45 million metric tons CO2e. (Based on 2011 base year, 32.3 mil metric tons CO2e)</t>
  </si>
  <si>
    <t>Comcast</t>
  </si>
  <si>
    <t>Entertainment</t>
  </si>
  <si>
    <t>$123,731</t>
  </si>
  <si>
    <t>$16,192</t>
  </si>
  <si>
    <t>$266,211</t>
  </si>
  <si>
    <t>Our goal to be carbon neutral by 2035 means reducing our Scope 1 and 2 emissions, or the direct and indirect emissions we own and control across our global operations</t>
  </si>
  <si>
    <t>Allianz</t>
  </si>
  <si>
    <t>$123,148.1</t>
  </si>
  <si>
    <t>$10,739.7</t>
  </si>
  <si>
    <t>$1,081,567.6</t>
  </si>
  <si>
    <t>State Farm Insurance</t>
  </si>
  <si>
    <t>Insurance: Property and Casualty (Mutual)</t>
  </si>
  <si>
    <t>$122,951</t>
  </si>
  <si>
    <t>$5,287.3</t>
  </si>
  <si>
    <t>$367,414</t>
  </si>
  <si>
    <t>‚ÄúReduce Scope 1 and Scope 2 greenhouse gas (GHG) emissions 50% by 2030 (baseline: 2019).‚Äù (as reported in the 2024 Impact Report).</t>
  </si>
  <si>
    <t>AT&amp;T</t>
  </si>
  <si>
    <t>$122,336</t>
  </si>
  <si>
    <t>$10,948</t>
  </si>
  <si>
    <t>$394,795</t>
  </si>
  <si>
    <t>2035 TARGET: Achieve carbon neutrality (net zero Scope 1 and 2 GHG emissions1) by 2035.</t>
  </si>
  <si>
    <t>Mitsubishi</t>
  </si>
  <si>
    <t>$122,127.4</t>
  </si>
  <si>
    <t>$6,236.4</t>
  </si>
  <si>
    <t>$143,412.5</t>
  </si>
  <si>
    <t>"Regarding 'action to climate change,' we have stated our commitment toward helping to shape a society resilient to the impact of climate change by achieving net-zero CO2 emissions. In September 2022, we revised Environmental Vision 2050, incorporating the goal of achieving carbon neutrality" (Mitsubishi Motors Corporation Sustainability Report 2024, pg. 23: https://www.mitsubishi-motors.com/en/sustainability/esg/report/pdf/report-2024/sustainability2024.pdf).</t>
  </si>
  <si>
    <t>Freddie Mac</t>
  </si>
  <si>
    <t>$122,052</t>
  </si>
  <si>
    <t>$11,858</t>
  </si>
  <si>
    <t>$3,386,692</t>
  </si>
  <si>
    <t>https://www.freddiemac.com/about/pdf/2023_Sustainability_Report.pdf</t>
  </si>
  <si>
    <t>Hengli Group</t>
  </si>
  <si>
    <t>Textiles</t>
  </si>
  <si>
    <t>Household and personal products</t>
  </si>
  <si>
    <t>$121,126</t>
  </si>
  <si>
    <t>$815.5</t>
  </si>
  <si>
    <t>$54,307.6</t>
  </si>
  <si>
    <t xml:space="preserve">committed to national targets </t>
  </si>
  <si>
    <t>https://www.icbc.com/assets/pa/6UVv1nZRVSLlQ84gDYMWMo/carbon-neutral-action-report.pdf</t>
  </si>
  <si>
    <t>Shandong Energy Group</t>
  </si>
  <si>
    <t>$120,426</t>
  </si>
  <si>
    <t>$105</t>
  </si>
  <si>
    <t>$143,217.2</t>
  </si>
  <si>
    <t>committed to national peak and neutrality with their own timeline</t>
  </si>
  <si>
    <t>Shandong Energy Group ramps up clean energy network eyeing nation’s carbon emission reduction goal - Global Times</t>
  </si>
  <si>
    <t>Shandong Energy Group (SDE) is accelerating the construction of new energy-oriented productivity and has formed an electricity group, in a bid to implement China’s goal to achieve a peak in carbon dioxide emissions before 2030 and carbon neutrality before 2060</t>
  </si>
  <si>
    <t>Huawei Investment &amp; Holding</t>
  </si>
  <si>
    <t>Network and Other Communications Equipment</t>
  </si>
  <si>
    <t>$119,812.8</t>
  </si>
  <si>
    <t>$8,685.2</t>
  </si>
  <si>
    <t>$176,749.7</t>
  </si>
  <si>
    <t>Reduce the carbon emissions (Scope 1 and Scope 2 GHG emissions) per unit of sales revenue by 16% by 2025 compared with 2019.</t>
  </si>
  <si>
    <t>China Southern Power Grid</t>
  </si>
  <si>
    <t>$118,607.5</t>
  </si>
  <si>
    <t>$2,500.7</t>
  </si>
  <si>
    <t>$184,827.1</t>
  </si>
  <si>
    <t xml:space="preserve">committed to national peak and neutrality </t>
  </si>
  <si>
    <t>https://doc.irasia.com/listco/hk/chinapower/annual/2023/esr.pdf</t>
  </si>
  <si>
    <t>Humana</t>
  </si>
  <si>
    <t>$117,761</t>
  </si>
  <si>
    <t>$1,207</t>
  </si>
  <si>
    <t>$46,479</t>
  </si>
  <si>
    <t>LOUISVILLE, Ky.--(BUSINESS WIRE)-- Humana Inc. (NYSE: HUM), one of the nation‚Äôs leading health and well-being companies, is committed to reducing greenhouse gas emissions 54.6 percent by 2032 from a 2019 base year. In line with a 1.5°C  trajectory, Humana‚Äôs near-term science-based emissions reduction targets have been approved by the Science Based Targets initiative (SBTi). https://press.humana.com/news/news-details/2023/Humana-Sets-Ambitious-Science-Based-Environmental-Targets-to-Reduce-Emissions-by-54.6-Percent/default.aspx#gsc.tab=0</t>
  </si>
  <si>
    <t>China Minmetals</t>
  </si>
  <si>
    <t>$115,805.6</t>
  </si>
  <si>
    <t>$923.7</t>
  </si>
  <si>
    <t>$183,860.4</t>
  </si>
  <si>
    <t>P020250828682365497503.pdf</t>
  </si>
  <si>
    <t>China Minmetals actively responds to China's carbon peaking and carbon neutrality strategy by integrating carbon peaking and carbon neutrality goals into the Company's overall development plan</t>
  </si>
  <si>
    <t>Gazprom</t>
  </si>
  <si>
    <t>Energy</t>
  </si>
  <si>
    <t>Russia</t>
  </si>
  <si>
    <t>$115,457.7</t>
  </si>
  <si>
    <t>$13,130.6</t>
  </si>
  <si>
    <t>$270,425.8</t>
  </si>
  <si>
    <t xml:space="preserve">In October 2023, the Board of Directors approved PJSC Gazprom‚Äôs Climate Strategy through 2050. The strategy is designed to reduce carbon intensity in the production, transportation, storage, and processing of natural gas and to set the stage for increasing the share of natural gas used in the energy, industry, and transportation sectors.
The Climate Strategy is integrated into PJSC Gazprom‚Äôs corporate planning system. It sets out plans for reducing GHG emissions, which are then incorporated into corporate programs on long-term and innovative development in the form of strategic targets and key performance indicators.
</t>
  </si>
  <si>
    <t>Reliance Industries</t>
  </si>
  <si>
    <t>India</t>
  </si>
  <si>
    <t>$114,121.6</t>
  </si>
  <si>
    <t>$8,239.3</t>
  </si>
  <si>
    <t>$228,260.5</t>
  </si>
  <si>
    <t>RIL continues to make steady progress toward its Net Carbon Zero target by 2035, with a focused approach to reducing operational GHG emissions through energy conservations, renewable energy transition, carbon capture and utilisation, and industrial decarbonisation. To achieve its ambitious Net Carbon Zero target by 2035, Reliance announced plans to: ‚Ä¢ Establish and enable 100 GW of renewable energy by 2030 ‚Ä¢ Invest in the value chain, partnerships and future technologies, including upstream and downstream industries ‚Ä¢ Build giga factories to create and offer a fully integrated, end-to-end renewable energy ecosystem ‚Ä¢ Transform its business to Net Carbon Zero operation</t>
  </si>
  <si>
    <t>Societe Generale</t>
  </si>
  <si>
    <t>$110,647.8</t>
  </si>
  <si>
    <t>$4,542</t>
  </si>
  <si>
    <t>$1,629,265.9</t>
  </si>
  <si>
    <t>- commitment to align our portfolios with paths toward achieving carbon neutrality by 2050.</t>
  </si>
  <si>
    <t>Rosneft Oil</t>
  </si>
  <si>
    <t>$109,254.3</t>
  </si>
  <si>
    <t>$11,680.8</t>
  </si>
  <si>
    <t>$182,191.1</t>
  </si>
  <si>
    <t>In late 2021, the Company‚Äôs Board of Directors approved the Rosneft-2030: Reliable Energy and Global Energy Transition Strategy comprising a number of ambitious sustainability
goals. The key strategic focus for the Company is to reach carbon neutrality in terms of GHG emissions (Scope 1 and 2) by 2050. We also set relevant targets and KPIs to drive these improvements:
Growing the Company‚Äôs natural gas production to over 100 bcm per annum;
Reducing per unit GHG emissions by 5% by 2022;
Avoiding 8 mmt of –°–û2 equivalent emissions through the Gas Investment Program and the Energy Saving Program;
Achieving a top quartile indicator in GHG emissions‚Äô intensity (Upstream oil and gas production, t CO2 eq. /production, kt) comparable with leading global peers;
Developing and producing new products that allow consumers to reduce emissions through the use of the Company‚Äôs more eco-friendly products.
Source: Carbon Management Plan 2021: https://web.archive.org/web/20241214223743/https://www.rosneft.com/upload/site2/document_file/Rosneft_CSR2021_ENG.pdf UN SDGS Report 2023: https://web.archive.org/web/20250421052601/https://www.rosneft.com/upload/site2/attach/3/23/Rosneft_UN_en_2023.pdf</t>
  </si>
  <si>
    <t>BYD</t>
  </si>
  <si>
    <t>Automobiles</t>
  </si>
  <si>
    <t>$108,003.5</t>
  </si>
  <si>
    <t>$5,594.6</t>
  </si>
  <si>
    <t>$107,319.3</t>
  </si>
  <si>
    <t>"In  2024,  we  set  the  goal  of  striving to  achieve  carbon  neutrality  across  the  whole  value  chain  by  2045" (P.43, 2024 Sustainability Report) ; 
"In  order  to  effectively  promote  the  implementation  of  the  target,  we  have  formulated  a  carbon  neutral  strategy  and implementation  path" (P.43, 2024 Sustainability Report)</t>
  </si>
  <si>
    <t>China Energy Investment</t>
  </si>
  <si>
    <t>$107,690.2</t>
  </si>
  <si>
    <t>$6,901.5</t>
  </si>
  <si>
    <t>$307,073.2</t>
  </si>
  <si>
    <t>Morgan Stanley</t>
  </si>
  <si>
    <t>$107,285</t>
  </si>
  <si>
    <t>$13,390</t>
  </si>
  <si>
    <t>$1,215,071</t>
  </si>
  <si>
    <t>"In September 2020, Morgan Stanley became the first major U.S.-headquartered global financial services firm to commit to achieving net-zero financed emissions by 2050." (Pg 41)</t>
  </si>
  <si>
    <t>Target</t>
  </si>
  <si>
    <t>$106,566</t>
  </si>
  <si>
    <t>$4,091</t>
  </si>
  <si>
    <t>$57,769</t>
  </si>
  <si>
    <t>2¬∞C</t>
  </si>
  <si>
    <t xml:space="preserve">s. Aligned with our Target Forward ambitions, we commit to net zero GHG emissions across our enterprise by 2040 to reduce climate impacts across our operations and supply chain.  </t>
  </si>
  <si>
    <t>Life Insurance Corp. of India</t>
  </si>
  <si>
    <t>$104,970.8</t>
  </si>
  <si>
    <t>$5,716.2</t>
  </si>
  <si>
    <t>$662,566.2</t>
  </si>
  <si>
    <t>https://nsearchives.nseindia.com/corporate/LIC_BOARD_22082023172744_Business_Responsibility_and_Sustainability_Report_2022</t>
  </si>
  <si>
    <t>Equinor</t>
  </si>
  <si>
    <t>Norway</t>
  </si>
  <si>
    <t>$103,774</t>
  </si>
  <si>
    <t>$8,806</t>
  </si>
  <si>
    <t>$131,141</t>
  </si>
  <si>
    <t xml:space="preserve">"Equinor aims to achieve net zero by 2050 across scope 1, 2 and 3 emissions, and the goals of the Paris Agreement"
</t>
  </si>
  <si>
    <t>Nestlé</t>
  </si>
  <si>
    <t>Consumer Food Products</t>
  </si>
  <si>
    <t>Food, beverages and agriculture</t>
  </si>
  <si>
    <t>$103,749.5</t>
  </si>
  <si>
    <t>$12,360.8</t>
  </si>
  <si>
    <t>$153,713</t>
  </si>
  <si>
    <t xml:space="preserve">"Nestl√© aims to reduce its greenhouse gas (GHG) emissions by 20% by 2025 and 50% by 2030 from 2018 levels, on the road to net zero by 2050 at the latest. More specifically, on top of its net zero target, Nestl√© submitted its Forest, Land and Agriculture (FLAG) and energy/industry targets, which were approved by the Science Based Targets initiative (SBTi) in 2023. As per those targets, Nestl√© aims to reduce absolute Scope 3 FLAG GHG emissions by 50% by 2030 and 75% by 2050. Nestl√© aims to reduce absolute Scopes 1, 2 and 3 energy/industry GHG emissions by 50% by 2030 and 90% by 2050, compared to a 2018 baseline". (Source: Non Financial Statement 2024, pg28)
https://web.archive.org/web/20250926181044/https://www.nestle.com/sites/default/files/2025-02/non-financial-statement-2024.pdf
</t>
  </si>
  <si>
    <t>Xiamen C&amp;D</t>
  </si>
  <si>
    <t>$100,600.1</t>
  </si>
  <si>
    <t>$375.3</t>
  </si>
  <si>
    <t>$115,042.7</t>
  </si>
  <si>
    <t>https://www.hstong.com/news/detail/25010401125778230</t>
  </si>
  <si>
    <t>StoneX Group</t>
  </si>
  <si>
    <t>$99,887.8</t>
  </si>
  <si>
    <t>$260.8</t>
  </si>
  <si>
    <t>$27,466.3</t>
  </si>
  <si>
    <t>'we have established a longer-term goal of pursuing carbon emission reduction measures with the aim of reaching net zero emissions by 2050'</t>
  </si>
  <si>
    <t>PowerChina</t>
  </si>
  <si>
    <t>$99,829.5</t>
  </si>
  <si>
    <t>$607</t>
  </si>
  <si>
    <t>$213,009.2</t>
  </si>
  <si>
    <t>https://www.powerchina.cn/col7440/art/2022/art_7440_1400881.html</t>
  </si>
  <si>
    <t>Royal Bank of Canada</t>
  </si>
  <si>
    <t>Canada</t>
  </si>
  <si>
    <t>$98,742.8</t>
  </si>
  <si>
    <t>$11,929.2</t>
  </si>
  <si>
    <t>$1,557,918.1</t>
  </si>
  <si>
    <t>"RBC has a goal to achieve net-zero in our lending by 2050." (Pg 5, RBC Climate Report 2023) [https://www.rbc.com/community-sustainability/_assets-custom/pdf/climate-report-2023.pdf]</t>
  </si>
  <si>
    <t>Sberbank</t>
  </si>
  <si>
    <t>$98,742.7</t>
  </si>
  <si>
    <t>$17,042.8</t>
  </si>
  <si>
    <t>$536,082.3</t>
  </si>
  <si>
    <t>In 2024, Sber started to implement its new Climate Strategy until 2026, which is aimed at implementing further measures to achieve carbon neutrality by Scopes 1 and 2 by 2030.</t>
  </si>
  <si>
    <t>AXA</t>
  </si>
  <si>
    <t>$98,686.1</t>
  </si>
  <si>
    <t>$8,528.2</t>
  </si>
  <si>
    <t>$676,912.4</t>
  </si>
  <si>
    <t>"We must now take steps to build out our roadmap to be consistent with our Net-Zero goal by 2050"</t>
  </si>
  <si>
    <t>ENI</t>
  </si>
  <si>
    <t>Italy</t>
  </si>
  <si>
    <t>$98,641.7</t>
  </si>
  <si>
    <t>$2,837.7</t>
  </si>
  <si>
    <t>$152,142.3</t>
  </si>
  <si>
    <t>We have set progressive targets to achieve net zero emissions from exploration activities by 2030 and from all of Eni by 2035 (Scope 1+2), reaching Net Zero for all GHG Scope 1, 2 and 3 emissions by 2050.</t>
  </si>
  <si>
    <t>Bosch Group</t>
  </si>
  <si>
    <t>Motor Vehicle Parts</t>
  </si>
  <si>
    <t>$97,702</t>
  </si>
  <si>
    <t>$850</t>
  </si>
  <si>
    <t>$116,759.2</t>
  </si>
  <si>
    <t>Climate neutral</t>
  </si>
  <si>
    <t>"Since 2020, the Bosch Group with its more than 450 locations worldwide has been climate neutral (scopes 1 and 2)."</t>
  </si>
  <si>
    <t>Tesla</t>
  </si>
  <si>
    <t>$97,690</t>
  </si>
  <si>
    <t>$7,091</t>
  </si>
  <si>
    <t>$122,070</t>
  </si>
  <si>
    <t>China Post Group</t>
  </si>
  <si>
    <t>Mail, Package, and Freight Delivery</t>
  </si>
  <si>
    <t>Transportation and logistics</t>
  </si>
  <si>
    <t>$97,544.4</t>
  </si>
  <si>
    <t>$5,222.2</t>
  </si>
  <si>
    <t>$2,459,729.3</t>
  </si>
  <si>
    <t>https://www.chinapost.com.cn/xhtml1/report/2505/1808-1.htm</t>
  </si>
  <si>
    <t xml:space="preserve">no useful information </t>
  </si>
  <si>
    <t>2024 Green Post initiative and environmental protection priorities released - ChinaPost</t>
  </si>
  <si>
    <t>Royal Ahold Delhaize</t>
  </si>
  <si>
    <t>$96,632.4</t>
  </si>
  <si>
    <t>$1,907.7</t>
  </si>
  <si>
    <t>$53,677.8</t>
  </si>
  <si>
    <t xml:space="preserve">Long-term targets: 
For Scope 1 &amp; Scope 2 - Reaching Net Zero by 2040: 90% reduction and 10% removals against the 2018 baseline.
For Scope 3 - Reaching Net Zero by 2050 (2020 baseline, submitted but not yet validated):
- "We commit to reduce absolute scope 3 FLAG GHG emissions by at least 72% by 2050 from the 2020 SBTi baseline".
- "We commit to reduce absolute scope 3 E&amp;I GHG emissions by 90% by 2050 from the 2020 SBTi baseline." (page 20 of the 2024 report)
In their 2024 report it is mentioned that: "We plan to reduce electricity emissions to zero by 2035." (page 34)
</t>
  </si>
  <si>
    <t>Itochu</t>
  </si>
  <si>
    <t>$96,587.7</t>
  </si>
  <si>
    <t>$5,774.3</t>
  </si>
  <si>
    <t>$100,969.1</t>
  </si>
  <si>
    <t>Achieve net zero GHG emissions by 2050.</t>
  </si>
  <si>
    <t>Mitsui</t>
  </si>
  <si>
    <t>$96,183.6</t>
  </si>
  <si>
    <t>$5,906.1</t>
  </si>
  <si>
    <t>$112,159</t>
  </si>
  <si>
    <t xml:space="preserve">GHG Reduction Targets 1. Scope 1 and 2, and Scope 3 Category 15 (Investments) of the Company and its consolidated subsidiaries (including un-incorporated joint ventures): Formulating Mitsui's goal to achieve net-zero emissions as our Vision for 2050, and aiming to halve GHG Impact by 2030 compared to the fiscal year ended March 2020, as the pathway to achieve the above goal. 2. Scope 1 and 2 of the Company and its consolidated subsidiaries: Halving GHG emissions by 2030 compared to the fiscal year ended March 2020. 3. The ratio of renewable energy in our power generation portfolio: Raising the ratio of renewable energy to over 30% by 2030 </t>
  </si>
  <si>
    <t>Dell Technologies</t>
  </si>
  <si>
    <t>$95,567</t>
  </si>
  <si>
    <t>$4,592</t>
  </si>
  <si>
    <t>$79,746</t>
  </si>
  <si>
    <t xml:space="preserve">Dellâ€™s long-term approach to managing our contribution to climate change is a commitment to reach net-zero carbon emissions across our full greenhouse gas inventory by 2050, inclusive of Scope 1, Scope 2 and Scope 3 carbon emissions._x000d_
</t>
  </si>
  <si>
    <t>REWE Group</t>
  </si>
  <si>
    <t>Food &amp; Drug Stores</t>
  </si>
  <si>
    <t>$95,044.2</t>
  </si>
  <si>
    <t>$1,057</t>
  </si>
  <si>
    <t>$43,864.6</t>
  </si>
  <si>
    <t>"Our ambitious goal is to achieve net-zero emissions as a Group by 2050. This applies to all emissions along the entire value chain ‚Äì from our own operations to those of our suppliers and partners. We are aligning our climate targets with the Science Based Targets initiative (SBTi) and the 1.5 ¬∞C target of the Paris Agreement.
For our own company operations (Scope 1 and Scope 2), we aim to achieve climate neutrality by 2040. This includes reducing emissions in our stores, logistics, and administrative buildings as much as possible and offsetting any remaining unavoidable emissions."</t>
  </si>
  <si>
    <t>Carrefour</t>
  </si>
  <si>
    <t>$94,376.6</t>
  </si>
  <si>
    <t>$781.9</t>
  </si>
  <si>
    <t>$59,394.3</t>
  </si>
  <si>
    <t>Well-below 2¬∞C</t>
  </si>
  <si>
    <t>Carbon neutrality for the stores, scopes 1 &amp; 2 (https://web.archive.org/web/20250327173511/https://www.carrefour.com/sites/default/files/2022-05/Carrefour%20-%20Sustainability-Linked%20Bond%20Framework%20%282%29.pdf)
[From https://newclimate.org/wp-content/uploads/2022/02/CorporateClimateResponsibilityMonitor2022.pdf] : 'Carrefour‚Äôs carbon neutral by 2040 target appears to cover far less than 2% of the company‚Äôs emissions. Carrefour announced a new carbon neutrality target for 2040 on the eve of COP26 in October 2021, accompanied by the more specific target to reduce its scope 1 and 2 emissions by 70% by 2040, compared to 2019. This is a direct update of its existing SBTi approved 55% reduction by 2040 target. The significance of these targets is highly limited, since scope 1 and 2 emissions account for just 2% of Carrefour‚Äôs emissions. Carrefour‚Äôs separate interim target of 29% emission reductions from scope 3 emissions by 2030 is a far more significant target, given that scope 3 emissions account for 98% of the company‚Äôs footprint, but these emissions do not appear to be covered by the headline carbon neutrality target.'
-&gt; target by 2030 of 20% emission reductions from scope 3 emissions related to downstream transport vs.2019 according to their estimations in their 2023 DPEF p.87: https://web.archive.org/web/20250703095642/https://www.carrefour.com/sites/default/files/2024-07/DPEF.pdf
Carbon neutrality by 2040, this will involve using completely renewable electricity by 2030, Reducing the emissions resulting from the Group's  activities by 30% by 2025, by 39,5% by 2027 by 50% by 2030 and then by 70% by 2040 (compared with 2019 levels), a target aligned with the SBTi's 1.5°C  scenario.  Using 100% renewable electricity by 2030.</t>
  </si>
  <si>
    <t>SK</t>
  </si>
  <si>
    <t>$92,973.3</t>
  </si>
  <si>
    <t>$-948</t>
  </si>
  <si>
    <t>$145,558.2</t>
  </si>
  <si>
    <t>Long-Term Target: Achieve Net Zero for Scope 1 and 2 by 2040 (based on 2023 as the base year) and 90% reduction in total Scope 3 emissions by 2050 compared to 2021 levels</t>
  </si>
  <si>
    <t>PepsiCo</t>
  </si>
  <si>
    <t>$91,854</t>
  </si>
  <si>
    <t>$9,578</t>
  </si>
  <si>
    <t>$99,467</t>
  </si>
  <si>
    <t>"Achieve net-zero emissions by 2050 or sooner" (P.2, PepsiCo Positive Goal Evolution Graphic)
"We have a vision to achieve net-zero emissions across our value chain by 2050, in line with the Paris Agreement." (P.5, PepsiCo Climate Transition Plan)</t>
  </si>
  <si>
    <t>Tencent Holdings</t>
  </si>
  <si>
    <t>$91,764.1</t>
  </si>
  <si>
    <t>$26,972.7</t>
  </si>
  <si>
    <t>$243,995.3</t>
  </si>
  <si>
    <t>In January 2021, Tencent announced to start its planning for carbon neutrality and officially announced its carbon neutrality goal in Feburary 2022. (pp.15)
'To clarify our determination to reduce greenhouse gas emissions, we have further refined our decarbonization pathway based on carbon neutrality commitments. We have also established absolute emission reduction targets in line with the Paris Agreement, covering scopes 1, 2, and 3, and these targets have been verified by SBTi (Science-Based Targets initiative).' (pp.15)</t>
  </si>
  <si>
    <t>Christian Dior</t>
  </si>
  <si>
    <t>Apparel</t>
  </si>
  <si>
    <t>$91,578.9</t>
  </si>
  <si>
    <t>$5,632.1</t>
  </si>
  <si>
    <t>$151,525.2</t>
  </si>
  <si>
    <t>https://www.dior.com/en_gb/beauty/page/our-commitments.html</t>
  </si>
  <si>
    <t>only subsidiary</t>
  </si>
  <si>
    <t>Zhejiang Rongsheng Holding Group</t>
  </si>
  <si>
    <t>Chemicals</t>
  </si>
  <si>
    <t>$91,534</t>
  </si>
  <si>
    <t>$25</t>
  </si>
  <si>
    <t>$57,603.8</t>
  </si>
  <si>
    <t>Zhejiang Rongsheng Holding Group-Home</t>
  </si>
  <si>
    <t>Sinopharm</t>
  </si>
  <si>
    <t>$91,485.7</t>
  </si>
  <si>
    <t>$643.9</t>
  </si>
  <si>
    <t>$80,401.4</t>
  </si>
  <si>
    <t xml:space="preserve">Realize a 10-15% reduction in carbon dioxide emissions per unit logistics throughput (million boxes) of major logistics parks compared to 2022 (cf. FY2023 ESG report, p. 59). </t>
  </si>
  <si>
    <t>Petrobras</t>
  </si>
  <si>
    <t>Brazil</t>
  </si>
  <si>
    <t>$91,416</t>
  </si>
  <si>
    <t>$7,528</t>
  </si>
  <si>
    <t>$181,645</t>
  </si>
  <si>
    <t>The company commits to achieve net zero by 2050. [p. 50, Climate Change Supplement]</t>
  </si>
  <si>
    <t>Pemex</t>
  </si>
  <si>
    <t>Mexico</t>
  </si>
  <si>
    <t>$91,376.5</t>
  </si>
  <si>
    <t>$-42,633.4</t>
  </si>
  <si>
    <t>$106,174.7</t>
  </si>
  <si>
    <t>Within Mexicoâ€™s legislation framework and in line with the Governmentâ€™s efforts and commitments to climate action, the</t>
  </si>
  <si>
    <t>Walt Disney</t>
  </si>
  <si>
    <t>$91,361</t>
  </si>
  <si>
    <t>$4,972</t>
  </si>
  <si>
    <t>$196,219</t>
  </si>
  <si>
    <t>Disney has had a long-term goal to achieve net zero‚Ä° greenhouse gas (GHG) emissions from our direct operations (Scope 1 and 2) since 2009. As of the end of fiscal 2024, the company has a Science-Based Target to reduce Scope 1, 2, and 3 emissions in line with the Paris Agreement, and a goal to achieve net-zero emissions from our direct operations (Scope 1 and 2), by 2030. 2030 Emissions Goals‚Ä† EMISSIONS FROM OUR DIRECT OPERATIONS (SCOPE 1 &amp; 2) ‚Ä¢ Reduce absolute emissions from direct operations (Scope 1 &amp; 2) by 46.2%, against a fiscal 2019 baseline ‚Ä¢ Achieve net zero emissions for direct operations‚Ä° ‚Ä¢ Purchase or produce 100% zero carbon electricity ‚Ä¢ Invest in natural climate solutions EMISSIONS FROM OUR VALUE CHAIN (SCOPE 3) ‚Ä¢ Reduce Scope 3 emissions through absolute reduction and supplier and licensee engagement:‚ÄìReduce absolute Scope 3 GHG emissions from purchased goods and services, capital goods, fuel- and energy-related activities, upstream transportation and distribution, waste generated in operations, business travel, employee commuting, and franchises by a minimum of 27.5% against a fiscal 2019 baseline‚ÄìCommit that 20% of our suppliers, measured by emissions covering purchased goods and services, will have science-based targets by 2027‚ÄìCommit that 72% of our licensees, measured by emissions covering franchises, will have science based targets by 2027</t>
  </si>
  <si>
    <t>United Parcel Service</t>
  </si>
  <si>
    <t>Delivery</t>
  </si>
  <si>
    <t>$91,070</t>
  </si>
  <si>
    <t>$5,782</t>
  </si>
  <si>
    <t>$70,070</t>
  </si>
  <si>
    <t>We have defined interim goals for 2025 and 2035 to demonstrate progress towards our overarching goal of achieving carbon neutrality by 2050. We are committed to providing updates on our progress towards achieving our goals. UPS's decarbonization transition plans enabled the Company to make progress during 2024 towards achieving our sustainability goals. In 2024, UPS's total gross scope 1, 2 and 3 CO2e emissions were 24,877 ('000) tonnes, which was 2.1% below 2023.</t>
  </si>
  <si>
    <t>Sustainability Plan of PetrÃ³leos Mexicanos clearly sets out Pemexâ€™s emission reduction targets to 2030 and, in line with the</t>
  </si>
  <si>
    <t>DHL Group</t>
  </si>
  <si>
    <t>$91,041.4</t>
  </si>
  <si>
    <t>$3,603.3</t>
  </si>
  <si>
    <t>$72,349.4</t>
  </si>
  <si>
    <t>In 2017, the company announced its goal to reduce all logistics-related emissions to net zero by 2050.</t>
  </si>
  <si>
    <t>Credit Agricole</t>
  </si>
  <si>
    <t>$90,552.6</t>
  </si>
  <si>
    <t>$7,664.1</t>
  </si>
  <si>
    <t>$2,391,573.8</t>
  </si>
  <si>
    <t>"A commitment to contribute to global carbon neutrality by 2050"</t>
  </si>
  <si>
    <t>domestic energy sector evolution perspectives, formulates ambitions towards net zero emissions by 2050.</t>
  </si>
  <si>
    <t>Taiwan Semiconductor Manufacturing</t>
  </si>
  <si>
    <t>$90,167</t>
  </si>
  <si>
    <t>$36,087.3</t>
  </si>
  <si>
    <t>$204,048.3</t>
  </si>
  <si>
    <t>c,v</t>
  </si>
  <si>
    <t>TSMC has outlined a blueprint for achieving net-zero emissions. Key milestones include peaking carbon emissions in 2025, reducing them to 2020 levels by 2030 with a target of using 60% renewable energy for global operations (RE60), achieving RE100 by 2040, and reaching net-zero emissions by 2050. Using 2025 as a baseline, TSMC commits to achieving absolute reduction targets for scope 1, 2, and 3 emissions aligned with the SBTi Corporate Net-Zero Standard within the next decade.</t>
  </si>
  <si>
    <t>https://pr.tsmc.com/english/news/3227</t>
  </si>
  <si>
    <t>What it looks like in practice:
- By 2030, we will further improve the energy management system to enhance energy efficiency
- By 2030, we will further strengthen waste management and reduce waste emission intensity
- By 2030, we will make efforts to reduce carbon emissions year by year.
- By 2030, we will increase investment in watersaving technologies and processes to improve water efficiency
(pg 36)</t>
  </si>
  <si>
    <t>Indian Oil</t>
  </si>
  <si>
    <t>$90,098.4</t>
  </si>
  <si>
    <t>$1,608.6</t>
  </si>
  <si>
    <t>$59,328.5</t>
  </si>
  <si>
    <t>IndianOil to go Net Zero by 2046</t>
  </si>
  <si>
    <t>NTT</t>
  </si>
  <si>
    <t>$89,900</t>
  </si>
  <si>
    <t>$6,559.9</t>
  </si>
  <si>
    <t>$200,563.6</t>
  </si>
  <si>
    <t>'NTT has set targets for groupwide carbon neutrality by fiscal 2040 on its way to achieving zero environmental impact' (p19)</t>
  </si>
  <si>
    <t>Tesco</t>
  </si>
  <si>
    <t>$89,745.6</t>
  </si>
  <si>
    <t>$2,071</t>
  </si>
  <si>
    <t>$48,961.4</t>
  </si>
  <si>
    <t>"Carbon-neutral operations by 2035, with interim targets to: Reduce absolute Scope 1 and 2 emissions by 60% by December 2025 (baseline 2015/16). Reduce absolute Scope 1 and 2 emissions by 85% by 2030, (ahead of our SBTi target of 82% by 2032). Procure Group electricity demand increasingly via Power Purchase Agreements (PPAs) and onsite generation, at 45% of our electricity usage by December 2025 and 60% by December 2030. Fully electric Tesco home delivery fleet by 2030. Net zero supply chain by 2050, with interim targets to: Reduce absolute Scope 3 emissions from energy and industrial sources by 55% by 2032, 90% by 2050 (baseline 2019/20). Reduce absolute Scope 3 emissions from forests, land and agriculture by 39% by 2032, 72% by 2050 (baseline 2019/20). All scope 1, 2 and 3 carbon reduction targets have been validated by SBTi. (Tesco Sustainability Report 2025 P. No. 09)</t>
  </si>
  <si>
    <t>Mitsubishi UFJ Financial Group</t>
  </si>
  <si>
    <t>$89,409.8</t>
  </si>
  <si>
    <t>$12,220.5</t>
  </si>
  <si>
    <t>$2,756,111.2</t>
  </si>
  <si>
    <t>The first strategy, ‚ÄúReducing emissions from our own operations‚Äù, is on course to meet our 2026 interim target, a milestone on the path to achieving net-zero emissions by 2030</t>
  </si>
  <si>
    <t>Johnson &amp; Johnson</t>
  </si>
  <si>
    <t>Pharmaceuticals</t>
  </si>
  <si>
    <t>$88,821</t>
  </si>
  <si>
    <t>$14,066</t>
  </si>
  <si>
    <t>$180,104</t>
  </si>
  <si>
    <t xml:space="preserve">"Current climate goals are:
‚Ä¢ By 2025, source 100% of our electricity needs from renewable sources
plus, "with an ambition to achieve net-zero emissions across our value chain by 2045" 
‚Ä¢ By 2028, 80% of our suppliers by emissions covering purchased goods and services and upstream transportation and distribution will have science-based targets" (https://www.jnj.com/about-jnj/policies-and-positions/position-on-climate-action) 
(https://www.jnj.com/our-societal-impact/global-environmental-sustainability/our-approach-to-climate-action) </t>
  </si>
  <si>
    <t>Offsets with high-quality carbon credits 3</t>
  </si>
  <si>
    <t>Toronto-Dominion Bank</t>
  </si>
  <si>
    <t>$88,304.2</t>
  </si>
  <si>
    <t>$6,499</t>
  </si>
  <si>
    <t>$1,479,124</t>
  </si>
  <si>
    <t>"achieve net-zero greenhouse gas (GHG) emissions by 2050 across our operations and financing"</t>
  </si>
  <si>
    <t xml:space="preserve"> </t>
  </si>
  <si>
    <t>COFCO</t>
  </si>
  <si>
    <t>$88,260</t>
  </si>
  <si>
    <t>$143</t>
  </si>
  <si>
    <t>$95,897.7</t>
  </si>
  <si>
    <t>China Telecommunications</t>
  </si>
  <si>
    <t>$87,996.5</t>
  </si>
  <si>
    <t>$2,552.9</t>
  </si>
  <si>
    <t>$154,143.6</t>
  </si>
  <si>
    <t>https://www.eco.gov.cn/news_info/48274.html</t>
  </si>
  <si>
    <t>FedEx</t>
  </si>
  <si>
    <t>$87,693</t>
  </si>
  <si>
    <t>$4,331</t>
  </si>
  <si>
    <t>$87,007</t>
  </si>
  <si>
    <t>PTT</t>
  </si>
  <si>
    <t>Thailand</t>
  </si>
  <si>
    <t>$87,638.5</t>
  </si>
  <si>
    <t>$2,554.3</t>
  </si>
  <si>
    <t>$100,490.5</t>
  </si>
  <si>
    <t>"Long-term Targets - PTT: Achieve Carbon Neutrality by 2040 and Net Zero Emissions by 2050 for PTT‚Äôs owned
operations and PTT‚Äôs wholly owned subsidiaries" (Objectives/Targets, Climate Action, PPT plc corporate website)</t>
  </si>
  <si>
    <t>Banco Bilbao Vizcaya Argentaria</t>
  </si>
  <si>
    <t>$87,457.6</t>
  </si>
  <si>
    <t>$10,872.7</t>
  </si>
  <si>
    <t>$799,753.6</t>
  </si>
  <si>
    <t>In April 2021 BBVA announced the Net Zero 2050 commitment, which takes both direct and indirect emissions into account, including among the latter those of clients who receive financing from the bank.</t>
  </si>
  <si>
    <t>SAIC Motor</t>
  </si>
  <si>
    <t>$87,223.9</t>
  </si>
  <si>
    <t>$231.6</t>
  </si>
  <si>
    <t>$131,128.1</t>
  </si>
  <si>
    <t xml:space="preserve">committed to national peak and neutral with own timeline </t>
  </si>
  <si>
    <t>https://www.saicmotor.com/english/download/esg/2023.pdf</t>
  </si>
  <si>
    <t xml:space="preserve">'During the reporting period, SAIC Motor established ambitious emission reduction targets based on the Company's development strategy, which is striving to achieve high-quality "Carbon Peaking" by 2025.'
</t>
  </si>
  <si>
    <t>UBS Group</t>
  </si>
  <si>
    <t>$87,150</t>
  </si>
  <si>
    <t>$5,085</t>
  </si>
  <si>
    <t>$1,565,028</t>
  </si>
  <si>
    <t>'Reducing our scope 1 and 2 emissions to net zero by 2035' p30
'We have replaced our original 2025 scope 1 and 2 target as disclosed in the UBS Group Sustainability Report 2023 with a new scope 1 and 2 net-zero target to be achieved by 2035 that is in line with net-zero guidelines. We aim to, at a minimum, reduce our emissions by 90% against our 2023 baseline of 46,278 metric tons of CO2e before neutralizing any residual emissions through the purchase of carbon removal credits. This target covers our scope 1 and market-based scope 2 emissions across all our global own operations.' p44</t>
  </si>
  <si>
    <t>E.ON</t>
  </si>
  <si>
    <t>$86,643.2</t>
  </si>
  <si>
    <t>$4,900</t>
  </si>
  <si>
    <t>$115,304.4</t>
  </si>
  <si>
    <t>E.ON has the target of achieving climate neutrality across Scope 1 and 2 emissions by 2040 and Scope 3 emissions by 2050 (On Course for Net Zero Fifth Edition, p. 13 &amp; 15).
Source: https://web.archive.org/web/20251001170848/https://www.eon.com/content/dam/eon/eon-com/eon-com-assets/documents/sustainability/en/climate-related-disclosures/EON_2025_On_course_for_net_zero.pdf</t>
  </si>
  <si>
    <t>People's Insurance Co. of China</t>
  </si>
  <si>
    <t>Insurance: Property and Casualty (Stock)</t>
  </si>
  <si>
    <t>$86,477.6</t>
  </si>
  <si>
    <t>$5,858.2</t>
  </si>
  <si>
    <t>$241,985</t>
  </si>
  <si>
    <t>https://m.picc.com/home/news/wapmtjj/202206/t20220620_50364.html</t>
  </si>
  <si>
    <t>Brookfield</t>
  </si>
  <si>
    <t>$86,006</t>
  </si>
  <si>
    <t>$641</t>
  </si>
  <si>
    <t>$490,424</t>
  </si>
  <si>
    <t xml:space="preserve">Reach net-zero emissions by 2050 or sooner across Operationally Managed investments, helping support our investors' own net zero goals. </t>
  </si>
  <si>
    <t>Archer Daniels Midland</t>
  </si>
  <si>
    <t>Food Production</t>
  </si>
  <si>
    <t>$85,530</t>
  </si>
  <si>
    <t>$1,800</t>
  </si>
  <si>
    <t>$53,271</t>
  </si>
  <si>
    <t>(Pg. 23&amp;25)
‚Äúwe are working with the Science-based Targets Initiative (SBTi) to obtain their approval that our sustainability targets align with ambitious goals to limit the average rise of global temperatures to 1.5 degrees Celsius‚Äù
(Pg. 3)
‚ÄúIn line with our commitment to align with ambitious goals to limit the average rise of global temperatures to 1.5 degrees Celsius, we submitted our Scope 1 + 2, Scope 3, and FLAG GHG emission reduction targets to the Science-based Targets Initiative.‚Äù</t>
  </si>
  <si>
    <t>Siemens</t>
  </si>
  <si>
    <t>Industrial Machinery</t>
  </si>
  <si>
    <t>Industrial goods</t>
  </si>
  <si>
    <t>$85,432.8</t>
  </si>
  <si>
    <t>$8,998.5</t>
  </si>
  <si>
    <t>$164,729.7</t>
  </si>
  <si>
    <t>Support the 1.5°C  target to fight global warming
 Net Zero operations by 2030, with 55% emissions reduction by 2025 and 90% by 2030 (Scope 1 + 2)
 Net zero supply chain by 2050, 20% emissions reduction by 2030 (Scope 3)</t>
  </si>
  <si>
    <t>Enel</t>
  </si>
  <si>
    <t>$85,375.8</t>
  </si>
  <si>
    <t>$7,587.3</t>
  </si>
  <si>
    <t>$193,765.8</t>
  </si>
  <si>
    <t>Enel aims to achieve zero emissions by 2040, a more ambitious target than the global 2050 goal. The company is committed to eliminating emissions across all operations, including suppliers and customers, and will exit the natural gas sector to supply only renewable electricity.
Source: /web/20250630153054/https://www.enel.com/investors/sustainability/strategy-sustainable-progress/net-zero
https://web.archive.org/web/20250604213234/https://www.enel.com/content/dam/enel-com/documenti/investitori/informazioni-finanziarie/2024/annuali/en/integrated-annual-report_2024.pdf#page=96</t>
  </si>
  <si>
    <t>Sony</t>
  </si>
  <si>
    <t>$84,995.5</t>
  </si>
  <si>
    <t>$7,488.7</t>
  </si>
  <si>
    <t>$235,460.5</t>
  </si>
  <si>
    <t>"Accelerate initiatives to achieve net-zero targets across the value chain from scopes 1 to 3 by 2040 and a zero environmental footprint by 2050" (Sony Sustainability Report 2024, pg. 14).
"Sony‚Äôs net-zero target for 2040 was approved as the net-zero target for the Science Based Targets initiative (SBTi) in August 2022... By 2040, Sony aims to achieve net-zero emissions in all Scopes" (Sony Sustainability Report 2024, pg. 24: https://www.sony.com/en/SonyInfo/csr/library/reports/SustainabilityReport2024_E.pdf)
"Net zero for Scope 1+2+3, Reduce absolute emissions by 90% vs. FY2018 level - Removal of residual carbon emissions" (page 104 https://www.sony.com/en/SonyInfo/csr/library/reports/SustainabilityReport2025_E.pdf)</t>
  </si>
  <si>
    <t>Procter &amp; Gamble</t>
  </si>
  <si>
    <t>Soaps and Cosmetics</t>
  </si>
  <si>
    <t>$84,039</t>
  </si>
  <si>
    <t>$14,879</t>
  </si>
  <si>
    <t>$122,370</t>
  </si>
  <si>
    <t>"In September 2021, P&amp;G set a new ambition to achieve net zero greenhouse gas (GHG) emissions across its operations and supply chain, from raw material to retailer, by 2040. P&amp;G also shared a Climate Transition Action Plan which outlines a comprehensive approach to accelerating climate action and the key challenges ahead. In addition to the details of P&amp;G‚Äôs net zero ambition, the Climate Transition Action Plan covers the entire lifecycle emissions of our products and packaging, across supply chain, operations, consumer use of our products, and product end of life. P&amp;G also issued a TCFD aligned report and responded to CDP‚Äôs Climate Survey. "</t>
  </si>
  <si>
    <t>Lowe's</t>
  </si>
  <si>
    <t>$83,674</t>
  </si>
  <si>
    <t>$6,957</t>
  </si>
  <si>
    <t>$43,102</t>
  </si>
  <si>
    <t xml:space="preserve">'Lowe's today announced its goal to reach net-zero emissions across the company's scope 1, 2 and 3 greenhouse gas emissions by 2050, in accordance with guidelines from the Science Based Targets initiative (SBTi), the global body enabling businesses to set emissions reduction targets in line with climate science.' </t>
  </si>
  <si>
    <t>Wuchan Zhongda Group</t>
  </si>
  <si>
    <t>$83,322.6</t>
  </si>
  <si>
    <t>$427.9</t>
  </si>
  <si>
    <t>$24,095.3</t>
  </si>
  <si>
    <t>no information</t>
  </si>
  <si>
    <t>Nissan Motor</t>
  </si>
  <si>
    <t>$82,871.1</t>
  </si>
  <si>
    <t>$-4,400.9</t>
  </si>
  <si>
    <t>$126,920.1</t>
  </si>
  <si>
    <t>Well-below 2¬∞C/Well-below 2¬∞C</t>
  </si>
  <si>
    <t>In January 2021, we announced a new goal for achieving carbon neutrality in 2050, throughout the vehicle lifecycle, such as material extraction, manufacturing, vehicle use and vehicle recycling or reuse at end-of-life. Nissan considers CO2 emissions not only when the vehicle is running, but throughout the value chain, including suppliers, from the procurement of raw materials to transportation. Interim: By 2030 every all-new Nissan vehicle offering in key markets will be electrified.</t>
  </si>
  <si>
    <t>Energy Transfer</t>
  </si>
  <si>
    <t>Pipelines</t>
  </si>
  <si>
    <t>$82,671</t>
  </si>
  <si>
    <t>$4,814</t>
  </si>
  <si>
    <t>$125,380</t>
  </si>
  <si>
    <t>Groupe BPCE</t>
  </si>
  <si>
    <t>$81,716.2</t>
  </si>
  <si>
    <t>$3,806.6</t>
  </si>
  <si>
    <t>$1,640,668.9</t>
  </si>
  <si>
    <t>BPCE‚Äôs Net Zero target is fully embedded in its VISION 2030 strategic plan and detailed in its public sustainability report, with sectoral decarbonization trajectories, interim targets, governance structures, and financing commitments. The target is operationalized across financing, investment, insurance portfolios, and own operations
"In July 2021, Groupe BPCE joined the Net Zero Banking Alliance (NZBA), a financial initiative of the United Nations Environment Program (UNEP FI) covering more than 40% of the assets financed by banks worldwide. This alliance between banking institutions is a decisive step in the mobilization of the financial sector. In accordance with its commitment to align the trajectory of its portfolios with the objective of carbon neutrality by 2050, Groupe BPCE has published its ambitions for the eleven sectors with the highest carbon emissions" - Page 62 of the report linked below
https://web.archive.org/web/20250812194304/https://www.groupebpce.com/app/uploads/2025/03/bpce-sustainability-report-2024.pdf</t>
  </si>
  <si>
    <t>RTX</t>
  </si>
  <si>
    <t>Aerospace and Defense</t>
  </si>
  <si>
    <t>Aerospace and defense</t>
  </si>
  <si>
    <t>$80,738</t>
  </si>
  <si>
    <t>$4,774</t>
  </si>
  <si>
    <t>$162,861</t>
  </si>
  <si>
    <t>'By 2050 we aspire to...Partner to achieve industrywide net-zero carbon emissions in civil aviation. To support the industry‚Äôs goals, we aim to directly address 30% of air transport carbon dioxide (CO2) emissions through the engines, aircraft systems and services in our 2050 civil fleet, relative to 2015 technology levels and the associated emissions baseline.' [emissions reduction target is a part of the industry net zero target, but it doesn't seem like Raytheon Technologies themselves will achieve net zero individually].  (p. 5, 2022 ESG report)</t>
  </si>
  <si>
    <t>Albertsons</t>
  </si>
  <si>
    <t>$80,390.9</t>
  </si>
  <si>
    <t>$958.6</t>
  </si>
  <si>
    <t>$26,755.7</t>
  </si>
  <si>
    <t>https://www.albertsonsmediacollective.com/pr-details/2022/Albertsons-Companies-Announces-ESG-Goals-and-Long-Term-Strategies-to-Support-a-More-Sustainable-Future/default.aspx</t>
  </si>
  <si>
    <t>Zhejiang Geely Holding Group</t>
  </si>
  <si>
    <t>$79,890.6</t>
  </si>
  <si>
    <t>$835.1</t>
  </si>
  <si>
    <t>$99,153.2</t>
  </si>
  <si>
    <t>"Facing the historic opportunity of the global energy transition, Geely Holding remains firmly committed to its strategic goal of achieving full-chain carbon neutrality by 2045." (Eric Shufu Li, Geely Holding Group 2024 Sustainability Report p5 'Chairman's Message')</t>
  </si>
  <si>
    <t>Engie</t>
  </si>
  <si>
    <t>$79,822.7</t>
  </si>
  <si>
    <t>$4,440.4</t>
  </si>
  <si>
    <t>$196,256</t>
  </si>
  <si>
    <t xml:space="preserve">ENGIE has set a goal of reaching Net Zero Carbon (1) throughout its entire value chain (scope 1, 2 and 3) by 2045, following a well-below 2¬∞C trajectory certified by the Science Based Target initiative (SBTi) in February 2023.
*aiming for at least a 90% absolute reduction in greenhouse gas emissions from 2017 levels ( source - https://web.archive.org/web/20250824130356/https://www.engie.com/sites/default/files/assets/documents/2025-06/ENGIE_Brochure_Climat_2024-1906.pdf)
</t>
  </si>
  <si>
    <t>U.S. Postal Service</t>
  </si>
  <si>
    <t>$79,547</t>
  </si>
  <si>
    <t>$-9,520</t>
  </si>
  <si>
    <t>$45,567</t>
  </si>
  <si>
    <t>Reduce Scope 1 and 2 emission by 40%. Reduce Scope 3 emissions by 20%</t>
  </si>
  <si>
    <t>Climate action - Sustainability - What we do - About.usps.com</t>
  </si>
  <si>
    <t>Sysco</t>
  </si>
  <si>
    <t>Wholesalers: Food and Grocery</t>
  </si>
  <si>
    <t>$78,844</t>
  </si>
  <si>
    <t>$1,955</t>
  </si>
  <si>
    <t>$24,917</t>
  </si>
  <si>
    <t xml:space="preserve">Our current sustainability goals include to reduce our Scope 1 &amp; 2 emissions by 27.5% by 2030 and strongly encourage suppliers representing 67% of Scope 3 emissions (focusing on purchased goods and services and upstream transportation suppliers) to set science-based targets by 2026.(p11) 
https://investors.sysco.com/~/media/Files/S/Sysco-IR/documents/annual-reports/Sysco_2024-Annual-Report_Web.pd
</t>
  </si>
  <si>
    <t>Kia</t>
  </si>
  <si>
    <t>$78,795</t>
  </si>
  <si>
    <t>$7,166.8</t>
  </si>
  <si>
    <t>$62,803.6</t>
  </si>
  <si>
    <t>Kia aims to provide inspiring movement while reducing negative impacts on nature caused by movement._x000d_
In November 2021, Kia officially declared to achieve carbon neutrality by 2045. To this end, Kia plans to reduce_x000d_
its carbon emissions by 97% compared to 2019 by 2045 and seek ways to offset the remaining amount, making_x000d_
net emissions "zero" at all stages. This will be promoted with the goal of achieving the 3Ss: Sustainable Energy,_x000d_
Sustainable Mobility, and Sustainable Planet (Pg. 15).</t>
  </si>
  <si>
    <t>Vinci</t>
  </si>
  <si>
    <t>Engineering, Construction</t>
  </si>
  <si>
    <t>$78,692.6</t>
  </si>
  <si>
    <t>$5,259</t>
  </si>
  <si>
    <t>$134,076.4</t>
  </si>
  <si>
    <t>'2050 AMBITION NET ZERO GREENHOUSE GAS EMISSIONS' (p1, 2024)</t>
  </si>
  <si>
    <t>Shenghong Holding Group</t>
  </si>
  <si>
    <t>$78,611.7</t>
  </si>
  <si>
    <t>$401.4</t>
  </si>
  <si>
    <t>$34,109.5</t>
  </si>
  <si>
    <t>Seven &amp; I Holdings</t>
  </si>
  <si>
    <t>$78,509.4</t>
  </si>
  <si>
    <t>$1,134.9</t>
  </si>
  <si>
    <t>$75,569.9</t>
  </si>
  <si>
    <t>"Reduce emissions from group store operations to net-zero by 2050". (Pg. 5)</t>
  </si>
  <si>
    <t>State Bank of India</t>
  </si>
  <si>
    <t>$78,472.4</t>
  </si>
  <si>
    <t>$9,175.4</t>
  </si>
  <si>
    <t>$856,121.1</t>
  </si>
  <si>
    <t>China FAW Group</t>
  </si>
  <si>
    <t>$77,736.8</t>
  </si>
  <si>
    <t>$835.9</t>
  </si>
  <si>
    <t>$89,346.5</t>
  </si>
  <si>
    <t>Jiangxi Copper</t>
  </si>
  <si>
    <t>$77,667.6</t>
  </si>
  <si>
    <t>$364.1</t>
  </si>
  <si>
    <t>$34,230</t>
  </si>
  <si>
    <t>carbon peaking in 2030 , carbon neutrality in 2060</t>
  </si>
  <si>
    <t>Shandong Weiqiao Pioneering Group</t>
  </si>
  <si>
    <t>$77,626.2</t>
  </si>
  <si>
    <t>$2,013.8</t>
  </si>
  <si>
    <t>$41,794.8</t>
  </si>
  <si>
    <t xml:space="preserve">In their sustainability report they state this: "In our effort to achieve the goal of carbon neutrality, the Group expedited the implementation of the strategic plan of ‚ÄúCarbon Peak and Carbon Neutrality‚Äù. Through cooperation with the Office for Social Responsibility of China National Textile And Apparel Council, Weiqiao Textile participated in the Climate Stewardship 2030 Initiative initiated by China National Textile And Apparel Council and released its goals of ‚ÄúCarbon Peak and Carbon Neutrality‚Äù, aiming to achieve carbon peak by 2023 and carbon neutrality for its operation by 2049." But no other information was found. </t>
  </si>
  <si>
    <t>JBS</t>
  </si>
  <si>
    <t>$77,182.6</t>
  </si>
  <si>
    <t>$1,766.9</t>
  </si>
  <si>
    <t>$40,685.4</t>
  </si>
  <si>
    <t>"Achieve net-zero greenhouse gas (GHG) emissions by 2040"  (JBS sustainability report 2023, p. 29) 
"Reach 100% renewable electricity across our operations by 2040" (JBS sustainability report 2022, p. 39) (no update in 2023 sustainability report)
(JBS does not specify what share of its 2040 net-zero target will be based on emission reductions and what share will rely on offsetting.)
See also JBS (2025) Our Approach to Net Zero, JBS. Available at: https://web.archive.org/web/20250620083943/https://jbsfoodsgroup.com/our-purpose/net-zero
'We strive to achieve our goal to reduce the intensity of scope 3 emissions'</t>
  </si>
  <si>
    <t>Bank of Communications</t>
  </si>
  <si>
    <t>$75,834.2</t>
  </si>
  <si>
    <t>$13,006.8</t>
  </si>
  <si>
    <t>$2,041,389.9</t>
  </si>
  <si>
    <t>'30% reduction in greenhouse gas emissions in 2025 compared to 2021' (p. 62)</t>
  </si>
  <si>
    <t>Progressive</t>
  </si>
  <si>
    <t>$75,372</t>
  </si>
  <si>
    <t>$8,480</t>
  </si>
  <si>
    <t>$105,745</t>
  </si>
  <si>
    <t>Our ultimate goal [is to become] carbon neutral (in Scope 1 and 2 emissions) by 2025, with a goal of becoming net-zero in the following decade.</t>
  </si>
  <si>
    <t>Pacific Construction Group</t>
  </si>
  <si>
    <t>$75,359.8</t>
  </si>
  <si>
    <t>$4,897.5</t>
  </si>
  <si>
    <t>$63,162.2</t>
  </si>
  <si>
    <t xml:space="preserve">"CO2 emission reduction (Scope 1,2) 2050 targets Net Zero" (p. 18) </t>
  </si>
  <si>
    <t>Pertamina</t>
  </si>
  <si>
    <t>Indonesia</t>
  </si>
  <si>
    <t>$75,327</t>
  </si>
  <si>
    <t>$3,125.9</t>
  </si>
  <si>
    <t>$89,850.3</t>
  </si>
  <si>
    <t>Aspiration: Scope 1 &amp; 2: Net Zero Emission by 2060 (or earlier)</t>
  </si>
  <si>
    <t>Aspiration: Scope 1 &amp; 2: Net Zero Emission by 2060 (or earlier</t>
  </si>
  <si>
    <t>Uniper</t>
  </si>
  <si>
    <t>$75,306.6</t>
  </si>
  <si>
    <t>$321.2</t>
  </si>
  <si>
    <t>$39,851.9</t>
  </si>
  <si>
    <t>C,v</t>
  </si>
  <si>
    <t>Uniper aims for climate neutrality by 2040 Uniper’s decarbonization strategy aims to steer the energy transition by providing a secure sup_x0002_ply of low-carbon energy. As part of the new strategy Uniper presented updated climate tar_x0002_gets in 2023. The Uniper Group intends to reduce its Scope 1 and 2 emissions by at least 55% by 2030 (compared with 2019) and to achieve cli_x0002_mate neutrality in these categories by 2035. We aim to be climate-neutral Group-wide by 2040 – ten years earlier than previously planned.</t>
  </si>
  <si>
    <t>https://www.uniper.energy/sites/default/files/2024-04/2023%20Sustainability%20Report%20EN.pdf</t>
  </si>
  <si>
    <t xml:space="preserve">neutral.G, climate neutral 2045 </t>
  </si>
  <si>
    <t>Japan Post Holdings</t>
  </si>
  <si>
    <t>$75,230</t>
  </si>
  <si>
    <t>$2,430.8</t>
  </si>
  <si>
    <t>$1,982,451.5</t>
  </si>
  <si>
    <t>"We are promoting climate change initiatives including GHG emission reductions, having the ultra-long-term target of achieving carbon neutrality by 2050 and the medium-term target for FY2030 as a milestone."</t>
  </si>
  <si>
    <t>Airbus</t>
  </si>
  <si>
    <t>$74,867.5</t>
  </si>
  <si>
    <t>$4,576.6</t>
  </si>
  <si>
    <t>$133,788.6</t>
  </si>
  <si>
    <t>-63%(2) in line with 1.5°C  pathway ‚Äúnet zero Scope 1&amp;2‚Äù by 2030'  (p61)</t>
  </si>
  <si>
    <t>American Express</t>
  </si>
  <si>
    <t>Consumer Credit Card and Related Services</t>
  </si>
  <si>
    <t>$74,201</t>
  </si>
  <si>
    <t>$10,129</t>
  </si>
  <si>
    <t>$271,461</t>
  </si>
  <si>
    <t>achieved</t>
  </si>
  <si>
    <t>‚ÄúCommitted to net-zero emissions by 2035 in alignment with the SBTi‚Äù (2021-2022 ESG Report, P.40)</t>
  </si>
  <si>
    <t>Orlen</t>
  </si>
  <si>
    <t>Poland</t>
  </si>
  <si>
    <t>$74,121.3</t>
  </si>
  <si>
    <t>$369.1</t>
  </si>
  <si>
    <t>$61,826.5</t>
  </si>
  <si>
    <t>"ORLEN Group aims to achieve Net Zero for emission scope 1, 2 and 3, in accordance with the Paris Agreement." (p. 7)</t>
  </si>
  <si>
    <t>Deutsche Bank</t>
  </si>
  <si>
    <t>$73,708.2</t>
  </si>
  <si>
    <t>$4,695.6</t>
  </si>
  <si>
    <t>$1,440,291</t>
  </si>
  <si>
    <t>"Our initial Transition Plan describes the progress made to date as well as our plan to reach net zero by 2050, and is part of Deutsche Bank's NZBA commitment."</t>
  </si>
  <si>
    <t>Shaanxi Coal &amp; Chemical Industry</t>
  </si>
  <si>
    <t>$73,683.6</t>
  </si>
  <si>
    <t>$1,358.9</t>
  </si>
  <si>
    <t>$99,261.3</t>
  </si>
  <si>
    <t>"Shaanxi Coal Group actively focuses on the national strategic goal of "carbon peaking and carbon neutrality" to provide customers in different industries with high-quality, green, safe, reliable and efficient smart energy services." 
(http://www.shccig.com/ProductService/list/1125) 
China submitted its Mid-Century Long-Term Low Greenhouse Gas Emission Development Strategy (LTS) on October 28, 2021 to the UNFCCC, which contains the country‚Äôs commitment to reach ‚Äúcarbon neutrality before 2060‚Äù. (https://climateactiontracker.org/countries/china/net-zero-targets/)</t>
  </si>
  <si>
    <t>Lloyds Banking Group</t>
  </si>
  <si>
    <t>$73,085.6</t>
  </si>
  <si>
    <t>$5,647.9</t>
  </si>
  <si>
    <t>$1,135,642.5</t>
  </si>
  <si>
    <t>"We will achieve net zero carbon operations by 2030 and reduce our direct carbon emissions by at least 75%; Reduce the carbon emissions we generate through our supply chain by 50% by 2030 on the path to net zero by 2050 or sooner [from a 2021/2022 baseline]."  (P.9, 2022 Sustainability Report)
"We will aim to reduce the carbon intensity of our whole portfolio by 50 per cent by 2030 and achieve net zero by 2050." (P.28, 2023 Sustainability Report)
"2050: Net Zero by 2050 or sooner" (P.68, 2024 Sustainability Report)</t>
  </si>
  <si>
    <t>ENEOS Holdings</t>
  </si>
  <si>
    <t>$72,819.3</t>
  </si>
  <si>
    <t>$1,483</t>
  </si>
  <si>
    <t>$58,638.9</t>
  </si>
  <si>
    <t>The ENEOS Group, in their 2025 roadmap, aims to achieve carbon neutrality for Scope 1 and 2 emissions by fiscal 2040, and for Scope 3 emissions by fiscal 2050.</t>
  </si>
  <si>
    <t>Oil &amp; Natural Gas</t>
  </si>
  <si>
    <t>$72,406.3</t>
  </si>
  <si>
    <t>$4,285.4</t>
  </si>
  <si>
    <t>$88,808.1</t>
  </si>
  <si>
    <t>ONGC commits to achieve carbon-neutral operations (Scope 1 &amp; 2) by 2038, announced Aug 2023 and reiterated in the 2023-24 Annual Report</t>
  </si>
  <si>
    <t>Lukoil</t>
  </si>
  <si>
    <t>$72,270.3</t>
  </si>
  <si>
    <t>$9,143.3</t>
  </si>
  <si>
    <t>$81,772.1</t>
  </si>
  <si>
    <t xml:space="preserve">LUKOIL Group‚Äôs voluntary goal to reduce GHG emissions was developed in 2021 by reference to forecasts prepared by the Intergovernmental Panel on Climate Change based on the goal specified in Article 2 of the Paris Agreement to keep the increase in the global average surface air temperature below 2¬∞C. It consists in reducing controlled GHG emissions (Scope 1 + Scope 2) by at least 20% by 2030 compared to the 2017 level. The Company also speaks up for the goals of the Oil &amp; Gas Decarbonization Charter to achieve zero GHG emissions for Scope 1 and Scope 2 by 2050, near-zero methane emissions and routine APG flaring in oil and gas production. </t>
  </si>
  <si>
    <t>Nippon Life Insurance</t>
  </si>
  <si>
    <t>Insurance: Life, Health (Mutual)</t>
  </si>
  <si>
    <t>$72,181</t>
  </si>
  <si>
    <t>$2,856.6</t>
  </si>
  <si>
    <t>$642,755.6</t>
  </si>
  <si>
    <t>Life has endorsed the Japanese government‚Äôs policy to target net zero emissions of Green-House Gasses (GHG) by fiscal 2050 and has set fiscal 2030 interim targets for GHG emission reduction in the investment portfolio* in order to achieve a net zero target by fiscal 2050.
*Target assets are domestic and foreign listed equities, domestic and foreign corporate bonds, and real estate.</t>
  </si>
  <si>
    <t>ING Group</t>
  </si>
  <si>
    <t>$71,973.6</t>
  </si>
  <si>
    <t>$5,768.4</t>
  </si>
  <si>
    <t>$1,060,111.8</t>
  </si>
  <si>
    <t>"Recently, we increased our ambition to align our lending portfolio with a net zero future by 2050 or sooner. This means we‚Äôll now evolve our Terra approach to steer our loan book towards keeping the rise in global temperatures to a maximum of 1.5 ¬∞C, rather than well below 2 ¬∞C." p.11 of 2021 report.
We use our Terra approach to steer the most carbon-intensive parts of our portfolio towards reaching net zero by 2050. We combine a portfolio-level approach to the carbon-intensive sectors we‚Äôre active in with client engagement that strives to support companies in accelerating their own net-zero transitions. With Terra, we measure the emissions associated with clients active in the most carbon-intensive parts of the sector value chains, and use this information to benchmark our clients‚Äô activities against the relevant decarbonisation scenarios. Additionally, by measuring the absolute financed emissions of our portfolio, we perform hotspot analyses to monitor our loan book, identify risks and opportunities, and define next steps for expansion of Terra's scope. (page 32)</t>
  </si>
  <si>
    <t>Barclays</t>
  </si>
  <si>
    <t>$71,257.5</t>
  </si>
  <si>
    <t>$8,057.3</t>
  </si>
  <si>
    <t>$1,901,555.6</t>
  </si>
  <si>
    <t>Become a net zero bank by 2050: "work towards the milestone of 90% absolute GHG supply chain emissions reduction against a 2018 baseline" (pg 72)</t>
  </si>
  <si>
    <t>Lockheed Martin</t>
  </si>
  <si>
    <t>$71,043</t>
  </si>
  <si>
    <t>$5,336</t>
  </si>
  <si>
    <t>$55,617</t>
  </si>
  <si>
    <t>Our updated commitment, which received executive-level approval, is to reduce our absolute Scope 1 and Scope 2 emissions by 36% from a 2020 baseline. This updated commitment is in line with the absolute contraction model well-below 2¬∞C scenario.</t>
  </si>
  <si>
    <t>MetLife</t>
  </si>
  <si>
    <t>Insurance: Life and Health</t>
  </si>
  <si>
    <t>$70,986</t>
  </si>
  <si>
    <t>$4,426</t>
  </si>
  <si>
    <t>$677,457</t>
  </si>
  <si>
    <t>In 2022, MetLife committed to achieve net zero GHG emissions for its global operations and general account investment portfolio by 2050 or sooner. Interim goals include:
50% reduction in Scope 1, 2, and 3 business travel emissions
50% reduction in GHG emissions from managed real estate equity investments
Engagement with emitters responsible for at least 50% of public corporate portfolio financed emissions annually</t>
  </si>
  <si>
    <t>Roche Group</t>
  </si>
  <si>
    <t>$70,861.1</t>
  </si>
  <si>
    <t>$9,400.1</t>
  </si>
  <si>
    <t>$112,363.1</t>
  </si>
  <si>
    <t>In October 2024, Roche submitted its greenhouse gas (GHG) reduction targets to the Science Based Targets initiative (SBTi), underscoring its commitment to addressing climate change. As part of its ongoing sustainability efforts, Roche has expanded its carbon reduction strategy to include nearand long-term targets. These targets seek to reduce GHG emissions across its operations (Scope 1 and 2) and throughout its up- and downstream value chain (Scope 3). The goal is to achieve net zero emissions across Roche‚Äôs entire value chain by 2045. SBTi validation of these targets is in progress, targets will be announced once validated. Roche‚Äôs commitment remains to achieve absolute zero Scope 1 and 2 emissions by 2050.
Last year, they refined their company-wide sustainability strategy. In the area of climate protection, they have set a target of achieving net-zero emissions throughout our value chain by 2045 and absolute zero emissions by 2050 as part of the Science Based Targets initiative</t>
  </si>
  <si>
    <t>HCA Healthcare</t>
  </si>
  <si>
    <t>Health Care: Medical Facilities</t>
  </si>
  <si>
    <t>$70,603</t>
  </si>
  <si>
    <t>$5,760</t>
  </si>
  <si>
    <t>$59,513</t>
  </si>
  <si>
    <t>In the short term, HCA Healthcare is pursuing a plan to reduce its Scope 1 and 2 emissions by 2030 in line with the Paris Agreement’s 1.5˚C emissions reduction goal. HCA Healthcare also has an ambition of identifying a pathway to reach net-zero GHG emissions by 2050 as it relates to Scope 1 and 2 emissions.</t>
  </si>
  <si>
    <t>https://www.hcahealthcareimpact.com/wp-content/uploads/2023/11/2023_AnnualSustainabilityReport.pdf</t>
  </si>
  <si>
    <t>GHG reduction</t>
  </si>
  <si>
    <t>https://www.hcadam.com/api/public/content/a02e1a713e7b46ba9bc08e4b9acd9658?v=83b2b1e1</t>
  </si>
  <si>
    <t>BASF</t>
  </si>
  <si>
    <t>$70,574.2</t>
  </si>
  <si>
    <t>$1,403.7</t>
  </si>
  <si>
    <t>$83,262.6</t>
  </si>
  <si>
    <t>On our journey toward climate neutrality, we have set ourselves ambitious goals and are striving worldwide to achieve net zero CO2 emissions by 2050.</t>
  </si>
  <si>
    <t>Koc Holding</t>
  </si>
  <si>
    <t>Turkey</t>
  </si>
  <si>
    <t>$70,543.2</t>
  </si>
  <si>
    <t>$39.8</t>
  </si>
  <si>
    <t>$110,532.5</t>
  </si>
  <si>
    <t>In line with the net-zero by 2050 target of the European Green Deal, we are currently developing a Group-wide plan that will illustrate our pathway to become carbon neutral in 2050.
They would carry out the Carbon Transition Program in three main stages:
 "The first stage consists of analyzing climate-related risks and opportunities and basing our action plans on the revealed output. Accordingly, we have taken one of our biggest steps in transitioning to a low-carbon economy by taking part in the ‚ÄòTask Force on Climate-related Financial Disclosures (TCFD),‚Äô a platform that brings together the world's leading organizations whose aim is to reach net-zero emissions. The second stage of our roadmap consists of setting the targets of Group companies in line with our commitment to become carbon neutral by 2050. The third and last stage of our roadmap consists of monitoring global and national climate policies and practices, especially the European Green Deal.
https://www.koc.com.tr/media-center/latest-news/2021/koc-holding-launches-carbon-transition-program</t>
  </si>
  <si>
    <t>Prudential Financial</t>
  </si>
  <si>
    <t>$70,405</t>
  </si>
  <si>
    <t>$2,727</t>
  </si>
  <si>
    <t>$735,587</t>
  </si>
  <si>
    <t>a partial Scope 1 &amp; 2 emissions reduction target to be net zero by 2050, limited to these core properties, with interim targets to reduce GHG emissions 55% by 2030 and 97% by 2040 from our 2017 baseline year, and to achieve carbon neutrality for these facilities by 2040</t>
  </si>
  <si>
    <t>https://s204.q4cdn.com/830623074/files/doc_downloads/2024/v2/Prudential-s-2024-Sustainability-Report.pdf</t>
  </si>
  <si>
    <t>China Merchants Bank</t>
  </si>
  <si>
    <t>$70,384.7</t>
  </si>
  <si>
    <t>$20,623.7</t>
  </si>
  <si>
    <t>$1,664,822.1</t>
  </si>
  <si>
    <t>carbon neutrality by 2060 (p7)</t>
  </si>
  <si>
    <t>Petronas</t>
  </si>
  <si>
    <t>Malaysia</t>
  </si>
  <si>
    <t>$69,973.9</t>
  </si>
  <si>
    <t>$10,738.9</t>
  </si>
  <si>
    <t>$171,592</t>
  </si>
  <si>
    <t>Alimentation Couche-Tard</t>
  </si>
  <si>
    <t>$69,263.5</t>
  </si>
  <si>
    <t>$2,729.7</t>
  </si>
  <si>
    <t>$36,942.1</t>
  </si>
  <si>
    <t xml:space="preserve">2024 sustainability report, p 49: Carbon neutral for Scope 1 and 2 net emissions from energy consumption including the use of carbon credits. </t>
  </si>
  <si>
    <t>Lenovo Group</t>
  </si>
  <si>
    <t>$69,077</t>
  </si>
  <si>
    <t>$1,384.5</t>
  </si>
  <si>
    <t>$44,230.8</t>
  </si>
  <si>
    <t>Net zero by 2050 across scopes 1,2,3, with a 90 percentage reduction across Scope 1, 2, and 3 emissions</t>
  </si>
  <si>
    <t>Korea Electric Power</t>
  </si>
  <si>
    <t>$67,890.1</t>
  </si>
  <si>
    <t>$2,560.6</t>
  </si>
  <si>
    <t>$167,109.8</t>
  </si>
  <si>
    <t>"Korea Electric Power Corporation and six subsidiary power generation corporations declared a vision of 'Zero for Green' for carbon neutrality on November 10, 2021."(P.2, KEPCO CDP report 2022). "Goals &amp; Targets: By 2050 - Carbon neutrality, Zero for Green declaration" (P.13, 2023 KEPCO &amp; KEPCO Group Companies Sustainability Report)</t>
  </si>
  <si>
    <t>Toyota Tsusho</t>
  </si>
  <si>
    <t>$67,628.4</t>
  </si>
  <si>
    <t>$2,378</t>
  </si>
  <si>
    <t>$47,084.3</t>
  </si>
  <si>
    <t xml:space="preserve">The Toyota Tsusho Group supports the Paris Agreement and, in July 2021, formulated reduction targets for its own emissions (Scope 1 and 2) as a concrete policy toward contributing to the transition to a decarbonized society. Under these targets, we aim to reduce Scope 1 and 2 emissions by 50% and Scope 3 emissions by 27.5% by 2030 compared with 2019 levels, and to achieve net zero greenhouse gas emissions across the entire value chain, including our own operations and supply chain (Scope 1, 2, and 3), by 2050.
</t>
  </si>
  <si>
    <t>China Poly Group</t>
  </si>
  <si>
    <t>Real estate</t>
  </si>
  <si>
    <t>$67,617.7</t>
  </si>
  <si>
    <t>$552.6</t>
  </si>
  <si>
    <t>$234,343.1</t>
  </si>
  <si>
    <t>Poly Adds "Green" to the Motherland by Focusing on Green Development</t>
  </si>
  <si>
    <t>Poly Property Group has over 17 million square meters of certified green buildings, helping to achieve carbon peak and carbon neutrality.</t>
  </si>
  <si>
    <t>Wilmar International</t>
  </si>
  <si>
    <t>$67,379.1</t>
  </si>
  <si>
    <t>$1,169.8</t>
  </si>
  <si>
    <t>$59,572.2</t>
  </si>
  <si>
    <t>Wilmar‚Äôs net-zero target was officially validated by the Science Based Targets initiative (SBTi) in March 2025. The Group is committed to a 90% absolute reduction in Scope 1‚Äì3 emissions and a 72% reduction in Forest, Land and Agriculture (FLAG) emissions (Scope 1 &amp; 3) by 2050 from a 2022 base year.
üìÑ Reference: p. 40, 2024 Sustainability Report</t>
  </si>
  <si>
    <t>Beijing Automotive Group</t>
  </si>
  <si>
    <t>$67,199.7</t>
  </si>
  <si>
    <t>$88</t>
  </si>
  <si>
    <t>$62,151.4</t>
  </si>
  <si>
    <t>To achieve operational carbon neutrality by 2050 (p.6 Report)</t>
  </si>
  <si>
    <t>https://www.baicgroup.com.cn/uploadfile/shezebaogao/szbg2022.pdf</t>
  </si>
  <si>
    <t>Munich Re Group</t>
  </si>
  <si>
    <t>$67,118</t>
  </si>
  <si>
    <t>$6,147.9</t>
  </si>
  <si>
    <t>$296,660.8</t>
  </si>
  <si>
    <t>By 2030: net-zero emissions in Own operations; 
By 2050: net-zero emissions in Assets (Financed GHG emissions) and Liabilities (Insurance-related GHG emissions)</t>
  </si>
  <si>
    <t>Aluminum Corp. of China</t>
  </si>
  <si>
    <t>$66,811.1</t>
  </si>
  <si>
    <t>$1,326.8</t>
  </si>
  <si>
    <t>$83,626.6</t>
  </si>
  <si>
    <t>Sumitomo Mitsui Financial Group</t>
  </si>
  <si>
    <t>$66,745.1</t>
  </si>
  <si>
    <t>$7,727.4</t>
  </si>
  <si>
    <t>$2,043,378.6</t>
  </si>
  <si>
    <t>2021: Set net-zero targets for GHG emissions (by 2030 for SMBC‚Äôs own operations; by 2050 for investment and loan portfolio)</t>
  </si>
  <si>
    <t>Itau Unibanco Holding</t>
  </si>
  <si>
    <t>$66,620.1</t>
  </si>
  <si>
    <t>$7,624.1</t>
  </si>
  <si>
    <t>$461,590.4</t>
  </si>
  <si>
    <t>we launched our Net
Zero Commitment, to become a Scope 1, 2 and 3
carbon neutral bank by 2050 (Pg4).</t>
  </si>
  <si>
    <t>Boeing</t>
  </si>
  <si>
    <t>$66,517</t>
  </si>
  <si>
    <t>$-11,817</t>
  </si>
  <si>
    <t>$156,363</t>
  </si>
  <si>
    <t>For the goal "Reduce greenhouse gas (GHG) emissions from Boeing operations through conservation and renewable energy", the targets for 2030 includes:
‚Ä¢ Achieve 30% GHG reduction in Scope 1 and Scope 2 market-based emissions from 2023 base year
‚Ä¢ Achieve 100% renewable electricity
‚Ä¢ Achieve 3% reduction of natural gas intensity from 2023 base year
(pg 6)</t>
  </si>
  <si>
    <t>AEON</t>
  </si>
  <si>
    <t>$66,457.7</t>
  </si>
  <si>
    <t>$188.7</t>
  </si>
  <si>
    <t>$91,812</t>
  </si>
  <si>
    <t xml:space="preserve">Reduce total CO2 and other emissions from stores to net-zero by 2040 </t>
  </si>
  <si>
    <t>Xiamen ITG Holding Group</t>
  </si>
  <si>
    <t>$66,225.7</t>
  </si>
  <si>
    <t>$18.5</t>
  </si>
  <si>
    <t>$47,253.1</t>
  </si>
  <si>
    <t>英文版.indd</t>
  </si>
  <si>
    <t>". We serve the carbon peaking and carbon neutrality goals, and ensure the security, stability, agility, efficiency, intelligence and sustainability of industrial supply chains</t>
  </si>
  <si>
    <t>Zurich Insurance Group</t>
  </si>
  <si>
    <t>$65,801</t>
  </si>
  <si>
    <t>$5,814</t>
  </si>
  <si>
    <t>$358,005</t>
  </si>
  <si>
    <t>"In 2019, Zurich Insurance Group (Zurich) committed to
becoming a net-zero business by 2050 across our
insurance, investments and operations. This is our first
climate transition plan (‚ÄòPlan‚Äô) which outlines how we
are executing on this commitment" pg4</t>
  </si>
  <si>
    <t>Unilever</t>
  </si>
  <si>
    <t>$65,708.9</t>
  </si>
  <si>
    <t>$6,211.7</t>
  </si>
  <si>
    <t>$82,574</t>
  </si>
  <si>
    <t>"achieve net zero GHG emissions covering Scope 1, 2 &amp; 3 (excluding indirect consumer use emissions) by 2039"</t>
  </si>
  <si>
    <t>Accenture</t>
  </si>
  <si>
    <t>Information Technology Services</t>
  </si>
  <si>
    <t>Ireland</t>
  </si>
  <si>
    <t>$64,896.5</t>
  </si>
  <si>
    <t>$7,264.8</t>
  </si>
  <si>
    <t>$55,932.4</t>
  </si>
  <si>
    <t>"We continue to work toward our 2025 carbon removal goal by first focusing on reductions across our Scope 1, 2 and 3 emissions and then removing any remaining emissions through nature-based carbon removal projects." (P.43, 360¬∞ Value Report 2024)</t>
  </si>
  <si>
    <t>COSCO Shipping</t>
  </si>
  <si>
    <t>Shipping</t>
  </si>
  <si>
    <t>$64,863.1</t>
  </si>
  <si>
    <t>$5,866.1</t>
  </si>
  <si>
    <t>$156,110.1</t>
  </si>
  <si>
    <t>1.5°C</t>
  </si>
  <si>
    <t>COSCO  SHIPPING  has  fully  implemented  the  national  strategy  of  "carbon  peak  and  carbon  neutrality",  actively  promoted  the  upgrading  of  digital  management,  accelerated  the  green  and  intelligent  ship  technology  revolution  and  industrialization,  and  supported  and  driven  the  active  and  prudent  evolution  of  the  industry  toward  a  green  and  low-carbon  direction,  thus  contributing  the  "power of Chinese shipping" to the green and zero-carbon shipping</t>
  </si>
  <si>
    <t>Caterpillar</t>
  </si>
  <si>
    <t>Construction and Farm Machinery</t>
  </si>
  <si>
    <t>$64,809</t>
  </si>
  <si>
    <t>$10,792</t>
  </si>
  <si>
    <t>$87,764</t>
  </si>
  <si>
    <t>"Scope 1 and 2 goal to reduce absolute greenhouse gas emissions from our operations by 30% from 2018 to 2030"</t>
  </si>
  <si>
    <t>Dai-ichi Life Holdings</t>
  </si>
  <si>
    <t>$64,766.4</t>
  </si>
  <si>
    <t>$2,818.2</t>
  </si>
  <si>
    <t>$464,293.6</t>
  </si>
  <si>
    <t>In March 2021, we made a pledge to realize net-zero of Scope 1 and Scope2 of our entire Group by FY2040 and net-zero of supply chain and investment portfolio of Dai-ichi Life Insurance Company (‚ÄúDai-ichiLife‚Äù), the Group‚Äôs core insurance business entity in Japan, by FY2050. (Page 4, Net Zero Transition Plan, 2023)</t>
  </si>
  <si>
    <t>LG Electronics</t>
  </si>
  <si>
    <t>$64,333.5</t>
  </si>
  <si>
    <t>$269.5</t>
  </si>
  <si>
    <t>$44,436.8</t>
  </si>
  <si>
    <t>We‚Äôve set ourselves the challenge of being ‚Äòcarbon neutral‚Äô by 2030.</t>
  </si>
  <si>
    <t>Hitachi</t>
  </si>
  <si>
    <t>$64,176.8</t>
  </si>
  <si>
    <t>$4,039</t>
  </si>
  <si>
    <t>$88,630.4</t>
  </si>
  <si>
    <t>Achieve carbon neutrality throughout our value chain by fiscal 2050 (compared to fiscal 2010)</t>
  </si>
  <si>
    <t>Merck</t>
  </si>
  <si>
    <t>$64,168</t>
  </si>
  <si>
    <t>$17,117</t>
  </si>
  <si>
    <t>$117,106</t>
  </si>
  <si>
    <t>In 2024, we committed to a net-zero target for our greenhouse gas (GHG) emissions across our global operations (Scopes 1, 2, and 3) by 2045, aligned with the guidelines of the Science Based Targets initiative (SBTi).</t>
  </si>
  <si>
    <t>Allstate</t>
  </si>
  <si>
    <t>$64,106</t>
  </si>
  <si>
    <t>$4,667</t>
  </si>
  <si>
    <t>$111,617</t>
  </si>
  <si>
    <t>As a service company, Allstate‚Äôs operational greenhouse gas emissions are relatively small compared to the size and scope of our business. We committed to reduce Scope 1 and 2 emissions to zero by 2030 since this will increase efficiency and supports engagement to mitigate the impact of severe weather on customers.</t>
  </si>
  <si>
    <t>Pfizer</t>
  </si>
  <si>
    <t>$63,627</t>
  </si>
  <si>
    <t>$8,031</t>
  </si>
  <si>
    <t>$213,396</t>
  </si>
  <si>
    <t>In 2022 Pfizer committed to further reducing GHG emissions by aiming to achieve the voluntary Net-Zero Standard4 by 2040
Pfizer aims to achieve a 95% reduction in company (Scope 1 and 2) GHG emissions and a 90% reduction in value chain (Scope 3) emissions by 2040, compared to their 2019 baseline</t>
  </si>
  <si>
    <t>Zhejiang Hengyi Group</t>
  </si>
  <si>
    <t>$62,792.3</t>
  </si>
  <si>
    <t>$35.4</t>
  </si>
  <si>
    <t>$18,651.7</t>
  </si>
  <si>
    <t>https://www.hengyi.com/news/html/?1316.html</t>
  </si>
  <si>
    <t>IBM</t>
  </si>
  <si>
    <t>$62,753</t>
  </si>
  <si>
    <t>$6,023</t>
  </si>
  <si>
    <t>$137,175</t>
  </si>
  <si>
    <t xml:space="preserve">
Reach net-zero operational GHG emissions by 2030, using feasible technologies to remove emissions in an amount which equals or exceeds IBM‚Äôs residual emissions. Correspondingly, aim for residual emissions of 350,000 metric tons of CO2-equivalent (mtCO2e) or less by 2030. - With reference to the voluntary Greenhouse Gas Protocol, our GHG emissions goals address Scope 1 and Scope 2 (market-based) emissions, as well as Scope 3 emissions associated with IBM's electricity consumption at third-party co-location data centers.</t>
  </si>
  <si>
    <t>New York Life Insurance</t>
  </si>
  <si>
    <t>$62,639.2</t>
  </si>
  <si>
    <t>$250.2</t>
  </si>
  <si>
    <t>$431,944.2</t>
  </si>
  <si>
    <t>New York Life has committed to reducing its operational Scope 1 and 2 emissions by 30% by 2030, over a 2019 baseline.</t>
  </si>
  <si>
    <t>ArcelorMittal</t>
  </si>
  <si>
    <t>Luxembourg</t>
  </si>
  <si>
    <t>$62,441</t>
  </si>
  <si>
    <t>$1,339</t>
  </si>
  <si>
    <t>$89,385</t>
  </si>
  <si>
    <t>Across our global portfolio our goal is to be net zero by 2050 and in Europe our target is to reduce our CO2 emissions by 30% by 2030 over 2018.
https://web.archive.org/web/20251004134240/https://corporate.arcelormittal.com/sustainability/approach/climate-change</t>
  </si>
  <si>
    <t>Assicurazioni Generali</t>
  </si>
  <si>
    <t>$62,196.4</t>
  </si>
  <si>
    <t>$4,027.3</t>
  </si>
  <si>
    <t>$557,721.1</t>
  </si>
  <si>
    <t>Achievement of net-zero emissions by 2040 through financing of removal projects that will take into account the evolution
of sector-specific regulations.</t>
  </si>
  <si>
    <t>Delta Air Lines</t>
  </si>
  <si>
    <t>Airlines</t>
  </si>
  <si>
    <t>$61,643</t>
  </si>
  <si>
    <t>$3,457</t>
  </si>
  <si>
    <t>Delta has set medium- and long-term climate goals aligned with Science Based Targets initiative (SBTi) guidelines. Our ultimate goal is to achieve net-zero emissions for our airline operations by 2050.</t>
  </si>
  <si>
    <t>China North Industries Group</t>
  </si>
  <si>
    <t>Aerospace &amp; Defense</t>
  </si>
  <si>
    <t>$61,519.5</t>
  </si>
  <si>
    <t>$1,982.9</t>
  </si>
  <si>
    <t>$80,880.2</t>
  </si>
  <si>
    <t>https://static.sse.com.cn/disclosure/bond/announcement/company/c/new/2025-07-08/243307_20250708_4NCR.pdf</t>
  </si>
  <si>
    <t>Bouygues</t>
  </si>
  <si>
    <t>$61,423.2</t>
  </si>
  <si>
    <t>$1,144.2</t>
  </si>
  <si>
    <t>$65,317.9</t>
  </si>
  <si>
    <t>Helping to achieve the net-zero goal by 2050 also means building long-term thinking into our approach. pg 38 2024 Integrated approach 
Bouygues has made a tangible pledge to reduce its carbon footprint and that of its customers by 2030. Its six business segments have had their decarbonisation targets endorsed by the Science Based Targets initiative (SBTi). 
SCOPES 1 &amp; 2
 Net Zero Carbon
 Target 2025 - change energy sources and reduce energy use (ISO 50 001, monitoring and management of energy use on worksites, energy efficiency, etc.).
SCOPE 3A (Upfront  embodied)
-20% (Target 2025)
 SCOPE 3B  (Operational)
-30% (Target 2030)
 Net Zero Carbon (Target 2040)
 SCOPE 3B  (Operational)
-30% (Target 2030)
General driver: actions include eco-design, more ‚Äòlow carbon‚Äô materials (low-carbon concrete, wood, etc.), greater circularity, redesigning current products and services to be more energy-efficient and better adapted to tomorrow‚Äôs climate, and supporting the Group‚Äôs suppliers and customers to collectively reduce their carbon footprint and use of resources.
(https://www.bouygues.com/en/climate-strategy/)</t>
  </si>
  <si>
    <t>China Energy Engineering Group</t>
  </si>
  <si>
    <t>$61,099.5</t>
  </si>
  <si>
    <t>$559.9</t>
  </si>
  <si>
    <t>$121,726.1</t>
  </si>
  <si>
    <t>https://www1.hkexnews.hk/listedco/listconews/sehk/2024/0328/2024032803818.pdf</t>
  </si>
  <si>
    <t>Renault</t>
  </si>
  <si>
    <t>$60,811.1</t>
  </si>
  <si>
    <t>$813.2</t>
  </si>
  <si>
    <t>$133,947</t>
  </si>
  <si>
    <t>Well-below 2Â°C/2Â°C</t>
  </si>
  <si>
    <t>Following the Paris Climate Agreement (COP 21), Renault Group has adapted its strategy to reduce greenhouse gas emissions from its activities and help limit global warming to well below 2¬∞C and beyond, to continue its efforts to limit the rise in temperatures to 1.5¬∞C. For 2050, Renault Group's ambition is to converge towards net zero carbon emissions over the entire lifecycle worldwide (and as early as 2040 in Europe). (p8)</t>
  </si>
  <si>
    <t>Banco do Brasil</t>
  </si>
  <si>
    <t>$60,802</t>
  </si>
  <si>
    <t>$4,891.4</t>
  </si>
  <si>
    <t>$387,891.2</t>
  </si>
  <si>
    <t>'emissions of ghg: compensate 100% from 2021 and reduce 30% by 2030. 90% renewable energy by 2024' (annual report, p31)</t>
  </si>
  <si>
    <t>Publix Super Markets</t>
  </si>
  <si>
    <t>$60,177</t>
  </si>
  <si>
    <t>$4,635</t>
  </si>
  <si>
    <t>$37,601</t>
  </si>
  <si>
    <t>https://corporate.publix.com/home/newsroom/news%20stories/the%20publix%20green%20routine</t>
  </si>
  <si>
    <t>Anheuser-Busch InBev</t>
  </si>
  <si>
    <t>Beverages</t>
  </si>
  <si>
    <t>Belgium</t>
  </si>
  <si>
    <t>$59,768</t>
  </si>
  <si>
    <t>$5,855</t>
  </si>
  <si>
    <t>$206,637</t>
  </si>
  <si>
    <t xml:space="preserve">"achieve net zero across our value chain by 2040"
</t>
  </si>
  <si>
    <t>Chery Holding Group</t>
  </si>
  <si>
    <t>$59,693.9</t>
  </si>
  <si>
    <t>$458.7</t>
  </si>
  <si>
    <t>$43,927</t>
  </si>
  <si>
    <t>Mizuho Financial Group</t>
  </si>
  <si>
    <t>$59,237.3</t>
  </si>
  <si>
    <t>$5,808.3</t>
  </si>
  <si>
    <t>$1,890,188.8</t>
  </si>
  <si>
    <t>"In December 2020, Asset Management One became the only Japanese asset management firm to be an initial signatory of the Net Zero Asset Managers initiative, which is committed to achieving net zero greenhouse gas emissions." "we have included responding to climate change as a key pillar of our business strategy and will take the following actions in order to proactively fulfill our role as a financial services group in the effort to achieve a low-carbon society (achieve net-zero greenhouse gas emissions) and to develop a climate change resilient society by 2050." "‚Ä¢ Aim to become carbon neutral by FY2050"</t>
  </si>
  <si>
    <t>Jinchuan Group</t>
  </si>
  <si>
    <t>$58,886</t>
  </si>
  <si>
    <t>$1,440.7</t>
  </si>
  <si>
    <t>$30,119.5</t>
  </si>
  <si>
    <t>Nationwide</t>
  </si>
  <si>
    <t>$58,645.9</t>
  </si>
  <si>
    <t>$2,062.2</t>
  </si>
  <si>
    <t>$307,070.9</t>
  </si>
  <si>
    <t xml:space="preserve">'Nationwide is committed to a net-zero future; it is our ambition to support the UK in achieving its target to be net-zero by 2050.'
*' We have set intermediate (by 2030) science-based targets to support our net-zero ambition ... aiming to build a more sustainable world by supporting progress towards a greener society' (https://www.nationwide.co.uk/-/assets/nationwidecouk/documents/about/how-we-are-run/results-and-accounts/2024-2025/climate-related-financial-disclosures-2025.pdf?rev=2bf7b06fbe274cfcad725841dd60d0c0)
2022 - REDUCED OUR CARBON FOOTPRINT 41% per square foot since our 2010 baseline through actions that included installing LED lights and efficient heating and cooling equipment(https://www.nationwide.com/cps/cps-pdf/2022-Corporate-Sustainability-Report.pdf)
</t>
  </si>
  <si>
    <t>Edeka Zentrale</t>
  </si>
  <si>
    <t>$58,493.6</t>
  </si>
  <si>
    <t>$379.8</t>
  </si>
  <si>
    <t>$11,845.1</t>
  </si>
  <si>
    <t>From SBTi target dashboard: "Overall net-zero target: EDEKA ZENTRALE Stiftung &amp; Co. KG (Netto Marken-Discount Stiftung &amp; Co. KG, BUDNI Handels &amp; Service GmbH) commits to reach net-zero greenhouse gas emissions across the value chain by 2045."</t>
  </si>
  <si>
    <t>Daimler Truck Holding</t>
  </si>
  <si>
    <t>$58,480.6</t>
  </si>
  <si>
    <t>$3,136.2</t>
  </si>
  <si>
    <t>$76,469.3</t>
  </si>
  <si>
    <t xml:space="preserve">"Based on our CO2e reduction targets, we strive to continuously reduce emissions in our production processes. In addition, we are currently focusing on offsetting the remaining CO‚ÇÇe emissions...By 2039, all production sites worldwide should be carbon-neutral on the balance sheet." (P.84, 2024 Annual Report)
</t>
  </si>
  <si>
    <t>TD Synnex</t>
  </si>
  <si>
    <t>Wholesalers: Electronics and Office Equipment</t>
  </si>
  <si>
    <t>$58,452.4</t>
  </si>
  <si>
    <t>$689.1</t>
  </si>
  <si>
    <t>$30,274.5</t>
  </si>
  <si>
    <t>The company has committed to the Science-based Target initiative Business Ambition Pledge, and as part of this, plans to achieve net-zero greenhouse gas emissions in its global operations by 2045.
TD SYNNEX commits to reduce absolute scope 1, 2 and 3 GHG emissions 90% by FY2045 from a FY2022 base year.
https://s22.q4cdn.com/848111767/files/doc_news/TD-SYNNEX-Announces-Corporate-Citizenship-Program-2022.pdf</t>
  </si>
  <si>
    <t>Bank of Montreal</t>
  </si>
  <si>
    <t>$58,295.1</t>
  </si>
  <si>
    <t>$5,378.8</t>
  </si>
  <si>
    <t>$1,011,297.1</t>
  </si>
  <si>
    <t>Target Net zero by 2050 Be our clients’ lead partner in the transition to a net-zero world – targeting net-zero financed emissions in our lending by 2050</t>
  </si>
  <si>
    <t>https://www.banktrack.org/download/2023_climate_report_2/240307_bmo_2023_climatereport_en.pdf</t>
  </si>
  <si>
    <t>BMO Financial Group 2024 Sustainability and Climate Reporting</t>
  </si>
  <si>
    <t>r Scope 1, market-based Scope 2, and Scope 3 (category 6 – business travel) In 2025, we purchased and retired carbon credits to offset our Scope 1 and Scope 2 market-based GHG emissions and Scope 3 GHG emissions resulting from our employees’ activities (category 6 – business travel) for the reporting period August 1, 2023 to July 31, 2024. We have developed a diversified offset portfolio that includes an agreement to pre-purchase 1,000 tonnes of Direct Air Capture removals from Carbon Engineering, and a five-year commitment to purchase CarbonCure mineralization removal offset</t>
  </si>
  <si>
    <t>XMXYG</t>
  </si>
  <si>
    <t>$57,874.3</t>
  </si>
  <si>
    <t>$24.6</t>
  </si>
  <si>
    <t>$46,434.9</t>
  </si>
  <si>
    <t>https://static.cninfo.com.cn/finalpage/2024-07-20/1220688756.PDF</t>
  </si>
  <si>
    <t>Industrial Bank</t>
  </si>
  <si>
    <t>$57,476.8</t>
  </si>
  <si>
    <t>$10,730.1</t>
  </si>
  <si>
    <t>$1,439,576.1</t>
  </si>
  <si>
    <t>"By 2035 - Achieve carbon neutrality in all upstream and downstream activities  (including Scope 3 emissions)." (P.72, Sustainability Report 2023)</t>
  </si>
  <si>
    <t>United Airlines Holdings</t>
  </si>
  <si>
    <t>$57,063</t>
  </si>
  <si>
    <t>$3,149</t>
  </si>
  <si>
    <t>$74,083</t>
  </si>
  <si>
    <t>Our commitment is to achieve net zero greenhouse gas emissions by 2050. We have set a Science-Based Target to reduce carbon intensity by 50% per revenue tonne kilometer by 2035, using 2019 as our baseline year. This goal covers Scope 1 and Scope 2 emissions, as well as certain Scope 3 categories, and is approved by the Science-Based Targets initiative (SBTi). Achieving net zero means eliminating all carbon emissions from our operations or balancing any remaining emissions through credible carbon removal technologies, without relying on voluntary carbon offsets.</t>
  </si>
  <si>
    <t>Nippon Steel</t>
  </si>
  <si>
    <t>$57,040.7</t>
  </si>
  <si>
    <t>$2,297.4</t>
  </si>
  <si>
    <t>$73,003.3</t>
  </si>
  <si>
    <t>Vision 2050: Aim to be carbon neutral (Pg. 15)</t>
  </si>
  <si>
    <t>ConocoPhillips</t>
  </si>
  <si>
    <t>$56,953</t>
  </si>
  <si>
    <t>$9,245</t>
  </si>
  <si>
    <t>$122,780</t>
  </si>
  <si>
    <t>Midea Group</t>
  </si>
  <si>
    <t>$56,855.5</t>
  </si>
  <si>
    <t>$5,356.2</t>
  </si>
  <si>
    <t>$82,795.9</t>
  </si>
  <si>
    <t>https://finance.sina.com.cn/tech/2021-10-14/doc-iktzqtyu1368224.shtml</t>
  </si>
  <si>
    <t>Tsingshan Holding Group</t>
  </si>
  <si>
    <t>$56,515.8</t>
  </si>
  <si>
    <t>$960.7</t>
  </si>
  <si>
    <t>$22,251.4</t>
  </si>
  <si>
    <t>Ecological environmental protection | TSINGSHAN HOLDING GROUP</t>
  </si>
  <si>
    <t>TJX</t>
  </si>
  <si>
    <t>$56,360</t>
  </si>
  <si>
    <t>$4,864</t>
  </si>
  <si>
    <t>$31,749</t>
  </si>
  <si>
    <t xml:space="preserve">We have set science-based goals and defined initiatives that support a decarbonization pathway for our global operations, including our goal to achieve net zero greenhouse gas (GHG) emissions in our direct operations (Scopes 1 and 2) by 2040. Along the way, we intend to reach a 55% absolute reduction in GHG emissions from our direct operations (against a Fiscal 2017 baseline), as well as source 100% renewable energy1 for use in our operations by 2030. </t>
  </si>
  <si>
    <t>AbbVie</t>
  </si>
  <si>
    <t>$56,334</t>
  </si>
  <si>
    <t>$4,278</t>
  </si>
  <si>
    <t>$135,161</t>
  </si>
  <si>
    <t>(p.12) Emissions: Reduce absolute Scope 1 and 2 (market-based) GHG emissions by 42.0% by 2030 from a 2021 base year
Website: https://www.abbvie.com/content/dam/abbvie-com2/pdfs/abbvie-esg-action-report.pdf</t>
  </si>
  <si>
    <t>Enterprise Products Partners</t>
  </si>
  <si>
    <t>$56,219</t>
  </si>
  <si>
    <t>$5,901</t>
  </si>
  <si>
    <t>$77,168</t>
  </si>
  <si>
    <t>China Pacific Insurance (Group)</t>
  </si>
  <si>
    <t>$56,161.2</t>
  </si>
  <si>
    <t>$6,248.7</t>
  </si>
  <si>
    <t>$388,380.7</t>
  </si>
  <si>
    <t>https://www.cpic.com.cn/c/2022-04-07/1633277.shtml</t>
  </si>
  <si>
    <t>Guangzhou Automobile Industry Group</t>
  </si>
  <si>
    <t>$56,059.1</t>
  </si>
  <si>
    <t>$-234.9</t>
  </si>
  <si>
    <t>$54,421.5</t>
  </si>
  <si>
    <t>To achieve green and sustainable development, GAC Group published "GLASS Plan (Green Low-carbon for Achieving Sustainable Success)" in 2021 and planned to reach the goal of carbon neutrality by 2050.
"GAC strive[s] to achieve carbon neutrality in the whole product lifecycle by 2050 (stretch goal: 2045)" (2022 GAC Group ESG Report p58)</t>
  </si>
  <si>
    <t>Bank of Nova Scotia</t>
  </si>
  <si>
    <t>$55,917.4</t>
  </si>
  <si>
    <t>$5,702.2</t>
  </si>
  <si>
    <t>$1,013,004.5</t>
  </si>
  <si>
    <t>"Our climate goals comprise three pillars: (1) financing climate solutions, by providing climate-related financing to clients in all sectors, including certain 
carbon intensive sectors; (2) advancing to net-zero, by working with clients to reduce emissions associated with our lending portfolio and setting 2030 sectoral emissions intensity reduction targets to keep us on course to meet our goal of achieving net-zero financed emissions by 2050; and (3) reducing our own emissions, by introducing solutions to minimize the Bank‚Äôs direct impact on climate change" (Pg 12, Scotiabank 2023 ESG Report)</t>
  </si>
  <si>
    <t>HBIS Group</t>
  </si>
  <si>
    <t>$55,879.7</t>
  </si>
  <si>
    <t>$40.9</t>
  </si>
  <si>
    <t>$75,881.6</t>
  </si>
  <si>
    <t>Anchoring the carbon peaking and neutrality goals, focusing on the“three major innovations”of energy technology, process technology, and material technology, release "6+2"low-carbon development technology roadmap in the industry for the first batch,striving to achieve the goal of carbon neutrality by 2050.</t>
  </si>
  <si>
    <t>https://www.hbisco.com/en/sustainable/green#:~:text=%E2%80%9Cgreen%E2%80%9Dleading%20strategy,of%20carbon%20neutrality%20by%202050</t>
  </si>
  <si>
    <t>Intesa Sanpaolo</t>
  </si>
  <si>
    <t>$55,844.1</t>
  </si>
  <si>
    <t>$9,371.7</t>
  </si>
  <si>
    <t>$966,333.6</t>
  </si>
  <si>
    <t>'Intesa Sanpaolo has chosen to pursue the ‚ÄúNet Zero‚Äù objective by 2050 for all its main business lines, including its own emissions, the lending and investment portfolios, the asset management and insurance divisions'. (p 27)</t>
  </si>
  <si>
    <t>China Huaneng Group</t>
  </si>
  <si>
    <t>$55,760.2</t>
  </si>
  <si>
    <t>$2,718</t>
  </si>
  <si>
    <t>$233,942</t>
  </si>
  <si>
    <t>YES</t>
  </si>
  <si>
    <t>Huadian Power International has proactively incorporated the strategic goals of “carbon peak and carbon neutrality” and national energy structure transformation requirements into its 14th Five-Year Plan, in response to the latest domestic and international policy developments. We have established a dedicated carbon management position to spearhead climate change-related initiatives, coordinate planning, and implement sustainable development strategies, ensuring steady progress in the Company’s green and low-carbon transformation.</t>
  </si>
  <si>
    <t>0415华电2024ESG英文版</t>
  </si>
  <si>
    <t>Chubb</t>
  </si>
  <si>
    <t>$55,753</t>
  </si>
  <si>
    <t>$9,272</t>
  </si>
  <si>
    <t>$246,548</t>
  </si>
  <si>
    <t>Chubb‚Äôs short-term 20% absolute GHG reduction target (2016 baseline, 2025 goal) was met ahead of schedule in 2019 with a 22% reduction. The longer-term 40% reduction target for 2035 was achieved ahead of schedule in 2021 with a 49% reduction.</t>
  </si>
  <si>
    <t>HDFC Bank</t>
  </si>
  <si>
    <t>$55,708.6</t>
  </si>
  <si>
    <t>$8,374.6</t>
  </si>
  <si>
    <t>$514,129.9</t>
  </si>
  <si>
    <t>Demonstrating our unwavering commitment to environmental sustainability, we have set an ambitious goal of achieving carbon neutrality for our Scope 1 &amp; 2 emissions by FY32.</t>
  </si>
  <si>
    <t>BHP Group</t>
  </si>
  <si>
    <t>Australia</t>
  </si>
  <si>
    <t>$55,658</t>
  </si>
  <si>
    <t>$7,897</t>
  </si>
  <si>
    <t>$102,362</t>
  </si>
  <si>
    <t xml:space="preserve">
BHP is committed to achieving net zero operational greenhouse-gas (GHG) emissions (Scopes 1 and 2) by FY2050. The company has also set a medium-term target to reduce operational GHG emissions by at least 30 percent by FY2030, using a FY2020 baseline. This target covers all BHP-operated assets and is supported by a publicly available Climate Transition Action Plan (CTAP 2024 - https://web.archive.org/web/20251005190858/https://www.bhp.com/sustainability/climate-change/climate-transition-action-plan), which details pathways and assumptions for reaching the goal. BHP is also ‚Äúworking towards‚Äù net-zero value-chain (Scope 3) emissions by 2050, but this is an ambition rather than a formally validated target.</t>
  </si>
  <si>
    <t>Repsol</t>
  </si>
  <si>
    <t>$55,571.5</t>
  </si>
  <si>
    <t>$1,899</t>
  </si>
  <si>
    <t>$65,423.5</t>
  </si>
  <si>
    <t>The main goal is to become a net zero emissions company by 2050, in line with the targets set out in the Paris Agreement.</t>
  </si>
  <si>
    <t>Panasonic Holdings</t>
  </si>
  <si>
    <t>$55,483.8</t>
  </si>
  <si>
    <t>$2,402.2</t>
  </si>
  <si>
    <t>$62,333.7</t>
  </si>
  <si>
    <t>"Aiming for net zero CO2 emissions at all factories by 2030‚Äã. We Aim to Achieve a Reduction of Approximately 110 million tons(*) in CO2 Emissions Within Our Own Value Chain. (*) CO2 emissions based on FY2021 results. As a milestone towards achieving Panasonic GREEN IMPACT, we are aiming to attain net zero CO2 emissions at all our companies, and to create approximately 100 million tons of avoided emissions, by fiscal 2031."</t>
  </si>
  <si>
    <t>Maersk Group</t>
  </si>
  <si>
    <t>Trucking, Transportation, Logistics</t>
  </si>
  <si>
    <t>Denmark</t>
  </si>
  <si>
    <t>$55,482</t>
  </si>
  <si>
    <t>$6,109</t>
  </si>
  <si>
    <t>$87,697</t>
  </si>
  <si>
    <t>"Maersk‚Äôs greenhouse gas emission  targets were validated by the Science  Based Targets initiative (SBTi) to be in line with net-zero 2040 and the  Paris Agreement‚Äôs 1.5-degree pathway towards 2030 ‚Äì an industry first under  SBTi‚Äôs new Maritime Guidance." (Maersk Annual Report 2024, pg 4)</t>
  </si>
  <si>
    <t>Tokio Marine Holdings</t>
  </si>
  <si>
    <t>$55,365.3</t>
  </si>
  <si>
    <t>$6,922.4</t>
  </si>
  <si>
    <t>$208,401.8</t>
  </si>
  <si>
    <t>chieved</t>
  </si>
  <si>
    <t>We have set seven key targets in our management of climate change</t>
  </si>
  <si>
    <t>https://www.tmkiln.com/about-tmk/sustainability/</t>
  </si>
  <si>
    <t>Tokio Marine has achieved net-zero in its business operations for eleven consecutive years since fiscal 2013. The company aims to reduce GHG emissions by 60% by 2030 relative to 2015 levels and transition to 100% renewable energy at its key business facilities, including the head office, by 2030.</t>
  </si>
  <si>
    <t>Charter Communications</t>
  </si>
  <si>
    <t>$55,085</t>
  </si>
  <si>
    <t>$5,083</t>
  </si>
  <si>
    <t>$150,020</t>
  </si>
  <si>
    <t>"GOAL IN PROGRESS: Reach carbon neutrality in our operations (scope 1 and 2 GHG emissions) by 2035" (2023 Environmental, Social and  Governance Report, p. 4)
Source: https://web.archive.org/web/20251014160217/https://corporate.charter.com/esg-report.pdf</t>
  </si>
  <si>
    <t>State Power Investment</t>
  </si>
  <si>
    <t>$54,963.1</t>
  </si>
  <si>
    <t>$2,125.8</t>
  </si>
  <si>
    <t>$257,154.7</t>
  </si>
  <si>
    <t>PDD Holdings</t>
  </si>
  <si>
    <t>$54,736.3</t>
  </si>
  <si>
    <t>$15,626.4</t>
  </si>
  <si>
    <t>$69,189.4</t>
  </si>
  <si>
    <t>Performance Food Group</t>
  </si>
  <si>
    <t>$54,681.2</t>
  </si>
  <si>
    <t>$435.9</t>
  </si>
  <si>
    <t>$13,392.9</t>
  </si>
  <si>
    <t xml:space="preserve">- Reduce Scope 1 and Scope 2 GHG emissions by 30% (using a per-case metric basis) by 2034 from a 2021 base year. 
- Evaluate and disclose Scope 3 emissions in the fiscal year </t>
  </si>
  <si>
    <t>American Airlines Group</t>
  </si>
  <si>
    <t>$54,211</t>
  </si>
  <si>
    <t>$846</t>
  </si>
  <si>
    <t>$61,783</t>
  </si>
  <si>
    <t>Target net zero emissions by 2050 (P.13)</t>
  </si>
  <si>
    <t>China United Network Communications</t>
  </si>
  <si>
    <t>$54,146</t>
  </si>
  <si>
    <t>$1,255</t>
  </si>
  <si>
    <t>$92,178.3</t>
  </si>
  <si>
    <t>https://www.chinaunicom.com.hk/en/esg/reports/csr2022.pdf</t>
  </si>
  <si>
    <t xml:space="preserve">unicorn is their official name </t>
  </si>
  <si>
    <t>AstraZeneca</t>
  </si>
  <si>
    <t>$54,073</t>
  </si>
  <si>
    <t>$7,035</t>
  </si>
  <si>
    <t>$104,035</t>
  </si>
  <si>
    <t>"Reduce absolute Scope 3 emissions by 90% by 2045, from a 2019 baseline, to become science-based net zero"</t>
  </si>
  <si>
    <t>Capital One Financial</t>
  </si>
  <si>
    <t>$53,938</t>
  </si>
  <si>
    <t>$4,750</t>
  </si>
  <si>
    <t>$490,144</t>
  </si>
  <si>
    <t>1</t>
  </si>
  <si>
    <t>https://greenbusinessbarbados.com/has-capital-one-made-progress-toward-becoming.html</t>
  </si>
  <si>
    <t>Capital One Financial's net zero target is set for 2030. Net Zero Tracker</t>
  </si>
  <si>
    <t>https://net0tracker.com/corporates.html/Capital%20One%20Financial/#:~:text=,is%20that%20Capital%20One%20has</t>
  </si>
  <si>
    <t>"Metrics and targets
Capital One is committed to the following goals:
Reduce Scope 1 Direct Emissions by 50% by 2030 (from a baseline year of 2019)"
https://ecm.capitalone.com/WCM/stories/pdfs/2023-capital-one-environmental-social-and-governance-report.pdf
"Reduce Scope 3 (Categories 1-14) Emissions by 50% by 2030 (from a baseline year of 2019)"
https://ecm.capitalone.com/WCM/stories/pdfs/2023-capital-one-environmental-social-and-governance-report.pdf</t>
  </si>
  <si>
    <t>POSCO Holdings</t>
  </si>
  <si>
    <t>$53,869.8</t>
  </si>
  <si>
    <t>$825.3</t>
  </si>
  <si>
    <t>$70,040.2</t>
  </si>
  <si>
    <t xml:space="preserve">POSCO joins in with the Korean government‚Äôs 2050 Carbon Neutrality Declaration
</t>
  </si>
  <si>
    <t>Cisco Systems</t>
  </si>
  <si>
    <t>$53,803</t>
  </si>
  <si>
    <t>$10,320</t>
  </si>
  <si>
    <t>$124,413</t>
  </si>
  <si>
    <t>"In 2021, Cisco committed to net zero greenhouse gas emissions by 2040, Cisco Foundation Climate Commitment Committed US$100M over the next 10 years to address climate change. Net-zero goal: By 2040: Reach net-zero GHG emissions across our value chain by reducing absolute Scope 1, 2, and 3 emissions by 90% (FY19 base year). Our 2040 net-zero goal was approved by the Science Based Targets initiative (SBTi) in 2022 under its Corporate Net-Zero Standard."</t>
  </si>
  <si>
    <t>Rio Tinto Group</t>
  </si>
  <si>
    <t>U.K.</t>
  </si>
  <si>
    <t>$53,658</t>
  </si>
  <si>
    <t>$11,552</t>
  </si>
  <si>
    <t>$102,786</t>
  </si>
  <si>
    <t>"We aim to reduce our net Scope 1 and 2 emissions by 50% by 2030 (relative to 2018 levels), and to reach net zero by 2050."
Source:  2025 Climate Action Plan p. 47
https://web.archive.org/web/20250603175831/https://cdn-rio.dataweavers.io/-/media/content/documents/invest/reports/climate-change-reports/2025-climate-action-plan.pdf?rev=00e9f51ee9b245f8996e9ea288ba8f06</t>
  </si>
  <si>
    <t>HP</t>
  </si>
  <si>
    <t>$53,559</t>
  </si>
  <si>
    <t>$2,775</t>
  </si>
  <si>
    <t>$39,909</t>
  </si>
  <si>
    <t>"Reduce HP value chain GHG emissions by 50% by 2030 (compared to 2019), and achieve net zero emissions by 2040" (P.60, Sustainability Impact Report 2024)</t>
  </si>
  <si>
    <t>Phoenix Pharma</t>
  </si>
  <si>
    <t>$53,536.8</t>
  </si>
  <si>
    <t>$342.8</t>
  </si>
  <si>
    <t>$15,700.6</t>
  </si>
  <si>
    <t xml:space="preserve">We aim to reduce the carbon emissions arising from our own operations by 42 per-cent by 2030 compared to the financial year 2020/21. We also aim to achieve carbon neutrality by 2030 by purchasing carbon credits for our remaining emissions.
</t>
  </si>
  <si>
    <t>Sanofi</t>
  </si>
  <si>
    <t>$53,333</t>
  </si>
  <si>
    <t>$6,012.8</t>
  </si>
  <si>
    <t>$137,500.5</t>
  </si>
  <si>
    <t>Sanofi's end target is to achieve net zero by 2045, this was updated ahead of COP 26 in November 2021: https://www.sanofi.com/en/our-responsibility/environmental-sustainability</t>
  </si>
  <si>
    <t>Tyson Foods</t>
  </si>
  <si>
    <t>$53,309</t>
  </si>
  <si>
    <t>$800</t>
  </si>
  <si>
    <t>$37,100</t>
  </si>
  <si>
    <t>We continually aspire to achieve net-zero emissions for Scope 1, 2 and 3 by 2050.</t>
  </si>
  <si>
    <t>Bunge Global</t>
  </si>
  <si>
    <t>$53,108</t>
  </si>
  <si>
    <t>$1,137</t>
  </si>
  <si>
    <t>$24,899</t>
  </si>
  <si>
    <t>https://www.bunge.com/sites/default/files/2022_global_sustainability_report.pdf#:~:text=in%20Europe%2C%20North%20America%20and,to%2014</t>
  </si>
  <si>
    <t>achived</t>
  </si>
  <si>
    <t xml:space="preserve">
Goal: ‚ÄúAs described in the Decarbonization section, we have a goal of reducing Scope 1 and 2 GHG emissions intensity by 10% from a 2016 baseline, and we achieved a reduction of approximately 23.4% in 2024, far surpassing our target. In 2021, Bunge announced near-term science-based targets (SBTs). Validated by the Science Based Target initiative (SBTi), these targets aim for a 25% reduction in GHG emissions from our operations (Scope 1 and 2) and a 12.3% reduction in our supply chains (Scope 3) by 2030, based on a 2020 baseline. To help achieve these SBTs, we developed and adopted a CTP, aligned with a well-below 2¬∞C pathway‚Äù.
Progress: "‚ÄúIn 2024 Achieved 100% traceability and monitoring of all field sourcing for soybeans in priority regions of Brazil subject to deforestation and land use change. Ceased use of coal in our facilities across Europe. Expanded regenerative agriculture programs to Canada and Poland. Achieved 19.7% reduction in Scope 1 and 2 and 6.7% in Scope 3 versus 2020 baseline.‚Äù"</t>
  </si>
  <si>
    <t>Intel</t>
  </si>
  <si>
    <t>Semiconductors and Other Electronic Components</t>
  </si>
  <si>
    <t>$53,101</t>
  </si>
  <si>
    <t>$-18,756</t>
  </si>
  <si>
    <t>$196,485</t>
  </si>
  <si>
    <t>'Achieve net zero by 2040 (Scope 1 and 2).' (p. 65, 2022-23 CSR Report)
'We expanded our commitment to net-zero GHG emissions and set a goal to achieve net-zero upstream Scope 3 GHG emissions by 2050.' (https://www.intel.com/content/www/us/en/environment/sustainability.html)</t>
  </si>
  <si>
    <t>Idemitsu Kosan</t>
  </si>
  <si>
    <t>$53,004.8</t>
  </si>
  <si>
    <t>$682.6</t>
  </si>
  <si>
    <t>$31,860.6</t>
  </si>
  <si>
    <t>The target values (target levels) and actual values for fiscal 2023 for each indicator are as follows:
2030: ‚ñ≤46% (compared to 2013)
2050: Carbon neutral (CN)
https://web.archive.org/web/20250728142015/https://www.idemitsu.com/en/sustainability/environment/carbon_neutrality/index.html</t>
  </si>
  <si>
    <t>Oracle</t>
  </si>
  <si>
    <t>$52,961</t>
  </si>
  <si>
    <t>$10,467</t>
  </si>
  <si>
    <t>$140,976</t>
  </si>
  <si>
    <t xml:space="preserve">"Oracle has set a target to achieve net-zero emissions by 2050 and to halve the greenhouse gas emissions across our operations and supply chain by 2030, relative to a 2020 baseline. We remain committed to achieving 100% renewable energy match across our operations, aligned with the 1.5C science-based target scenario for Scope 1 and Scope 2 emissions. We also aim to reduce the environmental impact of the products that we sell" (Source: 2024 CDP Corporate Questionnaire, Pg.29)
"Oracle has set a target to achieve net-zero emissions by 2050 and to halve the greenhouse gas emissions across our operations and supply chain by 2030, relative to a 2020 baseline. This target has been approved by the Exponential Roadmap Initiative, an accredited partner of the United Nations‚Äô Race to Zero" (Source: 2022 Social Impact Report, pg.98)
</t>
  </si>
  <si>
    <t>Tata Motors</t>
  </si>
  <si>
    <t>$52,753.9</t>
  </si>
  <si>
    <t>$3,292.2</t>
  </si>
  <si>
    <t>$44,319.8</t>
  </si>
  <si>
    <t>Aalingana - meaning 'embrace' in Sanskrit, embodies the Tata Group's vision of a greener, cleaner, sustainable, and equitable future of our planet. 
Our goal of achieving net zero by 2045 and our mission to secure the future through innovation reflect a steadfast commitment to integrating sustainability into our business strategy. This commitment is centered around three interlinked pillars: decarbonization, circularity, and the preservation of nature and biodiversity. (Tata-motor-IAR 2024-25, pg 78)</t>
  </si>
  <si>
    <t>Broadcom</t>
  </si>
  <si>
    <t>$52,432</t>
  </si>
  <si>
    <t>$5,895</t>
  </si>
  <si>
    <t>$165,645</t>
  </si>
  <si>
    <t>https://api.broadcomfoundation.org/wp-content/uploads/2023/09/ESG-Report-2022.pdf</t>
  </si>
  <si>
    <t>Bharat Petroleum</t>
  </si>
  <si>
    <t>$52,401</t>
  </si>
  <si>
    <t>$1,577.7</t>
  </si>
  <si>
    <t>$25,561.5</t>
  </si>
  <si>
    <t xml:space="preserve">We at BPCL are committed to scope one and two and aim to be net-zero by 2040. This strategic business unit is a part of it. We are seeing a shift from fossil fuels to renewable. India would be among the countries, which will continue to grow in fossil fuels, but we understand that it has to eventually move to clean energy,‚Äù informs Amit Garg, Executive Director, Renewable Energy, BPCL. BPCL has committed to offset emissions from its crude oil refining operations and from the energy it uses by 2040, referred to as scope one and two emissions.
</t>
  </si>
  <si>
    <t>VTB Bank</t>
  </si>
  <si>
    <t>$51,825.5</t>
  </si>
  <si>
    <t>$5,768.2</t>
  </si>
  <si>
    <t>$317,748.2</t>
  </si>
  <si>
    <t> The Bank is committed to achieving carbon neutrality in its operations by 2030.</t>
  </si>
  <si>
    <t>https://www.vtb.com/about/press-center/news/2021-11-19-utverzhdena-strategiya-ustoychivogo-razvitiya-banka-vtb-na-2022-2025-gody</t>
  </si>
  <si>
    <t>Novartis</t>
  </si>
  <si>
    <t>$51,722</t>
  </si>
  <si>
    <t>$11,941</t>
  </si>
  <si>
    <t>$102,246</t>
  </si>
  <si>
    <t xml:space="preserve">Become carbon neutral in our own operations (Scopes 1 and 2) by 2025. 
Reduce water consumption in our own operations by half by 2025. 
No water quality impacts from manufacturing effluents by 2025. </t>
  </si>
  <si>
    <t>Deere</t>
  </si>
  <si>
    <t>$51,716</t>
  </si>
  <si>
    <t>$7,100</t>
  </si>
  <si>
    <t>$107,320</t>
  </si>
  <si>
    <t>Deere has validated Science Based Targets to reduce its Scope 1 and 2 GHG emissions by an additional 50 percent by 2030, with fiscal year 2021 serving as the baseline. We‚Äôll aim to accomplish this through efficiency gains in operations and facilities processes, and by leveraging renewable electricity and fuels... 30% reduction in upstream and downstream CO2-e emissions (scope 3) by 2030.</t>
  </si>
  <si>
    <t>Jinneng Holding Group</t>
  </si>
  <si>
    <t>$51,443.4</t>
  </si>
  <si>
    <t>$-352.7</t>
  </si>
  <si>
    <t>$148,694.4</t>
  </si>
  <si>
    <t>Nike</t>
  </si>
  <si>
    <t>$51,362</t>
  </si>
  <si>
    <t>$5,700</t>
  </si>
  <si>
    <t>$38,110</t>
  </si>
  <si>
    <t>Science-based target</t>
  </si>
  <si>
    <t>"NIKE set a science-based target (SBT) in FY19 to reduce our carbon footprint by 2030, including a 65% absolute reduction across our own operations (Scope 1 and 2 emissions) and 30% across our supply chain (Scope 3 emissions) from a 2015 baseline" (Reducing Our Carbon Footprint website, https://archive.vn/TomVk)</t>
  </si>
  <si>
    <t>Dongfeng Motor</t>
  </si>
  <si>
    <t>$51,309.3</t>
  </si>
  <si>
    <t>$318.4</t>
  </si>
  <si>
    <t>$63,972.3</t>
  </si>
  <si>
    <t>committed to national peak and neutrality targets with their own timeline</t>
  </si>
  <si>
    <t>https://etp.dfmc.com.cn/xydt/002002/20251022/d2f40072-fbc4-432c-a530-e1ff7f692c78.html</t>
  </si>
  <si>
    <t>Jingye Group</t>
  </si>
  <si>
    <t>$51,224.6</t>
  </si>
  <si>
    <t>$320.1</t>
  </si>
  <si>
    <t>$14,093.9</t>
  </si>
  <si>
    <t>Banco Bradesco</t>
  </si>
  <si>
    <t>$51,104.2</t>
  </si>
  <si>
    <t>$3,201.6</t>
  </si>
  <si>
    <t>$334,651.4</t>
  </si>
  <si>
    <t xml:space="preserve">Net Zero ‚Äì By 2050, we are
committed to having a carbon-neutral credit portfolio, aligned
with scientific scenarios and the
goals of the Paris Agreement (P155)
Since 2007, we have measured and
offset 100% of scope 1 and 2 operational
emissions. In 2019, we extended this
neutralization to scope 3 operational
emissions (p7)
</t>
  </si>
  <si>
    <t>Marubeni</t>
  </si>
  <si>
    <t>$51,101.8</t>
  </si>
  <si>
    <t>$3,299.3</t>
  </si>
  <si>
    <t>$61,391.5</t>
  </si>
  <si>
    <t>"Achieve net-zero GHG emissions by 2050 based on the Marubeni Long-Term Vision on Climate Change"</t>
  </si>
  <si>
    <t>Shaanxi Yanchang Petroleum (Group)</t>
  </si>
  <si>
    <t>$51,062.7</t>
  </si>
  <si>
    <t>$1,026.1</t>
  </si>
  <si>
    <t>$69,286.3</t>
  </si>
  <si>
    <t>Deutsche Bahn</t>
  </si>
  <si>
    <t>Railroads</t>
  </si>
  <si>
    <t>$50,972.2</t>
  </si>
  <si>
    <t>$-844.6</t>
  </si>
  <si>
    <t>$86,868.9</t>
  </si>
  <si>
    <t>Xiaomi</t>
  </si>
  <si>
    <t>$50,854.5</t>
  </si>
  <si>
    <t>$3,288.1</t>
  </si>
  <si>
    <t>$55,232.1</t>
  </si>
  <si>
    <t>By no later than 2030, reduce GHG emissions from our main operating segments to 30% of the base year level...By 2040, achieve carbon neutrality in our own operations of existing business segments, use 100% clean heat in our own operations, and use 100% renewable energy. (Cf. 2023 ESG report, p. 35) 
By no later than 2030, reduce GHG emissions from our main operating segments by at least 70% from the base
year level...By no later than 2040, reduce GHG emissions from our main operating segments by at least 98% from the base year level, with pre-conditions in place to achieve net zero emission. (Cf. 2022 ESG report, p. 111)
Main operating segments: Smartphone, IoT and Lifestyle products, Internet Services, and others (same scope as the operating segments stated in the 2022 Annual Report).</t>
  </si>
  <si>
    <t>Crédit Mutuel Group</t>
  </si>
  <si>
    <t>$50,619.7</t>
  </si>
  <si>
    <t>$4,264.1</t>
  </si>
  <si>
    <t>$965,219.5</t>
  </si>
  <si>
    <t>https://www.creditmutuel.com/en/deploying-our-csr-approach/our-csr-commitments.html</t>
  </si>
  <si>
    <t>Our CSR commitments | Crédit Mutuel group</t>
  </si>
  <si>
    <t>Led by the banking sector in coordination with the United Nations Environment Programme Finance Initiative (UNEP-FI), the Net-Zero Banking Alliance works to achieve the Paris Agreement carbon neutrality target, aiming to align bank portfolio-related emissions with pathways to net zero greenhouse gas emissions by 2050.</t>
  </si>
  <si>
    <t>Louis Dreyfus</t>
  </si>
  <si>
    <t>$50,589</t>
  </si>
  <si>
    <t>$726</t>
  </si>
  <si>
    <t>$24,739</t>
  </si>
  <si>
    <t>Our Targets - Our Operations: Reduce our absolute Scope 1 &amp; 2 GHG emissions by 33.6% by 2030, from a 2022 baseline.</t>
  </si>
  <si>
    <t>Liberty Mutual Insurance Group</t>
  </si>
  <si>
    <t>$50,429</t>
  </si>
  <si>
    <t>$4,383</t>
  </si>
  <si>
    <t>$166,695</t>
  </si>
  <si>
    <t>The company has made an announcement saying they already achieved the commitment to reduce 50% of emissions of Scope 1 and 2 and are now working to reduce 65% by 2030.
https://www.libertymutualgroup.com/documents/signature-lm-esg-carbon-reduction.pdf</t>
  </si>
  <si>
    <t>Bayer</t>
  </si>
  <si>
    <t>$50,401.2</t>
  </si>
  <si>
    <t>$-2,759.8</t>
  </si>
  <si>
    <t>$114,775.3</t>
  </si>
  <si>
    <t xml:space="preserve">We have also committed to achieve "net-zero" greenhouse gas (GHG) emissions across our value chain by 2050. </t>
  </si>
  <si>
    <t>Saint-Gobain</t>
  </si>
  <si>
    <t>Building Materials, Glass</t>
  </si>
  <si>
    <t>$50,363.4</t>
  </si>
  <si>
    <t>$3,075.6</t>
  </si>
  <si>
    <t>$63,903.5</t>
  </si>
  <si>
    <t>Saint-Gobain commits to reduce absolute scope 1 and 2 GHG emissions 33% by 2030 from a 2017 base year. Saint-Gobain also commits to reduce absolute scope 3 GHG emissions ‚Ä¶ 16% within the same timeframe. Saint-Gobain further commits to reduce absolute scope 1, 2 and 3 GHG emissions 90% by 2050 from a 2017 base year.</t>
  </si>
  <si>
    <t>Contemporary Amperex Technology</t>
  </si>
  <si>
    <t>$50,313.4</t>
  </si>
  <si>
    <t>$7,052.6</t>
  </si>
  <si>
    <t>$107,771.7</t>
  </si>
  <si>
    <r>
      <t>Carbon neutrality in core operations by 2025”</t>
    </r>
    <r>
      <rPr>
        <sz val="11"/>
        <color theme="1"/>
        <rFont val="Aptos Narrow"/>
        <family val="2"/>
        <scheme val="minor"/>
      </rPr>
      <t xml:space="preserve">; </t>
    </r>
    <r>
      <rPr>
        <i/>
        <sz val="11"/>
        <color theme="1"/>
        <rFont val="Aptos Narrow"/>
        <family val="2"/>
        <scheme val="minor"/>
      </rPr>
      <t>“across entire supply chain by 2035</t>
    </r>
  </si>
  <si>
    <t>https://www.catl.com/en/news/6014.html</t>
  </si>
  <si>
    <t>Plains GP Holdings</t>
  </si>
  <si>
    <t>$50,073</t>
  </si>
  <si>
    <t>$103</t>
  </si>
  <si>
    <t>$27,756</t>
  </si>
  <si>
    <t>Talanx</t>
  </si>
  <si>
    <t>$50,017.3</t>
  </si>
  <si>
    <t>$2,138</t>
  </si>
  <si>
    <t>$186,807.8</t>
  </si>
  <si>
    <t>he Talanx Group is pursuing the ambition of reaching net zero emissions by 2050 in its insurance and investment portfolio." (p 104 of 2024 Annual Report)
Note: in their own operations, their goal is to be GHG neutral by 2030</t>
  </si>
  <si>
    <t>UniCredit Group</t>
  </si>
  <si>
    <t>$49,962.2</t>
  </si>
  <si>
    <t>$10,510.4</t>
  </si>
  <si>
    <t>$811,766.4</t>
  </si>
  <si>
    <t>We are striving to reduce our direct and indirect environmental impacts while supporting Europe‚Äôs green transition. In this context, we committed to Net Zero in October 2021 when we joined the Net Zero Banking Alliance (NZBA), targeting Net Zero on our own emissions by 2030 and on financed emissions by 2050. (pg.60)</t>
  </si>
  <si>
    <t>Volvo</t>
  </si>
  <si>
    <t>Sweden</t>
  </si>
  <si>
    <t>$49,826.5</t>
  </si>
  <si>
    <t>$4,765.8</t>
  </si>
  <si>
    <t>$64,681.6</t>
  </si>
  <si>
    <t xml:space="preserve">" We are committed to the SBTi Business Ambition for 1.5 ¬∞C and have set science-based targets in relation to our emissions in pursuit of our net-zero targets. We have also set milestone targets along the way."(Annual Report 2024, p.21) "The Volvo Group aims to reach net-zero value chain greenhouse gas emissions by 2040." (Annual Report 2024 p. 21)
</t>
  </si>
  <si>
    <t>HD Hyundai</t>
  </si>
  <si>
    <t>$49,694.3</t>
  </si>
  <si>
    <t>$373.3</t>
  </si>
  <si>
    <t>$50,014</t>
  </si>
  <si>
    <t>To achieve carbon neutrality, the company intends to attain a 100% reduction of Scope 1 and 2 GHG emissions by 2050, compared to 2018 levels.This is part of the company's vision to become a "Global Leading Net Zero Shipbuilder".</t>
  </si>
  <si>
    <t>Shanghai Pudong Development Bank</t>
  </si>
  <si>
    <t>$48,944</t>
  </si>
  <si>
    <t>$6,289.9</t>
  </si>
  <si>
    <t>$1,296,272.3</t>
  </si>
  <si>
    <t>https://news.spdb.com.cn/about_spd/xwdt_1632/202503/t20250329_1109185.shtml</t>
  </si>
  <si>
    <t>USAA</t>
  </si>
  <si>
    <t>$48,560</t>
  </si>
  <si>
    <t>$3,885.4</t>
  </si>
  <si>
    <t>$220,582.6</t>
  </si>
  <si>
    <t>https://www.usaa.com/about/climate-environmental-stewardship</t>
  </si>
  <si>
    <t>SK Hynix</t>
  </si>
  <si>
    <t>$48,541.1</t>
  </si>
  <si>
    <t>$14,511.6</t>
  </si>
  <si>
    <t>$81,152.1</t>
  </si>
  <si>
    <t xml:space="preserve"> SK hynix will also set long- and short-term goals for greenhouse gas reduction with the goal of achieving Net Zero3) by 2050.</t>
  </si>
  <si>
    <t>https://news.skhynix.com/sk-hynix-becomes-founding-member-of-scc</t>
  </si>
  <si>
    <t>Iberdrola</t>
  </si>
  <si>
    <t>$48,382.2</t>
  </si>
  <si>
    <t>$6,069</t>
  </si>
  <si>
    <t>$163,898.3</t>
  </si>
  <si>
    <t>"The Company‚Äôs ultimate goal is to achieve Net Zero emissions by 2040. The Science Based Target Initiative (SBTi) has certified that this trajectory is consistent with the objectives of the Paris Agreement. Thus, the aspiration is that by 2040, absolute emissions from all its scopes would be reduced by 90% compared to 2020 and residual emissions would be neutralised in accordance with the highest quality standards." [p. 72 of https://www.iberdrola.com/documents/20125/42388/IB_Sustainability_Report.pdf]</t>
  </si>
  <si>
    <t>Veolia Environnement</t>
  </si>
  <si>
    <t>$48,331.4</t>
  </si>
  <si>
    <t>$1,187.4</t>
  </si>
  <si>
    <t>$75,542.6</t>
  </si>
  <si>
    <t>Net zero by 2050.</t>
  </si>
  <si>
    <t>Bristol-Myers Squibb</t>
  </si>
  <si>
    <t>$48,300</t>
  </si>
  <si>
    <t>$-8,948</t>
  </si>
  <si>
    <t>$92,603</t>
  </si>
  <si>
    <t xml:space="preserve">We have designed and implemented environmental goals‚Äîincluding our goal to achieve Net-Zero emissions in Scopes 1, 2 and 3 by 2050‚Äîthat not only reflect our science-led, innovation-focused approach, but that also ensure accountability to those we serve through strong governance and transparent reporting practices. </t>
  </si>
  <si>
    <t>Landesbank Baden-Wurttemberg</t>
  </si>
  <si>
    <t>$48,028.6</t>
  </si>
  <si>
    <t>$943</t>
  </si>
  <si>
    <t>$368,973.9</t>
  </si>
  <si>
    <t>lbbw-sustainable-transformation-our-path-to-net-zero_afevaknnhg_m.pdf</t>
  </si>
  <si>
    <t>Ingram Micro Holding</t>
  </si>
  <si>
    <t>$47,983.7</t>
  </si>
  <si>
    <t>$264.2</t>
  </si>
  <si>
    <t>$18,779.7</t>
  </si>
  <si>
    <t>Our 10 to Zero initiative aims to achieve zero greenhouse gas (GHG) emissions, zero waste, and zero days away injuries in our operations by 2030. Our 2024 GHG emissions data reflected a remarkable 28% year-over year reduction.</t>
  </si>
  <si>
    <t>Sumitomo</t>
  </si>
  <si>
    <t>$47,834.5</t>
  </si>
  <si>
    <t>$3,685.7</t>
  </si>
  <si>
    <t>$77,598</t>
  </si>
  <si>
    <t xml:space="preserve">Aim to make the Sumitomo Corporation Group carbon neutral in 2050(*1).
</t>
  </si>
  <si>
    <t>General Dynamics</t>
  </si>
  <si>
    <t>$47,716</t>
  </si>
  <si>
    <t>$3,782</t>
  </si>
  <si>
    <t>$55,880</t>
  </si>
  <si>
    <t>General Dynamics, a company based in the USA, has set a net zero target to become carbon neutral by 2060. Net Zero Tracker_x000d_
This goal is supported by an interim target to reduce greenhouse gas emissions by 40% by 2034, relative to 2019 emissions. Net Zero Tracker_x000d_
This target aligns with the 2 degrees Science Based Targets initiative (SBTi) and covers both carbon dioxide and other greenhouse gases, including scope 1 and scope 2 emissions. Net Zero Tracker_x000d_
The company does not specify if scope 3 emissions are covered by its target. Net Zero Tracker_x000d_
General Dynamics also plans to …</t>
  </si>
  <si>
    <t>https://netzerotracker.org/corporates.html/General%20Dynamics/#:~:text=,are%20covered%20by%20its%20target</t>
  </si>
  <si>
    <t>We have committed to a companywide target of reducing Scope 1 and Scope 2 GHG emissions by 40% by 2034, from a 2019 base year. The target was developed using standards articulated by the Greenhouse Gas Protocol and the Science Based Targets Initiative and is aligned with efforts to limit global temperature increase to well below 2 degrees Celsius. In order to achieve this goal, each business unit has its own road map to align with the overall companywide target.</t>
  </si>
  <si>
    <t>China Vanke</t>
  </si>
  <si>
    <t>$47,695.5</t>
  </si>
  <si>
    <t>$-6,876.6</t>
  </si>
  <si>
    <t>$176,216.9</t>
  </si>
  <si>
    <t>https://www.vanke.com/upload/file/2024-03-27/c26e5c0a-a008-4560-b657-e58e99ed78ce.pdf</t>
  </si>
  <si>
    <t>SoftBank Group</t>
  </si>
  <si>
    <t>$47,517.4</t>
  </si>
  <si>
    <t>$7,565.6</t>
  </si>
  <si>
    <t>$300,311.9</t>
  </si>
  <si>
    <t>"Targets: Achieve Net Zero by fiscal 2050 (Covers Scope 1, Scope 2, and Scope 3)" (Sustainability Report 2022, pg. 39: https://group.softbank/media/Project/sbg/sbg/pdf/sustainability/report/sustainability-report_fy2022_en.pdf).</t>
  </si>
  <si>
    <t>America Movil</t>
  </si>
  <si>
    <t>$47,484.7</t>
  </si>
  <si>
    <t>$1,251.1</t>
  </si>
  <si>
    <t>$86,233.8</t>
  </si>
  <si>
    <t>Sustainability-Report-2024.pdf</t>
  </si>
  <si>
    <t>· Net-zero commitment, by setting a public goal to reach net-zero emissions by no later than 2050,</t>
  </si>
  <si>
    <t>Canadian Imperial Bank of Commerce</t>
  </si>
  <si>
    <t>$47,111.2</t>
  </si>
  <si>
    <t>$5,229.6</t>
  </si>
  <si>
    <t>$747,532.1</t>
  </si>
  <si>
    <t>Page 80 Sustainability report: This includes our ambition to align operational and financing activities with net-zero by 2050.</t>
  </si>
  <si>
    <t>Coca-Cola</t>
  </si>
  <si>
    <t>$47,061</t>
  </si>
  <si>
    <t>$10,631</t>
  </si>
  <si>
    <t>$100,549</t>
  </si>
  <si>
    <t>2Â°C</t>
  </si>
  <si>
    <t xml:space="preserve">"Our long-term ambition is to be net zero carbon by 2050."
</t>
  </si>
  <si>
    <t>L'Oréal</t>
  </si>
  <si>
    <t>$47,028</t>
  </si>
  <si>
    <t>$6,930.6</t>
  </si>
  <si>
    <t>$58,348.9</t>
  </si>
  <si>
    <t>By 2050, reduce total emissions by 90%, with residual emissions offset to achieve net zero.</t>
  </si>
  <si>
    <t>Denso</t>
  </si>
  <si>
    <t>$46,979.7</t>
  </si>
  <si>
    <t>$2,749.1</t>
  </si>
  <si>
    <t>$54,206.4</t>
  </si>
  <si>
    <t>"Specifically, we have added the perspective of carbon neutrality to our CO2 reduction plans under Eco Vision 2025, the Company‚Äôs environmental management policy formulated in 
2016. For our Monozukuri activities, we have adopted the target of realizing carbon-neutral electricity by fiscal 2026 (carbon credits to be used with respect to gas) and becoming 
completely carbon neutral, including gas, by fiscal 2036."</t>
  </si>
  <si>
    <t>TIAA</t>
  </si>
  <si>
    <t>$46,945.8</t>
  </si>
  <si>
    <t>$-1,935.8</t>
  </si>
  <si>
    <t>$655,708.3</t>
  </si>
  <si>
    <t xml:space="preserve">TIAA is committed to reducing carbon emissions and we‚Äôve set Net Zero goals for our own operations (2040),
assets managed by Nuveen Real Estate (2040), and assets managed in the GA (2050). </t>
  </si>
  <si>
    <t>Meituan</t>
  </si>
  <si>
    <t>$46,919.3</t>
  </si>
  <si>
    <t>$4,976.6</t>
  </si>
  <si>
    <t>$44,436.4</t>
  </si>
  <si>
    <t>Our goal is to eliminate our direct and indirect emissions (scopes 1, 2, and 3) across our operations and our entire value chain to zero by FY45.</t>
  </si>
  <si>
    <t>https://www.meituan.com/</t>
  </si>
  <si>
    <t>SNCF Group</t>
  </si>
  <si>
    <t>$46,884.4</t>
  </si>
  <si>
    <t>$1,683.8</t>
  </si>
  <si>
    <t>$130,079.7</t>
  </si>
  <si>
    <t>https://www.groupe-sncf.com/medias-publics/2025-03/annual-sustainability-report-2024-sncf-group.pdf?VersionId=o5m4uSDiYZPPr8_o_L1_4Y2ls.fnf8gK</t>
  </si>
  <si>
    <t>Travelers</t>
  </si>
  <si>
    <t>$46,423</t>
  </si>
  <si>
    <t>$4,999</t>
  </si>
  <si>
    <t>$133,189</t>
  </si>
  <si>
    <t xml:space="preserve">'Our GHG Inventory &amp; Goals page summarizes our progress to reduce direct and indirect GHG emissions and references our goal of becoming carbon neutral across our owned operations by 2030.' (page 73) </t>
  </si>
  <si>
    <t>Zhejiang Communications Investment Group</t>
  </si>
  <si>
    <t>Transportation and Logistics</t>
  </si>
  <si>
    <t>$45,971.6</t>
  </si>
  <si>
    <t>$584</t>
  </si>
  <si>
    <t>$137,607.9</t>
  </si>
  <si>
    <t>https://www.zjec.com.cn/mtsc/uploads/single_file/E_2024_ESG_Report_20250331.pdf</t>
  </si>
  <si>
    <t>Swiss Re</t>
  </si>
  <si>
    <t>$45,865</t>
  </si>
  <si>
    <t>$3,241</t>
  </si>
  <si>
    <t>$127,229</t>
  </si>
  <si>
    <t>Group-wide net-zero GHG emissions by 2050</t>
  </si>
  <si>
    <t>China South Industries Group</t>
  </si>
  <si>
    <t>$45,481.8</t>
  </si>
  <si>
    <t>$850.6</t>
  </si>
  <si>
    <t>$66,363.1</t>
  </si>
  <si>
    <t>https://www.csgc.com.cn/</t>
  </si>
  <si>
    <t>Raizen</t>
  </si>
  <si>
    <t>$45,473.9</t>
  </si>
  <si>
    <t>$-758.3</t>
  </si>
  <si>
    <t>$24,562.3</t>
  </si>
  <si>
    <t>https://www.raizen.com.br/en/sustainability/climate-change</t>
  </si>
  <si>
    <t>Taikang Insurance Group</t>
  </si>
  <si>
    <t>$45,456</t>
  </si>
  <si>
    <t>$2,115.6</t>
  </si>
  <si>
    <t>$291,482.9</t>
  </si>
  <si>
    <t>https://cn.chinadaily.com.cn/a/202408/23/WS66c834c9a310b35299d3828c.html</t>
  </si>
  <si>
    <t>Ingka Group</t>
  </si>
  <si>
    <t>$45,215.7</t>
  </si>
  <si>
    <t>$870.9</t>
  </si>
  <si>
    <t>$63,700.5</t>
  </si>
  <si>
    <t xml:space="preserve">"We will reduce the greenhouse gas (GHG) emissions from the value chain in absolute terms by at least 50% by FY30 compared to baseline FY16 and at least 90% latest FY50. Any remaining emissions will be neutralised â€“ reaching net-zero emissions latest FY50" (Pg 12) </t>
  </si>
  <si>
    <t>Eli Lilly</t>
  </si>
  <si>
    <t>$45,042.7</t>
  </si>
  <si>
    <t>$10,590</t>
  </si>
  <si>
    <t>$78,714.9</t>
  </si>
  <si>
    <t>Lilly‚Äôs 2030 goals are to source 100% of purchased electricity from renewable sources and to achieve carbon neutrality in our operations. (Become carbon neutral in our own operations (scope 1 and 2 emissions)</t>
  </si>
  <si>
    <t>ACS</t>
  </si>
  <si>
    <t>$45,023.4</t>
  </si>
  <si>
    <t>$895</t>
  </si>
  <si>
    <t>$43,513.4</t>
  </si>
  <si>
    <t>This is to meet the targets that the ACS Group has set for itself, and to make good on its commitment in its 2025 Strategic Sustainability Plan to achieve the target of zero net emissions by 2045.</t>
  </si>
  <si>
    <t>https://www.grupoacs.com/ficheros_editor/File/03_accionistas_inversores/06_junta_general_accionistas/2025/05.%20Informaci%C3%B3n%20no%20financiera_ENG.pdf?utm_source=chatgpt.com</t>
  </si>
  <si>
    <t>Reduction of scope 1 emissions by 35% in 2030, with an intermediate reduction target of at least 15% by 2025 _x000d_
_x000d_
Reduction of scope 2 emissions by 60% in 2030, with an intermediate reduction target of at least 30% by 2025</t>
  </si>
  <si>
    <t>Susun Construction Group</t>
  </si>
  <si>
    <t>$45,003.8</t>
  </si>
  <si>
    <t>$924.2</t>
  </si>
  <si>
    <t>$34,018.5</t>
  </si>
  <si>
    <t>China Huadian</t>
  </si>
  <si>
    <t>$45,003.1</t>
  </si>
  <si>
    <t>$2,370.7</t>
  </si>
  <si>
    <t>$166,802.7</t>
  </si>
  <si>
    <t>Climate and Energy Benchmark - Electric Utilities</t>
  </si>
  <si>
    <t>George Weston</t>
  </si>
  <si>
    <t>$44,975.6</t>
  </si>
  <si>
    <t>$992.1</t>
  </si>
  <si>
    <t>$35,776.6</t>
  </si>
  <si>
    <t>Orange</t>
  </si>
  <si>
    <t>$44,781</t>
  </si>
  <si>
    <t>$2,541.4</t>
  </si>
  <si>
    <t>$107,552.3</t>
  </si>
  <si>
    <t>"Founded in 2015, the Science-Based Targets initiative (SBTi) encourages businesses to set science-based targets to reduce their greenhouse gas emissions, to help effectively combat climate change. The SBTi target validation team has evaluated the targets of Orange‚Äôs near-term (2030) and long-term (2040) commitments to be consistent with keeping the planet‚Äôs global warming below 1.5°C  and aligned with the need to achieve net zero emissions by 2050 or earlier. Achieving net zero by 2040, ten years before the industry‚Äôs recommendations." (Source: https://archive.vn/jNEBS)</t>
  </si>
  <si>
    <t>ZF Friedrichshafen</t>
  </si>
  <si>
    <t>$44,746.4</t>
  </si>
  <si>
    <t>$-1,246.9</t>
  </si>
  <si>
    <t>$40,702</t>
  </si>
  <si>
    <t>"ZF commits to climate neutrality by 2040 across all three scopes".</t>
  </si>
  <si>
    <t>Telefonica</t>
  </si>
  <si>
    <t>$44,679.4</t>
  </si>
  <si>
    <t>$-53</t>
  </si>
  <si>
    <t>$104,060.9</t>
  </si>
  <si>
    <t>"By 2040:_x000d_
We will reach net zero emissions by reducing 90% of our emissions (Scopes 1, 2 and 3)._x000d_
We will neutralise residual emissions annually (the remaining 10%)." (Source: https://archive.vn/B0AYh)</t>
  </si>
  <si>
    <t>Tokyo Electric Power</t>
  </si>
  <si>
    <t>$44,674.7</t>
  </si>
  <si>
    <t>$1,058</t>
  </si>
  <si>
    <t>$99,986.6</t>
  </si>
  <si>
    <t xml:space="preserve">Targets and Initiatives for Carbon Neutrality - 2050 challenge : Reduce CO2 emissions from the supply of energy to net zero by 2050
</t>
  </si>
  <si>
    <t>Develop plans for our business, aligned with Tokio Marine Group, in</t>
  </si>
  <si>
    <t>Woolworths Group</t>
  </si>
  <si>
    <t>$44,521.5</t>
  </si>
  <si>
    <t>$70.8</t>
  </si>
  <si>
    <t>$22,645.1</t>
  </si>
  <si>
    <t>Climate positive</t>
  </si>
  <si>
    <t>"We aim to reach net positive emissions for our operations no later than 2050." (p. 47)</t>
  </si>
  <si>
    <t>Vodafone Group</t>
  </si>
  <si>
    <t>$44,427.3</t>
  </si>
  <si>
    <t>$-4,473.1</t>
  </si>
  <si>
    <t>$138,731.7</t>
  </si>
  <si>
    <t>"Net zero GHG emissions from our operations (Scope 1 and 2) in Europe by 2028 and in Africa no later than 2035, and across our full value chain (Scope 3) by 2040" [p38 2024 Annual Report]</t>
  </si>
  <si>
    <t>Uber Technologies</t>
  </si>
  <si>
    <t>$43,978</t>
  </si>
  <si>
    <t>$9,856</t>
  </si>
  <si>
    <t>$51,244</t>
  </si>
  <si>
    <t>Uber commits to reducing absolute Scope 1 and 2 GHG emissions 90% by 2040 from a 2021 base year. The aim is for the 2040 net zero goal to be met by the purchasing of credits alongside this 90% reduction.
Uber also commits to reducing Scope 3 GHG emissions from use of sold products 97% per service kilometre within the same time frame.</t>
  </si>
  <si>
    <t>Quanta Computer</t>
  </si>
  <si>
    <t>$43,949.6</t>
  </si>
  <si>
    <t>$1,859.9</t>
  </si>
  <si>
    <t>$28,432.6</t>
  </si>
  <si>
    <t xml:space="preserve">Our objective is to achieve 50 percent renewable energy by 2030 and carbon neutrality by 2050.  (cf. 2023 ESG report, p. 16) </t>
  </si>
  <si>
    <t>Fomento Económico Mexicano</t>
  </si>
  <si>
    <t>$43,800.7</t>
  </si>
  <si>
    <t>$1,460.5</t>
  </si>
  <si>
    <t>$40,933.3</t>
  </si>
  <si>
    <t>https://www.femsa.com/en/sustainability/focus-topics/our-planet/</t>
  </si>
  <si>
    <t>Integrated-report-results-in-2024.pdf</t>
  </si>
  <si>
    <t>MS&amp;AD Insurance Group Holdings</t>
  </si>
  <si>
    <t>$43,693.5</t>
  </si>
  <si>
    <t>$4,537.1</t>
  </si>
  <si>
    <t>$175,070.4</t>
  </si>
  <si>
    <t>Toward realizing net zero in 2050, we have set a new CO2
reduction target in line with the 1.5‚ÑÉ target of the Paris
Agreement, and a target for the introduction rate of
renewable energy (Pg. 22)</t>
  </si>
  <si>
    <t>China National Building Material Group</t>
  </si>
  <si>
    <t>$43,504.9</t>
  </si>
  <si>
    <t>$82.8</t>
  </si>
  <si>
    <t>$97,329.3</t>
  </si>
  <si>
    <t>https://finance.sina.com.cn/tech/2021-06-22/doc-ikqciyzk1148188.shtml</t>
  </si>
  <si>
    <t>Sinomach</t>
  </si>
  <si>
    <t>$43,269.2</t>
  </si>
  <si>
    <t>$257.3</t>
  </si>
  <si>
    <t>$45,718.9</t>
  </si>
  <si>
    <t>We will accelerate the green trans_x0002_formation, and actively leverage our strengths in "carbon peaking and carbon neutrality" services and green engineering to promote green development.</t>
  </si>
  <si>
    <t>https://www.sinomach.com.cn/en/Sustainability/CSRReports/202501/P020250107355903214865.pdf</t>
  </si>
  <si>
    <t>DZ Bank</t>
  </si>
  <si>
    <t>$43,262.7</t>
  </si>
  <si>
    <t>$2,401.9</t>
  </si>
  <si>
    <t>$682,996.5</t>
  </si>
  <si>
    <t>In 2022, the DZ BANK banking group7 began to align its business portfolios with the general parameters aimed at achieving the Paris climate agreement. To this end, the DZ BANK banking group undertakes to align its portfolios in particularly carbon-intensive sectors with the 1.5¬∞C target. The sector-specific decarbonization pathways are running on a medium to long-term convergence with the 1.5¬∞C reference pathway. Conformity with the 1.5¬∞C target pathway should be achieved in 2050 for selected sectors. The entities in the DZ BANK banking group formally declared this ambition as part of voluntary commitments such as the Net Zero Banking Alliance Germany and the collective commitment to climate action of the German financial sector.
The targets were set on the basis of these scenarios and assumptions. The sector targets for the DZ BANK banking group are aimed at aligning the lending and investment portfolios with the Net Zero Emissions 2050 scenario (NZE) of the International Energy Agency in the long term.
The DZ BANK banking group‚Äôs decarbonization target pathway is broadly aligned with the International Energy Agency‚Äôs Net Zero Emissions (IEA NZE) reference pathway, which is recognized internationally and by the science community and is based on an absolute metric (financed emissions ‚Äì megatonnes CO2eq). The target is limited to upstream oil and gas activities 9 (extraction and production; Scope 3 greenhouse gas emissions), not to geographical boundaries. It covers the original target period from 2024 to 2050 (26 years) with defined interim targets for 2027, 2030, and 2040.</t>
  </si>
  <si>
    <t>Massachusetts Mutual Life Insurance</t>
  </si>
  <si>
    <t>$43,072</t>
  </si>
  <si>
    <t>$316.3</t>
  </si>
  <si>
    <t>$422,113.5</t>
  </si>
  <si>
    <t>Achieve net zero GHG emissions in our operations by 2030 and investment portfolio by 2050.‚Äù</t>
  </si>
  <si>
    <t>Dow</t>
  </si>
  <si>
    <t>$42,964</t>
  </si>
  <si>
    <t>$1,116</t>
  </si>
  <si>
    <t>$57,312</t>
  </si>
  <si>
    <t>"By 2050, Dow aspires to be carbon neutral (Scope 1 + 2 + 3 plus product benefits)."</t>
  </si>
  <si>
    <t>ANZ Group Holdings</t>
  </si>
  <si>
    <t>$42,962.8</t>
  </si>
  <si>
    <t>$4,348.2</t>
  </si>
  <si>
    <t>$852,221.4</t>
  </si>
  <si>
    <t>"2024 Target: Reducing combined scope 1 and 2 emissions 85% by 2025 and 90% by 2030 (against 2015 baseline) - No change for 2025" (P.20, ANZ 2024 ESG Supplement)</t>
  </si>
  <si>
    <t>Continental</t>
  </si>
  <si>
    <t>$42,953.4</t>
  </si>
  <si>
    <t>$1,263.1</t>
  </si>
  <si>
    <t>$38,275</t>
  </si>
  <si>
    <t>Continental is committed to the Paris Agreement and is aiming for 100% carbon neutrality by 2050 at the latest â€“ along its entire value chain.</t>
  </si>
  <si>
    <t>Commonwealth Bank of Australia</t>
  </si>
  <si>
    <t>$42,945.7</t>
  </si>
  <si>
    <t>$6,157.6</t>
  </si>
  <si>
    <t>$836,831.7</t>
  </si>
  <si>
    <t>"For the past three years, we have been working to progressively set interim 2030 sector-level financed emissions targets. The objective of setting and tracking against these 2030 targets is to help us support Australia‚Äôs transition to net zero by 2050 and meet our NZBA commitment."(p26)</t>
  </si>
  <si>
    <t>Thermo Fisher Scientific</t>
  </si>
  <si>
    <t>Medical Products and Equipment</t>
  </si>
  <si>
    <t>$42,879</t>
  </si>
  <si>
    <t>$6,335</t>
  </si>
  <si>
    <t>$97,321</t>
  </si>
  <si>
    <t>We have committed to becoming net-zero by 2050 and joined the Business Ambition for 1.5°C  campaign led by the Science Based Targets initiative (SBTi), aligning our goals with the Paris Agreement and the Sustainable Markets Initiative Health Systems Task Force joint supplier standards. This commitment expands on our near-term targets for Scope 1, 2, and 3 emissions, which are aligned with a‚ÄØ1.5°C  trajectory.‚ÄØ</t>
  </si>
  <si>
    <t>Magna International</t>
  </si>
  <si>
    <t>$42,836</t>
  </si>
  <si>
    <t>$1,009</t>
  </si>
  <si>
    <t>$31,039</t>
  </si>
  <si>
    <t>net-zero by 2050 commitment which requires 90% reduction in Scope 1, 2 and 3 emissions from a 2021 baseline, as required by the SBTi Net-Zero Standard. (page 23 of https://www.magna.com/docs/default-source/financial-reports-public-filings/tax-other-reports/101227_magna_sustainabilityreport_fy2024_final_cda.pdf?sfvrsn=76c40972_11)</t>
  </si>
  <si>
    <t>U.S. Bancorp</t>
  </si>
  <si>
    <t>Superregional Banks</t>
  </si>
  <si>
    <t>$42,712</t>
  </si>
  <si>
    <t>$6,299</t>
  </si>
  <si>
    <t>$678,318</t>
  </si>
  <si>
    <t>'Net zero greenhouse gas (GHG) emissions by 2050. Net zero GHG emissions across our own operations and value chain.' (TCFD Report 2023, P.3)</t>
  </si>
  <si>
    <t>Caixa Econômica Federal</t>
  </si>
  <si>
    <t>$42,397.5</t>
  </si>
  <si>
    <t>$2,510.1</t>
  </si>
  <si>
    <t>$328,284.5</t>
  </si>
  <si>
    <t>https://cop30.br/en/news-about-cop30/caixa-launches-platform-to-cut-carbon-emissions-in-housing-projects</t>
  </si>
  <si>
    <t>Fairfax Financial Holdings</t>
  </si>
  <si>
    <t>$42,282.3</t>
  </si>
  <si>
    <t>$3,874.9</t>
  </si>
  <si>
    <t>$96,777.3</t>
  </si>
  <si>
    <t>https://www.fairfax.ca/wp-content/uploads/2025/04/250407_ESG_Report_FINAL.pdf</t>
  </si>
  <si>
    <t>J. Sainsbury</t>
  </si>
  <si>
    <t>$42,261.3</t>
  </si>
  <si>
    <t>$308.6</t>
  </si>
  <si>
    <t>$31,767</t>
  </si>
  <si>
    <t>"Sainsburyâ€™s bold new targets are part of its work towards becoming net zero in its own operations by 2035, and in its value chain by 2050, in line with its commitment to the Paris Agreement of limiting global warming by 1.5Â°C."; "Our ambition to achieve net zero by 2050 will require transformation across our whole business, supply chains, as well as how we help our customers to make more informed choices."</t>
  </si>
  <si>
    <t>Zijin Mining Group</t>
  </si>
  <si>
    <t>$42,200.6</t>
  </si>
  <si>
    <t>$4,454.5</t>
  </si>
  <si>
    <t>$54,335.5</t>
  </si>
  <si>
    <t>In pursuit of a better life for humanity, Zijin Mining aims to achieve carbon peak by 2029 and carbon neutrality by 2050.</t>
  </si>
  <si>
    <t>World Kinect</t>
  </si>
  <si>
    <t>$42,168</t>
  </si>
  <si>
    <t>$67.4</t>
  </si>
  <si>
    <t>$6,731.8</t>
  </si>
  <si>
    <t>'Net zero in carbon emissions by 2050'</t>
  </si>
  <si>
    <t>X5 Retail Group</t>
  </si>
  <si>
    <t>$42,111.8</t>
  </si>
  <si>
    <t>$1,113.3</t>
  </si>
  <si>
    <t>$16,236.5</t>
  </si>
  <si>
    <t>"The Company also intends to achieve carbon neutrality by 2050, , in line with the Paris Agreement and Russian decarbonisation goals." (https://x5.praxisgroup.ru/annex.html#:~:text=The%20long,term%20targets%20for%202030)</t>
  </si>
  <si>
    <t>Novo Nordisk</t>
  </si>
  <si>
    <t>$42,110.8</t>
  </si>
  <si>
    <t>$14,644.1</t>
  </si>
  <si>
    <t>$64,681.2</t>
  </si>
  <si>
    <t xml:space="preserve"> Novo Nordisk is committed to reaching net zero emissions across scope 1, scope 2 (market-based) and scope 3 GHG emissions by 2045 in alignment with the Corporate Net-Zero Standard from the SBTi.</t>
  </si>
  <si>
    <t>Olam Group</t>
  </si>
  <si>
    <t>$42,028.3</t>
  </si>
  <si>
    <t>$64.7</t>
  </si>
  <si>
    <t>$33,161.5</t>
  </si>
  <si>
    <t>Olam continues to engage with farmers and other supply chain partners to address its climate-related impacts, dependencies, risks and opportunities. Recognising that the majority of its emissions occur at farm level in the supply chain, Olam will continue to develop and implement significant efforts on the ground to deliver climate adaptation and mitigation solutions, such as improved nutrient management, soil and biomass carbon sequestration, and climate-smart farming. (Pg 140 of 2024 Annual Report)</t>
  </si>
  <si>
    <t>Compass Group</t>
  </si>
  <si>
    <t>Diversified Outsourcing Services</t>
  </si>
  <si>
    <t>$42,002</t>
  </si>
  <si>
    <t>$1,404</t>
  </si>
  <si>
    <t>$24,349</t>
  </si>
  <si>
    <t>"Approved Science based targets to 2030. Carbon neutrality in our operations by 2030 (Scope 1 &amp; 2). Climate Net Zero by 2050 across our value chain." as per the Global Roadmap to Net Zero https://web.archive.org/web/20250927184014/https://www.compass-group.com/content/dam/compass-group/corporate/sustainability/net-zero/Planet_Promise_Roadmap_1021.pdf</t>
  </si>
  <si>
    <t>Hyundai Mobis</t>
  </si>
  <si>
    <t>$41,973.4</t>
  </si>
  <si>
    <t>$2,974.1</t>
  </si>
  <si>
    <t>$45,091.8</t>
  </si>
  <si>
    <t>"Hyundai Mobis established the ‚Äú2045 Net-Zero Roadmap‚Äù to achieve approximately 30% reduction of greenhouse gas emissions by 2030 compared to 2019, achieve net-zero in all domestic and overseas business sites (Scope 1, 2) by 2040, and complete net-zero for the entire supply chain (Scope 3) by 2045." [p.7 https://web.archive.org/web/20231005094949/https://www.mobis.co.kr/resources/pdf/MOBIS_Net-Zero_Report_en.pdf]</t>
  </si>
  <si>
    <t>Abbott Laboratories</t>
  </si>
  <si>
    <t>$41,950</t>
  </si>
  <si>
    <t>$13,402</t>
  </si>
  <si>
    <t>$81,414</t>
  </si>
  <si>
    <t>https://www.abbott.co.uk/content/dam/corp/abbott/en-gb/documents/pdfs/PPN-0621-2024-Carbon-Reduction-Plan-Abbott-Rapid-Diagnostics-Ltd.pdf</t>
  </si>
  <si>
    <t>‚Ä¢ Reduce absolute Scope 1 and 2 carbon emissions by 30% from 2018 baseline by the end of 2030, consistent with the objectives of the Science Based Targets initiative (SBTi). 
‚Ä¢ In 2023, 7% absolute reduction in Scope 1 and 2 emissions in 2023 (versus 2018 baseline); the emissions production decreased by 1% compared with 2022.
‚Ä¢ In 2023, a dedicated environmental sustainability capital fund of $15 million annually was established to support the completion of priority energy efficiency projects.
(Sources: Abbott 2030 Sustainability Plan and Global Sustainability Report 2023)</t>
  </si>
  <si>
    <t>Standard Chartered</t>
  </si>
  <si>
    <t>$41,928</t>
  </si>
  <si>
    <t>$4,050</t>
  </si>
  <si>
    <t>$849,688</t>
  </si>
  <si>
    <t>The Group has since made a commitment to be net zero in our Scope 1 and Scope 2 emissions by 2025 and across our financed emissions (which represent the vast majority of our Scope 3 emissions) by 2050, with interim 2030 financed emission targets for high-emitting sectors. The high-emitting sectors for which
we have set targets follow NZBA guidance and represent both the start and end point of our transition to net zero. They are embedded within our sustainability strategy and guide the
evolution of our operating model to one aligned with our net zero commitments.</t>
  </si>
  <si>
    <t>Shanghai Construction Group</t>
  </si>
  <si>
    <t>$41,724.8</t>
  </si>
  <si>
    <t>$301.3</t>
  </si>
  <si>
    <t>$53,001.1</t>
  </si>
  <si>
    <t>https://www.gzw.sh.gov.cn/shgzw_gqzc_shzr/20230524/eacfbb8474b54a9eb14a3102dac79382.html</t>
  </si>
  <si>
    <t>Inditex</t>
  </si>
  <si>
    <t>$41,593.5</t>
  </si>
  <si>
    <t>$6,315.7</t>
  </si>
  <si>
    <t>$36,089</t>
  </si>
  <si>
    <t>"We have set new targets along our roadmap for the rest of the decade, a roadmap that will take us to net zero by 2040."
"Zero net emissions, reducing our carbon footprint by at least 90% by comparison with 2018."</t>
  </si>
  <si>
    <t>Best Buy</t>
  </si>
  <si>
    <t>$41,528</t>
  </si>
  <si>
    <t>$927</t>
  </si>
  <si>
    <t>$14,782</t>
  </si>
  <si>
    <t xml:space="preserve">We‚Äôve pledged to be carbon neutral by 2040. ‚ÄúIn 2019, we set a goal to reduce carbon emissions by 75% by 2030 (over a 2009 baseline) and to become carbon neutral by 2040.
</t>
  </si>
  <si>
    <t>Northwestern Mutual</t>
  </si>
  <si>
    <t>$41,445</t>
  </si>
  <si>
    <t>$560.7</t>
  </si>
  <si>
    <t>$378,324.1</t>
  </si>
  <si>
    <t>https://www.northwesternmutual.com/who-we-are/sustainability-impact/environment</t>
  </si>
  <si>
    <t>Schneider Electric</t>
  </si>
  <si>
    <t>$41,259.9</t>
  </si>
  <si>
    <t>$4,616.6</t>
  </si>
  <si>
    <t>$68,278.1</t>
  </si>
  <si>
    <t>"Ultimately, the Group is committed to be Net-Zero across its entire value chain by 2050, which means that the Group aims to reduce its 2021 footprint by an absolute 90% by 2050 and balance residual emissions with high-quality and high-durability carbon removal credits" (Schneider Electric 2023 Sustainable Development Report, pg. 98: https://www.se.com/ww/en/assets/564/document/466155/2023-sustainability-report.pdf?p_enDocType=EDMS&amp;p_File_Name=2023%20Sustainable%20Development%20Report).</t>
  </si>
  <si>
    <t>KB Financial Group</t>
  </si>
  <si>
    <t>$41,086.5</t>
  </si>
  <si>
    <t>$3,724</t>
  </si>
  <si>
    <t>$513,125.7</t>
  </si>
  <si>
    <t>KB Financial Group developed the ‚ÄúKB Net Zero S.T.A.R.‚Äù and ‚ÄúKB GREEN WAVE 2030‚Äù strategies to contribute to addressing the issues regarding climate change, and is striding forward to achieve the goals.
"KB Net Zero S.T.A.R. aims to achieve net-zero for operational emissions (Scope 1&amp;2) and financed emissions (Scope 3). The target for operational emissions is to achieve a 42% reduction compared to the 2020 levels by 2030 and net-zero by 2040. For financed emissions, the goal is to reduce 33.3% of the emissions by 2030 and 61% by 2040 compared to the 2019 levels and achieve net-zero by 2050."</t>
  </si>
  <si>
    <t>Northrop Grumman</t>
  </si>
  <si>
    <t>$41,033</t>
  </si>
  <si>
    <t>$4,174</t>
  </si>
  <si>
    <t>$49,359</t>
  </si>
  <si>
    <t>'As the next step in our journey to decarbonize, we are committed to achieving net zero GHG emissions in our operations by 2035' (p8)</t>
  </si>
  <si>
    <t>National Australia Bank</t>
  </si>
  <si>
    <t>$41,000.6</t>
  </si>
  <si>
    <t>$4,588.9</t>
  </si>
  <si>
    <t>$748,716.4</t>
  </si>
  <si>
    <t>Ambition to achieve net zero across our financed emissions and operations by 2050. To achieve this, NAB has committed to align their lending portfolio with net zero emissions by 2050.</t>
  </si>
  <si>
    <t>Hanwha</t>
  </si>
  <si>
    <t>$40,807.3</t>
  </si>
  <si>
    <t>$566.8</t>
  </si>
  <si>
    <t>$170,650.4</t>
  </si>
  <si>
    <t>In response to the global climate crisis, Hanwha Corporation declared the ‚ÄòHanwha Net Zero 2040‚Äô initiative, committing to reducing its emissions by approximately 65% by 2030 and achieving a 100% reduction by 2040 compared to 2019 levels.</t>
  </si>
  <si>
    <t>Molina Healthcare</t>
  </si>
  <si>
    <t>$40,650</t>
  </si>
  <si>
    <t>$1,179</t>
  </si>
  <si>
    <t>$15,630</t>
  </si>
  <si>
    <t>https://www.responsibilityreports.com/HostedData/ResponsibilityReportArchive/m/NYSE_MOH_2023.pdf</t>
  </si>
  <si>
    <t>Lufthansa Group</t>
  </si>
  <si>
    <t>$40,641.3</t>
  </si>
  <si>
    <t>$1,492.4</t>
  </si>
  <si>
    <t>$48,718.2</t>
  </si>
  <si>
    <t xml:space="preserve">"We aim to be carbon-neutral by 2050, and we want to halve the net CO2 emissions of our flight operations from their 2019 levels by 2030" (pg. 2, Sustainability Factsheet 2023) </t>
  </si>
  <si>
    <t>Dollar General</t>
  </si>
  <si>
    <t>$40,612.3</t>
  </si>
  <si>
    <t>$1,125.3</t>
  </si>
  <si>
    <t>$31,132.7</t>
  </si>
  <si>
    <t>"Dollar General has both shorter-term and longer-term goals to reduce
our GHG emissions*.
15% REDUCTION per square foot by 2026
30% REDUCTION per square foot by 2031"
(p. 29)</t>
  </si>
  <si>
    <t>LyondellBasell Industries</t>
  </si>
  <si>
    <t>$40,302</t>
  </si>
  <si>
    <t>$1,360</t>
  </si>
  <si>
    <t>$35,746</t>
  </si>
  <si>
    <t>'That is why we aim to achieve net zero GHG emissions from global operations by 2050 and we set an interim goal to achieve an absolute reduction of 30% in scope 1 and 2 GHG emissions by 2030. (p23)
"Relative to a 2020 baseline" p23</t>
  </si>
  <si>
    <t>China Minsheng Banking</t>
  </si>
  <si>
    <t>$40,217</t>
  </si>
  <si>
    <t>$4,488.6</t>
  </si>
  <si>
    <t>$1,070,646.4</t>
  </si>
  <si>
    <t>https://en.cmbc.com.cn/cmbc_en/2025-01/13/article_2025011313511819201.html</t>
  </si>
  <si>
    <t>GSK</t>
  </si>
  <si>
    <t>$40,083.5</t>
  </si>
  <si>
    <t>$3,289.6</t>
  </si>
  <si>
    <t>$74,477.7</t>
  </si>
  <si>
    <t>"Net zero greenhouse gas emissions across our full value chain by 2045: 90% absolute reduction in emissions from a 2020 baseline, across all scopes and all residual emissions neutralised"_x000d_
_x000d_
Source: Our pathway to net zero impact on climate, published Feb. 2025, p.1_x000d_
https://web.archive.org/web/20250708174738/https://www.gsk.com/media/iyrmzve1/pathway-to-a-net-zero-impact-on-climate.pdf</t>
  </si>
  <si>
    <t>Bank of New York (BNY)</t>
  </si>
  <si>
    <t>$39,914</t>
  </si>
  <si>
    <t>$4,530</t>
  </si>
  <si>
    <t>$416,064</t>
  </si>
  <si>
    <t>1.5°C target</t>
  </si>
  <si>
    <t>https://www.bny.com/assets/corporate/documents/pdf/2024-sustainability-report-tcfd-disclosure.pdf</t>
  </si>
  <si>
    <t>In 2023, BNY Mellon set a target to reduce Scope 1 and Scope 2 (location-based) GHG emissions by 50% by 2030 from a 2018 baseline, consistent with 1.5¬∞C pathways. (p.63)</t>
  </si>
  <si>
    <t>Haier Smart Home</t>
  </si>
  <si>
    <t>Home Equipment, Furnishings</t>
  </si>
  <si>
    <t>$39,746.3</t>
  </si>
  <si>
    <t>$2,604.7</t>
  </si>
  <si>
    <t>$39,745.4</t>
  </si>
  <si>
    <t>‚óè By 2050, net zero carbon emissions is ahieved</t>
  </si>
  <si>
    <t>Cenovus Energy</t>
  </si>
  <si>
    <t>$39,623.8</t>
  </si>
  <si>
    <t>$2,293.8</t>
  </si>
  <si>
    <t>$39,326</t>
  </si>
  <si>
    <t xml:space="preserve">Reduce absolute scope 1 and 2 GHG  emissions, on a net equity basis, by 35% from 2019 levels by year‚Äëend 2035, as we build toward our long‚Äëterm ambition for net zero emissions by 2050.
</t>
  </si>
  <si>
    <t>Coop Group</t>
  </si>
  <si>
    <t>$39,591.2</t>
  </si>
  <si>
    <t>$664.4</t>
  </si>
  <si>
    <t>$25,629.1</t>
  </si>
  <si>
    <t>Our long-term goal is to reach Net Zero emissions across our full value chain by 2040, and for our own operations by 2035. (pg 43)</t>
  </si>
  <si>
    <t>S.F. Holding</t>
  </si>
  <si>
    <t>Air Freight and Logistics</t>
  </si>
  <si>
    <t>$39,529.4</t>
  </si>
  <si>
    <t>$1,413.5</t>
  </si>
  <si>
    <t>$29,293.8</t>
  </si>
  <si>
    <t>In November 2023, SF officially signed and submitted the Business Ambition for 1.5°C  Commitment Letter to the ‚ÄúScience-Based Carbon Target Initiative‚Äù (SBTi), demonstrating the company‚Äôs commitment to achieving science-based greenhouse gas emission reduction targets and striving to achieve net-zero emissions in the value chain by 2050.' (P.74, 2024 Sustainability Report) 
"Overall Net-Zero Target: S.F. Holding Co., Ltd commits to reach net-zero greenhouse gas emissions across the value chain by 2050." (SBTi target dashboard)</t>
  </si>
  <si>
    <t>Hangzhou Industrial Investment Group</t>
  </si>
  <si>
    <t>$39,495.9</t>
  </si>
  <si>
    <t>$371.4</t>
  </si>
  <si>
    <t>$12,792.8</t>
  </si>
  <si>
    <t>https://www.hziam.com/</t>
  </si>
  <si>
    <t>Warner Bros. Discovery</t>
  </si>
  <si>
    <t>$39,321</t>
  </si>
  <si>
    <t>$-11,311</t>
  </si>
  <si>
    <t>$104,560</t>
  </si>
  <si>
    <t>Goal: Achieve net zero (scopes 1 &amp; 2) by 2030 with 100% renewable energy
‚Ä¢ Progress: Discovery set this public goal in December 2021, and is working to begin to make progress against the goal. Discovery already prioritizes offsetting its emissions, and is identifying other ways to invest in renewable energy infrastructure. In December 2021, we also became a member of RE100 joining other leading businesses who are committed to 100% renewable energy across the globe. This commitment will strengthen our net zero approach by aligning our renewable energy generation and procurement strategy with RE100 criteria and addressing the importance of credible claims and regionality.</t>
  </si>
  <si>
    <t>CHS</t>
  </si>
  <si>
    <t>$39,261.2</t>
  </si>
  <si>
    <t>$1,102.3</t>
  </si>
  <si>
    <t>$18,715.1</t>
  </si>
  <si>
    <t>https://www.chsinc.com/news-and-stories/2024/11/21/sustainability-report</t>
  </si>
  <si>
    <t>Enbridge</t>
  </si>
  <si>
    <t>$39,036.9</t>
  </si>
  <si>
    <t>$3,972.1</t>
  </si>
  <si>
    <t>$152,307.9</t>
  </si>
  <si>
    <t>Net-zero emissions from our operations by 2050</t>
  </si>
  <si>
    <t>Netflix</t>
  </si>
  <si>
    <t>$39,001</t>
  </si>
  <si>
    <t>$8,711.6</t>
  </si>
  <si>
    <t>$53,630.4</t>
  </si>
  <si>
    <t>Netflix states that in 2022, the company achieved its goal of netting all remaining emissions to zero by investing in nature-based carbon credits and renewable energy credits: "To supplement our decarbonization work, we delivered on our promise to net all remaining emissions to zero, across all three scopes, in 2022. We did this by investing in nature to retain and remove carbon (nature-based carbon credits) and match remaining electricity use to like-for-like renewable energy credits" (Netflix Environmental Social Governance Report 2022, pg. 28: https://s22.q4cdn.com/959853165/files/doc_downloads/2023/06/29/Netflix_2022-ESG-Report-FINAL.pdf).
‚ÄúNetflix‚Äôs 2022 net zero claim was achieved primarily through high-quality carbon credits and renewable energy certificates, not full value-chain decarbonization. The company continues to pursue deep emission reductions in line with a 1.5°C  pathway, targeting a 46% absolute reduction by 2030 and net zero by 2050 across all scopes.‚Äù</t>
  </si>
  <si>
    <t>Qualcomm</t>
  </si>
  <si>
    <t>$38,962</t>
  </si>
  <si>
    <t>$10,142</t>
  </si>
  <si>
    <t>$55,154</t>
  </si>
  <si>
    <t>'To reach net-zero global operational GHG emissions for Scopes 1, 2 and 3 by 2040' (p20) nb 'We also maintain our 2025 GHG reduction goal, consistent with science-based reductions required to keep global warming well below 2¬∞C, to reduce absolute Scope 1 and 2 GHG emissions by 30% compared to a 2014 base year.' (p65)</t>
  </si>
  <si>
    <t>KDDI</t>
  </si>
  <si>
    <t>$38,820.5</t>
  </si>
  <si>
    <t>$4,497.9</t>
  </si>
  <si>
    <t>$112,590.7</t>
  </si>
  <si>
    <t xml:space="preserve">"we will continue promoting initiatives aimed at achieving net-zero CO2 emissions by 2050"
</t>
  </si>
  <si>
    <t>Shandong Hi-Speed Group</t>
  </si>
  <si>
    <t>$38,819.6</t>
  </si>
  <si>
    <t>$579.7</t>
  </si>
  <si>
    <t>$222,106.5</t>
  </si>
  <si>
    <t>2024 marked a pivotal year of fully implementing the guiding principles of the 20th CPC National Congress. It was also a tough year as SHNE deepened industrial revolution in green energy. As the flagship new energy company under Shandong Hi-Speed Group, we are firmly committed to the national strategy of achieving carbon peak and carbon neutrality. By harnessing shareholder support, we have built a new development paradigm. Through relentless innovation and strategic transformation, we are infusing fresh momentum into China’s green development.</t>
  </si>
  <si>
    <t>https://api2.aconnect.com.hk/Attachment/146689</t>
  </si>
  <si>
    <t>General Electric (GE Aerospace)</t>
  </si>
  <si>
    <t>$38,702</t>
  </si>
  <si>
    <t>$6,556</t>
  </si>
  <si>
    <t>$123,140</t>
  </si>
  <si>
    <t xml:space="preserve">'Ambition to be a net zero company by 2050, including not just GEâ€™s own operations, but also the Scope 3 emissions associated with the use of our sold products.' (p. 2) _x000d_
'Committing to be carbon neutral in our own Scope 1 and Scope 2 greenhouse gas (GHG) emissions by 2030.' (p. 9) _x000d_
</t>
  </si>
  <si>
    <t xml:space="preserve">net zero file </t>
  </si>
  <si>
    <t>Mercadona</t>
  </si>
  <si>
    <t>$38,505.3</t>
  </si>
  <si>
    <t>$1,496.6</t>
  </si>
  <si>
    <t>$15,532.8</t>
  </si>
  <si>
    <t>https://info.mercadona.es/document/en/download-report.pdf</t>
  </si>
  <si>
    <t>Honeywell International</t>
  </si>
  <si>
    <t>$38,498</t>
  </si>
  <si>
    <t>$5,705</t>
  </si>
  <si>
    <t>$75,196</t>
  </si>
  <si>
    <t>(Pg. 56) "Pledge to be carbon neutral in our facilities and operations by 2035."</t>
  </si>
  <si>
    <t>Hangzhou Iron and Steel Group</t>
  </si>
  <si>
    <t>$38,430.7</t>
  </si>
  <si>
    <t>$158.6</t>
  </si>
  <si>
    <t>$14,497</t>
  </si>
  <si>
    <t>https://www.hzsteel.com/</t>
  </si>
  <si>
    <t>Guangzhou Industrial Investment Holdings</t>
  </si>
  <si>
    <t>$38,344.6</t>
  </si>
  <si>
    <t>$85.1</t>
  </si>
  <si>
    <t>$48,023.2</t>
  </si>
  <si>
    <t>https://www.giihg.group/</t>
  </si>
  <si>
    <t>About Us - GIIHG</t>
  </si>
  <si>
    <t>Shanghai Pharmaceuticals Holding</t>
  </si>
  <si>
    <t>$38,255</t>
  </si>
  <si>
    <t>$632.7</t>
  </si>
  <si>
    <t>$30,305.6</t>
  </si>
  <si>
    <t>Not specified</t>
  </si>
  <si>
    <t>https://www.siic.com/news/press/82.html</t>
  </si>
  <si>
    <t>Suzuki Motor</t>
  </si>
  <si>
    <t>$38,211.8</t>
  </si>
  <si>
    <t>$2,729.2</t>
  </si>
  <si>
    <t>$39,987</t>
  </si>
  <si>
    <t>Acheive neutrality carbon in Japan and Europe by 2050 and India by 2070.</t>
  </si>
  <si>
    <t>Vale</t>
  </si>
  <si>
    <t>$38,056</t>
  </si>
  <si>
    <t>$6,166</t>
  </si>
  <si>
    <t>$80,152</t>
  </si>
  <si>
    <t xml:space="preserve">Achieve net zero scopes 1 and 2 emissions by 2050 (https://vale.com/documents/d/guest/vale_cc_2021-en)  
</t>
  </si>
  <si>
    <t>ThyssenKrupp</t>
  </si>
  <si>
    <t>$37,985.2</t>
  </si>
  <si>
    <t>$-1,632.5</t>
  </si>
  <si>
    <t>$32,690.3</t>
  </si>
  <si>
    <t>"Our longterm target is to be climate-neutral by 2050 and strive to achieve this far earlier in some businesses and countries."
(source: Annual Report 2022/23, p 97 https://web.archive.org/web/20240501095251/https://d2zo35mdb530wx.cloudfront.net/_binary/UCPthyssenkruppAG/370e5e3b-9068-4437-8820-5b3530b02868/Annual-Report-2022_2023_thyssenkrupp.pdf)</t>
  </si>
  <si>
    <t>Salesforce</t>
  </si>
  <si>
    <t>$37,895</t>
  </si>
  <si>
    <t>$6,197</t>
  </si>
  <si>
    <t>$102,928</t>
  </si>
  <si>
    <t>"Salesforce global climate policy principal: Reduce emission sources and scale nature-based solutions to reach net-zero emissions by 2050" (FY25 Stakeholder Impact Report Summary, p. 23).
Source: https://web.archive.org/web/20251019160559/https://www.salesforce.com/en-us/wp-content/uploads/sites/4/documents/white-papers/salesforce-fy25-stakeholder-impact-report.pdf</t>
  </si>
  <si>
    <t>Philip Morris International</t>
  </si>
  <si>
    <t>Tobacco</t>
  </si>
  <si>
    <t>$37,878</t>
  </si>
  <si>
    <t>$7,057</t>
  </si>
  <si>
    <t>$61,784</t>
  </si>
  <si>
    <t xml:space="preserve">By 2040: "Net zero GHG emissions in our value chain (scope 1+2+3) (SBT)" (Page 89) </t>
  </si>
  <si>
    <t>US Foods Holding</t>
  </si>
  <si>
    <t>$37,877</t>
  </si>
  <si>
    <t>$494</t>
  </si>
  <si>
    <t>$13,436</t>
  </si>
  <si>
    <t>Our Science-based Targets:
To address climate change and our Company GHG emissions footprint, we have set the following targets, both approved by the Science Based Targets initiative (SBTi):
‚Ä¢ We commit to reduce absolute Scopes 1 and 2 GHG emissions by 32.5% by 2032 from a 2019 base year
‚Ä¢ We also commit that 67% of suppliers (by emissions) covering purchased goods and services, have science-based targets by 2027
Pg 40 of 2024 report</t>
  </si>
  <si>
    <t>Shenzhen Investment Holdings</t>
  </si>
  <si>
    <t>$37,717.2</t>
  </si>
  <si>
    <t>$818.1</t>
  </si>
  <si>
    <t>$167,092</t>
  </si>
  <si>
    <t>https://www.shenzheninvestment.com/upload/file/2023-05-11/27561847-47cd-4a85-b666-24cd5a765f72.pdf</t>
  </si>
  <si>
    <t>d0f1c87a-e935-42ef-9a76-12673e00d2f7.pdf</t>
  </si>
  <si>
    <t>Westpac Banking</t>
  </si>
  <si>
    <t>$37,701.4</t>
  </si>
  <si>
    <t>$4,608.7</t>
  </si>
  <si>
    <t>$746,842.3</t>
  </si>
  <si>
    <t>In July 2022, we joined the Net-Zero Banking Alliance (NZBA) and continued our work on reducing our operational and financed emissions and aligning our lending portfolios with net-zero financed emissions by 2050, consistent with a pathway to limit global warming to 1.5¬∞C above pre-industrial levels by 2100.</t>
  </si>
  <si>
    <t>Jiangsu Shagang Group</t>
  </si>
  <si>
    <t>$37,615.5</t>
  </si>
  <si>
    <t>$196.9</t>
  </si>
  <si>
    <t>$50,811.5</t>
  </si>
  <si>
    <t>https://www.cnfin.com/cmjj-lb/detail/20230110/3782912_1.html</t>
  </si>
  <si>
    <t>AIA Group</t>
  </si>
  <si>
    <t>$37,612</t>
  </si>
  <si>
    <t>$6,836</t>
  </si>
  <si>
    <t>$305,454</t>
  </si>
  <si>
    <t>'In 2021, we became one of the largest life and health insurers in the world to commit to achieving net-zero greenhouse gas (GHG) emissions by 2050' (p7)</t>
  </si>
  <si>
    <t>Guangdong Guangxin Holdings</t>
  </si>
  <si>
    <t>$37,542.8</t>
  </si>
  <si>
    <t>$144.7</t>
  </si>
  <si>
    <t>$18,758.1</t>
  </si>
  <si>
    <t>https://www.gdghg.com/</t>
  </si>
  <si>
    <t>QNB Group</t>
  </si>
  <si>
    <t>Qatar</t>
  </si>
  <si>
    <t>$37,472.7</t>
  </si>
  <si>
    <t>$4,584.8</t>
  </si>
  <si>
    <t>$356,091.2</t>
  </si>
  <si>
    <t>QNB remains committed to protecting the environment through action, and had previously set a target of 20% reduction in GHG (scope 1 and 2) emissions by the end of 2022, based on a 2017 baseline. Our actions and initiatives to date have been to drive towards this target.</t>
  </si>
  <si>
    <t>NatWest Group</t>
  </si>
  <si>
    <t>$37,460.7</t>
  </si>
  <si>
    <t>$6,134.7</t>
  </si>
  <si>
    <t>$886,754.8</t>
  </si>
  <si>
    <t xml:space="preserve">"We have an ambition to be net zero by 2050 across our financed emissions, assets under management (AUM) and our operational value chain." (Pg. 6)
</t>
  </si>
  <si>
    <t>La Poste</t>
  </si>
  <si>
    <t>$37,384</t>
  </si>
  <si>
    <t>$1,524.8</t>
  </si>
  <si>
    <t>$794,638.6</t>
  </si>
  <si>
    <t>https://www.lapostegroupe.com/en/news/la-poste-groupe-publishes-its-2024-impact-report</t>
  </si>
  <si>
    <t>Siemens Energy</t>
  </si>
  <si>
    <t>$37,360.8</t>
  </si>
  <si>
    <t>$1,283.5</t>
  </si>
  <si>
    <t>$56,696.8</t>
  </si>
  <si>
    <t>https://www.siemens-energy.com/global/en/home/press-releases/science-based-targets-initiative-sbti-confirms-siemens-energys-co2-reduction-targets.html</t>
  </si>
  <si>
    <t>Luxshare Precision Industry</t>
  </si>
  <si>
    <t>$37,357.7</t>
  </si>
  <si>
    <t>$1,857.6</t>
  </si>
  <si>
    <t>$30,664.3</t>
  </si>
  <si>
    <t>"On January 5, 2022, we announced carbon reduction goals in line with Science Based Targets initiative 1.5‚ÑÉ(SBTi1.5‚ÑÉ) with an ambition to reach carbon neutrality by 2050. In January 2024, Luxshare Precision's emissions reduction targets were officially validated and approved by the SBTi." (Company Initiatives, Corporate Website)</t>
  </si>
  <si>
    <t>Energie Baden-Wurttemberg</t>
  </si>
  <si>
    <t>$37,335.8</t>
  </si>
  <si>
    <t>$1,345</t>
  </si>
  <si>
    <t>$66,553.8</t>
  </si>
  <si>
    <t>We have set ourselves the goal of climate neutrality by 2035 at the latest. By this we mean net neutrality in relation to our Scope 1 and 2 emissions. We base this on a residual budget of 150 megatons, which follows from the definition of the German Advisory Council on the Environment for achieving climate neutrality in accordance with the requirements of the Paris Climate Agreement._x000d_
_x000d_
"EnBWâ€™s 2035 climate neutrality target in relation to Scope 1 and 2 is in line with the requirements and targets in the Paris Climate Agreement. In order to achieve net zero emissions by 2035 and the interim target of a 50 % emission reduction by 2030 (relative to the 2018 baseline), we have adopted a package of various climate action measures." - Source: https://archive.vn/bHfej</t>
  </si>
  <si>
    <t>Suncor Energy</t>
  </si>
  <si>
    <t>$37,329.3</t>
  </si>
  <si>
    <t>$4,391.9</t>
  </si>
  <si>
    <t>$62,449.8</t>
  </si>
  <si>
    <t xml:space="preserve">'To become a net-zero GHG emissions company by 2050, we are focused on operational efficiency improvements and accelerating the adoption of new technology.' </t>
  </si>
  <si>
    <t>New Hope Holding Group</t>
  </si>
  <si>
    <t>$37,283.9</t>
  </si>
  <si>
    <t>$86.9</t>
  </si>
  <si>
    <t>$34,814.3</t>
  </si>
  <si>
    <t>https://newhopegroup.com.au/wp-content/uploads/2025/09/New-Hope-Group-Sustainability-Report-2025.pdf</t>
  </si>
  <si>
    <t>China Electronics</t>
  </si>
  <si>
    <t>$37,030</t>
  </si>
  <si>
    <t>$1,989.8</t>
  </si>
  <si>
    <t>$65,274.9</t>
  </si>
  <si>
    <t>LG Chem</t>
  </si>
  <si>
    <t>$37,021</t>
  </si>
  <si>
    <t>$-506.6</t>
  </si>
  <si>
    <t>$63,549.7</t>
  </si>
  <si>
    <t>LG Chemical targets Net Zero in Scope 1 and 2 emissions by 2050. *There is no mention regarding Scope 3 emissions*</t>
  </si>
  <si>
    <t>SAP</t>
  </si>
  <si>
    <t>$36,959</t>
  </si>
  <si>
    <t>$3,378.4</t>
  </si>
  <si>
    <t>$76,746.7</t>
  </si>
  <si>
    <t>SAP committed to achieve net-zero along the value chain in line with a 1.5¬∞C future in 2030.</t>
  </si>
  <si>
    <t>Migros Group</t>
  </si>
  <si>
    <t>$36,942.7</t>
  </si>
  <si>
    <t>$475.9</t>
  </si>
  <si>
    <t>$90,530.9</t>
  </si>
  <si>
    <t>"The Migros Group is pursuing the climate target of net zero by 2050."
"We will reduce greenhouse gas emissions in our own operations and along our value chains to net zero by 2050."</t>
  </si>
  <si>
    <t>Meiji Yasuda Life Insurance</t>
  </si>
  <si>
    <t>$36,877.7</t>
  </si>
  <si>
    <t>$1,007</t>
  </si>
  <si>
    <t>$356,656.7</t>
  </si>
  <si>
    <t>Includes Scopes 1, 2 and 3 emissions as a business operator and with Scope 1 and 2 emissions from investees. "Strengthen initiatives to achieve net-zero CO2 emissions status by the end of FY2050 from the standpoint of both a business operator and an institutional investor ‚Ä¢ Further reduce energy consumption while  promoting the phased introduction of renewable
energy, with the aim of reducing CO2 emissions from our own operations ‚Ä¢ Proactively execute ESG investment and financing while stepping up engagement with investees to encourage them to reduce the volume of CO2 emissions from their operations"</t>
  </si>
  <si>
    <t>D.R. Horton</t>
  </si>
  <si>
    <t>Homebuilders</t>
  </si>
  <si>
    <t>$36,801.4</t>
  </si>
  <si>
    <t>$4,756.4</t>
  </si>
  <si>
    <t>$36,104.3</t>
  </si>
  <si>
    <t>https://investor.drhorton.com/~/media/Files/D/D-R-Horton-IR/documents/d-r-horton-inc-fy2024-sustainability-report.pdf</t>
  </si>
  <si>
    <t>OMV Group</t>
  </si>
  <si>
    <t>Austria</t>
  </si>
  <si>
    <t>$36,748.1</t>
  </si>
  <si>
    <t>$1,571.3</t>
  </si>
  <si>
    <t>$50,541.5</t>
  </si>
  <si>
    <t>New strategy set: Net-zero emissions across entire business by 2050 (p7)</t>
  </si>
  <si>
    <t>Lithia Motors</t>
  </si>
  <si>
    <t>$36,610.6</t>
  </si>
  <si>
    <t>$802.1</t>
  </si>
  <si>
    <t>$23,127.9</t>
  </si>
  <si>
    <t>https://www.sustainabilityreports.com/lithia-motors/2024/sustainability-report</t>
  </si>
  <si>
    <t>no ufesu</t>
  </si>
  <si>
    <t>50% reduction target for Scope 1 &amp; 2 emissions by 2030 (baseline 2020).</t>
  </si>
  <si>
    <t>https://ditchcarbon.com/organizations/lithia-motors</t>
  </si>
  <si>
    <t>CFE</t>
  </si>
  <si>
    <t>$36,450.9</t>
  </si>
  <si>
    <t>$-15,081.6</t>
  </si>
  <si>
    <t>$127,433.8</t>
  </si>
  <si>
    <t>Emissions intensity reduction</t>
  </si>
  <si>
    <t>https://www.cfe.gob.mx/finanzas/financial-economic-information/ESG/SPO%20%E2%80%93%20Second%20Party%20Opinion/2024/2024%20CFE%20Sustainable%20Financing%20Framework%20Second-Party%20Opinion.pdf</t>
  </si>
  <si>
    <t>20250721 V1 Reporte CFE</t>
  </si>
  <si>
    <t>Mondelez International</t>
  </si>
  <si>
    <t>$36,441</t>
  </si>
  <si>
    <t>$4,611</t>
  </si>
  <si>
    <t>$68,497</t>
  </si>
  <si>
    <t>'In April 2024, the SBTi successfully validated our full value chain goal to reduce absolute end-to-end CO2e emissions by about 35% by 2030 and to reach net-zero by 2050 from a 2018 base year, including the reduction of absolute gross scope 1 and 2 GHG emissions by 50.4% within the same timeframe, in line with the 1.5¬∫C reduction pathway.' (p19)</t>
  </si>
  <si>
    <t>Schlumberger</t>
  </si>
  <si>
    <t>Oil and Gas Equipment, Services</t>
  </si>
  <si>
    <t>$36,289</t>
  </si>
  <si>
    <t>$4,461</t>
  </si>
  <si>
    <t>$48,935</t>
  </si>
  <si>
    <t xml:space="preserve">Net-zero greenhouse gas (GHG) emissions by 2050
</t>
  </si>
  <si>
    <t>Ansteel Group</t>
  </si>
  <si>
    <t>$36,270.6</t>
  </si>
  <si>
    <t>$-1,382.2</t>
  </si>
  <si>
    <t>$69,392.9</t>
  </si>
  <si>
    <t>carbon neutrality</t>
  </si>
  <si>
    <t>http://en.ansteel.cn/upload/pdf/2021.pdf</t>
  </si>
  <si>
    <t>info from previous yr database</t>
  </si>
  <si>
    <t>Mitsubishi Electric</t>
  </si>
  <si>
    <t>$36,221.2</t>
  </si>
  <si>
    <t>$2,125.9</t>
  </si>
  <si>
    <t>$42,535.7</t>
  </si>
  <si>
    <t>'However, in order to realize a decarbonized society, we have revised this target to achieve net-zero emissions by 2050 across the value chain by achieving thorough energy-saving solutions in structures and facilities as well as by expanding the scale at which we implement renewable energy sources' (p11)</t>
  </si>
  <si>
    <t>Jerónimo Martins</t>
  </si>
  <si>
    <t>Portugal</t>
  </si>
  <si>
    <t>$36,176.2</t>
  </si>
  <si>
    <t>$3,760.9</t>
  </si>
  <si>
    <t>$31,339.3</t>
  </si>
  <si>
    <t>our ambition to reach carbon neutrality by 2050 in our own operations and in the value chain,_x000d_
_x000d_
By 2045, reduce our scope 1 and 2 energy/industry emissions by 90% and make background emissions neutral, compared to 2021. â€¢ By 2050, reduce our scope 3 energy/industry emissions by 90% and make background emissions neutral, compared to 2021</t>
  </si>
  <si>
    <t>carbon-footprint-indicators-2024.pdf</t>
  </si>
  <si>
    <t>Starbucks</t>
  </si>
  <si>
    <t>Food Services</t>
  </si>
  <si>
    <t>$36,166.5</t>
  </si>
  <si>
    <t>$-1.1</t>
  </si>
  <si>
    <t>$10,646.2</t>
  </si>
  <si>
    <t xml:space="preserve">'In July 2020, Starbucks joined Transform to Net Zero as a founding member. The Initiative‚Äôs objective is to accelerate the transition to a net zero global economy no later than 2050, and as such Starbucks has committed to be Net Zero by 2050.' (2023 CDP Report). </t>
  </si>
  <si>
    <t>Hailiang Group</t>
  </si>
  <si>
    <t>$36,102.7</t>
  </si>
  <si>
    <t>$1,046.3</t>
  </si>
  <si>
    <t>$58,714.9</t>
  </si>
  <si>
    <t>Achieve carbon neutrality by 2035 through emission reductions, clean energy adoption, and efficiency improvements.</t>
  </si>
  <si>
    <t>Mapfre Group</t>
  </si>
  <si>
    <t>$36,057.3</t>
  </si>
  <si>
    <t>$2,190</t>
  </si>
  <si>
    <t>$143,226.7</t>
  </si>
  <si>
    <t>In order to make good on the environmental commitments set out in our Environment Policy and meet the group‚Äôs public goal of carbon neutrality by 2030, we have developed the Corporate Environmental Footprint Plan 2021-2030 to reduce and offset our environmental footprint in the countries where we operate.</t>
  </si>
  <si>
    <t>CK Hutchison Holdings</t>
  </si>
  <si>
    <t>$35,945.7</t>
  </si>
  <si>
    <t>$-1,319.4</t>
  </si>
  <si>
    <t>$21,475.5</t>
  </si>
  <si>
    <t>AVR Afvalverwerking BV: Achieve net zero in operations in scopes 1, 2 and 3 by 2050.
Northern Gas Networks: Achieve net zero in operations by 2031 (excluding gas shrinkage) and 2050 (including gas shrinkage), in line with the UK net zero commitment.
SA Power Networks: Achieve net zero in operations by 2050 in line with the State Government target in South Australia.
UK Power Networks ("UKPN"): Reduce the business carbon footprint by 2% per annum. UKPN is currently in the process of setting a target which will be validated by the Science Based Target Initiative in 2021.
Wales &amp; West Utilities: Become a net zero ready carbon emission network by 2035. Reduce GHG emissions by 37.5% by 2035 versus 2020.
 Telecommunications: CK Hutchison Group Telecom is currently in the process of setting a target which will be validated by the Science Based Target Initiative in 2021.</t>
  </si>
  <si>
    <t>ELO Group</t>
  </si>
  <si>
    <t>$35,926</t>
  </si>
  <si>
    <t>$19,743</t>
  </si>
  <si>
    <t>$94,511</t>
  </si>
  <si>
    <t>https://groupe-elo.com/en/responsability/</t>
  </si>
  <si>
    <t>ELO SA</t>
  </si>
  <si>
    <t>Visa</t>
  </si>
  <si>
    <t>$35,901.4</t>
  </si>
  <si>
    <t>$891.2</t>
  </si>
  <si>
    <t>$126,435.1</t>
  </si>
  <si>
    <t>Achieve net-zero emissions in alignment with the SBTi net zero framework from our scopes 1, 2 and 3 emissions by 2040. (CDP Submission 2024)</t>
  </si>
  <si>
    <t>China Datang</t>
  </si>
  <si>
    <t>$35,876.1</t>
  </si>
  <si>
    <t>$788.4</t>
  </si>
  <si>
    <t>$80,710.4</t>
  </si>
  <si>
    <t>en.china-cdt.com/dtwz/content_file/xxgk/shzr/shzrbg/2025/1/fc3a6a0fd91a4662901a61ea9688a3a0.pdf</t>
  </si>
  <si>
    <t>CRRC Group</t>
  </si>
  <si>
    <t>$35,779</t>
  </si>
  <si>
    <t>$-468</t>
  </si>
  <si>
    <t>$86,779</t>
  </si>
  <si>
    <t xml:space="preserve">aligend with dual </t>
  </si>
  <si>
    <t>https://www.crrcgc.cc/sdxc/304_20948/304_21032/304_22675/index.html</t>
  </si>
  <si>
    <t>Jardine Matheson</t>
  </si>
  <si>
    <t>$35,775.5</t>
  </si>
  <si>
    <t>$2,774.3</t>
  </si>
  <si>
    <t>$100,273.6</t>
  </si>
  <si>
    <t xml:space="preserve">We aim to achieve net-zero emissions by 2050. </t>
  </si>
  <si>
    <t>Sompo Holdings</t>
  </si>
  <si>
    <t>$35,773.5</t>
  </si>
  <si>
    <t>$175.2</t>
  </si>
  <si>
    <t>$14,408.5</t>
  </si>
  <si>
    <t>In April 2021, we announced a greenhouse gas emission reduction policy, which aims to achieve net zero by 2050. We are working toward a goal of 60% reduction in 2030 (compared to 2017) (p28)</t>
  </si>
  <si>
    <t>TongLing Nonferrous Metals Group</t>
  </si>
  <si>
    <t>$35,767</t>
  </si>
  <si>
    <t>$968</t>
  </si>
  <si>
    <t>$24,383</t>
  </si>
  <si>
    <t>"ÂÖ¨Âè∏ÂùöÊåÅËµ∞ÁîüÊÄÅ‰ºòÂÖà„ÄÅËäÇÁ∫¶ÈõÜÁ∫¶„ÄÅÁªøËâ≤‰ΩéÁ¢≥ÂèëÂ±ïÈÅìË∑ØÔºåÂÖ®Èù¢ËêΩÂÆûÂèåÁ¢≥ÊàòÁï•„ÄÇÊàêÁ´ãÁ¢≥ËææÂ≥∞Á¢≥‰∏≠ÂíåÂ∑•‰ΩúÈ¢ÜÂØºÂ∞èÁªÑÔºåÁ≥ªÁªüË∞ãÂàíÈôçÁ¢≥ÁÆ°ÁêÜÔºåËßÑÂàíÂÆûÊñΩ„ÄäÂÖ¨Âè∏Á¢≥ËææÂ≥∞Á¢≥‰∏≠ÂíåÂèëÂ±ïËßÑÂàíÔºà2023‚Äî2060Ôºâ„ÄãÔºåÊòéÁ°ÆÁ¢≥ËææÂ≥∞Á¢≥‰∏≠ÂíåÊàòÁï•ÁõÆÊ†áÂíåË°åÂä®Ë∑ØÂæÑ...2030 Âπ¥ËææÂ≥∞Âêé...Âú® 2060 Âπ¥ÂâçÂÆûÁé∞Á¢≥‰∏≠Âíå„ÄÇ" (P.46, 2023 ESG Report) "Translation: The company strives to prioritize the environment, conservation and low-carbon development, and the implementation of the dual-carbon strategy. We have established a working group for leading our carbon peaking and carbon neutrality work, in order to systematically plan our carbon reduction management, and we also plan to implement our "Company Carbon Peaking and Carbon Neutrality Development Plan (2023-2060)", with clear strategic goals and road map...to reach carbon peak by 2030...and achieve carbon neutrality by 2060")</t>
  </si>
  <si>
    <t>support of its goal of being net zero by 2050.</t>
  </si>
  <si>
    <t>CBRE Group</t>
  </si>
  <si>
    <t>Real Estate</t>
  </si>
  <si>
    <t>$35,764</t>
  </si>
  <si>
    <t>$5,513.1</t>
  </si>
  <si>
    <t>$651,535.5</t>
  </si>
  <si>
    <t xml:space="preserve">CBRE Group, Inc. (NYSE: CBRE) today announced its commitment to achieve net zero carbon emissions by 2040. As a part of its 2040 net-zero emissions strategy, CBRE today signed The Climate Pledge, a commitment to achieving net-zero carbon 10 years ahead of the goal stated in the Paris Agreement. The Climate Pledge, co-founded by Amazon and Global Optimism, forms a cross-sector community of companies and organizations committed to net zero carbon by 2040, working together to take action to address the climate crisis and solve the challenges of decarbonizing our economy. 
Associated Contact
Steve Iaco
Photo of steve-iaco
Phone
Email
Associated Contact
Kristyn Farahmand
Photo of kristyn-farahmand
Email
CBRE Group, Inc. (NYSE: CBRE) today announced its commitment to achieve net zero carbon emissions by 2040. This commitment encompasses carbon emissions from CBRE‚Äôs own operations and the properties it manages for investors and occupiers, as well as indirect supply chain emissions.
‚ÄúAs the world‚Äôs largest manager of commercial real estate, we have a special obligation to help the world address the many challenges posed by the warming planet,‚Äù said Bob Sulentic, CBRE‚Äôs president and chief executive officer. ‚ÄúCBRE is deeply committed to doing our part and to working with our clients and across our vast global supply chain to help achieve net zero emissions as quickly as possible. This is an essential element of our commitment to the communities in which we operate.‚Äù
As a part of its 2040 net-zero emissions strategy, CBRE today signed The Climate Pledge, a commitment to achieving net-zero carbon 10 years ahead of the goal stated in the Paris Agreement. The Climate Pledge, co-founded by Amazon and Global Optimism, forms a cross-sector community of companies and organizations committed to net zero carbon by 2040, working together to take action to address the climate crisis and solve the challenges of decarbonizing our economy.
The net zero commitment builds on the company‚Äôs science-based emissions reduction target announced last year.
Source: https://www.cbre.com/press-releases/cbre-commits-to-net-zero-by-2040 </t>
  </si>
  <si>
    <t>Rabobank Group</t>
  </si>
  <si>
    <t>$35,732.8</t>
  </si>
  <si>
    <t>$533.9</t>
  </si>
  <si>
    <t>$205,533.5</t>
  </si>
  <si>
    <t>https://www.rabobank.com/about-us/impact/article/011407129/rabobanks-climate-plan-2022-summarized</t>
  </si>
  <si>
    <t>Rabobank engages with clients and business partners that meet or are working towards: • having a plan that captures actions to become 1.5 °C aligned; • capturing and sharing their actual GHG emissions data or alternative information about their progress to become 1.5°C aligned; and • if the client or business partner is required by law or if they are larger clients1 or business partners in the high-emitting sectors defined by the UN’s Net-Zero Banking Alliance (NZBA)2 : having science_x0002_based carbon emissions reduction targets for 2030 and beyond which are 1.5°C aligned3 .</t>
  </si>
  <si>
    <t>Climate-policy-Rabobank-Group.pdf</t>
  </si>
  <si>
    <t xml:space="preserve">Our Paris Alignment process is focused on delivering on our commitment to transition all operational and attributable GHG emissions from our lending and investment portfolios to align with 1.5°C pathways by mid-century or sooner, including CO2 emissions reaching net-zero at the latest by 2050, consistent with a maximum temperature rise of 1.5°C above pre- industrial levels by 2100. </t>
  </si>
  <si>
    <t>Shudao Investment Group</t>
  </si>
  <si>
    <t>$35,676</t>
  </si>
  <si>
    <t>$108.9</t>
  </si>
  <si>
    <t>$29,621.3</t>
  </si>
  <si>
    <t>https://www.shudaojt.com</t>
  </si>
  <si>
    <t>组织架构 - 蜀道投资集团有限责任公司</t>
  </si>
  <si>
    <t>Guangzhou Municipal Construction Group</t>
  </si>
  <si>
    <t>$35,651.2</t>
  </si>
  <si>
    <t>$2,132.3</t>
  </si>
  <si>
    <t>$47,030</t>
  </si>
  <si>
    <t>http://www.gzmcg.com/</t>
  </si>
  <si>
    <t>Daiwa House Industry</t>
  </si>
  <si>
    <t>$35,572</t>
  </si>
  <si>
    <t>$3,492</t>
  </si>
  <si>
    <t>$50,613</t>
  </si>
  <si>
    <t>The Group‚Äôs target is to reduce GHG emissions by 40% by 2030 (compared to fiscal 2015 levels) and to achieve carbon neutrality by 2050. To meet this goal, the group aim to realize carbon neutrality at all three stages of the value chain, namely business activities, community development, and the supply chain.</t>
  </si>
  <si>
    <t>CRH</t>
  </si>
  <si>
    <t>$35,441.5</t>
  </si>
  <si>
    <t>$3,932.5</t>
  </si>
  <si>
    <t>$41,312.8</t>
  </si>
  <si>
    <t>Our ambition is to be
carbon neutral along the
cement and concrete
value chain by 2050.</t>
  </si>
  <si>
    <t>Lennar</t>
  </si>
  <si>
    <t>$35,164.1</t>
  </si>
  <si>
    <t>$316.5</t>
  </si>
  <si>
    <t>$12,607.3</t>
  </si>
  <si>
    <t>Guangzhou Pharmaceutical Holdings</t>
  </si>
  <si>
    <t>$35,128.6</t>
  </si>
  <si>
    <t>$-4,563.5</t>
  </si>
  <si>
    <t>$141,909.9</t>
  </si>
  <si>
    <t xml:space="preserve">Taking 2023 as the benchmark year, we promise, by 2023, to achieve a 20% reduction in the density of greenhouse gas emissions (p. 47, FY2023 ESG report). 
Pledge to achieve a 20% reduction in the density of greenhouse gas emissions by 2030 compare to a 2023 (p. 48, FY2024 ESG report). </t>
  </si>
  <si>
    <t>Country Garden Holdings</t>
  </si>
  <si>
    <t>$35,058.2</t>
  </si>
  <si>
    <t>$525.8</t>
  </si>
  <si>
    <t>$20,574.9</t>
  </si>
  <si>
    <t>https://www.sohu.com/a/675767707_116062</t>
  </si>
  <si>
    <t>Pegatron</t>
  </si>
  <si>
    <t>$34,935</t>
  </si>
  <si>
    <t>$1,552</t>
  </si>
  <si>
    <t>$51,485</t>
  </si>
  <si>
    <t xml:space="preserve">achieve an absolute reduction of 42% in greenhouse gas emissions in Scope 1, Scope 2 and Scope 3 category 1a (purchases of production-related goods and services)
by 2030 compared to 2021, and achieve net zero emissions by 2050. </t>
  </si>
  <si>
    <t>GE Vernova</t>
  </si>
  <si>
    <t>$34,916.8</t>
  </si>
  <si>
    <t>$79.9</t>
  </si>
  <si>
    <t>$15,690.5</t>
  </si>
  <si>
    <t>"GE previously announced an ambition to be a carbon neutral company for its operations by 2030, and net zero for emissions associated with the use of its sold products by 2050. GE Vernova adopts this ambition as our own. A priority for this ambition must be reducing Scope 3 emissions from the use of our sold products, where we have the largest impact, helping to decarbonize power production on a global scale." (P.48, Sustainability Report 2024)</t>
  </si>
  <si>
    <t>GS Caltex</t>
  </si>
  <si>
    <t>$34,849.2</t>
  </si>
  <si>
    <t>$6,036.7</t>
  </si>
  <si>
    <t>$309,272.8</t>
  </si>
  <si>
    <t>GS Caltex is seeking ways to reduce GHG emissions throughout its business value chain to contribute to the national goal of achieving carbon neutrality by 2050.</t>
  </si>
  <si>
    <t>ICICI Bank</t>
  </si>
  <si>
    <t>$34,762.6</t>
  </si>
  <si>
    <t>$32.6</t>
  </si>
  <si>
    <t>$30,879.3</t>
  </si>
  <si>
    <t>The entity has declared its goal to achieve net zero target covering scope 1 and 2 emissions by the year 2032. 
Source: https://web.archive.org/web/20250704060255/https://www.icicibank.com/content/dam/icicibank/managed-assets/docs/investor/annual-reports/2024/icici-bank-esg-report-2023-24.pdf</t>
  </si>
  <si>
    <t>Shandong Gold Group</t>
  </si>
  <si>
    <t>$34,714</t>
  </si>
  <si>
    <t>$2,954.5</t>
  </si>
  <si>
    <t>$45,355.2</t>
  </si>
  <si>
    <t>https://finance.sina.com.cn/stock/relnews/cn/2025-10-27/doc-infvixhi9633087.shtml</t>
  </si>
  <si>
    <t>International Airlines Group</t>
  </si>
  <si>
    <t>$34,513.9</t>
  </si>
  <si>
    <t>$207.1</t>
  </si>
  <si>
    <t>$23,254.3</t>
  </si>
  <si>
    <t xml:space="preserve">Simple target text:
"IAG was the first airline group in the world to commit to net zero emissions and has been publishing its latest roadmap to this goal every year since 2019."
Archived source: https://web.archive.org/web/20250714144521/https://www.iairgroup.com/sustainability/roadmap-2050/
In-depth breakdown:
"IAG has a 20% reduction target for its net Scope 1 emissions by
2030 compared to 2019 levels and is working towards to net
zero emissions by 2050. Direct emissions associated with IAG‚Äôs
direct operations include emissions from jet fuel, diesel, petrol,
natural gas and halons. Sources of these emissions include
aircraft engines, boilers, auxiliary power units (APUs) and
ground vehicle engines. IAG‚Äôs target to reduce Scope 1
emissions includes reductions from the use of SAF in its gross
emissions calculation. The IAG Scope 1 net emission reduction
target equates to 21.6 million tCO2e by 2030, or 24.8 million
tCO2e in equivalent Scope 1 gross emissions.
Indirect emissions associated with electricity use in ground
facilities like offices, lounges, data centres and hangars
represent less than 1% of total IAG emissions, and, therefore,
IAG does not set a near-term target for the reduction of these
emissions. IAG monitors the use of renewable electricity across
its operations, and we are committed to net zero Scope 2
emissions by 2050.
In 2021 IAG was the first airline group worldwide to set a target
of net zero Scope 3 emissions by 2050. This was
complemented by a target of a 20% reduction in net Scope 3
emissions by 2030, compared to a 2019 baseline. These targets
will be delivered in collaboration with suppliers and other
stakeholders, by monitoring supplier sustainability performance,
engaging with suppliers on their sustainability plans,
embedding climate requirements into supplier contract clauses
and product specifications, and accounting for delivery of
existing supplier targets."
Archived source: https://web.archive.org/web/20250710155507/https://www.iairgroup.com/media/ikcleuni/consolidated-non-financial-information-statement-and-sustainability-information-2024.pdf 
</t>
  </si>
  <si>
    <t>Shanghai Delong Steel Group</t>
  </si>
  <si>
    <t>$34,440</t>
  </si>
  <si>
    <t>$5,889</t>
  </si>
  <si>
    <t>$560,038</t>
  </si>
  <si>
    <t>https://www.shanghaidelong.com/content.html?id=189&amp;menuid=122</t>
  </si>
  <si>
    <t>PNC Financial Services Group</t>
  </si>
  <si>
    <t>$34,437.3</t>
  </si>
  <si>
    <t>$1,118</t>
  </si>
  <si>
    <t>$110,153.8</t>
  </si>
  <si>
    <t xml:space="preserve">80% Carbon Emissions Reduction (Scopes 1 &amp; 2) from 2022 baseline by 2030 To achieve this goal, PNC is:
‚Ä¢ Reducing energy and carbon emissions through energy efficiency projects, real estate optimization and electrification, without reliance on the purchase of carbon offsets
‚Ä¢ Executing renewable energy power purchase agreements, installing on-site solar and buying certified renewable energy credits. We remain on track to meet our goal of 100 percent purchased renewable electricity by 2025
Target Emissions (Scopes 1-2 Market-Based) = Baseline (2022) = 117,060; 80% carbon emissions reduction (Scopes 1 &amp; 2) by 2030
</t>
  </si>
  <si>
    <t>Perusahaan Listrik Negara</t>
  </si>
  <si>
    <t>$34,257.9</t>
  </si>
  <si>
    <t>$5,191.2</t>
  </si>
  <si>
    <t>$45,739.7</t>
  </si>
  <si>
    <t>At COP 26, PLN has announced its commitment to achieve Net Zero Emissions by 2060. PLN will focus on expanding power capacity using clean energy to support Indonesia’s economic and power demand growth. Under Net Zero Emission scenarios, emissions will peak in 2030 and then gradually decline until they reach Net Zero by 2060. This will reduce 1,057 million ton of greenhouse gas emission in 2060, compared to business as usual scenario.</t>
  </si>
  <si>
    <t>https://web.pln.co.id/en/sustainability/climate-change-management</t>
  </si>
  <si>
    <t>Emirates Group</t>
  </si>
  <si>
    <t>UAE</t>
  </si>
  <si>
    <t>$34,238.5</t>
  </si>
  <si>
    <t>$188.6</t>
  </si>
  <si>
    <t>$27,206.1</t>
  </si>
  <si>
    <t>https://www.emirates.com/uk/english/about-us/our-planet</t>
  </si>
  <si>
    <t>https://www.emirates.com/english/about-us/our-planet/environmental-policy/</t>
  </si>
  <si>
    <t>Beijing Jianlong Heavy Industry Group</t>
  </si>
  <si>
    <t>$34,102</t>
  </si>
  <si>
    <t>$3,946</t>
  </si>
  <si>
    <t>$31,540</t>
  </si>
  <si>
    <t>https://global.chinadaily.com.cn/a/202205/06/WS62748aa8a310fd2b29e5b030.html</t>
  </si>
  <si>
    <t>Cummins</t>
  </si>
  <si>
    <t>$34,057.9</t>
  </si>
  <si>
    <t>$2,206.1</t>
  </si>
  <si>
    <t>$76,754.8</t>
  </si>
  <si>
    <t>Achieving net-zero emissions across Cummins‚Äô facilities and operations by 2050</t>
  </si>
  <si>
    <t>China National Coal Group</t>
  </si>
  <si>
    <t>$34,020.8</t>
  </si>
  <si>
    <t>$37,435.3</t>
  </si>
  <si>
    <t>The Company actively explored the optimal path to peak carbon emissions and advancing its carbon peaking initiatives in an orderly manner. Based on its business operations, the Company steadily reduced carbon emission intensity through energy efficiency improvements, green energy substitution, and industrial optimization, aiming to achieve peak carbon emissions before 2030 and striving for carbon neutrality before 2060. The Board of Directors provided full oversight of the Company's progress toward its climate targets, while responsible departments leverage the carbon emission management system to enhance monitoring and management, strengthen the data foundation for the "dual carbon" goals, and foster a solid foundation for green development.</t>
  </si>
  <si>
    <t>https://www.hkexnews.hk/listedco/listconews/sehk/2025/0415/2025041501111.pdf?utmChina%20National%20Coal%20Group</t>
  </si>
  <si>
    <t>https://www.hkexnews.hk/listedco/listconews/sehk/2025/0415/2025041501111.pdf?utmChina%20National%20Coal%20Group_source=chatgpt.com</t>
  </si>
  <si>
    <t>Air France-KLM Group</t>
  </si>
  <si>
    <t>$33,996.7</t>
  </si>
  <si>
    <t>$322.7</t>
  </si>
  <si>
    <t>$326,031.2</t>
  </si>
  <si>
    <t>Air France ‚Äì KLM has a strong commitment towards sustainability, including reaching Net Zero carbon emissions in 2050 by activating, among others, levers on operations, fleet renewal and Sustainable Aviation Fuel.</t>
  </si>
  <si>
    <t>Sumitomo Life Insurance</t>
  </si>
  <si>
    <t>$33,663.8</t>
  </si>
  <si>
    <t>$4,162</t>
  </si>
  <si>
    <t>$43,418.9</t>
  </si>
  <si>
    <t>One of the specific initiatives we are promoting is the reduction of greenhouse gas (GHG) emissions from our own business activities and our asset portfolio, aiming to achieve net zero GHG emissions by 2050, the target set by the Sumitomo Life Group. (page 5)</t>
  </si>
  <si>
    <t>Paccar</t>
  </si>
  <si>
    <t>$33,636.1</t>
  </si>
  <si>
    <t>$-130.1</t>
  </si>
  <si>
    <t>$13,079.2</t>
  </si>
  <si>
    <t>Reduce absolute Scope 1 (internal operations) and Scope 2 (purchased energy) GHG emissions 35% from
a 2018 base year. Reduce Scope 3 emissions from use of sold products 25% per vkm by 2030 from a 2018 base year*</t>
  </si>
  <si>
    <t>Metro</t>
  </si>
  <si>
    <t>$33,614.1</t>
  </si>
  <si>
    <t>$2,498.8</t>
  </si>
  <si>
    <t>$47,773.1</t>
  </si>
  <si>
    <t>We plan to make our global business operations climate-neutral by 2040</t>
  </si>
  <si>
    <t>https://reports.metroag.de/annual-report/2023-2024/combined-management-report/principles-of-the-group/combined-non-financial-statement/environmental-matters.html</t>
  </si>
  <si>
    <t>"METRO‚Äôs new near-term science-based targets (SBT), which have yet to be approved by the Science Based Targets initiative (SBTi), are consistent with the level of decarbonization required to keep global temperature increases to 1.5°C  compared to pre-industrial temperatures. Our targets with a 2023 base year will consist of:
‚Ä¢ [SBT1] Reducing absolute scope 1 and scope 2 greenhouse gas (GHG) emissions by 42% by 2030;
‚Ä¢ [SBT2] Having 45% of our suppliers by spend with science-based targets by 2028;
‚Ä¢ [SBT3] Reducing absolute scope 3 GHG emissions from purchases of goods and services by 25% by 2030;
‚Ä¢ [SBT4] Reducing absolute scope 3 GHG emissions from downstream transportation and distribution by 25% by 2030; and
‚Ä¢ [SBT5] Reducing scope 3 FLAG GHG emissions by 30% by 2030."
- GHG EMISSIONS INFO SHEET, Update December 2024</t>
  </si>
  <si>
    <t>BAE Systems</t>
  </si>
  <si>
    <t>$33,547.6</t>
  </si>
  <si>
    <t>$30.9</t>
  </si>
  <si>
    <t>$28,874.3</t>
  </si>
  <si>
    <t>"Our near-term target and KPI, embedded in long-term incentives, is to reduce GHG emissions across our operations (Scopes 1 and 2) by 4.2% year-on-year. We continue to work towards our long-term target of ‚Äòworking towards a net zero value chain by 2050‚Äô." (Annual Report 2023 BAE Systems plc, pg. 49).</t>
  </si>
  <si>
    <t>Tongwei Group</t>
  </si>
  <si>
    <t>$33,482</t>
  </si>
  <si>
    <t>$-2,161.5</t>
  </si>
  <si>
    <t>$150,686.8</t>
  </si>
  <si>
    <t xml:space="preserve"> achieve carbon neutrality in operations by 2030.</t>
  </si>
  <si>
    <t>https://stockn.xueqiu.com/SH600438/20250605454720.pdf?utm_source=chatgpt.com</t>
  </si>
  <si>
    <t>Greenland Holding Group</t>
  </si>
  <si>
    <t>$33,447.8</t>
  </si>
  <si>
    <t>$381.9</t>
  </si>
  <si>
    <t>$10,591.7</t>
  </si>
  <si>
    <t>https://dataclouds.cninfo.com.cn/shgonggao/2024/2024-04-30/94890901062211ef809ffa163e26e5de.pdf</t>
  </si>
  <si>
    <t>China National Aviation Fuel Group</t>
  </si>
  <si>
    <t>$33,424</t>
  </si>
  <si>
    <t>$4,090</t>
  </si>
  <si>
    <t>$91,839</t>
  </si>
  <si>
    <t>http://www.sasac.gov.cn/n4470048/n26915116/n28283133/n28283138/c28305167/content.html</t>
  </si>
  <si>
    <t xml:space="preserve">no info for parent </t>
  </si>
  <si>
    <t>Amgen</t>
  </si>
  <si>
    <t>$36,189</t>
  </si>
  <si>
    <t>$647.8</t>
  </si>
  <si>
    <t>$15,838.7</t>
  </si>
  <si>
    <t>"Amgen's 2027 carbon emissions targets have been approved by the Science Based Targets initiative (SBTi) and are consistent with the goal of limiting global warming to 1.5 degrees Celsius for Scope 1 and 2 emissions. We also established an SBTi Scope 3 supplier engagement target to engage with 73% of our suppliers by spend in key categories to support their adoption of science-based carbon reduction targets by 2027. "</t>
  </si>
  <si>
    <t>Hunan Iron &amp; Steel Group</t>
  </si>
  <si>
    <t>$33,366.8</t>
  </si>
  <si>
    <t>$639.1</t>
  </si>
  <si>
    <t>$27,356.9</t>
  </si>
  <si>
    <t>SR 2024, p.53 (Google Translated)
In the current international context of heightened attention to the risks and opportunities of climate change, the company has actively responded to the national call for "carbon peak by 2030 and carbon neutrality by 2060" and proactively addressed climate change
---
SR, p.53 (Native)
Èù¢ÂØπÂΩìÂâçÂõΩÈôÖËÉåÊôØ‰∏ãÂØπ‰∫éÊ∞îÂÄôÂèòÂåñÈ£éÈô©ÂíåÊú∫ÈÅáÁöÑÈ´òÂ∫¶ÂÖ≥Ê≥®,ÂÖ¨Âè∏ÁßØÊûÅÂìçÂ∫îÂõΩÂÆ∂ËøàÂêë‚Äú2030Âπ¥Á¢≥ËææÂ≥∞„ÄÅ 2060Âπ¥Á¢≥‰∏≠Âíå‚ÄùÁöÑÂè∑Âè¨,‰∏ªÂä®Â∫îÂØπÊ∞îÂÄôÂèòÂåñ„ÄÇÂÖ¨Âè∏‰∏ªÂä®ËØÜÂà´ÂàÜÊûê‰∫ÜÂΩ±ÂìçÂÖ¨Âè∏Ê∞îÂÄôÂèòÂåñÁõ∏ÂÖ≥ÁöÑÈ£éÈô©‰∏éÊú∫ÈÅá, Âπ∂Âà∂ÂÆöÊ∞îÂÄôÈ£éÈô©ÁÆ°ÁêÜÂäûÊ≥ï‰∏éÂ∫îÂØπÊé™ÊñΩ,ÊèêÂçáÂÖ¨Âè∏ÂØπ‰∫éÊ∞îÂÄôÂèòÂåñÁöÑÈÄÇÂ∫îËÉΩÂäõ,‰∏∫Êú™Êù•Âú®ÁªøËâ≤‰ΩéÁ¢≥È¢ÜÂüüÁöÑÊäÄÊúØÂ∫îÁî®„ÄÅ‰∫ßÂìÅÂàõÊñ∞ÂíåËøêËê•Ê®°Âºè‰ºòÂåñÊèê‰æõÊåáÂºï,Âπ∂ÂèÇËÄÉÊ∞îÂÄôÁõ∏ÂÖ≥Ë¥¢Âä°‰ø°ÊÅØÊä´Èú≤Â∑•‰ΩúÁªÑ(TCFD)ÁöÑÂª∫ËÆÆÊä´Èú≤Ê°ÜÊû∂,ÂØπÊú¨ÂÖ¨Âè∏Ê∞îÂÄôÂèòÂåñÁõ∏ÂÖ≥‚ÄúÊ≤ªÁêÜ‚Äù‚ÄúÁ≠ñÁï•‚Äù‚ÄúÈ£éÈô©ÁÆ°ÁêÜ‚Äù‰ª•Âèä‚ÄúÊåáÈíà‰∏éÁõÆÊ†á‚ÄùÁ≠âÂ∑•‰ΩúËøõË°åÊ¶ÇËø∞„ÄÇ</t>
  </si>
  <si>
    <t>St. James's Place</t>
  </si>
  <si>
    <t>$33,178.9</t>
  </si>
  <si>
    <t>$509</t>
  </si>
  <si>
    <t>$244,082</t>
  </si>
  <si>
    <t>We aim to align our business to a 1.5°C  Paris Agreement goal. This means reducing our carbon emissions to net zero by 2050.</t>
  </si>
  <si>
    <t>PBF Energy</t>
  </si>
  <si>
    <t>$33,115.3</t>
  </si>
  <si>
    <t>$-533.8</t>
  </si>
  <si>
    <t>$12,703.2</t>
  </si>
  <si>
    <t>y</t>
  </si>
  <si>
    <t>https://www.pbfenergy.com/wp-content/uploads/2025/09/2024-PBF-Sustainability-Report.pdf</t>
  </si>
  <si>
    <t>British American Tobacco</t>
  </si>
  <si>
    <t>$33,045.6</t>
  </si>
  <si>
    <t>$3,919.4</t>
  </si>
  <si>
    <t>$148,921.6</t>
  </si>
  <si>
    <t>"Net Zero Value Chain" by 2050 (P.81, 2024 Combined Annual and Sustainability Report)
"BAT has a target..., by 2050, to achieve Net Zero GHG emissions across our value chain." (P104, 2023 Combined Annual and ESG Report)
"In 2021, we joined the UN-backed Race to Zero Campaign and the Science-Based Targets Business Ambition for 1.5¬∫C, an alliance to halve global emissions by 2030 and achieve net zero carbon emissions by 2050." (P12, Low Carbon Transition Plan 2022)</t>
  </si>
  <si>
    <t>Linde</t>
  </si>
  <si>
    <t>$33,005</t>
  </si>
  <si>
    <t>$6,565</t>
  </si>
  <si>
    <t>$80,147</t>
  </si>
  <si>
    <t xml:space="preserve">
"0ur vision for 2050 includes widespread availability of renewable and low carbon energy and alternative technologies for production and distribution. Linde‚Äôs 2050 climate neutrality ambition is based upon IEA‚Äôs scenario analysis, as described in its 2020 ETP paper. This well-below 2 degrees SDS recognized that the chemical sector as a whole is one that is hard to abate and projects the GHG trajectory for this industry as declining after 2030, reaching net zero after 2070. Most SD targets run from the 2018 base year, for 10 years to 2028. In 2021, Linde announced its climate change target, ‚Äú35 by 35,‚Äù which is a commitment to reduce absolute Scope 1 and 2 emissions by 35 percent in 2035. This managed target runs from the 2021 base year and has been validated by the SBTi. Four new targets commenced in 2024. Climate Change Decarbonization, Investment &amp; Innovation ‚Ä¢ &gt;$3 billion in internal decarbonization initiatives by 2035 ‚Ä¢ GHG Reduction: Achieve 35 percent intensity reduction in GHG vs. EBITDA ‚Ä¢ 35% reduction of absolute GHG emissions (Scopes 1 and 2) by 2035 ‚Ä¢ &gt;2x low-carbon power sourcing, primarily from active renewable electricity ‚Ä¢ Enable &gt;2x annual carbon productivity."</t>
  </si>
  <si>
    <t>Mitsubishi Heavy Industries</t>
  </si>
  <si>
    <t>$32,977.2</t>
  </si>
  <si>
    <t>$1,610.1</t>
  </si>
  <si>
    <t>$44,425.4</t>
  </si>
  <si>
    <t xml:space="preserve"> To reach this goal, considering the lead time required for our products and technologies to enter service, we at MHI have de- clared our intent to realize net zero CO2 emissions by 2040, ten years ahead of the Japanese government‚Äôs target.
By our estimate, CO2 emissions from products we have provided to our customers (Scope 3) totaled approxi- mately Ùè∞ç.Ùè∞£ billion tons as of Ùè∞êÙè∞üÙè∞çÙè∞ë. We are confident in our ability to make a significant contribution to global Ùè∞§arbon Neutrality by reducing those emissions with our techno- logical capabilities.
In our MISSION NET ZERO announcement, we set two targetsÙè∞à first, to cut our Ùè∞ïcope Ùè∞• Ùè∞¶ Ùè∞§Ùè∞§Ùè∞ôÙè∞ï emissions by
50% compared to 2019 levels by 2030, and then, to reach Net Zero by 2040. Secondly, we set two targets regard- ing Scopes 1 and 2 emissions‚ÄìCO2 emissions resulting from our Group-wide production activities. We will reduce Scopes 1 and 2 emissions by 50% compared to 2014 levels by 2030 and then achieve Net Zero by 2040. We have already succeeded in reducing our Scopes 1 and 2 emissions by more than 40%. Today, we are proceeding with plans to demonstrate our Carbon Neutral Factory concept at Mihara Machinery Works in western Japan. We aim to achieve Carbon Neutrality at this manufacturing facility mainly by replacing conventional power sources with green energy derived from renewables, electrifying heat sources, and installing energy management systems. By applying the eÙè∞®perience gained through these eÙè∞äorts and working closely with our peers in industry, we will develop innovative, carbon neutral solutions and propose them to our customers. (Pg. 12)
Under MISSION NET ZERO, our 2040 Carbon Neutrality Ùè∞¥eclaration, Ùè∞ÉÙè∞ÑÙè∞Ö Ùè∞ÄroupÙè∞ás first goal is to reduce our Ùè∞§Ùè∞¢2 emissions (Scopes 1 and 2) to 50% of 2014 levels by 2030 and reach Net Zero emissions by 2040.
Our second goal focuses on Scope 3 emissions, the majority of which arise from customers‚Äô use of our prod-
2030 -50% (Compared to 2014) * Scopes 1 and 2: Calculation based on GHG Protocol
ucts. We aim to reduce CO2 emissions throughout our entire value chain to 50% of 2019 levels by 2030 after deducting reductions from CCUS* and to reduce them to Net Zero by 2040. (Pg. 32)
</t>
  </si>
  <si>
    <t>Guangxi Investment Group</t>
  </si>
  <si>
    <t>$32,974.6</t>
  </si>
  <si>
    <t>$28</t>
  </si>
  <si>
    <t>$118,053.7</t>
  </si>
  <si>
    <t>https://gx.cnr.cn/cnrgx/jingjishenghuo/20210519/t20210519_525490539.shtml</t>
  </si>
  <si>
    <t>GuideWell Mutual Holding</t>
  </si>
  <si>
    <t>$32,955</t>
  </si>
  <si>
    <t>$284.7</t>
  </si>
  <si>
    <t>$20,238.2</t>
  </si>
  <si>
    <t>https://www.guidewell.com/news/impact-report</t>
  </si>
  <si>
    <t>Mazda Motor</t>
  </si>
  <si>
    <t>$32,922.8</t>
  </si>
  <si>
    <t>$748.3</t>
  </si>
  <si>
    <t>$27,287.2</t>
  </si>
  <si>
    <t xml:space="preserve">'At Mazda, we are now taking on the challenge of achieving carbon neutrality (CN) by 2050 with a view to realizing a decarbonized society' (p. 6 2022 Sustainability Report). </t>
  </si>
  <si>
    <t>ABB</t>
  </si>
  <si>
    <t>$32,850</t>
  </si>
  <si>
    <t>$3,935</t>
  </si>
  <si>
    <t>$40,357</t>
  </si>
  <si>
    <t xml:space="preserve">"We chose the ‚ÄúNet Zero Emissions by 2050‚Äù scenario of the International Energy Agency (IEA) as the basis for the transition scenario analysis as it features net zero CO2 energy sector and industrial process emissions in 2050, while achieving universal energy access in 2030." (pg. 29)
</t>
  </si>
  <si>
    <t>Magnit</t>
  </si>
  <si>
    <t>$32,795</t>
  </si>
  <si>
    <t>$475.2</t>
  </si>
  <si>
    <t>$13,776.8</t>
  </si>
  <si>
    <t>https://magnitglobal.com/us/en/company/environmental-social-governance.html#:~:text=We%E2%80%99ve%20been%20a%20pioneer%20in,our%20SBTi%20Validated%202030%20Net</t>
  </si>
  <si>
    <t xml:space="preserve">achieved </t>
  </si>
  <si>
    <t>We’ve been a pioneer in workforce management for more than 30 years, and our environmental sustainability program is just as innovative. In 2022 we ran on 100% renewable energy and were 100% carbon neutral. Despite being the first in the industry to achieve both of these feats, this is just the beginning. We are also dedicated to science-based policies, including our SBTi Validated 2030 Net Zero commitment.</t>
  </si>
  <si>
    <t>https://magnitglobal.com/us/en/company/environmental-social-governance.html</t>
  </si>
  <si>
    <t>Not mentioned</t>
  </si>
  <si>
    <t>CPC</t>
  </si>
  <si>
    <t>$32,768.9</t>
  </si>
  <si>
    <t>$-1,028.9</t>
  </si>
  <si>
    <t>$33,926.5</t>
  </si>
  <si>
    <t>Annually conduct greenhouse gas emissions inventory and disclosure through ISO 14064-1.
•Set CPC’ s interim target of reducing emissions by 50.2% by 2032 compared to 2005 levels, striving to 
achieve net-zero emissions through measures such as improving energy efficiency, using low-carbon 
fuels, recovering and utilizing energy, adopting renewable energy, carbon capture and storage, hydrogen energy, and carbon-neutral natural gas</t>
  </si>
  <si>
    <t>Annually conduct greenhouse gas emissions inventory and disclosure through ISO 14064-1. •Set CPC’ s interim target of reducing emissions by 50.2% by 2032 compared to 2005 levels, striving to achieve net-zero emissions through measures such as improving energy efficiency, using low-carbon fuels, recovering and utilizing energy, adopting renewable energy, carbon capture and storage, hydro_x0002_gen energy, and carbon-neutral natural gas</t>
  </si>
  <si>
    <t>https://ws.cpc.com.tw/CPCCSREN/2025_EN_CPC_CSR.pdf</t>
  </si>
  <si>
    <t>Ecopetrol</t>
  </si>
  <si>
    <t>Colombia</t>
  </si>
  <si>
    <t>$32,736.3</t>
  </si>
  <si>
    <t>$3,398.4</t>
  </si>
  <si>
    <t>$67,752.1</t>
  </si>
  <si>
    <t>'We announced our commitment to achieve net zero carbon emissions by 2050 (Scopes 1 and 2)' (p14, 2021).
nb also 
By 2050, the company plans a 50% reduction in its total emissions (Scopes 1, 2 and 3), including the entire value chain, which encompasses the use of its products. 
Also in 2024: Ecopetrol committed to achieve Net Zero Carbon emissions by 2050 (Scopes 1 and 2) [...]. Additionally, the Ecopetrol Group will seek to reduce 50% of total emissions (Scopes 1, 2 and 3) by 2050. (https://www.ecopetrol.com.co/wps/portal/Home/tesg/environmental/climate-action/climate-ambition, consulted in august 2024)</t>
  </si>
  <si>
    <t>Wistron</t>
  </si>
  <si>
    <t>$32,687.7</t>
  </si>
  <si>
    <t>$543.5</t>
  </si>
  <si>
    <t>$17,985.7</t>
  </si>
  <si>
    <t>https://esg.wistron.com/en/environment/TCNFD/ClimateGoals</t>
  </si>
  <si>
    <t>We are committed to achieving carbon neutrality across Wistron‚Äôs operations by 2030 and net-zero emissions across the entire value chain by 2050.</t>
  </si>
  <si>
    <t>Medtronic</t>
  </si>
  <si>
    <t>$32,364</t>
  </si>
  <si>
    <t>$3,676</t>
  </si>
  <si>
    <t>$89,981</t>
  </si>
  <si>
    <t>We aim to achieve net carbon neutrality across our operations by FY30 by maximizing our use of renewable energy and minimizing our direct (our own buildings, transportation, and production-related activities) and indirect (purchased or consumed electricity or heat) carbon dioxide emissions.</t>
  </si>
  <si>
    <t>https://www.medtronic.com/en-us/our-impact/renewable-energy.html#:~:text=Our%20goal%20is%20to%20eliminate,value%20chain%20to%20zero%20by%C2%A0FY45</t>
  </si>
  <si>
    <t xml:space="preserve">‚ÄúTo address the climate crisis, Medtronic has set an ambition to achieve net‚ÄØzero carbon emissions by fiscal year (FY)‚ÄØ2045 across its operations and value chain (scopes‚ÄØ1,‚ÄØ2, and‚ÄØ3). Achieving net‚ÄØzero carbon emissions will be no easy feat, but the environmental and health benefits justify‚ÄØthe‚ÄØeffort.‚Äù 
‚ÄúWe have a goal of becoming carbon neutral in our operations by fiscal year‚ÄØ2030, and to reduce carbon emissions to net zero in our operations, supply chain, and logistics by fiscal year‚ÄØ2045. To achieve the ambition, we created a Decarbonization Roadmap and will pursue setting carbon emission reduction targets across scopes‚ÄØ1,‚ÄØ2, and‚ÄØ3.‚Äù
Source: https://web.archive.org/web/20250714214025/https://europe.medtronic.com/xd-en/our-impact/carbon-reduction.html
</t>
  </si>
  <si>
    <t>New China Life Insurance</t>
  </si>
  <si>
    <t>$32,293.1</t>
  </si>
  <si>
    <t>$-1,438.2</t>
  </si>
  <si>
    <t>$231,852.4</t>
  </si>
  <si>
    <t>995b0b3a-1cd6-4078-b7e1-1fb613ffc2b7.pdf</t>
  </si>
  <si>
    <t>The investment portfolio will achieve carbon neutrality by 2060</t>
  </si>
  <si>
    <t>China General Technology</t>
  </si>
  <si>
    <t>$32,282.4</t>
  </si>
  <si>
    <t>$-150.6</t>
  </si>
  <si>
    <t>$44,268.6</t>
  </si>
  <si>
    <t>b138b4a6ac5c4faaa9b3a3665b13642b.pdf</t>
  </si>
  <si>
    <t>Carbon Peaking and Carbon Neutrality</t>
  </si>
  <si>
    <t>China General Technology (Group) Holding Co., Ltd &gt; Social Responsibility &gt; CSR Report</t>
  </si>
  <si>
    <t>Heineken</t>
  </si>
  <si>
    <t>$32,249.4</t>
  </si>
  <si>
    <t>$538.6</t>
  </si>
  <si>
    <t>$55,368.6</t>
  </si>
  <si>
    <t xml:space="preserve">"Reach net zero across our value chain by 2040"  (P.143, 2023 Annual Report)
"A key ambition of our Brew a Better World strategy is to reach net zero by 2040. This strategy is aligned with the latest climate science and translates ambition into action in both the near and long-term. We have announced this ambition in April 2021 with intermediate goals to reach net zero carbon in scope 1 and 2 and reduce 21% of scope 3 emissions, both by 2030." (P.148, 2023 Annual Report) </t>
  </si>
  <si>
    <t xml:space="preserve">total </t>
  </si>
  <si>
    <t>%</t>
  </si>
  <si>
    <t xml:space="preserve">other </t>
  </si>
  <si>
    <t>Regional fluctuation in near-term Science Based Target</t>
  </si>
  <si>
    <t>Stated usage of carbon credits among Fortune Global 500 companies</t>
  </si>
  <si>
    <t xml:space="preserve">Regional Carbon NeutralTargets Fluctuation </t>
  </si>
  <si>
    <t>Regional Data</t>
  </si>
  <si>
    <t>change</t>
  </si>
  <si>
    <t xml:space="preserve">Carbon Credits </t>
  </si>
  <si>
    <t>percentage</t>
  </si>
  <si>
    <t>CN</t>
  </si>
  <si>
    <t>NZ</t>
  </si>
  <si>
    <t xml:space="preserve">SBTi short term </t>
  </si>
  <si>
    <t xml:space="preserve">Carbon Credit </t>
  </si>
  <si>
    <t>number of companies</t>
  </si>
  <si>
    <t>One of the below actions</t>
  </si>
  <si>
    <t>total</t>
  </si>
  <si>
    <t>2024 carbon neutral</t>
  </si>
  <si>
    <t>One of the below actions by 2030</t>
  </si>
  <si>
    <t>asia</t>
  </si>
  <si>
    <t>no</t>
  </si>
  <si>
    <t>One of the below actions already achieved</t>
  </si>
  <si>
    <t>europe</t>
  </si>
  <si>
    <t>do not say</t>
  </si>
  <si>
    <t>north america</t>
  </si>
  <si>
    <t>sum</t>
  </si>
  <si>
    <t xml:space="preserve">Other </t>
  </si>
  <si>
    <t>Already achieved</t>
  </si>
  <si>
    <t>other</t>
  </si>
  <si>
    <t>Now *-2030</t>
  </si>
  <si>
    <t>2025 carbon Neutral Commitments</t>
  </si>
  <si>
    <t>2031-2050</t>
  </si>
  <si>
    <t>Did not measure</t>
  </si>
  <si>
    <t>total 2024</t>
  </si>
  <si>
    <t>Net Zero covering Value Chain</t>
  </si>
  <si>
    <t>Total 2025</t>
  </si>
  <si>
    <t>Near Term Science Based Target</t>
  </si>
  <si>
    <t xml:space="preserve">Already achieved </t>
  </si>
  <si>
    <t>&lt;=2025</t>
  </si>
  <si>
    <t>Now-2030</t>
  </si>
  <si>
    <t>2026-2030</t>
  </si>
  <si>
    <t>After 2030</t>
  </si>
  <si>
    <t>&gt;2030</t>
  </si>
  <si>
    <t>Achievementsdifferences</t>
  </si>
  <si>
    <t>Difference</t>
  </si>
  <si>
    <t>One of the target achieved</t>
  </si>
  <si>
    <t>SBT</t>
  </si>
  <si>
    <t>RE</t>
  </si>
  <si>
    <t xml:space="preserve">target </t>
  </si>
  <si>
    <t xml:space="preserve">old </t>
  </si>
  <si>
    <t>cn+nz</t>
  </si>
  <si>
    <t xml:space="preserve"> less due to use of NZ tracker </t>
  </si>
  <si>
    <t>nz/cn</t>
  </si>
  <si>
    <t>2030-2060</t>
  </si>
  <si>
    <t xml:space="preserve">Net Zero </t>
  </si>
  <si>
    <t>re</t>
  </si>
  <si>
    <t xml:space="preserve">all targets  per region </t>
  </si>
  <si>
    <t xml:space="preserve">Asia </t>
  </si>
  <si>
    <t xml:space="preserve">Europe </t>
  </si>
  <si>
    <t xml:space="preserve">regional Carbon credit usage </t>
  </si>
  <si>
    <t>not specified</t>
  </si>
  <si>
    <t>America</t>
  </si>
  <si>
    <t xml:space="preserve">sector CC usage </t>
  </si>
  <si>
    <t xml:space="preserve">yes </t>
  </si>
  <si>
    <t xml:space="preserve">no </t>
  </si>
  <si>
    <t xml:space="preserve">longer term actions </t>
  </si>
  <si>
    <t>SBTi short term</t>
  </si>
  <si>
    <t>CC</t>
  </si>
  <si>
    <t xml:space="preserve">Overlap (CN to be removed) </t>
  </si>
  <si>
    <t xml:space="preserve">Overlap-CN to remove </t>
  </si>
  <si>
    <t xml:space="preserve">Overlap-CN to be removed </t>
  </si>
  <si>
    <t>Sector</t>
  </si>
  <si>
    <t>2031-2060</t>
  </si>
  <si>
    <t>Unspecified</t>
  </si>
  <si>
    <t>&lt;=2024</t>
  </si>
  <si>
    <t>2025-2030</t>
  </si>
  <si>
    <t>&lt;=2023</t>
  </si>
  <si>
    <t>2024-2030</t>
  </si>
  <si>
    <t>&lt;=2022</t>
  </si>
  <si>
    <t>2023-2030</t>
  </si>
  <si>
    <t>&lt;=2021</t>
  </si>
  <si>
    <t>2022-2030</t>
  </si>
  <si>
    <t>cc</t>
  </si>
  <si>
    <t>region</t>
  </si>
  <si>
    <t>APPROX</t>
  </si>
  <si>
    <t xml:space="preserve">all actions </t>
  </si>
  <si>
    <t>actions already due</t>
  </si>
  <si>
    <t>actions due by 2030</t>
  </si>
  <si>
    <t>actions due from 2030</t>
  </si>
  <si>
    <t xml:space="preserve">at least one of the actions </t>
  </si>
  <si>
    <t xml:space="preserve">net zero increase in europe and america </t>
  </si>
  <si>
    <t xml:space="preserve">europe </t>
  </si>
  <si>
    <t xml:space="preserve">america </t>
  </si>
  <si>
    <t xml:space="preserve">whole </t>
  </si>
  <si>
    <t xml:space="preserve">Near Term </t>
  </si>
  <si>
    <t>committed</t>
  </si>
  <si>
    <t xml:space="preserve">NZ- SBTi </t>
  </si>
  <si>
    <t xml:space="preserve">not clear </t>
  </si>
  <si>
    <t>pure CN</t>
  </si>
  <si>
    <t xml:space="preserve">GOV </t>
  </si>
  <si>
    <t>overlap  in nz</t>
  </si>
  <si>
    <t xml:space="preserve">active targets </t>
  </si>
  <si>
    <t>U</t>
  </si>
  <si>
    <t>REGIONAL</t>
  </si>
  <si>
    <t>SECTOR</t>
  </si>
  <si>
    <t>Asia Yes</t>
  </si>
  <si>
    <t xml:space="preserve">All definitive Yes to CC usage </t>
  </si>
  <si>
    <t xml:space="preserve">Asia No </t>
  </si>
  <si>
    <t>Europe Yes</t>
  </si>
  <si>
    <t>Europe No</t>
  </si>
  <si>
    <t xml:space="preserve">North America Yes </t>
  </si>
  <si>
    <t>North America No</t>
  </si>
  <si>
    <t xml:space="preserve">Other Yes </t>
  </si>
  <si>
    <t>Other No</t>
  </si>
  <si>
    <t>Sum of All RE</t>
  </si>
  <si>
    <t>Sum of All CN</t>
  </si>
  <si>
    <t>Sum of All NZ</t>
  </si>
  <si>
    <t>Sum of All SBTi ST</t>
  </si>
  <si>
    <t>Sum of RE100 &lt;=2024</t>
  </si>
  <si>
    <t>Sum of RE100 2025-2030</t>
  </si>
  <si>
    <t>Sum of RE100&gt;2030</t>
  </si>
  <si>
    <t>Sum of SBTi ST &lt;= 2024</t>
  </si>
  <si>
    <t>Sum of SBTi ST 2025-2030</t>
  </si>
  <si>
    <t>Sum of SBTi ST &gt; 2030</t>
  </si>
  <si>
    <t>Sum of CN &lt;= 2024</t>
  </si>
  <si>
    <t>Sum of CN 2025-2030</t>
  </si>
  <si>
    <t>Sum of CN &gt; 2030</t>
  </si>
  <si>
    <t>Sum of Total NZ &lt;=2024</t>
  </si>
  <si>
    <t>Sum of Total NZ 2025-2030</t>
  </si>
  <si>
    <t>Sum of Total NZ &gt; 2030</t>
  </si>
  <si>
    <t>Count of NZ (Y/N)</t>
  </si>
  <si>
    <t>Latin America</t>
  </si>
  <si>
    <t>Middle East</t>
  </si>
  <si>
    <t>Oceania</t>
  </si>
  <si>
    <t>Grand Total</t>
  </si>
  <si>
    <t>(blank)</t>
  </si>
  <si>
    <t xml:space="preserve">gov cn </t>
  </si>
  <si>
    <t>Country (as in list)</t>
  </si>
  <si>
    <t>Mapped Region</t>
  </si>
  <si>
    <t>United States</t>
  </si>
  <si>
    <t>USA</t>
  </si>
  <si>
    <t>US</t>
  </si>
  <si>
    <t>Bermuda</t>
  </si>
  <si>
    <t>Cayman Islands</t>
  </si>
  <si>
    <t>Jamaica</t>
  </si>
  <si>
    <t>Guatemala</t>
  </si>
  <si>
    <t>Panama</t>
  </si>
  <si>
    <t>Peru</t>
  </si>
  <si>
    <t>Chile</t>
  </si>
  <si>
    <t>Argentina</t>
  </si>
  <si>
    <t>United Kingdom</t>
  </si>
  <si>
    <t>UK</t>
  </si>
  <si>
    <t>United Kingdon (typo)</t>
  </si>
  <si>
    <t>Finland</t>
  </si>
  <si>
    <t>Iceland</t>
  </si>
  <si>
    <t>Lithuania</t>
  </si>
  <si>
    <t>Estonia</t>
  </si>
  <si>
    <t>Czech Republic</t>
  </si>
  <si>
    <t>Bulgaria</t>
  </si>
  <si>
    <t>Jersey</t>
  </si>
  <si>
    <t>Guernsey</t>
  </si>
  <si>
    <t>Isle of Man</t>
  </si>
  <si>
    <t>South Africa</t>
  </si>
  <si>
    <t>Africa</t>
  </si>
  <si>
    <t>Sri Lanka</t>
  </si>
  <si>
    <t>New Zealand</t>
  </si>
  <si>
    <t>FG500 - Sector Grouping Final</t>
  </si>
  <si>
    <t>Grouping Ideas</t>
  </si>
  <si>
    <t>Sector Grouping (2024)</t>
  </si>
  <si>
    <t>FG500 Grouped Sectors</t>
  </si>
  <si>
    <t>Sectors FY24</t>
  </si>
  <si>
    <t>Aerospace and defence</t>
  </si>
  <si>
    <t>Financials</t>
  </si>
  <si>
    <t>Food, beverages &amp; Tobacco</t>
  </si>
  <si>
    <t>Health Care</t>
  </si>
  <si>
    <t>Hotel, Restaurants and Leisure</t>
  </si>
  <si>
    <t>Household Products</t>
  </si>
  <si>
    <t>Industrials</t>
  </si>
  <si>
    <t>Materials</t>
  </si>
  <si>
    <t>Media</t>
  </si>
  <si>
    <t>Motor Vehicles Parts</t>
  </si>
  <si>
    <t>Retailing</t>
  </si>
  <si>
    <t>Transportation</t>
  </si>
  <si>
    <t>Wholesalers</t>
  </si>
  <si>
    <t>Net Zero Target Terminology</t>
  </si>
  <si>
    <t>Grouping</t>
  </si>
  <si>
    <t>NZ Tracker end target</t>
  </si>
  <si>
    <t xml:space="preserve">carbon neutral </t>
  </si>
  <si>
    <t>carbon neutral scope</t>
  </si>
  <si>
    <t>1.5¬∞C target</t>
  </si>
  <si>
    <t>Carbon neutral commitment (C/V/G/U/N):</t>
  </si>
  <si>
    <t>GF500</t>
  </si>
  <si>
    <t>SBTI</t>
  </si>
  <si>
    <t xml:space="preserve">Net_Zero_Tracker </t>
  </si>
  <si>
    <t>rank</t>
  </si>
  <si>
    <t>company_name</t>
  </si>
  <si>
    <t>normalized_name</t>
  </si>
  <si>
    <t>revenue_m</t>
  </si>
  <si>
    <t>revenue_change</t>
  </si>
  <si>
    <t>profit_m</t>
  </si>
  <si>
    <t>profit_change</t>
  </si>
  <si>
    <t>assets_m</t>
  </si>
  <si>
    <t>employees</t>
  </si>
  <si>
    <t>rank_change</t>
  </si>
  <si>
    <t>years_on_list</t>
  </si>
  <si>
    <t>sbti_id</t>
  </si>
  <si>
    <t>company_name_sbti</t>
  </si>
  <si>
    <t>isin</t>
  </si>
  <si>
    <t>lei</t>
  </si>
  <si>
    <t>organization_type</t>
  </si>
  <si>
    <t>location</t>
  </si>
  <si>
    <t>sector</t>
  </si>
  <si>
    <t>near_term_status</t>
  </si>
  <si>
    <t>near_term_target_classification</t>
  </si>
  <si>
    <t>near_term_target_year</t>
  </si>
  <si>
    <t>long_term_status</t>
  </si>
  <si>
    <t>long_term_target_classification</t>
  </si>
  <si>
    <t>long_term_target_year</t>
  </si>
  <si>
    <t>net_zero_status</t>
  </si>
  <si>
    <t>net_zero_year</t>
  </si>
  <si>
    <t>full_target_language</t>
  </si>
  <si>
    <t>ba15_status</t>
  </si>
  <si>
    <t>ba15_date</t>
  </si>
  <si>
    <t>target_classification_long</t>
  </si>
  <si>
    <t>reason_for_extension_or_removal</t>
  </si>
  <si>
    <t>date_updated</t>
  </si>
  <si>
    <t>in_sbti</t>
  </si>
  <si>
    <t>company_name_netzero</t>
  </si>
  <si>
    <t>Geographic_region</t>
  </si>
  <si>
    <t>Entity_type</t>
  </si>
  <si>
    <t>Private_company</t>
  </si>
  <si>
    <t>End_target</t>
  </si>
  <si>
    <t>End_target_percentage_reduction</t>
  </si>
  <si>
    <t>End_target_baseline_year</t>
  </si>
  <si>
    <t>End_target_year</t>
  </si>
  <si>
    <t>Status_of_end_target</t>
  </si>
  <si>
    <t>Date_of_last_status_update</t>
  </si>
  <si>
    <t>End_target_text</t>
  </si>
  <si>
    <t>End_target_source_url</t>
  </si>
  <si>
    <t>Interim_target</t>
  </si>
  <si>
    <t>Interim_target_year</t>
  </si>
  <si>
    <t>Interim_target_percentage_reduction</t>
  </si>
  <si>
    <t>Interim_target_baseline_year</t>
  </si>
  <si>
    <t>Interim_target_text</t>
  </si>
  <si>
    <t>Targets_notes</t>
  </si>
  <si>
    <t>GHGs_covered</t>
  </si>
  <si>
    <t>Scope_1_coverage</t>
  </si>
  <si>
    <t>Scope_2_coverage</t>
  </si>
  <si>
    <t>Scope_3_coverage</t>
  </si>
  <si>
    <t>Coverage_notes</t>
  </si>
  <si>
    <t>Published_plan</t>
  </si>
  <si>
    <t>Published_plan_measures</t>
  </si>
  <si>
    <t>Reporting_mechanism</t>
  </si>
  <si>
    <t>International_equity_just_transition</t>
  </si>
  <si>
    <t>Accountability_delivery</t>
  </si>
  <si>
    <t>Governance_notes</t>
  </si>
  <si>
    <t>Carbon_credits</t>
  </si>
  <si>
    <t>Carbon_credits_conditions</t>
  </si>
  <si>
    <t>Max_emission_offset</t>
  </si>
  <si>
    <t>Carbon_credits_conditions_other</t>
  </si>
  <si>
    <t>Separate_removal_target</t>
  </si>
  <si>
    <t>Planning_removals</t>
  </si>
  <si>
    <t>Removals_and_credits_notes</t>
  </si>
  <si>
    <t>Territorial_emissions</t>
  </si>
  <si>
    <t>Consumption_emissions</t>
  </si>
  <si>
    <t>International_aviation</t>
  </si>
  <si>
    <t>International_shipping</t>
  </si>
  <si>
    <t>Historical_emissions</t>
  </si>
  <si>
    <t>Race_to_zero_member</t>
  </si>
  <si>
    <t>GDP</t>
  </si>
  <si>
    <t>GDP_year</t>
  </si>
  <si>
    <t>Population</t>
  </si>
  <si>
    <t>Population_year</t>
  </si>
  <si>
    <t>Company_annual_revenue</t>
  </si>
  <si>
    <t>Industry</t>
  </si>
  <si>
    <t>Employees2</t>
  </si>
  <si>
    <t>GHG_emissions</t>
  </si>
  <si>
    <t>GHG_emissions_year</t>
  </si>
  <si>
    <t>GHG_emissions_source</t>
  </si>
  <si>
    <t>End_target_intensity_unit</t>
  </si>
  <si>
    <t>end_target_baseyear_emissions</t>
  </si>
  <si>
    <t>End_target_target_emissions</t>
  </si>
  <si>
    <t>End_target_bau_emissions</t>
  </si>
  <si>
    <t>End_target_other</t>
  </si>
  <si>
    <t>Interim_target_intensity_unit</t>
  </si>
  <si>
    <t>Interim_target_baseyear_emissions</t>
  </si>
  <si>
    <t>Interim_target_target_emissions</t>
  </si>
  <si>
    <t>Interim_target_bau_emissions</t>
  </si>
  <si>
    <t>Interim_target_other</t>
  </si>
  <si>
    <t>in_netzero</t>
  </si>
  <si>
    <t>company_name_re100</t>
  </si>
  <si>
    <t>Joining Year</t>
  </si>
  <si>
    <t>Industry_re100</t>
  </si>
  <si>
    <t>Headquarters</t>
  </si>
  <si>
    <t>in_re100</t>
  </si>
  <si>
    <t>walmart</t>
  </si>
  <si>
    <t>-</t>
  </si>
  <si>
    <t>Walmart Inc.</t>
  </si>
  <si>
    <t>US9311421039</t>
  </si>
  <si>
    <t>Y87794H0US1R65VBXU25</t>
  </si>
  <si>
    <t>Corporate</t>
  </si>
  <si>
    <t>United States of America</t>
  </si>
  <si>
    <t>Northern America</t>
  </si>
  <si>
    <t>Food and Staples Retailing</t>
  </si>
  <si>
    <t>Walmart commits to reduce absolute scopes 1 and 2 GHG emissions 35% by 2025 and 65% by 2030 from a 2015 base year. Walmart will also work to reduce CO2e emissions from upstream and downstream scope 3 sources by one billion tonnes between by 2030 from a 2015 base year.</t>
  </si>
  <si>
    <t>BA1.5 member</t>
  </si>
  <si>
    <t xml:space="preserve">The targets covering greenhouse gas emissions from company operations (scopes 1 and 2) are consistent with reductions required to keep warming to 1.5°C </t>
  </si>
  <si>
    <t>Expired commitment</t>
  </si>
  <si>
    <t>Company</t>
  </si>
  <si>
    <t>In corporate strategy</t>
  </si>
  <si>
    <t>https://corporate.walmart.com/purpose/esgreport/environmental/climate-change</t>
  </si>
  <si>
    <t>"Sub-goal: Reduce absolute global Scope 1 &amp; 2 greenhouse gas (GHG) emissions 35% by 2025 and 65% by 2030 from 2015 base year" (Website, as of 14/08/2025: https://corporate.walmart.com/purpose/esgreport/environmental/climate-change)</t>
  </si>
  <si>
    <t>2024 ESG Report not yet available (as of 14/08/2025): https://corporate.walmart.com/purpose/esgreport/environmental-social-and-governance-report-archive ;
SBTi dashboard shows Walmart's net-zero status as "commitment removed", but near-term targets for 2025 &amp; 2030 published on 2020-09-17 still remain on the SBTi target dashboard (https://web.archive.org/web/20250807122818/https://sciencebasedtargets.org/target-dashboard) ;
Other Interim Target: "Power 50% of our global operations with renewable sources of energy by 2025 and 100% by 2035" (https://corporate.walmart.com/purpose/esgreport/environmental/climate-change) ;
The company said: "While we cannot predict the future, we anticipate challenges related to these factors will delay achievement of our interim emissions reduction targets (35% reduction in emissions by 2025; 65% reduction by 2030). We will continue to report progress and in 2025 will consider revising our targets based on the best available information and assumptions at that time." (https://corporate.walmart.com/purpose/esgreport/environmental/climate-change)</t>
  </si>
  <si>
    <t>Carbon dioxide and other GHGs</t>
  </si>
  <si>
    <t>The SBTi requires companies to include all Greenhouse Gases in their inventory and targets, ensuring a comprehensive approach to emissions reduction. (https://web.archive.org/web/20250807112259/https://files.sciencebasedtargets.org/production/legacy/2017/02/SBTi-criteria.pdf)
Regarding Scope 3 emissions, in 2016 "Walmart became the first retailer to set a Scope 3 target approved by the SBTi through our Project Gigaton, committing to engage suppliers to reduce, avoid, or sequester one billion metric tons of GHG emissions in their product value chains from 2015 to 2030. We announced achievement of this goal in February 2024." (https://corporate.walmart.com/purpose/esgreport/environmental/climate-change)</t>
  </si>
  <si>
    <t>Measures for all emission scopes that are covered by the target, 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</si>
  <si>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Annual reporting</t>
  </si>
  <si>
    <t>On Plan: See https://corporate.walmart.com/purpose/sustainability/planet/climate-change ;
On Reporting: "We report annually to CDP, and make our most recent responses and third-party assurance statements public." - However, the last available report on CDP archive is the 2023 report (https://corporate.walmart.com/purpose/esgreport/environmental/climate-change) ;
On Leadership Accountability: "Performance on priority Walmart ESG issues is integrated into the annual performance objectives of relevant officers‚Äô roles. Officers have built ESG objectives into their individual goals and objectives, which form part of the basis on which their performance is evaluated. For example, our Operations leaders have goals and objectives relating to
energy transformation, including renewable energy." (2023 CDP Climate Submission: https://web.archive.org/web/20250814105116/https://corporate.walmart.com/content/dam/corporate/documents/esgreport/our-esg-priorities/2023%20CDP%20Climate%20Submission.pdf)</t>
  </si>
  <si>
    <t>On Offset: "We were the first U.S. retailer to make a zero emissions commitment that does not rely on carbon offsets."
(https://corporate.walmart.com/purpose/sustainability/planet/climate-change)</t>
  </si>
  <si>
    <t>6.81E+11</t>
  </si>
  <si>
    <t>Walmart Stores Inc.</t>
  </si>
  <si>
    <t>amazon</t>
  </si>
  <si>
    <t>US0231351067</t>
  </si>
  <si>
    <t>ZXTILKJKG63JELOEG630</t>
  </si>
  <si>
    <t>https://web.archive.org/web/20250922122220/https://sustainability.aboutamazon.com/2024-amazon-sustainability-report.pdf</t>
  </si>
  <si>
    <t>Carbon dioxide only</t>
  </si>
  <si>
    <t xml:space="preserve">Gases: "our goal to reach net-zero carbon emissions by 2040" (p. 9)
Because Scope 3 emissions are beyond our direct operational 
control, the efforts our suppliers take to reduce their 
emissions help us progress toward our ambition to achieve 
net-zero carbon emissions by 2040. We will prioritize working with suppliers who are also committed to decarbonization  and reaching net-zero carbon emissions. We have identified  a list of the highest-emitting suppliers directly supporting  our operations, and expect those suppliers, who collectively contribute more than 50% of emissions globally to Amazon‚Äôs  Scope 3 footprint, to provide a plan for how they will decarbonize their operations and demonstrate real progress over time. 
</t>
  </si>
  <si>
    <t>Measures for all emission scopes that are covered by the target, Schedule for regular review of measures</t>
  </si>
  <si>
    <t xml:space="preserve">The Climate Pledge:
Regular Reporting
Measure and report greenhouse gas emissions on a regular basis;
</t>
  </si>
  <si>
    <t>Avoid social harm, Avoid biodiversity harm, Must be high environmental integrity</t>
  </si>
  <si>
    <t>Amazon is achieving our commitment to The Climate Pledge through two complementary actions: carbon elimination and, for remaining carbon impact that cannot be eliminated, carbon neutralization. First and foremost, we are innovating and investing to eliminate emissions within the value chain of our businesses. Second, we are driving meaningful and necessary actions outside of our value chain, through nature-based and technological solutions, to enable a credible carbon market for companies that will need to neutralize remaining emissions. As stated in The Climate Pledge, these solutions must be additional, quantifiable, real, permanent, and socially-beneficial. https://sustainability.aboutamazon.com/amazon-2021-carbon-neutralization.pdf
Various conditions set for offsetting projects https://sustainability.aboutamazon.com/amazon-2021-carbon-neutralization.pdf
We use nature-based solutions to mitigate carbon emissions outside of our value 
chain and supplement the carbon reduction efforts we‚Äôre driving across our operations.
In parallel to reducing and avoiding emissions throughout 
our business, we are also investing in carbon neutralization 
through additional, quantifiable, real, permanent, and 
socially beneficial offsets. As part of this effort, we are 
engaging in science-led collaborations to build credible 
neutralization initiatives that can be deployed at scale in 
the future.</t>
  </si>
  <si>
    <t>state grid</t>
  </si>
  <si>
    <t>saudi aramco</t>
  </si>
  <si>
    <t>SAU</t>
  </si>
  <si>
    <t>Western and Central Asia</t>
  </si>
  <si>
    <t>https://web.archive.org/web/20250629163946/https://www.aramco.com/-/media/publications/corporate-reports/sustainability-reports/report-2024/english/2024-saudi-aramco-sustainability-report-full-en.pdf</t>
  </si>
  <si>
    <t>1. To support this ambition, we have set a new interim target for 2030 to reduce our upstream carbon intensity to 8.6 kg CO2e/boe or lower, and to achieve a 15% reduction by 2035 compared to our 2018 baseline.  (see p22 of the 2024 Aramco Sustainability Report)
2. See also at page 6 of 2024 Aramco Sustainability Report -  "As a signatory to the Oil &amp; Gas Decarbonization Charter (OGDC), we have a new interim target for 2030 to reduce our upstream carbon intensity to 8.6 kg CO2 e/boe".
3. We also have an ambition to mitigate 52 MMtCO2e annually by 2035 from our business-as-usual forecast emissions. (see p22 of the 2024 Aramco Sustainability Report).</t>
  </si>
  <si>
    <t>In 2024, Aramco reduced upstream methane intensity by 11.4% and maintained upstream carbon intensity at about 9.7 kg CO‚ÇÇe/boe, despite increased gas production. The company advanced the Jubail CCS hub, designed to capture and store up to 9 million tonnes of CO‚ÇÇ annually, and adopted the market-based methodology for Scope 2 emissions and upstream carbon intensity reporting in line with GHG Protocol standards, with third-party assurance applied. Aramco reiterated its 2050 net-zero ambition for Scope 1 and 2 emissions and set a new 2030 interim target of reducing upstream carbon intensity to 8.6 kg CO‚ÇÇe/boe, while also pursuing a 15% reduction by 2035 and aiming to mitigate 52 million tonnes of CO‚ÇÇe annually from business-as-usual projections.
In 2023, Aramco created the New Energies organization to drive lower-carbon solutions in line with its long-term strategy to meet GHG mitigation and abatement goals. Over the next few years, the company intends to channel about 10% of its capital investments into New Energies to accelerate progress in this area. see page 24 of 2023 Aramco Sustainability Report https://archive.org/details/2023-climate-change-and-the-energy-transition-en
And see also page 25 of the 2024 Aramco Sustainability Report 
https://web.archive.org/web/20250629163946/https://www.aramco.com/-/media/publications/corporate-reports/sustainability-reports/report-2024/english/2024-saudi-aramco-sustainability-report-full-en.pdf</t>
  </si>
  <si>
    <t>Aramco's ambition is to continue to mitigate GHG emissions from its operations and achieve net-zero Scope 1 and Scope 2 GHG emissions by 2050 across its wholly-owned operated assets. The Company‚Äôs GHG emissions management program monitors Scope 1 and Scope 2 emissions from wholly owned operated assets, in a manner consistent with the GHG Protocol. (p30)</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</si>
  <si>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</si>
  <si>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Aramco‚Äôs sustainability governance is overseen by the Board through the Sustainability, Risk &amp; HSE Committee, with implementation led by executive management and the Sustainability Steering Committee. The Company maintains its commitment to decarbonization by allocating ~10% of annual CAPEX to its New Energies unit (see page 24 of 2023 Aramco Sustainability Report -  https://archive.org/details/2023-climate-change-and-the-energy-transition-en) . Aramco pursues five key mitigation levers‚Äîenergy efficiency, methane and flaring reductions, renewables, CCS, and offsets‚Äîwith an 11.4% drop in methane intensity reported in 2024. Progress continues on the Jubail CCS hub. Executive remuneration remains linked to ESG performance via STIP and LTIP frameworks. Key ESG metrics are externally assured and aligned with GHG Protocol, ISO 31000, and GRI standards.
https://web.archive.org/web/20250629163946/https://www.aramco.com/-/media/publications/corporate-reports/sustainability-reports/report-2024/english/2024-saudi-aramco-sustainability-report-full-en.pdf</t>
  </si>
  <si>
    <t>Avoid biodiversity harm, Must be high environmental integrity</t>
  </si>
  <si>
    <t>Aramco‚Äôs approach to sinks and credits is anchored in carbon capture, renewable energy deployment, natural climate solutions, and biodiversity protection. On carbon capture and storage (CCS), the company continues to advance large-scale technologies with a goal of storing up to 14 million tonnes of CO‚ÇÇ annually by 2035, contributing to the Kingdom‚Äôs wider CCUS ambition of 44 million tonnes per year. In 2024, Aramco also procured 1.1 million tonnes of carbon credits from the Regional Voluntary Carbon Market and retired 0.51 million tonnes CO‚ÇÇe to offset its corporate emissions.
On renewables, Aramco is capitalizing on domestic solar and wind resources, targeting significant GHG reductions by 2035. By 2024, it had 4.2 GW of installed renewable capacity, including full-scale operations at the Sudair and Al Shuaibah solar projects, and secured financing for additional projects totaling 5.5 GW. - See page 31 of 2024 Sustainability Report.
Nature-based solutions (NbS) remain a cornerstone of Aramco‚Äôs climate and biodiversity strategy. The company has planted 12.5 million mangroves to date and is exploring both inland and international mangrove expansion. Complementary to these efforts, Aramco invests in high-quality carbon credits while ensuring adherence to robust frameworks for integrity. NbS initiatives also extend to coral reef conservation, exemplified by its support for the Okinawa Coral Reef Consortium and marine research in the Red Sea, as well as the Abu Ali Fish Hatchery, which will enhance marine biodiversity and be transferred to the Ministry of Environment, Water and Agriculture by 2025. - See page 31 of 2024 Sustainability Report.
Further, Aramco has strengthened wetland conservation, with 20 wetlands covering 130.9 km¬≤ designated as Biodiversity Protection Areas in 2024, including sites of global ecological significance such as Asfar Lake. The company has also undertaken an outcrop preservation initiative, protected 139 sites of scientific and cultural importance, and seeking UNESCO recognition for additional sites.
https://web.archive.org/web/20250629163946/https://www.aramco.com/-/media/publications/corporate-reports/sustainability-reports/report-2024/english/2024-saudi-aramco-sustainability-report-full-en.pdf</t>
  </si>
  <si>
    <t>4.80E+11</t>
  </si>
  <si>
    <t>Fossil Fuels</t>
  </si>
  <si>
    <t>(kg co2 e/boe)</t>
  </si>
  <si>
    <t>china national petroleum</t>
  </si>
  <si>
    <t>CHN</t>
  </si>
  <si>
    <t>East Asia</t>
  </si>
  <si>
    <t>Declaration / pledge</t>
  </si>
  <si>
    <t>https://www.petrochina.com.cn/petrochina/xhtml/images/shyhj/2024esgen.pdf</t>
  </si>
  <si>
    <t>‚ÄúBy 2025, methane emissions intensity to decrease by 50% as compared to 2019, to 0.25%.‚Äù 
‚ÄúBy 2035, methane emissions intensity to decrease by 20% as compared to 2025, to 0.20%.‚Äù</t>
  </si>
  <si>
    <t>The company states it has ‚Äúestablished climate-related performance targets‚Ä¶ broken down‚Ä¶ Progress‚Ä¶ is reviewed and assessed annually, and the targets are optimised and adjusted based on internal and external feedback.‚Äù 
Also, from 2024 the methane GWP used in accounting was adjusted to 28, ‚Äúwhich will affect the Company‚Äôs total GHG emissions by approximately 2 million tonnes.</t>
  </si>
  <si>
    <t>The report defines ‚ÄúGHG emissions‚Äù for metrics as Scope 1 and Scope 2 within the operational boundary and lists the national/industry accounting standards applied; it also highlights the GWP change for methane to 28 starting in 2024</t>
  </si>
  <si>
    <t>Schedule for regular review of measures, Measures for all emission scopes that are covered by the target, Information on the emission reductions expected from these measures within a certain time period</t>
  </si>
  <si>
    <t>1. The report commits to protecting community rights and supporting a just transition, with structured, ongoing community engagement (Related to equity)
2. The Board is the highest decision-making body for ESG; the Sustainable Development Committee (chaired by the President) supervises targets/measures; the ESG Management Working Committee (chaired by the President) implements and monitors progress.  
3. Multi-tier governance with clear roles and escalation from Board to specialised working groups; green &amp; low-carbon WG designs objectives/measures and manages performance. 
4. A formal Three-Year Action Plan for ESG Work is in place, with quarterly special meetings and ongoing enhancements to disclosure standards. 
5. The ESG Report is approved by the Board each year and supported by third-party assurance over selected indicators.</t>
  </si>
  <si>
    <t>The 2024 ESG Report does not refer to any offsetting, carbon trading, or removal mechanisms. Instead, ADCB‚Äôs climate strategy is anchored in:
1. Financed emissions reduction through portfolio alignment with NZBA/PCAF methodologies.
2. Operational emissions management through energy efficiency and renewable procurement.
3. Transition finance and client engagement to achieve real-economy decarbonisation.
Hence, there is no indication of offset usage, credit purchases, or carbon removals being applied toward ADCB‚Äôs decarbonisation targets.</t>
  </si>
  <si>
    <t>4.09E+11</t>
  </si>
  <si>
    <t>sinopec</t>
  </si>
  <si>
    <t>Sinopec</t>
  </si>
  <si>
    <t>http://www.sinopecgroup.com/u/cms/jtyw/202503/23174258xjq7.pdf</t>
  </si>
  <si>
    <t>"Peaking carbon emissions before 2030, limiting the increase to no more than 30% compared to 2020 level."
"By 2040, carbon emissions will be reduced by more than 25% compared to peak level."</t>
  </si>
  <si>
    <t>"We actively responded to climate change and set the goal of peaking carbon emissions before 2030, limiting the increase to no more than 30% compared to 2020 levels, reducing carbon
emissions by over 25% from peak levels by 2040, and striving to achieve carbon neutrality around 2050." (p1, 2024 Sustainability Report)</t>
  </si>
  <si>
    <t>"Both direct and indirect greenhouse gas emissions are calculated, including six types of gases: CO2, CH4, N2O, HFCs, PFCs and SF6." (p52, 2024 Sustainability Report)</t>
  </si>
  <si>
    <t>Measures for all emission scopes that are covered by the target, Information on the extent to which measures will be applied (e.g. if switching to EVs, what share of the fleet; if installing an own solar PV installation, what is the installed capacity)</t>
  </si>
  <si>
    <t>"The Board of Directors is the highest responsibility and decision-making agency, bearing the ultimate responsibility for Sinopec Corp.'s ESG governance. The Sustainability Committee under the Board of Directors is responsible for reporting to the Board on matters related to the Company's sustainability (including environmental, social, and governance aspects) related issues and making relevant recommendations, including overseeing and deliberating the implementation and progress of the Company's sustainability and ESG strategies and plans; overseeing the commitments and performances of the Company on key ESG issues such as climate change, safety and occupational health, technological innovation, and product quality management; overseeing key information regarding sustainability issues related to the Company's businesses and conducting relevant researches on sustainability related topics; and approving the Company's annual sustainability reports and reporting to the Board of Directors the sustainability performances of the Company." (p4, 2024 Sustainability Report)</t>
  </si>
  <si>
    <t>No conditions specified</t>
  </si>
  <si>
    <t>"Steadily intensify energy-saving and carbon reduction efforts, optimise energy structure, increase the utilisation of renewable energy, strengthen carbon assets management, actively participate in carbon trading, and effectively reduce carbon emission costs." (p46, 2024 Sustainability Report)
"The Company plays an active role in the national carbon emission trading market, formulating the Sinopec Carbon Trading Management Measures, establishing a dedicated carbon trading team, and implementing centralised management of carbon emission transactions." ". In 2024, the Company purchased a total of 4.22 million tonnes of carbon emission quotas, with a fulfilment rate of 100%."  (p60, 2024 Sustainability Report)
"The Company also participates in carbon trading, increases forest and grassland carbon sink capacity, continuously develops carbon neutrality demonstration projects, contributing China's enterprise best practice to global climate governance."  (p50, 2024 Sustainability Report)</t>
  </si>
  <si>
    <t>3.90E+11</t>
  </si>
  <si>
    <t>unitedhealth</t>
  </si>
  <si>
    <t>549300GHBMY8T5GXDE41</t>
  </si>
  <si>
    <t>Banks, Diverse Financials, Insurance</t>
  </si>
  <si>
    <t>Near-Term Targets: UnitedHealth Group commits to reduce absolute scope 1 and 2 GHG emissions 60% by 2030 from a 2023 base year. UnitedHealth Group also commits that 77% of its suppliers by emissions covering purchased goods &amp; services and upstream transportation &amp; distribution will have science-based targets by 2030.</t>
  </si>
  <si>
    <t>Financial institutions net-zero commitment: deadline 24 months from Financial Institutions Net-Zero Standard launch</t>
  </si>
  <si>
    <t>UnitedHealth</t>
  </si>
  <si>
    <t>https://www.unitedhealthgroup.com/content/dam/UHG/PDF/About/UNH-enivronmental-impact-statement.pdf</t>
  </si>
  <si>
    <t xml:space="preserve">Our near-term operational net-zero target to achieve a 60% reduction in scope 1 and scope 2
emissions between 2021 and 2030 is consistent with reductions required to limit global warming to 1.5°C . </t>
  </si>
  <si>
    <t xml:space="preserve">Achieved our 2023 carbon emissions target of reducing our absolute scope 1 and scope 2 (market-based) GHG
emissions by 3%; goal being sunset
The baseline emissions year is 2017 for the integrated U.S. Administrative Portfolio and U.S. Large Pharmaceutical,
which equates to 95,079 mtCO2e, covering 55% of the 2017 scope 1 and scope 2 (market-based) emissions
reported. Annual performance is measured from directly managed sites including the integrated U.S.
Administrative Portfolio, U.S. Large Pharmaceutical and directly managed International Sites.
As of 2021, UnitedHealth Group met the intent of the multiyear market-based carbon reduction goal to reduce
3% of the 2017 scope 1 and scope 2 (market-based) GHG emissions. We achieved a year-over-year GHG emissions
reduction of 3.86%, which brings our total cumulative GHG emissions reduction to 14.0% over the 2017 baseline.
The final reporting year for this carbon reduction goal will be 2022. UnitedHealth Group will begin reporting in
2023 on the new objectives stated in the Environmental Commitments. </t>
  </si>
  <si>
    <t xml:space="preserve">Measuring our footprint
For 22 years, UnitedHealth Group has measured its greenhouse gas (GHG) footprint, and since 2011 we have set
emissions reduction goals. We are further advancing our emissions measurement and are proud to release our first-ever
comprehensive scope 1 and 2 inventory. Our reported emissions have increased in 2021 due to the following drivers:
‚Ä¢ Change in boundary: We reported all our global businesses and fleet data within our operational control for the
first time.
‚Ä¢ Change in methodology: Sites that were previously reported as scope 3 moved to scope 1 and 2.
‚Ä¢ Portfolio growth: Through business combinations.
Global operations that are not within UnitedHealth Group‚Äôs operational control include joint venture operations in Peru
and in the U.S.
We are currently assessing our scope 3 footprint, which we intend to complete in 2022. We plan to share our most
significant categories of scope 3 data in our 2022 Sustainability Report.
https://www.unitedhealthgroup.com/content/dam/UHG/PDF/About/UNH-enivronmental-impact-statement.pdf
Updates from 2022 and Sustainability Reports:
Completed first Scope 3 assessment, which identified the most significant categories of emissions from both upstream sources and downstream sources. 2023 report stated that "we plan to evaluate whether this category (Purchased goods and services &amp; Investments) remains applicable for our business model to make meaningful GHG reductions in the years to come".  (https://sustainability.uhg.com/content/dam/sustainability-report/2022/pdf/2023_CDP-Climate-Change.pdf) </t>
  </si>
  <si>
    <t>Information on the extent to which measures will be applied (e.g. if switching to EVs, what share of the fleet; if installing an own solar PV installation, what is the installed capacity)</t>
  </si>
  <si>
    <t>https://www.unitedhealthgroup.com/content/dam/UHG/PDF/About/UNH-enivronmental-impact-statement.pdf
Our environmental management efforts are overseen by UnitedHealth Group‚Äôs chief sustainability officer in partnership
with the chief financial officer. Together, they are responsible for developing and implementing a comprehensive
environmental strategy, and establishing annual and long-term goals, performance metrics and a governance structure
to achieve them.
The Governance Committee of our Board of Directors oversees UnitedHealth Group‚Äôs Corporate Environmental Policy
and environmental and climate change initiatives.
The Audit and Finance Committee of our Board of Directors oversees management‚Äôs processes to identify any
environment-related investment criteria and to ensure the accuracy of key environmental disclosures.
The senior vice president of Corporate Services has oversight of our Environmental Management Team (EMT). This
cross-functional working group includes representatives from Enterprise Real Estate Services (RES), Enterprise
Sourcing &amp; Procurement (ES&amp;P), Enterprise Health &amp; Safety (EH&amp;S), Enterprise Resiliency &amp; Response (ER&amp;R), the
Office of Sustainability, Finance, Human Capital, Legal and representatives from our Optum and UnitedHealthcare
lines of business.
The senior vice president of Corporate Services is accountable for incentivized Management by Objectives (MBOs) and
Key Performance Indicators (KPIs) related to emissions reduction and supply chain management.
These include:
‚Ä¢ A strategic scorecard to measure RES effectiveness in collaboratively supporting UnitedHealth Group‚Äôs
environmental, social and governance (ESG) strategy specific to environmental health.
1. Design and implement interim and long-term goals aligned with UnitedHealth Group‚Äôs net-zero
commitment, with supporting decarbonization levers.
2. Complete scope 3 inventory by year-end 2022 to support future goal commitments.
3. Build a next phase management and data system framework bridging to the future ideal state, aligned to
goal performance.
‚Ä¢ An MBO that reflects progress across all decarbonization levers to reduce in absolute terms the 2021 scope 1 + scope
2 global emissions by 60% by 2030.</t>
  </si>
  <si>
    <t>Our approach to achieving net-zero operations will rely on direct mitigation
of global emissions with minimal reliance on carbon offsets. 
https://sustainability.uhg.com/content/dam/sustainability-report/2021/pdf/2021-sustainability-report.pdf</t>
  </si>
  <si>
    <t>4.10E+11</t>
  </si>
  <si>
    <t>Services</t>
  </si>
  <si>
    <t>apple</t>
  </si>
  <si>
    <t>Apple, Inc.</t>
  </si>
  <si>
    <t>US0378331005</t>
  </si>
  <si>
    <t>HWUPKR0MPOU8FGXBT394</t>
  </si>
  <si>
    <t>Technology Hardware and Equipment</t>
  </si>
  <si>
    <t>FY2030</t>
  </si>
  <si>
    <t>Apple, Inc. commits to reduce absolute combined scope 1, 2 and 3 GHG emissions 62% by FY2030 from a FY2019 base year. Apple also commits to continue annually sourcing 100% renewable electricity through FY2030.* *The target boundary includes biogenic emissions and removals from bioenergy feedstocks.</t>
  </si>
  <si>
    <t>https://web.archive.org/web/20250629171352/https://www.apple.com/id/environment/pdf/Apple_Environmental_Progress_Report_2025.pdf</t>
  </si>
  <si>
    <t xml:space="preserve">Our goal is consistent with the Intergovernmental Panel on Climate Change‚Äôs (IPCC) recommendation for global carbon neutrality. We‚Äôre also committed to working toward reaching a 90 percent reduction in emissions from our 2015 baseline by 2050. Achieving deep decarbonization will require a collective, global effort across industries and economies. And while reaching a 90 percent reduction in emissions is outside Apple‚Äôs or any one company‚Äôs control, we‚Äôre committed to taking actions that support this goal. </t>
  </si>
  <si>
    <t>Other conditions, Must be high environmental integrity, Avoid social harm, Avoid biodiversity harm</t>
  </si>
  <si>
    <t>Support carbon removal credit schemes that set strict environmental, social, and governance standards for natural carbon removal solutions that deliver durable climate, community, and biodiversity benefits.</t>
  </si>
  <si>
    <t>We‚Äôre rapidly scaling up carbon removal solutions, beginning with naturebased solutions that are available today, while exploring the solutions of the future aligned with a 1.5¬∞ C pathway. Science shows that limiting the planet‚Äôs warming will require both deeply decarbonizing industrial emissions over the next 30 years and significantly ramping up carbon removal to address the surplus carbon dioxide (CO2) already in the atmosphere. Nature-based solutions are the only scalable and economically
viable opportunities to mitigate climate change between now and 2030, according to the current science. In addition to providing climate benefits, nature-based solutions offer multiple co-benefits, including enhanced employment and local livelihoods, improved biodiversity, soil carbon and nutrient cycling, and increased timber supply that can reduce the pressure on primary forests. https://web.archive.org/web/20250629171352/https://www.apple.com/id/environment/pdf/Apple_Environmental_Progress_Report_2025.pdf 
Apple claims carbon neutrality for its operations and for specific products through carbon credits from forestry projects, equivalent to less than 2% of its value chain emissions.
No support for durable CDR identified. Apple is transparent about its reasons to focus on support for non-durable CDR.
https://web.archive.org/web/20250723060744/https://newclimate.org/sites/default/files/2025-07/newclimate-publication-ccrm2025-tech-jun25_0.pdf</t>
  </si>
  <si>
    <t>3.96E+11</t>
  </si>
  <si>
    <t>Manufacturing</t>
  </si>
  <si>
    <t>cvs health</t>
  </si>
  <si>
    <t>US1266501006</t>
  </si>
  <si>
    <t>549300EJG376EN5NQE29</t>
  </si>
  <si>
    <t>CVS Health CVS Health commits to reach net-zero greenhouse gas emissions across the value chain by 2050. Near-term Target As part of this commitment, CVS commits to reduce absolute scope 1 and 2 GHG emissions 47% by 2030 from a 2019 base year. CVS also commits to reduce absolute scope 3 GHG emissions from purchased goods and services 47% by 2030 from a 2019 base year. Long-Term Target CVS commits to reduce absolute scope 1 and 2 GHG emissions 90% by 2050 from a 2019 base year. CVS also commits to reduce absolute scope 3 GHG emissions from purchased goods and services, business travel, and downstream transportation 90% by 2050 from a 2019 base year.</t>
  </si>
  <si>
    <t>https://www.cvshealth.com/content/dam/enterprise/cvs-enterprise/pdfs/2023/Healthy-2030-Impact-Report.pdf</t>
  </si>
  <si>
    <t>*We‚Äôre also committed to achieving carbon neutrality by 2030. ¬†
*Reduce absolute scope: 1, 2 and 3 (value chain) emissions by 47% by 2030</t>
  </si>
  <si>
    <t>*Reduce absolute scope 1, 2 and 3 (value chain) emissions by 90% by 2050
*Source 50% of our total energy usage from renewable sources by 2040 
https://www.cvshealth.com/impact/healthy-planet.html</t>
  </si>
  <si>
    <t>Reduce absolute scope 1, 2 and 3 (value chain) emissions by 90% by 2050.</t>
  </si>
  <si>
    <t xml:space="preserve">Source 50% of our total energy usage from renewable sources by 2040. </t>
  </si>
  <si>
    <t>We are also pursuing opportunities to capture carbon from our tractor and trailer emissions. In 2023, we installed Rypos Diesel Particulate Filters on all of our TRUs, reducing black carbon soot emissions by up to 95 percent. We work with startups to pursue carbon capture technology for diesel tractor exhaust. These technologies are helping bridge the gap to full fleet electrification in the coming years.</t>
  </si>
  <si>
    <t>3.73E+11</t>
  </si>
  <si>
    <t>achieving carbon neutrality by 2030</t>
  </si>
  <si>
    <t>berkshire hathaway</t>
  </si>
  <si>
    <t>https://web.archive.org/web/20250814124127/https://www.berkshirehathaway.com/2024ar/2024ar.pdf</t>
  </si>
  <si>
    <t>No group-level overall target, targets only set for subsidiaries which make up 90% of the group's direct emissions: "[Burlington Northern Santa Fe, LLC (BNSF)] and [Berkshire Hathaway Energy Company (BHE)]...combined represent more than 90% of [Berkshire Hathaway Inc's] direct emissions..." (K26, 2024 Annual Report) "To the extent it is beneficial for customers and consistent with regulatory provisions, BHE plans to continue investing in renewable and other low-carbon generation and storage in the future and to cease coal operations at additional coal generation units in a reliable and cost-effective manner, thereby achieving a 50% reduction in GHG emissions from 2005 levels in 2030." (K-10, 2024 Annual Report) "Consumption of diesel fuel by locomotives accounted for approximately 80% of BNSF Railway‚Äôs greenhouse gas (‚ÄúGHG‚Äù) emissions in its baseline year of 2018. BNSF management has committed to a broad sustainability model, applying science-based approaches, that is anticipated to result in a 30% reduction in BNSF Railway‚Äôs GHG emissions by 2030 from its baseline year of 2018." (K-7, 2024 Annual Report) 
Additional reference: "The Warren Buffett approach to climate change" by FT - "At this year‚Äôs meeting, as in previous years, Buffett successfully resisted a shareholder proposal that would have required Berkshire to provide far more detailed disclosures around its climate risks" (FT article published on 7 May 2025: https://www.ft.com/content/71b1c9f9-8fc7-4577-b19e-8435013ff020)</t>
  </si>
  <si>
    <t>On Reporting: Berkshire Hathaway Inc issue annual and quarterly reports (https://www.berkshirehathaway.com/reports.html), in which some emission reduction data (of its subsidiaries) are disclosed.</t>
  </si>
  <si>
    <t>3.71E+11</t>
  </si>
  <si>
    <t>mckesson</t>
  </si>
  <si>
    <t>McKesson Corporation</t>
  </si>
  <si>
    <t>US58155Q1031</t>
  </si>
  <si>
    <t>549300WZWOM80UCFSF54</t>
  </si>
  <si>
    <t>Pharmaceuticals, Biotechnology and Life Sciences</t>
  </si>
  <si>
    <t>FY2032</t>
  </si>
  <si>
    <t>McKesson commits to reduce absolute scope 1 and 2 GHG emissions 50.4% by FY2032 from a FY2020 base year. McKesson commits that 70% of its suppliers by spend covering purchased goods and services will have science_x005F_x0002_based targets by FY2027</t>
  </si>
  <si>
    <t>https://wayback-api.archive.org/web/20240908163010/https://www.mckesson.com/about-mckesson/newsroom/press-releases/2024/mckesson-releases-fiscal-year-2024-impact-report/</t>
  </si>
  <si>
    <t>*Reduce 50.4% of direct GHG emissions (Scope 1 and Scope 2 (operational)) by FY32 from a FY20 base year
*Ensure 70% of McKesson suppliers, by spend covering purchased goods and services, will have their own SBTi-approved GHG reduction targets by FY27</t>
  </si>
  <si>
    <t xml:space="preserve">In FY24, we have been progressing our efforts to reduce GHG emissions across our value chain and to work with our suppliers in connection with our SBTi targets. McKesson is taking steps designed to reduce both our direct (Scope 1 and 2) GHG emissions and those produced in our upstream and downstream value chain (Scope 3). </t>
  </si>
  <si>
    <t>*Reduce 50.4% of direct GHG emissions (Scope 1 and Scope 2 (operational)) by FY32 from a FY20 base year
*Ensure 70% of McKesson suppliers, by spend covering purchased goods and services, will have their own SBTi-approved GHG reduction targets by FY27
*Reported greenhouse gases: Individual GHG emissions from carbon dioxide (CO2), methane(CH4), nitrous oxide (N2O), and F Gases (Hydrofluorocarbons (HFCs) are incorporated into our CO2 equivalent (CO2e) values by utilizing the 100-year Global Warming Potential (GWP) recommended by the Fourth Assessment Report of the Inter-governmental Panel on Climate Change (IPCC).</t>
  </si>
  <si>
    <t>Measures for all emission scopes that are covered by the target, Information on the extent to which measures will be applied (e.g. if switching to EVs, what share of the fleet; if installing an own solar PV installation, what is the installed capacity), Schedule for regular review of measures</t>
  </si>
  <si>
    <t>*The Governance Committee of our Board of Directors oversees climate issues through regular updates on Sustainability &amp; ESG matters. We have also created senior management level engagement and responsibility for implementing climate and other environmental impact efforts, and we are increasing our employee engagement and communications on the impacts of climate change and opportunities to take individual and community action. 
*The Board‚Äôs Governance and Sustainablility Committee regularly reviews McKesson‚Äôs ESG practices, including environmental sustainability and matters concerning our commitment to delivering value to customers, employees, suppliers, shareholders, and local communities. The Board, the Governance and Sustainablility Committee, and/or other committees periodically review the Company‚Äôs ESG strategy and practices, including environmental sustainability, pay equity, human capital management and diversity, equity and inclusion. The Global Impact Organization (GIO), led by the Chief Impact Officer, has Management-level oversight of McKesson‚Äôs climate-related risks and opportunities. Our Chief Impact Officer and VP of Environmental
Responsibility work with other employees across the company to develop our enterprise-wide strategies and monitor relevant metrics, aided by guidance from our Environmental Impact Council. The GIO meets bi-weekly to discuss our impact approaches and results.</t>
  </si>
  <si>
    <t>They have five working groups focusing on GHG emissions reduction: real estate (Expanding sustainability through innovation and green buildings),  fleet (Improving technology and efficiencies across our transportation network), operation (Enhancing operations with sustainable packaging and waste reduction),procurement (Using renewable energy sourcing to acquire emission reductions)</t>
  </si>
  <si>
    <t>3.45E+11</t>
  </si>
  <si>
    <t>Biotech, health care &amp; pharma</t>
  </si>
  <si>
    <t>greenhouse gas emissions reduction targets</t>
  </si>
  <si>
    <t>volkswagen</t>
  </si>
  <si>
    <t>Volkswagen AG</t>
  </si>
  <si>
    <t>DE0007664039</t>
  </si>
  <si>
    <t>529900NNUPAGGOMPXZ31</t>
  </si>
  <si>
    <t>Automobiles and Components</t>
  </si>
  <si>
    <t>Volkswagen AG commits to reduce absolute scope 1 and 2 GHG emissions 50.4% by 2030 from a 2018 base year. Volkswagen AG further commits to reduce scope 3 GHG emissions from use of sold products of light duty vehicles 30% per vehicle km by 2030 from a 2018 base year. Volkswagen subsidiary Scania CV commits to reduce scope 3 GHG emissions from use of sold products 20% per vehicle km by 2025 from a 2015 base 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</si>
  <si>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1.5Â°C. The targets covering greenhouse gas emissions from scope 3 category 11 emissions from use of sold products are consistent with reductions required to keep warming to 2Â°C</t>
  </si>
  <si>
    <t>21/04/2022 01:00</t>
  </si>
  <si>
    <t>DEU</t>
  </si>
  <si>
    <t>https://web.archive.org/web/20251005072519/https://uploads.vw-mms.de/system/production/documents/cws/002/940/file_en/dfed3f8c2cd2a5f5616e3371f8674356349e032e/Y_2024_e.pdf?1741784299</t>
  </si>
  <si>
    <t>The intermediate target: To reduce the carbon footprint per kilometer traveled during the use phase of our passenger cars and light commercial vehicles by 30% by 2030 (compared to 2018). (pg 236)</t>
  </si>
  <si>
    <t>Other targets:
- global production sites to achieve net carbon neutrality by 2040 ‚Äì ten years earlier than originally planned (greenhouse gas emissions are due to be reduced by 90% by 2040 compared to 2018, among other measures.) (pg 236)
The Volkswagen Group‚Äôs specific objective through the impact points method is to gradually reduce the absolute negative environmental impacts of its production sites for passenger cars and light commercial vehicles and components by 37.5% by 2030, by 68.8% by 2040, and ultimately towards net neutrality by 2050, all compared to 2018 levels.
 This target will replace the UEP target in 2025. Progress is monitored and reviewed on an annual basis, and will be publicly communicated from reporting year 2025.
Annual report 2024: https://web.archive.org/web/20251005072519/https://uploads.vw-mms.de/system/production/documents/cws/002/940/file_en/dfed3f8c2cd2a5f5616e3371f8674356349e032e/Y_2024_e.pdf?1741784299</t>
  </si>
  <si>
    <t>Scope 1 &amp; 2 coverage: "The target is based on the definitions for Scope 1 and Scope 2 emissions under the GHG Protocol and the ESRS. The reduction targets are accounted for using the market-based method and relate to the GHGs CO2, methane (CH4), nitrous oxide (N2O), sulfur hexafluoride (SF6), hydrofluorocarbons (HFCs), and chlorinated hydrocarbons (CHCs). The data for monitoring the target is collected annually via the EIS in accordance with the internal standard 98000, which is based on the current ESRS specifications. The data is part of the internal Decarbonization Report Production, which is also used for internal target tracking. This objective is aligned with the environmental mission statement goTOzero." (pg 275) 
Scope 3: we are reporting CO2e emissions for 13 out of a total of 15 Scope 3 categories in 2024. Category 9 (Downstream transportation and distribution) is included in the reporting on category 4. Additionally, category 10 (Processing of sold products) is included in the reporting on Scope 1 GHG emissions. Category 15 includes emissions from various types of investments and is not reported due to low materiality at Group level. Around 21.4% of all Scope 3 emissions fall under the emission category Purchased goods and services, while 72.7% arise during the use phase (well-to-wheel). (pg 290)</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</si>
  <si>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 Measures for all emission scopes that are covered by the target, Schedule for regular review of measures</t>
  </si>
  <si>
    <t xml:space="preserve">Plan: Climate change and transition plan - see 267-297
Equity not explicit but is a good corporate citizen: "the Volkswagen Group set up a Sustainability Impact Fund to achieve positive impacts on local communities and the local environment by supporting internal projects promoting environmental, social and economic sustainability at production sites. The Sustainability Impact Fund can promote not only positive environmental effects, such as the optimization of energy and water consumption, increased use of renewable energy, insulation of buildings and sustainable mobility, but also social advantages, such as local recycling programs and partnerships with NGOs. These actions strengthen social cohesion and reduce social inequalities" (pg 416)
Accountability: "Wherever this has already been decided, each focus area is linked to clear goals and milestones, KPIs and appropriate packages of measures. ESG-related KPIs such as the decarbonization index and the diversity index are already reflected in the remuneration of members of the Board of Management." (pg 141)
The level of ambition for the decarbonization targets is considered a minimum requirement for the Group brands, which are also free to set higher targets themselves. For example, Volkswagen wants to reduce its CO‚ÇÇ emissions per vehicle in the EU by 40% and significantly exceed the Group-wide target of 30% by 2030 (base year of 2018). Porsche aims to become a net carbon-neutral company by 2030. </t>
  </si>
  <si>
    <t>Must be high environmental integrity, Avoid biodiversity harm</t>
  </si>
  <si>
    <t>Offsets: "the Volkswagen Group is considering using climate action projects to offset them, for example to achieve net CO2e-neutral production (third priority lever). Emissions are considered to be hard to abate if avoiding them is either not currently technically possible or would be disproportionately expensive and therefore not economically feasible. As part of the net CO2e-neutral transition, the Volkswagen Group continues to offset unavoidable emissions from the life cycle phases, such as from the supply chain or production, through climate action projects with high certification standards. These include the VCS, the Climate Community and Biodiversity Standards (CCB Standards) and the Gold Standard. In addition to external certification standards, offsetting projects for quality assurance are also assessed in accordance with our own criteria. The Volkswagen Group intends to continue to observe the highest quality and certification standards in carbon offsetting (carbon credits) to achieve the long-term climate targets." (pg 295) 
Removals: "We consider protecting natural carbon sinks to be an important task. Measures in this area should be both scalable and able to ensure the additionality and permanence of atmospheric carbon sequestration. To underpin our commitment to climate protection projects and be able to develop our own projects in accordance with the highest standards, VW Kraftwerk GmbH and ClimatePartner GmbH have established the joint venture Volkswagen ClimatePartner GmbH. It develops and funds certified climate protection projects that serve the recognized offsetting of CO2 emissions. One key requirement for all projects is that they meet the highest quality standards. For this reason, the joint venture also takes control with regard to quality assurance. Core aspects include additionality, accuracy and permanence of the emission reductions, the socioeconomic and environmental advantageousness for the region and regular audit by independent third parties. The initial project standards are the VCS, CCBS and GS. The joint venture commenced its operational work in 2022 and is focusing on forest protection projects and nature based solutions. It is accompanied by a specially established independent project advisory board. In 2022, Volkswagen became the first automotive manufacturer to join the LEAF Coalition (Lowering Emissions by Accelerating Forest finance). Together with governments and companies around the world, the initiative supports the protection of tropical rain forests and thus makes an important contribution to achieving the Paris climate goals, protecting biodiversity and realizing sustainable development." [p. 7 of https://web.archive.org/web/20240408150458/https://www.volkswagen-group.com/de/publikationen/unternehmensberichte/association-climate-review-2023-englisch-1810/download?disposition=attachment]</t>
  </si>
  <si>
    <t>3.51E+11</t>
  </si>
  <si>
    <t>alphabet</t>
  </si>
  <si>
    <t>Alphabet Inc.</t>
  </si>
  <si>
    <t>US02079K1079</t>
  </si>
  <si>
    <t>5493006MHB84DD0ZWV18</t>
  </si>
  <si>
    <t>Software and Services</t>
  </si>
  <si>
    <t xml:space="preserve">Near-Term Targets: Alphabet, Inc. commits to reduce absolute scope 1, 2 and 3 GHG emissions 50% by 2030 from a 2019 base year.* 
*The target boundary included land-related emissions and removals from bioenergy feedstocks </t>
  </si>
  <si>
    <t>https://web.archive.org/web/20250000000000*/https://www.gstatic.com/gumdrop/sustainability/google-2025-environmental-report.pdf</t>
  </si>
  <si>
    <t>Alphabet‚Äôs target was reaffirmed in the Google 2025 Environmental Report (pp. 7-11). Consistent with the UN Race to Zero and Science Based Targets initiative (SBTi) Net-Zero Standard methodology, though not yet officially SBTi-validated. Achieved 64 % global average hourly carbon-free energy coverage in 2024. Direct emissions (Scope 1 + 2 MB) decreased ~23 % from 2019 to 2024; total Scope 3 emissions decreased ~11 %.</t>
  </si>
  <si>
    <t xml:space="preserve">24/7 CFE goal applies to Scope 2 electricity emissions worldwide. Target relies on grid decarbonization and advanced clean-firm sources (incl. geothermal, long-duration storage, and potentially nuclear/CCS projects under evaluation). All Sc 1-3 emissions tracked and audited annually per GHG Protocol.
https://web.archive.org/web/20250000000000*/https://newclimate.org/sites/default/files/2025-07/newclimate-publication-ccrm2025-tech-jun25_0.pdf
</t>
  </si>
  <si>
    <t>Information on the emission reductions expected from these measures within a certain time period, Measures for all emission scopes that are covered by the target, Information on the extent to which measures will be applied (e.g. if switching to EVs, what share of the fleet; if installing an own solar PV installation, what is the installed capacity), Schedule for regular review of measures</t>
  </si>
  <si>
    <t>Alphabet‚Äôs Audit and Compliance Committee has the primary responsibility for the oversight of a number of risks facing our businesses. It reviews and
discusses with management any major risk exposures, including sustainability risks, and the steps that Alphabet takes to detect, monitor, and actively
manage such exposures. Our Sustainability Focus Area, an internal management team led by our Chief Technologist, Learning and Sustainability, provides
centralized management oversight of sustainability and climate-related issues. The Sustainability Focus Area includes the Chief Sustainability Officer
and executives from across the company with diverse skills, from teams such as operations, products, finance, marketing, legal, communications, and
policy, among others. Through the Sustainability Focus Area, sustainability and climate ambitions are built into our company-wide goals, plans of action,
management policies, performance objectives, and how we monitor progress.
Net-zero governance
Our net-zero ambition is governed by a framework to ensure accountability at all levels. We‚Äôve launched a company-wide net-zero governance model
that includes cross-functional planning processes, a company-wide carbon reduction and net-zero approach, and central resourcing. A critical part of
the framework is our net-zero working group, a monthly forum of cross-functional leaders who convene and drive the execution and operationalization
of our carbon reduction and net-zero ambitions, primarily through advancing progress on key carbon reduction initiatives. In this forum, a central team
coordinating the cross-company efforts provides updates that help the working group align on priority areas, foster effective collaboration, and make
informed decisions. We also share quarterly updates and hold bi-annual engagement sessions across our senior leadership (which can include our VPs,
SVPs, CFO, and CEO), providing a direct line of communication between the leadership team and the teams responsible for executing our net-zero
strategy. This engagement enables senior leaders to provide guidance, remove roadblocks, and ensure that resources are allocated effectively to support
our net-zero initiatives. 
https://web.archive.org/web/20250000000000*/https://www.gstatic.com/gumdrop/sustainability/google-2025-environmental-report.pdf</t>
  </si>
  <si>
    <t>"Since 2007, we‚Äôve supported the capture and destruction of highly potent greenhouse gasses through the procurement of high-quality carbon credits" (p. 47)
"We primarily enter into long-term purchase agreements with carbon credit suppliers to secure future deliveries. Once carbon credits from a project under contract are verified by a third-party and issued by a carbon registry, per the agreement terms, ownership of the carbon credits is transferred from the project owner to Google. Our carbon credits are verified under the Climate
Action Reserve (CAR), American Carbon Registry (ACR), Verified Carbon Standard (VCS), or the UNFCCC Clean Development Mechanism." (p.88)
See: https://storage.googleapis.com/gweb-sustainability.appspot.com/pdf/google-carbon-offsets.pdf</t>
  </si>
  <si>
    <t xml:space="preserve">Alphabet no longer claims carbon neutrality via offsets. Instead, it invests in durable carbon-removal technologies. Through Frontier, a USD 200 million coalition (with Stripe, Shopify, and Meta), Google advances early-market support for engineered removals (DACCS, BECCS, mineralization). These are intended for neutralizing residual emissions post-2030.
https://web.archive.org/web/20250000000000*/https://newclimate.org/sites/default/files/2025-07/newclimate-publication-ccrm2025-tech-jun25_0.pdf
</t>
  </si>
  <si>
    <t>3.59E+11</t>
  </si>
  <si>
    <t>exxon mobil</t>
  </si>
  <si>
    <t>https://corporate.exxonmobil.com/-/media/global/files/advancing-climate-solutions/2025/advancing-climate-solutions-report.pdf</t>
  </si>
  <si>
    <t>‚Ä¢ "20-30% reduction in corporate-wide greenhouse gas intensity"  
‚Ä¢ "40-50% reduction in upstream GHG intensity". 
‚Ä¢ "70-80% reduction in corporate-wide methane intensity."
‚Ä¢ "60-70% reduction in corporate-wide flaring intensity"
(p.7)</t>
  </si>
  <si>
    <t>Multiple emissions intensity targets provided. 
Now only reference to intensity, removal of absolute reduction targets and number of tons reduced. This text has been removed for corporate-wide GHG emissions 'and an absolute reduction of approximately 20% (or approximately 23 million metric tons).'
Removed this text for upstream GHG emissions 'and an absolute reduction of approximately 30% (or approximately 15 million metric tons).'</t>
  </si>
  <si>
    <t xml:space="preserve">"We do not set Scope 3 targets. Using the GHG Protocol to measure and manage company or sector-wide emissions is flawed and counterproductive. It also ignores growing energy 
demand, enabling no comparison of alternative ways to meet that demand. 
To meet a net-zero goal, it is essential that companies fully understand their net emissions and have a means of comparing themselves against others in their industry. Most importantly, the approach needs to equip and incentivize companies to make investments that will reduce their emissions or the emissions of their customers when providing low carbon solutions ‚Äì not simply encourage companies to back away from meeting society‚Äôs needs and pass portions of their carbon footprint to someone else." p66 </t>
  </si>
  <si>
    <t xml:space="preserve">Equity referred to is financial not societal.
"Strategic objectives are integrated into the corporate plan, which is reviewed and finalized by the Board each year. Accomplishments versus plan goals and objectives inform the level of compensation. This approach helps ensure accountability at all levels in the organization." (p. 62)
</t>
  </si>
  <si>
    <t>More than 100 mentions of CCS and its critical role in reducing emissions "The U.N. describes carbon capture and storage as a ‚Äúcritical‚Äù mitigation option. We have the only large-scale end-to-end CCS system." p5
"Both the International Energy Agency (IEA) and the United Nations Intergovernmental Panel on Climate Change  (IPCC) see carbon capture and storage as key to reaching global emissions goals." p16
"Carbon capture and storage: We have the largest CO‚ÇÇ pipeline network in the United States, and we have agreements with major industrial customers to transport and store up to 8.7 million metric tons of direct CO‚ÇÇ emissions per year. On our way to 30 million metric tons per year under contract by 2030." p6
"Direct air capture: Negative-emission solutions like direct air capture could play a big role in meeting the world‚Äôs net-zero goals. We‚Äôve launched a pilot project using our own unique design that has the potential to significantly lower costs." p6
"Our initial CCS activity is focused on the U.S. Gulf Coast.  This region has the critical drivers needed to provide a  lower-cost decarbonization solution for industrial applications: a high concentration of emitters, geologic storage space, and existing transportation infrastructure. These drivers, strengthened by policy like the IRA, are helping us build a carbon capture and storage network  that will help our industrial customers significantly reduce their emissions. " p16
"Hydrogen produced from natural gas with CCS is a cost-effective, scalable, and rapidly deployable alternative to other low carbon intensity options." p50
"Carbon offsets ‚Äì We continue to evaluate potential opportunities for high quality carbon credits that remove CO‚ÇÇ from the atmosphere, either directly or indirectly, and durably store the carbon. Our research includes developing science-based approaches for measuring, reporting, and verifying carbon credits. Our work in carbon reduction and removal technologies may also help supply high-quality credits to markets." p56</t>
  </si>
  <si>
    <t>3.40E+11</t>
  </si>
  <si>
    <t>corporate-wide greenhouse gas intensity</t>
  </si>
  <si>
    <t>toyota motor</t>
  </si>
  <si>
    <t>Toyota Motor Corporation</t>
  </si>
  <si>
    <t>5493006W3QUS5LMH6R84</t>
  </si>
  <si>
    <t>TOYOTA MOTOR CORPORATION commits to reduce absolute scope 1 and 2 GHG emissions 68% by 2035 from a 2019 base year. TOYOTA MOTOR CORPORATION commits to reduce scope 3 use of sold products GHG emissions from passenger light duty vehicles and light commercial vehicles 33.3% per vehicle km by 2030 from a 2019 base year*. TOYOTA MOTOR CORPORATION commits to reduce scope 3 use of sold products GHG emissions from medium and heavy freight trucks 11.6% per vehicle km by 2030 from a 2019 base year*. *The target boundary includes biogenic emissions and removals from bioenergy feedstocks.</t>
  </si>
  <si>
    <t>The targets covering greenhouse gas emissions from company operations (scopes 1 and 2) are consistent with reductions required to keep warming to 1.5°C . The targets covering greenhouse gas emissions from scope 3 category 11 emissions from use of sold products are consistent with reductions required to keep warming to Well-below 2¬∞C</t>
  </si>
  <si>
    <t>JPN</t>
  </si>
  <si>
    <t>https://web.archive.org/web/20240408145301/https://global.toyota/pages/global_toyota/sustainability/report/sdb/sdb23_en.pdf</t>
  </si>
  <si>
    <t>2030: Reduce GHG emission by 30% throughout the life cycle (compared to 2019 levels) &amp; Reduce average GHG emissions by 50% or more from the use of new vehicles by 2035 - pg 54-55
2035: Reduce GHG emissions from business activities by 68% by 2035 (from 2019 levels) - scope 1 &amp; 2</t>
  </si>
  <si>
    <t>- Our reduction targets for scope 1 and 2, and scope 3 category 11 were validated and approved by SBTi in September 2022, and we updated our medium-term targets in line with this. (pg 53)
- Emissions from Scope 1 and 2 increased temporarily due to higher production volumes and revisions in the coverage for statutory disclosures. However, Toyota remains committed to promoting efforts to reduce emissions.
Sustainability data book 2025: https://web.archive.org/web/20250804150038/https://global.toyota/pages/global_toyota/sustainability/report/sdb/sdb25_en.pdf</t>
  </si>
  <si>
    <t>p.56: GHGs include CO2, CH4, N2O, PFCs, HFCs, SF6, NF3
‚ñ† Aim to achieve scope 1, 2 and 3 to achieve carbon-neutral by 2050 by promoting the following challenges from the list of ‚ÄúSix challenges‚Äù.</t>
  </si>
  <si>
    <t>Information on the extent to which measures will be applied (e.g. if switching to EVs, what share of the fleet; if installing an own solar PV installation, what is the installed capacity), Measures for all emission scopes that are covered by the target, Information on the emission reductions expected from these measures within a certain time period, Schedule for regular review of measures</t>
  </si>
  <si>
    <t>public plan: see page 52-66
Detailed list of initiatives provided, e.g. developing CO2-free hydrogen, improving electric vehicle lineup and increasing sales, continuous improvement (kaizen) at plants to reduce GHG emissions from production etc. with details about extent of measures applied e.g. p.40 ‚ÄúLaunch 10 new models by 2026 and set the pace of selling 1.5 million BEV units by 2026 as our base volume to reach a target of 3.5 million vehicles sold globally each year by 2030.‚Äù
equity not explicit but has intentions of maximising contributions to local communities to reach its obligations as a corporate citizen: "Carrying out Toyota‚Äôs mission ‚ÄúProducing Happiness for All‚Äù and aiming to be the No. 1 company in the community, loved and relied on by local residents." - pg 11-12
Compensation: Toyota believes a skill to resolve environmental issues like climate change and social issues related to Toyota vehicles and value chains is necessary for our directors, and we appoint them according to this policy. To improve corporate value, we aim to more effective environmental initiatives with the executive compensation system linked to the financial and non-financial metrics. (pg 53)</t>
  </si>
  <si>
    <t>Carbon removal and neutralisation methods:
pg 23 diagram: Utilization of renewable energy/ hydrogen (including carbon offset
pg 21:  To reduce CO2 emissions, technologies for co-firing of hydrogen or ammonia is being considered. It includes a combined application of CCS (CO2 capture and storage), a process of separating and recovering CO2 in exhaust gas from plants or power stations, is expected, though there are challenges in the selection of proper locations, cost reduction and the development of laws.
- pg 27: We are accelerating collaboration in three areas (data, mobility and energy), improving logistical efficiency, and introducing equipment to produce hydrogen from biogas generated from poultry manure and food waste at sites in Thailand. Hydrogen will be used in FC trucks and race cars.
This may refer to the J-Credit system in Japan that allows companies to trade emissions reductions derived from consumption of renewable energy (source:  https://www.renewable-ei.org/pdfdownload/activities/REI_RE-Certificates_EN.pdf)</t>
  </si>
  <si>
    <t>3.09E+11</t>
  </si>
  <si>
    <t>china state construction engineering</t>
  </si>
  <si>
    <t>https://en.cscec.com/CorporateSocialResponsibility/CRSReports/202502/P020250610422209828125.pdf</t>
  </si>
  <si>
    <t xml:space="preserve"> By 2027, CSCEC aims to reduce carbon intensity 
per RMB 10,000 of revenue by an annual average of 
4.22%, representing a cumulative 12.14% reduction 
from 2024 levels.</t>
  </si>
  <si>
    <t>The China State Construction Engineering Corporation has issued a 'Carbon Peaking Action Plan'. This document does not specify targets for carbon neutrality or carbon peaking.
The China State Construction International Holdings Ltd (a subsidiary) has a sustainability roadmap that includes carbon neutrality targets and interim emissions intensity reduction targets:
(China State Construction International Holdings Ltd, 'Sustainability Roadmap' &lt;https://www.csci.com.hk/en/sus_roadmap.php&gt; accessed 16 Sep 2024)
- The end target is reaching carbon neutrality by 2050;
- The first interim target is to reduce carbon intensity by 59% (7.63 tonne/million HKD, Scope 1 and Scope 2) in 2025 compared to 2018;
- The second interim target is to reach peak carbon intensity in 2030, reducing carbon intensity by not less than 40% (5.48 tonne/million HKD, Scope 1 and Scope 2) compared to 2022</t>
  </si>
  <si>
    <t xml:space="preserve">CSCEC maintains ongoing tracking of GHG emissions 
with an interlinked carbon data management system 
covering headquarters, subsidiaries, and project sites. </t>
  </si>
  <si>
    <t>Measures for all emission scopes that are covered by the target, Information on the emission reductions expected from these measures within a certain time period, Schedule for regular review of measures, Information on the extent to which measures will be applied (e.g. if switching to EVs, what share of the fleet; if installing an own solar PV installation, what is the installed capacity)</t>
  </si>
  <si>
    <t>CSCEC has established a ‚Äúdual carbon‚Äù governance 
system and a Leadership Group on Carbon Peaking 
and Carbon Neutrality headed by the Chairman of 
the Board of Directors, with a subordinate Working 
Group on Carbon Peaking and Carbon Neutrality, 
responsible for driving progress towards the 
‚Äúdual carbon‚Äù goals and relevant tasks in every 
aspect. Each second-tier subsidiary has appointed 
dedicated leaders, departments, and personnel 
to oversee these efforts, with ‚Äúdual carbon‚Äù metrics and targets 
embedded into the evaluation systems of subsidiaries</t>
  </si>
  <si>
    <t>Infrastructure</t>
  </si>
  <si>
    <t>cencora</t>
  </si>
  <si>
    <t>US03073E1055</t>
  </si>
  <si>
    <t>AI8GXW8LG5WK7E9UD086</t>
  </si>
  <si>
    <t>Healthcare Providers and Services, and Healthcare Technology</t>
  </si>
  <si>
    <t>AmerisourceBergen commits to reduce absolute scope 1 and 2 GHG emissions 54.6% by FY2032 from a FY2019 base year. AmerisourceBergen also commits that 82% of its suppliers by spend, covering purchased goods and services, will have science-based targets by FY2027.</t>
  </si>
  <si>
    <t>Cencora Inc</t>
  </si>
  <si>
    <t>https://esg.cencora.com/-/media/assets/esg-microsite/reports/cencora-fy23-reporting-index--updated.pdf</t>
  </si>
  <si>
    <t>"Cencora pledged to reduce our U.S. Scope 1 and Scope 2 emissions by 50% by 2030 as part of the U.S. Department of Health and Human Services Health Care Sector Climate Pledge. " https://web.archive.org/web/20241008153142/https://esg.cencora.com/resilient-and-sustainable-operations/environmentally-aware</t>
  </si>
  <si>
    <t>https://web.archive.org/web/20241008153142/https://esg.cencora.com/resilient-and-sustainable-operations/environmentally-aware</t>
  </si>
  <si>
    <t>"We track and manage our Scope 1 and Scope 2 greenhouse gas emissions and utilize this information to help identify opportunities to increase efficiencies across the business. We began reporting our total Scope 3 emissions in FY22 and are continuing to improve data quality and processes to increase the accuracy of our emissions across our global business" (Page 60, Cencora FY23 ESG Reporting Index). Pages 66-68 of the Cencora FY23 ESG Reporting Index details the reporting criteria of Scope 1, 2, and 3 GHG emissions, including sources and methods.</t>
  </si>
  <si>
    <t>Monetary rewards are not part of existing incentive plans for the management of climate-related issues as reported in the 2023 AmerisourceBergen Climate Change CDP Submission, with the exception of one that incorporates a broader ESG metric in a short-term incentive plan that is not entirely specific to climate-driven events (Page 5-7). https://s203.q4cdn.com/785768684/files/doc_downloads/2024/2023-amerisourcebergen-climate-change-cdp-submission_ir.pdf</t>
  </si>
  <si>
    <t>3.03E+11</t>
  </si>
  <si>
    <t>shell</t>
  </si>
  <si>
    <t>Shell plc</t>
  </si>
  <si>
    <t>GBR</t>
  </si>
  <si>
    <t>https://archive.vn/https://www.shell.com/sustainability/climate.html</t>
  </si>
  <si>
    <t>Scope 1 &amp;2 :"Halve Scope 1 and 2 emissions by 2030 under operational control (2016 baseline)" (Annual Report 2024, p. 15; Energy Transition Strategy 2024, pp. 9 &amp; 10)
Scope 3: "Reduce NCI of the energy products we sell by 15‚Äì20% by 2030 (2016 baseline) and reduce customer emissions from the use of our oil products by 15‚Äì20% by 2030 (2021 baseline)" (Sustainability Report 2023, p. 22; Energy Transition Strategy 2024, pp. 9 &amp; 10)
2035 interim target was scrapped - "In March 2024, we set revised targets to reduce the NCI of the energy products we sell in 2024 by 9-13% by 2025, 15-20% by 2030 and 100% by 2050. In recognition of the uncertainty in the pace of change in the energy transition, we retired our 2035 target of a 45% reduction in NCI... Unlike Scope 1 and 2 emissions, reducing the NCI of the products we sell requires action by both Shell and our customers, with the support of governments and policymakers to create the right conditions for change." (Annual Report 2024, p. 102).
Lower growth in sales: "Our focus on value has led to a strategic shift in our power business towards select markets and segments. One example is selling more power to commercial customers, including renewable power, and less to retail customers. As a result, we expect lower growth in sales of power overall. We have updated our net carbon intensity target to reflect that change, with a 15-20% reduction by 2030 (2016 baseline)" - "Given this focus on value, we expect growth in total power sales to 2030 will be lower than previously planned. This has led to an update to our net carbon intensity target. We are now targeting a 15-20% reduction by 2030 in the net carbon intensity of the energy products we sell, compared with 2016, against our previous target of a 20% reduction. Acknowledging uncertainty in the pace of change in the energy transition, we have also chosen to retire our 2035 target of a 45% reduction in net carbon intensity" (Energy Transition Strategy 2024, p. 10 &amp; 49).
against 20% previously.
***
"In October 2021, we took an important step towards becoming a net-zero emissions business with a new target to reduce our absolute emissions from our operations (Scope 1 &amp; 2) by 50% by 2030 (2016 baseline) on a net basis, and reducing the carbon intensity of the energy products we sell by 6-8% by 2023, 9-12% by 2024, 9-13% by 2025, 20% by 2030, and 45% by 2035
(Sustainability Report 2021, pp. 21 &amp; 67; Sustainability Report 2022, pp. 22 &amp; 66; Energy Transition Progress Report 2022, p. 8)
"We have set short-term reduction targets of 2‚Äì3% by 2021, 3‚Äì4% by 2022, and 6‚Äì8% by 2023 (2016 baseline). Our medium- and long-term reduction targets are 20% by 2030, 45% by 2035" (Sustainability Report 2020, p. 35; Sustainability Report 2021, p. 21)
"In 2019, we set shorter-term targets for 2021 of 2‚Äì3% lower than our 2016 baseline Net Carbon Footprint (NCF). In early 2020, we set a NCF target for 2022 of 3‚Äì4% lower than our 2016 baseline" (Sustainability Report 2019, p. 5)</t>
  </si>
  <si>
    <t>Shell has maintained its 2050 net-zero target but, in March 2024, retired its 2035 target of a 45% reduction in NCI, citing recent market uncertainties. This update was announced in both the Shell Annual Report 2024 and the Energy Transition Strategy 2024. Initially, the company introduced its interim emissions intensity targets in 2019, outlining short-, medium-, and long-term targets (6-8% by 2023, 9-12% by 2024, 9-13% by 2025, 20% by 2030, and 45% by 2035) to attain its net-zero goal.
Scope 1 &amp; 2: "Eliminate routine flaring from Upstream operations by 2025, and achieve near-zero methane emissions by 2030" 
Sustainability Report Archive: https://www.shell.com/sustainability/reporting-centre/reporting-centre-archive.html#tab-2023
Annual Report 2024: https://web.archive.org/web/20250326083503/https://www.shell.com/investors/results-and-reporting/annual-report/_jcr_content/root/main/section/promo/links/item0.stream/1742873115632/6c20b8111738b9a590ba145f0d1c4fa0e530dae0/shell-annual-report-2024.pdf
Energy Transition Strategy 2024: https://web.archive.org/web/20250429164547/https://www.shell.com/sustainability/climate/shell-energy-transition-strategy/_jcr_content/root/main/section_321304972/promo_copy_copy/links/item0.stream/1726832326846/2c3f9065f2886e789ac196789f137dbca49473e8/shell-energy-transition-strategy-2024.pdf</t>
  </si>
  <si>
    <t xml:space="preserve">Following the GHG Protocol's Corporate Accounting and Reporting Standard defining the scope 1,2 &amp; 3 emissions, the company  detailed its absolute emissions from its own operations (production, processing, distribution and sales, acquisitions and/or divestments) to emissions from the end-use of all the energy products it sells. </t>
  </si>
  <si>
    <t xml:space="preserve">Equity: Shell has pledged $200 million as part of a broader initiative to help people get access to energy in the near and medium term. The initiative aims to help millions of people in underserved communities in sub-Saharan Africa, India and South-east Asia get access to electricity and improved cooking conditions. (Energy Transition Strategy 2024, p. 54) 
Linking Shell's emissions targets to remuneration - For LTIP and PSP awards granted in 2024, the energy transition performance condition had a weighting of 25% in the LTIP and 12.5% in the PSP. PSA will be awarded to Executive Directors and around 120 senior
executives. Circa 12,000 employees will receive PSA and/or Restricted Share Awards (RSA), which are time-based, based on seniority. (Annual Report 2024, p. 104) </t>
  </si>
  <si>
    <t>Must be high environmental integrity, Other conditions</t>
  </si>
  <si>
    <t>"We are clear that carbon credits need to have a robust carbon benefit and deliver a positive impact on ecosystems and communities. We work closely with local partners to ensure that the carbon credits projects we invest in are of a high quality. We select projects that are certified under credible and independent carbon credit standards. These include the Verified Carbon Standard, Gold Standard and the American Carbon Registry. We do this to ensure that the carbon credits are real and verifiable, and that issues such as permanence, additionality and leakage have been adequately considered. We also help develop and buy carbon credits generated by other nature-based projects and by technologies. We carefully source and screen the credits we purchase and retire from the market." p41 2024 strategy</t>
  </si>
  <si>
    <t>'If required, we may choose to use high-quality carbon credits to offset any remaining emissions from our operations, in line with the mitigation hierarchy of avoid, reduce, and compensate.' p 47 2024 strategy
'We see carbon capture and storage (CCS) as a core technology to further capture emissions from our facilities' p 26 2024 strategy (see p39 for more detail)</t>
  </si>
  <si>
    <t>2.84E+11</t>
  </si>
  <si>
    <t>gco2e/mj</t>
  </si>
  <si>
    <t>jpmorgan chase</t>
  </si>
  <si>
    <t>https://web.archive.org/web/20251023105936/https://www.jpmorganchase.com/content/dam/jpmc/jpmorgan-chase-and-co/documents/Climate-Report-2024.pdf</t>
  </si>
  <si>
    <t>"...we aim to continue reducing our operational GHG emissions...progress toward our target to reduce Scope 1 and Scope 2 (location-based) emissions by 40% by 2030 from a 2017 baseline." (P.31, 2023 Climate Report) "
"2021: Became the first large U.S. bank to set 2030 interim portfolio-level emissions intensity reduction targets [for key sectors of our financing portfolio]" (P.30, 2023 ESG Report)</t>
  </si>
  <si>
    <t>J.P. Morgan Chase‚Äôs end target remains net zero by 2050, with no new revisions between Sept 2024 and Aug 2025. In Nov 2024, the firm published its Climate Report 2024, reaffirming its 2050 goal and introducing the Energy Supply Financing Ratio (ESFR) under its Carbon Compass¬Æ framework to track the share of financing toward low-carbon activities. In Jan 2025, J.P. Morgan exited the Net-Zero Banking Alliance (NZBA) but stated it would pursue independent decarbonization efforts and sectoral portfolio alignment. The firm continued its long-term carbon-removal commitments and expanded reporting of durable removal purchases. No new targets or interim milestones were announced during this period.</t>
  </si>
  <si>
    <t>Targets cover Scope 1 and 2 emissions from operations and sector-based Scope 3 (financed emissions) for key industries. No specific quantification of consumption-based or historical emissions. Operational Scope 1 &amp; 2 reduction (40 % by 2030 vs 2017) and sectoral intensity targets remain active.</t>
  </si>
  <si>
    <t>The ESG committee and senior management oversee climate targets under the firm‚Äôs Carbon Compass¬Æ framework. Governance and reporting enhanced in 2024 with the ESFR launch and expanded TCFD-aligned disclosures. Following its NZBA exit (Jan 2025), external accountability reduced, but internal governance and annual reporting continue.</t>
  </si>
  <si>
    <t>Other conditions</t>
  </si>
  <si>
    <t>Our Approach to Carbon Offsets
 Carbon offsets are an important tool that enables companies to invest in projects that reduce GHG emissions and, in many cases,
 create valuable social and community co-benefits. At JPMorgan Chase, we purchase offset credits to address emissions that we are
 unable to abate through efficiency improvements or other measures. We purchase offset credits that have been certified by accredited
 third parties, which means they are real, additional and independently verified. We also strive to source offset credits that are
 generated from projects located in areas where JPMorgan Chase has a presence, and that have additional co-benefits.
 https://www.jpmorganchase.com/content/dam/jpmc/jpmorgan-chase-and-co/documents/jpmc-esg-report-2020.pdf</t>
  </si>
  <si>
    <t>At the time of reporting, the carbon-neutral end target still includes carbon offsets, while the emission reductions interim target does not. However, it is said in the 2023 ESG Report that JP Morgan Chase "plan to continue our efforts to reduce our GHG emissions and address our unabated operational emissions through the purchase and retirement of high-quality carbon credits, as outlined in our GHG Mitigation Hierarchy in page 34. However, going forward, we do not plan to refer to these efforts as "carbon neutrality" given the varying assumptions and debate related to that term." 
On Carbon Removal: 
"In 2023, our portfolio included credits from nature-based, hybrid and engineered removal projects, including improved forest management (‚ÄúIFM‚Äù), afforestation, blue carbon, biochar and bio-oil sequestration. By supporting different kinds of carbon removal projects, we aim to help develop the broader market and scale emerging solutions. Over time, we intend to progressively increase procurement of long-term or permanent carbon dioxide removals (‚ÄúCDR‚Äù) with the aim of helping to accelerate and scale the development of related technologies. To that end, in 2023, the Firm signed long-term agreements to purchase over $200 million in high-quality, durable29 CDR. The CDR from these agreements are intended to remove and store approximately 800,000 mtCO2e from the atmosphere and to enable us to match every ton of our unabated Scope 1 direct operational GHG emissions with durable carbon removal by 2030.
We remain dedicated to supporting a diverse range of project types, including nature-based projects that contribute to both carbon mitigation and the preservation of natural ecosystems."   (P.35, 2023 ESG Report)</t>
  </si>
  <si>
    <t>2.85E+11</t>
  </si>
  <si>
    <t>costco wholesale</t>
  </si>
  <si>
    <t>https://web.archive.org/web/20250627235636/https://mobilecontent.costco.com/staging/resource/img/25w03130/5a_ClimateActionPlan_FY24.pdf</t>
  </si>
  <si>
    <t>Energy - Committed to power operations with 100% clean energy by 2035.
Refrigeration - Committed to accelerating the phase-out of HFCs and increase our investment in refrigeration retrofits to reduce refrigerant emission Global Warming Potential (GWP) by 30% 
___________________ 
SEC FORM 10-K 28aug2022
https://www.sec.gov/Archives/edgar/data/909832/000090983222000021/cost-20220828.htm
'As the economy transitions to lower carbon intensity we cannot guarantee that we will make adequate investments or successfully implement strategies that will effectively achieve our climate-related goals, which could lead to negative perceptions among members and other stakeholders and result in reputational harm.  ...We also sell a substantial amount of gasoline, the demand for which could be impacted by concerns about climate change and increased regulations.  p 16</t>
  </si>
  <si>
    <t>Current plan refers to CO2 equivalent. Plan also considers hydrofluorocarbons (i.e., HFCs). 
End target specifies Scope 1 and 2 only; Scope 3 is a separate intensity reduction target of 20% by 2030. "We have developed a comprehensive approach to our Scope 3 emissions that focuses on five key pillars: supplier energy transition, regenerative and deforestation-free agriculture, sustainable livestock, energy efficient items, and sustainable packaging...We estimate that our five-pillar plan will lead to a 20% reduction in our Scope 3 emissions intensity (inflation-adjusted) by 2030 from our baseline year of FY20, excluding fuel. We recognize that this Scope 3 reduction target is not fully aligned to a 1.5-degree pathway. That pathway is not currently achievable for us if we are to continue to provide for all of our stakeholders. However, we believe this is an ambitious yet achievable target based on existing technologies, and we continue to explore opportunities for further improvement."
Accounting methodology is not specified. They "actively consider SBTi‚Äôs Corporate Net Zero Standard as a framework for ambitious climate strategy and will continue to utilize SBTi‚Äôs guidance...Additional guidelines and frameworks we consider include the GHG Protocol Accounting &amp; Reporting Standard, TCFD, TNFD, IPCC, COP, SDGs, and CDP."</t>
  </si>
  <si>
    <t>Annual Reporting as per SASB guidelines and Annual Climate Risk Assessment. "We have aligned a portion of our executive compensation with ESG priorities and climate-related considerations through our Executive Bonus Plan." Pg 6 
https://web.archive.org/web/20250527182635/https://mobilecontent.costco.com/staging/resource/img/25w03130/5b_ClimateRiskStatement.pdf</t>
  </si>
  <si>
    <t>2.64E+11</t>
  </si>
  <si>
    <t>cigna</t>
  </si>
  <si>
    <t>The Cigna Group</t>
  </si>
  <si>
    <t>US1255231003</t>
  </si>
  <si>
    <t>549300VIWYMSIGT1U456</t>
  </si>
  <si>
    <t>Financial Institution</t>
  </si>
  <si>
    <t>https://www.thecignagroup.com/static/www-thecignagroup-com/docs/2023-esg-report.pdf</t>
  </si>
  <si>
    <t xml:space="preserve">Since our 2019 baseline, we‚Äôve reduced our overall Scope 1 and 2 footprint by 49%, nearly achieving our goal of reducing Scope 1 and 2 emissions (market-based) 50% by 2030. 
</t>
  </si>
  <si>
    <t>In 2023, our combined Scope 1 and 2 location-based GHG emissions decreased by approximately 3% over 2022 and market-based decreased by approximately 8%. Our Scope 1 emissions decreased by approximately 3%.
99 Our location based Scope 2 emissions decreased by approximately 3% and market-based by approximately 10% over 2022. Since our 2019 baseline, we‚Äôve reduced our overall Scope 1 and 2 footprint by 49%, nearly achieving our goal of reducing Scope 1 and 2 emissions (market-based) 50% by 2030. 
Our Scope 3 GHG emissions are primarily made up of purchased goods and services and our investments. As a next step, we plan to set near-term science-based GHG reduction targets and receive validation from the Science Based Targets Initiative (SBTi). We formally committed to SBTi in early 2024.</t>
  </si>
  <si>
    <t xml:space="preserve">p. 9
To deliver on our ESG vision and strategy, we leverage a robust governance structure that promotes oversight and accountability.
The Cigna Group Board of Directors (the Board) has ultimate oversight responsibility for the company‚Äôs ESG strategy and initiatives and has delegated certain responsibilities to its committees - Corporate Governance Committe, Audit Committee, Compliance Committe &amp; People Resources Committee. 
At the management level, our ESG Advisory Committee comprises several senior leaders from across the company, including leaders from each of our growth platforms, to support our ongoing commitment to environmental stewardship, a sustainable and equitable healthcare system, our employees, corporate social responsibility, and corporate governance. Ultimately, this committee, with support from our ESG team, seeks to further integrate our ESG vision throughout the enterprise strategy and operations of The Cigna Group. </t>
  </si>
  <si>
    <t>2.44E+11</t>
  </si>
  <si>
    <t>microsoft</t>
  </si>
  <si>
    <t>Microsoft Corporation</t>
  </si>
  <si>
    <t>US5949181045</t>
  </si>
  <si>
    <t>INR2EJN1ERAN0W5ZP974</t>
  </si>
  <si>
    <t>American multinational technology company Microsoft commits to continue annually source 100% renewable electricity through 2030. Microsoft also commits to reduce scope 3 GHG emissions intensity per unit of revenue 30% by 2030 from a 2017 base year and to avoid growth in absolute scope 3 emissions.</t>
  </si>
  <si>
    <t>https://web.archive.org/web/20250000000000*/https://cdn-dynmedia-1.microsoft.com/is/content/microsoftcorp/microsoft/msc/documents/presentations/CSR/Microsoft-2024-Environmental-Sustainability-Report.pdf</t>
  </si>
  <si>
    <t>Microsoft's strategy to reach carbon negative by 2030 includes targets to reduce Scope 1 and 2 emissions to near zero by increasing energy efficiency, decarbonizing operations, and investing in renewable energy and carbon-free electricity. They are also engaging suppliers and their business groups to cut Scope 3 emissions by more than half from a 2020 baseline by 2030, relying on carbon removal to reach carbon negative targets that include historically-emitted emissions by 2050.</t>
  </si>
  <si>
    <t>Reporting disclosure: "A key principle of our work is transparency. This report, published annually, includes our strategy, progress against our goals, and key challenges and trends we see in this work. We also publish our environmental data, which is included in the separate Environmental Data Fact Sheet. Deloitte &amp; Touche LLP performed a review relating to specified information within Section 1 of the Environmental Data Fact Sheet."
Governance: "The Environmental, Social, and Public Policy Committee of Microsoft‚Äôs Board of Directors provides oversight and guidance on Microsoft‚Äôs environmental sustainability strategy and efforts. During at least one meeting each year and on an as-needed basis, our Vice Chair and President and our Chief Sustainability Officer present to this committee on our overall sustainability agenda, including our climate-related work, and solicit high-level input on new and emerging initiatives. Additional information on Microsoft‚Äôs corporate governance is available at microsoft.com/investor."
Equity is mentioned in Microsoft's larger sustainability plan, specifically through partnerships : "The Microsoft Datacenter Community Environmental Sustainability program responds to local needs in the communities that host Microsoft datacenters and where our employees live and work. We are actively working to protect the environmental health of these communities. We support science-informed nature-based solution projects, designed for human well-being, social equity, and environmental benefits. Through partnerships with local leaders and organizations, we aim to identify priority environmental issues, build local partnerships, and actively participate in supporting sustainable solutions to protect and restore our communities‚Äô natural environments... Our investment priorities have evolved to focus on specific sectors. We remain committed to optimizing climate impact in underfunded markets, with alignment to climate equity and our core business."</t>
  </si>
  <si>
    <t>"Our carbon removal contracts reflect general industry risks along with the specifics of individual projects to ensure we are buying additional, durable, measurable, and net negative carbon credits."</t>
  </si>
  <si>
    <t xml:space="preserve">In FY23, we procured 5.015 million metric tons of carbon removal in support of our carbon neutral and negative targets.
At Microsoft, we continue to support the development of carbon removal. In FY23 we accelerated procurement of various pathways, building on our long-term agreement framework. We worked through the details in each of those agreements to make sure we are building this first generation of large-scale carbon dioxide removal projects to be as impactful as possible. These multi-year agreements draw on our renewable energy procurement experience and are structured to help projects obtain external financing. Our carbon removal contracts reflect general industry risks along with the specifics of individual projects to ensure we are buying additional, durable, measurable, and net negative carbon credits. As we fill our balanced portfolio of greater than 5 million metric tons a year starting in 2030, we are also buying novel solutions, for example enhanced rock weathering, to test what else will be ready for scale by 2030.
In FY23, we contracted 5,015,019 metric tons of carbon removal to be retired over the next 15 years. Many of these projects entail multi-year commitments to carbon removal. Altogether we expect our contracts signed as of December 2023 to provide 875,000 metric tons toward our 2030 goal of greater than 5 million metric tons. 
Carbon removal contracted each year includes credits retired in the same year and to be retired in future years, in support of our annual in-year carbon neutrality and 2030 carbon negative targets. 
Microsoft is by far the largest purchaser of biochar and durable CDR, while also investing in non-durable CDR. Microsoft plans to use the CDR to claim carbon negative emissions by 2030. https://newclimate.org/sites/default/files/2025-07/newclimate-publication-ccrm2025-tech-jun25_0.pdf </t>
  </si>
  <si>
    <t>2.62E+11</t>
  </si>
  <si>
    <t>trafigura</t>
  </si>
  <si>
    <t>SGP</t>
  </si>
  <si>
    <t>https://web.archive.org/web/20250217050122/https://www.trafigura.com/media/2c1ovyh3/2024_trafigura_sustainability_report.pdf</t>
  </si>
  <si>
    <t>"Having achieved our short-term target of a 30 percent reduction against the FY2020 baseline year, we are now working towards our midterm target of a 50 percent reduction in our Scope 1 and 2 GHG emissions by FY2032." (p25)</t>
  </si>
  <si>
    <t>"We have a roadmap to achieve a 50 percent Scope 1 and 2 GHG emission reduction by FY2032, and operational carbon neutrality by 2050" (p25)</t>
  </si>
  <si>
    <t>"Reduced Scope 1 and 2 GHG emissions by 31 percent against a FY2020 baseline. We met our near-term target to reduce GHG emissions by 30 percent at the end of FY2023 and continue to make progress towards our mid‚Äëterm target of a 50 percent reduction in Scope 1 and 2 GHG emissions by FY2032." (p10)
"Continued to progress towards our Scope 3 GHG emission reduction targets against our baseline years, including the GHG intensity of owned and chartered shipping, and upstream emissions from sourcing and supplying non‚Äëferrous metals. "(p10)
[url: https://web.archive.org/web/20250217050122/https://www.trafigura.com/media/2c1ovyh3/2024_trafigura_sustainability_report.pdf]</t>
  </si>
  <si>
    <t>"Our shipping GHG intensity reduction target covers both our Scope 1 (owned fleet) and Scope 3 (chartered vessels), which represent an important share of our reported emissions, and those that are closer to our sphere of influence. In FY2024, we achieved a 23% percent reduction in GHG intensity for our shipping operations against the 2019 IMO normalised industry baseline (FY2023: 19 percent)." (p27)
[url: https://web.archive.org/web/20250217050122/https://www.trafigura.com/media/2c1ovyh3/2024_trafigura_sustainability_report.pdf]</t>
  </si>
  <si>
    <t>"We also invest in developing large-scale afforestation and reforestation carbon removals assets." (p11)
"Carbon removals: We have committed to purchase at least 50,000 tonnes of durable and scaleable net carbon dioxide removal credits by the end of 2030 generated through advanced carbon dioxide removal technologies." (p19)
[url: https://web.archive.org/web/20250217050122/https://www.trafigura.com/media/2c1ovyh3/2024_trafigura_sustainability_report.pdf]</t>
  </si>
  <si>
    <t>2.31E+11</t>
  </si>
  <si>
    <t>glencore</t>
  </si>
  <si>
    <t>Glencore International</t>
  </si>
  <si>
    <t>CHE</t>
  </si>
  <si>
    <t>https://web.archive.org/web/20250827000159/https://www.glencore.com/.rest/api/v1/documents/static/7a4295e4-3674-45e9-94c4-7d7fb285faff/GLEN-2024-Annual-Report.pdf</t>
  </si>
  <si>
    <t>see above</t>
  </si>
  <si>
    <t>2024 annual report</t>
  </si>
  <si>
    <t>Gases: CO2, CH4, N2O (from 2024 annual report) Scope: 1-3 covered</t>
  </si>
  <si>
    <t>Chairman said this "In 2024, we published our 2024-2026 Climate Action Transition Plan, which emphasised our responsible thermal coal decline strategy and outlined our approach to achieving our climate-related targets and objectives." (p. 4 of annual report)</t>
  </si>
  <si>
    <t>"There are increasing moves to introduce carbon import taxes, such as the European Union‚Äôs Carbon Border Adjustment Mechanism. These have the potential to affect our products‚Äô export markets and trade flows. Policies relating to cost of carbon and emissions may also have an impact on our operations, for instance those in Australia and Canada. In particular, earnings may be impacted by lack of availability, increased pricing or limitations on the use of carbon trading, as well as due to limits on absolute GHG emissions put in place as a result of government policies" (p. 28 of annual report 2024)</t>
  </si>
  <si>
    <t>cardinal health</t>
  </si>
  <si>
    <t>Cardinal Health, Inc.</t>
  </si>
  <si>
    <t>US14149Y1082</t>
  </si>
  <si>
    <t>CCU46N3GJMF4OK4N7U60</t>
  </si>
  <si>
    <t>Cardinal Health commits to reduce absolute scope 1 and 2 GHG emissions 50% by FY2030 from a FY2019 base year.* Cardinal Health also commits that 75% of its suppliers by spend, covering purchased goods and services and upstream transportation and distribution, will have science-based targets by FY2028.
*The target boundary includes land-related emissions and removals from bioenergy feedstocks.</t>
  </si>
  <si>
    <t>https://web.archive.org/web/20250304141445*/https://www.cardinalhealth.com/content/dam/corp/web/documents/Report/cardinal-health-fy24-ESG-report.pdf</t>
  </si>
  <si>
    <t>These approved targets are more ambitious than our previous goals announced in September 2021 which focused on reducing Scope 1 and 2 GHG emissions because they now include Scope 3 emissions from our supply chain. By the end of fiscal 2024, Cardinal Health had reduced its Scope 1 and 2 emissions by 17% from a fiscal 2019 base year. The company continues to invest in energy efficiency opportunities in our distribution and manufacturing sites and is working to expand its use of renewable energy across the enterprise, which we describe in greater detail later in this section of the report. To address Scope 3 emissions, we completed a supplier maturity assessment and determined that in fiscal 2024, 66% of our top suppliers by spend had set a science-based target. Our supplier engagement strategy takes a segmented approach based on maturity level. For example, for the most mature suppliers who have science-based targets and disclose annual Scope 1, 2 and 3 emissions, our ESG team will connect with these suppliers to share best practices and to improve the calculation of Scope 3 emissions in our shared supply chain. For the least mature suppliers who do not yet calculate GHG emissions, we plan to build relationships with these suppliers and provide free resources and trainings on how to calculate GHG emissions and set science-based targets. We will be surveying suppliers to gather information on current and future plans related to GHG emissions disclosure, goal setting and climate strategy and we plan to engage with medium and low maturity suppliers regularly to provide continued support. We are also working collaboratively with peers across the healthcare industry through the Healthcare Distribution Alliance (HDA) and the National Academy of Medicine (NAM) to engage shared suppliers collectively, to reduce the burden on suppliers and to eliminate duplication of effort. Page 44 - https://www.cardinalhealth.com/content/dam/corp/web/documents/Report/cardinal-health-fy24-ESG-report.pdf</t>
  </si>
  <si>
    <t>We have restated our fiscal 2019 base year emissions for Scope 1 to include a previously omitted emissions source that was identified during this year‚Äôs assurance process. This restatement includes the emissions associated with diesel transportation used at a manufacturing site in Juarez, Mexico, and results in a 1% increase to the base year. We also elected to review our fiscal 2023 base year calculations for Scope 3 as part of our fiscal 2024 assurance process and identified opportunities to improve the precision of our source data and calculations.</t>
  </si>
  <si>
    <t>Information on the emission reductions expected from these measures within a certain time period</t>
  </si>
  <si>
    <t>The Board of Directors oversees the conduct of our businesses and management‚Äôs efforts to establish and maintain high standards of legal and ethical conduct; management‚Äôs accounting, financial reporting and controls; risk management policies and practices; and our ESG strategy, goal setting, performance, and disclosures, among other responsibilities.</t>
  </si>
  <si>
    <t>2.22E+11</t>
  </si>
  <si>
    <t>industrial commercial bank of china</t>
  </si>
  <si>
    <t>https://v.icbc.com.cn/userfiles/resources/icbcltd/download/2024/Announcement20230327_23.pdf</t>
  </si>
  <si>
    <t>The Bank keeps using terms like 'low-carbon' and 'carbon emission reduction' in its reports, as well as repeatedly mentioning the carbon peaking by 2030 and carbon neutrality by 2060 goals - which are China's national goals - but in no context did the Bank actually specified that it shares the same set of goals for the Bank itself. Like many major Chinese corporation, it seems the Bank has only committed to 'support', 'promote', 'follow' the route to help the nation achieve its goals, without committing itself to a roadmap/timeline to achieve the same by the same years. Up to its 2024 Interim CSR/Sustainable Finance Report (https://v.icbc.com.cn/userfiles/resources/icbcltd/download/2024/esg20240926en.pdf) and 2023 CSR/ESG Report (https://v.icbc.com.cn/userfiles/resources/icbcltd/download/2024/Announcement20230327_23.pdf), the Bank still only pledges its support to China's dual carbon goals, with no specific emission reduction targets set for the Bank itself. It seems the Bank does have many measures/projects/success cases in place where they are reducing their GHG emissions and supporting the nation in doing so, but there is just no target set/published, not in its reports, nor mentioned in news articles.</t>
  </si>
  <si>
    <t>ICBC publishes CSR/ESG reports half-yearly, with some emission data. 
The Bank mentioned "During the reporting period, the Bank took the lead in the industry to develop a "carbon peak and carbon neutrality" plan of the Group to devise investment and financing portfolio and its "carbon peak and carbon neutrality" route in a forward-looking manner" (P.13, 2023 CSR/ESG Report), but this plan seems not to be made public.</t>
  </si>
  <si>
    <t>samsung electronics</t>
  </si>
  <si>
    <t>Samsung Electronics Co</t>
  </si>
  <si>
    <t>KOR</t>
  </si>
  <si>
    <t>https://web.archive.org/web/20250821204128/https://news.samsung.com/global/samsung-electronics-announces-new-environmental-strategy</t>
  </si>
  <si>
    <t>- Announced strategy in 2022 to achieve net zero for Scope 1 and Scope 2 in all operations across the globe; there are no overarching interim targets, but there is a sectoral target (which is not recorded by the tracker): "At the heart of the new commitment is achieving net zero carbon emissions (Scope 1 &amp; Scope 2) for all operations in the Device eXperience (DX) Division by 2030" (Source: https://web.archive.org/web/20250821204128/https://news.samsung.com/global/samsung-electronics-announces-new-environmental-strategy)
As of the end of 2024, 93.4% of the DX Devisions total energy consumption has been transitioned to renewable energy (Sustainability Report 2025; https://web.archive.org/web/20250821203531/https://www.samsung.com/global/sustainability/media/pdf/Samsung_Electronics_Sustainability_Report_2025_ENG.pdf)</t>
  </si>
  <si>
    <t>- "At the heart of the new commitment is achieving net zero carbon emissions (Scope 1 &amp; Scope 2)" 
- Only reference to net zero in terms of the carbon budget
There is mention of reduction of external 'GHG emissions' numerous times throughout the sustainability report, but nowhere is it indicated what GHG covers - there is only direct reference to Carbon Dioxide (Sustainability Report 2025 - https://web.archive.org/web/20250821203531/https://www.samsung.com/global/sustainability/media/pdf/Samsung_Electronics_Sustainability_Report_2025_ENG.pdf)</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</si>
  <si>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 Measures for all emission scopes that are covered by the target</t>
  </si>
  <si>
    <t xml:space="preserve">On Plan:  In 2022, the Board resolved Samsung Electronics‚Äô New Environmental Strategy , which encompasses mid- to long-term climate change response and resource circularity goals.
Examples of emission reduction measures and extent of measures: 
- 2027:  100% RE transition for DX business sites; Replace all corporate vehicles in Korea with 100% zero-emission vehicles (EV, hydrogen)
- 2030: Improve power consumption of major models in seven product categories by 30%
(Source: P.12, Sustainability Report 2024)
On Reporting: The Company publishes annual sustainability reports, for latest report, go to: https://web.archive.org/web/20250821205549/https://www.samsung.com/global/sustainability/main/
On Leadership: As of the 2025 Sustainability Report;  The responsibility and authority for establishing climate change response strategies, identifying implementation tasks, and executing investments lie with the CEO. To ensure effective accountability, climate-related indicators are reflected in the KPIs of the management team. </t>
  </si>
  <si>
    <t>Avoid biodiversity harm, Avoid social harm, Must be high environmental integrity</t>
  </si>
  <si>
    <t>- "Samsung Electronics has secured approximately 1.42 million tonnes of carbon credits through participation in GHG reduction projects, including agroforestry and mangrove conservation initiatives....We will prioritize CDR (Carbon Dioxide Removal) projects centered on permanently removing GHGs and nature-based solution projects targeting countries where we operate, and are particularly vulnerable to the impacts of climate change." (Source: https://web.archive.org/web/20250821211203/https://www.samsung.com/global/sustainability/planet/climate-action/  - "Securing carbon credits globally") 
- "We are looking to engage in nature-based solution projects that can both help preserve biodiversity and reduce carbon emissions to contribute to carbon neutrality."
- "Inside and outside of Korea, we are securing carbon credits prior to operating businesses as part of our climate adaptation efforts."
Source: /web/20250821211203/https://www.samsung.com/global/sustainability/planet/climate-action/
- "Utilize carbon capture and airborne particulate matter reduction technology [in 2035]."
Source: https://web.archive.org/web/20250821211640/https://news.samsung.com/global/infographic-tackle-climate-change-through-its-innovative-technologies-samsungs-new-environmental-sustainability-strategy
'We prioritize Carbon Dioxide Removal (CDR) projects that can permanently remove GHG while also considering the improvement of local residents' quality of life and income, protection of terrestrial and marine ecosystems, and conservation of biodiversity, aligning with the UN Sustainable Development Goals (SDGs)' (Sustainability Report 2025 - https://web.archive.org/web/20250821203531/https://www.samsung.com/global/sustainability/media/pdf/Samsung_Electronics_Sustainability_Report_2025_ENG.pdf)</t>
  </si>
  <si>
    <t>2.21E+11</t>
  </si>
  <si>
    <t>Republic of Korea</t>
  </si>
  <si>
    <t>hon hai precision industry</t>
  </si>
  <si>
    <t>Hon Hai Precision Inc. Co., Ltd.</t>
  </si>
  <si>
    <t>TW0002317005</t>
  </si>
  <si>
    <t>30030004CM3GSZXX7O56</t>
  </si>
  <si>
    <t>Taiwan, Province of China</t>
  </si>
  <si>
    <t>Overall Net-Zero Target
HON HAI PRECISION INDUSTRY CO., LTD. commits to reach net-zero greenhouse gas
emissions across the value chain by 2050 from a 2020 base year.
Near-Term Targets
HON HAI PRECISION INDUSTRY CO., LTD. commits to reduce absolute scope 1 and 2 GHG
emissions 42% by 2030 from a 2020 base year. HON HAI PRECISION INDUSTRY CO., LTD.
also commits to reduce absolute scope 3 GHG emissions 42% within the same timeframe.
Long-Term Targets
HON HAI PRECISION INDUSTRY CO., LTD. commits to reduce absolute scope 1 and 2 GHG
emissions 90% by 2050 from a 2020 base year. HON HAI PRECISION INDUSTRY CO., LTD.
also commits to reduce absolute scope 3 GHG emissions 90% within the same timeframe.</t>
  </si>
  <si>
    <t>28/01/2021 01:00</t>
  </si>
  <si>
    <t>The targets covering greenhouse gas emissions from company operations (scopes 1 and 2) are consistent with reductions required to keep warming to 1.5Â°C</t>
  </si>
  <si>
    <t>hon hai precision</t>
  </si>
  <si>
    <t>TWN</t>
  </si>
  <si>
    <t>https://www.foxconn.com/s3/reports/CSR/EN/2021/HonHai_2021_Sustainability%20Report_EN.pdf</t>
  </si>
  <si>
    <t>'â€¢ Using 2020 as the base year, reduce emissions by 21% before 2025; reduce emissions by 42% before 2030; and reduce emissions by 63% before 2035' (p11)</t>
  </si>
  <si>
    <t>The Group formally responded to the three goals proposed by the Climate Action 100+ Steering Committee. We not only comply with Nationally Determined Contributions (NDCs) and carbon emission policies of local governments but also continue to strengthen climate change governance, implement actions on GHG emissions, and disclose information in accordance with Task Force on Climate-related Financial Disclosures (TCFD) recommendations to ensure that the GHG emissions throughout the Group's value chain remain consistent with the targets of the Paris Agreement, thereby realizing the goal of net zero GHG emissions by 2050._x000d_
https://www.foxconn.com/en-us/CSR</t>
  </si>
  <si>
    <t>Full coverage of value-chain emissions. 63% reductions by 2035 (2020 baseline). No reduction target alongside net-zero emissions target by 2050: https://newclimate.org/sites/default/files/2023-02/NewClimate_CorporateClimateResponsibilityMonitor2023_Feb23.pdf</t>
  </si>
  <si>
    <t>Less than annual reporting</t>
  </si>
  <si>
    <t>Plan: list of measures on p96, but lacks specificity, e.g. 'We continue to implement our â€œAction Plan for Evaluations of Green Campus Construction Projects,â€ promote establishment of key Campuses, and apply for national certifications relating to green Campuses, green supply chains, green Campuses, and green products.'_x000d_
_x000d_
Increased installation capacity by installing and purchasing rooftop- and ground-mounted solar stations while also directly purchasing other clean energies. Promoted a zero-waste disposal policy to ensure 100% waste conversion rates and 10% incineration rates. Actively engaged in recycling and reuse of inner and outer packaging materials. Required all suppliers to comply with local environmental protection regulations strictly and launched a green procurement policy. Established a management system for chemicals and hazardous substances._x000d_
https://www.foxconn.com/en-us/CSR</t>
  </si>
  <si>
    <t>Unclear to what extent Foxconn plans to rely on carbon offsets to reach its future targets.</t>
  </si>
  <si>
    <t>Chinese Taipei</t>
  </si>
  <si>
    <t>chevron</t>
  </si>
  <si>
    <t>https://web.archive.org/web/20250819162547/https://www.chevron.com/newsroom/media/publications/annual-report</t>
  </si>
  <si>
    <t xml:space="preserve">
These metrics include Scope 1 (direct emissions) and Scope 2 (indirect emissions associated with imported electricity and steam) and are net of emissions from exported electricity and steam. The 2028 GHG emissions intensity targets on an equity ownership basis include: ‚Ä¢ Oil production GHG intensity of 24 kilograms (kg) carbon dioxide equivalent per barrel of oil-equivalent (CO2e/ boe), ‚Ä¢ Gas production GHG intensity of 24 kg CO2e/boe, ‚Ä¢ Methane intensity of 2 kg CO2e/boe, and ‚Ä¢ Flaring GHG intensity of 3 kg CO2e/boe. The company also targets zero routine flaring by 2030 as outlined in the World Bank‚Äôs ‚ÄúZero Routine Flaring by 2030‚Äù initiative.</t>
  </si>
  <si>
    <t>OGCI member Investing in Hydrogen. Their ACES Delta green hydrogen project in Utah is expected to begin commercial operation in 2025. This large-scale hydrogen project aims to convert water into hydrogen, using renewable energy and utilizing salt caverns for dispatchable energy storage for power generation.</t>
  </si>
  <si>
    <t>The net zero target covers scope 1 and 2. The portfolio carbon intensity (PCI) target (and emission reporting compliant with TCFD) includes partial Scope 3 but not absolute. The PCI target only goes up to 2028.</t>
  </si>
  <si>
    <t>Information on the emission reductions expected from these measures within a certain time period, Measures for all emission scopes that are covered by the target, Information on the extent to which measures will be applied (e.g. if switching to EVs, what share of the fleet; if installing an own solar PV installation, what is the installed capacity)</t>
  </si>
  <si>
    <t>Looks like leadership accountability was in earlier reports/disclosures, however, no mention of that in 2024 annual report.</t>
  </si>
  <si>
    <t>Must be high environmental integrity</t>
  </si>
  <si>
    <t xml:space="preserve">Updated (May 2025) PCI equations report https://web.archive.org/web/20250819164416/https://www.chevron.com/-/media/chevron/sustainability/documents/pci-equations.pdf: The following removals (j) are included in the PCI methodology calculation: ‚Ä¢ CCUS removes CO2 either directly from the atmosphere or from streams that would be released to the atmosphere. It does not include CO2 produced from naturally occurring reservoirs that is used for enhanced oil recovery. ‚Ä¢ High-integrity offsets include nature-based solutions. CCUS: Net GHG removal emissions associated with CCUS represent the emissions that would be sequestered underground or utilized in other products with a deduction for supply chain emissions associated with capture, transport or storage. CCUS projects that reduce direct emissions (Scope 1) and indirect emissions from imported energy (Scope 2) would reduce the production, manufacturing or other sectoral intensity and would not be double-counted as removals; for example, CO2 captured by an integrated CCS plant would already be accounted for in the facility‚Äôs direct emissions (Scope 1) intensity. </t>
  </si>
  <si>
    <t>1.93E+11</t>
  </si>
  <si>
    <t xml:space="preserve">gco2e/mj </t>
  </si>
  <si>
    <t>toronto dominion bank</t>
  </si>
  <si>
    <t>agricultural bank of china</t>
  </si>
  <si>
    <t>http://www.abchina.com/cn/AboutABC/CSR/CSRReport/202103/P020210625577554644627.pdf</t>
  </si>
  <si>
    <t>Agricultural Bank of China Corporate Social Responsibility Report (Environmental Social and Governance Report) 2022 -- produced March 2023. https://archive.vn/G81Rh</t>
  </si>
  <si>
    <t>No reporting mechanism</t>
  </si>
  <si>
    <t>1.98E+11</t>
  </si>
  <si>
    <t>china construction bank</t>
  </si>
  <si>
    <t>http://www.ccb.com/eng/attachDir/2023/04/2023042415455368473.pdf</t>
  </si>
  <si>
    <t>CCB has no target year and no specific carbon reduction goals in terms of % or else. 
This previous source used (http://www.ccb.com/eng/attachDir/2023/04/2023042415455368473.pdf) confuses the Bank (CCB) and China. It is China's goal to reach carbon neutrality by 2060. But that is not CCB's goal and not stated anywhere.
"In consideration of goals of achieving emissions peak before 2030 and carbon neutrality before 2060, CCB believes
that the direction for China to develop a green and low-carbon economy and society will become increasingly clear,
and the future climate and environmental policies, regulatory and market environment factors will result in more
severe challenges faced by traditional industries with high emissions. " http://www.ccb.com/en/investor/20220429_1651220226/20220429161349469824.pdf</t>
  </si>
  <si>
    <t>No plan, no target year, and no plan of coverage measures.</t>
  </si>
  <si>
    <t>China Construction Bank does not have a plan to achieve its target which lacks any target year or clear measures to achieve carbon neutrality.</t>
  </si>
  <si>
    <t>1.97E+11</t>
  </si>
  <si>
    <t>totalenergies</t>
  </si>
  <si>
    <t>FRA</t>
  </si>
  <si>
    <t>https://totalenergies.com/company/ambition</t>
  </si>
  <si>
    <t xml:space="preserve">By 2025, TotalEnergies aims to reduce methane emissions from our operated facilities by 60% compared to 2020, limit Scope‚ÄØ1+2 emissions to less than 37‚ÄØMt‚ÄØCO‚ÇÇe, and cut the lifecycle carbon intensity of energy products sold by 17% compared to 2015.‚Äù
</t>
  </si>
  <si>
    <t xml:space="preserve">TotalEnergies has committed to achieving net-zero greenhouse gas emissions by 2050, covering Scope 1, 2, and partially Scope 3 emissions. The strategy is built around three main milestones: 2025, 2030, and 2050, with a combination of absolute reductions, carbon intensity cuts, and technological offsets like carbon capture, utilization and storage (CCUS).
By 2025, the company aims to:
1.Reduce methane emissions by 60% (vs 2020)
2.Cap Scope 1+2 emissions at ‚â§‚ÄØ37 Mt CO‚ÇÇe (vs 46 Mt in 2015)
3.Reduce lifecycle carbon intensity by 17% (vs 2015)
By 2030, TotalEnergies targets:
1.A 40% absolute reduction in Scope 1+2 emissions (vs 2015)
2.An 80% reduction in methane emissions (vs 2020)
3.A 25% reduction in carbon intensity of energy products (vs 2015)
4.Achieving 100 TWh/year of low-carbon electricity output
5.Ending routine flaring across all operated assets
By 2050, the company aspires to:
1.Reach net-zero Scope 1+2 emissions
2.Limit Scope 3 emissions to ~100 Mt CO‚ÇÇe/year
3.Offset residual emissions using carbon sinks or CCUS, in collaboration with customers and society
Importantly, Scope 3 targets are focused on use-of-sold-products (Category 11) and are framed as intensity-based, with no full commitment to reduce all Scope 3 categories in absolute terms.
sources:
https://web.archive.org/web/20250603113236/https://totalenergies.com/system/files/documents/totalenergies_sustainability-climate-2025-progress-report_2025_en.pdf
https://web.archive.org/web/20250614143141/https://totalenergies.com/company/ambition
https://web.archive.org/web/20250614144056/https://totalenergies.com/sustainability/climate-and-sustainable-energy/reducing-our-emissions
https://web.archive.org/web/20250614144833/https://totalenergies.com/energy-transition
https://web.archive.org/web/20250614145142/https://totalenergies.com/sustainability/climate-and-sustainable-energy/improving-our-products-and-supporting-our-customers
https://web.archive.org/web/20250614145334/https://totalenergies.com/news/news/decarbonization-oil-gas-ogdc-commitments
</t>
  </si>
  <si>
    <t xml:space="preserve">TotalEnergies aims to achieve net-zero greenhouse gas emissions by 2050, covering Scope 1, Scope 2, and partially Scope 3 emissions. The company's climate strategy includes interim milestones for 2025 and 2030, focusing on reducing absolute operational emissions and the carbon intensity of its energy products. Specifically, by 2025, TotalEnergies targets a 60% cut in methane emissions (vs 2020), Scope 1+2 emissions capped at 37 Mt CO‚ÇÇe, and a 17% reduction in lifecycle carbon intensity (vs 2015). By 2030, it aims to reach a 40% absolute reduction in Scope 1+2, an 80% methane cut, and 25% lower carbon intensity, alongside producing 100 TWh of low-carbon electricity and ending routine flaring.
While TotalEnergies includes Scope 3 (Category 11: use of sold products) in its carbon intensity targets, it has not committed to reducing all Scope 3 categories in absolute terms. The company plans to address residual emissions via carbon capture, utilization and storage (CCUS) and nature-based solutions, working ‚Äútogether with society‚Äù to meet its net-zero ambition.
sources:
https://web.archive.org/web/20250614143141/https://totalenergies.com/company/ambition
https://web.archive.org/web/20250614144056/https://totalenergies.com/sustainability/climate-and-sustainable-energy/reducing-our-emissions
https://web.archive.org/web/20250614145142/https://totalenergies.com/sustainability/climate-and-sustainable-energy/improving-our-products-and-supporting-our-customers
</t>
  </si>
  <si>
    <t xml:space="preserve">TotalEnergies has embedded climate governance at the highest levels of leadership. The Board of Directors and the Chairman &amp; CEO are formally accountable for overseeing the company‚Äôs climate strategy, including its net-zero by 2050 ambition. Climate-related targets‚Äîsuch as reductions in Scope 1+2 emissions, methane, and carbon intensity‚Äîare directly linked to executive compensation, aligning corporate performance with sustainability outcomes. The company publishes a dedicated annual Sustainability &amp; Climate Progress Report, ensuring transparency and regular public updates.
In addition to governance structures, TotalEnergies acknowledges the importance of a ‚Äújust and orderly energy transition‚Äù, highlighting workforce and societal dimensions in its strategy, though this is not framed explicitly in terms of climate justice or equity frameworks. The governance framework aligns with best practices under TCFD and integrates risk and opportunity assessments into core decision-making.
sources:
https://web.archive.org/web/20250603113236/https://totalenergies.com/system/files/documents/totalenergies_sustainability-climate-2025-progress-report_2025_en.pdf
https://web.archive.org/web/20250614144056/https://totalenergies.com/sustainability/climate-and-sustainable-energy/reducing-our-emissions
https://web.archive.org/web/20250614143141/https://totalenergies.com/company/ambition
</t>
  </si>
  <si>
    <t>Must be high environmental integrity, Avoid social harm, Avoid biodiversity harm, Maximum percentage of emissions that can be offset, Other conditions</t>
  </si>
  <si>
    <t>TotalEnergies requires its carbon credits to come from certified voluntary markets that meet internationally recognized standards. The company aligns its offset strategy with the U.S. government's Voluntary Carbon Market Integrity principles, emphasizing transparency, additionality, permanence, and strong governance. It prioritizes credits that support nature-based solutions (like forest restoration) and emphasizes projects that deliver co-benefits for biodiversity and local communities.</t>
  </si>
  <si>
    <t xml:space="preserve">TotalEnergies plans to use nature-based carbon removals within its target boundary to offset residual Scope 1 and 2 emissions after 2030. In 2024, the company announced a $100 million annual investment in sustainable forestry operations across 300,000 hectares in the U.S. and Canada. These projects are expected to generate over 5 million tonnes of CO‚ÇÇe removals per year through improved forest management, afforestation, and reforestation. The resulting carbon credits will be retired by TotalEnergies, not sold, and are intended specifically to address residual operational emissions as part of its net-zero strategy.
The company has stated that these credits will follow U.S. Voluntary Carbon Market Integrity Principles, ensuring high environmental integrity and co-benefits for biodiversity and local communities.
While TotalEnergies is also involved in CCS development through industrial partnerships, these are not currently presented as a quantified removal pathway within the company‚Äôs net-zero target boundary. Therefore, its primary approach to internal carbon removals centers on nature-based solutions.
sources:
https://web.archive.org/web/20250614152216/https://totalenergies.com/news/press-releases/united-states-totalenergies-invests-sustainable-forestry-operations-preserve
</t>
  </si>
  <si>
    <t>1.96E+11</t>
  </si>
  <si>
    <t>bp</t>
  </si>
  <si>
    <t>https://web.archive.org/web/20250829133514/http://www.bp.com/content/dam/bp/business-sites/en/global/corporate/pdfs/sustainability/group-reports/bp-sustainability-report-2024.pdf</t>
  </si>
  <si>
    <t>Our interim target is a 20% reduction in Scope 1 and 2 emissions by the end of 2025, against the 2019 baseline.  Our current outlook for the end of 2030 is a reduction of around 45% against the 2019 baseline (see page p17 Sustainability Report 2024).
https://web.archive.org/web/20250829133514/http://www.bp.com/content/dam/bp/business-sites/en/global/corporate/pdfs/sustainability/group-reports/bp-sustainability-report-2024.pdf</t>
  </si>
  <si>
    <t>bp‚Äôs aim to reach net zero operational greenhouse gas (CO2 and methane) emissions by 2050 or sooner, on a gross operational control basis, in accordance with bp‚Äôs net zero operations aim, which relates to our reported Scope 1 and 2 emissions. Any interim target or aim in respect of bp‚Äôs net zero operations aim is defined in terms of absolute reductions relative to the baseline year of 2019 (see page 47 of 2024 Sustainability Report).</t>
  </si>
  <si>
    <t>Bp seeks to achieve 20% interim target reduction by 2025. It also aims to reduce operational emissions (scope 1 and scope 2 emissions) by of 45-50% against 2019 baseline by 2030. This includes a methane intensity target of 0.20% by the end of 2025 (see page 18)
https://web.archive.org/web/20250829133514/http://www.bp.com/content/dam/bp/business-sites/en/global/corporate/pdfs/sustainability/group-reports/bp-sustainability-report-2024.pdf</t>
  </si>
  <si>
    <t>Measures for all emission scopes that are covered by the target, Information on the emission reductions expected from these measures within a certain time period</t>
  </si>
  <si>
    <t>Indigenous peoples:
Bp operate in several countries where indigenous people live. We seek to apply the principles of free, prior and informed consent where practical when consulting and engaging with them about new projects, recognizing their human rights and respecting their sensitivities concerning livelihoods, land, environment and culture. Our internal requirements for projects and operations reflect this (see page 12).
We launched our global Health Equity Accelerator programme, which enables us to scale-up health support to local communities by directing help to those most in need. We provided grants to seven organizations. Our funding supported psychosocial assistance for domestic abuse survivors in Azerbaijan, psychosocial practitioner development in India and Oman, and improved access to primary healthcare in rural and indigenous communities in Indonesia, Australia, and wellbeing in India (see page 47).
https://web.archive.org/web/20250829133514/http://www.bp.com/content/dam/bp/business-sites/en/global/corporate/pdfs/sustainability/group-reports/bp-sustainability-report-2024.pdf</t>
  </si>
  <si>
    <t>Other conditions, Must be high environmental integrity</t>
  </si>
  <si>
    <t>- "We only originate and trade carbon credits certified to third-party standards." (p 49)</t>
  </si>
  <si>
    <t>1)	"Where conditions are suitable, extraction of CO2 from produced gas streams and reinjection underground can serve to reduce overall operational emissions. We believe this could be the case at our Tangguh LNG facility in Indonesia, where we are progressing the Tangguh Enhanced Gas Recovery and CCS scheme, designed to inject CO2 back into the reservoir.'
2)	"An activity relating to low carbon including ... carbon capture, use and storage (CCUS)." (see page 59)
3)	"Our aim 18 is championing nature-based solutions and enabling certified natural climate solutions" (see page 49)</t>
  </si>
  <si>
    <t>1.89E+11</t>
  </si>
  <si>
    <t>bank of america</t>
  </si>
  <si>
    <t>https://about.bankofamerica.com/content/dam/about/report-center/esg/2024/Sustainability_at_Bank_of_America_2024_Report.pdf</t>
  </si>
  <si>
    <t>'Reduce GHG emissions by 75% by 2030 (Scopes 1 and 2, location-based) from 2010 baseline' p 19</t>
  </si>
  <si>
    <t xml:space="preserve">Other 2030 targets:
Maintain carbon neutrality (Scopes 1 and 2) and purchase 100% zero carbon electricity
 Goal that 70% of global suppliers, by spend, set GHG emissions reduction or renewable energy targets
Assess 90% of global suppliers, by spend, for ESG risks as outlined by our Supplier Code of Conduct
Utilize Sustainable Aviation Fuel (SAF) for at least 20% of the Company‚Äôs total annual corporate and commercial jet fuel usage, equivalent to 100% of corporate jet fuel and a significant percentage of fuel associated with employee travel on commercial airlines. 
Specific targets for financing activities in Auto Manufacturing, Cement, Iron and Steel, Maritime Shipping, Power Generation (see page 19 for details): </t>
  </si>
  <si>
    <t>Bank of America‚Äôs Net Zero goal is governed under its Responsible Growth framework, with Board-level oversight through the Corporate Governance, ESG and Sustainability Committee and management oversight by the Responsible Growth Council and Management Risk Committee (1). Progress is reported annually through the Sustainability Report (2) and TCFD Reports (3). The plan includes a Just Transition focus.
URLs
(1) https://web.archive.org/web/20251009122910/https://d1io3yog0oux5.cloudfront.net/_a02ddc7ee4a87d7487e953816ce71b28/bankofamerica/db/791/7247/file/BAC+CGESC+Charter+-+June+22%2C+2022+-+Final+-+IR+Website+Version.pdf
(2) https://web.archive.org/web/20250716162525/https://about.bankofamerica.com/content/dam/about/report-center/esg/2024/Sustainability_at_Bank_of_America_2024_Report.pdf
(3) https://web.archive.org/web/20240830013837/https://about.bankofamerica.com/en/making-an-impact/task-force-on-climate-related-financial-disclosures-report</t>
  </si>
  <si>
    <t>No conditions specified, Other conditions</t>
  </si>
  <si>
    <t>"These credits will have to meet specific criteria including certification by a credible body that follows leading industry guidance and use in combination with a science-aligned emission reduction commitment. We recognize this is an area where guidance on both the supply-side and demand-side (claims while using carbon credits) is rapidly evolving and will continue to track leading guidance on the application of carbon credits, including: Oxford University‚Äôs Net Zero Guiding Principles, ICVCM‚Äôs Core Carbon Principles, VCMI Carbon Credit Claim‚Äôs Guidance and IETA Guidelines for High Integrity Use of Carbon Credits." (p.25, talking about 2030 Financing Activity Targets which is part of the interim targets. No information is given on the conditions of credits used in other targets). 
URL - https://about.bankofamerica.com/content/dam/about/report-center/esg/2024/Sustainability_at_Bank_of_America_2024_Report.pdf</t>
  </si>
  <si>
    <t>Bank of America states that it will use credits to reach the 2030 Financing Activity Targets ("To reach our 2030 Financing Activity Targets, we intend to apply client use of carbon removal credits to our 2030 targets as the data is available.", p.25). It says it will use credits for other 2030 targets "To reach and maintain carbon neutrality for Scopes 1 and 2 GHG emissions, we
reduce our location-based emissions, purchase all of our electricity from renewable sources and acquire a small number of carbon credits for our residual emissions", p.20). They note "the important role that high-integrity carbon credits play in reducing global emissions, including for our clients" and that "carbon credits should always be a supplementary action that follows the emissions mitigation hierarchy of first avoiding activities that create emissions wherever possible, and second, switching to less carbon-intensive activities" (p.21). They also state the amount of carbon credits they have retired in 2021, 2022, 2023 (p.21).
URL - https://about.bankofamerica.com/content/dam/about/report-center/esg/2024/Sustainability_at_Bank_of_America_2024_Report.pdf</t>
  </si>
  <si>
    <t>1.02E+11</t>
  </si>
  <si>
    <t>general motors</t>
  </si>
  <si>
    <t>US37045V1008</t>
  </si>
  <si>
    <t>54930070NSV60J38I987</t>
  </si>
  <si>
    <t>General Motors commits to reduce absolute scope 1 and 2 GHG emissions 72% by 2035 from a 2018 base year*. General Motors Company commits to reduce scope 3 GHG emissions from use of sold products of light duty vehicles 51% per vehicle kilometer by 2035 from a 2018 base year. *The target boundary includes biogenic emissions and removals from bioenergy feedstocks. Auto manufacturers have two near-term target temperature alignments for 1) scope 1 and 2 emissions and 2) scope 3 category 11 emissions from use of sold products.</t>
  </si>
  <si>
    <t>General Motors Company</t>
  </si>
  <si>
    <t>https://web.archive.org/web/20250807000628/https://www.gm.com/content/dam/company/docs/us/en/gmcom/company/GM_2023_SR.pdf</t>
  </si>
  <si>
    <t>*General Motors commits to reduce absolute scope 1 and 2 GHG emissions 72% by 2035 from a 2018 base year. 
*GM aims to source 100% renewable electricity for our U.S. sites by the end of 2025 as well as source 100% renewable electricity globally and reduce Scope 1 and 2 GHG emissions from our operations by 72% against a 2018 baseline by 2035
*General Motors Company commits to reduce scope 3 GHG emissions from use of sold products of light duty vehicles 51% per vehicle kilometer by 2035 from a 2018 base year. Also, eliminate tailpipe emissions from new U.S. light-duty vehicles by 2035.
(source: https://web.archive.org/web/20250807000628/https://www.gm.com/content/dam/company/docs/us/en/gmcom/company/GM_2023_SR.pdf)</t>
  </si>
  <si>
    <t>To reach our goal of achieving carbon neutrality in global products and operations by 2040, we plan to continue creating a broad portfolio of electric vehicles (EVs) and enhancing the sustainability of our supply chain.
(source: https://web.archive.org/web/20250807000628/https://www.gm.com/content/dam/company/docs/us/en/gmcom/company/GM_2023_SR.pdf)</t>
  </si>
  <si>
    <t>Measures: Sourcing renewable energy and supporting the growth of renewable power generation through direct investments, on-site power generation, green tariffs and power purchase agreements (PPAs) have been central to our renewable energy goals. Other examples include continuing to expand battery production, continuing to explore opportunities for fuel reduction, alternative fuels and new technology, focusing on paint, foundry and heating, ventilation and air conditioning (HVAC) demand and others.
*Equity: The DEI (Diversity, Equity, Inclusion) Team is driving data-driven insights that will shape business priorities in the areas of talent equity, inclusive experiences, community, social impact and more.
*Leadership: In 2023, we showcased our industry leadership in sustainable energy among all manufacturing companies by becoming the leading buyer of renewable energy through power purchase agreements/ GM is a founding and Executive Committee member of the Global Platform for Sustainable Natural Rubber (GPSNR), which aims to enhance the sustainability of the natural rubber supply chain.</t>
  </si>
  <si>
    <t>We are committed to meeting our two bold goals of carbon neutral in products and operations by 2040 and
eliminating tailpipe emissions in new light-duty vehicles by 2035. We recognize we cannot achieve these bold goals alone, and other outside factors may result in remaining carbon emissions. We will assess this, and invest in carbon credits or offsets to achieve carbon neutrality in the coming years. We recognize that offsets must be used sparingly and should reflect a holistic view of mitigating the effects of climate change and helping people thrive around the world.
(source: https://web.archive.org/web/20250807000628/https://www.gm.com/content/dam/company/docs/us/en/gmcom/company/GM_2023_SR.pdf)</t>
  </si>
  <si>
    <t>1.87E+11</t>
  </si>
  <si>
    <t>ford motor</t>
  </si>
  <si>
    <t>Ford Motor Company</t>
  </si>
  <si>
    <t>US3453708600</t>
  </si>
  <si>
    <t>20S05OYHG0MQM4VUIC57</t>
  </si>
  <si>
    <t>Ford Motor Company commits to reduce absolute scope 1 and scope 2 GHG emissions 76% by 2035 from a 2017 base year. Ford Motor Company also commits to reduce scope 3 use of sold products GHG emissions 50% per vehicle kilometer by 2035 from a 2019 base year. Auto manufacturers have two near-term target temperature alignments for 1) scope 1 and 2 emissions and 2) scope 3 category 11 emissions from use of sold products.</t>
  </si>
  <si>
    <t>https://web.archive.org/web/20251010222505/https://esgnews.com/ford-announces-milestone-to-be-carbon-neutral-by-2050-vehicles-operations-and-supply-chain/</t>
  </si>
  <si>
    <t>*Reduce Scope 3 GHG emissions from use of sold products by 50% per vehicle kilometer by 2035 (Science Based Target initiative (SBTi) target, 2019 baseline)
*Operations, Reduce GHG emissions from 2017 baseline by: 46% by 2028 in global manufacturing &amp; 76% by 2035 in global operations, in line with our SBTi 1.5°C  pathway.
(source: 2025 INTEGRATED SUSTAINABILITY AND FINANCIAL REPORT: https://corporate.ford.com/social-impact/sustainability.html)
*Ford committed to reduce their global manufacturing Scope 1 and 2 GHG emissions by 18% by 2023 from a 2017 base year.
(source: 2023 Integrated Sustainability and Financial Report: https://corporate.ford.com/social-impact/sustainability/integrated-report-additional-documents.html)</t>
  </si>
  <si>
    <t>Ford has set a science-based intensity target, approved by SBTi, to reduce vehicle use emissions 50% per vehicle km by 2035, relative to a 2019 base year. Our absolute 2030 reference target is a 28% reduction relative to the same 2019 base year.</t>
  </si>
  <si>
    <t>*Reduce Scope 3 GHG emissions from use of sold products by 50% per vehicle kilometer by 2035 (Science Based Target initiative (SBTi) target, 2019 baseline)
*Operations, Reduce GHG emissions from 2017 baseline by: 46% by 2028 in global manufacturing &amp; 76% by 2035 in global operations, in line with our SBTi 1.5°C  pathway.</t>
  </si>
  <si>
    <t>Measures for all emission scopes that are covered by the target, Information on the extent to which measures will be applied (e.g. if switching to EVs, what share of the fleet; if installing an own solar PV installation, what is the installed capacity), Information on the emission reductions expected from these measures within a certain time period, Schedule for regular review of measures</t>
  </si>
  <si>
    <t>*Measures will be applied: Low-carbon fuels and carbon-free electricity, 100% carbon-free electricity for our global manufacturing by 2035, global onsite renewable projects (e.g., New solar installations), auto renewable electricity program (e.g., North America: Support suppliers by providing training and tools to explore and procure renewable electricity options)
*Equity: 2025 report demonstrated 'Human Capital Management and Diversity, Equity, and Inclusion ‚Äî Women in Management across regions' (pp.264)
*Leadership: This year marks our 26th annual sustainability report and fifth Integrated Sustainability and Financial Report, and we are committed to maintaining our leadership position in sustainability reporting. That‚Äôs why this year we are including a Sustainability Statement within our Integrated Report in accordance with the European Union Corporate Sustainability Reporting Directive (CSRD)
(source: 2025 INTEGRATED SUSTAINABILITY AND FINANCIAL REPORT: https://corporate.ford.com/social-impact/sustainability.html</t>
  </si>
  <si>
    <t>*Emissions reductions are Ford‚Äôs priority. Carbon offsetting will only be considered in limited cases, for example where viable solutions are unavailable or do not yet exist (source: Integrated Sustainability and Financial Report 2023)
*It is important to note that carbon neutrality can be achieved using emission reductions and carbon offsets. Our philosophy is to focus on emission reductions. We are not planning to use
carbon offsets for our light-duty vehicles, although they may be necessary for medium-/heavy-duty vehicles and in less developed regions of the world.
https://corporate.ford.com/microsites/integrated-sustainability-and-financial-report-2021/files/ir21-climate-change-scenario-2020.pdf
*Carbon removal: e intend to neutralize these emissions using carbon removals, i.e., natural or technical strategies that remove CO2 from the atmosphere and provide secure long-term storage.</t>
  </si>
  <si>
    <t>1.85E+11</t>
  </si>
  <si>
    <t>elevance health</t>
  </si>
  <si>
    <t>US0367521038</t>
  </si>
  <si>
    <t>8MYN82XMYQH89CTMTH67</t>
  </si>
  <si>
    <t>Elevance Health Inc. commits to reduce absolute scope 1 GHG emissions 46.2% by 2030 from a 2019 base year. Elevance Health Inc. also commits to continue active annual sourcing of 100% renewable electricity through 2030. Elevance Health Inc. further commits that 75% of its suppliers by spend, covering purchased goods and services, will have science-based targets by 2028.</t>
  </si>
  <si>
    <t>http://archive.today/2025.07.16-170413/https://www.elevancehealth.com/content/dam/elevance-health/documents/Environmental_Policy_and_Commitments.pdf</t>
  </si>
  <si>
    <t>Elevance Health has the following approved near-term science-based target, aligned with a 1.5°C  trajectory: Elevance Health commits to reduce absolute scope 1 GHG emissions 46.2% by 2030 from a 2019 base year. We also commit to continue active annual sourcing of 100% renewable electricity through 2030. We further commit that 75% of our suppliers by spend, covering purchased goods and services, will have science-based targets by 2028.</t>
  </si>
  <si>
    <t xml:space="preserve">The inventory includes CO2, CH4, NF3, N2O, PFCs, HFCs, SF6 or NF3 for all relevant GHG emissions sources.
</t>
  </si>
  <si>
    <t xml:space="preserve">"Governance and Risk Management
Our Chief Sustainability Officer partners with the Chief Risk Officer (CRO) and Enterprise Risk Management (ERM) to identify potential climate related risks through ongoing assessments. Substantive risks are elevated to the Enterprise Risk Council (ERC), which meets at least quarterly. The ERC oversees the ERM program execution and reviews mitigation strategies and key-risk indicators. The ERC is led by the CRO and comprised of members of our leadership team including executives from Information Security, Corporate Security, Compliance, Internal Audit, Legal, Public Policy and Sustainability. If climate related issues were to meet the ERM risk appetite and thresholds, then mitigation and control strategies would be reported to the Audit Committee and the Board of Directors. The CRO reports directly to the Audit Committee of the Board, with administrative reporting to the Chief Financial Officer. The CRO provides an ERM update to the Audit Committee quarterly and to the full Board at least annually" (source: http://archive.today/2025.07.16-171854/https://www.elevancehealth.com/content/dam/elevance-health/documents/ELV_2024_Impact_Report.pdf)
Didn't refer to equity specifically in their climate plan, but refer several times to building resiliency. </t>
  </si>
  <si>
    <t>1. Supports biodiversity by purchasing carbon offsets to neutralize direct emissions that cannot be sourced renewably. Initiated in 2021, these offsets support the conservation of managed forestland and  outdoor recreation in an economically at-risk region of Tennessee (http://archive.today/2025.07.16-165432/https://www.elevancehealth.com/content/dam/elevance-health/documents/ELV_2023_Impact_Report.pdf).</t>
  </si>
  <si>
    <t>1.83E+11</t>
  </si>
  <si>
    <t>Elevance Health Inc.</t>
  </si>
  <si>
    <t>bank of china</t>
  </si>
  <si>
    <t>https://web.archive.org/web/20251025060245/https://pic.bankofchina.com/bocappd/report/202503/P020250326686748448135.pdf</t>
  </si>
  <si>
    <t>Net zero or similar</t>
  </si>
  <si>
    <t>The decarbonization targets of BOC's business strategy are in full alignment with China's goals of reaching carbon emissions peak before 2030, and achieving carbon neutrality before 2060. (pg 5)
Bank of China Limited Transition Bonds Management Statement: https://web.archive.org/web/20251025060944/https://pic.bankofchina.com/bocappd/report/202310/P020231011315246686358.pdf#:~:text=,before%202030%2C%20and%20achieving</t>
  </si>
  <si>
    <t>Key Source: Bank of China 2024 CSR/ESG Report: https://web.archive.org/web/20251025060245/https://pic.bankofchina.com/bocappd/report/202503/P020250326686748448135.pdf
In 2024, the Board of Directors of the Bank reviewed and adopted the 14th Five-Year Plan of BOC for Green Finance (Revision in 2024), which sets out the Group's four key objectives for developing green finance. The plan raises the target values of existing quantitative indicators and introduces 10 key quantitative indicators related to green credit, green bonds, and more, forming a comprehensive set of development indicators for green finance. It also enhances various aspects, including top-level design, organisational management, green finance products and services, regional development and international cooperation, customer ESG risk management, green operations and information disclosure, talent development, incentives and constraints, and the establishment of a data verification system.
On 24 Sep 2021, Bank of China announced that it has issued the "Bank of China's Action Plan of the 'Carbon Peaking and Carbon Neutrality Target'" (‰∏≠ÂõΩÈì∂Ë°åÊúçÂä°‚ÄúÁ¢≥ËææÂ≥∞„ÄÅÁ¢≥‰∏≠Âíå‚ÄùÁõÆÊ†áË°åÂä®ËÆ°Âàí), but this Action Plan only laid out a roadmap of how BOC will *support China* in realizing its national dual-carbon goals, i.e. achieving peak carbon by 2030 and carbon neutrality by 2060. ("Âä©ÂäõÊé®Âä®ÊàëÂõΩÂÆûÁé∞‚Äú30‚Ä¢60ÁõÆÊ†á‚ÄùÁöÑ‰ΩìÁé∞"), without mentioning BOC's targets/commitment to reducing its own emissions
It is however worth noting that BOC's subsidiary, Bank of China (Hong Kong) Holdings Limited (BOCHK), has "formulated and announced the Group‚Äôs aim to achieve carbon neutrality in [its] own operations by 2030" (P.5). BOCHK even conducted a carbon footprint verification, where they gathered the operational environmental information of the Group from 2019 to 2022, including energy consumption, water consumption, paper consumption, waste, petrol and diesel, etc. to calculate its carbon emissions in different areas, and enhance the accuracy, timeliness and completeness of the environmental data "to meet the requirements of their Parent Bank, [BOC]" (P.70, BOCHK Sustainability Report 2022).
See: 
"Bank of China Unveils Carbon Emissions Action Plan": 
https://web.archive.org/web/20240204214814/https://www.chinabankingnews.com/2021/09/28/bank-of-china-unveils-carbon-emissions-action-plan/
"‰∏≠ÂõΩÈì∂Ë°åÂà∂ÂÆö„Ää‰∏≠ÂõΩÈì∂Ë°åÊúçÂä°‚ÄúÁ¢≥ËææÂ≥∞„ÄÅÁ¢≥‰∏≠Âíå‚ÄùÁõÆÊ†áË°åÂä®ËÆ°Âàí„Äã" (Available in Chinese only) : https://web.archive.org/web/20241206211150/https://www.boc.cn/aboutboc/bi1/202109/t20210924_20085963.html
BOC (Hong Kong) Holdings Limited - 2022 Sustainability Report:
https://www.bochk.com/dam/bochk/desktop/top/aboutus/esg/report/SustainabilityReport2022_en.pdf
Bank of China Limited Transition Bonds Management Statement: https://web.archive.org/web/20251025060944/https://pic.bankofchina.com/bocappd/report/202310/P020231011315246686358.pdf#:~:text=,before%202030%2C%20and%20achieving</t>
  </si>
  <si>
    <t>The greenhouse gas emissions from the Bank's own operations mainly include carbon dioxide, methane, and nitrous oxide. These greenhouse gas emissions are mainly incurred by energy consumption and waste disposal. They include the emissions within Scope 1, Scope 2, and Scope 3. Scope 1 refers to the direct emissions from combustion of fossil fuel such as gasoline, diesel oil, natural gas, liquefied natural gas, liquefied petroleum gas, fuel oil, and coal. Scope 2 refers to the indirect emissions embodied in purchased electric power and heat consumption. Category 5 within Scope 3 includes other indirect emissions from waste paper, office waste, and food waste disposal.
The Bank disclosed Scope 3 greenhouse gas emissions (category 5) data in 2024 and will expand the disclosure of Scope 3 greenhouse gas emissions data for other categories in an orderly manner in the future.
pg 45</t>
  </si>
  <si>
    <t>Measures for all emission scopes that are covered by the target</t>
  </si>
  <si>
    <t>Plan: pg 8-22 CSR report &amp; transition plan 
- The Bank has proactively explored carbon reduction pathways and methods for its daily operations and, in 2024, formulated the Carbon Neutrality Programme for BOC Head Office Building, BOCHK Building, and Office Buildings of Domestic Tier-1 Branches. The programme sets the goal of achieving carbon neutrality in these main office buildings and outlines both qualitative and quantitative targets, along with specific measures across eight areas. These include improving key energy management policies, enhancing water conservation and utilisation, promoting green office practices and travelling, and implementing energy-saving and carbon reduction renovations. (pg 44)
Not explicit on equity, but the Bank issued the world's first sustainability-linked, green, and social loans (SGS) bonds. This initiative represents another innovative step by the Bank to enhance the global ESG financial product and service ecosystem, contributing to the achievement of sustainable economic and social development. (pg 16)
On Accountability: The Board of Directors and its Personnel and Remuneration Committee considered and adopted the performance appraisal programme for senior management members, which sets indicators such as serving green finance in the appraisal and links the appraisal results with the allocation of remuneration. (pg 8)
"Incorporate environment (climate)- related target into the performance assessment of senior management members, linking the results to their remuneration" (pg 8)</t>
  </si>
  <si>
    <t>Must be high environmental integrity, Avoid social harm, Avoid biodiversity harm</t>
  </si>
  <si>
    <t xml:space="preserve">Credit:
- The Bank will specify credit extension requirements for biodiversity conservation and key points for the assessment of customer ESG risks in credit policies for key industries like forestry, crop seed, wind power generation, pumped-storage hydropower, and coal. (pg 14)
- The Bank's industry specific credit policies integrate national policies and regulatory requirements, outlining industry-standard technical indicators in the customer and project eligibility criteria. They also set out requirements for risk identification and prevention, credit management strategies, and other relevant areas. These credit policies are strictly binding for all credit activities of the Bank. In 2024, the Bank developed or revised the credit policies for green and low-carbon transition industries, including nuclear power generation and supply, thermal power generation, environmental governance, new energy vehicles, energy conservation and carbon reduction in key fields, compliance with ESG documents, and lists of compliance risk points.
More on conditions: 
BOC will apply the principle of "Do No Significant Harm", namely, to do no significant harm to other important environmental goals such as water and marine resources, pollution prevention and control, biodiversity, and meet the social safeguard requirements set by local laws and regulations of the countries or regions where the relevant projects are located.
** source: Bank of China Limited Transition Bonds Management Statement: (https://web.archive.org/web/20251025060944/https://pic.bankofchina.com/bocappd/report/202310/P020231011315246686358.pdf#:~:text=,before%202030%2C%20and%20achieving )
- Carbon allowance: As a major emitter in the city, the Head Office Tower in Beijing strictly adheres to the requirements of the Beijing Municipal Ecology and Environment Bureau for carbon emission accounting, verification, and carbon allowance compliance. In 2024, the building utilised 85,582 tonnes of Beijing's carbon allowances, successfully meeting the 2023 carbon emission target within the stipulated timeframe. (pg 24)
- Carbon capture: Carbon capture, utilisation, and storage (CCUS) technology is a crucial pathway for achieving large-scale carbon emission reductions in response to global climate change. A power plant's 1.5 million tonnes/year carbon dioxide capture project by China Huaneng Group is China's first one-million-tonne CO2 capture project for a coal-fired power plant and has been included in the NDRC List of Demonstration Projects for Green, Low-carbon, and Advanced Technologies (First Version). After learning about the project's financial service needs, BOC Gansu Branch carefully reviewed both domestic and international financing cases for carbon capture projects. It then provided a customised financial service solution, approving a credit line of RMB240 million, which effectively supported the project's implementation and associated scientific research. (pg 14)
</t>
  </si>
  <si>
    <t>1.77E+11</t>
  </si>
  <si>
    <t>citigroup</t>
  </si>
  <si>
    <t>https://www.citigroup.com/rcs/citigpa/storage/public/2023-Citi-Climate-Report.pdf</t>
  </si>
  <si>
    <t>Scope 1 and 2: "Net zero emissions by 2030 commitment for operations"</t>
  </si>
  <si>
    <t>"Net zero emissions by 2050 commitment for financing" Pg 13
https://www.citigroup.com/rcs/citigpa/storage/public/2023-Citi-Climate-Report.pdf
"Citi continues to have a 2030 interim absolute reduction target of 29%, aligned with the IEA NZE 2050 reduction rate for the sector between 2020 and 2030. The 2020 baseline for this target has been restated to include both financed and facilitated emissions. To restate the baseline, 2020 facilitated emissions were added to the 2020 financed emissions. For a combined baseline of 168 M mt CO2e. Using the combined baseline, the 2030 interim target is 119.3 M mt CO2e." Pg 5
https://www.citigroup.com/rcs/citigpa/storage/public/2023-Citi-Climate-Report-Supplement-Net-Zero-Metrics-Methodology.pdf</t>
  </si>
  <si>
    <t>Gases: Types of GHGs included: CO2, N2O, CH4 (Assured, Pg 109
Scope: interim target covers scope 1&amp;2; 2050 net zero target covers scope 3</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</si>
  <si>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 Schedule for regular review of measures</t>
  </si>
  <si>
    <t xml:space="preserve">Equity: 'Just Transition: The term ‚Äújust transition‚Äù may be described in a variety of ways, but generally refers to the concept of minimizing the negative social impacts of the move toward a low-carbon economy and, if possible, providing positive benefits as well....As we engage with our clients, we have learned that each has different priorities that should be accounted for in the pursuit of a just transition. We have considered energy security and the needs of emerging markets in our initial net zero assessments and intend to continue building upon these efforts as our Net Zero Plan develops and we work toward our 2030 targets. '
Accountable: 'ESG-related goals are incorporated into several executive scorecards, which are key elements of performance management tied to the determination of incentive compensation for
these executives.' </t>
  </si>
  <si>
    <t xml:space="preserve">In 2022, we began purchasing voluntary thirdparty verified carbon credits. These consist of a portfolio of nature-based, energy efficiency and methane destruction credits in an amount equivalent to our Scope 1 real estate emissions. While we recognize the potential value of high-integrity voluntary carbon credits, we do not account for the use of carbon credits when measuring progress toward our 2025 operational footprint goals. 
The voluntary carbon credit market is evolving and we are therefore using our initial purchases as a learning opportunity to begin developing an effective, long-term approach for the use of carbon credits and removal of residual emissions as we approach our 2030 net zero commitment. </t>
  </si>
  <si>
    <t>1.69E+11</t>
  </si>
  <si>
    <t>stellantis</t>
  </si>
  <si>
    <t>https://www.stellantis.com/content/dam/stellantis-corporate/investors/financial-reports/Stellantis-NV-20241231-Annual-Report.pdf</t>
  </si>
  <si>
    <t>The Dare Forward 2030 strategic plan proposes - 
*Reduction in absolute GHG emissions (%) across Scopes 1, 2, and 3 vs. 2021 base year: 30%
*Reduction in GHG emissions intensity per vehicle (%) across Scopes 1, 2, and 3 vs. 2021 base year: 50%
*Reduce GHG emissions by 75% on all Stellantis manufacturing and non-manufacturing sites (Scopes
1 and 2 of the GHG protocol) from 2021 levels.
*"100% decarbonised electricity by 2030."
*"Increase to 95% the share of APV from key suppliers with CO2 reduction targets compliant with the Paris Agreement by 2030."
*'Under our Dare Forward 2030 strategic plan, we aim to reduce our carbon footprint by developing and securing an advanced green materials supply by 2038"
*"Reducing CO2 emissions from steel is a key lever in achieving our 2030 targets"
"Many of the targets set forth in the Company‚Äôs Dare Forward 2030 strategic plan are dependent on external enablers including the pace of the industry‚Äôs transition to full electrification, conducive BEV policies (e.g., charging infrastructure, BEV purchasing incentives), and the availability of decarbonized energy.These targets have become increasingly challenging in light of the trends in market dynamics, government policy and regulation that have emerged since the plan‚Äôs introduction in March 2022."
(source: 2024 annual report, https://www.stellantis.com/content/dam/stellantis-corporate/investors/financial-reports/Stellantis-NV-20241231-Annual-Report.pdf)
(source  2024 Expanded Sustainability Statement, https://www.stellantis.com/content/dam/stellantis-corporate/sustainability/esg-disclosures/Stellantis-Expanded-Sustainability-Statement-2024.pdf)</t>
  </si>
  <si>
    <t>*"deep emission cuts to slash CO2 in half by 2030, benchmarking our 2021 metrics, and achieve carbon net zero by 2038 with single digit percentage compensation of the remaining emissions"
*Committed to limiting global warming by 1.5¬∞C in alignment with the "IPCC"
*Design manufacturing process that minimises the use of raw materials and achieve 100% waste recycling within local circular economy loops
* Carbon neutrally commitment by 2038 - reduce emissions intensity by more than 90% across scopes 1,2 and 3 by 2038
*Achieve significant fleet green house gas (GHG) emissions reductions based on full life cycle analysis
*Set voluntary targets to reduce GHG emissions and other polluntants across the comany's operations 
*Aim for zero water withdrawal in industrial processes by increasing water recycling
* Recognition of microplastics as a material issue within its value supply chain - 27th Feburary 2025 - but is yet to be established within specific net-zero policies or targets. 
*Stellantis uses GHG Protocol and SBTi framework to set its targets
*Stellantis' path to net-zero is built on three decarbonisation pillars - "low-carbon product portfolio, sustainable supply chain and efficiency of own operations."
*"The achievement of targets is conditioned by key external enablers: decarbonized energy (based on Announced Pledges Scenario from International Energy Agency), and conducive public policies for BEV (charging infrastructure, purchasing incentives)"
*Since the launch of the strategic plan, emerging trends in market dynamics, government policy and regulation have made the targets harder to achieve but they still remain in place
*"Our push to net zero addresses all sources of greenhouse gas emissions, from Vehicles to Supply Chain, and Industrial and Sites. We identified nine critical activities to reduce our carbon footprint across Scopes 1, 2 and 3, implementing different practices and technologies that limit compensation to the bare minimum."
(source - https://www.stellantis.com/en/responsibility/carbon-net-zero-strategy)
(source - Stellantis 2024/25 climate policy report - https://www.stellantis.com/content/dam/stellantis-corporate/sustainability/csr-disclosure/stellantis/2024/Stellantis-2024-Climate-Policy-Report.pdf)
(source - Stellantis Expanded Sustainability Statement 2024- https://www.stellantis.com/content/dam/stellantis-corporate/sustainability/esg-disclosures/Stellantis-Expanded-Sustainability-Statement-2024.pdf)</t>
  </si>
  <si>
    <t xml:space="preserve">Gases: 
*Historical emissions emitted by the company are not specified 
"Stellantis includes climate requirements in its purchasing agreements, using a CO2 ‚Äúcradle-to-gate‚Äù performance as a guideline for the contract assignments. This means that all CO2-equivalent emissions ‚Äì from the extraction of raw material to part production by the suppliers ‚Äì are considered." [https://www.stellantis.com/en/responsibility/carbon-net-zero-strategy/supply-chain]
*gases covered - carbon dioxide, methane, nitrous oxide
*Stellantis counts biogenic CO2 (electricity from biomass) as zero emissions, following GHG Protocol rules
*Stellantis track greenhouse gas emissions across its full value chain including raw material sourcing, company operations and how its products are produced.
(https://www.stellantis.com/content/dam/stellantis-corporate/sustainability/esg-disclosures/Stellantis-Expanded-Sustainability-Statement-2024.pdf)
Scopes: Carbon Net Zero of the whole value chain (scope 1, 2 and 3) with single digit % compensation of residual emissions vs 2021 level... Absolute greenhouse gas emissions reduced by
more than 90% for scope 1 and 2. </t>
  </si>
  <si>
    <t>Measures for all emission scopes that are covered by the target, Information on the emission reductions expected from these measures within a certain time period, Information on the extent to which measures will be applied (e.g. if switching to EVs, what share of the fleet; if installing an own solar PV installation, what is the installed capacity), Schedule for regular review of measures</t>
  </si>
  <si>
    <t xml:space="preserve">Stellantis 2024/2025 Climate Policy Report - https://www.stellantis.com/content/dam/stellantis-corporate/sustainability/csr-disclosure/stellantis/2024/Stellantis-2024-Climate-Policy-Report.pdf
*Public plan - all of the climate change ambitions, strategic KPIs, and commitments have been published in the previous 2023 CSR report and the current Sustainability Statement available to view on the website and the 2024 Stellantis Annual Report
*Regular review - A working project group meet weekly to review measures. Involves global contributors from corporate affairs, communications, ESG, investor relations, and CO2 offices within the company. It is overseen by the Chief Corporate Affairs and Communications Officer.
*Target roadmaps such as electrification of fleets may adapt in accordance with regulatory updates in markets where Stellantis operate 
Leadership accountable - Execution of strategies is the responsibility of the Chief Executive Officer, but currently under the leadership of the Chairman of the Interim Executive Committee (27/02/2025). 
[https://www.stellantis.com/content/dam/stellantis-corporate/sustainability/esg-disclosures/Stellantis-Expanded-Sustainability-Statement-2024.pdf]
Plan: within 2022 Corporate Social Responsibility Report [https://web.archive.org/web/20240430142549/https://www.stellantis.com/content/dam/stellantis-corporate/sustainability/csr-disclosure/stellantis/2022/Stellantis-2022-CSR-Report.pdf]
Regular review of measures: E.g., "The Strategy Council meets monthly, to direct the strategy regarding vehicle CO2 emissions and to review on a quarterly basis the overall carbon net zero roadmap with the Top Executive Team." [p. 82 of https://web.archive.org/web/20240430142549/https://www.stellantis.com/content/dam/stellantis-corporate/sustainability/csr-disclosure/stellantis/2022/Stellantis-2022-CSR-Report.pdf]
Reporting: see https://web.archive.org/web/20240430142845/https://www.stellantis.com/en/responsibility/csr-disclosures‚Ä∫
Equity: no reference
Accountability: "Climate being a key topic, the Board of Directors ensures that the strategy fits with Stellantis long-term vision and climate resilience, but also that related risks and opportunities stemming from the effects of climate change are properly identified and managed. The CEO and the Strategy Council are responsible for defining the overall environmental strategy, including Climate-related policies." [p. 80 of https://web.archive.org/web/20240430142549/https://www.stellantis.com/content/dam/stellantis-corporate/sustainability/csr-disclosure/stellantis/2022/Stellantis-2022-CSR-Report.pdf]. </t>
  </si>
  <si>
    <t>Avoid biodiversity harm, Avoid social harm</t>
  </si>
  <si>
    <t>Carbon credit conditions: "Stellantis‚Äô 2038 carbon neutrality commitment incorporates more than 90% reduction in emissions. For residual emissions that cannot be abated, Stellantis‚Äô position is to select carbon removal projects that strictly respect a set of robust quality criteria, which notably include additionality, no harm requirements for local ecosystems and communities, and environmental, social &amp; biodiversity co-benefits." [p. 36 of https://web.archive.org/web/20240408114015/https://www.stellantis.com/content/dam/stellantis-corporate/sustaibility/csr-disclosure/stellantis/2023/Stellantis-2023-CSR-Report.pdf]</t>
  </si>
  <si>
    <t xml:space="preserve">Carbon Credit conditions - Carbon removal projects must ensure additionality, permanence, accurate measurement, ongoing monitoring, transparent reporting and verification, prevention of leakage, protection of local ecosystems and communities and deliver environmental, social and biodiversity benefits.
Source - 2024 Expanded Sustainability Statement (https://www.stellantis.com/content/dam/stellantis-corporate/sustainability/esg-disclosures/Stellantis-Expanded-Sustainability-Statement-2024.pdf)
Offsets - Creation of carbon removal organisation and governance framework in 2024 to offset remaining emissions and achieve Stellantis' Carbon Net-Zero Targets
Offsets: "In order to contribute to the collective global carbon neutrality objective in the most efficient way, Stellantis‚Äô strategy is based on energy consumption reduction first, then carbon footprint reduction at the maximum, before balancing residual GHG emissions with carbon removal and additional other compensation solutions if relevant... Concurrently, Stellantis has engaged an in-depth screening of mature and emerging technologies- including Spot Source Capture, Direct Air Capture, Biochar, Mineral Storage, Reforestation &amp; Afforestation etc. - to assess the most reliable and impactful carbon removal and storage technologies. Stellantis is committed to investing in a portfolio of carbon removal technologies and projects across several continents. Key orientations on this topic are planned to be submitted to the Strategy Council consistently with the timeline of decisions to be made for the Stellantis Carbon Net Zero roadmap. In the Spring of 2023 Stellantis Ventures made a strategic investment in NetZero, a climate venture specializing in long-term carbon removal from the atmosphere by turning agriculture residues into biochar, a very stable form of carbon. Biochar can be mixed with agricultural soils, improving yields and reducing the need for fertilizers." [p. 36 of https://web.archive.org/web/20240408114015/https://www.stellantis.com/content/dam/stellantis-corporate/sustainability/csr-disclosure/stellantis/2023/Stellantis-2023-CSR-Report.pdf]
Carbon credit conditions: "Stellantis‚Äô 2038 carbon neutrality commitment incorporates more than 90% reduction in emissions. For residual emissions that cannot be abated, Stellantis‚Äô position is to select carbon removal projects that strictly respect a set of robust quality criteria, which notably include additionality, no harm requirements for local ecosystems and communities, and environmental, social &amp; biodiversity co-benefits." [p. 36 of https://web.archive.org/web/20240408114015/https://www.stellantis.com/content/dam/stellantis-corporate/sustainability/csr-disclosure/stellantis/2023/Stellantis-2023-CSR-Report.pdf]
</t>
  </si>
  <si>
    <t>1.70E+11</t>
  </si>
  <si>
    <t>meta platforms</t>
  </si>
  <si>
    <t>Meta Platforms, Inc.</t>
  </si>
  <si>
    <t>US30303M1027</t>
  </si>
  <si>
    <t>BQ4BKCS1HXDV9HN80Z93</t>
  </si>
  <si>
    <t>Meta commits to reduce absolute scope 1 and 2 GHG emissions 42% by
2031 from a 2021 base year. Meta also commits to continue annually
sourcing 100% renewable electricity through 2030. Meta further commits
that 76% of its suppliers by emissions covering purchased goods and
services and capital goods, will have science-based targets by 2026.</t>
  </si>
  <si>
    <t>https://sustainability.atmeta.com/wp-content/uploads/2024/08/Meta-2024-Sustainability-Report.pdf</t>
  </si>
  <si>
    <t xml:space="preserve">Reduce Scope 1 and 2 emissions by 42% by 2031 from a 2021 baseline.
Enable at least two-thirds of suppliers to set science-aligned emissions reduction targets by 2026.
Not exceed 2021 baseline Scope 3 emissions by the end of 2031.
Restore 200% of water consumed in high water stress regions and 100% in medium water stress regions.
Continue to match 100% of electricity use with renewable energy.
Positively impact the communities and environment where operations occur.
Ensure supply chain partners uphold high human rights and environmental standards.
</t>
  </si>
  <si>
    <t>Meta achieved operational net zero in 2020 and continues to strengthen its climate strategy through science-aligned goals, supplier engagement, renewable energy commitments, and water restoration initiatives.</t>
  </si>
  <si>
    <t>According to the Meta 2023 Sustainability Report, the company accounts for emissions across all operational and value chain scopes (1, 2, and 3) following the GHG Protocol. The reports outline the inclusion of direct emissions, purchased electricity, and upstream and downstream activities such as product life cycles and supplier operations.</t>
  </si>
  <si>
    <t>The Audit and Risk Oversight Committee (AROC) of the Meta Board of Directors oversees sustainability strategy and progress.
AROC receives regular updates on climate change initiatives, supply chain management, and net zero progress from senior executives, including the Vice President of Infrastructure Data Centers, the Global Head of Net Zero and Sustainability, and the Director of Sustainability.
Sustainability programs, policies, and risk reviews occur at least annually. (Meta 2024 Sustainability Report, p.10)</t>
  </si>
  <si>
    <t>Meta uses high-quality carbon removal projects to balance remaining emissions as part of its net zero strategy. The company invests in nature-based solutions such as reforestation and supports technological carbon removal innovations (e.g., BECCS and DACCS) to advance global decarbonization capacity.</t>
  </si>
  <si>
    <t>1.65E+11</t>
  </si>
  <si>
    <t>centene</t>
  </si>
  <si>
    <t>https://www.centene.com/who-we-are/corporate-facts-reports.html?_gl=1*1c7f8r4*_ga*MTI3NTEwNDE0Ny4xNzQyOTEwODM1*_ga_HQB3VPSXQE*MTc0MjkxMDgzNC4xLjEuMTc0MjkxMzMyNi4wLjAuMA..</t>
  </si>
  <si>
    <t xml:space="preserve">(p. 118 &amp; 119) The Company has not published GHG targets or issued a climate transition plan as the Board does not believe it is in the best interests of the Company and its stockholders to adopt GHG reduction targets at this time. Rather, it is the Board's view that continuing the Company's initiatives described above (materially expanded its initiatives and disclosures to address climate change and summarized these efforts annually in its Sustainability Report, TCFD report and SASB report) is the best short-term path. </t>
  </si>
  <si>
    <t xml:space="preserve">Although the company does not have any GHG targets, it does report its scope 1-3 data in its sustainability report, TCFD report and SASB report with 2019 as baseline year. 
GHG Emissions (mtCO2e) 2019 2022 2023
Scope 1 18,879 13,694 9,998
Scope 2 (location-based) 100,041 77,574 54,959
Scope 2 (market-based) 90,236 73,121 54,646
Scope 3 2,756,367 1,861,003 1,337,192
(FY2023 Annual report, p. 119, TCFD report, p. 6) </t>
  </si>
  <si>
    <t>china railway engineering</t>
  </si>
  <si>
    <t>jd com</t>
  </si>
  <si>
    <t>https://ir.jd.com/static-files/74fbc608-ec31-47e9-8360-057148ada7d0</t>
  </si>
  <si>
    <t xml:space="preserve">Overall target: "In October 2019, JDL announced it would join the SBTi, becoming the first Chinese logistics company to commit to a science-based emissions reduction target. JDL also committed to reduce GHG emissions 50% by 2030 compared with 2019" (ESG Report 2020, p. 20). 
Scope 1 &amp; 2: "Our long-term goal is to achieve zero carbon emissions from our offices by 2030" (ESG Report 2022, p. 59). 
Scope 3: "Use 100% environmentally friendly and renewable packaging materials by 2030 (ESG Report 2022, p. 72), replace 100% of traditional logistics transport vehicles with new energy vehicles (NEVs) by 2030 (p. 52, 58 &amp; 77), promote 50% of JD Logistics' suppliers to join SBTi by 2025" (ESG Report 2022, p. 58 &amp;77), and collaborate with multiple industry partners on the Delivered with Original Package (DWOP) initiative, aiming for 80% of products sold through e-commerce channels to be shipped in their original packaging by 2030" (ESG Report 2022, p. 52 &amp; 73). </t>
  </si>
  <si>
    <t>Accessibility and materiality: JD.com published its first ESG report in 2020, released its sustainability manifesto to reduce GHG emissions by 50% by 2030. However, this target nor the progress has ever been mentioned in the company‚Äôs reporting over the past five years. In addition, the Scope 1, 2, and 3 emissions targets outlined in the 2022 ESG report received no follow-ups/updates in the 2023 report.
ESG Report 2023: https://ir.jd.com/static-files/74fbc608-ec31-47e9-8360-057148ada7d0 
ESG Report 2022: https://ir.jd.com/system/files-encrypted/nasdaq_kms/assets/2023/06/20/18-39-49/JD.com%2C%20Inc.%202022%20Environmental%2C%20Social%20and%20Governance%20Report.pdf
ESG Report 2021: https://ir.jd.com/system/files-encrypted/nasdaq_kms/assets/2022/05/24/11-43-02/2021%20JD.com%20Environmental%20Social%20and%20Governance%20Report.pdf
ESG Report 2020: https://ir.jd.com/system/files-encrypted/nasdaq_kms/assets/2021/04/19/2-46-41/2020%20JD.com%20Environmental%20Social%20and%20Governance%20Report.pdf</t>
  </si>
  <si>
    <t>1.61E+11</t>
  </si>
  <si>
    <t>china life insurance</t>
  </si>
  <si>
    <t>China Life Insurance Co</t>
  </si>
  <si>
    <t>'Carrying out energy conservation and emissions reduction for carbon emissions of Scope 1 and Scope 2 generated in its operation process and gradually reducing carbon emissions' (p43) - but doesn't actually contain any targets</t>
  </si>
  <si>
    <t>https://www.e-chinalife.com/c/2022-03-24/524701.shtml</t>
  </si>
  <si>
    <t>2021 ESG Report did not contain any targets</t>
  </si>
  <si>
    <t>home depot</t>
  </si>
  <si>
    <t>The Home Depot</t>
  </si>
  <si>
    <t>US4370761029</t>
  </si>
  <si>
    <t>QEKMOTMBBKA8I816DO57</t>
  </si>
  <si>
    <t>The Home Depot commits to reduce absolute scope 1 and 2 GHG emissions 42% by FY2030 from a FY2020 base year. The Home Depot commits to reduce absolute scope 3 GHG emissions from the use of sold products 42% within the same timeframe.</t>
  </si>
  <si>
    <t>28/03/2024 01:00</t>
  </si>
  <si>
    <t>https://corporate.homedepot.com/sites/default/files/2024-09/2024_Home_Depot_ESG_Report_8.15.24.2_vF.2.pdf</t>
  </si>
  <si>
    <t>- 90% of forklifts in our major U.S. distribution centers will be hydrogen-powered by 2029 - 85% of U.S. &amp; Canadian sales in push mowers and handheld outdoor lawn equipment (combined) in store and online (combined) will be in rechargeable battery technology by 2028 - Produce/procure 100% renewable electricity equivalent to the electricity needs for all Home Depot facilities worldwide by 2030</t>
  </si>
  <si>
    <t>Emissions from 2021 are included, but not previous years.</t>
  </si>
  <si>
    <t xml:space="preserve">
To facilitate oversight and coordination of our ESG efforts across our business, we have two management-level cross-functional committees. In addition, our Board provides oversight of our ESG strategy, activities and reporting, principally through our Nominating and Corporate Governance (NCG) Committee, with support from our Leadership Development and Compensation (LDC) and Audit Committees.</t>
  </si>
  <si>
    <t>1.60E+11</t>
  </si>
  <si>
    <t>sustainability targets</t>
  </si>
  <si>
    <t>ping an insurance</t>
  </si>
  <si>
    <t>http://www.pingan.com/app_upload/images/info/upload/d4eec247-74e2-410a-b130-7f1ee51443ec.pdf</t>
  </si>
  <si>
    <t>2021 ESG Report</t>
  </si>
  <si>
    <t>Plan: lists several paths to achieve its target, but all quite vague, e.g. 'Ping An will increase investment in green assets and encourage innovation in the forms and fields of green financial products (e.g. carbon finance, etc.)' (p33)
Ping An publishes CSR reports bi-annually: https://www.pingan.cn/sustainability/reportsandnews/reports.shtml</t>
  </si>
  <si>
    <t>Nature-based and CCS-based removals: 'In July 2021, Ping An joined the Carbon Neutral Action Alliance, an initiative of the Shanghai Environmental and Energy Exchange, effectively supporting the development of clean technologies, clean energy, carbon capture, ecological carbon sinks, and carbon trading' (p23)</t>
  </si>
  <si>
    <t>1.58E+11</t>
  </si>
  <si>
    <t>mercedes benz</t>
  </si>
  <si>
    <t>Mercedes-Benz AG</t>
  </si>
  <si>
    <t>5299000W0HB7SX4P4882</t>
  </si>
  <si>
    <t>German global automobile marque Mercedes-Benz AG commits to reduce absolute scope 1 and 2 GHG emissions 50% by 2030 from a 2018 base year. Mercedes-Benz AG commits to reduce scope 3 GHG emissions from use of sold products 42% per vehicle kilometer by 2030 from a 2018 base 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</si>
  <si>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1.5Â°C. The targets covering greenhouse gas emissions from scope 3 category 11 emissions from use of sold products are consistent with reductions required to keep warming to Well-below 2Â°C</t>
  </si>
  <si>
    <t>22/11/2019 01:00</t>
  </si>
  <si>
    <t>https://web.archive.org/web/20250928161623/https://group.mercedes-benz.com/documents/investors/reports/annual-report/mercedes-benz/mercedes-benz-climate-transition-action-plan-2025.pdf</t>
  </si>
  <si>
    <t xml:space="preserve">Having met the target to reduce CO‚ÇÇ emissions in its own plants (Scope 1 and 2) by 50 % by 2030 compared to 2018 in 2022, Mercedes-Benz has defined a new goal that by 2030, it wants to achieve an 80 % reduction compared to 2018. 
Other goals include 
*Covering 70 % (Cars) and 80 % (Vans) of energy consumption in production with renewable energies by 2030
*aiming to reduce CO‚ÇÇ emissions per passenger car in the new vehicle fleet up to 50% across all stages of the value chain over the entire lifecycle within the next decade compared to 2020
*Reduction of the greenhouse gas emissions of the new vehicle fleet at Mercedes-Benz Cars &amp; Vans during the vehicle use phase (well-to-wheel) by more than 40 percent as compared to 2018 by 2030. 
*Reduce scope 3 GHG emissions from use of sold products 42 % per vehicle kilometre by 2030 from a 2018 base year.
*In 2023, the 2039 target - Mercedes-Benz new vehicle fleet is to become CO2-neutral in the net effect along the entire value chain and is no longer to have any impact on NO2 pollution in urban areas by 2025" was branded as an interim target is now the main target.
- source: slide 8, sustainability report 2023, https://group.mercedes-benz.com/documents/sustainability/reports/mercedes-benz-sustainability-report-2023.pdf </t>
  </si>
  <si>
    <t>'We continue to make strong progress on our ‚Äòroad to zero‚Äô by executing our sustainability plans'. 
(https://group.mercedes-benz.com/investors/events/2025-mercedes-benz-group-sustainability-update.html)
Updates include - 
* 'All locations of the Mercedes-Benz Group have been operating net carbon-neutral since 2022 in terms of Scope 1 and Scope 2.'
*'The Mercedes-Benz Group‚Äôs locations obtain 100 % of their external electricity from renewable sources.'
*'Carbon emissions have decreased by 75 percent in 2024'
(https://web.archive.org/web/20250928161623/https://group.mercedes-benz.com/documents/investors/reports/annual-report/mercedes-benz/mercedes-benz-climate-transition-action-plan-2025.pdf) (https://group.mercedes-benz.com/investors/events/2025-mercedes-benz-group-sustainability-update.html)
 *"Reduction of the greenhouse gas emissions of the new vehicle fleet at Mercedes-Benz Cars &amp; Vans during the vehicle use phase (well-to-wheel) by more than 40 percent as compared to 2018 by 2030. 
*50 percent reduction as compared to 2018 of CO2 emissions and energy purchases (Scope 1 &amp; 2) at our Mercedes-Benz Cars &amp; Vans plants worldwide by 2030."
 - By 2022, Mercedes-Benz will have battery electric vehicles (BEV) in all segments the company serves. 
 - From 2025 onwards, all newly launched vehicle architectures will be electric-only and customers will be able to choose an all-electric alternative for every model the company makes.
See also: https://www.esgtoday.com/mercedes-benz-pledges-to-reduce-emissions-from-production-by-80-by-2030/
- 2039 target of new fleet of vehicles that are net carbon-neutral along all stages of the value chain is not coded as a net zero target for the purpose of the Net Zero Tracker as it only covers a segment of the group's emissions.</t>
  </si>
  <si>
    <t>* 'The Group takes into account other greenhouse gases in addition to CO2 ... and aims to reduce greenhouse gas emissions in its own business activities and throughout the entire value chain'.
(https://group.mercedes-benz.com/documents/investors/reports/annual-report/mercedes-benz/mercedes-benz-annual-report-2024-incl-combined-management-report-mbg-ag.pdf#page=112)</t>
  </si>
  <si>
    <t>Reporting -
*Climate transition action plan has been reporting annually since 2023 - https://group.mercedes-benz.com/documents/investors/reports/annual-report/mercedes-benz/mercedes-benz-climate-transition-action-plan-2023-en.pdf
*Annual sustainability reports published since 2011: https://sustainabilityreport.mercedes-benz.com/2022/
Leadership -
*'* The Advisory Board for Integrity and Sustainability, which consists of independent external experts from various countries, has been an important source of input for our sustainability work since 2012 ... meet in regular intervals and holds discussions with members of the Board of Management and other executives from various departments.' 
(https://group.mercedes-benz.com/sustainability/society-governance/stakeholder-engagement/integrity-advisory-board.html)</t>
  </si>
  <si>
    <t>*'Since 2022, all greenhouse gas emissions (Scope 1 and Scope 2) of the Mercedes-Benz Group locations that could not previously be avoided have been compensated for by carbon offsets from qualified climate change mitigation projects.'
(https://group.mercedes-benz.com/documents/investors/reports/annual-report/mercedes-benz/mercedes-benz-climate-transition-action-plan-2025.pdf)
*'Furthermore, the Mercedes-Benz Group supports the development of CO2 removal solutions with high quality and integrity. Since the reporting year 2023, the Group has been making an annually increasing contribution to a high-quality biochar project and has since been expanding its portfolio of CO2 removal projects, among other things, through nature-based solutions.'
(https://group.mercedes-benz.com/documents/investors/reports/annual-report/mercedes-benz/mercedes-benz-annual-report-2024-incl-combined-management-report-mbg-ag.pdf#page=112)</t>
  </si>
  <si>
    <t>1.57E+11</t>
  </si>
  <si>
    <t xml:space="preserve">emissions reduction target and switch to renewable energy </t>
  </si>
  <si>
    <t>bmw</t>
  </si>
  <si>
    <t>DE0005190003</t>
  </si>
  <si>
    <t>YEH5ZCD6E441RHVHD759</t>
  </si>
  <si>
    <t>BMW Group commits to reduce scope 1 and 2 GHG emissions 80% per vehicle produced by 2030 from a 2019 base year. * BMW Group commits to reduce scope 3 GHG emissions from use of sold products 50% per vehicle kilometer by 2030 from a 2019 base year. BMW Group commits to reduce scope 3 GHG emissions from purchased goods &amp; services and upstream transportation &amp; distribution services 22% per vehicle sold by 2030 from a 2019 base year. *The target boundary includes biogenic emissions and removals from bioenergy feedstocks. Auto manufacturers have two near-term target temperature alignments for 1) scope 1 and 2 emissions and 2) scope 3 category 11 emissions from use of sold products.</t>
  </si>
  <si>
    <t>bmw ag</t>
  </si>
  <si>
    <t>https://web.archive.org/web/20250804105050/https://www.bmwgroup.com/en/sustainability/circular-economy.html?s=08</t>
  </si>
  <si>
    <t>Absolute emissions target</t>
  </si>
  <si>
    <t>By 2050 at the latest, we want COâ‚‚e emissions from our value chain as a whole to fall by 90 percent, using 2019 as the baseline. As a milestone toward that ambition, we aim to cut emissions by at least 40 million tonnes of COâ‚‚e by 2030. That means a drop from 150.1 million tonnes a year in 2019 to 108.6 million tonnes a year in 2030. Source: - https://www.bmwgroup.com/en/sustainability/circular-economy.html</t>
  </si>
  <si>
    <t>To achieve our COâ‚‚e emissions reductions, we are working on every aspect of our value chain, from the supply chain and our production sites through to the usage of our vehicles. At the moment the greatest potential for cutting COâ‚‚e emissions lies in the electrification of our vehicle fleet. Fully electric vehicles are accounting for an ever-increasing share of our sales: in 2023 they made up 15 percent of our global sales, rising to 17.4 percent in 2024. Add in our plug-in hybrids, and electrified vehicles account for almost a quarter of our global sales. The BMW Group has made COâ‚‚e emissions reductions in the supply chain a key criterion in contract awards. Since 2021 green energy has been mandatory, not only for our direct (Tier 1) suppliers but also for energy-intensive processes further upstream in the value chain: the production of CO2e-intensive components and materials by our indirect (Tier n) suppliers. Our battery cell suppliers are already required to use 100 percent energy from regenerative sources, as stipulated in our contracts with them. In in-house production, the main factors in reducing our COâ‚‚e emissions are our energy efficiency measures and use of renewables. We are replacing fossil fuels with a range of technologies, including geothermal energy at certain sites, renewable district heating, and heat from electricity (power-to-heat). Since 2020 all the energy we purchase from providers to power our plants worldwide has been sourced from renewables.</t>
  </si>
  <si>
    <t>Gases: 'The BMW Group Report uses also the simplified term â€œcarbonâ€ or the abbreviation CO2 instead of CO2e. Since not only carbon dioxide, but also other gases such as methane (CH4) and nitrous oxide (N2O) contribute to climate warming to a varying extent, the impact is converted into so-called CO2 equivalents (CO2e).' (p7) Scope: 1-2 covered (p56)</t>
  </si>
  <si>
    <t>https://www.bmwgroup.com/content/dam/grpw/websites/bmwgroup_com/ir/downloads/en/2025/bericht/BMW-Group-Report-2024-en.pdf Managing sustainability The BMW Groupâ€™s long-term corporate strategies are determined by the Board of Management. Responsibility for implementing the Groupâ€™s sustainability goals also lies with the Board of Management. Significant decisions are therefore evaluated from the point of view of sustainability. This ensures that sustainability issues are systematically integrated in decision-making processes and to compensation at top management levels. As part of the procedures for managing sustainability on an integrated basis at corporate level, a Group target system has been created that addresses environmental, social and governance issues. The allocation of sub-targets to specific areas and products ensures consistency in the management and responsibility model. For example, carbon equivalent reduction targets have been set specifically for projects working on the development of new vehicles. The Board of Management is made aware of the latest developments relating to target management in the course of the year, at least once a quarter.</t>
  </si>
  <si>
    <t xml:space="preserve">Commitment to apply high-quality standards to purchased offset credits, but no specific information provided </t>
  </si>
  <si>
    <t>https://www.nature.com/articles/s41467-025-62970-w The negligible role of carbon offsetting in corporate climate strategies ....the BMW Group, which spent more on voluntary offsetting - 2.3â€‰times their compliance emission trading costs - since they could cover their emissions with excess allowances from past years Among oil and gas companies, Eni (1.4%) and BP (0.7%) offset the largest shares of their emissions, while in the automobile manufacturing sector, Volkswagen Group (1.1%) and BMW (0.7%) offset the most. The picture changes substantially when focusing solely on scope 1 and location-based scope 2 emissions. The three automobile manufacturers that offset their emissions, Volkswagen Group (50.3%), BMW (45.2%), and Mercedes-Benz Group (40.3%), emerge among the largest five offsetters of scope 1 and 2 emissions (see Fig. 5b). These offset shares rise further when considering market-based scope 2 emissions since BMW and Mercedes-Benz Group offset their full scope 1 and market-based scope 2 emissions. However, even limited to scope 1 and 2 emissions, oil and gas companies offset minor emission shares. Shell (9.8%) has the largest share of offset scope 1 and 2 emissions in the oil and gas sector, followed by Eni (7.5%) and BP (7%).</t>
  </si>
  <si>
    <t>fannie mae</t>
  </si>
  <si>
    <t>https://www.fanniemae.com/about-us/corp-responsibility</t>
  </si>
  <si>
    <t>The previous source url (https://www.fanniemae.com/about-us/esg/environmental) is now defunct. The current Fannie Mae Corporate Responsibility page does not show any entries related to ESG or emissions reduction.
According to Build Remote and HousingWire, Fannie Mae has dissolved its ESG department. (https://buildremote.co/esg/fannie-mae/ | https://web.archive.org/web/20250504101157/https://www.housingwire.com/articles/esg-team-at-fannie-mae-has-been-terminated-sources/)</t>
  </si>
  <si>
    <t>1.51E+11</t>
  </si>
  <si>
    <t>china railway construction</t>
  </si>
  <si>
    <t>https://web.archive.org/web/20251027161050/https://www1.hkexnews.hk/listedco/listconews/sehk/2025/0328/2025032802228.pdf</t>
  </si>
  <si>
    <t>"CRCC has set specific targets: the comprehensive energy consumption per RMB10,000 of business revenue will decrease by 14%, and carbon dioxide emissions will reduce by 18%" (pg 47 Sustainability Report)</t>
  </si>
  <si>
    <t xml:space="preserve">2024 Sustainability Report:
https://web.archive.org/web/20251027161050/https://www1.hkexnews.hk/listedco/listconews/sehk/2025/0328/2025032802228.pdf
2024 Annual Report: https://web.archive.org/web/20251027161227/https://www.hkexnews.hk/listedco/listconews/sehk/2025/0403/2025040301538.pdf
</t>
  </si>
  <si>
    <t>"major emissions are CO2 and non-hazardous construction wastes in production and operation process"  (pg 147 Annual Report)</t>
  </si>
  <si>
    <t>Information on the extent to which measures will be applied (e.g. if switching to EVs, what share of the fleet; if installing an own solar PV installation, what is the installed capacity), Schedule for regular review of measures</t>
  </si>
  <si>
    <t xml:space="preserve">Plan: Responding to climate changes (see response/measures for each climate strategy risk/opportunity on pg 44-47 Sustainability Report)
- Type of carbon reduction measures: Use of clean energy such as PV power and wind power; advocation to purchase green electricity and use of self generated renewable energy electricity; use of lowcarbon technologies in production; development and production of purely electric digging, loading and transporting equipment; implementation of green and lowcarbon project construction, etc. (see pg 49-50 Sustainability Report)
- Specific explanation: "CRCC implemented ‚Äúdual control‚Äù management with a series of control measures. First, it strengthened organisational leadership and institutional construction, worked out its carbon peaking action plan, proposed ‚Äú1256‚Äù green and low-carbon development strategy, and specified the goal of carbon peaking before 2030. Second, it actively adjusted the structure of energy use to reduce the consumption of energy with high carbon dioxide content. Third, it actively used clean energy and implemented cleaner production strategy. Fourthly, it accelerated the elimination of backward production capacity and process and purchased energy-saving and advanced equipment. Fifth, it continued to optimise the construction plans, carried out technological innovation, and promoted the ‚ÄúFour New‚Äù results to save energy and reduce emissions and energy consumption. Sixth, it strengthened the management of materials and equipment, improved the service efficiency of turnover materials, promoted the recycling of resources, and reduced equipment vacancy rate and energy consumption. Seventh, it enhanced publicity and education, and actively participated in ‚ÄúNational Energy Conservation Awareness Week and Low Carbon Day‚Äù activities. The Company‚Äôs comprehensive energy consumption per RMB10,000 of operating income (at comparable prices) decreased by 2.14% compared with the same period last year; carbon dioxide emissions per RMB10,000 of operating income (at comparable prices) decreased by 4.57% compared with the same period last year." (pg 148 AR)
Review measures: "We closely monitor ‚Äúdual carbon‚Äù related policies and regulations, research market demand changes, evaluate customers‚Äô trends towards green buildings and sustainable infrastructure; organize internal cross-departmental discussions, and analyze industry transformation cases in combination." (pg 44 Sustainability Report)
Equity: CRCC adheres to a high sense of responsibility in aiding targeted rural revitalization areas. In 2024, the company organized and deployed rural revitalization efforts 14 times, effectively promoting development in assisted areas. (e.g. The company purchased RMB27,900,600 worth of agricultural products from poverty alleviation areas, aiding in the sale of RMB3,237,900 worth of agricultural products.) - pg 75 Sustainability Report
Leadership accountability: "We have established energy conservation and environmental protection leadership groups and carbon peaking and neutrality leadership groups, led by executive leaders." - pg 50 Sustainability Report
- "We have issued the CRCC Energy Conservation and Ecological Environmental Protection Supervision and Management Measures , fully cooperating with central environmental inspections and focusing on strengthening the assessment of energy conservation and environmental protection indicators. These indicators are incorporated as ‚Äúbinding indicators‚Äù in the performance evaluations of leaders at all levels." (pg 50 Sustainability Report)
- "The Board of Directors has established a social responsibility goal management mechanism that covers key indicators such as carbon emissions, pollutant emissions, energy consumption, water resource management, safety and health, employee development and training, and anti-corruption compliance. It reviews the progress of these goals annually, assessing challenges, strengths, and weaknesses, and formulates targeted control measures. Responsibilities for managing these indicators are clearly assigned, integrating them into the annual performance evaluation system for management and subsidiaries." (pg 11 Sustainability Report) </t>
  </si>
  <si>
    <t>Carbon Removal:
- "Utilizing its full industry chain advantages, CRCC has developed a comprehensive ‚Äúgreen environmental protection+‚Äù development plan centered on ‚ÄúEcology+‚Äù.... Through intensive afforestation and other measures, the project is expected to absorb 540,000 tons of carbon dioxide and release 390,000 tons of oxygen annually." (pg 61 SR)</t>
  </si>
  <si>
    <t>1.48E+11</t>
  </si>
  <si>
    <t>walgreens boots alliance</t>
  </si>
  <si>
    <t>https://web.archive.org/web/20250626192740/https://www.walgreensbootsalliance.com/sites/www/files/2025-01/Impact-Report-2024.pdf</t>
  </si>
  <si>
    <t>"WBA has continued to execute against its global emissions reduction targets, which include an ambition to reduce its total emissions by 30% by the end of fiscal 2030. At the end of fiscal 2024, WBA was able to reduce its Scope 1 and Scope 2 emissions"</t>
  </si>
  <si>
    <t>"Most of our Scope 1 emissions (directly from sources controlled by the Company) and Scope 2 emissions (resulting from purchased electricity, heat and steam consumed by the Company) are related to energy use for light and heat. We also report business travel and the portion of downstream transportation and distribution in our management of Scope 3 emissions (indirect  missions that are a consequence of Company activities but occur from sources not owned or controlled by the Company). The Company reports greenhouse gas (GHG) emissions for entities for which it has financial control, as defined by the Greenhouse Gas Protocol A Corporate Accounting and Reporting Standard, Revised Edition, published by the World Resources Institute/World Business Council for Sustainable Development (the ‚ÄúGHG Protocol‚Äù). WBA has set fiscal 2019 as the GHG baseline year for Scope 1, Scope 2 and Scope 3 emissions and intends to report emissions against this baseline year going forward"</t>
  </si>
  <si>
    <t xml:space="preserve">It does not specify whether it allows for credits to meet its 2030 emissions target. However, it does discuss using credits in order to meet the targets of 100% Roundtable for Sustainable Palm Oil (RSPO)-certified palm oil sourcing. "As an RSPO member, WBA is committed to implementing the RSPO Shared Responsibility requirements within its palm oil related operations. In calendar 2023, we prioritized purchasing RSPO smallholder credits to support smallholder farmers and their initiatives related to palm cultivation." </t>
  </si>
  <si>
    <t>1.39E+11</t>
  </si>
  <si>
    <t>kroger</t>
  </si>
  <si>
    <t>The Kroger Co.</t>
  </si>
  <si>
    <t>US5010441013</t>
  </si>
  <si>
    <t>6CPEOKI6OYJ13Q6O7870</t>
  </si>
  <si>
    <t>30/06/2022 01:00</t>
  </si>
  <si>
    <t>https://web.archive.org/web/20250601185251/https://www.thekrogerco.com/wp-content/uploads/2025/03/Kroger-Co-2024-ESG-Report.pdf</t>
  </si>
  <si>
    <t>Goal: 30% reduction in Scope 1 and 2 GHG emissions by 2030 (on 2018 baseline). Scope 3 emissions are not mentioned in the final goal, however they are tracked in the ESG report.</t>
  </si>
  <si>
    <t>"Scope 1 and 2 emissions reflect CO2, CH4, N2O and HFC gases" (page 77)
"Scope 3 emissions reflect the following categories: fuel- and energy-related activities (not included in Scope 1 or 2 emissions), waste generated in operations, business travel, employee commuting, processing of sold products and investments" (page 77)</t>
  </si>
  <si>
    <t>Kroger‚Äôs governance framework is multi-layered ‚Äî Board-level oversight through five committees (with a strong ESG role for the Public Responsibilities Committee), executive accountability through the Corporate Affairs/CSO function, and operational ownership across specialized departments (food safety, ethics, supply chain, technology, etc.). ESG risks and performance are embedded in enterprise risk management and disclosed via annual reports aligned with SASB and TCFD.</t>
  </si>
  <si>
    <t>Kroger‚Äôs emission reduction efforts span operations, supply chains, and customers. In operations, it has cut energy use through LED retrofits, refrigeration doors, and HVAC upgrades, transitioned over 15,000 cases to low-GWP refrigerants (CO‚ÇÇ, propane), generated 6.6M kWh of onsite solar power in 2023, purchased 97,500 MWh of renewable electricity via PPAs, replaced 200+ trucks with efficient models, and piloted EV vans, hybrid trailers, and SmartWay routing. Two anaerobic digestion facilities turn food waste into renewable biogas. On circularity, Kroger diverted 52% of food waste (via composting, AD, animal feed) and achieved 52% recyclable/compostable/reusable packaging with 10% recycled content. In its supply chain, it sourced 98% RSPO-certified palm oil, ensured beef and soy come from low/no-deforestation regions, required produce suppliers to adopt Integrated Pest Management (by 2028/2030), aligned 96% of seafood with sustainability standards, and launched biodiversity risk assessments with crop suppliers. For customers, Kroger has 110 stores with EV charging (target ~140 in 2024), piloted reusable bags through Closed Loop Partners, and expanded ‚ÄúBetter for You‚Äù product lines.</t>
  </si>
  <si>
    <t>1.47E+11</t>
  </si>
  <si>
    <t>Food, beverage &amp; agriculture</t>
  </si>
  <si>
    <t>bnp paribas</t>
  </si>
  <si>
    <t>FR0000131104</t>
  </si>
  <si>
    <t>R0MUWSFPU8MPRO8K5P83</t>
  </si>
  <si>
    <t>FINZ extension policy</t>
  </si>
  <si>
    <t>https://cdn-group.bnpparibas.com/uploads/file/bnp_paribas_2022_climate_report.pdf</t>
  </si>
  <si>
    <t>"At the same time, BNP Paribas remains firmly committed to deliver on the 2025 targets which were set last year for the reduction of its upstream Oil and Gas financing (vs. a December 2020 baseline). In 2022, the oil and gas portfolio emission intensity will be reduced to 67 gCO2e/MJ. BNP Paribas expects this reduction in intensity to accelerate as companies progress in the implementation of their emission reduction strategies. The Group‚Äôs 2025 target of &lt;61 gCO2e/MJ remains unchanged (2022 Climate Report, p39)."
"BNP Paribas Cardlf plans to "Reduce the carbon footprint (scopes 1 and 2) of equity and corporate bond portfolios held directly by 23% by 2024 compared to 2020 baseline" (2022 climate change report, p20 &amp; p53).</t>
  </si>
  <si>
    <t>Through the implementation of the French Duty of Care Law adopted in 2017, BNP Paribas considers GHG emissions from CO2, methane and other gas (2022 climate change report, pg8). In line with the TCFD framework, only scope 1, 2, 3.6 and 3.15 is being disclosed (see TCFD appendix, p56)</t>
  </si>
  <si>
    <t>Information on the extent to which measures will be applied (e.g. if switching to EVs, what share of the fleet; if installing an own solar PV installation, what is the installed capacity), Measures for all emission scopes that are covered by the target</t>
  </si>
  <si>
    <t>One of the original members of Net-Zero Banking Alliance, which implies annual reporting and interim targets.
Climate challenges: issues overseen at the highest levels of the company
Given their importance, climate-related issues are overseen by BNP Paribas' highest management bodies: the Board of Directors and the Group's General Management. The Group‚Äôs Director and Chief Executive, Jean-Laurent Bonnaf√©, also involves himself personally. Throughout 2020, the Board of Directors and its specialised committees directly addressed climate issues ten times.
A strategy for the climate has been integrated into all of the Group's processes and activities, both through the involvement of management, business lines and several support departments, such as the Company Engagement Department, the Corporate Social Responsibility Function and the Risk Function.</t>
  </si>
  <si>
    <t>Avoid biodiversity harm, Avoid social harm, Other conditions</t>
  </si>
  <si>
    <t xml:space="preserve">The credit is generated by the project will not be cancelled by future evolutions of the project. In addition, the impact of the project is measured and verified by an independent third party. The project is not double counted. </t>
  </si>
  <si>
    <t>https://cdn-group.bnpparibas.com/uploads/file/bnpparibas_csr_voluntary_carbon_credits_position.pdf</t>
  </si>
  <si>
    <t>1.67E+11</t>
  </si>
  <si>
    <t>interim emissions reduction target for different sectors (steel, oil and gas, etc) and division (investment portfolios). the target type also varies between reduction in emissions and reduction in emission intensity (climate change report, 2022, p52-53).</t>
  </si>
  <si>
    <t>banco santander</t>
  </si>
  <si>
    <t>ESP</t>
  </si>
  <si>
    <t>https://www.santander.com/content/dam/santander-com/es/contenido-paginas/nuestro-compromiso/doc-responsible-banking-targets-2023-es.pdf</t>
  </si>
  <si>
    <t>starting with the climate-material sectors in our portfolio, we are committed to aligning our power generation portfolio with the paris agreement goals by 2030. in our finance operations, our two initial decarbonization targets set concerning high emitting activities are:
i) ending financial services to power generation customers with over 10% of revenues coming from thermal coal by 2030; and 
ii)cutting our exposure to thermal coal mining to zero by 2030.
in april 2021, we became a founding member of the net zero banking alliance (under the united nations environment programme finance initiative). it sets out to:
i) transition operational and attributable greenhouse gas (ghg) emissions from lending and investment portfolios towards pathways to net-zero by mid-century.
ii) set intermediate targets for 2030 (or sooner) in respect of priority ghg-emitting sectors.
iii) prioritize client engagement with products and services that facilitate their needed transition in the real economy.
this report sets out our initial specific decarbonization targets for the power generation sector, measured on ghg, and established in two timeframes, 2025 and 2030
2030 interim target to reduce net emissions by half for 50% of AUM in-scope(1); [AUM: Assets under management]
(1). assets in scope are assets with a defined net-zero methodology, which currently amount to 54% of total AUM. for c.50% of those, SAM has carbon metrics available today. this objective might be reviewed upwards depending on data availability (p.19 of https://www.santander.com/content/dam/santander-com/es/documentos/presentacion-esg/2024/do-esg-presentacion-s1-24-es.pdf).</t>
  </si>
  <si>
    <t>Other targets mentioned
Use 100% of energy from renewable sources in all Santander buildings (reached 97% in 2023);
-46% CO2e from Power generation industry in 2030 (baseline year 2019)
-29% CO2e from Energy (Oil &amp; Gas) industry in 2030 (baseline 2019)
-33% CO2e from Aviation industry "" ""
-32% CO2e from Steel industry "" ""
-31% CO2e from Auto manufacturing industry "" ""
-35-45% CO2e from Auto lending industry "" ""
Thermal Coal: Phase-out targets to eliminate exposure by 2030 to: Power generation customers with a revenue dependency on coal of over 10% &amp; Coal mining
(p.18 of https://www.santander.com/content/dam/santander-com/es/documentos/presentacion-esg/2024/do-esg-presentacion-s1-24-es.pdf)</t>
  </si>
  <si>
    <t>Net Zero Operations
Regarding our own operations, we disclose our direct and indirect emissions (scopes 1, 2 and 3) data as well as other climate relevant metrics such as energy consumption. We report on our targets for renewable electricity17 and the compensation of our scope 1 and scope 2 emissions. Since 2021, we have also been disclosing financed scope 3 emissions (category 15) related to our alignment objectives.
"We‚Äôve been measuring our environmental footprint since 2001. Since 2011, our energy efficiency and sustainability initiatives have helped us cut our scope 1 and 2 emissions by c.86%. Though such reductions achieved, we continue to find opportunities and new technologies to become more energy efficient. In this sense, in 2024 we revised our efficiency target with the ambition of achieving a reduction in emissions from our own operations of 74% compared to 2020. The additional reductions proposed by this review are 6% in scope 1 and 47% in scope 2 compared to 2024." 
(Pg 48 and 54 Annual Report 24
https://www.santander.com/content/dam/santander-com/en/documentos/informe-anual-de-sostenibilidad/2024/sustainability_statement-2024-en.pdf)
Portfolio Alignment
Aim to help portfolio transition by engaging with public bodies, monitor technological, economic, and geopolitical factors and help customers transition and contribute to their alignment. To do this, Santandar set our alignment targets and monitor the most crucial part of each sector‚Äôs value chain, focusing on those that are most emissions-intensive, actionable and where progress can be measured as well as considering the availability of quality data and market practices.
Alignment targets for Power generation (scope 1), Energy (Oil &amp; Gas) scope 1+2+3, Aviation (1+2), steel (1+2), Auto manufacturing (3), Auto lending (1+2) can be found on page 49 of Annual Report 2024. Specific of alignment targets details is on 118.
(https://www.santander.com/content/dam/santander-com/en/documentos/informe-anual-de-sostenibilidad/2024/sustainability_statement-2024-en.pdf)</t>
  </si>
  <si>
    <t xml:space="preserve">There is a publicly available plan for Santander including risk assessments, measures of scope covered and information of emissions reduced per sector within portfolio and schedule for regular review that can be found on the Annual Report 2024 and key milestones for operations and portfolio alignment
(See pg 11-13
https://www.santander.com/content/dam/santander-com/en/documentos/esg-presentation/2024/do-presentation-Sustainabilityfy-24-en.pdf)
It touches upon equity by provising tailored finance to those ffacing difficulties and leading numerous global intiatives to promote social progress. But more detail can be included.
(See pg 22-24
https://www.santander.com/content/dam/santander-com/en/documentos/esg-presentation/2024/do-presentation-Sustainabilityfy-24-en.pdf)
Especially after acknowledging the need sound public policy (especially for the residential portfolio) to support vulnerable groups and guarantee a just transition
(pg 58 Annual Report  https://www.santander.com/content/dam/santander-com/en/documentos/informe-anual-de-sostenibilidad/2024/sustainability_statement-2024-en.pdf)
Update: 
Include risk management into the strategic planning process that has different time horizons:
‚Ä¢ One year for the short term (this is the standard time horizon for
the short term in the Group).
‚Ä¢ One to five years for the medium term (financial planning).
‚Ä¢ More than five years for the long term (strategic plan).
</t>
  </si>
  <si>
    <t>Criteria on Internal carbon pricing: Grupo Santander‚Äôs strategy to lessen the environmental impact of our operations involves reducing CO2e emissions and offsetting the emissions that we‚Äôre unable to reduce. We follow a strict carbon credits selection process that includes due diligence on compliance and consistency with our environmental, social and climate change policy. Credits are certified under some of the industry's most wellknown standards. Moreover, the carbon credits we purchase are ratified by an independent rating agency to validate their integrity. We actively monitor the voluntary carbon credit market to adapt our offsetting strategy to best practice. Offsetting serves to internalize the cost of emissions (scopes 1 and 2) from our own operations.
p43 provides the list of offset schemes used, but it's not fully clear how they ensure the high environmental integrity of the offsets.
The only information provided is the following: "Los proyectos para compensar estas emisiones se seleccionan siguiendo un estricto proceso que incluye la debida diligencia y el cumplimiento de nuestras pol√≠ticas medioambientales. Los proyectos est√°n certificados por los est√°ndares m√°s reconocidos del mercado. Adicionalmente, todos los cr√©ditos adquiridos en 2023 fueron validados por al menos una agencia de evaluaci√≥n independiente que permite acreditar una mayor integridad de los cr√©ditos. Banco Santander monitoriza la evoluci√≥n del mercado voluntario de cr√©ditos de carbono para adaptar nuestra estrategia de compensaci√≥n a las mejores pr√°cticas.". Translated to English: "Projects to offset these emissions are selected following a strict process that includes due diligence and compliance with our environmental policies. The projects are certified by the most recognized standards in the market. In addition, all credits purchased in 2023 were validated by at least one independent evaluation agency, which allows us to accredit a higher integrity of the credits. Banco Santander monitors the evolution of the voluntary carbon credit market to adapt our offsetting strategy to best practices.". The "most recognized standards in the market" are not detailed in the report (p.43 of https://www.santander.com/content/dam/santander-com/es/documentos/informe-financiero-anual/2023/ifa-2023-informe-financiero-anual-consolidado-es.pdf)
Update: Moreover, all the carbon credits we purchased in 2024 were ratified by an independent rating agency to validate their integrity. In 2024, we used 59,858 credits22 (85% reduction credits and 15% removal credits), to offset our scope 1 and 2 emissions.
( pg 61 Annual Report https://www.santander.com/content/dam/santander-com/en/documentos/informe-anual-de-sostenibilidad/2024/sustainability_statement-2024-en.pdf)</t>
  </si>
  <si>
    <t>1.46E+11</t>
  </si>
  <si>
    <t>(p7) starting with the climate-material sectors in our portfolio, we are committed to aligning our power generation portfolio with the paris agreement goals by 2030. in our finance operations, our two initial decarbonization targets set concerning high emitting activities are:
i) ending financial services to power generation customers with over 10% of revenues coming from thermal coal by 2030; and 
ii)cutting our exposure to thermal coal mining to zero by 2030.
in april 2021, we became a founding member of the net zero banking alliance (under the united nations environment programme finance initiative). it sets out to:
i) transition operational and attributable greenhouse gas (ghg) emissions from lending and investment portfolios towards pathways to net-zero by mid-century.
ii) set intermediate targets for 2030 (or sooner) in respect of priority ghg-emitting sectors.
iii) prioritize client engagement with products and services that facilitate their needed transition in the real economy.
(p8) reduce our impact on the environment to remain carbon neutral and source electricity from renewable energy by 2025.
2030 interim target to reduce net emissions by half for 50% of aum in-scope(1);
(1). assets in scope are assets with a defined net-zero methodology, which currently amount to 54% of total aum. for c.50% of those, sam has carbon metrics available today. this objective might be reviewed upwards depending on data availability (p.19 of https://www.santander.com/content/dam/santander-com/es/documentos/presentacion-esg/2024/do-esg-presentacion-s1-24-es.pdf)</t>
  </si>
  <si>
    <t>hsbc</t>
  </si>
  <si>
    <t>HSBC</t>
  </si>
  <si>
    <t>https://web.archive.org/web/20240607181945/https://www.hsbc.com/who-we-are/esg-and-responsible-business/esg-reporting-centre?tab=Latest%20reports</t>
  </si>
  <si>
    <t>As of Feb 2025:
In their 2020 plan, HSBC aimed to reach net zero in own operations and supply chain by 2030, and sectoral financed emissions by 2050. In 2024 they pushed back on their interim target of net zero by 2030 in their own emissions, and instead replaced this with an emissions reduction target in 'operations, business travel and supply chain, we expect to achieve a reduction of around 40 per cent in emissions by 2030'.
We expect to continue to report on our progress up to 2030 and beyond. Presently, across our operations, business travel and supply chain, we expect to achieve a reduction of around 40 per cent in emissions by 2030.
Europe's biggest bank said it was now aiming to reach the net-zero target 20 years later than planned, by 2050,
https://www.hsbc.com/who-we-are/our-climate-strategy/our-progress-towards-net-zero-targets#:~:text=We%20expect%20to%20continue%20to,cent%20in%20emissions%20by%202030.
https://www.reuters.com/sustainability/hsbc-pushes-back-climate-emissions-target-review-policies-2025-02-19/
We have begun a review of our interim 2030 financed emission targets and associated policies as part of the annual net zero transition plan review. [2024 annual report, p42]
HSBC formulates a suite of different 2030 interim targets for financed emissions related to different sectors (energy supply, transport, heavy industry, real estate, food/forest/other land use). some of these are (absolute) emission reduction targets, some are intensity targets. (p.18; https://web.archive.org/web/20240406145848/https://www.hsbc.com/-/files/hsbc/who-we-are/pdf/240123-our-net-zero-transition-plan.pdf)</t>
  </si>
  <si>
    <t>For each sector, our reported emissions now typically include all the major greenhouse gases, including carbon dioxide, methane and nitrous oxide, among others. These are reported as tonnes of CO2 equivalent, in line with NZBA guidelines (Annual report 2023, pg.53).
While the amount is immaterial, our current reporting also incorporates methane and nitrous oxide for completeness (Annual report 2023, pg.64).
We currently disclose four out of 15 categories of scope 3 greenhouse gas emissions including business travel, supply chain and financed emissions (Annual report 2023, pg.17).
EDIT: other catgories are not material to the firm and thus rightfully omitted</t>
  </si>
  <si>
    <t>Information on the extent to which measures will be applied (e.g. if switching to EVs, what share of the fleet; if installing an own solar PV installation, what is the installed capacity), Measures for all emission scopes that are covered by the target, Schedule for regular review of measures</t>
  </si>
  <si>
    <t>Regular Reviews: "We have chosen to embed ESG matters, including climate, as a standing item in each Board agenda instead of having a separate Board sub-committee. Therefore, progress against execution of our net zero ambitions and key outcomes is reviewed regularly by Board members."
(p.77; https://web.archive.org/web/20240406145848/https://www.hsbc.com/-/files/hsbc/who-we-are/pdf/240123-our-net-zero-transition-plan.pdf)
Equity: "We became a signatory to Just and Urgent Energy Transition (JUET) principles at the 2021 United Nations climate change conference (COP26) and we are working on how to embed just transition considerations into our approach to net zero. We are at an early stage, but our outline approach to incorporating just transition considerations is shown to the right."
(p.13; https://web.archive.org/web/20240406145848/https://www.hsbc.com/-/files/hsbc/who-we-are/pdf/240123-our-net-zero-transition-plan.pdf)
Accountability: 25% Long-term incentives are linked to achieving carbon reduction and sustainable financing targets. 
"Carbon reduction assessed on percentage reduction in total energy and travel emissions achieved by 31 December 2023 using 2019 as the baseline. Sustainable finance and investment assessed on cumulative financing provided over the performance period" (Annual report 2023, pg.287)</t>
  </si>
  <si>
    <t>"We have three elements to our strategy: reduce, replace and remove. We plan to first focus on reducing carbon emissions from consumption, and then replacing remaining emissions with low-carbon alternatives in line with the Paris Agreement. We plan to remove the remaining emissions that cannot be reduced or replaced by procuring, in accordance with prevailing regulatory requirements, high-quality offsets at a later stage. We are working on our carbon credits strategy by engaging with a range of market participants" (Annual report 2023, pg. 63)
"We do not plan to use carbon offsets to meet our net zero by 2050 portfolio financed emissions target or related interim 2030 sectoral financed emissions targets" (Net zero transition plan 2024, pg.76)
"Climate Asset Management, a joint venture between HSBC Asset Management and Pollination, is also already building a pipeline of carbon credits from high-quality carbon removals"
(p.76; https://web.archive.org/web/20240406145848/https://www.hsbc.com/-/files/hsbc/who-we-are/pdf/240123-our-net-zero-transition-plan.pdf)</t>
  </si>
  <si>
    <t>1.45E+11</t>
  </si>
  <si>
    <t>phillips 66</t>
  </si>
  <si>
    <t>https://web.archive.org/web/20250730192149/https://www.phillips66.com/sustainability/our-targets/</t>
  </si>
  <si>
    <t xml:space="preserve">MANUFACTURING EMISSIONS INTENSITY (Scope 1 and 2 Metric Tons of CO2e/MBOE): 30% reduction by 2030 with baseline year 2019
PRODUCT EMISSIONS INTENSITY (Scope 3 Metric Tons of CO2e/MBOE): 15% reduction by 2030 with baseline year 2019
https://www.phillips66.com/sustainability/our-targets/
</t>
  </si>
  <si>
    <t>2050 target covers "Manufacturing-related emissions Scope 1 and 2 from operated assets".
The 2030 (interim) target covers "Manufacturing-related emissions Scope 1 and 2 from operated assets" and "Products manufactured and sold Scope 3 from operated assets"
Scope 3 is not covered in the 2050 target.
https://www.phillips66.com/sustainability/our-targets/
https://issuu.com/phillips66co/docs/2025_sustainability_and_people_report?fr=sY2FiNDg2NDIzNjQ</t>
  </si>
  <si>
    <t>Other gases are covered by the end target: We can refer to the Performance Data on Page 51 of 
https://issuu.com/phillips66co/docs/2025_sustainability_and_people_report?fr=sY2FiNDg2NDIzNjQ
"Emissions are inclusive of carbon dioxide (CO‚ÇÇ), methane (CH‚ÇÑ) and nitrous oxide (N‚ÇÇO). Other GHG emissions are not considered to be material to our operations and are, therefore, excluded. "</t>
  </si>
  <si>
    <t>Page 20 of 2025 sustainability report outlines a reduction road map. Also "we have set returns-based companywide targets to lower Scope 1, 2, and 3 emissions intensity" but does not specify any leadership incentives.</t>
  </si>
  <si>
    <t xml:space="preserve">"We are involved in projects that support the deployment of CCS technology. We are evaluating CCS projects in our Natural Gas Gathering and Processing (G&amp;P) assets and at the Humber Refinery in the United Kingdom" p13
https://issuu.com/phillips66co/docs/2025_sustainability_and_people_report?fr=sY2FiNDg2NDIzNjQ </t>
  </si>
  <si>
    <t>tonnes (co2e) emitted per mboe</t>
  </si>
  <si>
    <t>china mobile communications</t>
  </si>
  <si>
    <t>HKG</t>
  </si>
  <si>
    <t>https://www.chinamobileltd.com/en/ir/reports/ar2021/sd2021.pdf</t>
  </si>
  <si>
    <t>‚ÄòIn 2021, China Mobile upgraded its ‚ÄúGreen Action Plan‚Äù to the ‚ÄúC2 Three Energy ‚Äî Carbon Peaking and Carbon Neutrality Action Plan‚Äù and created the new ‚Äúthree-energy and six-green‚Äù green development model to contribute to the carbon peaking and carbon neutrality goals.‚Äô - peaking and neutrality refers to China's 2030 and 2060 targets
Emissions intensity on p60 is tCO2 e/RMB10,000 (10k yen)</t>
  </si>
  <si>
    <t>'Carbon dioxide (CO2 ) is the only type of GHGs generated in our operations'</t>
  </si>
  <si>
    <t>‚ÄòOur chairman is responsible for our environmental policies and performance, and leads our efforts in energy conservation, emission reduction and climate change.‚Äô
Reports: https://www.chinamobileltd.com/en/esg/sd.php
We ran the ‚ÄúGreen Action Plan‚Äù for the 15th consecutive year, and launched the ‚ÄúC2 Three Energy ‚Äî Carbon Peaking and Carbon Neutrality Action Plan‚Äù and the new green development model, based on three aspects of energy (energy saving, clean energy and empowerment) and six green initiatives (green networks, green energy consumption, green supply chain, green office, green empowerment and green culture). In 2021, our energy saving measures saved us over 4.3 TWh of electricity in total. We aim to cut energy consumption intensity and carbon emission intensity by no less than 20% by the end of the 14th FYP period. We endorsed green procurement, whereby over 80% of our newly procured major equipment in 2021 used green packaging, saving 262,000 cubic meters of timber resources. We also introduced digital-intelligent services, such as smart green factory and a set of environmental management solutions, to drive energy conservation, consumption reduction and resource recycling in the wider society. We were listed for the fourth time in the climate change ‚ÄúA List‚Äù of CDP (Carbon Disclosure Project).‚Äô</t>
  </si>
  <si>
    <t>1.44E+11</t>
  </si>
  <si>
    <t xml:space="preserve">tco2 e/rmb10,000 </t>
  </si>
  <si>
    <t>honda motor</t>
  </si>
  <si>
    <t>Honda Motor Company</t>
  </si>
  <si>
    <t>https://web.archive.org/web/20250716185459/https://global.honda/en/sustainability/cq_img/report/pdf/2025/honda-SR-2025-en-all.pdf</t>
  </si>
  <si>
    <t>Targets for 2030 (according to the 2024 ESG report p.34 https://web.archive.org/web/20250703170444/https://global.honda/en/sustainability/cq_img/report/pdf/2024/honda-SR-2024-en-all.pdf) - Reduction rate of total CO2 emissions from corporate activities (compared to FY2020): 46% - Sales ratio of electrified products: 15% (Motorcycles), 30% (Automobiles), 36% (Power Products) - Reduction rate of CO2 emissions intensity of product use (compared to FY2020): 34% (Motorcycles), 27.2% (Automobiles), 28.2% (Power Products) - Reduction rate of total water intake in corporate activities (compared to BAU*): 14.5% - Reduction rate of total waste generation in corporate activities (compared to BAU*): 14.5% 
According to the 2025 ESG Report p. 20: The previously disclosed management indicators (KGI and KPI) for the fiscal year ending March 31, 2031 are currently under review due to changes in the business environment. Honda is in the process of recalculating these targets and plans to disclose updated target figures in its integrated report, ‚ÄúHonda Report 2025.‚Äù</t>
  </si>
  <si>
    <t>In our efforts to achieve a ‚ÄúZero Environmental Impact Society,‚Äù we are working towards our vision by 2050 of net zero CO2 emissions, 100% utilization of carbon-free energy, and 100% use of sustainable materials. These visions are encapsulated in the concept of ‚ÄúTriple Action to ZERO,‚Äù a concept that consolidates three key initiatives: ‚ÄúCarbon Neutrality,‚Äù ‚ÄúClean Energy,‚Äù and ‚ÄúResource Circulation‚Äù. We position ‚ÄúTriple Action to ZERO‚Äù as the core concept guiding our efforts. (2025 ESG Report p.17) To realize a zero environmental impact society, Honda, in alignment with the Paris Agreement, aims to achieve carbon neutrality across all products and corporate activities involving Honda by 2050. As an approach to achieving carbon neutrality by 2050, we believe electrification is the most effective solution for small mobility, such as motorcycles and automobiles. To steadily promote the adoption and expansion of electric products, we are expanding our product lineup and providing attractive products and value that customers will choose. Additionally, in our corporate activities, we are addressing the entire lifecycle‚Äîfrom material and parts procurement to design, development, production, transportation, sales, use, and disposal‚Äînot only within our own operations but also in collaboration with numerous global partners to implement CO2 reduction initiatives. (2025 ESG Report p.34)</t>
  </si>
  <si>
    <t>Since 2012, Honda has been calculating GHG emissions across its entire supply chain and converting these emissions into CO2 equivalents for disclosure. (2025 ESG Report p.23) Honda aims to achieve carbon neutrality by 2050. To achieve this, the Company is prioritizing reductions in CO2 emissions from product use (Scope 3 Category 11) and from its own business activities (Scope 1 and 2), setting these as key milestones for its efforts. (2025 ESG Report p.23)</t>
  </si>
  <si>
    <t>- [Measures for all emission scopes] and [Information on the extent to which measures will be applied] can be found in "Initiatives for Carbon Neutrality and Clean Energy" and "Our Stance on Climate Change Policies: Renewable Energy" (2025 ESG Report p.23-34) - [Schedule for regular review of measures] can be found in "Environmental Management Structure" (2025 ESG Report p.21)</t>
  </si>
  <si>
    <t>[Traded credits (offsets) from outside the actor‚Äôs territory / value chain] can be found in "Utilization of Carbon Credits" (2025 ESG Report p.31): Honda is implementing various strategies and innovations to reduce and mitigate CO2 emissions. However, even with these efforts, we anticipate that achieving complete zero CO2 emissions may still be challenging. Therefore, we consider the use of high-quality carbon credits, among other options, as part of our strategy to achieve net-zero emissions.</t>
  </si>
  <si>
    <t>marathon petroleum</t>
  </si>
  <si>
    <t>https://www.marathonpetroleum.com/content/documents/Responsibility/Sustainability_Report/2024_SustainabilityReport.pdf</t>
  </si>
  <si>
    <t>30% REDUCTION of Scope 1 and 2 GHG emissions intensity by 2030</t>
  </si>
  <si>
    <t>Reduce MPLX methane emissions intensity 50% by 2025  and 75% by 2030 from 2016 levels</t>
  </si>
  <si>
    <t xml:space="preserve">One target covers scope 1&amp;2 which is recorded here as the end and interim targets, they have separate targets for scope 3 emissions and methane emissions. </t>
  </si>
  <si>
    <t>Schedule for regular review of measures</t>
  </si>
  <si>
    <t>No clear plan for measures or accountability within governance structures</t>
  </si>
  <si>
    <t>Biodiversity targets a key point in their plan
CCS used at their sites.</t>
  </si>
  <si>
    <t>(tonnes co2 e/thousand boe input)</t>
  </si>
  <si>
    <t>tonnes co2 e/thousand boe input</t>
  </si>
  <si>
    <t>china communications construction</t>
  </si>
  <si>
    <t>http://en.ccccltd.cn/tzzgx/dxbg/</t>
  </si>
  <si>
    <t>No targets on CSR reports.</t>
  </si>
  <si>
    <t>1.07E+11</t>
  </si>
  <si>
    <t>citic</t>
  </si>
  <si>
    <t>CITIC</t>
  </si>
  <si>
    <t>https://web.archive.org/web/20250925094333/https://www.citic.com/uploadfile/2025/0417/20250417188784.pdf</t>
  </si>
  <si>
    <t>"2025: Achieve an 18% reduction in carbon emissions per unit of output by 2025, compared to 2020 levels..... 2030: Achieve significant results in comprehensive green and low-carbon transformation, with the overall carbon emissions peaking and decreasing steadily."</t>
  </si>
  <si>
    <t>Regarding the Plan and it's measures: CITIC has various measures across different business sectors that they operate in. Foe example 1. Steel: "CITIC Pacific Special Steel: By 2025, comprehensive energy consumption per ton of steel should reach 535kg of standard coal per ton of steel; energy consumption in main production processes should achieve the benchmark energy efficiency level. It pledges to realise carbon peaking by 2030. In order to achieve carbon neutrality by 2060, it plans to attain the technical ability to reduce carbon emissions by 20% by 2035." 2. Energy "CITIC Pacific Energy Investment: Continued to promote energy transformation, clean development and resource utilisation. In 2025, the carbon dioxide emissions of the subordinate thermal power plant will steadily decline, with a unit emissions intensity not exceeding 0.835 tons/MWh. In 2024, the subordinate Li Dian Group launched the clean and low-carbon renovation of coal power units, built 2 x 1 million kW units, and optimised coal consumption for power generation through machine unit maintenance and overhaul, thereby achieving an annual carbon dioxide emissions reduction of around 70,000 tons." etc. Please refer Pg 37 "Key Tasks in the 2024-2025 Action Plan for Energy Conservation and Carbon Reduction" for detailed measures. Regarding Leadership and Governance "We have set up a three-tier ESG governance system, comprising the Board of Directors, the management, and the executive departments. The Board of Directors provides guidance for our ESG work, while also supervising and evaluating the performance of the management. The management is in charge of coordinating all ESG-related efforts, and for guiding and overseeing its implementation. The functional departments of the headquarters and subsidiaries are responsible for implementing specific ESG tasks. In September 2024, the Company officially renamed the Strategy Committee of the Board of Directors as the Strategy and Sustainability Committee, revised the responsibilities of the Committee, set up relevant functions, and further improved the Company's ESG governance system."</t>
  </si>
  <si>
    <t xml:space="preserve">
Regarding emission reductions : "The carbon trade market is an important mechanism for achieving the goals of carbon peaking and carbon neutrality. Since the opening of the national carbon emissions trading market, the Company has actively participated in carbon trading, aiming to realise the value of ecological products, control and reduce greenhouse gas emissions, and jointly promote green and low-carbon development." ""As the first securities company to carry out carbon trading in China, the subsidiary was given approval to complete the first transactions on the day when the national greenhouse gas voluntary emissions reduction trading market was launched in 2024, closing the first nationally certified voluntary emissions reduction transaction used for voluntary carbon offset of non-emission control enterprises in China. It also completed the largest single carbon asset repurchase since the establishment of the national carbon market, and helped multiple local pilot carbon markets launch carbon repurchases and close their first deals. It regularly provides quotations and trading services in multiple local pilot carbon markets."</t>
  </si>
  <si>
    <t>1.05E+11</t>
  </si>
  <si>
    <t>alibaba</t>
  </si>
  <si>
    <t>Alibaba Group Holding Limited</t>
  </si>
  <si>
    <t>KYG017191068</t>
  </si>
  <si>
    <t>5493001NTNQJDH60PM02</t>
  </si>
  <si>
    <t>Alibaba</t>
  </si>
  <si>
    <t>https://data.alibabagroup.com/ecms-files/1375187346/2afa4481-a31a-492f-83bf-7d1a4f66cc7c/2024%20Alibaba%20Group%20Environmental%2C%20Social%20and%20Governance%20Report-0809.pdf</t>
  </si>
  <si>
    <t>According to the company's 2021 Carbon Net Neutrality Action Report and 2024 ESG Report, it aimed to achieve carbon neutrality in its own operations and reduce net emissions intensity in the value chain (Scope 3) by 50% by 2030. The baseline year was January‚ÄìDecember 2020 (Alibaba Group 2024 ESG Report, p. 27). No interim target was set (Alibaba 2021 Carbon Net Neutrality Action Report, pp. 5, 9, 25; Alibaba 2024 ESG Report, pp. 9, 23).</t>
  </si>
  <si>
    <t>Alibaba's scope 1, 2 and 3 GHG inventory covered carbon dioxide (CO‚ÇÇ), methane (CH‚ÇÑ), nitrous oxide (N‚ÇÇO), hydrofluorocarbons (HFCs), perfluorocarbons (PFCs), nitrogen trifluoride (NF‚ÇÉ) and sulphur hexafluoride (SF‚ÇÜ). In FY2024, five greenhouse gases, namely, CO‚ÇÇ, N‚ÇÇO, CH‚ÇÑ, HFCs, and SF‚ÇÜ were found. (cf. Alibaba 2024 ESG report, pp. 169, 180) 
Calculations: Net GHG emissions equal to GHG emissions minus carbon offsets. This calculation method applies to Scope 1 emissions, Scope 2 emissions (market-based), and Scope 3 emissions (market-based). (cf. Alibaba 2024 ESG report, p. 169) 
Alibaba set a "Scope 3+ goal" in FY2021 to enable a low-carbon digital circular ecosystem. By using its digital platforms to reduce a cumulative reduction of 1.5 gigatons carbon emissions between 2021 and 2035 (cf. Alibaba 2021 Carbon Net Neutrality Action Report, pp. 5, 9, 37; Alibaba 2024 ESG report pp. 23, 38).
End target covers scope 1, 2 and 3 (cf. Alibaba 2021 Group Carbon Net Neutrality Action Report p. 9).</t>
  </si>
  <si>
    <t>Information on the extent to which measures will be applied (e.g. if switching to EVs, what share of the fleet; if installing an own solar PV installation, what is the installed capacity), Schedule for regular review of measures, Measures for all emission scopes that are covered by the target, Information on the emission reductions expected from these measures within a certain time period</t>
  </si>
  <si>
    <t xml:space="preserve">MEASURES: 
The company introduced a low-carbon digital circular ecosystem, Scope 3+, in FY2021 to achieve a cumulative reduction of 1.5 gigatons of carbon emissions between 2021 and 2035 (cf. Alibaba 2021 Carbon Net Neutrality Action Report, p. 5, 9, 37; Alibaba 2024 ESG Report p. 9, 23, 38), such as building data centres to improve power and water usage effectiveness, promoting low-carbon products to end consumers, developing and standardizing GHG reduction accounting system for value chain suppliers, and reducing packaging materials etc. 
2) The company's cloud computing system will be powered 100% by electricity generated from clean energy by 2030. (cf. Alibaba 2024 ESG report, p. 23, 32) 
EQUITY: 
The ‚ÄúScope 3+‚Äù is set to implement across the company's employees, customers, and enterprises using Alibaba's digital platforms through two major initiatives:  
a) Carbon Abatement Enablement: low-carbon cloud services, low-carbon office services, and low-carbon production, and b) Carbon Abatement Engagement: low-carbon products, reuse and recycling of idle goods, low-carbon mobility, and low-carbon catering (cf. Alibaba 2021 Carbon Net Neutrality Action Report, pp. 5, 9; Alibaba 2024 ESG Report pp. 10, 29).
ACCOUNTABILITY: 
In FY2024, the company launched an ESG metric-based scoring mechanism and internal ESG awards to evaluate ESG efforts across business units (cf. Alibaba 2024 ESG Report p. 149). It also linked the PUE values of its leased data centers to the reward mechanism for suppliers, incentivizing them to adopt greener energy practices (cf. Alibaba 2024 ESG Report p. 32).
</t>
  </si>
  <si>
    <t xml:space="preserve">In 2021, we proposed the principle that direct emissions reduction takes precedence over carbon removal, which takes precedence over carbon offsets. We have adhered to this principle ever since (Alibaba 2024 ESG report, p. 28). 
As stated in its 2024 ESG report, Alibaba has prioritized direct emissions reduction over carbon removal and offsets. Also, while the company planned to purchase carbon credits (plan to work with blockchain carbon credit providers), invest in natural climate solutions carbon removal projects focusing on forests, wetlands and agricultural carbon sinks, and provide financial support and explore technology-based carbon removal solutions, (cf. Alibaba 2021 carbon neutrality report, p. 22), nothing concrete is mentioned. </t>
  </si>
  <si>
    <t>1.36E+11</t>
  </si>
  <si>
    <t>mtco2e per million rmb of revenue</t>
  </si>
  <si>
    <t>verizon communications</t>
  </si>
  <si>
    <t>verizon</t>
  </si>
  <si>
    <t>https://web.archive.org/web/20250713121130/https://www.verizon.com/about/sites/default/files/Verizon-2023-ESG-Report.pdf</t>
  </si>
  <si>
    <t xml:space="preserve">Two Interim targets - 2030 and 2035_x000d_
_x000d_
Scope 1 and 2 emissions: Expect to achieve a 53% reduction in our scope 1 and 2 operational emissions to limit global warming to a 1.5Â°C scenario (over a 2019 baseline) by 2030 _x000d_
Renewable energy sourced: Expect to source renewable energy equivalent to 100% of our annual electricity usage by 2030 _x000d_
_x000d_
Scope 3 emissions: Expect to achieve a 40% reduction in our scope 3 emissions from our value chain to limit global warming to well-below 2Â°C (over a 2019 baseline) by 2035_x000d_
Renewable energy sourced: Expect to achieve net-zero operational emissions by 2035_x000d_
_x000d_
_x000d_
</t>
  </si>
  <si>
    <t xml:space="preserve">Current target status: _x000d_
As of year-end 2022, achieved a 23.3% reduction in our scope 1 and 2 emissions (market-based) _x000d_
As of year-end 2022, achieved a 15.1% reduction in our scope 3 emissions _x000d_
In 2022, sourced renewable energy equivalent to 13% of electricity usage </t>
  </si>
  <si>
    <t>Total energy consumed is calculated based on emissions sources included in scope 1 and 2 GHG emissions, namely natural gas, gasoline, diesel, jet fuel, propane, kerosene, compressed natural gas, B02, B05, B11, B20, E85, methanol, ethanol, electricity, steam and chilled water. (Page 61, 2023 ESG Report )</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</si>
  <si>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</si>
  <si>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 xml:space="preserve">(Page 46, ESG 2023 Report) - Information on the emission reductions expected from these measures within a certain time period_x000d_
Verizon is one of the leading corporate buyers of renewable energy in the U.S. and a member of the Clean Energy Buyers Association. As of February 2024, we had in place 27 longterm REPAs for a total of approximately 3.6 gigawatts (GW) of anticipated renewable energy generating capacity. As of such date, 15 projects related to our REPAs were in commercial operation. We have contracted for approximately 1.8 GW of the generating capacity of these projects, which represents over 50% of the anticipated aggregate generating capacity of our REPA portfolio. The remaining projects are under development. The renewable energy capacity that we have contracted for is expected to enable the avoidance of over 4.7 million metric tons of COâ‚‚e annually.5_x000d_
_x000d_
(Page 9. ESG 2023 Report) - No schedule for regular review of measures but a statement saying - We proactively engage with our investors, customers and other key stakeholders on Verizonâ€™s ESG activities and priorities. Reports are also generated every 2 years. _x000d_
_x000d_
(Page 44, ESG 2023 Report)  _x000d_
We are purchasing these EVs at a rate aligned with available products and charging infrastructure suitable for our operations._x000d_
_x000d_
In 2023, across all of Verizon, we had 100% pay equity in salary for women and men. In the U.S., we also had 100% pay equity in salary with respect to race/ethnicity. Consistent with our Commitment to Pay Equity, we remain committed to: (Pg 17, ESG Report 2023) _x000d_
â€¢	 Identifying and promoting best practices in compensation, hiring, promotion and career development_x000d_
â€¢	 Making hiring, promotion and compensation decisions that promote pay equity_x000d_
_x000d_
(Page 53, ESG 2023 Report)_x000d_
At Verizon, digital equity and inclusion means:_x000d_
â€¢ Advocacy. Urging policymakers to create long-lasting solutions to address the digital divide_x000d_
â€¢ Access. Providing access to connectivity with sufficient speeds to communities in remote and underserved areas_x000d_
â€¢ Affordability. Making available devices and connectivity that offer quality service without significant cost or resource restrictions_x000d_
â€¢ Adoption. Leveraging connectivity to provide meaningful services and fostering the skills necessary to use those services </t>
  </si>
  <si>
    <t>(Page 44, ESG 2023 Report) To address residual emissions that we are ultimately unable to abate, we plan to pursue carbon removal solutions.</t>
  </si>
  <si>
    <t>Verizon Communications Inc.</t>
  </si>
  <si>
    <t>china national offshore oil</t>
  </si>
  <si>
    <t>CNOOC</t>
  </si>
  <si>
    <t>https://web.archive.org/web/20250625131552/https://www.cnoocltd.com/english/sustainability/environmentalsocialandgovernancereports/202504/P020250408542745334285.pdf</t>
  </si>
  <si>
    <t xml:space="preserve">GHG emission reduction targets (2023 ESG report, p.59):_x000d_
- By 2024, we plan to reduce emissions by 523 thousand tons of carbon dioxide equivalent through measures such as flare gas treatment, use of permanent magnet electric submersible pumps and distributed new energy replacement._x000d_
- In 2024, we plan to achieve 760 million kwh of green power replacement, which is expected to reduce carbon emissions by 650 thousand tons. </t>
  </si>
  <si>
    <t>Sources:_x000d_
1) 2020 ESG Report: https://web.archive.org/web/20250625132117/https://www.cnoocltd.com/english/sustainability/environmentalsocialandgovernancereports/202409/P020240925661396771350.pdf_x000d_
2) 2023 ESG Report: https://web.archive.org/web/20250403140632/https://www.cnoocltd.com/english/sustainability/environmentalsocialandgovernancereports/202409/P020241216473769449925.pdf_x000d_
_x000d_
Additional Info:_x000d_
CNOOC supports China's dual-carbon goals, but has not committed to the same targets so far._x000d_
"The Company makes continuous efforts to promote the construction of zero-carbon oil and gas fields"  (2023 ESG Report, P.58)_x000d_
"...upgrades the "Energy Control and Carbon Emission Data Management Information Platform" to the "Carbon Peak and Carbon Neutrality Platform", which covers all domestic branches and offshore platforms and terminals and supports carbon peak and carbon neutrality goals management, action tracking, comprehensive analysis and data control." (2023 ESG Report, P.58)</t>
  </si>
  <si>
    <t>targets only mentioned "CO2 equivalent"_x000d_
 CNOOC Limited is vigorously promoting the recovery and utilization of flare gas, strictly implementing the control target of keeping the average methane emission intensity in the natural gas production process below 0.25% by 2025. (ESG Report 2024, p72)</t>
  </si>
  <si>
    <t>On Accountability: senior managers' assessment KPI include carbon reduction, making them formally accountable for delivery of the targets: _x000d_
"The Company has incorporated ESG indicators such as carbon reduction and new energy output into the assessment mechanism of senior managers. Energy conservation and carbon reduction targets have been set for Executive Director/CEO and safety directors." (2023 ESG Report, P.26)_x000d_
_x000d_
"We have also set up a 'Carbon Peaking and Carbon Neutrality Goals' leading group headed by the CEO to guide the Company's top-level design, scheme review and implementation for energy conservation and carbon reduction work from 2021 to 2025. (2023 ESG Report, P.55)</t>
  </si>
  <si>
    <t>On Carbon Trading/Offset:_x000d_
"...the Company has established low carbon management organizations including Green Power and *Carbon Trading Division*, Carbon-Negative Office, new energy branch and regional companies, which are responsible for systematically managing green power and *carbon trading*, developing CCS/CCUS and new energy business, and comprehensively implementing the Company's workplan on carbon peak and carbon neutrality." (2023 ESG Report, P.58)_x000d_
"The Company strengthened the electricity-carbon linkage and promoted the policy on green power offsetting carbon emission in Tianjin. Tianjin Branch effectively utilized the policy and used 186 million kWh of green power in 2022 to offset 164,000 tons of carbon emission, completing the annual carbon compliance task." (2023 ESG Report, P.58)_x000d_
_x000d_
On Carbon Removal:_x000d_
"In addition, the Company takes active measures to develop the carbon sink business by promoting demonstration projects for carbon dioxide capture, storage and utilization, and strengthening the green power replacement, thus contributing to the achievement of the 2025 emission reduction target.  (2023 ESG Report, P.58)_x000d_
_x000d_
"CNOOC Limited accelerates the green and low-carbon transformation of oilfields. Fully utilising its competitive edge, the Company steadily_x000d_
promotes CCS/CCUS2  and develops carbon-negative technologies and sector through scientific and technological research and project_x000d_
demonstration. (2023 ESG Report, P.18)</t>
  </si>
  <si>
    <t xml:space="preserve">from 2021 to 2025, the company will reduce cumulative carbon reductions by over 1.5 million tons._x000d_
</t>
  </si>
  <si>
    <t>by 2024, the company plans to reduce ghg emissions by 523 thousand tons of carbon dioxide equivalent through measures such as flare gas treatment, use of permanent magnet electric submersible pumps and distributed new energy replacement.</t>
  </si>
  <si>
    <t>nvidia</t>
  </si>
  <si>
    <t>NVIDIA</t>
  </si>
  <si>
    <t>US67066G1040</t>
  </si>
  <si>
    <t>Semiconductors and Semiconductors Equipment</t>
  </si>
  <si>
    <t>Near-Term Targets: NVIDIA commits to reduce absolute scope 1 and 2 GHG emissions 50% by FY2030 from a FY2023 base year. NVIDIA also commits to reduce scope 3 GHG emissions from use of sold products 75% per PetaFLOP within the same timeframe.</t>
  </si>
  <si>
    <t>https://web.archive.org/web/20250825192027/https://images.nvidia.com/aem-dam/Solutions/documents/NVIDIA-Sustainability-Report-Fiscal-Year-2025.pdf</t>
  </si>
  <si>
    <t>NVIDIA has committed to reducing absolute scope 1 and 2 emissions 50% by FY30. It also aim to reduce scope 3 emissions intensity from use of sold GPU products by 75% per PFLOP by FY30. The scope 3 target is measured in PFLOP, or PetaFLOP, which represents one quadrillion (10^15) floating-point operations per second. 
https://web.archive.org/web/20250825192027/https://images.nvidia.com/aem-dam/Solutions/documents/NVIDIA-Sustainability-Report-Fiscal-Year-2025.pdf</t>
  </si>
  <si>
    <t>: By FY26, engage manufacturing
suppliers comprising at least 67% of NVIDIA‚Äôs
scope 3 category 1 GHG emissions (GHG
Protocol-defined Purchased Goods and
Services), with the goal of effecting supplier
adoption of science-based targets aligned with
limiting temperature rise to 1.5 degrees Celsius.
https://web.archive.org/web/20250825192027/https://images.nvidia.com/aem-dam/Solutions/documents/NVIDIA-Sustainability-Report-Fiscal-Year-2025.pdf</t>
  </si>
  <si>
    <t>Schedule for regular review of measures, Information on the extent to which measures will be applied (e.g. if switching to EVs, what share of the fleet; if installing an own solar PV installation, what is the installed capacity)</t>
  </si>
  <si>
    <t>our dedicated
Environmental, Health, and Safety and
corporate responsibility teams work closely with employees globally to execute our
environmental policies and practices, which are
made actionable through goals and metrics
that are annually reviewed with executives.
https://web.archive.org/web/20250825192027/https://images.nvidia.com/aem-dam/Solutions/documents/NVIDIA-Sustainability-Report-Fiscal-Year-2025.pdf</t>
  </si>
  <si>
    <t>encourage suppliers on reporting energy baselines</t>
  </si>
  <si>
    <t>NVIDIA's target does not allow for traded credits.
https://web.archive.org/web/20250825192027/https://images.nvidia.com/aem-dam/Solutions/documents/NVIDIA-Sustainability-Report-Fiscal-Year-2025.pdf</t>
  </si>
  <si>
    <t>1.30E+11</t>
  </si>
  <si>
    <t>china resources</t>
  </si>
  <si>
    <t>https://www.crcgas.com/English/2025esg/2025-04-28/b9ba07c4-e554-462a-9058-4ba0657b2c9d.pdf</t>
  </si>
  <si>
    <t xml:space="preserve">n/a  </t>
  </si>
  <si>
    <t>No long term targets. Only target currently in corporate strategy is for 2025.
"While defining the long-term goals, the Group also set annual short-term emission reduction targets, continue to promote the implementation of emission reduction actions. By breaking down
energy conservation and emission reduction targets to subsidiaries at all levels, strictly tracking and assessing the achievement of targets, and incorporating relevant results into annual performance management system, the Group can achieve refined management on energy consumption."</t>
  </si>
  <si>
    <t>As above, the Group aim to reduce carbon emissions by 10% in 2025 compared to 2020 levels. 
No methane emissions reduction target but do have a methane management target: "reduce methane emission intensity in production to below 0.25% by 2025." (https://www.crcgas.com/English/2025esg/2025-04-28/b9ba07c4-e554-462a-9058-4ba0657b2c9d.pdf  - page 104)</t>
  </si>
  <si>
    <t>No info on sink, credits, offsets. 
Does have a CCU (carbon capture and utilisation) project at a gas plant facility. There is no information about any plans to roll out CCU project at other plants, or if they count to their emissions reduction target. (https://www.crcgas.com/English/2025esg/2025-04-28/b9ba07c4-e554-462a-9058-4ba0657b2c9d.pdf  - page 117.)</t>
  </si>
  <si>
    <t>hyundai motor</t>
  </si>
  <si>
    <t>Hyundai Motor Company</t>
  </si>
  <si>
    <t>KR7005380001</t>
  </si>
  <si>
    <t>9884004RQX8PRBXQ8S60</t>
  </si>
  <si>
    <t>Korea, Republic of</t>
  </si>
  <si>
    <t>Hyundai Motor Co</t>
  </si>
  <si>
    <t>https://www.hyundai.com/content/dam/hyundai/ww/en/images/company/sustainability/carbon-neutrality-roadmap/hmc-2021-carbon-neutral-white-paper-en.pdf</t>
  </si>
  <si>
    <t xml:space="preserve">The company has used its platform at the event to highlight its plans for the future. Hyundai is aiming to reduce carbon emissions by 75% from its 2019 levels by 2040. </t>
  </si>
  <si>
    <t>2023 Sustainability Report reiterates the 2045 commitment as "2045 Net Zero" https://www.hyundai.com/content/hyundai/ww/data/csr/data/0000000051/attach/english/hmc-2023-sustainability-report-en-v7.pdf</t>
  </si>
  <si>
    <t>Includes supply chain management as stated in their 2023 Sustainability Report: "We believe supply chain management is extremely important for Hyundai to achieve net zero by 2045."  
https://www.hyundai.com/content/hyundai/ww/data/csr/data/0000000051/attach/english/hmc-2023-sustainability-report-en-v7.pdf</t>
  </si>
  <si>
    <t>Measures for all emission scopes that are covered by the target, 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</si>
  <si>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We plan to achieve 100% electrification (through battery electric vehicles and fuel cell electric vehicles) in the
European market by 2035 and to achieve 100% electrification of product vehicles in major markets by 2040.
 We will also encourage our partners to switch to electric vehicles and electric
transport vessels by 2040-50 to achieve zero carbon emissions across all our factories.</t>
  </si>
  <si>
    <t xml:space="preserve">Direct quote from 2023 Sustainability Report: 
"Lastly, for areas where direct reduction is difficult, we have sought ways to offset GHG emissions and achieve the net zero goal through carbon capture utilization &amp; storage (CCUS), a technology that captures and treats CO2 in the atmosphere; the Hyundai Green Zone Project, a global ecological restoration project; and the marine ecosystem restoration and upcycling project."
https://www.hyundai.com/content/hyundai/ww/data/csr/data/0000000051/attach/english/hmc-2023-sustainability-report-en-v7.pdf
</t>
  </si>
  <si>
    <t>1.28E+11</t>
  </si>
  <si>
    <t>electricite de france</t>
  </si>
  <si>
    <t>EDF Group</t>
  </si>
  <si>
    <t>FR0010242511</t>
  </si>
  <si>
    <t>549300X3UK4GG3FNMO06</t>
  </si>
  <si>
    <t>Electric Utilities and Independent Power Producers and Energy Traders (including Fossil, Alternative and Nuclear Energy)</t>
  </si>
  <si>
    <t>Integrated energy company, EDF group commits to reduce absolute scopes 1 and 2 GHG emissions 50% by 2030 from a 2017 base year*. EDF group commits to reduce absolute scopes 3 GHG emissions from use of sold product 28% by 2030 from a 2019 base year. *The target boundary includes biogenic emissions and removals from bioenergy feedstocks as well as emissions from electricity purchased and from non-controlled assets.</t>
  </si>
  <si>
    <t>27/02/2020 01:00</t>
  </si>
  <si>
    <t>The targets covering greenhouse gas emissions from company operations (scopes 1 and 2) are consistent with reductions required to keep warming to Well-below 2Â°C</t>
  </si>
  <si>
    <t>EDF</t>
  </si>
  <si>
    <t>edf</t>
  </si>
  <si>
    <t>As of its latest strategic documents (August 2024), EDF remains committed to achieving net zero emissions across all scopes by 2050_x000d_
"The goal to build a net zero energy future is in keeping with our raison dâ€™Ãªtre. EDF is committed to achieving carbon neutrality by 2050, across all scopes (1, 2 and 3)._x000d_
â€œMoodyâ€™s Ratings has confirmed that our COâ‚‚ emissions reduction trajectory is aligned with a global warming scenario limited to +1.5â€¯Â°C.â€_x000d_
â€” EDF (2024), Rapport Impact 2024,: (https://archive.org/details/edfgroup_rapport-impact-2024_20240830_fr)_x000d_
_x000d_
EDF intends to double its renewable energy generation capacity by 2030. _x000d_
_x000d_
EDF decides to definitively shutdown the Cordemais thermal power plant in 2027(the last coal power plant owned by EDF in France) and confirms plans to launch a new industrial activity (nuclear) on the site. (https://archive.vn/lyI1m)_x000d_
_x000d_
 To meet its objectives, the Groupâ€™s main commitments are to double its renewable capacity, phase out coal power, and support its customers in decarbonising their uses."_x000d_
"Notre objectif : atteindre le zÃ©ro Ã©mission nette sur lâ€™ensemble de nos activitÃ©s dâ€™ici Ã  2050" ("Our goal: to achieve net zero emissions across all our activities by 2050"), "AlignÃ© sur lâ€™Accord de Paris, le Groupe sâ€™engage Ã  atteindre le zÃ©ro Ã©mission nette dâ€™ici Ã  2050" ("In line with the Paris Agreement, the Group is committed to achieving net zero emissions by 2050"), found in https://archive.org/details/edfgroup_rapport-impact-2024_20240830_fr_x000d_
According to a recent Net Zero Assessment report made by the company Moodyâ€™s, "EDF's long-term target to reduce all scope emissions by at least 90% by 2050 (from a base year of 2017)" is "consistent with a 1.5 C ambition" (https://archive.org/details/edfgroup_moodys_nza-2_20240215_en)</t>
  </si>
  <si>
    <t>https://archive.org/details/2025-04-24-edf-urd-2024-en</t>
  </si>
  <si>
    <t xml:space="preserve">After reducing its direct CO2 emissions (scope 1) by 50% between 2017 and 2022, the Group has defined new strategic milestones to achieve zero net emissions_x000d_
by 2050: -60% in 2025(vs 2017), -70% in 2030 with a carbon intensity of 30 gCO2/kWh and -80% in 2035 with an intensity of 22 gCO2/kWh. The use of_x000d_
carbon contribution projects will be considered for residual emissions, beyond 2030 and up to a maximum of 10% (https://archive.org/details/edfgroup_rapport-impact-2024_20240830_fr)_x000d_
 _x000d_
 </t>
  </si>
  <si>
    <t xml:space="preserve">From the 2024 report (https://archive.org/details/2025-04-24-edf-urd-2024-en)_x000d_
With over 94% carbon-free electricity generation, EDF has one of the lowest carbon intensities in the world at 30gCO2/kWh, reduced by 19% compared to 2023._x000d_
â— Strong ambitions to cut CO2 emissions:_x000d_
&gt; for Scope 1, a new target of a 65% reduction by 2027 in addition to the targets of 70% by 2030 and 80% by 2035 (vs 2017 levels),_x000d_
&gt; for Scope 3, three new targets: reduction of 30% by 2027, 35% by 2030 and 45% by 2035 (vs 2019 levels)._x000d_
EDF does not have a separate, well-defined reduction target for Scope 2 emissions._x000d_
</t>
  </si>
  <si>
    <t>Different interim targets for different scopes (see above)_x000d_
https://archive.vn/SWXKW_x000d_
Interim targets seem to cover just CO2;_x000d_
EDF's target of a 63% decrease in carbon intensity by 2030 compared to 2017, which covers power and heat generation CO2_x000d_
emissions, is in line with a 1.5 C trajectory under the electric and gas utilities benchmark.This target does not cover scope 2 emissions and emissions from non-CO2 GHGs. However, based on EDF's historical reporting, they estimate that non-CO2 gases and scope 2 represent less than 5% of total scope 1 and 2 combined. In addition, non-CO2 gases are_x000d_
covered by other targets, in particular the target to reduce absolute emissions 70% by 2030 (https://archive.org/details/edfgroup_moodys_nza-2_20240215_en)</t>
  </si>
  <si>
    <t>Reporting: https://www.edf.fr/en/the-edf-group/taking-action-as-a-responsible-company/reports-and-indicators/non-financial-kpis_x000d_
_x000d_
" Our definition of the just transition is about placing people at the center stage and focusing on the wellbeing of all our stakeholders" &amp; "EDF believes that low carbon energy must be accessible to everyone in all regions, therefore will always invest to support the most fragile customers whether in developed or emerging countries." &amp; "EDF strives to mitigate the social impact of the low carbon transition on workers. We commit to provide access to low-carbon and decent jobs, while embedding gender balance and inclusion of vulnerable groups"_x000d_
(https://archive.org/details/edfgroup_rse_transition-juste-et-inclusive_principes_2022_va)_x000d_
_x000d_
"Point persons with responsibilty for the company's climate performance are identified both at the board and executive committee level", "The group seems to have clear board-level responsibility, reporting and scrutiny for its sustainability objectives", though "CEO pay does not vary based on achievement of emissions objectives" (https://archive.org/details/edfgroup_moodys_nza-2_20240215_en), This remuneration structure may not properly incentivise the CEO to pursue climate commitments. _x000d_
_x000d_
Also, Moody's has stated: "We score EDF's GHG governance to be tier 1, which is the top score in our four-point scale", since among others, they report carbon offsets seperately and "does not subtract any carbon offsets or avoided emissions from its GHG inventory" (https://archive.org/details/edfgroup_moodys_nza-2_20240215_en)</t>
  </si>
  <si>
    <t xml:space="preserve"> offset residual emissions with negative emission projects_x000d_
"pioneer in Green Bonds" - https://www.edf.fr/en/the-edf-group/dedicated-sections/investors-shareholders/bonds/green-bonds_x000d_
_x000d_
"le groupe EDF est capable de rÃ©aliser une offre de service de dÃ©carbonation par la voie du captage-stockage de CO2"_x000d_
"En parallÃ¨le de ces actions, il existe des voies naturelles de Â« compensation par la nature Â» consistant Ã  mettre en place des actions en faveur de la neutralitÃ© carbone, par exemple en plantant des arbres."_x000d_
"Ã€ lâ€™issue dâ€™une dÃ©marche dâ€™Ã©vitement et de rÃ©duction des Ã©missions des de gaz Ã  effet de serre, la compensation constitue la derniÃ¨re Ã©tape dâ€™une dÃ©marche de neutralitÃ©. Il sâ€™agit de la sÃ©quence Â« ERC Â» : Ã‰viter-RÃ©duire-Compenser. Les dÃ©marches de compensation sur des solutions fondÃ©es sur la nature consistent Ã  favoriser la captation du CO2 par le dÃ©veloppement de puits naturels (sols, forÃªts, etc.), tout en sâ€™assurant que les Ã©missions Ã©vitÃ©es ou nÃ©gatives gÃ©nÃ©rÃ©es par un projet de compensation soient rÃ©elles, pÃ©rennes, additionnelles, comptÃ©es de faÃ§on unique, mesurables et vÃ©rifiables par un organisme indÃ©pendant." - target will be met by avoid, reduce, compensate strategy. Projects must be real, permanent, addition, uniquely counted, measurable and independently verified. _x000d_
(https://archive.vn/3mSMa)</t>
  </si>
  <si>
    <t>Power generation</t>
  </si>
  <si>
    <t>emissions per unit of energy generated</t>
  </si>
  <si>
    <t>goldman sachs</t>
  </si>
  <si>
    <t>Goldman Sachs</t>
  </si>
  <si>
    <t>https://www.goldmansachs.com/our-commitments/sustainability/2023-sustainability-report/multimedia/report.pdf</t>
  </si>
  <si>
    <t>"Our Journey to Net Zero Carbon by 2030:  We have been carbon neutral across our operations and business travel since 2015.  In 2021, we expanded our operational carbon neutrality commitment with a goal to achieve net zero carbon emissions in our operations and supply chain by 2030." (Our Operational Impact, Corporate Website: https://www.goldmansachs.com/our-firm/sustainable-finance/our-operational-impact)</t>
  </si>
  <si>
    <t>- Previous achieved target:  In 2015, Goldman Sachs achieved carbon neutrality across our operations and business travel
- Also set other 'operational goals'. See: https://www.goldmansachs.com/our-firm/sustainable-finance/our-operational-impact/our-2025-operational-goals
By 2025: 
    Energy Efficiency ‚Äì Reduce energy intensity (kWh/sq. ft) across our operationally controlled facilities by 20%
    Renewable Electricity ‚Äì Source 80% renewable electricity from long-term Power Purchase Agreements (PPAs) and on-site projects
    Business Waste ‚Äì Continue to divert 100% of business waste from landfill
    Paper ‚Äì Reduce our paper consumption per capita by 30%
    Water ‚Äì Reduce water intensity (gal/occupied seat) by 15%
    Plastic ‚Äì Remove 100% of plastic beverage bottles and disposables from on-site cafeterias, micro-markets and vending machines globally
    Green Buildings ‚Äì Achieve LEED Gold or equivalent for all new builds and major renovations
    Certified Management ‚Äì Maintain 100% ISO 20121 certification for our on-site events and extend to off-site events 
And some 2030 Sectoral Targets - see P.68, 2023 Sustainability Report</t>
  </si>
  <si>
    <t>supply chain and financed emissions may cover all of scope three (not specified); already carbon neutral in scopes 1 and 2 and business travel: https://www.goldmansachs.com/media-relations/press-releases/2021/announcement-04-mar-2021.html</t>
  </si>
  <si>
    <t xml:space="preserve">Notes on public plan:
- Goldman lacks a publicly available plan (with concrete steps, measures, and timeframes) for their 2050 end target
- in their Sustainability Report, they primarily track progress on existing (and mostly interim 2030) targets
Annual reporting metrics: https://www.goldmansachs.com/our-commitments/sustainability/2023-sustainability-report/multimedia/report.pdf
Governance: https://www.goldmansachs.com/our-commitments/sustainability/tcfd-report-2023/report.pdf
‚Ä¢ various committees are responsible for overseeing climate change (alongside other risks) but do not mention accountability for the target directly </t>
  </si>
  <si>
    <t>"The firm purchases third-party verified carbon offsets (avoidance and/ or removal) with emission claims that are tracked on the registries of Verra, Green-e, Gold Standard or other similar platforms. For YE 2023, credits are sourced from a variety of projects" - Sustainability report 2023 (pg70). 
Projects include: REDD, Afforestation, Cooking Stoves, N20 Abatement</t>
  </si>
  <si>
    <t>1.20E+11</t>
  </si>
  <si>
    <t>wells fargo</t>
  </si>
  <si>
    <t>https://www.wellsfargo.com/about/responsibility-and-impact/sustainability/</t>
  </si>
  <si>
    <t>On February 28, 2025, Wells Fargo dropped its 2030 interim reduction targets for financed emissions and its 2050 net-zero target for financed emissions: "As of today, we are discontinuing our sector-specific 2030 interim financed emissions targets and our goal to achieve net zero by 2050 for financed emissions. We will maintain our 2030 sustainable finance goal; our 2030 operational sustainability goals; and our 2050 goal for Wells Fargo‚Äôs own operational emissions. Most importantly, we will continue to serve clients‚Äô energy needs, meeting them where they are in their chosen energy and transition strategies. And we will work to meet the rising energy demands of the clients, customers, and communities we serve." Wells Fargo states it is keeping its 2030 and 2050 targets for operational emissions. However, Wells Fargo does not list any specific 2050 target for its own operational emissions. There is no 2050 emissions reduction target stated in this February 2025 statement or in the 2024 Sustainability &amp; Governance Report (Statement on Wells Fargo's Climate Goals &amp; Targets (February 28, 2025): https://www.wellsfargo.com/about/responsibility-and-impact/sustainability/).</t>
  </si>
  <si>
    <t>Goal is to reduce GHG emissions (Scope 1 and 2) in its own operations from 2019 levels by 70% in 2030 (Statement on Wells Fargo's Climate Goals &amp; Targets (February 28, 2025): https://www.wellsfargo.com/about/responsibility-and-impact/sustainability/).</t>
  </si>
  <si>
    <t>- Annual reporting: https://www.wellsfargo.com/about/investor-relations/annual-reports/
- Equity - The Wells Fargo Innovation Incubator: "IN2 is a cleantech incubator that helps early-stage startups develop and deploy innovative, technology-based sustainability solutions. IN2 provides cleantech startups with technical assistance and access to labs and equipment, with the goal of demonstrating technical feasibility and market relevance for high-potential solutions in priority sectors (commercial and residential real estate and agriculture). IN 2 also engages a network of 60+ Channel Partners across the U.S. to support an accelerated, equity-focused climate transition. The IN2 portfolio now includes 72 companies that have raised more than $2.06 billion in external follow on funding, equivalent to an average of more than $101 for every $1 awarded through IN2" (Wells Fargo Sustainability &amp; Governance Report, pg. 27: https://www08.wellsfargomedia.com/assets/pdf/about/corporate-responsibility/sustainability-and-governance-report.pdf).
- Appointed first Chief Sustainability Officer in 2022 (source: https://www08.wellsfargomedia.com/assets/pdf/about/corporate-responsibility/climate-disclosure.pdf)</t>
  </si>
  <si>
    <t xml:space="preserve">Carbon Credit Conditions: "Wells Fargo offsets our residual Scope 1 and Scope 2 emissions (market-based) for reporting year 2023 through the purchase of carbon credits
registered on the Verra Registry (‚ÄúVerra‚Äù), certified under their Verified Carbon Standard (VCS) Program and the Climate Action Reserve Registry
(‚ÄúCAR Registry‚Äù), certified under their Voluntary Offset Program ( known as ‚ÄúCAR‚Äù)" (Information Relevant to the California Voluntary Carbon Market Disclosures Act, pg. 1: https://www.wellsfargo.com/assets/pdf/about/corporate-responsibility/california-voluntary-carbon-market-disclosure.pdf). These offset projects are </t>
  </si>
  <si>
    <t>Wells Fargo purchases carbon credits to offset residual scope 1 and scope 2 emissions: "For Scope 1 GHG emissions that remain after our reduction efforts and Scope 2 (market-based) GHG emissions, Wells Fargo works closely with third-party consultants with subject matter expertise to purchase carbon removal credits.4 With their support, we evaluate potential credit purchases against specific quality criteria" (Wells Fargo Sustainability &amp; Governance Report, pg. 10: https://www08.wellsfargomedia.com/assets/pdf/about/corporate-responsibility/sustainability-and-governance-report.pdf).</t>
  </si>
  <si>
    <t>1.24E+11</t>
  </si>
  <si>
    <t>deutsche telekom</t>
  </si>
  <si>
    <t>Deutsche Telekom AG</t>
  </si>
  <si>
    <t>DE0005557508</t>
  </si>
  <si>
    <t>549300V9QSIG4WX4GJ96</t>
  </si>
  <si>
    <t>Telecommunication Services</t>
  </si>
  <si>
    <t>Overall net-zero target:
Deutsche Telekom AG commits to reach net-zero greenhouse gas emissions across the value chain by 2040.
Near-term targets:
Deutsche Telekom AG commits to reduce absolute scope 1 and 2 GHG emissions 94% by
2030 from a 2020 base year. Deutsche Telekom AG also commits to reduce absolute scope 3 GHG emissions 47% within the same timeframe.
Long-term targets:
Deutsche Telekom AG commits to reduce absolute scope 1 and 2 GHG emissions 90% by
2040 from a 2020 base year. Deutsche Telekom AG also commits to reduce absolute scope 3 GHG emissions 90% within the same timeframe.</t>
  </si>
  <si>
    <t>deutsche telekom ag</t>
  </si>
  <si>
    <t>https://web.archive.org/web/20250614103504/https://report.telekom.com/cr-report/2024/environment/climate-protection.html</t>
  </si>
  <si>
    <t xml:space="preserve">Scope 1 &amp;2: "We will achieve net zero of our own emissions (Scopes 1 and 2) by the end of 2025. To achieve this, we will reduce emissions from our global operations by up to 95 % (2017 baseline)" _x000d_
Scope 1-3 (updated in 2023): "As an interim goal on our journey towards climate neutrality along the entire value chain, we aim to reduce CO2e emissions across Scopes 1 to 3 by 55 % in absolute terms by 2030 (2020 baseline)" vs  previous target: reduce scope 3 by 25% by 2030 (2017 baseline). </t>
  </si>
  <si>
    <t xml:space="preserve">Deutsche Telekom has progressively accelerated its climate goals to address the urgency of climate risks over the years. _x000d_
In March 2021, the company accelerated its net zero targets by ten years from 2050 to 2040 (scope 1-3). In 2024, the company set a new interim target in its 2023 CR report - reducing scope 1 to 3 emissions by 55% by 2030 (2020 baseline) vs previous target - reducing scope 3 by 25% by 2030 (2017 baseline).  Measures: offset through high-quality CCS, supply chain collaboration, and nature-based removal projects like reforestation and rewilding, and a full shift to renewable energy. (2024 CR  report: https://report.telekom.com/annual-report-2024/sustainability-statement/environment/esrs-e1-climate-change.html?tabc=4e1 _x000d_
_x000d_
2025 climate targets: https://report.telekom.com/cr-report/2024/environment/climate-protection.html _x000d_
2024 Corporate Responsibility Report: https://report.telekom.com/cr-report/2024/_x000d_
Archive Corporate Responsibility Report (2008-2023) : https://report.telekom.com/cr-report/2024/services/downloads.html </t>
  </si>
  <si>
    <t xml:space="preserve">Covered scope 1-3 and for Scope 3 emissions, they include both upstream and downstream emissions. </t>
  </si>
  <si>
    <t xml:space="preserve">Apart from CSRD and ESRS reporting standards that the company straightly follows, it also complies SBTi for its net zero targets. No direct reference to equity but link to 'Global Enabling Sustainability Initiative' which includes SDGs. Actions and info on which measures have applied: https://report.telekom.com/annual-report-2024/sustainability-statement/environment/esrs-e1-climate-change.html?search-highlight=GHG%20emissions%20Emission%20emission%20emissions%2C%20including%20Emissions%20includes%20included%20include%20(including%20(GHG%20emission%2C. _x000d_
Incentives/ management remuneration link to energy consumption and COâ‚‚ emissions (Scope 1 and 2) performance (EPIs), each weighted at 50% : https://report.telekom.com/annual-report-2024/sustainability-statement/general-information/esrs-2-general-disclosures.html?tabc=2e3 </t>
  </si>
  <si>
    <t xml:space="preserve">About  5-10% - By the end of 2024: Deutsche Telekom is confident to reduce emissions from its own operations (scope 1 &amp; 2) worldwide by 94% (CR report 2024, p. 41), the remaining emissions would be offset by "high-quality carbon sequestration (removal) projects" (no further details can be founded online though). _x000d_
To achieve our goal of climate neutrality by 2040 (net zero), we will offset up to a maximum of 10 % of our remaining total emissions using high-quality carbon offsets. We use internationally recognized standards (Oxford categories IV/V) for quality assurance. (CR Report 2024 online version - https://report.telekom.com/annual-report-2024/sustainability-statement/environment/esrs-e1-climate-change.html?search-highlight=carbon%20removals%20removal%20Carbon%20decarbonization%20removed%20remove%20removal%3A%20Decarbonization%20decarbonization%2C%20decarbonizing&amp;tabc=2e3) _x000d_
</t>
  </si>
  <si>
    <t>china baowu steel</t>
  </si>
  <si>
    <t>valero energy</t>
  </si>
  <si>
    <t>https://www.valero.com/sites/default/files/valero-documents/2020%20SRR_Web%20Version_Spreads%207-26.pdf</t>
  </si>
  <si>
    <t>To reduce and offset 63% of our global refining Scope 1 and 2 GHG emissions by 2025 through board-approved projects.     2035: ‚Ä¢ On track to achieve 100% global refinery Scope 1 and 2 GHG emissions reduction/displacement target by 2035.
New 2050 ambition to reduce and displace
companywide GHG emissions for Scopes 1, 2, 3 and 4
by more than 45 million metric tons CO2e. (Based on 2011 base year, 32.3 mil metric tons CO2e) /web/20250828113256/https://www.valero.com/sites/default/files/valero-documents/2025-08/2025 GPR FINAL DIGITAL Pages.pdf</t>
  </si>
  <si>
    <t>2021 Stewardship and Responsibility Report: /web/20250828110810/https://www.valero.com/sites/default/files/valero-documents/2020 SRR_Web Version_Spreads 7-26.pdf
2011 VLO Refining (scope 1 and 2) were 32.3 million tonnes 
Expected reduction to zero:
2.4 efficiency
4.2 offset bioethanol production
11.1 renewable diesel production
10.9 global blending of and credits from renewable fuels
3.7 CCS
59% Reduction and Offsets Achieved in 2020
Valero claim that their 'renewable' diesel emits less GHG than EV over lifetime and repeat this claim.  However this is based on the incorrect assumption that most of the electricity is generated by fossil fuels.  This is clearly not the case for most EVs and  will become less true as renewables expand.  Ref p12-13 of 2020 report below.
Also scaremongering re China for EV dominance and battery raw material use.  Strongly promotes PHEVs  over EVs.
Is 100% Electrification the Smartest and Fastest Climate Transportation Solution?
-Once in operation, an EV is still not ‚Äúzero emissions‚Äù as the   electricity that powers an EV often is generated by fossil fuels.</t>
  </si>
  <si>
    <t>Reporting: /web/20250828111849/https://www.valero.com/responsibility/esg-environmental-social-governance /web/20250828111941/https://www.valero.com/responsibility/environmental-stewardship
By 2050, Valero has an ambition to reduce and displace companywide GHG emissions for Scopes 1, 2, 3 and 4 by more than 45 million metric tons CO2e.
Independent Third-Party Verifications
‚Ä¢ Absolute Scope 1 &amp; 2 GHG emissions.
‚Ä¢ GHG emissions displaced by our own ethanol production and
renewable diesel production.
‚Ä¢ GHG emissions displaced by global blending of and credits from
low-carbon fuels.
‚Ä¢ Scope 3 intensity.
‚Ä¢ Validation of the 2035 GHG emissions target.
‚Ä¢ Copies of independent third-party verifications of Scope 1, Scope
2 and Scope 3 intensity as well as the validation of our 2035 GHG
emissions target can be found on our website at www.valero.com &gt;
Investors &gt; ESG &gt; Other Reports. Scope 3 intensity and our 2035 GHG
emissions target were found to be science-based and conform with
acceptable engineering practices.
2022</t>
  </si>
  <si>
    <t>"board-approved projects"
"credits from renewable fuels"</t>
  </si>
  <si>
    <t xml:space="preserve">See target notes for a breakdown of expected reductions
Some wishful thinking re CCS.
LARGE-SCALE CARBON CAPTURE AND STORAGE ‚Äî Our participation in Navigator's proposed large-scale carbon capture and sequestration pipeline system is expected to capture and remove nearly 3 million metric tons of biogenic CO2 annually from eight of our ethanol plants. Carbon sequestration further reduces the CI of ethanol and increases its market value.
STAND-ALONE CARBON CAPTURE AND STORAGE ‚Äî We are currently evaluating and developing stand-alone carbon sequestration projects at our eastern ethanol plants, which could sequester about 1 million metric tons of CO2 a year. Our ethanol plants represented in the map to the right are located near geology believed to be suitable for successful CCS projects, making them potentially attractive
for development
</t>
  </si>
  <si>
    <t>comcast</t>
  </si>
  <si>
    <t>US20030N1019</t>
  </si>
  <si>
    <t>51M0QTTNCGUN7KFCFZ59</t>
  </si>
  <si>
    <t xml:space="preserve">Near-Term Targets: 
Comcast commits to reduce absolute scope 1 and 2 GHG emissions 50% by 2030 from a 2019 base year.* Comcast also commits to reduce absolute scope 3 GHG emissions from fuel- and energy-related activities, business travel, employee commuting, use of sold products and downstream leased assets 27.5% within the same timeframe.* Comcast further commits that 36% of its suppliers by emissions covering purchased goods and services, capital goods, upstream transportation and distribution, waste generated in operations and upstream leased assets, will have science-based targets by 2029.
*The target boundary includes land-related emissions and removals from bioenergy feedstocks. </t>
  </si>
  <si>
    <t>https://update.comcast.com/wp-content/uploads/sites/33/dlm_uploads/2022/06/2022-Impact-Report.pdf</t>
  </si>
  <si>
    <t>https://corporate.comcast.com/stories/carbon-neutral-by-2035</t>
  </si>
  <si>
    <t>Gases: Comcast includes carbon dioxide (CO 2 ), methane (CH 4 ), nitrous oxide (N 2 O) and hydrofluorocarbons (HFCs) for Scope 1 and CO 2 , CH 4 and N 2 O for Scope 2. Sulfur hexafluoride (SF 6 ) is not present in Comcast‚Äôs operations.
 Scopes 1 &amp; 2: 71% -- Purchased electricity powering facilities, data centers, theme parks, and network. 18%: Emissions from our owned and operated fleet and vehicles. 11%: Generators, cooling systems, purchased steam, cooling and heating.</t>
  </si>
  <si>
    <t>We expect that, over time, our attention to sourcing renewable energy and honing efficiency across our global operations will bring us close to our carbon neutral goal. We will likely need to address any remaining emissions we cannot eliminate directly by purchasing carbon offsets (Impact Report 2022, Pg.53)</t>
  </si>
  <si>
    <t>allianz</t>
  </si>
  <si>
    <t>Allianz Investment Management SE</t>
  </si>
  <si>
    <t>DE0008404005</t>
  </si>
  <si>
    <t>529900K9B0N5BT694847</t>
  </si>
  <si>
    <t>Withdrawn commitment</t>
  </si>
  <si>
    <t xml:space="preserve">In september 2023, Allianz launched its 'Inaugural Net-Zero Transition Plan' which confirms previous commitments to at 230 target for GHG emissions from its own operations: "We are committed to...netzero GHG emissions by 2030 within our own operations"
In addition to this target, Allianz is "committed to transitioning our proprietary investment and P&amp;C underwriting portfolios to net-zero greenhouse gas (GHG) emissions by 2050 ‚Äì consistent with a maximum temperature rise by the end of the century of 1.5¬∞C, taking into account the best available scientific knowledge, including the findings of the IPCC" 
(source: Inaugural Net-Zero Transition Plan, p.2 - https://web.archive.org/web/20231114123625/https://www.allianz.com/content/dam/onemarketing/azcom/Allianz_com/sustainability/documents/Allianz_Inaugural-Net-Zero-Transition-Plan.pdf). 
</t>
  </si>
  <si>
    <t>https://www.allianz.com/content/dam/onemarketing/azcom/Allianz_com/sustainability/documents/Allianz_Inaugural-Net-Zero-Transition-Plan.pdf</t>
  </si>
  <si>
    <t>"In early 2021 we released our intermediary 2025 emission targets, which initially covered listed equities, corporate bonds, and real estate. Our absolute emission reduction target of -25% by 2025 vs. 2019 for listed equity and corporate bonds had already been overachieved by the end of last year with a -35% reduction. This can be attributed to -26%p due to portfolio re-allocations, overarchingly driven by intra-sector shifts to lower-emitting companies. A further -3%p came from a change in the denominator of the carbonfootprinting method, aligning with emerging regulatory standards. Real-world emission reductions by investee companies contributed -6%p, which shows that stronger short-term actions by investee companies on emission reductions are necessary...We have accelerated our climate targets for our own operations and by 2025 plan to reduce GHG emissions per employee by 50% versus a
2019 baseline across Scope 1, Scope 2, and relevant Scope 3 emissions."
(source: Inaugural Net-Zero Transition Plan, https://web.archive.org/web/20231114123625/https://www.allianz.com/content/dam/onemarketing/azcom/Allianz_com/sustainability/documents/Allianz_Inaugural-Net-Zero-Transition-Plan.pdf).
"We have accelerated our climate targets for our own operations and by 2025 plan to reduce GHG emissions per employee by 50% versus a 2019 baseline across Scope 1, Scope 2, and relevant Scope 3 emissions (currently energy-related emissions, business travel, and paper use). For year-end 2030, we target GHG emission reductions of 70% and for year-end 2029, -65%" (same source p. 8)</t>
  </si>
  <si>
    <t>Emissions derived from investments, classified under category 15 of the Greenhouse Gas Protocol, are not counted alongside other scope 3 emissions. For example, see page 106 of the 2020 sustainability report (https://www.allianz.com/content/dam/onemarketing/azcom/Allianz_com/sustainability/documents/Allianz_Group_Sustainability_Report_2020-web.pdf).</t>
  </si>
  <si>
    <t xml:space="preserve">Notes on Scope 1 and 2 Coverage: "To this end, we target to reduce GHG emissions arising from Allianz sites and operational activities in over 70 markets to net-zero by 2030, earlier than 2050 as originally planned." (https://web.archive.org/web/20231114123625/https://www.allianz.com/content/dam/onemarketing/azcom/Allianz_com/sustainability/documents/Allianz_Inaugural-Net-Zero-Transition-Plan.pdf)
Notes on Scope 3 Coverage: see Table 2 of the source document (heterogenous across sectors) 
Investee companies are also encouraged to reduce scope 3 emissions, e.g.: "As of January 1, 2025, we will only insure and invest in those oil and gas companies which have committed to achieving net-zero greenhouse gas emissions by 2050 in alignment with science-based 1.5¬∞C pathways, across all three greenhouse gas emission scopes." (https://www.allianz.com/en/press/news/commitment/environment/220429_Allianz-reinforces-its-commitment-to-net-zero-strategy.html). </t>
  </si>
  <si>
    <t>Public plan: Sustainability Report https://www.allianz.com/content/dam/onemarketing/azcom/Allianz_com/sustainability/documents/Allianz_Group_Sustainability_Report_2021-web.pdf. 
Information on the extent to which measures will be applied: e.g., 100% renewable electricity by 2023 (https://www.allianz.com/en/sustainability/climate-change.html). 
Regular review of measures: "...in 2021, the Supervisory Board of Allianz SE established its Sustainability Committee" which "supports with sustainability-related target setting and performance reviews for Board of Management remuneration" (page 105 of the 2021 Sustainability Report). The Supervisory Board meets at least twice per calendar half year (according to the Rules of Procedure under this webpage https://www.allianz.com/en/about-us/corporate-management/supervisory-board/committees.html#TabVerticalNegative61837222089). 
Formal accountability: page 8 of the Sustainability Report 2021 lists "Sustainability-related targets linked to the remuneration of the Board of Management". 
EDIT:
- transition plan primarily for 2030 interim targets
- for transition plan: no explicit mention that it is to be reviewed regularly
- management compensation in 2024 dependent on achievment of transition plan (sustainability report, p. 135; https://web.archive.org/web/20240605190304/https://www.allianz.com/content/dam/onemarketing/azcom/Allianz_com/sustainability/documents/Allianz_Group_Sustainability_Report_2023-web.pdf)</t>
  </si>
  <si>
    <t>The following information was provided directly to NZT by Allianz: 
 - 2030 targets "will not use offsetting credits"</t>
  </si>
  <si>
    <t>Own operations: 
- "For year-end 2030, we target GHG emission reductions of 70% and foryear-end 2029, -65% ... To address the remaining 30% of the emissions, we will use high-quality carbon removal solutions." (p. 8, https://web.archive.org/web/20231114123625/https://www.allianz.com/content/dam/onemarketing/azcom/Allianz_com/sustainability/documents/Allianz_Inaugural-Net-Zero-Transition-Plan.pdf)
Proprietary Investments:
- "For our 2030 targets for proprietary investments and P&amp;C underwriting, we do not see a role for carbon removal offsets. Our own operations seek net-zero by 2030; until then we will prioritize reducing our emissions and use removal-based offsetting only at the end of our net-zero journey." (p. 3, https://web.archive.org/web/20231114123625/https://www.allianz.com/content/dam/onemarketing/azcom/Allianz_com/sustainability/documents/Allianz_Inaugural-Net-Zero-Transition-Plan.pdf)
Long-term:
- "Our net-zero targets will likely require the use of atmospheric carbon removal in the respective net-zero targets year. For this, we expect to only use high-quality carbon removal. Our focus remains on GHG emission reductions" (p. 49, https://web.archive.org/web/20240605190304/https://www.allianz.com/content/dam/onemarketing/azcom/Allianz_com/sustainability/documents/Allianz_Group_Sustainability_Report_2023-web.pdf)
Allianz will use sinks/credits to realize its netzero goals. As stated above, these are required to be 'high-quality' although no defnition for 'high-quality has been provided yet. The following information was provided directly to NZT by Allianz: 
- 2030 targets  "will not use offsetting credits"
- "We will use only carbon removal for getting to net-zero state in the respective targets years (2030 for operations, 2050 for portfolios i.e. scope 3 - cat 15)"
- "We specify to use only high-quality removal credits, tech + natural (though we are not as detailled as your options)"</t>
  </si>
  <si>
    <t>Allianz Group</t>
  </si>
  <si>
    <t>state farm insurance</t>
  </si>
  <si>
    <t>https://impact.statefarm.com/data/docs/2024/2024_Impact_Report_accessible.pdf</t>
  </si>
  <si>
    <t>N/A ‚Äî annual progress reported (year-on-year reductions and initiatives).</t>
  </si>
  <si>
    <t>Baseline = 2019. Reporting basis: Scope 1 and Scope 2 (market-based). Reported emissions fell from 202,004 tCO‚ÇÇe (2019) to under 90,523 tCO‚ÇÇe (2024). 
 *We engaged an independent third-party to perform an attest review engagement over our total Scope 1 greenhouse gas (GHG) emissions, Scope 2 GHG emissions (market-based) and Scope 2 GHG emissions 
(location-based), as represented in State Farm Mutual Automobile Insurance Company‚Äôs Management Assertion, for the years ending Dec. 31, 2019; Dec. 31, 2020; Dec. 31, 2021; Dec. 31, 2022; and Dec. 31, 2023.
 **Calculations for 2023 and 2024 are derived from prior year assurance procedures and historical data. We will publish an assurance statement for 2023 and 2024 when it is available</t>
  </si>
  <si>
    <t>The target measures reductions versus the 2019 baseline; it does not require remediation of historical emissions beyond the baseline accounting.</t>
  </si>
  <si>
    <t>Board and committees review climate risks and ERM integrates climate into risk processes; executive steering committee receives progress updates. Annual public reporting and attest reviews are part of governance/assurance.</t>
  </si>
  <si>
    <t>State Farm invests in climate tech / innovation programs (described in TCFD / prior reporting) and explores future pathways; however, current 2030 accounting is reductions + renewables, not offsetting with external traded credits or removals. Future net-zero planning may expand to removals; the reports state ongoing analysis.</t>
  </si>
  <si>
    <t>at t</t>
  </si>
  <si>
    <t>AT&amp;T Inc.</t>
  </si>
  <si>
    <t>US00206R1023</t>
  </si>
  <si>
    <t>549300Z40J86GGSTL398</t>
  </si>
  <si>
    <t>AT&amp;T commits* to reduce absolute scope 1 and scope 2 GHG emissions 63% by 2030 from a 2015 base year. AT&amp;T also commits that 50% of its suppliers by spend covering purchased goods and services, capital goods, and downstream leased assets will set science-based scope 1 and scope 2 targets by 2024. *The target boundary includes biogenic emissions and removals from bioenergy feedstocks.</t>
  </si>
  <si>
    <t>https://archive.ph/hGHf9</t>
  </si>
  <si>
    <t>" ...we set interim targets that were approved by the Science-Based Targets initiative. We aim to reduce our absolute Scope 1 and 2 GHG emissions by 63% from our 2015 base year by 2030 ‚Äî aligning with a 1.5-degree Celsius pathway"  (Page 5)
https://sustainability.att.com/ViewFile?fileGuid=01b84e21-1bbf-4696-98d8-3f9cbec733bd</t>
  </si>
  <si>
    <t>"We are committed to reaching carbon neutrality by 2035 across our entire global operations (Scopes 1 and 2). "  (Page 5)
https://sustainability.att.com/ViewFile?fileGuid=01b84e21-1bbf-4696-98d8-3f9cbec733bd 
https://about.att.com/csr/home/reporting/issue-brief/climate-change.html 
AT&amp;T web page covering priority topics related to emissions:
https://sustainability.att.com/priority-topics/efficiency-emissions</t>
  </si>
  <si>
    <t xml:space="preserve">
Scope 1: "We expect to reduce our fleet emissions by at least 76% by 2035 through reducing our overall fleet count and beginning our transition to electric vehicles."
Scope 1 "We aim to reduce these emissions by identifying hydrofluorocarbon-free refrigerant replacements, reducing fugitive emissions, and evaluating opportunities to use fuel cells and other power generation options."
Scope 2: " We have multiyear transition plans in place to reduce electricity consumption where possible and accelerate energy efficiency efforts. This includes implementing energy efficiency projects, such as building optimization modifications and repairs such as HVAC upgrades and lighting retrofits."
Scope 2: ", in addition to reducing our energy use, we are also focusing on purchasing renewable energy. "
Scope 3: " AT&amp;T‚Äôs approach to Scope 3 emissions is to develop reliable and accurate emissions accounting and then create strategies for Scope 3 emissions reductions to ensure we prioritize the most impactful initiatives"
Comments found in pages 5 and 6 
https://sustainability.att.com/ViewFile?fileGuid=01b84e21-1bbf-4696-98d8-3f9cbec733bd
Additional source: https://sustainability.att.com/cr/environment</t>
  </si>
  <si>
    <t>Measures/baseline  for emission scope can be found at: 
https://sustainability.att.com/ViewFile?fileGuid=ed9bf174-23b7-4251-93dc-00969a4110b4
Information on the emission reductions expected can be found at:
https://sustainability.att.com/progress/corporate-responsibility-kpis
Formal Governance roles are setup, but accountability not clearly stated. 
"Chief Sustainability Officer and Senior Vice President of Corporate Responsibility: Oversees AT&amp;T‚Äôs strategy, receiving weekly updates on cross-company activities and developments."
"Corporate Responsibility Governance Council: Led by our Chief Sustainability Officer and comprising senior executives and officers responsible for business areas most closely linked to our current corporate responsibility priorities. It meets multiple times annually and collaborates on initiatives, competencies and perspectives."
https://sustainability.att.com/priority-topics/efficiency-emissions</t>
  </si>
  <si>
    <t>Statement on investing in carbon offsets: "Though we aim to reduce emissions as much as possible, there may be some sources that cannot be eliminated. In these cases, we may, in the future, invest in carbon offsets. "
Statement on the quality of offsets and the fact that the offsets have not been included so far. :  "We are committed to pursuing only the most credible offsets and to being transparent in our approach. To date, offsets are not included in our carbon footprint."
Source: https://sustainability.att.com/ViewFile?fileGuid=01b84e21-1bbf-4696-98d8-3f9cbec733bd (pg. 6)
Additional source: https://sustainability.att.com/priority-topics/efficiency-emissions</t>
  </si>
  <si>
    <t>1.23E+11</t>
  </si>
  <si>
    <t>mitsubishi</t>
  </si>
  <si>
    <t>https://www.mitsubishi-motors.com/en/sustainability/esg/report/pdf/report-2024/sustainability2024.pdf</t>
  </si>
  <si>
    <t>"Targets 2030: CO2 emissions from business activities (Total of Scope 1 Scope 2): -50% (compared with FY2018)" (Mitsubishi Motors Corporation Sustainability Report 2024, pg. 24).</t>
  </si>
  <si>
    <t>2030 Targets:
- Average CO2 emissions from new vehicles: -40% (compared with FY2010)
- Electrified vehicles sales ratio: 50% (100% by FY2035)
- CO2 emissions from business activities: -50% (compared with FY2018)
- Promoting CO2 reduction activities with major suppliers
- Promoting CO2 reduction activities in cooperation with logistics companies
- Providing energy management services utilizing electrified vehicles and used batteries
- Implementing measures to adapt to climate change
(Mitsubishi Motors Corporation Sustainability Report 2024, pg. 24)</t>
  </si>
  <si>
    <t>Ôºä1 The above figures represent the Scope 1 and Scope 2 emissions of MC and its consolidated companies</t>
  </si>
  <si>
    <t>More detailed plan yet to be completed.</t>
  </si>
  <si>
    <t>Carbon credits:
https://www.mitsubishicorp.com/jp/en/csr/management/theme/pdf/cdp_2020.pdf#page=39
https://mitsubishicorp.disclosure.site/en/themes/113#917
*3 Any residual emissions, after reduction efforts have been made, will be neutralized using internationally-accepted offsetting methods including carbon removal.</t>
  </si>
  <si>
    <t>freddie mac</t>
  </si>
  <si>
    <t>https://web.archive.org/web/20250702042857/https://www.freddiemac.com/about/pdf/2023_Sustainability_Report.pdf</t>
  </si>
  <si>
    <t>On Page 27, Freddie Mac states that they "are currently working to build [their] understanding of the impact climate change may have on housing, the factors that will worsen or improve outcomes, and the effectiveness of actions that [they] can take to address climate risk and realize climate opportunity".
Furthermore, in the appendix on Page 105 of the 2023 sustainability report, "Scope 1, Scope 2, and, if appropriate, Scope 3 GHG emissions, and the related risks", and "Descri[ption of] the targets used by the organization to manage climate-related risks and opportunities and performance against targets" metrics are not disclosed. However, the projected annual GHG emissions prevented from their project, "Green Bond", can be found on page 103 of the appendix.</t>
  </si>
  <si>
    <t>hengli</t>
  </si>
  <si>
    <t>https://www.hengligroupltd.net/sustainability/environmental</t>
  </si>
  <si>
    <t xml:space="preserve">only info on Hengli Petrochemical was found, nothing on Hengli Group.
</t>
  </si>
  <si>
    <t>shandong energy</t>
  </si>
  <si>
    <t>huawei investment holding</t>
  </si>
  <si>
    <t>https://www-file.huawei.com/admin/asset/v1/pro/view/6a90d2a344344ca2a0521093167a5916.pdf</t>
  </si>
  <si>
    <t>Scope 3 is excluded. The target is intensity-based (per unit of sales revenue) rather than absolute emissions. Progress update: 11.6% reduction by 2023 vs. 2019 baseline.</t>
  </si>
  <si>
    <t>Huawei reports full GHG inventory (CO‚ÇÇe), but the 16% reduction target only applies to CO‚ÇÇ (Scope 1 and 2) relative to revenue. Scope 3 excluded.</t>
  </si>
  <si>
    <t>Huawei has a board-level sustainability committee responsible for climate targets; progress is reported annually in sustainability disclosures.</t>
  </si>
  <si>
    <t>Huawei‚Äôs reports do not reference offsets, removals, or credits. The company‚Äôs climate strategy focuses on emissions avoidance and reduction within operations and supply chain.</t>
  </si>
  <si>
    <t>1.37E+11</t>
  </si>
  <si>
    <t>china southern power grid</t>
  </si>
  <si>
    <t>humana</t>
  </si>
  <si>
    <t>Humana Inc.</t>
  </si>
  <si>
    <t>Headline target: Humana Inc.'s portfolio targets cover 30% of its total investment and lending by
assets under management as of 2022. As of that year, required activities made up 30% of Humana Inc.‚Äôs total investment and lending by assets under management while optional activities made up 6% and out of scope activities made up 64%.
https://files.sciencebasedtargets.org/production/files/Target-language-and-summary_Humana-Inc.pdf</t>
  </si>
  <si>
    <t>https://press.humana.com/news/news-details/2023/Humana-Sets-Ambitious-Science-Based-Environmental-Targets-to-Reduce-Emissions-by-54.6-Percent/default.aspx#gsc.tab=0</t>
  </si>
  <si>
    <t>07 Dec 2023 - Humana Sets Ambitious Science-Based Environmental Targets to Reduce Emissions by 54.6 Percent</t>
  </si>
  <si>
    <t>Among other strategies, Humana‚Äôs science-based target to reduce Scope 1 and Scope 2 greenhouse gas emissions includes continued investment and improvements to achieve energy-efficient buildings, transitioning our fleet and procurement of renewable energy. Humana will also address the approved Scope 3 target by engaging, educating and partnering with suppliers to set their own science-based targets. Humana‚Äôs environmental and sustainability efforts are rooted in science and designed to make a positive impact on climate change, pollution and other environmental factors that impact health. https://press.humana.com/news/news-details/2023/Humana-Sets-Ambitious-Science-Based-Environmental-Targets-to-Reduce-Emissions-by-54.6-Percent/default.aspx#gsc.tab=0</t>
  </si>
  <si>
    <t>‚ÄúAs Humana transforms healthcare, we focus on strategies that put health first, which include protecting the health of the planet and the health of those who enjoy the communities and environments we serve,‚Äù said Bruce Broussard, Humana President and Chief Executive Officer. ‚ÄúWe recognize an undeniable link between physical and emotional well-being and the health of the environment. We are pleased that SBTi has designated Humana as a Business Ambition for 1.5°C  company and approved our science-based target.‚Äù https://press.humana.com/news/news-details/2023/Humana-Sets-Ambitious-Science-Based-Environmental-Targets-to-Reduce-Emissions-by-54.6-Percent/default.aspx#gsc.tab=0</t>
  </si>
  <si>
    <t>1.18E+11</t>
  </si>
  <si>
    <t>china minmetals</t>
  </si>
  <si>
    <t>gazprom</t>
  </si>
  <si>
    <t>RUS</t>
  </si>
  <si>
    <t>https://web.archive.org/web/20250718130302/https://sustainability.gazpromreport.ru/fileadmin/f/2023/gazprom-sustainability-report-en-2023.pdf</t>
  </si>
  <si>
    <t xml:space="preserve">"12.9% target reduction of¬†specific GHG emissions by¬†2033 (p178 of 2023 Social Impact Report)
Also mentions "5.45% reduction of GHG emissions in PJSC Gazprom compared to the 2018 baseline" </t>
  </si>
  <si>
    <t>Gazprom's board of directors, in support of the approved climate doctrine of the Russian Federation, approved PJSC Gazprom‚Äôs Climate Strategy in 2023 through 2050. The strategy is designed 
to reduce carbon intensity in the production, transportation, storage, and processing of natural gas and to set the stage for increasing the share of natural gas used in the energy, industry, and transportation sectors.
It also plans a 9 million tonne reduction in CO2 equivalent GHG emissions, thanks to new projects aiming to expand gas infrastructure and convert vehicles to natural gas between 2023 and 2035.
JSC Gazprom expects to prevent emission of 32.185 mmt of CO2 equivalent in 2025, 
including:
‚Ä¢ 2.942 mmt of –°–û2 equivalent in production;
‚Ä¢ 28.911 mmt of –°–û2 equivalent in transportation;
‚Ä¢ 0.183 mmt of –°–û2 equivalent in underground storage;
‚Ä¢ 0.059 mmt of –°–û2 equivalent in processing;
‚Ä¢ 0.043 mmt of –°–û2 equivalent in gas distribution.
https://web.archive.org/web/20250718130302/https://sustainability.gazpromreport.ru/fileadmin/f/2023/gazprom-sustainability-report-en-2023.pdf</t>
  </si>
  <si>
    <t>Gazprom plans for a 12.9% target reduction of specific GHG emissions by 2033 and a 5.45% reduction of GHG emissions in PJSC Gazprom compared to the 2018 baseline
https://web.archive.org/web/20250718130302/https://sustainability.gazpromreport.ru/fileadmin/f/2023/gazprom-sustainability-report-en-2023.pdf</t>
  </si>
  <si>
    <t>"PJSC Gazprom‚Äôs low-carbon development priorities through 2050
‚Ä¢ Gas infrastructure expansion in Russian regions and conversion of vehicles to natural gas;
‚Ä¢ reduction of direct (Scope 1) and indirect (Scopes 2 and 3) GHG emissions across the process chain;
‚Ä¢ improved energy efficiency of production operations, fullest possible prevention of methane emissions in line with best practices, and APG utilization;
‚Ä¢ development of a climate risk management system, implementation of measures to adapt PJSC Gazprom to potential climate changes;
‚Ä¢ improvement of the GHG accounting and monitoring methods, including by using space technologies; 
‚Ä¢ introduction of low-carbon development innovations and best available technologies;
‚Ä¢ responsible selection of suppliers and contractors, engagement with product manufacturers and consumers, and involvement of other stakeholders to reduce the carbon footprint;
participation in climate initiatives designed to reduce the carbon footprint, reliance on renewable and secondary energy resources, implementation of climate projects;
‚Ä¢ broader stakeholder engagement, bolstering of low-carbon development partnerships, participation in climate ratings;
‚Ä¢ digitalization and optimization of process management systems, development of IT-driven low-carbon development systems;
‚Ä¢ support for scientific research on climate and climate change adaptation, use and promotion of modern carbon footprint calculation methods, including the Global Temperature change Potential, to assess the role of methane in an unbiased manner;
‚Ä¢ implementation of educational and outreach projects on climate and climate change adaptation issues; 
‚Ä¢ implementation of initiatives to offset GHG emissions (reforestation, preservation of natural ecosystems, carbon capture, burial, and utilization, contribution to the carbon credit market);
‚Ä¢ creation of new sectors focused on the consumption of natural gas, 
including hydrogen energy" p176
"69 mmt of –°–û2 equivalent planned reduction in GHG emissions thanks to new projects aiming to expand gas infrastructure and convert vehicles to natural gas in 2023‚Äì2035" p176
The review of the corporate governance structure at Gazprom also encompasses Corporate Social Responsibility.
https://web.archive.org/web/20250718130302/https://sustainability.gazpromreport.ru/fileadmin/f/2023/gazprom-sustainability-report-en-2023.pdf</t>
  </si>
  <si>
    <t>Gazprom is committed to the  implementation of initiatives to offset GHG emissions (reforestation, preservation of natural ecosystems, carbon capture, burial, and utilization, contribution to the carbon credit market)
https://web.archive.org/web/20250718130302/https://sustainability.gazpromreport.ru/fileadmin/f/2023/gazprom-sustainability-report-en-2023.pdf</t>
  </si>
  <si>
    <t>1.17E+11</t>
  </si>
  <si>
    <t>mmt of co2 equivalent</t>
  </si>
  <si>
    <t>reliance industries</t>
  </si>
  <si>
    <t>IND</t>
  </si>
  <si>
    <t>South Asia</t>
  </si>
  <si>
    <t>https://web.archive.org/web/20250820103520/https://www.ril.com/sites/default/files/2025-08/RIL-Integrated-Annual-Report-2024-25.pdf</t>
  </si>
  <si>
    <t>The entity has a goal of being Net Zero by 2035.</t>
  </si>
  <si>
    <t>The Board plays a key role in overseeing, reviewing and guiding the Company‚Äôs energy transition strategy through ongoing engagement with management and external experts. The Board is supported by the ESG Committee, which helps identify and assess emerging climate risks and opportunities, evaluates their potential impacts on the business and stakeholders, and proposes mitigation strategies or opportunities for growth. Additionally, the Board supervises overall risk management and internal controls through dedicated committees.</t>
  </si>
  <si>
    <t>-"Generating carbon credits and using them to offset hard-to-abate emissions"
- "The Company is taking strong strides in its journey to develop the next-gen Carbon Capture and Storage (CCS) technologies. It is also evaluating options to convert novel catalytic and electrochemical transformations to use CO2 as a valuable feedstock."
- "Using Carbon Dioxide (CO2) as a recyclable resource and adopting Carbon Capture Utilisation and Sequestration (CCUS) pathways such as but not limited to synthetic fuels and chemicals, mineral carbonation in construction materials, algae cultivation for biofuels and food supplements, and other technology-led solutions."
https://web.archive.org/web/20250820103520/https://www.ril.com/sites/default/files/2025-08/RIL-Integrated-Annual-Report-2024-25.pdf</t>
  </si>
  <si>
    <t>1.14E+11</t>
  </si>
  <si>
    <t>societe generale</t>
  </si>
  <si>
    <t>Soci√©t√© G√©n√©rale</t>
  </si>
  <si>
    <t>http://web.archive.org/web/20251022115807/https://www.societegenerale.com/sites/default/files/documents/2024-07/integrated-report-2023-2024.pdf</t>
  </si>
  <si>
    <t xml:space="preserve">Reduction of fossil fuel financing
Oil &amp; Gas: -80% upstream exposure by 2030 vs. 2019, with an intermediary step of -50% in 2025
Thermal Coal: complete phase-out by 2030 for EU and OECD countries, by 2040 elsewhere
Decarbonisation of financing portfolios
‚Ä¢ Oil &amp; Gas: -70% absolute carbon emissions by 2030 vs. 2019
‚Ä¢ Power: -43% carbon emission intensity by 2030 vs. 2019
‚Ä¢ Automotive: -51% carbon emission intensity by 2030 vs. 2021
‚Ä¢ Steel: alignment score target of 0 by 2030
‚Ä¢ Cement: -20% carbon emission intensity by 2030 vs. 2022
‚Ä¢ Commercial Real Estate: -63% carbon emission intensity by 2030 vs. 2022
‚Ä¢ Aluminium: -25% carbon emission intensity by 2030 vs. 2022
‚Ä¢ Shipping: -43% carbon emission intensity by 2030 vs. 2022
‚Ä¢ Aviation: -18% carbon emission intensity by 2030 vs. 2019
http://web.archive.org/web/20251022114930/https://www.societegenerale.com/sites/default/files/documents/2025-05/spif-reporting-as-of-2024-12-31.pdf (pg 5)
</t>
  </si>
  <si>
    <t xml:space="preserve">"Societe Generale is committed to a process of aligning its financing with trajectories compatible with the aim of carbon neutrality in 2050, starting with the most
CO2-emitting activities, as defined by the Net Zero Banking Alliance (NZBA). Having largely completed its withdrawal from the thermal coal sector, the Group is setting new targets, including a sharp increase in efforts to reduce exposure to upstream oil and gas, targeting an 80% reduction by 2030 vs 2019 and an intermediate milestone of 50% by 2025 (compared to the previous commitment of a 20% reduction)" (pg. 16) http://web.archive.org/web/20251022115807/https://www.societegenerale.com/sites/default/files/documents/2024-07/integrated-report-2023-2024.pdf
</t>
  </si>
  <si>
    <t>Information on the emission reductions expected from these measures within a certain time period, Measures for all emission scopes that are covered by the target</t>
  </si>
  <si>
    <t xml:space="preserve">"Since 2021, Societe Generale has also joined as a founding member the Net Zero Banking Alliance (NZBA) that brings together many banks around the objective of aligning their portfolios and activities with pathways consistent with a maximum temperature rise of 1.5 ¬∞C" (http://web.archive.org/web/20251022213557/https://www.societegenerale.com/sites/default/files/documents/2024-07/societe-generale-s-portfolios-alignment-strategy.pdfhttps://www.societegenerale.com/sites/default/files/documents/2024-07/societe-generale-s-portfolios-alignment-strategy.pdf)
</t>
  </si>
  <si>
    <t>Offset residual emissions via Carbon Dioxide Removals (CDR) (pg. 53) http://web.archive.org/web/20251022214653/https://www.societegenerale.com/sites/default/files/documents/CSR/nzba-progress-report-2024.pdf
"Carbon dioxide removals - To address residual emissions (e.g., direct air carbon capture)" http://web.archive.org/web/20251022215011/https://www.societegenerale.com/sites/default/files/documents/CSR/climate-and-alignment-report.pdf, p.74/75) (found in the Steel sector emissions reduction)
"Transition Investment Fund focused on: Energy transition, Nature-based solutions, Impact-driven investments for the UN SDGs" (p.89/90)
"We will also develop our expertise and invest in Nature-Based Solutions for CO‚ÇÇ sequestration and biodiversity" (p.13/14)</t>
  </si>
  <si>
    <t>rosneft oil</t>
  </si>
  <si>
    <t>https://web.archive.org/web/20250421052601/https://www.rosneft.com/upload/site2/attach/3/23/Rosneft_UN_en_2023.pdf</t>
  </si>
  <si>
    <t>Short-term targets: by 2025 ‚Äì 5% reduction in absolute greenhouse gases emissions Scope 1 and Scope 2. Mid-term targets: ‚Äì by 2030 ‚Äì zero routine flaring of associated petroleum gas (the goal is in line with the World Bank‚Äôs Zero Routine Flaring of Associated Petroleum Gas by 2030 initiative); ‚Äì by 2030 or earlier ‚Äì reduction of specific greenhouse gases emissions Scope 1 and Scope 2 in Upstream down to the level of less than 20 kg –°–û2-eq./boe; ‚Äì by 2030 ‚Äì decline in methane emissions intensity down to the level lower than 0.2%; ‚Äì by 2035 ‚Äì reducing absolute greenhouse gas emissions (Scope 1 and 2) by more than 25%.</t>
  </si>
  <si>
    <t xml:space="preserve">The Company reiterated these targets covered in the "Rosneft-2030 Strategy" in the latest sustainability report (https://www.rosneft.com/upload/site2/document_file/Rosneft_CSR_2023_ENG.pdf): "In 2023, the Company continued its progress towards the 2050 operational carbon neutrality targets" (P.7) To view all annual Sustainability Reports: https://www.rosneft.com/Development/Sustainability_Reports/
To view all annual Sustainability Reports: https://www.rosneft.com/Development/Sustainability_Reports/
</t>
  </si>
  <si>
    <t xml:space="preserve">Gases and scope: Rosneft is going to bring this ambitious plan to reality with the help of the following strategic initiatives: 
‚Ä¢ reducing absolute Scope 1 and Scope 2 GHG emissions by 5% and over 25% by 2025 and 2035, respectively
‚Ä¢ cutting methane emissions intensity to below 0.2% by 2030
</t>
  </si>
  <si>
    <t>Information on the extent to which measures will be applied (e.g. if switching to EVs, what share of the fleet; if installing an own solar PV installation, what is the installed capacity), Measures for all emission scopes that are covered by the target, Information on the emission reductions expected from these measures within a certain time period</t>
  </si>
  <si>
    <t xml:space="preserve">
(From 2021 Report) To propel the Company towards its strategic goals, the Board of Directors annually approves key performance indicators (KPIs) for the Management Board and top executives, including sustainability-related metrics: ‚Ä¢ implementing strategic objectives and initiatives ‚Ä¢ achieving environmental targets, including reduction of emissions and discharges, waste and the area of contaminated lands (From 2024 Report. Pg 18.) To ensure successful implementation of the Rosneft-2030: Strategy, its sustainability targets are linked to the key performance indicators (KPIs) and remuneration of the members of the Management Board and senior executives
</t>
  </si>
  <si>
    <t xml:space="preserve">
Tapping into the potential of forest absorption capacity in Russia and developing of forest and carbon management projects to offset GHG emissions... including net emission compensation by purchasing/monetising carbon units (p51, 2021 Sustainability Report) 
"The Company plans to reach operational carbon neutrality by reducing GHG emissions, using low-carbon electricity, introducing energy-saving tools, developing carbon capture and storage technologies, and tapping into the potential of natural CO2 absorption." (P.42, 2023 Sustainability Report) 
Advancement of the Company's technological capabilities, with a focus on carbon capture and storage innovations, alongside offsetting greenhouse gas emissions through natural absorption projects. (Pg 114-2024 Sustainability Report) In 2024, researchers from Rosneft‚Äôs R&amp;D institution, identified a 763 sq m underground reservoir potentially suitable for the injection and storage of over 300 million tonnes of carbon dioxide (CO2). (Pg 127-2024 Sustainability Report)</t>
  </si>
  <si>
    <t>1.11E+11</t>
  </si>
  <si>
    <t>byd</t>
  </si>
  <si>
    <t>BYD Company</t>
  </si>
  <si>
    <t>https://www.bydglobal.com/sitesresources/common/tools/generic/web/viewer.html?file=%2Fsites%2FSatellite%2FBYD%20PDF%20Viewer%3Fblobcol%3Durldata%26blobheader%3Dapplication%252Fpdf%26blobkey%3Did%26blobtable%3DMungoBlobs%26blobwhere%3D1638928504148%26ssbinary%3Dtrue</t>
  </si>
  <si>
    <t>"By 2030...a  50  per  cent  reduction  in  the  carbon  intensity of  the Group's own operations (With 2023 as the base year) (BYD scope 1 and scope 2)"(P.44, 2024 Sustainability Report)</t>
  </si>
  <si>
    <t>"Guided by  the Carbon  Peaking and Carbon Neutrality  Goals,  BYD  deeply integrates  the concept of  green  development  into   the  Company‚Äôs  strategies   and businesses.  We,  in  a  vigorous manner,  identify  climate  change-related risks  and opportunities,  and  formulate  targets  and action   plans   for   carbon   neutrality,   committed   to   driving   the   low-carbon   transition   of   the industrial  chain." (P.41, 2024 Sustainability Report)</t>
  </si>
  <si>
    <t>On Plan: See "Carbon Reduction Roadmap" on P.44, 2024 Sustainability Report
On Reporting: 
Annual sustainability reports: https://www.bydglobal.com/en/SocietyDevelopment.html
On Leadership Accountability: "...we  have  linked  10%  of  the  executive  directors‚Äô  remuneration  to sustainability-related indicators,  as  an  incentive to  motivate,  enhance,  and acknowledge their commitment  and contributions  towards  sustainability  governance." (P.23, 2024 Sustainability Report)
They even have an incentive &amp; punishment scheme for their employees:
"At the same time, performance assessment and reward and punishment measures are employed as key tools for enhancing  our  environmental  efforts.  We  have  developed  the  BYD  Safety  and Environmental  Protection  Reward  and Punishment  Regulations  to  guide  employees  through  incentives  and disciplinary measures,  thereby strengthening environmental  accountability." (P.53, 2024 Sustainability Report)</t>
  </si>
  <si>
    <t>BYD mentioned reducing emission through technological innovation, but did not mention CCS-based removals specifically: "BYD is committed to reducing carbon emissions through new energy vehicles and renewable energy technologies, and helping achieve the goal of global carbon neutrality. Through technological innovation, we promote the development of electric vehicles, solar energy and energy storage systems to support the global energy transition." (P.17, 2024 Sustainability Report)</t>
  </si>
  <si>
    <t>1.12E+11</t>
  </si>
  <si>
    <t>tco2e / rmb10,000 revenue</t>
  </si>
  <si>
    <t>china energy investment</t>
  </si>
  <si>
    <t>morgan stanley</t>
  </si>
  <si>
    <t>https://www.morganstanley.com/content/dam/msdotcom/en/assets/pdfs/MS_2024_Net-Zero_Methodology_Report_10.pdf</t>
  </si>
  <si>
    <t>We have moved our baseline year from 2019 to 2022 to use the most recent and highest quality data (as of October 2024). (Morgan Stanley's 2030 Interim Financed Emissions Targets, p4)
The interim targets are based on emission intensity reductions (for financed emissions), and range from 10% to 60% depending on sector. Each sector has its own metric for measuring emissions intensity.</t>
  </si>
  <si>
    <t>Update 12 May 2025
On 3 January 2025, Morgan Stanley announced that they were "exiting the Net-Zero Banking Alliance (NZBA), a UN-backed coalition of banks dedicated to advancing global net zero goals through their financing activities" but "remains committed to its climate goals, which includes an ambition to achieve net zero financed emissions by 2050." 
https://www.esgtoday.com/morgan-stanley-joins-peers-in-leaving-climate-group-maintains-commitment-to-net-zero/
Update October 2024
Our targets continue to be based on sector-specific emissions intensity. Using an intensity approach allows us to proactively work with our clients on climate transition opportunities instead of simply reducing our emissions by mwithdrawing capital from carbon-intensive sectors. However, going forward we are switching our target metric from financed emissions lending intensity (FELI) to physical 
 intensity
https://www.morganstanley.com/content/dam/msdotcom/en/assets/pdfs/MS_2024_Net-Zero_Methodology_Report_10.pdf</t>
  </si>
  <si>
    <t>Gases covered: CO2, CH4, N2O, HFCs, PFCs, SF6, NF3, i.e. all seven gases under the Kyoto Protocol (Pg 41)
"Our carbon neutrality covers direct scope 1 emissions from our operations, scope 2 location-based emissions from purchasing energy and scope 3 emissions from business travel and downstream leased assets." (Pg 45)
For financed emissions, only auto manufacturing and energy end-use sectors cover Scope 3 emissions. (Morgan Stanley's 2030 Interim Financed Emissions Targets, p5)</t>
  </si>
  <si>
    <t>Measures for emission scopes covered by target: refer to page 60 for example
Schedule for regular review: "On an annual basis, Morgan Stanley calculates the Firm‚Äôs GHG emissions inventory..." (Page 107)
Accountability: "Morgan Stanley board of directors (Board) committees have explicit oversight responsibilities for D&amp;I, climate and sustainability." (Page 8)</t>
  </si>
  <si>
    <t>"Our strategy focuses on removing carbon from the atmosphere, with removal credits accounting for approximately 70% of our portfolio in 2022." (Page 45)
"We remain committed to pursuing high-quality offsets and explore the use of offset purchases to spur development in new technology." (Page 45)</t>
  </si>
  <si>
    <t>1.01E+11</t>
  </si>
  <si>
    <t>variable</t>
  </si>
  <si>
    <t>target</t>
  </si>
  <si>
    <t>Target Corporation</t>
  </si>
  <si>
    <t>US87612E1064</t>
  </si>
  <si>
    <t>8WDDFXB5T1Z6J0XC1L66</t>
  </si>
  <si>
    <t>US retailer Target commits to reduce absolute scope 1 and 2 emissions and scope 3 GHG emissions from retail purchased goods and services 30% by 2030 from a 2017 base-year. Target also commits that 80% of its suppliers by spend covering all purchased goods and services will set science-based scope 1 and scope 2 targets by 2023.</t>
  </si>
  <si>
    <t>The targets covering greenhouse gas emissions from company operations (scopes 1 and 2) are consistent with reductions required to keep warming to 2¬∞C</t>
  </si>
  <si>
    <t>https://web.archive.org/web/20250929065711/https://corporate.target.com/sustainability-governance/climate</t>
  </si>
  <si>
    <t>In the near term, our goal is to reduce absolute scope 1, 2 and 3[3] greenhouse gas emissions by 30% below 2017 levels by 2030.	
[3] From retail purchased goods and services.</t>
  </si>
  <si>
    <t>Additional "Target Forward" goals are pledged for 2025 and 2030 that specify different absolute reductions in operations emissions and supply chain emissions for 2030, as well as GHG reduction target requirements for suppliers, renewable energy, and soil health practices (see "Reporting and progress" section). Target has joined the Business Ambition for 1.5 and Race to Zero.</t>
  </si>
  <si>
    <t>Target reports are based on operational control method outlined in the GHG Protocol Corporate Standard. Interim goal limits Scope 3 emissions to those from retail purchased goods and services, but 2040 target does not have a limit on Scope 3. Sustainability report states, "Net zero, as defined, is achieved when a company‚Äôs scope 1, 2 and 3 emissions are reduced to a level that is consistent with a 1.5°C  pathway, and any residual emissions are removed from the atmosphere through either nature-based or technological carbon removal solutions (e.g., forestry, regenerative agriculture, carbon capture technology), by no later than 2050, in alignment with the Paris Agreement."</t>
  </si>
  <si>
    <t>High-level measures related to operations and collaboration with suppliers are provided (https://web.archive.org/web/20240721230036/https://corporate.target.com/sustainability-governance/climate). Progress is updated annually through sustainability and governance reporting (https://web.archive.org/web/20240711090006/https://corporate.target.com/sustainability-governance/governance-and-reporting/reporting-progress). ESG goals include "[a]ccelerate opportunity and equity". Sustainability strategy states that Target is committed to a sustainable and inclusive supply chain that is just and equitable for all workers (https://web.archive.org/web/20240721232803/https://corporate.target.com/sustainability-governance/strategy-target-forward).</t>
  </si>
  <si>
    <t>Per definition of Net Zero used by Target, residual emissions may be removed either via nature-based or technological carbon removal solutions (e.g., forestry, regenerative agriculture, carbon capture technology). No additional conditions are specified.</t>
  </si>
  <si>
    <t>life insurance of india</t>
  </si>
  <si>
    <t>Life Insurance Corp of India</t>
  </si>
  <si>
    <t>https://web.archive.org/web/20250822110737/https://licindia.in/documents/20121/92529/LIC+of+India_AR_FY+2023_24.pdf/6c557500-d9db-bae6-429c-6bb3ca0082d8?t=1722077796687</t>
  </si>
  <si>
    <t>(Total Scope 1 and Scope 2 GHG emissions / Revenue from operations) (MT/INR Crores) = 0.0941</t>
  </si>
  <si>
    <t>On Reporting: Sustainability Report is including in their Annual Reports: https://licindia.in/annual-reports; The Corporation started to report Scope 1 and 2 GHG emissions since FY 2023-24 (see P.297 of 2023-24 Annual Report), but "The Corporation is presently not tracking Scope 3 emissions" (P.300, Annual Report 2023-24).</t>
  </si>
  <si>
    <t xml:space="preserve">The company has some carbon reduction practices: "As a part of Construction of Green Building projects &amp; ESG initiatives we have installed solar PV panels at 148 locations totaling 6575 KWp capacity resulting 5453.96 tons carbon reduction per year as on 31.03.2024.  Also, purchase of EVs for day-to-day usage is being encouraged amongst our marketing and administrative staff. Further, as a part of environment conservation, 29 lakh saplings have been planted across the country in this financial year." (P.297, Annual Report FY2023-24 ).
Other intiatives reported in the annual report
Energy-Efficient Infrastructure: We prioritize the use of energy-efficient infrastructure to minimize resource consumption. [ FY 2023-24, 30596 GJ, FY 2022-23 ,16005 GJ]
Electronic Waste Management: We have implemented a comprehensive e-waste management program, collaborating with certified disposal partners to ensure proper recycling and disposal of electronic waste.
Paperless Initiatives: We encourage paperless practices and taken up new initiatives to reduce reliance on physical materials in our day-to-day operations. (P.298,Annual Report FY2023-24)
</t>
  </si>
  <si>
    <t>equinor</t>
  </si>
  <si>
    <t>NOR</t>
  </si>
  <si>
    <t>https://web.archive.org/web/20250515132123/https://cdn.equinor.com/files/h61q9gi9/global/16ccbc5a098c3b971979118420c4f83ddee18fb4.pdf?annual-report-2024-equinor.pdf</t>
  </si>
  <si>
    <t xml:space="preserve">1. Equinor‚Äôs ambition is to reduce operated (scope 1 and 2) greenhouse gas emissions by net 50% by 2030 relative to 2015.  (p=73)
2. Equinor‚Äôs group-level net carbon intensity will be reduced by 15-20% by 2030 and 30-40% by 2035. (p=73)
</t>
  </si>
  <si>
    <t>1. Operational control 100%, group wide, baseline year 2015 (p=73)
2. Scope 1+2 GHG emissions (equity basis). Scope 3 emissions categories 11 and 15, baseline year 2019 (p=73)
3. https://www.equinor.com/sustainability/reporting (pls refer 2024 Annual/ Integrated report)</t>
  </si>
  <si>
    <t>Greenhouse gas includes emissions of CO2 (scope 1, 2 and 3), CH4 and N2O (scope 1 and 2). (p=117)</t>
  </si>
  <si>
    <t>The BoD has adopted an annual plan for its work which is revised with regular intervals. Recurring items on the board's annual plan are: safety, security, corporate strategy, business plans and targets, quarterly and annual results, annual reporting, ethics and compliance, sustainability, management‚Äôs performance reporting, management leadership assessment and compensation and succession planning, project status review, people and organisation strategy and priorities, and an annual review of the board's governing documentation. The BoD has dedicated strategy sessions with the corporate executive committee twice a year to review strategy progress and align on forward plans. (Equinor Annual Report 2024, page 26)
Equity across society (just transition)- Equinor explicitly references a commitment to a just transition within its strategy: "Committed to a just transition." (p=16)
The report provides concrete examples of engagement with Indigenous and local communities, particularly:
1. Indigenous S√°mi communities in Norway regarding electrification projects. (p=162)
2. Local communities and fishermen in the U.S. related to offshore wind developments (p=161)
Formal Accountability Structure:
Board of Directors (BoD):
1. Has overarching responsibility for supervising management and operations, including climate targets and sustainability matters.
2. The BoD approves the Energy Transition Plan (ETP) and conducts dedicated strategy sessions with the Corporate Executive Committee (CEC) twice a year to review progress on the transition plan.
Corporate Executive Committee (CEC):
1. Led by the CEO who has overall responsibility for day-to-day operations, including execution of the Energy Transition Plan.
2. The CEC includes executives from key business areas and is responsible for the implementation, direction setting, and performance monitoring of climate and sustainability initiatives.
Remuneration Linked to Climate Targets:
1. Executives' variable remuneration includes a specific KPI tied to upstream CO‚ÇÇ intensity (‚â§ 7 kg/boe), which directly links climate performance to financial incentives
2. Behavioural performance also includes the goal to transform the organization to deliver on the energy transition.
Sustainability Committees: The Safety, Sustainability and Ethics Committee (SSEC) and the Compensation and Executive Development Committee (BCC) support the BoD in monitoring sustainability-related progress and leadership accountability</t>
  </si>
  <si>
    <t>Other conditions, Maximum percentage of emissions that can be offset, Must be high environmental integrity</t>
  </si>
  <si>
    <t>"Equinor was one of the largest buyers of Carbon Dioxide Removal credits. We have taken positions in BECCS, direct air and direct ocean capture, as well as bio-diversity restoration and will continue to explore opportunities."
"No more than 10% of the emissions reductions for our 2030 group-wide scope 1+2 ambition will be covered by credits. Our choice of carbon credits will be guided by the Oxford Principles for Net Zero Aligned Carbon Offsetting."
"We intend to achieve 90% of our 2030 ambition through absolute reductions, using high-quality credits to cover remaining residual emissions."
"We have established corporate principles to guide our use of credits, requiring the need for additionality, permanence, transparent disclosure, and third-party verification."</t>
  </si>
  <si>
    <t>Carbon Sinks / Removals:
Equinor plans to invest in high-quality carbon sinks, primarily through Carbon Capture and Storage (CCS) projects like Northern Lights, Northern Endurance Partnership, and Bayou Bend.
CCS is a core strategy for internal removals and is positioned as a key decarbonization lever.
Carbon Credits:
Carbon credits are used sparingly and are limited to specific applications, such as offsetting business flights outside Europe.
Credits used in 2024 were from Verra‚Äôs Verified Carbon Standard (VCS), focusing strictly on verified emission reductions.
Equinor plans to continue using carbon credits for limited, high-quality offsets outside its value chain.
Offset Limit:
Maximum 10% of the 2030 climate target can be met via carbon credits.
At least 90% must come from absolute emissions reductions.
Quality Standard: Only substantiated, verified, high-quality credits are permitted.</t>
  </si>
  <si>
    <t>1.03E+11</t>
  </si>
  <si>
    <t>nestl√©</t>
  </si>
  <si>
    <t>Nestl√©</t>
  </si>
  <si>
    <t>CH0038863350</t>
  </si>
  <si>
    <t>KY37LUS27QQX7BB93L28</t>
  </si>
  <si>
    <t>Food and Beverage Processing</t>
  </si>
  <si>
    <t>Overall Net-Zero Target
Nestl√© commits to reach net-zero GHG emissions across the value chain by 2050 from a 2018 base year.
Near-Term Targets
Energy and industry:
Nestl√© commits to reduce absolute scope 1, 2 and scope 3 GHG emissions from purchased goods and services, fuel and energy related activities, waste generated in operations, upstream transportation and distribution, business travel, employee commuting, downstream transportation and distribution and end-of-life treatment of sold products 50.4% by 2030 from a 2018 base year*. Nestl√© also commits to
increase annual active sourcing of renewable electricity from 33.4% in 2018 to 100% by 2025 through 2030.
*The target boundary includes biogenic emissions and removals from bioenergy feedstocks
FLAG:
Nestl√© commits to reduce absolute scope 3 FLAG GHG emissions 50% by 2030 from a 2018 base year*.
Nestle also commits to no deforestation across its primary deforestation-linked commodities, with a target date of 2025.
*The target includes FLAG emissions and removals.
Long-Term Targets
Energy and industry:
Nestl√© commits to reduce absolute scope 1, 2 and 3 GHG emissions 90% by 2050 from a 2018 base year*.
*The target boundary includes biogenic emissions and removals from bioenergy feedstocks
FLAG:
Nestl√© commits to reduce absolute scope 3 FLAG GHG emissions 75% by 2050 from a 2018 base year*.
*The target includes FLAG emissions and removals.</t>
  </si>
  <si>
    <t>https://web.archive.org/web/20250926181044/https://www.nestle.com/sites/default/files/2025-02/non-financial-statement-2024.pdf</t>
  </si>
  <si>
    <t>"Nestl√© aims to reduce its greenhouse gas (GHG) emissions by 20% by 2025 and 50% by 2030 from 2018 levels, on the road to net zero by 2050 at the latest" (Source: Non Financial Statement 2024, pg28).</t>
  </si>
  <si>
    <t xml:space="preserve">The target does exclude two scope 3 categories: Consumer use of sold products and purchased services; leased assets, capital goods, investments. 
"As a company at the start of its net zero journey, following SBTi guidelines for now we have excluded the following emissions from our net zero commitment" (Source: net zero roadmao, pg8)
https://web.archive.org/web/20250926181138/https://www.nestle.com/sustainability/climate-change
https://web.archive.org/web/20250917220438/https://www.nestle.com/sites/default/files/2023-12/nestle-net-zero-roadmap-en.pdf
</t>
  </si>
  <si>
    <t>The target aims to reduce all CO2e and being approved by SBTi, it implies all greenhouse gases are included as corporate net zero based on SBTi includes all gases.  Additionally, Nestle's Net Zero Roadmap makes reference to reduction of methane from animals (Source: Net Zero Roadmap, Pg12,14,19,47)</t>
  </si>
  <si>
    <t xml:space="preserve">Nestl√©'s net-zero plan is detailed in https://web.archive.org/web/20250917220438/https://www.nestle.com/sites/default/files/2023-12/nestle-net-zero-roadmap-en.pdf. 
However, there is no specific mention of the leadership accountable for delivering its target. While there is a sustainability committee, they are only responsible for reviewing the sustainability strategy of Nestl√© (Source: Nestl√© Sustainability Committee Charter, pg1). Although the strategy is approved by the Board of Directors, there is no specific and clear reference to the board being accountable for delivering the target. However, 2.2 (a) of the Board Regulations of Nestl√© suggests that board is responsible for the ultimate direction of the company, which should include its net-zero roadmap (Source: Board of Regulations of Nestl√©, pg2-4)
Equity: The plan makes reference to just transition, especially within the context of a regenerative food system. There are also mentions of strengthening land rights for local communities. Additionally, there is reference to economic opportunities for young people and women in rural communities (Source: net zero roadmap, pg3, 16)
The plan is categorised not according to scope but according to Forest, Land, and Agriculture (FLAG) and its operations: dairy and livestock, soil and forests, transforming product portfolio, packaging, logistics, etc. Notably, it's not clear how Nestl√© plans to achieve its target beyond 2030, as the plan focuses on a detailed plan and estimated reduction by 2030 (Source: net zero roadmap, pg10-41)
https://www.nestle.com/sites/default/files/2025-04/corporate-governance-bod-board-regulations-2025.pdf
https://www.nestle.com/sites/default/files/2025-04/corporate-governance-sustainability-committee-charter-2025.pdf
https://www.nestle.com/sites/default/files/2023-12/nestle-net-zero-roadmap-en.pdf
</t>
  </si>
  <si>
    <t>"Nestl√© does not use offsets (carbon credits disconnected from Nestl√©‚Äôs value chain) to deliver against its Net Zero Roadmap, or short- and medium-term targets" (Source: Non-Financial Statement 2024, pg41)
"More than two-thirds of our emissions come from sourcing ingredients, so this is where we see the biggest opportunities. By 2030, we plan to remove 13 million tonnes of CO2e emissions from the atmosphere by prioritizing actions we can take now, while we develop projects that will pay off in the future" (Source: Net Zero Roadmap, pg39-41)</t>
  </si>
  <si>
    <t>1.04E+11</t>
  </si>
  <si>
    <t>Food beverage &amp; agriculture</t>
  </si>
  <si>
    <t>xiamen c d</t>
  </si>
  <si>
    <t>https://www.chinacnd.com/en/csr.html</t>
  </si>
  <si>
    <t>stonex</t>
  </si>
  <si>
    <t>https://web.archive.org/web/20240908202600/https://ir.stonex.com/static-files/4d3a4cde-1f2b-4232-9d59-c323854c684f/</t>
  </si>
  <si>
    <t>'we have established the goal of achieving carbon neutrality within our own operations by the end of fiscal year 2025'</t>
  </si>
  <si>
    <t>'carbon emissions in fiscal year 2023 will serve as the base year for comparing to emissions in future years and for consideration of emission reduction targets'</t>
  </si>
  <si>
    <t>high-quality, reputable, relevant to operations and areas of geographic influence</t>
  </si>
  <si>
    <t>'To accomplish this goal [for 2025], we plan to offset our total Scope 1, 2, and 3 emissions by purchasing high-quality carbon credits from reputable sources according to international standards and carbon market practices, selected based on their relevance to the Company‚Äôs operations and areas of geographic influence. '</t>
  </si>
  <si>
    <t>1.08E+11</t>
  </si>
  <si>
    <t>powerchina</t>
  </si>
  <si>
    <t>http://www.chinadaily.com.cn/specials/2021ENVIRONMENTALSOCIALANDGOVERNANCEREPORT.pdf</t>
  </si>
  <si>
    <t>There is no specific target. Records of carbon reducing practices can be found in its CSR reports. https://www.powerchina.cn/module/download/downfile.jsp?classid=0&amp;filename=1effd4bfaae44719b5849059c88f4039.pdf</t>
  </si>
  <si>
    <t>Annual CSR reports: https://www.powerchina.cn/col/col7628/index.html</t>
  </si>
  <si>
    <t>royal bank of canada</t>
  </si>
  <si>
    <t>CAN</t>
  </si>
  <si>
    <t>https://www.rbc.com/community-sustainability/_assets-custom/pdf/climate-report-2023.pdf</t>
  </si>
  <si>
    <t>"RBC‚Äôs goal is to reduce GHG emissions from our own global operations by 70% by 2025 relative to our baseline of 2018." (Pg 7, RBC Climate Report 2023)[https://www.rbc.com/community-sustainability/_assets-custom/pdf/climate-report-2023.pdf]</t>
  </si>
  <si>
    <t xml:space="preserve">"$500 billion in sustainable financing by 2025" (Pg 1, RBC Climate Blueprint) [http://www.rbc.com/community-sustainability/_assets-custom/pdf/RBC-Climate-Blueprint.pdf]
"This goal covers Scope 1, Scope 2 (market-based) and Scope 3 (business travel), also referred to in this section as operational emissions and total market-based emissions." (Pg 44, RBC Climate Report 2023) [https://www.rbc.com/community-sustainability/_assets-custom/pdf/climate-report-2023.pdf]
Additional Links
https://www.rbc.com/community-social-impact/_assets-custom/pdf/2022-ESG-Report.PDF
https://www.rbc.com/community-social-impact/_assets-custom/pdf/RBC-Climate-Report-2022.PDF
https://web.archive.org/web/20250921171221/https://www.rbc.com/climate-action-institute/_assets-custom/pdf/Climate-Report-2024.pdf
Note 2024 Report: offers industry updates and no further information about RBC's own climate commitments. </t>
  </si>
  <si>
    <t>"Early: Increase robustness of transition plans, including by setting emissions reduction targets, providing timelines for emissions reduction actions, and establishing a target for methane
emissions reductions." (Pg 15, RBC Climate Report 2023)[https://www.rbc.com/community-sustainability/_assets-custom/pdf/climate-report-2023.pdf]</t>
  </si>
  <si>
    <t>"The design of our CEO and Group Executive compensation incorporates ESG considerations in the short-, medium- and long-term programs to incentivize our business leaders in advancing positive change, progress towards our objectives, and create long-term sustainable value for our shareholders" (Pg 25, RBC Climate Report 2023)[https://www.rbc.com/community-sustainability/_assets-custom/pdf/climate-report-2023.pdf]</t>
  </si>
  <si>
    <t>"While the market for carbon offsets is still maturing, we believe purchasing offsets that can demonstrate key qualities, such as additionality and permanence, can provide an important market signal. We are also supportive of efforts to strengthen the voluntary carbon markets, including the work of the Integrity Council for the Voluntary Carbon Market, and we look to incorporate emerging best practices into our own assessment of offset purchases." (Pg 46, RBC Climate Report 2023) [https://www.rbc.com/community-sustainability/_assets-custom/pdf/climate-report-2023.pdf]</t>
  </si>
  <si>
    <t>sberbank</t>
  </si>
  <si>
    <t>https://www.sberbank.com/common/img/uploaded/files/pdf/normative_docs/en/sber_impact_report_for_2021.pdf</t>
  </si>
  <si>
    <t>43 %: The decrease of Scope 1 greenhouse gas emissions by Sberbank compared to the base year of 2019.
31 %: The decrease of Scope 2 greenhouse gas emissions by Sberbank compared to the base year of 2019.</t>
  </si>
  <si>
    <t>2024 ESG Report</t>
  </si>
  <si>
    <t>Scope: 1&amp;2 only</t>
  </si>
  <si>
    <t xml:space="preserve">The Supervisory Board, the Executive Board and the Group Risk Committee review the development of the ESG risk management system, including climate risks, at least once a year. </t>
  </si>
  <si>
    <t>axa</t>
  </si>
  <si>
    <t>AXA Group</t>
  </si>
  <si>
    <t>FR0000120628</t>
  </si>
  <si>
    <t>F5WCUMTUM4RKZ1MAIE39</t>
  </si>
  <si>
    <t>Commitment Compliance Policy transitory grace period. Targets to be submitted by July 31 2023.</t>
  </si>
  <si>
    <t>https://web.archive.org/web/20250819175200/https://www-axa-com.cdn.axa-contento-118412.eu/www-axa-com/8b8dfa69-13e3-4c34-bae3-8fb939102a2d_axa_climate_and_biodiversity_report_2024_va.pdf</t>
  </si>
  <si>
    <t>pg 11: "Achieving carbon neutrality: reducing the carbon footprint of AXA Group‚Äôs own operations by 50% by 2030 for its GHG emissions related to energy consumption, car fleet and business travel compared to 2019, and offsetting the residual emissions."</t>
  </si>
  <si>
    <t>pg 4: In 2023, AXA Group achieved and surpassed most of its key AXA for Progress Index objectives [...] We also intend to trigger the transformation by dedicating ‚Ç¨5 billion each year in investments to the transition, and achieving ‚Ç¨6 billion of transition insurance in our key markets through the period 2024-2026.
pg 19: Following a first intermediate decarbonization target by 2025, AXA Group announced in June 2023 a second intermediate carbon intensity reduction objective in respect of AXA‚Äôs General Account (listed corporate debt and equity, and real estate equity where it is possible) of 50% by 2030, compared with a 2019 baseline. The carbon emissions covered in this objective are the Greenhouse Gases (GHG) emissions Scopes 1 and 2 according to the GHG Protocol. [...] The carbon intensity metric defined above does not cover Scope 3 GHG emissions considering the volatility and lack of availability pertaining to these emissions. These problems are arising for example when looking at financed emissions which are reported by financial institutions, which highly depends on the scope of assets and activities covered by the emissions.
    -&gt; it seems that only their interim targets cover scope 1 and scope 2 emissions  
from https://web.archive.org/web/20250819175820/https://www.axa.com/en/commitments/axa-and-climate-change: These activities support the Group intermediate targets for the most material commercial and retail motor portfolios of AXA, by 2030:
- a reduction in the carbon intensity (IAE*/vehicle) of the personal motor portfolio in selected geographies by 20%, using the baseline year 2019
- a reduction in the absolute carbon emissions (IAE) of AXA‚Äôs largest commercial insurance clients by 30%, using the baseline year 2021, and
- a reduction in the carbon intensity (IAE/GWP) of all other corporate clients within AXA‚Äôs largest markets by 20%, using the baseline year 2021**. 
On the iterim target from https://www.axa.com/en/commitments/axa-and-climate-change#:~:text=The%20intermediate%20transition%20targets%20have%20been%20set%20on%20a%20limited%20scope%20of%20AXA%E2%80%99s%20underwriting%20portfolio%20and%20only%20include%20client%E2%80%99s%20Scope%201%20and%202%20emissions.%20%C2%A0It%20is%20possible%20in%20the%20future%20that%20additional%20portfolios%20may%20be%20included%20and%20scope%203%20GHG%20emissions%20integrated: The intermediate transition targets have been set on a limited scope of AXA‚Äôs underwriting portfolio and only include client‚Äôs Scope 1 and 2 emissions.  It is possible in the future that additional portfolios may be included and scope 3 GHG emissions integrated.</t>
  </si>
  <si>
    <t>AXA are working towards their target as an insurer (pg 14-18), as an investor (pg 18-29) and on their own operations (pg 30-31)
On equity, pg 23 and 27: it seems that AXA is only supporting or contributing to their clients on their transition journey, instead of upholding equity directly "AXA Group unveiled a new ‚ÄúFinancing Transition‚Äù objective of ‚Ç¨5 billion per year through 2030. This new objective is part of a new version of the ‚ÄúAXA for Progress Index". This objective, in line with an internal framework, covers all assets from the AXA Group‚Äôs General Account and various investments." Also, they fund nature projects that create jobs "Mombak‚Äôs first project, Turmalina, was launched in April 2023 and consists in the reforestation of a 2,879-hectare farm that is forecast to remove up to 1.5 million tons of carbon dioxide from the atmosphere. The impact is much broader since the reforestation is contributing to the protection of endangered species and generates jobs for the local population."
On accountability, pg 40: "The Group has reinforced the importance of sustainability within its culture and values through short-term and long-term incentives:
‚Ä¢ The Global Leadership Network (top 250 executives) are assessed on qualitative climate and diversity objectives, which are included in their annual target letters;
‚Ä¢ A quantitative climate objective is included in the AXA Group performance grid (a reduction in the carbon footprint of the Group‚Äôs General Account assets, weighting for 15%, impacting around 2,000 employees‚Äô variable remuneration);
‚Ä¢ Long-term incentives (LTI) include ESG criteria covering a population of around 6,000 employees every year, (i) in performance shares plans, sustainability criteria weighting for 30%, including score AXA versus S&amp;P Global Corporate Sustainability Assessment (DJSI),</t>
  </si>
  <si>
    <t>pg 10: "Reducing by 50% AXA Group energy Scope 1 and 2, car fleet and business travel related GHG emissions between 2019 and 2030, and offsetting the remaining emissions in the scope with high quality carbon credits."</t>
  </si>
  <si>
    <t>"The objective is to sequestrate/avoid 25 Mt CO2e on an annual basis." pg 32 of https://www-axa-com.cdn.axa-contento-118412.eu/www-axa-com/6caad3e0-bf63-48b5-a3c4-78c904b26fbb_axa_climate_and_biodiversity_report_2023_va.pdf
pg 27: "Launched at the end of 2022, AXA IM Alts‚Äô Natural Capital &amp; Impact Fund, with a size of $400 million, will principally finance projects that aim to protect and restore natural capital, [...] the fund will invest in project developers to enhance their capacity to develop and deliver natural capital projects, solutions that enable faster and more accurate measurement of nature-based projects and marketplace solutions for carbon."
pg 30: "AXA Group offset residual emissions of its own operations for 2023 (150,458 tCO2 eq ) through five projects selected by the Group and focusing on: rural biogas development in China, a solar power project in Morocco, the restoration of the Mayan jungle of Calakmul, Mexico, as part of two community-based projects, and the improvement of forest management practices in San Jos√© del Rincon, Mexico."</t>
  </si>
  <si>
    <t>eni</t>
  </si>
  <si>
    <t>ITA</t>
  </si>
  <si>
    <t>https://archive.vn/Grf3E</t>
  </si>
  <si>
    <t>35% reduction (vs 2018)
of net Scope 1+2+3 emissions</t>
  </si>
  <si>
    <t xml:space="preserve">2050 Net Zero target covers Scope 1, 2 and 3 emissions. Eni also has separate interim targets for different emission scopes. </t>
  </si>
  <si>
    <t>The Board of Directors has a central role in managing the main issues related to climate change. On the issue of climate change, the BoD is mainly supported by three Directors' committees: Sustainability and Situations Committee, Control and Risk Committee and Remuneration Committee.
The Sustainability and Scenarios Committee examines the integration between strategy, future scenarios and the medium/long-term sustainability of the business of and examines scenarios for preparation of the Strategic Plan. During 2020, the SSC looked in depth at climate change issues in all its meetings, including the outcomes of the 2019 United Nations Climate Change Conference (COP25), energy scenarios, state-of-the-art research and development for the energy transition, Eni's decarbonization strategy, forestry activities and climate partnerships, Eni's responsible engagement in climate policies within trade associations, climate resolutions and assembly disclosure of peers.
The Control and Risk Committee supports the BoD in the periodic review of the main risks, including climate change, which takes place on a quarterly basis. The Remuneration Committee also plays an important role in this area, proposing the general criteria for the annual incentive plans for the CEO and executives with strategic responsibilities to the BoD, which include specific targets related to the reduction of GHG emissions.</t>
  </si>
  <si>
    <t xml:space="preserve">CO‚ÇÇ capture and storage projects will play a complementary role in reducing emissions that are difficult to abate with existing technologies, and only about 5% of the total reduction in supply chain emissions by 2050 will be related to compensation through offsetting, mainly from Natural Climate Solutions - https://www.eni.com/en-IT/low-carbon/strategy-climate-change.html
</t>
  </si>
  <si>
    <t>bosch</t>
  </si>
  <si>
    <t>Robert Bosch GmbH</t>
  </si>
  <si>
    <t>529900F0LT5OP4SV6122</t>
  </si>
  <si>
    <t>Near-Term Targets: Robert Bosch GmbH commits to reduce absolute scope 1 and 2 GHG emissions 85% by 2030 from a 2018 base year.* Robert Bosch GmbH also commits to increase active annual sourcing of renewable electricity from 14% in 2018 to 100% by 2030. Robert Bosch GmbH further commits to reduce absolute scope 3 GHG emissions 30% by 2030 from a 2018 base year.* *The target boundary includes land-related emissions and removals from bioenergy feedstocks.</t>
  </si>
  <si>
    <t>Achieved (self-declared)</t>
  </si>
  <si>
    <t>https://web.archive.org/web/20250517030929/https://assets.bosch.com/media/global/sustainability/reporting_and_data/2024/bosch-sustainability-report-2024.pdf</t>
  </si>
  <si>
    <t>"We want to shape climate action beyond our immediate sphere of influence (scopes 1 and 2) and, where possible, also systematically reduce upstream and downstream emissions (scope 3), which we aim to reduce by 30 percent by 2030 compared with the baseline year 2018.In this process, we are focusing on the categories that make up around 98 percent of our scope 3
emissions: upstream emissions in the Bosch value chain primarily concern purchased goods and services as well as logistics."</t>
  </si>
  <si>
    <t>Bosch has declared climate neutrality as of 2020, that has been validated by an unamed "independent auditing company." This was achieved by increasing energy efficiency, generating renewable energy, purchasing green electricity, and use of carbon credits.
Note regarding the usage of offset states that Bosch intends to reduce the usage of offsets to 15% by 2030 in comparison to the baseline 2018, by making progress in levers 1 to 3.</t>
  </si>
  <si>
    <t>Regarding Scope 1 and 2 emissions - 'Bosch claims to be carbon neutral since 2020. Bosch uses 4 levers to achieve this target increasing energy efficiency, generating own renewable energy, purchasing green energy and lastly carbon offsets'
Regarding Scope 3 emissions - 30% absolute reduction in 2030, in comparison to the 2018 baseline year. The progress reported until 2023 is around 27 percent.
Statement regarding other GHG emissions - "An internal analysis has shown that Bosch does not produce or emit any other greenhouse gases to any material extent that would be subject to disclosure requirements. This also applies to greenhouse gas emissions that are locked in products or key assets."</t>
  </si>
  <si>
    <t xml:space="preserve">Regarding the inclusion of equity - 'We adjusted the vision based on the results of our new double materiality assessment in 2024. The two topics ‚ÄúEmployer of choice‚Äù and
‚ÄúDiversity, equity, and inclusion‚Äù were integrated into the new ‚ÄúPeople‚Äù dimension'
The report mentions against equity - 'Globally, the proportion of female executives rose to 20.4 percent in 2024 (prior year: 20.0 percent) across all management levels'
</t>
  </si>
  <si>
    <t xml:space="preserve">In regard to project integrity: "When selecting carbon offset projects, we are guided by internationally recognised and independent certifications,such as the Gold Standard."
</t>
  </si>
  <si>
    <t>In regard to offset limits:  "In 2024, residual emissions of roughly 531,300 metric tons of CO‚ÇÇ were offset by carbon credits. This represents a decrease of 8.5 percent on the prior year‚Äôs level.As we make progress with levers 1 to 3, we want to further reduce the share that we offset to achieve carbon neutrality (scope 1 &amp; 2) to no more than 15 percent by 2030 (baseline year 2018)."
Regarding the type of project: "In the future we want to focus our carbon offset measures even more intensively on nature-based removals. The relevant projects involve sequestering CO‚ÇÇ in biomass, for example by afforestation."</t>
  </si>
  <si>
    <t>tesla</t>
  </si>
  <si>
    <t>Tesla Inc.</t>
  </si>
  <si>
    <t>US88160R1014</t>
  </si>
  <si>
    <t>54930043XZGB27CTOV49</t>
  </si>
  <si>
    <t>tesla motors</t>
  </si>
  <si>
    <t>https://web.archive.org/web/20250814155556/https://www.tesla.com/ns_videos/2024-tesla-impact-report.pdf</t>
  </si>
  <si>
    <t>Tesla stated that: "We strive to achieve net-zero GHG emissions. Our goal to reach net-zero emissions includes our products' supply chain, manufacturing, use and end-of-life." (P.7, 2024 Tesla Impact Report), but it did not state any target year in its reports.</t>
  </si>
  <si>
    <t xml:space="preserve">On Reporting: Tesla publishes impact reports annually (https://www.tesla.com/impact) but, it only reported "Emissions Avoided by a Tesla Vehicle Over Its Lifetime" in 2024 Impact Report (P.12, 2024 Tesla Impact Report)_x000d_
</t>
  </si>
  <si>
    <t>china post</t>
  </si>
  <si>
    <t>royal ahold delhaize</t>
  </si>
  <si>
    <t>NL0011794037</t>
  </si>
  <si>
    <t>724500C9GNBV20UYRX36</t>
  </si>
  <si>
    <t>Overall net-zero target:
Koninklijke Ahold Delhaize N.V. commits to reach net-zero greenhouse gas emissions across the value chain by 2050.
Near-term targets:
Energy &amp; Industry: Koninklijke Ahold Delhaize N.V. commits to reduce absolute scope 1 and 2 GHG emissions 50.4% by 2030 from a 2018 base year. Koninklijke Ahold Delhaize N.V.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42% by 2030 from a 2020 base year.
FLAG: Koninklijke Ahold Delhaize N.V. commits to reduce absolute scope 3 FLAG GHG emissions 30.3% by 2030 from a 2020 base year.* Koninklijke Ahold Delhaize N.V. also commits to no deforestation across its primary deforestation-linked commodities with a target date of December 31, 2025.
*The target includes FLAG emissions and removals.
Long-term targets:
Energy &amp; Industry: Koninklijke Ahold Delhaize commits to reduce absolute scope 1 and 2 GHG emissions 90% by 2040 from a 2018 base year. Koninklijke Ahold Delhaize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90% by 2050 from a 2020 base year.
FLAG: Koninklijke Ahold Delhaize commits to reduce absolute scope 3 FLAG GHG emissions 72% by 2050 from a 2020 base year.*
* The target includes FLAG emissions and removals.</t>
  </si>
  <si>
    <t>NLD</t>
  </si>
  <si>
    <t>https://web.archive.org/web/20250811185419/https://www.aholddelhaize.com/media/z3lj1fkk/annual-report-2024-ahold-delhaize-sustainability-statements.pdf</t>
  </si>
  <si>
    <t>Their near and mid-term targets for reducing scope 1 and 2 GHG emissions are: 38% by 2025 and 50% by 2030 compared to their 2018 baseline.
Their near term target to "reduce absolute scope 3 forest, land and agriculture (FLAG) GHG emissions by 30.3% by 2030 from the 2020 SBTi baseline" and "[to] reduce absolute scope 3 Energy and Industrial (E&amp;I) GHG emissions by 42.0% by 2030 from the 2020 SBTi baseline (page 20). 
https://web.archive.org/web/20250811185419/https://www.aholddelhaize.com/media/z3lj1fkk/annual-report-2024-ahold-delhaize-sustainability-statements.pdf
"We have also committed to several targets focused on supply chain engagement, including:
1) Suppliers that represent 70% of our footprint will be asked to commit to SBTi by 2025.
2) All our suppliers will be asked to report on scope 3 by 2025. (https://web.archive.org/web/20250811185901/https://www.aholddelhaize.com/en/sustainability/climate/)</t>
  </si>
  <si>
    <t xml:space="preserve">"Scope 1 and 2 reduction of 36% against the 2018 baseline was achieved, a 2 percentage-point higher reduction than in 2023." (Page 20)
However, their "FLAG GHG emissions increased by 9.9% compared to the 2020 SBTi baseline, while the E&amp;I GHG emissions increased 0.2% against the 2020 SBTi baseline. Against our restated 2020 full scope 3 baseline of 60.4 MtCO2e, our full scope 3 footprint increased to 63.6 MtCO2e in 2024" (page 20). 
Other links: https://web.archive.org/web/20250811185901/https://www.aholddelhaize.com/en/sustainability/climate/
</t>
  </si>
  <si>
    <t>"There are four main greenhouse gases (GHG) that comprise our GHG inventory: carbon dioxide (CO‚ÇÇ), methane (CH4), nitrous oxide (N‚ÇÇO) and hydrofluorocarbons. We report these in carbon dioxide equivalents (CO‚ÇÇe)." (Source link: https://web.archive.org/web/20250811194424/https://www.aholddelhaize.com/en/sustainability/climate/)</t>
  </si>
  <si>
    <t>Governance covered in pages 5-7 in the 2024 plan.</t>
  </si>
  <si>
    <t>Must be high environmental integrity, Maximum percentage of emissions that can be offset, Other conditions</t>
  </si>
  <si>
    <t>17% of scope 3 and 10% of scopes 1&amp;2; effective in long-term; scalable; low environmental impact; avoid emissions displacement; reserve carbon-capture solutions as a last resort (page 21 of the 2023 report - https://web.archive.org/web/20250811205731/https://www.aholddelhaize.com/media/rxqkoynt/ahold-delhaize-climate-plan-december-2023.pdf) Same numbers are mentioned in the 2024 report.
To avoid social harm "In the summer of 2023, we kicked off our first global sustainability due diligence (SDD) process that identifies the Company‚Äôs salient social and environmental impacts. This process was the starting point for ‚Äì and reflects the ‚Äúdo no harm‚Äù aspect of ‚Äì our DMA." (page 6, report 2024)
For the biodiversity section pages 45-48 of the 2024.</t>
  </si>
  <si>
    <t>In their 2024 report they mention that they are currently "focused on emissions reductions and are not purchasing removals at scale. To prepare for future needs, we
are developing a sourcing strategy with a portfolio of solutions to:
- Secure the supply of high-quality removals necessary to meet our net-zero goals
- Incentivize the development and scaling of removal technologies
- Ensure that removals align with the durability and integrity standards required for our residual emissions (page 36)
One of the main net-zero strategy to be emphasised is that Aholddelhaize "excludes the use of avoidance offsets, as they do not contribute to the neutralization of residual emissions."  They continue: "Instead, we focus solely on carbon removal solutions that actively remove carbon from the atmosphere and store it in alignment with the characteristics of our residual emissions. Specifically:
- Fossil-based residual emissions: We aim to neutralize these with removal solutions offering high-permanence storage.
- Nature-based and short-lived residual emissions: We use removal solutions with lower-permanence requirements, appropriate to the emission source.
As for removals their "approach involves engaging with suppliers, particularly those in agriculture, to explore applying nature-based solutions in their operations. For fossil-based residuals, we aim to support suppliers in identifying appropriate removal solutions." (All in page 36 of the 2024 report)</t>
  </si>
  <si>
    <t>itochu</t>
  </si>
  <si>
    <t>https://www.itochu.co.jp/en/csr/pdf/25fulle-all.pdf</t>
  </si>
  <si>
    <t xml:space="preserve">Achieve 75% reduction from 2018 levels by 2040, aim for ‚Äúoffset zero‚Äù* through aggressive promotion of businesses with avoided emissions. </t>
  </si>
  <si>
    <t>Achieve 40% reduction from 2018 levels by 2030.</t>
  </si>
  <si>
    <t>In support of the Paris Agreement and Japanese government targets, the ITOCHU Group set a target to reduce GHG emissions in Scope 1/2/3 and promote initiatives such as complete withdrawal from thermal coal mining interests and clean-tech business. (ESG Report 2025, p28.)</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</si>
  <si>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 Measures for all emission scopes that are covered by the target, Schedule for regular review of measures</t>
  </si>
  <si>
    <t xml:space="preserve">"the ESG Officers and Managers in each unit carry out sustainability actions. The Sustainability Committee, one of the company‚Äôs key committees, holds deliberations and reviews policy formulation and important matters." "The chair also engages in decision-making based on the company‚Äôs impact on the environment and society by reporting regularly to the Board of Directors to brief them on our promotion of sustainability." (ESG Report 2025, p16) </t>
  </si>
  <si>
    <t xml:space="preserve">Carbon Credits: " Agreement was signed with KOKO Networks, a Climate Technology Company Operating in Kenya, to support the generation of high quality carbon credits. In 2024, the first credits from our project with KOKO have been produced, and joint sales have been promoted." (ESG Report 2025, p64) 
CCS: "Continue to invest in the development of technologies that contribute to the reduction of greenhouse gas emissions, such as CCS (CO2 storage) and CCU (CO2 utilization), and contribute to mitigating the effect of climate change." (ESG Report 2025, p22) 
</t>
  </si>
  <si>
    <t>mitsui</t>
  </si>
  <si>
    <t>Mitsui &amp; Co</t>
  </si>
  <si>
    <t>https://www.mitsui.com/jp/en/sustainability/sustainabilityreport/2024/pdf/en_sustainability_2024.pdf</t>
  </si>
  <si>
    <t>"We will aim to achieve our goal of "halving GHG Impact by 2030" through a robust combination of emission reduction and reduction contribution projects."</t>
  </si>
  <si>
    <t>"The company decided to introduce a new performance-linked restricted stock remuneration plan from the fiscal year ended March 2023, which was approved at the Ordinary General Meeting of Shareholders on June 22, 2022. The renumeration plan has been introduced to incentivize the company to fulfill our social responsibilities and to continuously improve our medium-to long-term performance and corporate value. As one of the management evaluation indicators, ESG elements, including our response to climate change are included."</t>
  </si>
  <si>
    <t xml:space="preserve">Reduction Contribution Amount: 
Emission Credits: 979 thousand tons (FY March 2024) - baseline: Before project implementation 
Absorption Amount: Forests: 262 thousand tons (FY March 2024) - baseline: Before project implementation </t>
  </si>
  <si>
    <t>dell technologies</t>
  </si>
  <si>
    <t>US24703L1035</t>
  </si>
  <si>
    <t>549300TJB5YBRUPOG437</t>
  </si>
  <si>
    <t>FY2031</t>
  </si>
  <si>
    <t>FY2051</t>
  </si>
  <si>
    <t xml:space="preserve">Overall Net-Zero Target: Dell Technologies commits to reach net-zero greenhouse gas emissions across the value chain by FY2051. Near-Term Targets: Dell Technologies commits to reduce absolute scope 1 and 2 GHG emissions 50% by FY2031 from a FY2020 base year. Dell Technologies also commits to reduce absolute scope 3 GHG emissions from purchased goods and services 45% within the same timeframe. Dell Technologies further commits to reduce absolute scope 3 GHG emissions from use of sold products 30% within the same timeframe. Long-Term Targets: Dell Technologies commits to reduce absolute scope 1 and 2 GHG emissions 90% by FY2051 from a FY2020 base year. Dell Technologies also commits to reduce absolute scope 3 GHG emissions 90% within the same timeframe. 
</t>
  </si>
  <si>
    <t>dell</t>
  </si>
  <si>
    <t>https://web.archive.org/web/20250717111418/https://www.delltechnologies.com/asset/en-ca/solutions/business-solutions/briefs-summaries/delltechnologies-fy24-esg-report.pdf</t>
  </si>
  <si>
    <t xml:space="preserve">By 2050, we will achieve net zero greenhouse gas (GHG) emissions across scopes 1, 2 and 3. - Key Driver: By 2030, we will reduce scopes 1 and 2 greenhouse gas (GHG) emissions by 50% - Key Driver: By 2030, we will source 75% of electricity from renewable sources across all Dell Technologies facilities â€” and 100% by 2040 - Key Driver: By 2030, we will reduce absolute scope 3 GHG emissions from purchased goods and services by 45% - Key Driver: By 2030, we will reduce absolute scope 3 GHG emissions from use of sold products by 30% We will reduce Scopes 1 and 2 greenhouse gas emissions by 50% by 2030. </t>
  </si>
  <si>
    <t xml:space="preserve">_x000d_
They focus on reducing direct and indirect emissions in areas with the largest opportunity for impact. Their goal is aligned with the SBTi definition of net zero, inclusive of 90% reduction and 10% abatement, and they submitted their net zero goal for SBTi validation in FY24.</t>
  </si>
  <si>
    <t>Gases: "GHG emissions are calculated according to the GHG Protocol accounting standards and guidance. The GHG emissions are the sum of our Scope 1 emissions plus the Scope 2 â€œmarket-basedâ€ emissions." Scopes: End target covers all 3 scopes - "We will reach net zero greenhouse gas (GHG) emissions across Scopes 1, 2 and 3 by 2050" Interim target covers Scopes 1 and 2 - "We will reduce Scopes 1 and 2 greenhouse gas emissions by 50% by 2030"</t>
  </si>
  <si>
    <t xml:space="preserve">_x000d_
Dell includes ESG performance as part of its annual Strategy Cascade applicable to all employees. Execution of the Companyâ€™s strategy naturally plays a part in the performance review process for those teams and individuals that play a significant role in managing ESG related risks, opportunities and goals, including the Chief Corporate Affairs Officer. Additionally, the Company measures the performance of certain executive officers against an annual performance plan, with key performance indicators tied to achieving a set of strategic and operational goals. Among the factors that may be considered in making individual compensation decisions is the executive officerâ€™s performance, experience and contribution to the Companyâ€™s long-term strategic goals, including our ESG goals.</t>
  </si>
  <si>
    <t xml:space="preserve">Unlike the FY23 report, which clearly mentioned balancing remaining emissions via carbon removals, the FY24 report does not provide a clear or direct statement about carbon removal methods As of 2023, they appear to have rescinded the plan to use credits, as it is not included in the ESG report (FY23)._x000d_
_x000d_
As of 2023, they appear to have rescinded the plan to use credits, as it is not included in the ESG report (FY23). </t>
  </si>
  <si>
    <t>rewe</t>
  </si>
  <si>
    <t>https://web.archive.org/web/20240601120037/https://www.rewe-group.com/en/sustainability/commitments-and-projects/climate-protection-for-our-future/</t>
  </si>
  <si>
    <t>"By 2030, REWE Group aims to reduce its absolute greenhouse gas emissions by 30 per cent compared with the baseline year 2019. This target covers emissions from our own operations (Scope 1 and Scope 2) and is an important milestone on the way to achieving our long-term climate goals. We are working to achieve this reduction by implementing energy efficiency measures, expanding the use of renewable energies, and optimizing our logistics processes.
Our climate targets are aligned with the Science Based Targets initiative (SBTi) and the 1.5 ¬∞C target of the Paris Agreement. In this way, we ensure that our reduction pathway is consistent with what climate science says is necessary to limit global warming."</t>
  </si>
  <si>
    <t xml:space="preserve">REWE Group has set a Group-wide net-zero emissions target by 2050, covering all three emission scopes (Scope 1, Scope 2, and Scope 3), aligned with the Science Based Targets initiative (SBTi) and the 1.5 ¬∞C pathway of the Paris Agreement.
They also have a company operations (Scope 1 &amp; 2) climate-neutrality target by 2040, focused on direct emissions and purchased energy.
Their earliest interim target is to reduce absolute Scope 1 and Scope 2 emissions by 30 % by 2030 compared to a 2019 baseline.
The 2050 goal includes full value chain decarbonization, while the 2040 target prioritizes operational efficiency, renewable energy use, and logistics optimization.
source:
https://web.archive.org/web/20240601120037/https://www.rewe-group.com/en/sustainability/commitments-and-projects/climate-protection-for-our-future/
https://web.archive.org/web/20240710111245/https://rewe-group-nachhaltigkeitsbericht.de/2023/en/assets/downloads/REWE_Group-Progress-report_2023.pdf
https://web.archive.org/web/20240710111830/https://rewe-group-nachhaltigkeitsbericht.de/2023/en/assets/downloads/A243182_REWE_Bericht_Englisch_RG_SBTi_2024_A4_V4.pdf
https://web.archive.org/web/20240710111525/https://www.rewe-group.com/en/press-and-media/newsroom/stories/working-as-equal-partners-for-climate-protection-rewe-groups-supplier-initiative/
https://web.archive.org/web/20240710112102/https://www.rewe-group.com/content/uploads/2023/09/rewe-group-sustainability-linked-bond-framework-en.pdf
https://web.archive.org/web/20240710112348/https://www.mckinsey.com/industries/retail/our-insights/building-the-future-focusing-on-digitalization-and-sustainability
</t>
  </si>
  <si>
    <t>REWE Group‚Äôs net-zero by 2050 target applies to all greenhouse gas emissions (CO‚ÇÇ and other GHGs) across Scope 1, Scope 2, and Scope 3, covering the entire value chain ‚Äî from company operations (stores, logistics, offices) to supplier and partner activities. The 2040 climate-neutral operations goal focuses on Scope 1 and Scope 2 emissions only. Targets are expressed in CO‚ÇÇe, meaning all relevant GHGs are included. The targets do not include the removal or offsetting of historical (previously emitted) emissions.
source:
https://web.archive.org/web/20240601120037/https://www.rewe-group.com/en/sustainability/commitments-and-projects/climate-protection-for-our-future/
https://web.archive.org/web/20240710111830/https://rewe-group-nachhaltigkeitsbericht.de/2023/en/assets/downloads/A243182_REWE_Bericht_Englisch_RG_SBTi_2024_A4_V4.pdf</t>
  </si>
  <si>
    <t>REWE Group‚Äôs climate governance is embedded in its corporate strategy and overseen at the highest executive level. The Management Board is formally accountable for delivering on the company‚Äôs net-zero by 2050 target and the 2040 climate-neutral operations target. Progress is reported annually in the Sustainability Report and Progress Report, with quantitative updates on emissions and interim targets provided through the SBTi 2024 report.
The public plan includes measures for all covered emission scopes, quantified reduction expectations, and extent-of-measure details (e.g., 100 % renewable electricity by 2030, phase-out of high-GWP refrigerants by 2030, and supplier engagement programs). However, no fixed schedule for reviewing individual measures is specified. The plan does not explicitly reference equity or climate justice principles.
source:
https://web.archive.org/web/20240601120037/https://www.rewe-group.com/en/sustainability/commitments-and-projects/climate-protection-for-our-future/
https://web.archive.org/web/20240710111830/https://rewe-group-nachhaltigkeitsbericht.de/2023/en/assets/downloads/A243182_REWE_Bericht_Englisch_RG_SBTi_2024_A4_V4.pdf
https://web.archive.org/web/20240710111245/https://rewe-group-nachhaltigkeitsbericht.de/2023/en/assets/downloads/REWE_Group-Progress-report_2023.pdf</t>
  </si>
  <si>
    <t>REWE Group‚Äôs 2040 climate-neutral operations target allows for the use of carbon offsets to address residual emissions after all feasible reductions have been achieved. Offsets must be of high environmental integrity and verified, but no additional conditions are specified regarding project type, geographic location, or maximum allowable percentage. There is no explicit policy restricting the inclusion of avoided emissions, biological sequestration, or specific technologies.
The company does not have separate quantified targets for emissions reductions and removals, and it does not specify whether internal carbon removal within its own value chain will be used to meet its goals. The 2050 net-zero target does not clarify the role of removals versus reductions.
Source:
https://web.archive.org/web/20240601120037/https://www.rewe-group.com/en/sustainability/commitments-and-projects/climate-protection-for-our-future/
https://web.archive.org/web/20240710111245/https://rewe-group-nachhaltigkeitsbericht.de/2023/en/assets/downloads/REWE_Group-Progress-report_2023.pdf</t>
  </si>
  <si>
    <t>carrefour</t>
  </si>
  <si>
    <t>FR0000120172</t>
  </si>
  <si>
    <t>549300B8P6MUJ1YWTS08</t>
  </si>
  <si>
    <t>Carrefour Group commits to reduce absolute scope 1 and 2 GHG emissions of 30% by 2030 and 55% by 2040 from a 2019 base year. Carrefour Group also commits to reduce absolute scope 3 GHG emissions from purchased goods and services and use of sold products of 29% by 2030 from a 2019 base year.</t>
  </si>
  <si>
    <t>The targets covering greenhouse gas emissions from company operations (scopes 1 and 2) are consistent with reductions required to keep warming to Well-below 2¬∞C</t>
  </si>
  <si>
    <t>https://web.archive.org/web/20250327173511/https://www.carrefour.com/sites/default/files/2022-05/Carrefour%20-%20Sustainability-Linked%20Bond%20Framework%20%282%29.pdf</t>
  </si>
  <si>
    <t>70% emission reduction S1&amp;2 by 2040, from 2019. Scope 1 and 2 account for less than 2% of company emissions. Reduce scope 3 by 29% by 2030 vs 20129 baseline
 ‚Ä¢ S1&amp;2: -50% by 2030 from 2019 
 ‚Ä¢ S3: -29% by 2030 from 2019</t>
  </si>
  <si>
    <t>Carrefour has pledged to increase its reduction target from 55% by 2040 to carbon neutral by this date. It has more specific targets for scope 1 &amp; 2 emissions, yet the value of this is severely limited by the fact that only 2% of total emissions are S1 &amp;2. S3 targets are more promising, with a pledge to reduce emissions by 29% in 2030 compared to 2019 levels, as well as planning to use only renewable energy by 2030. It is unclear whether reported emissions and targets may exclude emissions from administrative buildings, warehouses, and operations outside of the nine countries that Carrefour refers to as its integrated countries, since these emissions are excluded from the company‚Äôs GHG reporting in its annual report.
 (https://newclimate.org/wp-content/uploads/2022/02/CorporateClimateResponsibilityMonitor2022.pdf)
According to their DPEF (2023; https://web.archive.org/web/20250703095642/https://www.carrefour.com/sites/default/files/2024-07/DPEF.pdf) : the Group has committed to three main areas covering over 80% of Scope¬†3 emissions, with the following targets: 1) 30% reduction in emissions from purchases of products and services by 2030 (vs. 2019); 2) 27.5% reduction in emissions from product use by 2030 (vs. 2019); 3) 20% reduction in emissions from downstream transport by 2030 (vs. 2019) 4) overall 29% reduction in Scope 3 emissions by 2030 vs. 2019
Relating to scope 3 (extras): the group is also aiming for 100% of their suppliers to be (by 2026) 1) committed to a 1.5°C  trajectory; 2) committed to an agroecological approach (for the Carrefour Quality Lines products); 3) with a supplier commitment to sensitive raw materials covered by an action plan</t>
  </si>
  <si>
    <t xml:space="preserve">Coverage of emissions: 
[https://newclimate.org/sites/default/files/2022/02/CorporateClimateResponsibilityMonitor2022.pdf] 'Carrefour‚Äôs disclosure of emissions in its 2020 Annual Report includes only a small subset of the company‚Äôs emission sources and locations: emissions are reported for the company‚Äôs integrated stores within nine integrated countries. This includes less than 12% of Carrefour stores in France, and less than 20% of Carrefour stores worldwide; no other administrative buildings are included. All activities in the 21 other countries in which Carrefour operates are excluded. Although Carrefour acknowledges that scope 3 emissions account for 98% of the company‚Äôs emissions, and breaks these emissions down with reasonable detail in its CDP response, those emissions are not explicitly disclosed in the Annual Report GHG inventory. Accordingly, Carrefour reports total company emissions of 1.66 MtCO2e in its 2020 Annual Report, although full value chain emissions reported to CDP amount to 95.7 MtCO2e, excluding emissions data from activities outside of the nine ‚Äúintegrated countries‚Äù (21 other countries accounting for approximately 12% of Carrefour stores). (p. 62) </t>
  </si>
  <si>
    <t>The publicly available figures released by the organisation reflect intention to reduce emissions in line with pre-determined goals, however overall transparency and wider detail beyond these emissions goals are vague.
Plans address key emission sources but are limited in geographical coverage and lacking concrete commitments.</t>
  </si>
  <si>
    <t>Carrefour does not currently procure carbon offsets to offset its own emissions. It may however intend to do so for its recently announced carbon neutrality by 2040 pledge, which was accompanied by a 70% emission reduction target for the same year, but with no further details regarding the remaining emissions. There is very little detail surrounding offsetting mechanisms other than the possibility of intending to do so.
In their DPEF (p.91), it is mentioned but remains very vague: 'To combat the impact of emissions that could not be reduced, the Group plans to contribute over the long term to the fight against climate change through an offsetting strategy, prioritising projects in its supply chains.'</t>
  </si>
  <si>
    <t>sk</t>
  </si>
  <si>
    <t>SK Inc.</t>
  </si>
  <si>
    <t>KR7034730002</t>
  </si>
  <si>
    <t>SK Holdings</t>
  </si>
  <si>
    <t>https://web.archive.org/web/20250821180829/https://www.sk-inc.com/_UPLOAD/SUST/ab30a504-b359-41ea-be95-db833cd6582a.pdf</t>
  </si>
  <si>
    <t>Target of a 60% reduction in emissions by 2030 compared to the 2023 base year (2025 ESG Report p.21)</t>
  </si>
  <si>
    <t>- In 2021, SK became the first Korean company to declare a group-wide Net Zero goal, committing to achieve net-zero greenhouse gas emissions ahead of the national 2050 carbon neutrality goal (2050-Œ±) (2025 ESG Report p.48) - Near-Term Target: Target to achieve 30% by 2025; Target to achieve 60% by 2030 (Near-Term) based on 2023 as the base year (2025 ESG Report p.47)</t>
  </si>
  <si>
    <t>Target includes all GHGs</t>
  </si>
  <si>
    <t>- [Measures for all emission scopes that are covered by the target] and [Information on the extent to which measures will be applied] can be found in the 2025 ESG Report p.45-48 - [Information on the emission reductions expected from these measures within a certain time period] can be found in the 2025 ESG Report p.47 - [Schedule for regular review of measures] can be found in the 2025 ESG Report p.26 - [Equity] can be found under "Employee Capacity Building" in the 2025 ESG Report p.57</t>
  </si>
  <si>
    <t>- [Does the target allow for traded credits (offsets) from outside the actor‚Äôs territory / value chain to meet the target?]: As Scope 3 reduction requirements (including supply chain emissions) continue to expand, managing carbon footprints based on life cycle assessment (LCA) and participating in carbon credit markets are emerging as key non-financial strategic priorities among global companies; In particular, SK Inc. is developing and providing end-to-end climate response services‚Äîfrom carbon emissions monitoring and reduction simulation to carbon credit- linked transactions‚Äîfrom the perspective of serving as a ‚ÄòGreen Digital Partner‚Äô to support customers in their Net Zero transition. (2025 ESG Report p.36) - [Does the actor use or plan to use carbon removal within its target boundary (ie not external offsets)?]: SK Inc. is expanding its businesses to support climate change response and the transition to eco-friendly practices, while actively investing in technologies that reduce carbon emissions and solutions that enable carbon removal (2025 ESG Report p.49)</t>
  </si>
  <si>
    <t>pepsico</t>
  </si>
  <si>
    <t>PepsiCo, Inc.</t>
  </si>
  <si>
    <t>US7134481081</t>
  </si>
  <si>
    <t>FJSUNZKFNQ5YPJ5OT455</t>
  </si>
  <si>
    <t>Overall net-zero target:
PepsiCo, Inc. commits to reach net-zero greenhouse gas emissions across the value chain by 2050.
Near-term targets:
Energy &amp; Industry: PepsiCo, Inc. commits to reduce absolute scope 1 and 2 GHG emissions 50% by 2030 from a 2022 base year.* PepsiCo,
Inc. also commits to reduce absolute scope 3 GHG emissions rom purchased goods and services, fuel and energy related activities, business
travel, downstream transportation and distribution and franchises 42% within the same timeframe.
*The target boundary includes land-related emissions and removals from bioenergy feedstocks.
FLAG: PepsiCo, Inc. commits to reduce absolute scope 3 FLAG GHG emissions 30.3% by 2030 from a 2022 base year.** PepsiCo, Inc. also
commits to no deforestation across its primary deforestation-linked commodities, with a target date of December 31, 2025.
**The target includes FLAG emissions and removals.
Long-term targets:
Energy &amp; Industry: PepsiCo, Inc. commits to reduce absolute scope 1 and 2 GHG emissions 90% by 2050 from a 2022 base year.* PepsiCo,
Inc. also commits to reduce absolute scope 3 GHG emissions 90% within the same timeframe.
*The target boundary includes land-related emissions and removals from bioenergy feedstocks.
FLAG: PepsiCo, Inc. commits to reduce absolute scope 3 FLAG GHG emissions 72% by 2050 from a 2022 base year.**
**The target includes FLAG emissions and removals.</t>
  </si>
  <si>
    <t>https://web.archive.org/web/20250715125720/https://www.pepsico.com/docs/default-source/sustainability-and-esg-topics/pepsico-positive-goal-evolution-graphic.pdf</t>
  </si>
  <si>
    <t>"Achieve a 50% reduction in Scope 1 and 2 emissions by 2030 (vs 2022 baseline); 
Achieve a 42% reduction in Scope 3 Energy and Industry (E&amp;I) emissions by 2030 (vs 2022 baseline); 
Achieve a 30% reduction in Scope 3 Forest, Land and Agriculture (FLAG) emissions by 2030 (vs 2022 baseline)" 
(P.2, PepsiCo Positive Goal Evolution Graphic)</t>
  </si>
  <si>
    <t>On May 22, 2025, PepsiCo announced refined agriculture, climate, water and packaging goals. See the latest refined climate goals at: https://web.archive.org/web/20250715125720/https://www.pepsico.com/docs/default-source/sustainability-and-esg-topics/pepsico-positive-goal-evolution-graphic.pdf 
Other Sources:
PepsiCo ESG Topics A-Z Climate Change: https://web.archive.org/web/20250609013003/https://www.pepsico.com/our-impact/esg-topics-a-z/climate-change 
PepsiCo Climate Transition Plan: https://web.archive.org/web/20250603132415/https://www.pepsico.com/docs/default-source/sustainability-and-esg-topics/pepsico-climate-transition-plan.pdf</t>
  </si>
  <si>
    <t>"We complete an annual greenhouse gas (GHG) inventory to evaluate the global GHG footprint of our operations (Scope 1 and 2) and value chains (Scope 3). Our inventory follows leading industry guidance established by the GHG Protocol." (P.6, Climate Transition Plan)</t>
  </si>
  <si>
    <t xml:space="preserve">On Plan: 
- PepsiCo has a Climate Transition Plan (CTP): https://web.archive.org/web/20250603132415/https://www.pepsico.com/docs/default-source/sustainability-and-esg-topics/pepsico-climate-transition-plan.pdf, with details on measures and reduction expected per year, etc. under the 'taking action' pages in the plan.
- "...strategy and progress against our sustainability goals are reviewed during bi-monthly meetings of the Sustainability Committee ‚Äî an Executive Committee sub-committee comprised of members of our senior leadership management team..." (https://web.archive.org/web/20250609013003/https://www.pepsico.com/our-impact/esg-topics-a-z/climate-change#approach)
On Reporting:
- For latest progress, go to: https://web.archive.org/web/20250609013003/https://www.pepsico.com/our-impact/esg-topics-a-z/climate-change#progress
- For progress made against their prior pep+ climate goals in 2023, see 2023 ESG Performance Metrics: (https://web.archive.org/web/20250628082451/https://www.pepsico.com/docs/default-source/sustainability-and-esg-topics/2023-esg-summary/2023-esg-performance-metrics.pdf) 
On Leadership Accountability:
- According to a previous news report from 2022, PepsiCo's executive pay is linked to sustainability performance and progress: 'Progress on sustainability is reviewed by the Executive Council, which comprises members of the executive leadership team. "Our governance starts at the top of PepsiCo," Palazij said, adding that executive compensation is tied to sustainability performance and progress.' (https://web.archive.org/web/20250715132233/https://www.businessinsider.com/why-pepsico-is-an-industry-leader-in-esg-2022-6)
- And according to the Company's latest statement from 2025, their compensation program has been maintained since 2020: "The Compensation Committee decided to maintain the current compensation program established in 2020 as it aligns to our business strategy, as well as our core principles, and will continue to take shareholder feedback into consideration. (P.41, 2025 PepsiCo Proxy Statement: (https://web.archive.org/web/20250624213633/https://www.pepsico.com/docs/default-source/annual-reports/2025-pepsico-proxy-statement.pdf?sfvrsn=cef6b7a0_3)
</t>
  </si>
  <si>
    <t>On Carbon Offset: 
The Company only plans to balance residual emissions with limited use of carbon credits to reach end target: "Our strategy to achieve our 2030 emission reduction goals does not include the purchase of beyond value chain carbon credits ‚Äî we do purchase carbon credits generated from emission reduction projects within our value chain. We plan to achieve our 2050 net-zero goal by pursuing significant emission reductions within our value chain first, then balancing residual emissions with limited use of high-quality carbon removal credits."
On Carbon Removal:
- their "Agriculture" ESG page (https://web.archive.org/web/20250629065327/https://www.pepsico.com/our-impact/esg-topics-a-z/agriculture ) refers to using regenerative agricultural practices within their value chain and working with farmers to support soil carbon sequestration: "In line with the SBTi, we are aiming to achieve a 30% reduction in our Scope 3 FLAG emissions by 2030 (vs a 2022 baseline).2 FLAG emissions represent the largest individual category of our GHG footprint. Our regenerative agriculture ambition aims to equip farmers with tools to help them reduce emissions and sequester carbon."
- "PepsiCo has entered into a long-term collaboration with Yara to provide growers in our value chain with crop nutrition programs to help decarbonize the food value chain. Through the collaboration, Yara is expected to deliver up to 165,000 metric tons of fertilizer per year, covering around 25% of our sourcing needs in Europe by 2030. These include low-carbon fertilizers produced from either renewable ammonia, or from low carbon ammonia deriving from *carbon capture and storage (CCS)* projects currently under construction." (P.17, Climate Transition Plan)
-"In 2023, we announced a 7-year collaboration with Walmart to pursue $120 million worth of investments focused on supporting U.S. and
Canadian farmers in their pursuit to improve soil health and water quality. By establishing and scaling financial, agronomic
and social programs, the collaboration aims to enable and accelerate the adoption of regenerative agriculture practices on more than 2 million acres of farmland, with the potential to deliver approximately 4 million metric tons of GHG emission reduction and removal by 2030" (P.17, Climate Transition Plan)</t>
  </si>
  <si>
    <t>tencent</t>
  </si>
  <si>
    <t>Tencent Holdings Limited</t>
  </si>
  <si>
    <t>US88032Q1094</t>
  </si>
  <si>
    <t>254900N4SLUMW4XUYY11</t>
  </si>
  <si>
    <t>Overall Net-Zero Target: Tencent Holdings Limited commits to reach net-zero greenhouse gas emissions across the value chain by 2050.
Near-Term Targets: Tencent commits to reduce absolute scope 1 and 2 GHG emissions 70% by 2030 from a 2021 base year. Tencent also commits to increase annual sourcing renewable electricity from 2% in 2021 to 100% by 2030. Tencent further commits to reduce absolute scope 3 GHG emission 30% within the same timeframe.
Long-Term Targets: Tencent commits to reduce absolute scope 1, 2 and 3 GHG emissions 90% by 2050 from a 2021 base year.</t>
  </si>
  <si>
    <t>https://static.www.tencent.com/uploads/2023/04/06/0ca1d679732b1d0a1ca971521da66311.pdf</t>
  </si>
  <si>
    <t>Tencent made the promise to reach carbon neutrality no later than 2030, and upgrade 100% electricity use to green energy no later than 2030 in its published company strategy document.
(Source: Tencent ESG Development Report, 2022. published on 6th April 2023)</t>
  </si>
  <si>
    <t>Absolute Emission Reduction Targets:
Scope 1 and Scope 2
Based on the year 2021 as the baseline year, reduce absolute emissions by 70%.
Scope 3
Based on the year 2021 as the baseline year, reduce absolute emissions by 30%.</t>
  </si>
  <si>
    <t>The most updated report covers details about measures for all scope 1,2 and 3 emissions and includes measures for energy use, water use and waste management as supplementary information.
Identification of climate change related risks aligns with the guidance of TCFD.
Methodology: 
1. Applying the five scenario analyses of climate-related risks and opportunities released by the Intergovernmental Panel on Climate Change (IPCC) and the International Energy Agency (IEA).
2. Annual audit will be conducted on GHG emission of Tencent.
3. Proposed materiality assessment of ESG related issues, which covers carbon-neutral related issues.
Leadership: Established ESG Task Force within the firm, as a representative of Board of Directives. This ESG Task Force arches three executive work teams, i.e. instructive team, coordinative team, and professional service team. (pp.9 and 14 of Tencent ESG annual report 2022).</t>
  </si>
  <si>
    <t>christian dior</t>
  </si>
  <si>
    <t>969500SGNAORSUCY7W59</t>
  </si>
  <si>
    <t>Consumer Durables, Household and Personal Products</t>
  </si>
  <si>
    <t>Parfums Christian Dior commits to reduce absolute scopes 1 and 2 GHG emissions 46.2% by 2030 from a 2019 base year. Parfums Christian Dior also commits to reduce absolute scope 3 GHG emissions 46.2% within the same timeframe.</t>
  </si>
  <si>
    <t>zhejiang rongsheng holding</t>
  </si>
  <si>
    <t>sinopharm</t>
  </si>
  <si>
    <t>http://ir.sinopharmgroup.com.cn/pdf/2023sr_en.pdf</t>
  </si>
  <si>
    <t>The company's carbon neutrality efforts specifically target logistical and transportation development. This includes integrating logistics, strengthening collaboration across the supply chain (upstream and downstream), and building a green logistics system through digital transformation to reduce Scope 3 indirect emissions during transportation. However, there is limited information regarding its strategy for reducing Scope 1 and 2 emissions.</t>
  </si>
  <si>
    <t xml:space="preserve">NOx, SOx, and particulate matter emissions were from vehicle use of the Group in 2023 (cf. FY2023 ESG report, p. 84). 
The company calculated its total GHG emissions by adding only Direct GHG emissions (Scope 1) and Indirect GHG emissions (Scope 2). </t>
  </si>
  <si>
    <t>Sinopharm has developed a green logistics strategy, aiming to build a greener, low-carbon pharmaceutical logistics infrastructure by organically integrating business development with low-carbon transformation. The company initiated its first carbon-neutral demonstration zone (cf. FY2023 report, p. 3) and, since 2022, established a Green and Low-carbon Development Working Group (cf. FY2023 report, p. 56). This group, led by the company's vice president and comprising heads of relevant departments (logistics, safety and environmental protection, board office, engineering management, technical service, and finance), is responsible for implementing green and low-carbon development objectives.</t>
  </si>
  <si>
    <t>petrobras</t>
  </si>
  <si>
    <t>BRA</t>
  </si>
  <si>
    <t>Latin America and the Caribbean</t>
  </si>
  <si>
    <t>https://web.archive.org/web/20250714220101/https://petrobras.com.br/en/sustentabilidade/mudancas-climaticas</t>
  </si>
  <si>
    <t>By 2030, the company aims to reduce its emissions by 30% compared to 2015 level. [p. 11, Climate Change Supplement]</t>
  </si>
  <si>
    <t>- upstream methane emission intensity: 0.25 by 2025 and 0.20 by 2030</t>
  </si>
  <si>
    <t>"For the 2025-2030 horizon, we reaffirm our six commitments to reduce our carbon footprint, focusing on climate change mitigation. These commitments cover 100% of emissions under our operational control (Scopes 1 and 2), including power generation, and encompass all greenhouse gases. Our absolute reduction indicators and emissions intensity encompass all inventoried greenhouse gases." [p. 11, Climate Change Supplement]
"As a basis for monitoring our performance in operational emissions, since 2002, we have had proprietary software for managing our emissions inventory, the Atmospheric Emissions
Management System (SIGEA¬Æ). This computerized system consolidates our inventory through the monthly processing of information from approximately 7,000 sources, ensuring traceable and reliable information. In SIGEA¬Æ GHG emissions are calculated: carbon dioxide (CO2), methane (CH4), nitrous oxide (N2O), sulfur hexafluoride (SF6) and hydrofluorocarbons (HFCs), in addition to emissions of atmospheric pollutants: nitrogen oxides (NOx), sulfur oxides (SOx) or sulfur dioxide (SO2), carbon monoxide (CO), particulate matter (PM), non-methane hydrocarbons (NMHC) and total hydrocarbons (TCH)." [p. 87, Climate Change Supplement]</t>
  </si>
  <si>
    <t>- equity: "Provide a return to society of at least 150% of the amount invested in voluntary socio-environmental projects by 2030." 
- leadership: "The Board of Directors is responsible for defining the general direction of the company‚Äôs business, establishing its mission and strategic objectives, including those related to sustainability; approving the company‚Äôs strategic plan and global policies, including those related to the environment and social responsibility; in addition to monitoring goals, results and business risks of greater severity, including those of a socio-environmental nature." [p. 44-45, Climate Change Supplement]</t>
  </si>
  <si>
    <t>Must be high environmental integrity, Other conditions, Avoid social harm</t>
  </si>
  <si>
    <t>"Strict criteria for credit selection of high quality and integrity: Priority for credits generated in Brazilian biomes, with socioeconomic cobenefits; Willingness to use credits for compensating corporate emissions (limited to 20% of the total), product neutralization, among others." [p. 89, Strategic Plan 2050 and Business Plan 2025-2029 - link below]
https://web.archive.org/web/20250714220843/https://api.mziq.com/mzfilemanager/v2/d/25fdf098-34f5-4608-b7fa-17d60b2de47d/636e93d5-0ecc-5244-1806-eda80d311500?origin=2 
"Emission offsets from carbon credits can be a complementary tool in our decarbonization journey. We seek high-quality, high-integrity credits to ensure climate, socioeconomic, and environmental benefits, taking advantage of Brazil‚Äôs potential to generate highly competitive, naturally based credits. This Supplement also describes other initiatives related to Nature-Based Solutions that involve our actions." [p. 15, Climate Change Supplement]</t>
  </si>
  <si>
    <t xml:space="preserve">"Exploring opportunities for CO2 reduction and removal through technological or natural pathways, focusing on Carbon Capture, Utilization, and Storage (CCUS) and Nature-Based Solutions
(NBS), leveraging our expertise and the Brazilian potential." [p. 88, Strategic Plan 2050 and Business Plan 2025-2029 - link below]
https://web.archive.org/web/20250714220843/https://api.mziq.com/mzfilemanager/v2/d/25fdf098-34f5-4608-b7fa-17d60b2de47d/636e93d5-0ecc-5244-1806-eda80d311500?origin=2 </t>
  </si>
  <si>
    <t>pemex</t>
  </si>
  <si>
    <t>walt disney</t>
  </si>
  <si>
    <t>the walt disney</t>
  </si>
  <si>
    <t>US2546871060</t>
  </si>
  <si>
    <t>549300GZKULIZ0WOW665</t>
  </si>
  <si>
    <t>The Walt Disney Company commits to reduce absolute scope 1 and 2 GHG emissions 46.2% by FY2030 from a FY2019 base year'. The Walt Disney Company also commits to reduce absolute scope 3 GHG emissions from purchased goods and services, capital goods, fuel and energy related activities, upstream transportation and distribution, waste generated in operations, business travel, employee commuting and franchises 27.5% within the same timeframe.The Walt Disney Company further commits that 20% of its suppliers by emissions covering purchased goods and services will have science-based targets by FY2027 The Walt Disney Company finally commits that 72% of its customers (licensees) by emissions covering franchises will have science-based targets by FY2027 'The target boundary includes biogenic land-related emissions and removals from bioenergy feedstocks.</t>
  </si>
  <si>
    <t>16/11/2023 01:00</t>
  </si>
  <si>
    <t>Walt Disney Co</t>
  </si>
  <si>
    <t>https://web.archive.org/web/20250929080852*/https://impact.disney.com/app/uploads/2025/05/2024-SSI-Report-1.pdf</t>
  </si>
  <si>
    <t>In line with criteria set by the Science Based Targets initiative (SBTi), The Walt Disney Company commits to reduce absolute scope 1 and 2 GHG emissions 46.2% by fiscal year 2030 from a fiscal year 2019 base year. Due to the diverse nature of our businesses, our target looks different for different sources of Scope 3 emissions. We employ two major strategies -absolute reduction and supplier and licensee engagement efforts. The Walt Disney Company also commits to reduce absolute scope 3 GHG emissions from purchased goods and services, capital goods, fuel and energy-related activities, upstream transportation and distribution, waste generated in operations, business travel, employee commuting, and franchises 27.5% within the same time frame. The Walt Disney Company commits that 20% of suppliers by emissions covering purchased goods and services will have science-based targets by fiscal year 2027. The Walt Disney Company commits that 72% of customers (licensees) by emissions covering franchises will have science-based targets by fiscal year 2027. Reference: 2030 Environmental Goals 2024, Pg.7)</t>
  </si>
  <si>
    <t>http://archive.today/sP8Jz 
https://impact.disney.com/app/uploads/Current/2030-Environmental-Goals-White-Paper-1.pdf</t>
  </si>
  <si>
    <t>In line with criteria set by the Science Based Targets initiative (SBTi), The Walt Disney Company commits to reduce absolute scope 1 and 2 GHG emissions 46.2% by fiscal year 2030 from a fiscal year 2019 base year. Due to the diverse nature of our businesses, our target looks different for different sources of Scope 3 emissions. We employ two major strategies ‚Äì absolute reduction and supplier and licensee engagement efforts.</t>
  </si>
  <si>
    <t>Page 7: Our Environmental Sustainability team oversees progress towards our 2030 environmental goals and nature-related work. The team reports to our Global Public Policy function, and ultimately, to our Chief Legal &amp; Compliance Officer. Leadership provides updates on our environmental goals and other topics to the Governance and Nominating Committee at least annually.</t>
  </si>
  <si>
    <t>Other conditions, Avoid biodiversity harm, Must be high environmental integrity, Not include avoided emissions (e.g. via renewable energy projects), Avoid social harm, Not include emissions reductions (e.g. via greater efficiency)</t>
  </si>
  <si>
    <t>"We seek projects in regions where we can support positive local change. Nevertheless, we prioritize natural climate solutions, which may not necessarily coincide with where our businesses are located. Projects we support must meet rigorous standards for quality established for carbon reduction projects, and be verified with a third-party audit. Projects must use peer-reviewed methodologies grounded in science, and result in emission reductions that are additional, quantifiable, verifiable, and permanent" (Natural Climate Solutions White Paper 2024, pg. 1). http://archive.today/QuvUd</t>
  </si>
  <si>
    <t>As one part of our overall mitigation strategy, we use natural climate solutions to provide emission reductions, for example to compensate for emissions in areas where technological solutions are not available, accessible, or affordable. When we invest in natural climate solutions, we help to protect, regenerate, and improve the management of forests and other natural ecosystems around the world (2030 Environmental Goals, pg.11)
https://impact.disney.com/app/uploads/Current/2030-Environmental-Goals-White-Paper-1.pdf</t>
  </si>
  <si>
    <t>united parcel service</t>
  </si>
  <si>
    <t>https://web.archive.org/web/20250603081215/https://about.ups.com/content/dam/upsstories/images/our-impact/reporting/2024-UPS-GRI-Report.pdf</t>
  </si>
  <si>
    <t>25% renewable by 2025. 100% renewable by 2035. 40% alternative fuels used in UPS' ground operations by 2025. 30% sustainable aviation fuel in UPS air network by 2035. 50% reduction in CO2e per global small package by 2035 (2020 baseline)</t>
  </si>
  <si>
    <t>UPS intends to have 40% of alternative fuel used in its ground operations and 25% of its facilities powered by renewable electricity by 2025. By 2035, it intends to use 30% sustainable aviation fuel (SAF), achieve a 50% reduction in CO2e per global small package delivered for its global small package operations (from a 2020 baseline), and use 100% renewable electricity to power its facilities.</t>
  </si>
  <si>
    <t xml:space="preserve">
UPS measures total scope 1 and 2 emissions for its global operations. It use a carbon dioxide equivalent (CO2e) calculation which sums equivalent values of carbon dioxide (CO2), methane (CH4) and nitrous oxide (N2O). Progress: Its carbon intensity per package decreased in 2024 by 1.1% compared to 2023 but increased by 5.5% compared to the 2020 baseline. The year-over-year combined CO2e/package for ground, facility heat, and electricity decreased by 0.091 and offset air CO2e/package of 0.059. As a result, total scope 1 and 2 CO2e emissions per package decreased by 0.032, or 1.1%.</t>
  </si>
  <si>
    <t>Measures for all emission scopes that are covered by the target, Schedule for regular review of measures, 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</si>
  <si>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In 2024, UPS did not provide monetary incentives for the management of sustainability-related issues, including towards the achievement of targets. UPS also issue its sustainability reports on an annual basis. https://web.archive.org/web/20250603081215/https://about.ups.com/content/dam/upsstories/images/our-impact/reporting/2024-UPS-GRI-Report.pdf</t>
  </si>
  <si>
    <t>UPS's strategy is to decarbonize its own operations first, and it does not intend to use carbon offsets as a GHG reduction mechanism in the near term unless required through regulations or laws. https://web.archive.org/web/20250603081215/https://about.ups.com/content/dam/upsstories/images/our-impact/reporting/2024-UPS-GRI-Report.pdf</t>
  </si>
  <si>
    <t>Transportation services</t>
  </si>
  <si>
    <t>25% renewable by 2025. 100% renewable by 2035. 40% alternative fuels used in ups' ground operations by 2025. 30% sustainable aviation fuel in ups air network by 2035. 50% reduction in co2e per global small package by 2035 (2020 baseline)</t>
  </si>
  <si>
    <t>dhl</t>
  </si>
  <si>
    <t>DE0005552004</t>
  </si>
  <si>
    <t>8ER8GIG7CSMVD8VUFE78</t>
  </si>
  <si>
    <t>Air Freight Transportation and Logistics</t>
  </si>
  <si>
    <t xml:space="preserve">Overall Net-Zero Target: DHL Group commits to reach net-zero greenhouse gas emissions across the value chain by 2050. Near-Term Targets: DHL Group commits to reduce absolute scope 1 and 2 GHG emissions 42% by 2030 from a 2021 base year*. DHL Group also commits to reduce absolute scope 3 GHG emissions from fuel and energy related activities, upstream transportation and distribution and business travel 25% within the same timeframe*. *The target boundary includes land-related emissions and removals from bioenergy feedstocks. Long-Term Targets: DHL Group commits to reduce absolute scope 1 and 2 GHG emissions 90% by 2050 from a 2021 base year*. DHL Group also commits to reduce absolute scope 3 GHG emissions 90% within the same timeframe*. *The target boundary includes land-related emissions and removals from bioenergy feedstocks.
</t>
  </si>
  <si>
    <t>deutsche post dhl</t>
  </si>
  <si>
    <t>https://newclimate.org/wp-content/uploads/2022/02/CorporateClimateResponsibilityMonitor2022.pdf</t>
  </si>
  <si>
    <t>As previously announced, the company has committed to reduce the Group's annual greenhouse gas emissions in absolute terms from 39 million tonnes CO2e in 2021 to below 29 million tonnes CO2e in 2030 across the three scopes 1 to 3.https://group.dhl.com/en/media-relations/press-releases/2022/science-based-target-initiative-confirms-climate-targets-of-deutsche-post-dhl-group.html</t>
  </si>
  <si>
    <t xml:space="preserve">Strong overall target for net zero, however it remains unclear how Deutsche Post DHL define this. Interim targets appear messy, given the inconsistency of total 2020 baseline targets between multiple reports, although a 4 MTCO2e reduction is clearly stated. </t>
  </si>
  <si>
    <t>Increasing transparency over scope 1 &amp; 2, including the carbon neutral delivery - Transparent disclosure of scope 1 and 2, but incomplete reporting of scope 3 emissions. Deutsche Post excludes 35% of its upstream scope 3 emissions from its total reporting, which makes it seem as if total reported emissions are 12 Mt lower than is actually the case. _x000d_
discussion of possible scope 1 reductions - DHL states it will install on-site renewable energy installations to power its last-mile distribution centres; replace part of its fleet with e-vehicles and e-trikes and increase the share of renewable electricity; replace conventional aviation and maritime fuels with sustainable alternatives and shift a share of its long-haul transport to rail transport. Provided that these alternative transportation modes are based on renewable electricity or other sustainable energy sources, they will significantly reduce scope 1 emissions. Deutsche Post DHL states they could shift from domestic flights in Germany to road or rail transport if the government would relax the mandatory delivery speed for letters._x000d_
https://newclimate.org/wp-content/uploads/2022/02/CorporateClimateResponsibilityMonitor2022.pdf</t>
  </si>
  <si>
    <t>Sources:_x000d_
Leadership is accountable through corporate bonusses - "â€¢ 30% ESG-related targets in the Corporate Boardâ€™s annual bonus" . On August 5, 2025, DHL Group reported Q2 results showing a 5.7% increase in EBIT to â‚¬1.43 billion and reaffirmed full-year guidance for â‚¬6 billion EBIT and ~â‚¬3 billion free cash flow, despite lower year-on-year revenue. This highlights ongoing cost optimization and strategic resilience amid macroeconomic volatility. source: https://www.dpdhl.com/content/dam/dpdhl/en/media-center/responsibility/dpdhl-sustainability-roadmap-facts-figures.pdf https://group.dhl.com/content/dam/deutschepostdhl/en/media-relations/press-releases/2025/pr-h1-2025-2025-08-05.pdf_x000d_
https://www.dpdhl.com/en/sustainability/environment.html</t>
  </si>
  <si>
    <t>Avoid social harm, Must be high environmental integrity</t>
  </si>
  <si>
    <t>Support for planting over a million trees annually_x000d_
Provides climate neutral letter delivery service, however this only accounted for 0.9% (356 ktCO2) of total emissions in 2020. _x000d_
_x000d_
Information on contentious nature of offsetting projects involving Deutsche Post DHL:_x000d_
Deutsche Post has looked for some of the higher quality credits available on the voluntary carbon markets. The company has five minimum criteria for credits, related to third-party monitoring and verification; transparency and the avoidance of double counting; permanence; sustainable development; and leakage. In addition, the company aims to prioritise projects that centre around renewable energy, waste disposal and household appliances; are small and with co-benefits for local communities; and located in developing countries in Asia, Africa and Latin America. Finally, Deutsche Post states that it prioritises credits with more recent vintage dates over older ones and avoids credits older than five years.150Based on these criteria, Deutsche Post sourced offset credits from seven projects in 2020. Those include wind power projects in Aruba and in India, cookstove projects in Guatemala and Lesotho, a landfill gas project in Chile, and a biogas programme in Vietnam.151 The cookstove project in Lesotho was solely funded by Deutsche Post DHL and all projects are Gold Standard verified.152 All of these project types represent some of the higher quality ones available in recent years. Unlike the majority of projects that supply current voluntary carbon markets, there is a fair chance that these seven projects depend on revenue for continuation and that the support provided by Deutsche Post leads to some additional climate impact. However, in the context global governance framework of the Paris Agreement, which requires all countries to set ambitious emission reduction targets, the additionality of these types of projects is contentious, as they may be accessible to host countries and could be part of host countriesâ€™ own GHG emission abatement efforts. As such, the projects are not a credible equivalent to the reduction of Deutsche Post DHLâ€™s own emissions. The same is true for the eight projects that Deutsche Post DHL selected in early 2022. https://newclimate.org/wp-content/uploads/2022/02/CorporateClimateResponsibilityMonitor2022.pdf</t>
  </si>
  <si>
    <t>cr√©dit agricole</t>
  </si>
  <si>
    <t>FR0000045072</t>
  </si>
  <si>
    <t>969500TJ5KRTCJQWXH05</t>
  </si>
  <si>
    <t>Legacy extension</t>
  </si>
  <si>
    <t>25/05/2016 01:00</t>
  </si>
  <si>
    <t xml:space="preserve">credit agricole </t>
  </si>
  <si>
    <t>https://www.credit-agricole.com/en/pdfPreview/194388</t>
  </si>
  <si>
    <t>Direct footprint: Reduced by half by 2030 -  Decrease of Cr√©dit Agricole S.A.‚Äôs absolute emissions linked to energy consumption (scopes 1 &amp; 2) and
business travels between 2019 and 2030</t>
  </si>
  <si>
    <t>We have already made a number of commitments to decarbonising our sector portfolios. In line with the International Energy Agency‚Äôs NZE scenario, the carbon emissions associated with our financing activities in the Oil and Gas sector will fall by 30% between 2020 and 2030. Over the same period, we will reduce the carbon intensity of our lending to the automotive sector by 50%. Our direct carbon footprint will also be halved by 2030.
 From 2022, the Group is committed to ceasing all financing for new projects that are directly related to unconventional hydrocarbons, and for new oil or gas projects in the Arctic.</t>
  </si>
  <si>
    <t>Cr√©dit Agricole has already mapped out its gradual withdrawal from the oil and gas sector by setting a target of drop in sector-financing-related CO2 emissions by 30% in absolute value between 2020 and 2030. We are also committed to supporting the decarbonisation of the automotive sector by reducing the carbon intensity of our sector portfolio by 50% over the same period (Cr√©dit Agricole CIB, Cr√©dit Agricole Consumer Finance and Cr√©dit Agricole Leasing &amp; Factoring France portfolios).  The target for the reduction of our own carbon footprint, scope 1 and 2 (energy, fleet and business travel) is also set at a minimum of 50% by 2030. 
In terms of Scope 3: "From 2022, the Group is committed to ceasing all financing for new projects that are directly related to unconventional hydrocarbons, and for new oil or gas projects in the Arctic." (https://www.credit-agricole.com/en/group/group-project-and-ambitions-2022/2025-mtp/credit-agricole-s.a.-s-ambitions-for-2025)
Some targets mention GHGs, others just CO2</t>
  </si>
  <si>
    <t>Schedule for regular review of measures, 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</si>
  <si>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 xml:space="preserve">https://www.credit-agricole.com/en/group/group-project-and-ambitions-2022/2025-mtp/credit-agricole-s.a.-s-ambitions-for-2025
In practice, in addition to our achievements since 2019, we will publish in 2022 and 2023 our decarbonisation strategies for our portfolios in 10 economic sectors representing 75% of global emissions and around 60% of our assets under management.
These strategies will be framed by short-, medium- and long-term action plans and will provide significant support to renewable energy and carbon-free mobility as well as to new green sectors and technologies.
</t>
  </si>
  <si>
    <t>"Financing and investing capture and storage Hydrogen in carbon projects"
"Launch of the 1st  trading carbon credits platform for farmers "</t>
  </si>
  <si>
    <t>1.13E+11</t>
  </si>
  <si>
    <t>Cr√©dit Agricole Group</t>
  </si>
  <si>
    <t>taiwan semiconductor manufacturing</t>
  </si>
  <si>
    <t>https://www.smics.com/en/site/care_gases</t>
  </si>
  <si>
    <t>- - smic has constantly improved its esg management system according to the requirements of china's national plan on implementation of the 2030 agenda for sustainability 
- We keep focusing on improving energy efficiency in our operations, formulate relevant plans and targets every year, and monitor the progress of target implementation. 
ESG Report 2024: https://web.archive.org/web/20251022064356/https://www1.hkexnews.hk/listedco/listconews/sehk/2025/0327/2025032701587.pdf</t>
  </si>
  <si>
    <t xml:space="preserve">Coverage: Nitrogen oxides (NOx), sulfur oxides (SOx), and other significant air emissions (pg 91) 
The sources of direct GHG emissions include the direct combustion emissions from fuels such as natural gas and diesel, chemical vapor deposition and fluoride gas emission during dry etching process, organic waste gas emission from combustion, refrigerant gas leaks,
The sources of indirect GHG emissions include the emissions from outsourced energy such as electricity, steam, and heat.
(pg 32) </t>
  </si>
  <si>
    <t>Plan: 27-42
- extent of measures and information: To reduce Scope 1 GHG emissions, we have established a rigorous protocol for monitoring the operational efficiency of our refrigeration systems, ensuring the timely replacement of aging refrigerants that are susceptible to leakage. In tandem with these efforts, we are methodically transitioning to low-GWP (Global Warming Potential) refrigerants, replacing those with higher GWP values, thereby addressing GHG emissions at their inception. During the Reporting Period, we introduced a series of energy conservation initiatives aimed at optimizing our local natural gas-powered exhaust treatment infrastructure. which reduced approximately 689 tons of CO2 equivalent; we operated a total of 46 new energy vehicles, reducing diesel fuel consumption by 310.99 tons for the year. 
To mitigate Scope 2 GHG emissions, the Company reduces energy consumption in office areas by optimizing the office environment, such as using natural lighting and energy-efficient lighting systems. In addition, we have carried out several energy saving and emission reduction projects, such as the renewal of aging equipment, energy-saving technology upgrades, intelligent system loading, waste heat recovery, which have resulted in a reduction of GHG emissions by approximately 22,503 tons of CO2 equivalent. For more details, please see the subsection of "Energy Management". 
To mitigate Scope 3 GHG emissions, we have proactively championed the green office initiative, comprehensively implementing a paperless working environment. This strategic approach has significantly minimized our carbon footprint through optimized paper consumption, reduced printer energy usage, and decreased waste paper generation. (pg 31)</t>
  </si>
  <si>
    <t xml:space="preserve">Credits: "Company proactively responds to the national energy transition strategy, actively purchasing green electricity as well as China Certified Emission Reduction (CCER) credits. This strategic approach aims to optimize the energy structure, promote green and low-carbon production, and contribute to the realization of the country's dual-carbon goal" (pg 33) </t>
  </si>
  <si>
    <t>-in active response to the national call to address climate change, smic is committed to becoming a practitioner and promoter of the carbon peaking and carbon neutrality goal. (pg 31)</t>
  </si>
  <si>
    <t>indian oil</t>
  </si>
  <si>
    <t>https://web.archive.org/web/20250825081121/https://iocl.com/uploads/IOCL-Sustainability-Report-2023-24.pdf</t>
  </si>
  <si>
    <t xml:space="preserve">
In line with India‚Äôs Goal of achieving Net-Zero emissions by the year 2070, IndianOil has committed to achieving net-zero operational emissions by 2046. Net zero press release: https://iocl.com/NewsDetails/59330 https://iocl.com/pages/NetZeroone
Net zero press release: https://iocl.com/NewsDetails/59330</t>
  </si>
  <si>
    <t xml:space="preserve">
the company mitigated 4.5 million metric tons of carbon dioxide in year 2023-24</t>
  </si>
  <si>
    <t>ntt</t>
  </si>
  <si>
    <t>NTT Group</t>
  </si>
  <si>
    <t>JP3735400008</t>
  </si>
  <si>
    <t>353800VHQU5VIXVUA841</t>
  </si>
  <si>
    <t>FY2040</t>
  </si>
  <si>
    <t>Overall Net-Zero Target: 
Nippon Telegraph and Telephone Corporation commits to reach net-zero greenhouse gas emissions across the value chain by FY2040.
Near-Term Targets: 
NIPPON TELEGRAPH AND TELEPHONE CORPORATION commits to reduce absolute scope 1, 2 and 3 GHG emissions 40% by FY2030 from a FY2018 base year. Within this target, NIPPON TELEGRAPH AND TELEPHONE CORPORATION also commits to reduce absolute scope 1 and 2 GHG emissions 80% by FY2030 from a FY2018 base year. NIPPON TELEGRAPH AND TELEPHONE CORPORATION further commits to reduce absolute scope 3 GHG emissions 32% by FY2030 from a FY2018 base year.
Long-Term Targets: 
NIPPON TELEGRAPH AND TELEPHONE CORPORATION commits to reduce absolute scope 1, 2 and 3 GHG emissions 90% by FY2040 from a FY2018 base year.</t>
  </si>
  <si>
    <t>nippon telegraph telephone ntt</t>
  </si>
  <si>
    <t>https://group.ntt/en/csr/data/pdf/sustainability_report_2021_databook_all_20220701.pdf</t>
  </si>
  <si>
    <t>'The mobility communications (NTT DOCOMO) and data center business will be the first within the NTT Group to achieve carbon neutrality, as targets have been set to reduce greenhouse gas emissions by 80% of fiscal 2013 levels, by the fiscal year ending March 31, 2031.' (p19)</t>
  </si>
  <si>
    <t>2021 ESG Report_x000d_
Carbon neutral for scopes 1 + 2, net zero for scope 3</t>
  </si>
  <si>
    <t>Gases: covers CO2, CH4, N2O, HFC, PFC, SF6, NF3 (p50)_x000d_
Scope: 'The NTT Group has set the target of an 80% reduction in Scope 1 + 2 by fiscal 2030'  (p41)</t>
  </si>
  <si>
    <t>Plan: list of measures from p21 onwards, e.g. 'We will replace 50% of our general-purpose vehicles with EV by 2025 and 100% of our fleet by 2030'  (p25)_x000d_
Accountable: 'The Board of Directors made the decision in November 2021 to include non-financial KPIs such as GHG emissions into the business plans of each group company, with those attainment levels to be reflected in the compensation of directors as critical indicators.' (p41)</t>
  </si>
  <si>
    <t>tesco</t>
  </si>
  <si>
    <t>GB0008847096</t>
  </si>
  <si>
    <t>2138002P5RNKC5W2JZ46</t>
  </si>
  <si>
    <t>FY2050</t>
  </si>
  <si>
    <t>Overall Net-Zero Target
Tesco PLC commits to reach net-zero GHG emissions across the value chain by FY2050.
Near-Term Targets
Energy and industrial: Tesco PLC commits to reduce absolute scope 1 and 2 GHG emissions 82.6% by FY2032 from a FY2015 base year.* Tesco PLC also commits to reduce absolute scope 3 GHG emissions 55% by FY2032 from a FY2019 base year.
FLAG: Tesco PLC commits to reduce absolute scope 3 FLAG GHG emissions 39.4% by FY2032 from a FY2019 base year.** Tesco PLC also commits to no deforestation across its primary deforestation-linked commodities with a target date of FY2025.
Long-Term Targets
Energy and industrial: Tesco PLC further commits to reduce absolute scope 1 and 2 GHG emissions 90% by FY2050 from a FY2015 base year.* Tesco PLC also commits to reduce scope 3 emissions 90% by FY2050 from a FY2019 base year.
FLAG: Tesco PLC commits to reduce absolute scope 3 FLAG GHG emissions 72% by FY2050 from a FY2019 base year.**
*The target boundary includes land-related emissions and removals from bioenergy feedstocks.
**Target includes FLAG emissions and removals.</t>
  </si>
  <si>
    <t>https://web.archive.org/web/20250729160252/https://www.tescoplc.com/media/wvkj1yic/tesco-sustainability-report-2025.pdf</t>
  </si>
  <si>
    <t xml:space="preserve">
"Carbon-neutral operations by 2035, with interim targets to: Reduce absolute Scope 1 and 2 emissions by 60% by December 2025 (baseline 2015/16). Reduce absolute Scope 1 and 2 emissions by 85% by 2030, (ahead of our SBTi target of 82% by 2032). Procure Group electricity demand increasingly via Power Purchase Agreements (PPAs) and onsite generation, at 45% of our electricity usage by December 2025 and 60% by December 2030. Fully electric Tesco home delivery fleet by 2030." (Tesco Sustainability Report 2025 Page No. 09)</t>
  </si>
  <si>
    <t>- Targets set against a 2015/2016 baseline.
- Upcoming procedural target is to Procure Group electricity demand increasingly via Power Purchase Agreements (PPAs) and onsite generation, at 45% of our electricity usage by December 2025 and 60% by December 2030. Fully electric Tesco home delivery fleet by 2030.
https://web.archive.org/web/20250729160252/https://www.tescoplc.com/media/wvkj1yic/tesco-sustainability-report-2025.pdf</t>
  </si>
  <si>
    <t>"Carbon-neutral operations by 2035, with interim targets to: Reduce absolute Scope 1 and 2 emissions by 60% by December 2025 (baseline 2015/16). Reduce absolute Scope 1 and 2 emissions by 85% by 2030, (ahead of our SBTi target of 82% by 2032). Procure Group electricity demand increasingly via Power Purchase Agreements (PPAs) and onsite generation, at 45% of our electricity usage by December 2025 and 60% by December 2030. Fully electric Tesco home delivery fleet by 2030. Net zero supply chain by 2050, with interim targets to: Reduce absolute Scope 3 emissions from energy and industrial sources by 55% by 2032, 90% by 2050 (baseline 2019/20). Reduce absolute Scope 3 emissions from forests, land and agriculture by 39% by 2032, 72% by 2050 (baseline 2019/20). All scope 1, 2 and 3 carbon reduction targets have been validated by SBTi."
"We‚Äôre prioritising absolute emissions reductions. Once we reach our reduction targets in 2050, any residual emissions within Scope 1,2 and 3 will be neutralised by carbon removals in line with SBTi guidance. On Scopes 1 and 2, we have pledged to reach carbon neutrality by 2035 and will offset unabated residual emissions (less than 10%) annually."
"Carbon neutral across our own operations by 2035, aligned to a 1.5 degree pathway Percentage reduction of Scope 1 and 2 market-based greenhouse gas emissions across the Group. Total Scope 1 and 2 (Market based) GHG emissions: 2,336,542 (tCO2e)"
"We‚Äôve reduced our Scope 1 and 2 greenhouse gas emissions (GHG) across the Group by 65%, exceeding our December 2025 target of 60%. We‚Äôve continued to add Power Purchase Agreements (PPAs) to generate homegrown, renewable electricity, with five wind and solar farms coming online across the UK in the last 18 months. We‚Äôve also agreed the largest UK corporate solar PPA, which will provide us with up to 10% of our UK electricity demand."
Page No. 4, 9, 10. - https://web.archive.org/web/20250729160252/https://www.tescoplc.com/media/wvkj1yic/tesco-sustainability-report-2025.pdf</t>
  </si>
  <si>
    <t>On Plan: - The Company has 6 pillars for its 'planet plan' (see Sustainability report) and more information on its approach/measures to reach its targets on their Climate Change factsheets: 
On Leadership accountability: "Our dedication to sustainability is evident in our approach to measuring performance. ESG factors are integrated into our PSP with a 25% weighting. These measures are assessed alongside earnings per share and free cash flow for our CEO, CFO, and senior leadership team. They comprise carbon reduction (8.3%), food waste reduction (8.3%) and diversity and inclusion (8.3%)." 
https://web.archive.org/web/20250729160252/https://www.tescoplc.com/media/wvkj1yic/tesco-sustainability-report-2025.pdf</t>
  </si>
  <si>
    <t>"Reduce absolute Scope 3 emissions from forests, land and agriculture by 39% by 2032, 72% by 2050 (baseline 2019/20). All scope 1, 2 and 3 carbon reduction targets have been validated by SBTi." (Page 09) 
"will offset unabated residual emissions (less than 10%) annually." 
Tesco has already surpassed its 2025 interim target for Scope 1 and 2 emissions, achieving a 65% reduction from its 2015/16 baseline, ahead of the 60% target. The company is advancing its renewable electricity strategy through Power Purchase Agreements (PPAs) and onsite generation, including five new wind and solar farms in the UK over the past 18 months and the largest UK corporate solar PPA, which will supply approximately 10% of its UK electricity demand. These efforts contribute to Tesco‚Äôs interim targets of sourcing 45% of its electricity from renewables by December 2025 and 60% by 2030. Collectively, these measures reinforce Tesco‚Äôs path toward carbon-neutral operations by 2035, with renewable energy adoption serving as a key Scope 2 reduction strategy aligned with its SBTi-verified pathway.</t>
  </si>
  <si>
    <t>mitsubishi ufj financial</t>
  </si>
  <si>
    <t>Mitsubishi UFJ Financial</t>
  </si>
  <si>
    <t>https://web.archive.org/web/20251006202903/https://www.mufg.jp/dam/csr/report/progress/climate2025_en.pdf</t>
  </si>
  <si>
    <t>Roadmap to net zero emissions by 2030 and measures to achieve the interim target for FY2026</t>
  </si>
  <si>
    <t>Reducing emissions from own operations ÔÅ¨ Roadmap to net zero emissions by 2030 and measures to achieve the interim target for FY2026 ÔÅ¨ Introducing wireless power supply technology and AI-based energy saving Managing our financed portfolio ÔÅ¨ Managing transition support and monitoring the progress toward the interim targets based on the transition plan ÔÅ¨ FY2023 results of financed emission (FE) across the portfolio ÔÅ¨ Procuring renewable energy through storage batteries and agrivoltaic grazing systems; Joint pilot demonstration of film type perovskite solar cells ÔÅ¨ Collaborating with our clients in the Chubu region Engagement and support ÔÅ¨ FY2023 results and approaches toward the 2030 sector-specific interim targets ÔÅ¨ Incorporating facilitated emission (FaE) into the power and oil &amp; gas sector targets ÔÅ¨ Progress toward the 2030 sustainable finance target and result of project financing for renewable energy projects ÔÅ¨ Publication of the Transition Whitepaper 3.0 and transition support for clients in carbon intensive sectors Risk management and governance ÔÅ¨ Managing climate risks at credit portfolio, sector, client, and transaction levels ÔÅ¨ Updating scenario analysis and transition assessment ÔÅ¨ Policy engagement; Promoting blended finance ÔÅ¨ Supporting the implementation of new technologies; Delivering a wide range of solutions ÔÅ¨ Governance structure; Initiatives to enhance directors‚Äô competencies ÔÅ¨ Building and sharing knowledge and strengthening engagement measures to enhance relationship managers‚Äô capabilities</t>
  </si>
  <si>
    <t>Governance Structure / Equity: 
- "Established a governance structure in which the Board of Directors oversees initiatives related to sustainability promotion, including natural capital 
- Received recommendations for improving policies and initiatives from external advisors with expertise in environmental and social issues, including natural capital 
- Promoted governance and initiatives that respect human rights, including consideration for stakeholders such as indigenous peoples and local communities with close ties to natural capital" (MUFG Sustainability Report 2024, pg. 17). 
ESG Goals tied to Cash Bonuses for Executive Officers: "An overall qualitative evaluation of the President &amp; CEO, etc. is given on an eight-point scale after the separate evaluation of KPIs (Key Performance Indicators) regarding five or so evaluation areas, which may include, for example, ‚Äúprofitability improvements in customer departments,‚Äù ‚Äúpromotion of structural reform/enhancement of business foundation‚Äù, ‚Äúresponses to various risks‚Äù and ‚Äústrengthening efforts to ESG/the enhancement of sustainability management‚Äù. The bonus evaluations of executive officers will also incorporate ESG elements, depending on the business strategies and other factors of the operations for which they are responsible" (Corporate Governance of Mitsubishi UFJ Financial Group, pg. 19: https://www.mufg.jp/dam/profile/governance/report/pdf/report_en.pdf).</t>
  </si>
  <si>
    <t>"MUFG expands investment in renewable energy and invests in projects to generate and promote the adoption of carbon credits. We also invest in growing companies engaged in businesses that contribute to decarbonization and funds investing in this field. Through these activities, we aim to enhance the corporate value of our portfolio companies while contributing to realize a carbon neutral society" (MUFG Climate Report 2024, pg. 28: https://www.mufg.jp/dam/csr/report/progress/climate2024_en.pdf).</t>
  </si>
  <si>
    <t>johnson johnson</t>
  </si>
  <si>
    <t>US4781601046</t>
  </si>
  <si>
    <t>549300G0CFPGEF6X2043</t>
  </si>
  <si>
    <t>Johnson &amp; Johnson commits to reduce absolute scope 1 and 2 GHG emissions
44% by 2030 from a 2021 base year.* Johnson &amp; Johnson also commits that 80%
of its suppliers by emissions covering purchased goods and services and
upstream transportation and distribution, will have science-based targets by 2028.
* The target boundary includes biogenic land-related emissions and removals from
bioenergy feedstocks.</t>
  </si>
  <si>
    <t>https://www.jnj.com/esg-resources</t>
  </si>
  <si>
    <t xml:space="preserve">2023 targets: "Reduce absolute Scope 1&amp;2 GHG emissions 44% by 2030 (2021 baseline), and 80% of J&amp;J suppliers by emissions covering Purchased Goods and Services and Upstream Transportation and Distribution (scope 3) by 2028." (2023 Health for Humanity Report, p. 34, https://www.responsibilityreports.com/HostedData/ResponsibilityReports/PDF/NYSE_JNJ_2023.pdf) 
2022 targets: "Reduce Scope 1 + Scope 2 GHG emissions by 60% and reduce absolute upstream scope 3 GHG emissions 20% from 2016 levels (SBTi validated) (2022 
Health for Humanity Report, p. 62, https://www.responsibilityreports.com/HostedData/ResponsibilityReportArchive/j/NYSE_JNJ_2022.pdf) </t>
  </si>
  <si>
    <t xml:space="preserve">JNJ updated its interim goal and end target scope 3 GHG emissions coverage. 
2022 Health for Humanity report: https://www.responsibilityreports.com/HostedData/ResponsibilityReportArchive/j/NYSE_JNJ_2022.pdf
2023 Health for Humanity report: https://www.responsibilityreports.com/HostedData/ResponsibilityReports/PDF/NYSE_JNJ_2023.pdf
2024 Health for Humanity report will be published in June 2025. 
</t>
  </si>
  <si>
    <t xml:space="preserve">"GHGs covered in these calculations include CO, and HFOs. Perfluorinated chemicals, suffur hexafluoride and nitrogen trifluoride do not result from our operations. Biogenic CO" (2023 Health for Humanity Report, p. 57 - https://www.responsibilityreports.com/HostedData/ResponsibilityReports/PDF/NYSE_JNJ_2023.pdf) </t>
  </si>
  <si>
    <t xml:space="preserve">Latest JNJ Health for Humanity Report: https://www.jnj.com/corporate-reports
Health for Humanity Report in the past (2010-2023): https://www.responsibilityreports.com/Company/johnson-johnson 
Measures in 2023 include increasing use of renewable electricity through on-site renewable energy systems, kicking start its geothermal plant in Belgium and enhancing upstream emissions reduction through suppliers engagement and education. (2023 Health for Humanity Report, p. 34-37, https://www.responsibilityreports.com/HostedData/ResponsibilityReports/PDF/NYSE_JNJ_2023.pdf)
</t>
  </si>
  <si>
    <t xml:space="preserve">Participated in forest stewardship and partnerships including 38,000 hectares of rainforest in Sumatra, Indonesia etc. (2023 Health for Humanity Report, p. 40, 2022 Health for Humanity Report, p. 74) 
2022: https://www.responsibilityreports.com/HostedData/ResponsibilityReportArchive/j/NYSE_JNJ_2022.pdf 
2023: https://www.responsibilityreports.com/HostedData/ResponsibilityReports/PDF/NYSE_JNJ_2023.pdf </t>
  </si>
  <si>
    <t>Biotech health care &amp; pharma</t>
  </si>
  <si>
    <t>https://www.td.com/document/PDF/ESG/2021-Climate-Action-Report.pdf</t>
  </si>
  <si>
    <t>"Interim Scope 1 and 2 GHG emissions reduction target of 25% by 2025, relation to a 2019 baseline"
2030 targets: -29% from 2019 baseline for energy and -58% for power generation</t>
  </si>
  <si>
    <t>Climate Action Plan announced in November 2020
"proud to join the Net-Zero Banking Alliance in 2021"
2030 targets set in 2022 are here: https://www.td.com/document/PDF/ESG/2021-TD-Methodology-Interim-Financed-Emissions-Targets.pdf</t>
  </si>
  <si>
    <t>set 2030 targets for scope 3 financed emissions for the Energy and Power Generation sectors in 2022, and are planning for other scope 3 emissions for carbon-intensive sectors
Target specifically refers to GHGs plural</t>
  </si>
  <si>
    <t>Measures for all emission scopes that are covered by the target, Information on the emission reductions expected from these measures within a certain time period, Schedule for regular review of measures</t>
  </si>
  <si>
    <t>2023-2040: will set additional scope 3 targets
2025: will set new scope 1 and 2 interim target
'Just transition' mentioned on page 20
"delivering on the objectives of our Climate Action Plan was incorporated into the compensation of senior executives"
Reporting: https://www.td.com/ca/en/about-td/for-investors/economic-social-governance-reporting/</t>
  </si>
  <si>
    <t>p4. https://www.td.com/document/PDF/ESG/2021-TD-Methodology-Interim-Financed-Emissions-Targets.pdf - not currently including offsets in target setting methology, but 'hope to contribute'
since 2025, they have purchased renewable energy certificates to offset 100% GHG emissions associated with scope 2 emissions, although this doesn't seem to be included in the target</t>
  </si>
  <si>
    <t>cofco</t>
  </si>
  <si>
    <t>COFCO International</t>
  </si>
  <si>
    <t>549300GAZG2C850J2830</t>
  </si>
  <si>
    <t>Food Production - Agricultural Production</t>
  </si>
  <si>
    <t>Energy &amp; Industry:
COFCO International commits to reduce absolute scope 1 and 2 GHG emissions 54.6% by 2033 from a 2021 base year.* COFCO International also commits to reduce absolute scope 3 GHG emissions from purchased goods and services, upstream transportation and distribution, and downstream transportation and distribution 32.5% within the same timeframe.*
*The target boundary includes land-related emissions and removals from bioenergy feedstocks.
FLAG:
COFCO International commits to reduce absolute scope 1 FLAG GHG emissions 39.4% by 2033 from a 2021 base year.* COFCO International also commits to reduce absolute scope 3 FLAG GHG emissions 46% per tonne of soybean within the same timeframe. COFCO further commits to reduce absolute scope 3 FLAG GHG emissions 45% per tonne of maize within the same timeframe.* COFCO International commits to no deforestation across its primary deforestation-linked commodities, with a target date of 2025.
*The target includes FLAG emissions and removals.</t>
  </si>
  <si>
    <t>china telecommunications</t>
  </si>
  <si>
    <t>In response to the national requirements of ‚Äúcarbon dioxide peaking and carbon neutrality‚Äù, China Telecom
established a special team for green development, formulated the Interim Measures for China Telecommunications
Corporation on the Management of Carbon Dioxide Peaking and Carbon Neutrality, the ‚Äú14th Five-Year‚Äù Special Plan
of China Telecom on Carbon Dioxide Peaking and Carbon Neutrality and other internal systems, and comprehensively
considered regulatory, compliance, market, finance and other factors to assess the main risks of climate change.</t>
  </si>
  <si>
    <t>https://www.chinatelecom-h.com/en/ir/report/csr2021/csr2021_08.pdf</t>
  </si>
  <si>
    <t>See:
https://www.scmp.com/business/china-business/article/3160160/e-commerce-giant-alibaba-group-promises-carbon-neutrality
https://www.networldeurope.eu/workshop-on-green-telecom-hybrid-on-march-02nd-2022-cet-900-1220-beijing-1600-1920/</t>
  </si>
  <si>
    <t>The company publishes annual CSR reports. Link: http://www.chinatelecom.com.cn/shzr/</t>
  </si>
  <si>
    <t>fedex</t>
  </si>
  <si>
    <t>FedEx Corporation</t>
  </si>
  <si>
    <t>https://www.fedex.com/content/dam/fedex/us-united-states/sustainability/gcrs/FedEx_2025_CR_Report.pdf</t>
  </si>
  <si>
    <t>By 2030, 100% of FedEx Express PUD fleet purchases will be electric, with an intermediary goal of 50% of purchases by 2025</t>
  </si>
  <si>
    <t>No announcement regarding specific percentage reduction in Scopes 1, 2, or 3, or targeted reduction goals, apart from the blackbox carbon neutrality as mentioned in "end target text" The data appendix in the 2025 ESG Report includes metric tons CO2e for Scope 1, 2, and 3.</t>
  </si>
  <si>
    <t xml:space="preserve">"The Governance, Safety, and Public Policy Committee oversees our Corporate Social Responsibility (CSR) goals, strategies, and programs, including the management of sustainability- and climate-related risks." (pg. 7) </t>
  </si>
  <si>
    <t>FedEx‚Äôs 2025 disclosures indicate a two-step approach: decarbonise what‚Äôs possible, then neutralize residual emissions in the latter half of the next decade using high-quality, durable carbon credits; they also fund R&amp;D on natural carbon capture. No explicit split between reductions and removals is specified.</t>
  </si>
  <si>
    <t xml:space="preserve">fedex outlines a path to carbon neutral operations which includes measures (e.g., vehicle electrification, sustainable fuels, fuel conservation &amp; aircraft modernization, energy efficient facilities, sustainable customer solutions) that will help in ghg reduction; however, exact ghg emissions reduction targets not mentioned. </t>
  </si>
  <si>
    <t>ptt</t>
  </si>
  <si>
    <t>THA</t>
  </si>
  <si>
    <t>https://web.archive.org/web/20250922122314/https://www.pttplc.com/en/Sustainability/Environment/Climatechangemanagement.aspx</t>
  </si>
  <si>
    <t>"Short-term Targets 2024 - PTT: Direct and indirect greenhouse gas emissions not exceeding 11.5 million tons of CO2 equivalent" (Objectives/Targets, Climate Action, PPT plc corporate website)
The 2024 Sustainability Report indicates this target was reached with only 11.06 million tons of carbon dioxide equivalent released (Page 10, One Report, 2024)
https://web.archive.org/web/20250922122310/https://www.pttplc.com/en/Media/Publications/Sddownload/download/Annualreport2024.aspx</t>
  </si>
  <si>
    <t>The current Net Zero emission target for PTT was first published in the Company's 2021 Annual Report: "Clean Growth: 15% GHG emissions reduction compared to 2020, Carbon Neutrality of PTT by 2040 and Net Zero emission by PTT in 2050, Carbon Neutrality of PTT Group by 2050 and Net Zero by PTT Group in 2060." (P.40, PTT One Report 2021)
"Aligned with this vision and strategic directions, PTT has conducted the PTT Sustainability Management Framework, focusing on management of the investment portfolio along with decarbonization to achieve Net Zero Emissions target by 2050. The company has defined the ‚ÄúC3 Approaches‚Äù, which consist of C1: Climate-Resilience Business, C2: Carbon-Conscious Asset, and C3: Coalition, Co-Creation, and Collective Efforts for All, as a framework for PTT Group to formulate their strategies, business plans, master plan, and action plans." (P.49, PTT 4Q2024 Financial Report: https://core.shareinvestor.app/storage/downloads/ptt/mdna/200220251912210446E.pdf)
Scope 3 emissions are calculated as of 2024, but not yet included in the targets. "In 2024, PTT updated its greenhouse gas accounting and reporting guidelines to include the calculation methods for significant Scope 3 emissions" and "Additionally, PTT has explored frameworks for setting Scope 3 emissions reduction targets for key activities with potential to
significantly lower GHG emissions." (PPT plc corporate website, Annual report 2024 p. 168)
https://web.archive.org/web/20250922122314/https://www.pttplc.com/en/Sustainability/Environment/Climatechangemanagement.aspx 
https://web.archive.org/web/20250000000000*/https://www.pttplc.com/en/Media/Publications/Sddownload/download/Annualreport2024.aspx</t>
  </si>
  <si>
    <t>PTT manages other indirect greenhouse gas emissions (Scope 3) by setting reduction targets for both direct and indirect emissions (Scope 1 and 2) in alignment with the sales of PTT‚Äôs products, as partof State Enterprise Assessment Model (SE-AM). (PPT plc corporate website, Annual report 2024 p. 170)</t>
  </si>
  <si>
    <t>On Plan: PTT publicized its "Key Plans and Initiatives" for climate action on its website: https://www.pttplc.com/en/Sustainability/Environment/Climatechangemanagement.aspx;
On Reporting: "PTT systematically prepares accounting and reports on the emissions, absorption, and storage of greenhouse gases. This encompasses direct emissions (Scope 1), indirect emissions from energy consumption (Scope 2), other indirect emissions (Scope 3), and the sequestration of greenhouse gases through PTT‚Äôs reforestation efforts.";
On Leadership accountability: According to Climate Action 100, the company‚Äôs CEO and/or at least one other senior executive‚Äôs remuneration arrangements specifically incorporate climate change performance as a Key Performance Indicator determining performance-linked compensation (references to ‚ÄòEnvironmental, Social, and Governance (ESG)‚Äô or ‚Äòsustainability performance‚Äô are insufficient). (https://www.climateaction100.org/company/ptt/#:~:text=The%20company's%20CEO%20and/or%20at%20least%20one,and%20Governance%20(ESG)'%20or%20'sustainability%20performance'%20are)</t>
  </si>
  <si>
    <t xml:space="preserve">PTT Sustainability Management Framework stated 'carbon credit' as one of the carbon management tools (https://www.pttplc.com/en/Sustainability/SustainabilityGovernance/Sustainabilitystrategy.aspx); 
"Carbon Capture and Storage (CCS) Project: PTT is advancing its efforts to capture and store carbon dioxide (CO2) from production processes in the Gulf of Thailand, while exploring the potential for carbon dioxide storage in nearshore areas along the eastern coast." and "Collaborating with stakeholders as national leader in developing infrastructure and technologies  to reduce greenhouse gas emissions such as Carbon Capture and Storage (CCS), hydrogen utilization, and reforestation in collaboration with various organizations to absorb carbon dioxide  through nature-based solutions." (https://www.pttplc.com/en/Sustainability/Environment/Climatechangemanagement.aspx)
PTT has set a goal to plant an additional 1 million rai of forests ‚Äì both terrestrial and mangrove ‚Äì by 2030.  Efforts have begun with 8 completed reforestation projects covering a total area of 84,791.70 rai in 2023, and in 2024 successful reforestation efforts covered 62,696.3 rai across 17 provinces (Key Plans and Initiatives, Climate Action, PPT plc corporate website)
https://web.archive.org/web/20250922122314/https://www.pttplc.com/en/Sustainability/Environment/Climatechangemanagement.aspx </t>
  </si>
  <si>
    <t>banco bilbao vizcaya argentaria</t>
  </si>
  <si>
    <t>BBVA</t>
  </si>
  <si>
    <t>ES0113211835</t>
  </si>
  <si>
    <t>K8MS7FD7N5Z2WQ51AZ71</t>
  </si>
  <si>
    <t>25/01/2018 01:00</t>
  </si>
  <si>
    <t>bbva banco bilbao vizcaya</t>
  </si>
  <si>
    <t>https://archive.org/details/carlos-torres-vila-bbva-sustainability-is-a-core-part-of-our-strategy</t>
  </si>
  <si>
    <t>Goal: Reduction of C02 emissions Scope 1 &amp; 2 (2015-2025)=(68%) [https://shareholdersandinvestors.bbva.com/wp-content/uploads/2024/03/BBVAInformeTCFD_ENG_Dic23_v05-03-24.pdf]</t>
  </si>
  <si>
    <t>BBVA is  a neutral company in terms of CO2 emissions in both scope 1 and 2, and partially in scope 3 (waste, emissions from business travel and travel of headquarters employees) in the main geographies of the Group2 and aspires to be neutral in indirect emissions (customer which it finances) by 2050.</t>
  </si>
  <si>
    <t>The report update notes that the corporate variable remuneration model in 2021 includes a sustainability indicator (origination of sustainable financing) that applies to all employees.  The indicator will have a specific weighting of 10%, which reinforces the commitment of both the Chairman and the CEO to ensure that BBVA achieves its sustainable development objectives</t>
  </si>
  <si>
    <t>Offsets: ';As of January 1st, it has assigned an internal price for its emissions, thus incorporating this factor into decision-making processes, as BBVA Group Executive Chairman Carlos Torres Vila recently announced.'</t>
  </si>
  <si>
    <t>saic motor</t>
  </si>
  <si>
    <t>Note: subsidiary companies SAIC Volkswagen and SAIC General Motors-Wuling have set interim and end targets. SAIC Volkswagen has set a 2030 interim target to reduce the lifetime carbon emissions of its products by an average of 25% (compared to a baseline year of 2018), and an end target of carbon neutrality by 2050. SAIC General Motors-Wuling has set an interim target of carbon peaking by 2025, and an end target of carbon neutrality by 2050.</t>
  </si>
  <si>
    <t>SAIC Motor's 2023 ESG Report discloses Scope 1 and 2 emissions, calculated using the 'carbon conversion factor in Shanghai region'. (SAIC Motor 2023 ESG Report p91)</t>
  </si>
  <si>
    <t>SAIC Motors does not have a public plan to achieve its net zero targets. However, its 2023 ESG Report discloses the results of existing emissions reduction measures, such as implementing green production pipelines, developing low-carbon products, and developing recycling systems. (SAIC Motor 2023 ESG Report p44-47)</t>
  </si>
  <si>
    <t>carbon peaking, i.e. reaching peak carbon emissions.</t>
  </si>
  <si>
    <t>ubs</t>
  </si>
  <si>
    <t>UBS</t>
  </si>
  <si>
    <t>https://www.ubs.com/content/dam/assets/cc/investor-relations/annual-report/2024/sustainability-report-2024.pdf</t>
  </si>
  <si>
    <t>By 2030: 'Reduce our scope 1 and net scope 2 emissions by 57% compared with our 2023 baseline' p31
'As part of the pathway toward 2035, we also defined a 2030 interim target to reduce our scope 1 and net scope 2 emissions by 57% against our 2023 baseline. This interim target does not include the use of any carbon removal credits.' p44</t>
  </si>
  <si>
    <t>They also have 2030 emissions intensity  targets associated with UBS in-scope lending from 2021 levels for certain sectors (see p31) and a 2030 target to reduce 'absolute energy consumption by 35% compared with our 2023 baseline' p31
p.44 for 2024 change: 'We have replaced our original 2025 scope 1 and 2 target as disclosed in the UBS Group Sustainability Report 2023 with a new scope 1 and 2 net-zero target to be achieved by 2035 that is in line with net-zero guidelines. The new target reflects our enlarged corporate real estate portfolio following the acquisition of the Credit Suisse Group and considers the latest definition of a ‚Äúnet-zero target‚Äù in the Commission Delegated Regulation (EU) 2023/2772 (CSRD).'</t>
  </si>
  <si>
    <t>The website (https://web.archive.org/web/20240903213542/https://www.ubs.com/global/en/sustainability-impact/our-approach/planet.html) had previously mentioned offsetting historical emissions back to 2000, but this does not appear in the 2024 report. 
'Scope 3: Addressing our financed emissions by aligning specified sectors to decarbonization pathways (*refer to the ‚ÄùSupporting our financing clients‚Äô low-carbon transition‚Äù section of this report for details about our lending sector decarbonization targets)' p30</t>
  </si>
  <si>
    <t>On Plan: UBS has a climate action plan, check out p46-47 for its 'decarbonization levers and key actions underpinning our own operations targets'
On Equity: 'just transition for workers exposed to climate change transition' p 82
p45 'We aim, at a minimum, to review our targets every five years and, from 2030 onward, to update the base year and target values after every five-year period to ensure consistency with the most recent climate science and best practices.'</t>
  </si>
  <si>
    <t>Maximum percentage of emissions that can be offset, Must be high environmental integrity</t>
  </si>
  <si>
    <t>'We aim to, at a minimum, reduce our emissions by 90% against our 2023 baseline of 46,278 metric tons of CO2e before neutralizing any residual emissions through the purchase of carbon removal credits. [...] As part of the pathway toward 2035, we also defined a 2030 interim target to reduce our scope 1 and net scope 2 emissions by 57% against our 2023 baseline. This interim target does not include the use of any carbon removal credits.' p44
'We plan to purchase technological carbon removal credits to neutralize residual emissions for our 2035 scope 1 and 2 net-zero target...Furthermore, since 2007, we have been committed to purchasing biogenic carbon reduction and removal credits that correspond to 100% of our air travel emissions for the Group. In 2024, we retired 75,211 credits from biogenic sinks for our voluntary air travel commitment, with an average ‚ÄúA‚Äù rating from third-party carbon ratings agency BeZero Carbon at the time of retirement. We only purchase credits from technological and biogenic sinks that are assessed against the Integrity Council for the Voluntary Carbon Market (ICVCM) Core Carbon Principles and verified against either the Gold Standard or Verra, among other international standards. Our carbon credit purchases are strictly aligned to our internal Carbon and Environmental Markets Guideline, which sets out minimum requirements for such market instruments.' - p48</t>
  </si>
  <si>
    <t>e on</t>
  </si>
  <si>
    <t>E.ON SE</t>
  </si>
  <si>
    <t>DE000ENAG999</t>
  </si>
  <si>
    <t>Q9MAIUP40P25UFBFG033</t>
  </si>
  <si>
    <t>E. ON SE commits to reduce absolute scope 1 and 2 GHG emissions 50% by 2030 from a 2019 base year*. E. ON SE also commits to reduce scope 3 GHG emissions covering fuel and energy related activities from purchased power sold to end-customers 75% per kWh by 2030 from a 2019 base year. E. ON SE commits to reduce absolute scope 3 GHG emissions covering use of sold products from fossil fuels distributed but not sold 42% by 2030 from a 2019 base year. E. ON SE commits to reduce all other absolute scope 3 GHG emissions 50% by 2030 from a 2019 base year. *The target boundary includes biogenic emissions and removals from bioenergy feedstocks</t>
  </si>
  <si>
    <t>25/03/2021 01:00</t>
  </si>
  <si>
    <t>26/05/2022 01:00</t>
  </si>
  <si>
    <t>https://web.archive.org/web/20251001170848/https://www.eon.com/content/dam/eon/eon-com/eon-com-assets/documents/sustainability/en/climate-related-disclosures/EON_2025_On_course_for_net_zero.pdf</t>
  </si>
  <si>
    <t>Scope 1: E.ON targets: we will reduce emissions by 50 percent by 2030 and by 100 percent a by 2040 (versus 2019)
Scope 2: E.ON targets: we intend to reduce emissions by 50 percent by 2030 and by 100 percent by 2040 (versus 2019)
(On Course for Net Zero Fifth Edition, p. 13 &amp; 15).
Source: https://web.archive.org/web/20251001170848/https://www.eon.com/content/dam/eon/eon-com/eon-com-assets/documents/sustainability/en/climate-related-disclosures/EON_2025_On_course_for_net_zero.pdf</t>
  </si>
  <si>
    <t>E.ON aims to reduce the emissions related to energy the company distribute to any consumer by 42%. In addition, they intend to reduce the Scope 3 emissions from purchased power resold to end-customers by 75% per kWh (intensity target). These targets are likewise by 2030 compared with a 2019 baseline (On Course for Net Zero Fifth Edition, p. 12).
Source: https://web.archive.org/web/20251001170848/https://www.eon.com/content/dam/eon/eon-com/eon-com-assets/documents/sustainability/en/climate-related-disclosures/EON_2025_On_course_for_net_zero.pdf</t>
  </si>
  <si>
    <t>Measures for all emission scopes that are covered by the target, Schedule for regular review of measures, Information on the emission reductions expected from these measures within a certain time period</t>
  </si>
  <si>
    <t>Measures: E.ON has planned measures to achieve their Scope 1, 2, and 3 emissions target (See On Course for Net Zero Fifth Edition, pp. 13-16). Emission reduction is reperted in their annual report (See On Course for Net Zero Fifth Edition, pp. 28-31)
Equity: The company have set measures to achieve just transition (See On Course for Net Zero Fifth Edition, pp. 33-37)
Accountability: "The E.ON Sustainability Index has been part of the E.ON Management Board‚Äôs compensation system since 2022. Under the system, one quarter of Management Board members‚Äô long-term variable incentive reflects the degree to which E.ON achieves its sustainability targets, including its (Scope 1 and 2) climate targets. The purpose is to further embed ESG aspects ‚Äì including reducing carbon emissions ‚Äì into how E.ON runs its business  (On Course for Net Zero Fifth Edition, p. 21).
Source: https://web.archive.org/web/20251001170848/https://www.eon.com/content/dam/eon/eon-com/eon-com-assets/documents/sustainability/en/climate-related-disclosures/EON_2025_On_course_for_net_zero.pdf</t>
  </si>
  <si>
    <t xml:space="preserve">We established the E.ON minimum carbon credit quality standard to ensure that our credits are of high integrity. E.ON units may only purchase credits that meet the guideline‚Äôs quality standards. </t>
  </si>
  <si>
    <t>E.ON aims to achieve their SBTI validated target by producing close to zero emissions and offsetting remaining residual emissions that cannot be eliminated (On Course for Net Zero Fifth Edition, p. 12). The company plans to use CCS, however, it is unclear what kind of CCS they plan on using (On Course for Net Zero Fifth Edition, p. 13 &amp; 15).
Offsetting strategy has four elements: 1. Establish full transparency, 2. Introduce a minimum quality standard, 3. Further fostering due diligence and transparency, 4. Help shape the voluntary carbon market (VCM) by joining initiatives such as the LEAF coalition, 5. Dialogue with relevant stakeholders about our carbon market activities (On Course for Net Zero Fifth Edition, p. 17).
Source: https://web.archive.org/web/20251001170848/https://www.eon.com/content/dam/eon/eon-com/eon-com-assets/documents/sustainability/en/climate-related-disclosures/EON_2025_On_course_for_net_zero.pdf</t>
  </si>
  <si>
    <t>people s insurance of china</t>
  </si>
  <si>
    <t>https://property.picc.com/m_property/cx_gywm/shzr/shzrbg/202204/W020220429651784765461.pdf</t>
  </si>
  <si>
    <t xml:space="preserve">PICC does not have explicit climate goals. There does seem to be a move towards carbon neutrality: "To advocate the low-carbon and energy-saving development and optimize the green operation, we formulated the Action Plan for Serving the Target of Carbon Peak and Carbon Neutrality, and continued to promote the electronic office operation, with annual electronic policies exceeding 250 million sheets... We are committed to supporting environmental improvement, responding to climate change, and promoting the efficient and efficient use of resources to help achieve the carbon peak and carbon neutrality goals." However, a target arising out of this has not yet been announced. </t>
  </si>
  <si>
    <t xml:space="preserve">PICC publishes annual ESG reports. </t>
  </si>
  <si>
    <t>brookfield</t>
  </si>
  <si>
    <t>Brookfield Corporation</t>
  </si>
  <si>
    <t>https://bn.brookfield.com/sites/brookfield-bn-v2/files/brookfield-bn/sustainability/bn-2024-sustainability-report.pdf</t>
  </si>
  <si>
    <t xml:space="preserve">We set an interim target for a portion of our AUM (otherwise referred to as "in-scope assets") with the ambition to reduce emissions consistent with a fair share of global emissions reductions as identified as a requirement in the IPCC special report on global warming. Our ambition includes an objective to increase the proportion of AUM covered until 100% of Operationally Managed investments are included. Our interim emissions target covers the scope 1 and 2 emissions of select assets across our business groups. </t>
  </si>
  <si>
    <t xml:space="preserve">Working toward net-zero pathway, Disclosure of scope 1, 2 and available/material 3 emissions. </t>
  </si>
  <si>
    <t xml:space="preserve">Business group heads, including operations executives, CEOs and Sustainability Leads, are responsible for decarbonization initiatives within their business groups, including setting decarbonization strategies and evaluating performance. </t>
  </si>
  <si>
    <t xml:space="preserve">Our approach to decarbonizing our real estate portfolio includes: 1) procuring clean energy, 2) implementing retrofits and operational energy reduction initiatives and 3) considering the procurement of carbon offsets (after exhausting other feasible means of lowering emissions). 
While we encourage our Operationally Managed portfolio companies to prioritize exhausting all means of commercially feasible emissions reductions and progress through our Achieving Net Zero Framework, there may be instances‚Äîincluding technological constraints and a lack of policy support, as examples‚Äî where portfolio companies may utilize high-quality carbon offsets to eliminate residual emissions. </t>
  </si>
  <si>
    <t>we set an interim target of a specific proportion of our assets to be managed in line with net zero, with targeted emissions reduction by 2030.</t>
  </si>
  <si>
    <t>archer daniels midland</t>
  </si>
  <si>
    <t>US0394831020</t>
  </si>
  <si>
    <t>549300LO13MQ9HYSTR83</t>
  </si>
  <si>
    <t>https://web.archive.org/web/20250625202536/https://www.adm.com/globalassets/sustainability/sustainability-reports/final_archer-daniels-midland-adm_2023-corporate-sustainability-report_51424.pdf</t>
  </si>
  <si>
    <t>(Pg. 23&amp;25)
‚Äú25% Absolute reduction in Scope 1 + 2 GHG emissions over 2019 baseline by 2035‚Äù
‚Äú25% Absolute reduction in Scope 3 GHG emissions over 2021 baseline by 2035‚Äù</t>
  </si>
  <si>
    <t>- Additional source: https://www.adm.com/globalassets/sustainability/goals--programs/climate/adm-net-zero-aspiration.pdf
- ‚ÄúStrive 35‚Äù are internal interim goals (based on SDGs). They also include the 25% GHGs emission reduction of Scope 1 and 2 (over 2019 baseline), and Scope 3 (over 2021 baseline) by 2035.
- Since last review, they have changed the 25% Scope 3 emission reduction, now based on 2021 levels (previously was over 2019)
- ADM self-reports to have submitted their interim Scope 1, 2 and 3 target reduction goals to SBTi, however they have not yet been approved by the Science-based Target initiative.</t>
  </si>
  <si>
    <t>Includes all GHGs with no notable exception.
(Pg. 3)
‚ÄúIn line with our commitment to align with ambitious goals to limit the average rise of global temperatures to 1.5 degrees Celsius, we submitted our Scope 1 + 2, Scope 3, and FLAG GHG emission reduction targets to the Science-based Targets Initiative.‚Äù
(Pg. 23&amp;25)
‚ÄúCurrently, our Scope 3 inventory includes Categories 1-5 and 10: Purchased Goods and Services, Capital Goods, Fuel-and-energy-related Activities, Upstream Transportation and Distribution, Waste from Operations, and Processing of Sold Products.‚Äù</t>
  </si>
  <si>
    <t>Emission reduction targets are covered in the annual corporate sustainability report, however there isn't a formal plan declared, other than the interim 25% resuction targets by 2030 for scope 1, 2 and 3 GHGs emissions covered above</t>
  </si>
  <si>
    <t>(pg. 3) ‚ÄúCollectively, the farmers partnering with us on regenerative agriculture reduced their GHG emissions by 310,000 metric tons and sequestered over 263,000 metric tons of CO2e.‚Äù
(pg. 20) ‚ÄòIn 2023, our regenerative agriculture projects: ‚Ä¢ Reduced our Scope 3 GHG footprint by 310,000 metric tons of CO2e. ‚Ä¢ Sequestered 263,700 metric tons of CO2e.‚Äù
(pg.26) ‚ÄúA signed agreement with Warwick Carbon Solutions for the development of Broadwing Energy, a natural gas-fueled power plant that will provide lower-carbon steam and electricity to our Decatur complex. Leveraging ADM‚Äôs CCS expertise, this plant will utilize carbon capture technology and provide a significant increase to our overall low-carbon energy usage.‚Äù</t>
  </si>
  <si>
    <t>siemens</t>
  </si>
  <si>
    <t>DE0007236101</t>
  </si>
  <si>
    <t>W38RGI023J3WT1HWRP32</t>
  </si>
  <si>
    <t>Electrical Equipment and Machinery</t>
  </si>
  <si>
    <t>Overall Net-Zero Target: 
Siemens AG commits to reach net-zero greenhouse gas emissions across the value chain by FY2050.
Near-Term Targets: 
Siemens AG commits to reduce absolute scope 1 and 2 GHG emissions 90% by FY2030 from a FY2019 base year.* Siemens AG commits to reduce absolute scope 3 GHG emissions 30% within the same timeframe.
*The target boundary includes land-related emissions and removals from bioenergy feedstocks."
Long-Term Targets: 
Siemens AG commits to maintain a minimum of 90% absolute scope 1 and 2 GHG emissions reductions from FY2030 through FY2050 from a FY2019 base year.* Siemens AG commits to reduce absolute scope 3 GHG emissions 90% by FY2050 from a FY2019 base year.
*The target boundary includes land-related emissions and removals from bioenergy feedstocks.</t>
  </si>
  <si>
    <t>https://web.archive.org/web/20250929112429/https://assets.new.siemens.com/siemens/assets/api/uuid:c1088e4f-4d7f-4fa5-8e8e-33398ecf5361/sustainability-report-fy2022.pdf</t>
  </si>
  <si>
    <t>Net Zero operations by 2030, with 55%
emissions reduction by 2025 and 90% by 2030
 Net Zero supply chain by 2050, 20% emissions
reduction by 2030</t>
  </si>
  <si>
    <t>2021 ESG Report: https://web.archive.org/web/20250929112558/https://assets.new.siemens.com/siemens/assets/api/uuid:4806da09-01c7-40b1-af91-99af4b726653/sustainability2021-en.pdf
https://web.archive.org/web/20250929112730/https://assets.new.siemens.com/siemens/assets/api/uuid:64fb15dd-05fb-43c3-ab09-cfc7886ac169/hqcopr202212076616en.pdf
https://www.siemens.com/global/en/company/sustainability/carbonneutral.html</t>
  </si>
  <si>
    <t>Greenhouse gases considered
The accounting for Customer Avoided Emissions includes, where appropriate, all six greenhouse gases defined in the Kyoto Protocol (so-called Kyoto gases), including: carbon dioxide (CO2),
methane (CH4), nitrous oxide (N2O), sulfur hexafluoride (SF6), hydrofluorocarbons (HFCs), and perfluorocarbons (PFCs). To assess the relevance of GHG emissions other than CO2, they are converted into metric tons of CO2 equivalents (CO2e). This number is based on the global warming potential over 100 years of the respective greenhouse gas compared to the global warming potential of CO2. (pg 132, 145)
https://web.archive.org/web/20250929112429/https://assets.new.siemens.com/siemens/assets/api/uuid:c1088e4f-4d7f-4fa5-8e8e-33398ecf5361/sustainability-report-fy2022.pdf
Gases: "Net Zero 2030: Moving toward CO2 neutrality"
Scope: With regard to Scope 3 emissions, we are particularly focused on reducing emissions within our supply chain. Therefore, our ambition is to reduce our supply chain emissions for Siemens with-out SHS 20% by 2030 and eliminate them completely by 2050. This ambition is also part of our DEGREE sustainability frameworkp69</t>
  </si>
  <si>
    <t>Plan: list of measures on p78 onwards, e.g. 'Our goal is to use 100% green electricity by the year 2030 at the latest. In fiscal 2021, more than 78% of our company-wide purchased electricity consisted of electricity from renewable sources. Thus, we reduced emissions by a total of 518 thousand metric tons of CO2 per year compared to the average electricity mix.' (p78) Accountable: 'As part of the long-term variable component of compensation (Siemens Stock Awards), alongside a comparison of total shareholder return (TSR) against an international index (the MSCI World Industrials Index), a second performance criterion was introduced, in the form of an internal ESG/Sustainability index, weighted at 20%, with three equally weighted indicators.' (p42)Management of climate risks in our own operations The reduction of GHG emissions has been integrated into the Long-term Incentive (LTI) compensation as part of a Siemens internal ESG/Sustainability index, applicable for members of the Managing Board and Senior Management (p137)</t>
  </si>
  <si>
    <t>Offsets: 'We will then offset the remaining CO2 emissions with high-quality CO2 certificates to achieve our ‚ÄúNet Zero 2030‚Äù target.' (p77)
"Siemens aims to reach a balanced CO2 record by 2030. To achieve this, the largest possible reduction of emissions is the means of choice. The remaining amount of CO2 emissions will be compensated by carbon credits." https://www.siemens.com/global/en/company/sustainability/carbonneutral.html 
We will then offset the remaining greenhouse gas emissions with CO2 certificates that meet established standards in order to keep our Net Zero 2030 pledge. We have also issued an internal guideline defining parameters for the subsequently necessary procurement of CO2 certificates, with an emphasis on high-quality CO2 certificates that meet established standards and make a positive contribution to the achievement of our Sustainable Development Goals, including those that are not related to climate protection (p69) https://web.archive.org/web/20250929112429/https://assets.new.siemens.com/siemens/assets/api/uuid:c1088e4f-4d7f-4fa5-8e8e-33398ecf5361/sustainability-report-fy2022.pdf</t>
  </si>
  <si>
    <t>enel</t>
  </si>
  <si>
    <t>enel spa</t>
  </si>
  <si>
    <t>IT0003128367</t>
  </si>
  <si>
    <t>WOCMU6HCI0OJWNPRZS33</t>
  </si>
  <si>
    <t>Overall Net-Zero Target Enel commits to reach net-zero GHG emissions across the value chain by 2040. Near-Term Targets Enel commits to reduce scope 1 from power generation GHG emissions 80% per kWh by 2030 from a 2017 base year.* Enel also commits to reduce scope 1 and 3 GHG emissions from fuel and energy related activities covering all sold electricity 78% per kWh by 2030 within the same timeframe. Enel further commits to reduce absolute scope 3 GHG emissions from the use of sold products 55% within the same timeframe. Enel finally commits to reduce absolute scope 1 and 2 non-power generation emissions and scope 3 GHG emissions covering purchased goods and services, capital goods, and all remaining fuel and energy related activities 55% within the same imeframe. *The target boundary includes land-related emissions and removals from bioenergy feedstocks. Long-Term Targets Enel commits to reach net-zero GHG emissions across the value chain by 2040. Enel commits to reduce scope 1 from power generation GHG emissions 100% per kWh by 2040 from a 2017 base year.* Enel also commits to reduce scope 1 and 3 GHG emissions from fuel and energy related activities overing all sold electricity 100% per kWh within the same timeframe. Enel further commits to reduce absolute scope 3 GHG emissions from use of sold products 100% within the same timeframe. Enel finally commits to reduce absolute scope 1 and 2 non-power generation emissions and scope 3 GHG emissions covering purchased goods and ervices, capital goods, and all remaining fuel and energy related activities 90% within the same timeframe. *The target boundary includes land-related emissions and removals from bioenergy feedstocks.</t>
  </si>
  <si>
    <t>https://web.archive.org/web/20250604213234/https://www.enel.com/content/dam/enel-com/documenti/investitori/informazioni-finanziarie/2024/annuali/en/integrated-annual-report_2024.pdf#page=96</t>
  </si>
  <si>
    <t>Scope 1 GHG emissions Intensity relating to Power Generation, Scope 1 and 3 GHG emissions Intensity related to Integrated Power, Absolute Scope 3 GHG emissions relating to Gas Retail, and Additional Scope 1, 2 and 3 emissions are Enel‚Äôs GHG targets that have been SBTi-certified for the medium term (2030) and long term (2040). The first of these four targets was mentioned above as the interim target. Enel has also introduced new short-term GHG targets for 2027; however, these have not been certified by the SBTi. Therefore, the medium-term (2030) SBTi-certified GHG targets are highlighted in this section.
These interim targets concern specific areas of the business and are set for 2030, using 2017 as the baseline year:
Power Generation: 80% reduction in emissions intensity (gCO2eq/kWh generated) by 2030 (p. 129)
Integrated Power:  78% reduction in emissions intensity (gCO2eq/kWh generated) by 2030 (p. 131)
Gas Retail: 55% reduction in emissions (mtCO2eq) by 2030, and to convert all gas sales to electricity by 2040 (p. 133)
Additional Scope 1, 2 and 3 Emission Sources: 55% reduction in emissions (mtCO2eq) by 2030 (p. 135)
Source: Enel Integrated Annual Report, pp. 127-136 (https://web.archive.org/web/20250604213234/https://www.enel.com/content/dam/enel-com/documenti/investitori/informazioni-finanziarie/2024/annuali/en/integrated-annual-report_2024.pdf#page=96)</t>
  </si>
  <si>
    <t xml:space="preserve">Enel first announced its "Net Zero Ambition" strategy in 2020.
Source: It is accessible through the 2020 Net Zero Ambition document available at /web/20250630160242/https://www.enel.com/investors/sustainability 
Enel's Roadmap to Decarbonization includes four targets validated by SBTi cover more than 91% of Enel‚Äôs total reported direct and indirect GHG emissions in 2024, including approximately 96% of Scope 1, 100% of Scope 2 (location based) and approximately 89% of Scope 3. 
Source: Enel Integrated Annual Report, p. 127 </t>
  </si>
  <si>
    <t>Enel's major emission sources: Energy production (scope 1,  29%), sales of gas (scope 3, 17%), upstream fuel chain incl. electricity purchased (scope 3, 29%). 
Source: https://web.archive.org/web/20250630212917/https://newclimate.org/sites/default/files/2024-08/NewClimate_CCRM2024.pdf (p. 92)
The coverage of Scope 1, 2, and 3 emissions is explained in detail in the Enel Integrated Annual Report, pp. 142‚Äì145.
Source: https://web.archive.org/web/20250604213234/https://www.enel.com/content/dam/enel-com/documenti/investitori/informazioni-finanziarie/2024/annuali/en/integrated-annual-report_2024.pdf#page=96</t>
  </si>
  <si>
    <t>Enel has established its climate change governance structure through the Corporate Governance and Sustainability Committee, which operates under the Board of Directors. In addition, Enel has outlined its advocacy system on climate policies and a just energy transition. 
Source: Enel Integrated Annual Report, pp. 41-42, 123-125
The company has also described its incentive system in connection with ESRS 2 GOV-3. 
Source: Enel Integrated Annual Report, pp. 57-59</t>
  </si>
  <si>
    <t>"The Group‚Äôs targets are defined in terms of gross emissions and do not use GHG removals, carbon credits or avoided emissions to reach them."
Source: Enel Integrated Annual Report, p. 127
"In the future, however, the Group may directly and/ or indirectly purchase carbon removal credits purely for the purpose of offsetting residual emissions with a volume of less than 2.5 MtCO2eq while meeting the 1.5 ¬∞C target as defined by SBTi. No such credits were purchased in 2024."
Source: Enel Integrated Annual Report, p. 149
"It is estimated that any residual emissions remaining in 2040, in any case unrelated to direct emissions from power generation and indirect emissions from the sale of electricity and gas where all emissions are expected to be zero, will be less than 2.5 MtCO2eq annually. In this case, to achieve the target of net zero emissions certified by the SBTi, from 2040 onward the Group will
mitigate any impact by removing carbon equivalent volumes from the atmosphere, primarily by building a portfolio of credits related to high-quality natural and technological solutions with proven long-term durability, managing potential risks through portfolio diversification by technology and country."
Source: Enel Integrated Annual Report, p. 136</t>
  </si>
  <si>
    <t>co2e/kwh</t>
  </si>
  <si>
    <t>sony</t>
  </si>
  <si>
    <t>Sony Group Corporation</t>
  </si>
  <si>
    <t>JP3435000009</t>
  </si>
  <si>
    <t>529900R5WX9N2OI2N910</t>
  </si>
  <si>
    <t>FY2035</t>
  </si>
  <si>
    <t>Sony Group Corporation commits to reach net-zero greenhouse gas emissions across the value chain by FY2040 from a FY2018 base year. Near-Term Targets Sony Group Corporation commits to reduce absolute scope 1 and 2 GHG emissions 72% by FY2035 from a FY2018 base year. Sony Group Corporation commits to reduce absolute scope 3 GHG emissions covering use of sold products 45% over the same target period. Sony Corporation also commits that 10% of its suppliers by emissions covering purchased goods and services, will have science-based targets by FY2025. Long-Term Targets Sony Group Corporation commits to reduce absolute scope 1, 2, and 3 GHG emissions 90% by FY2040 from a FY2018 base year.</t>
  </si>
  <si>
    <t>https://web.archive.org/save/https://www.sony.com/en/SonyInfo/csr/library/reports/SustainabilityReport2025_E.pdf</t>
  </si>
  <si>
    <t>Reduce Sony Group-wide Scope 1+2 absolute emissions by 5% vs. FY2020 level Reduce absolute GHG emissions related to logistics between nations and within regions by 10% vs. FY2018 level (page 104 https://www.sony.com/en/SonyInfo/csr/library/reports/SustainabilityReport2025_E.pdf)</t>
  </si>
  <si>
    <t>Sony has various intermediary targets besides the 2025 reduction ones: 
- additional 2025: Percentage of renewable electricity in our own operations: 35%, Request suppliers of raw materials and components and contract manufacturers to monitor their GHG emissions, set medium and long-term targets for emissions reduction, and perform progress management, Have raw material and component suppliers and contract manufacturers equivalent to 10% of supply chain GHG emissions set and Reduce annual energy consumption per product unit by 5% vs. FY2018 level 
- 2030 targets: Reduce Sony Group-wide Scope 1+2 absolute emissions by 60% vs. FY2025 level, Remove carbon that is equivalent to the residual emissions, Percentage of renewable electricity in our own operations: 100%, Reduce Sony Group-wide Scope 3 absolute emissions by 25% vs. FY2025 level, Encourage raw materials and parts suppliers and contract manufacturers to monitor and reduce GHG emissions, Encourage major raw materials and parts suppliers to achieve 100% renewable electricity used in the manufacturing of products for Sony Group 
- 2035 targets: Reduce Sony Group-wide Scope 1+2 absolute emissions by 72% vs. FY2018 level and Reduce Sony Group-wide Scope 3 category 11 absolute emissions by 45% vs. FY2018 level</t>
  </si>
  <si>
    <t>Gases covered: "Sony reduces energy consumption and is striving to achieve zero GHG emissions* throughout the lifecycle of its products, service and business activities. *Gases that raise the temperature of the earth‚Äôs surface by absorbing infrared radiation from reflected sunlight. Carbon dioxide (CO2), methane, nitrous oxide, hydrofluorocarbon (HFC), perfluorocarbon (PFC), sulfur hexafluoride (SF6) and nitrogen trifluoride (NF3) are seven typical examples" (Sony Sustainability Report 2024, pg. 93 and page 99 https://www.sony.com/en/SonyInfo/csr/library/reports/SustainabilityReport2025_E.pdf) Scopes covered: "Specific targets for achieving the above net-zero target by 2040 are as follows: 1. By 2030, Sony aims to make direct and indirect GHG emissions (Scopes 1 and 2) of its own business operations net-zero. For other emissions originating from stages such as products, supply chains, and logistics (Scope 3), Sony aims to reduce GHG emissions during product use by 45% compared to the fiscal year ended March 31, 2019 by 2035. By 2040, Sony aims to achieve net-zero emissions in all Scopes. 2. By 2030, Sony aims to achieve 100% renewable electricity used at its own business sites. The percentage of electricity use derived from renewable energy targeted to be achieved as of 2025 has been set at 35%" (Sony Sustainability Report 2024, pg. 24). Sony aims to achieve zero greenhouse gas emissions in its business activities, as well as throughout the entire life cycle of its products and services. To achieve this, Sony needs to maximize energy-saving measures and introduce as much renewable energy as possible. In addition to such measures as reducing the amount of electricity used at business sites, promoting the installation of solar power generation equipment, and maximizing energy efficiency in Sony products and services, Sony also encourages similar measures in the supply chain, including at contract manufacturers and suppliers of raw materials and components, to reduce direct and indirect greenhouse gas emissions. Sony will also investigate ways to offset any greenhouse gas emissions that might remain.</t>
  </si>
  <si>
    <t>Remuneration is tied to environmental initiative results: - "Connecting Environmental Initiatives with Remuneration: For all businesses of the Sony Group (except for certain operations such as the financial services), the results of environmental initiatives are assessed as part of the annual review of business results, and the assessment is used to determine bonuses for employees of Sony‚Äôs main business units. Additionally, environment-related matters are taken into account as a factor in evaluating the remuneration linked to business results of Senior Executives and Senior Vice Presidents in charge of each business unit. Awards are given annually at the global level to recognize outstanding achievements in raising awareness and expanding initiatives" (Sony Sustainability Report 2024, pg. 100 and page 98 https://www.sony.com/en/SonyInfo/csr/library/reports/SustainabilityReport2025_E.pdf) - "Sustainability including environmental matters is taken into account as a factor in evaluating remuneration linked to business results of Senior Executives. Furthermore, KPIs for initiatives to address sustainability issues that each business emphasizes are set and incorporated into the performance evaluation of each business" (Sony Sustainability Report 2024, pg. 102). For more on governance structure: Sony Sustainability Report 2024, pg. 99-101 The Compensation Committee has the authority to determine the compensation policy on the content of individual compensation for Senior Executives and other officers, including CEO, and to determine or oversee the amount of individual compensation paid to Senior Executives. Environment related matters are taken into account as a factor in evaluating the remuneration linked to business results of Senior Executives and Senior Vice Presidents in charge of each business unit. (Plan: https://www.sony.com/en/SonyInfo/csr/eco/RoadToZero/gm_en.html)</t>
  </si>
  <si>
    <t>No conditions specified, Maximum percentage of emissions that can be offset</t>
  </si>
  <si>
    <t>Reduce absolute emissions by 90% vs. FY2018 level Removal of residual carbon emission (page 104 https://www.sony.com/en/SonyInfo/csr/library/reports/SustainabilityReport2025_E.pdf)</t>
  </si>
  <si>
    <t>procter gamble</t>
  </si>
  <si>
    <t>Procter &amp; Gamble Company</t>
  </si>
  <si>
    <t>US7427181091</t>
  </si>
  <si>
    <t>2572IBTT8CCZW6AU4141</t>
  </si>
  <si>
    <t>P&amp;G commits to reduce absolute scope 1 and 2 GHG emissions 63% by FY2030 from a FY2015 base year. P&amp;G commits to increase active annual sourcing of renewable electricity from 21% in FY2015 to 100% by FY2030.
P&amp;G also commits to reduce scope 3 GHG emissions from purchased goods and services 40% per unit of production by FY2030 from a FY2020 base year.
P&amp;G commits to reduce scope 3 GHG emissions from upstream transportation and distribution 50% per tonne-kilometer over the same timeframe</t>
  </si>
  <si>
    <t>http://archive.today/2025.10.01-054834/https://us.pg.com/blogs/climate-initiatives-net-zero-ambition/</t>
  </si>
  <si>
    <t xml:space="preserve">"By 2030, we aim to reduce our Scope 1 and 2 emissions by 65% compared to a 2010 baseline, an increase from our previous goal of 50%."
(http://archive.today/2025.10.01-162609/https://www.pginvestor.com/esg/environmental/climate/%23climate-goals)
</t>
  </si>
  <si>
    <t>"P&amp;G's ambition is to reach net zero greenhouse gas (GHG) emissions across our supply chain and operations from raw material to retailer by 2040."
"Our focus is on significantly reducing our operational and supply chain absolute GHG emissions to reach our net zero ambition. We will balance any remaining emissions from our operations and supply chain by advancing natural or technical solutions that remove an equivalent amount of GHG emissions from the atmosphere."</t>
  </si>
  <si>
    <t>End Target: scope 1, 2 and scope 3: product materials and distribution
GHG: CO2, SF6, CH4, N2O, NF3, HFCs, PFCs
Climate Target Action Plan p.9 (https://s204.q4cdn.com/332108499/files/doc_downloads/PG_CTAP.pdf)</t>
  </si>
  <si>
    <t>plan: https://s204.q4cdn.com/332108499/files/doc_downloads/PG_CTAP.pdf
Governance
Given the broad scope of our efforts and the importance of this topic, governance of climate change efforts is critically important.
The full Board is involved in our long-term risk management and strategic planning. And while the Governance &amp; Public Responsibility Committee of the Board specifically oversees P&amp;G‚Äôs
climate-related efforts as an aspect of its environmental sustainability oversight, the other Board Committees also review climate and environmental issues as they impact matters such as
risk management, compensation, and innovation. The members of our Board have a broad range of industry experience and skills to help manage and assess relevant risks and opportunities. The
details of our governance process are outlined in the following public report, aligned with the Task Force on Climate Related Financial Disclosures (TCFD)
(p38)
equity:
"It is clear the impacts of climate change are not felt equally among people around the globe. Often it is the most vulnerable who are disproportionately impacted. As we advance our efforts, we will ensure the programs and projects we support help drive equitable solutions"
(p37)
http://archive.today/2025.10.01-164520/https://s204.q4cdn.com/332108499/files/doc_downloads/PG_CTAP.pdf</t>
  </si>
  <si>
    <t xml:space="preserve">For residual emissions that cannot be eliminated, </t>
  </si>
  <si>
    <t>interim target does not allow carbon credits
"In 2020, P&amp;G committed to advancing natural climate solutions that will balance any remaining Scope 1 and 2 emissions we cannot eliminate through 2030 ‚Äì effectively making our manufacturing operations carbon neutral for the decade. These include new projects that help protect and restore forests and other ecosystems essential to the people and wildlife that call
them home. Our commitment to natural climate solutions recognizes the power of nature to deliver meaningful carbon, community, and ecosystem benefits now."
https://s1.q4cdn.com/695946674/files/doc_downloads/esg/PG_CTAP.pdf</t>
  </si>
  <si>
    <t>lowe s</t>
  </si>
  <si>
    <t>Lowe's Companies, Inc.</t>
  </si>
  <si>
    <t>US5486611073</t>
  </si>
  <si>
    <t>WAFCR4OKGSC504WU3E95</t>
  </si>
  <si>
    <t>28/04/2022 01:00</t>
  </si>
  <si>
    <t>https://corporate.lowes.com/newsroom/press-releases/lowes-sets-goal-reach-net-zero-emissions-across-scopes-1-2-and-3-2050-12-05-22#:~:text=The%20company%20is%20also%20working,more%20sustainable%20and%20energy%20efficient.</t>
  </si>
  <si>
    <t xml:space="preserve">'Lowe's has also committed to decreasing its scope 1 and scope 2 emissions by 40% and reducing scope 3 emissions by 22.5% below 2021 levels by 2030.'
Lowe's also stated a 2025 interim target, to reduce absolute Scope 1 and 2 emissions by 40% below 2016 levels by 2025 (previously 2030) - however this was achieved in 2022, four years early. </t>
  </si>
  <si>
    <t>Scope coverage: '....goal to reach net-zero emissions across the company's scope 1, 2 and 3 greenhouse gas emissions by 2050'(https://corporate.lowes.com/newsroom/press-releases/lowes-sets-goal-reach-net-zero-emissions-across-scopes-1-2-and-3-2050-12-05-22#:~:text=The%20company%20is%20also%20working,more%20sustainable%20and%20energy%20efficient.)</t>
  </si>
  <si>
    <t xml:space="preserve">Net zero progress detailed in annual Corporate Responsibility Reports. </t>
  </si>
  <si>
    <t>wuchan zhongda</t>
  </si>
  <si>
    <t>Previous draft had a target but I cannot find a viable target.</t>
  </si>
  <si>
    <t>nissan motor</t>
  </si>
  <si>
    <t>Nissan Motor Co., Ltd.</t>
  </si>
  <si>
    <t>JP3672400003</t>
  </si>
  <si>
    <t>353800DRBDH1LUTNAY26</t>
  </si>
  <si>
    <t>Nissan Motor Co. , Ltd. commits to reduce absolute scope 1 and 2 GHG emissions 30% by 2030 from a 2018 base year. Nissan Motor Co. , Ltd. also commits to reduce scope 3 GHG emissions from use of sold products 32.5% per vehicle kilometer over the same time frame.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</si>
  <si>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2¬∞C. The targets covering greenhouse gas emissions from scope 3 category 11 emissions from use of sold products are consistent with reductions required to keep warming to Well-below 2¬∞C</t>
  </si>
  <si>
    <t>Nissan Motor Co</t>
  </si>
  <si>
    <t>https://www.nissan-global.com/EN/DOCUMENT/PDF/SR/2021/SR21_E_All.pdf</t>
  </si>
  <si>
    <t>By 2050 our plan is for every all-new  vehicles offered is key market to be electrified, and we believe the promotion of the NGP 2030 will be integral to the achievement of the carbon neutrality. Moreover, we will embrace the idea of 'just transition' and  aim to realise carbon neutral society  9 https://www.nissan-global.com/EN/SUSTAINABILITY/LIBRARY/SR/2025/ASSETS/PDF/DB25_E_All.pdf )</t>
  </si>
  <si>
    <t>NGP2030 Objectives
1. Reduce 30% CO2 globally from Lifecycle of products
2. Reduce 50% CO2 in 4 major regions (Japan, US, Europe, China)
3. Reduce 52% globally from manufacturing sites
4. Sustainable material ration 40% ( Japan, US, Europe, China)
5. Ration of new EV with energy management function 100%  ( Japan, US, Europe)</t>
  </si>
  <si>
    <t>Target covers product life cycle, but there is no mention of emissions from investments.</t>
  </si>
  <si>
    <t>The carbon tax impact of scope 1 and scope 2 emission can be kept to approximately 10 billion JPY</t>
  </si>
  <si>
    <t xml:space="preserve">the manufacturing activities account for approximately  90% of the emissions.  
 52% reduction per vehicle  in scope 1 and scope 2
 (compared  to 2018) is required by 2030 to achieve carbon neutrality 
</t>
  </si>
  <si>
    <t>energy transfer</t>
  </si>
  <si>
    <t>groupe bpce</t>
  </si>
  <si>
    <t>https://web.archive.org/web/20250812194304/https://www.groupebpce.com/app/uploads/2025/03/bpce-sustainability-report-2024.pdf</t>
  </si>
  <si>
    <t xml:space="preserve">‚ÄúMost of Groupe BPCE‚Äôs GHG emissions come from financed emissions and are subject to a normative calculation for category 15 of the emissions of the downstream ‚Äòinvestment‚Äô value chain, otherwise known as ‚Äòfinanced emissions‚Äô, aimed at attributing to the financial institution a portion of the CO‚ÇÇ emissions of its financed customers or securities in which it invests. This calculation takes into account the scopes 1-2-3 of customers, which therefore also include the emissions of their value chain..."
</t>
  </si>
  <si>
    <t xml:space="preserve">The plan contains actions for own operations (Scopes 1 &amp; 2 and upstream Scope 3) such as reducing real estate footprint, business travel, and purchases.
It also covers financed emissions (Scope 3 category 15) with sector-specific decarbonization trajectories and engagement measures.
The plan includes quantified interim targets, e.g. 40% reduction in carbon intensity of insurance portfolios by 2026 and 6% reduction in own footprint 2023‚Äì2026
2024 report : https://web.archive.org/web/20250812194304/https://www.groupebpce.com/app/uploads/2025/03/bpce-sustainability-report-2024.pdf
2023 report : https://web.archive.org/web/20250812203710/https://www.groupebpce.com/app/uploads/2024/05/240506-tcfd-version-uk.pdf
</t>
  </si>
  <si>
    <t>rtx</t>
  </si>
  <si>
    <t>https://prd-sc101-cdn.rtx.com/-/media/rtx/social-impact/our-esg-vision/esg-2023/report/2022-rtx-esg-report.pdf?rev=cae27cddad6c4202881503cc9aab57bb</t>
  </si>
  <si>
    <t>'By 2030 we aspire to... Decarbonize our operations by reducing our greenhouse gas emissions by 46% from 2019 levels, in line with the Paris Agreement.' (p.5)</t>
  </si>
  <si>
    <t>Five-year goals help drive continuous improvement in important areas. Both former companies had long histories of setting and achieving aggressive goals. Raytheon Technologies‚Äô 2025 EH&amp;S sustainability goals will drive significant improvement, build on our past achievements and represent ‚Äúbest of the best‚Äù ideas. In addition to these goals, our unwavering commitment to compliance with local regulations is a bedrock for the company. Greenhouse gas emission reduction continues to be a top priority for the company. The 10% reduction goal from 2019 levels is on top of 15 years of greenhouse gas reduction from our two former companies. The targeted goals are: 10% reduction in greenhouse gas emissions, 10% reduction in waste to landfill and incineration, 100% water, waste and energy/greenhouse gas best management practices.
https://www.rtx.com/social-impact/environment-health-and-safety/goals</t>
  </si>
  <si>
    <t xml:space="preserve">Interim target covers scopes 1 and 2 but it is not clear which scopes are covered by the end 2050 target. </t>
  </si>
  <si>
    <t>2021 ESG Plan: some measures listed on p48, e.g. 'To help drive our energy reductions, we established a goal to reduce energy consumption 2.5% by 2025 from 2019 levels.' Accountable: 'Our Board provides active and independent oversight and guidance to management. Given the importance of ESG to our values and strategy, the Board is also increasingly focused on our ESG positions, risks and initiatives.' (p7)</t>
  </si>
  <si>
    <t>albertsons</t>
  </si>
  <si>
    <t>US0130911037</t>
  </si>
  <si>
    <t>549300YKWOC0AOR16R51</t>
  </si>
  <si>
    <t>Albertsons Companies, Inc commits to reduce absolute scope 1 and 2 GHG emissions 47% by 2030 from the 2019 base year*. Albertsons Companies also commits to reduce scope 3 GHG emissions from the use of sold products 27.5% within the same timeframe. Furthermore, Albertsons Companies commits that 63% of its suppliers by emissions covering purchased goods and services will have science-based targets by 2026. *The target boundary includes biogenic emissions and removals from bioenergy feedstocks.</t>
  </si>
  <si>
    <t>zhejiang geely holding</t>
  </si>
  <si>
    <t>Geely Automobile Holdings Limited</t>
  </si>
  <si>
    <t>KYG3777B1032</t>
  </si>
  <si>
    <t>549300YS3T1KVQ2SNI84</t>
  </si>
  <si>
    <t>https://web.archive.org/web/20250813033753/https://zgh.com/wp-content/uploads/Geely-Holding-Group-Sustainability-Report-2024-EN.pdf</t>
  </si>
  <si>
    <t>Geely's interim targets are 'operational carbon neutrality' by 2030 and 'operational zero carbon readiness' by 2040 (Geely Holding Group 2024 Sustainability Report. p33). Geely Holding is the first in the industry to advocate the concept of "zero-carbon-ready" concept, and pledges to achieve zero-carbon readiness at the operational level by 2040. We seek to transition to a cleaner energy mix to reduce dependence on fossil fuel from zero-carbon readiness of plants, operating vehicles, and buildings. (Geely Holding Group 2024 Sustainability Report. p42)</t>
  </si>
  <si>
    <t>"The Group is actively exploring solutions to the world's energy and carbon neutrality issues through green methanol and pursuing the goal of achieving carbon neutrality across its entire industry chain by 2045." (Geely Holding Group 2024 Sustainability Report. p7)</t>
  </si>
  <si>
    <t>The company is seeking to drive emission reduction across the upstream and downstream of the industrial chain through coordinated efforts in passenger vehicles, commercial vehicles, and shared mobility services. (2024 Sustainability Report p.26)</t>
  </si>
  <si>
    <t>"The Group has put in place a climate governance structure composed of the "Board of Directors, specialized committees, and task forces", and clarified the roles and functions of each level in strategic decision-making, overall coordination, and the implementation of climate-related matters." (2024 Sustainability Report p.31)
"The Joint ESG Task Force manages daily ESG implementation, comprising the Collaboration Steering Group and the ESG Working Group. It reports regularly to the Sustainability Committee on
ESG execution and target progress, ensuring the Sustainability Committee's decisions are translated into measurable actions and effectively implemented at the operational level." (2024 Sustainability Report p.13)</t>
  </si>
  <si>
    <t>"In 2024, Green Intelligent Link obtained the Verified Carbon Standard (VCS) certification from Verra, an internationally authoritative carbon credit registry, becoming the first company in the transportation sector in China to complete validation and verification and to get issued carbon credits. This is the first international carbon reduction certification obtained by Geely Holding and also its first officially issued carbon credits. By following the VCS methodologies and combining data from its NEVs in operation, Green Intelligent Link achieved a carbon emission reduction of 25,000 tons for its NEVs compared to traditional fuel vehicles during operations."(2024 Sustainability Report p.41)</t>
  </si>
  <si>
    <t>engie</t>
  </si>
  <si>
    <t>ENGIE</t>
  </si>
  <si>
    <t>FR0010208488</t>
  </si>
  <si>
    <t>LAXUQCHT4FH58LRZDY46</t>
  </si>
  <si>
    <t>ENGIE commits to reduce scope 1 and 2 GHG emissions 55% per MWh of electricity and heat generated by 2030 from a 2017 base year. ENGIE also commits to reduce scope 1 and scope 3 GHG emissions from fuel and energy related activities and investments covering all sold electricity and heat 56% per MWh within the same timeframe. ENGIE further commits to reduce absolute scope 3 GHG emissions from purchased goods and services, capital goods, fuel and energy related activities, and use of sold product emissions of gas distribution by 32.5% within the same timeframe.</t>
  </si>
  <si>
    <t>https://www.engie.com/sites/default/files/assets/documents/2023-03/ENGIE_RI23_VA_VDEF.pdf</t>
  </si>
  <si>
    <t>Already certified for a 2¬∞C trajectory by the SBTi since 2020, ENGIE earned its new well-below 2¬∞C certification early in 2023 with new targets for 2030 (see p. 79). ENGIE committed to reduce the carbon intensity related to energy generation and consumption (scope 1 and 2) that goes beyond the SBTi requirements with a commitment of -66% over the period from 2017-2030 instead of the -55% required by the SBTi.
2025 update - 
* 2025 Shareholders' Meeting - decision to 'raise all 2030 targets and set new intermediate milestones for 2035 and 2040'
* new target of 'reducing total greenhouse gas (GHG) emissions by 55% by 2030 compared to 2017, while simultaneously increasing the volume of avoided emissions for our clients through our green solutions (between 65 and 85 million tons of CO‚ÇÇe by 2030).'
* cutting GHG emissions by 55% by 2030 - matching EU‚Äôs "Fit for 55" goal. On track to 'achieve it in a third of the time (40 years for the EU, 13 years for ENGIE)'
(source - https://web.archive.org/web/20250824125200/https://www.engie.com/en/news/6-questions-julia-maris)</t>
  </si>
  <si>
    <t>other URL -&gt; https://www.engie.com/en/group/our-vision/our-strategy
https://www.engieimpact.com/insights/decarbonization-energy-sector#:~:text=In%20May%202021%2C%20ENGIE%20announced,emissions%20across%20its%20value%20chain.&amp;text=This%20long%2Dterm%20ambition%20is,well%20below%202%C2%B0C.
Net Zero 2045  -  Committed to achieve net zero CO2 emissions by 2045.
In a world racing to reach Net Zero, ENGIE wants to set the pace for decarbonization of the energy industry. In May 2021, ENGIE announced its ambition to become Net Zero by 2045, covering all emissions across its value chain. This long-term ambition is complemented by intermediary targets for 2025 and 2030 and the commitment to maintain a trajectory compatible with well below 2¬∞C.
Emissions related to energy generation and sales represent roughly 85% of ENGIE‚Äôs carbon footprint. Achieving Net Zero by 2045 will require a massive switch to decarbonized energy generation and green energy sales.
The procurement of goods and services accounts for 13% of ENGIE‚Äôs total footprint remains poorly understood. ENGIE had already set an objective of having all preferred suppliers with Science Based Targets by 2030 compared to 15% today. However, achieving net zero by 2045 will require engaging suppliers on a much greater scale. In a first step, ENGIE‚Äôs procurement organization across business entities globally is being upskilled on sector specific supply chain decarbonization opportunities and challenges, and how ENGIE can support suppliers in setting their own decarbonization goals and identifying collaboration projects.
2025 update - 
*on track to reach net zero by 2045
*ahead of schedule with its commitments - has 'reduced total greenhouse gas emissions by over 40% across its full carbon footprint since 2017.'
(source - https://web.archive.org/web/20250824125200/https://www.engie.com/en/news/6-questions-julia-maris)</t>
  </si>
  <si>
    <t xml:space="preserve">Gases: 
*separate target of 30% reduction in methane emissions between 2017 and 2030 worldwide - achieved in 2022.
*target for reduction in nitrogen oxide emissions related to energy production by 75% (i.e., 23,052 t) vs 2017 by 2030 = met in 2024 
*target for reduction in particulate matter emissions related to energy production -60% (i.e., 2,941 t) vs 2017 by 2030 =  nearly met in 2024 (2,636 t - PM)
*'For greenhouse gas (GHG) emission forecasts, the Group implements a medium-term CO2 plan extending to 2030, a key milestone in the Group‚Äôs climate targets and beyond the financial MTP horizon.'
(source - https://web.archive.org/web/20250824124750/https://www.engie.com/sites/default/files/assets/documents/2025-03/ENGIE_DEU_2024_US__PDF_MEL_v3.pdf)
Scopes: it covers scopes 1, 2 and 3 defined by the GHG Protocol, i.e. the direct and indirect emissions produced by the company, its subsidiaries and its value chain: suppliers, customers and companies in which ENGIE has a minority interest
</t>
  </si>
  <si>
    <t>Information on the emission reductions expected from these measures within a certain time period, Measures for all emission scopes that are covered by the target, Schedule for regular review of measures</t>
  </si>
  <si>
    <t>Reporting: GHG emissions are monitored quarterly during business reviews in the same way as operational and financial performance
Incentive compensation: The short- and medium-term variable compensation policy for the Executive Committee and senior managers includes annual decarbonization targets for energy production.
Reporting mechanism update - 
*‚Äòwe conduct an annual self‚Äëassessment of our internal climate policy engagement activities, complementing the broader climate governance framework outlined in ENGIE‚Äôs 2024 Universal Registration Document, particularly within its transition plan‚Äô
* ‚ÄòENGIE will continue to perform this assessment on an annual basis and will publish an updated version on its corporate website each year, or sooner in the event of changes that would justify earlier publication.‚Äô
(https://web.archive.org/web/20250824130356/https://www.engie.com/sites/default/files/assets/documents/2025-06/ENGIE_Brochure_Climat_2024-1906.pdf)
*2024 - 'first Sustainability Statement in compliance with the requirements of the Corporate Sustainability Reporting Directive (CSRD published.'
(https://web.archive.org/web/20250824124750/https://www.engie.com/sites/default/files/assets/documents/2025-03/ENGIE_DEU_2024_US__PDF_MEL_v3.pdf)
Leadership update -
*'2024 update explicitly links the variable remuneration of the CEO and Executive Committee to the reduction of emissions from energy production and commodity sales.‚Äô (https://web.archive.org/web/20250824130356/https://www.engie.com/sites/default/files/assets/documents/2025-06/ENGIE_Brochure_Climat_2024-1906.pdf)</t>
  </si>
  <si>
    <t>Other conditions, No conditions specified</t>
  </si>
  <si>
    <t>ENGIE will favor carbon offset projects close to its activities, which remove carbon from the atmosphere (e.g. nature-based solutions, CCUS), and which are of high quality in terms of carbon standards, co-benefits, and additionality. https://www.engieimpact.com/insights/decarbonization-energy-sector</t>
  </si>
  <si>
    <t>*At the same time, it plans to work on the development of carbon sinks in order to neutralize its residual emissions over the long term and thus contribute at the right level to planetary carbon neutrality. https://www.engie.com/sites/default/files/assets/documents/2023-03/ENGIE_RI23_VA_VDEF.pdf
*'Residual emissions will be neutralized through internal absorption initiatives and verified carbon removals, in compliance with the ten principles of the Integrity Council for the Voluntary Carbon Market, including transparency, additionality, and permanence.' (https://web.archive.org/web/20250824130356/https://www.engie.com/sites/default/files/assets/documents/2025-06/ENGIE_Brochure_Climat_2024-1906.pdf)</t>
  </si>
  <si>
    <t>carbon intensity</t>
  </si>
  <si>
    <t>u s postal service</t>
  </si>
  <si>
    <t>sysco</t>
  </si>
  <si>
    <t>Sysco Corporation</t>
  </si>
  <si>
    <t>US8718291078</t>
  </si>
  <si>
    <t>5RGWIFLMGH3YS7KWI652</t>
  </si>
  <si>
    <t>Sysco Corporation commits to reduce absolute scope 1 and 2 GHG emissions 27.5% by 2030 from a 2019 base year*. Sysco Corporation also commits that 67% of its suppliers by emissions covering purchased goods and services and upstream transportation and distribution, will have science_x005F_x0002_based targets by 2026. *The target boundary includes biogenic emissions and removals from bioenergy feedstocks.</t>
  </si>
  <si>
    <t>https://mediacdn.sysco.com/images/rendition?id=f293f1209005537a4705c8fc65adf2a7363eb0ca</t>
  </si>
  <si>
    <t xml:space="preserve">Ensure that suppliers covering 67% of Sysco‚Äôs Scope 3 emissions establish science-based targets by 2026. </t>
  </si>
  <si>
    <t>GOAL:  Reduce our Scope 1 and 2 emissions by  27.5% from a CY2019 base year by the end of 2030.
GOAL:  Ensure that suppliers covering 67% of our Scope 3 emissions establish science-based targets by the end of 2026.
Supported Scope 1 and 2 reductions by deploying an additional 110 EVs across our global fleets, completing our Riverside, California, EV Hub, sourcing 4.3 million gallons of renewable diesel for our fleets and signing a PPA to increase renewable electricity at Sysco sites. Sysco suppliers representing 35% of our CY2019 Scope 3 emissions have committed to setting SBTs.
https://mediacdn.sysco.com/images/rendition?id=f293f1209005537a4705c8fc65adf2a7363eb0ca
"We‚Äôve challenged ourselves to work with suppliers representing 67% of our Scope 3 emissions to support them in setting SBTs by 2026" (Page 40).</t>
  </si>
  <si>
    <t>Our current sustainability goals include to reduce our Scope 1 &amp; 2 emissions by 27.5% by 2030 and strongly encourage suppliers representing 67% of Scope 3 emissions (focusing on purchased goods and services and upstream transportation suppliers) to set science-based targets by 2026
https://investors.sysco.com/~/media/Files/S/Sysco-IR/documents/annual-reports/Sysco_2024-Annual-Report_Web.pd</t>
  </si>
  <si>
    <t>Sysco‚Äôs SVP of Corporate Affairs and Chief Administrative Officer has management-level responsibility for climate related issues. The Sustainability Committee of the Board receives regular updates, at least three times each year.  In addition, the full Board of Directors receives a sustainability update at least once a year. 
As sustainability is a priority for Sysco, director-level oversight of climate related issues is ensured by assigning responsibility to the Sustainability Committee, allowing dedicated time and expertise to address these issues. The Sustainability Committee of Sysco‚Äôs Board of Directors (the ‚ÄúCommittee‚Äù) provides review for, and acts in an advisory capacity to, the Board of Directors (the ‚ÄúBoard‚Äù) and management of Sysco Corporation (the ‚ÄúCorporation‚Äù or ‚ÄúSysco‚Äù) with respect to those policies and strategies of the Corporation that affect the Corporation‚Äôs long-term sustainability and its role as a socially and environmentally 6 responsible organization. In addition, the Committee annually reviews, evaluates and provides input on Sysco‚Äôs strategy, direction and policies related to sustainability, corporate social responsibility, and social and environmental issues. The Committee meets at least three times a year.
https://mediacdn.sysco.com/images/rendition?id=00c2988bf30c0a2c952595e9c10fdc4b9a42060d</t>
  </si>
  <si>
    <t>Grants awarded by NFWF through the Southern Plains Grassland Program strengthen the resilience of ranching communities by scaling up the implementation of rancher-led sustainable grazing practices. Examples include rotational grazing, improvements to infrastructure, control of invasive vegetation, or a combination of interventions appropriate for the landowner, wildlife, soil type and climate. Such operational improvements enhance the ability of soil to sequester additional carbon from the atmosphere. 
https://mediacdn.sysco.com/images/rendition?id=00c2988bf30c0a2c952595e9c10fdc4b9a42060d
Sweden Sysco subsidiary Menigo invests in carbon offsets: "Using guidance from ZeroMission to guide the company in offsetting its carbon emissions, with 10,000 metric tons offset in FY2023 alone. Menigo only invests in Plan Vivo, Fairtrade or Gold Standard certified offset projects" (Page 47).</t>
  </si>
  <si>
    <t>kia</t>
  </si>
  <si>
    <t>kia motors</t>
  </si>
  <si>
    <t>https://worldwide.kia.com/int/files/company/sr/sustainability-report/sustainability-report-2022-int.pdf</t>
  </si>
  <si>
    <t>Key Milestones for Carbon Neutrality (Pg. 65).</t>
  </si>
  <si>
    <t xml:space="preserve">Kia launched the Sustainability Committee under the Board of Directors through the amendment of the articles_x000d_
of incorporation in March 2021. Kia has enhanced its deliberative function on major environmental issues such as_x000d_
climate change response strategies. Kia reports its performance of company-wide carbon neutrality promotion_x000d_
once a year through the Sustainability Management Committee under the BOD. The Board of Directors decides a_x000d_
final approval related to climate change, and the CEO takes the final responsibility (Pg. 62). </t>
  </si>
  <si>
    <t>Kia Corporation</t>
  </si>
  <si>
    <t>vinci</t>
  </si>
  <si>
    <t>VINCI SA</t>
  </si>
  <si>
    <t>FR0000125486</t>
  </si>
  <si>
    <t>213800WFQ334R8UXUG83</t>
  </si>
  <si>
    <t>Construction and Engineering</t>
  </si>
  <si>
    <t>VINCI commits to reduce absolute scopes 1 and 2 GHG emissions 40% by 2030 from a 2018 base year. VINCI also commits to reduce absolute scope 3 GHG emissions 20% by 2030 from a 2019 base year.</t>
  </si>
  <si>
    <t>https://web.archive.org/web/20250808021112/https://www.vincifacilities.com/downloads/carbon-reduction-plan.pdf</t>
  </si>
  <si>
    <t>'40% REDUCTION IN GREENHOUSE GAS EMISSIONS' (p2, 2024)
also 'Reduce its indirect upstream and downstream emissions (Scope 3) by 20% by 2030 compared with 2019 levels, by taking action across the value chain of the Group‚Äôs businesses.' (p2, 2024)</t>
  </si>
  <si>
    <t>Scope: 1-3 (p2, 2024)</t>
  </si>
  <si>
    <t>Plan: list of measure on p25, 2021, e.g. 'More than 50%of revenue generated by VINCI Immobilier through urban recycling operations.'
June 2024 plan here: https://web.archive.org/web/20250808021112/https://www.vincifacilities.com/downloads/carbon-reduction-plan.pdf
Sustainability Report 2024 here: https://web.archive.org/web/20251014080414/https://www.vinci.com/publi/vinci/extract/2024_workforce_related_environmental_and_social_information.pdf</t>
  </si>
  <si>
    <t>shenghong holding</t>
  </si>
  <si>
    <t>seven i</t>
  </si>
  <si>
    <t>Seven &amp; i Holdings Co., Ltd.</t>
  </si>
  <si>
    <t>JP3422950000</t>
  </si>
  <si>
    <t>52990037G8JRM3TWGY86</t>
  </si>
  <si>
    <t>https://www.7andi.com/library/dbps_data/_template_/_res/en/sustainability/sustainabilityreport/2024/pdf/2024_all_01.pdf</t>
  </si>
  <si>
    <t>Reduce emissions from group store operations by 50% by 2030 (compared to FY2013).
Note - Baseline emissions are indicative of the store operations from the US and Canada only. Baseline emissions are calculated 587,564/0.427 = 1376028 MTCO2e. Since the company is planning 50% emission cut compared to the baseline year, the target emission would be 1376028/2 = 688014 MTCO2e (Pg 251)</t>
  </si>
  <si>
    <t>The company introduces its "Green Challenge 2050" with net zero by 2050 as a end target and 30% emission reduction as an interim target. The company also mentions other goals relating to circular economy and living in harmony with nature. The company introduces its "Green Challenge 2050" with net zero by 2050 as a end target and 50% emission reduction as an interim target. The company also mentions other goals relating to the circular economy and living in harmony with nature. The company commits to reducing emissions across its entire supply chain (Scope 3), in addition to Scope 1 and 2, as these sources account for 90% of its CO2 emissions. To achieve this goal, the company plans to expand its solar panel installations to 11,000 stores by 2030 and to install energy-saving equipment. (Pg. 5, 66, 70)
/web/20250803202021/https://www.7andi.com/library/dbps_data/_template_/_res/en/sustainability/sustainabilityreport/2024/pdf/2024_all_01.pdf</t>
  </si>
  <si>
    <t xml:space="preserve">Reduce emissions across the entire supply chain (scope 3) in addition to the company's emissions (scopes 1 + 2). In May 2019, the organization announced the "GREEN CHALLENGE 2050" Environmental Declaration, which outlines Seven &amp; i Group's vision for an ideal society characterized by decarbonization, a circular economy, and harmony with nature. The organization set specific goals for 2030 and 2050 that focus on reducing CO emissions, addressing plastic waste, minimizing food loss and waste, implementing measures for organic waste recycling, and promoting sustainable procurement practices. (Pg. 6, 120) </t>
  </si>
  <si>
    <t>Seven &amp; I Holdings seeks to promote Group-wide sustainability activities that are both effective and efficient. To achieve this, the company holds regular, twice-yearly meetings of the CSR Management Committee, which is chaired by the President and Representative Director. During these meetings, guidance is offered, and improvements are made based on reports received from five subcommittees: the Compliance Subcommittee, Corporate Ethics and Culture Subcommittee, Supply Chain Subcommittee, Environment Subcommittee, and Social Value Creation Subcommittee. Additionally, these meetings help strengthen collaboration between the holding company and its operating companies. (Pg. 14)</t>
  </si>
  <si>
    <t>Seven &amp; i Holdings Co. Ltd.</t>
  </si>
  <si>
    <t>state bank of india</t>
  </si>
  <si>
    <t>https://web.archive.org/web/20250820070439/https://economictimes.indiatimes.com/industry/banking/finance/banking/sbi-announces-steps-to-go-carbon-neutral-by-2030/articleshow/65855255.cms?from=mdr</t>
  </si>
  <si>
    <t>https://bank.sbi/documents/17826/35696/Annual_Report_2023.pdf</t>
  </si>
  <si>
    <t>SBI commits to carbon neutrality by 2030 but has not specified coverage of all GHGs or treatment of historical emissions.</t>
  </si>
  <si>
    <t>SBI provides broad measures such as EV adoption, rooftop solar, and sustainable finance. However, it does not provide quantified reduction pathways, implementation shares, or scheduled review mechanisms. Accountability of leadership is not clearly documented.</t>
  </si>
  <si>
    <t>china faw</t>
  </si>
  <si>
    <t>jiangxi copper</t>
  </si>
  <si>
    <t>Jiangxi Copper Co</t>
  </si>
  <si>
    <t>https://web.archive.org/web/20251023110403/https://www1.hkexnews.hk/listedco/listconews/sehk/2025/0327/2025032702747.pdf</t>
  </si>
  <si>
    <t>carbon peaking in 2030</t>
  </si>
  <si>
    <t>- [End Target Text]: "By 2060, we will fully realize green, low-carbon and circular development, reach the world's leading carbon emission levels, and become a leader in low-carbon development of the global nonferrous industry chain." (2024 ESG Report, p.51) 
- [Year When Current Target Status Was Reached]: The 2060 end target was first mentioned in the 2022 ESG Report (https://web.archive.org/web/20251023110917/https://www1.hkexnews.hk/listedco/listconews/sehk/2023/0324/2023032401733.pdf) 
- [Interim Target Text]: "By 2030, our smelting energy efficiency level and carbon emission intensity will reach the international advanced level, and we strive to achieve carbon peaking in 2029." (2024 ESG Report, p.51) 
- [Other Information]: Corporate Website: (https://web.archive.org/web/20251023111318/https://en.jxcc.com/); Hong Kong Stock Exchange Stock Code: 00358; Shanghai Stock Exchange Stock Code: 600362</t>
  </si>
  <si>
    <t>- [Measures for all emission scopes that are covered by the target]: Information on "Core Initiatives" can be found in the 2024 ESG Report (p.51-52) 
- [Schedule for regular review of measures]: "Review and propose, when necessary, the company's ESG-related targets/key performance indicators (KPIs), and monitor the progress of these targets/indicators at least annually." (2024 ESG Report, p.15)</t>
  </si>
  <si>
    <t>- [Nature-based removals]: "Ecological Carbon Sequestration and Carbon Sink Development: ‚óè Through measures such as mine ecological restoration and afforestation, carbon sink reserves can be increased and carbon emissions can be offset. ‚óè Develop forestry carbon sinks and tailings ponds ecological restoration project to achieve coordinated advancement of ecological environment improvement and carbon neutrality goals." (2024 ESG Report p.52)</t>
  </si>
  <si>
    <t>shandong weiqiao pioneering</t>
  </si>
  <si>
    <t>https://web.archive.org/web/20250829092652/http://www.wqfz.com/public/upload/files/20230414/1681466089.pdf</t>
  </si>
  <si>
    <t>jbs</t>
  </si>
  <si>
    <t>BRJBSSACNOR8</t>
  </si>
  <si>
    <t>529900RM0MTMZL9O5050</t>
  </si>
  <si>
    <t>https://web.archive.org/web/20250603132407/https://jbsesg.com/docs/JBS_Sustainability_Report_2023.pdf</t>
  </si>
  <si>
    <t>"Reduce scope 1 and 2 emissions intensity by 30% from a 2019 baseline" (JBS sustainability report 2023, p. 29) 
"Reach 60% renewable electricity by 2030" (JBS sustainability report 2023, p. 29) 
Forward-looking statements include, but are not limited to, statements and information regarding the JBS Group‚Äôs goals and strategy to reduce its
operational (Scope 1 &amp; 2) and value chain (Scope 3) emissions. (JBS sustainability report 2023, p. 102)</t>
  </si>
  <si>
    <t xml:space="preserve">Over the years, JBS has stepped up its efforts to address its scope 1, 2, and 3 emissions - covering live animal operations (scope 1), energy use (scope 2), and scope 3 emissions such as enteric methane from cattle and deforestation. Since 2021, JBS has begun reporting enteric fermentation emissions from animals raised on its own feedlots and farms (scope 1). By 2022, it started tracking enteric emissions across its broader live animal operations (both its own farms and across its supply chain). (2023 Sustainability report, pp. 37 &amp; 42) 
JBS has also improved Scope 3 reporting by enhancing monitoring and management systems for its direct and indirect suppliers. As of 2023, over 62% of cattle processed by JBS were enrolled in its traceability platform. The company aims for full (100%) participation by 2025 and has announced that, beginning in 2026, all direct suppliers must be on the platform to continue doing business with JBS. (2023 Sustainability report: p. 51) 
To tackle deforestation-related Scope 3 emissions, JBS has also committed to eliminating illegal deforestation across all biomes for both direct and Tier 1 indirect suppliers by the end of 2025. (2023 Sustainability report, p. 45-47). However, the company still lacks data-driven, evidence-based strategies to address emissions from manure and land use change. 
According to its 2023 Sustainability Report (p. 31), scope 3 emissions made up 97% of JBS‚Äôs total emissions inventory, with scope 1 &amp; 2 accounting for 2% and 1%, respectively. 
2023 Sustainability report: https://jbsesg.com/docs/JBS_Sustainability_Report_2023.pdf 
2022 Sustainability report: https://jbsesg.com/wp-content/uploads/2023/08/2022-JBS-SUSTAINABILITY-REPORT.pdf 
2021 Sustainability report: https://www.jbs.com.br/wp-content/uploads/2023/10/sustainability-in-report-jbs-2021.pdf 
2020 Sustainability report: https://jbsesg.com/wp-content/uploads/2023/10/sustainability-in-report-jbs-2020.pdf 
archive: https://ri.jbs.com.br/en/esg-investors/sustainability/  
Previous link: https://newclimate.org/wp-content/uploads/2022/02/CorporateClimateResponsibilityMonitor2022.pdf </t>
  </si>
  <si>
    <t>Over the years, JBS has scaled up its efforts to measure and report its scope 1, 2, and 3 emissions, covering (scope 1) stationary combustion, mobile combustion, agriculture sources (livestock operations), waste and effluent, and fugitive and process emissions at its own facilities, (scope 2) purchased electricity, steam, heat, and cooling.  Both location- and market-based methodologies are employed. (Purchased electricity is calculated using market-based methodology.) Scope 3: both upstream and downstream (transportation, distribution, processing and use of sold products etc.) of JBS' supply chain are covered but didn't include emissions associated with land use change. (2023 Sustainability report, p. 32)</t>
  </si>
  <si>
    <t>Equity: JBS Fund for the Amazon projects, crucial inclusion work of its Green Offices in the Amazon biome and the Cerrado, and JBS Responsible Cattle Purchasing Policy. (2023 Sustainability report, pp. 21, 34, 48, 49, 51, 53, 54, 63)
JBS still excludes emissions from land-use change related to meat
production in its emissions disclosure (p. 32). 
Reducing illegal deforestation in Amazon for some suppliers by 2025</t>
  </si>
  <si>
    <t xml:space="preserve">Mentions Land based CDR but is unclear/unspecified 
JBS Australia invested AU$11.1 million in bioenergy systems at its Scone and Beef City (Toowoomba) facilities, in partnership with Energy360, to improve wastewater treatment by capturing and reusing biogas‚Äîthereby creating a circular system and reducing reliance on fossil fuels. (2023 Sustainability report, p. 63). Although biogas itself is not classified as a GHG, but it contains methane. </t>
  </si>
  <si>
    <t>bank of communications</t>
  </si>
  <si>
    <t>https://www.bankcomm.com/BankCommSite/shtml/jyjr/en/2600223/2600642/2656333.shtml?channelId=2600642</t>
  </si>
  <si>
    <t>2022 ESG Report</t>
  </si>
  <si>
    <t>Disclosed: 'Direct (Scope 1) and energy indirect (Scope 2) greenhouse gas emissions (in tonnes) and, where appropriate, intensity (e.g. per unit of production volume, per facility)' (p. 92)</t>
  </si>
  <si>
    <t>Accountable: 'The Board of Directors is the highest decision-making body for the Bank's corporate social responsibility work. The Environmental, Social, and Governance (ESG) and Consumer Protection Committee, in accordance with regulations governing their functioning and as authorized by the Board of Directors, assumes responsibility for shaping the Bank's corporate social responsibility strategy and policy. The committee also review the overall work of ESG every year and regularly reviews relevant objectives and implementation of ESG. The Senior Management, in charge of executing the strategy and policy as approved by the Board of Directors, conducts regular reporting to the Board and the Committee..' (p27)</t>
  </si>
  <si>
    <t>progressive</t>
  </si>
  <si>
    <t>https://www.progressive.com/about/corporate-responsibility/environment/</t>
  </si>
  <si>
    <t>"68% reduction in carbon emissions per million PIFs compared to 2008 levels by 2022" - ahcieved in 2021!</t>
  </si>
  <si>
    <t>"we recognize that COVID-19 impacts contributed significantly to achieving this milestone. Excluding COVID-19 related impacts, we believe we were on track to successfully achieve our goal by the stated 2022 timeframe"</t>
  </si>
  <si>
    <t>https://s24.q4cdn.com/447218525/files/doc_downloads/2021/Progressive_2020CSReport.pdf</t>
  </si>
  <si>
    <t>pacific construction</t>
  </si>
  <si>
    <t>https://archive.vn/3vRLV</t>
  </si>
  <si>
    <t>"50% reduction (Scope 1,2) compared to FY 2019" (p.18)</t>
  </si>
  <si>
    <t>This target  from the 2024 report is the same from the 2022 report.</t>
  </si>
  <si>
    <t>Has been publishing reports since 2007
The Group recognizes that the impacts of the climate change transition will be extremely significant, including carbon pricing and customer requests to reduce CO2 emissions. In 2020, we formulated the PACIFIC Environmental Challenge 2050, which aims to become carbon neutrality in 2050, and we are promoting CO2 reduction throughout the group. We have raised our 2030 target to 50% of the fiscal 2019 level (scopes 1 and 2) in 2021, and are accelerating initiatives such as energy conservation, energy conversion, introduction of ICP, and introduction of renewable energy.
To achieve carbon neutrality (virtually zero CO2 emissions) in 2050 as set forth in PACIFIC Environmental Challenge 2050, we have revised our mid-term target for 2030 to a 50% reduction (compared to FY2019), 20% renewable energy use and we will strengthen our efforts to achieve carbon neutrality throughout the entire life cycle of products.
https://www.pacific-ind.co.jp/eng/sustainability/environment/climate/</t>
  </si>
  <si>
    <t>No conditions specified, Not include biological sequestration (e.g. via afforestation)</t>
  </si>
  <si>
    <t xml:space="preserve">Carbon offset
-Direct C02 reduction by offset 
-CO2 capture through forest-derived and other credits 
(p. 20)
</t>
  </si>
  <si>
    <t>pertamina</t>
  </si>
  <si>
    <t>uniper</t>
  </si>
  <si>
    <t>japan post</t>
  </si>
  <si>
    <t>JAPAN POST Co., Ltd.</t>
  </si>
  <si>
    <t>Ground Transportation - Trucking Transportation</t>
  </si>
  <si>
    <t>Japan Post Holdings Co</t>
  </si>
  <si>
    <t>https://archive.vn/0cPll#selection-1505.14-1511.205</t>
  </si>
  <si>
    <t>46% reduction by 2030 - these technically are targets of the group entity (Japan Post Group) not of this subsidiary Japan Post Holdings. Source: https://archive.vn/KtgdN</t>
  </si>
  <si>
    <t>Most disclosures and policies are at the group level, not at the subsidiary level such as Japan Post Holdings (this is a subsidiary of Japan Post Group, such as Japan Post Bank, Life Insurance, Logistics, etc...).</t>
  </si>
  <si>
    <t>https://archive.vn/U2l8m</t>
  </si>
  <si>
    <t>Plan: https://web.archive.org/web/20250720154214/https://www.japanpost.jp/sustainability/library/report/pdf/2023_all.pdf 
Note: sustainability report covers Japan Post Holdings and major group companies (Japan Post Co., Ltd., Japan Post Bank Co., Ltd., and Japan Post Insurance Co., Ltd.). 
Annual reporting: https://archive.ph/KhftY</t>
  </si>
  <si>
    <t>airbus</t>
  </si>
  <si>
    <t>NL0000235190</t>
  </si>
  <si>
    <t>MINO79WLOO247M1IL051</t>
  </si>
  <si>
    <t>Airbus commits to reduce absolute scope 1 and 2 GHG emissions 63% by 2030 from a 2015 base year* **. Airbus also commits to reduce scope 3 GHG emissions from the use of sold products 46% per RPK by 2035 from a 2015 base year* **. *Non-CO2e effects which may also contribute to aviation induced warming are not included in this target. Airbus SE commits to report publicly on its collaboration with stakeholders to improve understanding of opportunities to mitigate the non-CO2e impacts of aviation annually over its target timeframe. **The target boundary includes biogenic emissions and removals from bioenergy feedstocks.</t>
  </si>
  <si>
    <t>https://www.airbus.com/sites/g/files/jlcbta136/files/2022-04/Airbus-SE-Full-Annual-Report-2021_0.pdf</t>
  </si>
  <si>
    <t>2021 report
Emissions reduction target: 60% reduction by 2030 (against 2015 baseline)
"Bolder targets have now been set for the Company‚Äôs industrial emissions with a new objective to reduce direct (Scope 1) and indirect (Scope 2) emissions by 63% by 2030 compared to a 2015 base line and within a 1.5°C  pathway and to neutralise residual emissions using permanent carbon removal solutions. Also targeted is a 20% reduction in energy consumption, a 20% reduction in waste produced and a zero percent increase in volatile organic compound air emissions." p13
2022 report: https://www.airbus.com/sites/g/files/jlcbta136/files/2023-05/Airbus_SE_2022_Annual_Report.pdf</t>
  </si>
  <si>
    <t>Scope: 1-2 (p61)
They report Scope 3, but it isn't covered by any of their targets</t>
  </si>
  <si>
    <t xml:space="preserve">Plan: list of measures from p68 onwards, e.g. 'The Company‚Äôs commercial aircraft portfolio includes the most efficient aircraft product line: ‚Äì A350 and A330neo offer 25% reduction in fuel burn and significantly reduced noise footprints versus the previous generation of aircraft;'
Governance: see pp58‚Äì59: "The Executive Committee has the responsibility to provide top level expectations and direction while overseeing and validating the sustainability strategy". Also remuneration incentives, but no formal accountability.
</t>
  </si>
  <si>
    <t>Other conditions, Must be high environmental integrity, Avoid social harm</t>
  </si>
  <si>
    <t>'As a minimum, the carbon offsets need to be certified by the Gold Standard or Verra or Verified Carbon Standard or Climate, Community and Biodiversity Standards and the supplier needs to show proof of how each one of the mentioned criteria were met... Moreover,
societal aspects were considered, such as prevention of child labour, respect of human rights and the relation with the communities surrounding the projects.' (p64)</t>
  </si>
  <si>
    <t>american express</t>
  </si>
  <si>
    <t>American Express Company</t>
  </si>
  <si>
    <t>US0258161092</t>
  </si>
  <si>
    <t>R4PP93JZOLY261QX3811</t>
  </si>
  <si>
    <t>Specialized Financial Services, Consumer Finance, Insurance Brokerage Firms</t>
  </si>
  <si>
    <t xml:space="preserve">Overall Net-Zero Target: American Express Company commits to reach net-zero greenhouse gas emissions across the value chain by 2050. Near-Term Targets: American Express Company commits to reduce absolute scope 1 and 2 GHG emissions 60% by 2033 from 2019 base year. American Express Company also commits to reduce absolute scope 3 emissions 35% within the same timeframe. 
American Express Company commits that 75% of membership rewards redemption partners and cobrand partners by emissions covering beyond the minimum boundary emissions from purchased goods and services will have science-based targets by 2028. Long-Term Targets: American Express Company commits to reduce absolute scope 1 and 2 GHG emissions 90% by 2050 from a 2019 base year. American Express Company commits to reduce absolute scope 3 GHG emissions 90% within the same timeframe. </t>
  </si>
  <si>
    <t>https://www.americanexpress.com/en-us/company/corporate-sustainability/ESG/reporting-resources/</t>
  </si>
  <si>
    <t>Operational Environmental Goals by 2025: Remain carbon neutral across our operations‚Äù (2022-2023 ESG Report, P.102)</t>
  </si>
  <si>
    <t>Key Sources
- 2021-2022 ESG Report: https://www.americanexpress.com/content/dam/amex/en-us/newsroom/pdfs/AXP-2021-2022-ESG-Report.pdf
- 2022-2023 ESG Report: https://www.americanexpress.com/content/dam/amex/en-us/newsroom/pdfs/AXP_2022-2023_ESG_Report.pdf
2022-2023 ESG Report (P.32): 
"Progress: Submitted near- and long-term emissions reductions targets to the SBTi in 2022 for validation in 2023."
2022-2023 ESG Report (P.33):
"Since our operations are already carbon neutral, we will primarily focus on our supply chain and work with our vendors, encouraging them to establish their own science-based emissions reduction targets and track, reduce, and eventually neutralize their operational greenhouse gas (GHG) emissions."</t>
  </si>
  <si>
    <t>American Express is following the methodology of the SBTi for our commitment to net-zero by 2035, which covers all Scope 1 and 2 emissions and a minimum of two-thirds of total Scope 3 emissions in conformance with the GHG Protocol Corporate Value Chain (Scope 3) Accounting and Reporting Standard.‚Äù (2021-2022 ESG Report, P.40)
Target Notes: Submitted near- and long-term emissions reductions targets to the SBTi in 2022 for validation in 2023. (2022-2023 ESG Report, P.32-33)</t>
  </si>
  <si>
    <t xml:space="preserve">Net-Zero Working Group created to support implementation (2022-2023 ESG Report, P.7)
Climate Risk Management Working Group established in 2022 comprised of senior leaders with accountability to Enterprise Risk Management Committee (2022-2023 ESG Report, P.39)
</t>
  </si>
  <si>
    <t xml:space="preserve">On Carbon Offset (2022-2023 ESG Report, P.34): 
"To maintain CarbonNeutral¬Æ certified operations, we purchased 52,948 metric tons of carbon dioxide equivalent (MTCO2e) of carbon offsets in 2022, which included projects that support wind power development, reforestation, and forest conservation projects. These projects offset our emissions from Scope 1 and 2 emissions, such as fuel and steam consumption, and select categories of Scope 3 emissions, including emissions from certain activities related to colleague business travel and waste generated in our operations."
"The company‚Äôs goal to remain carbon neutral covers Scope 1 (direct emissions from sources owned or controlled by American Express), Scope 2 (indirect location-based and market-based emissions), Scope 3 emissions (Category 5 waste generated in operations and Category 6 business travel) through renewable energy credits, *carbon offsets*, and reduced GHG emissions." </t>
  </si>
  <si>
    <t>orlen</t>
  </si>
  <si>
    <t>POL</t>
  </si>
  <si>
    <t>https://web.archive.org/web/20250821142803/https://www.orlen.pl/content/dam/internet/orlen/pl/en/sustainable-development/sustainable-development-strategy/documents/Sustainability%20Strategy%20ORLEN%202025_2035%20EN%2020250416.pdf</t>
  </si>
  <si>
    <t xml:space="preserve">There are two Interim Target Years set out by ORLEN: 2030 and 2035. 
Reduce by 13% (by 2030) and by 25% (by 2035) emissions in absolute terms (Scope 1 and 2 [MtCO2e]); reduce by 40% (by 2030) and by 55% (by 2035) emission intensity in the Energy segment (Scope 1 [kgCO2e/MWh]; reduce by 10% (by 2030) and by 15% (by 2035) Net Carbon Intensity (NCI) (Scope 1+2+3 (Category 11) [gCO2e/MJ]
</t>
  </si>
  <si>
    <t xml:space="preserve">‚ÄùIn 2020, we declared the goal of achieving carbon neutrality by 2050.‚Äù
‚ÄúOur ambition to reduce emissions aligns with the roadmap to limit global warming to 1.5¬∞C by 2050. Achieving our long-term goals is contingent upon technological development and the regulatory and legal context. These factors may either facilitate or hinder the energy transition and can accelerate or restrict the pace of implementing our strategy.‚Äù
</t>
  </si>
  <si>
    <t>'In line with its ORLEN2030 business strategy and its decarbonization strategy until 2050, the ORLEN Group introduces scope 3 into its environmental reporting, which allows total greenhouse gas emissions to be calculated. We publish information on our own emissions, those generated by suppliers and emissions related to the use of products by end users.' https://www.orlen.pl/content/dam/internet/orlen/pl/en/sustainable-development/our-emissions/Orlen%20Group%20emissions%20for%202019-2021%20eng%20final.pdf</t>
  </si>
  <si>
    <t xml:space="preserve">Regarding equity, there are mentions such as: "Our path to Net-Zero by 2050 takes into account the socio-economic conditions of the region" and "just transition" as one of the goals in implementing the ORLEN Group's Sustainable Development Strategy. 
Governance section lays out: "In the pursuit of our Sustainability Strategy, we work closely with business partners, NGOs, central and local government units, and scientific institutions‚Ä®of science."  and "We have established the Sustainability and Energy Transition Office and appointed a member of the ORLEN Management Board as the Climate Commissioner. We have also created a Climate and Sustainability Council within the ORLEN Group."
https://web.archive.org/web/20250821142803/https://www.orlen.pl/content/dam/internet/orlen/pl/en/sustainable-development/sustainable-development-strategy/documents/Sustainability%20Strategy%20ORLEN%202025_2035%20EN%2020250416.pdf
</t>
  </si>
  <si>
    <t>‚ÄùORLEN is implementing projects for capturing, utilizing, and storing CO‚ÇÇ on the ORLEN Group's assets, as well as providing Carbon Management service to third parties. By 2035, ensuring the capacity to capture, transport, and store 4 mln tons of CO‚ÇÇ annually.‚Äù (p. 14)</t>
  </si>
  <si>
    <t xml:space="preserve">there are two interim target years set out by orlen: 2030 and 2035. 
reduce by 13% (by 2030) and by 25% (by 2035) emissions in absolute terms (scope 1 and 2 [mtco2e]); reduce by 40% (by 2030) and by 55% (by 2035) emission intensity in the energy segment (scope 1 [kgco2e/mwh]; reduce by 10% (by 2030) and by 15% (by 2035) net carbon intensity (nci) (scope 1+2+3 (category 11) [gco2e/mj]
</t>
  </si>
  <si>
    <t>deutsche bank</t>
  </si>
  <si>
    <t>https://web.archive.org/web/20250815022625/https://investor-relations.db.com/files/documents/annual-reports/2024/In-house-ecology-update-2024.pdf</t>
  </si>
  <si>
    <t>"The bank has set a number of targets to reduce its environmental footprint, particularly with regard to carbon emissions, and aims for a 46% reduction vs 2019 baseline by 2030 in all Scope 1, 2 and disclosed categories 1 to 14 of Scope 3 emissions."</t>
  </si>
  <si>
    <t>Deutsche Bank‚Äôs targets of reducing its overall Scope 1, 2 and 3 (categories 1-14) by 46% by 2030 from a 2019 base year include the following: 
‚Äì Reduce total energy consumption by 30% by 2025 compared to 2019 (on target to achieve; revised up from 20%) 
‚Äì Source 100% renewable electricity by 2025 (on target to achieve) 
‚Äì Compensate for emissions of own operations (Scope 1 and 2) and business travel (achieved)
‚Äì Reduce Deutsche Bank car fleet gasoline consumption by 30% by 2025 and carbon zero by 2030 in Germany (on target to achieve)</t>
  </si>
  <si>
    <t xml:space="preserve">Deutsche Bank only clarifies coverage for the 2030 interim target but not for the 2050 end target. </t>
  </si>
  <si>
    <t>Schedule for regular review of measures, Measures for all emission scopes that are covered by the target, 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</si>
  <si>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Notes on public plan:
- Plan primarily addresses the 2030 interim target and steps toward it.
Notes for references to equity (see p. 88 ff.):
- "Deutsche Bank recognizes the concept of a socially just transition to net zero and the need to provide advisory services and financing for transition activities in a just and equitable manner."
- "Deutsche Bank is now in the early stages of incorporating socially just transition principles into its business activities and governance frameworks and processes."
- "With its presence in 58 countries across the world, Deutsche Bank is weil placed to contribute to the goal of socially just transition." [Examples follow]
Notes on Management Accountability:
- "For Management Board members, variable compensation is linked to ESG targets with the aim of closely aligning compensation with the bank's sustainability strategy and performance."
- "In 2022, scorecards including ESG KPls accounted for 10% of total variable compensation for Management Board members. We are currently working to embed further greenhouse gas emission related KPls in the balanced scorecards, in particular with regard to financed emissions."
- "The objectives for the long-term award are bundled in the ESG component and include factors such as the volumes of sustainable financing and investments, the reduction of electricity consumption in the bank's buildings, and concretely defined targets from the area of climate risk. In 2022, the ESG component corresponded to a further 20% of the total variable compensation."</t>
  </si>
  <si>
    <t>shaanxi coal chemical industry</t>
  </si>
  <si>
    <t>http://www.shccig.com/ProductService/list/1125</t>
  </si>
  <si>
    <t>China has pledged it ‚Äúwill strive to peak carbon dioxide emissions before 2030 and achieve carbon neutrality before 2060‚Äù. (https://unctad.org/system/files/official-document/gds2023d6_en.pdf)</t>
  </si>
  <si>
    <t>Shaanxi Coal &amp; Chemical Industry doesn't have its own policy, but states it is focusing on the national goal listed above.</t>
  </si>
  <si>
    <t>The website has a social governance report, but it isn't in English so unsure if it includes emissions plans. Based on surrounding internet research, it does not seem to include climate-related goals. Report can be found at http://www.shccig.com/kind/attached/file/20230928/20230928151608_87714.pdf</t>
  </si>
  <si>
    <t>lloyds banking</t>
  </si>
  <si>
    <t>https://web.archive.org/web/20251009142442/https://www.lloydsbankinggroup.com/assets/pdfs/investors/financial-performance/lloyds-banking-group-plc/2024/q4/2024-lbg-sustainability-report.pdf</t>
  </si>
  <si>
    <t>"We will achieve net zero carbon operations by 2030 and reduce our direct carbon emissions by at least 75%; Reduce the carbon emissions we generate through our supply chain by 50% by 2030 on the path to net zero by 2050 or sooner [from a 2021/2022 baseline]."  (P.9, 2022 Sustainability Report)
"2030: 50 per cent reduction in bank financed emissions; Scottish Widows half carbon footprint of all investments; Net zero own operations [based on our 2018/19
baseline]..."(P.68-69, 2024 Sustainability Report)</t>
  </si>
  <si>
    <t>"Our ESG ambitions, targets and progress:
2020: Launched target to halve carbon footprint of our investments by 2050 or sooner;
2022: Launched ambition to achieve net zero operations by 2030;
2023: Launched ambition to reduce our supply chain emissions by 50% by 2030, on the path to net zero by 2050 or sooner" 
(https://www.lloydsbankinggroup.com/sustainability.html)
2022 Report: https://web.archive.org/web/20251009141909/https://www.lloydsbankinggroup.com/assets/pdfs/investors/financial-performance/lloyds-banking-group-plc/2022/full-year/2022-lbg-environmental-sustainability-report.pdf
2023 Report: https://web.archive.org/web/20251009142024/https://www.lloydsbankinggroup.com/assets/pdfs/investors/financial-performance/lloyds-banking-group-plc/2023/q4/2023-lbg-sustainability-report.pdf
2024 Report: https://web.archive.org/web/20251009142442/https://www.lloydsbankinggroup.com/assets/pdfs/investors/financial-performance/lloyds-banking-group-plc/2024/q4/2024-lbg-sustainability-report.pdf</t>
  </si>
  <si>
    <t>Reported as CO2e, indicating they are covering more than just CO2.</t>
  </si>
  <si>
    <t>Schedule for regular review of measures, Information on the emission reductions expected from these measures within a certain time period, Measures for all emission scopes that are covered by the target, Information on the extent to which measures will be applied (e.g. if switching to EVs, what share of the fleet; if installing an own solar PV installation, what is the installed capacity)</t>
  </si>
  <si>
    <t>On Plan: 
"Our 2023 Group climate transition plan sets out the steps we‚Äôll take to reduce emissions to net zero for our operations, supply chain and how we are addressing nature, Just Transition, engagement and data at the Group level. We outline specific activities happening in the Bank in the transition plan section. Our climate transition plan has been informed by guidance from the Glasgow Financial Alliance for Net Zero (GFANZ) and UK TPT, as well as guidance from the Task Force on Climate-related Financial Disclosures (TCFD), all of which continue to evolve. " (P.90, 2023 Sustainability Report)
"Our 2024 Group climate transition plan sets out the steps we‚Äôll take to reduce emissions to net zero for our operations, supply chain and Bank financed emissions as part of our strategy. Our transition plan is governed under the same structure and financial planning process as our wider environmental sustainability strategy" (P.68, 2024 Sustainability Report)
- See P.89-114 of the 2024 Sustainability Report for the latest "Transition plan by system" for more details.
On Leadership: "Our annual balanced scorecard provides transparency on how our performance aligns with 2024 executive director GPS outcomes. It also informs the wider 2024 GPS pool
for all colleagues and 2025 Long-Term Incentive Plan (LTIP) budget for our Group Executive Committee members. In 2024, the weighting related to sustainability performance measures in the Group balanced scorecard was 20 per cent, continuing our focus on climate change ambitions and our ongoing commitment to improving diversity and engagement within the Group." (P.140, 2024 Sustainability Report)</t>
  </si>
  <si>
    <t>Must be high environmental integrity, Avoid biodiversity harm, Avoid social harm</t>
  </si>
  <si>
    <t>"Our priority as a Group remains focused on reducing our emissions in a responsible way, before considering the use of carbon credits to offset emissions from our own operations. We have committed to achieve net zero carbon operations by 2030, reducing our direct Scope 1 and 2 emissions by at least 75 per cent (compared to 2018/19 levels). In 2030, we will purchase carbon credits to offset the remainder of our direct emissions. We will use certified neutralisation carbon credits from high-quality carbon removal projects." (P.13, 2022 ESG Report)
Below extracted from P.2, Carbon Offsetting Principles (2023 Report): https://web.archive.org/web/20251009144556/https://www.lloydsbankinggroup.com/assets/pdfs/who-we-are/responsible-business/downloads/group-codes-and-policies/2023-lbg-carbon-offsetting-principles.pdf
Principle 3.1: We will aim to ensure all carbon credits bought or sold by Lloyds Banking Group align with the International Carbon Reduction and Offsetting Alliance (ICROA) Standards Endorsement and align with the recommendations of the Integrity Council for the Voluntary Carbon Market (ICVCM) Core Carbon Principles and Assessment Framework. Further, independent third-party verification will be utilised as necessary to confirm project delivery and quality.
Principle 3.2:
We will aim to ensure all carbon credits bought or sold by Lloyds Banking Group will be supported by the appropriate safeguards to support benefits and manage impacts on indigenous groups, local communities and biodiversity. Further, third party verification will be utilised where we deem this necessary to confirm delivery of co-benefits and quality.</t>
  </si>
  <si>
    <t>eneos</t>
  </si>
  <si>
    <t>https://web.archive.org/web/20250729121130/https://www.hd.eneos.co.jp/english/about/carbon_neutral/pdf/index_01.pdf</t>
  </si>
  <si>
    <t>The ENEOS Group aims to achieve net-zero emissions for Scope 1 and 2 by fiscal 2040, with interim reduction targets of 38% to 46% by 2030, and 60% by 2035, based on fiscal 2013 levels page7. Scope 3 emissions are also addressed, with detailed targets and strategies laid out from pages 9 to 17, including a long-term goal of carbon neutrality by fiscal 2050.</t>
  </si>
  <si>
    <t xml:space="preserve">The ENEOS Group introduces their presumed societal scenarios (i.e. presumed emission reduction pathways) to prepare for uncertainties and updated goals and strategies related to emission reductions for their business and society (by 2040) [page 4].
</t>
  </si>
  <si>
    <t xml:space="preserve">In their previous report they mention about other GHG's but in the new roadmap (2025 edition) other gases are not mentioned. Other GHGs are mentioned here under the title: "Breakdown of GHG Emissions Other Than CO2 (Fiscal 2023)" -&gt; https://www.hd.eneos.co.jp/english/esgdb/environment/warming.html (https://web.archive.org/web/20250729123028/https://www.hd.eneos.co.jp/english/esgdb/environment/warming.html) Previous emissions only mentioned in their website for the past year under the title: "Changes in Total GHG Emissions (Scope 1+2)" Link: https://www.hd.eneos.co.jp/english/esgdb/environment/warming.html
</t>
  </si>
  <si>
    <t xml:space="preserve">There are measures mentioned in the report, however to what extend those measures will be applied ]Page 6]. See also "Sinks and Credits Notes". - Equity was mentioned only in their previous report as "Maintain rate of women among newly hired university graduates at 25% or higher" Link: https://web.archive.org/web/20250802202920/https://www.hd.eneos.co.jp/english/esgdb/management/
</t>
  </si>
  <si>
    <t>ENEOS Group measures includes: SCOPE 1 and SCOPE 2 - Mitigation of greenhouse gas emissions: - Appropriate processing of crude oil (according to demand) - Reduction of greenhouse gas emissions in manufacturing and business operations (energy saving, fuel conversion, utilization of renewable energies, etc.) - Utilization of carbon credits and other similar mechanisms Reduction through CO2 fixation: - CCS (Carbon dioxide capture and storage) (Including new methods such as BECCS and DACCS4) Enhancement of the biogenic CO2 removals: - Generating carbon credits through removal by forests and other similar methods SCOPE 3: Promotion of energy and materials transition Promotion of low-carbon fossil fuels and products: - (LNG and avoided emissions products) - Expansion of renewable energies (solar and wind power) - Utilization of resources such as biomass (biofuels and bio-based materials) - Decarbonization of fossil fuels (CCS for other companies and CDR) - Utilization of hydrogen (hydrogen and synthetic fuels) Promotion of a circular economy: - Promotion of resource recycling - Resource conservation, promoting environmental contributions' value, etc (Page 6) https://web.archive.org/web/20250802203139/https://www.hd.eneos.co.jp/english/about/carbon_neutral/pdf/index_01.pdf?m https://web.archive.org/web/20250802203300/https://www.eneos-xplora.com/english/aboutus/carbon_neutrality/</t>
  </si>
  <si>
    <t>oil natural gas</t>
  </si>
  <si>
    <t>https://web.archive.org/web/20250610/https://ongcindia.com/uploads/annual_report_2023-24.pdf</t>
  </si>
  <si>
    <t xml:space="preserve">Operational net-zero (Scope 1 &amp; 2) by 2038 confirmed in:
1. Chairman‚Äôs AGM address, 29 Aug 2023.
2. ONGC Annual Report 2023-24, p 22.
3. Sustainability Report 2023, p 19 (states a decarbonisation roadmap is under preparation; Scope 3 SBTi target to follow).
No interim or Scope 3 target has been adopted as of 10 Jun 2025.
</t>
  </si>
  <si>
    <t xml:space="preserve">Operational net-zero (Scope 1 &amp; 2) by 2038 confirmed in:
1. Chairman‚Äôs AGM address, 29 Aug 2023.
2. ONGC Annual Report 2023-24, p 22.
3. Sustainability Report 2023, p 19 (road-map preparation; Scope 3 SBTi to follow).
No interim or Scope 3 target adopted as of 10 Jun 2025.
</t>
  </si>
  <si>
    <t>Covers CO‚ÇÇ and other Kyoto GHGs as per company‚Äôs sustainability reporting framework.</t>
  </si>
  <si>
    <t>No standalone transition plan yet; decarbonisation roadmap in development. ONGC provides annual disclosure via its Annual Report and Sustainability Report (latest FY 2023-24), which include emissions data and progress on Scope 1 &amp; 2 reductions. Oversight rests with the Board ESG &amp; Sustainability Committee and the CEO (Annual Report 2023-24, p 24)</t>
  </si>
  <si>
    <t>ONGC explores CCS / CO‚ÇÇ-EOR (MoU with IOCL) and voluntary offsets, but has not set quantitative offset limits or removals targets.</t>
  </si>
  <si>
    <t>lukoil</t>
  </si>
  <si>
    <t>LukOil</t>
  </si>
  <si>
    <t>https://web.archive.org/web/20250000000000*/https://www.lukoil.com/</t>
  </si>
  <si>
    <t>To reduce controlled GHG emissions (Scope 1 + Scope 2) by at least 20% compared to the 2017 level.</t>
  </si>
  <si>
    <t xml:space="preserve">Sustainability issues are consistently on the agenda of the Board of Directors meetings, ensuring due attention and timely responses to both risks and opportunities. </t>
  </si>
  <si>
    <t>Two meetings were held during the reporting period to consider operational and methodological issues, including:
- on available technologies for the production of sustainable and low-carbon jet fuels
- on the progress of pilot projects to offset the carbon footprint</t>
  </si>
  <si>
    <t>1.25E+11</t>
  </si>
  <si>
    <t>nippon life insurance</t>
  </si>
  <si>
    <t>https://web.archive.org/web/20250721210953/https://www.nissay.co.jp/global/report/pdf/2024_Sustainability_Report.pdf</t>
  </si>
  <si>
    <t>FY2030 Interim Targets for GHG Emission Reduction in the Investment Portfolio
- Total Emissions: Reduce by more than or equal to 45% (compared to FY2010)
- Intensity (emissions per investment unit, total emissions/investment amount): Reduce by more than or equal to 49% (compared to FY2020)</t>
  </si>
  <si>
    <t>- 2021 - Establishment of our net-zero greenhouse gas emissions target by FY2050: In order to address climate change issues, we established our intermediary targets for FY2030 as well as our net-zero target for FY2050 concerning greenhouse gas emissions in the fields of our business activities and asset management. (Sustainability Report 2024 p.30)
- Roadmap to 2050 can be found in (Sustainability Report 2024 p.112)</t>
  </si>
  <si>
    <t>GHGs were mentioned as a whole (no mention of specific GHGs other than carbon dioxide)</t>
  </si>
  <si>
    <t>- [Measures for all emission scopes] and [Information on the extent to which measures will be applied] can be found in (Sustainability Report 2024 p.121-122): (Scope 1) Introduction and promotion of electric, plug-in hybrid and fuel cell vehicles, (Scope 2) Initiatives to conserve energy at sales offices and Nippon Life-owned buildings, (Scope 3) Initiatives aimed at fully shifting to paperless work and tightening logistics, initiatives to conserve energy and resources in offices.
- [Information on the emission reductions expected from these measures within a certain time period]: No clear information for expected emission reductions expected
- [Schedule for regular review of measures]: No direct mention other than "We continue to strengthen our initiatives by setting goals, taking action, and regularly reviewing results while making necessary adjustments." (Sustainability Report 2024 p.107)
- [Equity] can be found in (Sustainability Report 2024 p.84-106): Links with Community and People
- [Is the leadership of the entity formally accountable] can be found in Corporate Governance (Sustainability Report 2024 p.175-184)</t>
  </si>
  <si>
    <t>[Nature-based Removal] can be found in (Sustainability Report p.127): Nissay Planting and Nurturing Forests for Future Generations Campaign
Other CO2 absorption initiatives include: creation of forest-derived credits (Mori Town , Kayabe-gun, Hokkaido), and purchase of J-Blue Carbon Credits (Onomichi City, Hiroshima). (Sustainability Report 2024 p.112) (Note: no mention whether these are outside the actor's territory or value chain)</t>
  </si>
  <si>
    <t>ing</t>
  </si>
  <si>
    <t>ING</t>
  </si>
  <si>
    <t>NL0011821202</t>
  </si>
  <si>
    <t>3TK20IVIUJ8J3ZU0QE75</t>
  </si>
  <si>
    <t>Headline target: ING‚Äôs portfolio targets cover 63% of its total investment and lending by financed emissions as of 2021.(1) As of that year, required activities made up 90% of ING‚Äôs total investment and lending by financed emissions, while optional activities made up 10%. 
In terms of total assets, ING‚Äôs portfolio targets cover 5% of its total investment and lending as of 2021. As of that year, required activities made up 37% of ING‚Äôs total investment and lending by total assets, while optional activities made up 38% and out of scope activities made up 25%.
(1) These targets cover 67% or more of the financial institution‚Äôs Portfolio Target Boundary as required in FI-C15. These targets and coverage % do not include third-party asset management activities. Third-party asset management activities (discretionary mandates) made up 3% of total investment, lending and asset management activities by total assets and assets under management. ING notes that the total assets used in the financed emission calculation of the loan book cannot be reconciled to the financial reports values used in its Annual Report, as the former metric excludes the fair value adjustments on hedged items, deferred acquisition cost and some other reserves. 
Full target: https://sciencebasedtargets.org/resources/files/Target-language-and-summary_ING.pdf</t>
  </si>
  <si>
    <t>https://www.ing.com/web/file?uuid=636ae511-5626-479d-b2ae-feadcce9c483&amp;owner=b03bc017-e0db-4b5d-abbf-003b12934429&amp;contentid=64531</t>
  </si>
  <si>
    <t xml:space="preserve">Our ambition for our buildings worldwide, both owned and rented, is to reach net zero by 2035. We also have a scope 1 and scope 2 target of a 90% reduction by 2030 (compared to 2014), and in 2023, the scope 1 and 2 emissions related to our buildings were 14 kt CO2e (an 81% reduction compared to 2014). (page 90)
</t>
  </si>
  <si>
    <t>Sources: 
https://www.ing.com/Sustainability/The-world-around-us-1/Reporting.htm
https://www.ing.com/Sustainability/Sustainable-business/Terra-approach.htm
https://www.ing.com/Sustainability/Our-own-operations/Environmental-performance.htm</t>
  </si>
  <si>
    <t>Emission scope is in line with ANCA methodology, covering scope 1 emissions on each farm, e.g. CO2 from energy usage, methane from rumen and intestinal fermentation, as well as manure, nitrous oxide from fertilizer and soil. Next to that, scope 2 and upstream scope 3 CO2 emissions related to the production of 
concentrate, roughage and by-products, fertilizer, energy and other input materials are in scope. We only cover on farm and upstream emissions of dairy processors, which are their scope 3 upstream emissions. (page 102)</t>
  </si>
  <si>
    <t xml:space="preserve"> We therefore prioritise real decarbonisation efforts in our approach and do not currently use any offsetting when measuring our portfolio alignment, nor do we plan 
to use them to achieve our Terra targets in the future. Our data providers also do not account for offsets in measuring ING's clients' climate performance. (page 34)</t>
  </si>
  <si>
    <t>barclays</t>
  </si>
  <si>
    <t>https://web.archive.org/web/20250915082148/https://home.barclays/our-sustainability-/barclays-approach-to-the-transition/achieving-net-zero-operations/#:~:text=We%20have%20a%20target%201,our%20global%20real%20estate%20portfolio</t>
  </si>
  <si>
    <t>- scope 1 &amp; 2: 90% absolute reduction in our Scope 1 and 2 market-based GHG emissions against a 2018 baseline by 2025 and 50% absolute reduction in our Scope 1 and 2 location-based GHG emissions against a 2018 baseline by 2030 (pg 72)
- for scope 3: work towards a milestone of 70% of our suppliers, by addressable spend, having science-based GHG emissions reduction targets in place (pg 72)</t>
  </si>
  <si>
    <t>progress:
- We have reached our target ahead of time for reducing our own Scope 1 and Scope 2 market-based absolute emissions, achieving a 95%  reduction as of the end of 2024, driven by a multi-year programme of real estate right-sizing, energy efficiency improvements and shift to renewable electricity sourcing across the Group‚Äôs real estate footprint.
- Reduced Scope 1 and 2 location-based absolute emissions by 56% against a 2018 baseline, tracking ahead of our target of 50% reduction by the end of 2030
key documents:
- Barclays Transition Update: https://web.archive.org/web/20251005054849/https://home.barclays/content/dam/home-barclays/documents/citizenship/Sustainability/Barclays-Transition-Update.pdf 
- Annual Report 2024: https://web.archive.org/web/20250820053210/https://home.barclays/content/dam/home-barclays/documents/investor-relations/reports-and-events/annual-reports/2024/Barclays-PLC-Annual-Report-2024.pdf
- FY2024 Sustainability and Corporate Responsibility Investor Presentation: https://web.archive.org/web/20250407152023/https://home.barclays/content/dam/home-barclays/documents/investor-relations/ResultAnnouncements/FullYear2024Results/20250213-FY24-Sustainability-and-Corporate-Responsibility.pdf
- Achieving net zero operations: https://web.archive.org/web/20250915082148/https://home.barclays/our-sustainability-/barclays-approach-to-the-transition/achieving-net-zero-operations/#:~:text=We%20have%20a%20target%201,our%20global%20real%20estate%20portfolio</t>
  </si>
  <si>
    <t xml:space="preserve">These targets cover Scope 1, 2 and 3 emissions, including methane, from upstream oil, gas, natural gas liquids, and coal. The targets cover pure play and integrated companies carrying out mining, exploration and production activities. (pg 22 Barclays Transition Update) </t>
  </si>
  <si>
    <t xml:space="preserve">Plan: see pg 70-124 of annual report
Equity: "Barclays aims to contribute to a just transition that seeks to manage the negative social impacts of the transition on people, maximise socioeconomic opportunities for people, and engage with affected people on these impacts and opportunities. Barclays undertook just transition assessments for high-emitting sectors where just transition is a consideration, for example, energy, power and utilities, and food and agriculture. We assessed social risks that could disrupt the cost or pace of the transition, potential adverse social or human rights impacts on people, and potential socioeconomic opportunities for people. These assessments will help inform our understanding of risks, impacts, and opportunities in the context of sustainable and transition finance." (pg 118)
Public climate dashboard as well
Executive remuneration: Sustainability-related measures are included as part of the Executive Directors‚Äô Long Term Incentive Plan (LTIP), reflecting the long-term nature of our strategy, and that progress is expected to be non-linear and is best assessed over a multi-year period. For the 2025-2027 LTIP, an overall weighting of 25% is allocated to the broader category of Sustainability, customers and clients. (pg 62 Transition plan). The Sustainability measures will include Financing the transition, reducing our financed emissions and achieving net zero operations, as well as supporting our communities. (Annual report) </t>
  </si>
  <si>
    <t>aim to develop our approach to counterbalance residual emissions as we near 2050, by evaluating latest technology and market practices on carbon credits.
- we are aiming to introduce an internal carbon pricing system from 2025. Our new internal carbon price will be linked to emissions generated from air business travel. We intend to use the proceeds of this pricing system to purchase carbon removal credits. (pg 35 Annual report)
CCS: 
- "focused on investing and scaling climate tech, the physical and digital technologies that will reduce or remove greenhouse gas emissions or improve resilience or adaptation to the physical impacts of climate change, for example, ‚Äì hydrogen, carbon capture, batteries, among others" (pg 62)... Therefore, During 2023 we developed a Transition Finance Framework, which we published in early 2024. The Transition Finance Framework sets out the criteria for the inclusion of transition financing in our $1trn target. The inclusion of transition financing reflects our recognition of the importance of lending and facilitating funding and investing in technologies and activities that support GHG emission reduction (directly or indirectly) in high-emitting and hard-to-abate sectors. (pg 67)
- examples: participated in the financing for the Northern Endurance Partnership (NEP), the CO2 transportation and storage provider for the East Coast Cluster. This will serve the Teesside-based carbon capture projects ‚Äì NZT Power, H2Teesside and Teesside Hydrogen CO2 Capture from 2027‚Äì that were selected for first connection to NEP by DESNZ in March 2023 as part of the UK‚Äôs cluster sequencing process for CCUS. (pg 93) 
"We expect to use some level of negative emissions to offset any residual gap-to-net-zero, although our approach is principally focused on emissions reduction."
https://home.barclays/society/our-position-on-climate-change/why-net-zero/</t>
  </si>
  <si>
    <t>lockheed martin</t>
  </si>
  <si>
    <t>https://web.archive.org/web/20230506103949/https://sustainability.lockheedmartin.com/sustainability/beyond-the-smp/carbon-strategy-and-climate-related-risk/</t>
  </si>
  <si>
    <t xml:space="preserve">Updated from previous commitment: Our updated carbon emissions reduction goal represents a shift from intensity-based emissions models to a commitment in absolute terms and from an updated baseline. Lockheed Martin was an early adopter of science-based carbon reduction goals. Our initial 2025 SMP emissions reduction goal aligned with the methodology of the Center for Sustainable Organizations (CSO), one of the first organizations to tie climate science to more tangible corporate goal-setting. At that time we selected an intensity-based goal that was established to outperform the CSO model criteria for aligning with a 1.5¬∞C outcome in the long-term. In updating our performance commitment, we included three transformational elements: a shift to an absolute carbon reduction measurement, an acceleration of the total carbon reduction to which we are committed, and an update of the baseline year from which we measure our performance to make that commitment more current, relevant and challenging. </t>
  </si>
  <si>
    <t>Scope 3 is being addressed by Lockheed Martin but not included in target: "Despite the complex and unique challenges faced by our industry, we are taking action to address Scope 3 emissions."</t>
  </si>
  <si>
    <t xml:space="preserve">Review of measures: Our executive leadership team and Board of Directors recognize the investment required to achieve these accelerated goals and the need to incorporate these commitments in our long-range business plans. Through these commitments, we also recognize that more ambitious targets are needed to continue progress beyond 2030. With this in mind, we have programs and governance structures in place to ensure that we regularly monitor performance and continue to evolve our carbon strategy and carbon reduction efforts over time. </t>
  </si>
  <si>
    <t>metlife</t>
  </si>
  <si>
    <t>MetLife, Inc.</t>
  </si>
  <si>
    <t>US59156R1086</t>
  </si>
  <si>
    <t>C4BXATY60WC6XEOZDX54</t>
  </si>
  <si>
    <t>https://www.metlife.com/sustainability/MetLife-sustainability/climate/energy-emissions/</t>
  </si>
  <si>
    <t>Reduce location-based GHG emissions by 30% from 2019 to 2030 across all owned and leased properties, fleet (Scope 1 and 2), and employee business travel (Scope 3).</t>
  </si>
  <si>
    <t>MetLife's 2030 Climate Goals include: 
 1. Maintain carbon neutrality annually for our global offices, fleet, and business travel (achieved for six consecutive years)
 2. Reduce location-based GHG emissions by 30% from 2019 to 2030
 3. Achieve green or healthy building certification for 40% of our global office portfolio (sq. ft)
 4. Mobilize 100 suppliers to set a GHG emissions reduction target by 2025
 MetLife's 2020 goals: 
 'By the end of 2019, we achieved all four of our global environmental targets. We achieved carbon neutrality for the fourth year in a row. We collaborated with 103 suppliers, who disclosed their GHG emissions and emissions reduction activities publicly. And we nearly tripled our public goals to reduce energy and emissions globally by 10% by 2020, reducing energy by 33% and emissions by 27% globally. ' (https://www.metlife.com/sustainability/MetLife-sustainability/climate/energy-emissions/)</t>
  </si>
  <si>
    <t>scope 1, 2 and scope 3:business travel</t>
  </si>
  <si>
    <t xml:space="preserve">public plan:https://sustainabilityreport.metlife.com/content/dam/metlifecom/us/sustainability/pdf/report/2020/2020-sustainability-report.pdf
"Achieve green or healthy
building certification for
40%
of our global office
portfolio by 2030 (sq. ft.)
</t>
  </si>
  <si>
    <t>MetLife currently uses carbon credits to achieve annual carbon neutrality. Interim emission reduction targets exclude the use of credits.</t>
  </si>
  <si>
    <t>roche</t>
  </si>
  <si>
    <t>CH0012032048</t>
  </si>
  <si>
    <t>549300U41AUUVOAAOB37</t>
  </si>
  <si>
    <t xml:space="preserve">Overall Net-Zero Target: F. Hoffmann-La Roche Ltd commits to reach net-zero greenhouse gas emissions across the value chain by 2045. Near-Term Targets: F. Hoffmann-La Roche Ltd commits to reduce absolute scope 1 and 2 GHG emissions 70% by 2029 from a 2022 base year.* F. Hoffmann-La Roche Ltd also commits to reduce absolute scope 3 GHG emissions from fuel- and energy-related activities, waste generated in operations, and business travel 22.5% within the same timeframe.* F. Hoffmann-La Roche Ltd further commits to reduce absolute scope 3 GHG emissions from use of sold products and end-of-life treatment of sold products 22.5% within the same timeframe. F. Hoffmann-La Roche Ltd finally commits that 70% of its suppliers by emissions covering purchased goods and services, capital goods, and upstream transportation and distribution will have science-based targets by 2029.
*The target boundary includes land-related emissions and removals from bioenergy feedstocks.  Long-Term Targets: F. Hoffmann-La Roche Ltd commits to reduce absolute scope 1 and 2 GHG emissions 90% by 2045 from a 2022 base year.* F. Hoffmann-La Roche Ltd also commits to reduce absolute scope 3 GHG emissions 90% within the same timeframe.*
*The target boundary includes land-related emissions and removals from bioenergy feedstocks.                         </t>
  </si>
  <si>
    <t>https://assets.roche.com/f/176343/x/124e641cb6/scope-1-and-2-greenhouse-gas-emissions.pdf</t>
  </si>
  <si>
    <t>Reduce GHG emissions from business flights [t CO2/employee] ‚Äì18% 2019 and 2025
Reduce scope 1 &amp; 2 GHG emissions [t CO2/employee] by 40% between 2019 and 2025</t>
  </si>
  <si>
    <t>Our scope 1 &amp; 2 GHG reduction targets submitted to SBTi include:
‚óè Near-term: Reduce Scope 1&amp;2 GHG emissions by 75% by 2029 (base year: 2019). The
baseline year will be adjusted to align goals across scopes.
‚óè Long-term: Achieve net zero emissions across Roche‚Äôs value chain by 2045.
*Annual report 2024: https://assets.roche.com/f/176343/x/09457b2a19/ar24e.pdf or http://archive.today/nAjnr
*Greenhouse Gas Emissions Scope 1, 2 &amp; 3: https://assets.roche.com/f/176343/x/124e641cb6/scope-1-and-2-greenhouse-gas-emissions.pdf or http://archive.today/N7OZR
*SHE goals for the Roche Group: 2020 - 2025: https://assets.roche.com/f/176343/x/cd87761569/20200331-she-goals-2020-2025-communication.pdf or http://archive.today/E0PuS</t>
  </si>
  <si>
    <t>The target for achieving net zero in scope 3 is only described for 2025 (with an 18% reduction in Scope 3 GHG emissions, based on the 2019 baseline), while the targets for scopes 1 and 2 are set as interim and final goals extending to 2050.</t>
  </si>
  <si>
    <t>Reaching these goals is everyone‚Äôs responsibility
at Roche. Progress is tracked internally through
the cross-functional Corporate Sustainability
Steering Committee. This governance body reports
to the Corporate Governance and Sustainability
Committee of the Board of Directors, is chaired
by the Head Strategy and Sustainability and
comprises nominees from the Pharmaceuticals
and Diagnostics Divisions and Group functions.
Progress will be driven by sustainability teams in
the pharmaceuticals and diagnostics business
areas with our established Scope 3 Decarbonisation
Centre of Excellence acting as a cross-functional
coordination point for our value chain decarbonisation
efforts. Performance will continue to be reported
externally on an annual basis.
Policies, due diligence and risk assessment
across our value chain
Roche‚Äôs positions on GHGs and energy are
outlined in publicly available position papers on
our website.11 The Roche Group Policy on Safety,
Security, Health and Environmental Protection
(SHE)12 outlines our environmental protection
expectations for all sites and colleagues. The
Roche Group Code of Conduct13 further details
our SHE approach and expectations, and the
Roche Supplier Code of Conduct14 affirms our
expectations to our suppliers.
Roche‚Äôs long-term climate risk management
priorities, including physical risk adaptation and
transition risks, are covered in chapter 6. Task Force
on Climate-related Financial Disclosures (TCFD) of
this report.</t>
  </si>
  <si>
    <t>Aligned with the SBTi framework, our approach focuses on emissions reduction. Once the majority of our reductions are achieved, we plan to offset no more than 10% of our emissions (2022 baseline). There were no purchases associated with the voluntary carbon market in the reporting year or reductions claims made in relation to such projects.</t>
  </si>
  <si>
    <t>hca healthcare</t>
  </si>
  <si>
    <t>https://web.archive.org/web/20250526011153*/https://www.hcahealthcareimpact.com/wp-content/uploads/2025/03/hca-healthcare-impact-report-2025.pdf</t>
  </si>
  <si>
    <t xml:space="preserve">The 2025 Annual Impact Report does not state anything about the initiatives and target plans previously mentioned in 2024 and 2023 reports. This is quite a considerable roll back. Emissions reporting only stated up to end of 2023.
Worth noting HCA Healthcare UK have set net zero targets - Net Zero scope 1 &amp; 2 by 2035, Scope 3 by 2045. Interim targets of scope 1 &amp;2 30% reduction by 2030 vs 2020 baseline. 
The previous USA commitment was......
In the short term, HCA Healthcare is pursuing a plan to reduce its Scope 1 and 2 emissions by 2030 in line with the Paris Agreement‚Äôs 1.5ÀöC emissions reduction goal. HCA Healthcare also has an ambition of identifying a pathway to reach net-zero GHG emissions by 2050 as it relates to Scope 1 and 2 emissions (Annual Report 2023: https://www.hcahealthcareimpact.com/wp-content/uploads/2023/11/2023_AnnualSustainabilityReport.pdf).
In 2021, HCA Healthcare assessed its Scope 1 and Scope 2 greenhouse gas (GHG) emissions and water use for 2020. Based on this assessment, HCA Healthcare is implementing a plan to reduce Scope 1 and Scope 2 emissions over the next 3 to 5 years, and a strategy to improve environmental performance more broadly. (From TCFD reoprt: https://s23.q4cdn.com/949900249/files/doc_downloads/TCFD/2022.03.31_HCA_TCFD-Report-v2.pdf)
HCA Healthcare‚Äôs initiatives to reduce Scope 1 and 2 GHG emissions contemplate operational changes that reduce energy consumption, accelerating related capital investments, new technology pilots, renewable energy contracting and investments, and medical gas initiatives. Implementation of decarbonization initiatives will be governed by an Environmental Performance Steering Committee. Implementation progress will be monitored through digital dashboards that provide real-time data and benchmarking. 
In 2021, HCA Healthcare assessed its Scope 1 and Scope 2 greenhouse gas (GHG) emissions and water use for 2020. Based on this assessment, HCA Healthcare is implementing a plan to reduce Scope 1 and Scope 2 emissions over the next 3 to 5 years, and a strategy to improve environmental performance more broadly. (From TCFD reoprt: https://s23.q4cdn.com/949900249/files/doc_downloads/TCFD/2022.03.31_HCA_TCFD-Report-v2.pdf)
HCA Healthcare‚Äôs initiatives to reduce Scope 1 and 2 GHG emissions contemplate operational changes that reduce energy consumption, accelerating related capital investments, new technology pilots, renewable energy contracting and investments, and medical gas initiatives. Implementation of decarbonization initiatives will be governed by an Environmental Performance Steering Committee. Implementation progress will be monitored through digital dashboards that provide real-time data and benchmarking. </t>
  </si>
  <si>
    <t>Although approximate Scope 1 and 2 emissions for 2020, 2021 and 2022 were calculated in the 2023 annual report, the specific goals with detailed numbers were not provided. HCA Healthcare is exploring a process to measure Scope 3 GHG emissions in the future.</t>
  </si>
  <si>
    <t xml:space="preserve">HCA Healthcare conducts both an annual and 3- to 5-year strategy review that sets enterprise priorities and informs financial planning decisions. We link these strategy reviews to our annual ERM process. In addition, these reviews are linked to other processes and the work of committees across HCA Healthcare, for example by the EPEO team (HCA Healthcare TCFD Report: https://s23.q4cdn.com/949900249/files/doc_downloads/TCFD/2022.03.31_HCA_TCFD-Report-v2.pdf). 
We continue to implement our plan to manage energy use and reduce GHG emissions throughout the enterprise. This plan includes reducing energy consumption, investing in capital where necessary, piloting new technology, exploring renewable energy and working with physicians to implement medical gas initiatives and will be monitored through digital dashboards. The implementation and ongoing progress of our decarbonization initiatives are overseen by the ESG Steering Committee (Annual Sustainability Report 2023: https://www.hcahealthcareimpact.com/wp-content/uploads/2023/11/2023_AnnualSustainabilityReport.pdf). </t>
  </si>
  <si>
    <t>basf</t>
  </si>
  <si>
    <t>https://web.archive.org/web/20230725102525/https://www.basf.com/global/en/who-we-are/sustainability/we-produce-safely-and-efficiently/energy-and-climate-protection/climate-protection-goal.html</t>
  </si>
  <si>
    <t>In addition, we want to reduce our greenhouse gas emissions worldwide by 25 percent by 2030 compared with 2018 ‚Äì and to achieve this despite targeted growth and the construction of a large Verbund site in South China. Excluding the effects of the planned growth, this means cutting CO2 emissions in half in the current business by the end of this decade. SCOPE 3 - reduce Scope 3.1 emissions by 15% by 2030 comapred to 2022</t>
  </si>
  <si>
    <t>https://www.basf.com/global/en/who-we-are/strategy/our-targets.html#text2102132081
https://www.basf.com/global/en/media/news-releases/2021/03/p-21-166.html
Target in annual report: https://web.archive.org/web/20230725104923/https://report.basf.com/2022/en/</t>
  </si>
  <si>
    <t xml:space="preserve">Gases; "Other greenhouse gases are converted into CO2 equivalents according to the Greenhouse Gas Protocol." [https://web.archive.org/web/20230725102525/https://www.basf.com/global/en/who-we-are/sustainability/we-produce-safely-and-efficiently/energy-and-climate-protection/climate-protection-goal.html]. 
Scopes: "The goal includes Scope 1 and Scope 2 emissions." [https://web.archive.org/web/20230725102525/https://www.basf.com/global/en/who-we-are/sustainability/we-produce-safely-and-efficiently/energy-and-climate-protection/climate-protection-goal.html]. </t>
  </si>
  <si>
    <t xml:space="preserve">Plan: There has been some identification of levers that will lead to achievement of target, but not a detailed plan. [see: /web/20230725104111/https://www.basf.com/global/en/who-we-are/sustainability/we-produce-safely-and-efficiently/energy-and-climate-protection/carbon-management.html]
Reporting: Annual integrated reports include reporting on progress towards the target. See 2022 iteration: https://web.archive.org/web/20230725104923/https://report.basf.com/2022/en/
Accountability: "The achievement of climate protection targets also influences the compensation of members of the Board of Executive Directors and senior executives." [https://web.archive.org/web/20230725104923/https://report.basf.com/2022/en/]
</t>
  </si>
  <si>
    <t>Offsets: "In addition, we will also consider temporarily taking external offsetting measures such as purchasing certificates if the technical or economic environment does not permit a stabilization of emissions at the 2018 level using the above approaches. Sharp increases due to the startup of large-scale plants will be progressively offset. When deciding on investments and acquisitions, we systematically consider the effects on greenhouse gas emissions." [https://web.archive.org/web/20230725102525/https://www.basf.com/global/en/who-we-are/sustainability/we-produce-safely-and-efficiently/energy-and-climate-protection/climate-protection-goal.html]
Carbon removal: Some evidence of CCS being used but not clear how it fits into target. E.g., at the Antwerp site, BASF is planning to invest in one of the largest carbon capture and storage (CCS) projects under the North Sea. Together with partners in the Antwerp@C consortium, this creates the opportunity to avoid more than 1 million metric tons of CO2 emissions per year from the production of basic chemicals. A final investment decision is targeted for 2022.</t>
  </si>
  <si>
    <t>ko√ß holding</t>
  </si>
  <si>
    <t>Ko√ß Holding</t>
  </si>
  <si>
    <t>TUR</t>
  </si>
  <si>
    <t>https://www.kocbayi.com.tr/getmedia/a2219fa6-e494-41f1-b591-7d459b52c77e/koc-grup-surdurulebilirlik-raporu-2020.pdf.aspx?ext=.pdf</t>
  </si>
  <si>
    <t>We aim to reduce our Scope 1 and scope 2 greenhouse gas emissions by 27% in 2030 and 49% in 2040, compared to 2017 and become carbon-neutral by 2050</t>
  </si>
  <si>
    <t>See also: https://ungc-production.s3.us-west-2.amazonaws.com/attachments/cop_2022/515387/original/KOCGSP2021FINAL_07.07.2022.PDF?1657907848</t>
  </si>
  <si>
    <t>For all relevant greenhouse gases (e.g. carbon dioxide, methane, nitrous oxide, F-gases etc.), report in metric tonnes of carbon dioxide equivalent (tCO2e) GHG Protocol Scope 1 and Scope 2 emissions. Estimate and report material upstream and downstream (GHG Protocol Scope 3) emissions where appropriate.</t>
  </si>
  <si>
    <t>prudential financial</t>
  </si>
  <si>
    <t>US74251V1026</t>
  </si>
  <si>
    <t>CUMYEZJOAF02RYZ1JJ85</t>
  </si>
  <si>
    <t>china merchants bank</t>
  </si>
  <si>
    <t>China Merchants Bank Co</t>
  </si>
  <si>
    <t>http://s3gw.cmbchina.com/lb50.01-cmbweb-prd/CIOAManager/20220318/87666ece-fb37-4b6c-b0cc-1730132045c1.pdf</t>
  </si>
  <si>
    <t>carbon neutrality by 2060 in 2021 sustainability report. However in 2022 and 2023 sustainability report this has been removed as a target</t>
  </si>
  <si>
    <t>Info from https://s3gw.cmbimg.com/lb50.01-cmbweb-prd/cmbcms/20240627/d4a2d4a7-6e44-4ed9-b72f-c5d3f3369410.pdf (p66)</t>
  </si>
  <si>
    <t>Plan: focus is on green finance; there are a list of measures on p86, but most are vague, e.g. 'Improving supporting credit policies, strengthening policy guidance and helping adjust the asset structure' (
Equity: 'to promote social progress and social equity' (p21)
Accountable: 'The Board of Supervisors focused on the performance of the Board of Directors and senior management in inclusive finance, green finance, consumer rights protection, social responsibility, environmental protection, and other aspects, and put forward some targeted opinions and suggestions.' (p22)</t>
  </si>
  <si>
    <t>Info about carbon removal  from https://s3gw.cmbimg.com/lb50.01-cmbweb-prd/CIOAMananger/20240325/46e9e604-5282-45de-9ccd-a7378a14bec3.pdf (p41)</t>
  </si>
  <si>
    <t>petronas</t>
  </si>
  <si>
    <t>alimentation couche tard</t>
  </si>
  <si>
    <t>https://web.archive.org/web/20250618220104/https://filecache.investorroom.com/mr5ircnw_alimentationcouchetard/403/ACT_Sustainability_Report_2024.pdf</t>
  </si>
  <si>
    <t xml:space="preserve">2024 sustainability report, p. 49: 50% reduction equivalent from 2020 baseline in net Scope 1 and 2 emissions from energy consumption, including the use of carbon credits. </t>
  </si>
  <si>
    <t>The company first introduced both interim and end targets for carbon neutrality in its 2024 sustainability report (published on June 26, 2024). In its 2023 sustainability report, the company only mentioned an interim goal to reduce the GHG footprint of its fuel operations by 12% (2023 sustainability report, pp  9 &amp; 47). As of June 17, 2025, no further updates have been found.</t>
  </si>
  <si>
    <t>2024 sustainability, p 41: As currently structured, ACT‚Äôs Board has the ultimate responsibility for the oversight of sustainability related issues, including climate change. Specifically, it is responsible for overseeing all risks material to the business and ensuring that effective mitigation strategies are in place. The Board also approves the company‚Äôs climate related goals, commitments, policies, management systems, and external disclosures.</t>
  </si>
  <si>
    <t>2024 sustainability, p. 49: 50% reduction equivalent from 2020 baseline in net Scope 1 and 2 emissions from energy consumption, including the use of carbon credits. 
https://web.archive.org/web/20250618220104/https://filecache.investorroom.com/mr5ircnw_alimentationcouchetard/403/ACT_Sustainability_Report_2024.pdf</t>
  </si>
  <si>
    <t>lenovo</t>
  </si>
  <si>
    <t>Lenovo Group Limited</t>
  </si>
  <si>
    <t>HK0992009065</t>
  </si>
  <si>
    <t>254900VUZRGD5U73RE46</t>
  </si>
  <si>
    <t>Overall Net-Zero Target Lenovo commits to reach net-zero GHG emissions across the value chain by FY2049/2050. Near-Term Targets Lenovo commits to reduce absolute scope 1 and scope 2 GHG emissions 50% by FY2029/2030 from a FY2018/2019 base year. Lenovo also commits to reduce scope 3 GHG emissions from use of sold products 35% on average for comparable products within the same timeframe. Lenovo commits to reduce scope 3 GHG emissions from purchased goods and services 66.5% per million US$ gross profit within the same timeframe. Lenovo further commits to reduce scope 3 GHG emissions from upstream transportation and distribution 25% per tonne-km of transported product by within the same timeframe. Long-Term Targets Lenovo commits to reduce absolute scope 1, 2, and 3 GHG emissions 90% by FY2049/50 from a FY2018/19 base year.</t>
  </si>
  <si>
    <t>Lenovo</t>
  </si>
  <si>
    <t>https://investor.lenovo.com/en/sustainability/reports/FY2023-lenovo-sustainability-report.pdf</t>
  </si>
  <si>
    <t>By FY 2029/30, (1) 'Reduce absolute Scope 1 + Scope 2 GHG emissions 50%', (2) 'Reduce Scope 3 GHG emissions from use of sold products 35% per comparable product (for notebooks, desktops and servers)', (3) 'Reduce Scope 3 GHG emissions (supply chain) from procured goods and services 66.5% per million US$ gross profit', (4) 'Reduce Scope 3 GHG emissions from global logistics operations 25% per tonne-km of transported product' (p22).</t>
  </si>
  <si>
    <t>'On January 19, 2023, the Company announced its SBTi validated target to reach net-zero greenhouse gas (GHG) emissions by 2050. The Company‚Äôs net-zero target is to achieve a 90 percentage reduction across Scope 1, 2, and 3 emissions.' "The Company‚Äôs long-term 2050 net-zero target coincides with its near-term, SBTi-validated 2030 emissions reduction targets." (p21)</t>
  </si>
  <si>
    <t xml:space="preserve">coverage of scope 1, scope 2, and scope 3 (both upstream and downstream). A few emissions are marked as "not relevant to the company" including leased assets (upstream), investments (upstream), transportation and distribution (downstream), processing of sold products (downstream), leased assets (downstream), and franchises (downstream) - (p.21) </t>
  </si>
  <si>
    <t>"The Company‚Äôs Chief Legal &amp; Corporate Responsibility Officer provides executive leadership for its ESG position, including climate change programs. In addition, the ESG Executive Oversight Committee (EOC), chaired by the Chief Legal &amp; Corporate Responsibility Officer, provides strategic direction and facilitates the coordination of ESG efforts across the Company, including proposing recommendations for the effective management of ESG programs. The ESG EOC is comprised of senior management from across the business and functional areas and is chartered to promote a culture that encourages strong ESG performance, including compliance and leadership activities. Regular updates on ESG issues, including updates on topics discussed by the ESG EOC, are also provided to the Board and its Committees from the Chief Legal &amp; Corporate Responsibility Officer." (p20).</t>
  </si>
  <si>
    <t>korea electric power</t>
  </si>
  <si>
    <t>https://companiesmarketcap.com/sustainability-reports/7315.sar.en.2024.pdf</t>
  </si>
  <si>
    <t>"The government has prepared the carbon-neutral scenario 2050 and updated its NDC in an effort to keep the 1.5¬∞C within reach, as indicated by the IPCC Special Report on the Global Warming of 1.5‚ÑÉ...Accordingly, the new target of KEPCO reflects a 40% reduction target of emissions in 2018 by 2030 according to the national carbon neutrality scenario 2050 and the updated NDC." (P.63, KEPCO CDP report 2022)</t>
  </si>
  <si>
    <t>"KEPCO and KEPCO group companies are actively working toward achieving the 2050 carbon neutrality target through the ‚ÄúZERO for Green‚Äù strategy."</t>
  </si>
  <si>
    <t>"The new target covers scopes 1 and 2 of KEPCO's emissions based on the Korea emission trading scheme. KEPCO has reported all greenhouse gas emissions (Scope1 and Scope2) company-wide." (P.63, KEPCO CDP report 2022).
"SF6 emission reduction is the main key for KEPCO to achieve NDC target and the national carbon neutrality 2050 scenario...KEPCO will take care of internal SF6 emissions all by 2050." (P.64, KEPCO CDP report 2022).
KEPCO reported Scope 3 emissions on CDP in 2018. The company "has not yet established a base year for Scope3 but will consider it if necessary in the future". (P.76, KEPCO CDP report 2022).</t>
  </si>
  <si>
    <t>Re Public Plan for achieving its target: The company has a simple "Environment Management Action Plan" which stated action strategies including "reduce CO2 and SF6 emissions directly" and "cut down indirect emissions of greenhouse gas" posted on its company website's "Sustainability" page (https://home.kepco.co.kr/kepco/EN/D/htmlView/ENDCHP003.do?menuCd=EN040303). The 2023 KEPCO &amp; KEPCO Group Companies Sustainability Report also shows a simple "Roadmap for Reducing Greenhouse Gas Emissions" (P.31). Many strategic goals and plans are also mentioned in the various reports discussed. However, there isn't a technical document with a clear timeframe that outlines detailed steps the company will take  to achieve the targets.
Re Accountability: "Monetary incentives are provided to employees, including the CEO and other C-Suite officers, based on their performance in achieving emission reduction goals and energy saving goals."(P.10, KEPCO CDP report 2022)</t>
  </si>
  <si>
    <t>"KEPCO has participated in the Korea Emissions Trading Scheme (hereafter Korea ETS), which is now in the third phase (2021-2025). During the third phase (2021 to 2025), the government has strengthened aggressive greenhouse gas emission reduction targets and allocated 10% of the greenhouse gas emission allowances through an auction, and the uses of submitting offset credits were limited to 5% of greenhouse gas emission. KEPCO has established a target of greenhouse gas emissions (Scoep1 and 2) to comply with Korea ETS" (P.26, KEPCO CDP report 2022)
"KEPCO [was] assigned allocation carbon credit equivalent to 2.79 million tons from 2021 to 2023 from the government." (P.27-28, KEPCO CDP report 2022)
KEPCO has a pilot project to plant mangrove trees on 50 hectares of land (3,600 trees per ha) in Myanmar which will secure 170 thousand tonnes‚Äô worth of allowances for the next two decades. The company also plans to "carry out the CDM mangrove afforestation project 4 times in Myanmar to secure 113.02 billion tonnes‚Äô worth of allowances in the future. KEPCO earns additional emission credits through CDM projects abroad to cope with the shortage of allowances in domestic market." (P.16, KEPCO CDP report 2021).
"KEPCO will steadily reduce GHG emissions through recovery and purification of SF6 and carbon offset projects such as the distribution of the midnight heat pump boilers and the CDM mangrove afforestation project in Myanmar and intends to save expenses by procuring carbon credits home and abroad."(P.57, KEPCO CDP report 2022)</t>
  </si>
  <si>
    <t>toyota tsusho</t>
  </si>
  <si>
    <t>TOYOTA TSUSHO CORPORATION</t>
  </si>
  <si>
    <t>JP3635000007</t>
  </si>
  <si>
    <t>549300CEE2ENIUJNXB84</t>
  </si>
  <si>
    <t>Trading Companies and Distributors, and Commercial Services and Supplies</t>
  </si>
  <si>
    <t xml:space="preserve">Overall Net-Zero Target: Toyota Tsusho Corporation commits to reach net-zero greenhouse gas emissions across the value chain by 2050. Near-Term Targets: Toyota Tsusho Corporation commits to reduce absolute scope 1 and 2 GHG emissions 50% by 2030 from a 2019 base year.*
Toyota Tsusho Corporation also commits to reduce absolute scope 3 GHG emissions 27.5% within the same timeframe.*
*The target boundary includes land-related emissions and removals from bioenergy feedstocks.                       Long-Term Targets: Toyota Tsusho Corporation commits to reduce absolute scope 1 and 2 GHG emissions 95% by 2050 from a 2019 base year.*
Toyota Tsusho Corporation also commits to reduce absolute scope 3 GHG emissions 90% within the same timeframe.*
*The target boundary includes land-related emissions and removals from bioenergy feedstocks.                     </t>
  </si>
  <si>
    <t>https://www.toyota-tsusho.com/english/sustainability/environment/climate-change.html?</t>
  </si>
  <si>
    <t xml:space="preserve">Toyota Tsusho Corporation announced group-wide greenhouse gas (GHG) reduction targets in July 2021 as part of its commitment to the Paris Agreement and the transition to a decarbonized society. The company aims to reduce Scope 1 and 2 emissions by 50% and Scope 3 emissions by 27.5% by 2030, compared with 2019 levels, and to achieve net-zero GHG emissions across the entire value chain (Scopes 1, 2, and 3) by 2050. These targets apply globally across all Toyota Tsusho Group operations and include its supply chain. The 2030 interim targets were established as concrete milestones toward the 2050 net-zero goal. Toyota Tsusho continues to promote renewable energy, circular economy initiatives, and decarbonization projects throughout its business sectors. source: https://web.archive.org/web/20240922/https://www.toyota-tsusho.com/english/sustainability/environment/climate-change.html
</t>
  </si>
  <si>
    <t xml:space="preserve">
Toyota Tsusho Corporation‚Äôs greenhouse gas (GHG) reduction and net-zero targets apply to the entire Toyota Tsusho Group, including its global operations, subsidiaries, and supply chain. The company‚Äôs targets cover Scope 1 (direct), Scope 2 (indirect from energy use), and Scope 3 (value chain) emissions. The 2030 interim targets include a 50% reduction in Scope 1 and 2 emissions and a 27.5% reduction in Scope 3 emissions, both compared with 2019 levels. The end target is to achieve net-zero GHG emissions across all scopes by 2050. The targets cover all greenhouse gases (not only CO‚ÇÇ), consistent with international GHG Protocol standards. They are forward-looking and do not include past (historical) emissions. sources: https://web.archive.org/web/20240922/https://www.toyota-tsusho.com/english/sustainability/environment/climate-change.html
</t>
  </si>
  <si>
    <t xml:space="preserve">Toyota Tsusho Corporation has a public governance framework supporting its climate-related targets. Oversight is provided by the Board of Directors through the Sustainability Management Committee and the Carbon Neutrality Promotion Committee, which are responsible for monitoring progress toward the company‚Äôs greenhouse gas (GHG) reduction and net-zero goals. Executive leadership, including the President and Chief Executive Officer, is formally accountable for achieving these targets. The company maintains a public plan describing actions to reach its targets, including expansion of renewable energy, promotion of circular-economy business models, low-carbon supply-chain initiatives, and technological innovation such as hydrogen and EV projects. These measures cover all relevant GHG scopes (1, 2, and 3). Toyota Tsusho provides annual reporting through its Integrated Report and Sustainability Data Book, which include updates on climate-related progress, governance, and emissions data. However, the plan does not explicitly reference equity or just-transition principles, and no fixed schedule for internal review of measures is published. source: https://web.archive.org/web/20240922/https://www.toyota-tsusho.com/english/sustainability/environment/climate-change.html https://web.archive.org/web/20240922/https://www.toyota-tsusho.com/english/ir/library/integrated.html
</t>
  </si>
  <si>
    <t xml:space="preserve">Toyota Tsusho Corporation‚Äôs climate targets focus primarily on direct and value-chain emissions reductions rather than carbon offsetting or removals. The company has not publicly stated that it will use traded carbon credits or offsets from outside its value chain to achieve its 2030 or 2050 targets. The targets aim for absolute reductions in greenhouse gas (GHG) emissions‚Äî50% for Scopes 1 and 2, and 27.5% for Scope 3 by 2030 (from 2019 levels)‚Äîand net-zero emissions across all scopes by 2050. Toyota Tsusho‚Äôs climate disclosures and integrated reports emphasize actions such as energy efficiency, renewable energy expansion, supply chain decarbonization, and circular economy initiatives, but they do not include separate numerical targets for carbon removals or describe the use of carbon capture or nature-based removal projects. In summary, Toyota Tsusho‚Äôs plan is centered on decarbonization within its own operations and supply chain, with no indication to date of reliance on external offsets or removals. source: https://web.archive.org/web/20240922/https://www.toyota-tsusho.com/english/sustainability/environment/climate-change.html https://web.archive.org/web/20240922/https://www.toyota-tsusho.com/english/ir/library/integrated.html
</t>
  </si>
  <si>
    <t>china poly</t>
  </si>
  <si>
    <t>wilmar</t>
  </si>
  <si>
    <t>Wilmar International Limited</t>
  </si>
  <si>
    <t>SG1T56930848</t>
  </si>
  <si>
    <t>549300H2EAI4YRLWBB20</t>
  </si>
  <si>
    <t xml:space="preserve">Overall net-zero target:
Wilmar International Limited commits to reach net-zero greenhouse gas emissions across the value chain by 2050.
Near-term targets:
Energy &amp; Industry: Wilmar International Limited commits to reduce absolute scope 1 and 2 GHG emissions 50.4% by 2032 from a 2022 base year.* Wilmar
International Limited also commits to reduce absolute scope 3 GHG emissions from purchased goods and services, fuel- and energy-related activities,
upstream transportation and distribution and processing of sold products 30% within the same timeframe.* *The target boundary includes land-related
emissions and removals from bioenergy feedstocks.
FLAG: Wilmar International Limited commits to reduce absolute scope 1 and 3 FLAG GHG emissions 36.4% by 2032 from a 2022 base year.**
**The target includes FLAG emissions and removals. Wilmar International Limited commits to no deforestation across its primary deforestation-linked commodities, with a target date of December 31, 2025.
Long-term targets:
Energy &amp; Industry: Wilmar International Limited commits to reduce absolute scope 1 and 2 GHG emissions 90% by 2050 from a 2022 base year.* Wilmar
International Limited also commits to reduce absolute scope 3 GHG emissions from purchased goods and services, fuel- and energy-related activities,
upstream transportation and distribution, downstream transportation and distribution and processing of sold products 90% within the same timeframe.* *The
target boundary includes land-related emissions and removals from bioenergy feedstocks.
FLAG: Wilmar International Limited commits to reduce absolute scope 1 and 3 FLAG GHG emissions 72% by 2050 from a 2022 base year.**
**The target includes FLAG emissions and removals.
</t>
  </si>
  <si>
    <t>https://web.archive.org/web/20250920115355/https://ir-media.wilmar-international.com/media/document/22ed848d-6aa3-4421-ad6e-5df50e959d1f/assets/24_0151_wilmar_2024_sr-v7-27-may.pdf?disposition=inline</t>
  </si>
  <si>
    <t>alidated by SBTi (2025), Wilmar commits to:
‚Äì 50.4% absolute reduction in Scope 1 &amp; 2 emissions
‚Äì 30.0% reduction in Scope 3 emissions
‚Äì 36.4% reduction in FLAG-related emissions (Scope 1 &amp; 3)
All targets use 2022 as the baseline year.
üìÑ p. 40</t>
  </si>
  <si>
    <t>These reductions form Wilmar‚Äôs near-term science-based targets, part of the SBTi validation. They represent the most ambitious targets Wilmar has publicly committed to.
Webarchived link: https://web.archive.org/web/20250731090723/https://ir-media.wilmar-international.com/media/document/22ed848d-6aa3-4421-ad6e-5df50e959d1f/assets/24_0151_wilmar_2024_sr-v7-27-may.pdf?disposition=inlinehttps://ir-media.wilmar-international.com/media/document/22ed848d-6aa3-4421-ad6e-5df50e959d1f/assets/24_0151_wilmar_2024_sr-v7-27-may.pdf?disposition=inline</t>
  </si>
  <si>
    <t>Wilmar‚Äôs GHG accounting aligns with the GHG Protocol, including CO‚ÇÇ, CH‚ÇÑ, N‚ÇÇO emissions across energy use, transport, deforestation, and agriculture. Only forward-looking reductions are counted.  p. 38‚Äì40</t>
  </si>
  <si>
    <t>‚Äì Wilmar‚Äôs Board Sustainability Committee (BSC) holds oversight responsibility for emissions targets.
‚Äì Progress is reviewed quarterly and integrated into executive KPIs.
‚Äì Chief Sustainability Officer leads a team of 90+ staff globally.
‚Äì Measures include solar PV expansion (105.3 MWp in 2024), biomass fuel use, and efficiency upgrades in mills.
üìÑ p. 18‚Äì19 (governance), p. 40 (roadmap), p. 48 (operational footprint)</t>
  </si>
  <si>
    <t>‚Äì No external carbon credits or offsets are used toward Wilmar‚Äôs targets.
‚Äì Nature-based removals include:
‚Ä¢ Riparian zone restoration: 681 ha as of 2024 (target: 1,000 ha by 2050)
‚Ä¢ Over 264,000 native trees planted (p. 25)
‚Ä¢ Biodiversity landscape projects in Ghana and Indonesia covering 2,783 ha (p. 25‚Äì27)
‚Äì These contribute to carbon sequestration under FLAG scope.</t>
  </si>
  <si>
    <t>beijing automotive</t>
  </si>
  <si>
    <t>munich re</t>
  </si>
  <si>
    <t>Munich Re</t>
  </si>
  <si>
    <t>https://www.munichre.com/content/dam/munichre/contentlounge/website-pieces/documents/MunichRe-Sustainability-Report_2022.pdf/_jcr_content/renditions/original./MunichRe-Sustainability-Report_2022.pdf</t>
  </si>
  <si>
    <t>Operational emissions-  12% GHG emission reduction per employee by 2025-  own GHG emissions ambition to achieve carbon net-zero by 2030
By 2025: -25 to -29 % emissions (Assets), -35 % thermal coal emissions and -5% oil emissions (Liabilities), -12% employee-related emissions (own operations)</t>
  </si>
  <si>
    <t>Base year 2019, p99 from 2024 annual report. 
Munich Re follows decarbonization targets (both end and interim) along three dimensions: 1. Own Operations, 2. Assets (=financed emissions), and 3. Liabilities (=insured emissions). Along all three dimensions, the goal is to reach net zero by 2050 (own operations by 2030). Each dimension, however, has individual 2025, 2030, and 2040 interim targets (reflecting the differential challenges in decarbonizing each dimension). Own operations has been chosen there as the "key" dimension relevant for the interim target.</t>
  </si>
  <si>
    <t>Coverage of Scope 1+2+3 for own operations. Coverage of scope 1+2 for financed emissions.</t>
  </si>
  <si>
    <t>"The following targets have been applied for the 2024‚Äì2027 multi-year bonus: Define a climate ambition for 2030 in line with the 2050 net-zero target and deliver on climate commitments." (p.18, https://web.archive.org/web/20240612060906/https://www.munichre.com/content/dam/munichre/contentlounge/website-pieces/documents/MunichRe-Sustainability-Report_2023.pdf/_jcr_content/renditions/original./MunichRe-Sustainability-Report_2023.pdf)</t>
  </si>
  <si>
    <t>"When selecting certificates, we place value on internationally recognised certification standards, such as the Gold Standard." (p.70, https://web.archive.org/web/20240612060906/https://www.munichre.com/content/dam/munichre/contentlounge/website-pieces/documents/MunichRe-Sustainability-Report_2023.pdf/_jcr_content/renditions/original./MunichRe-Sustainability-Report_2023.pdf)</t>
  </si>
  <si>
    <t>"Group headquarters in Munich were brought to GHG net zero (through GHG emission removal certificates) and all of the Group‚Äôs other recognised GHG emissions from business activities were made GHG-neutral (through GHG emission reduction certificates)" (p.13, https://web.archive.org/web/20240612060906/https://www.munichre.com/content/dam/munichre/contentlounge/website-pieces/documents/MunichRe-Sustainability-Report_2023.pdf/_jcr_content/renditions/original./MunichRe-Sustainability-Report_2023.pdf)
"We endeavour to offset the remaining, unavoided GHG emissions by purchasing certificates from projects that aim to reduce GHG emissions (‚ÄúGHG neutral‚Äù) or respectively remove GHGs from the atmosphere (‚ÄúGHG net zero‚Äù)." (p.67, https://web.archive.org/web/20240612060906/https://www.munichre.com/content/dam/munichre/contentlounge/website-pieces/documents/MunichRe-Sustainability-Report_2023.pdf/_jcr_content/renditions/original./MunichRe-Sustainability-Report_2023.pdf)</t>
  </si>
  <si>
    <t>aluminum of china</t>
  </si>
  <si>
    <t>Aluminum of China</t>
  </si>
  <si>
    <t>As part of its ongoing strategy, Chalco will continue to establish environmental and social targets aligned with its business operations. The Board of Directors regularly reviews the development and attainment of these targets and ensures that the Company maintains sustained efforts to achieve carbon emission peaking by 2030 and carbon neutrality by 2060.</t>
  </si>
  <si>
    <t>https://www.chalco.com.cn/en/tzzgxen/tzggen/202404/P020240403374614701121.pdf</t>
  </si>
  <si>
    <t xml:space="preserve">carbon emission peaking </t>
  </si>
  <si>
    <t>sumitomo mitsui financial</t>
  </si>
  <si>
    <t>Sumitomo Mitsui Financial</t>
  </si>
  <si>
    <t>https://web.archive.org/web/20250823052319/https://www.smfg.co.jp/english/sustainability/report/pdf/sustainability_report_e_2025.pdf</t>
  </si>
  <si>
    <t>Short term reduction target: Scope 1 and 2 -55% by FY2026 (vs. FY2021)</t>
  </si>
  <si>
    <t>Scopes 1 and 2 net zero by FY3/31, Scope 3 net zero (portfolio GHG emissions) by 2050 (Sustainability Report 2025 p.32)</t>
  </si>
  <si>
    <t>Scope 1, 2, and 3 are all covered (Sustainability Report 2025 p.23)</t>
  </si>
  <si>
    <t>- [Measures for all emission scopes that are covered by the target] and [Measures for all emission scopes that are covered by the target] can be found in (Sustainability Report 2025 p.21-33) - [Schedule for regular review of measures]: We are establishing the following governance and review framework for portfolio GHG reduction targets. In addition, we are working on establishing internal controls and discussing with an auditing firm to obtain third-party assurance.; Based on the opinions of the Board of Directors and the Sustainability Committee, we regularly review our reduction targets and transition plans, taking into account the latest developments in climate science, including those from the IPCC. (Sustainability Report 2025 p.136) - [Equity]: Information on the Diversity, Equity &amp; Inclusion Committee can be found in (Sustainability Report 2025 p.109)</t>
  </si>
  <si>
    <t>- [Does the target allow for traded credits (offsets) from outside the actor‚Äôs territory / value chain to meet the target?]: Expansion of decarbonization solutions: Carbon credits (Sustainability Report 2025 p.32) - [CCS-based removals]: Risk-taking in new energy and new technologies: Accelerating social implementation in new energy and new technologies; Actively providing risk capital for hydrogen, SAF, CCS, etc. (Sustainability Report 2025 p.7) - [Nature-based removals]: Securing carbon sinks through the conservation and restoration of forests and other natural areas (Sustainability Report 2025 p.18)</t>
  </si>
  <si>
    <t>itau unibanco holding</t>
  </si>
  <si>
    <t>https://www.itau.com.br/download-file/v2/d/42787847-4cf6-4461-94a5-40ed237dca33/7a718ece-6bf9-cab0-23e7-73989b665e4e?origin=2</t>
  </si>
  <si>
    <t>Ita√∫ Unibanco has emission targets for scope 1 and scope 2. In 2018, we revisited our emissions targets and started using the Science Based Targets methodology for Scopes 1 and 2 in order to contain global warming below 2¬∞ C. Therefore, we set public targets to reduce our absolute Scope 1 emissions by 4% between 2018 and 2021, and to reduce our absolute Scope 2 emissions by 6% over the same period (2018 and 2021).</t>
  </si>
  <si>
    <t>Updated the last entry by Elizabeth.</t>
  </si>
  <si>
    <t>offset 100% of their Scope 1 and 2emissions in 2019</t>
  </si>
  <si>
    <t>Pg. 60: Offsetting</t>
  </si>
  <si>
    <t>boeing</t>
  </si>
  <si>
    <t>Boeing Co</t>
  </si>
  <si>
    <t>https://web.archive.org/web/20250914084536/https://www.boeing.com/content/dam/boeing/boeingdotcom/sustainability/pdf/2025-boeing-sustainability-report.pdf</t>
  </si>
  <si>
    <t>- Boeing achieved our 2025 GHG reduction goal from our 2017 baseline two years early in 2023. (2025 GHG Supplement)
Key docs:
2025 GHG supplement: https://web.archive.org/web/20251013034131/https://www.boeing.com/content/dam/boeing/boeingdotcom/principles/environment/pdf/GHG_Emissions_Supplement.pdf
TCFD report 2025 https://web.archive.org/web/20251013034658/https://www.boeing.com/content/dam/boeing/boeingdotcom/sustainability/pdf/tcfd-report.pdf
Offset:
https://web.archive.org/web/20251013035759/https://www.boeing.com/content/dam/boeing/boeingdotcom/principles/environment/pdf/Offsets-FactSheet.pdf
Sustainability Report 2025: https://web.archive.org/web/20250914084536/https://www.boeing.com/content/dam/boeing/boeingdotcom/sustainability/pdf/2025-boeing-sustainability-report.pdf</t>
  </si>
  <si>
    <t>The 2030 GHG and renewable electricity targets are set with an operational boundary of The Boeing Company, which includes all majority-owned subsidiaries. The GHG reduction target includes all Scope 1 and Scope 2 market-based emissions. (2025 Sustainability Report pg 27, see pg 34 for full GHG inventory)
- For Scope 1, the primary emissions source is the combustion of fossil fuels from stationary combustion sources. Data from these sources come from monthly utility bills, consumption data from meter readings or records provided by site focals, 
- Scope 2 GHG emissions covers indirect emissions associated with purchased electricity. Boeing does not purchase, or purchases negligible, heat, steam, or cooling, therefore these are excluded from our Scope 2 calculations.
- Scope 3 GHG emissions are from sources that are not under Boeing‚Äôs operational control, but instead occur in the value chain. There are 15 categories of Scope 3 emissions, and we currently have quantified, audited data for two categories as noted above: Category 6 (Employee Business Travel) and Category 11 (Use of Sold Products). We currently disclose Scope 3 ‚Äì Category 11 (Use of Sold Products) for both commercial and defense aircraft; other defense products have been excluded from the calculations including space, detonation emissions, land and marine vehicles in line with currently published International Aerospace Environmental Group (IAEG) guidance.
(information from GHG supplement)</t>
  </si>
  <si>
    <t>In 2024, Boeing evolved from using offsets for our Scope 1 and Scope 2 greenhouse gas (GHG) emissions to support our longer-view carbon management strategy of avoid first, remove second. Our strategy prioritizes avoiding Scope 1 and Scope 2 GHG emissions in the first place, including through increasing use of renewable electricity and sustainable aviation fuel (SAF) in our operations, as the most direct way to reduce our operational emissions. For emissions that are hard to abate, we plan to increase focus and investment in permanent carbon removal technologies. We continue to voluntarily offset our Scope 3, Category 6 ‚Äì Business Travel emissions with third-party verified offsets. To learn more about our offsetting principles</t>
  </si>
  <si>
    <t>aeon</t>
  </si>
  <si>
    <t>Aeon Co., Ltd.</t>
  </si>
  <si>
    <t>JP3388200002</t>
  </si>
  <si>
    <t>5299009MXFL34SA71416</t>
  </si>
  <si>
    <t>AEON commits to reduce absolute scope 1 and 2 GHG emissions 46.2% by 2030 from a 2019 base year. AEON also commits that 80% of its suppliers by emissions covering purchased goods and services will set science-based targets by 2021.</t>
  </si>
  <si>
    <t>Aeon Co</t>
  </si>
  <si>
    <t>https://web.archive.org/web/20250916210334/https://ssl4.eir-parts.net/doc/8267/ir_material_for_fiscal_ym23/165526/00.pdf</t>
  </si>
  <si>
    <t xml:space="preserve">Halving CO2 emissions by 2030 
Switch energy used in stores to 50% renewable energy by 2030
</t>
  </si>
  <si>
    <t xml:space="preserve">‚ÄúAchieving carbon neutrality throughout the supply chain‚Äù is listed as a priority environmental measure, indicating Scope 3 coverage
"AEON aims to achieve net-zero greenhouse gas emission from its stores by focusing on both energy conservation and generation"
"We will arrange our efforts according to three perspectives: 'stores', 'logistics', and 'hand in hand with customers'"
</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</si>
  <si>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 Measures for all emission scopes that are covered by the target</t>
  </si>
  <si>
    <t xml:space="preserve">See page 48 for performance indicators: https://web.archive.org/web/20250916210334/https://ssl4.eir-parts.net/doc/8267/ir_material_for_fiscal_ym23/165526/00.pdf
Equity is mentioned elsewhere in the annual report, but not directly in relation to sustainability. </t>
  </si>
  <si>
    <t>AEON Co</t>
  </si>
  <si>
    <t>xiamen itg holding</t>
  </si>
  <si>
    <t>zurich insurance</t>
  </si>
  <si>
    <t>Zurich Insurance Group Ltd</t>
  </si>
  <si>
    <t>CH0011075394</t>
  </si>
  <si>
    <t>529900QVNRBND50TXP03</t>
  </si>
  <si>
    <t>Zurich Insurance</t>
  </si>
  <si>
    <t>https://edge.sitecorecloud.io/zurichinsur6934-zwpcorp-prod-ae5e/media/project/zurich/dotcom/sustainability/docs/climate-transition-plan-2024.pdf</t>
  </si>
  <si>
    <t xml:space="preserve">"2025 - 60% reduction" pg20 </t>
  </si>
  <si>
    <t>"2030 Net-zero operational emissions" pg20</t>
  </si>
  <si>
    <t>In line with the guidance provided by these standards, we comply with mandatory Scope 1 and Scope 2 emissions reporting and include Scope 3 emissions where we have determined the sources to be material.
** see table in link for more details
https://web.archive.org/web/20240723121907/https://www.zurich.com/sustainability/planet/net-zero-in-operations</t>
  </si>
  <si>
    <t xml:space="preserve">Page 162 sustainability report 2023: "Within their assigned function or business, each ExCo member and CEO direct report is also accountable for sustainability, including climate and nature"
Reference to equity on page 197 of 2023 sustainability report.
Zurich Insurance published an annual sustainability report: https://www.zurich.com/sustainability/reporting
2023 Sustainability report: https://edge.sitecorecloud.io/zurichinsur6934-zwpcorp-prod-ae5e/media/project/zurich/dotcom/sustainability/docs/sustainability-report-2023.pdf
2024 Climate Transition plan pg 22: https://edge.sitecorecloud.io/zurichinsur6934-zwpcorp-prod-ae5e/media/project/zurich/dotcom/sustainability/docs/climate-transition-plan-2024.pdf </t>
  </si>
  <si>
    <t>can only be used after prioritizing emissions reductions
Page 178 of 2023 sustainability report: https://edge.sitecorecloud.io/zurichinsur6934-zwpcorp-prod-ae5e/media/project/zurich/dotcom/sustainability/docs/sustainability-report-2023.pdf</t>
  </si>
  <si>
    <t>"We have been carbon neutral since 2024 through the use of high quality offsets, which we apply only after prioritising emissions reductions."
Page 178 of 2023 sustainability report: https://edge.sitecorecloud.io/zurichinsur6934-zwpcorp-prod-ae5e/media/project/zurich/dotcom/sustainability/docs/sustainability-report-2023.pdf</t>
  </si>
  <si>
    <t>unilever</t>
  </si>
  <si>
    <t>Unilever plc</t>
  </si>
  <si>
    <t>GB00B10RZP78</t>
  </si>
  <si>
    <t>549300MKFYEKVRWML317</t>
  </si>
  <si>
    <t xml:space="preserve">Energy &amp; industrial: Unilever commits to reduce scope 1 and 2 GHG emissions 100% by
FY2030 from a FY2015 base year. Unilever also commits to reduce absolute scope 3 GHG
emissions from purchased goods and services, fuel and energy related activities, upstream
transport and distribution, use of sold products, end-of-life treatment of sold products, and
downstream leased assets 42% by FY2030 from a FY2021 base year.
FLAG: Unilever commits to reduce absolute scope 3 FLAG GHG emissions 30.3% by
FY2030 from a FY2021 base year. Unilever also commits to maintain no deforestation across its primary deforestation-linked commodities.
</t>
  </si>
  <si>
    <t>https://archive.vn/https://www.unilever.com/files/ctap.pdf</t>
  </si>
  <si>
    <t xml:space="preserve">"to reduce in absolute terms our operational (Scope 1 &amp; 2) emissions by 70% by 2025 against a 2015 baseline" and "reduce in absolute terms our operational emissions (Scope 1 &amp; 2) by 100% by 2030 against a 2015 baseline"
</t>
  </si>
  <si>
    <t xml:space="preserve">Other targets for 2030:
"Reduce absolute Scope 3 energy and industrial GHG emissions from purchased goods and services (associated with ingredients, packaging), upstream transport and distribution, energy and fuel-related activities, direct emissions from use of sold products (associated with HFC propellants), end of life treatment of sold products, and downstream leased assets (associated with ice cream retail cabinets) by 42% by 2030, from a 2021 baseline" and "Reduce absolute Scope 3 forest, land and agriculture (FLAG) GHG emissions from purchased goods and services (associated with ingredients) by 30.3% by 2030, from a 2021 baseline"
</t>
  </si>
  <si>
    <t xml:space="preserve">"Achieve net zero GHG emissions covering Scope 1,2 &amp; 3 (excluding indirect consumer use emissions) by 2039"
Explanation for Scope 3 target: "Under the GHG Protocol, indirect consumer use-phase emissions are an optional part of a company's Scope 3 emissions. While the Science Based Targets initiative (SBTi) encourages companies to consider them, they are also clear that they are not required to be included in a company's Scope 3 emissions and that their inclusion is above and beyond a company's Scope 3 targets"
https://www.unilever.com/files/ctap.pdf </t>
  </si>
  <si>
    <t>For Scope 1 &amp; 2: "we plan to invest ‚Ç¨150m in our manufacturing decarbonisation programme focused on three key areas: 
- Decarbonise our thermal and electrical energy 
- Increase our use of renewable power
- Reduce emissions from refrigeration"
For Scope 3: "By the end of 2024, we aim to have reached 300 of our most emissions-intensive suppliers (who account for approximately 44% of our Scope 3 GHG emissions related to raw materials, ingredients and packaging), building their climate capabilities in support of these goals"
Equity: No direct reference in the Climate Transition Action Plan, but has extensive Responsible Partner Policy (2022, https://www.unilever.com/files/56455dcf-0f8f-41cb-a3a9 2f77bf8a6291/unilever-responsible-partner-policy.pdf) that ensures all workers are treated equally and fairly.</t>
  </si>
  <si>
    <t xml:space="preserve">"We will not use carbon credits to meet our near-term GHG reduction targets."
In terms of Scope 3 emissions: "Under SBTi rules, carbon removals within our value chain may be counted towards achieving our near-term Scope 3 GHG (FLAG) reduction target"
</t>
  </si>
  <si>
    <t>accenture</t>
  </si>
  <si>
    <t>IE00B4BNMY34</t>
  </si>
  <si>
    <t>Professional Services</t>
  </si>
  <si>
    <t xml:space="preserve">Overall Net-Zero Target: Accenture commits to reach net-zero greenhouse gas emissions across the value chain by FY2040. Near-Term Targets: Accenture commits to reduce absolute scope 1 and 2 GHG emissions 80% by FY2030 from a FY2019 base year. Accenture also commits to reduce scope 3 GHG emissions 55% per unit of revenue within the same timeframe. Long-Term Targets: Accenture commits to reduce absolute scope 1 and 2 GHG emissions 90% by FY2040 from a FY2019 base year. Accenture also commits to reduce absolute scope 3 GHG emissions 90% within the same timeframe.
</t>
  </si>
  <si>
    <t>IRL</t>
  </si>
  <si>
    <t>http://archive.today/2025.09.25-203845/https://www.accenture.com/content/dam/accenture/final/corporate/company-information/document/Accenture-360-Value-Report-2024.pdf</t>
  </si>
  <si>
    <t>Additionally, by 2030 they aim to have an 80% reduction of absolute Scope 1 and 2 GHG emissions from fiscal 2019 base year, and a 55% reduction of Scope 3 GHG emissions per unit of revenue from fiscal 2019 base year. And by 2040, a 90% reduction of absolute Scope 1 and 2 GHG emissions from fiscal 2019 base year, and a 90% reduction of absolute Scope 3 GHG emissions from fiscal 2019 base year. (P.42, 360¬∞ Value Report 2024)</t>
  </si>
  <si>
    <t>Their plan mostly focuses on carbon reduction and removal, and whilst there is reference to 'GHG emissions' this is not defined anywhere on their public plans.
There are direct references to reducing carbon emissions across Scope 1, 2 and 3 throughout the plan; ie. ‚ÄòOur most significant aspects relate to indirect emissions from Scope 2 electricity usage in our locations and Scope 3 emissions from business travel and purchased goods and services.‚Äô (P.43, 360¬∞ Value Report 2024)</t>
  </si>
  <si>
    <t>On Plan: There is a Climate Transition Plan published back in July 2023 (before the new 'near-term' SBTi target was set in October 2023) with some descriptions on actions being taken and measures such as to power offices with 100% renewable electricity by 2023. (https://www.accenture.com/content/dam/accenture/final/accenture-com/document/Climate-Transition-Plan.pdf), though it does not include a detailed timeline specially on emissions reduction.
On Accountability: No formal accountability (e.g. incentive payment linked to ESG performance) for leadership specifically stated, but report mentioned "At Accenture, responsibility for ESG matters starts at the top, with our Board actively overseeing our ESG strategies and progress in meeting our ESG-related commitments, and cascades throughout the business. The Nominating, Governance &amp; Sustainability Committee is responsible for overseeing our overall ESG performance, disclosure, strategies, goals and objectives, and monitoring evolving ESG risks." (P.55, 360¬∞ Value Report 2024)</t>
  </si>
  <si>
    <t>On Carbon Removal:  "To address our remaining emissions, we are investing in nature-based carbon removal projects to remove carbon from the atmosphere...Our nature-based carbon removal projects are generally targeted to reforest land, improve biodiversity and the resilience of ecosystems, make agriculture more sustainable and help create green jobs‚Äîall while removing carbon from the atmosphere." (P.46, 360¬∞ Value Report 2024).</t>
  </si>
  <si>
    <t>cosco shipping</t>
  </si>
  <si>
    <t>COSCO SHIPPING LOGISTICS(CHONGQING) CO.,LTD</t>
  </si>
  <si>
    <t>SME</t>
  </si>
  <si>
    <t>Water Transportation - Water Transportation</t>
  </si>
  <si>
    <t>This target was approved using a streamlined target validation route exclusive to small and medium-sized enterprises (SMEs). https://sciencebasedtargets.org/faqs-for-smes/ COSCO SHIPPING LOGISTICS(CHONGQING) CO.,LTD commits to reduce scope 1 and scope 2 GHG emissions 42% by 2030 from a 2021 base year, and to measure and reduce its scope 3 emissions. COSCO SHIPPING LOGISTICS(CHONGQING) CO.,LTD commits to reduce scope 1+2+3 emissions 90% by 2050 from a 2021 base year.</t>
  </si>
  <si>
    <t>caterpillar</t>
  </si>
  <si>
    <t>https://web.archive.org/web/20231212084027/https://s7d2.scene7.com/is/content/Caterpillar/CM20230428-315ef-024e2</t>
  </si>
  <si>
    <t>Progress: Reduced our direct (Scope 1) emissions by nearly 21% from our 2018 base year</t>
  </si>
  <si>
    <t xml:space="preserve">Scopes are mentioned in target text
p8  'This year, we will begin disclosing our Scope 3 use of sold products emissions. We have also aligned with the TCFD framework as another step in identifying, analyzing and managing our climate-related opportunities and risks"
p16 'Caterpillar established a target to reduce absolute Scope 1 and 2 GHG emissions from operations by 30% between 2018 and 2030. Through 2022, we have reduced our emissions by 33% from our 2018 baseline. The table below contains our Scope 1 and Scope 2 GHG emissions.'
</t>
  </si>
  <si>
    <t>'We incorporated ESG into the 2022 incentive plan for executive officers.' p34 2023 proxy statement.
https://web.archive.org/web/20231212083259/https://s7d2.scene7.com/is/content/Caterpillar/CM20230502-f9997-9c892?_ga=2.228612316.1395841041.1702354717-942452202.1702354717&amp;_gl=1%2A111kvlg%2A_ga%2AOTQyNDUyMjAyLjE3MDIzNTQ3MTc.%2A_ga_HV64Y8JPBF%2AMTcwMjM2NzQ5OS4yLjEuMTcwMjM2ODU3NC42MC4wLjA.
* p14 increase in sales and revenues from 19% remanufactured products from 2018 
* p12 100% of new Caterpillar products through 2030 will be more sustainable than the previous generation through collaborating with customers, reduced waste, improved design for rebuild/ remanufacturing, lower emissions or improved efficiency.</t>
  </si>
  <si>
    <t xml:space="preserve">no mention </t>
  </si>
  <si>
    <t>dai ichi life</t>
  </si>
  <si>
    <t>https://www.dai-ichi-life-hd.com/en/sustainability/environment/pdf/nztransitionplan_001.pdf</t>
  </si>
  <si>
    <t>Group CO2 emission reduction (Scope 1 and 2) : ‚Äì50% by fiscal 2025</t>
  </si>
  <si>
    <t>Archived source: https://archive.vn/qi0FS</t>
  </si>
  <si>
    <t>lg electronics</t>
  </si>
  <si>
    <t>LG Electronics Inc.</t>
  </si>
  <si>
    <t>KR7066570003</t>
  </si>
  <si>
    <t>988400RMQFTGZIOG0609</t>
  </si>
  <si>
    <t>LG Electronics Inc. commits to reduce absolute scope 1 and scope 2 GHG
emissions 54.6% by 2030 from a 2017 base year. LG Electronics Inc. also
commits to reduce scope 3 GHG emissions from use of sold products 20%
per functional unit sold by 2030 from a 2020 base year.</t>
  </si>
  <si>
    <t>https://www.lg.com/uk/lg-experience/our-stories/carbon-neutrality/</t>
  </si>
  <si>
    <t>The two other targets laid out by LG are (p.94 of 2023 factbook):
"Reduce by 20% per functional unit compared to 2020 usage emissions by 2030" (Scope 3 emissions)
"Aim to completely switch to renewable energy by 2050" note that this includes the purchase of RECs</t>
  </si>
  <si>
    <t>Targets are laid out in detail in the sustainability report factbook for 2023: https://www.lg.com/global/sustainability/digital-library/</t>
  </si>
  <si>
    <t>Fully disclosed in annual filings in investor relations but also in a user-friendly link included in "Source URL".
Note that there are different reduction targets for Scopes 1&amp;2 and Scope 3: 
- Scope 1&amp;2: 54.6% absolute reduction of emissions, in comparison to 2017, by 2030
- Scope 3: Reduce by 20% per functional unit compared to 2020 usage emissions by 2030</t>
  </si>
  <si>
    <t>Their plan is disclosed in annual reporting of benchmarks, targets, and measurements of all emissions and their sources. This is down for all emission scopes and for various time periods. They report progress for all measures on a yearly basis.</t>
  </si>
  <si>
    <t xml:space="preserve">Specifies that CDM (Clean Development Mechanism) credits will be used (see p.9 of 2023 report) https://www.lg.com/global/sustainability/digital-library/
</t>
  </si>
  <si>
    <t>Emissions reduction target is: "Scope 1&amp;2: 54.6% absolute reduction of emissions, in comparison to 2017, by 2030"
Given that they also mention "carbon neutrality" by 2030 (see p.9) I would assume the remainder is from CDM credits - although there is no formal target for the use of credits</t>
  </si>
  <si>
    <t>hitachi</t>
  </si>
  <si>
    <t>Hitachi, Ltd.</t>
  </si>
  <si>
    <t>JP3788600009</t>
  </si>
  <si>
    <t>549300T6IPOCDWLKC615</t>
  </si>
  <si>
    <t>Overall Net-Zero Target: 
Hitachi, Ltd. commits to reach net-zero greenhouse gas emissions across the value chain by FY2050.
Near-Term Targets: 
Hitachi, Ltd. commits to reduce absolute scope 1 and 2 GHG emissions 83% by FY2030 from a FY2019 base year.* Hitachi, Ltd. also commits to reduce scope 3 GHG emissions from purchased goods and services, and use of sold products 52% per billion JPY value added by FY2030 from a FY2022 base year.
*The target boundary includes land-related emissions and removals from bioenergy feedstocks.
Long-Term Targets: 
Hitachi, Ltd. commits to reduce absolute scope 1 and 2 GHG emissions 90% by FY2050 from a FY2019 base year.* Hitachi, Ltd. also commits to reduce scope 3 GHG emissions from purchased goods and services, and use of sold products 97% per billion JPY value added by FY2050 from a FY2022 base year.
*The target boundary includes land-related emissions and removals from bioenergy feedstocks.</t>
  </si>
  <si>
    <t>https://www.hitachi.com/sustainability/download/pdf/en_sustainability2023.pdf</t>
  </si>
  <si>
    <t>- Reduce CO2 emissions by 50% by fiscal 2030 (compared to fiscal 2010)
- Achieve carbon neutrality at business sites (factories and offices) by fiscal 2030</t>
  </si>
  <si>
    <t>Scope 3 downstream emissions from processing of sold products have not been disclosed in emissions disclosure for 2020, unclear whether covered by 2050 target's definition of "throughout value chain".</t>
  </si>
  <si>
    <t>merck</t>
  </si>
  <si>
    <t>Merck &amp; Co., Inc., Rahway, NJ USA, which is known as MSD outside the U.S. and Canada</t>
  </si>
  <si>
    <t>US58933Y1055</t>
  </si>
  <si>
    <t>4YV9Y5M8S0BRK1RP0397</t>
  </si>
  <si>
    <t xml:space="preserve">Overall Net-Zero Target: Merck &amp; Co., Inc., Rahway, New Jersey, U.S.A., which is known as MSD outside the U.S. and Canada commits to reach net-zero greenhouse gas emissions across the value chain by 2045. Near-Term Targets: Merck &amp; Co., Inc., Rahway, NJ, U.S.A., which is known as MSD outside the U.S. and Canada commits to reduce absolute scope 1 and 2 GHG emissions 46.2% by 2030 from a 2019 base year.* Merck &amp; Co., Inc., also commits to reduce absolute scope 3 GHG emissions 30% within the same timeframe.*
*The target boundary includes land-related emissions and removals from bioenergy feedstocks.  Long-Term Targets: Merck &amp; Co., Inc., Rahway, New Jersey, U.S.A., which is known as MSD outside the U.S. and Canada commits to reduce absolute scope 1, 2 and 3 GHG emissions 90% by 2045 from a 2019 base year.*
*The target boundary includes land-related emissions and removals from bioenergy feedstocks. </t>
  </si>
  <si>
    <t>16/03/2023 01:00</t>
  </si>
  <si>
    <t>Merck &amp; Co</t>
  </si>
  <si>
    <t>https://www.merck.com/wp-content/uploads/sites/124/2024/08/Merck_ImpactReport_2023-2024.pdf</t>
  </si>
  <si>
    <t>Reduce our operational greenhouse gas (GHG) emissions (i.e., Scopes 1 &amp; 2) 46% by 2030, from a 2019 baseline; Reduce our value chain (Scope 3) GHG emissions 30% by 2030,
from a 2019 baseline.</t>
  </si>
  <si>
    <t>Climate commitment advanced from carbon neutrality for Scopes 1 &amp; 2 by 2025 to net zero for Scopes 1, 2, and 3 by 2045.</t>
  </si>
  <si>
    <t>Our previous climate commitment was to be carbon neutral for Scopes 1 &amp; 2 by 2025. We have now increased our ambition and better aligned our approach with established guidelines by committing to be net zero by 2045 across Scopes 1, 2 &amp; 3, aligned with the SBTi criteria. Our near-term reduction targets (2030) have been approved by SBTi. https://www.merck.com/wp-content/uploads/sites/124/2024/08/Merck_ImpactReport_2023-2024.pdf (Page 75).</t>
  </si>
  <si>
    <t>Climate deliverables not among sustainability metrics reported in the 2023 Company Scorecard, which links to employee compensation, including executives. https://www.merck.com/wp-content/uploads/sites/124/2024/08/Merck_ImpactReport_2023-2024.pdf (Page 10).</t>
  </si>
  <si>
    <t>The carbon offsets are from Schneider Electric‚Äôs Ecomix Offsets and are Green-e Climate Certified. The carbon credits that we purchased are registered with American Carbon Registry (ACR) and Climate Action Reserve, each of which require independent, third-party verification of projects and corresponding emission reductions achieved. The carbon offsets were generated by a mix of projects, including nitrous oxide (N2O) abatement, industrial process efficiency and hydrofluorocarbon (HFC) abatement with carbon credit vintages ranging from 2017 to 2021. https://www.merck.com/wp-content/uploads/sites/124/2024/08/Merck_ImpactReport_2023-2024.pdf (Page 76).</t>
  </si>
  <si>
    <t>allstate</t>
  </si>
  <si>
    <t>https://delivery.contenthub.allstate.com/api/public/content/2024SR?v=26ce1bfb</t>
  </si>
  <si>
    <t>Allstate reports on Scope 3 greenhouse gas emissions which are indirect emissions
across our value chain, including companies in which we invest or use as suppliers. Allstate
has chosen not to make specific time bound commitments on Scope 3 emissions given lack of precision in measurement, limited control over third parties and unknown impacts on customers and shareholders.</t>
  </si>
  <si>
    <t>To support the transition to a low-carbon economy,
we‚Äôre working to achieve net zero Scope 1 and 2
greenhouse gas (GHG) emissions by 2030. We‚Äôll set a
separate target for Scope 3 emissions by 2025. (p40)</t>
  </si>
  <si>
    <t>In addition, the Sustainability team develops the annual Sustainability Report,
responds to ratings and rankings questionnaires, drives employee
awareness and engagement, and reports monthly to the ESG Steering
Committee. 
To hold ourselves accountable and drive progress on sustainability
initiatives, Allstate evaluates non-financial performance
against our Transformative Growth and Inclusive Diversity
&amp; Equity (IDE) strategies in our annual incentive plan.
Because IDE and Transformative Growth are part of
Allstate‚Äôs strategic priorities, their progress was linked to
executive compensation in 2023, with a total weighting of
10% for each. (p9)</t>
  </si>
  <si>
    <t>pfizer</t>
  </si>
  <si>
    <t>Pfizer Inc.</t>
  </si>
  <si>
    <t>US7170811035</t>
  </si>
  <si>
    <t>765LHXWGK1KXCLTFYQ30</t>
  </si>
  <si>
    <t>Pfizer Inc. commits to reduce absolute scope 1 and 2 GHG emissions 46% by 2030 from a 2019 base year. Pfizer Inc. commits to increase annual sourcing of renewable electricity from 9% in 2019 to 100% by 2030. Pfizer Inc. commits to reduce absolute scope 3 emissions 25% from business travel by 2025 from a 2019 base year. Pfizer Inc. commits to reduce absolute scope 3 emissions 10% from upstream transportation and distribution by 2025 from a 2019 base year. Pfizer Inc. also commits that 64% of its suppliers by spend covering purchased goods &amp; services, will have science-based targets by 2025. *The target boundary includes biogenic emissions and removals from bioenergy feedstocks.</t>
  </si>
  <si>
    <t>https://web.archive.org/web/20250819171154/https://cdn.pfizer.com/pfizercom/Pfizer_2024_Impact_Report_06JUN2025.pdf</t>
  </si>
  <si>
    <t>Pfizer's near-term GHG emissions reduction goals:
‚Ä¢ reduce direct GHG emissions from sources that are controlled and owned by Pfizer
(Scope 1) and indirect emissions associated with the purchase of electricity, steam, heat, or cooling (Scope 2) 46 percent by 2030 from a 2019 baseline;
‚Ä¢ procure 100 percent of electricity from renewable sources by 2030;
‚Ä¢ reduce GHG emissions from business travel 25 percent by 2025 from a 2019 baseline;
‚Ä¢ reduce GHG emissions from upstream transportation and distribution 10 percent by 2025 from a 2019 baseline; and
‚Ä¢ catalyze 64 percent of our suppliers of goods and services by spend to set science-based targets by 2025.
Source: https://cdn.pfizer.com/pfizercom/about/Climate_Change_Position_Statement_December_2024.pdf
Archived link: https://web.archive.org/web/20250819171349/https://cdn.pfizer.com/pfizercom/about/Climate_Change_Position_Statement_December_2024.pdf</t>
  </si>
  <si>
    <t>Near term targets
1. Reducing Scope 1 and 2 GHG emissions by 46% from a 2019 baseline by 2030
2. Sourcing 80% of electricity from renewables by 2025, and 100% by 2030
3. Reducing emissions from upstream transportation and distribution by 10% and from business travel by 25% by 2025 from a 2019 baseline
4. Working to accelerate change across our supply chain, driving 64% of our suppliers of goods and services by spend to also set science-based GHG emission reduction goals by 2025
We continue to pursue their long-term ambition to reach net-zero emissions across their value chain by 2040. Due to business plans announced by Pfizer (see Pfizer's Current Report on Form 8-K dated May 22, 2024), they anticipate changes to their operations with potential to impact their GHG inventory and baseline and as such, they took the decision to pause our Science Based
Targets initiative (SBTi) validation application. This resulted in extension beyond their submission window, and SBTi has now reflected their net-zero status as ‚ÄòCommitment Removed.‚Äô It is important to note that Pfizer has not made any changes to our net-zero ambitions, and our SBTi near-term target remains validated.
Source: Pfizer 2024 Impact Report = https://cdn.pfizer.com/pfizercom/Pfizer_2024_Impact_Report-Performance_Data_06JUN2025.pdf
Archived link: https://web.archive.org/web/20250819171154/https://cdn.pfizer.com/pfizercom/Pfizer_2024_Impact_Report_06JUN2025.pdf</t>
  </si>
  <si>
    <t>Scope 1, 2 and 3: see ‚ÄúNotes‚Äù of ‚ÄúClimate Change‚Äù in https://web.archive.org/web/20250819171745/https://www.pfizer.com/about/responsibility/ehs-key-performance-indicators
Coverage: scope 1 emissions include CO2, CH4, N2O, FS6 , HFCs, and volatile organic emissions.</t>
  </si>
  <si>
    <t>Information on the extent to which measures will be applied (e.g. if switching to EVs, what share of the fleet; if installing an own solar PV installation, what is the installed capacity), Schedule for regular review of measures, Information on the emission reductions expected from these measures within a certain time period, Measures for all emission scopes that are covered by the target</t>
  </si>
  <si>
    <t>Pfizer is committed to:
‚Ä¢ collaborating to reduce GHG emissions across our value chain;
‚Ä¢ taking steps to safeguard the resiliency of our research, manufacturing, and commercial
activities;
‚Ä¢ reporting on our progress, and assess and disclose our climate-related risks and
opportunities aligned with Task Force on Climate-related Financial Disclosures;6
‚Ä¢ integrating impact reduction across the manufacturing lifecycle of our medicines and
vaccines;
‚Ä¢ engaging with stakeholders to explore markets for environmentally preferable products;
and
‚Ä¢ working through global trade associations and multi-stakeholder partnerships to encourage
reduction of GHG emissions voluntarily and, through support of regulations that use
market-based approaches and achieve reductions aligned with scientific consensus of the
IPCC and the Paris Agreement.
Source: https://cdn.pfizer.com/pfizercom/about/Climate_Change_Position_Statement_December_2024.pdf
Archived link: https://web.archive.org/web/20250819171349/https://cdn.pfizer.com/pfizercom/about/Climate_Change_Position_Statement_December_2024.pdf</t>
  </si>
  <si>
    <t>Pfizer uses a $200/mtCO2e internal carbon price to assess certain capital projects and opportunities. This price aligns with current and projected international tax
schemes that may apply to Pfizer based on its operational locations. (p. 112, Pfizer CDP Climate Corporate Questionnaire 2024)
However, they have not used carbon credits or offsets yet.
Pfizer has entered into virtual power purchase agreements
covering North America and the EU. These projects are coming online in 2025 and will generate renewable energy
credits (RECs) to cover approximately 100% of Pfizer‚Äôs purchased electricity needs in these jurisdictions. 
 Our calculation assumes that purchased
environmental attribute credits will not be allowed to be used to offset GHG emissions for the purposes of any federal carbon assessments, which is consistent with
the European Union ETS. Pfizer's combined total cost for US Scope 1&amp;2 emissions therefore could range from approximately $35M to $71M per year by 2030, an
increase of 11% to 23% over current global energy spend.
Source: https://web.archive.org/web/20250819171948/https://cdn.pfizer.com/pfizercom/2025-02/Pfizer_CDP_2024.pdf</t>
  </si>
  <si>
    <t>zhejiang hengyi</t>
  </si>
  <si>
    <t>ibm</t>
  </si>
  <si>
    <t>https://web.archive.org/web/20250930070354/https://www.ibm.com/downloads/documents/us-en/10a99803d62fd3a5?mhsrc=ibmsearch_a&amp;mhq=ESG%20report</t>
  </si>
  <si>
    <t>2. Reduce IBM‚Äôs greenhouse gas (GHG) emissions 65 percent by 2025 against base year 2010, adjusted for acquisitions and divestitures. 
‚Äì This covers our Scope 1 and Scope 2 emissions, as well as Scope 3 emissions associated with IBM‚Äôs electricity consumption at co-location data centers.
‚Äì This achieves a rate of reduction that equals or exceeds what scientific recommendations from the UN Intergovernmental Panel on Climate Change (IPCC) indicate is necessary to limit Earth‚Äôs warming to 1.5 degrees Celsius above pre-industrial levels.
‚Äì We challenge ourselves by not including the purchase of nature-based carbon offsets to comprise any emissions reduction</t>
  </si>
  <si>
    <t>end target also an absolute emissions reduction target</t>
  </si>
  <si>
    <t>Scope 3 emissions associated with IBM‚Äôs
electricity consumption at co-location data centers</t>
  </si>
  <si>
    <t>measures summarised in 21 goals:
https://www.ibm.com/ibm/environment/annual/IBMEnvReport_2020.pdf
reporting:
https://www.ibm.org/responsibility/2020/esg-metrics
Governance in CDP report: https://www.ibm.com/ibm/environment/annual/IBM_cdp_climatechange_2021.pdf and reports here: https://www.ibm.com/ibm/environment/annual/reporting.shtml</t>
  </si>
  <si>
    <t>Not include avoided emissions (e.g. via renewable energy projects), Not include emissions reductions (e.g. via greater efficiency)</t>
  </si>
  <si>
    <t>Interim target discludes credits, as does absolute emissions 2030 target. "The company's net zero goal is also accompanied by a specific, numerical target for residual emissions that are likely to remain after IBM has first done all it can across its operations to reduce... Use feasible technologies, such as carbon capture (in or by 2030) to remove emissions in an amount which equals or exceeds the level of IBM's residual emissions." https://newsroom.ibm.com/2021-02-16-IBM-Commits-To-Net-Zero-Greenhouse-Gas-Emissions-By-2030?lnk=hpv18nf1</t>
  </si>
  <si>
    <t>new york life insurance</t>
  </si>
  <si>
    <t>New York Life Insurance Company</t>
  </si>
  <si>
    <t>https://web.archive.org/web/20250813050447/https://www.newyorklife.com/assets/foundation/docs/pdfs/Corporate-Responsibility-Report.pdf</t>
  </si>
  <si>
    <t>Parts (affiliated businesses) of the group have net zero goals, but not the whole group: New York Life strives to reduce its GHG emissions across its operational footprint. In 2023,
we made a commitment to reduce our operational Scope 1 and 2 emissions by 30% by 2030, over a 2019 baseline.
https://web.archive.org/web/20250813050447/https://www.newyorklife.com/assets/foundation/docs/pdfs/Corporate-Responsibility-Report.pdf</t>
  </si>
  <si>
    <t>The gases covered by the target include carbon dioxide, methane, and nitrous oxide.
https://web.archive.org/web/20250813050447/https://www.newyorklife.com/assets/foundation/docs/pdfs/Corporate-Responsibility-Report.pdf</t>
  </si>
  <si>
    <t>Progress toward our target is reported annually to the Audit Committee of the Board of Directors and Risk Steering Committee, and twice annually to the Sustainability SteerCo.
https://web.archive.org/web/20250813050447/https://www.newyorklife.com/assets/foundation/docs/pdfs/Corporate-Responsibility-Report.pdf</t>
  </si>
  <si>
    <t>New York Life purchases renewable energy certificates for some sites.
https://web.archive.org/web/20250813050447/https://www.newyorklife.com/assets/foundation/docs/pdfs/Corporate-Responsibility-Report.pdf</t>
  </si>
  <si>
    <t>arcelormittal</t>
  </si>
  <si>
    <t>Arcelor Mittal</t>
  </si>
  <si>
    <t>LU1598757687</t>
  </si>
  <si>
    <t>2EULGUTUI56JI9SAL165</t>
  </si>
  <si>
    <t>Mining - Iron, Aluminum, Other Metals</t>
  </si>
  <si>
    <t>LUX</t>
  </si>
  <si>
    <t>https://web.archive.org/web/20250925114524/https://corporate-media.arcelormittal.com/media/ob3lpdom/car_2.pdf</t>
  </si>
  <si>
    <t>by 2030, we are targeting a 25% reduction in our CO2e emissions intensity across scope 1 and 2. Europe target increased to 35% reduction in CO2e emissions intensity by 2030 (scopes 1 and 2)</t>
  </si>
  <si>
    <t>2021 and 2024 report: first stated ambition to achieve net zero by 2050 that we were unable to take final investment decisions on in our first Climate Action Report in 2019. This was followed constructing new DRI-EAF assets given European policy, by setting 2030 intensity reduction targets in 2021
Additional source:
https://corporate-media.arcelormittal.com/media/yw1gnzfo/climate-action-in-europe.pdf</t>
  </si>
  <si>
    <t>Scope: 1-2; 'Both targets cover Scopes 1 and 2 for steel and mining per tonne of crude steel.' (p26 - https://corporate.arcelormittal.com/media/bg1n545s/arcelor-mittal-integrated-annual-review-2021.pdf)
Over the past two years, we have undertaken substantial work to expand our analysis of Scope 3 emissions</t>
  </si>
  <si>
    <t>Plan: list of measures on p27 with chart; 'In 2021, we set out our roadmap to net-zero by 2050. The roadmap envisages five key levers that act as stepping stones toward the 2050 goal. These are: A. Steelmaking transformation B. Energy transformation C. Increased use of scrap D. Sourcing clean electricity E. Offsetting residual emissions'
Accountable: 'Reporting to the Board Sustainability Committee, the committee reports on and provides recommendations regarding the progress needed to maintain ArcelorMittal‚Äôs chosen leadership position on climate change, as well as guidance on its views and responses when engaging with external stakeholders on climate change and decarbonisation issues.' (p47) -
"There was no change to ArcelorMittal‚Äôs governance of business conduct in 2024"
Decarbonisation plan: https://web.archive.org/web/20250925114524/https://corporate-media.arcelormittal.com/media/ob3lpdom/car_2.pdf</t>
  </si>
  <si>
    <t>Offsets: 'E. Offsetting residual emissions' (p27
CCS-based: 'Carbon capture, utilisation and storage infrastructure will take time to be built at scale. While Europe is expected to take the lead, CCUS infrastructure has the potential to expand quickly in the US and Canada ‚Äì providing some potential upside to our assumptions' (p27)
"Plans to offset less than 5% of 2018 s1 and s2 emissions with 'high-additionality' credits, to achieve 2050 target." --&gt; https://web.archive.org/web/20251004143147/https://newclimate.org/sites/default/files/2023-02/NewClimate_CorporateClimateResponsibilityMonitor2023_Feb23.pdf</t>
  </si>
  <si>
    <t>assicurazioni generali</t>
  </si>
  <si>
    <t>https://www.generalicee.com/article/news/generali-updates-its-strategy-for-climate-protection</t>
  </si>
  <si>
    <t>By the end of 2025, greenhouse gas emissions from offices, data centres and mobility will be reduced by 35% compared
to the base year 2019. The scope of this target includes scope 1, scope 2 and scope 3 for operational activities.</t>
  </si>
  <si>
    <t>End goal is stated to be climate-negative by 2040, with interim targets of achieving climate neutrality by 2023, and 25% reduction in certain GHGs by 2025 as well as 100% renewable energy sourcing (no end date specified).</t>
  </si>
  <si>
    <t>"This ambition is being renewed with a new science-based target of reducing by 2025 the carbon footprint related to scope 1 and scope 2 emissions of the Group offices, data centers and car fleet of at least 25% compared to the levels measured in 2019 using the GHG Protocol market-based method."</t>
  </si>
  <si>
    <t>Plan: "This ambition is being renewed with a new science-based target of reducing by 2025 the carbon footprint related to scope 1 and scope 2 emissions of the Group offices, data centers and car fleet of at least 25% compared to the levels measured in 2019 using the GHG Protocol market-based method."
Equity: Does not mention equity specifically but does mention just transition: "The aim of this initiative is to support a ‚Äòjust‚Äô transition towards a low-carbon economy, integrating the social dimension into the climate strategy to minimize the impact on affected workers and their communities through the adoption of protective measures."</t>
  </si>
  <si>
    <t>Other conditions, Avoid social harm</t>
  </si>
  <si>
    <t>"quantifiable, real, permanent and socially beneficial carbon removal projects"</t>
  </si>
  <si>
    <t>"The Group will take action to neutralize any remaining emissions and has set the ambitious goal to be climate negative by 2040, by reducing to zero its net carbon emissions through the financing of quantifiable, real, permanent and socially beneficial carbon removal projects. Generali will reach the intermediate goal of the climate neutrality by 2023 thanks to voluntary offsetting."</t>
  </si>
  <si>
    <t>delta air lines</t>
  </si>
  <si>
    <t>US2473617023</t>
  </si>
  <si>
    <t>Q2CCMS6R0AS67HJMBN42</t>
  </si>
  <si>
    <t>Air Transportation - Airlines</t>
  </si>
  <si>
    <t>Delta Air Lines commits to reduce well-to-wake scope 1 and 3 jet fuel GHG emissions 45% per revenue tonne kilometer by 2035 from a 2019 base year*. *Non-CO2e effects which may also contribute to aviation induced warming are not included in this target. Delta Air Lines commits to report publicly on its collaboration with stakeholders to improve understanding of opportunities to mitigate the non-CO2e impacts of aviation annually over its target timeframe.</t>
  </si>
  <si>
    <t>https://web.archive.org/web/20250920022741/https://www.delta.com/content/dam/delta-www/about-delta/corporate-responsibility/delta-difference-2024-report.pdf</t>
  </si>
  <si>
    <t>In 2022, SBTi validated Delta‚Äôs medium-term climate target ‚Äì to reduce well-to-wake Scope 1 and 3 jet fuel GHG emissions 45% per revenue ton kilometer by 2035 from a 2019 base year.</t>
  </si>
  <si>
    <t>- [End Target]: "Validation of our 2050 net-zero goal, however, has been delayed pending updated SBTi guidance for setting aviation sector targets aligned with limiting warming to 1.5°C . We have been reevaluating with SBTi whether we can continue to wait for updated aviation guidance or whether we must withdraw and reapply for 2050 net-zero validation in the future." (Annual Report, p.48) - More of Delta Air Line's sustainability targets can be found in the Annual Report (p.37-38)</t>
  </si>
  <si>
    <t>- Target covers Scope 1, 2, and 3. More information in the Annual Report (p. 48)</t>
  </si>
  <si>
    <t>Information on the emission reductions expected from these measures within a certain time period, Measures for all emission scopes that are covered by the target, Schedule for regular review of measures, Information on the extent to which measures will be applied (e.g. if switching to EVs, what share of the fleet; if installing an own solar PV installation, what is the installed capacity)</t>
  </si>
  <si>
    <t>- [Measures for all emission scopes that are covered by the target] and [Information on the extent to which measures will be applied]: Information can be found in the Annual Report (p. 36-46) - [Information on the emission reductions expected from these measures within a certain time period]: Information can be found in Delta‚Äôs Projected Net-Zero Roadmap in the Annual Report (p.38) - [Schedule for regular review of measures]: "The Corporate Governance Committee of the Board oversees our environmental sustainability strategy, goal setting and opportunities and risks, receiving updates on our progress through regular briefings ‚Äì which occurred twice in 2024." (Annual Report, p.47)</t>
  </si>
  <si>
    <t>- Carbon Removals can be found in Delta‚Äôs Projected Net-Zero Roadmap, but no further information is added. (Annual Report, p.38)</t>
  </si>
  <si>
    <t>rte</t>
  </si>
  <si>
    <t>china north industries</t>
  </si>
  <si>
    <t>bouygues</t>
  </si>
  <si>
    <t>https://www.bouygues.com/wp-content/uploads/2025/04/20250402-ri-va-tds.pdf#page=21</t>
  </si>
  <si>
    <t>Construction: By 2030, it is aiming to achieve a 40% reduction in emissions (in absolute terms) for scopes 1 and 2, a 30% reduction in emissions (in intensity terms) for its scope 3 buildings activities, and a 20% reduction in emissions (in absolute terms) for its scope 3 civil works activities. See specifics: https://mediaroom.bouygues-construction.com/the-science-based-targets-initiative-sbti-approves-bouygues-constructions-carbon-emission-reduction-targets/
Colas (transport): Endorsement by SBTi, in November 2024, of Colas‚Äô GHG emissions-reduction targets: a 46.5% reduction for scopes 1 and 2, and a 30% reduction for scope 3a. These targets are consistent with the Paris Agreement goal of limiting global warming to 1.5¬∞C (the previously endorsed targets were consistent with the ‚Äúwell-below 2¬∞C‚Äù level of ambition).
Bouygues Immobilier: By 2030, versus the reference year of 2021 and in absolute terms: 42% reduction in GHG emissions for scopes 1 and 2; 28% reduction in GHG emissions for scope 3
Equans (electrical engineering): 2% reduction in GHG emissions for scopes 1 and 2 from activities excluding energy production (in absolute terms); 68% reduction in GHG emissions for scopes 1 and 2 from the production of heat and electricity for customers (in relative terms); 52% reduction in GHG emissions for scope 3 (in relative terms)
Telecom: By 2027, versus the reference year of 2021 and in absolute terms: 29.4% reduction in GHG emissions for scopes 1 and 2; 17.5% reduction in GHG emissions for scope 3
TFI media: By 2030, versus the reference year of 2021 and in absolute terms: 42% reduction in GHG emissions for scopes 1 and 2; 25% reduction in GHG emissions for scope
(page 17: integrated report - https://www.bouygues.com/wp-content/uploads/2025/04/20250402-ri-va-tds.pdf#page=21)</t>
  </si>
  <si>
    <t>press release on 28/01/2021
 THE GROUP‚ÄôS COMMITMENTS IN FIGURES with regard to greenhouse gas emissions:
 - Scopes 1&amp;2 (1): 30% reduction
 - Scope 3A (2): 30% reduction
 (intensity calculation for 2030, base year 2019)
 - Scope 3B (3): A commitment to provide innovative solutions for all the Group‚Äôs markets, in order to reduce the environmental footprint of its projects when they are in use.
(https://www.bouygues-es.co.uk/sites/uk/files/Carbon-2022-Report%2B2023-Roadmap_8.23.pdf)</t>
  </si>
  <si>
    <t>The actions relates to the Scope 1&amp;2 ‚Äì associated with our fleet, reducing energy consumption and actions incorporated to reduce the carbon footprint on our projects.
 Commercial fleet &amp; business travel represent the vast majority of our Scope 1&amp;2 Carbon emissions (86%), the second category is fuel used to power projects and third category covers the electrification of our offices (14%)</t>
  </si>
  <si>
    <t>Plan: 
- Includes business segment-specific decarbonisation plans in pursuit of the SBTi-endorsed GHG emissions-reduction targets for 2030
- Disclose scope 1, scope 2 and, if appropriate, scope 3 greenhouse gas (GHG) emissions (see page 39 for scope breakdown), and the related risks on p. 39-55 
To act on scopes 1&amp;2 (11% of the Group‚Äôs carbon footprint), the principal actions taken by Bouygues Construction will be to operate a fleet of green vehicles (90% of green vehicles in 2030), to reduce travel by employees (50% fewer international flights and 80% fewer domestic flights) and to reduce the energy consumption of all its construction sites and other locations. To act on scope 3A upstream (89% of the carbon footprint), the Group‚Äôs principal measures will relate to reducing the impact of materials purchased (concrete, joinery, cables, etc.), working with local suppliers to reduce freight, and reducing the carbon footprint of its IT equipment by 15% by 2025. In order to reduce the carbon intensity of the cements it employs, roadmaps have been drawn up on a country-by-country basis to achieve an overall reduction of 40% in the carbon intensity of cement (kg CO2e/m3). Timber construction will also become a priority as Bouygues Construction has undertaken to carry out 30% of its European building projects in timber by 2030.
- Leadership accountability: Although not specified, the entity briefly described  the management‚Äôs role in assessing and managing climate-related risks and opportunities and the board's oversight of climate-related risks and opportunities: p. 20, p. 69-70, p. 66-71
(https://www.bouygues.com/wp-content/uploads/2025/04/20250402-ri-va-tds.pdf#page=21)</t>
  </si>
  <si>
    <t>Although not specified, one subsidiary (Bouygues Energies &amp; Services) does mention exploring offsets for residual emissions: "We are exploring the use of offsetting projects for residual emission sources that we are unable to immediately decarbonise... We are committed to ensuring that we only use the highest quality offsets that are as local to our operations as possible and add social value (https://www.bouygues-es.co.uk/sites/uk/files/bouygues_es_solutions_ltd._carbon_reduction_plan._ppn_06.21_fn_1_0.pdf)
Nature-based removals - the Construction group plans to use nature-based carbon removal solutions. this includes:
- "every FM contract or project where we are the principal contractor must undertake at least one biodiversity initiative (https://www.bouygues-es.co.uk/sites/uk/files/bouygues_es_solutions_ltd._carbon_reduction_plan._ppn_06.21_fn_0.pdf)
- Use of low-carbon concrete, recycled steel and bio-sourced materials (wood, straw, raw earth, etc.) and promoting forest restoration/rehabilitation projects as part of their decarbonisation strategy (https://mediaroom.bouygues-construction.com/the-science-based-targets-initiative-sbti-approves-bouygues-constructions-carbon-emission-reduction-targets/)</t>
  </si>
  <si>
    <t>china energy engineering</t>
  </si>
  <si>
    <t>China Energy Engineering</t>
  </si>
  <si>
    <t>China Energy Engineering Group's 2021 Corporate Social Responsibility (CSR) Report mentions carbon neutrality with no specific targets laid out on how to achieve it, p3.  
http://en.ceec.net.cn/module/download/down.jsp?i_ID=2510544&amp;colID=58609</t>
  </si>
  <si>
    <t>renault</t>
  </si>
  <si>
    <t>GROUPE RENAULT</t>
  </si>
  <si>
    <t>FR0000131906</t>
  </si>
  <si>
    <t>969500F7JLTX36OUI695</t>
  </si>
  <si>
    <t>Multinational automobile manufacturer GROUPE RENAULT commits to reduce scope 1 and 2 GHG emissions 60% per car produced by 2030 from a 2012 base-year. GROUPE RENAULT commits to reduce scope 3 GHG emissions from use of sold products 41% per vehicle kilometer by 2030 from a 2010 base-year.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</si>
  <si>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2Â°C. The targets covering greenhouse gas emissions from scope 3 category 11 emissions from use of sold products are consistent with reductions required to keep warming to 2Â°C</t>
  </si>
  <si>
    <t>https://assets.renaultgroup.com/uploads/2025/03/RENAULT_Rapport_Climat_2024_GB_1920x1080pix_V1_prol_MEL.pdf</t>
  </si>
  <si>
    <t>In 2024, Renault Group has set new decarbonization targets in absolute terms for 2030 compared with 2019: to reduce scope 1 &amp; 2 emissions by at least 62.5% and scope 3 emissions upstream (value chain) and downstream (vehicle use) by at least 27.5%. (p8)</t>
  </si>
  <si>
    <t>Renault Group has made its priority to reinvent mobility. The Renaulution strategic plan, unveiled in January 2021, ensures sustainable profitability and alignment with its ambition to achieve net-zero emissions in Europe by 2040 and worldwide by 2050. In order to reach its objectives, Renault Group has established a roadmap all along the vehicle‚Äôs life cycle, progressively deployed until 2030 as an interim milestone toward net-zero emissions in Europe by 2040 and worldwide by 2050. [Source: Climate Association Report 2025, p10 - https://assets.renaultgroup.com/uploads/2025/05/Renault_Climate_Association_report_2025.pdf]</t>
  </si>
  <si>
    <t>Climate Report 2024, p11:
- Since 2021, Renault Group has also fine‚Äêtuned its methodology for calculating its carbon footprint. Assumption for vehicle use was raised, a new multiplication factor was also introduced to reflect driving conditions, all of which has increased the standard vehicle calculation rate by 20%.
- The greenhouse gas (GHG) emissions that make up the company‚Äôs carbon footprint are categorized into three scopes. Renault Group reports its GHG emissions for each scope, following the Greenhouse Gas Protocol methodology. 
- Scope 1 accounts for 0.4% of Renault Group‚Äôs carbon footprint and covers emissions directly from production facilities and commercial sites. Scope 2 in 2024, represented 0.3 of their footprint and was majorly from indirect emissions from generation of energy purchased for business activities. In 2024, Scope 3 was responsible for 99.4% of Renault Group‚Äôs carbon footprint. This covers greenhouse gas emissions from the extraction of metals, their processing in the value chain, the production of fuels and electricity consumed while vehicles are in use, vehicle end of life and recycling.</t>
  </si>
  <si>
    <t>Plan: (Climate Association Report 2025, pg10)
- In order to reach its objectives, Renault Group has established a roadmap all along the vehicle‚Äôs life cycle, progressively deployed until 2030 as an interim milestone toward net-zero emissions in Europe by 2040 and worldwide by 2050. The group has implemented 3 main decarbonization axes across its operations to achieve its 2030 target:
1. In vehicle usage: Prioritizing low-carbon technologies like electric, hybrid, and hydrogen vehicles, adapted to diverse markets and regulations.
2. Raw material procurement: Collaborating across the supply chain to ensure responsible, low-carbon sourcing and recycling management.
3. Production processes: Improving site energy efficiency and increasing renewable energy use in operations.
Governance: (Climate Report 2024)
- "The drive for decarbonization is shared across the entire Group." Clea Martinet (Head of Sustainability)
- The Board of Directors oversees the Group‚Äôs climate strategy by reviewing climate risks and opportunities, monitoring regulatory impacts, tracking strategy implementation, and annually assessing progress on emissions reduction and electrification plans. (p.36)</t>
  </si>
  <si>
    <t>- Decarbonization Strategy: Net zero carbon achieved first through a 90% decrease of CO2e emissions and through emissions offsetting for the remaining 10%. (p8)
- To prevent climate change, it is also key to act in favor of ecosystem resilience and to preserve ecosystem services. Renault group has therefore assessed its biodiversity footprint across its entire value chain, quantifying the main pressure factors and prioritizing its biodiversity challenges. By acting to limit its contribution to climate change, the group is contributing to a more nature positive economy. (p25)
- Since 2018, Renault Group has been updating and renewing its voluntary commitments to preserving biodiversity as part of the act4nature international initiative. By the end of 2024, 88% of the act4nature commitments made in 2021 had been achieved: site diagnostics, plans to reduce the environmental footprint of sites. . The sites have action plans and objectives to mitigate the pressure factors exerted by Renault Group on biodiversity: less water, less discharge of pollutants, less non‚Äêrecycled waste. (p25)</t>
  </si>
  <si>
    <t>banco do brasil</t>
  </si>
  <si>
    <t>Banco do Brasil S.A.</t>
  </si>
  <si>
    <t>BRBBASACNOR3</t>
  </si>
  <si>
    <t>QE0Q0253K88YAGNPE356</t>
  </si>
  <si>
    <t>https://api.mziq.com/mzfilemanager/v2/d/5760dff3-15e1-4962-9e81-322a0b3d0bbd/b36899d1-67c5-433f-8e79-326a31d18f0b?origin=1</t>
  </si>
  <si>
    <t>2020-21 reports contain the same targets
20 https://api.mziq.com/mzfilemanager/v2/d/5760dff3-15e1-4962-9e81-322a0b3d0bbd/22f3f814-cc25-4b66-d8ef-2c17811ade81?origin=1
21 https://api.mziq.com/mzfilemanager/v2/d/5760dff3-15e1-4962-9e81-322a0b3d0bbd/b36899d1-67c5-433f-8e79-326a31d18f0b?origin=1
Sustainability agenda (in Portuguese):
https://www.bb.com.br/docs/portal/pub/CadernoAgenda30BB.pdf?pk_vid=deb1bba087d34eba1655735354cde233</t>
  </si>
  <si>
    <t>"Among [our commitments] are compliance with the offset of 100% of greenhouse gas emissions in Scopes 1 or 2 in 2021, in addition to the target to reduce these emissions by 30% by 2030" (annual report, p5)</t>
  </si>
  <si>
    <t>Plan: list of measures on p51 onwards, e.g. 'In 2020, we made the commitment to expanding the share of renewable sources in our energy matrix: the goal is to achieve 90% of renewable energy supply by 2024. '
Governance: 'Board of Directors Monitors, half-yearly, the environmental and social performance and the initiatives in progress;' (p32, 21)</t>
  </si>
  <si>
    <t>Offsets: 'To back this strategy, we have purchased 523,900 renewable energy certificates, linked to the energy consumed in 2020, under the I-REC (International Renewable Energy Certificate) standard, an international transaction platform that allows consumers to purchase traced renewable energy certifications to offset emissions from the electrical energy consumed' (p51)</t>
  </si>
  <si>
    <t>90% renewable energy by 2024</t>
  </si>
  <si>
    <t>publix super markets</t>
  </si>
  <si>
    <t>33% reduction in emissions per sq. ft. since 2007 baseline. Initiatives include energy efficiency (e.g., LED lighting), fuel conservation, and waste reduction. 
"Since conducting our baseline greenhouse gas inventory in 2007, we‚Äôve added more than 21 million square feet to our overall operation. Concurrently, our carbon emissions per square foot have decreased by 33%" (pg. 14)
No targets declared.
Source: https://publix.widen.net/view/pdf/8xckqfj09d/CSR-Report.pdf</t>
  </si>
  <si>
    <t>https://archive.ph/SvhY0</t>
  </si>
  <si>
    <t xml:space="preserve">They have a Corporate Social Responsibility Report (https://publix.widen.net/view/pdf/8xckqfj09d/CSR-Report.pdf) and claim an emissions reduction of 33% over baseline year 2007, but do not have a target.
</t>
  </si>
  <si>
    <t>Greenhouse gas inventory includes CO‚ÇÇ and other refrigerants (page 14). No target scope defined.
Source: https://publix.widen.net/view/pdf/8xckqfj09d/CSR-Report.pdf</t>
  </si>
  <si>
    <t>The Publix Corporate Social Responsibility report outlines sustainability initiatives but lacks a formal climate strategy. No governance structure for target accountability.</t>
  </si>
  <si>
    <t>No emissions reduction or removal targets declared. No target set. Tree-planting partnerships (e.g., Arbor Day Foundation) are external offsets (page 15‚Äì16), not within Publix‚Äôs operational boundary.
Source: https://publix.widen.net/view/pdf/8xckqfj09d/CSR-Report.pdf</t>
  </si>
  <si>
    <t>anheuser busch inbev</t>
  </si>
  <si>
    <t>AB InBev</t>
  </si>
  <si>
    <t>BE0974293251</t>
  </si>
  <si>
    <t>5493008H3828EMEXB082</t>
  </si>
  <si>
    <t>Global Brewer AB InBev commits to reduce absolute scopes 1 and 2 GHG emissions 35% by 2025 from a 2017 base year. AB InBev commits to increase annual sourcing of renewable electricity from 7% in 2016 to 100% by 2025. AB InBev also commits to reduce emissions across the value chain (Scopes 1, 2 and 3) by 25% per beverage by 2025, from a 2017 base year. These commitments reinforce AB InBev's commitment towards mitigating the impacts of climate change.</t>
  </si>
  <si>
    <t>17/11/2022 01:00</t>
  </si>
  <si>
    <t>BEL</t>
  </si>
  <si>
    <t>https://www.ab-inbev.com/assets/pdfs/Net%20Zero%20Executive%20Summary_FINAL%2012pm.pdf</t>
  </si>
  <si>
    <t>2017 Baseline:
35% absolute emissions reduction (Scopes 1 and 2)
25% emissions reduction per hectoliter across value chain (Scopes 1, 2 and 3)
100% renewable energy</t>
  </si>
  <si>
    <t xml:space="preserve">https://sciencebasedtargets.org/companies-taking-action 
"We are proud to be one of the first 100 companies to have our climate action goal, which is consistent with a 1.5-degree pathway, validated by the Science Based Targets initiative"
Corporate Website - Sustainability/Climate Action Page: https://www.ab-inbev.com/climate "In 2021, we announced our ambition to achieve net zero across our value chain by 2040."
</t>
  </si>
  <si>
    <t>"In 2021, we estimated Scope 3 emissions represented over 85% of our total footprint which is why we aim to engage with our value chain partners to develop innovative solutions"
2025 target specifically states carbon dioxide only:  "we will reduce our carbon emissions by 25% across our value chain by 2025".
Unclear if net zero refers only to co2.</t>
  </si>
  <si>
    <t>Public reporting mechanism: "we will report progress and updates through our Annual and ESG Reports". While 2022 is the most recently available ESG report,  the 2023 Annual Report covered progress on the company's GHG emission reduction.
The Finance Committee (a Board-level committee of the Board of Directors) oversees legal and regulatory affairs as well as environmental and social responsibilities. In 2019 they met four times. The Finance Committee is composed of non-executive Board members, with at least one member qualifying as an independent director. The Committee oversees and approves the company‚Äôs Sustainability Goals and commitments, including those related to climate change. One of the Sustainability Goals overseen is the commitment to reduce ABI emissions by 25% across our value chain (Scopes 1, 2, and 3) as well as an absolute emission reduction of 35% in Scopes 1 and 2 by 2025 from a 2017 baseline. As climate is a top priority on their agenda, issues such as crop yield in Barley and implementation of Smart Barley across the world are discussed and approved during the Committee‚Äôs meeting. In 2019, topics discussed specifically were risk of barley yield losses due to climate change and physical risks such as water risk in geographies such as South America, where the majority of our business lies within. These discussions resulted in the Board of Director‚Äôs decision to increase funding towards mitigating the identified transition risks related to supply chain that may occur within the supply chain due to climate change. By performing climate scenarios, we are able to predict plausible crop yield loss in function of a Representative Concentration Pathway as per IPCC standards
"we aim to continue to improve our tracking and monitoring systems and we will report progress and updates through our Annual and ESG Reports"</t>
  </si>
  <si>
    <t xml:space="preserve"> In 2019, we adopted the Simmer and Strip technology, which was patented by us in 2018, helping increase energy efficiency in over 34 of our facilities across the world. In addition to this, we increase our efforts to implement low-carbon and net zero initiatives through R&amp;D. We are currently testing different technologies in 6 facilities across the world. The potential of reducing Scope 1 emissions through the implementation of these technologies is up to 3 million tons CO2e and close to 1 million Euros in ETS allowances.
"Underpinned by natural solutions: Engagement with farmers in our supply chain will help scale regenerative agriculture practices to enrich soil health while improving the ability to capture carbon. In addition, we believe that nature-based solutions to improve watershed health will help tackle climate change. " https://www.ab-inbev.com/news-media/sustainability/advancing-our-esg-journey-with-a-new-ambition-to-achieve-net-zero-across-our-value-chain-by-2040/
"nature based solutions for remaining emissions"
"Our plan focuses on decarbonization first, and we plan to follow SBTs guidelines, not relying on carbon offsets to reach our ambition. Offsets will be used as a compensation mechanism but not as neutralization or to claim net zero achievement. "
"We have set internal standards on criteria for carbon-neutral breweries that include thresholds for decarbonization and quality standards for certified credits"</t>
  </si>
  <si>
    <t>chery holding</t>
  </si>
  <si>
    <t>mizuho financial</t>
  </si>
  <si>
    <t>Mizuho Financial</t>
  </si>
  <si>
    <t>https://www.mizuhogroup.com/binaries/content/assets/pdf/mizuhoglobal/investors/financial-information/annual/2021-integrated-report/data2103_all.pdf</t>
  </si>
  <si>
    <t>Carbon neutral by FY2030
(maintaining carbon neutrality
thereafter)</t>
  </si>
  <si>
    <t>Mizuho Financial pledges to reach net zero emissions/carbon neutrality (they use both terms) by 2050; they pledged this in December 2020 and officially incorporated into corporate policy in April 2021. They have an interim target to reduce their Scope 1 and 2 GHG emissions by 35% by 2030 from a baseline year of 2019.</t>
  </si>
  <si>
    <t>Gases: Refers to "greenhouse gas emissions" but not specified what is covered under target boundary Scopes: "Scope 1 and Scope 2 greenhouse gas emissions" "Plan to set medium- to long-term targets for Scope 3 emissions by the end of fiscal 2022 and gradually expand scope of measurement"</t>
  </si>
  <si>
    <t>Annual Reports available: https://www.mizuhogroup.com/investors/financial-information/annual#archives Equity: "Sustainability is linked to the underlying issue of the expansion of economic disparity and social inequity, as well as to geopolitical issues and the destabilization of the global order."</t>
  </si>
  <si>
    <t>jinchuan</t>
  </si>
  <si>
    <t>nationwide</t>
  </si>
  <si>
    <t>https://www.nationwide.co.uk/-/assets/nationwidecouk/documents/investor-relations/intermediate-by-2030-net-zero-aligned-transition-plan-2023.pdf?rev=7b00e8ee61fa4b70ab75e9e3760a6b71</t>
  </si>
  <si>
    <t xml:space="preserve">* 'The intermediate (by 2030) science-based targets within this transition plan to cover our scope 1, 2, and 3 carbon emissions, as per the Greenhouse Gas (GHG) Protocol6, and are aligned to a 1.5¬∞C pathway ‚Äì to limit global temperature rises to 1.5¬∞C above pre-industrial levels ‚Äì where possible.'
*' Our targets cover 100% of our emissions across scope 1, scope 2, and scope 3 downstream category 15 (investments) emissions, and around 91% of our upstream scope 3 emissions. Our scope 3 downstream category 15 (investments) targets cover the emissions from our residential mortgage, CRE, and RSL lending, which account for approximately 98% of loans and advances to customers'.
* scope 1 - reduce by 42% by 2030 
* scope 2 - continue to source 100% renewable electricity 
*scope 3 -  'reduce scope 3 emissions for our mortgages, business lending, other secured lending activity, and our supply chain, by taking steps to reduce emissions within our control and encouraging our customers, borrowers, and suppliers to do the same, in line with our 2030 scope 3 science-based targets.'
(https://www.nationwide.co.uk/-/assets/nationwidecouk/documents/about/how-we-are-run/results-and-accounts/2024-2025/climate-related-financial-disclosures-2025.pdf?rev=2bf7b06fbe274cfcad725841dd60d0c0)
(https://www.nationwide.co.uk/-/assets/nationwidecouk/documents/investor-relations/intermediate-by-2030-net-zero-aligned-transition-plan-2023.pdf?rev=7b00e8ee61fa4b70ab75e9e3760a6b71)
</t>
  </si>
  <si>
    <t>Aiming to achieve net zero by 2025, balancing GHG emissions with removals and ensuring targets are aligned with a 1.5¬∞C scenario for a sustainable and just future. So far scope 1 emissions have been reduced approximately 21% in 2024/25 compared to 2023/24, and by 45% compared to the 2021/22 baseline but is unlikely scope 3 mortgagas target will not be achieved by 2050. This is based upon recent (2024/5 report) internal modelling however the target will still be retained where feasible and will be under active review whilst monitoring the UK's progress towards net zero. 
"REDUCED OUR CARBON FOOTPRINT 37.8% per square foot since our 2010 baseline through actions that include installing LED lights, occupancy sensors, and new fan units and solar panels" for Scope 1 and Scope 2 emissions. No clear plan for future emissions reduction. (https://www.nationwide.com/cps/cps-pdf/2022-Corporate-Sustainability-Report.pdf)</t>
  </si>
  <si>
    <t>*'We calculate our scope 1 emissions by converting Greenhouse Gases (GHG) into carbon dioxide equivalent (CO2e). This includes fluorinated gases such as hydrofluorocarbons (HFCs), perfluorocarbons (PFCs), sulphur hexafluoride (SF6) and nitrogen trifluoride (NF3)' 
(https://www.nationwide.co.uk/-/assets/nationwidecouk/documents/investor-relations/intermediate-by-2030-net-zero-aligned-transition-plan-2023.pdf?rev=7b00e8ee61fa4b70ab75e9e3760a6b71)</t>
  </si>
  <si>
    <t xml:space="preserve">
Reporting mechanisms - 
*' Nationwide‚Äôs progress towards its scope 1, 2 and 3 upstream and downstream intermediate (by 2030) science-based targets is monitored on a quarterly basis as part of the Society‚Äôs Mutual Good Commitment, to support progress towards a greener society.'
* 'Nationwide will continue to track and report progress of its scope 1, 2 and 3 upstream and downstream intermediate (by 2030) science-based targets, and transition plan progress, as part of its annual Climate-related Financial Disclosures.'
*' To align to the best practice guidance of the Transition Plan Taskforce, it is our intention to review our transition plan, at a minimum, every three years. Progress against our transition plan targets will be reported on externally, on an annual basis, within our Climate-related Financial Disclosures.
* 'Nationwide is committed to reviewing its intermediate (by 2030) science-based targets, at a minimum, every five years.' 
(https://www.nationwide.co.uk/-/assets/nationwidecouk/documents/investor-relations/intermediate-by-2030-net-zero-aligned-transition-plan-2023.pdf?rev=7b00e8ee61fa4b70ab75e9e3760a6b71)
Leadership - 'The Board has ultimate accountability for all climate change-related matters at Nationwide and is supported by formal governance committees and working groups' (https://www.nationwide.co.uk/-/assets/nationwidecouk/documents/investor-relations/intermediate-by-2030-net-zero-aligned-transition-plan-2023.pdf?rev=7b00e8ee61fa4b70ab75e9e3760a6b71)</t>
  </si>
  <si>
    <t>*'We currently offset our scope 1 emissions through a pre-purchase agreement, which is made up of carbon avoidance and removal projects, such as community reforestation, validated and verified under either the Verified Carbon Standard (VCS) or the Clean Development Mechanism (CDM).'
*'Whilst Nationwide targets a reduction in absolute emissions across our scope 1 business operations of at least 42% by 2030, we will continue to use offsets to neutralise any scope 1 emissions that are not yet feasible to eliminate.' (https://www.nationwide.co.uk/-/assets/nationwidecouk/documents/investor-relations/intermediate-by-2030-net-zero-aligned-transition-plan-2023.pdf?rev=7b00e8ee61fa4b70ab75e9e3760a6b71)</t>
  </si>
  <si>
    <t>edeka zentrale</t>
  </si>
  <si>
    <t>EDEKA ZENTRALE Stiftung &amp;Co.KG (Netto Marken-Discount Stiftung &amp; Co. KG, BUDNI Handels &amp; Service GmbH)</t>
  </si>
  <si>
    <t>967600UO7SMTGQIG4852</t>
  </si>
  <si>
    <t>Overall net-zero target: 
EDEKA ZENTRALE Stiftung &amp; Co. KG (Netto Marken-Discount Stiftung &amp; Co. KG, BUDNI Handels &amp; Service GmbH) commits to reach net-zero greenhouse gas emissions across the value chain by 2045. 
Near-term targets: 
Energy &amp; Industry: EDEKA ZENTRALE Stiftung &amp; Co. KG commits to reduce absolute scope 1 and 2 GHG emissions 33.60% by 2028 from 2022 base year.* EDEKA ZENTRALE Stiftung &amp; Co. KG also commits that 85.33% of its suppliers by emissions covering purchased goods and services, upstream transportation and distribution, will have science-based targets by 2028. EDEKA ZENTRALE Stiftung &amp; Co. KG further commits to reduce absolute scope 3 GHG emissions from use of sold products 30% by 2032 from 2022 base year. EDEKA ZENTRALE Stiftung &amp; Co. KG finally commits to reduce all other absolute scope 3 GHG emissions from use of sold products 50.40% by 2032 from 2022 base year. *The target boundary includes land-related emissions and removals from bioenergy feedstocks. 
FLAG: EDEKA ZENTRALE Stiftung &amp; Co. KG commits to reduce absolute scope 3 FLAG GHG emissions 36.4% by 2032 from a 2022 base year.* EDEKA ZENTRALE Stiftung &amp; Co. KG (Netto Marken-Discount Stiftung &amp; Co. KG, BUDNI Handels &amp; Service GmbH) also commits to no deforestation across its primary deforestation-linked commodities, with a target date of December 31, 2025. 
*The target inlcudes FLAG emissions and removals. 
Long-term targets: 
Energy &amp; Industry: EDEKA ZENTRALE Stiftung &amp; Co. KG commits to reduce absolute scope 1, 2 and scope 3 GHG emissions by 90,00% by 2045 from 2022 base year.* 
*The target boundary includes land-related emissions and removals from bioenergy feedstocks. 
FLAG: EDEKA ZENTRALE Stiftung &amp; Co. KG commits to reduce absolute scope 3 FLAG GHG emissions 72% by 2045 from a 2022 base year. *The target inlcudes FLAG emissions and removals.</t>
  </si>
  <si>
    <t>17/02/2022 01:00</t>
  </si>
  <si>
    <t>29/08/2024 01:00</t>
  </si>
  <si>
    <t>https://verbund.edeka/verbunds-website/gesch%C3%A4ftsberichte/edeka-group-company-report-2024.pdf</t>
  </si>
  <si>
    <t>SBTi Target Dashboard: "Near-term targets: Energy &amp; Industry: EDEKA ZENTRALE Stiftung &amp; Co. KG commits to reduce absolute scope 1 and 2 GHG emissions 33.60% by 2028 from 2022 base year."
They have multiple other targets (e.g. supplier engagement target, Scope 3 target, etc. listed separately)</t>
  </si>
  <si>
    <t>For source URL I have used their annual report which mentions the net zero target. Archived version: https://web.archive.org/web/20250712025341/https://verbund.edeka/verbunds-website/gesch%C3%A4ftsberichte/edeka-group-company-report-2024.pdf
Their annual report is very short and does not go into much detail, and the German version is the same length - I can't find any other sources for info. I've used 2024 as the target status date as this is the date when the targets were SBTi-validated. The field was empty before, and I didn't see a mention of earlier dates so I've used that for now.
More detailed information about their targets is available from the SBTi target dashboard (as their targets are all SBTi-validated) - https://sciencebasedtargets.org/target-dashboard
Archived version of this available here (though I'm not sure it works properly): https://web.archive.org/web/20250814130041/https://sciencebasedtargets.org/target-dashboard</t>
  </si>
  <si>
    <t>Given SBTi validation, all GHGs will be covered by the Net Zero target, along with all Scopes</t>
  </si>
  <si>
    <t>They report emissions details and progress on targets only in their progress reports with WWF - the last one being from 2022 so I have marked this as less than annual reporting.
Link: https://verbund.edeka/verbund/progress-report-edeka-wwf-2022.pdf
Archived: https://web.archive.org/web/20250814130447/https://verbund.edeka/verbund/progress-report-edeka-wwf-2022.pdf</t>
  </si>
  <si>
    <t>Could not see any info on credits, or removals anywhere. 
The one piece of relevant information was from the SBTi target dashboard: "*The target boundary includes land-related emissions and removals from bioenergy feedstocks." However, this is not enough to determine whether they actually plan to use them or not, and is instead just a default part of SBTi targets for their sector.</t>
  </si>
  <si>
    <t>daimler truck holding</t>
  </si>
  <si>
    <t>https://web.archive.org/web/20250505151911/https://www.daimlertruck.com/fileadmin/user_upload/documents/investors/reports/annual-reports/2024/daimler-truck-ir-annual-report-2024-incl-combined-management-report-dth-ag.pdf</t>
  </si>
  <si>
    <t>"As part of the ‚Äúgreen production 2030‚Äù initiative, we have set reduction targets for Scope 1 and Scope 2 CO‚ÇÇe emissions that apply to all of Daimler Truck Group‚Äôs own production sites. ...When the Board of Management adopted the targets in 2022, the most recent figures available were used, which did not convey a significant impact from the COVID-19 pandemic...We have set ourselves a Group-wide target for reducing CO‚ÇÇe emissions: The Scope 1 and Scope 2 emissions of all production sites of the Daimler Truck Group are to be reduced by 42% by 2030 compared to 2021 values." (P.84, 2024 Annual Report)</t>
  </si>
  <si>
    <t>"Daimler Truck also aims to reduce Scope 3 emissions. We focus particularly on the emissions that arise from the use of our vehicles by customers."  (P.84, 2024 Annual Report)</t>
  </si>
  <si>
    <t>"As part of the ‚Äúgreen production 2030‚Äù initiative, we have set reduction targets for Scope 1 and Scope 2 CO‚ÇÇe emissions that apply to all of Daimler Truck Group‚Äôs own production sites. In addition to CO2 emissions, emissions of CH4 (methane) and N2O (dinitrogen monoxide) are also taken into account." (P.84, 2024 Annual Report)</t>
  </si>
  <si>
    <t>On Plan: The Company is working on a transition plan: "We are currently working on a Climate Transition Plan (CTP) for Daimler Truck that which takes into account short- and long-term
climate risks and opportunities. In addition to Scope 1 and 2, it also includes strategic decarbonization targets for Scope 3 emissions." (P.85, 2024 Annual Report);
On Reporting: The sustainability report is part of the Company's annual report (See: https://www.daimlertruck.com/en/sustainability/reportings)
On Equity: Only mentioned fairness in the context of fair competition, compensation and working conditions.
On Leadership Accountability: Executive incentive pay includes sustainability-related performance: "In addition to incentives for the financial performance of the Board of Management and senior management in the short- and long-term variable remuneration, non-financial performance criteria relating to sustainability are also anchored in our compensation system." (P.75, 2024 Annual Report)</t>
  </si>
  <si>
    <t>On Carbon Offset: "...we are currently focusing on offsetting the remaining CO‚ÇÇe emissions. For our European production sites and some other sites, we are already offsetting all remaining CO‚ÇÇe emissions through qualified climate protection projects. From 2025, the production sites in India and Japan are expected to achieve CO‚ÇÇe neutrality on the balance sheet. We are also aiming to achieve CO‚ÇÇe neutrality on the balance sheet in the USA. By 2039, all production sites worldwide should be carbon-neutral on the balance sheet." (P.84, 2024 Annual Report)
 "Daimler Truck relies on the temporary use of CO‚ÇÇe compensation certificates, which are tradable units (carbon credits) that represent the right to emit one tonne of carbon dioxide or an equivalent quantity of another greenhouse gas." (Pg 219) (More offset-related language on Page 96)</t>
  </si>
  <si>
    <t>td synnex</t>
  </si>
  <si>
    <t>TD SYNNEX</t>
  </si>
  <si>
    <t>US87162W1009</t>
  </si>
  <si>
    <t>5493004HI6PFLF46NS53</t>
  </si>
  <si>
    <t>FY2045</t>
  </si>
  <si>
    <t xml:space="preserve">Overall Net-Zero Target: 
TD SYNNEX commits to reach net-zero greenhouse gas emissions across the value chain by FY2045. 
Near-Term Targets: 
TD SYNNEX commits to reduce absolute scope 1 and 2 GHG emissions 42% by FY2030 from a FY2022 base year. TD SYNNEX also commits that 90% of its suppliers by spend covering purchased goods and services, will have science-based targets by FY2028. TD SYNNEX further commits that 58% of its customers by revenue covering use of sold products, will have science-based targets by FY2028. 
Long-Term Targets: 
TD SYNNEX commits to reduce absolute scope 1, 2 and 3 GHG emissions 90% by FY2045 from a FY2022 base year. </t>
  </si>
  <si>
    <t>https://news.tdsynnex.com/featured/td-synnex-net-zero-targets-approved-by-sbti/</t>
  </si>
  <si>
    <t xml:space="preserve">TD SYNNEX commits to reduce absolute scope 1 and 2 GHG emissions 42% by FY2030 from a FY2022 base year. </t>
  </si>
  <si>
    <t>TD SYNNEX commits to reach net-zero greenhouse gas emissions across the value chain by FY2045.</t>
  </si>
  <si>
    <t>The company stated that they are considering Scope 3 but they face challenge is calculating the value chain emissions, which account for most of our global carbon footprint. They are generated by the company vendors as they produce the goods and services that the company distribute, as well as through the transportation and use of the products the company bring to market. the company is currently refining their data collection and calculation tools to better quantify these.
https://www.tdsynnex.com/content/dam/tds-site/tds-site-shared/docs/corporate-citizenship/td-synnex-2022-corporate-citizenship-report.pdf</t>
  </si>
  <si>
    <t>https://www.tdsynnex.com/content/dam/tds-site/tds-site-shared/docs/corporate-citizenship/td-synnex-2022-corporate-citizenship-report.pdf
https://ir.synnex.com/news/press-release-details/2023/TD-SYNNEX-Unveils-First-Corporate-Citizenship-Report/default.aspx</t>
  </si>
  <si>
    <t>bank of montreal</t>
  </si>
  <si>
    <t>According to the news Bank of Montreal "have withdrawn from the United Nations-backed Net Zero Banking Alliance, which aims to accelerate climate action by financial institutions." (source: https://www.ledevoir.com/economie/834133/bmo-suit-banques-americaines-retire-alliance-climat &amp; https://web.archive.org/web/20250901192151/https://www.reuters.com/business/finance/bmo-becomes-first-canadian-bank-withdraw-net-zero-banking-alliance-2025-01-17/)</t>
  </si>
  <si>
    <t>https://web.archive.org/web/20250901164646/https://our-impact.bmo.com/wp-content/uploads/2025/03/BMO_2024_SCR_EN_interactive.pdf</t>
  </si>
  <si>
    <t>BOM's "Corporate Real Estate team implements an operational efficiency program that seeks to reduce GHG emissions in a way that makes economic sense and, where possible, reduces operational costs over time. In the period from 2020 to 2023, reductions relative to our 2019 baseline either met or came close to our target to reduce Scope 1 and 2 GHG emissions by 30% by 2030 as a result of investing over $40 million in energy reduction initiatives, such as LED upgrades, Smart Retail Controls and rooftop unit replacements." (page 50)
Their "financed emissions calculations for the oil and gas sector focus on the Scope 1 and 2 financed emissions of our global upstream oil and gas borrowers. After discussions with clients, we are targeting a 33% reduction in portfolio physical emissions intensity (tCO2 e/TJ) by 2030, that we are pursuing in partnership with our clients. Our calculations also include downstream Scope 3 financed emissions that result from the combustion of products produced by the same oil and gas borrowers. Our target to reduce absolute Scope 3 financed emissions by 24% by 2030 has been achieved. Details of our financed emissions methodology, including measurement approach, inputs and assumptions, can be found in our GHG Reporting Methodology ‚Äì Financed emissions." (page 85)</t>
  </si>
  <si>
    <t>BOM's "Scope 1 and 2 (location-based) GHG emissions decreased by 5% due to reduced natural gas consumption and investments in improved energy management such as Smart Retail Controls. Our Scope 1 and 2 GHG intensities, measured per square footage and per employee, remained relatively flat. In the period from 2023 to 2024, our Scope 3 category 1 GHG emissions from purchased goods and services decreased by 18% due to decreased spend as we realized efficiencies following our acquisition of Bank of the West, most notably related to spend on external labour; and our Scope 3 category 6 GHG emissions from business travel increased by 33% due to higher air travel activity driven by operational needs, as well as the inclusion of hotel stay emissions and enhanced data availability." (Page 78)
"As of 2023, the Scope 1 and 2 physical emissions intensity (tCO2 e/TJ) of our upstream oil and gas portfolio has decreased for both our Canadian (-5%) and Rest of World (-19%) portfolios from the 2019 baseline. The portfolio intensity has fluctuated year-over-year due to portfolio composition, actual borrower operational changes, and data availability. The strategies listed on page 55 support decarbonization of this portfolio. The absolute Scope 3 financed emissions of our upstream oil and gas portfolio have decreased by 86% since 2019, which mirrors a decrease in our loan exposure (-76%) over that period. We surpassed our target for reductions in Scope 3 financed emissions with a reduction of 50% in 2021." (page 85)</t>
  </si>
  <si>
    <t>"1) Reduce operational GHG emissions: Our Corporate Real Estate team implements its Global Energy Management Playbook with the aim of reducing energy use and GHG emissions. We focus on operational efficiency improvements and capital building upgrades that lead to decarbonization. We have analyzed energy use and GHG emissions performance of our sites and have taken action across our real estate portfolio to reduce GHG emissions at our data centres and in our retail branch network. Our operational decarbonization roadmap incorporates cooling technology improvements in our data centres, LED retrofit programs and HVAC system improvements in our retail branches, and initiatives to reduce natural gas consumption through fuel switching in regions where the carbon intensity of the electricity grid is low.
2) Neutralize Scope 2 GHG emissions from electricity: In 2025, we purchased unbundled Renewable Energy Certificates (RECs) or local equivalents sourced from regions in which we operate in volumes matching 100% of global electricity consumption for the reporting period August 1, 2023 to July 31, 2024. As a purchaser of RECs, we help stimulate the market for the
technologies that could support decarbonization.
3) Offset GHG emissions for Scope 1, market-based Scope 2, and Scope 3 (category 6 ‚Äì business travel): In 2025, we purchased and retired carbon credits to offset our Scope 1 and Scope 2 market-based GHG emissions and Scope 3 GHG emissions resulting from our employees‚Äô activities (category 6 ‚Äì business travel) for the reporting period August 1, 2023 to July 31, 2024. We have developed a diversified offset portfolio that includes an agreement to pre-purchase 1,000 tonnes of Direct Air Capture removals from Carbon Engineering, and a five-year commitment to
purchase CarbonCure mineralization removal offsets. We disclose the projects from which we purchase voluntary carbon offsets pursuant to the California Voluntary Carbon Market Disclosures Act, Section 1. 44475.1 on our website." (page 50)
* "GHGs other than CO2 are excluded. Emission factors are sourced from the IPCC Guidelines for National GHG Inventories (2006)."</t>
  </si>
  <si>
    <t>Information on the extent to which measures will be applied (e.g. if switching to EVs, what share of the fleet; if installing an own solar PV installation, what is the installed capacity), Schedule for regular review of measures, Measures for all emission scopes that are covered by the target</t>
  </si>
  <si>
    <t>Climate-related topics were included at their board meetings,  Audit and Conduct Review Committee (ACRC) meetings, and Risk Review Committee (RRC) at least once or twice annually, two to four times in 2024. (page 37-38) 
Climate Equity: "In 2024, BMO Capital Markets provided $8.6 billion in climate finance to clients pursuing environmental or climate transition objectives. This included $3.9 billion in labelled green bond underwriting, $32 million in climate-related equity and debt financing, $1.5 billion in climate-related lending and $3.2 billion in climate finance advisory services related to mergers and acquisitions." ( page 53)</t>
  </si>
  <si>
    <t>In 2025, BOM "purchased and retired carbon credits to offset our Scope 1 and Scope 2 market-based GHG emissions and Scope 3 GHG emissions resulting from [their] employees‚Äô activities (category 6 ‚Äì business travel) for the reporting period August 1, 2023 to July 31, 2024." 
They have developed a diversified offset portfolio that includes an agreement to pre-purchase 1,000 tonnes of Direct Air Capture removals from Carbon Engineering, and a five-year commitment to purchase CarbonCure mineralization removal offsets." 
They "disclose the projects from which we purchase voluntary carbon offsets pursuant to the California Voluntary Carbon Market Disclosures Act, Section 1. 44475.1 on our website." (page 50)</t>
  </si>
  <si>
    <t>xmxyg</t>
  </si>
  <si>
    <t>http://www.xiangyu.cn/UserFiles/202307/20230710160815417.pdf</t>
  </si>
  <si>
    <t>Xiamen Xiangyu publishes annual ESG reports with an established governance structure and reports logistics-related CO‚ÇÇ reductions, but it has not set any quantitative net-zero or emissions reduction targets.</t>
  </si>
  <si>
    <t>industrial bank</t>
  </si>
  <si>
    <t>https://download.cib.com.cn/netbank/download/cn/Sustainable_Finance/Sustainability_Report_2023_en.pdf</t>
  </si>
  <si>
    <t>"By 2025 - Achieve a 20% reduction in carbon emission intensity compared to 2020; 
By 2030 - Achieve carbon neutrality in our operations (including Scope 1 and Scope 2 emissions)." 
(P.72, Sustainability Report 2023)</t>
  </si>
  <si>
    <t>Sustainability Report 2023 (ESG Report):
https://download.cib.com.cn/netbank/download/cn/Sustainable_Finance/Sustainability_Report_2023_en.pdf
Extracted from P.72, Sustainability Report 2023 (ESG Report): 
"In 2022, through carbon inventory, carbon verification, and other specialized work, the Bank developed carbon neutrality goals and phased timelines based on a comprehensive understanding of our carbon footprint.  The goals are:
By 2025 - Achieve a 20% reduction in carbon emission intensity compared to 2020;
By 2030 - Achieve carbon neutrality in our operations (including Scope 1 and Scope 2 emissions);
By 2035 - Achieve carbon neutrality in all upstream and downstream activities  (including Scope 3 emissions)."</t>
  </si>
  <si>
    <t>By 2030 - Achieve carbon neutrality in our operations (including Scope 1 and Scope 2 emissions);
By 2035 - Achieve carbon neutrality in all upstream and downstream activities  (including Scope 3 emissions).</t>
  </si>
  <si>
    <t>On Plan: Not public, only released internally
"In 2023, based on the carbon neutrality timeline, we issued the Notice on the Release of Bank-wide Carbon Reduction Goals and the Notice on Carrying out Carbon Inventory Work from January to August 2023 and Implementing Carbon Reduction Tasks. We formulated and released annual carbon reduction work tasks for branches and sub-branches, providing implementation pathways for energy conservation and emission reduction. This promoted the implementation of carbon neutrality goals." (P.72, Sustainability Report 2023)
On Accountability: The performance in meeting carbon emission targets is not specified as one of the KPIs in the "Comprehensive Evaluation System for Executive Remuneration Assessment" (P.28, Sustainability Report 2023)</t>
  </si>
  <si>
    <t>On Carbon Offsets: 
"In 2023, the Langya Road Sub-branch of Industrial Bank achieved carbon neutrality at the operational level through the purchase of carbon sinks, becoming the first carbon-neutral outlet in the Banking industry in Anhui Province... On August 15, 2023, Xiamen Jinhai Sub-branch officially opened. By entrusting Xiamen Property Rights Exchange Center (Âé¶Èó®‰∫ßÊùÉ‰∫§Êòì‰∏≠ÂøÉ) to calculate and apply marine fishery carbon sinks to offset the carbon emissions of the outlet's operation in the next year, Jinhai Sub-branch achieved carbon neutrality in advance for its operation and also became the first ‚Äúblue carbon carbon-neutral‚Äù financial outlet in Xiamen City... In 2023, Qingdao Branch signed an agreement with Qingdao Linyuan Seedling Co., Ltd. (ÈùíÂ≤õÂ∏ÇÊûóÊ∫êËãóÂúÉÊúâÈôêÂÖ¨Âè∏) to purchase 500 tons of carbon sink emission reduction to offset the estimated greenhouse gases generated by the outlet's own operating activities from January 1, 2021 to December 31, 2023, becoming the first carbon-neutral financial outlet in the city, achieving carbon neutrality in advance." (P.87, Sustainability Report 2023)
On Carbon Removal, the Banks engages in biodiversity conservation and supports its clients in nature-based carbon removal technology etc., but does not specify if it plans to use nature-based/CCS-based removals to meet its own targets.</t>
  </si>
  <si>
    <t>united airlines</t>
  </si>
  <si>
    <t>United Airlines, Inc.</t>
  </si>
  <si>
    <t>US9100471096</t>
  </si>
  <si>
    <t>98450079DA0B78DD6764</t>
  </si>
  <si>
    <t>United Airlines commits to reduce scope 1, 2, and well-to-wake jet fuel GHG emissions, including scope 3 category 4, upstream transportation and distribution 50% per revenue ton kilometer (RTK) by 2035 from a 2019 base year.***
*The target boundary includes biogenic emissions and removals from bioenergy feedstocks.
**Non-CO2e effects which may also contribute to aviation induced warming are not included in this target. United Airlines Inc. commits to report publicly on its collaboration with stakeholders to improve understanding of opportunities to mitigate the non-CO2e impacts of aviation annually over its target timeframe.</t>
  </si>
  <si>
    <t>https://web.archive.org/save/https://www.united.com/en/us/fly/company/responsibility/our-environmental-commitment.htmlhttps://www.united.com/en/us/fly/company/responsibility/our-environmental-commitment.html</t>
  </si>
  <si>
    <t>"the Science-Based Targets initiative (SBTi) approved our 2035 near-term emissions reduction target...of reducing our carbon intensity 50% compared to 2019 by 2035"
 to reduce scope 1, 2, and well-to-wake jet fuel GHG emissions, including scope 3 category 4, upstream transportation and distribution 50% per revenue tonne kilometer (RTK) by 2035 from a 2019 base year</t>
  </si>
  <si>
    <t>Our carbon reduction targets are aligned with the latest climate science and include a 50% reduction in carbon intensity per revenue tonne kilometer by 2035 from a 2019 baseline, with a longer-term net zero goal by 2050. These targets encompass Scope 1, Scope 2, and select Scope 3 emissions categories related to fuel production and transportation. We emphasize achieving our targets through tangible emission reductions such as sustainable aviation fuel adoption, fleet modernization, and operational efficiencies rather than reliance on voluntary carbon offsets. Our approach is transparent, with annual reporting and third-party validation from the Science-Based Targets initiative to ensure accountability and industry leadership in environmental responsibility.</t>
  </si>
  <si>
    <t>Our targets use 2019 as the baseline year to measure progress and emissions reductions. We cover all direct emissions (Scope 1), indirect emissions from purchased electricity (Scope 2), and significant upstream emissions in Scope 3 related to jet fuel production and transportation. This boundary captures the majority of our operational and supply chain emissions. We exclude historical emissions prior to the baseline, focusing on future emission reductions and decarbonization pathways. Consistent annual reporting ensures transparent tracking of performance against this baseline</t>
  </si>
  <si>
    <t>Our climate goals are overseen by the company's senior leadership and are integrated into our corporate governance structure. The Board of Directors actively reviews our sustainability strategy and progress. The CEO has direct accountability for achieving these targets, supported by a dedicated sustainability team. We incorporate climate metrics into executive compensation to align leadership incentives. Regular progress reviews are conducted internally, and we publish annual sustainability and climate disclosures to ensure transparency and stakeholder engagement.</t>
  </si>
  <si>
    <t>United Airlines is committed to achieving net zero emissions without relying on voluntary carbon offsets. Our strategy focuses on concrete emissions reductions through fleet modernization, increased use of sustainable aviation fuels, and ongoing investments in clean technology and innovation. While carbon removal technologies are under research and development within the aviation sector, our current targets prioritize direct emission avoidance and reduction rather than offsetting through external credits. We emphasize transparency and accountability in all sustainability efforts, ensuring that our progress reflects real, measurable impacts on climate change.</t>
  </si>
  <si>
    <t>nippon steel</t>
  </si>
  <si>
    <t>Nippon Steel Corporation</t>
  </si>
  <si>
    <t>https://web.archive.org/web/20250924014328/https://www.nipponsteel.com/en/ir/library/pdf/20210330_ZC.pdf</t>
  </si>
  <si>
    <t>2030 Target: 30% or more reduction in total CO2 emissions vs 2013. (Pg. 15)</t>
  </si>
  <si>
    <t xml:space="preserve">In alignment with their aim to be carbon neutral, the company is pursuing its zero-carbon steel initiative. </t>
  </si>
  <si>
    <t>SCOPE I + II (Receipt of raw materials to product shipment) + (CO2at the time of purchase power production)</t>
  </si>
  <si>
    <t xml:space="preserve">The board and the management committee has the responsibility of Zero-Carbon Steel Initiative. </t>
  </si>
  <si>
    <t>The company mentions offsetting through CCUS to achieve carbon neutrality (Pg. 17).</t>
  </si>
  <si>
    <t>conocophillips</t>
  </si>
  <si>
    <t>https://archive.vn/sUyWf</t>
  </si>
  <si>
    <t xml:space="preserve">"Strengthened GHG intensity reduction target to 50-60% by 2030 from a 2016 baseline for both gross operated and net equity emissions."
</t>
  </si>
  <si>
    <t xml:space="preserve">ConocoPhillips has revised its original goal of reaching net-zero operational emissions by 2050. They still maintain an ‚Äúoperational net-zero ambition‚Äù, but without a fixed deadline. 
They are still committed to their 2030 target of reducing Scope 1 and 2 emissions intensity by 50‚Äì60%  from a 2016 baseline.
https://web.archive.org/web/20250801153150/https://static.conocophillips.com/files/resources/2024-sustainability-report.pdf
</t>
  </si>
  <si>
    <t>Information on the emission reductions expected from these measures within a certain time period, Schedule for regular review of measures, Information on the extent to which measures will be applied (e.g. if switching to EVs, what share of the fleet; if installing an own solar PV installation, what is the installed capacity)</t>
  </si>
  <si>
    <t>https://static.conocophillips.com/files/resources/2024-sustainability-report.pdf</t>
  </si>
  <si>
    <t xml:space="preserve"> Evaluated and executed purchases for offsets from a diversified range of projects. 
Our internal Biodiversity Offset Guideline provides direction to asset teams where a biodiversity offset is a regulatory requirement or a strategic business preference.  
</t>
  </si>
  <si>
    <t xml:space="preserve">From 2024 report (https://static.conocophillips.com/files/resources/2024-sustainability-report.pdf ): 'Our progress to date has not included the use of voluntary offsets.' ' Support effective incentives for emissions reductions, including tax and production credits and protocols for use of carbon credits 
and offsets.'    'Increased our investment in the Climate Asset Management Nature Based Carbon Fund.'
'Evaluated and executed purchases for offsets from a diversified range of projects.' GHG Mitigation on p83 shows no use of CCSU, offsets, credits etc.
https://www.conocophillips.com/sustainability/managing-nature-related-risks-and-impacts/managing-biodiversity-related-risks-and-impacts/  </t>
  </si>
  <si>
    <t>kg co2e/boe</t>
  </si>
  <si>
    <t>midea</t>
  </si>
  <si>
    <t>Midea</t>
  </si>
  <si>
    <t>https://www.midea.com/dam-cn/jcr:b127da51-cb78-492d-99fd-45f447507e01/%E7%BE%8E%E7%9A%84%E9%9B%86%E5%9B%A22020%E7%A4%BE%E4%BC%9A%E8%B4%A3%E4%BB%BB.PDF</t>
  </si>
  <si>
    <t xml:space="preserve">Midea does not have explicit climate goals. It publishes CSR reports on an annual basis and it reports the environmental actions they have taken. </t>
  </si>
  <si>
    <t>Midea publishes annual ESG reports.</t>
  </si>
  <si>
    <t>tsingshan holding</t>
  </si>
  <si>
    <t>tjx</t>
  </si>
  <si>
    <t>https://www.tjx.com/responsibility/environment/climate-and-energy</t>
  </si>
  <si>
    <t>By 2030:
We expect to reach a 55% absolute reduction in greenhouse gas (GHG) emissions from our direct operations (Scope 1 and Scope 2) by Fiscal 2030 (against a Fiscal 2017 baseline)
We intend to source 100% renewable energy1 in our operations
(https://www.tjx.com/responsibility/environment/climate-and-energy)</t>
  </si>
  <si>
    <t>Starting to look at Scope 3 emissions:
Our focus has historically been on the climate-related impact of our direct operations where we have the most control over our facilities energy and fuel usage (Scope 1 and Scope 2). In addition, we have begun to evaluate how our commitment to reduce our Scope 1 and 2 emissions might be extended to certain Scope 3 emissions sources as well. Through a high-level screening of all 15 Scope 3 emissions categories, we have begun to develop a preliminary understanding of which of those categories of Scope 3 emissions are relevant to our business. We are also making progress in collecting publicly available information about the climate strategies, reduction targets, and emissions data for some of our largest vendors. These efforts are intended to help us evaluate our ability to collect data and measure certain sources of emissions from Scope 3 categories.</t>
  </si>
  <si>
    <t>In certain geographies, we leverage carbon offsets2 to offset emissions resulting from our direct operations and business travel.
For example, TJX Canada has been carbon neutral for its Scope 1 and 2 and reported Scope 3 (business travel and waste) emissions from operations for its fourth consecutive year. The team reduced energy usage and purchased renewable energy credits as well as carbon offsets to support this strategy. In Fiscal 2022, from a combination of projects focused on forest conservation and small-scale hydro-electric generation in countries where we actively source merchandise, TJX Canada offset emissions associated with its operations, business travel, and waste, totaling 21,000 metric tons CO2e.
(https://www.tjx.com/responsibility/environment/climate-and-energy)</t>
  </si>
  <si>
    <t>abbvie</t>
  </si>
  <si>
    <t>US00287Y1091</t>
  </si>
  <si>
    <t>5493006BTKYVSIO64269</t>
  </si>
  <si>
    <t>AbbVie commits to reduce absolute scope 1 and 2 GHG emissions 42.0% by 2030 from a 2021 base year*. AbbVie also commits to increase active sourcing of renewable electricity from 29.5% in 2021 to 100.0% by 2030. AbbVie further commits that 79.1% of its suppliers by emissions covering purchased goods and services, capital goods, and upstream transportation and distribution, will have science-based targets by 2027. * The target boundary includes land-related emissions and removals from bioenergy feedstocks.</t>
  </si>
  <si>
    <t>https://www.abbvie.com/content/dam/abbvie-com2/pdfs/abbvie-esg-action-report.pdf</t>
  </si>
  <si>
    <t>enterprise products partners</t>
  </si>
  <si>
    <t>china pacific insurance</t>
  </si>
  <si>
    <t>China Pacific Insurance  Co</t>
  </si>
  <si>
    <t>https://www.cpic.com.cn/upload/resources/file/2021/07/23/57847.pdf</t>
  </si>
  <si>
    <t>Establish a low-carbon, energy-saving operational mode, gradually reduce our own energy consumption, effectively lower carbon emissions of investment portfolios. +  Reduction of GHG emissions. Group headquarters and subsidiaries are required to implement ESG philosophies in office work and daily operation, lower energy consumption, promote green actions, and reduce GHG emissions. For example, CPIC P/C launched CL-01 Low Carbon Operation Project, scaled up the design of and established an integrated model of ‚Äúphysical objects+finance+carbon emissions‚Äù, the first of its kind in the insurance industry, which helps to fulfill its low-carbon objectives.</t>
  </si>
  <si>
    <t>guangzhou automobile industry</t>
  </si>
  <si>
    <t>https://img.gac.com.cn/topic/file/2023-04-27/1682580737451-2022%20GAC%20Group%20ESG%20Report.pdf</t>
  </si>
  <si>
    <t>There is also a "stretch goal" of achieving carbon neutrality by 2045</t>
  </si>
  <si>
    <t xml:space="preserve">Annual CSR reports: https://www.gac.com.cn/en/csr/reportList
</t>
  </si>
  <si>
    <t>bank of nova scotia</t>
  </si>
  <si>
    <t>https://web.archive.org/web/20250930161143/https://www.scotiabank.com/content/dam/scotiabank/corporate/Documents/2025/Scotiabank_2024_Sustainability_Report_Final.pdf</t>
  </si>
  <si>
    <t>"Target year for meeting our goals to:
‚Ä¢ Reduce physical emissions intensity within our Oil and Gas portfolio by 30% (Scope 1 and 2) and 15%‚Äì25% (Scope 3) 
‚Ä¢ Reduce Scope 1 and 2 physical emissions intensity within our Power and Utilities portfolio by 55%‚Äì60%
‚Ä¢ Reduce Scope 1, 2 and 3 downstream1
 physical emissions
intensity in our Automotive Manufacturing portfolio by 36%
‚Ä¢ Set additional interim net-zero targets for 2035 and beyond
‚Ä¢ Provide $25 million in funding to charitable organizations and think tanks focused on climate and net-zero, including $10 million via Scotiabank‚Äôs Net-Zero Research Fund
[...]
Target year for meeting our goals to:
‚Ä¢ Reduce own Scope 1 and 2 emissions by 40% by 2030 relative to 2016 base year
‚Ä¢ Achieve carbon neutrality in the Bank‚Äôs international operations by 2030" (Pg 48, Scotiabank 2023 ESG Report)</t>
  </si>
  <si>
    <t>https://www.scotiabank.com/content/dam/scotiabank/corporate/Documents/Scotiabank_2023_ESG_Report_Final.pdf
https://www.scotiabank.com/content/dam/scotiabank/corporate/Documents/Scotiabank_Net_Zero_Report_2022-EN.pdf
https://www.scotiabank.com/content/dam/scotiabank/corporate/Documents/Scotiabank_2021_ESG_Report_Final.pdf
https://www.scotiabank.com/ca/en/about/responsibility-impact/climate-commitments.html
 Climate scenarios:
 IEA Net Zero Roadmap, IEA Beyond 2¬∫C Scenario (B2DS), IEA Sustainable Development Scenario (SDS)</t>
  </si>
  <si>
    <t>"Greenhouse gas, or GHG, is defined in the Greenhouse Gas Protocol as including the six gases included in the Kyoto Protocol: carbon dioxide (CO2), methane (CH4), nitrous oxide (N2O), hydrofluorocarbons (HFCs), perfluorocarbons (PFCs) and sulphur hexafluoride (SF6). The Bank currently measures CO2, CH4 and N2O for our operational emissions." (Pg 14, Scotiabank 2023 ESG Report)</t>
  </si>
  <si>
    <t>"Established a Climate Transition Steering Committee, which assumed the Corporate ESG Committee‚Äôs mandate on climate-related matters, with accountability for compliance climate-related regulations, and design and execution of the Bank‚Äôs Climate Transition Plan" (Pg 48, Scotiabank 2023 ESG Report)
"Annual and quarterly reports, management proxy circular, annual information form, annual ESG report, news releases and website" (Pg 11, Scotiabank 2023 ESG Report)</t>
  </si>
  <si>
    <t>"Further to this reduction target, Scotiabank will use renewable energy certificates (RECs) and carbon offsets to become carbon neutral in our operations by 2030 after taking reasonable measures to reduce operational emissions. Our ability to meet these targets therefore assumes reasonable growth and liquidity of the carbon and REC markets, and the availability of high-quality offsets/RECs in these markets." (Pg 51, Scotiabank 2023 ESG Report)</t>
  </si>
  <si>
    <t>"Scotiabank defines carbon neutrality as compensating for emissions from our operations over a given time period with the retirement of verified carbon offset or renewable energy credits. This differs from our definition of net-zero, which first involves reducing the relevant emissions to the extent practicable, and then compensating for any residual emissions over a given time period by retiring verified carbon removal credits." (Pg 51, Scotiabank 2023 ESG Report)</t>
  </si>
  <si>
    <t>hbis</t>
  </si>
  <si>
    <t>intesa sanpaolo</t>
  </si>
  <si>
    <t>IT0000072618</t>
  </si>
  <si>
    <t>2W8N8UU78PMDQKZENC08</t>
  </si>
  <si>
    <t>Headline target: 
Intesa Sanpaolo S.p.A.'s portfolio targets cover 8% of its total investment and lending by total balance sheet assets as of 2022(1).
As of that year, required activities made up 16%(2) of Intesa Sanpaolo S.p.A's total investment and lending by total balance sheet assets while optional activities made up 30% and out of scope activities made up 54%.
(1) These targets and coverage percent do not include third-party asset management activities. Third-party asset management activities made up 0.1% of total investment, lending, and asset management activities by total assets and assets under management.
(2) The targets cover required activities for which the minimum coverage requirement is less than 100%.
Full target: https://sciencebasedtargets.org/resources/files/Target-language-and-summary_Intesa-Sanpaolo-S.p.A.pdf</t>
  </si>
  <si>
    <t>https://web.archive.org/web/20250109073215/https://group.intesasanpaolo.com/content/dam/portalgroup/repository-documenti/sostenibilt%C3%A0/climate-report/2023/2023_Climate_Report.pdf</t>
  </si>
  <si>
    <t>Carbon neutrality (and purchase of 100% of electricity from renewable sources) by 2030 for own emissions p91
p94
2030 with 2019 baseline: Scope 1+2  (Market based) 53% reduction; Scope 3 paper 40% reduction</t>
  </si>
  <si>
    <t>'In the fourth quarter of 2021, in addition to joining the Net-Zero Banking Alliance (NZBA), Intesa Sanpaolo joined the Net Zero Asset Managers Initiative (NZAMI) through Eurizon Capital SGR, Fideuram ISPB Asset Management SGR and Fideuram Asset Management (Ireland), and the Net Zero Asset Owner Initiative (NZAOA) as well as the Net Zero Insurance Alliance (NZIA) through Intesa Sanpaolo Vita' -- 2023 report
'In 2022, Intesa Sanpaolo committed to obtain the validation of its emission reduction targets from the ‚ÄúScience Based Target initiative‚Äù (SBTi). The necessary documentation, mainly elaborated in 2023, is expected to be submitted in line with SBTi requirements, i.e. within March 2024.' -- 2023 report
2021: 'Intesa Sanpaolo publishes its commitment to Net Zero Emissions by 2050' -- 2023 report
TCDF report: https://web.archive.org/web/20230521160514/https://group.intesasanpaolo.com/content/dam/portalgroup/repository-documenti/sostenibilt%C3%A0/tcfd/tcfd-report-2022/TCFD%20Report%202022.pdf</t>
  </si>
  <si>
    <t>Very confusing language regarding GHG and CO2 (almost used interchangeably)
They report on all GHGs (https://group.intesasanpaolo.com/content/dam/portalgroup/repository-documenti/sostenibilt%C3%A0/inglese/2022/TabWEB_fattori_conversione_2022_eng.pdf)
But they talk about CO2 reduction mainly (https://group.intesasanpaolo.com/en/sustainability/environment/direct-environmental-impacts/greenhouse-gas-emissions/emission-factors):
The Bank's commitment to contain CO2 emissions is reflected in the implementation of the new Own Emissions Plan which identifies specific medium-long term actions aimed at reducing its consumption of natural gas, diesel and traditional electricity. This section summarizes the emissions of the main greenhouse gases produced by Intesa Sanpaolo and the transformation factors used to calculate them.
Use of CO2e and https://web.archive.org/web/20241105001507/https://group.intesasanpaolo.com/en/sustainability/environment/direct-environmental-impacts/greenhouse-gas-emissions/results-and-targets# suggest target includes more than just CO2</t>
  </si>
  <si>
    <t>'The Group considers it essential to make every member of the value chain aware of their responsibility for environmental issues, including climate change, also with a view to protecting those who have no ‚Äúvoice‚Äù and future generations.' p24 under heading 'equality and inclusion', but equity and just transition are not mentioned.
https://web.archive.org/web/20250207110036/https://group.intesasanpaolo.com/it/sostenibilita/reporting-di-sostenibilita/climate-report for reports
'[Remuneration] Policies regulate the annual Incentive System that includes the so-called ‚ÄúESG Group transversal KPI‚Äù assigned in the Performance Scorecards of Top and Middle Management, in Italy and abroad, for an overall total of approximately 3,000 resources [...] The ESG KPI takes into account several ESG factors and areas in line with specific activities and projects carried out by the Bank, including climate related factors'. (pag 18)</t>
  </si>
  <si>
    <t>https://web.archive.org/web/20241106213710/https://group.intesasanpaolo.com/en/editorial-section/a-year-of-sustainability/archive/a-year-of-sustainability-2022/targets-results-initiatives/climate-change/Emissions-plan#
Briefly mentions that offsetting used for remaining emissions</t>
  </si>
  <si>
    <t>china huaneng</t>
  </si>
  <si>
    <t>Proposed / in discussion</t>
  </si>
  <si>
    <t xml:space="preserve">"Future Planning: ...Targeting ‚Äúcarbon peak‚Äù and ‚Äúcarbon neutrality‚Äù, we promote green and low-carbon energy transformation, effectively reduce carbon emissions." (P.106, 2023 ESG Report)
</t>
  </si>
  <si>
    <t>https://www1.hkexnews.hk/listedco/listconews/sehk/2024/0419/2024041901222.pdf</t>
  </si>
  <si>
    <t>"Carbon Reduction Goals: The Company‚Äôs carbon reduction target is: through structural adjustment and energy saving and consumption reduction efforts, the Company will achieve carbon peaking as early as possible, and the Company‚Äôs full-caliber carbon emission intensity will gradually decline during the 14th Five-Year Plan period." (P.60, 2023 ESG Report)</t>
  </si>
  <si>
    <t>"In 2023, the Company kept reducing carbon emissions in line with the [national] goal of ‚Äúcarbon peaking and carbon neutrality‚Äù, carried out the rating work of units in an all-round way, and promoted the energy-saving upgrading and transformation of coal-fired power, and high-quality heat supply renovation." (P.51, 2023 ESG Report)
"Future Planning: ...Targeting ‚Äúcarbon peak‚Äù and ‚Äúcarbon neutrality‚Äù, we promote green and low-carbon energy transformation, effectively reduce carbon emissions." (P.106, 2023 ESG Report)
"At the 2023 annual board meeting...The Company sets five environmental performance targets in emission reduction, carbon reduction, waste reduction, energy saving and water conservation, covering Emissions Management, Energy Consumption Management, and Water Resources Management." (P.108, 2023 ESG Report) - details not found in the report or other board meeting announcements
Reference sources: Huaneng Power International (SEHK: 902) is listed on both the Shanghai Stock Exchange (SSE: 600011) and the Hong Kong Stock Exchange (SEHK: 0902). Its English ESG reports can be found on its corporate website (https://www.hpi.com.cn/sites/english/ESG2020/publish.aspx), or the Hong Kong Stock Exchange website.</t>
  </si>
  <si>
    <t>The Company reports its greenhouse gas emissions in its annual ESG reports under KPIs. (P.13, 2023 ESG Report)</t>
  </si>
  <si>
    <t>On carbon capture: "Through the project of verification of key technology improvement for carbon dioxide capture and utilization, we developed a new type of carbon capture solvents and process technologies and built and put into operation China‚Äôs first set of carbon dioxide capture equipment for fuel gas and flue gas with a capacity of 2,000 tons/year at Yangpu Thermal Power Station"(P.50, 2023 ESG Report)</t>
  </si>
  <si>
    <t>"the company will achieve carbon peaking as early as possible, and the company‚Äôs full-caliber carbon emission intensity will gradually decline during [china's] 14th five-year plan period"</t>
  </si>
  <si>
    <t>chubb</t>
  </si>
  <si>
    <t>https://web.archive.org/save/https://s201.q4cdn.com/471466897/files/doc_downloads/annualmeetingmat/2023/Chubb-Limited-2022-Annual-Report.pdf</t>
  </si>
  <si>
    <t>By 2019, Chubb reduced GHG emissions by 22% from a 2016 baseline, surpassing its 20% reduction goal for 2025. By the end of 2021, Scope 1 and 2 GHG emissions were reduced by 49%, achieving the company‚Äôs second goal ahead of schedule. Emission cuts were realized through real estate portfolio optimization, energy efficiency upgrades, and renewable electricity purchases.</t>
  </si>
  <si>
    <t xml:space="preserve">Chubb pledges to achieve carbon neutrality across its global operations (Scope 1 and 2) by the end of 2022, with its long-term 40% reduction goal aligned to a 2¬∞C pathway.
</t>
  </si>
  <si>
    <t>Scopes: specifies "(Scope 1 and Scope 2 emissions)" plus scope 3 - only business travel.</t>
  </si>
  <si>
    <t>Governance mechanisms and performance disclosures are outlined in Chubb‚Äôs sustainability and climate-related financial reports.</t>
  </si>
  <si>
    <t>Chubb supports reforestation through the American Forests Global ReLeaf¬Æ program. In 2020, it sponsored the planting of 33,000 trees, one for each new environmental insurance policy written globally. Over 14 years, Chubb has planted more than 233,000 trees through this initiative.</t>
  </si>
  <si>
    <t>hdfc bank</t>
  </si>
  <si>
    <t>https://web.archive.org/web/20250714063904/https://www.hdfcbank.com/content/bbp/repositories/723fb80a-2dde-42a3-9793-7ae1be57c87f/?path=/Footer/About%20Us/Investor%20Relation/annual%20reports/pdf/2024/july/HDFC-Bank-IAR-FY24.pdf</t>
  </si>
  <si>
    <t>While our ultimate target for FY32 remains unchanged, recent, unanticipated changes in our organisational structure have necessitated a review of our carbon neutrality strategy and its various milestones and levers. Therefore, we will be realigning our interim targets to account for our enhanced organisational boundary (following the merger with eHDFC Limited as well as the enhanced operational boundary (new sources of Scope 1 emissions and increased physical footprint). - page 104</t>
  </si>
  <si>
    <t>Three years ago, the Bank set an ambitious goal of achieving carbon neutrality on emissions from its own operations by FY32. Their recent successful merger with eHDFC Limited and expansion has necessitated revisiting their strategy. While the FY32 target remains unchanged, the expansion has temporarily impacted data comparability between the current year and previous years ‚Äì necessitating a potential adjustment to the interim targets on energy and emissions. No formal interim targets have been mentioned in the document, except for a chart where Emission Projection is shown till FY32 (page 104 of the document).</t>
  </si>
  <si>
    <t>"Demonstrating our unwavering commitment to environmental sustainability, we have set an ambitious goal of achieving carbon neutrality for our Scope 1 &amp; 2 emissions by FY32." - page 104
Historical emissions is not specified anywhere in the document.</t>
  </si>
  <si>
    <t>Although the company has mentioned about its Actions Taken wrt. reducing emissions in FY24 and its Focus Areas for Future, no detailed/concrete plan has been laid out in terms of emission scopes.</t>
  </si>
  <si>
    <t>The company has Tree plantation targets under its CSR initiatives. 
"We have launched an ambitious tree plantation initiative and have successfully planted over 30 lakh trees to date. This program has not only resulted in significant reductions in our GHG emissions but has also served as a catalyst for enhancing our social and relationship capital." -page 106</t>
  </si>
  <si>
    <t>bhp</t>
  </si>
  <si>
    <t>AUS</t>
  </si>
  <si>
    <t>https://web.archive.org/web/20250917125820/https://www.bhp.com/-/media/documents/investors/annual-reports/2025/250819_bhpannualreport2025.pdf</t>
  </si>
  <si>
    <t>BHP‚Äôs medium-term target is to reduce operational (Scopes 1 and 2) GHG emissions by at least 30 % by FY2030 relative to the FY2020 baseline. The pathway relies primarily on structural abatement (e.g. renewable power procurement, energy efficiency, diesel replacement trials, and methane management) rather than voluntary offsets. As of FY2025, BHP reports remaining ‚Äúon track‚Äù for this goal and has already reduced operational emissions by ~32 % from the baseline (Annual Report 2025, Climate Change Section 9.8 and CTAP 2024).</t>
  </si>
  <si>
    <t>Medium-term reduction applies to operated assets only. Progress is monitored annually through emissions inventory updates and audited data. Use of voluntary offsets excluded except as a ‚Äúcontingency measure.‚Äù Post-2030 path will depend on technological maturity in diesel replacement and methane abatement.</t>
  </si>
  <si>
    <t xml:space="preserve">
Operational targets apply to BHP-operated assets only; joint-venture non-operated interests are excluded but monitored for Scope 3 reporting.</t>
  </si>
  <si>
    <t>The Board‚Äôs Sustainability Committee oversees climate strategy. Progress against climate targets affects executive scorecards and variable remuneration (Annual Report 2025, Remuneration Report Section 10.3).</t>
  </si>
  <si>
    <t xml:space="preserve">For offsets, BHP have specified the following conditions on use of offset credits in publicly available information (https://web.archive.org/web/20251005191826/https://www.bhp.com/sustainability/climate-change/carbon-offsetting): - High environmental integrity - Avoid social harm - Avoid biodiversity harm - Other conditions
</t>
  </si>
  <si>
    <t>Beyond 2030, the company is assessing carbon-capture and natural sequestration options to address hard-to-abate emissions.</t>
  </si>
  <si>
    <t>repsol</t>
  </si>
  <si>
    <t>https://www.repsol.com/en/sustainability/sustainability-pillars/climate-change/net-zero-emissions-by-2050/index.cshtml</t>
  </si>
  <si>
    <t>20% reduction by 2030 in scope 1, 2, and 3 net emissions compared to 2018. 55% reduction by 2030 in scope 1 and 2 emissions reduced in our operated assets compared to 2016.</t>
  </si>
  <si>
    <t>2021 report
Updated with integrated management report and global sustainability plan 2024: https://www.repsol.com/content/dam/repsol-corporate/en_gb/accionistas-e-inversores/informes-anuales/2023/integrated-management-report-2023.pdf &amp; https://www.repsol.com/content/dam/repsol-corporate/en_gb/sostenibilidad/reports/2024/global-sustainability-plan-2024.pdf
Additional sources: https://www.repsol.com/en/sustainability/sustainability-pillars/climate-change/net-zero-emissions-by-2050/index.cshtml</t>
  </si>
  <si>
    <t>Gases: CO2, CH4, N2O</t>
  </si>
  <si>
    <t>Plan: list of measures on p68, e.g. '‚Ä¢ Renewable electricity generation. This will be the business line that will see the most growth in the long term. By 2050 Repsol would reach an installed capacity of 40-45 GW under the SDS scenario and 50-55 GW under the NZE scenario' 
Accountable: The Board of Directors approves, subject to oversight by the Sustainability Committee, the Company‚Äôs sustainability strategy and policy proposed by senior management. Among other functions, it oversees and guides the policy, objectives and guidelines in the environmental, social and governance domains. In 2021, the committee held a total of four meetings' (p57)</t>
  </si>
  <si>
    <t>"Repsol's decarbonization strategy does not currently contemplate the use of carbon credits until 2030. Should offsetting become necessary in the future, Repsol will guarantee high quality and integrity of the carbon credits, sourced primarily from the development of natural climate solutions (NCS)."(p68 of https://www.repsol.com/content/dam/repsol-corporate/en_gb/accionistas-e-inversores/informes-anuales/2023/integrated-management-report-2023.pdf)</t>
  </si>
  <si>
    <t>Offsets and removals: 'By 2050, Repsol estimates that at least 90% of the CII reduction can be achieved through the technological progress currently envisioned for the future. It is committed to applying the best technologies available at that time to raise this figure, and, if this falls short, it will offset emissions through reforestation and other natural climate solutions.' (p76).
The company won't use carbon credits till 2030, as cited above.</t>
  </si>
  <si>
    <t>panasonic</t>
  </si>
  <si>
    <t>Panasonic Holdings Corporation</t>
  </si>
  <si>
    <t>JP3866800000</t>
  </si>
  <si>
    <t>254900GE1G59KGWPHX32</t>
  </si>
  <si>
    <t>Overall Net-Zero Target: 
Panasonic Holdings Corporation commits to reach net-zero greenhouse gas emissions across the value chain by FY2050.
Near-Term Targets: 
Panasonic Holdings Corporation commits to reduce absolute scope 1 and 2 GHG emissions 90% by FY2030 from a FY2019 base year. Panasonic Holdings Corporation also commits to reduce absolute scope 3 GHG emissions from use of sold products 30% within the same timeframe.
Long-Term Targets: 
Panasonic Holdings Corporation commits to maintain a minimum of 90% absolute scope 1 and 2 GHG emissions reduction from FY2030 through FY2050 from a FY2019 base year. Panasonic Holdings Corporation also commits to reduce absolute scope 3 GHG emissions 90% by FY2050 from a FY2019 base year.</t>
  </si>
  <si>
    <t>Panasonic</t>
  </si>
  <si>
    <t>https://web.archive.org/web/20250926162721/https://holdings.panasonic/global/corporate/sustainability/pdf/sdb2025e.pdf#page=17</t>
  </si>
  <si>
    <t>The Panasonic Group Aims to Create Impact1 that Reduces CO2 Emissions by at Least 300 Million Tons by 2050. Panasonic GREEN IMPACT PGI is the Panasonic Group's overall vision for our environmental strategies with an eye on the business reforms to be completed by 2050 in order to achieve both "better lives" and "a sustainable global environment." PGI comprises different fields of CO2 emissions reduction efforts. ‚ù∂ OWN IMPACT refers to efforts within our own value chain, ‚ù∑ CONTRIBUTION IMPACT and ‚ù∏ FUTURE IMPACT are extended effort of contribution, and + INFLUENCE is the positive impact on customers and society. PGI states that, through the above ‚ù∂, ‚ù∑, and ‚ù∏ actions, by 2050, we aim to create an impact that reduces CO2 emissions by at least 300 million tons*2 per year, equivalent to approximately 1% of global CO2 emissions (31.7 billion tons) in 2020. *2 Based on the total energy-related CO2 emissions of 31.7 billion tons in 2020 (source: IEA), when PGI started. The emissions factor of avoided CO2 emissions is based on the data of 2020.</t>
  </si>
  <si>
    <t>‚ù∂ OWN IMPACT (Reduced CO2 emissions compared with fiscal 2021) We aim to achieve net zero CO2 emissions within our own value chain*3 (110 million tons*4), along with the effect of the broader decarbonization of society*5. *3 Total of CO2 emissions from our business activities (Scopes 1 to 3) including emissions from our operating companies (Scopes 1 and 2), emissions from manufacturing components and materials (Scope 3, Category 1), and emissions in product use (Scope 3, Category 11) (Please refer here) *4 Fiscal 2021 actual results *5 Improvement in CO2 emissions factor for electricity by respective electric power suppliers. ‚ù∑CONTRIBUTION IMPACT (Avoided CO2 emissions in present business fields*6) We aim to achieve avoided CO2 emissions of at least 100 million tons per year among customers and society by 2050 through our present business fields. ‚ù∏FUTURE IMPACT (Avoided CO2 emissions by creating new technologies and businesses *6) We aim to achieve avoided CO2 emissions of at least 100 million tons per year among customers and society by creating new technologies and businesses. *6 Amount of our contribution as CO2 emissions reduction to society and customers through using our products and services (Please refer here).</t>
  </si>
  <si>
    <t xml:space="preserve">"We use calculation of the carbon footprint (CFP) as an index for identifying the environmental performance of a product. CFP is a method of quantitative analysis and assessment of the quantity of greenhouse gases (GHGs) released in the various phases of the product life cycle by converting it to CO2."
</t>
  </si>
  <si>
    <t>GREEN IMPACT PLAN 2024 
Our system to promote Panasonic Environmental Sustainability Management is headed by board of directors, so that
information on environmental sustainability management from all of the group companies are reported to the board of
directors (pg. 21)
Plan (Pg. 11)</t>
  </si>
  <si>
    <t>"Carbon offset by credit based on the certification system such as J-Credits, Verified Carbon Standard (VCS), and Clean Development Mechanism (CDM) are used." (Pg. 55) "In order to achieve practically zero CO2 emissions, verified that each site has achieved full renewable energy use through the use of renewable energy contracts or non-fossil certificates for electricity, and each site has achieved carbon neutrality by using available carbon credits for carbon offset." (Pg. 155)</t>
  </si>
  <si>
    <t xml:space="preserve">"Utilizing our knowhows and experience of electricity procurement and trading that we have accumulated to date, we procure 100% renewable electricity generated from wind, etc., as well as electricity with environmental value such as those with non-fossil fuel energy certificates and credits to offset CO2 emissions from fossil fuel." (Pg. 53)
</t>
  </si>
  <si>
    <t xml:space="preserve">panasonic plans to go net zero by 2030, but will also contribute up to 300 mtco2e in emissions reductions to go beyond their 'own impact' emissions by 2050. while this is not the standard interim target, since this is a unique case, their primary target has been described here, and their absolute emissions reduction target including their 'own impact' emissions has been mentioned as the interim target with more details in the interim target text.
</t>
  </si>
  <si>
    <t>maersk</t>
  </si>
  <si>
    <t>A.P. Moller - Maersk A/S</t>
  </si>
  <si>
    <t>DK0010244425</t>
  </si>
  <si>
    <t>549300D2K6PKKKXVNN73</t>
  </si>
  <si>
    <t>Overall Net-Zero Target
A.P. Moller Maersk commits to reach net-zero greenhouse gas emissions across the value
chain by 2040 from a 2022 base year.
Near-Term Targets
A.P. Moller-Maersk commits to reduce absolute scope 1 GHG emissions 34.7% by 2030 from a 2022 base year.* A.P. Moller Maersk also commits to reduce absolute scope 3 GHG emissions 21.9% within the same timeframe. Within these targets, A.P. Moller- Maersk commits to reduce absolute well-to-wake scope 1 and 3 GHG emissions from container shipping operations 34.7% by 2030 from a 2022 base year. A.P. Moller- Maersk also commits to reduce absolute scope 1 GHG emissions from all other sources 42% within the same timeframe. A.P. Moller-Maersk further commits to reduce absolute well-to-wake scope 3 GHG emissions from subcontracted container shipping operations 16.7% within the same timeframe. Furthermore, A.P. Moller- Maersk commits to reduce absolute scope 3 GHG emissions from use of sold products covering distributed fossil fuels 42% within the same timeframe. A.P. Moller- Maersk finally commits to reduce remaining absolute scope 3 GHG emissions from fuel and energy related activities and upstream transportation and distribution 25% within the same timeframe. A. P. Moller-Maersk also commits to increase annual sourcing of renewable electricity from 22.7% in 2022 to 100% by 2030.
* The target boundary includes biogenic land-related emissions and removals from bioenergy feedstocks
Long-Term Targets
AP. Moller-Maersk commits to reduce absolute scope 1 and 2 GHG emissions 96% by 2040.* A.P. Moller-Maersk also commits to reduce absolute scope 3 GHG emissions 90% within the same timeframe. Within these targets, A.P. Moller- Maersk commits to reduce absolute well-to-wake scope 1 and 3 GHG emissions from container shipping operations 96.2% by 2040 from a 2022 base year. A.P. Moller- Maersk also commits to reduce absolute scope 1 and scope 2 GHG emissions from all other sources 90% within the same timeframe. A.P. Moller- Maersk further commits to reduce absolute well-to-wake scope 1 and 3 GHG emissions from subcontracted container shipping operations 97.1% within the same timeframe. Furthermore, A.P. Moller-Maersk commits to reduce remaining absolute scope 3 GHG emissions 90% within the same timeframe.
* The target boundary includes biogenic land-related emissions and removals from bioenergy feedstocks</t>
  </si>
  <si>
    <t>Maersk</t>
  </si>
  <si>
    <t>DNK</t>
  </si>
  <si>
    <t>https://investor.maersk.com/static-files/31bf05a1-6f0c-4fbd-a3c7-3f58e044f668</t>
  </si>
  <si>
    <t>"Targets by 2030:
‚Ä¢ 35% absolute reduction in total  scope 1 emissions 
‚Ä¢ 100% renewable electricity sourcing 
‚Ä¢ 22% absolute reduction in total  scope 3 emissions " (pg 76)</t>
  </si>
  <si>
    <t>"By 2040
‚Ä¢ 96% Reduction in total scope 1 and 2 emissions
‚Ä¢ 90% Reduction in total scope 3 emissions" (pg 76)</t>
  </si>
  <si>
    <t>"Maersk currently has near-term and net-zero climate targets for scope 1, 2, and 3, and complementary sub targets in line with the requirements of SBTi‚Äôs maritime sector decarbonisation guidance" (pg 92)
No explicit mention that non-GHG climate pollutants are covered, but these will decrease as Maersk makes the transition from fossil fuels to zero-carbon fuels.</t>
  </si>
  <si>
    <t xml:space="preserve">"Maersk‚Äôs climate transition plan outlines the key levers and scenarios to reach our science-based commitments for 2030 taking into consideration key uncertainties and complexities. The plan encompasses GHG emissions from our own operations and value chain, covering our end-to-end logistics customer offerings across ocean, land and air. " (see climate transition plan on pg 79)
"In August 2024, we announced our intention to add 50-60 newbuild dual-fuel vessels to our fleet as part of our ongoing fleet renewal programme. In December, Maersk executed on the fleet renewal plan, with the ordering of 20 owned vessels for our fleet. With these orders, Maersk concluded the intended owned newbuilding orders announced in the August update of the fleet renewal plan." (pg 85)
Equity: "Maersk‚Äôs transition plan is underpinned by policies and governance to address the social implications of our decarbonisation activities. These include, for example, the impact of electrification on our workforce, and the risks of adverse effects from green fuel market development on local communities." (pg 81)
Measures for "Embedding the transition plan into business strategy  and financial planning" can be found on page 81 </t>
  </si>
  <si>
    <t>"To meet our net-zero target by 2040, we plan to neutralise unabated emissions. According to our transition plan, we expect to have 6.2m tonnes of residual GHG emissions annually by 2040 that we will need to neutralise in accordance with SBTi Net-Zero criteria. The SBTi Corporate Net-Zero Standard is currently undergoing revision. While we await clearer guidance on beyond value chain mitigation and the neutralisation of residual emissions, we continue to evaluate opportunities for the use of carbon credits and Natural Climate Solutions (NCS). " (pg 80)</t>
  </si>
  <si>
    <t>tokio marine</t>
  </si>
  <si>
    <t>Tokio Marine Holdings, Inc.</t>
  </si>
  <si>
    <t>JP3910660004</t>
  </si>
  <si>
    <t>5299009QN2NZ191KLS29</t>
  </si>
  <si>
    <t>https://www.tokiomarinehd.com/en/sustainability/management/climate_change.html</t>
  </si>
  <si>
    <t>No interim target announced.</t>
  </si>
  <si>
    <t>They have achieved net-zero through offsetting and now want to reduce their GHG emissions by 60% by 2030 compared with the 2015 baseline,</t>
  </si>
  <si>
    <t>Applies to the company‚Äôs business activities across Scope 1, Scope 2, and selected Scope 3 categories (1, 3, 5, and 6).</t>
  </si>
  <si>
    <t>Tokio Marine integrates ESG indicators into its executive performance-linked compensation system. In FY2023, the ratio of non-financial indicators was increased to strengthen sustainability accountability.
Public plan reference: 2024 Sustainability Report (see page 57).
Leadership accountability reference: 2024 Sustainability Report (see page 163).</t>
  </si>
  <si>
    <t>Tokio Marine achieves annual net-zero operations through carbon offsets and nature-based projects, including mangrove planting initiatives to absorb CO‚ÇÇ (refer to Sustainability Report pages 57‚Äì58).</t>
  </si>
  <si>
    <t>charter communications</t>
  </si>
  <si>
    <t>https://web.archive.org/web/20251014160217/https://corporate.charter.com/esg-report.pdf</t>
  </si>
  <si>
    <t>"GHG accounted for across the inventory include: carbon dioxide (‚ÄúCO2‚Äù), methane (‚ÄúCH4‚Äù), nitrous oxide (‚ÄúN2O‚Äù) and hydrofluorocarbons (‚ÄúHFCs‚Äù). Charter calculates GHG emissions using carbon dioxide equivalents or ‚ÄúCO2e‚Äù methodology from reputable sources, including the U.S. Environmental Protection Agency" (2023 Environmental, Social and Governance Report, p. 20).
Source: https://web.archive.org/web/20251014160217/https://corporate.charter.com/esg-report.pdf</t>
  </si>
  <si>
    <t>Plan: Charter Communications reported its progress towards carbon neutrality (2023 Environmental, Social and Governance Report, p. 21-22). However, no plan has been explained publicly.
Reporting mechanism: No new report since 2023.
Equity: "Our carbon neutral goal helps us to manage transition risks and supports our operational efficiency objective and environmental responsibility to the communities we serve" (2023 Environmental, Social and Governance Report, p. 41). Details about the company's community service goals and strategy is laid out on the 2023 Environmental, Social and Governance Report, p 21.
Source: https://web.archive.org/web/20251014160217/https://corporate.charter.com/esg-report.pdf</t>
  </si>
  <si>
    <t>state power investment</t>
  </si>
  <si>
    <t>pdd</t>
  </si>
  <si>
    <t>https://web.archive.org/web/20250724161627/https://investor.pddholdings.com/static-files/45cbaffa-52fc-46de-ad07-4e162b27a46d</t>
  </si>
  <si>
    <t>PDD Holdings has two sales ‚Äúplatforms‚Äù subsidiaries - Pinduoduo and Temu.</t>
  </si>
  <si>
    <t>Link to annual reports: https://investor.pddholdings.com/financial-information/annual-reports</t>
  </si>
  <si>
    <t>performance food</t>
  </si>
  <si>
    <t>https://web.archive.org/web/20250613235424/https://www.pfgc.com/-/media/PFGC/Files/PFG_Sustainability-Report-2024_FINAL.pdf</t>
  </si>
  <si>
    <t>No interim target set.</t>
  </si>
  <si>
    <t>PROGRESS - In fiscal year 2024, our Scope 1 and 2 emissions intensity was 10.4% lower compared to our fiscal year 2021 base year. This is in part due to resource investments in renewable energy infrastructure, zero-emission vehicles (ZEVs), and improving our internal data collection and accuracy processes. Fiscal year 2024 was also the first year that PFG evaluated and disclosed our Scope 3 emissions, with actions and goal oriented activity to be disclosed in FY25. (Pg 9 of PFG_Sustainability-Report-2024 Report)
2024 Sustainability Report: https://web.archive.org/web/20250613235424/https://www.pfgc.com/-/media/PFGC/Files/PFG_Sustainability-Report-2024_FINAL.pdf</t>
  </si>
  <si>
    <t xml:space="preserve">- PFG evaluates GHG emissions using both absolute and intensity-based metrics for Scope 1 and 2 while also assessing absolute energy intensity. For Scope 2 emissions, we also differentiate between market-based and location-based methodologies to ensure a comprehensive analysis. (pg 36)
The entity will also engage with its suppliers who represent 40% of their spend (Purchased Goods Sold and Distributed to our customers) to set Scope 1 &amp; 2 emissions targets by 2034 that are in line with the Paris Agreement‚Äôs 1.5 ¬∞C emissions reduction goal. </t>
  </si>
  <si>
    <t>accountability is not explicitly tied to pay. To maintain a strong focus on climate-related risks and opportunities, PFG has a dedicated senior-level executive who oversees sustainability initiatives daily. This leader coordinates multiple cross-functional sustainability committees ‚Äî Operations, Supply Chain, Communications, and Community Engagement ‚Äî each dedicated to specific sustainability priorities. These committees meet regularly to assess progress and refine action plans aimed at achieving PFG‚Äôs sustainability objectives. Through this structured approach, management continuously evaluates and advances the Company‚Äôs climate-related strategies, ensuring alignment with broader organizational goals. (pg 36)</t>
  </si>
  <si>
    <t>PFG are planning to offset their emissions internally:
In fiscal year 2024, PFG started our first roof-mounted solar project at our distribution center in Gilroy, Calif., with completion anticipated in the second half of fiscal year 2025. Additional solar projects will begin in fiscal year 2025, with completion anticipated over the next two fiscal years. We anticipate that by the end of fiscal year 2026 we will have seven or more solar projects operational and as a result will offset more than 1,000 MTCO2e. We have a robust pipeline of additional solar projects that we will evaluate for future periods. (Pg 11 of PFG_Sustainability-Report-2024 Report)</t>
  </si>
  <si>
    <t>american airlines</t>
  </si>
  <si>
    <t>American Airlines</t>
  </si>
  <si>
    <t>US02376R1023</t>
  </si>
  <si>
    <t>IWUQB36BXD6OWD6X4T14</t>
  </si>
  <si>
    <t>American Airlines Group Inc. commits to reduce well-to-wake GHG emissions related to jet fuel 45% per revenue ton kilometer from owned and subcontracted operations by 2035 from a 2019 base year. *The target boundary includes biogenic emissions and removals from bioenergy feedstocks. **Non-CO2e effects which may also contribute to aviation induced warming are not included in this target. American Airlines Inc. commits to report publicly on its collaboration with stakeholders to improve understanding of opportunities to mitigate the non-CO2e impacts of aviation annually over its target timeframe. American Airlines Group Inc. also commits to reduce absolute scope 2 GHG emissions by 40% over the same target timeframe</t>
  </si>
  <si>
    <t>https://web.archive.org/web/20251006192529/https://s202.q4cdn.com/986123435/files/images/esg/American-Airlines-Sustainability-Report-2024.pdf</t>
  </si>
  <si>
    <t>Reduce GHG emissions intensity by 45% - Includes Scopes 1 and 2 as well as Scope 3, Categories 3 and 4. This directional pathway does not reflect levers that are inherently more difficult to measure in terms of avoided CO2 e, such as the direction or pace of policy and regulatory changes.</t>
  </si>
  <si>
    <t>"American‚Äôs base year for Scope 1 and Scope 2 (location- and market-based) emissions is 2016. American‚Äôs base year for Scope 3 emissions is 2019. American selected 2019 as the Scope 3 base year because it is the first year the Company reported emissions data at a level of aggregation that allows for comparability." (pg. 86) 
Next Generation Aircraft: " Induct zero-emissions, hydrogen-powered aircraft into our fleet by 2032 or earlier" (pg. 13) SAF: "Replace 10% of our jet fuel with SAF in 2030" (pg. 14) Jet Fuel Production (upstream) " Target a 40% reduction in average emissions intensity from the production of the jet fuel we purchase by 2035" (pg. 14)</t>
  </si>
  <si>
    <t xml:space="preserve">(pg. 91)
Organizational Boundary: "American presents its emissions under the operational control approach, accounting for emissions from operations over which it has the full authority to introduce and implement its operating policies."
Operational Boundary: 
Scope 1 emissions include: Mobile Combustion; Stationary Combustion; Fugitive Emissions
Biogenic Emissions include: Sustainable Aviation Fuel; Renewable Diesel Fuel; Ethanol
Scope 2 emissions include: Purchase electricity; Purchased steam, heat, and cooling
American has elected to include two categories of Scope 3 emissions in its GHG emissions statement: Category 3, fuel- and energy-related activities (not included in Scope 1 or Scope 2 emissions); Category 4, upstream transportation and distribution (T&amp;D)
</t>
  </si>
  <si>
    <t>(pg. 8) "At the management level, the Board has formally assigned our CEO the responsibility for management of our climate change strategy. Our Vice President, Sustainability, coordinates and leads the development of American‚Äôs climate strategy, with input and guidance from the Climate Change Steering Committee, a cross-functional and cross- operational group of senior leaders charged with assessing the effectiveness of our sustainability strategy, its implementation and further integration of sustainability into American‚Äôs strategy and operations. In early 2024, at the request of the Climate Change Steering Committee, the Sustainability team established a cross-functional working group focused on preparing to implement emerging climate-related regulatory disclosure requirements applicable to American. Responsibility for specific climate-related issues is embedded in senior roles across our company."</t>
  </si>
  <si>
    <t>" Reducing emissions within our operations is and will remain American‚Äôs priority. To date, we have not purchased any offsets as part of advancing our net zero commitment, but we recognize that carbon offsets and removals will need to play a future role in eliminating aviation‚Äôs residual emissions. We are helping to accelerate and scale the CO2 removal market as the inaugural customer of Graphyte, whose innovative carbon casting process removes and stores CO2 permanently and cost-effectively.American also partners with Cool Effect, a leading nonprofit provider of carbon offsets, to give our customers the opportunity to purchase offsets." (Pg. 25)</t>
  </si>
  <si>
    <t>china united network communications</t>
  </si>
  <si>
    <t>'It made a positive contribution to the country‚Äôs 2030 targets to increase the proportion of non-fossil energy consumption to about 25%, and to reduce the carbon dioxide emissions per unit of GDP by more than 65% as compared with 200' (p46 2021 report)
China Unicom continues to align with China‚Äôs ‚Äúdual-carbon‚Äù national strategy.
The Company is implementing its upgraded ‚ÄúChina Unicom Carbon Search Green Action Plan (2024‚Äì2025)‚Äù, based on the original ‚ÄúPeak Carbon-Emission, Carbon-Neutrality 14th Five-Year Action Plan.‚Äù
Key targets include:
By 2025, reduce comprehensive energy consumption per unit of telecommunications business volume by &gt;15% compared with 2020.
Reduce comprehensive energy consumption per unit of information flow by &gt;20% compared with 2020.
Continue improving carbon-emission intensity year-on-year, ensuring emissions growth is lower than energy consumption growth.
Lead the sector toward zero-carbon digital infrastructure through ‚Äú3 + 5 + 1 + 1‚Äù actions (three carbon-management systems, five green-development directions, one network, one shared ecosystem). (pp. 43-48 of 2024 report)</t>
  </si>
  <si>
    <t>https://web.archive.org/web/20251010163244/https://www.chinaunicom.com.hk/en/esg/report_csr2024.php</t>
  </si>
  <si>
    <t>By 2025, China Unicom aims to reduce comprehensive energy consumption per unit of telecommunications business volume by over 15%, and per unit of information flow by over 20%, compared with 2020 levels. These targets form part of the company‚Äôs ‚ÄúChina Unicom Carbon Search Green Action Plan (2024‚Äì2025)‚Äù, aligning with China‚Äôs national ‚Äúdual-carbon‚Äù goals to peak emissions by 2030 and achieve carbon neutrality by 2060. (pp. 45)</t>
  </si>
  <si>
    <t xml:space="preserve">2021 report with updated details using the 2024 sustainability report. </t>
  </si>
  <si>
    <t>The 2024 ‚ÄúCarbon Search Green Action Plan (2024‚Äì2025)‚Äù focuses on reducing energy consumption intensity from a 2020 baseline year onward. There is no indication that the targets account for or include historical (pre-2020) emissions. The plan measures progress relative to operational output and energy use efficiency improvements rather than cumulative or legacy emissions.</t>
  </si>
  <si>
    <t xml:space="preserve">Plan: list of measures on p47, e.g. 'Promoting the optimisation and upgrading of production capacity. 114 sets of MGW equipment for core network were decommissioned. 40 sets of PSTN equipment and 27 sets of NGN equipment for integrated access network were decommissioned. Approximately 45,000 ports of outdated MSTP/SDH equipment and approximately 897 ports of outdated WDM equipment were retired from the transmission network, with a completion rate of 187%. 62 sets of DCN backbone equipment for data network were decommissioned. The Company continued to retire aging equipment for ancillary infrastructure, saving electricity costs of approximately RMB23.95 million for the year'
Accountable: 'The Board of Directors of China Unicom is fully responsible for the environmental, social and governance strategy and reporting, including the approval of environmental, social and governance planning, the review of environmental, social and governance objectives and progress, the approval of sustainability reports and other major issues. The Board of Directors authorises the Company‚Äôs Social Responsibility Guidance Committee to be responsible for the implementation of environmental, social and governance strategy and related operational matters' (p72)
The public plan for achieving targets is detailed in the 2024 ‚ÄúCarbon Search Green Action Plan (2024‚Äì2025)‚Äù and ‚Äú14th Five-Year Action Plan.‚Äù
Includes measurable reduction goals, technology deployment, and investment schedules (e.g., RMB 410 million in 2024 for energy conservation and emission reduction (pp. 45-50 in 2024 report) </t>
  </si>
  <si>
    <t>The company does not rely on external carbon offsets or traded credits to meet its current targets. Instead, China Unicom focuses on direct emission-reduction measures such as renewable energy deployment (solar PV, energy storage systems, and waste heat recovery), network sharing with China Telecom to reduce energy demand, and green data centre construction. The report also mentions exploring participation in carbon trading mechanisms, but no quantified use of carbon sinks or removals is disclosed. (pp. 49)</t>
  </si>
  <si>
    <t>comprehensive energy consumption per unit of information flow</t>
  </si>
  <si>
    <t>astrazeneca</t>
  </si>
  <si>
    <t>GB0009895292</t>
  </si>
  <si>
    <t>PY6ZZQWO2IZFZC3IOL08</t>
  </si>
  <si>
    <t>Global biopharmaceutical company AstraZeneca commits to reach net-zero greenhouse gas emissions across the value chain by FY2045. Near-Term Targets Global biopharmaceutical company AstraZeneca commits to reduce absolute scope 1 and 2 GHG emissions 98% by FY2026 from a FY2015 base year, and to reduce absolute scope 3 GHG emissions 50% by FY2030 from a FY2019 base year. Within this target, AstraZeneca commits to reduce absolute scope 3 GHG emissions from fuel and energy related activities, upstream leased assets and downstream leased assets 80% by FY2030; from use of sold products 95% by 2030; and from upstream transportation and distribution, waste generated in operations, business travel, employee commuting and end of life treatment of sold products 46% by FY2030, all from a 2019 base year. Furthermore, AstraZeneca commits that 95% of its suppliers by spend covering purchased goods and services and capital goods, and 50% of its suppliers by spend covering upstream transportation and distribution and business travel, will have science-based targets by FY2025. Long-Term Targets AstraZeneca also commits to reduce absolute scope 3 GHG emissions 90% by FY2045 from a FY2019 base year.</t>
  </si>
  <si>
    <t>https://web.archive.org/web/20250714094939/https://www.astrazeneca.com/sustainability/climate-change.html</t>
  </si>
  <si>
    <t>"Reduce absolute Scope 1 and 2 GHG emissions by 98% by 2026, from a 2015 base year."</t>
  </si>
  <si>
    <t>Targets seem to have changed slightly from 2020 report to 2021 report, most notably the 100% GHG reduction by 2025 is now 98% reduction by 2026. 2022 and 2023 reports have retained the 98% figure in GHG reduction by 2026.
 https://www.astrazeneca.com/content/dam/az/Sustainability/2022/pdf/Sustainability_Report_Summary_2021.pdf
 https://www.astrazeneca.com/content/dam/az/Sustainability/2022/pdf/Sustainability_Report_2021.pdf
 https://www.astrazeneca.com/media-centre/press-releases/2020/astrazenecas-ambition-zero-carbon-strategy-to-eliminate-emissions-by-2025-and-be-carbon-negative-across-the-entire-value-chain-by-2030-22012020.html 
 https://www.astrazeneca.com/sustainability/environmental-protection/ambition-zero-carbon.html
We aim to halve our entire value chain footprint by 2030, on the way to a 90% reduction by 2045 from a 2019 baseline. By 2030 we will become carbon negative for all residual emissions. 
We are engaging across our entire value chain to measure and reduce our Scope 3 emissions. We have set the goal that by the end of 2025, 95% of our spend in Scope 3 Categories 1 (purchased goods and services) and 2 (capital goods), and 50% of our spend in Scope 3 categories 4 (upstream transportation) and 6 (business travel) will be with companies that have science-based targets (SBTs).</t>
  </si>
  <si>
    <t>Recognition of Scope 3 in end target, but its interim target of 98% emissions reduction by 2026 only refers to Scope 1 and 2. Scope 3 GHG emissions set to reduce 50% by FY2030 compared to 2015, and then 90% by 2045 with a baseline of 2019.</t>
  </si>
  <si>
    <t xml:space="preserve">As of this time, they do not seem to have an annual sustainability report but they do have an annual sustainability data annex: https://www.astrazeneca.com/content/dam/az/Sustainability/2025/pdf/Sustainability-Data-Annex-2024.pdf
This website mentions the measures for all scopes covered by their target: https://www.astrazeneca.com/sustainability/climate-change.html 
In the 2020 report, equity is mentioned in discussion of the issue of climate change, but not in reference to the plan itself. "This crisis disproportionately impacts the health of marginalised populations. By undermining the social and environmental drivers of good health, climate change has the potential to exacerbate and intensify existing social inequities such as poverty, forced migration, mental health issues and disparities in education, housing and wealth with the impacts eventually felt by all populations." https://www.astrazeneca.com/content/dam/az/Sustainability/2021/pdf/Sustainability_Report_2020.pdf </t>
  </si>
  <si>
    <t>More about Az forest here: https://www.astrazeneca.com/sustainability/climate-change/az-forest.html
AstraZeneca has plan ('AZ forest') to engage in reforestation as part of carbon negative target. Under its AZ Forest programme, the company aims to plant and maintain 200M trees by 2030, with 9M trees planted in 2023, towards the restoration of biodivesity and natural habitats. Projects will be audited and assessed by world-leading delivery partners and independent third-party experts, including the European Forest Institute (EFI), according to the 2023 Sustainability Report. 
https://www.astrazeneca.com/content/dam/az/Sustainability/2024/pdf/Sustainability-Report-2023.pdf
According to the 2022 Sustainability Report, the company had a plan to use carbon removal starting from 2026 onwards until at least 2045 to "compensate for any residual Scope 1 and 2 emission through high quality removals using bioenergy with carbon capture and storage (BECCS)". However, this was not explicitly mentioned in the 2023 edition.
https://www.astrazeneca.com/content/dam/az/Sustainability/2023/pdf/Sustainability_Report_2022.pdf
In 2023, AstraZeneca secured a ¬£100 million, 15-year biomethane offtake deal with Future Biogas to supply 100GWh of heat annually for its UK pharmaceutical manufacturing sites, significantly reducing greenhouse gas emissions by 20,000 tonnes per year. This initiative, centered around an anaerobic digestion facility in Lincolnshire expected to start in early 2025, incorporates a carbon capture and storage system that will store CO2 under the North Sea. By using locally grown bioenergy crops and transferring Renewable Gas Guarantee of Origin certificates, the partnership not only addresses immediate energy needs but also promotes sustainable agriculture and positions AstraZeneca as a leader in the transition to renewable energy in the pharmaceutical industry. 
https://www.sustainabletimes.co.uk/post/astrazeneca-s-remarkable-100-million-deal-tapping-biomethane-from-the-lincolnshire-beccs-endeavor; https://www.astrazeneca.com/content/dam/az/Sustainability/2024/pdf/Sustainability-Report-2023.pdf
Brief mention of purchasing external carbon offsets in 2018 sustainability report, but this was not kept in the 2022 and 2023 editions.
https://www.astrazeneca.com/content/dam/az/Sustainability/2019/Sustainability_Report_2018.pdf</t>
  </si>
  <si>
    <t>capital one financial</t>
  </si>
  <si>
    <t>https://www.capitalone.com/about/newsroom/climate-change-journey-2030/</t>
  </si>
  <si>
    <t xml:space="preserve">"Reduce Scope 1 Direct Emissions by 50% and reduce Scope 3 Emissions (Categories 1-14) by 50% by 2030 (from a baseline year of 2019)."
Pg 13: https://ecm.capitalone.com/WCM/stories/pdfs/2023-capital-one-environmental-social-and-governance-report.pdf 
</t>
  </si>
  <si>
    <t>"We report those Scope 3 categories that are applicable and available for measurement, as presented in our	GHG emissions	table. We removed our emissions from	Scope	3,	Category 5	- Waste	Generated in Operations	as a	result of identifying data	quality and	availability	limitations."
Pg 24: https://ecm.capitalone.com/WCM/stories/pdfs/2023-capital-one-environmental-social-and-governance-report.pdf</t>
  </si>
  <si>
    <t>On reporting:
- "The Environmental Sustainability Office (ESO) develops an annual update on the Capital One environmental sustainability program which includes strategy, progress toward corporate goals, key initiatives, risks, and recommendations." (https://ecm.capitalone.com/WCM/environment/cof-2020-cdp-response.pdf)
- "2022: Published inaugural ESG Report" (P.14, ESG Report 2023)
On Accountability:
"2021: Named a Senior Advisor to the CEO to serve as the Head of Climate for the enterprise"  (P.14, ESG Report 2023)
Compensation may be linked to ESG-related performance metrics: "Our Compensation Committee oversees	compensation policies and practices, including consideration of	appropriate ESG-related performance	metrics." (P.73, ESG Report 2023)</t>
  </si>
  <si>
    <t>On Carbon Offsets: "2020: Discontinued use of carbon offsets to achieve our GHG reduction targets. Introduced goal to reduce Scope 1 emissions by 50% and Scope 3 Categories 1-14) emissions by 50% by 2030 (from a baseline year of 2019)" (P.14, ESG Report 2023)
"In alignment with SBTI criteria, we will no longer use carbon offsets to achieve our GHG reduction targets and will no longer claim to be carbon neutral." (Climate Change Journey 2030)
"Capital One has established an internal price on carbon starting at $15.00 per metric ton of CO2e." (Climate Change Journey 2030)</t>
  </si>
  <si>
    <t>posco</t>
  </si>
  <si>
    <t>POSCO</t>
  </si>
  <si>
    <t>https://newsroom.posco.com/en/posco-pledges-to-achieve-carbon-neutrality-by-2050-and-lead-low-carbon-society/</t>
  </si>
  <si>
    <t xml:space="preserve">The report discusses POSCO‚Äôs plan to reduce CO2 emissions by 20% in the short-term (by 2030) and 50% in the mid-term (by 2040) with a target to attain net zero emissions by 2050. </t>
  </si>
  <si>
    <t>https://www.climateaction100.org/company/posco/#:~:text=3.1-,The%20company%20has%20set%20a%20target%20for%20reducing%20its%20GHG,clearly%20defined%20scope%20of%20emissions.&amp;text=The%20medium%2Dterm%20(2026%20to,3%20emissions%20(where%20applicable).</t>
  </si>
  <si>
    <t>cisco systems</t>
  </si>
  <si>
    <t>Cisco Systems, Inc.</t>
  </si>
  <si>
    <t>US17275R1023</t>
  </si>
  <si>
    <t>549300LKFJ962MZ46593</t>
  </si>
  <si>
    <t>Overall Net-Zero Target Cisco commits to reach net-zero greenhouse gas emissions across the value chain by FY2040 from a FY2019 base year. Near-Term Targets Cisco commits to reduce absolute scope 1 and 2 GHG emissions 90% by FY2030 from a FY2019 base year. Cisco commits to reduce absolute scope 3 GHG emissions from purchased goods and services, upstream transportation and distribution, and use of sold products 30% by FY2030 from a FY2019 base year. Long-Term Targets Cisco commits to reduce absolute scope 1, 2, and 3 GHG emissions 90% by FY2040 from a FY2019 base year.</t>
  </si>
  <si>
    <t>https://web.archive.org/web/20250916092204/https://www.cisco.com/c/dam/m/en_us/about/csr/esg-hub/_pdf/purpose-report-2024.pdf</t>
  </si>
  <si>
    <t xml:space="preserve">
"By FY25: Reduce absolute Scope 1 and Scope 2 emissions by 90% (FY19 base year). We intend to neutralize the remaining 10% of emissions by removing an equal amount from the atmosphere" By FY30: Reduce absolute Scope 3 emissions from purchased goods and services, upstream transportation and distribution, and use of sold products by 30% (FY19 base year).Cisco will continue to work with suppliers to set their own absolute GHG emissions reduction targets, and to report progress toward this goal annually through fiscal 2025."</t>
  </si>
  <si>
    <t xml:space="preserve">
"The baseline and progress reported for our fiscal 2030 goal includes a subset of Scope 3 Category 1 (purchased goods and services from manufacturing, component, and warehouse suppliers), a subset of Scope 3 Category 4 (upstream transportation and distribution from Cisco purchased air transportation), and all of Scope 3 Category 11 (use of sold products). About one-fourth of our emissions comes from purchased goods and services (including capital goods). For Cisco, this includes manufacturing and warehousing of Cisco components and products, and procurement of goods that support Cisco‚Äôs business. We are engaging with our suppliers to better understand their use of renewable energy, to set emissions-reduction goals, and to help them engage with their own suppliers to tackle emissions.~70% PRODUCT USE (Scope 3 Category 11) The largest portion of our emissions results from the energy our products consume during use. We are addressing this by increasing the energy efficiency of our products and engaging with customers to lower their overall energy use by optimizing their networks."</t>
  </si>
  <si>
    <t>Regarding measures "To reduce Scope 1 and 2 emissions and make progress on our near-term target, we plan to invest approximately US$39 million in renewable energy, energy efficiency, and building and fleet electrification projects from fiscal 2023 through the end of fiscal 2025. In fiscal 2024, we implemented 27 energy efficiency projects that avoid approximately 1.3 gigawatt-hours of energy consumption and 850 metric tonne carbon dioxide equivalent each year. To reduce the Scope 3 GHG emissions that arise from manufacturing and transporting our products, we engage with our suppliers to help reduce their emissions. We set standards for all suppliers and target deeper engagement on emissions ‚Äúhot spots.‚Äù Cisco‚Äôs Supply Chain Operations‚Äô Net Zero Operating Committee develops and drives strategy to integrate GHG emissions considerations into business decisions. Cisco‚Äôs suppliers are required to set an absolute GHG emissions-reduction goal, and in fiscal 2024, 90% of our suppliers by spend had done so."</t>
  </si>
  <si>
    <t>Regarding separate targets for emissions reductions and removals: "By FY25: Reduce absolute Scope 1 and Scope 2 emissions by 90% (FY19 base year). We intend to neutralize the remaining 10% of emissions by removing an equal amount from the atmosphere."</t>
  </si>
  <si>
    <t>Cisco Systems Inc.</t>
  </si>
  <si>
    <t>rio tinto</t>
  </si>
  <si>
    <t>Rio Tinto</t>
  </si>
  <si>
    <t>https://web.archive.org/web/20250603175831/https://cdn-rio.dataweavers.io/-/media/content/documents/invest/reports/climate-change-reports/2025-climate-action-plan.pdf?rev=00e9f51ee9b245f8996e9ea288ba8f06</t>
  </si>
  <si>
    <t>Rio Tinto has reduced its gross operational emissions by 14% and net Scope 1 and 2 emissions by 17% compared to 2018 levels‚Äîslightly surpassing its 2025 net emissions target. However, the company acknowledges it is behind on delivering the planned abatement projects needed to meet this goal through reductions alone. Progress has been delayed due to technical, regional, and stakeholder-related challenges. To address this, Rio Tinto has accelerated decarbonization through commercial partnerships, power purchase agreements (PPAs), and biofuels. Further abatement is expected to increase between 2025 and 2030.
Source:  2025 Climate Action Plan p. 49
https://web.archive.org/web/20250603175831/https://cdn-rio.dataweavers.io/-/media/content/documents/invest/reports/climate-change-reports/2025-climate-action-plan.pdf?rev=00e9f51ee9b245f8996e9ea288ba8f06</t>
  </si>
  <si>
    <t>Rio Tinto has not set an overall Scope 3 emissions target because it has limited direct influence over its customers' decarbonization actions, and key technologies and infrastructure (like clean energy grids) are still maturing in many regions. Instead, the company focuses on near-term, practical, and measurable actions in areas where it can directly drive change‚Äîsuch as steel and aluminium value chains, shipping, and procurement. These efforts are tracked through individual projects and independently assured.
Source:  2025 Climate Action Plan p. 58
https://web.archive.org/web/20250603175831/https://cdn-rio.dataweavers.io/-/media/content/documents/invest/reports/climate-change-reports/2025-climate-action-plan.pdf?rev=00e9f51ee9b245f8996e9ea288ba8f06</t>
  </si>
  <si>
    <t>"GHG emissions are the 6 groups of gases we report against as included in the Kyoto Protocol: carbon dioxide, hydrofluorocarbons, methane, nitrous oxide, perfluorinated carbon compounds and sulphur hexafluoride. Nitrogen trifluoride emissions are not present/ applicable in Rio Tinto's inventory."
Source:  2025 Climate Action Plan p. 73 (from footnote)
https://web.archive.org/web/20250603175831/https://cdn-rio.dataweavers.io/-/media/content/documents/invest/reports/climate-change-reports/2025-climate-action-plan.pdf?rev=00e9f51ee9b245f8996e9ea288ba8f06
According to Rio Tinto's approach, Rio Tinto‚Äôs 2025 and 2030 emissions reduction targets do not include emissions that have already been emitted in the past. They are based on reductions relative to a 2018 baseline, focusing on lowering ongoing Scope‚ÄØ1 and Scope‚ÄØ2 emissions from that baseline forward. So, the target framework excludes historical emissions and instead measures reductions achieved over time compared to the 2018 starting point.</t>
  </si>
  <si>
    <t>Source:  2025 Climate Action Plan pp. 42, 46, 47, 64, 70, 71
https://web.archive.org/web/20250603175831/https://cdn-rio.dataweavers.io/-/media/content/documents/invest/reports/climate-change-reports/2025-climate-action-plan.pdf?rev=00e9f51ee9b245f8996e9ea288ba8f06
Incentives aligned with ESG strategy and remuneration outcomes:
Source: Rio Tinto Annual Report 2024, pp. 124-125
https://web.archive.org/web/20250714052210/https://cdn-rio.dataweavers.io/-/media/content/documents/invest/reports/annual-reports/2024-annual-report.pdf</t>
  </si>
  <si>
    <t>"By 2050, small sources of hard-to-abate emissions may remain and will therefore require carbon removals to achieve net zero. This may be through natural or technological removals and storage. In the short to medium term, we are investing in high-integrity nature-based solutions in the regions where we operate, and will voluntarily retire carbon credits to complement other decarbonisation investments. In the medium to long term, technological removals may offer a more permanent solution to any remaining emissions from fossil fuel consumption. We are also exploring the potential of carbon capture and mineralisation technologies."
Source:  2025 Climate Action Plan pp. 50, 52, 56-57
https://web.archive.org/web/20250603175831/https://cdn-rio.dataweavers.io/-/media/content/documents/invest/reports/climate-change-reports/2025-climate-action-plan.pdf?rev=00e9f51ee9b245f8996e9ea288ba8f06</t>
  </si>
  <si>
    <t>hp</t>
  </si>
  <si>
    <t>HP Inc.</t>
  </si>
  <si>
    <t>US40434L1052</t>
  </si>
  <si>
    <t>WHKXQACZ14C5XRO8LW03</t>
  </si>
  <si>
    <t>Overall Net-Zero Target: HP Inc. commits to reach net-zero greenhouse gas emissions across the value chain by FY2040. Near-Term Targets: HP Inc. commits to reduce absolute scope 1, 2 and 3 GHG emissions 50% by FY2030 from a FY2019 base year. Long-Term Targets: HP Inc. commits to reduce absolute scope 1, 2 and 3 GHG emissions 90% by FY2040 from a FY2019 base year.</t>
  </si>
  <si>
    <t>https://web.archive.org/web/20250723164043/https://www8.hp.com/h20195/v2/GetPDF.aspx/c08980815.pdf</t>
  </si>
  <si>
    <t>"Reduce Scope 1 and Scope 2 GHG emissions from global operations by 50% by 2030, compared to 2019; Use 100% renewable electricity in our operations by 2025" (P.60, Sustainability Impact Report 2024)</t>
  </si>
  <si>
    <t xml:space="preserve">HP Inc. Announces Ambitious Climate Action Goals (April 2021): https://web.archive.org/web/20250819175115/https://www.hp.com/us-en/newsroom/press-releases/2021/hp-inc-announces-ambitious-climate-action-goals.html
</t>
  </si>
  <si>
    <t>See P.84, 2024 Sustainable Impact Report: "Scope 1 GHG emissions include CO2, CH4, N2O, HFCs, and PFCs. No biogenic emissions are present in this category. Scope 2 GHG emissions include CO2, CH4, and N2O. No biogenic emissions are present in this category. For Scope 3 GHG emissions: ‚Ä¢ ‚ÄúMaterials extraction through manufacturing‚Äù (category 1), ‚ÄúTransportation‚Äù (categories 4 and 9), ‚ÄúProduct use‚Äù (category 11), and ‚ÄúProduct end of service‚Äù (category 12) include CO2, CH4, N2O, HFCs, PFCs, SF6, and NF3, and represented more than 98% of our Scope 3 emissions in 2024. Biogenic emissions are present and captured in the paper emissions factor of HP paper manufactured (category 1). ‚Ä¢ ‚ÄúCapital goods‚Äù (category 2) includes CO2, CH4, N2O, and HFCs, and represented 0.3% of our Scope 3 emissions in 2024. ‚Ä¢ ‚ÄúUpstream energy production‚Äù (category 3) and ‚ÄúBusiness travel‚Äù (category 6) include CO2, CH4, and N2O, and represented 0.5% of our Scope 3 emissions in 2024. ‚Ä¢ ‚ÄúEmployee commuting‚Äù (category 7) and ‚ÄúBuildings leased to others‚Äù (category 13) include CO2, and represented 0.7% of our Scope 3 emissions in 2024. ‚Ä¢ ‚ÄúWaste generated in operations‚Äù (category 5) and ‚ÄúUpstream leased assets‚Äù (category 8) emissions are less than 0.25% of Scope 3 emissions and reported as ‚Äúde minimis.‚Äù ‚Ä¢ ‚ÄúProcessing of sold products‚Äù (category 10), ‚ÄúFranchises‚Äù (category 14), and ‚ÄúInvestments‚Äù (category 15) are not relevant to HP"</t>
  </si>
  <si>
    <t>On Plan: HP has outlined its sustainable impact 'strategy' and climate action 'goals' and 'path to net zero emissions by 2040' in its latest sustainable impact report, but there is no public plan on the detailed measures to be deployed and expected emission reduction from those measures; On Reporting: annual reports - https://www.hp.com/gb-en/sustainable-impact/document-reports.html; On Equity: HP refers mainly to 'digital equity' and fairness in terms of employment and pay, but not in the context of related to climate action/emission reduction targets; On Leadership Accountability: Yes, sustainable impact is a considered factor in executive's annual incentive pay "25% of actual awards based on achievement against individualized MBOs relating to Growth, People and Sustainable Impact" (P.52, 2024 Proxy Statement: https://d18rn0p25nwr6d.cloudfront.net/CIK-0000047217/841ef72b-39a4-4b1d-a734-c8aa2e25987e.pdf). From 2025 report (P11): "Performance of our chief enterprise operations officer, chief sustainability officer, and senior vice president of Global Product Compliance &amp; Sustainable Impact (GPC &amp; SI) is also evaluated in part based on the management of Sustainable Impact and the achievement of related targets and metrics. These evaluations impact compensation."</t>
  </si>
  <si>
    <t>On Offsetting: "HP Carbon Neutral Computing Services help organizations contribute to a low-carbon future by offsetting the end-to-end carbon footprint of eligible HP PCs, so devices can remain carbon neutral throughout the full life cycle." (P.8, 2023 Sustainable Impact Report) . As part of our ongoing efforts to measure and reduce the environmental impact of our products, we help organizations achieve their climate goals through HP‚Äôs Carbon Neutral services. These initiatives track and offset the carbon footprint of eligible commercial HP products through certified global programs, ensuring that devices remain carbon neutral throughout their entire lifecycle. (P.43, 2024 Sustainable Impact Report) "...HP then purchases and retires carbon offsets procured through Climate Impact Partners, which certifies HP‚Äôs Carbon Neutral Computing Services in accordance with its Carbon Neutral Protocol..."(P.175, 2024 Sustainable Impact Report) Nature-based removal: "Partners since 2009, HP is part of WWF‚Äôs Forests Forward program to make a meaningful and enduring positive impact on forests and the communities that depend on them. As a founding member of the program,40 HP supports WWF‚Äôs forest work in four countries, focused on specific landscape investments and responsible sourcing. Through this partnership, HP has committed to the restoration, protection, and improved management of 228,966 hectares of forest, an area nearly three times the size of New York City, while also supporting WWF‚Äôs efforts to develop sciencebased solutions for forests. " (P.81, 2024 Sustainable Impact Report)</t>
  </si>
  <si>
    <t>phoenix pharma</t>
  </si>
  <si>
    <t>PHOENIX Pharma SE</t>
  </si>
  <si>
    <t>https://www.phoenixgroup.eu/fileadmin/media/Publications/annual_report/2025/PHOENIX_Sustainability_Report_2024_25.pdf</t>
  </si>
  <si>
    <t xml:space="preserve">We have broken down our climate target by country, setting milestones for each.
</t>
  </si>
  <si>
    <t>Climate policy is group-wide, with local implementation.
Climate fund operational for the first time in 2024/25‚Äîfinances projects with lowest carbon abatement costs (solar PV, fleet electrification).
Archived source: https://web.archive.org/web/20250815142257/https://www.phoenixgroup.eu/fileadmin/media/Publications/annual_report/2025/PHOENIX_Sustainability_Report_2024_25.pdf</t>
  </si>
  <si>
    <t>Scopes: "Our goal is to become carbon neutral in our own operations by 2030... We are also working to improve data collection for our supply-chain emissions (Scope 3)."
All group business operations, with gradual inclusion of subsidiaries as data systems improve.
Archived source: https://web.archive.org/web/20250815142257/https://www.phoenixgroup.eu/fileadmin/media/Publications/annual_report/2025/PHOENIX_Sustainability_Report_2024_25.pdf</t>
  </si>
  <si>
    <t>Climate Policy details responsibilities, actions, and catalogue of measures, applied in full from 2024/25. Executive Board member‚Äôs variable remuneration is linked to decarbonisation progress; Board and ESG Committee oversight; regular data reviews.
Archived source: https://web.archive.org/web/20250815142257/https://www.phoenixgroup.eu/fileadmin/media/Publications/annual_report/2025/PHOENIX_Sustainability_Report_2024_25.pdf</t>
  </si>
  <si>
    <t>Credits to be ‚Äúhigh-quality,‚Äù focus on environmental integrity, supporting measurable emission reduction projects.</t>
  </si>
  <si>
    <t>Offsets: " In addition to reducing emissions, from 2030 we will offset our remaining carbon emissions by purchasing credits that support high-quality emission-reduction projects."
Archived source: https://web.archive.org/web/20250815142257/https://www.phoenixgroup.eu/fileadmin/media/Publications/annual_report/2025/PHOENIX_Sustainability_Report_2024_25.pdf</t>
  </si>
  <si>
    <t>sanofi</t>
  </si>
  <si>
    <t>SANOFI</t>
  </si>
  <si>
    <t>FR0000120578</t>
  </si>
  <si>
    <t>549300E9PC51EN656011</t>
  </si>
  <si>
    <t>Overall Net-Zero Target Sanofi commits to reach net-zero GHG emissions across the value chain by FY2045 from a FY2019 base year. Near-Term Targets Sanofi commits to reduce absolute scope 1 and 2 GHG emissions 55% by FY2030 from a FY2019 base year*. Sanofi commits to increase annual sourcing of renewable electricity from 11% in FY2019 to 80% by FY2025 and 100% by FY2030. Sanofi also commits to reduce absolute scope 3 GHG emissions from purchased goods and services, capital goods, fuel and energy related activities, upstream transportation and distribution, waste generated in operations, business travel and employee commuting 30% by FY2030 from a FY2019 base year. *The target boundary includes land-related emissions and removals from bioenergy feedstocks. Long-Term Targets Sanofi commits to reduce absolute scope 1 and 2 and scope 3 GHG emissions 90% by FY2045 from a FY2019 base year*. *The target boundary includes land-related emissions and removals from bioenergy feedstocks.</t>
  </si>
  <si>
    <t>https://www.sanofi.com/en/our-responsibility/environmental-sustainability</t>
  </si>
  <si>
    <t>Sanofi's interim target is to achieve carbon neutrality by 2030: https://www.sanofi.com/en/our-responsibility/environmental-sustainability</t>
  </si>
  <si>
    <t>Sanofi maintained their interim target of carbon neutrality by 2030 since the previous update but updated their interim target ahead of COP 26 in November 2021.</t>
  </si>
  <si>
    <t>"‚Ä¶ From our activities (scopes 1 &amp; 2)
 We're well on our way, launching company-wide initiatives that 
promote renewable energy while reducing and optimizing energy 
consumption, designing new factories with low environmental 
footprints, and engaging our employees in local actions 
around the world.
 ‚Ä¶ From our value chain (scope 3)
 We've launched decarbonization programs across our supply 
chain and we're helping our suppliers join us. Through 
our Energize Program, we‚Äôre teaming up with twenty other 
pharmaceutical companies to help our shared supply chains 
convert to renewable energy."
"Implementing the Planet Care roadmap will enable Sanofi to meet its SBTi reduction targets: -55% for scopes 
1 &amp; 2 and -30% for scope 3* by 2030, based on 2019 levels."
Regarding which gases are covered by the end target, they refer to greenhouse gases generally so have left C1 as "not specified" : chrome-extension://bdfcnmeidppjeaggnmidamkiddifkdib/viewer.html?file=https://www.sanofi.com/dam/jcr:e341a61d-bd47-41f2-813b-aea039a86b52/Sanofi_OnePage_OEmission_1440x4950pix_UK_230216.pdf
Field: Previous Emissions Included
Change: Set to No
Reason: Sanofi‚Äôs net zero commitment is measured from a 2019 baseline and makes no reference to addressing emissions prior to that year.
Evidence: https://web.archive.org/web/20250802024607/https://www.sanofi.com/en/our-company/sustainability/environmental-impact-and-healthcare-systems-resilience ‚Äì ‚Äú90% reduction‚Ä¶ by 2045 (vs. 2019)‚Ä¶‚Äù</t>
  </si>
  <si>
    <t>Regarding G1, Sanofi's plan can be accessed here: chrome-extension://bdfcnmeidppjeaggnmidamkiddifkdib/viewer.html?file=https://www.sanofi.com/dam/jcr:8fc30d34-daae-4410-bb4c-0fa56fccb9a0/220708_-_SANOFI_PLANET_CARE_INFOGRAPHIE_EN.pdf
In the plan, they outline the measures they will take to achieve their goals e.g. developing an eco-fleet, switching to renewable energy, implementing an eco-design approach, water stewardship and efficiency plans etc and their current status for all of these measures. Sanofi report on the measures annually.
They also indicate they would like to achieve 100% renewable energy and they are currently sourcing 62% renewable energy. They aim to foster an eco-fleet by 2030 and have achieved 34% today.
This report illustrates the comparison of emissions annually compared to the baseline (2019), indicating that they are reporting annually: chrome-extension://bdfcnmeidppjeaggnmidamkiddifkdib/viewer.html?file=https://www.sanofi.com/dam/jcr:6dc91a23-b57a-447a-a80f-5ed2c44bf6e0/CarbonfootprintScopes123.pdf</t>
  </si>
  <si>
    <t>"We‚Äôve developed a community-focused carbon offsetting program that go beyond avoiding or removing emissions from the atmosphere. In selecting projects, we're seeking balance between projects which simultaneously enerate a high volume of carbon credits and deliver positive co-benefits for communities and the environment. So far we're focusing on several projects in partnership with EcoAct and Removall."
"18,250 energy-saving biomass cookstoves have been provided to households in rural areas of Kenya that depend on local biomass from surrounding mangroves and forests to cook. 1,040 water handpumps will be rehabilitated over serveral districts in Mozambique to provide clean water access to 312,000 people. 4,130 hectares of mangroves will be restored in India through reforestation efforts, protecting the mangrove that's so essential to coastline protection and fishing resources, allowing its ecosystem to thrive."
 Source: https://www.sanofi.com/assets/dotcom/pages/docs/our-company/social-impact/environmental-sustainability/Sanofi_OnePage_OEmission_1440x4950pix_UK_230216.pdf</t>
  </si>
  <si>
    <t>tyson foods</t>
  </si>
  <si>
    <t>Tyson Foods, Inc.</t>
  </si>
  <si>
    <t>US9024941034</t>
  </si>
  <si>
    <t>WD6L6041MNRW1JE49D58</t>
  </si>
  <si>
    <t>Tyson Foods, Inc. commits to reduce absolute Scope 1 and 2 GHG emissions 30% by 2030 from a 2016 base‚Äêyear. Tyson Foods, Inc. also commits to reduce Scope 3 GHG emissions from production of poultry, pork and beef (covering 80% of their scope 3 inventory) 30% per ton of finished meat by 2030 from a 2016 base‚Äêyear.</t>
  </si>
  <si>
    <t>https://web.archive.org/web/20250731090535/https://www.tysonfoods.com/sites/default/files/2023-10/Tyson%20Foods%20Sustainability%20Report%20FY2022%20%281%29.pdf</t>
  </si>
  <si>
    <t>- Submit the Science based Target based on updated guidance, , including setting a Forest, Land and Agriculture (FLAG) target for land-based emissions reductions and removals. 
- By 2030, establish a pathway to using 50% renewable electricity (purchased and self generated) across domestic operations.
- Reduce carbon emissions in our protein value chain: Verify sustainable beef production practices on &gt;5 million acres of U.S. cattle-grazing land by 2025, Conduct an updated, enterprise-wide Forest Risk Assessment, with consideration of emerging international laws, and use the assessment to reassess deforestation goals and country-specific commodity action plans.)
- Expand Climate-Smart Row Crop Practices: Support climate-smart practices on 25% of acres needed to raise grains to feed our birds by 2025‚Äîwith efforts to purchase 100% of our feed ingredients from suppliers engaged in climate smart practices by 2030.
 - By 2025, develop Contextual Water Plans at 11 of our high-risk locations in the U.S : By 2025, re-evaluate process for managing water-related risks in operations and communities where we operate, with consideration of emerging water risk management frameworks, stakeholder input on assessing and managing risks in water-stressed locations, and available tools to determine true cost of water.</t>
  </si>
  <si>
    <t xml:space="preserve">Working Toward Sustaining Natural Resources and Achieving Net Zero: Drive practices in our own operations and supply chains to sustainably produce protein for a growing population within planetary boundaries
Climate Action: Announced our ambition to achieve net-zero greenhouse gas (GHG) emissions, including scope 1, 2 and 3 emissions, by 2050
Land Stewardship: Developed a beef-focused GHG emissions accounting framework to capture cradle-to-gate emissions and verify emission reductions through more sustainable agricultural practices
Water Stewardship: Achieved Alliance for Water Stewardship verification for three U.S. plants
Waste Reduction: Achieved Zero Waste to Landfill gold-level validation at six U.S. plants where 95-99% of certain waste streams has been diverted from landfills
URL : https://web.archive.org/web/20250721175101/https://www.tysonfoods.com/news/news-releases/2022/7/tyson-foods-2021-sustainability-report-highlights-renewed-strategic
</t>
  </si>
  <si>
    <t xml:space="preserve">GHG Emissions Intensity (metric tonnes CO2e to produce 1,000 pounds of finished product) </t>
  </si>
  <si>
    <t xml:space="preserve">Through their materiality assessment three key pillars are identified. First among these is 'Re imagining people and community impact'. Under this 'diversion equity and inclusion' is a main pillar. There are initiatives like pay equity and ‚ÄúCulture of Caring‚Äù to honor every team member in unique, meaningful and impactful ways
Tyson‚Äôs ESG approach is head by the president and chief executive officer (CEO) leads. The Executive Vice President and Chief Financial Officer (EVP-CFO, CSO), John R. Tyson, leads the sustainability strategy teams, reporting regularly to our CEO and the Governance and Nominating Committee of Tyson‚Äôs Board of Directors. </t>
  </si>
  <si>
    <t>Tyson Foods‚Äô emissions reduction strategy extends across its supply chain, land management, and resource stewardship. Under its Forest, Land, and Agriculture (FLAG) target, the company aims to reduce land-based emissions from beef and other protein sources, verify sustainable practices on over 5 million acres of U.S. cattle-grazing land, and support climate-smart practices on 25% of feed crop acres, targeting 100% climate-smart sourcing by 2030. An enterprise-wide Forest Risk Assessment is conducted to reassess deforestation goals and guide commodity-specific action plans. In addition, Tyson implements Contextual Water Plans at 11 high-risk locations and maintains Zero Waste to Landfill programs at six U.S. plants to optimize resource use and lower associated emissions. For emissions mitigation, Tyson integrates nature-based carbon removals‚Äîincluding forestation and soil carbon enhancement‚Äîwithin its FLAG framework as part of its internal strategy, while also allowing the use of external carbon offsets to neutralize residual emissions, though specific projects and volumes are not yet publicly disclosed.</t>
  </si>
  <si>
    <t xml:space="preserve">one among the three 2030 goals from tyson foods, 'working towards sustaining natural resources and achieving net zero' </t>
  </si>
  <si>
    <t>bunge global</t>
  </si>
  <si>
    <t>BMG169621056</t>
  </si>
  <si>
    <t>5493007M0RIN8HY3MM77</t>
  </si>
  <si>
    <t>Bunge Ltd commits to reduce absolute scopes 1 and 2 GHG emissions 25% by 2030 from a 2020 base year*. Bunge also commits to reduce absolute scope 3 GHG emissions from purchased goods and services, upstream transportation and distribution, and fuel and energy related activities 12.3% over the same timeframe. *The target boundary includes biogenic emissions and removals from bioenergy feedstocks.</t>
  </si>
  <si>
    <t>https://web.archive.org/web/20250926192225/https://delivery.bunge.com/-/media/Files/2025/2025-Bunge-Global-Sustainability-Report.ashx</t>
  </si>
  <si>
    <t xml:space="preserve">
‚ÄúScope 1 and 2 :Bunge continues improving energy efficiency and transitioning to lower-carbon intensive fuel sources to drive emissions and cost reductions across the organization. By the end of 2024, we reduced our absolute emissions by 19.7% against our 2020 baseline. In addition to our SBTs, we have a global GHG emissions intensity goal related to Scope 1 and 2. We have surpassed our original goal of reducing Scope 1 and 2 emissions intensity by 10% by 2026 from a 2016 baseline, with a reduction of 23.4%. This progress inspires us to continue seeking improvements to our facilities and explore additional levers for reduction. Scope 3: By the end of 2024, we reduced our absolute emissions by 6.7% against our 2020 baseline1. We are pleased with this progress toward our target of 12.3% by 2030. In 2024, we had an increase in our GHG emissions from 2023 primarily due to increased origination volumes. . Below are examples of how we are innovating to mitigate emissions in our supply chains: Increasing our traceability and monitoring capabilities of indirect supply through expansion of the Sustainable Partnership Program in South America. Engaging through certification, offering a broad portfolio of certified deforestation-free products to the market. Progressing on our goal to have deforestation-free supply chains in 2025 (see page 43). Expanding regenerative agriculture programs to promote long-term soil health and carbon abatement and sequestration (see page 33). Optimizing transportation and promoting short channels of distribution to minimize our environmental footprint. We use market tools to monitor vessel performance and cargo ship routes, which help us achieve speed and route optimization, promote safety during the voyage and lower consumption of fuel.‚Äù</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</si>
  <si>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 Schedule for regular review of measures, Measures for all emission scopes that are covered by the target</t>
  </si>
  <si>
    <t>Leadership: "To reinforce our commitment, we have integrated performance on our climate targets into executive compensation and the Annual Incentive Plan (AIP) of more than 8,500 employees, aligning incentives with Scope 1 and 2 emissions reduction. To help achieve these SBTs, we developed and adopted a Climate Transition Plan (CTP), aligned with a well-below 2¬∞C pathway. Achieving our CTP is a driving force behind our business strategy. Bunge has a dedicated management team for GHG emissions accounting, reductions and implementation of our CTP. Additionally, leaders and employees are fully engaged and accountable for its deployment." "Control Union has performed a limited assurance engagement of key selected 2024 KPIs: Scope 1 and 2 GHG emissions œ≠ Palm Oil Traceability to Plantation (TTP) œ≠ Palm Oil Traceability to Mill (TTM) œ≠ Palm Oil No Deforestation, No Peat and No Exploitation (NDPE) scores. Soy Indirect Traceability in Brazil . Certified volumes of soy under Biomass Biofuel Sustainability Voluntary Scheme (2BSvs), Proterra and Round Table on Responsible Soy (RTRS) certification" On extent of emission reduction by measures :"Since its creation in 2022, Olleco Bunge has made substantial progress. In 2024, approximately 13,400 tons of UCO were collected, contributing to approximately 29,800 total CO2 emissions savings, compared to fossil fuels." Bunge details the extent of its supply chain measures with quantifiable metrics eg: Achieved 100% traceability and monitoring of direct and indirect soy purchases in priority regions of the Cerrado biome in Brazil and Regenerative agriculture efforts are "active across Brazil, Canada, the U.S., Hungary, and Poland".... Regular Review: The company mandates regular monitoring and accountability measures ‚Äú"quarterly Enterprise Risk Management (ERM) process that captures sustainability related risks".</t>
  </si>
  <si>
    <t xml:space="preserve">
Sinks: "Forests By upholding a non-deforestation commitment and encouraging best agricultural practices, Bunge is preventing emissions and promoting the sequestration of carbon with established forests and regenerative agriculture. Bunge is a signatory of the Sea Cargo Charter, which promotes the decarbonization of international shipping and provides a framework to align chartering activities with responsible environmental behaviour."</t>
  </si>
  <si>
    <t>intel</t>
  </si>
  <si>
    <t>https://web.archive.org/web/20251003070645/https://csrreportbuilder.intel.com/pdfbuilder/pdfs/CSR-2024-25-Full-Report.pdf</t>
  </si>
  <si>
    <t>Reduce absolute GHG emissions 10% by 2030. 
Baseline. Progress measured as percent reduction from our calendar year 2019 emissions</t>
  </si>
  <si>
    <t xml:space="preserve">"We also strive to achieve net-zero Scope 1 and 2 emissions by 2040 and Scope 3 upstream emissions by 2050." (Pg. 5, 2024-25 Intel Corporate Responsibility Report)
</t>
  </si>
  <si>
    <t>6 F-GHGs stands for fluorinated greenhouse gases and includes perfluorocarbons (PFCs) and other fluorinated GHGs used in Intel‚Äôs semiconductor fabrication. (Pg. 36, 2024-25 Intel Corporate Responsibility Report) 
Coverage: 'Reach net-zero Scope 1 and 2 GHG emissions by 2040.' (p. 71, 2022-23 CSR Report)</t>
  </si>
  <si>
    <t>(Pg. 25, 2021-22 CSR Report) "The Board‚Äôs Corporate Governance and Nominating (CGN) Committee has primary responsibility for oversight of ESG issues at Intel, with additional topics also reviewed by other
committees (e.g., the Compensation Committee is responsible for oversight of human capital issues, and the Audit and Finance Committee is responsible for oversight of our ethics and compliance program). Management provides formal updates to the CGN Committee at least twice each year and at least annually to the full Board on the company‚Äôs ESG performance and disclosure. In 2021, this included review of the annual Corporate Responsibility Report and updates on issues including environmental sustainability, climate risk, human capital, human rights, political accountability, and investor outreach and feedback."</t>
  </si>
  <si>
    <t>"We seek to reduce our absolute emissions to reach our net-zero commitment by 2040, and only purchase carbon offsets or removal credits after feasible reduction options have been exhausted." [page 71, 2022-23 CSR Report]</t>
  </si>
  <si>
    <t>"This decrease was due in part due to completion of energy conservation projects, other GHG reduction projects, use of GHG abatement, and renewable electricity purchases such as renewable energy certificates (RECs) and power purchase agreements (PPAs)" (Pg. 35, 2024-25 Intel Corporate Responsibility Report).
(page 71, 2022-23 CSR Report) "We seek to reduce our absolute emissions to reach our net-zero commitment by 2040, and only purchase carbon offsets or removal credits after feasible reduction options have been exhausted."
(Pg. 23, 2021-22 CSR Report) "In 2021, we launched the 2030 RISE Employee Engagement Champion Network, with a goal to sign on a minimum of 90 Intel employees with either a corporate responsibility function or role or as volunteers. We surpassed this goal by over 40%. We launched a sustainability training program with our external training  provider, EARTH51, with great feedback on tools and learnings that empower employees to take sustainability actions on their own. Employees on the network achieved over 40,000 tons of carbon offsets on the program which went into direct projects in developing countries."</t>
  </si>
  <si>
    <t>idemitsu kosan</t>
  </si>
  <si>
    <t>Idemitsu Kosan Co</t>
  </si>
  <si>
    <t>https://web.archive.org/web/20250728142015/https://www.idemitsu.com/en/sustainability/environment/carbon_neutrality/index.html</t>
  </si>
  <si>
    <t>The target values (target levels) and actual values for fiscal 2023 for each indicator are as follows:
2030: ‚ñ≤46% (compared to 2013)
2050: Carbon neutral (CN)</t>
  </si>
  <si>
    <t>To realize carbon neutrality society, we believe it is necessary to address both the reduction of our own direct and indirect emissions associated with business operations (Scope 1 and 2) and the contribution to reducing emissions of others through the provision of new products and services (Scope 3 reductions, creating contributions to avoided emissions).
In proceeding with this initiative, we recognize that it is important to simultaneously contribute to the environment by reducing emissions, contribute to society by supplying energy, and contribute to the economy by maintaining and expanding corporate profits. Based on this recognition, we have set the following three indicators to monitor the progress of related activities.
In fiscal 2023, Scope 1 + 2 emissions decreased by 4.9% compared to the previous year and by 14.6% compared to the base year due to the promotion of energy-saving activities at refineries and business sites and the effects of large-scale regular maintenance work.
Seibu Oil Co., Ltd. stopped its refining functions in March 2024, but the reduction in emissions due to the shutdown is expected to be reflected in the actual figures for fiscal 2024.
https://web.archive.org/web/20250728142015/https://www.idemitsu.com/en/sustainability/environment/carbon_neutrality/index.html
https://web.archive.org/web/20250728144145/https://www.idemitsu.com/jp/sustainability/databook/p34ccn0000004d1f-att/idss_esgdatabook_2024_all.pdf</t>
  </si>
  <si>
    <t xml:space="preserve">Absolute target covers only Scope 1 and 2 emissions. </t>
  </si>
  <si>
    <t>Board of Directors is tasked with determining management policies by examining these issues from multiple angles and in a multifaceted manner, and overseeing the prompt and steady implementation of actions based on those policies.
The 10 members of Board of Directors are individuals with experience, track records, and knowledge in a wide range of fields, including the environment, Resources circulation, domestic and international energy transition trends, related advanced technologies, and sustainability.
https://web.archive.org/web/20250728142015/https://www.idemitsu.com/en/sustainability/environment/carbon_neutrality/index.html
https://web.archive.org/web/20250728144145/https://www.idemitsu.com/jp/sustainability/databook/p34ccn0000004d1f-att/idss_esgdatabook_2024_all.pdf</t>
  </si>
  <si>
    <t xml:space="preserve">Development and provide for society of innovative technologies - Our company, Hokkaido Electric Power Co., Ltd., and Japan Petroleum Resources Co., Ltd. are three companies in the Tomakomai area of Hokkaido that utilize the business bases and strengths of the three companies to develop CCUS (Carbon dioxide Capture, Utilization, and Storage: CO‚ÇÇ ‚Äãcapture and We have started a joint study toward the realization of effective utilization and storage.
https://web.archive.org/web/20250728142015/https://www.idemitsu.com/en/sustainability/environment/carbon_neutrality/index.html
</t>
  </si>
  <si>
    <t>oracle</t>
  </si>
  <si>
    <t>http://archive.today/EeRYp</t>
  </si>
  <si>
    <t>"Oracle has set a target to achieve net zero emissions by 2050 and to halve our greenhouse gas emissions (operational and supply chain) by 2030 relative to a 2020 baseline. This target has been approved by the Exponential Roadmap Initiative, an accredited partner of the United Nations Race to Zero (Source: 2024 Environmental and Social Impact Datasheet, pg.2)"</t>
  </si>
  <si>
    <t>https://www.oracle.com/a/ocom/docs/cdp-climate-change-questionnaire-2022.pdf
https://www.oracle.com/a/ocom/docs/social-impact-datasheet.pdf
https://www.oracle.com/social-impact/planet/</t>
  </si>
  <si>
    <t>These are the three gases covered by the target: ‚òëCarbon dioxide (CO2),‚òëMethane (CH4),‚òë Nitrous oxide (N2O)
"This goal includes 100% of our Scope1, Scope2, and Scope3 emissions across our organization as measured in our baseline year. As part of our commitment to the UN Race to Zero and as required by the Exponential Roadmap Initiative we have a mid- term target to reduce absolute emissions by 50% across our organization by 2030."
(Source: 2024 CDP Corporate Questionnaire, pg.206)</t>
  </si>
  <si>
    <t>Oracle reported in its 2024 CDP corporate questionnaire that it has climate transition plan. However, this is not public (Source: 2024 CDP Corporate Questionnaire, pg.87). 
It also reported that its number of implemented reduction initiatives at 30, commenced implementations at 15 and another 18 to be implemented. Additionally, 114 initiatives are under investigation (Source: 2024 CDP Corporate Questionnaire, pg.207). 
The annual reporting is in the form of a yearly CDP questionnaire responses and social impact report. 
Annual bonuses and related compensation are tied to success in Oracle's sustainability efforts for the Chief Sustainability Officer as well as Environment/Sustainability managers. Also, the CEO is responsible for its climate related targets (Source: 2024 CDP Corporate Questionnaire, pg.49 - 61). 
Details from CDP questionnaire: https://www.oracle.com/a/ocom/docs/cdp-climate-change-questionnaire-2022.pdf</t>
  </si>
  <si>
    <t>Oracle has not used any project-based carbon credits within the reporting period, although the CDP questionnaire references discussions about/developing a project on establishing an offset programme for interested business units.
Answered 'unsure' to question about if Oracle intends to neutralise any unabated emissions with permanent carbon removals at the target year  (Source: 2024 CDP Corporate Questionnaire, pg.206)
Details from CDP questionnaire: https://www.oracle.com/a/ocom/docs/cdp-climate-change-questionnaire-2022.pdf</t>
  </si>
  <si>
    <t>tata motors</t>
  </si>
  <si>
    <t>Tata Motors Limited</t>
  </si>
  <si>
    <t>INE155A01022</t>
  </si>
  <si>
    <t>335800BO2LHWJJ8TZI32</t>
  </si>
  <si>
    <t>https://www.tatamotors.com/wp-content/uploads/2024/05/tata-motor-IAR-2024-25.pdf</t>
  </si>
  <si>
    <t>25% absolute carbon emissions reductions by 2030, over a 2020 baseline
Sourcing 100% Renewable electricity by 2030
Zero Waste to Landfill by 2030
Water Neutral by 2030
(Tata-motor-IAR 2024-25, pg 79)</t>
  </si>
  <si>
    <t>1. Driving Net zero - driving a low-carbon transition
- Passenger Vehicles by 2040
- Commercial Vehicles by 2045
2. Pioneering Circular Economies
- Water positive by 2040
- Deployment of TATVA framework at enterprise level
3. Preserving Nature and Biodiversity 
- Aligning to global biodiversity network
- Aligning with science to map and set targets across our value chain
- Taking up flagship projects for nature-based-solutions
(Tata-motor-IAR 2024-25, pg 78)</t>
  </si>
  <si>
    <t>Tata Motors emissions reduction strategy
Scope 1&amp;2: 
-Achieve RE100 in operations by 2030
-Optimize energy consumption
-Convert equipment using fossil fuels to operate with renewable electricity
Scope 3:
-Reduce and neutralize tailpipe emissions by shifting to low-emission vehicles and clean mobility
-Adopt renewable electricity in our direct supply chain
(Tata-motor-IAR 2024-25, pg 81)</t>
  </si>
  <si>
    <t>The climate crisis is no longer a distant risk ‚Äî it is a defining reality of our time. FY25 has deepened our resolve to transform how we move people and goods, how we build products, and how we engage with the planet. As the world accelerates toward clean energy, circular systems, and climate‚Äëresilient business models, Tata Motors is not just adapting ‚Äî we are leading the way
(Tata-motor-IAR 2024-25, pg 79)</t>
  </si>
  <si>
    <t>broadcom</t>
  </si>
  <si>
    <t>Broadcom Inc.</t>
  </si>
  <si>
    <t>US11135F1012</t>
  </si>
  <si>
    <t>549300WV6GIDOZJTV909</t>
  </si>
  <si>
    <t>We committed to reduce our Scope 1 and Scope 2 GHG emissions by 38% by 2030 from our 2021 baseline and are on track to meet this goal.</t>
  </si>
  <si>
    <t>https://web.archive.org/web/20251006230106/https://docs.broadcom.com/doc/corporate-responsibility-report</t>
  </si>
  <si>
    <t>Reduce Scope 1 and Scope 2 greenhouse gas (GHG) emissions by 38 % by 2030 from 2021 baseline.</t>
  </si>
  <si>
    <t>bharat petroleum</t>
  </si>
  <si>
    <t>https://www.bharatpetroleum.in/images/files/BPCL_SUSTAINABILITY%20REPORT_A4_v11.pdf</t>
  </si>
  <si>
    <t>BPCL has set a visionary target of achieving net
zero for scope 1 and 2 emissions by 2040, aligning
its corporate strategy with a commitment
to creat shared value. This strategic vision
involves transforming into a well-diversified and
integrated energy company, fostering socially and
environmentally responsible growth, and actively
pursuing net zero aspirations.</t>
  </si>
  <si>
    <t xml:space="preserve">we have set a target for our company to achieve
net-zero for Scope 1 and Scope 2 greenhouse
gas (GHG) emissions by 2040. </t>
  </si>
  <si>
    <t>vtb bank</t>
  </si>
  <si>
    <t>https://www.annualreports.com/HostedData/AnnualReports/PDF/vtb-bank_2020.pdf</t>
  </si>
  <si>
    <t>The company has no emission targets. 
Annual reports:
2018: https://fs.moex.com/f/11438/csr-2018-socialnyy-angl.pdf
2019: https://csr2019.vtb.com/download/full-reports/csr_en_annual-report_pages_vtb_2019.pdf
2020: https://www.annualreports.com/HostedData/AnnualReports/PDF/vtb-bank_2020.pdf</t>
  </si>
  <si>
    <t>novartis</t>
  </si>
  <si>
    <t>Novartis AG</t>
  </si>
  <si>
    <t>CH0012005267</t>
  </si>
  <si>
    <t>5493007HIVTX6SY6XD66</t>
  </si>
  <si>
    <t>Overall Net-Zero Target:  Novartis AG commits to reach net-zero greenhouse gas emissions across the value chain by 2040. Near-Term Targets: Novartis commits to reduce absolute scope 1 and 2  GHG emissions 90% by 2030 from a 2022 base year. Novartis also commits to reduce absolute scope 3 GHG emissions 42% within the same timeframe.  Long-Term Targets: Novartis commits to maintain a minimum of 90% absolute scope 1 and 2 emissions reductions from 2030 through 2040 from a 2022 base year. Novartis also commits to reduce absolute scope 3 GHG emissions 90%  by 2040 from a 2022 base year.</t>
  </si>
  <si>
    <t>18/07/2024 01:00</t>
  </si>
  <si>
    <t>https://www.novartis.com/our-company/corporate-responsibility/environmental-sustainability/climate</t>
  </si>
  <si>
    <t xml:space="preserve">Become carbon neutral across our value chain (Scopes 1, 2 (90%) and 3 (40%)) by 2030 and
achieve net-zero carbon emissions across our value chain by 2040. 
Become water neutral in our own operations by 2030. </t>
  </si>
  <si>
    <t>Maintain a minimum of 90% absolute scope 1 and 2 emissions reductions from 2030 through 2040 from a 2022 base year. Reduce absolute scope 3 GHG emissions 90% from a 2022 base year¬≤
p.19 of the report listed out all the target</t>
  </si>
  <si>
    <t>Target covers full corporate footprint, including downstream and upstream value chain.
Uses a 2022 base year consistent with SBTi Corporate Net-Zero Standard.</t>
  </si>
  <si>
    <t>"we are committed to achieving net zero across our value chain by 2040. Any failure to achieve these commitments in the expected time frame, or at all, could result in negative impacts on our reputation, our operations, and the price of our shares." p 18 https://www.novartis.com/sites/novartis_com/files/novartis-annual-report-2023.pdf
The Executive Committee of Novartis (ECN) is responsible for operational management of ESG matters. The ECN level ESG Committee, chaired by the CEO,
meets every two months to review the company‚Äôs ESG performance and strategy.
Our Sustainability and ESG Office, which is part of the Corporate Affairs function, is responsible for embedding ESG into management decisions across the business. ESG issues are integrated into our Enterprise Risk Management (ERM) approach. In addition, we have internal policies and controls to minimize risks in areas such as human rights, health and safety, anti-bribery/corruption and environmental sustainability.</t>
  </si>
  <si>
    <t>Furthermore, we have developed our own forestry projects as carbon sinks to compensate for parts of our operational climate emissions that cannot be avoided. While supporting Novartis in meeting our emission reduction target, our four forestry projects provide long-term benefits to the environment and to local communities. These benefits range from conserving or enhancing biodiversity to building capacity, generating employment and local revenues.</t>
  </si>
  <si>
    <t>deere</t>
  </si>
  <si>
    <t>Deere &amp; Company</t>
  </si>
  <si>
    <t>US2441991054</t>
  </si>
  <si>
    <t>PWFTNG3EI0Y73OXWDH08</t>
  </si>
  <si>
    <t>Deere &amp; Company commits to reduce absolute scope 1 and 2 GHG emissions 50% by FY2030 from a FY2021 base year*. Deere &amp; Company also commits to reduce absolute scope 3 GHG emissions from purchased goods and services and use of sold products 30% within the same timeframe. *The target boundary includes land-related emissions and removals from bioenergy feedstocks.</t>
  </si>
  <si>
    <t>https://web.archive.org/web/20251006222458/https://www.deere.com/assets/pdfs/common/our-company/sustainability/data-book-2024.pdf</t>
  </si>
  <si>
    <t>2030 interim milestones aligned with SBTi 1.5 ¬∞C trajectory.</t>
  </si>
  <si>
    <t>Deere‚Äôs emissions targets are operational-control based under GHG Protocol standards; verified and tracked annually in its Data Book 2024</t>
  </si>
  <si>
    <t>Scope 1 &amp; 2 company-owned operations and significant Scope 3 categories</t>
  </si>
  <si>
    <t>Schedule for regular review of measures, Measures for all emission scopes that are covered by the target</t>
  </si>
  <si>
    <t>Governance embedded in corporate strategy through Board-level oversight and executive incentive alignment.</t>
  </si>
  <si>
    <t>Focus is on emission reductions via renewable energy, energy efficiency, and low-carbon product innovation; no material offset purchases disclosed to date.</t>
  </si>
  <si>
    <t>jinneng holding</t>
  </si>
  <si>
    <t>nike</t>
  </si>
  <si>
    <t>NIKE, Inc.</t>
  </si>
  <si>
    <t>US6541061031</t>
  </si>
  <si>
    <t>787RXPR0UX0O0XUXPZ81</t>
  </si>
  <si>
    <t>Textiles, Apparel, Footwear and Luxury Goods</t>
  </si>
  <si>
    <t>American multinational corporation NIKE, Inc. sets a target to reduce absolute scope 1 and 2 GHG emissions 65% by 2030 from a 2015 base year. NIKE, Inc. also sets a target to reduce absolute scope 3 GHG emissions 30% within the same timefram</t>
  </si>
  <si>
    <t>https://archive.vn/TomVk</t>
  </si>
  <si>
    <t>"70% absolute reduction of greenhouse gas (GHG) emissions in owned or operated facilities" (FY24 Nike Sustainability Data, p.5, https://web.archive.org/web/20251011174714/https://media.about.nike.com/files/460d3198-9609-4f5b-b18c-d4e7aa570bff/FY24_NIKE%2C-Inc.-Sustainability-Data.pdf)</t>
  </si>
  <si>
    <t>It appears Nike have scrapped their 2050 net-zero target that was mentioned in previous tracker update: "FULL CORPORATE CARBON FOOTPRINT, Target period: N/A, Target: N/A" (FY24 Nike Sustainability Data, p.10, https://web.archive.org/web/20251011174714/https://media.about.nike.com/files/460d3198-9609-4f5b-b18c-d4e7aa570bff/FY24_NIKE%2C-Inc.-Sustainability-Data.pdf)</t>
  </si>
  <si>
    <t>"Emission Factors Emissions are reported in metric tons of carbon dioxide equivalent and include carbon dioxide (CO2), methane (CH4) nitrous oxide (N2O), and refrigerants including R134A, R404A, R410A, and R-448A Exceptions to reporting CH4 and N2O are as follows: ‚Äì Facilities‚Äô emissions are reported in CO2e, however, within a limited subset of consumption data, emission factors for other gases (CH4, N2O) are not provided. These exceptions include AIB/EU Residual Mix Emissions factors and Green-e/US Residual Mix. In these cases, CH4 and N2O emissions are sourced from the next available source in the marketbased emission factors hierarchy." "The other GHGs of sulfur hexafluoride (SF6), perfluorocarbons (PFCs) and nitrogen trifluoride (NF3) are not emitted by NIKE owned or operated facilities." (FY24 Nike Sustainability Data, p.36, https://web.archive.org/web/20251011174714/https://media.about.nike.com/files/460d3198-9609-4f5b-b18c-d4e7aa570bff/FY24_NIKE%2C-Inc.-Sustainability-Data.pdf)</t>
  </si>
  <si>
    <t>Insufficient information to evidence that Nike has a public plan for achieving its reduction targets. 
No mention of leadership pay being linked to climate deliverables. There is however, a Corporate Responsibility, Sustainability &amp; Governance (CRS&amp;G) Committee: "NIKE‚Äôs Board of Directors oversees the company‚Äôs purpose work primarily through the Corporate Responsibility, Sustainability &amp; Governance (CRS&amp;G) Committee, which guides corporate responsibility, sustainability, human rights, social impact. CRS&amp;G Committee reviews strategies, policies, and progress toward purpose targets, receiving regular updates and reporting key developments to the full Board." (FY24 Nike Sustainability Data, p.40, https://web.archive.org/web/20251011174714/https://media.about.nike.com/files/460d3198-9609-4f5b-b18c-d4e7aa570bff/FY24_NIKE%2C-Inc.-Sustainability-Data.pdf)</t>
  </si>
  <si>
    <t>Nike does not reference any carbon removal activities within its operations or value chain. Its targets focus on emission reductions, particularly through renewable electricity procurement (EACs), rather than removals or offsetting. See details on p.36 of FY24 Nike Sustainability Data (https://web.archive.org/web/20251011174714/https://media.about.nike.com/files/460d3198-9609-4f5b-b18c-d4e7aa570bff/FY24_NIKE%2C-Inc.-Sustainability-Data.pdf)</t>
  </si>
  <si>
    <t>NIKE</t>
  </si>
  <si>
    <t>dongfeng motor</t>
  </si>
  <si>
    <t>https://web.archive.org/web/20231030105043/http://www.dfmg.com.cn/cn/file/PDF/E_00489_03_O013_HKEx-ESG.pdf</t>
  </si>
  <si>
    <t>https://www.dfmc.com.cn/shehuizheren/shehuilvze/shehuizerenbaogao.html
In order to actively address climate change,
t h e G r o u p h a s d e v e l o p e d a r o a d m a p f o r
carbon peaking and carbon neutrality with
the characteristics of Dongfeng, guided by Xi
Jinping‚Äôs Thought on Ecological Civilisation in
the New Era. We will rely on digital means to
optimise energy management and continuously
strengthen the application of energy-saving
technologies and the transformation of clean
and low-carbon processes. Additionally, we
will actively procure green power and clean
energy while taking into account costs, optimise
the energy structure, and compensate for the
greenhouse gas emissions during industrial
production processes through carbon offset.</t>
  </si>
  <si>
    <t>CSR reports: https://www.dfmc.com.cn/shehuizheren/shehuilvze/shehuizerenbaogao.html</t>
  </si>
  <si>
    <t>jingye</t>
  </si>
  <si>
    <t>banco bradesco</t>
  </si>
  <si>
    <t>https://web.archive.org/web/20251027200657/https://assets.bradesco/content/dam/portal-bradesco/assets/classic/pdf/sustentabilidade/en/bradesco-2024-climate-report.pdf</t>
  </si>
  <si>
    <t xml:space="preserve">Operational emissions target: 50% reduction by 2030 (p10)
</t>
  </si>
  <si>
    <t>In line with the methodology of the Science Based Targets
initiative (SBTi), our goal is to reduce emissions from scopes 1, 2,
and 3 by 50% by 2030, based on 2019 levels, which corresponds
to an annual reduction of 4.6%. (p34) https://web.archive.org/web/20251027200657/https://assets.bradesco/content/dam/portal-bradesco/assets/classic/pdf/sustentabilidade/en/bradesco-2024-climate-report.pdf</t>
  </si>
  <si>
    <t>The Banco Bradesco S/A Inventory considered emissions of CO2, CH4, N2O, HFCs (HFC-32,
HFC-125, HFC-134a, HFC143a and HFC-152a) and HCFCs (HCFC-22, HCFC-124 and HCFC-141b)
according to mapped emission sources and data availability. Additionally, the inventory also
computed CO2 emissions of renewable origin (p12) https://web.archive.org/web/20251027201516/https://assets.bradesco/content/dam/portal-bradesco/assets/classic/pdf/sustentabilidade/en/bradesco-inventory-of-GHG-emissions-2024.pdf</t>
  </si>
  <si>
    <t xml:space="preserve">For the selection of carbon credits, we
established criteria for project evaluation,
considering factors such as the activity
generating the credit, the emission period,
location, social and environmental aspects
of the projects, and the registration of
credits on public reference platforms like
Verra and CDM. (p46) https://web.archive.org/web/20251027203611/https://assets.bradesco/content/dam/portal-bradesco/assets/classic/pdf/sustentabilidade/en/bradesco-2024-ESG-report.pdf
</t>
  </si>
  <si>
    <t>In line with the methodology of the Science Based Targets
initiative (SBTi), our goal is to reduce emissions from scopes 1, 2,
and 3 by 50% by 2030, based on 2019 levels, which corresponds
to an annual reduction of 4.6%. To achieve this, we have dedicated
working groups focused on identifying and implementing market
best practices.
We offset the residual emissions from scopes 1 and 3 through the
purchase and retirement of carbon credits. (p34) https://web.archive.org/web/20251027200657/https://assets.bradesco/content/dam/portal-bradesco/assets/classic/pdf/sustentabilidade/en/bradesco-2024-climate-report.pdf</t>
  </si>
  <si>
    <t>marubeni</t>
  </si>
  <si>
    <t>https://web.archive.org/web/20251009043722/https://www.marubeni.com/en/ir/reports/integrated_report/pdf/2025_en_all.pdf</t>
  </si>
  <si>
    <t>"Scope 1 and Scope 2 CO2 Emissions: Reduction of 50% from FYE 3/2020 level by 2030"
"Scope 3 CO2 Emissions: Reduction of 20% from FYE 3/2020 level by 2030"</t>
  </si>
  <si>
    <t>Among all other indirect emissions that occur in the Marubeni Group‚Äôs value chain, Scope 1 and Scope 2 for associate investees account for using the equity method (hereinafter, ‚Äúassociate investees‚Äù).</t>
  </si>
  <si>
    <t>shaanxi yanchang petroleum</t>
  </si>
  <si>
    <t>deutsche bahn</t>
  </si>
  <si>
    <t>DE0008220005</t>
  </si>
  <si>
    <t>52990063S23N13HU4E98</t>
  </si>
  <si>
    <t>Ground Transportation - Railroads Transportation</t>
  </si>
  <si>
    <t xml:space="preserve">Overall Net-Zero Target: Deutsche Bahn AG commits to reach net-zero greenhouse gas emissions across the value chain by 2040. Near-Term Targets: Deutsche Bahn AG commits to reduce absolute scope 1 and 2 GHG emissions 63% by 2034 from a 2019 base year.* Deutsche Bahn AG also commits to reduce absolute scope 3 GHG emissions from fuel- and energy-related activities 40% within the same timeframe.* Deutsche Bahn AG further commits to reduce absolute scope 3 GHG emissions from use of sold products for sold fossil fuels 63% within the same timeframe. Deutsche Bahn AG further commits that 61.2% of its suppliers by emissions covering purchased goods and services and capital goods, will have science-based targets by 2029. Deutsche Bahn AG finally commits that 67.7% of its suppliers by emissions covering upstream transportation and distribution, will have science-based targets by 2029.
*The target boundary includes land-related emissions and removals from bioenergy feedstocks.  Long-Term Targets: Deutsche Bahn AG commits to reduce absolute scope 1 and 2 GHG emissions 90% by 2040 from a 2019 base year.* Deutsche Bahn AG also commits to reduce absolute scope 3 GHG emissions from use of sold products for sold fossil fuels 90% within the same timeframe. Deutsche Bahn further commits to reduce all remaining absolute scope 3 GHG emissions 90% within the same timeframe.* 
*The target boundary includes land-related emissions and removals from bioenergy feedstocks. </t>
  </si>
  <si>
    <t>xiaomi</t>
  </si>
  <si>
    <t>https://xiaomi.gcs-web.com/static-files/56248048-5970-4288-88fd-75839de418aa</t>
  </si>
  <si>
    <t>In 2021, Xiaomi sets our first-ever GHG emission reduction target, which aims to reduce per capita GHG emissions from
its self-operated campus by 4.5% by 2026 compared to the 2020 baseline. As of the end of this reporting period, we
have achieved a 21.12% reduction in per capita GHG emissions against our baseline year. (Cf. 2022 ESG report, p. 111)</t>
  </si>
  <si>
    <t>While Xiaomi released its first ESG report in 2018, it wasn't until 2021 that established carbon reduction targets, aligning with the national "Dual Carbon Goals" announced in September 2020.
The initial 2021 targets aimed to decrease GHG emissions per capita in self-operated offices by 4.5% by 2026 (compared to 2020 levels), and reduce energy consumption per capita by 5% within the same timeframe. However, the pandemic forced a shift to a flexible work policy in 2022, leading to a significant 21.12% reduction in GHG emissions per capita that year. As a result, the company has adjusted its baseline year to 2021 and set a more ambitious target: a 70% reduction in carbon emissions by 2030.
2018-2023 ESG reports: https://ir.mi.com/environmental-social-governance</t>
  </si>
  <si>
    <t xml:space="preserve">The company began reporting Scope 3 GHG emissions in 2022, with 2022's verified data available from July 2023 onward, certified by the British Standards Institution (BSI). (Cf. 2022 ESG report, p. 110) and 2023's verified data to be announced in Q4 2024. (Cf. 2023 ESG report, p. 36)  
</t>
  </si>
  <si>
    <t>Since 2021, the company has established and updated its carbon neutrality goals regularly. Its Net Zero Emissions targets are comprehensive, encompassing green logistics, energy management, office infrastructure, labor practices, product efficiency, biodiversity conservation, and waste management for a circular economy. (Cf. 2023 ESG report, p. 33-51)
The company's annual ESG reports provide regular updates on its progress, including numerical data and supporting evidence verified by third party institutions. This demonstrates a clear public commitment to achieving carbon neutrality.</t>
  </si>
  <si>
    <t>The company, while not explicitly outlining a carbon removal plan, prioritizes biodiversity conservation and the preservation of marine and natural ecosystems. In 2023, Xiaomi India partnered with United Way India to initiate an urban afforestation project in the National Capital Region, promoting biodiversity through soil and water conservation, groundwater level monitoring, and the planting of 12,000 saplings of various local varieties. (Cf. 2023 ESG report, p. 51)
Following the Miyawaki initiative, the project seeks to create an urban forest that improves soil moisture, conserves rainwater, reduces pollution, increases biodiversity, and mitigates the urban heat island effect. By contributing to carbon reduction and sequestration, this urban forest plays a role in addressing climate change and building a sustainable future.</t>
  </si>
  <si>
    <t>cr√©dit mutuel</t>
  </si>
  <si>
    <t>louis dreyfus</t>
  </si>
  <si>
    <t>Louis Dreyfus Company</t>
  </si>
  <si>
    <t>https://web.archive.org/web/20240914153243/https://www.ldc.com/wp-content/uploads/LDC-2022-Sustainability-Report_protected.pdf</t>
  </si>
  <si>
    <t xml:space="preserve">LDC set its target for Scope 1 and 2 emissions reductions of 33.6% by 2030 (compared to a 2022 baseline), announced in March 2023. This target is aligned with Science-Based Targets initiative criteria and consistent with the Paris Agreement goal to limit global warming to 1.5¬∞C above pre-industrial levels.
There was an interim target of reducing CO2 emissions 1% YOY from 2018-2022 which was completed in 2022. No subsequent interim target found.
https://web.archive.org/web/20250819025754/https://www.ldc.com/press-releases/louis-dreyfus-company-2022-sustainability-report-highlights-acceleration-toward-environmental-goals-and-progress-in-supply-chains/
</t>
  </si>
  <si>
    <t>"LDC created its Carbon Solutions Platform in 2021 to drive company-wide decarbonization strategy across al emission scopes". 
But, there is no public plan available.</t>
  </si>
  <si>
    <t xml:space="preserve">"In 2022, the Carbon Solutions Platform enlarged its portfolio of carbon avoidance and removal credits certified by the leading carbon standards (Verified Carbon Standard, Gold Standard and Climate Action Reserve), with a strong focus on nature-based solutions and spanning various geographies, including Brazil, China, Indonesia, Kenya, Malawi, Paraguay and US."
Page 10 of Sustainability Report 2022
</t>
  </si>
  <si>
    <t>"LDC‚Äôs Carbon Solutions Platform will be an active participant in both compliance and voluntary carbon credits markets[1], and will work closely with climate solutions experts like South Pole and all of LDC‚Äôs business lines to set science-based emissions reduction targets for the Group."
https://web.archive.org/web/20250430201711/https://www.ldc.com/press-releases/louis-dreyfus-company-creates-new-carbon-solutions-platform-to-drive-decarbonization-efforts/</t>
  </si>
  <si>
    <t>liberty mutual insurance</t>
  </si>
  <si>
    <t>https://www.libertymutualgroup.com/documents/lm-sustainability-review-2022-0.pdf</t>
  </si>
  <si>
    <t>bayer</t>
  </si>
  <si>
    <t>DE000BAY0017</t>
  </si>
  <si>
    <t>549300J4U55H3WP1XT59</t>
  </si>
  <si>
    <t>Overall Net-Zero Target: Bayer AG commits to reach net-zero greenhouse gas emissions across the value chain by 2050. Near-Term Targets: Bayer AG commits to reduce absolute scope 1 and 2 GHG emissions 42% by 2029 from a 2019 base year.* Bayer AG also commits to reduce absolute scope 3 GHG emissions 25% within the same timeframe. *The target boundary includes land-related emissions and removals from bioenergy feedstocks. Long-Term Targets: Bayer AG commits to reduce absolute scope 1, 2 and 3 GHG emissions 90% by 2050 from a 2019 base year*. *The target boundary includes land-related emissions and removals from bioenergy feedstocks.</t>
  </si>
  <si>
    <t>https://www.bayer.com/sites/default/files/2024-03/bayer-sustainability-highlight-report-2023.pdf</t>
  </si>
  <si>
    <t xml:space="preserve">
2024: By 2024, we aim to reduce our own (Scope 1 and Scope 2) emissions by 20% and our emissions in the value chain (Scope 3) by 6% (relative to 2019). We will reduce our Scope 1 &amp; 2 emissions by 42% until end of 2029 compared to our 2019 baseline. Reduce Scope 3 emissions by at least 12.3% in 2029 compared to 2019. Bayer aims to achieve climate neutrality at all its own sites (Scope 1 &amp; 24) by 2030. Reduce GHG3 from relevant Scope 3 categories in our supply chain by an absolute 12.3% (compared to 2019 base year) by 2029. We are working to achieve this through efficiency measures, process and portfolio innovation, and by switching to renewable energies and offsetting our remaining emissions. </t>
  </si>
  <si>
    <t>Scope 3 includes all categories defined in the GHG protocol https://www.bayer.com/sites/default/files/2024-03/bayer-sustainability-report-2023.pdf</t>
  </si>
  <si>
    <t>"By 2030, the remaining greenhouse gas emissions of our own operations will be fully offset by purchasing certificates from verified climate protection projects, especially in the areas of forest conservation and agriculture." https://www.bayer.com/sites/default/files/2024-03/bayer-sustainability-report-2023.pdf</t>
  </si>
  <si>
    <t>saint gobain</t>
  </si>
  <si>
    <t>SAINT-GOBAIN</t>
  </si>
  <si>
    <t>FR0000125007</t>
  </si>
  <si>
    <t>NFONVGN05Z0FMN5PEC35</t>
  </si>
  <si>
    <t>Building Products</t>
  </si>
  <si>
    <t>Overall Net-Zero Target Saint-Gobain commits to reach net-zero greenhouse gas emissions across the value chain by 2050 from a 2017 base year*. *Under the former commitment model of the SBTi (available between June 2019 and October 2021), a subset of companies committed to setting near-term science-based targets aligned with well-below 2¬∞C over an interim period as part of their wider net_x005F_x0002_zero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 -aligned long-term science-based targets. Near-Term Targets Saint-Gobain commits to reduce absolute scope 1 and 2 GHG emissions 33% by 2030 from a 2017 base year*. Saint-Gobain also commits to reduce absolute scope 3 GHG emissions 16% over the same timeframe from purchased goods and services, fuel and energy related activities, upstream transportation and distribution, business travel, downstream transportation and distribution, and end-of-life treatment of sold products. *The target boundary includes biogenic emissions and removals from bioenergy feedstocks. Long-Term Targets Saint-Gobain commits to reduce absolute scope 1 and 2 GHG emissions 90% by 2050 from a 2017 base year*. Saint-Gobain also commits to reduce absolute scope 3 GHG emissions 90% over the same timeframe. *The target boundary includes biogenic emissions and removals from bioenergy feedstocks.</t>
  </si>
  <si>
    <t>https://www.saint-gobain.com/sites/saint-gobain.com/files/media/document/20220902_SBTi_VA.pdf</t>
  </si>
  <si>
    <t xml:space="preserve">Saint-Gobain commits to reduce absolute scope 1 and 2 GHG emissions 33% by 2030 from a 2017 base year. Saint-Gobain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16% within the same timeframe.
</t>
  </si>
  <si>
    <t xml:space="preserve">Saint-Gobain has committed to achieving net zero GHG emissions by 2050 across Scopes 1, 2, and 3. Its targets were validated by the Science Based Targets initiative (SBTi) in September 2022. Interim goals include a 33% absolute reduction in Scope 1 and 2 emissions and a 16% absolute reduction in Scope 3 emissions by 2030, both compared to a 2017 baseline. By 2050, the company commits to reduce emissions by ~90% across all scopes, with neutralization of residual emissions through sequestration projects. These targets apply to all GHGs, not only CO‚ÇÇ, and are reported annually in Saint-Gobain‚Äôs Integrated Report and sustainability disclosures. source: https://web.archive.org/web/20220910160401/https://www.saint-gobain.com/sites/saint-gobain.com/files/media/document/20220902_SBTi_VA.pdf
</t>
  </si>
  <si>
    <t xml:space="preserve">Saint-Gobain‚Äôs net zero target covers all greenhouse gases across Scopes 1, 2, and 3. The targets were validated by the Science Based Targets initiative (SBTi) in 2022. By 2030, the company aims to cut Scope 1 and 2 emissions by 33% and Scope 3 emissions by 16%, compared to a 2017 baseline. By 2050, Saint-Gobain commits to reducing emissions by around 90% across all scopes, with neutralization of residual emissions. The targets are forward-looking and do not include past/historical emissions. source: https://web.archive.org/web/20220910160401/https://www.saint-gobain.com/sites/saint-gobain.com/files/media/document/20220902_SBTi_VA.pdf
</t>
  </si>
  <si>
    <t xml:space="preserve">Saint-Gobain has a public plan for achieving its climate targets, set out in its CO‚ÇÇ Roadmap and validated by the Science Based Targets initiative (SBTi) in 2022. The plan includes measures across all emission scopes (Scopes 1, 2, and 3), with quantified interim reductions (33% Scope 1+2 and 16% Scope 3 by 2030 vs 2017). Actions include energy efficiency improvements, process electrification, renewable energy purchases, circular economy strategies, and low-carbon product innovation. While the roadmap specifies the scale of reductions and types of measures, it does not include a formal schedule for regular review. Progress is reported annually in Saint-Gobain‚Äôs Integrated Report and sustainability disclosures. Leadership accountability is embedded in governance structures: the Board of Directors and executive management oversee climate strategy, and CO‚ÇÇ reduction performance is tied to executive variable compensation. The target plan does not explicitly reference equity or just transition principles. source: https://web.archive.org/web/20220910160401/https://www.saint-gobain.com/sites/saint-gobain.com/files/media/document/20220902_SBTi_VA.pdf https://web.archive.org/web/20230606092035/https://www.saint-gobain.com/sites/saint-gobain.com/files/media/document/Saint-Gobain-2022-2023-RAI-EN-01_0.pdf
</t>
  </si>
  <si>
    <t xml:space="preserve">Saint-Gobain‚Äôs climate targets are based on direct emissions reductions across Scopes 1, 2, and 3, as validated by the SBTi in 2022. The company commits to cut absolute emissions by 33% for Scopes 1+2 and 16% for Scope 3 by 2030 (vs 2017) and to reduce overall emissions by about 90% by 2050, with remaining residual emissions to be neutralized. The roadmap does not rely on external carbon credits or traded offsets outside its value chain, and no conditions for offsets are specified since they are not part of the plan. Saint-Gobain acknowledges that removals will be necessary to balance residual emissions by 2050, but it has not specified whether these will be nature-based (e.g., forestry, soil carbon) or technology-based (e.g., CCS/BECCS/DACCS). Separate targets for reductions versus removals are not provided. source: https://web.archive.org/web/20220910160401/https://www.saint-gobain.com/sites/saint-gobain.com/files/media/document/20220902_SBTi_VA.pdf
</t>
  </si>
  <si>
    <t>contemporary amperex technology</t>
  </si>
  <si>
    <t>https://web.archive.org/web/20231030104341/https://www.catl.com/en/uploads/1/file/public/202304/20230412124641_cxg8mo2in8.pdf</t>
  </si>
  <si>
    <t>Annual CSR reports: https://www.catl.com/en/about/responsibility/</t>
  </si>
  <si>
    <t>plains gp</t>
  </si>
  <si>
    <t>talanx</t>
  </si>
  <si>
    <t>http://archive.today/2025.08.06-222859/https://www.talanx.com/media/Files/investor-relations/pdf/ergebnisse/2024/Q4/2024_talanx_konzern_en_pw.pdf</t>
  </si>
  <si>
    <t>In their Asset Management, 55% reduction in GHG intensity.
In Operations, 25% reduction in emissions by 2025.</t>
  </si>
  <si>
    <t>https://www.talanx.com/media/Files/investor-relations/pdf/ergebnisse/2024/Q4/2024_talanx_konzern_en_pw.pdf
Global Annual Report 2024</t>
  </si>
  <si>
    <t>The Talanx group follows ISO 14064, the international standard on GHGs, following GHG Protocol's operational control approach.
Scope 1: liquid or gas fossil fuels, owned and leased vehicles, and refrigerants emitted by cooling systems
Scope 2: purchased or acquired energy (electricity, district heating, and district cooling)
Scope 3:
3.1. Purchased goods and services (integrating data centers and cloud computing)
3.2. Capital goods
3.3. Indirect fuel and energy-related activities
3.6. Business travel
3.7. Employee commuting and remote working
3.15. Investments. The GHG emissions from the insurance and investment portfolios has been now examined at a qualitative level for underwriting.</t>
  </si>
  <si>
    <t>The individual contributions of Board of Management members, both to earnings and to achieving sustainability targets, are taken into account to calculate premiums or discounts. The Supervisory Board establishes the size of the premiums or discounts, which can range between -25% points and +25% points, at its reasonable discretion, along with various specific criteria and indicators.</t>
  </si>
  <si>
    <t>All the GHG credits purchased come from a nature-based project for reforesting and revegetating agricultural land in Paraguay, which is certified by the Verified Carbon Standard.</t>
  </si>
  <si>
    <t>unicredit</t>
  </si>
  <si>
    <t>UniCredit</t>
  </si>
  <si>
    <t>https://www.unicreditgroup.eu/content/dam/unicreditgroup-eu/documents/en/sustainability/sustainability-reports/2021/UC_INTEGRATO_2021_ENG.pdf</t>
  </si>
  <si>
    <t>net zero in own emissions (scope 1 + 2)</t>
  </si>
  <si>
    <t>The company introduces its net zero targets after meeting its earlier target of reducing emissions by 60% by 2020. 
2050 net zero target includes lending and investment portfolio
UniCredit Unlocked: https://www.unicreditgroup.eu/en/press-media/press-releases-price-sensitive/2021/unicredit-unlocked--2022-2024-strategic-plan--empowering-communi.html</t>
  </si>
  <si>
    <t>Gases included in the calculation: CO2, CH4, N2O, HFCs (pag. 114)</t>
  </si>
  <si>
    <t>we are proud to disclose our
inaugural transition plan, a further important step
in our Net Zero journey (pag 60)
They disclosed sectoral targets on page 67.
As a key part of our transition plan, we are working
to increasingly embed Net Zero into our core banking
processes, such as the planning, risk and business processes.
As part of this effort, we embedded Net Zero KPIs into our Risk
Appetite Framework (RAF), as mentioned before in the Risk
Management section. (pag 79)
After joining the Net Zero Banking Alliance in 2021, with
a Net Zero ambition for our portfolio by 2050, in 2023
we disclosed our first 2030 targets for Oil &amp; Gas, Power
Generation and Automotive, three of the most carbonintensive
sectors in our portfolio. We are now monitoring
our decarbonisation progress against these targets,
while also disclosing our first target for an additional
Metrics &amp; Targets
carbon-intensive sector, Steel. By the end of 2024,
we will establish Net Zero 2030 interim targets for other
material sectors, such as Real Estate. In this second
round of target setting for the NZBA carbon-intensive sectors,
the small and low-material sectors will not be considered.
However, we will continue to monitor them to ensure
our approach remains adaptable for future adjustments,
if necessary.(PAG 67)
Finally, to ensure the right commitment of the organisation,
we also aligned our remuneration policy to Net Zero
objectives. We introduced Net Zero KPIs in the Sustainability
Section of our Top Management long-term performance
conditions. The Sustainability Section (non-financial section
of the scorecard) has a 20% weight of the overall longterm
scorecard. (pag 79)
UniCredit transition plan will be
updated over time based on the evolution of our overall ESG
Strategy(pag 60)</t>
  </si>
  <si>
    <t>volvo</t>
  </si>
  <si>
    <t>AB Volvo</t>
  </si>
  <si>
    <t>NO0003573016</t>
  </si>
  <si>
    <t>549300HGV012CNC8JD22</t>
  </si>
  <si>
    <t>Volvo Group commits to reduce absolute scope 1 and 2 GHG emissions 50% by 2030 from a 2019 base year. Volvo Group commits to reduce absolute scope 3 GHG emissions from use of sold construction equipment 30% by 2030 and from use of sold industrial &amp; marine engines 37.5% by 2034 from a 2019 base year. Volvo Group also commits to reduce scope 3 GHG emissions from use of sold heavy duty trucks 40% per vehicle km by 2030 and from buses 40% per vehicle km by 2030 from a 2019 base year.</t>
  </si>
  <si>
    <t>Automakers pathway</t>
  </si>
  <si>
    <t>24/06/2021 01:00</t>
  </si>
  <si>
    <t>SWE</t>
  </si>
  <si>
    <t>https://web.archive.org/web/20250928181201/https://www.volvogroup.com/en/sustainable-transportation/responsible-business/climate.html</t>
  </si>
  <si>
    <t>Scope 1 and 2 (2019 Baseline) "Own operations: reduce absolute GHG emission by 50% by 2030" Scope 3 (2019 Baseline) 
‚Ä¢ Trucks: reduce emissions per vehicle km by 40% by 2030 (status 2024: -8%) 
‚Ä¢ Buses: reduce emissions per vehiclekm by 40% by 2030 (status 2024: -15%) 
‚Ä¢ Construction equipment: reduce absolute emissions 30% by 2030 (status 2024: -38%) 
‚Ä¢ Volvo Penta: reduce absolute emissions by 37.5% by 2034 " (status 2024: +5%) 
"Volvo Group's target is to have 35% fully electric sales by 2030" 
(The road to net zero:Volvo (https://web.archive.org/web/20250928181201/https://www.volvogroup.com/en/sustainable-transportation/responsible-business/climate.html)</t>
  </si>
  <si>
    <t>Volvo Penta has increased absolute emissions since 2019, and has its own separate target year of 2034 rather than 2030 for other subsidiaries. " Metrics and targets are not yet consolidated for the full Volvo Group GHG scope 3.1." 
Annual Report 2024, p. 172: https://www.volvogroup.com/en/sustainability/climate-goals-strategy.html
https://www.volvogroup.com/en/sustainability/climate-goals-strategy.html</t>
  </si>
  <si>
    <t>CO2, N2O, CH4, SF6, PFC, HFC and NF3 are included in the inventory.</t>
  </si>
  <si>
    <t xml:space="preserve">Detailed reporting and plans outlined in the Annual Report, with yearly updates on progress towards targets. </t>
  </si>
  <si>
    <t xml:space="preserve">No mention of sinks and credits in Volvo Group, but Volvo Cars includes carbon removal:
https://www.volvocars.com/images/v/-/media/project/contentplatform/data/media/sustainability/volvo_cars_position_on_carbon_removal_1.pdf
Volvo cars states that carbon removal will be used for reaching their CO2 reduction ambitions including;
o Reducing CO2 emissions by 40 per cent per average car by 2025 and 75 per cent
per average car by 2030 compared to our 2018 baseline
o Climate neutral manufacturing and non-manufacturing operations by 2025
o 100 per cent climate neutral energy at all directly contracted supplier sites . 
Additionally Volvo cards does not allow suppliers or sub-suppliers to include any carbon removals (or offsets or credits) in the reported CO2 footprint of goods and services supplied to Volvo cars. </t>
  </si>
  <si>
    <t>hd hyundai</t>
  </si>
  <si>
    <t>http://web.archive.org/web/20250729090457/https://english.hhi.co.kr/img/filedown/2024_KSOE_IR_EN.pdf</t>
  </si>
  <si>
    <t>The company has set interim GHG reduction targets of 28% by 2030 and 60% by 2040 for Scope 1 and 2 emissions, compared to the 2018 baseline.</t>
  </si>
  <si>
    <t>The carbon neutrality roadmap was established based on an analysis of IPCC SSP scenarios to align with the 1.5¬∞C global climate target. The strategy includes improving energy efficiency, electrification, transitioning to Low- and Zero-Carbon (LZC) fuels, introducing renewable energy, and utilizing carbon offsets.</t>
  </si>
  <si>
    <t>The reporting scope covers HDKSOE and its shipbuilding subsidiaries: HD Hyundai Heavy Industries (HHI), HD Hyundai Mipo (HMD), and HD Hyundai Samho (HSHI). The carbon neutrality targets for 2030, 2040, and 2050 cover Scope 1 and 2 GHG emissions.</t>
  </si>
  <si>
    <t>The company has a multi-layered governance structure for climate change, from the operational departments up to the Board of Directors. This includes a Group ESG Council and a working-level ESG Working Council to ensure strategy implementation and monitoring across all subsidiaries</t>
  </si>
  <si>
    <t>Carbon offset programs are considered a final measure to achieve the 100% reduction target by 2050. The company is also exploring external reduction projects to acquire carbon credits.Page 34</t>
  </si>
  <si>
    <t>shanghai pudong development bank</t>
  </si>
  <si>
    <t>https://eng.spdb.com.cn/investor_relations/annual_report/202207/P020220706339178420451.pdf</t>
  </si>
  <si>
    <t>There is no specific target. Records of carbon reducing practices can be found in its CSR reports. 
http://static.sse.com.cn/disclosure/listedinfo/announcement/c/new/2021-03-27/600000_20210327_9.pdf</t>
  </si>
  <si>
    <t>Annual CSR reports: https://spdb.e-ciie.com/cn/2018/shehuizeren_1017/1.html</t>
  </si>
  <si>
    <t>usaa</t>
  </si>
  <si>
    <t>https://web.archive.org/web/20250813132901/https://static.usaa.com/content/dam/digital/documents/pdf/brand/mkt-annual-report-to-members-2024.pdf</t>
  </si>
  <si>
    <t>No info found in their Annual Report 2024. There is no ESG Report published by the entity. NO DATA.</t>
  </si>
  <si>
    <t>sk hynix</t>
  </si>
  <si>
    <t>https://www.skhynix.com/sustainability/UI-FR-SA1601_2/</t>
  </si>
  <si>
    <t>We have been on track to achieve this goal, and succeeded in lowering the GHG emissions intensity in 2020 by 20% to 23.7tCO2eq/KRW 100 million, compared to the 2016 BAU level.</t>
  </si>
  <si>
    <t>SK hynix has been working to reduce GHG emissions intensity by 40%from the2016 BAU level of 29.7 tCO2eq/KRW 100 million to 17.8tCO2eq/KRW 100 million by 2022.</t>
  </si>
  <si>
    <t>emissions per memory semiconductor production capacity unit (gb eq.)</t>
  </si>
  <si>
    <t>iberdrola</t>
  </si>
  <si>
    <t>Iberdrola SA</t>
  </si>
  <si>
    <t>ES0144580Y14</t>
  </si>
  <si>
    <t>5QK37QC7NWOJ8D7WVQ45</t>
  </si>
  <si>
    <t>Overall Net-Zero Target Iberdrola SA commits to reach net-zero greenhouse gas emissions across the value chain by 2039 from a 2020 base year. Near-Term Targets Iberdrola SA commits to reduce absolute scope 1, 2 and 3 GHG emissions 65% by 2030 from a 2020 base year. Within that target, Iberdrola SA commits to reduce scope 1 and 2 GHG emissions from power generation 83% per kWh by 2030 from a 2020 base year. Iberdrola SA also commits to reduce scope 1 and 3 GHG emissions from fuel and energy related activities covering all sold electricity 85% per kWh within the same timeframe. Iberdrola SA further commits to reduce absolute scope 3 GHG emissions from use of sold products 42% within the same timeframe. Iberdrola SA finally commits to reduce all remaining absolute scope 3 GHG emissions 46% within the same timeframe. Long-Term Targets Iberdrola commits to reduce scope 1, 2 and 3 emissions 90% by 2039 from a 2020 base year. Within that target, Iberdrola SA commits to reduce scope 1 and 2 GHG emissions from power generation 84% per kWh by 2039 from a 2020 base year. Iberdrola SA also commits to reduce scope 1 and 3 GHG emissions from fuel and energy related activities covering all sold electricity 95% per kWh within the same timeframe. Iberdrola SA further commits to reduce absolute scope 3 GHG emissions from use of sold products 90% within the same timeframe. Iberdrola SA finally commits to reduce all remaining absolute scope 3 GHG emissions 90% within the same timeframe.</t>
  </si>
  <si>
    <t>https://www.iberdrola.com/documents/20125/42388/IB_Sustainability_Report.pdf</t>
  </si>
  <si>
    <t>"The Company sets the voluntary target of carbon neutral electricity generation in 2030, aiming to achieve carbon neutrality (based on SBTi &lt;10g CO2/kWh) in 2030, with interim targets of 60g CO2/kWh and 55g CO2/kWh for 2025 and 2026, respectively, as a result of the projection of CO2 emissions based on the generation forecast presented in the Company's Long-Term Strategic Prospects for 2024." [p. 92 of https://www.iberdrola.com/documents/20125/42388/IB_Sustainability_Report.pdf]</t>
  </si>
  <si>
    <t xml:space="preserve">There is quite a selection of targets to choose from, the above are from their website and on their climate action document, linked below, there are further targets such as reduce their emissions intensity to 50gCO2/kwh by 2030. Carbon neutral in Europe by 2030. Carbon neutral worldwide by 2050.
https://www.iberdrola.com/documents/20125/41587/Iberdrolas_Climate_Action.pdf </t>
  </si>
  <si>
    <t>Targets clearly reference scopes 1, 2 &amp; 3 both in the climate action doc and on website. No mention of historical emissions on either.
https://www.iberdrola.com/sustainability/against-climate-change/climate-action
https://www.iberdrola.com/documents/20125/41587/Iberdrolas_Climate_Action.pdf</t>
  </si>
  <si>
    <t>In turn, the structure of the remuneration received by the executive directors and senior management team takes economic-financial, operational and sustainability aspects into account. A long-term remuneration plan was approved in April 2020 (Strategic Bonus 2020-2022), with parameters linked to the Strategic Development Goals, such as reducing the average intensity of CO2 emissions and increasing the proportion of suppliers subject to sustainable development standards, among others.</t>
  </si>
  <si>
    <t>Iberdrola would therefore reduce absolute emissions by 90% compared to 2020 and residual emissions would be neutralised in accordance with the highest standards of quality</t>
  </si>
  <si>
    <t>Offsets: "The Company‚Äôs ultimate goal is to achieve Net Zero emissions by 2040. The Science Based Target Initiative (SBTi) has certified that this trajectory is consistent with the objectives of the Paris Agreement. Thus, the aspiration is that by 2040, absolute emissions from all its scopeswould be reduced by 90% compared to 2020 and residual emissions would be neutralised in accordance with the highest quality standards. The Company would also bring forward by 10 years (from 2040 to 2030) the recommendations of the International Energy Agency to reduce emissions requested from the electricity sector (for Scopes 1 and 2) to limit global warming to 1.5¬∫C, in line with the Paris Agreement." [p. 72 of https://www.iberdrola.com/documents/20125/42388/IB_Sustainability_Report.pdf]</t>
  </si>
  <si>
    <t>veolia environnement</t>
  </si>
  <si>
    <t>Veolia Environnement S.A.</t>
  </si>
  <si>
    <t>FR0000124141</t>
  </si>
  <si>
    <t>969500LENY69X51OOT31</t>
  </si>
  <si>
    <t>Water Utilities</t>
  </si>
  <si>
    <t xml:space="preserve">Overall Net-Zero Target: Veolia Environnement S.A. commits to reach net-zero greenhouse gas emissions across the value chain by 2050.
 Near-Term Targets: Veolia Environnement S.A. commits to reduce absolute scope 1 and 2 GHG emissions 50.4% by 2032 from a 2021 base year.* Veolia Environnement S.A. also commits to reduce absolute scope 3 GHG emissions covering fuel and energy related activities, upstream transportation and distribution, waste generated in operations, business travel, upstream leased assets and use of sold products 30% within the same timeframe.* Veolia Environnement S.A. finally commits to reduce absolute scope 3 GHG emissions from use of sold products, covering sold and distributed fossil fuels 50.4% within the same timeframe. 
*The target boundary includes land-related emissions and removals from bioenergy feedstocks.
  Long-Term Targets: Veolia Environnement S.A. commits to reduce absolute scope 1, 2 and 3 GHG emissions 90% by 2050 from a 2021 base year.* Within this target Veolia Environnement S.A. commits to reduce absolute scope 3 GHG emissions from use of sold products, covering sold and distributed fossil fuels, 90% within the same timeframe.
*The target boundary includes land-related emissions and removals from bioenergy feedstocks.
 </t>
  </si>
  <si>
    <t>21/08/2025 01:00</t>
  </si>
  <si>
    <t>https://www.veolia.com/sites/g/files/dvc4206/files/document/2025/04/veolia-2024-esg-report.pdf</t>
  </si>
  <si>
    <t>Veolia is accelerating its efforts to become the champion of decarbonization, depollution, and resource regeneration.
In terms of impact, the Group intends to avoid30% more GHG emissions by 2027 compared to 2024, treat 9 million metric tons of hazardous waste, and save 1.5 billion m3 of fresh water in 2027.</t>
  </si>
  <si>
    <t>As of early 2024, Veolia Environnement is actively advancing its GreenUp 2024-2027 strategic program to accelerate ecological transformation with a focus on decarbonization, depollution, and resource regeneration. The company targets to increase carbon emission avoidance by 30% by 2027 compared to 2024</t>
  </si>
  <si>
    <t>Veolia Environnement's net zero and emissions reduction targets focus on reducing future emissions rather than offsetting or including previous emissions already emitted by the entity. The targets use a baseline year of 2021 for their emissions reduction trajectory. Specifically, Veolia aims to reduce its Scope 1 and 2 emissions by 50% and Scope 3 emissions by 30% by 2032 compared to 2021 levels.</t>
  </si>
  <si>
    <t>Various measures outlined to assist in achieving net zero available from: https://sustainability.veolia.co.uk/achieving-net-zero/</t>
  </si>
  <si>
    <t xml:space="preserve">Carbon removals: 'Capture and offset our remaining greenhouse gas (GHG) emissions, including deploying Carbon Capture, Utilisation and Storage (CCUS) technology across our energy recovery facilities (ERFs), and capturing over 85% of fugitive landfill emissions'.  (2021 Sustainability Report). 
[Compensate (i.e. off-set) for the emissions which cannot be avoided. Veolia is a participant in carbon off-set programs ( e.g. valuation of biogas from storage centres in Latin America). The group has also participated in developing the French "low-carbon" label through I4CE, thus opening up the market for offsets in France, and/or the market for voluntary compensation. For example, the agreement among French water suppliers, which includes 4.6 Million users, is carbon neutral.]
No separate targets for GHG emissions reduction and avoidance but they are reported separately. </t>
  </si>
  <si>
    <t>bristol myers squibb</t>
  </si>
  <si>
    <t>Bristol Myers Squibb</t>
  </si>
  <si>
    <t>US1101221083</t>
  </si>
  <si>
    <t>HLYYNH7UQUORYSJQCN42</t>
  </si>
  <si>
    <t xml:space="preserve">Overall Net-Zero Target: Bristol Myers Squibb commits to reach net-zero greenhouse gas emissions across the value chain by 2050. Near-Term Targets: Bristol Myers Squibb (BMS) commits to reduce absolute scope 1 and 2 GHG emissions 54.6% by 2033 from a 2022 base year.* BMS also commits to reduce absolute scope 3 GHG emissions from fuel and energy related activities 54.6% within the same timeframe.* BMS further commits that 75% of its suppliers by emissions covering purchased goods and services, capital goods, and upstream transportation and distribution will have science-based targets by 2028.
*The target boundary includes biogenic land-related emissions and removals from bioenergy feedstocks.
 Long-Term Targets: BMS commits to reduce absolute scope 1 and 2 GHG emissions 90% by 2050 from a 2022 base year.* BMS also commits to reduce absolute scope 3 GHG emissions 90% within the same timeframe.*
*The target boundary includes biogenic land-related emissions and removals from bioenergy feedstocks.
</t>
  </si>
  <si>
    <t>https://www.esg.bms.com/assets/bms-esg/us/documents/BMS-Building-a-Better-Future-Report-2024.pdf</t>
  </si>
  <si>
    <t>BMS has committed to reducing Scope 1 and Scope 2 GHG emissions, as well as Scope 3 GHG emissions (from fuel- and energy-related activities), by 54.6% by 2033, and to engaging 75% of its suppliers, by emissions, in their development of science-based or science-aligned targets by 2028.</t>
  </si>
  <si>
    <t>- To reduce absolute Scope 1, 2 and 3 GHG emissions from fuel- and energy-related (FERA) activities 55% by 2033 from a 2022 base year. 
- The company aims to achieve the net zero emissions target in Scopes 1, 2 and 3 (value chain) by 2050.</t>
  </si>
  <si>
    <t>- Governance (details on Board committees, corporate governance guidelines, Board operations and communications) (https://www.bms.com/assets/bms-ar/documents/2024/bms-2025-definitive-proxy-statement.pdf)
- Sustainability and Social Impact operating model (https://www.bms.com/about-us/responsibility/position-on-key-issues/esg-governance-operating-model.html)
- Bristol Myers Squibb aims to publish an ESG Report annually. The 2024 ‚ÄúBuilding a Better Future‚Äù report mainly covers information from the fiscal year ending December 31, 2024, unless otherwise indicated (Source: P.68 of 2024 Building a Better Future Report).
- The ESG Council serves as BMS‚Äô primary governance body for all ESG matters and is led by the Vice President of Purpose and ESG in our Corporate Affairs practice (Source: https://www.esg.bms.com/assets/bms-esg/us/documents/BMS-ESG-Report-2023.pdf).</t>
  </si>
  <si>
    <t>landesbank baden w√ºrttemberg</t>
  </si>
  <si>
    <t>ingram micro holding</t>
  </si>
  <si>
    <t>US4571531049</t>
  </si>
  <si>
    <t>Ingram Micro Inc. commits to reduce absolute scope 1 and 2 GHG emissions 90% by 2030 from a 2022 base year. Ingram Micro Inc. commits that 90% of its suppliers by spend covering purchased goods and services, will have science-based targets by 2028. Ingram Micro Inc. commits that 63% of its customers by revenue covering use of sold products, will have science-based targets by 2028.</t>
  </si>
  <si>
    <t>https://web.archive.org/web/20250813135310/https://www.ingrammicro.com/Ingram/media/Global-Content/2024/Company/SustainableImpact/2024-Ingram-Micro-Sustainable-Impact-Report.pdf</t>
  </si>
  <si>
    <t>GHG Emissions Eliminate absolute Scope 1 and 2 GHG emissions by 2030
Year-Over-Year: Reduced 28% compared to 2023
From 2022 Baseline: Reduced 38% from baseline</t>
  </si>
  <si>
    <t>sumitomo</t>
  </si>
  <si>
    <t>https://web.archive.org/web/20250813042454/https://sumitomocorp.disclosure.site/pdf/SustainabilityReport/2024en.pdf?2507102</t>
  </si>
  <si>
    <t>"Also, we have set the mid-term goal of reducing the CO2 emissions by 50% or more by 2035 compared with 2019 levels." (Pg. 90)</t>
  </si>
  <si>
    <t>For IPP business, we aim to reduce CO2 emissions by 60% or more by 2035 compared to 2019</t>
  </si>
  <si>
    <t xml:space="preserve">Greenhouse gas (GHG) emissions:
For all relevant greenhouse gases (e.g. carbon dioxide, methane, nitrous oxide, F-gases etc.), report in metric tonnes of carbon dioxide equivalent (tCO2e) GHG Protocol Scope 1 and Scope 2 emissions. Estimate and report material upstream and downstream (GHG Protocol Scope 3) emissions where appropriate
The scope of business targeted for carbon neutralization is as follows
[Scope1„Éª2] Direct CO2 emissions from Sumitomo Corporation and its subsidiaries, as well as indirect CO2 emissions from the generation of energy used by each company (however, for power generation businesses, emissions from those affiliated companies under the equity method are also included)
[Scope3] Indirect CO2 emissions associated with the use of energy resources produced by fossil energy concession of Sumitomo Corporation Group, its subsidiaries, and affiliated companies under the equity method. </t>
  </si>
  <si>
    <t>"Remuneration
1. How performance criteria in the remuneration policies relate to the highest governance body‚Äôs and senior executives‚Äô objectives for economic, environmental and social topics, as
connected to the company‚Äôs stated purpose, strategy and long-term value." (Pg. 81)</t>
  </si>
  <si>
    <t>Multiple conditions listed for a 'biodiversity offset' starting page 208 - BBOP participating through the Ambatovy Project (Business and Biodiversity Offsets ProgramÔºâ</t>
  </si>
  <si>
    <t>"Promote a business model utilizing carbon offset technologies (CCUS*, hydrogen, etc.) to achieve carbon neutrality by 2050" (Pg. 23)
"As a specific example, we have offset our impacts across 14,000 hectares of land, or nine timesthe area of our business, including conserving 6,800 hectares of forested land that is similar to the land being developed." (Pg. 90)
"We are also working to build a CCUS value chain through the creation of carbon removal credits. Specifically, we have invested in Inherit Carbon Solutions AS, a Norwegian company that develops CDR from biogenic CO2, and we are also investigating a Direct Air Capture (DAC) business in the Americas with Tokyo Gas Co., Ltd." (Pg. 126)
"Shift in timber-related markets (CO2 absorption credits)
Official participation in the New Zealand Emissions Trading Scheme (NZ ETS)
It is said that obtaining and selling credits for the CO2 absorption value of existing forest resources not only creates a new source of revenue, but also contributes to climate change measures and biodiversity conservation. We are forecasting an expansion of this new source of revenue by leveraging the absorption capacity of the 66,000 hectares of forest area owned by SFNZ to participate in the NZ ETS." (Pg. 206)
"Equity: A biodiversity offset should be designed and implemented in an equitable manner, which means the sharing among stakeholders of the rights and responsibilities, risks and rewards
associated with a project and offset in a fair and balanced way, respecting legal and customary arrangements. Special consideration should be given to respecting both internationally and nationally recognised rights of indigenous peoples and local communities" (Pg. 209)</t>
  </si>
  <si>
    <t>general dynamics</t>
  </si>
  <si>
    <t>https://www.gd.com/-/media/gd-corporate/responsibility/gd-2023-sustainability-report.ashx</t>
  </si>
  <si>
    <t>The 2021 Carbon Reduction Plan states that it presents the company's "roadmap to achieve Net Zero emissions by 2050" (pg 2, https://generaldynamics.uk.com/wp-content/uploads/2021/09/FINAL-GDUK-Carbon-Reduction-Plan.pdf). Various webpages use language that the target "puts us on a path to be carbon neutral by 2060" (e.g., Greenhouse Gas Reduction section, https://www.gd.com/responsibility/environmental-responsibility). However, end target text from 2022 specifically states that the target has not been submitted to SBTi, and no other company materials reference a net zero target. Not a member of Business Ambition for 1.5/Science Based Targets.</t>
  </si>
  <si>
    <t>2022 Corporate Sustainability Report addresses Scope 3 emissions, but target text specifies Scopes 1 and 2. "Because we are a government contractor, many Scope 3 emissions attributable to our company under relevant protocols, both upstream and downstream, are driven by policy choices made by our government customers. For example, armored fighting vehicles, which are built to specifications meant to ensure they function as intended on the battlefield, have emission consequences that are outside of our control...For reasons such as these, we are currently unable to accurately measure or set a target for indirect emissions across our entire value chain...Where feasible, we apply our established continuous improvement process to reducing Scope 3 emissions." (Page 32, https://www.gd.com/-/media/gd-corporate/responsibility/gd-2022-corporate-sustainability-report.ashx)</t>
  </si>
  <si>
    <t>"In 2021, the board established a Sustainability Committee to oversee sustainability management and practices, including those related to environmental, health and safety, human rights, and social matters...The Sustainability Committee is chaired by an independent director with expertise and unique experience in the environmental, social and governance (ESG) field, including as a former board co-chair of the Value Reporting Foundation, now part of the International Financial Reporting Standards (IFRS) Foundation." (Pg. 16, https://www.gd.com/-/media/gd-corporate/responsibility/gd-2022-corporate-sustainability-report.ashx)</t>
  </si>
  <si>
    <t>Offsets not specified for Scope 1 and 2. Offsets for Scope 3 (not target): 2 subsidiaries - Gulfstream and Jet Aviation - allow customers to purchase offsets. Gulfstream customers can also pay an annual fee to fund investments "in environmentally beneficial activities such as wind energy, forest management, farm power and recovery of landfill gas" to reduce carbon emissions. Jet Aviation also participates in the Carbon Offsetting and Reduction Scheme for International Aviation (CORSIA), EU Emissions Trading System (EU ETS), and other carbon offset and carbon reduction schemes." (pgs. 32 and 34, https://www.gd.com/-/media/gd-corporate/responsibility/gd-2022-corporate-sustainability-report.ashx)</t>
  </si>
  <si>
    <t>china vanke</t>
  </si>
  <si>
    <t>https://www.vanke.com/upload/file/2023-04-21/e8c90a17-5430-4a7b-aafe-d58d3caac57e.pdf</t>
  </si>
  <si>
    <t xml:space="preserve">Vanke's sustainability report can be found here: https://www.vanke.com/upload/file/2023-04-21/e8c90a17-5430-4a7b-aafe-d58d3caac57e.pdf
There are no explicit goals for net zero, but a series of measures are implemented in accordance with China's national net zero goals. </t>
  </si>
  <si>
    <t>softbank</t>
  </si>
  <si>
    <t>SoftBank Corp.</t>
  </si>
  <si>
    <t>JP3732000009</t>
  </si>
  <si>
    <t>353800M1YCTS9JRBJ535</t>
  </si>
  <si>
    <t>Overall Net-Zero Target: SoftBank Corp. commits to reach net-zero greenhouse gas emissions across the value chain by FY2050. Near-Term Targets: SoftBank Corp. commits to reduce absolute scope 1 and 2 GHG emissions 100% by 2030 from a 2022 base year. SoftBank Corp. also commits to reduce absolute scope 3 GHG emissions 25% within the same timeframe.  Long-Term Targets: SoftBank Corp. commits to maintain 100% absolute scope 1 and 2 GHG emissions reduction from 2030 through 2050 from a 2022 base year. SoftBank Corp. also commits to reduce absolute scope 3 GHG emissions 90% by 2050 from a 2022 base year.</t>
  </si>
  <si>
    <t>SoftBank</t>
  </si>
  <si>
    <t>https://group.softbank/media/Project/sbg/sbg/pdf/sustainability/report/sustainability-report_fy2022_en.pdf</t>
  </si>
  <si>
    <t>"Targets: Achieve Carbon Neutrality (Covers Scope 1 and Scope 2) by fiscal 2030" (Sustainability Report 2022, pg. 39).
"Seeking to further reduce greenhouse gas emissions from business activities, in June 2022, SBG set the new Group target of achieving Carbon Neutrality and reaching virtually zero greenhouse gas emissions from Group business activities by fiscal 2030... Covers greenhouse gas emissions (Scope 1 and Scope 2) from business activities by SBG and its major subsidiaries which are, in principle, in accordance with the ‚ÄúMajor subsidiaries‚Äù listed in the Annual Securities Report (available only in Japanese), with some exceptions due to regulatory reasons" (Sustainability Report 2022, pg. 39).</t>
  </si>
  <si>
    <t>SBG Reports: "SBG has achieved Carbon Neutrality (Covers Scope 1 and Scope 2) since fiscal 2020. In addition, major subsidiaries have also set their own targets regarding greenhouse gas emission reduction, undertaking various initiatives to achieve the targets... " (Sustainability Report 2022, pg. 39).</t>
  </si>
  <si>
    <t>Softbank Corporation</t>
  </si>
  <si>
    <t>america movil</t>
  </si>
  <si>
    <t>canadian imperial bank of commerce</t>
  </si>
  <si>
    <t>https://web.archive.org/web/20240708160512/https://www.cibc.com/content/dam/about_cibc/corporate_responsibility/pdfs/cibc-sustainability-report-2023-en.pdf</t>
  </si>
  <si>
    <t>Page 7 Sustainability report: 30% reduction in absolute GHG emissions from operations by 2028 (from 2018 baseline)
Also page 80 Sustainability report: We have established 2030 interim net-zero targets for our oil and gas, power generation, and automotive manufacturing portfolios.
Additionally, interim target for 2024 limited to scope 1: "We are also committed to achieving carbon neutrality in our operations and sourcing 100% of our electricity from renewable sources by 2024."</t>
  </si>
  <si>
    <t>New commitment in 2021 to net zero by 2050 (in some reports this is limited to only scope 1 &amp; 2)
 Announced $100 million in limited partnership investments in climate technology and energy transition funds.</t>
  </si>
  <si>
    <t>Page 32: The majority of our total absolute GHG emissions that have been disclosed to date originate from Scope 3 financed emissions ‚Äî emissions tied to our investment and lending activities While we are taking steps to reduce our operational Scope 1 and 2 emissions (and operational Scope 3 emissions from business travel, paper consumption and subleases), we focus our efforts on measuring and understanding our financed emissions, where we have the greatest opportunity to indirectly influence emission reductions and help our clients transition
2023 Climate report: https://web.archive.org/web/20240708161153/https://www.cibc.com/content/dam/about_cibc/corporate_responsibility/pdfs/climate-report-2023-en.pdf</t>
  </si>
  <si>
    <t xml:space="preserve">
p.10 climate report: "Compensation linked to climate-related targets ||| Key to CIBC‚Äôs ESG governance framework is fostering enterprise-wide accountability. CEO and executive management scorecards include ESG related performance metrics and these metrics are reflected in strategic business unit performance measures, as appropriate. In addition, CIBC aligns our incentive compensation awards to ESG performance through our internal ESG Index. Compensation of executives and the majority of employees is linked to company-wide performance based on the Business Performance Factor (BPF) which is approved by the Board of Directors. Our ESG Index comprises 10% of the overall BPF, ensuring that achieving our ESG targets is a fundamental component of our incentive funding pool calculation." https://www.cibc.com/content/dam/about_cibc/corporate_responsibility/pdfs/climate-report-2023-en.pdf see also p.68 Management Proxy Circular: https://www.cibc.com/content/dam/about_cibc/investor_relations/pdfs/annual_meetings/management-proxy-circular-2023-en.pdf
p.15 climate report: "Supporting an equitable, affordable and secure transition ||| Large scale economic transformations are required to transition towards a low carbon economy. We understand that the transition to net-zero by 2050 may have disproportionate impacts to specific people, jobs and communities. We will consider these impacts, positive or negative, as well as factors including energy security and affordability, in the execution of our transition activities, and aim to support an equitable transition as we make progress on accelerating climate action across the bank. This year, we continued our focus on internal capacity building, including Board education on the climate-social nexus. [...]" https://www.cibc.com/content/dam/about_cibc/corporate_responsibility/pdfs/climate-report-2023-en.pdf</t>
  </si>
  <si>
    <t>Must be high environmental integrity, Not include emissions reductions (e.g. via greater efficiency)</t>
  </si>
  <si>
    <t>Page 80 sustainability report: Achieving net-zero emissions means reducing our GHG emissions as close to zero as possible, while balancing any remaining GHG emissions by offsetting or ideally removing an equivalent amount of GHGs from the atmosphere.
Page 13 climate report: Our net-zero approach prioritizes emissions reductions and incorporates accounting for verified carbon dioxide removals in our sector target calculation methodologies. CIBC supports the development of carbon dioxide removals as a tool to balance residual emissions, especially where there are limited technological options or financially viable alternatives to eliminate emissions. Our approach is focused on permanent removals, such as through CCUS, and certain high-quality nature-based solutions like regenerative agriculture and reforestation. Based on guidance and precedents set by internationally recognized organizations, such as the Science Based Targets initiative (SBTi), and in alignment with the NZBA and PCAF, CIBC will only accept portfolio companies‚Äô use of carbon dioxide removal credits from projects that have been verified in accordance with standard GHG accounting protocols and registered on a recognized platform.
The inclusion of carbon dioxide removals creates opportunities for our clients to complement their reduction efforts and reduce their overall emissions intensities. Currently, third-party carbon reduction offsets unrelated to removals projects are not recognized under our methodology. As guidance and industry standards for the use of carbon dioxide removals and carbon offsets in net-zero transition strategies evolves, we will adapt our overall approach and revise our methodology, as appropriate.</t>
  </si>
  <si>
    <t>coca cola</t>
  </si>
  <si>
    <t>The Coca-Cola Company</t>
  </si>
  <si>
    <t>US1912161007</t>
  </si>
  <si>
    <t>UWJKFUJFZ02DKWI3RY53</t>
  </si>
  <si>
    <t>American multinational manufacturer of nonalcoholic beverage concentrates and syrups. The Coca-Cola Company sets a target to reduce absolute scope 1, 2, and 3 GHG emissions 25% by 2030 from a 2015 base-year.</t>
  </si>
  <si>
    <t>The targets covering greenhouse gas emissions from company operations (scopes 1 and 2) are consistent with reductions required to keep warming to 2Â°C</t>
  </si>
  <si>
    <t>26/09/2019 01:00</t>
  </si>
  <si>
    <t>Coca-Cola Company</t>
  </si>
  <si>
    <t>https://www.coca-colacompany.com/content/dam/company/us/en/reports/2023-environmental-update/2023-environmental-update.pdf</t>
  </si>
  <si>
    <t>"Goal: Reduce absolute greenhouse gas (GHG) emissions 25% by 2030, against a 2015 baseline for scopes 1, 2, and 3"</t>
  </si>
  <si>
    <t>2024 update: 2030 goal for 25% refillable/returnable packaging dropped; new aim is 35‚Äì40% recycled content and 70‚Äì75% collection by 2035.</t>
  </si>
  <si>
    <t>Target covers all Scope 1, 2, and 3 emissions and emissions calculations are aligned with the GHG Protocol standards. (https://www.coca-colacompany.com/sustainability/climate/science-based-targets)</t>
  </si>
  <si>
    <t>"Similarly, in the long- term incentive program, predetermined goals related to the company‚Äôs World Without Waste packaging strategy and its 2030 Water Security Strategy have been incorporated into the 2022-2024 incentive awards." Note: executive compensation is not directly linked to the emissions reduction and net zero targets.
'Operations Highlights' section of the Business and ESG Report includes equity-related initiatives by some operating units: rollout of JAMII sustainability platform by Coca-Cola Africa and bottling partners, investment by Coca-Cola Brazil in improving access to clean water and replenishing water used in production that focuses on vulnerable people and communities.
(https://www.coca-colacompany.com/content/dam/journey/us/en/reports/coca-cola-business-environmental-social-governance-report-2021.pdf)</t>
  </si>
  <si>
    <t>l or√©al</t>
  </si>
  <si>
    <t>L'Or√©al</t>
  </si>
  <si>
    <t>FR0000120321</t>
  </si>
  <si>
    <t>529900JI1GG6F7RKVI53</t>
  </si>
  <si>
    <t>Overall Net-Zero Target: L'Or√©al commits to reach net-zero greenhouse gas emissions across
the value chain by 2050.
Near-Term Targets: L‚ÄôOr√©al commits to reduce absolute scope 1 and 2 GHG emissions 57% by
2030 from a 2019 base year.* L‚ÄôOr√©al also commits to reduce absolute scope 3 GHG emissions
from purchased goods and services, upstream transportation and distribution and business
travel 28% within the same timeframe.
*The target boundary includes land-related emissions and removals from bioenergy feedstocks.
Long-Term Targets: L'Or√©al commits to reduce absolute scope 1 and 2 GHG emissions 90% by
2050 from a 2019 base year.* L'Or√©al also commits to reduce scope 3 GHG emissions 90%
within the same timeframe.
*The target boundary includes land-related emissions and removals from bioenergy feedstocks.</t>
  </si>
  <si>
    <t>https://web.archive.org/web/20251006115219/https://www.loreal-finance.com/fr/system/files?file=2025-03/LOREAL_DEU_2024_UK.pdf#page=265.16</t>
  </si>
  <si>
    <t>By 2030, reduce Scopes 1 &amp; 2 carbon emissions by 57% and Scope 3 carbon emissions by 28% for goods and services purchased by the Group, business travel, upstream transportation and distribution</t>
  </si>
  <si>
    <t>‚ÄúIn response to the climate emergency, L'Or√©al drew up a climate transition plan in 2023, whose pathway was validated by the Science Based Targets initiative (SBTi) in 2024. This plan is aimed at reducing the Group‚Äôs Scopes 1, 2 &amp; 3 emissions over time horizons up to 2030 and 2050, in line with the requirements of the Corporate Net Zero guidelines and the recommendations of the Intergovernmental Panel on Climate Change to limit global warming to 1.5°C . The objectives of the plan are to: 
‚óè By 2030, reduce Scopes 1 &amp; 2 carbon emissions by 57% and Scope 3 carbon emissions by 28% for goods and services purchased by the Group, business travel, upstream transportation and distribution; and 
‚óè By 2050, reduce total emissions by 90%, with residual emissions offset to achieve net zero.‚Äù 
(https://web.archive.org/web/20251006115219/https://www.loreal-finance.com/fr/system/files?file=2025-03/LOREAL_DEU_2024_UK.pdf#page=265.16) 
‚ÄúBy 2030, we will aim to: Reach 100% renewable energy use on operated sites and stores‚Ä¶ Reduce absolute scope 1 and 2 GHG emissions by 57 % compared to 2019‚Ä¶ Reduce absolute scope 3 GHG emissions from purchased goods and services, upstream transportation and distribution and business travel by 28% compared to 2019‚Äù (https://web.archive.org/web/20251006115538/https://www.loreal.com/en/commitments-and-responsibilities/for-the-planet/fighting-climate-change/)</t>
  </si>
  <si>
    <t>Measures for emission scopes: 
‚ÄúFor Scopes 1 &amp; 2: 
‚óè Improve the energy efficiency of operated sites; 
‚óè Reach 100% renewable energy at operated sites and stores; 
‚óè Continue to switch the vehicle fleet to EVs.‚Äù 
For Scope 3, the company has plans for packaging, formulas used in finished products, digital marketing, point-of-sale (POS) advertising, logistics, and business travel. 
Equity: ‚ÄúOn the social front, L‚ÄôOr√©al aims to ensure that its strategic suppliers pay their administrative staff a decent living wage and adopts policies to help people from disadvantaged communities to access employment. The Group has also committed, on the one hand, to supporting women in vulnerable situations with a charitable endowment fund of ‚Ç¨50 million, and secondly, to investing ‚Ç¨100 million in two investment funds dedicated to the circular economy and the regeneration of ecosystems, as well as ‚Ç¨15 million via the L‚ÄôOr√©al Climate Emergency Fund to increase the resilience of vulnerable communities in the face of climate disasters.‚Äù 
Governance: "L‚ÄôOr√©al‚Äôs commitment to Human Rights and Fundamental Freedoms, the Health and Safety of people in the workplace and the Environment is supported at the highest level of the Company by its Chief Executive Officer, who renews L‚ÄôOr√©al‚Äôs commitment to the United Nations Global Compact each year. These commitments are also set out in the Group‚Äôs Code of Ethics and the Human Rights and Employee Human Rights Policy.‚Äù</t>
  </si>
  <si>
    <t>Maximum percentage of emissions that can be offset</t>
  </si>
  <si>
    <t>‚ÄúOffsetting through carbon capture will be rolled out to deal with any residual emissions (up to a maximum of 10%), gradually ramping up through to 2050.‚Äù 
‚ÄúThe Group does not currently use carbon offsetting mechanisms and relies on biodiversity to capture carbon. In 2020, the Group launched the L'Or√©al Fund for Nature Regeneration. Endowed with ‚Ç¨50 million, its mission is to restore one million hectares of ecosystems by 2030, with the overall goal of capturing 15 to 20 million tonnes of carbon and creating jobs in the process.‚Äù</t>
  </si>
  <si>
    <t>denso</t>
  </si>
  <si>
    <t>DENSO Corporation</t>
  </si>
  <si>
    <t>JP3551500006</t>
  </si>
  <si>
    <t>549300RYPA10CQM3QK38</t>
  </si>
  <si>
    <t>DENSO commits to reduce absolute scope 1 and 2 GHG emissions 50% by
FY2030 from a FY2020 base year. DENSO also commits to increase active
annual sourcing of renewable electricity from 0.6% in FY2020 to 100% by
FY2025 through FY2030. DENSO further commits to reduce absolute scope
3 GHG emissions from purchased goods and services and use of sold
products 25% by FY2030 from a FY2020 base year.</t>
  </si>
  <si>
    <t>https://web.archive.org/web/20250709161459/https://www.denso.com/global/en/-/media/global/about-us/investors/annual-report/2024/annual-report-doc-2024-viewing-en.pdf?la=en&amp;rev=fdb75874a0864996af055dda6fbc00ba&amp;hash=EAA9F5D932C98FB74AB3B224BF840680F5D932C98FB74AB3B224BF840680</t>
  </si>
  <si>
    <t>This includes reducing CO2 emissions from production and delivered products, with an interim target of carbon neutrality for electricity by 2025. Edit: Denso targets carbon-neutral electricity by fiscal 2026 (i.e., by March 2026), using carbon credits for gas</t>
  </si>
  <si>
    <t>2024 report, p. 37. Archived from original at https://www.denso.com/global/en/-/media/global/about-us/investors/annual-report/2024/annual-report-doc-2024-viewing-en.pdf?la=en&amp;rev=fdb75874a0864996af055dda6fbc00ba&amp;hash=EAA9F5D932C98FB74AB3B224BF840680</t>
  </si>
  <si>
    <t>The report refers specifically to CO‚ÇÇ emissions: 'we need to... purchase CO‚ÇÇ offset certificates and carbon credits' (Integrated Report 2024, p. 37). No mention is made of other GHGs or historical emissions.</t>
  </si>
  <si>
    <t>The company reports annually via its Integrated Report. While environmental strategies are discussed, there is no standalone implementation plan or formal leadership accountability. No references to equity are made in connection with the target. (2024 Integrated Report, p. 37)</t>
  </si>
  <si>
    <t>"Given the trend toward carbon neutrality, we must further accelerate the development of electrification technologies and transition to components compatible with such alternative fuels as hydrogen fuel and biofuel. Furthermore, in order to realize carbon-neutral Monozukuri, we need to allocate funds to procure electricity derived from renewable energy sources and purchase CO2 offset certificates and carbon credits." 2024 Integrated Report, p. 37.</t>
  </si>
  <si>
    <t xml:space="preserve">an interim target for achieving carbon neutrality by the company was set for 2025 </t>
  </si>
  <si>
    <t>tiaa</t>
  </si>
  <si>
    <t>https://web.archive.org/web/20250813132322/https://www.tiaa.org/public/pdf/c/climate_report_2024.pdf</t>
  </si>
  <si>
    <t>Our 2025 interim targets for each asset class, set against a 2019 baseline year,
are as follows: 
Asset class Carbon intensity metric1 2025 target reduction range3
Public corporate debt Tons CO2e/million USD sales 15%‚Äî25%
Direct commercial real estate Tons CO2e/square meter 15%‚Äî20%</t>
  </si>
  <si>
    <t>THE GENERAL ACCOUNT: Net Zero by 2050 TIAA announced its Net Zero by 2050 commitment for the General Account (GA) in 2021, driven by the belief that climate risk is investment risk. The initial phase of our journey to Net Zero by 2050 prioritized assets for which data is readily available and reasonably accurate; therefore, our interim targets are set for the public corporate bond portfolio and directly owned commercial real estate‚Äîthese together account for roughly 27% of the GA‚Äôs assets.3 Over the last year, the GA has worked with internal partners and external vendors to develop sound methodologies for estimating financed emissions (PCAF score 3‚Äì5) in asset classes where disclosure is not yet a market norm. To date, the GA has been able to measure carbon intensity for an additional 12% of assets with a goal of adding to this coverage each year moving forward. The GA will also work with Nuveen to identify asset classes where interim reduction targets can be set to work in conjunction with investment strategy.
TIAA is committed to reducing carbon emissions and we‚Äôve set Net Zero goals for our own operations (2040), assets managed by Nuveen Real Estate (2040), and assets managed in the GA (2050). 
We continue to follow our Net Zero 2040 operational road map, implementing strategies and measures to reduce energy use and emissions.</t>
  </si>
  <si>
    <t>TIAA Global Corporate Services reports on Scope 1, 2 and a portion of Scope 3 emissions. Our Scope 3 emissions include business travel, employee commuting, fuel- and energy-related activities not included in Scope 1 or Scope 2, as well as waste and water-related emissions.</t>
  </si>
  <si>
    <t>Other emission-reduction strategies
While TIAA will explore all avenues for reducing its operational emissions directly, some residual emissions from heating and other Scope 1 sources can‚Äôt be reduced through operational changes due to supply chain or technological delays. When this occurs, TIAA will neutralize the remaining emissions through carbon sequestration by purchasing verified carbon offsets from approved voluntary carbon offset registries. We‚Äôll continue to evaluate and adopt new emission reduction strategies and technologies as they become available to stay ahead of our 2040 deadline.</t>
  </si>
  <si>
    <t>While TIAA will explore all avenues for reducing its operational emissions directly, some residual emissions from heating and other Scope 1 sources can‚Äôt be reduced through operational changes due to supply chain or technological delays. When this occurs, TIAA will neutralize the remaining emissions through carbon sequestration by purchasing verified carbon offsets from approved voluntary carbon offset registries. We‚Äôll continue to evaluate and adopt new emission reduction strategies and technologies as they become available to stay ahead of our 2040 deadline.</t>
  </si>
  <si>
    <t>meituan</t>
  </si>
  <si>
    <t>https://media-meituan.todayir.com/202304252152521735786604_en.pdf</t>
  </si>
  <si>
    <t>We require suppliers of specific categories to meet the qualification requirements of Environmental Management System or Occupational Health and Safety Management System and verify the authenticity and accuracy of information about suppliers.
We manage and track suppliers‚Äô qualification and performances to continuously evaluate their professional services capabilities during their execution of contracts.
In 2022, the Company invested more than RMB200 million in packaging bags made of environmentally friendly materials, including fully biodegradable bags, non-woven bags, and environmentally friendly paper bags for all lines of business.  
(https://media-meituan.todayir.com/202304252152521735786604_en.pdf) p.152</t>
  </si>
  <si>
    <t xml:space="preserve">The Audit Committee is responsible for supervising critical ESG items. We actively listen to and respond to the demands of stakeholders.
https://media-meituan.todayir.com/202304252152521735786604_en.pdf
</t>
  </si>
  <si>
    <t>groupe sncf</t>
  </si>
  <si>
    <t xml:space="preserve">sncf group </t>
  </si>
  <si>
    <t xml:space="preserve">Near-Term Targets: Groupe SNCF commits to reduce absolute scope 1 and 2 GHG emissions 42% by 2030 from a 2022 base year.* Groupe SNCF also commits to reduce absolute scope 3 GHG emissions from fuel- and energy-related activities, upstream transportation and distribution, waste generated in operations and employee commuting 25% within the same timeframe. Groupe SNCF further commits to reduce absolute scope 3 GHG emissions from use of sold products, covering sold and distributed fossil fuels, 42% within the same timeframe. Groupe SNCF further commits to reduce scope 3 GHG emissions from subcontracted container shipping, heavy freight trucks, medium freight trucks, and rail operations, covering upstream transportation and distribution, 25% per tkm within the same timeframe. Groupe SNCF further commits that 50% of its suppliers by emissions, covering purchased goods and services, capital goods and upstream transportation and distribution will have science-based targets by 2028. Groupe SNCF finally commits that 45% of its investments by emissions, will have science-based targets by 2028.
*The target boundary includes land-related emissions and removals from bioenergy feedstocks. </t>
  </si>
  <si>
    <t>travelers</t>
  </si>
  <si>
    <t>https://web.archive.org/web/20250613133703/https://sustainability.travelers.com/about</t>
  </si>
  <si>
    <t xml:space="preserve">'Travelers set a goal to reduce the company‚Äôs absolute Scope 1 and 2 greenhouse gas (GHG) emissions by 40% by 2020, based on a 2011 base year. By year-end 2020, we exceeded our goal, and as of year-end 2024, we reduced the company‚Äôs absolute Scope 1 and 2 emissions by 55%. In April 2021, we made a commitment to become carbon neutral across our owned operations by 2030.' (page 75) </t>
  </si>
  <si>
    <t xml:space="preserve">
Notes: Old interim target met, no new interim set
</t>
  </si>
  <si>
    <t xml:space="preserve">'In April 2021, we made a commitment to become carbon neutral across our owned operations by 2030.' (page 75). </t>
  </si>
  <si>
    <t>'Our Chief Administrative Officer, a member of the company‚Äôs Management and Operating Committees, oversees the Corporate Services team. This team regularly monitors and analyzes our operations and facilities to identify ways for us to operate more efficiently, reduce our environmental impact and lower our operating expenses. We prioritize projects based on their expected financial impact; our efforts to reduce our energy consumption and waste not only reduce our environmental impact but also lower our operating expenses.' (Page 73)</t>
  </si>
  <si>
    <t xml:space="preserve">'In 2019, we also began to reduce our environmental impact by encouraging our personal insurance customers to convert to paperless billing. We committed to fund the planting or conservation of one tree for every paperless billing conversion in Personal Insurance. As of 2024, we have funded the planting or conservation of more than 5 million trees across 18 U.S. states and Canada through our partnership with American Forests and the U.S. chapter of 1t.org. Our current commitment is to fund the planting or conservation of up to 10 million trees by 2030.' (page 74) </t>
  </si>
  <si>
    <t>zhejiang communications investment</t>
  </si>
  <si>
    <t>swiss re</t>
  </si>
  <si>
    <t>CH0126881561</t>
  </si>
  <si>
    <t>529900PS9YW3YY29F326</t>
  </si>
  <si>
    <t>Swiss RE</t>
  </si>
  <si>
    <t>http://archive.today/2025.10.04-132919/https://www.swissre.com/dam/jcr:b17dff9d-c026-46e6-b3f9-a0839fb5ed65/2024-sustainability-report-en.pdf</t>
  </si>
  <si>
    <t>- Reduce absolute Scope 1 GHG emissions of own operations by 53% (base year 2018).
- Compensate remaining GHG emissions in scope[9] from operations with carbon removal certificates, linearly increasing their share from 0% in 2020 to 100% in 2030.
note [9]: GHG emissions in scope for compensation with carbon certificates include Scope 1, Scope 2 and selected Scope 3 categories (category 3 ‚Äì fuel- and energy-related activities; category 5 ‚Äì waste generated in operations; category 6 ‚Äì business travel; in category 1 ‚Äìpurchased goods and services: paper and water).</t>
  </si>
  <si>
    <t>CO2NetZero Programme website: https://archive.ph/00Ffj
One major target: 'Achieve complete phase-out of thermal coal-related re/insurance business in OECD countries by 2030, and in the rest of the world by 2040.'
2023 Sustainability report: https://www.swissre.com/dam/jcr:52d75760-2c43-4d96-be2f-0514382ac51a/2023-sustainability-report-en.pdf
2022 Sustainability report and other reports can be found here https://reports.swissre.com/2022/downloads/</t>
  </si>
  <si>
    <t>Operations targets are aligned to SBTi Corporate Net-Zero Standard (version 1.0) but Scope 3 is not fully covered:
'The Group has set near-term targets for Scope 1, Scope 2 and Scope 3 ‚Äì category 6 (business air travel)' (sustainability report 2024,pg 58 )</t>
  </si>
  <si>
    <t>In 2024, the former Group Sustainability Council was transformed into a new Group EC sub-committee, the GSC, to further accelerate decision-making on sustainability matters and strengthen sustainability governance. 
Sustainability criteria are taken into account when distributing Swiss Re‚Äôs Group Annual Performance Incentive pool to all employees, including the Group EC. The allocation considers criteria such as performance against climate targets. The criteria are set at the start of each year. They are aligned with the GSS and as of 2025, the Climate Transition Plan.  (sustainability report 2024,pg 22-25)
Equity notes: Swiss Re aims to fully exit coal mining and coal-fired power generation for its listed equity and corporate bond portfolios by 2030.   (sustainability report 2024,pg 58 )</t>
  </si>
  <si>
    <t>Use proceeds from an internal Carbon Steering Levy to purchase "high-quality carbon avoidance or carbon removal certificates." Carbon avoidance in being phased out as part of interim target,  to compensate the remaining emissions in scope.
Swiss Re determines the overall quality of carbon certificates based on the Standard on Carbon Certificate Purchases. Carbon certificates are sourced from a variety of suppliers and can be classified into two main project types: ‚Äúdisplace coal consumption‚Äù for carbon avoidance; and ‚Äúbiochar‚Äù for carbon removal. For carbon avoidance, Swiss Re exclusively supports Gold-Standard certified projects, with most certificates stemming from a project in China. 
(sustainability report 2024,pg 81)</t>
  </si>
  <si>
    <t>from sustainability targets for 2030: 'reduce absolute scope 1 ghg emissions of own operations by 53% (base year 2018)'(sustainability report 2024,pg 16 )</t>
  </si>
  <si>
    <t>china south industries</t>
  </si>
  <si>
    <t>raizen</t>
  </si>
  <si>
    <t>taikang insurance</t>
  </si>
  <si>
    <t>ingka</t>
  </si>
  <si>
    <t>ingka holding b v ikea</t>
  </si>
  <si>
    <t>5493008E81TB1MN1VT78</t>
  </si>
  <si>
    <t>Overall Net-Zero Target: Ingka Group commits to reach net-zero greenhouse gas emissions across the value chain by FY2050. Near-Term Targets: Ingka group commits to reduce absolute scope 1, 2 and 3 GHG emissions 50.0% by FY2030 from a FY2016 base year*.
Within this target, Ingka group commits to reduce absolute scope 1 and 2 GHG emissions 85% within the same timeframe*.
Ingka group also commits to increase active annual sourcing of renewable electricity from 73% in FY2016 to 100% FY2025 and to continue active annual sourcing of 100% renewable electricity through FY2030.
Ingka Group further commits to reduce optional absolute scope 3 GHG emissions from downstream transportation and distribution from customer travel 40% by FY2030 from a FY2016 base year.
 *The target boundary includes land-related emissions and removals from bioenergy feedstocks. Long-Term Targets: Ingka Group commits to reduce absolute scope 1, 2 and 3 GHG emissions 90% by FY2050 from a FY2016 base year*.
 *The target boundary includes land-related emissions and removals from bioenergy feedstocks.</t>
  </si>
  <si>
    <t>13/06/2024 01:00</t>
  </si>
  <si>
    <t>ikea</t>
  </si>
  <si>
    <t>https://www.ikea.com/global/en/images/IKEA_Sustainability_Report_FY_24_2025_01_27_2c35989733.pdf</t>
  </si>
  <si>
    <t>"We are transitioning towards a circular business built on clean, renewable energy and regenerative resources, de-coupling virgin, non-renewable material use from our growth. The aim is to end our dependency on virgin, non renewable materials and fossil fuels. We will contribute to limiting the global temperature increase to 1.5Â°C, in line with the Paris agreement, by drastically reducing emissions in line with science, removing and storing carbon through forestry, agriculture and products, as well as contributing with additional reductions in society. We will also do our part to contribute to clean air and water and improved biodiversity. We are committed to halving emissions _x000d_
across our entire value chain by FY30 (compared to baseline year FY16) and reaching net zero by FY50 without the use of carbon offsets." (Pg 6 - sustainability report 2024, Pg 33 - climate report 2024)</t>
  </si>
  <si>
    <t>IKEA has stated in its climate report to halve emissions across entire value chain by 2030 compared to 2016 baseline year and reaching net zero by 2050 without the use of carbon offsets. It has also committed towards 100% renewable energy across value chain. It is also working towards setting goals for removing and storing carbon in forestry and agriculture. (Pg 33 - climate report 2024, pg 12 - sustainability report 2024)_x000d_
/web/20250813100031/https://www.ikea.com/global/en/images/IKEA_Sustainability_Report_FY_24_2025_01_27_2c35989733.pdf_x000d_
/web/20250813100234/https://www.ikea.com/global/en/images/IKEA_Climate_Report_FY_24_2025_01_27_9136cd2347.pdf_x000d_
_x000d_
Note - Since the source URL does not permit two links, I am adding IKEA Climate Report 2024 URL here - https://www.ikea.com/global/en/images/IKEA_Climate_Report_FY_24_2025_01_27_9136cd2347.pdf</t>
  </si>
  <si>
    <t>IKEA Group commits to reducing absolute scope 1 and scope 2 GHG emissions 82.1% by FY30, from a FY16 base year and reduce scope 3 by 80% by FY30. It also plans to  reduce absolute scope 3 GHG emissions beyond the minimum boundary from downstream transportation and distribution (customer travel to stores) 30% by FY30 from a FY16 base year.  The target boundary includes biogenic emissions and removals from bioenergy feedstocks. Greenhouse gas (GHG) emissions coverage include PM2.5, NH3, SO2, NOx, NMVOC (Non-methane volatile organic compounds) (pg 49 - climate report 2024)</t>
  </si>
  <si>
    <t>IKEA's sustainability direction, including its ambitions and commitments, is established by the Strategic Sustainability Council. This council is hosted and led by Inter IKEA Systems B.V. and is chaired by the CEO of Inter IKEA Group. _x000d_
Sustainability working groups, made up of experts from both Inter IKEA Group and its franchisees, come together to discuss and align on strategic initiatives that support the IKEA Sustainability Strategy. _x000d_
The Sustainability Management Team comprises the Chief Sustainability Officer (CSO) of Inter IKEA Group and core business sustainability managers. This team is responsible for developing the sustainability strategy, creating Inter IKEA Group policies, managing communications and engagement (in collaboration with the Communications team), and overseeing sustainability performance across the Inter IKEA Group, the franchise system, and the entire value chain. (pg 56 - sustainability report)</t>
  </si>
  <si>
    <t>IKEA explicitly states that its net zero targets do not rely on carbon offsets. Instead, the company's approach focuses on drastically reducing greenhouse gas emissions within its entire value chain and then neutralizing the remaining emissions through carbon removal and storage within its own operations, such as storing carbon through forestry, agriculture and products, as well as contributing with additional reductions in society.</t>
  </si>
  <si>
    <t>eli lilly</t>
  </si>
  <si>
    <t>Eli Lilly &amp; Co.</t>
  </si>
  <si>
    <t>https://downloads.ctfassets.net/1o78rkhl3da6/7f6lbFbRo9wfJvTV2BADzk/74489439469ce471c44c9702b5f6c2d6/2024_SustainabilityReport-Final.pdf</t>
  </si>
  <si>
    <t>'Lilly‚Äôs 2024 Scope 1 and Scope 2 data received limited assurance by Ernst &amp; Young, LLP (EY).' (Pg- 13)
'In 2024, we assessed our Scope 3 (value-chain) emissions for the 2023 calendar year. We are working to advance transparency across our value chain, including in our Scope 3 emissions. We have begun to engage with key suppliers and identify areas of our value chain where we could potentially drive emissions reductions.  Lilly‚Äôs 2024 Scope 3 emissions breakdown is expected to be available in Q3 2025.' (Pg-15)</t>
  </si>
  <si>
    <t xml:space="preserve">'We strive to be carbon neutral in our own operations (Scope 1 and 2 emissions) by 2030 and enhance our full value-chain emissions reporting'. (Pg-9)
'From 2020 to 2024, we achieved a 37% absolute emissions reduction in our own operations and 15% year-on-year reduction from 2023 to 2024' (Pg-13)
</t>
  </si>
  <si>
    <t xml:space="preserve">'Gases included in the reporting boundary for Scope 1 and 2 GHG emissions are: carbon dioxide (CO2), methane (CH4), nitrous oxide (N2O), and hydrofluorocarbons (HFCs). The vast majority of reported CO2e emissions are CO2, with the remainder being composed of CH4 and N2O from electricity, steam, direct combustion and HFCs within refrigerant emissions.' This is mentioned in the EY independent accounts report https://assets.ctfassets.net/1o78rkhl3da6/1wgH5olzRgukn0Z1CqpoBP/6d955dbc1a994eef82a64ca5540a150c/EY_Independent_Accountants-_Report.pdf
</t>
  </si>
  <si>
    <t>'We reinforce the importance of sustainability efforts by including relevant expectations in each executive officer's performance plan. Performance against these expectations can affect base pay increases and stock awards, holding individuals accountable while adjusting compensation based on their contributions to the company's performance and sustainability goals.' (Pg-79)</t>
  </si>
  <si>
    <t>'To achieve carbon neutrality we recognize the remaining emissions will need to be offset by purchasing carbon offsets from climate protection projects with recognized quality standards. To date, we have not purchased any carbon offsets. The decision to purchase offsets will be made based on the remaining emissions that cannot be eliminated.' (Pg-16)</t>
  </si>
  <si>
    <t>'Offsetting remaining emissions and energy sources that could not be reduced or replaced, by purchasing emissions offsets from high-quality, third-party verified carbon reduction projects (note: it is not currently possible to eliminate all emissions sources or transition all direct energy supplies to renewable sources). ' (Pg-12)</t>
  </si>
  <si>
    <t>acs</t>
  </si>
  <si>
    <t>Grupo ACS</t>
  </si>
  <si>
    <t>https://www.grupoacs.com/ficheros_editor/File/03_accionistas_inversores/03_informe_anual/2024/INFORME%20INTEGRADO%202024%20_ENG.pdf</t>
  </si>
  <si>
    <t>Reduction of scope 1 emissions by 35% in 2030, with an intermediate reduction target of at least 15% by 2025_x000d_
_x000d_
Reduction of scope 2 emissions by 60% in 2030, with an intermediate reduction target of at least 30% by 2025</t>
  </si>
  <si>
    <t xml:space="preserve">The company has different emission reduction targets for scope 1 and 2. _x000d_
_x000d_
The company mentions its intention to go carbon neutral onwards from 2045 </t>
  </si>
  <si>
    <t>Photovoltaic panels (Pg. 102), SUSTAINABLE INITIATIVES IN HIGH SPEED 2 PROJECT (DRAGADOS) (Pg. 106)_x000d_
At least 95% of the demand for low-voltage power required to power the maintenance facilities will be supplied by on- site solar technology. The rest of the electricity consumption will be offset by UGL through the purchase of renewable energy or carbon offsets. In total, it is estimated that 2.300 MWH of electricity will be offset each year, which is equivalent to an annual saving of 1,800 tonnes of carbon emissions. (Pg. 108)</t>
  </si>
  <si>
    <t>CARBON FOOTPRINT OFFSETTING (DRAGADOS AND VÃAS) (Pg. 103)_x000d_
In 2021, both Dragados and VÃ­as offset part of the the GHG emissions generated in 2020 as part of their commitment to fighting climate change. Therefore, 244 tonnes of CO2 were offset by the two companies, which represents a significant increase over the last year, when 9 tons of CO2 were offset._x000d_
This offsetting was carried out both nationally and internationally, not only with the idea of collaborating with Sustainable Development Goal 13 â€œAction for Climateâ€ but also with other SDGs, such as Goal 12 â€œResponsible consumption and productionâ€ and Goal 15 â€œLife in earth ecosystemsâ€._x000d_
The national projects are located in the provinces of Burgos and Palencia, and they are certified by the Spanish Climate Change Office of the Ministry for the Energy Transition and the Demographic Challenge. Both projects aim mainly to recover the vegetation cover and maintain it, avoiding desertification, while increasing the biodiversity of the area and maximising CO2. capture. Various native species have been planted, such as Quercus pirenaica, Quercus ilex, and Pinus nigra hispanica, shaping the future tree mass._x000d_
At the international level, it collaborated on two projects in Brazil and Peru. The former is the MDL Santana I project (NortelÃ¢ndia, Brazil), which consists of the commissioning of a 14.75MW hydropower plant. The latter project, chosen by the Group's activity in this country, called Cordillera Azul, consists of mitigating deforestation in the Amazon by implementing conservation measures, in order to stop forest degradation due to illegal logging and promote sustainable forest management._x000d_
Both projects are supervised by the United Nations Framework Convention on Climate Change (UNFCCC)._x000d_
Both initiatives also promote other environmental, social and economic benefits, such as:_x000d_
a. Conservation of water resources_x000d_
b. Improvement in water quality and access_x000d_
c. Protection and improvement of finite natural resources_x000d_
d. Preservation of biodiversity_x000d_
e. Control of soil erosion_x000d_
f. Flood prevention_x000d_
g. Support for economic development and stability in the region_x000d_
h. Improvement in the social welfare of the local community</t>
  </si>
  <si>
    <t>susun construction</t>
  </si>
  <si>
    <t>china huadian</t>
  </si>
  <si>
    <t>george weston</t>
  </si>
  <si>
    <t>orange</t>
  </si>
  <si>
    <t>FR0000133308</t>
  </si>
  <si>
    <t>969500MCOONR8990S771</t>
  </si>
  <si>
    <t xml:space="preserve">Overall Net-Zero Target: 
Orange commits to reach net-zero greenhouse gas emissions across the value chain by 2040. 
Near-Term Targets: 
Orange commits to reduce absolute scope 1, 2 and 3 GHG emissions 45% by 2030 from a 2021 base year. Orange also commits to reduce scope 3 GHG emissions from fuel and energy related activities covering purchased and resold electricity 73.8% per MWh within the same timeframe. 
Long-Term Targets: 
Orange commits to reduce absolute scope 1, 2 and 3 GHG emissions 90% by 2040 from a 2021 base year. Orange also commits to reduce scope 3 GHG emissions from fuel and energy related activities covering purchased and resold electricity 98.9% per MWh within the same timeframe. </t>
  </si>
  <si>
    <t>https://www.orange.com/en/environmental-commitment-orange-vows-achieve-net-zero-carbon-emissions-2040</t>
  </si>
  <si>
    <t>"With intermediate milestones:
Reducing its scope 1 &amp; 2 emissions by 30% by 2025 compared to 2015, achieved 2 years ahead of schedule
Reducing its emissions by 45% across scopes 1, 2 &amp; 3 by 2030 compared to 2021." (Source: https://archive.vn/jNEBS)</t>
  </si>
  <si>
    <t>‚ÄúReduce our CO‚ÇÇ-eq emissions by 90% by 2040 (Scopes 1, 2 &amp; 3) and offset/sequester the remaining ~10% via natural sinks (carbon sequestration in natural ecosystems)." (Source: https://archive.vn/ym9iu).</t>
  </si>
  <si>
    <t>"CO‚ÇÇ equivalent (CO‚ÇÇe) covering standard GHGs under Scopes 1, 2, 3; including indirect emissions from value chain." (Source: https://archive.vn/jNEBS)</t>
  </si>
  <si>
    <t>Orange‚Äôs targets are validated and they have public governance oversight; senior leadership is involved in setting measures and roadmap.</t>
  </si>
  <si>
    <t>Must be high environmental integrity, Avoid social harm, Avoid biodiversity harm, Maximum percentage of emissions that can be offset</t>
  </si>
  <si>
    <t>By 2040, we aim to reduce our CO2 emissions by 90% (compared to 2020) by acting on scope 1, 2 and 3 of the Greenhouse Gas Protocol. To achieve our Net Zero Carbon target, we will also reduce our 10% residual emissions by investing in carbon sequestration initiatives through physical and biological processes such as photosynthesis in oceans, forests, biomass, soils, etc.
Orange Nature adds a new dimension to the carbon sequestration projects that we have been supporting for several years by boosting socio-economic development and preserving local biodiversity through carbon sink projects in Europe and MEA: in 2021, we joined the Livelihoods Carbon Fund 3 and co-launched a single-investor fund with Mirova.
Overall, we aim to produce a significant volume of carbon credits and capture a large proportion of our residual CO2 by 2040.</t>
  </si>
  <si>
    <t>zf friedrichshafen</t>
  </si>
  <si>
    <t>zf friedrichshafen ag</t>
  </si>
  <si>
    <t>DE0007851008</t>
  </si>
  <si>
    <t>529900CAYOWB8YIG7X25</t>
  </si>
  <si>
    <t>ZF Friedrichshafen AG commits to reduce absolute scope 1 and 2 GHG emissions 80% by 2030 from a 2019 base year. ZF Friedrichshafen AG commits to increase annual sourcing of renewable electricity from 10% in 2019 to 100% by 2030. ZF Friedrichshafen AG commits to reduce scope 3 GHG emissions 40% per million euros in sales by 2030 from a2019 base year.</t>
  </si>
  <si>
    <t>24/02/2022 01:00</t>
  </si>
  <si>
    <t>https://web.archive.org/web/20250817120139/https://www.zf.com/master/media/en/corporate/m_zf_com/company/bonds_relations_/financial_reports/annual_report/2024_3/ZF_AnnualReport24.pdf</t>
  </si>
  <si>
    <t>"ZF undertakes to reduce absolute Scope 1 and 2 GHG emissions by 80% by 2030 from a 2019 base year. ZF undertakes to reduce Scope 3 GHG emissions by 40% per million euro sales by 2030 from a 2019 base year". source: https://www.zf.com/master/media/corporate/m_zf_com/company/bonds_relations_/sustainable_finance/zf_green_finance_framework/ZF_Green-Finance-Framework-2024.pdf?utm_source=chatgpt.com</t>
  </si>
  <si>
    <t>"Long-term end target remains climate neutrality by 2040 across Scopes 1‚Äì3. 2030 interim targets are ‚Äì80% (Scopes 1‚Äì2, absolute) and ‚Äì40% (Scope 3, intensity per ‚Ç¨m sales) versus 2019". https://web.archive.org/web/20250817113459/https://www.zf.com/mobile/en/sustainability/sustainability.html</t>
  </si>
  <si>
    <t>"ZF states its 2040 climate-neutral target applies to all three scopes and supports this with 2030 interim targets".</t>
  </si>
  <si>
    <t>ZF requires all suppliers to use 100% green electricity by 2025. The Group‚Äôs 2024 Green Finance Framework supports this transition, including a goal for 100% renewable electricity use in its own operations. The 2024 Sustainability Report is aligned with ESRS, enhancing transparency and reporting rigor. source: https://www.zf.com/site/supplierboard/en/sustainability/environmental_responsibility/environmental_responsibility.html https://www.zf.com/master/media/corporate/m_zf_com/company/bonds_relations_/sustainable_finance/zf_green_finance_framework/ZF_Green-Finance-Framework-2024.pdf
https://www.linkedin.com/pulse/unlocking-potential-zf-group-s9hde/</t>
  </si>
  <si>
    <t>telefonica</t>
  </si>
  <si>
    <t>TELEFONICA</t>
  </si>
  <si>
    <t>ES0178430E18</t>
  </si>
  <si>
    <t>549300EEJH4FEPDBBR25</t>
  </si>
  <si>
    <t>Overall Net-Zero Target Telef√≥nica S. A. commits to reach net-zero greenhouse gas emissions across the value chain by 2040 from a 2015 / 2016 base year. Near-Term Targets Telef√≥nica S. A commits to reduce absolute scope 1 and scope 2 GHG emissions 80% by 2030 from a 2015 base year. Telef√≥nica S. A commits to reduce absolute scope 3 GHG emissions 56% by 2030 from a 2016 base year. Long-Term Targets Telef√≥nica S. A commits to reduce scope 1 and scope 2 GHG emissions 90% by 2040 from a 2015 base year. Telef√≥nica S. A commits to reduce scope 3 GHG emissions 90% by 2040 from a 2016 base year.</t>
  </si>
  <si>
    <t>https://www.telefonica.com/en/wp-content/uploads/sites/5/2022/03/climate-action-plan-telefonica.pdf</t>
  </si>
  <si>
    <t>2025: Scope 1 and 2 emissions: -90% in main markets compared to 2015_x000d_
 Value chain emissions (Scope 3): -39% in globally compared to 2016_x000d_
 Neutralisation: Neutralise unabated Scope 1 and Scope 2 emissions in main markets annually (10%) (p8)</t>
  </si>
  <si>
    <t>Targets are SBTi-validated (https://www.telefonica.com/en/communication-room/reports/net-zero-targets-validated-by-sbti/)_x000d_
https://archive.vn/B0AYh</t>
  </si>
  <si>
    <t>The target encompasses all greenhouse gas emissions across Scopes 1, 2, and 3, excluding historical emissions prior to the baseline year. _x000d_
TelefÃ³nica</t>
  </si>
  <si>
    <t>2023 Climate Action Plan linked above: See in particular "models of the plan" from pp33-61._x000d_
Annual reporting: "TelefÃ³nica annually calculates the carbon footprint of its operations (Scopes 1 and 2) and its value chain (Scope 3) and draws up an emissions inventory following the methodological guidelines of the GHG Protocol, based on the principles of relevance, completeness, consistency, transparency and accuracy. For further details, please consult the annual consolidated management report, available on TelefÃ³nicaâ€™s website" (p10)_x000d_
Leadership: "The energy and climate change strategy is part of the Companyâ€™s Responsible_x000d_
Business Plan, which is approved by the Board of Directors." (p57)</t>
  </si>
  <si>
    <t>Avoid social harm, Avoid biodiversity harm, Other conditions, Maximum percentage of emissions that can be offset, Must be high environmental integrity</t>
  </si>
  <si>
    <t>Additionality and long-term impact. Certified and third-party verified. Preferably in the geographical regions where Telefonica operates. Environmental and social co-benefits, UN SDG-aligned</t>
  </si>
  <si>
    <t>"To this end, TelefÃ³nica will neutralise its residual emissions only when it has reached its reduction target (at least 90%) by 2040 or its interim target by 2025, through the purchase of carbon credits or by investing in developing its own carbon removal projects." (p27) Followed by list of criteria. _x000d_
"Carbon sequestration projects, preferably using nature-based solutions, such as reforestation, afforestation or ecosystem restoration, using native plant species."</t>
  </si>
  <si>
    <t>telefonica s a</t>
  </si>
  <si>
    <t>tokyo electric power</t>
  </si>
  <si>
    <t>https://www.tepco.co.jp/en/hd/about/ir/library/integratedreport/pdf/TP2024_en_web.pdf</t>
  </si>
  <si>
    <t xml:space="preserve">FY2030 target : Reduce CO2 emissions of electricity delivered to customers by 50% in FY2030 compared to FY2013
</t>
  </si>
  <si>
    <t>TEPCO Group aims to reduce CO‚ÇÇ emissions from retailed power by 50% by FY2030 (compared to FY2013 levels) and achieve net-zero CO‚ÇÇ emissions from energy supply by 2050.
" our nuclear power business is
important for achieving our FY2030 carbon-half target
and also creating a carbon-neutral society by 2050. " (p. 17)
Scope 1,2,3 in detail (p. 102)</t>
  </si>
  <si>
    <t>"Scope 3 emissions (116.33 million t-CO‚ÇÇ) account for approximately 95% of the TEPCO Group‚Äôs GHG emissions in FY2023 (122.48 million t-CO‚ÇÇ). The TEPCO Group‚Äôs reduction targets include Scope 1 and Scope 2 emissions, which are the Group‚Äôs direct and indirect emissions, as well as Scope 3 emissions, which are emissions from our supply chain. Our target is to reduce CO‚ÇÇ emissions originating from retailed power, which account for the majority of our GHG emissions, by 50% of FY2013 levels by FY2030. This target is a net reduction goal." (page 100, Integrated Report 2024).</t>
  </si>
  <si>
    <t>" Support and Supervision of JERA's Climate Change Initiatives JERA Co., Inc. (an equity-method affiliate) is a crucial part of TEPCO Group's supply chain in achieving the Carbon Neutral Declaration. By steadily implementing the plans outlined in "JERA Zero CO‚ÇÇ Emissions 2050," our group, as a shareholder, provides appropriate support and supervision to 
ensure the continuous enhancement of JERA's corporate value" (page 104, 2024 Integrated Report).
Also: P.83 "As a shareholder, we support and supervise JERA through high-quality communication
with upper management for autonomous management and continuous corporate
value improvement. Additionally, regular monitoring by upper management, including
the Board of Directors of TEPCO Holdings, identifies JERA‚Äôs management issues, risks,
opportunities, and countermeasures to ensure predictability."
p. 19
"the ESG Officer appointed by the Board of Directors reports the progress of
sustainability-related activities quarterly, based on the Board's regulations, and the Board
supervises these activities."</t>
  </si>
  <si>
    <t>woolworths</t>
  </si>
  <si>
    <t>Woolworths Group Limited</t>
  </si>
  <si>
    <t>AU000000WOW2</t>
  </si>
  <si>
    <t>QNWEWQBS7HP85QHXQL92</t>
  </si>
  <si>
    <t>FY2033</t>
  </si>
  <si>
    <t>Overall Net-Zero Target: Woolworths Group Limited commits to reach net-zero greenhouse gas emissions
across the value chain by FY2050.
Near-Term Targets: Energy &amp; industrial: Woolworths Group commits to reduce absolute scope 1 and scope 2
GHG emissions 80% by FY2030 from a FY2023 base year. Woolworths Group also commits to reduce
absolute scope 3 GHG emissions from purchased goods &amp; services, capital goods, fuel and energy related
activities, upstream and downstream transportation &amp; distribution, and upstream leased assets 54.6% by
FY2033 from a FY2023 base year.
FLAG: Woolworths Group commits to reduce absolute scope 3 FLAG GHG emissions 39.4% by FY2033 from
a FY2023 base year.* Woolworths Group also commits to no deforestation across its primary deforestation-
linked commodities, with a target date of December 31, 2025.
Long-Term Targets: Energy &amp; industrial: Woolworths Group commits to reduce absolute scope 1 and scope 2
GHG emissions 90% by FY2045 from a FY2023 base year. Woolworths Group also commits to reduce
absolute scope 3 GHG emissions from purchased goods &amp; services, capital goods, fuel and energy related
activities, upstream and downstream transportation &amp; distribution, upstream leased assets, use of sold
products, and end of life treatment of sold products 90% by FY2050 from a FY2023 base year.
FLAG: Woolworths Group commits to reduce absolute scope 3 FLAG GHG emissions 72% by FY2050 from a
FY2023 base year.*
*The target includes FLAG emissions and removals.</t>
  </si>
  <si>
    <t>Woolworths</t>
  </si>
  <si>
    <t>https://web.archive.org/web/20250913161339/https://www.woolworthsgroup.com.au/content/dam/wwg/investors/reports/f24/f24/Woolworths%20Group%202024%20Annual%20Report.pdf</t>
  </si>
  <si>
    <t>"We aim to reduce emissions from our operations by 63% by 2030 (2015 base year)." (p. 47)</t>
  </si>
  <si>
    <t>"Reducing our electricity and making it greener: energy efficiency and transitioning to 100% renewable electricity by 2025. Embedding low-carbon technology and practices: converting to low-carbon refrigeration and transport decarbonisation. Food systems viability and resilience: reducing climate and nature impacts on food systems across our value chain." (p. 45)
"We aim to reduce our scope 3 emissions by 19% by 2030 (2015 base year)" (p.39. 2024 Sustainability Report)
"Woolworths Group aims to reach net zero emissions across the value chain by 2050." (p.39. 2024 Sustainability Report)</t>
  </si>
  <si>
    <t>"Woolworths Group continues our long-standing commitment to contribute to a 1.5°C  pathway. We have updated our climate and nature scope 3 strategy including reviewing and obtaining validation of our scope 1, 2 and 3 emissions reduction targets from the Science Based Targets Initiative (SBTi)." (p. 7)</t>
  </si>
  <si>
    <t>"Our purpose of creating better experiences together for a better tomorrow guides us to better meet the needs of our customers, teams, shareholders, and other key stakeholders. Woolworths Group is committed to a high standard of corporate governance. Good governance goes beyond legal compliance; we see it as central to our approach to creating sustainable growth and enhancing long‚Äëterm shareholder value." (p. 70)</t>
  </si>
  <si>
    <t>"Group sales for F24 increased by 3.7% 1; however, sales growth in all businesses slowed in the second half. In Australian Food, F24 sales were also up 3.7% 1 with sales growth slowing to 1.8%1 in H2 as inflation moderated despite eCom growth remaining strong. New Zealand Food and BIG W had a challenging year impacted by value-conscious customers cross-shopping and trading down. Group EBIT2 for F24 increased 1.1% 1 driven by Australian Food and Australian B2B, offset by a decline in New Zealand Food and BIG W. Group NPAT3 of $1,711 million declined 0.6% on last year with EBIT growth offset somewhat by higher interest and tax. The Board declared a final dividend of 57 cents per share bringing the total dividend for the year to 104 cents per share, in line with the prior year with the full year payout within our 70‚Äì75% payout ratio. The Board also approved a special dividend of 40 cents per share to return the proceeds from the sale of a 5% Endeavour Group stake in May. The final and special dividends will release over $500 million of franking credits to shareholders." (p. 25)
"Increased cost of carbon applied through additional carbon pricing mechanisms (e.g. taxes, levies, applied to the production of greenhouse gas emissions) or emissions trading schemes (trading permits for emissions or credits allocated to reductions in emissions)." (p. 58)</t>
  </si>
  <si>
    <t>vodafone</t>
  </si>
  <si>
    <t>Vodafone Group Plc</t>
  </si>
  <si>
    <t>GB00BH4HKS39</t>
  </si>
  <si>
    <t>213800TB53ELEUKM7Q61</t>
  </si>
  <si>
    <t>Overall Net-Zero Target
Multinational technology communications company Vodafone Group commits to reach net-
zero GHG emissions across the value chain by FY2040.
Near-Term Targets
Vodafone Group commits to reduce absolute scope 1 and 2 GHG emissions 90% by FY2030
from a FY2020 base year. Vodafone Group also commits to increase annual active sourcing of
renewable electricity from 26% in FY2020 to 100% by FY2025 and to continue sourcing
100% renewable electricity through FY2030. Vodafone Group further commits to reduce
absolute scope 3 GHG emissions 50% by FY2030 from a FY2020 base year.
Long-Term Targets
Vodafone Group commits to maintain at least 90% absolute scope 1 and 2 GHG emissions
reductions from FY2030 through FY2040 from a FY2020 base year. Vodafone also commits to
reduce absolute scope 3 GHG emissions 90% by FY2040 from a FY2020 base year.</t>
  </si>
  <si>
    <t>Vodafone</t>
  </si>
  <si>
    <t>https://reports.investors.vodafone.com/view/197179846</t>
  </si>
  <si>
    <t>2030- Reduce GHG emissions from our operations (Scope 1 and 2) by at least 90%
-Halve GHG emissions from our value chain (Scope 3)
-Enable 350 million tonnes of carbon emissions to be avoided through green digital solutions</t>
  </si>
  <si>
    <t>"We aim to halve the emissions from our full value chain by 2030 and bring them to net zero by 2040 (against a 2020 baseline). This includes our Scope 3 emissions which we estimate to be 6.07 million tC02 in FY24, 12% lower than the previous year, forming 90% of our total GHG emissions"</t>
  </si>
  <si>
    <t>By 2040, Vodafone will have eliminated Scope 3 emissions completely - bringing forward by ten years Vodafone‚Äôs original 2050 ambition to reach net zero across our full carbon footprint.</t>
  </si>
  <si>
    <t>Empowering People: We want everyone to fully benefit from the digital society regardless of who they are or where they live.
Protecting our Planet: We help to protect by reducing our environmental impact and helping society decarbonize
Maintaining Trust: Maintaining trust with our customers, employees, suppliers and the societies we serve is at the heart of everything we do.
https://investors.vodafone.com/esg/esg-strategy</t>
  </si>
  <si>
    <t>uber technologies</t>
  </si>
  <si>
    <t>Uber Technologies, Inc.</t>
  </si>
  <si>
    <t>US90353T1007</t>
  </si>
  <si>
    <t>549300B2FTG34FILDR98</t>
  </si>
  <si>
    <t>Overall Net-Zero Target Uber commits to reach net-zero GHG emissions across the value chain by 2040. Near-Term Targets Uber commits to reduce absolute scope 1 and 2 GHG emissions 42% by 2030 from a 2021 base year.* Uber also commits to reduce scope 3 GHG emissions from use of sold products 34% per service km within the same timeframe. *The target boundary includes biogenic emissions and removals from bioenergy feedstocks Long-Term Targets Uber commits to reduce absolute scope 1 and 2 GHG emissions 90% by 2040 from a 2021 base year.* Uber also commits to reduce scope 3 GHG emissions from use of sold products 97% per service km within the same timeframe. *The target boundary includes biogenic emissions and removals from bioenergy feedstocks</t>
  </si>
  <si>
    <t>https://web.archive.org/web/20250819170703/https://www.studocu.com/en-ca/document/toronto-metropolitan-university/understanding-consumers-and-the-new-media/uber-2024-environmental-social-and-governance-report/105918196</t>
  </si>
  <si>
    <t>"Uber commits to reducing absolute Scope 1 and 2 GHG emissions 42% by 2030 from a 2021 base year .* Uber also commits to reducing Scope 3 GHG emissions from use of sold products 34% per service kilometer within the same time frame . * The target boundary includes biogenic emissions and removals from bioenergy feedstocks ."
("Scope 3: Tank-to-wheel (TTW) CO2 emissions from vehicle distance traveled on the platform, required to provide mobility, ride, and freight trip services . TTW emissions in Scope 3 are assigned to Category 11: use of sold products.")</t>
  </si>
  <si>
    <t xml:space="preserve">SBTi approved
 pg. 36 2024 report::
 2030 - 100% of rides in Canada, Europe, and the US are zero-emission
-100% of deliveries in 7 European capitals are zero-emission and 100% of deliveries globally using more sustainable packaging and 
 -Net-zero climate emissions from all corporate operations (such as offices and data centers)
 2040 - 100% of rides globally are in zero-emission vehicles (ZEVs), on micromobility, and/or on public transit
 -Net-zero climate emissions across all lines of business (mobility, delivery, and freight) and operations
The URL attached is the only place I could find the 2024 ESG report, it seems to have been removed from the internet in all the places it was originally posted by uber staff or the uber website itself </t>
  </si>
  <si>
    <t>pg. 37- 45 of 2024 ESG report covers plan (emissions reductions expected aren't explicit but the reductions listed in their goals can be taken as equivalent)
pg. 42 - "In 2024, the achievement of climate-related objectives is included in executive compensation." 
These annual ESG report with the total emissions is not readily available and had to be gathered from a third party source (linked above) all links via uber staff or the website have been removed. On the website they do have the Zero Emission Vehicles (ZEV) data and passenger carbon intensity data but the 2024 "Climate Assessment and Performance Report" (which is referenced in the 2024 ESG) is not available anywhere. Despite this all previous annual data is available on the ESG report found so will sill treat uber has having an annual reporting mechanism.</t>
  </si>
  <si>
    <t>2024 ESG report pg. 56: "We focus investment and resources on initiatives that work to help accelerate the transition to low- or zero-emission forms of mobility and delivery . We do, however, recognize that reaching net-zero emissions by 2040 (across GHG emissions Scopes 1, 2, and 3) may require strategic use of high-quality carbon offsets to address hard-to-abate emissions or emissions from specific modes, markets, or time frames lacking feasible low- or no-carbon solutions."</t>
  </si>
  <si>
    <t>quanta computer</t>
  </si>
  <si>
    <t>Quanta Computer Inc.</t>
  </si>
  <si>
    <t>TW0002382009</t>
  </si>
  <si>
    <t>529900DE8BIV3XOXIK04</t>
  </si>
  <si>
    <t>Overall Net-Zero Target: Quanta Computer Inc. commits to reach net-zero greenhouse gas emissions across the value chain by 2050. Near-Term Targets: QUANTA COMPUTER INC. commits to reduce absolute scope 1 and 2 GHG emissions 42% by 2030 from 2022 base year. QUANTA COMPUTER INC. also commits to reduce absolute scope 3 GHG emissions 25% within the same timeframe. QUANTA COMPUTER INC. further commits that 67% of its suppliers by emissions covering purchased goods and services, will have science-based targets by 2028. QUANTA COMPUTER INC. further commits that 67% of its customers by emissions covering use of sold products and end-of-life treatment of sold products, will have science-based targets by 2028.                 Long-Term Targets: QUANTA COMPUTER INC. commits to reduce absolute scope 1, 2 and scope 3 GHG emissions 90% by 2050 from 2022 base year.</t>
  </si>
  <si>
    <t>https://www.quantatw.com/Quanta/english/esg/ESG2023/Quanta_ESG_EN_2023.pdf</t>
  </si>
  <si>
    <t xml:space="preserve">We are committed to reducing a 42% carbon reduction target in Scope 1 and 2, and a 25% carbon reduction in Scope 3 by 2030, with 2022 serving as the baseline year. (cf. 2023 ESG report, p. 16) </t>
  </si>
  <si>
    <t xml:space="preserve">Although the company lacks an explicit interim carbon neutrality target, it has committed to reducing Scope 1 and 2 emissions by 42% and Scope 3 emissions by 25%. Note that the company's claim to achieve 50% renewable energy usage by 2030 does not necessarily equate to a 50% reduction in carbon emissions. </t>
  </si>
  <si>
    <t xml:space="preserve">The types of GHG and the categories of inventory Quanta's GHG types include CO2, CH4, N2O, HFCs, PFCs, SF6, and NF3. The main emission sources include natural gas, diesel, gasoline, liquefied petroleum gas, CO2 fire extinguishers, methane from septic tanks, refrigerant leakage, and purchased electricity. Based on historical statistics, the main source of Quanta's GHG emissions is purchased electricity for operational needs. Excluding other indirect emissions, this emission source accounts for over 90% of the company's total emissions in 2023. (cf. 2023 ESG report, p. 92) </t>
  </si>
  <si>
    <t>No evidence indicating that the company's management is incentivized or held accountable for achieving carbon neutrality targets.‚Äã</t>
  </si>
  <si>
    <t xml:space="preserve">Based on historical statistics, the main source of Quanta's GHG emissions is purchased electricity for operational needs. Excluding other indirect emissions, this emission source accounts for over 90% of the company's total emissions in 2023. (cf. 2023 Report, p. 92). Quanta is working towards achieving 50% of its energy consumption from renewable sources by 2030 by means of continuously researching energy market trends, planning, and implementing an annual green energy procurement program. (pp. 88).  The proportion of purchased green electricity reaches 27.92% of the total electricity consumption of the four plants (in FY2023). (pp, 96)  </t>
  </si>
  <si>
    <t>fomento econ√≥mico mexicano</t>
  </si>
  <si>
    <t>ms ad insurance</t>
  </si>
  <si>
    <t>MS&amp;AD Insurance Group Holdings, Inc.</t>
  </si>
  <si>
    <t>JP3890310000</t>
  </si>
  <si>
    <t>529900CXROT5S2HMMP26</t>
  </si>
  <si>
    <t>MS&amp;AD Insurance  Holdings</t>
  </si>
  <si>
    <t>https://www.ms-ad-hd.com/en/ir/library/disclosure/main/015/teaserItems2/0/link/1115_en.pdf</t>
  </si>
  <si>
    <t xml:space="preserve">50% CO2 emissions (Scope 1, 2 &amp; 3)
reduction target
(Base year FY2019) </t>
  </si>
  <si>
    <t xml:space="preserve">The company introduces its net zero targets, along with its interim targets for all the scopes. </t>
  </si>
  <si>
    <t xml:space="preserve">Carbon dioxide only for the interim target. </t>
  </si>
  <si>
    <t>china national building material</t>
  </si>
  <si>
    <t>China National Building Material Co</t>
  </si>
  <si>
    <t>https://www.cnbm.com.cn/Themes/ueditor/net/upload/file/20210915/6376729635375057759839155.pdf</t>
  </si>
  <si>
    <t xml:space="preserve">There is no specific target. Records of carbon reducing practices can be found in its CSR reports. </t>
  </si>
  <si>
    <t>Annual CSR reports: https://www.cnbm.com.cn/EN/0000001600090003/</t>
  </si>
  <si>
    <t>sinomach</t>
  </si>
  <si>
    <t>dz bank</t>
  </si>
  <si>
    <t>https://web.archive.org/web/20250813140553/https://annualreport.dzbank.com/sites/default/files/2025-05/DZBANK_Group_AR2024.pdf</t>
  </si>
  <si>
    <t>DZ PRIVATBANK19 aims to contribute to the fight against climate change and help to finance the sustainable transformation of the economy. This involves mitigating the financially material risks of climate change in its asset management customers‚Äô portfolios and, at the same time, systematically harnessing the opportunities presented by technological progress. As part of its climate strategy, UMH aims to cut financed greenhouse gas emissions in the portfolio of securities under management to net zero before 2050. This long-term aim, which is based on the ambition of limiting global warming to no more than 1.5¬∞C above pre-industrial levels, is to be reached using binding interim targets. The first step is to reduce the financed greenhouse gas emissions in the securities portfolio by at least 50 percent by 2030, compared with the 2019 base year.</t>
  </si>
  <si>
    <t>GHG removals, projects aimed at reducing GHG emissions, and internal carbon pricing systems
The DZ BANK Group has no specific projects aimed at removing or storing greenhouse gas emissions relating to its own activities or to the upstream or downstream value chain. With the exception of BSH, the DZ BANK Group did not purchase any emission allowances in 2024. BSH purchased a very small volume of emission allowances in 2024, which it used for internal events with more than 100 attendees. This only applied to 5 events in 2024. The allowances are not factored into the GHG emissions calculation as carbon credits. The DZ BANK Group does not use internal carbon pricing systems.</t>
  </si>
  <si>
    <t>massachusetts mutual life insurance</t>
  </si>
  <si>
    <t>https://web.archive.org/web/20250815104830/https://www.massmutual.com/global/media/shared/doc/sustainability/2024sustainabilityreport.pdf</t>
  </si>
  <si>
    <t>To advance progress toward our net zero 2030 operational emissions goal, we set an interim target to reduce our absolute Scope 1 and Scope 2 GHG emissions by 72 percent by 2027, with 2019 as our baseline year.</t>
  </si>
  <si>
    <t>Scope 3 targets are not Specified for operations but are partial for investments through financed emissions. Targets align with SBTi and PCAF frameworks and include multiyear roadmaps and annual plans.</t>
  </si>
  <si>
    <t>As mentioned earlier, they cover Scope 1 and 2 for both their operations and their investments. However, Scope 3 us partial and not covered for their operations.</t>
  </si>
  <si>
    <t>Equity is not mentioned in climate targets; social equity is covered separately.</t>
  </si>
  <si>
    <t>After reductions and renewable energy use, residual emissions are addressed through energy attribute certificates (EACs) and verified removal credits.
RECs purchased; carbon removal credits retired in 2023 (1,538 tCO‚ÇÇe) and 2024 (3,902 tCO‚ÇÇe).</t>
  </si>
  <si>
    <t>dow</t>
  </si>
  <si>
    <t>https://corporate.dow.com/en-us/science-and-sustainability/commits-to-reduce-emissions-and-waste.html</t>
  </si>
  <si>
    <t>"By 2030, Dow will reduce its net annual carbon emissions by 5 million metric tons vs. its 2020* baseline (15% reduction)."</t>
  </si>
  <si>
    <t>Dow pledges to be carbon neutral by 2050, with an interim target of reducing net annual carbon emissions by 5 million metric tons by 2030 from a baseline of 2020. 
 They also state that they surpassed their target to source 750 MW of power from renewable sources by 2025, sourcing over 800 MW in 2020.
Resource: the link below and the 2021 ESG Report, and the 2024 Intersections progress report (https://corporate.dow.com/content/dam/corp/documents/about/066-00504-01-2024-progress-report.pdf)</t>
  </si>
  <si>
    <t>Gases: CO2, CH4, N2O, and HFCs
"Scope 1 includes Kyoto Protocol greenhouse gases [carbon dioxide (CO2), methane (CH4 ), nitrous oxide (N2O) and hydrofluorocarbons (HFCs)]. Dow does not have emissions of perfluorocarbons (PFCs), sulfur hexafluoride (SF6 ), or nitrogen trifluoride (NF3 )." - p140 2021 ESG Report
"The Scope 2 emissions included in the corporate total used for tracking progress against Dow‚Äôs carbon emissions-reduction targets are calculated using the market-based method." "The data below includes four of the seven GHG emissions covered by the UNFCCC/Kyoto protocol: carbon dioxide (CO2 ), methane (CH4 ), nitrous oxide (N2 O), and hydrofluorocarbons (HFCs). Dow does not have emissions of perfluorocarbons (PFCs), sulphur hexafluoride (SF6 ), or nitrogen trifluoride (NF3 )." - p140 2021 ESG Report
Scopes: 2030 emissions reduction goal does not include Scope 3, while 2050 carbon neutrality goal does.
"Our plans build on the 15% emissions reductions we have already achieved since 2005 ‚Äì during a period of significant growth ‚Äì and enable us to reduce our Scope 1 and 2 emissions by another 15%, for a total of 30%, by 2030, while continuing to grow earnings. " p18
"By 2050, Dow aspires to be carbon neutral (Scope 1 + 2 + 3 plus product benefits)."</t>
  </si>
  <si>
    <t>Plan: See, e.g., pgs. 17-19 of 2021 ESG Report
Emissions reductions expected, e.g.: "The power supplied by the new agreements is expected to reduce our Scope 2 emissions by more than 600,000 metric tons of CO2 per year." - 2021 ESG Report
Extent to which measures applied, e.g.: "The new agreements bring our total access to clean energy to more than 900 megawatts, well ahead of our 2025 Sustainability Goal aligned to power from renewable sources." - 2021 ESG Report
Commitment to improve data accuracy and reporting of Scope 3 emissions and a desire to get to action planning, but none currently in place. See p125 2021 ESG report
Accountability: "We redesigned our 2020 annual Performance Award bonus program to include new ESG metrics. This new design holds all Dow people leaders accountable for delivering on our ambition by including targets for customer experience, sustainability, and inclusion &amp; diversity."</t>
  </si>
  <si>
    <t>Offsets: Refer to offsetting volatile organic and other compounds; unspecified with regard to CO2 offsets. "Dow will grow, but offset emissions of Priority Compounds, volatile organic compounds (VOCs) and nitrogen oxides (NOx)." - p.123 2021 ESG Report
"We are taking a phased, site-by-site approach to reducing our carbon footprint by replacing end-of-life and high carbon-intensity assets with more carbon-efficient technologies, and by investing in carbon abatement technologies, including circular hydrogen and carbon capture and storage." - 2021 ESG Report</t>
  </si>
  <si>
    <t>anz</t>
  </si>
  <si>
    <t>ANZ</t>
  </si>
  <si>
    <t>https://www.anz.com.au/content/dam/anzcomau/about-us/anz-2024-esg-supplement.pdf?utm_source=chatgpt.com</t>
  </si>
  <si>
    <t>ANZ 2022 ESG Supplement: https://www.anz.com/content/dam/anzcom/shareholder/2022-anz-esg-supplement.pdf
ANZ 2024 ESG Supplement: https://www.anz.com.au/content/dam/anzcomau/about-us/anz-2024-esg-supplement.pdf
https://www.anz.com.au/content/dam/anzcomau/about-us/anz-climate-change-commitment-2023.pdf
- 'We want to be the leading Australia- and New Zealand-based bank in supporting customers‚Äô transition  to net zero emissions by 2050.'
- 'To reduce our portfolio emissions, we commit to aligning our lending with the goals of the Paris Agreement. '
- 'ANZ is a member  of the Net-Zero Banking Alliance (NZBA) reflecting our commitment with other leading banks globally to enable the transition by aligning our lending  portfolio with net zero emissions.'
i.e. they have not committed to net zero by 2050 themselves, but commitment to aligning their practices to it.</t>
  </si>
  <si>
    <t>From P. 108, 2024 Climate-related Financial Disclosure: "Appendix 6. ANZ operational GHG emissions reporting and carbon offset methodology: ANZ‚Äôs annual operational GHG emissions inventory includes all seven GHGs listed under the Kyoto Protocol:
‚Ä¢ Carbon dioxide (CO2)
‚Ä¢ Methane (CH4)
‚Ä¢ Nitrous oxide (N2O)
‚Ä¢ Hydrofluorcarbons (HFCs)
‚Ä¢ Perfluorcarbons (PFCs)
‚Ä¢ Sulphur Hexafluoride (SF6)
‚Ä¢ Nitrogen Trifluoride (NF3)</t>
  </si>
  <si>
    <t>Reports: https://www.anz.com/shareholder/centre/reporting/annual-report-annual-review/
On Plan: The Company has a Climate and Environment Strategy but not a public detailed plan. From 2024 Climate-related Financial Disclosure: "In 2024, we have taken further steps to develop our transition plan, supporting our commitment to transition our lending portfolio
to net-zero financed emissions by 2050 in line with the Paris Agreement. The components of our transition planning are informed by the GFANZ Transition Plan Guidance Framework as illustrated in the table. We acknowledge that ongoing work is required to achieve a robust and well-developed transition plan...We intend to further disclose our progress within our 2025 disclosures."</t>
  </si>
  <si>
    <t>From P. 111, 2024 Climate-related Financial Disclosure: "Appendix 6. ANZ operational GHG emissions reporting and carbon offset methodology - Our Offset Project Investment Criteria:
‚Ä¢ Conformance with the Australian Government‚Äôs Climate Active certification guidelines or New Zealand‚Äôs Toit≈´ net carbonzero certification guidelines, as applicable.
‚Ä¢ Offset Projects are to be located in markets in which ANZ operates.
‚Ä¢ Projects considered by ANZ to be unsuitable (e.g. from an ethics, feasibility, reputation, community support, additionality and/or permanency perspective) are excluded.</t>
  </si>
  <si>
    <t xml:space="preserve">On Offsets: 
From P. 111, 2024 Climate-related Financial Disclosure: "Appendix 6. ANZ operational GHG emissions reporting and carbon offset methodology:  Our aim is to reduce emissions where possible, however, our residual operational GHG emissions are offset in accordance with the Australian Government‚Äôs Climate Active Carbon Offset Standard and New Zealand‚Äôs Toit≈´ net carbon zero certification requirements for purchasing, retiring and allocating eligible offsets. We procure and retire carbon offsets equivalent to all measured Global scope 1, 2 and operational 3 emissions (market-based method)1 contained in our operational GHG Inventory. </t>
  </si>
  <si>
    <t>continental</t>
  </si>
  <si>
    <t>DE0005439004</t>
  </si>
  <si>
    <t>529900A7YD9C0LLXM621</t>
  </si>
  <si>
    <t>Continental AG commits to reduce absolute scope 1 and 2 GHG emissions 75% by 2030 from a 2019 base year. Continental AG also commits to reduce absolute scope 3 GHG emissions 30% over the same timeframe. In addition, Continental AG commits to reduce indirect use-phase emissions associated with products used in motor vehicles 30% over the same timeframe.</t>
  </si>
  <si>
    <t>continental ag</t>
  </si>
  <si>
    <t>https://cdn.continental.com/fileadmin/__imported/sites/corporate/_international/english/hubpages/40_20sustainability/60_20reports_20_26_20principles/continental-sustainability-report-2022.pdf</t>
  </si>
  <si>
    <t xml:space="preserve">- All electricity procured by Continental has been carbon-neutral since 2020. _x000d_
- From 2022, business with vehicle components for emission-free mobility will be entirely carbon-neutral, from the raw materials right through to the end of the vehicleâ€™s service life. </t>
  </si>
  <si>
    <t>Science Based Targets initiativeâ€ (SBTi) confirmed Continental's target in 2020</t>
  </si>
  <si>
    <t>In terms of Scope 3 CO2 emissions in accordance with the GHG Protocol, we aim to achieve carbon neutrality by 2050 at the latest</t>
  </si>
  <si>
    <t>commonwealth bank of australia</t>
  </si>
  <si>
    <t>https://web.archive.org/web/20250726093922/https://www.commbank.com.au/content/dam/commbank-assets/investors/docs/results/fy24/2024-Annual-Report_spreads.pdf</t>
  </si>
  <si>
    <t>‚ÄúWe aim to achieve net zero emissions across our operations by 2030 and have set 2030 targets for sector-level financed emissions.‚Äù (p25)</t>
  </si>
  <si>
    <t>-CBA is aligning with NZBA requirements. -Sector-level financed emissions pathways (energy, property, etc.) are disclosed (p26). 2024 Climate Report - https://web.archive.org/web/20250825221604/https://www.commbank.com.au/content/dam/commbank-assets/investors/docs/results/fy24/CBA-2024-Climate-Report.pdf</t>
  </si>
  <si>
    <t>Scopes 1 &amp; 2 fully; Scope 3 partially (financed emissions) (p25‚Äì26)</t>
  </si>
  <si>
    <t>"For our Executives, our performance and remuneration frameworks consider ESG matters, including climate. The risk scorecard and performance scorecard reflect our Executives‚Äô accountabilities, and support the determination of their annual performance and remuneration outcomes. In their performance scorecard, Executives‚Äô key performance indicators (KPIs) are set to ensure appropriate line of sight relative to an individual Executive‚Äôs ability to impact the KPI. Executives‚Äô outcomes are determined through the assessment of collective and individual KPIs and measures, which include climate-related objectives where relevant. As an example, for certain Executives, measures such as developing sector-level financed emissions targets and delivery against business units‚Äô ESG roadmaps, form part of the Strategy Execution KPI." (p43 of 2024 Climate Report)</t>
  </si>
  <si>
    <t>Offsets: ‚ÄúWe offset residual emissions from our global operations through the purchase of high-quality carbon credits.‚Äù (p37)</t>
  </si>
  <si>
    <t>thermo fisher scientific</t>
  </si>
  <si>
    <t>Thermo Fisher Scientific Inc.</t>
  </si>
  <si>
    <t>US8835561023</t>
  </si>
  <si>
    <t>HCHV7422L5HDJZCRFL38</t>
  </si>
  <si>
    <t>Overall Net-Zero Target Thermo Fisher Scientific Inc. commits to reach net-zero greenhouse gas emissions across the value chain by 2050 from a 2018 base year. Near-Term Targets Thermo Fisher Scientific commits to reduce absolute scope 1 and 2 GHG emissions 50.4% by 2030 from a 2018 base year. Thermo Fisher also commits that 90% of its suppliers by spend covering purchased goods and services, capital goods, and upstream transportation and distribution will have science-based targets by 2027. Long-Term Targets Thermo Fisher commits to reduce absolute scope 1 and 2 GHG emissions 90% by 2050 from a 2018 base year. Thermo Fisher also commits to reduce absolute scope 3 GHG emissions 90% by 2050 from a 2021 base year.</t>
  </si>
  <si>
    <t>https://web.archive.org/web/20251005071305/https://corporate.thermofisher.com/us/en/index/corporate-social-responsibility/environment/climate.html</t>
  </si>
  <si>
    <t>By 2030, reduce greenhouse gas emissions by 30% from 2018 baseline</t>
  </si>
  <si>
    <t>2023 Corporate Social Responsibility Report: https://web.archive.org/web/20240822004530/https://corporate.thermofisher.com/content/dam/tfcorpsite/documents/corporate-social-responsibility/annual-reports/2023-CSR-Report.pdf
2024: https://web.archive.org/web/20240420111755/https://corporate.thermofisher.com/content/tfcorpsite/us/en/index/corporate-social-responsibility/environment/climate.html
2024 Data summary: https://web.archive.org/web/20251005071534/https://corporate.thermofisher.com/content/dam/tfcorpsite/documents/corporate-social-responsibility/2024-report/2024-Data-Summary.pdf</t>
  </si>
  <si>
    <t>https://web.archive.org/web/20240420111755/https://corporate.thermofisher.com/content/tfcorpsite/us/en/index/corporate-social-responsibility/environment/climate.html</t>
  </si>
  <si>
    <t>The data summary (page 66) presented in the 2023 CSR Report details that carbon offsets and credits are not considered in the reported emission values in line with the Net-Zero Standard of the Science Based Targets initiative, which approved the company's interim target and end target (page 51). https://web.archive.org/web/20240822004530/https://corporate.thermofisher.com/content/dam/tfcorpsite/documents/corporate-social-responsibility/annual-reports/2023-CSR-Report.pdf</t>
  </si>
  <si>
    <t>magna</t>
  </si>
  <si>
    <t>Magna International Inc.</t>
  </si>
  <si>
    <t>CA5592224011</t>
  </si>
  <si>
    <t>95RWVLFZX6VGDZNNTN43</t>
  </si>
  <si>
    <t>Overall Net-Zero Target: Magna International Inc. commits to reach net-zero greenhouse gas emissions across the value chain by 2050. Near-Term Targets: Magna International Inc. commits to reduce absolute scope 1 and 2 GHG emissions 42% by 2030 from a 2021 base year. Magna International Inc. commits to reduce absolute scope 3 GHG emissions 25% by 2030 from a 2021 base year. Long-Term Targets: Magna International Inc. commits to reduce absolute scope 1, 2, and 3 GHG emissions 90% by 2050 from a 2021 base year.</t>
  </si>
  <si>
    <t>https://web.archive.org/web/20250624204431/https://www.magna.com/docs/default-source/financial-reports-public-filings/tax-other-reports/101227_magna_sustainabilityreport_fy2024_final_cda.pdf?sfvrsn=76c40972_11</t>
  </si>
  <si>
    <t>for 2030
"transitioning to 100% renewable electricity use in the company‚Äôs european operations by 2025 and globally by 2030" [...]
 "to reduce approximately 42% of the company‚Äôs scope 1 and 2 emissions, and approximately 25% of its scope 3 emissions, each by 2030" (pg 1-2, press release 2023)
 against 2021 baseline</t>
  </si>
  <si>
    <t>https://web.archive.org/web/20250716181002/https://www.magna.com/stories/news-press-release/2023/magna-commits-to-achieve-net-zero-by-2050 Magna‚Äôs pursuit of net-zero begins with our near-term commitment of 42% reduction in Scopes 1 and 2 emissions, and 25% reduction in Scope 3 emissions by 2030, each from a 2021 baseline. Our near-term commitments are the launch point towards our net-zero by 2050 commitment which requires 90% reduction in Scope 1, 2 and 3 emissions from a 2021 baseline, as required by the SBTi Net-Zero Standard</t>
  </si>
  <si>
    <t>Our Scope 3 data is based on completed inventories for the applicable year. Our Scope 3 emissions data includes eleven relevant categories. Scope 3 categories 8, 13 and 14 are not relevant to Magna. (Pg 5, Sustainability Report 2024)</t>
  </si>
  <si>
    <t>"Climate-related and other sustainability issues are typically considered by the Board at least annually through the Board‚Äôs strategic planning process.(...) Climate and other sustainability issues may also arise before the Board in connection with its oversight of fundamental corporate actions such as review/approval of material acquisitions/ divestitures, three-year business plans and capital expenditures. Additionally, the Board annually monitors our progress in reducing our carbon footprint and reviews/approves the company‚Äôs material public disclosures" (page 15 2024 Sustainability Report) and "Climate-related issues are part of the CEO‚Äôs responsibility. As Magna‚Äôs highest-ranking member of management, the CEO guides and directs Executive Management and Operating Group Presidents with respect to product portfolio and strategic planning, business planning, capital expenditures, innovation/R&amp;D, manufacturing productivity and effciency, as well as other critical areas, including the setting of, and progress in meeting, Magna‚Äôs near-term and net-zero commitments." (page 18 of 2024 sustainability report) "The scope of the GNSC‚Äôs oversight role with respect to sustainability includes climate-related issues generally, as well as related elements such as environmental management and compliance" (Pg 14, Sustainability Report 2023) "Climate-related issues are part of the CEO‚Äôs responsibility." (Pg 16, Sustainability Report 2023)</t>
  </si>
  <si>
    <t>From 2022 report: ' 'carbon offsets are a last resort to offset Scope 1 emissions that cannot be displaced by other methods, not a primary means of achieving our targets'
Net zero target aims for 90% reduction and will therefore require offset to reach net zero.</t>
  </si>
  <si>
    <t>u s bancorp</t>
  </si>
  <si>
    <t>https://archive.ph/3HUK3</t>
  </si>
  <si>
    <t xml:space="preserve">'In 2016, we set two GHG emissions reduction targets for our own operations. Using a 2014 baseline, we committed to a 40% reduction by 2029 and a 60% reduction by 2044. We achieved both of these targets ahead of our target dates and have now retired these targets.' (TCFD, 2023, p.10)
</t>
  </si>
  <si>
    <t xml:space="preserve">Net Zero by 2050.
Previously had two interim emissions reduction targets for Scope 1 and 2 emissions - 60% reduction by 2044 &amp; 40% reduction by 2029 (against a 2014 baseline). They have now retired these as they have met them already. 
(They also have a target for 100% renewable electricity in U.S. Bancorp operations by 2025; and an Environmental finance goal of $50 billion by 2030)
CDP 2022 Report (where you can see previous interim targets): https://www.usbank.com/content/dam/usbank/documents/pdf/about-us-bank/community/sustainability/2022%20CDP_Public_Web.pdf (archived version: https://archive.vn/K71io)
CDP 2023 Report: https://www.usbank.com/dam/en/documents/pdfs/common/usbankcorp-cdp-web-2023.pdf (web archive version: https://archive.vn/m62zl)
TCFD 2023 Report: https://s203.q4cdn.com/711684571/files/doc_financials/2023/ar/2023-TCFD-Report_FINAL-Web.pdf (web archive version: https://archive.vn/JKRKf)
Sustainability page on Bancorp's website: https://www.usbank.com/about-us-bank/sustainability.html (web archive version: https://archive.vn/xYg8F)
</t>
  </si>
  <si>
    <t xml:space="preserve">In November 2021 we set a goal to achieve net-zero GHG emissions by 2050. As part of our net-zero strategy we are working on 2030 interim targets for high emissions
sectors, as well as our roadmap to get to 2050. This goal includes Scope 1, Scope 2, and Scope 3 emissions that we currently report, as well as financed emissions. (2023, ESG Report, p.42)
</t>
  </si>
  <si>
    <t>'Is there board-level oversight of climate-related issues within your organization? Yes' (https://www.usbank.com/content/dam/usbank/documents/pdf/about-us-bank/community/sustainability/2022%20CDP_Public_Web.pdf) (web archive version: https://archive.vn/K71io)</t>
  </si>
  <si>
    <t xml:space="preserve">Carbon removals: 'Do you intend to neutralize any unabated emissions with permanent carbon removals at the target year? Unsure' (p. 23 CDP 2023 Report) </t>
  </si>
  <si>
    <t>caixa econ√¥mica federal</t>
  </si>
  <si>
    <t>fairfax financial</t>
  </si>
  <si>
    <t>Fairfax Financial Holdings does not have a net-zero or GHG reduction target. Its ESG reports focus on climate risk management, sustainable underwriting, and disclosure but no quantified emissions reduction pathway is provided.</t>
  </si>
  <si>
    <t>https://www.fairfax.ca/corporate-responsibility/</t>
  </si>
  <si>
    <t>Fairfax publishes ESG reports (2021, 2022, 2025) but these documents focus on governance, risk, and investment practices. No operational or portfolio-wide GHG reduction target or net-zero commitment is stated.
https://s1.q4cdn.com/579586326/files/doc_downloads/2021/12/2021-Fairfax-ESG-Report.pdf
https://www.fairfax.ca/wp-content/uploads/2022-Fairfax-Financial-Holdings-Limited-ESG-Report.pdf
https://www.fairfax.ca/wp-content/uploads/2025/09/ESG-Report.pdf</t>
  </si>
  <si>
    <t>Fairfax does not have an emissions reduction target; its ESG reports disclose climate-related risks and governance but do not specify gases, territorial coverage, or consumption-based emissions.</t>
  </si>
  <si>
    <t>Fairfax produces annual ESG reports outlining Board-level oversight of sustainability issues and disclosing climate-related risks. However, in the absence of a net-zero or GHG reduction target, there is no specific plan, accountability framework, or equity reference connected to emission reductions.</t>
  </si>
  <si>
    <t>Fairfax Financial Holdings has not adopted a net-zero or GHG reduction target and does not reference the use of carbon credits, offsets, or removals in its ESG disclosures.</t>
  </si>
  <si>
    <t>j sainsbury</t>
  </si>
  <si>
    <t>J Sainsbury plc</t>
  </si>
  <si>
    <t>GB00B019KW72</t>
  </si>
  <si>
    <t>213800VGZAAJIKJ9Y484</t>
  </si>
  <si>
    <t>Overall Net-Zero Target: J Sainsbury plc commits to reach net-zero greenhouse gas emissions across the value chain by FY2050. Near-Term Targets: Energy &amp; Industry: J Sainsbury plc commits to reduce absolute scope 1 and 2 GHG emissions 68% by FY2030 from a FY2018 base year*. J Sainsbury plc also commits to reduce absolute scope 3 GHG emissions from purchased goods and services, upstream transportation and distribution and use of sold products 50.4% within the same timeframe. *The target boundary includes land related emissions and removals from bioenergy feedstocks. FLAG: J Sainsbury plc commits to reduce absolute scope 3 FLAG GHG emissions 36.4% by FY2030 from a FY2018 base year**. J Sainsbury plc also commits to no deforestation across its primary deforestation-linked commodities, with a target date of December 31, 2025. **The target includes FLAG emissions and removals. Long-Term Targets: Energy &amp; Industry: J Sainsbury plc commits to reduce absolute scope 1 and 2 GHG emissions 100% by FY2035 from a FY2018 base year*. J Sainsbury plc also commits to reduce absolute scope 3 GHG emissions 90% by FY2050 from a FY2018 base year. *The target boundary includes land related emissions and removals from bioenergy feedstocks. FLAG: J Sainsbury plc commits to reduce absolute scope 3 FLAG GHG emissions 72% by FY2050 from a FY2018 base year**. **The target includes FLAG emissions and removals.</t>
  </si>
  <si>
    <t>sainsbury s</t>
  </si>
  <si>
    <t>https://www.about.sainsburys.co.uk/news/latest-news/2024/15-03-2024-sainsburys-accelerates-emission-reduction-commitments-validated-by-sbti</t>
  </si>
  <si>
    <t>"Reduce absolute Scope 1 and 2 GHG emissions by 68% by 2030."_x000d_
"Decrease Scope 3 forest, land and agriculture (FLAG) emissions by 36.4% by 2030."_x000d_
"Reduce Scope 3 non-FLAG target (transport, energy and industry) to 50.4% by 2030."</t>
  </si>
  <si>
    <t>Other references:_x000d_
- Plan for Better Report 2024-25: https://www.about.sainsburys.co.uk/~/media/Files/S/Sainsburys/CRS%20Policies%20and%20Reports/2025/Sainsburys%20Plan%20for%20Better%20Report%202024-25.pdf_x000d_
- CDP Report 2023: https://www.about.sainsburys.co.uk/~/media/Files/S/Sainsburys/CRS%20Policies%20and%20Reports/CDP%20Climate%20Disclosure%202023.pdf_x000d_
- Website: https://web.archive.org/web/20250819160120/https://corporate.sainsburys.co.uk/sustainability/plan-for-better/net-zero-carbon/reducing-scope-1-and-2 emissions/_x000d_
 http://web.archive.org/web/20250819160444/https://corporate.sainsburys.co.uk/sustainability/plan-for-better/net-zero-carbon/reducing-scope-3-emissions/ _x000d_
_x000d_
Source used in first draft: http://web.archive.org/web/20250819155539/https://corporate.sainsburys.co.uk/news/press-releases/sainsbury-s-cuts-five-years-from-target-to-become-net-zero-by-2035-in-its-own-operations/</t>
  </si>
  <si>
    <t xml:space="preserve">Plan for Better 2024/25 Sustainability Update (p.6):_x000d_
"Target &amp; Progress: Reduce Scope 1 and 2 emissions to Net Zero by 2035. Reduce scope 3 emissions to Net Zero by 2050." Graph on page 6._x000d_
_x000d_
Reduce absolute GHG emissions to net zero by 2035, 2018/19 baseline (scope 1)_x000d_
Achieved scope 2 target - have 100% electricity from renewable sources (scope 2) _x000d_
Reduction of scope 3 emissions in line with 1.5 degree trajectory using 2018/19 baseline_x000d_
^ absolute reduction of scope 3 emissions by 2050/51, with 2018/19 baseline  - no further reporting since 2021/22 _x000d_
https://www.about.sainsburys.co.uk/~/media/Files/S/Sainsburys/CRS%20Policies%20and%20Reports/2024/P4B%20Databook%2023-24.xlsx_x000d_
_x000d_
_x000d_
_x000d_
_x000d_
_x000d_
_x000d_
_x000d_
Scope 3: Scope 3 reduction of absolute GHG emissions by 30% by 2030. Along woth scope 1, 2 and 3 targets, Sainsbury's hope to change consumer consumption behaviour, helping them to make more sustainable choices.  _x000d_
_x000d_
https://about.sainsburys.co.uk/news/latest-news/2021/04-02-2021-sainsburys-announces-science-based-targets-for-scope-1-2-and-3_x000d_
_x000d_
https://corporate.sainsburys.co.uk/sustainability/plan-for-better/net-zero-carbon/reducing-scope-1-and-2-emissions/ _x000d_
https://corporate.sainsburys.co.uk/sustainability/plan-for-better/net-zero-carbon/reducing-scope-3-emissions/ _x000d_
_x000d_
Most recent progress on report being "52.8% reduction in our absolute greenhouse gas emissions from our own operations, versus our 2018/19 baseline for scope 1 and 2" and "39.8% of our Scope 3 emissions are covered by suppliers that have had any 1.5oC targets approved by the SBTi"_x000d_
</t>
  </si>
  <si>
    <t>Schedule for regular review of measures, Information on the extent to which measures will be applied (e.g. if switching to EVs, what share of the fleet; if installing an own solar PV installation, what is the installed capacity), Measures for all emission scopes that are covered by the target</t>
  </si>
  <si>
    <t>On reporting: _x000d_
'Will be publicly reporting on progress twice a year' (Sainsburys, 2024) _x000d_
https://www.about.sainsburys.co.uk/sustainability/better-for-the-planet_x000d_
_x000d_
On Plans:_x000d_
"Sainsburyâ€™s has committed to spend Â£1 billion to become Net Zero by 2035. This is built into our financial plan, with current and future capital investment aligned with our decarbonisation roadmap to achieve our accelerated target of Net Zero by 2035, 5 years ahead of our original planned date. This approved by the Board." (CDP Report 2023)_x000d_
_x000d_
Sainsbury's is also working on a Climate Action plan for the sector: "We are working with WRAP and WWF to develop and deliver an ambitious climate action programme for the grocery retail sector, which will set out the high-impact actions we need to collectively take to halve emissions, by 2030." (https://www.about.sainsburys.co.uk/sustainability/better-for-the-planet/carbon)_x000d_
_x000d_
On Accountability - See 2023 CDP Report: _x000d_
"There is a significant financial reward for Executive Directors associated with hitting emission reduction targets and a maximum reward associated with meeting stretching targets, this provides further emphasis and demonstrates the focus and importance to the organisation in relation to the climate commitments we have committed to." /  "The Board Chair and Board are accountable for risk management, strategy and target setting, including climate-related matters."</t>
  </si>
  <si>
    <t>See 2023 CDP Report: _x000d_
"We are also working with suppliers to offset carbon in our supply chains by planting trees, protecting peat land and mangroves and innovating with investment to further reduce GHG emissions (e.g. methane reducing food additives)."_x000d_
_x000d_
'We have planted 5.1 million native trees with The Woodland Trust since our partnership began in 2004.' _x000d_
https://www.about.sainsburys.co.uk/sustainability/better-for-the-planet</t>
  </si>
  <si>
    <t>zijin mining</t>
  </si>
  <si>
    <t>Zijin Mining</t>
  </si>
  <si>
    <t>https://www.zijinmining.com/upload/file/2024/04/30/74fe00e4dbe140fab01574193d4aae65.pdf</t>
  </si>
  <si>
    <t>Further interim targets: Commitment to a gradual reduction of the GHG emissions intensity (with a baseline year of 2020)
o By 2025, reduce GHG emissions per unit of industrial value added by 20%
o By 2029, reduce GHG emissions per unit of industrial value added by 38% 
(Zijin Mining Co. Ltd. Climate Change Action Plan (2023) p3, p25 &lt;https://www.zijinmining.com/upload/file/2023/04/27/04f3b007d72442b8b2aa0046ca36ded1.pdf&gt; accessed 4 Sep 2024)
See also: https://web.archive.org/web/20231030171355/https://www.zijinmining.com/sustainable/Climate_Change.htm</t>
  </si>
  <si>
    <t>Scopes: "Under the premise of striving to achieve the peak and neutrality of Scope 1 and Scope 2 emissions in 2029 and 2050, respectively, we will pay long-term attention to our Scope 3  missions and maintain good communication with downstream customers to jointly promote the interconnection of carbon emission data, and start to build Scope 3 carbon emission accounting, monitoring, and management system." [p. 23 of https://web.archive.org/web/20231030172350/https://www.zijinmining.com/upload/file/2023/04/27/04f3b007d72442b8b2aa0046ca36ded1.pdf]</t>
  </si>
  <si>
    <t>"...[Zijin Mining Co. Ltd.] also established a compensation assessment clawback mechanism, which comprehensively links management compensation to the Company's ESG performance assessment, ensuring the implementation of management's ESG governance responsibilities." (Zijin Mining Co. Ltd. Climate Change Action Plan (2023) p9 &lt;https://www.zijinmining.com/upload/file/2023/04/27/04f3b007d72442b8b2aa0046ca36ded1.pdf&gt; accessed 4 Sep 2024)</t>
  </si>
  <si>
    <t>"Our principles are: direct emission reduction is better than carbon offset, carbon offset is better than carbon transaction. We implement carbon reduction measures according to the proportions from high to low, following the order of clean energy substitution, clean fuel substitution, energy-saving and emission-reducing technology replacement, carbon offsetting, and carbon trading.| [p. 28]</t>
  </si>
  <si>
    <t xml:space="preserve">Offsets: "We will make full use of the carbon trading market offsetting mechanism and maximise benefits through the offsetting of quotas and CCERs to reduce costs and emissions and increase efficiency of enterprises, achieving a win-win situation." [p. 23]. Fig. 11 on p. 28 suggests that 6.9% of the carbon emission reductions measures are through carbon offsets. 
Separate target: "We aim to complete the construction of carbon sink forests of no less than 20,000 tons of CO2 e/year by 2029, in order to essentially meet the Company‚Äôs annual carbon sink demand during the period from carbon peaking to carbon neutrality" [p. 34].
Removals; "During the carbon peaking period from 2023 to 2029, we will focus on the promotion and application of emission reduction measures. In the rapid decline of carbon emissions from 2030 to 2045, we will achieve the large-scale application of zero-carbon technologies and widespread demonstrations of negative carbon technologies. Following the national trajectory, in the period reaching carbon neutrality from 2046 to 2050, negative carbon technologies will be applied on a large scale, and we will focus on building carbon sinks and actively prepare for the research and development of innovative negative carbon technology." [p. 28] 
"Ecological Carbon Sink
Ecological carbon sink management activities such as afforestation, forest management and vegetation restoration in mining areas can achieve good natural carbon sequestration. Before carrying out the carbon sink work, we will gradually establish the ecosystem carbon sink monitoring and accounting system, conduct background surveys and carbon storage assessment, and potential analysis of carbon sinks such as forests, grasslands, wetlands, oceans, soil, frozen soil and other carbon sinks, and implement ecological protection and restoration of carbon sink effectiveness through monitoring and evaluation. We will continue to carry out afforestation and ecological restoration work, lock in forestry carbon sink resources on idle land in mining development and try to use forestry interest subsidies and policy incentives to invest in forestry carbon sink projects with low capital cost. We aim to complete the construction of carbon sink forests of no less than 20,000 tons of CO2 e/year by 2029, in order to essentially meet the Company‚Äôs annual carbon sink demand during the period from carbon peaking to carbon neutrality.
Carbon Capture Technology
Existing carbon capture technologies can be mainly classified into three categories: carbon dioxide capture, utilization and storage (CCUS), bioenergy with carbon capture and storage (BECCS) and direct air capture (DAC). The cost of carbon capture technology will be the price ceiling of future carbon price. We plan to prepare and deploy industrial flue gas carbon capture technology between 2022 and 2030, and select the best CCUS route (preferably organic amine method) based on different scenarios. Between 2030 and 2035, small and medium-sized CCUS capture technology with lower cost than the existing carbon price will be used for small-scale greenhouse gas capture. From 2036 to 2050, distributed DAC technology will be gradually applied to achieve large-scale carbon emission capture with the widespread use of hydrogen and biomass fuel and terminal electrification." [p. 34]
</t>
  </si>
  <si>
    <t>zijin mining aims to achieve carbon peak by 2029. (zijin mining co. ltd 2023 annual report p137)</t>
  </si>
  <si>
    <t>world kinect</t>
  </si>
  <si>
    <t>https://www.world-kinect.com/sites/default/files/2024-05/Sustainability_Report_Published_0.pdf</t>
  </si>
  <si>
    <t>"ambition to have commercially viable zero emission vessels operating along deep-sea trade routes by 2030"</t>
  </si>
  <si>
    <t xml:space="preserve">https://ir.wfscorp.com/news-releases/news-release-details/world-fuel-services-corporation-publishes-its-sustainability: "designed a comprehensive renewable energy and carbon offset program to make the carbon emissions from its operations net zero for 2019"
"we continue to seek out opportunities to reduce our carbon intensity over the next five years"
The company seeks to achieve its targets through offsets and carbon credits trading.
</t>
  </si>
  <si>
    <t>"carbon offset program to make the scope 1 and 2 emissions from our operations net zero for 2019" 
"total GHG emissions caused by the direct and indirect activities from a company". 
The company estimates emissions per GHG Protocol.</t>
  </si>
  <si>
    <t>"To ensure the transparency and accountability of our sustainability initiatives at World Fuel Services, we have both Board, sustainability committee, and executive-level oversight."</t>
  </si>
  <si>
    <t>The report mentions that bio-based materials like corn and other plant-based feedstocks act as a "natural carbon sink" as they extract CO2 from the atmosphere as they grow. Carbon Offsets: The company offers carbon offset options to help customers "compensate for any residual emissions". Sustainable Aviation Fuel credit (SAFc) Program: World Kinect has a "Book &amp; Claim" program where they purchase Sustainable Aviation Fuel (SAF) from a producer and "decouple" the environmental benefit from the physical fuel. This benefit can then be attached to a customer's purchase of conventional jet fuel, allowing them to claim the environmental benefits of the SAF. Energy Attribute Certificates (EACs): The company sources renewable power for its facilities through the purchase of Energy Attribute Certificates (EACs). Other Certificates: The report also mentions other types of certificates such as Certificates for RE Compliance (EI-Certs) and Guarantees of Origin</t>
  </si>
  <si>
    <t>by 2030, reduce the total annual ghg emissions by at least 20%, striving for 30% compared to 2008.</t>
  </si>
  <si>
    <t>x5 retail</t>
  </si>
  <si>
    <t>US98387E2054</t>
  </si>
  <si>
    <t>213800J17UJJJDGUVF56</t>
  </si>
  <si>
    <t>Russian Federation</t>
  </si>
  <si>
    <t>https://www.x5.ru/wp-content/uploads/2025/07/x5-ar24-en-v0708.pdf</t>
  </si>
  <si>
    <t xml:space="preserve">30x30 agenda for 2030:
2025: The Company plans to reduce direct and indirect emissions of GHG emissions (Scopes 1 and 2) per sqm of retail space by 15% as compared to 2019 through its energy efficiency efforts. (pg. 273 Annual Report)
2030: "Reduce other indirect (scope 3) GHG emissions intensity compared with 2020, t of CO2e per sqm of selling space" (pg. 5 ESG report) </t>
  </si>
  <si>
    <t>"X5‚Äôs GHG reduction targets are based on the methodology and requirements of the initiative and include considerations of achieving net zero by 2050." pg 95
"Since 2019, the Company has been calculating and monitoring its Scope 1 and Scope 2 greenhouse gas emissions, and the calculation of Scope 3 emissions was added in 2020" pg 84
There is also an interim target for 2023: "[In 2023], reduce GHG emissions (Scope 1 + Scope 2) intensity per sqm of selling space by 10% compared with 2019" pg 29.
UPDATE: According to the 2023 report they achieved a 15.3% reduction compared with 2019 in 2023  (pg. 16 2023 ESG report)
There is also a separate interim target for scope 3 emissions for 2025: "Reduce other indirect (Scope 3) GHG
emissions intensity compared with 2020, t of CO‚ÇÇe per year per sqm of selling space" (pg. 17 2023 ESG report)
The end target was introduced in 2020: https://esg.x5.ru/media/files/X5_Sustainability_Report_2020_ENG_3to516n.pdf</t>
  </si>
  <si>
    <t>"Since 2019, X5 has been assessing its GHG emissions on an annual basis in accordance with the Corporate Accounting and Reporting Standard of the GHG Protocol." (pg 97 2023 ESG report)
I have picked not specified for gases covered by end target as there are very few details about their 2050 carbon neutrality target in their sustainability reports only brief mentions in some press statements. However all the interim targets (2025,2030) cover Carbon dioxide and other GHGs.</t>
  </si>
  <si>
    <t xml:space="preserve">pg. 107-110 of 2024 Annual Report lays out which measures will be applied &amp; https://esg.x5.ru/en/goals/planet/
pg.123-125 measures of emission scopes covered by targets 2024 Annual Report
Accountability: Ensuring that executive remuneration is linked to ESG indicators: developing a system of sustainability-related KPIs and embedding it into the Company‚Äôs executive remuneration system to help motivate them to implement our 2023 and 30√ó30 agenda. (p111 &amp; 315 Annual report) The KPIs include the LTI programme, which aims for a 10% carbon footprint cut by 2023 vs a 2019 baseline. The KPIs also include other sustainability metrics, such as boosting the share of packaging that is recycled, as well as waste management initiatives, which are vital for decreasing Scope 3 emissions. Overall, climate-related KPIs hold a 5% weighting for total management team KPIs.
Unfortunately no fully detailed public transition plan is available, only general strategy and periodic progress report. </t>
  </si>
  <si>
    <t>No mentions anywhere in the report of offsets or credits.</t>
  </si>
  <si>
    <t>novo nordisk</t>
  </si>
  <si>
    <t>https://web.archive.org/web/20250622170249/https://www.novonordisk.com/content/dam/nncorp/global/en/investors/irmaterial/annual_report/2025/novo-nordisk-annual-report-2024.pdf</t>
  </si>
  <si>
    <t xml:space="preserve">We have a scope 1 and 2 emissions target of zero CO2e by 2030 and overall net zero emissions by 2045. We strengthened our Circular for Zero ambition by setting a target, aligned with climate science, of a 33% reduction of our absolute scope 3 emissions by 2033 compared to a 2024 baseline. </t>
  </si>
  <si>
    <t xml:space="preserve">2024 annual report - General information: ESG performance (p. 47) </t>
  </si>
  <si>
    <t>"The targets covering greenhouse gas emissions from our company‚Äôs operations (scopes 1 and 2) are consistent with reductions required to keep warming to 1.5¬∞C. We recognise the need to broaden the scope of climate action to the supply chain and will work with key suppliers to limit the carbon emission as the main priority under Scope 3." https://web.archive.org/web/20240924033052/https://www.novonordisk.com/sustainable-business/zero-environmental-impact/climate-change-position.html</t>
  </si>
  <si>
    <t>Novo Nordisk‚Äôs Executive Management is formally accountable for the delivery of its climate targets, including its 2030, 2033, and 2045 goals. Sustainability performance, including emissions reductions, is integrated into executive incentive structures (p. 50). The company conducts quarterly tracking of Scope 3 emissions and is expanding internal checks and reviews from 2024 onward. Governance oversight is further supported by board-level engagement and alignment with CDP, TCFD, and SBTi frameworks. 
Source: https://web.archive.org/web/20250622170249/https://www.novonordisk.com/content/dam/nncorp/global/en/investors/irmaterial/annual_report/2025/novo-nordisk-annual-report-2024.pdf</t>
  </si>
  <si>
    <t>Beyond 2033, Novo Nordisk expects to use carbon removals to neutralise residual CO2e emissions of up to 10% of the baseline emissions towards our net zero 2045 target, in line with SBTi requirements and guidance from the Intergovernmental Panel on Climate Change (IPCC). We are exploring opportunities for removing and storing GHG involving both nature- and technology-based solutions. Our potential locked-in GHG emissions are limited but relevant in relation to our partially fossil-fuel-powered production sites, which we are working to convert to electric and renewable energy (p.55). There is no indication that such removals will be applied to the interim targets for 2030 or 2033; rather, they are reserved exclusively for residual emissions on the path to the 2045 goal. Additionally, there is no evidence that voluntary carbon credits or offsets not involving removals are being used at scale by Novo Nordisk prior to 2033.
Source: https://web.archive.org/web/20240924033052/https://www.novonordisk.com/sustainable-business/zero-environmental-impact/climate-change-position.html</t>
  </si>
  <si>
    <t>in 2024, we strengthened our circular for zero ambition by setting a target, and scope 3 emissions by 24%, underlining the importance of our updated aligned with climate science, of a 33% reduction of our absolute scope 3 emissions by 2033 (the target covers nearly 70% of our scope 3 emissions in accordance with sbti provisions) compared to a 2024 baseline. in addition, we have a scope 1 and 2 emissions target of zero co2e by 2030 and overall net zero emissions by 2045.</t>
  </si>
  <si>
    <t>olam</t>
  </si>
  <si>
    <t>Olam International Ltd.</t>
  </si>
  <si>
    <t>SG1Q75923504</t>
  </si>
  <si>
    <t>33D7DTWH8BNIUWE0IF81</t>
  </si>
  <si>
    <t>Food and agri-business company Olam International Ltd. commits to reduce absolute scope 1 and 2 GHG emissions 50% by 2030 and 100% by 2050 from a 2017 base year. Olam International Ltd. also commits to reduce scope 3 GHG emissions 50% per tonne of agricultural product by 2030 and absolute scope 3 GHG emissions 67% by 2050 from a 2017 base year. *The target boundary includes biogenic emissions and removals from bioenergy feedstocks.</t>
  </si>
  <si>
    <t>Olam International</t>
  </si>
  <si>
    <t>https://web.archive.org/web/20250723071431/https://www.olamgroup.com/content/dam/olamgroup/investor-relations/ir-library/annual-reports/annual-reports-pdfs/2024/olam_annual_report_2024.pdf</t>
  </si>
  <si>
    <t xml:space="preserve">
Overall net-zero target: OFI Group Limited commits to reach net-zero greenhouse gas emissions across the value chain by 2050. Near-term targets: Energy &amp; Industry: OFI Group Limited commits to reduce absolute scope 1 and 2 GHG emissions 50% by 2030 from a 2020 base year.* OFI Group Limited also commits to reduce absolute scope 3 GHG emissions from purchased goods and services, capital goods, fuel- and energy-related activities, upstream and downstream transportation and distribution and waste generated in operations 30% within the same timeframe 
https://web.archive.org/web/20250812005928/https://sciencebasedtargets.org/target-dashboard</t>
  </si>
  <si>
    <t>Olam is a signatory to the Business Ambition for 1.5°C  commitment with approved targets since 2019 and is committed to aligning its goals with internationally agreed science-based targets [...] OFI Group Limited commits to reduce absolute scope 1 and 3 FLAG GHG emissions 72% by 2050 from a 2020 base year. https://web.archive.org/web/20250505234301/https://www.olamgroup.com/content/dam/olamgroup/investor-relations/ir-library/annual-reports/annual-reports-pdfs/2024/supplementary_sustainability_disclosures.pdf https://web.archive.org/web/20250812005928/https://sciencebasedtargets.org/target-dashboard</t>
  </si>
  <si>
    <t>The GHG footprint is reported based on metric tonnes of CO2-equivalent, which includes CO2 , CH4, N2O as our key emitted greenhouse gases. (GHG Methodology - Pg 11 of Supplementary Sustainability Disclosures 2024 document) 
https://web.archive.org/web/20250505234301/https://www.olamgroup.com/content/dam/olamgroup/investor-relations/ir-library/annual-reports/annual-reports-pdfs/2024/supplementary_sustainability_disclosures.pdf</t>
  </si>
  <si>
    <t>Under the climate action section in 2024 Annual Report, there are plenty mentions of the measures they are implementing to reduce GHG emissions of all Scopes. However, there are no clear mentions of how much reduction are expected of these measures, the extent of which the measures will be applied, and there is no mention of schedule for regular review of measures.</t>
  </si>
  <si>
    <t>Carbon Offsetting Rice Emissions (CORE) in India -  The CORE India project, a partnership between Olam¬†Agri, Deutsche Gesellschaft f√ºr Internationale Zusammenarbeit (GIZ) GmbH, IRRI, and UN Women, empowers smallholder rice farmers to reduce GHG emissions (particularly methane from¬†flooded fields) through climate-smart practices, including Alternate Wetting and Drying (AWD). Currently working with 13,353 farmers (11,882 women and 1,471 men) across three Indian states, the project provides climate sensitive technologies, best practices and support for¬†carbon credit accreditation. The goal by 2026 is¬†to¬†train 20,000 farmers, reduce CO2 emissions by¬†90,000 tonnes, and empower 2,500 women farmers as leaders and entrepreneurs.
(Pg 100 of 2024 Annual Report)</t>
  </si>
  <si>
    <t>compass</t>
  </si>
  <si>
    <t>Compass Group PLC</t>
  </si>
  <si>
    <t>GB00BLNN3L44</t>
  </si>
  <si>
    <t>2138008M6MH9OZ6U2T68</t>
  </si>
  <si>
    <t>Hotels, Restaurants and Leisure, and Tourism Services</t>
  </si>
  <si>
    <t>Overall net-zero target:
Compass Group PLC commits to reach net-zero greenhouse gas emissions across the value chain by FY2050.
Near-term targets:
Energy &amp; Industry: Compass Group PLC commits to reduce absolute scope 1 and 2 GHG emissions 46.2% by FY2030 from a FY2019 base year. Compass Group PLC also commits to reduce absolute scope 3 GHG emissions from purchased goods and
services 28% within the same timeframe.
FLAG: Compass Group PLC commits to reduce scope 3 FLAG GHG emissions 33.3% by FY2030 from a FY2019 base year.* Compass Group PLC also commits to no deforestation across its primary deforestation-linked commodities, with a target date of December 31, 2025. *Target includes FLAG emissions and removals.
Long-term targets:
Energy &amp; Industry: Compass Group PLC commits to reduce absolute scope 1 and 2 GHG emissions 90% by FY2050 from a FY2019 base year. Compass Group PLC also commits to reduce absolute scope 3 GHG emissions 90% within the same
timeframe.
FLAG: Compass Group PLC commits to reduce scope 3 FLAG GHG emissions 72% by FY2050 from a FY2019 base year.* *Target includes FLAG emissions and removals.</t>
  </si>
  <si>
    <t>Compass</t>
  </si>
  <si>
    <t>https://web.archive.org/web/20250318165743/https://www.compass-group.com/content/dam/compass-group/corporate/sustainability/2025/sustainability-report_2024.pdf</t>
  </si>
  <si>
    <t xml:space="preserve">
"Our Global Commitments: Climate Net Zero greenhouse gas emissions across our global value chain by 2050. Scope 1 &amp; 2: 46% reduction in our absolute Scope 1 and 2 GHG emissions by 2030, from a 2019 base year Scope 3: FLAG - commitment to reduce Scope 3 FLAG GHG emissions 33.3% by 2030, from a 2019 base year; Non FLAG - 28% reduction in our absolute Scope 3 GHG emissions from all food and drink purchased by 2030, from a 2019 base year", as per the Global Roadmap to Net Zero https://web.archive.org/web/20250927184014/https://www.compass-group.com/content/dam/compass-group/corporate/sustainability/net-zero/Planet_Promise_Roadmap_1021.pdf AND https://web.archive.org/web/20250927184227/https://www.compass-group.com/en/sustainability/planet/climate-net-zero-2050.html Re the status date:https://web.archive.org/web/20250927184722/https://www.compass-group.be/en/stories/compass-group-aims-for-climate-neutrality-by-2050</t>
  </si>
  <si>
    <t>On Progress and Coverage: "As we continue to win new business across regions, with our full year revenues growing by 10%, our absolute Scope 1, 2 and 3 emissions have increased 6% year-on-year. However, our overall greenhouse gas intensity ratio (normalised for revenue growth) across all Scope 1, 2 and 3 emissions has reduced by 4% compared to 2023. Only 2% of Compass Group‚Äôs GHG emissions are Scope 1 and 2. These have increased year-on-year due to our acquisitions. Approximately 98% of Compass Group‚Äôs GHG emissions are Scope 3. Since these are created in the supply chain, the only way for us to lower them is to gather detailed information that enables us to work with suppliers to reduce supply chain emissions. This is why we are partnering with a leading carbon management consultancy specialising in the food and agriculture industry to measure our Scope 3 emissions more accurately. Our total 2024 reported Scope 3 emissions are 11,965,107‚Ä† tCO2e.We are in the process of aligning with the new Forest, Land and Agriculture (FLAG) guidance under the SBTi. We continue to work on monitoring and updating our science-based targets, including new SBTi FLAG and non-FLAG targets, and aim to have fully aligned targets in early 2025." Global Roadmap to Net Zero: https://web.archive.org/web/20250927184014/https://www.compass-group.com/content/dam/compass-group/corporate/sustainability/net-zero/Planet_Promise_Roadmap_1021.pdf</t>
  </si>
  <si>
    <t xml:space="preserve">
Scope 3 Targets cover the most material category: Purchased Goods and Services (specifically food and drink), as this accounts for the vast majority of their emissions.</t>
  </si>
  <si>
    <t>Measures for all emission scopes that are covered by the target, Schedule for regular review of measures, Information on the extent to which measures will be applied (e.g. if switching to EVs, what share of the fleet; if installing an own solar PV installation, what is the installed capacity)</t>
  </si>
  <si>
    <t>On Measures: "What we will do ‚Ä¢ Transition global fleet vehicles to 100% plug-in electric ‚Ä¢ Switch to renewable electricity across our controlled operations ‚Ä¢ Invest in decarbonisation projects that accelerate Net Zero innovation ‚Ä¢ Increase sourcing from regenerative agriculture across all key food product categories" as per the Global Roadmap to Net Zero." Over the last two years Compass USA‚Äôs procurement business, Foodbuy, has held Future Forward meetings to understand how its Scope 3 emissions could be reduced. They have engaged 25 of their largest supply partners, representing more than $3 billion of spend and discussed strategies to reduce emissions including farm-level interventions, packaging innovations and distribution efficiencies." In addition, to the Global Roadmap to Net Zero , Climate Transition Plans (CTPs) have been adopted. On Governance: "Our Corporate Responsibility Committee oversees the development and implementation of policies and strategies, such as our climate net zero commitment, to ensure progress is being made towards our KPIs and GHG emissions targets and that we are upholding our high standards of ethics and integrity." as per the Sustainability Report 2024 "Independent assurance: KPMG LLP provided independent limited assurance, using assurance standards ISAE(UK)3000 and ISAE3410, over selected ESG data points included in our 2024 sustainability reporting."</t>
  </si>
  <si>
    <t xml:space="preserve">Carbon Removal Solutions must have: Permanence, High Deployment Speed, Scalability, Low competition for land, Measurable co-benefits for our sector 
https://www.compass-group.co.uk/media/rujbjjct/compass-transition-plan-final-07-24.pdf (Page 74)
</t>
  </si>
  <si>
    <t>" The farm has implemented a variety of regenerative agriculture practices, including enhanced herbal leys ‚Äì diverse pasture compositions that increase carbon sequestration ‚Äì a reduction in the use of fertilisers and pesticides to promote biodiversity and healthier produce, and improved soil health through practices such as cover cropping and no-till farming. In 2024, we launched a new Deforestation Policy, aligning with the EUDR. This aims to establish deforestation-free supply chains by 2025 and includes a commitment to be deforestation-free in our North America and UK operations by the end of 2025. You can read the policy here: www.compass-group.com/policies." On Removals: The report explicitly lists Regenerative agriculture and On-farm interventions as part of its decarbonisation activities for the Supply chain (Scope 3 emissions)</t>
  </si>
  <si>
    <t>Hospitality</t>
  </si>
  <si>
    <t>hyundai mobis</t>
  </si>
  <si>
    <t>HYUNDAI MOBIS Co., Ltd.</t>
  </si>
  <si>
    <t>KR7012330007</t>
  </si>
  <si>
    <t>988400HJA9E0ZVDHRS65</t>
  </si>
  <si>
    <t>Near-Term Targets: HYUNDAI MOBIS Co., Ltd. commits to reduce absolute scope 1 and 2 GHG emissions 46.2% by FY2030 from a FY2019 base year. HYUNDAI MOBIS Co., Ltd. also commits to reduce scope 3 GHG emissions from purchased goods and services 55% per million KRW value added within the same timeframe.</t>
  </si>
  <si>
    <t>Hyundai Mobis Co</t>
  </si>
  <si>
    <t>https://web.archive.org/web/20231005094949/https://www.mobis.co.kr/resources/pdf/MOBIS_Net-Zero_Report_en.pdf</t>
  </si>
  <si>
    <t>2023 Sustainability Report: https://web.archive.org/web/20231005092249/https://www.mobis.co.kr/upload/202307131157165410.pdf</t>
  </si>
  <si>
    <t>Gases: various generic references to 'greenhouse gases' but not clearly specified to which GHGs this is referring.
Scopes: "Hyundai Mobis established the 2045 Net-Zero Roadmap to reduce GHG emissions by 30% by 2030 from 2019 levels and to achieve net-zero emissions at all our domestic and overseas operations (Scope 1 &amp; 2 emissions) by 2040 and across our entire supply chains (Scope 3 emissions) by 2045." [p. 58 of https://web.archive.org/web/20231005092249/https://www.mobis.co.kr/upload/202307131157165410.pdf]</t>
  </si>
  <si>
    <t xml:space="preserve">Plan: https://web.archive.org/web/20231005094949/https://www.mobis.co.kr/resources/pdf/MOBIS_Net-Zero_Report_en.pdf
Emissions reductions expected are set out on p. 7 of https://web.archive.org/web/20231005094949/https://www.mobis.co.kr/resources/pdf/MOBIS_Net-Zero_Report_en.pdf
Reviews: various references to reviews but not scheduled
Reporting: annual sustainability reports. Latest (2023): https://web.archive.org/web/20231005092249/https://www.mobis.co.kr/upload/202307131157165410.pdf
Leadership: "CEO remuneration is determined through performance appraisals. As ESG management increasingly plays a role in ensuring corporate sustainability, we added corporate ESG ratings, used as a factor for inclusion on the Dow Jones Sustainability Index, as well as ESG activity results of respective BUs and divisions, to the KPIs for our CEO." [p. 36 of https://web.archive.org/web/20231005092249/https://www.mobis.co.kr/upload/202307131157165410.pdf] </t>
  </si>
  <si>
    <t>Credits: some evidence of credits being purchased but not clearly included in the target [see p. 108 of https://web.archive.org/web/20231005092249/https://www.mobis.co.kr/upload/202307131157165410.pdf]
Removal: the roadmap shows that Hyundai Mobis is clearly planning to use some removal of residual emissions, but separate target not set [see p. 7 of https://web.archive.org/web/20231005094949/https://www.mobis.co.kr/resources/pdf/MOBIS_Net-Zero_Report_en.pdf]</t>
  </si>
  <si>
    <t>abbott laboratories</t>
  </si>
  <si>
    <t>https://www.abbott.com/content/dam/corp/abbott/en-us/hub-new/Abbott-2023-Global-Sustainability-Report-June-2024.pdf</t>
  </si>
  <si>
    <t>UK SUBSIDARY: Abbott Laboratories Ltd, a UK subsidiary of Abbott Laboratories, is committed to achieving Net Zero emissions by 2050 (Source: https://www.abbott.co.uk/content/dam/corp/abbott/en-gb/documents/pdfs/PPN-0621-2023-Carbon-Reduction-Plan-Abbott-Laboratories-Ltd.pdf).</t>
  </si>
  <si>
    <t xml:space="preserve">‚Ä¢ Reduce absolute Scope 1 and 2 carbon emissions by 30% from 2018 baseline by the end of 2030, consistent with the objectives of the Science Based Targets initiative (SBTi).
Scope 3 emissions are estimated annually using the GHG Protocol Corporate Value Chain (Scope 3) 
‚Ä¢ Accounting and Reporting Standard, referring to the categories applicable to Abbott. We are working with key carbon-intensive suppliers to reduce our Scope 3 footprint (Quantitative Scope 3 target is forthcoming).
(Sources: Abbott 2030 Sustainability Plan and Global Sustainability Report 2023)
</t>
  </si>
  <si>
    <t>‚Ä¢ The 2030 Sustainability Plan is integrated into the business plans, financial planning processes, and existing governance structures, including oversight from the Board of Directors. 
‚Ä¢ Overall responsibility for sustainability sits with management, and the leadership covenant reinforces this by explicitly stating that senior leaders are accountable for the achievement of Abbott‚Äôs 2030 Sustainability Plan goals.
‚Ä¢ Each of the officers, including the Chairman and CEO, carries human capital goals to help create a diverse and innovative workforce.
(Sources: Abbott 2030 Sustainability Plan and Global Sustainability Report 2023)</t>
  </si>
  <si>
    <t xml:space="preserve">Given its Global Sustainability Report 2023, Abbott Laboratories has robust sustainability programs aimed at reducing its environmental footprint; however, direct carbon offsetting programs do not appear to be their primary approach. The company focuses on reducing emissions through operational efficiencies, renewable energy adoption, and collaboration with suppliers to reduce Scope 1, 2, and 3 emissions. </t>
  </si>
  <si>
    <t>standard chartered</t>
  </si>
  <si>
    <t>https://web.archive.org/web/20250721205348/https://av.sc.com/corp-en/nr/content/docs/Transition-plan.pdf</t>
  </si>
  <si>
    <t xml:space="preserve">Scope 1 and 2 emissions, while making up less than 1 per cent of the Group‚Äôs total emissions, are included within our suite of net zero targets to demonstrate our commitment to decarbonisation. In 2021, we announced our aim to reach ‚Äúoperational net zero‚Äù by 2025. </t>
  </si>
  <si>
    <t>Further targets include:
- Intentions to set a methane reduction target by the end of 2025
- 85% reduction in absolute financed thermal coal-mining emissions by 2030
 - 63% reduction in revenue-based carbon intensity for power investments by 2030
 - 33% reduction in revenue-based carbon intensity for steel and mining investments by 2030
 - 30% reduction in revenue-based carbon intensity for oil and gas investments by 2030
https://web.archive.org/web/20250721205450/https://www.sc.com/en/press-release/standard-chartered-publishes-transition-plan/
https://av.sc.com/corp-en/nr/content/docs/standard-chartered-plc-full-year-2024-report.pdf</t>
  </si>
  <si>
    <t>They plan to have net-zero financing (i.e. all their investments will be net zero) by 2050 (https://www.sc.com/en/about/sustainability/position-statements/climate-change/)</t>
  </si>
  <si>
    <t>Long Term Incentive Plans (LTIP) awards are granted to senior executives who have the ability to influence the long-term performance of the Group.</t>
  </si>
  <si>
    <t>"Reduce O&amp;G production emissions using CCS-Based removals" p63</t>
  </si>
  <si>
    <t>shanghai construction</t>
  </si>
  <si>
    <t>Shanghai Construction</t>
  </si>
  <si>
    <t>https://www.scg.com.cn/uploadpath/2024/4/23/982a39b5-21e2-4b42-9175-dc82ef2c5edc.pdf</t>
  </si>
  <si>
    <t>Supports China's dual carbon goals, but does not have its own emission reduction targets. 
Annual report 2023 - https://www.scg.com.cn/uploadpath/2024/4/23/982a39b5-21e2-4b42-9175-dc82ef2c5edc.pdf
"‰ª•Á¢≥ËææÂ≥∞Á¢≥‰∏≠ÂíåÂ∑•‰Ωú‰∏∫ÂºïÈ¢ÜÔºåÊåÅÁª≠ÊèêÈ´òÂª∫Á≠ëÈ¢ÜÂüüËÉΩÊ∫êÂà©Áî®ÊïàÁéá„ÄÅÈôç‰ΩéÁ¢≥ÊéíÊîæÊ∞¥Âπ≥ÔºåÈ¢ÑÊúüÂ∏¶Âä®Âª∫Á≠ëÈ¢ÜÂüüÁªøËâ≤‰ΩéÁ¢≥ÊîπÈÄ†Êñ∞ÈúÄÊ±Ç" (P.12, 2023 Annual Report) 
(Translation: "Guided by [China's] carbon peaking and carbon neutrality goals, we will continue to improve energy utilization efficiency and reduce carbon emission levels in the building sector, which is expected to drive new demand for green and low-carbon transformation in the building sector.")</t>
  </si>
  <si>
    <t>inditex</t>
  </si>
  <si>
    <t>ES0148396007</t>
  </si>
  <si>
    <t>549300TTCXZOGZM2EY83</t>
  </si>
  <si>
    <t xml:space="preserve">Overall Net-Zero Target: Inditex commits to reach net-zero greenhouse gas emissions across the value chain by FY2040. Near-Term Targets: Inditex commits to reduce absolute scope 1, 2, and 3 GHG emissions 53% by FY2030 from a FY2018 base year. 
Within this target, Inditex commits to reduce absolute scope 1 and 2 GHG emissions 95% by FY2030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51% within the same timeframe.
  Long-Term Targets: Inditex commits to maintain at least 95% absolute scope 1 and 2 GHG emissions reductions from FY2030 through FY2040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90% by FY2040 from a FY2018 base year. </t>
  </si>
  <si>
    <t>http://archive.today/2025.09.25-193154/https://www.inditex.com/itxcomweb/api/media/cdcf54dd-4c9b-4ee9-92ab-f55d28d65901/Inditex%20New%20Sustainability%20Commitments.pdf?t=1753268447796</t>
  </si>
  <si>
    <t>"Reducing our emissions by over 50% (in our own operations and our value chain)."
"Reducing our absolute scope 1 and 2 emissions (i.e., our own emissions) by 90% with respect to 2018 levels."
"Reducing our absolute scope 3 emissions (i.e., those emitted by our value chain) by 50% with respect to 2018 levels"</t>
  </si>
  <si>
    <t>Other interim targets include moving to only using textile raw materials with a smaller environmental footprint as well as protecting and restoring biodiversity across 5 million hectares by 2030. (p.6, New Sustainability Commitments Report)
The remaining 10% that will not be reduced by 2040, will instead be offset by carbon absorption initiatives (p.7, New Sustainability Commitments Report)</t>
  </si>
  <si>
    <t xml:space="preserve">'Carbon' and 'Greenhouse Gas emissions' appear to be used interchangeably - however, 'Carbon' is referred to significantly more and there are no explicit definitions of 'Greenhouse Gas emissions' and what that term covers.  </t>
  </si>
  <si>
    <t xml:space="preserve">Their Climate Transition Plan is a public document. However the plan mentions 'Greenhouse Gas Emissions' yet does not define them and only directly addresses carbon; there are no references to the amount of emissions that could be saved per year as a result of their plan. There is mention of extent of which measures will be applied, ie. 'the installation of three 5.5-6 MW wind turbines, aims to increase renewable energy capacity in the grid and reduce greenhouse gas emissions' - yet no information of emission reduction from this method. 
http://archive.today/2025.09.25-193812/https://www.inditex.com/itxcomweb/api/media/450e8c9d-3266-4ffe-abb0-62fe206a188c/Inditex+Climate+Transition+Plan.pdf?t=1710345903031 </t>
  </si>
  <si>
    <t xml:space="preserve">They state that they will reduce their carbon footprint by ~90% by 2040, and will remove the remaining ~10% using  carbon absorption initiatives. They do not define what these carbon absorption initiatives will be. </t>
  </si>
  <si>
    <t>best buy</t>
  </si>
  <si>
    <t>Best Buy Co., Inc.</t>
  </si>
  <si>
    <t>US0865161014</t>
  </si>
  <si>
    <t>HL5XPTVRV0O8TUN5LL90</t>
  </si>
  <si>
    <t>American multinational consumer electronics retailer Best Buy commits to reduce absolute Scope 1 and Scope 2 GHG emissions 50% by 2030 from a 2017 base-year. Best Buy also commits to reduce absolute Scope 3 GHG emissions from Use of Sold Products 20% by 2030 from a 2017 base-year.</t>
  </si>
  <si>
    <t>Best Buy Co</t>
  </si>
  <si>
    <t>https://web.archive.org/web/20251004122802/https://corporate.bestbuy.com/wp-content/uploads/2025/07/BestBuy-CRS-Report-2025.pdf?utm</t>
  </si>
  <si>
    <t xml:space="preserve">Reduce carbon emissions in our operations by 75% by 2030 (over 2009 baseline) and become carbon neutral by 2040.
</t>
  </si>
  <si>
    <t xml:space="preserve">Best Buy has committed to reach net zero emissions in its operations (Scopes 1 &amp; 2) by 2040, with an interim target to reduce carbon emissions by 75% by 2030, using a 2009 baseline. As of FY25, the company reports it has achieved a 74% emissions reduction relative to 2009. Their most recent 2024 CR&amp;S Report continues to reaffirm these goals. Best Buy also engages suppliers and product-use emissions (Scope 3) through sustainable product selection and supply chain measures, even though the net zero target is explicitly framed for its direct operations. source: https://web.archive.org/web/20251004122802/https://corporate.bestbuy.com/wp-content/uploads/2025/07/BestBuy-CRS-Report-2025.pdf?utm https://web.archive.org/web/20251004122750/https://corporate.bestbuy.com/wp-content/uploads/2024/07/BBY-CRS-Report-July2024.pdf?utm
</t>
  </si>
  <si>
    <t xml:space="preserve">Best Buy‚Äôs net zero by 2040 target covers Scope 1 and Scope 2 emissions across its global operations, following the GHG Protocol and including carbon dioxide (CO‚ÇÇ) and other greenhouse gases (CH‚ÇÑ, N‚ÇÇO, HFCs, etc.). The target uses a 2009 baseline year and is supported by an interim goal to reduce emissions 75% by 2030. In addition, Best Buy has a Scope 3 target to reduce value chain emissions 25% by 2030 (from a 2017 baseline), focusing on product use and supplier engagement. These targets are approved by the Science Based Targets initiative (SBTi) and aligned with the 1.5°C  pathway. source: https://web.archive.org/web/20250715000000/https://corporate.bestbuy.com/wp-content/uploads/2025/07/BestBuy-CRS-Report-2025.pdf https://web.archive.org/web/20240715000000/https://corporate.bestbuy.com/wp-content/uploads/2024/07/BBY-CRS-Report-July2024.pdf Source
</t>
  </si>
  <si>
    <t xml:space="preserve">Best Buy has a publicly available plan to reach its emissions targets, detailed in its annual Corporate Responsibility &amp; Sustainability (CR&amp;S) reports, which describe measures across scopes, quantitative emissions reductions, and operational levers such as energy efficiency, renewable energy procurement, and supply chain engagement. Oversight is provided by senior leadership (including the Chief Sustainability Officer) and by the Board‚Äôs Nominating, Corporate Governance &amp; Public Policy Committee. The company publishes annual reporting on progress and revisits its materiality matrix every 2‚Äì3 years. In its 2025 CR&amp;S Report, Best Buy states that its GHG emissions data (Scopes 1, 2, and 3) are independently verified (limited assurance) and that the governance structure includes board-level supervision of sustainability strategy. source: https://web.archive.org/web/20250715000000/https://corporate.bestbuy.com/wp-content/uploads/2025/07/BestBuy-CRS-Report-2025.pdf
</t>
  </si>
  <si>
    <t xml:space="preserve">Best Buy does not explicitly rely on externally traded offsets or credits outside of its value chain to meet its net zero goal. Although the company mentions ‚Äúneutralizing remaining emissions with additional, quantifiable, real, permanent and socially beneficial offsets‚Äù in its FY25 CR&amp;S report, its main strategy remains focused on emissions reductions and renewable energy deployment within operations and supply chain. There is no publicly stated separate target for removals (e.g. nature-based or CCS), and the company has not clearly disclosed using carbon removal methods within its direct target boundary. Source: https://web.archive.org/web/20250715000000/https://corporate.bestbuy.com/wp-content/uploads/2025/07/BestBuy-CRS-Report-2025.pdf
</t>
  </si>
  <si>
    <t>northwestern mutual</t>
  </si>
  <si>
    <t>https://web.archive.org/web/20250707221609/https://www.northwesternmutual.com/assets/pdf/sustainability/2024-sustainability-and-impact-report.pdf</t>
  </si>
  <si>
    <t xml:space="preserve">Company reports Scope 1 and 2 emissions data in their Task Force on Climate-Related Financial Disclosures (TCFD) report, filed annually
with the California Department of Insurance., but has no stated emissions reduction target. They have engaged a third-party sustainability advisory firm to support their development of an emissions reduction strategy, which includes identifying opportunities for facility upgrades and efficiencies. </t>
  </si>
  <si>
    <t xml:space="preserve">Company reports Scope 1 and 2 emissions data in their Task Force on Climate-Related Financial Disclosures (TCFD) report, filed annually
with the California Department of Insurance., but has no stated emissions reduction target. </t>
  </si>
  <si>
    <t>Northwestern Mutual publishes its Sustainability and Impact Report annually and tracks Scope 1 and 2 emissions, but does not have a climate target or governance structure linked to achieving one.</t>
  </si>
  <si>
    <t>schneider electric</t>
  </si>
  <si>
    <t>FR0000121972</t>
  </si>
  <si>
    <t>969500A1YF1XUYYXS284</t>
  </si>
  <si>
    <t>Overall Net-Zero Target French multinational corporation Schneider Electric commits to reach net zero greenhouse gas emissions across the value chain by 2050 from a 2021 base year. Near-Term Targets French multinational corporation Schneider Electric commits to reduce absolute scope 1 and 2 GHG emissions 76% by 2030 from a 2021 base year. Schneider Electric also commits to increase annual sourcing of renewable electricity from 82% in 2021 to 100% by 2030. Schneider Electric further commits to reduce absolute scope 3 GHG emissions 25% by 2030 from a 2021 base year. Long-Term Targets French multinational corporation Schneider Electric commits to reduce absolute scope 1 and 2 GHG emissions 90% by 2050 from a 2021 base year. Schneider Electric also commits to reduce absolute scope 3 GHG emissions 90% within the same timeframe.</t>
  </si>
  <si>
    <t>https://web.archive.org/web/20251010224252/https://www.se.com/ww/en/about-us/sustainability/climate-commitment/</t>
  </si>
  <si>
    <t>"By 2030, reduce value chain emissions by 25% and be ‚ÄúNet-Zero ready‚Äù in operations. Schneider Electric commits to reduce its absolute Scope 3 GHG emissions across its entire value chain by 25% from a 2021 base year. This encompasses all Scope 3 emissions, in particular upstream emissions from purchased goods and services, as well as downstream emissions from the use of electricity by its sold products... Having ‚ÄúNet-Zero ready‚Äù operations means the Group plans to reduce absolute emissions from Scopes 1 and 2 by 76% from a 2021 base year (equivalent to a 90% reduction compared to 2017) and balance residual emissions from its operations with carbon removal credits of growing quality and durability" (Schneider Electric 2023 Sustainable Development Report, pg. 99).</t>
  </si>
  <si>
    <t>"By 2050, reach Net-Zero CO2 emissions across the entire value chain. To reach its Net-Zero Commitment, the Group will reduce its absolute Scopes 1, 2, and 3 GHG emissions by at least 90% from a 2021 base year, and balance its residual emissions with high quality carbon removal, in line with the SBTi 'Corporate Net-Zero Standard'" (Schneider Electric 2023 Sustainable Development Report, pg. 99).</t>
  </si>
  <si>
    <t>The target encompasses all greenhouse gas emissions across Scopes 1, 2, and 3, aiming for a 90% reduction from the 2021 baseline by 2050.</t>
  </si>
  <si>
    <t>Schneider Electric's governance structures include accountability for sustainability targets, with leadership formally responsible for delivery. The company also emphasizes equity in its sustainability initiatives.</t>
  </si>
  <si>
    <t>Avoid social harm, Avoid biodiversity harm, Must be high environmental integrity, Not include avoided emissions (e.g. via renewable energy projects), Not include emissions reductions (e.g. via greater efficiency), Not include biological sequestration (e.g. via afforestation)</t>
  </si>
  <si>
    <t xml:space="preserve">Strategic procurement programs including traditional and renewable energy, distributed energy resources, microgrids, global Energy Attribute Certificates, and carbon offsets. Compensate 100% of scope 1 and 2 emissions with credits generated by the Livelihoods Carbon Funds.
</t>
  </si>
  <si>
    <t>Schneider Electric has invested in carbon removal projects through the Livelihoods Carbon Funds, focusing on reforestation, agroforestry, and sustainable agriculture practices. As of December 2023, the total carbon credits accumulated since 2011 amounted to 499,743 tons.</t>
  </si>
  <si>
    <t>kb financial</t>
  </si>
  <si>
    <t>KR7105560007</t>
  </si>
  <si>
    <t>529900TKE4MXG3Q6GW86</t>
  </si>
  <si>
    <t>Headline target: KB Financial Group commits to achieve SBTs in corporate instruments (equity, bonds, loans), commercial real estate, electricity generation project finance portfolios by 2030 from a 2019 base year. KB Financial Group‚Äô s portfolio targets cover 12.89% of its total investment and lending activities by total exposure* as of December 31st, 2019. ** Total exposure is the sum of loans, equity, bonds, beneficiary certificates, and other securities managed by KB Financial Group. Full target: https://sciencebasedtargets.org/resources/files/Target-lanaguge-and-summary_KBF.docx-1.pdf</t>
  </si>
  <si>
    <t>https://web.archive.org/web/20251012165433/https://www.kbfg.com/common/jsp/fileDownUtil.jsp?filepath=/data/esg/sustainability/KBFG_2024_Sustainability%20Report_General%20Stakeholder_ENG.pdf</t>
  </si>
  <si>
    <t>The target for operational emissions is to achieve a 42% reduction compared to the 2020 levels by 2030</t>
  </si>
  <si>
    <t xml:space="preserve">KB have declared targets for their internal operational carbon emissions and for their asset portfolio and scope 3 emissions - these targets combined are intended to see them through to net -zero by 2050.
KB Financial Group utilised the SDA methodology and Temperature Rating method according to the SBTi methodology when setting our financed emissions targets and received an SBTi approval in October 2021. The approval means that KB Net Zero S.T.A.R and its greenhouse gas emissions reduction targets are objective and reliable strategies and goals that go beyond mere declaration.
KB Financial Group has set our financed emissions (Scope 3) target based on the SBTi methodology </t>
  </si>
  <si>
    <t>Carbon neutrality: Achieving net zero carbon emissions by offsetting emissions by carbon reduction activities</t>
  </si>
  <si>
    <t>northrop grumman</t>
  </si>
  <si>
    <t>https://www.northropgrumman.com/wp-content/uploads/2021-NG-Sustainability-Report_Final.pdf</t>
  </si>
  <si>
    <t>Greenhouse Gas Emissions Reduction 2020 GOAL 30% FROM 2010
https://www.northropgrumman.com/wp-content/uploads/Northrop-Grumman_2020-SustainabilityReport.pdf</t>
  </si>
  <si>
    <t xml:space="preserve">as of 2020, achieved 43.7% instead of 30% for this target
We are currently working to develop the next generation of environmental sustainability goals, </t>
  </si>
  <si>
    <t>Gases covered: 'Our GHG inventory was developed in accordance with the GHG Protocol Corporate Standard and in alignment with the International Aerospace Environmental Group Greenhouse Gas Reporting Guidance, and includes CO2, CH4, N2O, HFCs, PFCs, SF6 and NF3' (p61) Scope: emissions cover Scope 1&amp;2 (p69), but not scope 3</t>
  </si>
  <si>
    <t>Equity: reference to D&amp;I (but not specifically in climate context) (p25) Accountability: 'We continued to report our environmental progress, and to hold ourselves accountable through our non-financial performance metrics for the environment' (p12)</t>
  </si>
  <si>
    <t>Offsets: included in emissions (p69)</t>
  </si>
  <si>
    <t>national australia bank</t>
  </si>
  <si>
    <t>national australia bank nab</t>
  </si>
  <si>
    <t>https://www.nab.com.au/about-us/social-impact/environment/climate-change</t>
  </si>
  <si>
    <t>target to reduce Scope 1 and 2 (market-based)_x000d_
GHG emissions by 72% by 2030_x000d_
against a 2022 baseline(1)</t>
  </si>
  <si>
    <t>In 2010, became the first Australian owned bank to achieve carbon neutrality under the Climate Active (then National Carbon Offset Standard (NCOS)) Carbon Neutral Program. In 2021 we celebrated 11 years of carbon neutrality. We achieved this through a concentrated focus on energy efficiency, the use of cleaner energy sources, and the purchasing and retirement of offsets to neutralise remaining emissions.  _x000d_
Obtained annual external verification and assurance- Australian National Greenhouse and Energy Reporting Act 2007, Australian National Environment Protection (National Pollutant Inventory) Measure, Companies (Directorsâ€™ Report) and Limited Liability Partnerships (Energy and Carbon Report) Regulations 2018 (United Kingdom), the UK Energy Savings Opportunities Scheme (ESOS), which was introduced by the ESOS Regulations 2014.</t>
  </si>
  <si>
    <t>We have calculated the estimated attributable Scope 3 financed emissions of eight key segments of our Australian lending portfolio and are measuring and reporting this emissions profile on an annual basis. We are now working to set, and publish in our 2022 annual reporting suite, interim targets for portfolio alignment</t>
  </si>
  <si>
    <t>https://www.nab.com.au/content/dam/nabrwd/documents/reports/corporate/sustainability-report-pdf.pdf_x000d_
_x000d_
https://www.nab.com.au/content/dam/nab/documents/reports/corporate/2021-annual-review.pdf</t>
  </si>
  <si>
    <t>No one project to comprise more than 40% of the retired offsets in any one year.  No one project type to comprise more than 50% of the retired offsets in any one_x000d_
year. The Group must purchase carbon offsets (offsets) that are real, quantifiable, â€˜additionalâ€™ and permanent. Once purchased, the offsets must be retired on a reputable registry as approved by Sustainability Governance &amp; Risk. Purchased offsets must be generated in accordance with best practice standards (national and international as defined in SOP) and requirements for carbon neutral certification.</t>
  </si>
  <si>
    <t>https://www.nab.com.au/content/dam/nabrwd/documents/policy/corporate/environmental-reporting-and-offset-management-policy.pdf</t>
  </si>
  <si>
    <t>hanwha</t>
  </si>
  <si>
    <t>https://web.archive.org/web/20251011192344/https://www.hanwhacorp.co.kr/common/fileDownload.do?path=/upload/hanwha/sustainability/2025_Hanwha_Corporation_Sustainability_Report_eng.pdf&amp;name=2025_Hanwha_Corporation_Sustainability_Report_eng.pdf</t>
  </si>
  <si>
    <t>In order to achieve carbon neutrality, Hanwha set a goal of reducing about 65% compared to 2019 as a mid-term goal, and redefined detailed plans by division.</t>
  </si>
  <si>
    <t>https://www.hanwhacorp.co.kr/eng/hanwha/sustainability/introduction.jsp In 2024, the company joined K-RE100 and established a goal to transition 100% of power consumption to renewable energy by 2040. To achieve Net Zero 2040 and K-RE100 goals, the Global Division is continuously devising and applying greenhouse gas reduction activities within its facilities, and in 2024, it completed a 5MW direct PPA contract to secure renewable energy electricity. The first direct PPA electricity will be supplied to the Global Division's Onsan Plant in phases starting in 2025. This is enough to replace about 20% of the electricity consumed at Onsan Plant and will reduce greenhouse gas emissions by about 2.6 thousand tCO2-eq per year. The Global Division plans to keep reviewing and applying direct PPAs and installing solar power generation facilities at facilities. The E&amp;C Division plans to install solar power generation facilities at newly opened civil engineering sites to supply some of the electricity consumed</t>
  </si>
  <si>
    <t>Hanwha Corporation has established an internal greenhouse gas inventory to manage Scope 1 and 2 emissions, monitoring energy consumption and greenhouse gas emissions from each business site on a monthly basis. The E&amp;C Division monitors high-energy-consuming sites, identifying causes for such high energy consumption to brainstorm reduction measures. For Scope 3 emissions, we base calculation on data accumulated from internal purchasing, logistics, and ERP systems. We are improving our data collection methods to ensure the integrity of basic data every year. For climate data in 2024, we ensured comparability with previous years by deleting all past data corresponding to Hanwha Corporation Momentum Division, which was split off on July 1, 2024, and recalculating the data. Due to the difficulty of accurately separating the data, the Plant Business split on July 1, 2024, and the Wind Power Business split on December 1, 2024, were included in the data calculation scope of Hanwha Corporation until the date of the split-off Scope 3 Greenhouse Gas Emissions Management Since 2021, Hanwha Corporation has calculated and disclosed its Scope 3 greenhouse gas emissions. We review our calculation system annually to further sophisticate the calculation boundaries, data sources, and methodologies. The calculation results are verified by a third party to ensure the reliability of the disclosed data. Based on the analysis of Scope 3 emissions and their sources, Hanwha promotes reduction efforts across the entire value chain, including expanding the use of low-carbon products and fuels and adopting eco friendly transportation methods
Governance</t>
  </si>
  <si>
    <t>Board of Directors: Roles and Responsibilities in Climate Change Response Hanwha Corporation‚Äôs ESG Committee, directly under the BOD, is central in establishing strategic directions for climate change response and making final resolutions on critical issues for transitioning to a low carbon economy. In 2024, the Board of Directors convened three meetings to address issues related to results of the double materiality assessment and issues related to climate change such as green bond fund allocation and ESG management performance. Management Roles and Responsibilities in Climate Change Response Hanwha Corporation addresses climate change through efforts led by its Chief Safety &amp; Environment Officer (CSO), who oversees climate change issues across various business divisions. We set qualitative and quantitative KPIs related to climate change once a year for executives, managers, and employees. The financial reward system is operated based on their KPI performance.</t>
  </si>
  <si>
    <t>Internal Carbon Pricing Hanwha Corporation operates an internal carbon pricing system to measure and manage greenhouse gas emissions, carbon credit shortages or surpluses, and associated costs resulting from business activities. The internal carbon price is based on the average transaction price of KAU (Korean Allowance Unit) for the entire planning period or the cumulative average transaction price of KAU during the same period. In 2024, Hanwha Corporation utilized internal carbon pricing in economic feasibility analysis for the application of Hanwha‚Äôs first direct PPA contract as a basis for key decision-making. Since being designated as a target company in June 2012 under the Framework Act on Carbon Neutrality and Green Growth for Coping with Climate Crisis, Hanwha Corporation has meticulously managed greenhouse gas emissions from all its business sites. Starting from the first planning period (2015-2017), the Onsan Plant was designated as an allocated facility and participated in the emissions trading system. In the third planning period (2021-2025), this scope was expanded to include all business sites. In 2024, Hanwha Corporation optimized carbon credit purchases through regular market analysis and price monitoring conducted by a dedicated team. We established and operated an emissions trading strategy through competitive trading, carry-over, borrowing, buying, and selling of carbon credits. Since 2007, the Onsan Plant of Global Division has been operating the N‚ÇÇO Reduction Project, which was certified as a Clean Development Mechanism (CDM) project. This project removes N‚ÇÇO, a greenhouse gas, from the nitric acid manufacturing process, thereby reducing approximately 250,000 tCO‚ÇÇ-eq annually and securing corresponding carbon credits. In 2023, in alignment with the Paris Agreement, Hanwha Corporation began transitioning the CDM project to the Sustainable Development Mechanism (SDM) project. In 2024, in accordance with the guidelines on the feasibility assessment and reduction volume certification of external projects, we renewed the certification validity period for external project under the emissions trading system (June 27, 2021, to June 26, 2026) and completed the certification of greenhouse gas reduction volumes reduced during part of the validity period (June 2021 to June 2023). The Global Division is planning to voluntarily install N‚ÇÇO reduction facilities for the new nitric acid process under construction in Yeosu to redouble its commitment to greenhouse gas reduction</t>
  </si>
  <si>
    <t>molina healthcare</t>
  </si>
  <si>
    <t>https://web.archive.org/web/20251015221021/https://investors.molinahealthcare.com/sites/g/files/knoqqb49866/themes/site/nir_pid891/widget-lib/assets/pdf-viewer/pdf-js/web/viewer.html?file=/static-files/157c5f7c-b4b1-4864-b6b0-a857ea9c8aeb</t>
  </si>
  <si>
    <t>The 2024 Corporate Responsibility and Sustainability Report (p. 18) states that ‚ÄúMolina has not yet set emission reduction targets.‚Äù</t>
  </si>
  <si>
    <t>The 2024 Corporate Responsibility and Sustainability Report (p. 18) states that ‚ÄúMolina has not yet set emission reduction targets.‚Äù Nevertheless, the company still discloses its GHG emissions within the same report.</t>
  </si>
  <si>
    <t>lufthansa</t>
  </si>
  <si>
    <t>DE0008232125</t>
  </si>
  <si>
    <t>529900PH63HYJ86ASW55</t>
  </si>
  <si>
    <t>Lufthansa Group commits to reduce its well-to-wake GHG emissions related to jet fuel from owned operations 30.6% per revenue tonne kilometre (RTK) by 2030 from a 2019 base year* **. *The target boundary includes land-related emissions and removals from bioenergy feedstocks. **Non-CO2e effects which may also contribute to aviation induced warming are not included in this target. Lufthansa Group commits to report publicly on its collaboration with stakeholders to improve understanding of opportunities to mitigate the non-CO2e impacts of aviation annually over its target timeframe</t>
  </si>
  <si>
    <t>Lufthansa</t>
  </si>
  <si>
    <t>https://www.lufthansagroup.com/media/downloads/en/responsibility/LH-Factsheet-Sustainability-2023.pdf</t>
  </si>
  <si>
    <t>"Lufthansa Group‚Äôs target to achieve a 30.6 % reduction in CO2 intensity in 2030 compared to 2019 was successfully validated in 2022 by SBTi as the first European airline group and the second worldwide" (pg. 8, Sustainability Factsheet 2023)</t>
  </si>
  <si>
    <t>Lufthansa's Tools for achieving climate goals include: Fleet Modernization (fuel efficient aircraft); Sustainable Aviation fuels; Efficiency in flight operations (intelligent route planning, modern procedures, latest technology); and supporting alternative transport to hubs (expanding and interconnecting air, rail, and bus services to reduce short-haul flights) (pg. 8, Sustainability Factsheet 2023)
Other links: https://www.lufthansagroup.com/en/responsibility/climate-environment/climate-protection-goals.html</t>
  </si>
  <si>
    <t>From the CDP 2023 report: Lufthansa set in 2021 the goal to reduce company-wide Scope 1, 2, and 3 emissions 30.6% by 2030 with base year 2019. The target covers 88% of Scope 1 and 3 emissions from 2019, and is committed based on the SBTi WTW target template approach. It is part of the long-term net-zero target of 2050. The largest three levers to achieve the target include Fleet renewal, Operational &amp; air traffic mgmt efficiency, and SAF.  Lufthansa is committed to a net-zero target by 2050 covering Scope 1 emissions (this goal is not science-based). 
CDP report: https://www.cdp.net/en/formatted_responses/responses?campaign_id=83630982&amp;discloser_id=1032745&amp;locale=en&amp;organization_name=Deutsche+Lufthansa+AG&amp;organization_number=4657&amp;program=Investor&amp;project_year=2023&amp;redirect=https%3A%2F%2Fcdp.credit360.com%2Fsurveys%2F2023%2Fjwbhd7d6%2F257702&amp;survey_id=82591262</t>
  </si>
  <si>
    <t>Emission reduction targets are an element of the long-term variable remuneration of the Executive Board of Deutsche Lufthansa AG since 2011. Since the remuneration system was changed in 2019, the Supervisory Board has regularly defined an environmental target as one of the strategic and sustainability targets for the long-term variable remuneration (LTI) of the Executive Board. The reduction of specific CO‚ÇÇ emissions was also defined as focus topic of the sustainability targets within the long-term variable remuneration in 2022. Derived from the current corporate strategy, according to which the reduction targets are based on the indicator CO‚ÇÇ per tonne- kilometer transported, analogous to the target system of
the validated SBTi targets ‚Üó Remuneration report, p. 280. In December 2022, the Supervisory Board furthermore resolved to increase the share of the strategic and sustainability targets within long-term variable remuneration from 15% to 20% as of 2023. https://investor-relations.lufthansagroup.com/fileadmin/downloads/en/annual-meeting/2024/Vergu__tungsbericht-e.pdf</t>
  </si>
  <si>
    <t xml:space="preserve">Lufthansa uses approved offsets including carbon capture and storage technology. They intend to achieve a 50% reduction in emissions by 2030 by including voluntary offsets. (pg. 13, https://www.lufthansagroup.com/media/downloads/en/responsibility/LH-TCFD-Report-2023.pdf) 
Offsetting is a main decarbonization lever. Lufthansa's report notes "high-quality, certified offset projects that promote climate change mitigation worldwide are complemented by CORSIA" (pg. 8) </t>
  </si>
  <si>
    <t>dollar general</t>
  </si>
  <si>
    <t>https://www.dollargeneral.com/about-us/corporate-social-responsibility</t>
  </si>
  <si>
    <t>See above</t>
  </si>
  <si>
    <t>From 2024 Dollar General Serving Others ESG Report (pub. Apr 2025)</t>
  </si>
  <si>
    <t xml:space="preserve">GHG emissions Scope 1 and 2 are specified (p. 29)
</t>
  </si>
  <si>
    <t>Plan: there are a list of measures that DG plans to take from pgs. 29-37, including information on the extent of measures. DG has taken many of these measures and, for the first time since 2020, has reduced scope 1 and 2 emissions (scope 2 quite significantly).
Accountable: "Executive-level oversight is conducted by the company‚Äôs Sustainability Committee, comprised
of members of the executive leadership team and the Vice President of Corporate Social
Responsibility and Philanthropy. The Committee meets regularly to set strategic direction and
ensure programs are aligned with corporate objectives. Reporting to the company‚Äôs Executive
Vice President and General Counsel, the CSR team helps coordinate and deliver enterprise-wide
initiatives, supports the planning an execution of functional workstreams and provides visibility
and communications on progress to the executive leadership team. Working teams within the
business lead functional planning and execution and report progress to the CSR team (p. 40)."</t>
  </si>
  <si>
    <t>"Our renewable energy strategy includes both on-site
and off-site renewable power projects, community
solar agreements, wind energy supply agreements,
renewable energy credit purchasing, green pricing
agreements and virtual power purchasing agreements. When assessing these projects, we
consider multiple factors including lease life on locations, ease of installation and overall return
on investment" (p. 31).</t>
  </si>
  <si>
    <t>lyondellbasell industries</t>
  </si>
  <si>
    <t>https://web.archive.org/web/20250920015120/https://www.lyondellbasell.com/globalassets/lyb/sustainability/reporting/reports/sustainable-report/2024-lyb-sustainability-report.pd</t>
  </si>
  <si>
    <t>"Reduce absolute scope 1 and 2 GHG emissions by 42% by 2030; Reduce absolute scope 3 GHG emissions by 30% by 2030" (sustainability report 2024 P. 30)</t>
  </si>
  <si>
    <t>The absolute reduction target fro scope 1 scope 2 and scope 3 is relative to a 2020 baseline. (sustainability report 2024 P.29)</t>
  </si>
  <si>
    <t xml:space="preserve">"Our 2050 net zero goal includes scope 1 and 2. Our 2030 net zero goal includes scope 1 and 2." 
"We are furthering our understanding of the indirect GHG emissions from our activities in our value chains, otherwise known as scope 3 emissions. In 2021, we developed a more comprehensive baseline estimation and disclosed our scope 3 emissions in our CDP report." 
"Management of our value chain (scope 3) GHG emissions through the development of emission inventories, and participation in sectoral initiatives (e.g., through Together for Sustainability) to establish stakeholder engagement programs with a particular emphasis placed on the procurement of feedstocks and other raw materials." </t>
  </si>
  <si>
    <t>Plan: list of measures on p24 onwards, e.g. 'Renewable electricity will also play a key role in achieving our goals. We anticipate our efforts to procure at least half of our electricity from renewable sources by 2030 will contribute a minimum of 20% toward our overall 2030 reduction goal.' 
Waterfall chart to show expected emissions reductions from each measure to reach 2030 interim target on p.26.
No plan for reaching net zero by 2050.
Accountable: 'Our Board of Directors (‚ÄúBoard‚Äù) leads our commitment to sustainability and maintains oversight of the Company‚Äôs environmental, social and governance (‚ÄúESG‚Äù) profile. At the management level, our CEO oversees our ESG profile through regular reporting from his leadership team, including our Sustainability Steering Committee' (p49)
"Our CEO is the most senior individual with overall responsibility for our climate change strategy as part of our wider sustainability strategy. Our CSO reports directly to our CEO, and is accountable for the steering and monitoring of our climate change program at a senior level. Along with senior members of our Leadership team, our CSO sponsors different workstreams that form our climate program and support our strategic roadmap." (p65)</t>
  </si>
  <si>
    <t>CCS-based: Looking beyond 2030, we are evaluating new technologies such as carbon capture, storage and utilization; process electrification and use of hydrogen to deploy across our manufacturing footprint.' (p16)
"Our ambition to achieve net zero GHG emissions by 2050 will need to be enabled by the deployment of new technologies across the company‚Äôs manufacturing footprint, and we are assessing technologies such as cracker electrification, use of hydrogen, carbon capture and storage (CCS) and carbon utilization. (p16)</t>
  </si>
  <si>
    <t>china minsheng banking</t>
  </si>
  <si>
    <t>http://en.cmbc.com.cn/CMBCToday/InvestorRelations/Corporatesocialresponsibility/index.htm</t>
  </si>
  <si>
    <t xml:space="preserve">There is no specific target. Records of carbon emission can be found in its CSR reports. </t>
  </si>
  <si>
    <t>Annual CSR reports: http://en.cmbc.com.cn/CMBCToday/InvestorRelations/Corporatesocialresponsibility/index.htm</t>
  </si>
  <si>
    <t>gsk</t>
  </si>
  <si>
    <t>GB00BN7SWP63</t>
  </si>
  <si>
    <t>5493000HZTVUYLO1D793</t>
  </si>
  <si>
    <t>Overall Net-Zero Target
GSK commits to reach net-zero greenhouse gas emissions across the value chain by 2045
from a 2020 base year.
Near-Term Targets
GSK commits to reduce absolute scope 1 and 2 GHG emissions 80% by 2030 from a 2020
base year.* GSK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80% within the same timeframe.
*The target boundary includes biogenic land-related emissions and removals from bioenergy feedstocks
Long-Term Targets
GSK commits to reduce absolute scope 1 and 2 GHG emissions 90% by 2045 from a 2020
base year.* GSK also commits to reduce absolute scope 3 GHG emissions from purchased
goods and services, capital goods, fuel and energy related activities, upstream transportation and distribution, waste generated in operations, business travel, employee commuting, use of sold products, end of life treatment of sold products and investments 90% within the same timeframe.
*The target boundary includes biogenic land-related emissions and removals from bioenergy feedstocks</t>
  </si>
  <si>
    <t>glaxosmithkline</t>
  </si>
  <si>
    <t>https://web.archive.org/web/20250708174738/https://www.gsk.com/media/iyrmzve1/pathway-to-a-net-zero-impact-on-climate.pdf</t>
  </si>
  <si>
    <t>"100% imported renewable electricity by 2025 and 100% renewable electricity (imported and generated) by 2030 (Scope 2)"_x000d_
"80% absolute reduction in greenhouse gas emissions from a 2020 baseline, across all scopes and investment in nature-based solutions for the remaining 20% of our footprint by 2030"_x000d_
_x000d_
Source: Our pathway to net zero impact on climate, published Feb. 2025, p.1_x000d_
https://web.archive.org/web/20250708174738/https://www.gsk.com/media/iyrmzve1/pathway-to-a-net-zero-impact-on-climate.pdf</t>
  </si>
  <si>
    <t>"We have set a clear pathway to a net zero impact on climate. By 2030, we aim to reduce carbon emissions by 80% with the remainder covered through investment in high-quality naturebased solutions, and by 2045, we aim to be at the Science Based Target Initiative Net Zero Standard, with carbon emissions reduced by at least 90% and the remainder tackled through high-quality_x000d_
carbon credits."_x000d_
"Our net zero targets cover the full value chain of emissions reductions, from a baseline of 2020."_x000d_
"Our net zero targets have been approved by the Science Based Target Initiativeâ€™s Corporate Net-Zero Standard, the worldâ€™s only framework for corporate net-zero target setting in line with climate science."_x000d_
_x000d_
Source: Our pathway to net zero impact on climate, published Feb. 2025, p.1_x000d_
https://web.archive.org/web/20250708174738/https://www.gsk.com/media/iyrmzve1/pathway-to-a-net-zero-impact-on-climate.pdf</t>
  </si>
  <si>
    <t>"Our net zero targets cover the full value chain of emissions reductions, from a baseline of 2020."_x000d_
"We have mapped our carbon footprint across our value chain to ensure we have a clear understanding of where to focus our efforts, which informs our pathway to net zero."_x000d_
"Scope 1 and 2 emissions across GSK's operations(running our labs, factories and commercial offices - market-based emissions)."_x000d_
"Scope 3 emissions from the goods and services that GSK buys from other companies and other upstream emissions."_x000d_
"Scope 3 emissions from delivering medicines and vaccines across the globe."_x000d_
"Scope 3 emissions from patients using our products."_x000d_
"Scope 3 emissions from the disposal of our products by GSK patients."_x000d_
_x000d_
Source: Our pathway to net zero impact on climate, published Feb. 2025, pp. 1-2_x000d_
https://web.archive.org/web/20250708174738/https://www.gsk.com/media/iyrmzve1/pathway-to-a-net-zero-impact-on-climate.pdf</t>
  </si>
  <si>
    <t>Plan is publicly available: https://web.archive.org/web/20250708174738/https://www.gsk.com/media/iyrmzve1/pathway-to-a-net-zero-impact-on-climate.pdf_x000d_
 _x000d_
"The GSK Leadership Team and senior management are responsible for delivery against our six focus areas (â€“ Access to healthcareâ€“ Global health and health securityâ€“ Environmentâ€“ Inclusion and diversityâ€“ Ethical standardsâ€“ Product governance). They report regularly to our Board-level Corporate Responsibility Committee (CRC) on progress. The CRC is responsible for oversight of our approach to responsible business and performance against our Trust priority. The Committee oversees our progress against our six focus areas, how our commitments reflect the most important issues for responsible business growth, and how weâ€™re meeting the expectations of our stakeholders. It collaborates with other Board committees, including the Remuneration Committee and the Audit &amp; Risk Committee, as needed, reflecting how delivery is integrated across the business."_x000d_
_x000d_
"With the support of the CRC, the Remuneration Committee has proposed a new remuneration approach for 2025 onwards. This further strengthens the link between our short and long-term incentive plans and our Responsible Business Performance Rating. For short-term bonus for Executive Directors and GLT, assessment of their performance on Strategic and Operational measures (30% of annual bonus opportunity) will include performance on the relevant metrics within the Responsible Business Performance Rating. For senior leaders, our long-term incentive scheme will include performance over time on our Responsible Business Performance Rating (7.5% of LTI opportunity)."_x000d_
_x000d_
Source: GSK Responsible Business  Performance Report 2024, published Feb. 2025, pp. 4-5_x000d_
https://web.archive.org/web/20250706055003/https://www.gsk.com/media/2a0pomqk/responsible-business-performance-report-2024.pdf_x000d_
_x000d_
"Matters considered by our Directors include:â€“ Community investment and donations policy â€“ Clinical trial diversity planning and enrolmentâ€“ Environment, net zero and nature-positive goalsâ€“ Environment, health and safety risksâ€“ Emerging climate and environmental legislative/regulatory reviewsâ€“ Global health, health security and climate impacts."_x000d_
_x000d_
Source: Governance and Remuneration Report 2024, published Feb. 2025, p.129_x000d_
https://web.archive.org/web/20250616191946/https://www.gsk.com/media/hhweztfs/governance-and-remuneration-report-2024.pdf_x000d_
_x000d_
"Corporate Responsibility Committee: was considered to be performing well despite a challenging external environment.  The focus for 2025 would be to ensure that increased monitoring was in place so that GSK was able to respond to the evolving global environment."_x000d_
_x000d_
Source: Governance and Remuneration Report 2024, published Feb. 2025, p.133_x000d_
https://web.archive.org/web/20250616191946/https://www.gsk.com/media/hhweztfs/governance-and-remuneration-report-2024.pdf</t>
  </si>
  <si>
    <t>"We plan to secure carbon credits for the 20% emissions we estimate to have as residual in 2030, and for a maximum of 10% residual emissions by 2045 (from a 2020 baseline). We aim to secure all of the credits for the 2030 target through nature investments by 2028 and we report our progress annually in the Responsible Business Performance Report. These credits will be issued later in the decade and will be retired against our 2030 residual emissions and onwards, yearly. For our 2030 target we are prioritizing carbon removal credits, but we will also secure a proportion of carbon avoidance and reductions credits in recognition of their critical role in conserving existing carbon stocks and protecting nature. For our 2045 Net Zero target, we will aim to only secure carbon removal credits." _x000d_
_x000d_
"GSK is an investor in Climate Asset Managementâ€™s Nature Based Carbon Fund, which aims to invest at a landscape scale in grassland, agriculture, forestry, wetlands and coastal carbon projects in developing economies, to provide long-lasting, verified, positive impact at scale for the climate, biodiversity and local communities."_x000d_
_x000d_
Source: Source: Our pathway to net zero impact on climate, published Feb. 2025, p. 4_x000d_
https://web.archive.org/web/20250708174738/https://www.gsk.com/media/iyrmzve1/pathway-to-a-net-zero-impact-on-climate.pdf</t>
  </si>
  <si>
    <t>bank of new york bny</t>
  </si>
  <si>
    <t>https://web.archive.org/web/20251004033928/https://www.bny.com/assets/corporate/documents/pdf/2023-sustainability-report.pdf</t>
  </si>
  <si>
    <t>Reduce Scope 1 and Scope 2 (location-based) GHG emissions by 20% by 2025 from a 2018 baseline, in line with the Paris Agreement and consistent with a maximum global average temperature rise of 2¬∞C.
Reduce Scope 3 Financed Emissions for Oil &amp; Gas and Power sectors and set 2030 targets that are in line with existing business strategy. Target  reduction of 31% for oil &amp; gas and 46-55% for power sector from 2020 baseline year (p.69).</t>
  </si>
  <si>
    <t>In 2023, BNY Mellon set a new 2030 target to reduce Scope 1 and 2 (location-based) GHG emissions by 50% from a 2018 baseline, aligned with 1.5¬∞C pathways ‚Äî an update from its earlier 2¬∞C-aligned target. (p.63)
The earlier interim target (‚àí20% by 2025) was achieved in 2020 and maintained since. (p.63)
Additionally, for the first time they set 2030 emissions reductions target for Scope 3 financed emissions of the 2 sectors, oil &amp; gas and power, which represent the greatest share of the Category 15 emissions in our portfolio. (p.66)
As of end-2023, BNY Mellon had maintained carbon neutrality for nine consecutive years across Scope 1, Scope 2, and Scope 3 (business travel), through reductions, RECs, and offsets. (p.65)
In 2023, BNY began to calculate business travel emissions for all employees globally, expanding its Scope 3, Category 6 boundary. Only travel (air, rail, car rental, hotel) booked via the corporate platform is included; local travel outside this is excluded. This methodological update led to higher reported emissions. (p.62‚Äì63)</t>
  </si>
  <si>
    <t>We have been carbon neutral for our global direct Scope 1, Scope 2 and Scope 3 business travel emissions since 2015. Our three-part approach for achieving carbon neutrality includes: (1) reducing our energy use and related greenhouse gas emissions as described above; (2) procuring renewable electricity; and (3) purchasing carbon offsets to compensate for
any remaining emissions in our footprint.
In 2023, BNY Mellon expanded its Scope 3, Category 6 coverage to include global employee travel booked through a corporate platform. Local travel not booked via the platform is excluded. (p.62‚Äì63)</t>
  </si>
  <si>
    <t>BNY updated their global sustainability governance structure overseeing integration of climate and sustainability strategy and risk management to strengthen global alignment and engage stakeholders across businesses/jurisdictions, led by the Chief Sustainability Officer. p.10 BNY is focussed on integrating climate change as a strategic consideration into business and operations and risk management frameworks, with sustainability initiatives and goals overseen by the Corporate Governance, Nominating and Social Responsibility (CGNSR) Committee of the Board. p.10 -11.</t>
  </si>
  <si>
    <t xml:space="preserve">
BNY's aims to achieve carbon neutrality through 3 pronged approach, including "Purchasing carbon offsets focused on a combination of renewable energy financing, resource conservation and carbon sequestration initiatives to compensate for any remaining emissions in our footprint that cannot otherwise be eliminated through energy efficiency investments and renewable energy procurement" (p. 65)</t>
  </si>
  <si>
    <t>haier smart home</t>
  </si>
  <si>
    <t>https://smart-home.haier.com/en/gpxx/esg/P020230427770685481498.pdf</t>
  </si>
  <si>
    <t>With 2022 as the base year, we will strive to reduce greenhouse gas emissions (Scope I and Scope II) per 10,000 yuan of output by 3% in 2023, while maintaining an increase in output value</t>
  </si>
  <si>
    <t>The Company has only been publishing short-term "Goals for 1-3 Years" in its annual ESG Reports. In the previous year, the Company had the same target to reduce GHG (Scope 1 &amp; 2) per 10,000 yuan of output by 3% in the following year (achievement completed in 2022, according to P.26 of 2022 ESG Report). Only Fisher &amp; Paykel (FPA), one of the global brands the Company owns, has a goal to achieve net zero carbon emissions by 2050 (P.10, 2022 ESG Report). 
At this stage, the Company is only committed to "assist" in China's national 'dual-carbon' strategy, i.e. 2030 peak carbon dioxide emissions and 2060 carbon neutrality (P.9, 2022 ESG Report), and is laying the groundwork for setting carbon neutral targets in the longer run: "Haier Smart Home will continue to carry out low-carbon research and exploration work to increase the proportion of renewable energy and promote the implementation of carbon reduction benefits in each production and manufacturing process; at the same time, we will continue to promote the carbon audit project, improve the transparency of information disclosure, *lay the foundation for setting corporate carbon neutrality targets in the future*, and help promote the low-carbon transformation of enterprises and society." (P.43, 2022 ESG Report)
Haier Europe, the Company's European branch, has announced its commitment to submit a plan for emissions reductions "by adopting a scientific and calculated approach through the Science Based Targets Initiative (SBTi)". In the meantime, Haier Europe has set an interim target of 60% renewable energy across the sites it controls by 2025. (&lt;https://corporate.haier-europe.com/press-release/haier-europe-pledges-to-reduce-emissions-and-foster-product-circularity-in-line-with-science/&gt;, accessed 24 Apr 2024)</t>
  </si>
  <si>
    <t>"Based on the business nature of Haier Smart Home, the principal gas emissions are greenhouse gas emissions from the utilization of fossil fuels and electricity and steam converted from fossil fuels; The Company's greenhouse gas list includes carbon dioxide, methane and nitrous oxide, mainly from externally purchased electricity, steam and fossil fuel." (Notes 3 &amp;4, Page 36-37, 2022 ESG Report)</t>
  </si>
  <si>
    <t>"In the future, Haier Smart Home will carry out targeted carbon emission reduction according to the key carbon emission areas and the actual situation, and gradually plan the implementation path of carbon reduction, while actively assuming a leading role in the supply chain and collaborating with upstream and downstream partners to carry out carbon reduction." (P.28, 2022 ESG Report)</t>
  </si>
  <si>
    <t>with 2022 as the base year, we will strive to reduce greenhouse gas emissions (scope i and scope ii) per 10,000 yuan of output by 3% in 2023, while maintaining an increase in output value</t>
  </si>
  <si>
    <t>cenovus energy</t>
  </si>
  <si>
    <t>https://www.cenovus.com/News-and-Stories/News-releases/2023/2696943</t>
  </si>
  <si>
    <t xml:space="preserve">"We have set a target to reduce our net equity-based absolute scope 1 and 2 GHG emissions by 35% by year-end 2035 from our 2019 levels."
</t>
  </si>
  <si>
    <t xml:space="preserve">Achieving a 35% reduction in our absolute scope 1 and 2 GHG emissions, on a net equity basis, means reducing our emissions to 16.9 million tonnes1 of CO2 equivalent (CO2 e) from our starting point of 26.0 million tonnes1 ‚Äì a total reduction of 9.1 million tonnes through 2035. (p=36) 
(Source: https://web.archive.org/web/20250621153921/https://mc-3405db07-6660-4b4e-8bc8-1763-cdn-endpoint.azureedge.net/-/media/Project/WWW/docs/sustainability/2023/2023-corporate-social-responsibility-report.pdf?rev=ed1cc9eef4934bea9e2d4a8564d551a3&amp;sc_lang=en&amp;hash=5DA62A7E1A074F5C940E1B6A3275EA7B) (click on the link 2022 environmental, social and governance (ESG) report)
NB 1. "Cenovus Energy Inc. (TSX: CVE) (NYSE: CVE) announced today that effective March 31, 2021, Cenovus Energy combined with Husky Energy, creating the second largest Canadian oil and natural gas producer and refiner and upgrader. The company will continue to operate as Cenovus Energy Inc." (Source: https://www.cenovus.com/Investors/Cenovus-and-Husky-transaction)
2. Cenovus Energy has published its 2023 Corporate Social Responsibility (CSR) Report, outlining progress on Indigenous reconciliation, inclusion &amp; diversity, safety performance, and governance practices. Unlike previous ESG reports, this year‚Äôs CSR report does not include updates on environmental performance or plans, following recent amendments to Canada‚Äôs Competition Act. Cenovus has chosen to defer this reporting, but reaffirms its continued commitment to advancing environmental initiatives. (Source: https://web.archive.org/web/20250621153921/https://mc-3405db07-6660-4b4e-8bc8-1763-cdn-endpoint.azureedge.net/-/media/Project/WWW/docs/sustainability/2023/2023-corporate-social-responsibility-report.pdf?rev=ed1cc9eef4934bea9e2d4a8564d551a3&amp;sc_lang=en&amp;hash=5DA62A7E1A074F5C940E1B6A3275EA7B)
</t>
  </si>
  <si>
    <t>Cenovus Energy‚Äôs 35% emissions reduction target applies to absolute Scope 1 and Scope 2 greenhouse gas (GHG) emissions, calculated on a net equity basis, meaning it covers the company‚Äôs share of emissions from assets in which it holds an ownership interest. The target uses 2019 as the baseline year and applies across all company operations, but does not include Scope 3 emissions (e.g., those from the use of sold products). The target also does not include emissions released before the 2019 baseline. While the company acknowledges Scope 3 emissions in its reporting, no quantified reduction targets have been set for them as of the latest disclosures.</t>
  </si>
  <si>
    <t xml:space="preserve">"For members of our executive leadership team, performance agreements are also tied specifically to ESG factors and objectives. Achievement of these goals and objectives influences
the individual performance component of discretionary compensation." (p=70)  Source: https://web.archive.org/web/20250621155219/https://www.cenovus.com/News-and-Stories/News-releases/2023/2696943 (click on the link 2022 environmental, social and governance (ESG) report)
Disclaimer from Cenovus Energy dated June 20, 2024:  "Our ability to remain transparent has been significantly compromised as a result of Bill C-59, which was recently passed and includes amendments to the Competition Act related to environmental and climate disclosure... these amendments create significant uncertainty and risk for all Canadian companies regardless of sector, that communicate publicly about environmental performance, including actions to address climate change. As a result, we have been forced to remove information on environmental and climate performance, progress, and plans from our website, social media platforms and other communications channels at this time. These actions are a direct consequence of this legislation and are not related to our commitments or belief in the accuracy of our environmental communications."
Source: https://web.archive.org/web/20250621155219/https://www.cenovus.com/News-and-Stories/News-releases/2023/2696943
</t>
  </si>
  <si>
    <t xml:space="preserve">Cenovus‚Äôs planned path to achieving our net zero ambition includes the use of high‚Äëquality carbon offsets for only a small portion of hard‚Äëto‚Äëabate scope 1 direct emissions, while scope 2 emissions related to electricity purchases are expected to be largely mitigated through purchasing renewable power. (p=22)  
Our decarbonization plan involves advancing and applying technologies in phases. Phase 1 (2023‚Äë2027) aligns with our five‚Äëyear business plan and includes near‚Äëterm projects as well as pilots and feasibility studies, including for small modular nuclear reactors for heat and power and next‚Äëgeneration carbon capture technology, which are expected to enable further reductions in Phase 2. The near‚Äëterm projects with funding in our five‚Äëyear plan include methane reduction and facilities optimization in our conventional and Atlantic businesses, and CCS initiatives at Christina Lake, Lloydminster Upgrader, Minnedosa Ethanol Plant and Elmworth gas plant. Potential developments in Phase 2 (2028‚Äë2035) include achieving our methane reduction milestone, expanding carbon capture in downstream and oil sands assets, tying in to the Pathways foundational CCS network, and advancing low‚Äëcarbon business opportunities. Phase 3 (beyond 2035) outlines the technologies we‚Äôre pursuing to achieve our net zero by 2050 ambition. These initiatives include implementing the most efficient large‚Äëscale emissions reduction solutions, which could involve further CCS and process improvements, the use of small modular nuclear reactors for heat and power, and other low‚Äëcarbon energy inputs. This suite of long‚Äëterm abatement levers requires additional technology improvements and government financial and regulatory support to become feasible. We intend to complement these initiatives by advancing measured growth in targeted low‚Äëcarbon business opportunities. (p=22)
source:
https://web.archive.org/web/20250621153921/https://mc-3405db07-6660-4b4e-8bc8-1763-cdn-endpoint.azureedge.net/-/media/Project/WWW/docs/sustainability/2023/2023-corporate-social-responsibility-report.pdf?rev=ed1cc9eef4934bea9e2d4a8564d551a3&amp;sc_lang=en&amp;hash=5DA62A7E1A074F5C940E1B6A3275EA7B)
</t>
  </si>
  <si>
    <t>coop</t>
  </si>
  <si>
    <t>https://web.archive.org/web/20250816214913/https://downloads.ctfassets.net/5ywmq66472jr/688tizavhOgU5Bv0d4UuTu/17d5dc65c993d3eb9d1da3bc2f25b1bd/Social_Value_Sustainability_Report_2024_v3.pdf</t>
  </si>
  <si>
    <t>We commit to reduce absolute Scope 1 and 2 emissions by 66% by 2030, from a 2016 base year.
We commit to reduce absolute Scope 3 emissions by 48% by 2030, from a 2016 base year. (pg 43) https://web.archive.org/web/20250816214913/https://downloads.ctfassets.net/5ywmq66472jr/688tizavhOgU5Bv0d4UuTu/17d5dc65c993d3eb9d1da3bc2f25b1bd/Social_Value_Sustainability_Report_2024_v3.pdf</t>
  </si>
  <si>
    <t>In 2019 we followed best practice in climate target-setting, steered by then Science-Based Targets initiative (SBTi). At this time, we set targets to reduce our Scope 1, 2 and 3 emissions by 2025 along different pathways. We have met these initial targets several years early - but also know that best practice has changed. As such, we have committed to new and more ambitious targets, in line with the SBTi Net-Zero Standard. These new targets are aligned to limiting global temperature rise to no more than 1.5¬∞C and have been validated against the most ambitious designation available through the SBTi process. (pg 7) 
We‚Äôre ahead of target for our own operations and want to lead the way by bringing our target forward by 5 years to reach Net Zero by 2035 for our own operations. In practice this means a 90% reduction in carbon emissions aligned to current Science Based Targets initiative (SBTi) guidance.
We‚Äôre dramatically speeding up the pace of value chain carbon reduction to align to no more than 1.5¬∞C of global warming, going beyond our initial target of reducing Scope 3 emissions by 11% by 2025. (pg 3)
https://web.archive.org/web/20250818115331/https://assets.ctfassets.net/bffxiku554r1/2jiILGTPSvVkclPq5YWJ8D/a1048cf738c73fe94c52f5502ca66275/Co-op_Climate_Plan_2024.pdf</t>
  </si>
  <si>
    <t xml:space="preserve">Our supporting activity is critical to the delivery of our goal to become a Net Zero business, and how we demonstrate our vision of ‚ÄúCo-operating for a Fairer World‚Äù. From our work to fund climate change solutions, to how we are co-operating for change at scale. Funding climate change solutions, Supporting citizens and communities to take climate action, Direct our finance to reducing carbon, Helping suppliers on the front line of the climate crisis. Campaigning for climate action, (pg 10) Equity note 
https://web.archive.org/web/20250818115331/https://assets.ctfassets.net/bffxiku554r1/2jiILGTPSvVkclPq5YWJ8D/a1048cf738c73fe94c52f5502ca66275/Co-op_Climate_Plan_2024.pdf
, </t>
  </si>
  <si>
    <t>Whilst we reduce carbon emissions, we will focus on funding natural restoration, innovation and carbon reduction within our supply chain, before ultimately balancing our residual emissions through verified and proven greenhouse gas removals. (pg 6) https://web.archive.org/web/20250818115331/https://assets.ctfassets.net/bffxiku554r1/2jiILGTPSvVkclPq5YWJ8D/a1048cf738c73fe94c52f5502ca66275/Co-op_Climate_Plan_2024.pdf</t>
  </si>
  <si>
    <t>s f holding</t>
  </si>
  <si>
    <t>S.F. Holding Co., Ltd</t>
  </si>
  <si>
    <t>CNE100000L63</t>
  </si>
  <si>
    <t>Overall Net-Zero Target: 
S.F. Holding Co., Ltd commits to reach net-zero greenhouse gas emissions across the value chain by 2050.
Near-Term Targets:
S.F. Holding Co., Ltd commits to reduce absolute scope 1 and 2 GHG emissions 42% by 2030 from a 2023 base year.* S.F. Holding Co., Ltd also commits to reduce absolute scope 3 GHG emissions from purchased goods and services, capital goods, and fuel- and energy-related activities 25% within the same timeframe.* S.F. Holding Co., Ltd further commits that 60% of its suppliers by emissions covering upstream transportation and distribution, will have science-based targets by 2029.
*The target boundary includes land-related emissions and removals from bioenergy feedstocks.
Long-Term Targets: 
S.F. Holding Co., Ltd commits to reduce absolute scope 1 and 2 GHG emissions 90% by 2050 from a 2023 base year.* S.F. Holding Co., Ltd also commits to reduce absolute scope 3 GHG emissions 90% within the same timeframe.*
*The target boundary includes land-related emissions and removals from bioenergy feedstocks.</t>
  </si>
  <si>
    <t>https://web.archive.org/web/20250730093251/https://ir.sf-express.com/media/pljplgmn/%E9%A1%BA%E4%B8%B0%E6%8E%A7%E8%82%A12024%E5%B9%B4%E5%BA%A6%E5%8F%AF%E6%8C%81%E7%BB%AD%E5%8F%91%E5%B1%95%E6%8A%A5%E5%91%8A-%E8%8B%B1%E6%96%87.pdf</t>
  </si>
  <si>
    <t>"Near-Term Targets: S.F. Holding Co., Ltd commits to reduce absolute scope 1 and 2 GHG emissions 42% by 2030 from a 2023 base year.* S.F. Holding Co., Ltd also commits to reduce absolute scope 3 GHG emissions from purchased goods and services, capital goods, and fuel- and energy-related activities 25% within the same timeframe." (SBTi target dashboard)</t>
  </si>
  <si>
    <t>SBTi published the Company's NZ targets in April 2025: "Target language:  Overall Net-Zero Target: S.F. Holding Co., Ltd commits to reach net-zero greenhouse gas emissions across the value chain by 2050. Near-Term Targets: S.F. Holding Co., Ltd commits to reduce absolute scope 1 and 2 GHG emissions 42% by 2030 from a 2023 base year.* S.F. Holding Co., Ltd also commits to reduce absolute scope 3 GHG emissions from purchased goods and services, capital goods, and fuel- and energy-related activities 25% within the same timeframe.* S.F. Holding Co., Ltd further commits that 60% of its suppliers by emissions covering upstream transportation and distribution, will have science-based targets by 2029. *The target boundary includes land-related emissions and removals from bioenergy feedstocks. Long-Term Targets: S.F. Holding Co., Ltd commits to reduce absolute scope 1 and 2 GHG emissions 90% by 2050 from a 2023 base year.* S.F. Holding Co., Ltd also commits to reduce absolute scope 3 GHG emissions 90% within the same timeframe.* *The target boundary includes land-related emissions and removals from bioenergy feedstocks." (https://web.archive.org/web/20250807122818/https://sciencebasedtargets.org/target-dashboard)</t>
  </si>
  <si>
    <t xml:space="preserve">The SBTi requires companies to include all Greenhouse Gases in their inventory and targets, ensuring a comprehensive approach to emissions reduction. (https://web.archive.org/web/20250807112259/https://files.sciencebasedtargets.org/production/legacy/2017/02/SBTi-criteria.pdf)
</t>
  </si>
  <si>
    <t>On Plan: While the Company shows initiatives it has taken to reach a 'zero carbon future', it does not show a forward-looking plan or roadmap to achieving its interim/end targets: https://web.archive.org/web/20250730094144/https://www.sf-express.com/chn/en/sustainable ; 
On Reporting: Sustainability reports are published annually: https://web.archive.org/web/20250730094144/https://www.sf-express.com/chn/en/sustainable ;
On Equity: Only mentioned equity in the context of fair compensation;
On Leadership Accountability: "SF‚Äôs management compensation is linked to climate change-related performance to facilitate and accelerate the implementation of SF‚Äôs climate commitments and goals." (P.64, 2024 Sustainability Report)</t>
  </si>
  <si>
    <t>On GHG emissions removal in 2024 (P.156, 2024 Sustainability Report):
Purchased carbon credits: 44 tCO2e;
GHG removal from newly planted trees: 13.6 tCO2e ;
On Offset:
"In March 2024, SF signed a letter of intent for "supply chain-level full-link sustainable strategic services" with a leading global luxury brand to jointly launch the "supply chain-level sustainable dual innovation" action. The purpose of this cooperation is to...support their supply chain greenhouse gas emission reduction and *offset* actions, and reduce the company's environmental protection compliance costs and climate risks in operations, and enhance the green and low-carbon operational resilience of the entire logistics supply chain." (P.39, 2024 Sustainability Report); 
"SF Achieved the First Commercial Trial Flight of a Domestic All-cargo Aircraft Using Sustainable Aviation Fuel...the flight also *offsets the carbon emissions* generated during the combustion
of aviation fuel by purchasing sufficient Verified Carbon Units (VCUs), becoming the first all-cargo flight in the country to achieve carbon neutrality" (P.46, 2024 Sustainability Report) ;
On Nature-based removals:
"Carbon Neutral Forest Planting: Through scientific planning and careful implementation, SF forest not only effectively offsets greenhouse gas emissions, but also promotes ecological protection and restoration, and improves forest ecosystems." (P.62, 2024 Sustainability Report)</t>
  </si>
  <si>
    <t>hangzhou industrial investment</t>
  </si>
  <si>
    <t>warner bros discovery</t>
  </si>
  <si>
    <t>https://corporate.discovery.com/environmental-social-governance/our-planet/#ghg</t>
  </si>
  <si>
    <t xml:space="preserve">
Goal: Evaluate scope 3 emissions and identify opportunities for reduction
‚Ä¢ Progress: Discovery has begun to tackle this goal in a few ways:
Collecting and reporting data associated with business travel and employee commuting, as part of the GHG inventory progress.
Joining sustainable production organizations ‚Äì the Sustainable Production Alliance (SPA) in the U.S. and Albert in the UK. SPA is a consortium of the world‚Äôs leading film, television and streaming companies dedicated to accelerating the transformation of the entertainment business into a more sustainable industry. Albert is an organization dedicated to inspiring the media industry to create content that supports a vision for a sustainable future and help the industry to make positive contributions to the environment while eliminating waste and carbon emissions from their production.
Requiring UK commissions to use the Albert UK Carbon Calculator. Discovery UK also signed on to Albert UK‚Äôs Climate Content Pledge, a commitment by 12 of the UK‚Äôs biggest media brands to help audiences understand what tackling climate change might mean to them, as well as inspire and inform sustainable choices.
In follow-up to joining SPA, Discovery will also be developing and piloting a sustainable production handbook and corresponding processes with select U.S. productions.
Implementing a sustainable travel tool, which directs employees to lower carbon travel options.
</t>
  </si>
  <si>
    <t xml:space="preserve"> In 2019 and 2020, Discovery purchased both RECs and carbon offsets to account for 100% of Scope 1 emissions, Scope 2 emissions, and certain Scope 3 emissions. By doing this, Discovery has achieved carbon neutrality and will continue to achieve this goal annually.</t>
  </si>
  <si>
    <t>chs</t>
  </si>
  <si>
    <t>CHS Inc.</t>
  </si>
  <si>
    <t>https://mc-c0840b6c-72fb-47b1-b4d8-bfc9-cdn-endpoint.azureedge.net/-/media/project/chs/chs-inc/files/about-us/sustainability/chs-sustainability-report.pdf?rev=6d386c0b87284162b606aca77550905e&amp;hash=00DB2400953461B2FF29FDBA26724059</t>
  </si>
  <si>
    <t xml:space="preserve">CHS Inc. has not set formal greenhouse gas emissions reduction or net-zero targets. However, in fiscal year 2024, CHS engaged an independent third-party firm to help complete its Scope 1 and 2 greenhouse gas emissions inventory, marking a significant step toward understanding and managing its emissions.
</t>
  </si>
  <si>
    <t>CHS has not established formal targets for greenhouse gas emissions reduction. The company is in the process of developing a comprehensive emissions inventory, which will inform future sustainability strategies.</t>
  </si>
  <si>
    <t xml:space="preserve">CHS's sustainability initiatives are overseen by its board of directors and executive leadership. The company emphasizes the importance of sustainability in its operations and engages with stakeholders to advance its sustainability goals. However, there is no formal accountability structure tied to specific emissions reduction targets.
</t>
  </si>
  <si>
    <t xml:space="preserve">CHS has not disclosed any plans to use carbon credits or engage in carbon removal activities as part of its sustainability strategy. The company is currently focusing on understanding its emissions profile before considering such measures.
</t>
  </si>
  <si>
    <t>enbridge</t>
  </si>
  <si>
    <t>https://archive.vn/Zj5Oi</t>
  </si>
  <si>
    <t>'reducing the intensity of GHG emissions from our operations by 35% by 2030 from 2018'
'this metric aggregates emissions and throughput for each business unit on the basis of tonnes of carbon dioxide equivalent per energy delivered in petajoules (PJ)' p15</t>
  </si>
  <si>
    <t>[1] 2024 report: https://web.archive.org/web/20250621070404/https://www.enbridge.com/~/media/Enb/Documents/Reports/Sustainability-Report-2024/Enbridge_SR_2024.pdf?rev=1ece093dfdfe43bdaf0e0400831663ad&amp;hash=A4A881316FECDD87E000B3AE2615BF75
'The percentages outlined in our reduction pathways are forecast-driven using estimated emissions (tCO2e) and volume (PJ) information, presented as illustrative pathways to guide planning and strategy development.' p15
'GHG emissions are from assets over which we have operational control (Scope 1 and Scope 2 emissions). Projected reductions of GHG emissions intensity and absolute emissions is relative to the 2018 baseline year.' p27
'Our target covers 100% of our Scope 1 and Scope 2 emissions' p16
Targets announced: https://web.archive.org/web/20250420122723/https://www.enbridge.com/media-center/news/details?id=123647&amp;lang=en</t>
  </si>
  <si>
    <t>Enterprise Compensation is linked for Accountability; "Multi-year ESG goals embedded in annual incentive programs" - Page 10 of 2024 Sustainability Report.
Reports: https://www.enbridge.com/About-Us/Our-Values/Sustainability/Archived-Sustainability-Reports</t>
  </si>
  <si>
    <t>'20% Offsets and carbon credits' p16
"Future procurement of carbon capture, carbon removal or other offset solutions will depend on the maturity of these solutions and how nature-based solutions are perceived in the voluntary carbon market." p. 16
'we are investing in carbon capture and sequestration to help mitigate emissions from hard-to-abate processes such as steel and concrete production. We believe carbon capture will be required to meet some of the most ambitious global emissions reduction goals' p25
' For our 2050 target, carbon capture, carbon removal or other offset solutions fit our business strategy due to their investment profile. Future procurement of carbon capture, carbon removal or other offset solutions will depend on the maturity of these solutions and how nature-based solutions are perceived in the voluntary carbon market. While offsets remain a lever to reduce residual emissions to our net-zero pathway, our focus until 2030 is on understanding the limits and costs of emissions reduction pathways such as modernization, innovation and lower-carbon investments' p25</t>
  </si>
  <si>
    <t>tco2e/pj</t>
  </si>
  <si>
    <t>netflix</t>
  </si>
  <si>
    <t>US64110L1061</t>
  </si>
  <si>
    <t>549300Y7VHGU0I7CE873</t>
  </si>
  <si>
    <t>Netflix commits to reduce absolute scope 1 and 2 GHG emissions 46.2% by 2030 from a 2019 base year. Netflix also commits to reduce scope 3 GHG emissions 55% per million USD of value added within the same timeframe.</t>
  </si>
  <si>
    <t>https://s22.q4cdn.com/959853165/files/doc_downloads/2024/6/2023-Netflix-Environmental-Social-Governance-Report.pdf</t>
  </si>
  <si>
    <t>‚ÄúReduce absolute GHG emissions 46% by 2030 from a 2019 baseline, across Scopes 1, 2, and 3.
For Scope 3: Reduce 55% per USD of value added by 2030, aligning with the global halving of emissions required to reach net zero by 2050.‚Äù</t>
  </si>
  <si>
    <t>"We continue to make progress against the targets we set in March 2021 to: 1) Reduce our emissions by roughly half by 2030, and 2) Match our remaining emissions from 2022 onwards in support of global net zero goals, through investments in verified natural climate solutions and super pollutant (e.g., methane) destruction. Beyond 2030, Netflix will continue to reduce our emissions‚Ä®in line with the latest climate science until global net zero‚Ä®is achieved" (Netflix Environmental Social Governance Report 2023, pg. 10).
Netflix has also set an Absolute Emissions Reduction Target by 2030: "Target: 46% by 2030 Absolute Reduction (reduce absolute emissions by 46% from a 2019 baseline)" (Netflix Environmental Social Governance Report 2023, pg. 11: https://s22.q4cdn.com/959853165/files/doc_downloads/2024/6/2023-Netflix-Environmental-Social-Governance-Report.pdf
Scope 3 goal: "To contribute to the global halving of emissions by 2030, which scientists prescribe as an interim step to reach global net zero in 2050, we have committed to reduce our Scope 3 emissions 55% per $USD of value added by 2030" (Netflix Environmental Social Governance Report 2023, pg. 25).
‚ÄúNetflix‚Äôs near-term science-based target has been validated by SBTi under the 1.5°C  pathway. The 2022 ‚Äònet zero‚Äô claim refers to a temporary balance via credits, while long-term decarbonization efforts continue. Annual emissions are verified by EY with limited assurance covering all scopes.‚Äù</t>
  </si>
  <si>
    <t>Gases covered: "The majority of the reported CO2e emissions are from CO2 with the remainder being composed of CH4, N2O, and hydrofluorocarbons (HFCs), noting that perfluorocarbons (PFCs), SF6, and NF3 are not applicable to Netflix‚Äôs emissions. GHG Emissions ‚Äì Scope 1 includes natural gas, jet fuel, gasoline, diesel, fugitive emissions from refrigerant leakage, and biogenic emissions for CH4 and N2O" (EY Independent Accountants' Review Report 2023, pg. 3: https://s22.q4cdn.com/959853165/files/doc_downloads/2024/6/NFLX-FY23-independent-Accountants-Report.pdf).
All scopes covered in target &amp; greenhouse gas inventory: Netflix Environmental Social Governance Report 2023, pg. 12-18, pg. 79: https://s22.q4cdn.com/959853165/files/doc_downloads/2024/6/2023-Netflix-Environmental-Social-Governance-Report.pdf
‚ÄúNetflix‚Äôs GHG inventory follows the GHG Protocol and covers Scopes 1, 2, and 3, including upstream and downstream emissions. The company publicly discloses emissions and third-party assurance reports annually.‚Äù</t>
  </si>
  <si>
    <t>"The Netflix Board oversees the Company‚Äôs ESG efforts, which includes sustainability, with the assistance of the Nominating and Governance Committee. They receive updates on sustainability and enterprise risk management at Board meetings. Executive Management oversees decisions related to climate risk with expert input from internal teams. An annual Company-wide enterprise risk assessment is performed, in which climate risks are considered, and the findings of this assessment are shared with our Board annually. Our sustainability program, which includes our climate strategy, is led by our Netflix Sustainability Officer" (Netflix Environmental Social Governance Report 2023, pg. 35).
"Our independent accountants, EY, have provided limited assurance over our 2020-2023 Scope 1, 2 and 3 greenhouse gas emissions inventories (location- and market-based), and separately assured our retirement of carbon credits" (Netflix Environmental Social Governance Report 2023, pg. 13).
‚ÄúClimate performance is reviewed annually by the Netflix Board and executive management. The company‚Äôs Sustainability Officer oversees implementation of decarbonization initiatives and reporting. Netflix conducts annual third-party assurance of emissions data and carbon credit retirements.‚Äù</t>
  </si>
  <si>
    <t>Other conditions, Avoid biodiversity harm, Avoid social harm, Must be high environmental integrity</t>
  </si>
  <si>
    <t>"Any credits that we purchase must meet globally 
recognized core quality criteria and be:
- Additional
- Verified by a 3rd party
- Based on a conservative and realistic baseline
- Not double counted
- Durable
- Issued by a credible standard with robust provisions for reversal risk, and accounts for leakage (the risk of displacing emissions from one location to another)" (Netflix Environmental Social Governance Report 2023, pg. 80).</t>
  </si>
  <si>
    <t>‚ÄúNetflix currently uses high-integrity, third-party verified carbon credits to neutralize residual emissions while continuing to reduce absolute emissions in line with its 2030 target. The company‚Äôs portfolio focuses on nature-based removals and emerging CCS technologies, with a long-term plan to replace offsetting with in-boundary carbon removals.‚Äù</t>
  </si>
  <si>
    <t>qualcomm</t>
  </si>
  <si>
    <t>Qualcomm Incorporated</t>
  </si>
  <si>
    <t>US7475251036</t>
  </si>
  <si>
    <t>H1J8DDZKZP6H7RWC0H53</t>
  </si>
  <si>
    <t>Overall Net Zero target
Qualcomm Incorporated commits to reach net-zero greenhouse gas emissions across the
value chain by FY2040.
Near-Term Targets
Qualcomm Incorporated commits to reduce absolute scope 1 and 2 GHG emissions 50% by FY2030 from a FY2020 base year. Qualcomm Incorporated also commits to reduce absolute scope 3 GHG emissions 25% within the same timeframe.
Long-Term Target
Qualcomm Incorporated commits to reduce absolute scope 1, 2 and 3 GHG emissions 90%
by FY2040 from a FY2020 base year.</t>
  </si>
  <si>
    <t>QUALCOMM</t>
  </si>
  <si>
    <t>https://www.qualcomm.com/content/dam/qcomm-martech/dm-assets/documents/2021-qualcomm-corporate-responsibility-report.pdf</t>
  </si>
  <si>
    <t>This codes for Qualcomm's 2021 CSR Report</t>
  </si>
  <si>
    <t>Scope: 1-3 all covered (p20)</t>
  </si>
  <si>
    <t>Plan: some measures are listed in p20-21, e.g. 'In 2021, we signed a 10-year renewable energy agreement with Shell Energy North America (US), L.P. (Shell Energy). The deal provides for us to secure approximately 115,000 megawatt-hours of 100% renewable energy annually to power our headquarters campus in San Diego, reducing our Scope 2 GHG emissions' (p21) 
Accountable: 'The Governance Committee of the Board of Directors (the Board) provides oversight on ESG matters, including climate-related issues... This Committee reports at least annually on the Company‚Äôs ESG policies, programs, initiatives and reporting, including climate change and water-related issues, to the Governance Committee of the Board.' (p73)</t>
  </si>
  <si>
    <t>Offsets: 'a minimal amount of Renewable Energy Credits (RECs) and carbon offsets for residual emissions' (p21)</t>
  </si>
  <si>
    <t>kddi</t>
  </si>
  <si>
    <t>KDDI Corporation</t>
  </si>
  <si>
    <t>JP3496400007</t>
  </si>
  <si>
    <t>5299003FU7V4I45FU310</t>
  </si>
  <si>
    <t>Overall Net-Zero Target: KDDI CORPORATION commits to reach net-zero greenhouse gas
emissions across the value chain by FY2040.
Near-Term Targets: KDDI CORPORATION commits to reduce absolute scope 1 and 2 GHG
emissions 50% by FY2030 from a FY2019 base year. KDDI CORPORATION also commits
to reduce absolute scope 3 GHG emissions 28% within the same timeframe.
Long-Term Targets: KDDI CORPORATION commits to reduce absolute scope 1 and 2 GHG
emissions 95% by FY2040 from a FY2019 base year. KDDI CORPORATION also commits
to reduce absolute scope 3 GHG emissions 90% within the same timeframe.</t>
  </si>
  <si>
    <t>https://www.kddi.com/extlib/files/english/corporate/csr/csr_report/2021/pdf/report2021_en.pdf</t>
  </si>
  <si>
    <t>"In April 2021, KDDI announced our support for the recommendations of the Task Force on Climate-related Financial Disclosure (TCFD), and in July, we raised our CO2 emissions reduction target for fiscal year 2030, set out in the ‚ÄúKDDI GREEN PLAN 2017-2030,‚Äù to ‚Äúa 50% reduction compared to fiscal year 2019.‚Äù"
"With the aim of achieving net-zero CO2 emissions by 2050, we have revised our non-consolidated CO2 emission reduction target for the fiscal year 2030, and raised it to a 50% reduction from the fiscal year 2019 for Scope 1 and 2, and to a 14% reduction from the fiscal year 2019 for Scope 3."</t>
  </si>
  <si>
    <t>KDDI pledges to reach net zero by 2050, with interim targets of reducing the CO2 emissions by 50% for Scopes 1 and 2 and by 14% for Scope 3, both from a baseline year of (fiscal year) 2019.</t>
  </si>
  <si>
    <t>Gases: State "CO2 emissions"
Scopes: Targets cover Scopes 1, 2, and 3 - "we have revised our non-consolidated CO2 emission reduction target for the fiscal year 2030, and raised it to a 50% reduction from the fiscal year 2019 for Scope 1 and 2, and to a 14% reduction from the fiscal year 2019 for Scope 3."</t>
  </si>
  <si>
    <t>Annual reports: https://www.kddi.com/english/corporate/sustainability/report/2021/
Accountability: "The degree of achievement of sustainability promotion is incorporated into company-wide key KPIs and is linked to executive remuneration and bonuses for all employees."</t>
  </si>
  <si>
    <t>"Under the RE100 Menu, we supply electricity that meets RE100 criteria by supplying electricity derived from renewable energy sources (including electricity under Feed-in Tariff scheme) and offsetting carbon through the purchase of J-Credit (derived from renewable energy). Under the Non-Carbon Menu, we supply electricity with zero CO2 emissions derived from the electricity purchase by utilizing J-credit scheme."
"To promote the conservation of biodiversity in each region, we hold conservation activities that employees and their families participate in as volunteers. Working with stakeholders, including local authorities and NPOs, the regional offices are actively engaged in local environmental conservation."</t>
  </si>
  <si>
    <t>shandong hi speed</t>
  </si>
  <si>
    <t>general electric ge aerospace</t>
  </si>
  <si>
    <t>GE Aerospace</t>
  </si>
  <si>
    <t>https://www.ge.com/sites/default/files/ge2021_sustainability_report.pdf</t>
  </si>
  <si>
    <t>[This entry codes for the 2021 Sustainability Report]. _x000d_
_x000d_
Background Info on Name Change &amp; Legacy Name: General Electric has been split into 3 companies: GE Aerospace, GE VernovaÂ and GE HealthCare; In 2023, GE completed the separation of GE HealthCare. In 2024, GE Vernova spun off, leaving GE Aerospace as a standalone company. Later that year, GE Aerospace becomes an independent publicly traded company on the New York Stock Exchange.</t>
  </si>
  <si>
    <t xml:space="preserve">Board Accountability: 'The Board is actively engaged with GE leadership on related topics such as the competitive landscape for our businesses amidst climate-related shifts in technology, product and service demand; analysis of potential pathways for decarbonization; customer, shareholder and other stakeholder expectations; the Companyâ€™s decarbonization strategy; and reducing the environmental impact of GEâ€™s own operations and customersâ€™ use of our sold products. For example, the Board discussed and helped shape decisions such as setting a goal for GE to become carbon neutral by 2030 in our own operations, our ambition to be net zero in 2050 including emissions from sold products and the exit from the new-build coal business.' (p. 57)._x000d_
_x000d_
Equity: Report refers to pay equity, but unrelated to climate matters. </t>
  </si>
  <si>
    <t>The offsets are certified to the highest standards, including the Clean Development Mechanism, Verified Carbon Standard as well as the Gold Standard. Our portfolio is comprised of projects that have measurable impact on the Sustainable Development Goals and provide renewable energy access, install clean cookstoves or capture methane from landfill gas._x000d_
 https://www.ge.com/renewableenergy/about-us/carbon-neutral</t>
  </si>
  <si>
    <t>"only for the unavoidable emissions that remained, we offset emissions by purchasing carbon credits that fund emission reduction projects worldwide and supporting wider Sustainable Development Goals. While recognizing the value of carbon offsetting to deliver immediate large-scale impact, our focus and priority is on emission reductions in our value chain and we are in the process of setting specific reduction targets for our operational emissions and beyond." - https://www.ge.com/renewableenergy/about-us/carbon-neutral_x000d_
_x000d_
"To compensate for unavoidable emissions and balance our footprint to net-zero, we secured the required carbon credits that fund emission reduction projects worldwide. The offsets are certified to the highest standards, including the Clean Development Mechanism, Verified Carbon Standard as well as the Gold Standard. Our portfolio is comprised of projects that have measurable impact on the Sustainable Development Goals and provide renewable energy access, install clean cookstoves or capture methane from landfill gas."_x000d_
_x000d_
"We anticipate that the majority of our progress toward meeting our 2030 goal will be achieved through absolute reductions of direct emissions and energy use achieved through operational investments, smart power sourcing, and elimination of waste" - https://www.ge.com/sites/default/files/ge2020_sustainability_report.pdf_x000d_
_x000d_
"Looking forward, we will work to lead innovating breakthrough technologies for the future such as small modular nuclear reactors, carbon capture, hydrogen as a fuel, greater access to precision health, and a broad suite of technologies for air travel." https://www.ge.com/sites/default/files/ge2020_sustainability_report.pdf#page=36</t>
  </si>
  <si>
    <t>mercadona</t>
  </si>
  <si>
    <t>959800G1STVUPYU6NU22</t>
  </si>
  <si>
    <t>"In this regard, Mercadona is currently developing its climate transition plan and, as part of its decarbonisation process, has set a target of achieving a further 36% reduction by 2030, with a view to achieving climate neutrality by 2050." (page 86, from the 2024 Annual Report)
No more info about that (no press release, no any other details, etc.) so decided not to count as a goal like in the previous record.</t>
  </si>
  <si>
    <t>https://web.archive.org/web/20250813091855/https://info.mercadona.es/document/en/annual-report-2024.pdf</t>
  </si>
  <si>
    <t>"The company managed to reduce its emissions by 27% from 2015 to 2024 and by 6% compared to the previous year in terms of direct greenhouse gas emissions and removals and indirect emissions and removals from imported energy. (...) In this regard, Mercadona is currently developing its climate transition plan and, as part of its decarbonisation process, has set a target of
achieving a further 36% reduction by 2030 (...)" (page 86, 2024 Annual Report)</t>
  </si>
  <si>
    <t>According to Mercadona‚Äôs website, its corporate sustainability and climate change policies and plans are still under development, with no further public details available (https://web.archive.org/web/20250813095820/https://archive.org/details/mercadona-commitments)</t>
  </si>
  <si>
    <t>honeywell</t>
  </si>
  <si>
    <t>Honeywell International Inc.</t>
  </si>
  <si>
    <t>US4385161066</t>
  </si>
  <si>
    <t>ISRPG12PN4EIEOEMW547</t>
  </si>
  <si>
    <t>Honeywell International Inc. commits to reduce absolute scope 1 and 2 GHG
emissions 50% by 2037 from a 2019 base year. Honeywell International
Inc. also commits to reduce absolute scope 3 GHG emissions 23% within
the same timeframe.</t>
  </si>
  <si>
    <t>https://web.archive.org/web/20251013060349/https://honeywell.gcs-web.com/static-files/247b9bee-dbcc-4bf6-ac94-2909a64b4049</t>
  </si>
  <si>
    <t>Reduce global Scope 1 and Scope 2 GHG emissions intensity by an additional 10% from 2018 levels 
Reduce absolute Scope 1 and 2 GHG emissions 50% by 2037 from a 2019 base year
¬∑ Reduce absolute Scope 3 GHG emissions 23% within the
same timeframe
(Pg. 56) "Five-year ‚Äú10-10-10‚Äù target to, by 2024:
 - Reduce global Scope 1 and Scope 2 GHG emissions intensity by an additional 10% from 2018 levels
 - Deploy at least 10 renewable energy opportunities
 - Achieve certification to ISO‚Äôs 50001 Energy Management Standard at 10 facilities"</t>
  </si>
  <si>
    <t xml:space="preserve">The company declares to be carbon neutral by 2035. </t>
  </si>
  <si>
    <t xml:space="preserve">The company mentions its plans to reduce emissions by improving energy efficiency, use of renewables, and managing its air emissions. However, the plans are not detailed enough (Pg. 60-67). </t>
  </si>
  <si>
    <t>tco‚ÇÇe per $million revenue</t>
  </si>
  <si>
    <t>hangzhou iron and steel</t>
  </si>
  <si>
    <t>guangzhou industrial investment</t>
  </si>
  <si>
    <t>shanghai pharmaceuticals holding</t>
  </si>
  <si>
    <t>Shanghai Pharmaceuticals</t>
  </si>
  <si>
    <t>https://web.archive.org/web/20251022131937/https://www.sphchina.com/attached/files/202508281.pdf</t>
  </si>
  <si>
    <t xml:space="preserve">No information on targets found. </t>
  </si>
  <si>
    <t>suzuki motor</t>
  </si>
  <si>
    <t>https://www.globalsuzuki.com/corporate/csr_environment/intro/vision.html</t>
  </si>
  <si>
    <t>‚óèReduce CO2 from business activities by 45% in base unit per sales unit compared to FY2016 by 2030
-Reduce CO2 emitted from new automobiles by 40% on a Well-to-Wheel basis compared to FY2010 by 2030. -Reduce CO2 emitted from new automobiles by 90% on a Well-to-Wheel basis compared to FY2010 by 2050. -Reduce CO2 from business activities by 80% in terms of carbon intensity per sales unit compared to FY2016 by 2050. https://www.globalsuzuki.com/corporate/csr_environment/environment/climate.html</t>
  </si>
  <si>
    <t xml:space="preserve">Suzuki aims to achieve carbon neutrality by 2050 in Japan and Europe and by 2070 in India, based on the target dates set by the governments of each country. We will continue our efforts to achieve carbon neutrality targets for each region, based on the concept of expanding customer choices and delivering products and services that meet local needs.
https://www.sustainabilityreports.com/suzuki-motor/2024/sustainability-report
</t>
  </si>
  <si>
    <t>Scope 1, 2 and 3 Greenhouse gases (seven gases: carbon dioxide, methane, dinitrogen monoxide, hydrofluorocarbons, perfluorocarbons, sulfur hexafluoride, and nitrogen trifluoride)</t>
  </si>
  <si>
    <t>Suzuki has established the Committee for Carbon Neutrality and Environmental Committee, which are executive and business operations committees, and the Corporate Governance Committee under the Board of Directors for the purpose of the Group‚Äôs overall environmental management. The Board of Directors instructs and supervises the Committee for Carbon Neutrality, Environmental Committee, and Corporate Governance Committee, and receives reports from the three committees and is the ultimate decisionmaking body. https://www.globalsuzuki.com/corporate/csr_environment/environment/climate.html</t>
  </si>
  <si>
    <t>In order to understand the environmental impact of our products, Suzuki adopts the Life Cycle Assessment (LCA)*1 that assesses products with specific figures not only during their running stage but throughout their whole life cycle from raw material production to disposal. The Company is promoting reduction of environmental load by utilizing their results*2 for product development*3 and business activities.</t>
  </si>
  <si>
    <t>vale</t>
  </si>
  <si>
    <t>Vale S.A.</t>
  </si>
  <si>
    <t>BRVALEACNOR0</t>
  </si>
  <si>
    <t>254900SMTWBX7RU2SR20</t>
  </si>
  <si>
    <t>26/12/2019 01:00</t>
  </si>
  <si>
    <t>https://vale.com/esg/climate</t>
  </si>
  <si>
    <t>Reduce absolute scope 1 and 2 emissions by 33% by 2030 from the 2017 baseline</t>
  </si>
  <si>
    <t>Scope 3 accounts for 98% of Vale's climate footprint, but headline pledge of 2050 net zero only includes scope 1 &amp; 2. Vale will review its scope 3 target by 2025 and every five years after that.</t>
  </si>
  <si>
    <t>Annual reporting: Scope 3 emissions annually calculated and verified by a third party. Reviewed in 2025, and every 5 years after that. Chief of Sustainability is responsible for reporting. 
Leadership: The Executive Board, supported by a Sustainability Committee, provides 'full support and strategic oversight'. The Sustainability Executive Vice President " is responsible for 
proposing climate change policies, plans, projects and targets to the approval of the Executive Board, as well as for implementing the general policies and guidelines set forth by the Executive Board."
Equity: Climate change report does not refer to equity but annual ESG reporting 2021 includes sections on 'Diversity, equity and inclusion', as well as broader sections on human, natural, social &amp; relational capital (https://vale.com/documents/d/guest/vale_integrated_report_2021_en-1)</t>
  </si>
  <si>
    <t>Avoid social harm, Other conditions, Must be high environmental integrity</t>
  </si>
  <si>
    <t>For Scope 3 emission reduction there is a maximum percentage of emissions that can be offset using carbon credits: "Vale can use carbon credits to deliver up to 20% of its scope 3 absolute emission reduction to 2035, the equivalent of 90 MtCO2e. " (https://vale.com/documents/d/guest/vale_cc_2021-en p28)</t>
  </si>
  <si>
    <t>Offsets: carbon price is USD 50/tCO2e. 
Policy declarations have slightly changed between 2019-2021:
In 2019 Vale declared that "for Scopes 1 and 2 no offsets of any kind are considered and the entire strategy is related to the reduction of internal emissions", referring to the interim target of a 33% reduction in absolute emissions of scope 1 and 2 by 2030,  
In 2021 Vale reported that "Science recognizes that, as a hard-to-abate sector, we may also rely to a limited extent on carbon offsets and removals" in order to achieve the Net Zero 2050 target (scope 1 &amp; 2). Nature-based solutions and carbon markets now form 2/3 of their 'pillars' of sustainability, with the third focusing on operational emission reductions. 
CCS-based removals: Vale mentions the possibility of using Carbon Capture Usage and Storage as a mechanism to gradually phase out thermal coal and other fossil fuels, but there is no robust strategy as to how or when this will occur, instead the process is mentioned under the 'industry challenges' associated with phasing out coal</t>
  </si>
  <si>
    <t>thyssenkrupp</t>
  </si>
  <si>
    <t>thyssenkrupp AG</t>
  </si>
  <si>
    <t>DE0007500001</t>
  </si>
  <si>
    <t>549300UDG16DOYUPR330</t>
  </si>
  <si>
    <t>Overall Net-Zero Target: thyssenkrupp AG commits to reach net-zero greenhouse gas emissions across the value chain by FY2050. Near-Term Targets: thyssenkrupp AG commits to reduce scope 1, 2 and 3 GHG emissions covered by the iron &amp; steel core boundary 30.1% per tonne of hot rolled steel by 2030 from a 2018 base year. As this target calculation depends on the scrap ratio projection, thyssenkrupp AG will publish the scrap ratio associated with this target annually starting from the base year. thyssenkrupp AG also commits to reduce all other absolute scope 1 and 2 GHG emissions 50.4% within the same timeframe. thyssenkrupp AG further commits to reduce absolute scope 3 GHG emissions from use of sold products covering sold fossil fuels 50.4% within the same timeframe. thyssenkrupp AG finally commits to reduce all other absolute scope 3 GHG emissions 30% within the same timeframe.    Long-Term Targets: thyssenkrupp AG commits to reduce absolute scope 1 and 2 GHG emissions 90% by 2050 from a 2018 base year. thyssenkrupp AG also commits to reduce absolute scope 3 emissions from use of sold products covering sold fossil fuels 90% within the same timeframe. thyssenkrupp AG further commits to reduce all other absolute scope 3 GHG emissions 90% within the same timeframe.</t>
  </si>
  <si>
    <t>https://ucpcdn.thyssenkrupp.com/_binary/UCPthyssenkruppAG/en/investors/presentations-and-events/capital-market-days/berichterstattung-und-publikationen-kopie/link-thyssenkrupp-GB-2019-2020-EN-Web.pdf</t>
  </si>
  <si>
    <t>"reduce absolute scope 1 and 2 GHG emissions 30% by 2030 from a 2018 base year. thyssenkrupp also commits to reduce absolute scope 3 GHG emissions 16% by 2030 from a 2017 base year"</t>
  </si>
  <si>
    <t>"The Science-Based Targets initiative (SBTi) has closely examined our targets and officially confirmed that they are in line with the Paris Climate Agreement and climate science. Our businesses have developed roadmaps and action plans for meeting these targets."
(source: Annual Report 2022/23, p 97 https://web.archive.org/web/20240501095251/https://d2zo35mdb530wx.cloudfront.net/_binary/UCPthyssenkruppAG/370e5e3b-9068-4437-8820-5b3530b02868/Annual-Report-2022_2023_thyssenkrupp.pdf)</t>
  </si>
  <si>
    <t xml:space="preserve">See interim target text on Scope 3. </t>
  </si>
  <si>
    <t>"Strategic sustainability management is coordinated by the Technology, Innovation &amp; Sustainability department and the Chief Executive Officer bears responsibility for sustainability... Sustainability activities at thyssenkrupp are governed by the Sustainability Committee, which consists of the Executive Board of the group, the CEOs of the segments, the heads of the corporate functions and experts. The responsibility for implementing the measures lies with the corporate functions, service lines and segments, which regularly report on progress."
(source: Annual Report 2022/23, p 37 https://web.archive.org/web/20240501095251/https://d2zo35mdb530wx.cloudfront.net/_binary/UCPthyssenkruppAG/370e5e3b-9068-4437-8820-5b3530b02868/Annual-Report-2022_2023_thyssenkrupp.pdf)</t>
  </si>
  <si>
    <t>"For the emissions bound up with our own production we are counting on a continuous improvement in energy efficiency in all businesses and especially in steel production due to the high share of process-related emissions involved in steel production. Here we are focused on two technological pathways: avoiding carbon emissions by using hydrogen (known as carbon direct avoidance, CDA) and using any carbon dioxide that is unavoidably produced (carbon capture and usage, CCU)."
(source: Annual Report 2022/23, p 97 https://web.archive.org/web/20240501095251/https://d2zo35mdb530wx.cloudfront.net/_binary/UCPthyssenkruppAG/370e5e3b-9068-4437-8820-5b3530b02868/Annual-Report-2022_2023_thyssenkrupp.pdf)</t>
  </si>
  <si>
    <t>salesforce</t>
  </si>
  <si>
    <t>US79466L3024</t>
  </si>
  <si>
    <t>RCGZFPDMRW58VJ54VR07</t>
  </si>
  <si>
    <t>FY2041</t>
  </si>
  <si>
    <t>Overall Net-Zero Target: Salesforce, Inc. commits to reach net-zero greenhouse gas emissions across the value chain by FY2041. Near-Term Targets: Salesforce, Inc. commits to reduce absolute scope 1 and 2 GHG emissions 67% by FY2031 from a FY2019 base year. Salesforce, Inc. also commits to reduce scope 3 GHG emissions 68% per USD value added within the same timeframe.  Long-Term Targets: Salesforce, Inc. commits to reduce absolute scope 1 and 2 GHG emissions 90% by FY2041 from a FY2019 base year. Salesforce, Inc. also commits to reduce scope 3 GHG emissions 97% per USD value added within the same timeframe.</t>
  </si>
  <si>
    <t>https://web.archive.org/web/20251019160559/https://www.salesforce.com/en-us/wp-content/uploads/sites/4/documents/white-papers/salesforce-fy25-stakeholder-impact-report.pdf</t>
  </si>
  <si>
    <t>"The absolute emissions reduction goal of 50 percent is the near term fiscal 2031 target. The long term goal is 90 percent reduction in absolute emissions by fiscal 2041. Both of these goals are calculated from a 2019 base year and are only achievable with additional global innovation and investment" (Schedules of Selected Environmental and Social Metrics FY 25, p. 4).
Source: https://web.archive.org/web/20251019160233/https://www.salesforce.com/en-us/wp-content/uploads/sites/4/documents/white-papers/fy25-schedules-of-environmental-and-employee-metrics.pdf?bc=OTH</t>
  </si>
  <si>
    <t>The end target of this company is to achieve net zero by 2050, with two interim targets in 2031 and 2041. In 2031, the company aims to reduce approximately 50% of its emissions, while in 2040, the company plans to achieve at least 90% of emissions reduction (Schedules of Selected Environmental and Social Metrics FY 25, p. 3). The company maintained net zero in their residual emissions (validated by Ernst &amp; Young) and 100% renewable energy (FY25 Stakeholder Impact Report Summary, p. 61).
Source: https://web.archive.org/web/20251019160233/https://www.salesforce.com/en-us/wp-content/uploads/sites/4/documents/white-papers/fy25-schedules-of-environmental-and-employee-metrics.pdf?bc=OTH;
https://web.archive.org/web/20251019160559/https://www.salesforce.com/en-us/wp-content/uploads/sites/4/documents/white-papers/salesforce-fy25-stakeholder-impact-report.pdf</t>
  </si>
  <si>
    <t>"The following GHGs are included as part of the Company‚Äôs scope 1 and 2 inventory: carbon dioxide (CO2), methane (CH4), nitrous oxide (N2O), and hydrofluorocarbons (HFCs). Other GHGs, including perfluorocarbons (PFCs), sulfur hexafluoride (SF6), and nitrogen trifluoride (NF3), are not included in the Company‚Äôs inventory as they do not generate material scope 1 or scope 2 emissions as part of the Company‚Äôs operations. The Company‚Äôs scope 3 inventory includes all seven GHGs covered by the Kyoto Protocol (CO2, CH4, N2O, HFCs, PFCs, SF6, and NF3)" (Schedules of Selected Environmental and Social Metrics FY 25, p. 9).
Source: https://web.archive.org/web/20251019160233/https://www.salesforce.com/en-us/wp-content/uploads/sites/4/documents/white-papers/fy25-schedules-of-environmental-and-employee-metrics.pdf?bc=OTH</t>
  </si>
  <si>
    <t>Measures: Salesforce.com has developed and published trajectories for reductions until 2031. They have grouped emissions under the categories "Business Travel", "Offices", and "Procurement". Salesforce.com does not have a regular review of these measures. However, they report their climate progress on their annual report (See FY25 Stakeholder Impact Report Summary, pp. 13-17).
Equity: Salesforce has a lot of plans for equality and inclusivity. However, none of these directly relate to their net zero target plan.
Source: https://web.archive.org/web/20251019160559/https://www.salesforce.com/en-us/wp-content/uploads/sites/4/documents/white-papers/salesforce-fy25-stakeholder-impact-report.pdf</t>
  </si>
  <si>
    <t>Carbon Credit: Salesforce.com aims to compensate ongoing and future residual scope 1, 2, and 3 emissions with carbon credits (See FY25 Stakeholder Impact Report Summary, p. 7). The company has also published their carbon credit portfolio (See Salesforce Carbon Credit Portfolio FY 25).
Source: https://web.archive.org/web/20251019160559/https://www.salesforce.com/en-us/wp-content/uploads/sites/4/documents/white-papers/salesforce-fy25-stakeholder-impact-report.pdf;
https://web.archive.org/web/20250907181155/https://www.salesforce.com/en-us/wp-content/uploads/sites/4/documents/legal/compliance%20documents/salesforce-carbon-credit-portfolio.pdf?bc=OTH</t>
  </si>
  <si>
    <t>philip morris</t>
  </si>
  <si>
    <t>US7181721090</t>
  </si>
  <si>
    <t>HL3H1H2BGXWVG3BSWR90</t>
  </si>
  <si>
    <t>Overall net-zero target:
Philip Morris International Inc. commits to reach net-zero greenhouse gas emissions across the value chain by 2040.
Near-term targets:
Energy &amp; Industry: Philip Morris International commits to reduce absolute scope 1 and 2 GHG emissions 50% by 2030 from a 2019 base year.*
Philip Morris International also commits to reduce absolute scope 3 GHG emissions 27.5% within the same timeframe.* Philip Morris International
further commits that 15% of its suppliers by spend covering purchased goods and services will have science-based targets by 2025.
*The target boundary includes land-related emissions and removals from bioenergy feedstocks.
FLAG: Philip Morris International commits to reduce absolute scope 3 FLAG GHG emissions 33.3% by 2030 from a 2019 base year.** Philip Morris
International commits to no deforestation across its primary deforestation-linked commodities, with a target date of December 31, 2025.
**Target includes FLAG emissions and removals.
Long-term targets:
Energy &amp; Industry: Philip Morris International Inc. commits to reduce absolute scope 1 and 2 GHG emissions 90% by 2040 from a 2019 base
year.* Philip Morris International Inc. also commits to reduce absolute scope 3 GHG emissions 90% within the same timeframe.*
*The target boundary includes land-related emissions and removals from bioenergy feedstocks.
FLAG: Philip Morris International commits to reduce absolute scope 3 FLAG GHG emissions 72% by 2040 from a 2019 base year.**
**Target includes FLAG emissions and removals.</t>
  </si>
  <si>
    <t>https://www.pmi.com/resources/docs/default-source/pmi-sustainability/pmi-integrated-report-2024.pdf</t>
  </si>
  <si>
    <t xml:space="preserve">By 2025: "Carbon neutrality in our direct operations (scope 1+2)" (Pg 89)
</t>
  </si>
  <si>
    <t xml:space="preserve">Pls see that the Source URL box below is not accepting the web archive link to the Integrated Report 2024, hence I am including the original link to the report in the box below. The web archive link is shared here for future reference: 
https://web.archive.org/web/20250629085128/https://www.pmi.com/resources/docs/default-source/pmi-sustainability/pmi-integrated-report-2024.pdf?sfvrsn=92e147c8_2 
Multiple targets set for 2025, 2030, 2040 and 2050. See details below- 
By 2025: Carbon neutrality in our direct operations (scope 1+2)
By 2030: 50% reduction in absolute scope 1+2 GHG emissions versus 2019 baseline (SBT)
By 2040: Net zero GHG emissions in our value chain (scope 1+2+3) (SBT) [Net Zero and 2040 are recorded as end target and target year in above fields since that one is SBT validated, while net positive by 2050 is not.]
By 2050: Contribute toward a net positive impact on nature
(There are other value chain specific interim targets also in the report on same page- Pg 89)
Current target status year: 2024 (See Pg. 121, under "Management Report": Taking into account the Paris Agreement, we have set a science-driven GHG reduction roadmap aligned with its    goals. Our near-term 2030 absolute GHG emissions reduction targets, including our most recently approved Forest, Land and Agriculture (FLAG) and industrial emission reduction commitments, and long-term 2040 commitment to net zero emissions, have been validated by the Science Based Targets initiative (SBTi) and are aligned with a scenario of an increase in  global temperature of no more than 1.5°C  above preindustrial levels. To further drive GHG emission reductions in our value chain, we have set a target for 15 percent of our supply chain  spend to be covered by suppliers that have their own science-based targets. The SBTi re-validated our targets in 2024. </t>
  </si>
  <si>
    <t>It is not included in PMI's Integrated Report 2024 but its Sustainability KPI Protocol 2024 specifically states that the company‚Äôs emissions target covers carbon dioxide (CO2), methane (CH4), and nitrous oxide (N2O).  Relevant text from Pg 36 of the protocol is as follows- 
"The baseline year chosen for reporting is 2019. The reporting period of GHG emissions is aligned with PMI‚Äôs financial reporting, which is calendar year, i.e., January 1 until December 31. Included Gases included are carbon dioxide, methane, and nitrous oxide."</t>
  </si>
  <si>
    <t>On Accountability:
"To better align with shareholder and other stakeholder expectations, the Compensation and Leadership Development Committee of PMI‚Äôs Board of Directors explicitly decided to link our long-term executive compensation and sustainability performance. For that purpose, our Sustainability Index (the Index) is linked to 30 percent of our performance share unit (PSU) award‚Äîwith a 3-year performance cycle." (Pg 36)</t>
  </si>
  <si>
    <t>No conditions specified, Must be high environmental integrity</t>
  </si>
  <si>
    <t>For carbon credit conditions- Pg 128 under "Deploying our PCI"- 
"In 2024, PMI‚Äôs PCI invested around USD 0.3 million in nature-based solutions from the voluntary carbon market (2023: USD 1.2 million). These projects are taking place in Canada and Colombia. They aim to generate carbon credits through improved forest management and forest conservation, respectively. The PCI secured high-quality offsets supporting PMI‚Äôs decarbonization journey, providing carbon offsets for the 22 factories and 50 markets certified as carbon neutral in 2024."
For carbon removal- 
Nature-based solutions referenced, but not quantitatively broken out or specified. Eg. it says- In 2024, PMI‚Äôs PCI invested around USD 0.3 million in nature-based solutions from the voluntary carbon market (2023: USD 1.2 million).</t>
  </si>
  <si>
    <t>it focuses on carbon neutrality but also mentions emission reduction in certain processes/value chains. relevant text on pg 89 includes- 
35% reduction in absolute greenhouse gas (ghg) emissions in our tobacco supply chain versus 2019 baseline
100% of our manufacturing facilities certified carbon neutral
18% reduction in absolute scope 3 forest, land and agriculture (flag) ghg emissions versus 2019 baseline
100% of electricity used and purchased in our factories derived from renewable sources
15% of suppliers by spend (covering purchased goods and services) will have science-based targets (sbt)
75% reduction of co2e intensity in tobacco curing versus 2019 baseline</t>
  </si>
  <si>
    <t>us foods holding</t>
  </si>
  <si>
    <t>US Foods Holding Corp.</t>
  </si>
  <si>
    <t>US9120081099</t>
  </si>
  <si>
    <t>549300UGOZSO64CFPR97</t>
  </si>
  <si>
    <t>US Foods Holding Corp. commits to reduce absolute scopes 1 and 2 GHG emissions 32.5% by 2032 from a 2019 base year. US Foods commits that 67% of its suppliers by emissions covering purchased goods and services will have science-based targets by 2027.</t>
  </si>
  <si>
    <t>https://web.archive.org/web/20250528162203/https://www.usfoods.com/content/dam/usf/pdf/dce/supporting_materials/US-Foods-2024-Sustainability-Report.pdf</t>
  </si>
  <si>
    <t>shenzhen investment</t>
  </si>
  <si>
    <t>westpac banking</t>
  </si>
  <si>
    <t>Westpac Banking Group</t>
  </si>
  <si>
    <t>https://www.westpac.com.au/content/dam/public/wbc/documents/pdf/aw/sustainability/wbc-climate-report-2024.pdf</t>
  </si>
  <si>
    <t>Reduce our scope 1 and 2 absolute emissions by 64% by 2025 from our 2021 baseline. Reduce our scope 1 and 2 absolute emissions by 76% by 2030 from our 2021 baseline. Reduce our scope 3 absolute upstream emissions by 50% by 2030 from our 2021 baseline.</t>
  </si>
  <si>
    <t xml:space="preserve">We surpassed our 2025 Scope 1 &amp; 2 emissions reduction target in FY 23 and have continued to make good progress in reducing the direct carbon impacts from our operations. 
Our Scope 1 &amp; 2 emissions declined a further 59% in FY24. The 86% decline since our 2021 baseline means we have exceeded our 2030 Scope 1 &amp; 2 emission reduction target six years ahead of schedule. 
https://www.westpac.com.au/content/dam/public/wbc/documents/pdf/aw/sustainability/wbc-climate-report-2024.pdf
https://www.westpac.com.au/content/dam/public/wbc/documents/pdf/aw/sustainability/Climate_Change_Position_Statement_and_Action_Plan.pdf
</t>
  </si>
  <si>
    <t>Scope 1 &amp; 2 operational; partial Scope 3 operational (upstream); financed emissions tracked separately</t>
  </si>
  <si>
    <t>Information on the extent to which measures will be applied (e.g. if switching to EVs, what share of the fleet; if installing an own solar PV installation, what is the installed capacity), Measures for all emission scopes that are covered by the target, Schedule for regular review of measures, Information on the emission reductions expected from these measures within a certain time period</t>
  </si>
  <si>
    <t>Governance structure and details shared (Pg 7, Source - https://www.westpac.com.au/content/dam/public/wbc/documents/pdf/aw/sustainability/wbc-climate-report-2024.pdf)
Additional details (Pg 52,  https://www.westpac.com.au/content/dam/public/wbc/documents/pdf/aw/ic/wbc-annual-report-2024.pdf)</t>
  </si>
  <si>
    <t>Details on Carbon Offsetting shared ( Pg 14, Source : https://www.westpac.com.au/content/dam/public/wbc/documents/pdf/aw/sustainability/wbc-climate-report-2024.pdf)</t>
  </si>
  <si>
    <t>jiangsu shagang</t>
  </si>
  <si>
    <t>https://web.archive.org/web/20250717222436/http://eng.shasteel.cn/shzr/lshb/index.shtml</t>
  </si>
  <si>
    <t>Jiangsu Shagang Group has no clear targets but mentions the following in its website:
- The company builds low-carbon, green factories that blend industry with nature to support sustainable development.
- In 2018, after new government rules on ultra-low emissions, Shagang adopted advanced technologies and completed 83 related projects.
- Shagang met the latest national ultra-low emission standards, spending over 280 yuan per ton of steel on environmental protection, making it an industry leader.
- By the end of the 13th Five-Year Plan, compared to the 11th, steel production emissions fell: sulfur dioxide by 65%, nitrogen oxides by 77%, particulates by 66%, and COD by 81%.
- Shagang actively works on energy saving and emission reduction through five recycling programs‚Äîgas, steam, slag, coking byproducts, and industrial water‚Äîturning waste into valuable resources.</t>
  </si>
  <si>
    <t>No mention as there are no targets</t>
  </si>
  <si>
    <t>aia</t>
  </si>
  <si>
    <t>AIA Group Limited</t>
  </si>
  <si>
    <t>HK0000069689</t>
  </si>
  <si>
    <t>ZP5ILWVSYE4LJGMMVD57</t>
  </si>
  <si>
    <t>Hong Kong, China</t>
  </si>
  <si>
    <t>Headline target: AIA Group's portfolio targets cover 55% of its total investment and lending
by general account assets under management as of 2019.
1 As of that year, required activities
made up 55% of AIA Group's total investment and lending by general account assets under
management while optional activities made up 8% and out of scope activities made up 37%.
https://sciencebasedtargets.org/resources/files/Target-language-and-summary_AIA-Group-Limited.docx.pdf</t>
  </si>
  <si>
    <t>AIA</t>
  </si>
  <si>
    <t>https://www.aia.com/content/dam/group/en/esg/AIA%20ESG%20Report%202021%20English.pdf.coredownload.inline.pdf</t>
  </si>
  <si>
    <t>Accountable: 'The ESG Committee is the overarching governance body responsible for overseeing the Company‚Äôs ESG Strategy, targets, policies and disclosure. The ESG Committee is responsible for updating the Board on ESG matters and providing biannual updates on material issues, while ESG risks are also discussed and escalated to the Board through the Risk Committee.' (p18)</t>
  </si>
  <si>
    <t>guangdong guangxin</t>
  </si>
  <si>
    <t>qnb</t>
  </si>
  <si>
    <t>QAT</t>
  </si>
  <si>
    <t>https://www.qnb.com/sites/qnb/qnbqatar/document/en/enSustainability2024</t>
  </si>
  <si>
    <t>Looking forward, and in line with QNE, QNB supports the State of Qatar‚Äôs Nationally Determined Contribution and objective to reduce GHG emissions by 25% versus a business-as-usual scenario by 2030</t>
  </si>
  <si>
    <t>Scope: 1-2 only seem to be covered (p42, 2021)</t>
  </si>
  <si>
    <t xml:space="preserve">Plan: list of environmental initiatives on p42 (2021), but no specific targets, 'Environmental initiatives in Qatar: &gt;replaced insulation of chiller and air handling unit pipes to reduce heat exchange and increase efficiency; &gt;monitored electromechanical equipment for any excessive heat dissipation; and &gt;converted all existing halogen and fluorescent lamps to LED lamps to reduce electricity consumption'
</t>
  </si>
  <si>
    <t>looking forward, and in line with qne, qnb supports the state of qatar‚Äôs nationally determined contribution and objective to reduce ghg emissions by 25% versus a business-as-usual scenario by 2030</t>
  </si>
  <si>
    <t>natwest</t>
  </si>
  <si>
    <t>NatWest Group plc</t>
  </si>
  <si>
    <t>GB00B7T77214</t>
  </si>
  <si>
    <t>2138005O9XJIJN4JPN90</t>
  </si>
  <si>
    <t>Headline target: NatWest Group‚Äôs portfolio targets cover 39% of its total exposure (1) as at 31 December 2019. Within its loan portfolio, NatWest Group‚Äôs portfolio targets cover 79% of total consumer and corporate lending as at December 2019. (1) Total exposure comprises cash and balances at central banks, loans to banks and customers, trading assets, derivatives and other financial assets. These targets and coverage % do not include third-party asset management activities. https://sciencebasedtargets.org/resources/files/Target-language-and-summary-NatWest-Group.pdf</t>
  </si>
  <si>
    <t>https://web.archive.org/web/20251013183616/https://investors.natwestgroup.com/~/media/Files/R/RBS-IR-V2/results-center/14022025/nwg-2024-sustainability-report-08082025.pdf</t>
  </si>
  <si>
    <t>NatWest Group‚Äôs ambition to at least halve the climate impact of its financing activity by 2030, against a 2019 baseline, supported by sector-based ambitions/targets;
NatWest Group‚Äôs ambition to reduce the carbon intensity of its Managed Assets by 50% by 2030, and to move 70% of Managed Assets to a net-zero trajectory;
NatWest Group‚Äôs ambition to reduce emissions for its operational value chain, against a 2019 baseline by: reducing Scope 1 and 2 location-based emissions by 70% and Scope 3 emissions by 50% by 2030
50% reduction in emissions from our operational value chain by 2030, against a 2019 baseline. 50% of our UK mortgage customers' homes at or above EPC C rating by 2030. 50% reduction in emissions from our own direct operations by 2025, against a 2019</t>
  </si>
  <si>
    <t xml:space="preserve">Scope 1 emissions are direct emissions from sources owned and controlled by NatWest Group, for example natural gas and fuel consumption. Scope 2 emissions are indirect emissions from energy which NatWest Group purchases, for example, electricity used for lighting, heating and cooling.
Scope 3 category 1-14 emissions include both upstream and downstream emissions. Only the categories relevant to NatWest Group are disclosed. 
</t>
  </si>
  <si>
    <t xml:space="preserve">NatWest Group 2023 Environmental, Social and Governance Disclosures Report Pg. 51(:
4.2 Aligning executive pay with ESG performance and our strategy
Tackling climate change is core to our strategy and climate performance measures are included in the bonus scorecard for executive directors.
The climate category accounts for 10% of the 2023 bonus scorecard. The measures are as follows:
1. Climate and sustainable funding and financing.
2. Implementation of the initial iteration of our Climate transition plan.
</t>
  </si>
  <si>
    <t xml:space="preserve">The SBTi recommends that companies invest to mitigate emissions beyond their value chain while they transition towards a state of net-zero emissions. In accordance with the Greenhouse Gas Protocol, our absolute emission reductions of 70% for Scope 1 and Scope 2, 50% for Scope 3 and  90% for all operational emissions by 2050 are not achieved through the use of carbon credits.
Climate-related Disclosures Report 2023
page 41: "For our own operations, net zero means aiming to reduce our operational value chain by a minimum 90% reduction by 2050 against a 2019 baseline. We plan to neutralise the residual 10% using carbon credits in line with ‚ÄòSBTi Corporate Net Zero Standard‚Äô released in October 2021"
Pg. 43: Carbon Credits: In 2023, we retired 120,000 nature-based carbon removal credits.
The project is assured under the Verified Carbon Standard (VCS) and Triple Gold certified
to the Climate, Community &amp; Biodiversity Alliance Standards (CCBA) to invest beyond our
value chain. The project generates carbon removal credits from increased sequestration of
carbon in the soil through sustainable grazing patterns in partnership with communities in
grassland areas. The project measures impact using the Tool for the Demonstration and
Assessment of Additionality in VCS‚Äôs Agriculture, Forestry and Other Land Use project activities,
estimates project ecological leakage and assesses risk using monitoring and compensation(5). </t>
  </si>
  <si>
    <t>NatWest</t>
  </si>
  <si>
    <t>la poste</t>
  </si>
  <si>
    <t>9695000YG7TR7PAP0L59</t>
  </si>
  <si>
    <t>Overall Net-Zero Target: La Poste SA commits to reach net-zero greenhouse gas emissions
across the value chain by 2040.
Near-Term Targets: La Poste SA commits to reduce absolute scope 1 and 2 GHG emissions
43.6% by 2030 from a 2021 base year.* La Poste SA also commits to reduce absolute scope 3 GHG emissions from purchased goods and services, fuel and energy related activities,
upstream transportation and distribution and employee commuting 25% within the same
timeframe.* La Poste SA further commits that 70% of its investments by emissions will have
science-based targets by 2027.
Long-Term Targets: La Poste SA commits to reduce absolute scope 1 and 2 GHG emissions
90% by 2040 from a 2021 base year.* La Poste SA also commits to reduce absolute scope 3
GHG emissions 90% within the same timeframe.*
*The target boundary includes land-related emissions and removals from bioenergy feedstocks.</t>
  </si>
  <si>
    <t>groupe la poste</t>
  </si>
  <si>
    <t>siemens energy</t>
  </si>
  <si>
    <t>DE000ENER6Y0</t>
  </si>
  <si>
    <t>5299005CHJZ14D4FDJ62</t>
  </si>
  <si>
    <t>Siemens Energy commits to reduce absolute scope 1 and 2 GHG emissions 46% by 2030 from a 2019 base year. Siemens Energy commits to increase annual sourcing of renewable electricity from 59% in 2019 to 100% by 2023. In addition, Siemens Energy commits to reduce absolute scope 3 GHG emissions from use of sold products 28% by 2030 from a 2019 base year.</t>
  </si>
  <si>
    <t>luxshare precision industry</t>
  </si>
  <si>
    <t>Luxshare Precision Industry Co.,Ltd</t>
  </si>
  <si>
    <t>300300QLLDUELXN16530</t>
  </si>
  <si>
    <t>Luxshare commits to reduce absolute scope 1 and 2 GHG emissions 50.4% by 2032 from a 2022 base year. Luxshare also commits to reduce scope 3 GHG emissions 58.1% per CNY of value added within the same timeframe.* *The target boundary includes land-related emissions and removals from bioenergy feedstocks.</t>
  </si>
  <si>
    <t>https://www.luxshare-ict.com/en/sustainability/our-initiatives/green-and-low-carbon-development.html</t>
  </si>
  <si>
    <t>"Science-based carbon reduction targets by 2032: From 2022 as a base year, to reduce absolute Scope 1 and 2 GHG emissions by 2032 by 50.4%. From 2022 as a base year, to reduce Scope 3 GHG emissions per CNY of value added by 2032 by 58.1%" (P.35, 2023 Sustainability Report)</t>
  </si>
  <si>
    <t>- Company Initiatives, Corporate Website: https://www.luxshare-ict.com/en/sustainability/our-initiatives/green-and-low-carbon-development.html
- 2023 Sustainability Report: https://www.luxshare-ict.com/Public/Uploads/uploadfile2/files/20240517/Luxshare2023sustainabilityreport-241.pdf
- Historical Sustainability Reports &amp; Carbon Reduction Target and Action Periodic Reports: https://www.luxshare-ict.com/en/sustainability/reports-and-polices.html</t>
  </si>
  <si>
    <t>"In order to effectively mitigate global warming, Luxshare Precision took the initiative to establish carbon reduction targets for its own operations (Scopes 1 and 2) and key value chain (Scope 3) in accordance with the SBTi 1.5¬∞ C pathway requirements. These targets were officially validated and approved by SBTi in January 2024." (P.35, 2023 Sustainability Report)</t>
  </si>
  <si>
    <t>On Plan: 
"The company has developed a three-step action plan for "carbon inventory, carbon reduction, and carbon neutrality", steadily carrying out actions to address climate change. The company have set a clean energy target and plan to achieve a clean energy usage ratio of 50% by 2025, optimizing the energy structure." (https://www.luxshare-ict.com/en/news/release/63.html).  "Integrating climate change factors into the Company's strategy, Luxshare systematically identifies and actively responds to climate risks and opportunities that may affect business operations, comprehensively carries out innovative climate actions, and implements green and low-carbon management in the whole value chain" (Corporate Website)
Also, see "Carbon Neutrality Roadmap" (P.35, 2023 Sustainability Report)
On Reporting: 
The Company publishes both Sustainability Reports and Carbon Reduction Target and Action Periodic Reports: https://www.luxshare-ict.com/en/sustainability/reports-and-polices.html</t>
  </si>
  <si>
    <t>energie baden w√ºrttemberg</t>
  </si>
  <si>
    <t>DE0005220008</t>
  </si>
  <si>
    <t>529900JSFZ4TS59HKD79</t>
  </si>
  <si>
    <t>EnBW Energie Baden-W√ºrttemberg AG commits to reduce scope 1 and 2 GHG emissions 87.4% per MWh by 2035 from a 2018 base year, equivalent to an 83% absolute reduction. EnBW Energie Baden-W√ºrttemberg AG commits to reduce scope 1 and scope 3 category 3 GHG emissions from all sold electricity 87.4% per MWh by 2035 from a 2018 base year. EnBW Energie Baden-Wurttemberg AG commits to reduce absolute scope 3 GHG emissions from use of sold products 42.5 % by 2035 from a 2018 base year.* EnBW Energie Baden-Wurttemberg AG commits to reduce absolute scope 3 GHG emissions from corresponding fuel and energy related activities 42.5 % by 2035 from a 2018 base year. *The target boundary includes land-related emissions and removals from bioenergy feedstocks.</t>
  </si>
  <si>
    <t>enbw energie baden</t>
  </si>
  <si>
    <t>https://www.enbw.com/company/sustainability/</t>
  </si>
  <si>
    <t>A major milestone on this path will be halving our carbon emissions by 2030.</t>
  </si>
  <si>
    <t>"The target refers to COâ‚‚eq (COâ‚‚, CHâ‚„, Nâ‚‚O and SFâ‚†)."_x000d_
Source: https://archive.vn/bHfej  _x000d_
https://archive.vn/jr9yx</t>
  </si>
  <si>
    <t xml:space="preserve">EnBW Climate Transition Plan - Released April 2024 (Source: https://archive.vn/jr9yx) </t>
  </si>
  <si>
    <t>"While we generally prioritise emission reductions over offsetting, we plan to offset unavoidable residual emissions by acquiring recognised offsetting certificates."_x000d_
Source: https://archive.vn/bHfej</t>
  </si>
  <si>
    <t>suncor energy</t>
  </si>
  <si>
    <t>https://archive.vn/wip/1b8hv</t>
  </si>
  <si>
    <t>Scope: only mentions 1&amp;2 but unclear what the target covers (p14)</t>
  </si>
  <si>
    <t>Accountable: 'ESG is embedded in director recruitment, board evaluation and committee representation.'</t>
  </si>
  <si>
    <t>Offsets: '. No credit is taken for GHG reductions due to internally generated performance credits, purchased offsets, ethanol lifecycle GHG reductions, or wind-generated offset' (p67) CCS-based: 'This focus area also means accelerating new technology development and working and investing with new partners such as Svante to accelerate the commercial scale deployment of carbon capture technology' (p5)</t>
  </si>
  <si>
    <t>'as an interim measure, we have set a target to achieve 10 megatonnes (mt) of annual emission reductions by 2030 across our value chain' (p14)</t>
  </si>
  <si>
    <t>new hope holding</t>
  </si>
  <si>
    <t>china electronics</t>
  </si>
  <si>
    <t>lg chem</t>
  </si>
  <si>
    <t>988400IES4EIG7O06940</t>
  </si>
  <si>
    <t>https://www.lgcorp.com/images/esg_en/download/LG%20Net%20Zero%20Special%20Reporting%202023_EN.pdf</t>
  </si>
  <si>
    <t>*By 2030, LG Chemical aims to reduce emissions by 34% compared to 2018 along with additional goals: LG Electronics achieving Net Zero and LG Energy Solution and LG Innotek achieving RE100.
*By 2040, LG Chemical aims to reduce emissions by 52% compared to 2018 along with an additional goal: LG Energy Solution and LG Innotek achieving Net Zero.</t>
  </si>
  <si>
    <t>LG Group has established a Net Zero integrated roadmap targeting Net Zero in Scope 1 and 2 emissions by 2050. Scope 1 emissions, which are direct emissions, will be reduced through process optimization/fuel transition, such as replacing with high-efficiency equipment, adopting of electric boilers, and conversion to pollution-free vehicles, and applying innovative future
technologies such as hydrogen and CCUS. Scope 2 emissions from electricity use will continue to be reduced by renewable energy transition, and the residual emissions that are difficult to reduce technically will be reduced by utilizing offset credits</t>
  </si>
  <si>
    <t>LG Group has established a Net Zero integrated roadmap targeting Net Zero in Scope 1 and 2 emissions by 2050.  *There is no mention regarding Scope 3 emissions*</t>
  </si>
  <si>
    <t>*Scope 1 emissions, which are direct emissions, will be reduced through process optimization/fuel transition, such as replacing with high-efficiency equipment, adopting of electric boilers, and conversion to pollution-free vehicles, and applying innovative future technologies such as hydrogen and CCUS. Scope 2 emissions from electricity use will continue to be reduced by renewable energy transition, and the residual emissions that are difficult to reduce technically will be reduced by utilizing offset credits.
*The ESG Committee plays a role in deliberating, approving, and overseeing mid- to long-term directions, goals, and plans related to climate change, including responses to risks and opportunities, as well as the implementation performance of initiatives like the Net Zero integrated roadmap. The LG ESG team is responsible for establishing and updating the Group‚Äôs Net
Zero integrated roadmap, managing the Net Zero performance of affiliates, assessing climate risks, and creating a climate change response framework to address related issues. The Group Climate Change Council discusses Net Zero implementation plans, renewable energy procurement, and offset credit strategies, executing tailored carbon reduction and joint renewable energy transition projects.</t>
  </si>
  <si>
    <t>Process Optimization/Fuel Transition: Process optimization, Replacement with high-efficiency equipment, Conversion to bio-fuel, Elimination of process gas
Innovative Future Technologies: Converting methane-based fuels to hydrogen, CCUS, Developing hydrogen fuel cell power, generation facilities</t>
  </si>
  <si>
    <t>sap</t>
  </si>
  <si>
    <t>SAP SE</t>
  </si>
  <si>
    <t>DE0007164600</t>
  </si>
  <si>
    <t>529900D6BF99LW9R2E68</t>
  </si>
  <si>
    <t>Overall Net-Zero Target: 
SAP SE commits to reach net-zero greenhouse gas emissions across the value chain by 2030.
Near-Term Targets: 
SAP SE commits to reduce absolute scope 1, 2, and 3 GHG emissions 90% by 2030 from a 2023 base year.* SAP SE also commits to reduce absolute scope 3 GHG emissions beyond the minimum boundary from use of sold products 90% within the same timeframe.
*The target boundary includes land-related emissions and removals from bioenergy feedstocks.
Long-Term Targets: 
SAP SE commits to reduce absolute scope 1, 2, and 3 GHG emissions 90% by 2030 from a 2023 base year.*
*The target boundary includes land-related emissions and removals from bioenergy feedstocks.</t>
  </si>
  <si>
    <t>19/12/2024 01:00</t>
  </si>
  <si>
    <t>https://web.archive.org/web/20250928170526/https://news.sap.com/2022/01/accelerating-net-zero-commitment/</t>
  </si>
  <si>
    <t xml:space="preserve">On our pathway towards net-zero, the next intermediate milestone is 2023, when SAP aims to be carbon neutral in its own operations. This includes all direct (Scope 1), indirect (Scope 2), and selected categories of value chain (Scope 3) carbon emissions, such as business flights, employee commuting, and external data centers (co-locations and hyperscalers). </t>
  </si>
  <si>
    <t xml:space="preserve"> This includes all direct (Scope 1), indirect (Scope 2), and selected categories of value chain (Scope 3) carbon emissions, such as business flights, employee commuting, and external data centers (co-locations and hyperscalers). </t>
  </si>
  <si>
    <t>the group aims to be carbon neutral in its own operations in 2023</t>
  </si>
  <si>
    <t>migros</t>
  </si>
  <si>
    <t>Overall net-zero target:
Migros Group commits to reach net-zero greenhouse gas emissions across the value chain by 2050.
Near-term targets:
Energy &amp; Industry: Migros Group commits to reduce absolute scope 1 and 2 GHG emissions 70.64% by 2030 from a 2019 base year.* Migros Group
also commits to reduce absolute scope 3 GHG emissions from use of sold products for sold fossil fuels 46.2% by 2030 from a 2019 base year. Migros
Group further commits to reduce absolute scope 3 GHG emissions from upstream transportation and distribution 27.5% within the same timeframe.
Migros-Group finally commits that 67% of its suppliers by emissions covering purchased goods and services will have science-based targets by 2026.
*The target boundary includes biogenic emissions and removals from bioenergy feedstocks.
FLAG: Migros Group commits to reduce absolute scope 3 FLAG GHG emissions 33.3% by 2030 from a 2019 base year.** Migros Group also commits to
no deforestation across its primary deforestation-linked commodities, with a target date of December 31, 2025.
**Target includes FLAG emissions and removals.
Long-term targets:
Energy &amp; Industry: Migros Group commits to reduce absolute scope 1 and 2 GHG emissions 90% by 2050 from a 2019 base year*. Migros Group also
commits to reduce absolute scope 3 GHG emissions 90% within the same timeframe.
*The target boundary includes biogenic emissions and removals from bioenergy feedstocks.
FLAG: Migros Group commits to reduce absolute scope 3 FLAG GHG emissions 72% by 2050 from a 2019 base year.**
**Target includes FLAG emissions and removals.</t>
  </si>
  <si>
    <t>http://archive.today/2025.08.21-134712/https://corporate.migros.ch/en/responsibility/sustainability/sustainability-strategy/sustainability-strategy-2030%23climate</t>
  </si>
  <si>
    <t xml:space="preserve"> It is aiming for a 70‚Äâ% reduction in the Group‚Äôs greenhouse gas emissions by 2030 in comparison with 2019, and a reduction of around 27.5‚Äâ% across the entire supply chain. </t>
  </si>
  <si>
    <t>In its 2020‚Äì2025 Sustainability Strategy, Migros Group set more detailed interim targets across different levels of its supply chain. https://archive.vn/8ZJGk
Our targets are based on scientific methods and are compatible with the Paris Climate Agreement. Thanks to clear annual reduction paths, we can transparently measure target achievement and ‚Äì where necessary ‚Äì make corrections to our approach.
By the end of 2030, we will reduce our greenhouse gas emissions in Scopes 1 &amp; 2 by 70% compared to 2019.
- We will reduce our greenhouse gas emissions in cooperative retail trading by 80% compared to 2019 in our own operations and logistics by the end of 2030.
- We will reduce our energy consumption in cooperative retail trading by 10% compared to 2019 in our own premises and logistics by the end of 2030.
- The strategic priorities and goals are reviewed and adjusted if necessary as part of business changes in the Migros Group and revision of the Sustainability Strategy.
Scope 3:
Our targets are based on scientific methods and are compatible with the Paris Climate Agreement. They were validated by SBTi for the first time in 2022. Our specific target for agricultural emissions (FLAG) and our net-zero target are currently still under review. Thanks to clear annual reduction paths, we can transparently measure target achievement and ‚Äì where necessary ‚Äì make corrections to our approach.
We aim to cut agricultural emissions (FLAG) in our supply chains by 33.3% by 2030 and by 72% by 2050 compared to 2019.
By the end of 2026, 67% of the Migros‚ÄØGroup‚Äôs non-agricultural emissions (non-FLAG) from procured goods will be covered by science-based reduction targets set by our suppliers. 
By the end of 2030, we will reduce the Migros Group‚Äôs absolute Scope 3 emissions in the ‚ÄúUpstream transport &amp; distribution‚Äù category by 27.5% compared to 2019.
By the end of 2030, we will reduce the Migros Group‚Äôs absolute Scope 3 emissions in the ‚ÄúUse of sold goods‚Äù category by 27.5% compared to 2019.
By the end of 2030, we aim to reduce greenhouse gas emissions from the use of the fossil fuels we sell by 46.2% compared to 2019.
By the end of 2026, 75% of non-agricultural emissions (non-FLAG) in cooperative retail trading will be covered by the science-based reduction targets of our suppliers.
By the end of 2030, we will reduce greenhouse gas emissions from upstream and distribution transportation in the cooperative retail trading segment by 59.3% compared to 2019.
The strategic priorities and goals are reviewed and adjusted if necessary as part of business changes in the Migros Group and revision of the Sustainability Strategy.</t>
  </si>
  <si>
    <t>Migros Group accounts for all greenhouse gases under the GHG Protocol, hence not only CO2.
(https://archive.vn/kGrs1)</t>
  </si>
  <si>
    <t>Migros Group‚Äôs website presents a 2030 Sustainability Strategy, but basically it lists only targets and does not include the needed informations for a detailed implementation plan.
Link to the Strategy: http://archive.today/2025.08.21-134712/https://corporate.migros.ch/en/responsibility/sustainability/sustainability-strategy/sustainability-strategy-2030%23climate</t>
  </si>
  <si>
    <t>"We will reduce 90% of our total emissions, and 72% of agricultural emissions. The remaining emissions will be removed from the atmosphere through what is called ‚Äúcarbon capture‚Äù and permanently stored in the ground or in stone." (https://archive.ph/C7Q73)</t>
  </si>
  <si>
    <t>meiji yasuda life insurance</t>
  </si>
  <si>
    <t>https://web.archive.org/web/20250503083332/https://www.meijiyasuda.co.jp/english/disclosure/annual-reports/backnumber/pdf/annual_2024_all.pdf</t>
  </si>
  <si>
    <t>Scope 1 &amp; 2: 67% reduction from 2014 baseline by 2030
Scope 3: 40% reduction from 2014 baseline by 2030</t>
  </si>
  <si>
    <t>*1 Scope 1 consists of direct emissions from the Company‚Äôs activities, such as the use of fuel. Scope 2 consists of indirect emissions attributable to such factors as sources of purchased energy.
*2 Scope 3 consists of indirect emissions attributable to supply chains outside the Company. The above targets for Scope 3 are calculated based only on seven categories (1, 3, 4, 5, 6, 7 and 8) in light of their importance. As an institutional investor, the Company manages emissions in category 15 (Investments) separately as emissions from investees [ Representing reduction targets for Scope 1 &amp; 2 emissions from domestic listed companies we invest in via stock, corporate bonds and other financing.] 
Initiatives to reduce Scope 1, 2 and 3 emissions as a business operator:
&gt; Conserve energy by using LEDs and introducing renewable energy
&gt; Switch our sales sites to ZEB Ready-compliant buildings
&gt; Pursue paperless operations and efficient logistics, and introduce environment-friendly vehicles to be leased for corporate use
&gt; 100% switchover to renewable energy
&gt; Utilize new technologies and innovations
&gt; Promote research on carbon offsetting through tree planting or credit trading</t>
  </si>
  <si>
    <t>"To contribute to the realization of a carbon-free society, we set and announced a target of net-zero CO2 emissions to be achieved in FY2050 and an intermediate target to be achieved in FY2030 from the standpoint of both a business operator and an institutional investor."</t>
  </si>
  <si>
    <t>Pg 87: Initiatives to reduce Scope 1, 2 and 3 emissions as a business operator: Promote research on carbon offsetting through tree planting or credit trading.
Pg 37: Meiji Yasuda √ó J.League ‚ÄúForest to Weave the Future‚Äù As we aim to pass down Japan‚Äôs forest‚Äîa source of nature‚Äôs rich blessings supporting people‚Äôs lives‚Äîto future generations, we launched forest restoration and maintenance activities titled ‚ÄúMeiji Yasuda √ó J.League ‚ÄòForest to Weave the Future‚Äô‚Äù in FY2023. Acting in partnership with J.League, we started by working on forests in two locations (Kanagawa and Yamanashi prefectures), while our plans call for expanding the geographical scope of activities going forward.</t>
  </si>
  <si>
    <t>d r horton</t>
  </si>
  <si>
    <t>https://web.archive.org/web/20250903213505/https://investor.drhorton.com/~/media/Files/D/D-R-Horton-IR/documents/fy23-dr-horton-inc-esg-report.pdf</t>
  </si>
  <si>
    <t>"We will continue to evaluate our Scope 1 and Scope 2 GHG emissions in the coming years and will assess our readiness to meet future potential requirements to estimate our Scope 3 emissions. We will also consider and evaluate potential future GHG reduction targets after we have more fully evaluated our company‚Äôs impacts, potential strategies and the evolving landscape of regulatory requirements. We will continue to strive to build more energy efficient homes and limit D.R. Horton‚Äôs overall impact on the environment." ESG Report 2023, p. 79</t>
  </si>
  <si>
    <t xml:space="preserve">Dr Horton has yet to publish its 2024 ESG report, where it releases their scope 1 and 2 data, even though it released the 2023 report in January 2024. </t>
  </si>
  <si>
    <t>omv</t>
  </si>
  <si>
    <t>AUT</t>
  </si>
  <si>
    <t>https://reports.omv.com/en/sustainability-report/2023/servicepages/downloads/files/entire-omv-sr23.pdf</t>
  </si>
  <si>
    <t>Carbon intensity of operations- Targets 2025: Reduce carbon intensity of operations (Scope 1) by ‚â•30% vs. 2010
Target 2030: Reduce absolute Scope 1 and 2 emissions by ‚â•30% vs. 2019
Target 2040: Reduce absolute Scope 1 and 2 emissions by ‚â•60% vs. 2019</t>
  </si>
  <si>
    <t>2023 report: /web/20250821113859/https://reports.omv.com/en/sustainability-report/2023/servicepages/downloads/files/entire-omv-sr23.pdf (Page 32)</t>
  </si>
  <si>
    <t>Gases: CO2, CH4, N2O (p174)
Scope: covers 1-3 (p48)</t>
  </si>
  <si>
    <t>Plan: list of measures, e.g. 'Build up around 10 TWh of renewable energy production (including geothermal, PV, wind)' 
Accountable: 'The Remuneration Committee is authorized to determine the Executive Board‚Äôs remuneration, including the structure of the remuneration system and the actual target achievement. The Executive Board remuneration consists of fixed and variable remuneration elements. The variable remuneration ‚Äì the Long-Term Incentive Plan (LTIP) and the annual bonus ‚Äì includes performance criteria related to the Company‚Äôs sustainability and GHG performance.' (p31)</t>
  </si>
  <si>
    <t>Aim: "We aim to reduce our carbon footprint to net zero by 2050 at the latest. While the biggest drivers on this journey will be decreasing our fossil fuel sales and increasing our zerocarbon product sales, we also recognize that neutralization measures will be necessary. 
Neutralization measures include, but are not limited to, Carbon Capture and Storage (CCS), Carbon Capture and Utilization (CCU), and Bioenergy with Carbon Capture and Storage (BECCS). By 2030, we aim to establish CCS capacities of around 5 mn t per year as our main neutralization measure toward achieving our targets." (p66)</t>
  </si>
  <si>
    <t>t co2 equivalent/toe produced</t>
  </si>
  <si>
    <t>lithia motors</t>
  </si>
  <si>
    <t>cfe</t>
  </si>
  <si>
    <t>mondelez</t>
  </si>
  <si>
    <t>Mondelez International Inc</t>
  </si>
  <si>
    <t>US6092071058</t>
  </si>
  <si>
    <t>549300DV9GIB88LZ5P30</t>
  </si>
  <si>
    <t>Net-Zero Target
Mondelez International Inc commits to reach net-zero greenhouse gas emissions across the value chain by 2050.
Near-Term Targets
Energy &amp; Industry:
Mondelez International Inc commits to reduce absolute scope 1 and 2 GHG emissions 50.4% by 2030 from a 2018
base year.* Mondelez International Inc also commits to reduce absolute scope 3 GHG emissions 30% within the
same timeframe.
*The target boundary includes biogenic land-related emissions and removals from bioenergy feedstocks.
FLAG:
Mondelez International Inc commits to reduce absolute scope 3 FLAG GHG emissions 36.4% by 2030 from a 2018
base year.* Mondelez International Inc commits to no deforestation across its primary deforestation-linked
commodities with a target date of December 31st 2025
*The target includes FLAG emissions and removals.
Long-term targets
Energy &amp; Industry:
Mondelez International Inc commits to reduce absolute scope 1 and 2 GHG emissions 90% by 2050 from a 2018
base year.* Mondelez International Inc also commits to reduce absolute scope 3 GHG emissions 90% within the
same timeframe.
*The target boundary includes biogenic land-related emissions and removals from bioenergy feedstocks.
FLAG:
Mondelez International Inc commits to reduce absolute scope 3 FLAG GHG emissions 72% by 2050 from a 2018 base
year.*
*The target includes FLAG emissions and removals.</t>
  </si>
  <si>
    <t>https://web.archive.org/web/20250724044346/https://www.mondelezinternational.com/assets/Snacking-Made-Right/SMR-Report/2024/2024-MDLZ-Snacking-Made-Right-ESG-Report.pdf</t>
  </si>
  <si>
    <t>This codes for Mondelez's 2024 ESG Report</t>
  </si>
  <si>
    <t xml:space="preserve">
Information on extent to which measures are applied: ' Our Scope 1 and 2 emissions continue to decrease, reflecting our progress in renewable electricity and energy efficiency.'(p25)
'We are electrifying our operations and aiming for all the electricity we‚Äôre using across our manufacturing sites by 2030 to be renewable by transitioning from fossil fuels to renewable electricity and electrification.' (p26)
Leadership:  'We track, report on, and hold management accountable for achieving our goals, and we include ESG goals in the annual compensation plan for executives.' (p6)</t>
  </si>
  <si>
    <t xml:space="preserve">'We have started a carbon booster project focusing on carbon removals to help sequester carbon from the atmosphere and have a bigger positive climate impact. This project focuses on agroforestry and in particular tree planting to sequester carbon. In some countries, this project also includes financial incentives paid to farmers for the number of trees planted (Cameroon) or the survival rate of trees (Indonesia).' (p22) </t>
  </si>
  <si>
    <t>schlumberger</t>
  </si>
  <si>
    <t>https://web.archive.org/web/20250711002358/https://www.slb.com/-/media/files/sustainability/2024/sustainability-report-2024.ashx#page=1</t>
  </si>
  <si>
    <t xml:space="preserve">By 2025, a 30% reduction in Scopes 1 and 2 (Schlumberger, 2024 Sustainability Report, pg 12) 
By 2030 a 50% reduction in Scopes 1 and 2 (Schlumberger, 2024 Sustainability Report, pg 12) 
By 2030 a 30% reduction in Scope 3  (Schlumberger, 2024 Sustainability Report, pg 12) 
By 2050, Net Zero (Schlumberger, 2024 Sustainability Report, pg 12)
</t>
  </si>
  <si>
    <t>Ten percent of our executive officers‚Äô shortterm incentive pay was based on quantitative non-financial goals focused on reducing our Scope 1 and 2 emissions intensity and improving gender balance in our workforce. Additionally, all our named executive officers had strategic personal objectives related to New Energy and/or HSE performance goals. For details about these objectives and a description of our executive compensation program see our 2025 Proxy statement (https://web.archive.org/web/20250819173819/https://investorcenter.slb.com/static-files/5d27f7f8-f1a0-4cb0-9768-3f9103abb7b0). In addition, in 2024, key populations across SLB management were assigned sustainability personal objectives focused on reducing Scope 1, 2, and 3 emissions in our field operations and facilities, enabling customer avoided emissions, sustainability planning, and supplier disclosures.</t>
  </si>
  <si>
    <t>For emissions that cannot be reduced, rather than relying on traditional offsets, we will rely on our carbon-negative actions that are technology-centric, where we can play a role, such as through our SLB New Energy portfolio described in our 2024 Sustainability Report under Climate Action‚ÄîScaling New Energy Systems.</t>
  </si>
  <si>
    <t>metric tonnes of co2e per dollar of revenue</t>
  </si>
  <si>
    <t>ansteel</t>
  </si>
  <si>
    <t>mitsubishi electric</t>
  </si>
  <si>
    <t>Mitsubishi Electric Corporation</t>
  </si>
  <si>
    <t>JP3902400005</t>
  </si>
  <si>
    <t>549300TRXM9Y6561AX39</t>
  </si>
  <si>
    <t>Mitsubishi Electric commits to reduce absolute scope 1 and 2 GHG emissions 42% by FY2031 from a FY2022 base year. Mitsubishi Electric also commits to reduce absolute scope 3 GHG emissions 30% by FY2031 from a FY2019 base year.</t>
  </si>
  <si>
    <t>https://www.mitsubishielectric.com/en/sustainability/reports/pdf/2021/Sustainability_report_2021_all.pdf</t>
  </si>
  <si>
    <t>'Scope 1 and Scope 2: Mitsubishi Electric commits to reduce total Scopes 1 and 2 GHG emissions by 18% by 2030, compared to the base year of fiscal 2017. ‚óè Scope 3,*1, *2: Mitsubishi Electric commits to reduce total Scope 3 GHG emissions by 15% by 2030, compared to the base year of fiscal 2019.' (p56)</t>
  </si>
  <si>
    <t>2021 report</t>
  </si>
  <si>
    <t>Scope: 1-3 (p56)</t>
  </si>
  <si>
    <t xml:space="preserve">Plan: list of measures on p54, but vague, e.g. '‚óè Effective use of electricity and response to needs for system stabilization accompanying the expansion of renewable energy and decentralization of power sources' 
</t>
  </si>
  <si>
    <t>jeronimo martins</t>
  </si>
  <si>
    <t>PTJMT0AE0001</t>
  </si>
  <si>
    <t>259400A8SZP10GB5IB19</t>
  </si>
  <si>
    <t xml:space="preserve">Net-Zero Target
JerÃ³nimo Martins - SGPS, S.A. commits to reach net-zero greenhouse gas emissions across the value chain by 2050.
Near-Term Targets
Energy &amp; Industry:
JerÃ³nimo Martins commits to reduce absolute scope 1 and 2 GHG emissions 55% by 2033 from a 2021 base year. JerÃ³nimo Martins also commits to reduce absolute scope 3 GHG emissions from purchased goods and services and use of sold products 33% by 2033 from a 2021 base year.
FLAG: JerÃ³nimo Martins commits to reduce absolute scope 1 and 3 FLAG GHG emissions 39.4% by 2033 from a 2021 base year.* JerÃ³nimo Martins commits to no deforestation across its primary deforestation-linked commodities with a target date of December 31st 2025.
*The target includes FLAG emissions and removals.
Long-term targets
Energy &amp; Industry: JerÃ³nimo Martins commits to reduce absolute scope 1 and 2 GHG emissions 90% by 2045 from a 2021 base year. JerÃ³nimo Martins also commits to reduce absolute scope 3 GHG emissions 90% by 2050 from a 2021 base year.
FLAG: JerÃ³nimo Martins commits to reduce absolute scope 1 and 3 FLAG GHG emissions 72% by 2050 from a 2021 base year.*
*The target includes FLAG emissions and removals.
</t>
  </si>
  <si>
    <t>30/05/2024 01:00</t>
  </si>
  <si>
    <t>PRT</t>
  </si>
  <si>
    <t>https://www.jeronimomartins.com/wp-content/uploads/01-DOCUMENTS/Investor/Reports/AG25/AnnualReport-JM2024nonESEF.pdf</t>
  </si>
  <si>
    <t>â€¢ By 2033, reduce our scope 1 and 2 emissions by 55%, compared to 2021.  _x000d_
â€¢ By 2033, reduce our scope 3 energy/industry emissions by 33%, compared to 2021.</t>
  </si>
  <si>
    <t xml:space="preserve">In 2021 we joined the SBTi5 , pledging to set a science-based emissions reduction target by the end of 2023. In 2022, we began the process of improving carbon footprint quantification, assessing materiality and defining the calculation method for all categories of scope 3 emissions to complete the Groupâ€™s emissions inventory.  https://www.jeronimomartins.com/wp-content/uploads/01-DOCUMENTS/Responsibility/Environment/EN/TCFD-Implementation-2022.pdf </t>
  </si>
  <si>
    <t>In line with a GHG reduction trend that limits the rise in average temperature to 1.5Â°C, our plan includes_x000d_
intervention measures in own operations.Replace or retrofit refrigeration systems with_x000d_
natural or low GWP refrigerant gases (e.g. R290_x000d_
[propane], R717 [ammonia] and R744 [carbon_x000d_
dioxide]).</t>
  </si>
  <si>
    <t xml:space="preserve">The Board of Directors is therefore composed of Non-executive Directors, in particular independent_x000d_
Directors who possess a wide range of technical skills, contact networks and connections with national_x000d_
and international bodies, who therefore enrich and optimise the Company's management in terms of_x000d_
creating value and ensuring adequate protection of the interests of all its shareholders and other_x000d_
stakeholders, thereby ensuring effective monitoring, supervision and assessment of the activity of the_x000d_
remaining members of the Board of Directors._x000d_
</t>
  </si>
  <si>
    <t>Neutralize residual scopes 1 and 2 GHG emissions through projects that meet strict eligibility criteria, in line with international best practices. : The Group Companies have not acquired carbon credits to offset their scope 1,_x000d_
2 or 3 emissions, nor have they implemented removal or storage projects in their_x000d_
operations or value chain.</t>
  </si>
  <si>
    <t>In 2023, we will continue to develop and improve our Climate Transition Plan, increase the granularity of data for Scope 3, including accounting for emissions and removals from Forest, Land and Agriculture (FLAG), and continue to work with our suppliers to reduce emissions in our value chain.</t>
  </si>
  <si>
    <t>starbucks</t>
  </si>
  <si>
    <t>US8552441094</t>
  </si>
  <si>
    <t>OQSJ1DU9TAOC51A47K68</t>
  </si>
  <si>
    <t>Starbucks commits to reduce absolute scope 1, scope 2, and scope 3 GHG emissions 50% by FY2030 from a FY2019 base year.</t>
  </si>
  <si>
    <t>https://web.archive.org/web/20250824130705/https://content-prod-live.cert.starbucks.com/binary/v2/asset/137-88326.pdf</t>
  </si>
  <si>
    <t>By 2030, using FY19 as our baseline, 50% absolute reduction in scope 1, 2 and 3 greenhouse (GHG) emissions, representing all of Starbucks direct operations and value chain. (page 42 of Global Impact Report FY 2024) 
https://about.starbucks.com/uploads/2025/05/Starbucks-Fiscal-2024-Global-Impact-Report.pdf</t>
  </si>
  <si>
    <t xml:space="preserve">Starbucks is a part of a global pact for net zero. It is not a science-based target, as reported in the CDP 2023 report, but they anticipate setting one in the next two years. </t>
  </si>
  <si>
    <t>Scope of end net zero target: unspecified in Global Impact Report; CDP Report mentions 'company wide coverage' and 'Scopes 1 - 3' (CPD 2023 Climate Change Report)</t>
  </si>
  <si>
    <t xml:space="preserve">Plan: how they are reaching 100% renewable electricity use (page 24), how they are reducing their scope 3 on coffee farms and dairy purchased (page 25) e.g. "As of 2024, Starbucks has verified 9,396 Greener Stores in 59 markets worldwide, a milestone achievement toward our goal of verifying 10,000 Greener Stores globally by 2025." (page 29 of FY24 Global Impact Report)
Schedule for regular reviews: 
annual review with the board (The Nominating and Corporate Governance Committee) (page 2 of CDP 2023 report)
CEO meets with CSO monthly to discuss global sustainability strategies and updates on ESG issues across organisation  (page 3 of CDP 2023 report)
Equity: Relates to farmer equity. Starbucks is focused on improving farm productivity, farmer profitability and climate resilience through investments in research and innovation to help growers thrive and to help secure the long-term supply of high-quality coffee. Works with more than 440,000 coffee farms that are Coffee and Farmer Equity (C.A.F.E) Practices verified.  (page 14 of FY24 Global Impact Report)
Relates to water equity not climate change emissions equity; "In FY24, Starbucks committed $50 million to Water Equity‚Äôs Global Access Fund IV and additional funding to support water
stewardship projects across six countries, including the United States, Colombia and China. Through water conservation in our operations and supply chain, we prioritize high-risk areas to promote watershed health and water security for both communities and our business" (page 26 of FY24 Global Impact Report)
On Leadership accountability: 'Our board is highly engaged in sustainability matters given that our global environmental and social impact goals are intricately linked to our strategic direction. Our board considers our impact agenda at least annually in connection with the strategic plan.' (page 3 of CDP 2023 report). 
the annual bonus program for FY22 included a 10% of the overall bonus payout calculation for Starbucks senior vice president and above population linked to planet-positive results and another 10% of the overall bonus payout calculation tied to fostering an inclusive environment where all employees feel valued and included, as we believe the strength, diversity, and inclusiveness of our workforce are integral to our global brand‚Äôs success. (page 4 of CDP 2023 report) 
CEO has monetary incentives for achieving climate transition plan KPIs, Progress or achievement towards a climate related target, implementation of an emissions reduction initiative, reduction in absolute emissions (page 4 of CDP 2023 report) 
Source CDP 2023 report: https://web.archive.org/web/20250824130705/https://content-prod-live.cert.starbucks.com/binary/v2/asset/137-88326.pdf 
Source FY 2024 Global Impact Report: https://about.starbucks.com/uploads/2025/05/Starbucks-Fiscal-2024-Global-Impact-Report.pdf </t>
  </si>
  <si>
    <t xml:space="preserve">Nature-based: Building on initiatives launched in FY21 with Conservation International in Huila, Colombia and San Martin, Peru, Starbucks continued its efforts to protect and restore
critical forests that coffee communities depend on in FY22. Working with more than 16 coffee farming communities, Starbucks and Conservation International supported training and education for farmers on more sustainable practices and helped farmers monitor carbon and water impacts on and around their farms. Over the next four years, we anticipate these projects to conserve or restore more than 6,000 hectares in 16 farming communities across the countries, benefiting both local communities and reducing Starbucks carbon footprint. The projects are also
developing carbon measurement and water monitoring protocols, in conjunction with local stakeholders. (page 41 of CDP 2023 report) </t>
  </si>
  <si>
    <t>hailiang</t>
  </si>
  <si>
    <t>https://www.hailiang.com/en/upload/2015/10/10/144448587845993sobu.pdf</t>
  </si>
  <si>
    <t xml:space="preserve">"The full report is in Chinese, but judging by other info on the website they do not have a goal.
New edit on 14th August, 2025: The source url doesn't work. I have found the impact report on the company. The latest is 2022 and it's in English. The archived link is the following: https://web.archive.org/web/20250814142637/https://www.hkexnews.hk/listedco/listconews/sehk/2023/0426/2023042600928.pdf . Also, 'End Target' was changed from 'No' to 'Net Zero'. The other prompts were blank as this is a new draft and have been updated as per the archived source.
</t>
  </si>
  <si>
    <t>Target applies to Scope 1 and Scope 2 emissions in full, and partially to Scope 3 (supplier engagement and product lifecycle). No mention of covering previous historical emissions.</t>
  </si>
  <si>
    <t>Hailiang Group‚Äôs Board-level ESG Committee oversees climate targets. Strategy includes clean energy transition, energy efficiency projects, and supplier engagement. Annual reporting occurs through the company‚Äôs sustainability report.</t>
  </si>
  <si>
    <t>The plan mentions carbon sequestration through afforestation and land restoration as part of achieving carbon neutrality by 2035. No reliance on international offsets.</t>
  </si>
  <si>
    <t>mapfre</t>
  </si>
  <si>
    <t>MAPFRE</t>
  </si>
  <si>
    <t>https://archive.vn/https://www.mapfre.com/en/sustainability/environment/climate-change/</t>
  </si>
  <si>
    <t>To reduce group's operational carbon footprint by 19% compared to 2019 baseline</t>
  </si>
  <si>
    <t>part of their Environmental Footprint Plan 2021-2030
50 percent reduction in carbon footprint (tonco2e) by 2030</t>
  </si>
  <si>
    <t>ck hutchison</t>
  </si>
  <si>
    <t>CK Hutchison</t>
  </si>
  <si>
    <t>https://www.ckh.com.hk/en/esg/env_emissions_management.php</t>
  </si>
  <si>
    <t>Ports: Reduce total CO2e/TEU by 3% cumulatively from 2021-2023 through reductions in total diesel use and 11% by 2030 versus 2021. 
 Retail: Reduce scope 1 and 2 emissions by 40% by 2030 versus a 2015 baseline.
 Australian Gas Infrastructure Group: 10% renewable gas in networks by no later than 2030, delivering 100% renewable gas developments from 2025. Full decarbonization of networks is targeted by no later than 2050, and by 2040 as a stretch target.        Company wide target: Group-wide commitment of reducing scope 1 and 2 emissions by 50% by 2035 versus a 2020 baseline</t>
  </si>
  <si>
    <t>there is no clear specification regarding their net zero target plan whether it is both carbon dioxide gas only or combined with other gases. However for the interim targets are for carbon dioxide reduction</t>
  </si>
  <si>
    <t xml:space="preserve">'The Group regards compliance with laws and regulations as a top priority and there are established policies and accountability mechanisms to ensure regulatory compliance. Management is committed to staying abreast of the latest environment-related regulatory developments and providing the necessary training for relevant personnel. During the reporting period, the Group is not aware of any non-compliance with laws and regulations having a significant impact on the Group relating to air and GHG emissions, discharge into water and land, and the generation of hazardous and non-hazardous wastes'
governance include targets in each sector; ports, retail, infrastructure and telecommunication </t>
  </si>
  <si>
    <t>http://archive.today/2025.10.06-193552/https://doc.irasia.com/listco/hk/ckh/annual/2024/esr.pdf</t>
  </si>
  <si>
    <t>elo</t>
  </si>
  <si>
    <t>visa</t>
  </si>
  <si>
    <t>Visa Inc.</t>
  </si>
  <si>
    <t>US92826C8394</t>
  </si>
  <si>
    <t>549300BZJGR6UP13ES48</t>
  </si>
  <si>
    <t>Overall Net-Zero Target: Visa Inc. commits to reach net-zero greenhouse gas emissions
across the value chain by FY2040.
Near-Term Targets: Visa Inc. commits to reduce absolute scope 1 and 2 GHG emissions
81.22% by FY2030 from a FY2019 base year.* Visa Inc. also commits to reduce absolute
scope 3 GHG emissions 46.2% within the same timeframe.*
*The target boundary includes land-related emissions and removals from bioenergy
feedstocks.
Long-Term Targets: Visa Inc. commits to reduce absolute scope 1, 2 and 3 GHG emissions
90% by FY2040 from a FY2019 base year.*
*The target boundary includes land-related emissions and removals from bioenergy
feedstocks.</t>
  </si>
  <si>
    <t>https://web.archive.org/web/20250916183936/https://corporate.visa.com/content/dam/VCOM/corporate/about-visa/documents/2024-visa-corporate-responsibility-and-sustainability-report.pdf</t>
  </si>
  <si>
    <t xml:space="preserve">- target reached: In 2024, we achieved carbon-neutral operations with 100% renewable electricity, including the use of renewable energy credits. (pg 3)
"We define operational carbon neutrality as including the footprint from our scope 1, scope 2 and the employee commuting and business travel components of our scope 3 GHG emissions. Our ability to maintain carbon neutrality is the result of ongoing energy efficiency initiatives, our transition to 100 percent renewable electricity and limited use of carbon offsets to cover our residual footprint. Our carbon offsets portfolio includes projects spanning our geographic regions and representing areas such as forest preservation, reforestation, renewable energy and clean cookstoves." 
- VISA Environmental Plan: Protecting the planet: (https://web.archive.org/web/20250929133844/https://corporate.visa.com/en/about-visa/crs/planet.html)
-CSR 2024 report (https://web.archive.org/web/20250916183936/https://corporate.visa.com/content/dam/VCOM/corporate/about-visa/documents/2024-visa-corporate-responsibility-and-sustainability-report.pdf)
- CDP Submission 2024 (https://web.archive.org/web/20250917061111/https://corporate.visa.com/content/dam/VCOM/regional/na/us/about-visa/esg/2024-visa-cdp-response.pdf#page=18)
</t>
  </si>
  <si>
    <t>Types of GHG: CO2, N2O, CH4, HFCs, PFCs
(pg 53 CSR 2024)
- GHG inventory: pg 54-55 CSR 2024</t>
  </si>
  <si>
    <t>- VISA Environmental Plan: Protecting the planet: (https://web.archive.org/web/20250929133844/https://corporate.visa.com/en/about-visa/crs/planet.html)
"Our core platform for Visa‚Äôs CRS reporting is our annual Visa CRS Report - The reporting period for Visa's annual CR&amp;S and financial reporting is October 1, 2023 - September 30, 2024." (https://web.archive.org/web/20240926110400/https://corporate.visa.com/en/about-visa/crs/approach.html)
leadership accountability: Visa‚Äôs incentive plan incorporates ESG metrics that are tied to the Company‚Äôs strategic objectives, with a mix that balances short- and longterm performance goals. Energy efficiency and power usage effectiveness are metrics considered for the Management group‚Äôs performance and compensation. We tie a substantial portion of our NEOs‚Äô target annual compensation to the achievement of preestablished financial &amp; nonfinancial objectives that support our business strategy. Our annual incentive plan incorporates sustainability metrics. . (pg 20 CDP submission 2024)</t>
  </si>
  <si>
    <t>Must be high environmental integrity, Avoid biodiversity harm, Other conditions</t>
  </si>
  <si>
    <t>- plan to purchase and cancel carbon credits for neutralization at the end of the target-zero emissions in alignment with the SBTi net zero framework from our scopes 1, 2 and 3 emissions by 2040. (pg 89 CDP Submission 2024)
- shadow price on carbon: "Visa applies a shadow price of 15/ton on corporate travel, which reflects Visa‚Äôs actual costs for carbon mitigation in the current year back to the function responsible for the travel. This price covers both Visa‚Äôs Scope 1 emissions associated with corporate jets, as well as emissions in Scope 3 category 6 related to business travel." (pg 36 CDP Submission 2024)
- signatory of the Climate Pledge - "agrees to regularly report and measure GHG emissions, implement decarbonization strategies in line with the Paris Agreement and neutralize any remaining emissions with additional, quantifiable, real, permanent, and socially beneficial offsets." (pg 22 CDP Submission 2024)</t>
  </si>
  <si>
    <t>china datang</t>
  </si>
  <si>
    <t>crrc</t>
  </si>
  <si>
    <t>CRRC</t>
  </si>
  <si>
    <t>http://www.sse.com.cn/disclosure/listedinfo/announcement/c/2021-03-31/601766_20210331_13.pdf</t>
  </si>
  <si>
    <t>There is no specific target.</t>
  </si>
  <si>
    <t xml:space="preserve">CRRC publishes annual CSR reports. </t>
  </si>
  <si>
    <t>jardine matheson</t>
  </si>
  <si>
    <t>BMU</t>
  </si>
  <si>
    <t>https://web.archive.org/web/20250513091418/https://sustainability.jardines.com/2024/assets/pdf/Jardine_SR2024.pdf</t>
  </si>
  <si>
    <t>- To account for Jardines‚Äô size and complexity, we have segmented our businesses into two pathways, after close consultation with our internal stakeholders, to create a framework for progress towards a credible medium-term target and ultimately net-zero by 2050.
- The focus is on meeting each operating company‚Äôs 2030 SBTs as interim milestones. (Group-level medium-term target still under development as noted in 2023.)</t>
  </si>
  <si>
    <t>Current target status: "In 2021, the Group developed a framework to guide the decarbonisation efforts across the Group" (pg 21) 
-All businesses have developed scope 1 and 2 decarbonisation targets and pathways to 2030, most of which are 1.5o C-aligned.
- On scope 3 coverage: we have started building an inventory of our scope 3 emissions and identifying hotspots, with a view to drive positive impacts across our value chains. Building on this solid foundation, we will work with our portfolio companies over the next year to develop action plans for scope 3 emissions.</t>
  </si>
  <si>
    <t>Covers mainly scope 1 and 2 emissions and carbon credits - see pg 92-93 
- Quantification of GHG emissions associated with the combustion of biofuels requires the segregation of CO2 into biogenic (from biofuel) and non-biogenic (nonbiogenic component of a biofuel blend) components, where the Group‚Äôs biogenic CO2 is reported under ‚Äúbiogenic emissions‚Äù, and the Group‚Äôs non-biogenic CO2 is accounted under scope 1 emissions, consistent with the accounting of emissions associated with other fossil fuels. The combustion of biofuels also produces CH4 and N2O, which are reported under scope 1 emissions. 
- Fuel consumption includes renewable sources such as biofuel, shell and fiber from oil palm plantations; and nonrenewable sources such as gasoline, diesel, Liquefied Petroleum Gas (LPG), Liquefied Natural Gas (LNG), Compressed Natural Gas (CNG), natural gas, towngas, kerosene, aviation fuel, coal and biofuel.</t>
  </si>
  <si>
    <t>plan 25-41 outlining both the decarbonisation and transition pathway. 
- equity: explicitly references supporting a ‚ÄúJust Transition‚Äù for communities in Asia and emphasises social inclusion alongside climate action 
- leadership accountability: not specified in terms of pay. however, sustainability (including climate) is governed at the Board level and integrated into corporate strategy, indicating high-level accountability (the Group Head of Sustainability oversees execution)</t>
  </si>
  <si>
    <t>early stages of defining our nature-based ambitions as a Group, our commitment to biodiversity conservation is evident through ongoing efforts to protect nature through sustainable operations and procurement across our businesses (https://web.archive.org/web/20250513091717/https://sustainability.jardines.com/2023/assets/pdf/Jardine_SR2023.pdf#page=45)</t>
  </si>
  <si>
    <t>- no single group-wide numeric interim target is explicitly stated. instead, jardines implemented a ‚Äúbuilding towards 2030‚Äù strategy where major operating companies set their own 2030 targets (many validated by sbti). by 2024, 7 key subsidiaries (e.g. dfi retail, hongkong land, etc.) had their science-based 2030 targets approved</t>
  </si>
  <si>
    <t>sompo</t>
  </si>
  <si>
    <t>Sompo Holdings, Inc.</t>
  </si>
  <si>
    <t>JP3165000005</t>
  </si>
  <si>
    <t>353800CWW4SRGEYEB512</t>
  </si>
  <si>
    <t>SOMPO Holdings</t>
  </si>
  <si>
    <t>https://www.sompo-hd.com/-/media/hd/en/files/csr/communications/pdf/2021/e_report2021.pdf?la=ja-JP</t>
  </si>
  <si>
    <t>Scope 3 (Category 15: Investments): 2025: 25% reduction (Compared to FY2019 levels). Reduction target
Scope 1/2/3 (Category 1‚Äì14): 2030: 60% reduction (Compared to FY2017 levels)</t>
  </si>
  <si>
    <t>Additional Source:
From FY2021, we announced a greenhouse gas emission reduction policy, which aims to achieve net zero by 2050. We are working toward a goal of 60% reduction in 2030 (compared to 2017) by promoting measures such as switching to renewable energy as a source of over 70% of electricity used by the Group.
https://www.sompo-hd.com/en/csr/action/community/content5/
Sompo Holdings, Inc. Sustainability Report 2021 Sompo Holdings, Inc. Sustainability Report 2021 29
https://www.sompo-hd.com/-/media/hd/en/files/csr/communications/pdf/2021/e_report2021.pdf?la=ja-JP</t>
  </si>
  <si>
    <t>Gases: ' Gases included in the calculation; whether CO2, CH4, N2O, HFCs, PFCs, SF6, NF3, or all.' (p108) Scope: Greenhouse gas emissions reduction rate (scopes 1, 2 and 3) (p30)</t>
  </si>
  <si>
    <t>tongling nonferrous metals</t>
  </si>
  <si>
    <t>Tongling Nonferrous Metals</t>
  </si>
  <si>
    <t>https://file.finance.sina.com.cn/211.154.219.97:9494/MRGG/CNSESZ_STOCK/2024/2024-4/2024-04-29/10140674.PDF</t>
  </si>
  <si>
    <t>"2030 Âπ¥ËææÂ≥∞Âêé...Âú® 2060 Âπ¥ÂâçÂÆûÁé∞Á¢≥‰∏≠Âíå„ÄÇ" (P.46, 2023 ESG Report) "Translation: After reaching carbon peak by 2030...achieve carbon neutrality by 2060")</t>
  </si>
  <si>
    <t>On 29 Apr 2024, the Company published its first ESG Report (the "2023 ESG Report"), with reference to its 2030 carbon peaking and 2060 carbon neutrality plan: https://vip.stock.finance.sina.com.cn/corp/view/vCB_AllBulletinDetail.php?stockid=000630&amp;id=10140674
In 2021, Tongling Nonferrous Metals Group Co., Ltd. signed a contract with Shanghai Baosteel Energy Saving and Environmental Protection Technology Co., Ltd., mainly to entrust the other party with the latest national policies, regulations, methods and guidelines on reducing greenhouse gas emissions, as well as the national goal of carbon neutralization, and combined with the actual situation of Tongling Nonferrous Metals Group to carry out the carbon neutralization development planning project of Tongling Nonferrous Metals Group. Formulate the plan of "carbon neutralization" for Tongling non-ferrous needs by 2025, and further form its roadmap of "carbon neutralization" before 2060, at the same time, give corresponding suggestions for CCER development and carbon asset management, and complete the development planning of "carbon neutralization" for Tongling non-ferrous needs, so as to provide decision-making basis for realizing "carbon peak" and "carbon neutralization", improving energy conservation and carbon reduction level and carbon emission management level.
See below news articles: 
The contract signing ceremony for the carbon neutralization project of Tongling Nonferrous Metals Group was held (2021) &lt;https://web.archive.org/web/20231030150048/https://news.metal.com/newscontent/101603668/the-contract-signing-ceremony-for-the-carbon-neutralization-project-of-tongling-nonferrous-metals-group-was-held&gt;
ÈìúÈôµÊúâËâ≤ÈõÜÂõ¢Á¢≥ËææÂ≥∞Á¢≥‰∏≠ÂíåÂèëÂ±ïËßÑÂàíÈ°πÁõÆÂêàÂêåÁ≠æÁ∫¶ (2021) &lt;https://www.cnmn.com.cn/ShowNews1.aspx?id=430801#:~:text=%E9%93%9C%E9%99%B5%E6%9C%89%E8%89%B2%E9%87%91%E5%B1%9E%E9%9B%86%E5%9B%A2,%E5%89%8D%E7%A2%B3%E4%B8%AD%E5%92%8C%E8%B7%AF%E7%BA%BF%E5%9B%BE%E3%80%82&gt;</t>
  </si>
  <si>
    <t>carbon peaking</t>
  </si>
  <si>
    <t>cbre</t>
  </si>
  <si>
    <t>CBRE</t>
  </si>
  <si>
    <t>US12504L1098</t>
  </si>
  <si>
    <t>52990016II9MJ2OSWA10</t>
  </si>
  <si>
    <t>Overall Net-Zero Target: CBRE commits to reach net-zero greenhouse gas emissions across the value chain by FY2040. Near-Term Targets: CBRE commits to reduce absolute scope 1 and 2 GHG emissions 50% by FY2030 from a FY2019 base year. CBRE also commits to reduce scope 3 GHG emissions from use of sold of sold products 55% per square foot in buildings managed for clients within the same timeframe.   Long-Term Targets: CBRE commits to reduce absolute scope 1 and 2 GHG emissions 90% by FY2040 from a FY2019 base year. CBRE also commits to reduce absolute scope 3 GHG emissions 90% by FY2040 within the same timeframe.</t>
  </si>
  <si>
    <t>https://www.cbre.com/-/media/project/cbre/dotcom/global/about/corporate-responsibility/cbre-2020-corporate-responsibility-report.pdf</t>
  </si>
  <si>
    <t xml:space="preserve">We have committed to reducing Scope 1 and 2 GHG emissions 68% by 2035 from the 2019 base year. Scope 3 with a target of  79% for Occupiers and 67% for investors.  This target covers GHG emissions from the company‚Äôs global operations and is aligned with the ambition of the Paris Agreement to limit global temperature rise to 1.5°C . In order to achieve this target, we have committed to achieving 100% renewable electricity by 2025 and to transitioning our fleet to electric vehicles. </t>
  </si>
  <si>
    <t>rabobank</t>
  </si>
  <si>
    <t>shudao investment</t>
  </si>
  <si>
    <t>guangzhou municipal construction</t>
  </si>
  <si>
    <t>daiwa house industry</t>
  </si>
  <si>
    <t>Daiwa House Industry Co., Ltd.</t>
  </si>
  <si>
    <t>JP3505000004</t>
  </si>
  <si>
    <t>Overall Net-Zero Target
Daiwa House Industry Co., Ltd. commits to reach net-zero GHG emissions across the value chain by FY2050 from a FY2016 base year.
Near-Term Targets
Daiwa House Industry Co., Ltd. commits to reduce absolute scope 1 and 2 GHG emissions 70% by FY2031 from FY2016 base year. Daiwa House Industry Co., Ltd. also commits to reduce absolute scope 3 GHG emissions from use of sold products 63% within the same timeframe. Daiwa House Industry Co., Ltd. further commits that 90% of its suppliers by spend covering purchased goods and services will have science-based targets by FY2026.
Long-Term Targets
Daiwa House Industry Co., Ltd. commits to reduce absolute Scope 1,2, and 3 GHG emissions 90% by FY2050 from a FY2016 base year.</t>
  </si>
  <si>
    <t>Daiwa House Industry Co</t>
  </si>
  <si>
    <t>https://web.archive.org/web/20250929113613/https://www.daiwahouse.co.jp/sustainable/csr/pdfs/2024/en_Sustainability_All.pdf</t>
  </si>
  <si>
    <t xml:space="preserve">launched in FY 2022, the group set a milestone of a 40% reduction in GHG emissions by 2030 compared to FY 2015 throughout  value chain (scope 1, 2,3)
</t>
  </si>
  <si>
    <t>Decarbonisation plan: https://web.archive.org/web/20250803112842/https://www.daiwahouse.com/English/sustainable/eco/decarbonization/
Sustainability Report 2024 https://web.archive.org/web/20250929113613/https://www.daiwahouse.co.jp/sustainable/csr/pdfs/2024/en_Sustainability_All.pdf
Sustainability report 2025: https://www.daiwahouse.co.jp/sustainable/csr/pdfs/2025/en_Sustainability_All.pdf</t>
  </si>
  <si>
    <t xml:space="preserve">GHG emissions from the Group's business activities (scope 1 &amp; 2) which the group is directly involved, are reduced by 70% from FY 2015 level by 2030. This is done through switching to renewable electricity. The largest portion of GHG emissions is attributable to the use of housing sold (scope 3, category 11). Aiming to reduce emissions from this area by 63% compared to FY 2015 by 2030, the group also decided to make a new building ZEH and ZEB as a rule and install solar panels on a buildings. </t>
  </si>
  <si>
    <t xml:space="preserve">public plan see pg 52 of 2025 sustainability report, environmental action plan (https://web.archive.org/web/20250719172824/http://www.daiwahouse.com/English/sustainable/eco/egp/) &amp; Long term environmental vision (https://web.archive.org/web/20250719184346/http://www.daiwahouse.com/English/sustainable/eco/vision/index.html) 
equity - see pg 91-93: "In order to resolve the social issues surrounding communities, we are looking into building arrangements to effectively enhance social inclusion with due regard for local concerns in our community development. this is done through projects like the livness town project, the development of the Urban Environment &amp; community creation department. the company also has disaster prevention agreements in readiness for events such as earthquakes and landslides at logistics facilities as a part of safe and secure regional community development, etc."
leadership accountability: in FY 2023, the company adopted a service-based restricted stock compensation system and performance-linked restricted stock compensation system for executive officers not servicing as company directors.  the purpose of the systems is to provide incentives to pursue sustainable improvements in corporate value and ensure shared value with shareholders. (pg 101 - see pg 12 on how this is evaluated) 
</t>
  </si>
  <si>
    <t>Avoid biodiversity harm</t>
  </si>
  <si>
    <t>- conducted voluntary standards checklist for development projects in accordance with its Biodiversity Guideline and checks its biodiversity conservation activities with reference to ABINC certificate &amp; planting greenery of indigenous species to achieve nature positive (pg 38)
- company conduct sales of renewable energy value (e.g. J-credits, non fossil fuel energy certificates, and green certificates): see pg 128</t>
  </si>
  <si>
    <t>crh</t>
  </si>
  <si>
    <t>CRH plc</t>
  </si>
  <si>
    <t>IE0001827041</t>
  </si>
  <si>
    <t>549300MIDJNNTH068E74</t>
  </si>
  <si>
    <t>Construction Materials</t>
  </si>
  <si>
    <t>CRH commits to reduce gross scope 1 and scope 2 GHG emissions 33.5% per tonne of cementitious product by 2030 from a 2021 base year*. CRH also commits to reduce absolute gross scope 1 and 2 GHG emissions from other activities 42.0% by 2030 from a 2021 base year*. CRH further commits to reduce gross scope 3 GHG emissions 23.5% from purchased clinker and cement per tonne purchased over the same timeframe. *The target boundary includes land-related emissions and removals from bioenergy feedstocks.</t>
  </si>
  <si>
    <t>CRH Plc</t>
  </si>
  <si>
    <t>https://www.crh.com/media/4137/crh-2021-sustainability-report_interactive.pdf</t>
  </si>
  <si>
    <t>25% absolute reduction in group-wide Scope
1 and Scope 2 CO2 emissions by 2030
(on a 2020 baseline)</t>
  </si>
  <si>
    <t>We have also joined the Business Ambition for
1.5°C  initiative, which aims to achieve net-zero
global emissions by no later than 2050 in order to
limit global warming to 1.5°C . (Pg. 6)</t>
  </si>
  <si>
    <t>Reducing emissions: Pg. 28-31</t>
  </si>
  <si>
    <t>We are involved in collaborative initiatives and
research projects to progress carbon capture,
utilisation and storage (CCUS) solutions.
research in carbon capture within its own product:
At one of our cement plants in Canada, we
are piloting the use of accelerated carbonation
technologies to combine by-products
In a process
known as mineralisation, where CO2 is permanently
captured in building materials, CKD reacts with
CO2 and water to form aggregates</t>
  </si>
  <si>
    <t>lennar</t>
  </si>
  <si>
    <t>https://investors.lennar.com/~/media/Files/L/Lennar-IR-V3/documents/governance-documents/lennar-2022-social-responsibility-report.pdf</t>
  </si>
  <si>
    <t>guangzhou pharmaceutical</t>
  </si>
  <si>
    <t>https://www.hkexnews.hk/listedco/listconews/sehk/2025/0313/2025031301423.pdf</t>
  </si>
  <si>
    <t xml:space="preserve">The company's GHG emissions reduction target was first published in its FY2023 ESG report on March 16, 2024. 
FY2023 ESG report link: https://datalink.talesis.com/files/2024031502317-171051390282731.pdf </t>
  </si>
  <si>
    <t xml:space="preserve">Please note that the company may use 'category' instead of 'scope,' potentially causing confusions. In its FY2024 ESG report (p. 72), the company disclosed Scope 1, 2, and partial Scope 3 data, including HQ GHG emissions (categories unspecified) and employee commuting data from select subsidiaries. </t>
  </si>
  <si>
    <t xml:space="preserve">The company detailed its GHG emissions reduction strategy, focusing primarily on Scope 1 and 2 mitigations: e.g. Wang Lao Ji's PV project, HWBYS' distillation tank upgrade, a Smart Electricity Safety System, AC chiller replacements, annual energy audit, and water-saving technologies etc. (p. 50-52, FY2024 ESG report). </t>
  </si>
  <si>
    <t>country garden</t>
  </si>
  <si>
    <t>https://www.bgy.com.cn/upload/file/2025-05-06/58d2854e-d2a7-4236-8127-0d3d80401b0c.pdf</t>
  </si>
  <si>
    <t xml:space="preserve">
We pursue low-carbon development for green transformation, practising green concept to increase environmental benefits. To push forward the green and high-quality transformation of the traditional construction industry, we concentrate on the R&amp;D and application of smart construction. To this end, we promote the construction robot which is applied in full-cycle processes of intelligent construction to achieve efficient and precise construction with less pollution. Besides, we make tireless efforts in exploring low-energy and zero-carbon buildings. We are committed to proposing green building solutions for the industry. By implementing the concept of green operation, we hand in hand with all pasties to build a sustainable future of harmonious coexistence between humans and nature</t>
  </si>
  <si>
    <t>When calculating GHG emissions, for the emission factors of purchased energy such as gasoline, diesel, pipeline natural gas, liquefied petroleum gas, meth anol, coal, and purchased heat, we referred to the Environmental Key Performance Indicators Reporting Guidelines issued by the Hong Kong Stock Exchange, the Guidelines for Accounting and Reporting Greenhouse Gas Emissions China Public Building Operation Enterprises issued by the National Development and The Emission Factors for Greenhouse Gas Inventories released by the Environmental Protection Agency (EPA) of the United States; The greenhouse gas emission factors for purchasing the power grid in mainland China refer to the Notice on the Management of Greenhouse Gas Emission Reporting of Enterprises in Power Generation Industry from 2023 to 2025 issued by the Ministry of Ecology and Environment of China.</t>
  </si>
  <si>
    <t>pegatron</t>
  </si>
  <si>
    <t>Pegatron Corporation</t>
  </si>
  <si>
    <t>TW0004938006</t>
  </si>
  <si>
    <t>529900M87JQS8TUO0L66</t>
  </si>
  <si>
    <t>Overall Net-Zero Target: 
Pegatron Corporation commits to reach net-zero GHG emissions across the value chain by 2050.
Near-Term Targets: 
Pegatron Corporation commits to reduce absolute scope 1 and 2 GHG emissions 42% by 2030 from a 2021 base year. Pegatron Corporation also commits to reduce absolute scope 3 GHG emissions 25% within the same timeframe.
Long-Term Targets: 
Pegatron Corporation commits to reduce absolute scope 1 and 2 GHG emissions 90% by 2050 from a 2021 base year. Pegatron Corporation also commits to reduce absolute scope 3 GHG emissions 90% within the same timeframe.</t>
  </si>
  <si>
    <t>https://cht.pegatroncorp.com/csr/view/id/2/lang/en_US</t>
  </si>
  <si>
    <t>https://www.pegatroncorp.com/files/backend/csr_file/0fa0a6d622915f771e8a2b2c92c8c989.pdf</t>
  </si>
  <si>
    <t>In 2023, Scope 1 and 2 carbon emissions were reduced by 158,978 tons (36%) compared to 2022, and
by 221,569 tons (44%) compared to 2021 (the baseline year).
Scope 3 only covers 1(a) which is the purchase of production-related goods and services.</t>
  </si>
  <si>
    <t>ge vernova</t>
  </si>
  <si>
    <t>https://web.archive.org/web/20250724155005/https://www.gevernova.com/sustainability/documents/Sustainability/ge-vernova-sustainability-report-2024.pdf</t>
  </si>
  <si>
    <t>"GE previously announced an ambition to be a carbon neutral company for its operations by 2030...GE Vernova adopts this ambition as our own. " (P.48, Sustainability Report 2024)
"Goal 1: Carbon neutrality for Scope 1 and 2 GHG emissions by 2030" (P.63, Sustainability Report 2024)</t>
  </si>
  <si>
    <t>General Electric has been split into 3 companies:  GE Aerospace, GE Vernova and GE HealthCare. In 2023, GE completed the separation of GE HealthCare.  In 2024, GE Vernova spun off, leaving GE Aerospace as a standalone company. Later that year, GE Aerospace becomes an independent publicly traded company on the New York Stock Exchange. GE Vernova adopted GE's net zero ambitions.</t>
  </si>
  <si>
    <t>On Plan: No detailed public plan on measures, but explained their 'approach' to achieve their emission reduction goals (P.63-64, 2024 Sustainability Report)
On Leadership Accountability: "GE Vernova‚Äôs most senior executives have in their incentive structure safety and sustainability goals, related to the reduction of our carbon footprint." (P.80, 2024 Sustainability Report)</t>
  </si>
  <si>
    <t>On Offset: "While our primary focus is on direct emissions reductions, we plan to balance any remaining emissions with high-quality offsets or removals, supported by internal standards to ensure quality and alignment with our broader sustainability goals....We are also developing an internal quality standard to ensure that the carbon offsets or removals we purchase meet the highest environmental and ethical criteria. (P.64, 2024 Sustainability Report);
On Removal: In the context of improving efficiency from our gas power turbine testing, we are exploring a range of methods to optimize turbine performance and minimize greenhouse gas emissions. This could involve experimenting with low-emission fuels, enhancing combustion efficiency, and investigating the feasibility of Carbon Capture and Storage (CCS) technologies as potential solutions for reducing emissions during turbine testing" (P.64, 2024 Sustainability Report)</t>
  </si>
  <si>
    <t>gs caltex</t>
  </si>
  <si>
    <t>https://web.archive.org/web/20250818133336/https://www.gscaltex.com/download/1029</t>
  </si>
  <si>
    <t>GS Caltex has announced a directional goal to contribute to Korea‚Äôs 2050 carbon neutrality, but no quantitative % reduction or interim milestones are specified.</t>
  </si>
  <si>
    <t>GS Caltex commits to reducing GHG emissions across Scope 1, 2, and value chain activities in line with Korea‚Äôs 2050 neutrality roadmap. No mention of historical emissions.</t>
  </si>
  <si>
    <t>GS Caltex reports annually on ESG and climate performance. The ESG Committee and top leadership are responsible for overseeing decarbonization efforts. No mention of equity considerations in targets.</t>
  </si>
  <si>
    <t>GS Caltex‚Äôs strategy emphasizes technological carbon removal (CCUS) within operations but does not mention external offsets, nature-based removals, or separate reduction/removal targets.</t>
  </si>
  <si>
    <t>icici bank</t>
  </si>
  <si>
    <t>https://web.archive.org/web/20250704060255/https://www.icicibank.com/content/dam/icicibank/managed-assets/docs/investor/annual-reports/2024/icici-bank-esg-report-2023-24.pdf</t>
  </si>
  <si>
    <t>We have set ourselves the goal of becoming carbon neutral in Scope 1 and Scope 2 emissions by fiscal 2032.</t>
  </si>
  <si>
    <t xml:space="preserve">The goal only covers scope 1 and 2 emissions </t>
  </si>
  <si>
    <t>The entity has not explicitly mentioned the emission reduction expected from the measures that are being implemented, but the current status (as of Mar 24) is published in their ESG report. 
(Source: https://web.archive.org/web/20250704060255/https://www.icicibank.com/content/dam/icicibank/managed-assets/docs/investor/annual-reports/2024/icici-bank-esg-report-2023-24.pdf)</t>
  </si>
  <si>
    <t>There is nothing mentioned about sinks or credits apart from "ICICI Foundation has undertaken projects in forests like Bandipur National Park in Karnataka;Bhimashankar Wildlife Sanctuary in Maharashtra; Nagarahole Tiger Reserve in Karnataka; Sariska Tiger Reserve in Rajasthan; Satpura Tiger Reserve in Madhya Pradesh; Tadoba-Andhari Tiger Reserve and Umred Pauni Karhandla Sanctuary Reserve in Maharashtra; and Valmiki Tiger Reserve in Bihar. In fiscal 2024, ICICI Foundation and Tata Power collaborated to plant 250,000 trees across 75 acres in the Western Ghats" 
(Source: https://web.archive.org/web/20250704060255/https://www.icicibank.com/content/dam/icicibank/managed-assets/docs/investor/annual-reports/2024/icici-bank-esg-report-2023-24.pdf)
in Maharashtra over the next five years. Project ‚ÄòGhanVan‚Äô</t>
  </si>
  <si>
    <t>shandong gold</t>
  </si>
  <si>
    <t>https://www1.hkexnews.hk/listedco/listconews/sehk/2024/0426/2024042603221.pdf</t>
  </si>
  <si>
    <t>2023 Environmental, Social and Governance(ESG) &amp; Social Responsibility Report: https://www1.hkexnews.hk/listedco/listconews/sehk/2024/0426/2024042603221.pdf
Without any carbon emission reduction targets set for itself, Shandong Gold claimed they "...promoted 'carbon dioxide emissions peaking and carbon neutrality' steadily and orderly...accelerated the green and low-carbon transformation and high-quality development of mines..." (P.17, 2023 ESG Report),  "... continuously reduced carbon emissions and resource consumption in daily office operations" (P.26, 2023 ESG Report),  and "adopt clean and low-carbon technologies, so as to contribute to the achievement of [the national] carbon reduction goals..." (P.29, 2023 ESG Report).
"Shandong Gold implemented the concept of green and low-carbon, and continuously improved the carbon emission management framework. It also monitored, identified and evaluated climate risks, and formulated climate related risk management and response measures to reduce the impact of climate risks on the production and operation of mines. It organized affiliated enterprises to conduct carbon emission verification and prepared greenhouse gas emission reports. In addition, it collaborated with
relevant companies to conduct research and exchanges on "dual carbon" technology, accelerated the preparation of action plans for peak carbon dioxide emissions, and contributed to the achievement of the country's goal of "peaking CO2 emissions before 2030 and achieving carbon neutrality before 2060" while promoting its green, low-carbon, and high-quality development." (P.29, 2023 ESG Report)</t>
  </si>
  <si>
    <t xml:space="preserve">On Reporting: Environmental key performance data, including GHG emission, are reported in the annual ESG report (P.30, 2023 ESG Report)
</t>
  </si>
  <si>
    <t>airlines</t>
  </si>
  <si>
    <t>International Airlines</t>
  </si>
  <si>
    <t>https://www.iairgroup.com/~/media/Files/I/IAG/documents/sustainability/sustainability-report-2022.pdf</t>
  </si>
  <si>
    <t xml:space="preserve">"IAG has a target to reduce the carbon intensity of its operations
by 12% from its 2019 baseline, to 80.0gCO2/pkm by 2025.
This target was achieved in 2024 (see section E1-6 for more
information). By 2030, it aims to achieve a 27% reduction
in gross carbon intensity, increasing to 39% by 2035 and 83%
by 2050.
Grammes of CO2 per passenger kilometre (gCO2/pkm) is a
standard industry measure of flight fuel efficiency. It is calculated
by dividing total jet fuel use by total passenger-km, assuming
one cargo-tonne-km is equivalent to 10 passenger-km,
then multiplying this value by a conversion factor of 3.15.
This calculation excludes the jet fuel used by franchisees,
cargo carried on other airlines, and engine testing. It excludes
no-show passengers, in line with industry guidance."
Archived source: 
https://web.archive.org/web/20250710155507/https://www.iairgroup.com/media/ikcleuni/consolidated-non-financial-information-statement-and-sustainability-information-2024.pdf </t>
  </si>
  <si>
    <t>Overview of targets:
-Net zero by 2050 (across Scope 1, 2, 3)
-20% emissions reductions (from 2019) for Scope 1, 3 emissions (Scope 2 emissions are negligible when compared to Scope 1 and 3 therefore not included)
-Decrease in carbon intensity of operations to 80g CO2 per passenger kilometre
-10% of fuel sustainable aviation fuel (SAF) by 2030
-70% of fuel SAF by 2050
Archived sources from the review of the June 2025 draft:
Sustainability report 2024 - https://web.archive.org/web/20250710155507/https://www.iairgroup.com/media/ikcleuni/consolidated-non-financial-information-statement-and-sustainability-information-2024.pdf 
Sustainability roadmap website - https://web.archive.org/web/20250714144521/https://www.iairgroup.com/sustainability/roadmap-2050/
Other useful archived sources:
IAG environmental sustainability policy (from 2022) - https://web.archive.org/web/20240224195954/https://www.iairgroup.com/media/rkyldq5n/iag-environmental-sustainability-policy-english.pdf
Sustainability strategy website - https://web.archive.org/web/20250714151447/https://www.iairgroup.com/sustainability/sustainability-strategy
***
Notes from prior drafts:
IAG's net zero by 2050 target encompasses Scopes 1 and 2 emissions. The company has set interim milestones aligned with its ‚ÄúFlightpath Net Zero‚Äù roadmap, which includes initiatives such as Sustainable Aviation Fuel (SAF) usage and fleet renewal. IAG is a member of the International Air Transport Association (IATA) and supports the International Civil Aviation Organization's (ICAO) Carbon Offsetting and Reduction Scheme for International Aviation (CORSIA) framework.
https://www.sustainableaviation.co.uk/wp-content/uploads/2024/06/FullTechnicalRoadmap-Jun24.pdf
Source used in 2024: https://www.iairgroup.com/sustainability/roadmap-2050/
 Previous sources: https://www.iairgroup.com/~/media/Files/I/IAG/documents/sustainability/sustainability-report-2021.pdf
 https://www.iairgroup.com/en/sustainability/flightpath-net-zero</t>
  </si>
  <si>
    <t xml:space="preserve">"IAG‚Äôs emissions are calculated by multiplying fuel and energy use by appropriate conversion factors that are aligned with the Intergovernmental Panel on Climate Change (IPCC) Fourth Assessment Report." (p.26 - this page also includes total yearly emission of nitrous oxides and methane)
Archived source: https://web.archive.org/web/20250710155507/https://www.iairgroup.com/media/ikcleuni/consolidated-non-financial-information-statement-and-sustainability-information-2024.pdf 
</t>
  </si>
  <si>
    <t xml:space="preserve">Reporting every year via CDP and Consolidated statements of non-financial information
Information of governance/coverage from the 2024 sustainabilty report (Archived source - https://web.archive.org/web/20250710155507/https://www.iairgroup.com/media/ikcleuni/consolidated-non-financial-information-statement-and-sustainability-information-2024.pdf):
Scope 1 emisisons reduction strategies (% contribution to 2050 target):
-New aircraft and own operations (41)
-Sustainable air fuel (41)
-Carbon removals (19)
-Market-based measures and carbon offsetting (negligible)
(from page 14, also has more details incl. required operational expenditures, venture investments, expected contribution to interim target in 2030)
Scope 3 emissions reduction strategies (% contribution to 2050 target):
-Carbon reductions in supply chain (84)
-Carbon removals (16)
(from page 15, also has more details incl. required operational expenditures, venture investments, expected contribution to interim target in 2030)
Scope 2 emissions are negligible compared to scopes 1 and 3, therefore no near-term targets set - aim is to monitor renewable electricity, though (page. 24):
"Indirect emissions associated with electricity use in ground
facilities like offices, lounges, data centres and hangars
represent less than 1% of total IAG emissions, and, therefore,
IAG does not set a near-term target for the reduction of these
emissions. IAG monitors the use of renewable electricity across
its operations, and we are committed to net zero Scope 2
emissions by 2050"
***
Prior notes:
Expected Emission Reductions (pg 13, 2023): 
Delivery of IAG‚Äôs current decarbonisation plans, dependent on appropriate policy support, is expected to enable the following changes versus 2019:
Gross carbon emissions (MT CO2):
‚Ä¢ 2030 ‚Äì 15% lower ‚Ä¢ 2050 ‚Äì 73% lower
Gross carbon intensity (gCO2/pkm):
‚Ä¢ 2025 ‚Äì 12% lower ‚Ä¢ 2030 ‚Äì 27% lower ‚Ä¢ 2035 ‚Äì 39% lower ‚Ä¢ 2050 ‚Äì 83% lower
See examples of methods to reduce emissions: https://web.archive.org/web/20250714144521/https://www.iairgroup.com/sustainability/roadmap-2050/
Governance: 
Management committees oversee tailored sustainability programmes (p6, 2023)
Source - Consolidated statement of non-financial information 2023:  https://www.iairgroup.com/media/3yuctwxk/consolidated-statement-of-non-financial-information-2023.pdf
From the policy:
‚ÄúManagement incentives aligned to delivering a low-carbon transition plan.‚Äù
‚ÄúThe IAG Management Committee provides the key forum for reviewing and challenging these programmes and setting strategy.‚Äù
‚Äî Environmental Sustainability Policy, p. 4
IAG has a comprehensive, board-approved environmental sustainability strategy in place. Governance is led by the Safety, Environment, and Corporate Responsibility (SECR) Committee at board level, with additional oversight from a dedicated Management Committee and Sustainability Steering Group. Management incentives are directly tied to delivering climate goals, particularly in emissions reduction, fuel efficiency, and SAF deployment.
Read the Environmental Sustainability Policy after downloading from the link in the brackets (https://www.iairgroup.com/sustainability/esg-data-reports-and-policies/)
</t>
  </si>
  <si>
    <t xml:space="preserve">Archived source:  https://web.archive.org/web/20250710155507/https://www.iairgroup.com/media/ikcleuni/consolidated-non-financial-information-statement-and-sustainability-information-2024.pdf (2024 consolidated statement of non-financial information)
Page 28 - IAG plans to use both nature-based and CCS-based removals (roadmap graph on this page)
No mention of equity, but IAG verifies all instances of carbon removal: 
"IAG is committed to supporting a variety of innovative
carbon removal solutions and is considering projects that
are immediately available and independently verified today" (p.28)
Previous notes:
By 2030, fleet renewal and SAF programmes will have the biggest impact on reducing gross emissions, and CORSIA will have the biggest impact on reducing net emissions. (pg 18, 2023)
Offsets (pg 12, 2023): 
Less than 10% of the emissions reductions between 2019 and 2050 are expected to come from offsets
Removals (pg 13, 2023):
By 2050, IAG will only use carbon removals to mitigate any residual emissions from its operations.
IAG expects to use carbon removals to meet an increasing share of its CORSIA obligations between 2024 and 2035, conditional on appropriate policy, and supports wider guidance on how
to transition to removals such as the Oxford Offsetting Principles.
Source - Consolidated statement of non-financial information 2023: https://www.iairgroup.com/media/3yuctwxk/consolidated-statement-of-non-financial-information-2023.pdf
IAG‚Äôs net zero strategy includes the use of external carbon credits and internal removals for addressing residual emissions. By 2050, IAG plans to use only carbon removals‚Äîboth technological (CCS-based) and nature-based‚Äîto neutralize its remaining Scope 1 and 2 emissions. These removals will supplement direct mitigation via SAF, fleet efficiency, and operational changes.
Read the Environmental Sustainability Policy after downloading from the link in the brackets (https://www.iairgroup.com/sustainability/esg-data-reports-and-policies/)
https://www.iairgroup.com/media/jnmlfzxr/flightpath-net-zero-en-v3.pdf
</t>
  </si>
  <si>
    <t>gco2/pkm (grammes of carbon dioxide per passenger kilometre)</t>
  </si>
  <si>
    <t>shanghai delong steel</t>
  </si>
  <si>
    <t>pnc financial services</t>
  </si>
  <si>
    <t>PNC Financial Services</t>
  </si>
  <si>
    <t>https://web.archive.org/web/20250925182359/https://www.pnc.com/content/dam/pnc-com/pdf/aboutpnc/CorporateResponsibilityReports/PNC_Corporate_Responsibility_Report_2024.pdf</t>
  </si>
  <si>
    <t>30% Energy Reduction from 2022 baseline by 2030
30% Water Reduction from 2022 baseline by 2030
100% renewable purchased electricity by end of 2025</t>
  </si>
  <si>
    <t>‚Ä¢ Reducing energy and carbon emissions through energy efficiency projects, real estate optimization and electrification, without reliance on the purchase of carbon offsets</t>
  </si>
  <si>
    <t>perusahaan listrik negara</t>
  </si>
  <si>
    <t>emirates</t>
  </si>
  <si>
    <t>beijing jianlong heavy industry</t>
  </si>
  <si>
    <t>cummins</t>
  </si>
  <si>
    <t>US2310211063</t>
  </si>
  <si>
    <t>ZUNI8PYC725B6H8JU438</t>
  </si>
  <si>
    <t>Power generation design and manufacturers Cummins Inc Cummins Inc commits to reduce absolute scope 1 and 2 GHG emissions 50% by 2030 from a 2018 base year. Cummins Inc also commits to reduce absolute scope 3 GHG emissions from the use of sold products 25% by 2030 from a 2018 base year.</t>
  </si>
  <si>
    <t>https://www.cummins.com/sites/default/files/2025-06/2024-25-cummins-sustainability-progress-report.pdf</t>
  </si>
  <si>
    <t xml:space="preserve">
Reduction of Scope 1 and 2 GHG Emissions by 50%, and Scope 3 emissions by 25% (by 2030)</t>
  </si>
  <si>
    <t xml:space="preserve">Note this interim target is for products, they have the target of a 50% for operations by 2030. </t>
  </si>
  <si>
    <t>Cummins established two science-based targets for climate change which encompass facilities and operations (scope1and2)and products(scope3).</t>
  </si>
  <si>
    <t xml:space="preserve">
Supplier Data collection plans: Collaborate with trade organizations and peers to create industry-standard criteria and metrics using third-party systems to improve data accuracy and facilitate supplier reporting on GHG emissions. Encourage suppliers to disclose Scope 1, Scope 2 and relevant Scope 3 emissions through standardized frameworks or their sustainability reports. - Implementing a pilot program for 11 key suppliers to assess actual Scope 3 GHG emissions Equity: Cummins Powers Women works with non-profits and non-governmental organizations to address equality for women and girls. 48% of community grants given by Cummins is dedicated to furthering equity.</t>
  </si>
  <si>
    <t>china national coal</t>
  </si>
  <si>
    <t>air france klm</t>
  </si>
  <si>
    <t>Air France - KLM Group</t>
  </si>
  <si>
    <t>FR0000031122</t>
  </si>
  <si>
    <t>969500AQW31GYO8JZD66</t>
  </si>
  <si>
    <t>Air France-KLM Group commits to reduce well-to-wake scope 1 and 3 jet fuel GHG emissions 30% per revenue tonne kilometer (RTK) by FY2030 from a FY2019 base year. * *The target boundary includes biogenic land-related emissions and removals from bioenergy feedstocks. **Non-CO2e effects which also contribute to aviation induced warming are not included in this target. Air France-KLM Group commits to report publicly on its collaboration with stakeholders to improve understanding of opportunities to mitigate the non-CO2e impacts of aviation annually over its target timeframe</t>
  </si>
  <si>
    <t>Air France-KLM</t>
  </si>
  <si>
    <t>https://www.airfranceklm.com/sites/default/files/2023-04/AFK_URD_2022_VA_24-04-23.pdf</t>
  </si>
  <si>
    <t>The new decarbonisation trajectory targets a 30% reduction in CO2 emissions per passenger/km by 2030 compared to 2019. To reinforce the credibility of its objectives with all its stakeholders, AF-KL had its CO2 emission reduction targets verified and validated by the independent reference organization SBTi in November 2022.</t>
  </si>
  <si>
    <t xml:space="preserve">Interim target included in SBTi: https://sciencebasedtargets.org/companies-taking-action#table
2024 Universal Registration Document (PDF) https://www.airfranceklm.com/sites/default/files/2025-04/2024_urd-ven_04032025_0.pdf
Web-based Sustainability Report 2022: https://sustainabilityreport.airfranceklm.com/sustainability-report-2022-en/
</t>
  </si>
  <si>
    <t>According to SBTi, "Air France-KLM Group commits to reduce well-to-wake scope 1 and 3 jet fuel GHG emissions 30% per revenue tonne kilometer (RTK) by FY2030 from a FY2019 base year.* *The target boundary includes biogenic land-related emissions and removals from bioenergy feedstocks. **Non-CO2e effects which also contribute to aviation induced warming are not included in this target. Air France-KLM Group commits to report publicly on its collaboration with stakeholders to improve understanding of opportunities to mitigate the non-CO2e impacts of aviation annually over its target timeframe"
Also see Report on the Air France-KLM Group's Greenhouse Gas Reduction Commitments and Trajectory within the Framework of the National Low Carbon Strategy: airfranceklm.com/sites/default/files/2023-12/SNBC%20UK_V2_181223.pdf
Most of Air France‚Äâ‚Äì‚ÄâKLM‚Äôs greenhouse gas (GHG) emissions are generated by its direct activities (scope 1), and mainly by the flight operations which represent 99.8% of the Group‚Äôs total direct emissions. The ground operations (testing bench, runway vehicles, etc.) represent 0.2% of emissions. Ground operations, like aircraft maintenance and tertiary activities, also generate indirect greenhouse gas emissions through energy consumption in buildings (electricity and air conditioning) (scope 2). The indirect greenhouse gas emissions (scope 3) mostly come from the upstream phase (extraction, production, distribution, etc.) of aviation kerosene production and carbon emissions from runway vehicles and equipment. The other main indirect components are the purchasing of goods and services, aircraft manufacturing, business travel, and employee commuting. Every year, the Air France‚Äâ‚Äì‚ÄâKLM Group reports 100% of its scope 1 and 2 CO2 emissions, and the scope 3 emissions resulting from the upstream phase in aviation kerosene production. These emissions are reported in the form of indicators presented in the environmental indicator tables, accompanied by a definition of the respective scopes. https://www.airfranceklm.com/sites/default/files/2023-04/AFK_URD_2022_VA_24-04-23.pdf</t>
  </si>
  <si>
    <t xml:space="preserve">Plan: See "Our Decarbonization Trajectory" at https://archive.ph/B2Bym and Section IV. Air France-KLM's Climate Action Plan to Achieve Its Decarbonization Targets (pg 7) at https://www.airfranceklm.com/sites/default/files/2023-12/SNBC%20UK_V2_181223.pdf. 
Leadership: "The Sustainable Development and Compliance Committee of the Board, along with the Group Executive Committee, oversees the sustainability strategy. The Sustainable Development and Compliance Committee assists in reviewing climate-related risks and provides recommendations to the Board. Compensation for key executives, including the CEO, is linked to achieving specific sustainability and non-financial objectives." (Governance, https://archive.ph/z2zWg) It is not clear if "sustainability and non-financial objectives" refers to GHG emissions targets. </t>
  </si>
  <si>
    <t>https://archive.ph/1cB4M
After emissions reduction, the net zero target will be met with carbon removal - removals subject to certain project standard
"l‚Äôabsorption dans l‚Äôatmosph√®re d‚Äôune quantit√© de CO‚ÇÇ √©quivalente aux √©missions restantes √† cette date"
"Nous agissons en soutenant des projets de plantation d‚Äôarbres certifi√©s par les labels les plus exigeants (comme Verra et Gold Standard) et en proposant une offre de co-participation des voyageurs."
"Air France soutient plusieurs projets de reforestation et de plantations d‚Äôarbres en collaboration avec son partenaire EcoAct"
"As of 2021, for its international flights, air transportation also committed to reducing its greenhouse gas emissions via a global carbon offsetting system (CORSIA), implemented by the International Civil Aviation Organization (ICAO), under the voluntary commitments of France and the Netherlands. The Group is participating in the first phase of implementation over the 2021-26 period by reporting its emissions and implementing any offsets. Air France-KLM, which supports its representative organization IATA, welcomed this step forward as well as the adoption of the Long-Term Aspirational Goal (LTAG) for the entire industry at global level.
In this context and in view of the possible complementarity of the different systems, Air France-KLM considers that the same CO2 emissions should not be simultaneously subject to the domestic offset obligations, the European Emissions Trading Scheme and the CORSIA scheme." (Sustainability Report 2022)</t>
  </si>
  <si>
    <t>per passenger/km</t>
  </si>
  <si>
    <t>sumitomo life insurance</t>
  </si>
  <si>
    <t>https://web.archive.org/web/20250813042907/https://www.sumitomolife.co.jp/english/annual/pdf/sr2024.pdf</t>
  </si>
  <si>
    <t xml:space="preserve">We have also established reduction targets for 2030 as interim targets.
For electricity used in Sumitomo Life's non-consolidated business activities, we aim for 100% adoption of renewable energy by FY2030.
"We have declared that we will reduce our greenhouse gas emissions by 50% from fiscal 2019 levels by 2030, and we hope to achieve this target with the greatest speed possible, thereby contributing to the realization of a carbon-neutral society." (Page 2) </t>
  </si>
  <si>
    <t xml:space="preserve">company has reported on absolute numbers for Scope 1,2, and 3 for FY2019 to 2023. </t>
  </si>
  <si>
    <t xml:space="preserve">No specific mentions about other gases. </t>
  </si>
  <si>
    <t xml:space="preserve">High level mentions of initiatives to achieve decarbonisation: dialogue with companies to encourage companies to decarbonise operations, support the decarbonization of investee companies through finance, focus on investments in low-carbon assets, promote energy conservation and switch to renewable energy in investment real estate.
Equity: promote DEI in human capital management. 
The Company has established the "Council for Promotion of Social and Environmental Sustainability," chaired by the Group Sustainability Officer, to examine initiatives to contribute to social and global environmental well-being.
According to the company's website sustainability page, the Council formulates an annual plan, and has a system in place for quarterly progress checks and semi-annual reviews.
https://web.archive.org/web/20250813051254/https://www.sumitomolife.co.jp/english/sustainability/sustainability.html
No specific mention about KPIs linked to executive pay. </t>
  </si>
  <si>
    <t xml:space="preserve">Under Environmental Data, page 168 - they mentioned Offsets in the calculation of total emissions. But there are no further explanation. </t>
  </si>
  <si>
    <t>paccar</t>
  </si>
  <si>
    <t>PACCAR Inc</t>
  </si>
  <si>
    <t>US6937181088</t>
  </si>
  <si>
    <t>KDTEY8BWE486IKZ3CC07</t>
  </si>
  <si>
    <t>PACCAR Inc commits to reduce absolute scope 1 and 2 GHG emissions 35% by 2030 from a 2018 base year. PACCAR Inc commits to reduce scope 3 GHG emissions from use of sold products 25% per vkm by 2030 from a 2018 base year.</t>
  </si>
  <si>
    <t>PACCAR</t>
  </si>
  <si>
    <t>https://s202.q4cdn.com/173635405/files/doc_downloads/ESG/2024/02/esg-presentation-feb-2024.pdf</t>
  </si>
  <si>
    <t>This codes for Paccar's 2021 ESG Report (inaugural), which did not contain any targets. nb 'PACCAR announced that it will establish new emissions reduction targets in partnership with the Science Based Targets Initiative (SBTi).' (p2)</t>
  </si>
  <si>
    <t>metro</t>
  </si>
  <si>
    <t>METRO</t>
  </si>
  <si>
    <t>CA59162N1096</t>
  </si>
  <si>
    <t>549300KQ7DCG4IXSNW78</t>
  </si>
  <si>
    <t>https://web.archive.org/web/20250417174507/https://corpo.metro.ca/userfiles/file/PDF/Responsabilite_entreprise/EN/infosheet_GHG_2024.pdf</t>
  </si>
  <si>
    <t>"The Board of Directors of Metro Inc. (the ‚ÄúBoard‚Äù) responsibilities include the oversight of the Company‚Äôsactivities with respect to the Company‚Äôs corporate purpose and corporate responsibility, which includesenvironmental, social and governance matters (ESG), including climate change, and the approval of theCompany‚Äôs Corporate Responsibility Plan and related disclosure."
"One of the responsibilities of the Audit Committee is to review all material risks identified by management,including climate change risks, and to examine the effectiveness of the measures put in place to managethese risks."
"Senior management proactively identifies and assesses the primary risks that the Company faces, includingclimate risks, and develops appropriate measures to manage them effectively."
"The Environment Committee has the mandate to oversee the implementation of the Company'sEnvironmental Policy, which includes GHG emissions, and ensure progress on the three (3) environmentalpriorities that are part of the 2022-2026 CR plan, which includes climate change. Additionally, theCommittee is responsible for reporting annually to the Governance and Corporate ResponsibilityCommittee of the Board of Directors on the compliance with the Policy, any recommended changes to thePolicy, and the Company's environmental performance. With respect to climate change, the GHG reductionperformance and action plan progress are reported and presented to the Environment Committee memberson a quarterly basis."
"The Climate Change Working Committee brings together multiple departments of the company to developa common vision and robust roadmap to address climate change issues for the company by establishingan action plan to identify, quantify and manage the various climate-related risks and opportunities. Thishelps us improve our performance on an ongoing basis, and further integrates our commitment to climateaction and corporate responsibility to our business activities."
https://web.archive.org/web/20250421172910/https://corpo.metro.ca/userfiles/file/PDF/Responsabilite_entreprise/EN/TCFD_report_2024.pdf</t>
  </si>
  <si>
    <t>Regarding FLAG emissions, METRO plans to "Explore contributing to carbon removal and storage measures". 
https://web.archive.org/web/20250417174507/https://corpo.metro.ca/userfiles/file/PDF/Responsabilite_entreprise/EN/infosheet_GHG_2024.pdf</t>
  </si>
  <si>
    <t>bae systems</t>
  </si>
  <si>
    <t>BAE Systems PLC</t>
  </si>
  <si>
    <t>GB0002634946</t>
  </si>
  <si>
    <t>8SVCSVKSGDWMW2QHOH83</t>
  </si>
  <si>
    <t>Overall Net-Zero Target: 
BAE Systems plc commits to reach net-zero greenhouse gas emissions across the value chain by 2050.
Near-Term Targets: 
BAE Systems plc commits to reduce absolute scope 1 and 2 GHG emissions 44% by 2030 from a 2020 base year. BAE Systems plc also commits that 55% of its suppliers by spend, covering purchased goods and services, will have science-based targets by 2028. BAE Systems plc further commits to reduce absolute scope 3 GHG emissions from capital goods, fuel-and energy-related activities, upstream transportation and distribution, waste generated in operations, business travel, employee commuting, downstream transportation and distribution, processing of sold products, use of sold products, downstream leased assets and investments 25% by 2030 from a 2020 base year.
Long-Term Targets: 
BAE Systems plc commits to reduce absolute scope 1 and 2 GHG emissions 90% by 2050 from a 2020 base year. BAE System plc also commits to reduce absolute scope 3 GHG emissions 90% within the same timeframe.</t>
  </si>
  <si>
    <t>https://archive.org/details/bae-systems-annual-report-2024</t>
  </si>
  <si>
    <t xml:space="preserve">
‚ÄòReduce greenhouse gas emissions across our operations (Scopes 1 and 2) by 2030reducing operational emissions by 4.2% year-on-year in line with a Paris-aligned pathway. We have achieved a 6.0%¬π GHG emissions reduction in 2024. Post the integration of SMS into our environmental data systems during late 2024, in line with our GHG basis of reporting and methodology statement during 2025 we will be recalculating our 2020 GHG emissions baseline, to include the GHG emissions of this business.‚Äô (Annual Report 2023 BAE Systems plc, pg. 49,227).</t>
  </si>
  <si>
    <t>The language of the target has been refined from "achieving net zero GHG emissions across our operations (Scope 1 and 2) by 2030" to "reduce GHG emissions across our operations (Scope 1 and 2) by 2030".(Annual Report 2023 BAE Systems plc, pg. 49). Net Zero targets cover Scope 1 &amp; Scope 2 "Our decarbonisation strategy includes our target of: 
‚Äì achieving net zero GHG emissions across our operations (Scope 1 and 2) by 2030 
‚Äì we aim to do this by reducing our emissions as a minimum in line with the 1.5°C  pathway; and ‚Äì working towards a net zero value chain by 2050" (Annual Report 2023 BAE Systems plc, pg. 48).</t>
  </si>
  <si>
    <t>- The Annual Report 2024 discusses how BAE is tracking Scope 3 emissions from employee business travel, but Scope 3 emissions are not included in BAE's interim target. The report discusses the company's ambitions to include Scope 3 in its net zero goals, and the company's plans to do further studying on this. The report also mentions the findings of a study carried put by Boston Group on 'Analysis of Emissions for Defence Companies', where 20-30% of defence emissions originate from upstream Scope 3 emission and &gt;65% emissions from downstream Scope 3 emissions. Utilised renewable energy strategy, power purchase agreements (covering wind and solar energy) and infrastruture programmes(energy efficiency and modern building standard) supporting the transition. 
- "During 2024, we progressed internal workstreams to understand the GHG emissions associated with Scope 3 data, but we are not currently in a position to disclose our total Scope 3 emissions data." (Annual Report 2023 BAE Systems plc, pg. 49). 
- " 80% of our carbon emissions come from less than 4% of suppliers. We are prioritising engaging with these suppliers, many of whom already have active decarbonisation programmes in place." (Annual Report 2023 BAE Systems plc, pg. 50). - "Progressed key projects that support decarbonisation of our product portfolio (Scope 3)." (Annual Report 2023 BAE Systems plc, pg. 133).</t>
  </si>
  <si>
    <t>Executive director pay is tied to the progress of measurable ESG goals. The remuneration policy for BAE Executive Directors includes Long-Term Incentives/Performance Shares which are partially based on ESG goal performance and emissions reduction targets. For Executive Directors' Long-Term Incentives (direct financial measures tied to salary), there is a weighting of "10% of award based on one or more robust and measurable ESG objectives" (Director's Remuneration Policy, pg. 196: https://investors.baesystems.com/~/media/Files/B/BAE-Systems-Investor/investors/corporate-governance/board-committees/2023-directors-remuneration-policy.pdf).
Long-term incentives: 
- "Performance Shares granted from 2023 will feature an ESG metric in line with the Committee‚Äôs previous commitment. For 2023, the ESG metric will have a 10% weighting and is based on the reduction of Group greenhouse gas (GHG) emissions (Scope 1 and 2) aligned to a science-based pathway" (Director's Remuneration Policy, pg. 191: https://investors.baesystems.com/~/media/Files/B/BAE-Systems-Investor/investors/corporate-governance/board-committees/2023-directors-remuneration-policy.pdf).
- "Executive Director Pay in 2024: The Committee rebalanced the performance measures in 2023, to better align with business goals, introducing a return on capital employed (ROCE) measure and adding specific and measurable environmental, social and governance (ESG) goals. For 2024, the Committee has maintained the same performance measures and weightings"
Committee &amp; Schedule to Review ESG Measures: See page 52 of Annual Report: https://annualreport.baesystems.com/2023
- BAE Systems Board does quarterly reviews supported by committees
- Executive Committee does monthly reviews to manage climate-related risks
- Sustainability Council &amp; Net Zero Working Group do monthly reviews
The annual report discusses diversity, equity, inclusion in its workforce and policies; however, equity is not explicitly tied to BAE's ESG goals and emissions targets.</t>
  </si>
  <si>
    <t>tongwei</t>
  </si>
  <si>
    <t>Tongwei Co. Ltd</t>
  </si>
  <si>
    <t>Diversified / conglomerate</t>
  </si>
  <si>
    <t>greenland holding</t>
  </si>
  <si>
    <t>No reports are available online and Greenland Holdings Group's website is inaccessible.
Update (28 April 2025): Greenland Holdings Group's website remains inaccessible at http://www.greenlandsc.com/.</t>
  </si>
  <si>
    <t>china national aviation fuel</t>
  </si>
  <si>
    <t>amgen</t>
  </si>
  <si>
    <t>Amgen Inc.</t>
  </si>
  <si>
    <t>62QBXGPJ34PQ72Z12S66</t>
  </si>
  <si>
    <t>Amgen commits to reduce absolute scope 1 and 2 GHG emissions 55% by 2027 from a 2019 base year. Amgen also commits to increase annual sourcing of renewable electricity from 29% in 2019 to 100% by 2027, to continue annually sourcing of 100% renewable electricity through 2030. Amgen further commits that 73% of its suppliers by spend covering upstream purchased goods and services and capital goods will have science- based targets by 2027.</t>
  </si>
  <si>
    <t>http://archive.today/RUONO</t>
  </si>
  <si>
    <t>"The Amgen Board of Directors and its committees provide oversight of Amgen's corporate sustainability strategy. Amgen's executive management provides regular updates to the Board and its committees regarding the status and progress of the Company's corporate sustainability activities.
Our cross-functional executive-level Sustainability Council sets and reviews the Company's corporate sustainability strategy and programs. The Council is chaired by our Chief Compliance Officer and includes other executive-level representatives from across the organization."</t>
  </si>
  <si>
    <t xml:space="preserve"> ‚Äú In 2024, we began augmenting our innovative and energy efficient project portfolio with high-quality Scope 1 carbon emission offsets to assist progress toward our carbon neutrality ambition."
Amgen 2024 Sustainability Highlights Report, p 15
http://archive.today/04ZG8</t>
  </si>
  <si>
    <t>hunan iron steel</t>
  </si>
  <si>
    <t>https://web.archive.org/web/20251027163723/http://file.finance.sina.com.cn/211.154.219.97:9494/MRGG/CNSESZ_STOCK/2025/2025-3/2025-03-22/10799796.PDF</t>
  </si>
  <si>
    <t>SR 2024, p.55 (Google Translated)
It has set phased carbon reduction targets for carbon neutrality: carbon peak by 2030, carbon reduction by 39% by 2040, and carbon reduction by 65% by 2050, and strive to achieve carbon neutrality before 2060.
---
SR 2024, p.55 (Native)
Âà∂ÂÆö‰∫ÜÁ¢≥‰∏≠ÂíåÈò∂ÊÆµÊÄßÂáèÁ¢≥ÁõÆÊ†áÔºö2030 Âπ¥ÂâçÁ¢≥ËææÂ≥∞Ôºå2040 Âπ¥ËæÉÂ≥∞ÂÄºÂáèÁ¢≥ 39%Ôºå2050 Âπ¥ÂáèÁ¢≥ 65%ÔºåÂäõ‰∫â 2060 Âπ¥ÂâçÂÆûÁé∞Á¢≥‰∏≠Âíå„ÄÇ</t>
  </si>
  <si>
    <t>No information on targets found. The WBA came to the same conclusion: https://www.worldbenchmarkingalliance.org/publication/nature/companies/hunan-valin-iron-and-steel-group-hunan-valin-steel/</t>
  </si>
  <si>
    <t>sr 2024, p.53 (google translated) in the current international context of heightened attention to the risks and opportunities of climate change, the company has actively responded to the national call for "carbon peak by 2030 and carbon neutrality by 2060" and proactively addressed climate change --- sr, p.53 (native) Èù¢ÂØπÂΩìÂâçÂõΩÈôÖËÉåÊôØ‰∏ãÂØπ‰∫éÊ∞îÂÄôÂèòÂåñÈ£éÈô©ÂíåÊú∫ÈÅáÁöÑÈ´òÂ∫¶ÂÖ≥Ê≥®,ÂÖ¨Âè∏ÁßØÊûÅÂìçÂ∫îÂõΩÂÆ∂ËøàÂêë‚Äú2030Âπ¥Á¢≥ËææÂ≥∞„ÄÅ 2060Âπ¥Á¢≥‰∏≠Âíå‚ÄùÁöÑÂè∑Âè¨,‰∏ªÂä®Â∫îÂØπÊ∞îÂÄôÂèòÂåñ„ÄÇÂÖ¨Âè∏‰∏ªÂä®ËØÜÂà´ÂàÜÊûê‰∫ÜÂΩ±ÂìçÂÖ¨Âè∏Ê∞îÂÄôÂèòÂåñÁõ∏ÂÖ≥ÁöÑÈ£éÈô©‰∏éÊú∫ÈÅá, Âπ∂Âà∂ÂÆöÊ∞îÂÄôÈ£éÈô©ÁÆ°ÁêÜÂäûÊ≥ï‰∏éÂ∫îÂØπÊé™ÊñΩ,ÊèêÂçáÂÖ¨Âè∏ÂØπ‰∫éÊ∞îÂÄôÂèòÂåñÁöÑÈÄÇÂ∫îËÉΩÂäõ,‰∏∫Êú™Êù•Âú®ÁªøËâ≤‰ΩéÁ¢≥È¢ÜÂüüÁöÑÊäÄÊúØÂ∫îÁî®„ÄÅ‰∫ßÂìÅÂàõÊñ∞ÂíåËøêËê•Ê®°Âºè‰ºòÂåñÊèê‰æõÊåáÂºï,Âπ∂ÂèÇËÄÉÊ∞îÂÄôÁõ∏ÂÖ≥Ë¥¢Âä°‰ø°ÊÅØÊä´Èú≤Â∑•‰ΩúÁªÑ(tcfd)ÁöÑÂª∫ËÆÆÊä´Èú≤Ê°ÜÊû∂,ÂØπÊú¨ÂÖ¨Âè∏Ê∞îÂÄôÂèòÂåñÁõ∏ÂÖ≥‚ÄúÊ≤ªÁêÜ‚Äù‚ÄúÁ≠ñÁï•‚Äù‚ÄúÈ£éÈô©ÁÆ°ÁêÜ‚Äù‰ª•Âèä‚ÄúÊåáÈíà‰∏éÁõÆÊ†á‚ÄùÁ≠âÂ∑•‰ΩúËøõË°åÊ¶ÇËø∞„ÄÇ</t>
  </si>
  <si>
    <t>st james s place</t>
  </si>
  <si>
    <t>GB0007669376</t>
  </si>
  <si>
    <t>213800M993ICXOMBCP87</t>
  </si>
  <si>
    <t>https://web.archive.org/web/20251010122129/https://www.sjp.co.uk/sites/sjp-corp/files/SJP/shareholders/esg-reporting-hub/ClimateReport2024.pdf</t>
  </si>
  <si>
    <t>- Reduce our Scope 1 emissions by a further 50% by 2025 (base year 2018). - Eliminate our Scope 2 (market-based) emissions by 2025. - Reduce our Scope 3 emissions by 50% by 2025 (base year 2018).</t>
  </si>
  <si>
    <t>- [Year When Current Target Status Was Reached]: St. James's Place became a Race to Zero member in 2021 (2021 TCFD Report, p.17) (https://web.archive.org/web/20251010123533/https://www.sjp.co.uk/sites/sjp-corp/files/SJP/reports-presentation/2022/sjp-tcfd-report-april2022.pdf) - [Interim Target]: Their target to "reduce the carbon intensity of our portfolios by 25% by 2025 (base year 2019)" had already been met. The report says, "Target successfully met. We aim to set a new interim target in 2025." (2024 Climate Report, p.37)</t>
  </si>
  <si>
    <t>- [Measures for all emission scopes that are covered by the target]: Information on St. James's Place's strategy can be found in the 2024 Climate Report (p.14-15) - [Schedule for regular review of measures]: "The Group Audit Committee reviews key reports including the Climate report. The Committee has a minimum of six meetings scheduled per year, with at least one of these covering climate change through the Climate report." (2024 Climate Report. p.9) - [Is the leadership of the entity formally accountable for delivery on the target?]: More on accountability can be found in the "Our accountable leaders" section of the 2024 Climate Report (p.10)</t>
  </si>
  <si>
    <t>"With this in mind, we have carefully selected Carbon Neutral Britain (CNB) as our main offsetting provider for 2024. CNB certify all their supported projects through the Gold Standard, Verified Carbon Standard (VCS) or Certified Emission Reductions (CER) accreditations."</t>
  </si>
  <si>
    <t>- [Does the target allow for traded credits (offsets) from outside the actor‚Äôs territory / value chain to meet the target?]: Less focus is placed on offsets: "Our new targets will be designed to be more robust and transparent, where possible prioritising emissions reductions across our operations and value chain, placing less reliance on offsets. While offsets can continue to play a role in the transition, we are determined to ensure that our primary focus is on decarbonising our activities and encouraging others to do the same." (2024 Climate Report, p.3) - [Carbon Credit Conditions]: "In the shorter term, as part of progressing our approach to developing a credible strategy, we have strengthened our offset selection process. We considered SBTi‚Äôs BVCM portfolio design principles to inform the portfolio of projects that we finance. This means that we allocate our funding to projects that, within the confines of our budget, best maximise mitigation outcomes, support wider sustainable development goals and address climate justice and inequality." (2024 Climate Report, p.15)</t>
  </si>
  <si>
    <t>pbf energy</t>
  </si>
  <si>
    <t>Reduced Scope 1 GHG from 14.16 to 10.78 MMTeCO2e between 2021 and 2023.
(Note: The 2021 Scope 1 GHG value of 14.16 Million Metric Tonnes CO2e is confirmed in the source performance data, but the 2023 value (10.78) and the implied reduction achievement are not available in the 2022 ESG report excerpts provided (pp. 1-2)</t>
  </si>
  <si>
    <t>https://www.pbfenergy.com/wp-content/uploads/2024/10/PBF-ESG-Report-FINAL-113022-digital.pdf</t>
  </si>
  <si>
    <t xml:space="preserve">The 2022 ESG report is still only one issued, there is a 2023 ESG data supplement but there is no target. (https://www.pbfenergy.com/wp-content/uploads/2024/10/PBF-Energy-2023-ESG-Data-Supplement.pdf)
PBF Energy issued an inaugural ESG report in 2022 but with no target [Target Notes]. The entity intends to continue the refining industry tradition of environmental compliance and progress, including emissions reductions and improvements. PBF is diversifying by investing in the next generation of fuels. This includes establishing a renewable fuels manufacturing facility at the Chalmette Refinery to produce renewable diesel fuel. The company is also exploring clean hydrogen as a fuel of the future at its Delaware City complex. (see pp. 8 -11)
PBF Energy issued an inaugural ESG report in 2022 but with no target. 
However, the entity is starting to produce renewable diesel fuel at their Chalmette Refinery. The entity is also "exploring clean hydrogen as a fuel of the future" in their Delaware City complex.
PBF are also "investing in the next generation of fuels...and will continue the refining industry tradition of environmental compliance and progress, including emissions reductions and improvements." (p. 5, 2022 ESG report)
No emission reduction targets in Annual Report 2023 either - https://investors.pbfenergy.com/files/doc_financials/2023/ar/pbf-energy-2023-annual-10k-report.pdf
Source: https://www.argusmedia.com/en/news/2300801-pbf-boosting-throughputs-in-2022-update
https://www.biobased-diesel.com/post/st-bernard-renewables-completes-begins-operating-feedstock-pretreatment-unit 
*https://www.worldbenchmarkingalliance.org/publication/oil-and-gas/companies/pbf-energy-3/
</t>
  </si>
  <si>
    <t xml:space="preserve">The entity's Delaware City Refinery partners with a third-party company to recover carbon dioxide produced as a byproduct in refinery operations. Through this partnership, millions of pounds of carbon dioxide are eliminated from the environmental footprint of the Delaware City Refinery. 
*Report also indicates that the scope 1 and 2 emissions are monitored by the entity (2022 ESG Report, p.10) 
https://www.pbfenergy.com/wp-content/uploads/2024/10/PBF-ESG-Report-FINAL-113022-digital.pdf
(Since no formal end target is specified). However, the performance data reported includes Gross Scope 1 Million Metric Tons CO2e. The company also reports other air emissions such as NOx, SOx, and PM 10
</t>
  </si>
  <si>
    <t>2022 ESG Report does not contain a target but does contain examples of emissions-reducing actions. e.g. 'The Toledo Refinery partnered with logistics operations firm Savage to upgrade to ultra-low-emissions locomotives, which reduce nitrogen oxide and particulate matter emissions by up to 90%.' (p. 11 2022 ESG Report). 
*The report indicate formation of executive committee but does not highlight any form of formal accountability for ESG target delivery (2022 ESG report, p.36)
Source: https://www.pbfenergy.com/wp-content/uploads/2024/10/PBF-ESG-Report-FINAL-113022-digital.pdf</t>
  </si>
  <si>
    <t xml:space="preserve">The Delaware City Refinery partners with a third-party company to recover carbon dioxide produced as a byproduct in refinery operations. </t>
  </si>
  <si>
    <t>british american tobacco</t>
  </si>
  <si>
    <t>British American Tobacco (BAT)</t>
  </si>
  <si>
    <t>GB0002875804</t>
  </si>
  <si>
    <t>213800FKA5MF17RJKT63</t>
  </si>
  <si>
    <t>Overall Net-Zero Target: British American Tobacco (BAT) commits to reach net-zero greenhouse gas emissions across the value chain by FY2050. Near-Term Targets: British American Tobacco commits to reduce absolute scope 1 and 2 GHG emissions 50% by FY2030 from a FY2020 base year.* British American Tobacco also commits to reduce absolute scope 3 GHG emissions from purchased goods and services, upstream transportation and distribution, use of sold products, and end-of-life treatment of sold products 42% within the same timeframe.* British American Tobacco further commits that 20% of its suppliers by spend, covering purchased goods and services, will have science-based targets by FY2025.
*The target boundary includes land-related emissions and removals from bioenergy feedstocks. British American Tobacco commits to reduce absolute scope 3 FLAG GHG emissions 30.3% by FY2030 from a FY2020 base year.* British American Tobacco also commits to no deforestation across its primary deforestation-linked commodities, with a target date of December, 2025.
*The target includes FLAG emissions and removals.
 Long-Term Targets: British American Tobacco commits to reduce absolute scope 1 and 2 GHG emissions 90% by FY2050 from a FY2020 base year.* British American Tobacco also commits to reduce absolute scope 3 GHG emissions from purchased goods and services, upstream transportation and distribution, use of sold products, end-of-life treatment of sold products, and investments 90% within the same timeframe.*
*The target boundary includes land-related emissions and removals from bioenergy feedstocks. British American Tobacco commits to reduce absolute scope 3 FLAG GHG emissions 72% by FY2050 from a FY2020 base year. *
*The target includes FLAG emissions and removals.</t>
  </si>
  <si>
    <t>https://web.archive.org/web/20250929193630/https://www.bat.com/content/dam/batcom/global/main-nav/investors-and-reporting/reporting/combined-annual-and-sustainability-report/BAT_Annual_Report_Form_20-F_2024.pdf</t>
  </si>
  <si>
    <t>(From P.81, 2024 Combined Annual and Sustainability Report"):
- 50% absolute reduction in Scope 1 and 2 GHG emissions by 2030 (versus 2020 baseline)--- in line with a 1.5¬∞C warming pathway
- 30.3% absolute reduction in Scope 3 Forest, Land and Agriculture (FLAG) GHG emissions by 2030 (versus 2020 baseline) --- submitted to SBTi for validation as 1.5¬∞C-aligned in September 2024
- 42% absolute reduction in Scope 3 Industrial (non-FLAG) GHG emissions by 2030 (versus 2020 baseline) ---submitted to SBTi for validation as 1.5¬∞C-aligned in September 2024
- 50% renewable energy use by 2030</t>
  </si>
  <si>
    <t>"In 2024, the Group discontinued its carbon-neutral operations target, instead focusing investments in absolute emission reductions, and towards achieving Net Zero." (P.83, 2024 Combined Annual and Sustainability Report)
BAT Low Carbon Transition Plan 2022: 
https://www.bat.com/content/dam/batcom/global/main-nav/investors-and-reporting/reporting/low-carbon-transition-plan/BAT_Low_Carbon_Transition_Plan_2022.pdf
2023 Combined Annual and ESG Report: 
https://www.bat.com/content/dam/batcom/global/main-nav/investors-and-reporting/reporting/combined-annual-and-esg-report/BAT_Annual_Report_Form_20-F_2023.pdf</t>
  </si>
  <si>
    <t>Gases covered coded as 'carbon dioxide and other GHGs' because the Company has set  its end target goal as achieving "Net Zero GHG emissions" and it provided a clear definition on  "Net Zero GHG emissions" as "reducing greenhouse gas emissions to as close to zero as possible", and it explicitly defined "Greenhouse gases (GHG)" as "gases in the atmosphere such as water
vapour, carbon dioxide, methane and nitrous oxide that can absorb infrared radiation, trapping heat in the atmosphere" on P.35 of the 2022 Transition Plan.
"...we account for the contribution of all seven GHG gases, carbon dioxide (CO2), methane (CH4), nitrous oxide (N2O), hydrofluorocarbons (HFCs), perfluorocarbons (PFCs), sulphur hexafluoride (SF6) and nitrogen trifluoride (NF3)"(P.135, 2024 Combined Annual and Sustainability Report")
"Our near-term 2030 science-based targets comprise a 50% reduction in Scope 1 and 2 GHG emissions. The Scope 3 Industrial (non-FLAG) GHG emissions target includes purchased goods and services, upstream transportation and distribution, use of sold products, and end-of-life treatment of sold products. The Scope 3 FLAG GHG emissions target includes FLAG emissions and removals. Combined, these targets comprised 77% of Scope 3 emissions in 2020." (P.81, 2024 Combined Annual and Sustainability Report")
"Forest, Land and Agricultural (FLAG) target covering emissions related to the land sector. Industrial (non-FLAG) target covering all other relevant emissions." (P.82, 2024 Combined Annual and Sustainability Report")</t>
  </si>
  <si>
    <t xml:space="preserve">"Our Group's climate change initiatives are guided by our Low Carbon Transition Plan and Environment Policy, supported by our Climate Change and Energy Standard. " (P.81, 2024 Combined report) 
On Plan: 
The Company published its "Low Carbon Transition Plan" in 2022: 
https://www.bat.com/content/dam/batcom/global/main-nav/investors-and-reporting/reporting/low-carbon-transition-plan/BAT_Low_Carbon_Transition_Plan_2022.pdf 
In the Plan (P.19-31), there are detailed information on the emission reduction expected from measures over time.
On Reporting: 
- Annual ESG/sustainability reports and reports progress to board twice a year
On Leadership Accountability: 
- Directors' annual bonus is linked to assessment of their performance which includes measures on whether GHG emission reduction targets are met: "The Director, Operations'
eligibility for an annual bonus under the Group‚Äôs International Executive Incentive Scheme (IEIS) plan is based on their performance assessment. The Group‚Äôs GHG emissions and energy reduction targets are examples of environmental metrics contained within the Director, Operations' performance objectives. The threshold for success is achieving or exceeding yearly targets, as described by target glidepaths. " (P.132, 2024 Combined report) </t>
  </si>
  <si>
    <t>On Offsets: 
***There were references to purchase of carbon credits in the 2022 Transition Plan and 2023 Combined Report (see below); However, there are no longer any mentioning of carbon credits or plans to use carbon offsets in the 2024 Combined Report.
- "Until we can fully decarbonise Vuse, we offset the rest of the carbon emissions by purchasing high-quality carbon credits to achieve the brand‚Äôs carbon neutrality" (P.30, Transition Plan 2022)
- "In addition to emissions reduction achieved through decarbonisation initiatives, carbon neutral sites purchase carbon credits verified by third parties, such as Verified Carbon Standard (VCS), Gold Standard and American Carbon Registry, to offset residual emissions for which immediate plans do not offer financially viable and/or real emission reductions. While the proportion of emissions reduction compared to offsets through carbon credits varies for each site, on average, around 40% of their emissions were offset by way of purchased carbon credits." (P.115, 2023 Combined Report)
On Removal:
- Nature-based: "Implementing carbon-smart farming and curing efficiency" (P81, 2024 Combined Report)
- CCS-based: "In addition, in order to meet its emission targets, the Group plans to rely in part on third-party technology, such as carbon capture, some of
which has not yet been developed to the required scale." (P418, 2024 Combined Report)</t>
  </si>
  <si>
    <t>linde</t>
  </si>
  <si>
    <t>Linde plc</t>
  </si>
  <si>
    <t>IE000S9YS762</t>
  </si>
  <si>
    <t>5299003QR1WT0EF88V51</t>
  </si>
  <si>
    <t>Linde plc commits to reduce absolute scope 1 and 2 GHG emissions 35% by 2035 from a 2021 base year*. *The target boundary includes biogenic emissions and removals from bioenergy feedstocks.</t>
  </si>
  <si>
    <t>https://web.archive.org/web/20250620133124/https://assets.linde.com/-/media/global/corporate/corporate/documents/sustainable-development/2024-sustainable-development-report.pdf</t>
  </si>
  <si>
    <t>As per the 2024 Sustainability Report, Linde has an carbon neutrality goal that it aims to achieve through 3 milestones. "0ur strategy includes three milestones, 2028, 2035 and 2050 and is based on a vision of the global energy transition during this period." Linde‚Äôs targets for 2028 include: ‚Ä¢ 35 percent improvement in GHG intensity versus adjusted EBITDA-from 5.3 in 2018 to 3.5 by 2028. Linde‚Äôs 2024 GHG intensity of 2.9 reflects a 45 percent improvement versus 2018, already below the 2028 target. ‚Ä¢ More than two times low-carbon power procured versus 2018. ‚Ä¢ Enable more than two times GHG benefits for customers annually, which we have achieved for the past several years. ‚Ä¢ Development and investment in decarbonization projects including low-carbon (blue) and/or renewable (green) hydrogen projects. Recognizing the importance of climate change, in 2021, Linde developed a mid-term vision for 2035 and set our 2035 Science Based Targets initiative (SBTi) validated ‚Äú35 by 35‚Äù target. Linde‚Äôs targets for 2035 include: ‚Ä¢ A 35 percent reduction in absolute GHG emissions (Scopes 1 and 2) from our 2021 inventory. ‚Ä¢ Continued investment in decarbonization projects, including low-carbon (blue) and/ or renewable (green) hydrogen projects, and potential carbon capture projects at Linde‚Äôs existing hydrogen production facilities. ."</t>
  </si>
  <si>
    <t>Linde has two interim goals, one in 2028 and one in 2035.</t>
  </si>
  <si>
    <t xml:space="preserve">
"Scope 1 and 2 emissions are as reported in the disclosures for GRI 305-1 and GRI 305-2 and include CO‚ÇÇ, CH‚ÇÑ, N‚ÇÇO, PFCs, HFCs, NF‚ÇÉ and SF. Linde‚Äôs total Scope 1 emissions in 2024 totaled 16.5 million metric tons CO‚ÇÇe, which is a decrease of 1 percent from 2023. This is mainly attributed to decreases in production volumes and efficiency improvements. Linde‚Äôs Scope 2 GHG emissions in 2024 totaled 20.9 million metric tons CO‚ÇÇe (market-based), which is a 3 percent decrease from 2023. The largest electricity users are ASUs, which account for approximately 90 percent of all electricity used. Compared to 2023, Scope 2 emissions have decreased, due to in changes in production, as well as increased sourcing of renewable energy and efficiency improvements. Linde also calculated Scope 2 emissions for 2024 using the location-based approach, which applies IEA factors or state factors such as eGRID emission factors in the U.S. Scope 2 emissions calculated with the location-based approach were 21.0 million metric tons CO‚ÇÇe in 2024. The difference between market-based and location-based emissions are mostly due to certain plants where customers provide the electricity to Linde (which Linde purchases). Linde has screened all 15 categories of Scope 3 emissions. Fourteen are relevant and are reported. Criteria used in screening Scope 3 reporting categories were: ‚Ä¢ Relevance and transparency: This includes activity over which Linde has a level of operational control but where the GHG emissions are reported by another party. ‚Ä¢ Relevance or existence within Linde‚Äôs footprint. ‚Ä¢ Significance: Activities that may have a potentially significant GHG consequence. In reporting all categories, estimates are provided, even for less significant activities. Reported Scope 3 emissions represent slightly less than 40 percent of its total Scope 1, Scope 2 and Scope 3 emissions. Scope 3 emissions decreased by approximately 2 percent in 2024. Linde continues to assess its Scope 3 inventory and work with stakeholders to identify appropriate levers and targets for reduction."</t>
  </si>
  <si>
    <t xml:space="preserve">
"The Board has confirmed the importance of setting non- financial objectives as part of variable compensation to reinforce leadership‚Äôs focus on maintaining a culture that supports both short- and long-term sustainable results. It has established non-financial goals with respect to elements such as safety, environmental responsibility, global compliance, productivity and talent management. These measures are described in Linde‚Äôs Proxy Statement. Annual payout of executive variable compensation depends on performance in several strategic non-financial areas, including best-in-class performance in safety, environmental responsibility, global compliance, productivity and talent management. The Sustainability Committee focuses on environmental matters and clean energy initiatives. The committee receives regular updates on progress against targets, reporting of aspects and emerging topics from the Vice Presidents of Sustainability and Clean Energy. Linde‚Äôs targets are managed targets; the businesses are accountable for achieving them. Reporting on specific targets is consolidated and coordinated by one or more corporate functional vice presidents and is reviewed internally (in most cases, monthly). Progress against Linde‚Äôs energy and climate change targets are reported each month to the Executive Leadership Team and reviewed semi-annually with the CEO."</t>
  </si>
  <si>
    <t xml:space="preserve">
"In 2024, approximately 2.2 million,159,000 metric tons of Scope 1 emissions (approximately 10 percent) were subject to a form of carbon legislation, over a cap- and-trade scheme, ETS or a form of carbon taxation. Approximately 83 percent of these emissions was covered by the EU ETS and U.K. ETS schemes" "Collaborating with CEMEX on a large-scale CCUS project. Linde‚Äôs HISORP¬Æ CO‚ÇÇ capture technology will capture 1.3 million metric tons of CO‚ÇÇ annually at their cement plant, advancing decarbonization efforts. Collaborating with CEMEX on a large-scale CCUS project. Linde‚Äôs HISORP¬Æ CO‚ÇÇ capture technology will capture 1.3 million metric tons of CO‚ÇÇ annually at their cement plant, advancing decarbonization efforts. Linde‚Äôs targets for 2035 include: Continued investment in decarbonization projects, including low-carbon (blue) and/ or renewable (green) hydrogen projects, and potential carbon capture projects at Linde‚Äôs existing hydrogen production facilities."</t>
  </si>
  <si>
    <t>ebitda</t>
  </si>
  <si>
    <t>mitsubishi heavy industries</t>
  </si>
  <si>
    <t>https://www.mhi.com/finance/library/annual/pdf/report_2022.pdf</t>
  </si>
  <si>
    <t>MHI Group's first goal is to reduce our CO2 emissions (Scopes 1 and 2) to 50% of 2014 levels by 2030. Reduce CO2 emissions across the entire value chain (Scope 3 + CCUS contribution for CO2 reduction) by 50% by 2030 (compared to 2019 levels).</t>
  </si>
  <si>
    <t>A change in company target.</t>
  </si>
  <si>
    <t>Mentions hydrogen as the transition fuel (Pg. 25)
Mission Net Zero (Pg.31)</t>
  </si>
  <si>
    <t>guangxi investment</t>
  </si>
  <si>
    <t>https://www.gdi.com.hk/attachment/0/8/8026/9167.pdf</t>
  </si>
  <si>
    <t>Actively responding to the national sustainable development strategy, GDI integrates the concept of sustainability into every aspect of production and operation. We strictly comply with laws and
regulations, such as the Energy Conservation Law of the People‚Äôs Republic of China and the Circular Economy Promotion Law of the People‚Äôs Republic of China. As the national ‚Äúcarbon peak and carbon neutrality‚Äù targets advance and green development gains increasing prominence across the society, energy conservation has emerged as a non-negotiable social duty for companies. It is also a pivotal element in bolstering competitiveness and catalysing high-quality growth. Capitalising on the opportunities presented by the ‚Äúcarbon peak and carbon neutrality‚Äù strategy, we steadfastly intensify practices of green and low-carbon transformation, striving to achieve new breakthroughs in energy conservation and consumption reduction. (2024 ESG Report p.40)
While there are no specific targets for Guangdong Investment as a whole, the company has set specific targets for the following (2024 ESG Report p.73): 
A. Water Resources: 
- To strive for a 36% reduction in the carbon intensity (tons of CO2e/HK$ million of revenue) of the water resources segment by 2030, against the FY2020 baseline 
- Strive to increase the proportion of renewable energy of Water Holdings to 25% by 2030 
- For Yue Gang Water Supply, the annual energy consumption per unit was 3.7 kWh/kTm, lower than the company‚Äôs target of 4.0 kWh/kTm and the industry standard of 4.53 kWh/kTm.
B. Energy Projects: 
- Strive to increase the proportion of renewable energy consumption in non-production areas of the Zhongshan Thermal Power Plant to 60% by 2030 
- To strive for a 36% reduction in scope 1 carbon emissions intensity (tons of CO2e/HK$ million of revenue) of the energy project by 2030, against the FY2020 baseline 
- GDH Energy‚Äôs environmental targets for 2024 were to achieve an ultra-low emission compliance rate, and the quarterly ultra-low emission compliance rate of both units reached 99%, meeting expectations.
- Strive for a 2% reduction in the coal consumption for power supply (g standard coal/kWh) of the energy projects by 2025, against the FY2020 baseline. In 2024, the annual coal consumption of GDH Energy for each unit of power supply was 304.8 g/kWh, successfully achieving the annual target of 306.5 g/kWh.
C. Property Investment, Development and Department Store Operation: 
- To strive for a 36% reduction in the greenhouse gas emissions intensity (tons of CO2e/m2) of property investment, development and department store operations by 2030, against the FY2019 baseline 
- To strive for a 27% reduction in the overall energy consumption intensity (tons of standard coal/m2) of property investment, development and department store operations by 2030, against the FY2019 baseline</t>
  </si>
  <si>
    <t>The Group has incorporated climate change issues into its risk management mechanism and operational strategies, established a scientific and professional climate governance structure, developed the Climate Change Policy of Guangdong Investment Limited (hereinafter referred to as the ‚ÄúClimate Change Policy‚Äù), and made continuous efforts to improve climate-related management measures. We have established an ESG Committee, which is responsible for identifying, assessing, and managing major ESG related risks and opportunities, supervising and reviewing climate-related risk management performances of the Group, regularly examining the implementation of the Climate Change Policy, and reporting to the Board on relevant results. The business segments are the major force of the Group in addressing climate change and achieving environmental targets. Under the instruction of the ESG Committee, they identify climate-related risks and opportunities based on their business and operational practices, work out and adopt appropriate solutions, and support the Board and the ESG Committee to develop climate change response strategies for the coming periods. (2023 ESG Report p.145 https://web.archive.org/web/20250806070941/https://www.gdi.com.hk/attachment/0/7/7609/8519.pdf)</t>
  </si>
  <si>
    <t>guidewell mutual holding</t>
  </si>
  <si>
    <t>mazda motor</t>
  </si>
  <si>
    <t>https://web.archive.org/web/20250921185228/https://www.mazda.com/content/dam/mazda/corporate/mazda-com/en/pdf/sustainability/report/2022e_all.pdf</t>
  </si>
  <si>
    <t xml:space="preserve">'....we are striving to achieve CN at our factories around the globe by 2035 as a milestone in achieving  [the end target].' (p. 7, 2022 Sustainability Report). </t>
  </si>
  <si>
    <t>Scopes: 'To achieve the goal for the entire supply chain by 2050, it is essential to grasp Scope 1, 2 and 3  greenhouse gas (GHG) emissions.' (p. 29, 2022 Sustainability Report)</t>
  </si>
  <si>
    <t xml:space="preserve">Reporting: annual sustainability reports, CDP reporting </t>
  </si>
  <si>
    <t>Mazda‚Äôs approach emphasizes emissions reductions first (energy efficiency, renewable electricity, carbon-neutral fuels) and uses J-Credits / other certified credits to cover remaining unavoidable emissions in specific contexts. The company has tied J-Credits to local forest conservation and community benefits in the Chugoku region, and purchased J-Credits via agreements (e.g., with Mitsui). Mazda has not published a highly prescriptive offset-policy (with detailed exclusion/inclusion criteria) in its main sustainability documents as of the latest reports.</t>
  </si>
  <si>
    <t xml:space="preserve">'...we will first strive to realize carbon neutrality at mazda factories around the globe by 2035.' (p. 4 2022 sustainability report) </t>
  </si>
  <si>
    <t>abb</t>
  </si>
  <si>
    <t>CH0012221716</t>
  </si>
  <si>
    <t>5493000LKVGOO9PELI61</t>
  </si>
  <si>
    <t>Overall Net-Zero Target: ABB commits to reach net-zero greenhouse gas emissions across the value chain by 2050. Near-Term Targets: ABB commits to reduce absolute scope 1 and 2 GHG emissions 80% by 2030 from a 2019 base year. *. ABB also commits to reduce absolute scope 3 GHG emissions 25% by 2030 from a 2022 base year. 
*The target boundary includes land-related emissions and removals from bioenergy feedstocks..  Long-Term Targets: ABB commits to reduce absolute scope 1 and 2 GHG emissions 100% by 2050 from a 2019 base year. * ABB also commits to reduce absolute scope 3 GHG emissions 90% by 2050 from a 2022 base year.
*The target boundary includes land-related emissions and removals from bioenergy feedstocks..</t>
  </si>
  <si>
    <t>https://web.archive.org/web/20251005184949/https://search.abb.com/library/Download.aspx?DocumentID=9AKK108470A7211&amp;LanguageCode=en&amp;DocumentPartId=&amp;Action=Launch</t>
  </si>
  <si>
    <t xml:space="preserve">80% reduction of scope 1 and 2 GHG emissions by 2030 (compared to 2019)
25% reduction of scope 3 GHG emissions by 2030 (compared to 2022) (pg. 30) </t>
  </si>
  <si>
    <t>"In 2024, we achieved a reduction of 78 percent in our scope 1 and 2 emissions compared to 2019. This progress was driven primarily by the roll-out of renewable energy in our sites, a reduction in SF6 emissions and the transition towards electric vehicles in our fleet. As a result, we are on track to reach our near-term 2030 target of 80 percent emission reduction." (pg. 33) The 78% is of market based Co2 calculation and the location based percentage is 37%. 
The company's reduction of scope 3 GHG emissions in 2024 was only 8% compared to 2022 baseline (pg. 31).  
Some of the information on the measurements that will be applied "We have also committed to three initiatives of the Climate Group to help us to achieve our near-term scope 1 and 2 GHG emissions reduction target:
‚Ä¢ Consume 100 percent of our electricity from renewable sources by 2030. Commitment made to RE100 initiative.
‚Ä¢ Electrify our global vehicle fleet by 2030. Commitment made to EV100 initiative.
‚Ä¢ Improve our energy productivity by 20 percent by 2030 relative to 2019 and implement an energy management system across global operations by 2030. Commitment made to EP100 initiative. (pg. 31)
To achieve these goals:
"‚Ä¢ We are committed to reducing emissions in our own operations
‚Ä¢ We are committed to reducing emissions in our value chain by supporting our suppliers to reduce their emissions, and
‚Ä¢ We are committed to helping our customers reduce and avoid emissions through our products, solutions and services.
To reduce scope 1 and 2 GHG emissions, several decarbonization levers have been defined and are being implemented. These levers can be disaggregated into fossil
fuel reduction (through energy efficiency and decarbonization of fossil-fueled assets), a shift to renewable energy, fleet electrification and SF6 management. The
commitments to the RE100, EV100 and EP100 initiatives will support the reduction of scope 1 and 2 GHG emissions by 2030.
For scope 3, the levers to reduce the most material categories, specifically emissions from use of sold products and purchased goods and services, are disclosed in the transition plan section of this statement." (pg. 32)
"Regarding cost-saving activities, we are investing in energy efficiency and emissions reductions throughout our operations. For example, we have committed to electrifying our fleet of more than 10,000 vehicles by 2030 and continuing to deploy energy management systems at our sites. These substantial annual investments in energy efficiency and emissions reduction projects frequently come with cost savings in the long-term. This includes, for example, investments in lowcarbon energy sources, upgrading compressed air systems, as well as heating, ventilation and cooling systems." (pg. 38)</t>
  </si>
  <si>
    <t>By GHG emissions, they cover in GHGs as: "carbon dioxide (CO2), methane (CH4), nitrous oxide (N2O), as well as gases used in industry, including hydrofluorocarbons (HFCs), per-fluorocarbons (PCFs), sulfur hexafluoride (SF6). and nitrogen trifluoride (NF3). CO2, CH4, and N2O are released during the combustion of fossil fuels, such as coal, oil, or natural gas." (pg. 129)
"In scope 1, we only consider methane and N2O emissions of biogenic emissions, following SBTi guidance, amounting to 2 t of CO2e in 2024." (pg. 35)</t>
  </si>
  <si>
    <t>ABB's sustainability governance is integrated into its management structure. "ABB‚Äôs Board of Directors (the Board) reviews and approves our Sustainability Agenda and related targets. (...) Group Executive Committee (the EC) validates the Sustainability Agenda and its implementation. (...) The Sustainability Council is the highest operational decision-making body for sustainability. (...) Topic-specific Workstreams establish targets and roadmaps across business areas and determine the governance for the respective sustainability topics. (...) The Corporate Sustainability team provides thought leadership and governance, sets targets and drives continuous improvement. Finally, our Sustainability Reporting team, being part of ABB‚Äôs Finance organization, is responsible for the preparation of our annual Sustainability Statement." (pg. 5-6)</t>
  </si>
  <si>
    <t xml:space="preserve">No mention of sinks or credits. </t>
  </si>
  <si>
    <t>magnit</t>
  </si>
  <si>
    <t>Magnit Global</t>
  </si>
  <si>
    <t>Magnit Global commits to reduce absolute scope 1, 2, and 3 GHG emissions 90% by 2030 from a 2022 base year. Magnit Global also commits to continue active annual sourcing of 100% renewable electricity through 2030.</t>
  </si>
  <si>
    <t>24/10/2024 01:00</t>
  </si>
  <si>
    <t>magnit pao</t>
  </si>
  <si>
    <t>https://www.magnit.com/upload/iblock/19a/m7sbttlg4489w2sb9j8m6m13pfankuao/Magnit_SR24_ENG.pdf</t>
  </si>
  <si>
    <t xml:space="preserve">1. 72% of private label packaging is recycled or potentially recyclable_x000d_
2. 59% reduction in specific food waste generation compared to the base year 2019._x000d_
3. 1.32 tonnes of CO2 eq./RUB million specific GHG reduced against 2019._x000d_
4. 406.8 thousand tonnes of products supplied under agricultural contracts._x000d_
5. Reduce energy consumption by 25%._x000d_
6. Reduce specific water consumption by 25%_x000d_
7. 100% collection and recycling of recyclable plastic for the purposes of own production_x000d_
</t>
  </si>
  <si>
    <t xml:space="preserve">1. Magnit is switching to refrigerants with less ozone-depleting potential._x000d_
2. Efficient energy use review of renewable energy consumption opportunities._x000d_
3. Innovation in seed production application of advanced agricultural technologies._x000d_
4. Specific electricity consumption decreased by 9% as compared to 2023 and specific heat consumption decreased by 18%_x000d_
</t>
  </si>
  <si>
    <t>1.In 2020, Magnit assessed relevant climate change risks in accordance with TCFD recommendations._x000d_
2. Develop carbon reporting, conduct an inventory of Scope 1 and 2 GHG emissions, develop a methodology for quantifying Scope 3 emissions._x000d_
3. Implement a project to research the morphological composition of MSW to assess the effectiveness of food waste management measures._x000d_
4. Develop a standard for recyclable prepacks for all POSM equipment suppliers.</t>
  </si>
  <si>
    <t xml:space="preserve">1. To date, more than half of the Companyâ€™s vehicles meet the Euro-5 standard, their share is to be increased.This standard stipulates soot and nitrogen oxides emissions five times lower compared to Euro-4. Euro-5 also requires the mandatory use of particulate filters in diesel cars to reduce air pollution._x000d_
_x000d_
2. Magnit reduces GHG emissions by preventing food waste. This was made possible by implementing a food sharing programme and tracking shelf life using an extended barcode. _x000d_
The Company actively recycles waste to prevent its disposal at landfills. </t>
  </si>
  <si>
    <t>co2eq</t>
  </si>
  <si>
    <t>cpc</t>
  </si>
  <si>
    <t>ecopetrol</t>
  </si>
  <si>
    <t>COL</t>
  </si>
  <si>
    <t>https://www.ecopetrol.com.co/wps/portal/Home/en/?1dmy&amp;page=detailNews&amp;urile=wcm:path:/ecopetrol_wcm_library/as_en/news/noticias-2021/emissions-reduction</t>
  </si>
  <si>
    <t>'As an intermediate goal, by 2030, Ecopetrol Group will seek to reduce its CO 2 e emissions by 25% (Scopes 1 and 2) compared to the baseline established in 2019.' (p14, 2021).
Also in 2024: Ecopetrol committed to [...] reduce CO2e emissions by 25% by 2030 compared to the 2019 for Scopes 1 and 2. (https://www.ecopetrol.com.co/wps/portal/Home/tesg/environmental/climate-action/climate-ambition, consulted in august 2024).
Found in 2024 Sustainability Accounting Standards Board (SASB) Metrics Report: "[Hocol] The company committed to a 35% reduction in emissions for scopes 1 and 2 in the period 2019-2026 and 18 thousand tCO‚ÇÇe in 2024, in addition to the elimination of methane emissions by 2025" (https://files.ecopetrol.com.co/web/eng/financial-statements/REPORTE%20DE%20M%C3%89TRICAS_SASB_ENG_20240531.pdf)</t>
  </si>
  <si>
    <t xml:space="preserve">2020-21 reports have the same targets
20 https://drive.google.com/u/0/uc?id=1SQraGPn_Np8kKhdPTnsAR-bl-hUswULK&amp;export=download
21 https://files.ecopetrol.com.co/web/esp/cargas/ecopetrol-rigs-2021-eng.pdf
2024 report has same interim target as previous reports with added target year of 2030
24 https://files.ecopetrol.com.co/web/esp/cargas/2024-integrated-management-report.pdf
Key resources:
Ecopetrol Integrated Sustainable Management Plan 2021 - https://files.ecopetrol.com.co/web/esp/cargas/ecopetrol-rigs-2021-eng.pdf 
Net Zero Commitment News Bulletin 2021 - https://www.ecopetrol.com.co/wps/portal/Home/en/?1dmy&amp;page=detailNews&amp;urile=wcm:path:/ecopetrol_wcm_library/as_en/news/noticias-2021/emissions-reduction 
</t>
  </si>
  <si>
    <t>Gases: 'CO2 , CH4 , and N2 O' (p187, 2021)(p147, 2024)
Scope: 1-3 covered (p16/17, 2020)(p147, 2024), 50% by 2050 --&gt; so scope 3 only refers to emissions reduction, not net zero
Aim to define the goal for reducing Scope 3 emissions by 2030 (pg 184. 2021)
"El 95% de las emisiones alcance 3, corresponde al uso de productos vendidos, el 4% a la adquisici√≥n de bienes y servicios y el 1% restante a inversiones y dem√°s categor√≠as." Translated to English: "95% of Scope 3 emissions correspond to the use of products sold, 4% to the purchase of goods and services and the remaining 1% to investments and other categories" (https://files.ecopetrol.com.co/web/esp/enlaces-ambiental/EcopetrolSA_PIGCCe_Versi%C3%B3n1%20(1).pdf)</t>
  </si>
  <si>
    <t>Plan: measures contained on p184 (2021); 'Implement reduction projects (fugitive emissions and venting, flaring, renewable energy, and energy efficiency) and reduce 262,761 tCO 2 e in 2022 ‚Ä¢ Produce 400 MW of renewable energy for self-consumption in 2023 ‚Ä¢ Increase energy efficiency by 3% in 2023' .
Plan 2023: "decarbonization plan that includes: (i) management of GHG emissions information, to ensure the quality, integrity, consistency and transparency of the information reported; (ii) reduction of GHG emissions, through the identification and implementation of initiatives associated with the optimization of energy consumption, renewable energies, reduction of flaring in teas, fugitive emissions and vents (methane), and development of emerging low-emission technologies; (iii) strategic portfolio management for the analysis of the impact of business lines on climate ambition; (iv) offsetting residual emissions that cannot be avoided or reduced in operation" (https://files.ecopetrol.com.co/web/eng/financial-statements/REPORTE%20DE%20M%C3%89TRICAS_SASB_ENG_20240531.pdf)
In the same report: "Ecopetrol S.A. announced the commitment to reduce methane emissions by 45% by 2025 and by 55% by 2030 compared to 2019" (p.11 / 23)
"In October 2023, ODC [a 73% subsidiary of Ecopetrol] received a follow-up report on carbon-neutral certification from Icontec, demonstrating 100% compliance with the commitments outlined in the certification" (https://files.ecopetrol.com.co/web/eng/2023%20Integrated%20Management%20Report%20and%20Annual%20Corporate%20Government%20Report%20(1).pdf, p.249 / 497)
Decarbonization 2024 Report: Achieving Net Zero Emissions (100% for Scope 1 and 2, and 50% for Scope 3) by 2050, based on 2019 levels:‚Ä¢ Energy Efficiency ‚Ä¢ Advanced Biofuels ‚Ä¢ Carbon Capture, Utilization, and Storage (CCUS) ‚Ä¢ Natural Climate Solutions (https://files.ecopetrol.com.co/web/esp/cargas/2024-integrated-management-report.pdf , p91)</t>
  </si>
  <si>
    <t xml:space="preserve">To offset its emissions, Ecopetrol has invested in REDD+ projects (Reducing Emissions from Deforestation and Forest Degradation) and reforestation in various regions of Colombia, such as Choc√≥, Vichada, Guain√≠a, Nari√±o, Cauca and Montes de Mar√≠a. 
Investment in carbon credits for these initiatives was approximately USD 4.2 million, which has also generated social benefits in local communities, such as employment, protection of water bodies, biodiversity conservation and promotion of green businesses. </t>
  </si>
  <si>
    <t>Offsets: 'This transaction turned Ecopetrol into the first company in Latin America to incorporate carbon offsetting into its business operations' (p98, 2021)
Nature-based: 'Land revegetation or reforestation, and' (p94, 2021)
CCS-based: 'Decarbonization (CCUS - Carbon Capture, Use and Storage, and Hydrogen).' (p108, 2021)
'Compensation of difficult to abate emissions, through Natural Climate Solutions, via the implementation of a portfolio of projects with high mitigation potential, use of recognized certification standards, approved methodologies, and social and environmental co-benefits.' (p8, 2022)
In another report (https://files.ecopetrol.com.co/web/esp/enlaces-ambiental/EcopetrolSA_PIGCCe_Versi%C3%B3n1%20(1).pdf): "El potencial de reducci√≥n operativo para el cumplimiento de las metas se alinea con el precepto de no superar la compensaci√≥n en m√°s de 30%." ("The operating reduction potential for meeting the targets is aligned with the precept of not exceeding the offset by more than 30%.")
Greenhouse Gas Emissions Offset: Management of residual emissions that cannot be avoided or reduced in operations. Associated actions: a) Implementation of the Natural Climate Solutions 
facilitate carbon credit offerings. b) Development of a robust and standardized strategy for carbon credit commercialization (https://files.ecopetrol.com.co/web/eng/2023%20Integrated%20Management%20Report%20and%20Annual%20Corporate%20Government%20Report%20(1).pdf, p.100 / 198)
"The Company has devised a commercial plan to market carbon-offset products, including crude oil, asphalt, and extra gasoline, featuring high-quality carbon credits. These products not only
benefit communities but also contribute positively to the environment. These products are purchased by the market, recognizing offsetting as a mechanism to leverage decarbonization
objectives." (same report 2024)</t>
  </si>
  <si>
    <t>wistron</t>
  </si>
  <si>
    <t>Wistron Corporation</t>
  </si>
  <si>
    <t>TW0003231007</t>
  </si>
  <si>
    <t>254900DIEONKUALBFM06</t>
  </si>
  <si>
    <t>Overall Net-Zero Target: 
Wistron Corporation commits to reach net-zero greenhouse gas emissions across the value chain by 2050.
Near-Term Targets: 
Wistron Corporation commits to reduce absolute scope 1 and scope 2 GHG emissions 90% by 2030 from a 2022 base year. Wistron Corporation also commits to reduce absolute scope 3 GHG emissions from purchased goods and services and use of sold products 25% within the same timeframe.
Long-Term Targets: 
Wistron Corporation commits to maintain at least 90% absolute scope 1 and 2 GHG emission reductions from 2030 through 2050 from a 2022 base year. Wistron Corporation also commits to reduce absolute scope 3 GHG emissions 90% by 2050 from a 2022 base year.</t>
  </si>
  <si>
    <t>https://web.archive.org/web/20250828054000/https://esg.wistron.com/en/report-download/esg/NoakpM47xGKX/2024SustainabilityReportEN.pdf</t>
  </si>
  <si>
    <t>Near-term target: By 2030, reduce absolute Scope 1 and Scope 2 GHG emissions by 90% compared to the 2022 base year. Also, by 2030, reduce absolute Scope 3 GHG emissions from purchased goods and services and the use of sold products by 25%.</t>
  </si>
  <si>
    <t>- "Long-term target: From 2030 to 2050, maintain a 90% reduction in absolute Scope 1 and Scope 2 GHG emissions from the base year of 2022, and achieve a 90% reduction in absolute Scope 3 GHG emissions, also from the base year of 2022." (2024 Sustainability Report p.89) - [Year When Current Target Status Was Reached]: "In April 2024, Wistron's science-based targets were approved by the SBTi, and now align with the Paris Agreement's efforts to contain global warming to a maximum of 1.5°C  above pre-industrial levels." (2024 Sustainability Report p.89)</t>
  </si>
  <si>
    <t>NOx, SOx, CFC, CH4, N2O</t>
  </si>
  <si>
    <t>- [Measures for all emission scopes that are covered by the target] and [Information on the extent to which measures will be applied]: Information can be found in the 2024 Sustainability Report (p.90) - [Schedule for regular review of measures]: "... the Risk Management Office and Sustainability Office will regularly review sustainability risks and opportunities as well as response measures in the environmental, social, and corporate governance dimensions. - [Equity]: Equity is mentioned under "Diversity, Equity, and Inclusion" but this is not explicitly related to the end target.</t>
  </si>
  <si>
    <t>- 'Beyond decarbonization initiatives within the supply chain, we've also invested heavily in Beyond Value Chain Mitigation (BVCM) activities, collaborating with external professional partners on developing forest carbon sink projects and acquiring SBTi-approved carbon quotas through project developments, direct investments, or market acquisition. In addition, we will be assessing potential investments in carbon removal technologies to offset residual emissions that cannot be eliminated, gradually progressing towards our vision for a net-zero future." "We are committed to mitigating our impact on the ecosystem by continuously improving our activities, products, and services, and by promoting biodiversity conservation and reforestation initiatives." (2024 Sustainability Report p.90) - "Wistron has partnered Taiwan's forestry industry to promote Nature-based Solutions (NbS), leveraging natural carbon sink programs to generate various positive environmental and ecological impacts. Through scientific afforestation and forest management, these projects not only absorb significant amounts of carbon dioxide and help mitigate climate change, but also restore degraded soil, improve water retention, and support biodiversity recovery, thereby creating reliable habitats for threatened species." (2024 Sustainability Report p.102)</t>
  </si>
  <si>
    <t>medtronic</t>
  </si>
  <si>
    <t>Medtronic PLC</t>
  </si>
  <si>
    <t>IE00BTN1Y115</t>
  </si>
  <si>
    <t>Healthcare Equipment and Supplies</t>
  </si>
  <si>
    <t>FY2034</t>
  </si>
  <si>
    <t>Near-Term Targets: Medtronic PLC commits to reduce absolute scope 1 and 2 GHG emissions 52% by FY2030 from a FY2020 base year. Medtronic PLC also commits to increase active annual sourcing of renewable electricity from 1.29% in FY2020 to 100% by FY2030. Medtronic PLC further commits that 75% of its suppliers by emissions covering purchased goods and services and capital goods will have science-based targets by FY2030. Finally, Medtronic PLC commits to reduce absolute scope 3 GHG emissions from upstream transportation and distribution, business travel and end-of-life treatment of sold products 37.5% by FY2034 from a FY2024 base year.</t>
  </si>
  <si>
    <t>https://www.medtronic.com/content/dam/medtronic-wide/public/brand-corporate-assets/resources/decarbonization-roadmap.pdf</t>
  </si>
  <si>
    <t xml:space="preserve">‚ÄúIn FY23 we reduced our GHG emissions intensity by 35% relative to a FY20 baseline and are on track to meet our goal of 50% by FY25.‚Äù
Source: https://web.archive.org/web/20250714214025/https://europe.medtronic.com/xd-en/our-impact/carbon-reduction.html
</t>
  </si>
  <si>
    <t>Medtronic is committed to cutting its greenhouse gas (GHG) emissions intensity‚Äîemissions per unit of revenue‚Äîby 50% by the end of fiscal year 2025, using fiscal year 2020 as the baseline. As of FY‚ÄØ2023, they had already achieved a 35% reduction, indicating strong progress toward the interim goal.
Key points not captured in indicators:
1.This target is part of a broader Decarbonization Roadmap, which includes energy efficiency, renewable energy adoption, and operational carbon neutrality.
2.Medtronic has embedded these goals into its sustainability governance, with progress tracked in quarterly and annual investor reports, including earnings presentations (Q4 FY‚ÄØ25 and Q1 FY‚ÄØ25).
3.The FY‚ÄØ2023 reduction in intensity (35%) came from transitioning to renewable power sources‚Äî46% renewables in FY‚ÄØ23‚Äîincluding large-scale initiatives like fuel cells, cogeneration, and corporate PPAs.
https://web.archive.org/web/20250714215602/https://www.medtronic.com/content/dam/medtronic-wide/public/brand-corporate-assets/resources/decarbonization-roadmap.pdf</t>
  </si>
  <si>
    <t>Medtronic‚Äôs net-zero target covers Scopes 1, 2, and 3 greenhouse gas emissions across its global value chain. This means it includes emissions from both its own operations (e.g., facilities, purchased electricity) and its extended supply chain and product lifecycle, such as supplier activities, transportation, and product use and disposal. The goal is to reach net zero carbon emissions by FY‚ÄØ2045, with an intermediate target of carbon neutrality in Scopes 1 &amp; 2 by FY‚ÄØ2030.
The company explicitly includes all major greenhouse gases‚Äînot just carbon dioxide‚Äîand focuses on aligning with Science-Based Targets initiative (SBTi) standards for net-zero.
Key points not captured above:
1.Scope 3 inclusion is notable and ambitious, covering full upstream and downstream emissions.
2.Their baseline year is not always clearly defined in the net-zero framing but is specified (FY‚ÄØ2020) for intensity targets.
3.There is no plan to address past emissions (i.e., historical carbon footprint).
4.Targets are not yet externally validated by SBTi, but submission is in progress.
5.The company reports progress annually and has integrated emissions data into investor disclosures.
source: https://web.archive.org/web/20250714215602/https://www.medtronic.com/content/dam/medtronic-wide/public/brand-corporate-assets/resources/decarbonization-roadmap.pdf</t>
  </si>
  <si>
    <t xml:space="preserve">Medtronic has clearly established formal governance structures linking its leadership‚Äîin both the Board and executive ranks‚Äîto the achievement of climate and ESG targets. Mechanisms include Board oversight, ESG-linked compensation, a dedicated CSO role, and transparent annual reporting with external benchmarking.
source: https://web.archive.org/web/20250714221119/https://www.medtronic.com/content/dam/medtronic-wide/public/brand-corporate-assets/resources/2024-impact-report_corpmark_mdt.pdf
</t>
  </si>
  <si>
    <t xml:space="preserve">Medtronic permits the use of externally sourced carbon credits and renewable energy certificates (RECs) to neutralize "unavoidable and unabated" emissions. These credits must be verified, demonstrating environmental integrity, and include RECs, zero-emission credits (ZECs), and guarantees of origin (GOs). However, Medtronic‚Äôs publicly available documentation does not specify any limits on credit volume, nor does it address potential social or biodiversity impacts. There is also no explicit mention of internal carbon removal strategies (like afforestation or CCS) within its target boundary.
source:  https://web.archive.org/web/20250714215602/https://www.medtronic.com/content/dam/medtronic-wide/public/brand-corporate-assets/resources/decarbonization-roadmap.pdf
</t>
  </si>
  <si>
    <t>noted as ghg emissions per revenue dollar (e.g., per $1m revenue)</t>
  </si>
  <si>
    <t>new china life insurance</t>
  </si>
  <si>
    <t>New China Life Insurance Co</t>
  </si>
  <si>
    <t>https://eand.com/en/system/com/assets/docs/annual-report/2016/etisalat-group-annual-report-english-2016.pdf</t>
  </si>
  <si>
    <t>The company has no target established as such. However, mentions engaging in voluntary carbon offsets programs (Pg. 64; Source: https://eand.com/en/system/com/assets/docs/annual-report/2018/etisalat-group-annual-report-english-2018.pdf)
In 2021, the company mentions accelerating its plans to decarbonise activities by reducing GHG by 2030 (Pg. 25; Source: https://eand.com/en/system/com/assets/docs/annual-report/2021/en-2021-etisalat-group-annual-report.pdf)</t>
  </si>
  <si>
    <t>china general technology</t>
  </si>
  <si>
    <t>heineken</t>
  </si>
  <si>
    <t>HEINEKEN N.V.</t>
  </si>
  <si>
    <t>NL0000009165</t>
  </si>
  <si>
    <t>724500K5PTPSST86UQ23</t>
  </si>
  <si>
    <t>Overall Net-Zero Target
Heineken N.V. commits to reach net-zero GHG emissions across the value chain by 2040.
Near-Term Targets
Energy/industrial
Heineken N.V. commits to reduce absolute scope 1 and 2 GHG emissions 90% by 2030 from a 2022 base year*. Heineken N.V.
also commits to increase annual active sourcing of renewable electricity from 58% in 2022 to 100% by 2030. Heineken N.V.
further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25% within the same timeframe.
*The target boundary includes biogenic emissions and removals from bioenergy feedstocks.
FLAG
Heineken N.V. commits to reduce absolute scope 3 FLAG GHG emissions 30.3% by 2030 from a 2022 base year. HEINEKEN
N.V. also commits to no deforestation across its primary deforestation-linked commodities, with a target date of 2025.
*The target includes FLAG emissions and removals.
Long-Term Targets
Energy/industrial
Heineken N.V. commits to maintain at least 90% absolute scope 1 and 2 GHG emissions reductions from 2030 through 2040
from a 2022 base year*. Heineken N.V. also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90% by
2040 from a 2022 base year.
*The target boundary includes biogenic emissions and removals from bioenergy feedstocks.
FLAG
Heineken N.V. commits to reduce absolute scope 3 FLAG GHG emissions 80% by 2040 from a 2022 base year*.
*The target includes FLAG emissions and removals.</t>
  </si>
  <si>
    <t>https://web.archive.org/web/20251004164856/https://www.theheinekencompany.com/sites/heineken-corp/files/heineken-corp/sustainability-and-responsibility/heineken-n-v-annual-report-2023-final-22feb24.pdf</t>
  </si>
  <si>
    <t>"Reach net zero in Scope 1 and 2 by 2030" (P.143, 2023 Annual Report)
Other interim targets (see website page "Path to net zero"):
- 90% CO2 reduction in Scope 1 and 2
- 100% electricity from renewable sources in Scope 1 and 2
Reduce Scope 3 by 2030 :
- 26% CO2 reduction in Scope 3
- 30% CO2 reduction of Scope 3 FLAG emissions
- 25% CO2 reduction of Scope 3 non-FLAG emissions"
"As of 2024, we will change our baseline year from 2018 to 2022 to reflect the Company's most accurate inventory and start measuring progress against this new 2022 baseline" (P.151, 2023 Annual Report)</t>
  </si>
  <si>
    <t>From corporate website page "Path to net zero" (https://web.archive.org/web/20250602233944/https://www.theheinekencompany.com/sustainability-and-responsibility/environmental/path-net-zero):
"Our climate strategy aims to reach net zero across our value chain (Scope 1, 2 and 3) by 2040. Net zero is defined by SBTi as reducing a minimum of 90% of emissions across Scope 1, 2 and 3. The residual emissions (maximum of 10%) must be neutralised with permanent carbon removal solutions." 
According to SBTi, regarding the company's reduction target on FLAG, Heineken N.V. commits to reduce absolute scope 3 FLAG GHG emissions 80% by 2040 from a 2022 base year. (https://sciencebasedtargets.org/target-dashboard)</t>
  </si>
  <si>
    <t>The 2030 interim "net zero" target only covers Scope 1 &amp; 2 but there are also additional interim scope 3 reduction targets for 2030</t>
  </si>
  <si>
    <t>On Plan: 
The Company has a "On the Path to Net Zero" public roadmap: https://web.archive.org/web/20251004164856/https://www.theheinekencompany.com/sites/heineken-corp/files/heineken-corp/sustainability-and-responsibility/heineken-n-v-annual-report-2023-final-22feb24.pdf
"Following the SBTi Net-Zero Standard, we are driven to regularly review our targets and strategy at least every five years." (P.151, 2023 Annual Report)
On Leadership accountability: 
Executives are formally accountable as their pay is linked to ESG performance/targets being met: "Pay for performance: We set clear and measurable targets for our short-term and long-term incentive plans, and we pay higher remuneration when targets are exceeded and lower remuneration when targets are not met... Long-term incentive ‚Äì Is based on achievements of three-year targets for Heineken N.V., of which 75% relate to financial measures and 25% relate to ESG measures" (P.52, 2023 Annual Report)</t>
  </si>
  <si>
    <t>"Following SBTi guidance, we aim to neutralise a maximum 10% of our unabated emissions by investing in high-integrity removal carbon credits. In 2023, we started defining the strategy that will shape how we acquire carbon credits to achieve net zero by 2040." (P.148, 2023 Annual Report) 
"We have started developing a carbon credit and removals strategy. In the coming years, we will start building our portfolio of compensation and removals actions focused on key criteria: high quality, permanence, positive impact on local communities (creating jobs, fair livelihoods, gender diversity) and on nature (increase water retention, restore biodiversity)" (P.151, 2023 Annual Report)</t>
  </si>
  <si>
    <t>HEINEKEN</t>
  </si>
  <si>
    <t>Profile</t>
  </si>
  <si>
    <t>Details</t>
  </si>
  <si>
    <t>Change in Rank (2022)</t>
  </si>
  <si>
    <t xml:space="preserve">Non-RE100 commitments </t>
  </si>
  <si>
    <t>100% by (non-RE)</t>
  </si>
  <si>
    <t>Source Non-RE100</t>
  </si>
  <si>
    <t>SBT (Y = yes, N=no)</t>
  </si>
  <si>
    <t>SBTi NZ approved</t>
  </si>
  <si>
    <t>Net zero year (SBTi)</t>
  </si>
  <si>
    <t>Commitment year</t>
  </si>
  <si>
    <t>Carbon neutral commitment (C = company, V = value chain, G= Government, U = unspecified, N=no)</t>
  </si>
  <si>
    <t>Carbon neutral scope(s) (in their words) (+ indicates two targets/ a later target)</t>
  </si>
  <si>
    <t>Earlier carbon neutral target year</t>
  </si>
  <si>
    <t>Earlier carbon neutral announcement year</t>
  </si>
  <si>
    <t>Later carbon neutral target year</t>
  </si>
  <si>
    <t>Later carbon neutral announcement year</t>
  </si>
  <si>
    <t>Carbon credits (NZ Tracker)</t>
  </si>
  <si>
    <t>CDR</t>
  </si>
  <si>
    <t>Net zero commitment (V = value chain, C = company, U = unclear)</t>
  </si>
  <si>
    <t>Earlier net zero target year</t>
  </si>
  <si>
    <t>Earlier net zero announcement year</t>
  </si>
  <si>
    <t>Later net zero target year</t>
  </si>
  <si>
    <t>Later net zero announcement year</t>
  </si>
  <si>
    <t>Carbon credits</t>
  </si>
  <si>
    <t>Source.1</t>
  </si>
  <si>
    <t>Separate Removal target</t>
  </si>
  <si>
    <t>Reduction target commitment year</t>
  </si>
  <si>
    <t>Target details</t>
  </si>
  <si>
    <t>End target year</t>
  </si>
  <si>
    <t>Base year</t>
  </si>
  <si>
    <t>Scope 1 and 2 reduction (%)</t>
  </si>
  <si>
    <t>Scope 3 reduction (%)</t>
  </si>
  <si>
    <t>Scopes 1, 2 and 3 reduction (%)</t>
  </si>
  <si>
    <t>Source and Notes</t>
  </si>
  <si>
    <t>T</t>
  </si>
  <si>
    <t>https://corporate.walmart.com/content/dam/corporate/documents/esgreport/2025/FY2025-Walmart-ESG-Report.pdf#page=30</t>
  </si>
  <si>
    <t>Reduce absolute global Scope 1 &amp; 2 
GHG emissions 35% by 2025 and 65% by 2030 
from CY2015 baseline (approved as science_x0002_based and classified as 1.5°C- aligned, SBTi). Power 50% of our global operations with renewable 
sources of energy23 by 2025 and 100% by 2035
8 Our philanthropic support for forest conservation in Ghana, Brazil, and our broader engagement in the LEAF Coalition helps ensure all relevant credits are retired with the jurisdiction. We do not take title or ownership of credits, and they cannot be applied to any of Walmart’s climate goals (p.43)</t>
  </si>
  <si>
    <t>CF</t>
  </si>
  <si>
    <t xml:space="preserve">Match 100% of the electricity consumed by our global operations with renewable energy by 2025—five years ahead of our original target of 2030
https://sustainability.aboutamazon.com/2024-amazon-sustainability-report.pdf
</t>
  </si>
  <si>
    <t>R</t>
  </si>
  <si>
    <t xml:space="preserve">2024 Amazon Sustainability Report </t>
  </si>
  <si>
    <t>Through The Climate Pledge , which we co-founded and committed to in 2019, our goal is to reach net-zero carbon emissions across our global operations by 2040, while inspiring and inviting others to take action. (p.8) While our first 
priority is to eliminate emissions within our value 
chain, we are also investing in climate mitigation 
solutions outside of our value chain as a contribution 
to global climate action. Our approach focuses on 
direct investment, advance purchase agreements, 
coalition building, new methodology development,
and technological innovation
17
Overview Progress Appendix
Carbon and Energy Waste and Circularity Packaging Water Biodiversity Human Rights Responsible Supply Chain Sustainable Products Employee Experience Health and Safety Inclusive Experiences Community Impact Responsible Business Practices
adopting ready-to-scale solutions, investing in emerging 
technologies, and through direct funding.
The Climate Pledge Fund , a $2 billion venture 
investment program that specifically targets companies 
operating in hard-to-abate sectors, is central to our 
approach. The goal of The Climate Pledge Fund is to 
support solutions that could accelerate and lower the 
overall cost to decarbonize Amazon and the broader 
economy. In 2024, The Climate Pledge Fund reached a 
milestone of five years of investments, making 12 
new and follow-on investments in multiple industry 
sectors that affect climate change: transportation and 
logistics; energy generation, storage, and utilization; 
buildings; manufacturing and materials; the circular 
economy; food and agriculture; carbon removal; and water. 
This brings The Climate Pledge Fund’s total investment 
portfolio to 32 companies. Recent investments include:
• Forum Mobility, which provides accessible
zero-tailpipe-emission trucking solutions for drayage in
California, including charging infrastructure and Class
8 zero-tailpipe-emission electric trucks. Forum Mobility
is developing a network of charging depots around
the Ports of Oakland, Los Angeles, and Long Beach
in California, and Seattle, and Tacoma in Washington
state, and along common trucking routes to warehouse
destinations. Forum Mobility also provided the charging
infrastructure for Amazon’s first electric heavy-duty
trucks in our ocean freight operations.
• Glacier, an AI and robotics company, uses AI-powered
robots to automate sorting recyclable materials and
collect real-time data on recycling streams for recycling
companies and consumer brands. Glacier also supports
Amazon in testing new biomaterials in applications
where we have more limited sustainability solutions,
such as some flexible plastics, and then recycling them.
• Subeca, a company that offers a simple and secure
device that uses wireless networks such as LoRaWAN and
Amazon Sidewalk to assist Amazon, AWS, and utilities
in gathering timely and reliable data to manage water 
use without relying on traditional cellular or building 
network infrastructure. As a result, users can more easily 
monitor and control resources and detect water leaks. 
By utilizing Subeca’s single-device ultrasonic smart water 
meter, Amazon can improve the efficiency of its water 
use and reduce water loss across its fulfillment centers, 
grocery stores, offices, and data centers.
As part of The Climate Pledge Fund’s broader commitment 
to invest $50 million in climate initiatives led by women, 
we invested in three new female-founded and female-led
companies in 2024, one of which is Paebbl. Paebbl converts 
CO₂ into carbon-storing building materials, transforming 
the built environment into a carbon sink. Concrete is the 
world’s second most used material, and Paebbl aims to 
future-proof its global supply chain by locking carbon into 
everyday structures. AWS intends to trial Paebbl’s material 
in the construction of one of its European data centers.
Supporting Policies That Drive 
Decarbonization
Public policy can accelerate the deployment of emerging 
lower-carbon technologies necessary to achieve global 
decarbonization. A stable regulatory environment 
supports long-term progress. Our global public policy 
team works with policymakers, multilateral organizations, 
industry associations, coalitions, and other partners to 
accelerate decarbonization by scaling lower-emission 
fuels, advancing zero-tailpipe-emission vehicle 
deployment and associated infrastructure, driving the 
deployment of carbon-free energy, modernizing the grid, 
accelerating lower-carbon technologies, advancing circular 
economy policies, and more.
In 2024, we continued our advocacy for expanding the 
deployment of carbon-free energy and creating pathways 
for corporate procurement of carbon-free energy. We 
collaborate with organizations such as CEBA, Asia Clean 
Energy Coalition (ACEC) and RE-Source to encourage these 
policy changes around the world. For example, we worked 
with regulators in Indonesia and Thailand to pioneer 
utility green tariffs. In Europe, we supported ambitious 
carbon emission reduction targets for newly registered 
heavy-duty vehicles to accelerate deployment of 
zero-tailpipe-emission vehicles at scale. In the U.S., we 
worked with the Low Carbon Fuels Coalition to continue 
our support for low-carbon fuels. Further, we engaged 
in joint action with organizations such as the Center for 
Climate and Energy Solutions (C2ES), the Cambridge 
Institute for Sustainability Leadership (CISL) Corporate 
Leaders Groups in the UK (CLG UK) and Europe (CLG 
Europe), and Japan Climate Leaders’ Partnership (JCPL) 
to support innovation and decarbonization.
Learn more about how we advocate for issues
that matter
Carbon Neutralization
Amazon’s carbon neutralization efforts are currently 
focused on three priorities: reducing deforestation, 
advancing the removal of carbon from the atmosphere 
with nature-based solutions, and scaling up carbon 
removal technologies. Across these areas, Amazon is 
using a range of strategies, including direct investment, 
advance purchase agreements, coalition building, new 
methodology development, and technological innovation, 
to scale outcomes and advance carbon credit quality.23
Our approach is detailed in our Carbon Neutralization
Methodology .
Reducing Deforestation
Tropical forests, which cover 45% of the world’s forested 
areas, play a crucial role in regulating global climate 
patterns, according to the International Panel on Climate 
Change.24 As a result, mobilizing financing to enable 
countries to protect their tropical rainforests is a key 
focus of our carbon neutralization and broader 
biodiversity efforts.
In 2021, we made an ambitious pledge to protect nature 
and mitigate climate change through co-founding the 
Lowering Emissions by Accelerating Forest Finance (LEAF)
Coalition . The proceeds support curbing deforestation 
and share the economic benefits with Indigenous peoples, 
traditional communities, and family farmers.
Learn more about how we preserve biodiversity and 
source better materials in our commodities supply chains
Advancing the Removal of Carbon from the 
Atmosphere with Nature-Based Solutions
Nature-based carbon removal projects involve the 
extraction and retention of atmospheric CO₂ by natural 
and managed ecosystems. When effectively implemented, 
these projects can create benefits such as wildlife habitat, 
promote biodiversity, improve water quality, and reduce 
flood risk.
As part of an independent working group composed 
of carbon market experts, scientists, and conservation 
professionals, representatives from Amazon contributed 
to the development of the ABACUS label. It identifies 
credits that reflect a rigorous set of principles and 
requirements for quantifying the climate benefits of 
restoration projects. In 2024, the label was formally 
approved and released by Verra, the mission-driven 
nonprofit that serves as a leading standards-setter for 
the voluntary carbon market.
Scaling Up Carbon Removal Technologies
Direct air capture (DAC), which chemically scrubs CO₂ from 
the air and then stores it deep underground or uses it in 
applications such as building materials and lower-carbon 
fuels, is an important technology in the fight against 
climate change. Amazon is accelerating and scaling the
development of DAC solutions (p.17, https://sustainability.aboutamazon.com/2024-amazon-sustainability-report.pdf)</t>
  </si>
  <si>
    <t>In 2019, we co-founded and committed to The Climate Pledge—our goal to reach net-zero carbon emissions by 2040, 10 years ahead of the Paris Agreement. (p. 9)
http://archive.today/KM25f</t>
  </si>
  <si>
    <t>a739bffbe9104a039fc1f49358344765.pdf</t>
  </si>
  <si>
    <t>The State Grid Corporation of China firmly implements the decisions and arrangements of the Party Central Committee regarding carbon peaking and carbon neutrality, carries out the spirit of a series of documents issued by the State Council on accelerating the comprehensive green transformation of economic and social development and establishing a dual control system for carbon emissions, and resolutely shoulders the responsibilities of a central enterprise to serve the achievement of the 'dual carbon' goals.</t>
  </si>
  <si>
    <t>State Grid Corporation of China firmly implements the decisions and arrangements of the Party Central Committee regarding carbon peaking and carbon neutrality, carries out the spirit of a series of documents issued by the State Council on accelerating the comprehensive green transformation of economic and social development and establishing a dual control system for carbon emissions, and resolutely shoulders the responsibilities of a central enterprise to serve the achievement of the 'dual carbon' goals.</t>
  </si>
  <si>
    <t>Investing in growth Innovating for sustainability Aramco Sustainability Report 2024</t>
  </si>
  <si>
    <t>Reduce our Scope 1 and Scope 2 
upstream carbon intensity 
(market-based) to 8.6 kg CO2e/boe
or below. Reduce our upstream carbon intensity (Scope 1 and Scope 2) to 7.7 kg CO2e/boe or below using market-based methodology, and achieve a 15% reduction in upstream carbon intensity from our 2018 baseline by 2035.
Planting mangroves, and 
finding ways to offset 
hard-to-abate emissions. (p.31)</t>
  </si>
  <si>
    <t>Investing in growth Innovating for sustainability Aramco Sustainability Report 2024
p.28</t>
  </si>
  <si>
    <t>Climate Change</t>
  </si>
  <si>
    <t>https://www.cnpc.com.cn/en/climate/common_index.shtml</t>
  </si>
  <si>
    <t>We actively support the development of carbon sink forest and forestation activities in China.</t>
  </si>
  <si>
    <t>Currently, China – which alone accounts for a third of global emissions – has a goal of peaking CO2 emissions “before 2030” and reaching carbon neutrality by 2060</t>
  </si>
  <si>
    <t>Metrics and Targets | Sinopec Crop</t>
  </si>
  <si>
    <t>Contributing to the increase of forest carbon sequestration while creating ecosystem carbon sinks at the same time</t>
  </si>
  <si>
    <t>Our Mission in Action</t>
  </si>
  <si>
    <t>We will purchase carbon removals to address the remaining 10% or less of emissions to help us reach net zero. (p.34 Sustainability Report)</t>
  </si>
  <si>
    <t>Our Mission in Action
p.33</t>
  </si>
  <si>
    <t>We’re committed to our ambitious, sciencebased Apple 2030 goal to reduce our collective scope 1, 2, and 3 emissions — upstream and downstream — by 75 percent
before balancing the remaining emissions with high-quality carbon removals. To achieve this goal, we’re reducing emissions across our value chain and directing our efforts toward decarbonizing the largest sources of emissions. (pg 10)</t>
  </si>
  <si>
    <t>Apple 2025 Environmental Progress Report</t>
  </si>
  <si>
    <t>We retired the following high-quality carbon credits toward our corporate and product emissions footprint for 2024</t>
  </si>
  <si>
    <t>Healthy 2030 2024 Impact Report Appendix</t>
  </si>
  <si>
    <t xml:space="preserve">As such, we have set a goal to reduce our greenhouse gas (GHG) emissions by at least 47% by 2030 and achieve net zero emissions by 2050 (from a 2019 baseline). CVS Health has a target of increasing its share of renewable  energy consumption to 50% of total energy consumption by 2040. </t>
  </si>
  <si>
    <t xml:space="preserve">Reduce 50.4% of direct GHG emissions (Scope 1 and Scope 2(operational)) by FY32 from a FY20 base year
file:///C:/Users/CarolinaMariaFerrari/Downloads/McKesson%20Impact%20Report%202024.pdf
</t>
  </si>
  <si>
    <t>The objective is to be procuring 100% of external electricity from carbon-neutral sources at all sites by 2030.</t>
  </si>
  <si>
    <t>1.5°C/2°C</t>
  </si>
  <si>
    <t>esrs-sustainability-report-vw-ar24.pdf</t>
  </si>
  <si>
    <t>with clear priority placed on first reducing and avoiding emissions, and only applying offsetting actions for emissions that are difficult to avoid or completely unavoidable. We have set an intermediate goal for ourselves during our journey to net carbon neutrality: to reduce production-related CO2e emissions by 50.4% by 2030 com_x0002_pared with the base year 2018. The renowned Science Based Targets initiative (SBTi) confirmed that our Group meets the requirements for contributing to limiting global warming to 1.5°C with this objective for the produc_x0002_tion phase (Scope 1 and 2). The Volkswagen Group also aims to reduce CO2e emissions in passenger cars and light commercial vehicles’ use phase (Scope 3 category 11) by 30% by 2030 (compared with 2018). This target has also been independently certified by the SBTi as 2°C aligned.</t>
  </si>
  <si>
    <t>the Volkswagen Group has set itself the goal of basing its carbon offsetting actions on the requirements of the SBTi and the GHG Protocol and to limit their share to below 10%. The company will abide by internationally recognized standards in carbon offsetting</t>
  </si>
  <si>
    <t>We’ve maintained a 100% renewable energy match on a global basis every year since 2017</t>
  </si>
  <si>
    <t>Google 2025 Environmental Report - Google Sustainability</t>
  </si>
  <si>
    <t>In 2021, we set out an ambition to reach net-zero emissions across all of our operations and value chain by 2030. To meet this ambition, we aim to reduce over time our absolute, combined scope 1, 2 (market-based), and 3 emissions by 50% from a 2019 base year, and we plan to invest in a range of carbon removal solutions to neutralize our remaining emissions. </t>
  </si>
  <si>
    <t>Near-Term Targets: Alphabet, Inc. commits to reduce absolute scope 1, 2 and 3 GHG emissions 50% by 2030 from a 2019 base year.* *The target boundary included land-related emissions and removals from bioenergy feedstocks</t>
  </si>
  <si>
    <t>p.52</t>
  </si>
  <si>
    <t>advancing-climate-solutions-report.pdf</t>
  </si>
  <si>
    <t>Carbon offsets – We continue to evaluate potential opportunities for high quality carbon credits that remove CO₂ from the atmosphere, either directly or indirectly, and durably store the carbon. Our research includes developing science-based approaches for measuring, reporting, and verifying carbon credits. Our work in carbon reduction and removal technologies may also help supply high-quality credits to markets</t>
  </si>
  <si>
    <t xml:space="preserve">p.41, https://corporate.exxonmobil.com/-/media/global/files/advancing-climate-solutions/2025/advancing-climate-solutions-report.pdf
</t>
  </si>
  <si>
    <t>1.5°C/Well-below 2°C</t>
  </si>
  <si>
    <t>Sustainability Data Book</t>
  </si>
  <si>
    <t>We stand for the Paris Agreement and take action to achieve its goals. We prioritize alignment with the Paris Agreement and work with our partners to promote the development of vehicles and social infrastructure based on our mobility concept to achieve carbon neutrality by 2050.</t>
  </si>
  <si>
    <t>SBTi: TOYOTA MOTOR CORPORATION commits to reduce absolute scope 1 and 2 GHG emissions 68% by 2035 from a 2019 base year. TOYOTA MOTOR CORPORATION commits to reduce scope 3 use of sold products GHG emissions from passenger light duty vehicles and light commercial vehicles 33.3% per vehicle km by 2030 from a 2019 base year*. TOYOTA MOTOR CORPORATION commits to reduce scope 3 use of sold products GHG emissions from medium and heavy freight trucks 11.6% per vehicle km by 2030 from a 2019 base year*. *The target boundary includes biogenic emissions and removals from bioenergy feedstocks.
https://sciencebasedtargets.org/target-dashboard</t>
  </si>
  <si>
    <t>P020250610422209828125.pdf</t>
  </si>
  <si>
    <t>p.31</t>
  </si>
  <si>
    <t>Alliance Healthcare UK has pledged to become net carbon zero by 2030 for Scope 1 and Scope 2 emissions within their operations, and Cencora pledged to reduce our US Scope 1 and Scope 2 emissions by 50% by 2030 as part of the US Department of Health and Human Services Health Care Sector Climate Pledge.
AmerisourceBergen commits to reduce absolute scope 1 and 2 GHG emissions 54.6% by FY2032 from a FY2019 base year. AmerisourceBergen also commits that 82% of its suppliers by spend, covering purchased goods and services, will have science-based targets by FY2027.
https://sciencebasedtargets.org/target-dashboard</t>
  </si>
  <si>
    <t>Shell Annual Report and Accounts and Form 20-F 2024</t>
  </si>
  <si>
    <t>p.78 and 90, If required, we may choose to use high-quality carbon credits to offset 
any remaining emissions from our operations, in line with the carbon 
mitigation hierarchy of avoid, reduce and compensate or to meet 
local regulatory requirements</t>
  </si>
  <si>
    <t>p. 78
https://www.shell.com/sustainability/reporting-centre/_jcr_content/root/main/section_597740108/promo.multi.stream/1752580693041/6c20b8111738b9a590ba145f0d1c4fa0e530dae0/shell-annual-report-2024.pdf</t>
  </si>
  <si>
    <t>jp morgan chase (Company) | Net Zero Tracker</t>
  </si>
  <si>
    <t>To complement our efforts around sustainable operations, we seek to buy and retire high-quality carbon removal credits to address our remaining emissions, and to help scale the global voluntary carbon market.
https://www.jpmorganchase.com/content/dam/jpmorganchase/documents/about/jpmc-sustainability-report-2024.pdf
https://zerotracker.net/companies/jp-morgan-chase-com-0172</t>
  </si>
  <si>
    <t>While we have not adopted Science Based Targets, we actively consider SBTi’s Corporate Net Zero Standard as a framework for ambitious climate strategy and will continue to utilize SBTi’s guidance.
We have committed to an ambitious Scope 1 and Scope 2 
emission reduction target: 39% absolute reduction by 2030 
compared to our 2020 base year. We have committed to operate 
with 100% clean energy sources by 2035. p. 6 https://mobilecontent.costco.com/staging/resource/img/25w03130/5a_ClimateActionPlan_FY24.pdf</t>
  </si>
  <si>
    <t>Our Commitment to a Healthy Environment: 3 Ways Cigna is Helping to Build a Sustainable Future | Cigna Newsroom</t>
  </si>
  <si>
    <t>Beyond our pledge with RE100, we set and achieved our goal to reduce Scope 1 and 2This link will open in a new tab. greenhouse (GHG) emissions by 50% ahead of schedule – which included direct emissions from the sources we own or control and indirect emissions from the generation of the energy we purchase and consume. Next, we’ll refresh our near-term Scope 1 and 2 emissions reduction goal in line with the Science Based Targets initiative (SBTi), and by 2040, we aim to be fully carbon neutral for these emissions.  </t>
  </si>
  <si>
    <t>Purpose and Performance - 2024 Corporate Impact Report</t>
  </si>
  <si>
    <t>Exploring high-quality carbon credits:105 As we get closer to 2040 and exhaust other options for reducing our Scope 1 and 2 emissions, we plan to closely evaluate the use of high-quality carbon credits to achieve our goal. P. 50</t>
  </si>
  <si>
    <t>Our Scope 3 GHG emissions are primarily made up of purchased goods and services and our investments. We formally committed to SBTi in early 2024. As a next step, we plan to set a near-term science-based Scope 3 reduction target and receive validation from SBTi.
https://newsroom.thecignagroup.com/our-committment-to-a-healthy-environment</t>
  </si>
  <si>
    <t>2025 Microsoft Environmental Sustainability Report</t>
  </si>
  <si>
    <t>By 2030, Microsoft will remove more carbon than it emits. By 2050, we will remove an amount of carbon equivalent to all our historical operational emissions. (p.11)
Carbon negative 
By 2030, Microsoft will cut its 
emissions by more than half 
compared to 2020 and remove 
more carbon than it emits. 
By 2050, we will remove the 
same amount of carbon we 
have emitted operationally 
since our founding in 1975.</t>
  </si>
  <si>
    <t>v.icbc.com.cn/userfiles/resources/icbcltd/download/2025/ESG2025Interim.pdf</t>
  </si>
  <si>
    <t>Target Set</t>
  </si>
  <si>
    <t>By 2050, TotalEnergies would produce about 10 Mt CO₂e/year of Scope 1 residual emissions, with methane emissions aiming towards zero (below 0.1 Mt CO₂e/year); Scope 3 emissions totaling about 100 Mt CO₂e/year. To get to net‑zero together with society, TotalEnergies would contribute to ‘eliminate’ the equivalent of 100 Mt/year of CO₂ generated by our customers by developing carbon utilization (CCU) and carbon capture and storage (CCS) solutions of approximately 100 Mt CO₂e/year.</t>
  </si>
  <si>
    <t>Our aim is to reach net zero by 2050 or sooner for Scope 1 and 2 emissions within bp’s operational control (on a CO2e basis), including by maintaining ‘near-zero’ methane intensity across our operated producing assets, enabled by supportive government policies (see page 17 of bp's 2024 Sustainability Report).  
Removal of Scope 3 ambition
We have retired our aim related to the estimated Scope 3 (category 11) emissions from the carbon in our upstream oil and gas production. The estimated Scope 3 emissions from the carbon in our upstream oil and gas production were 322MtCO2 in 2024 – an 11% reduction relative to our 2019 baseline and a slight increase from 315MtCO2 in 2023. This increase was mainly associated with an increase in underlying production due to the ramp-up of major projects and higher asset performance (see page 24).
https://web.archive.org/web/20250829133514/http://www.bp.com/content/dam/bp/business-sites/en/global/corporate/pdfs/sustainability/group-reports/bp-sustainability-report-2024.pdf</t>
  </si>
  <si>
    <t>- Reduce absolute Scopes 1 and 2 emissions 42% by 2030, from a 2020 base year (SBTi validated) - Reduce absolute Scope 3 Category 11 “Use of Sold Products” emissions 42% by 2030, from the 2020 base year (SBTi validated)</t>
  </si>
  <si>
    <t>The overall ambition of Mercedes-Benz is to achieve net carbon neutrality across its fleet, entire value chain and the vehicles’ entire life cycle by 2039. It also aims to supply all production plants worldwide with 100% renewable energy by 2039 and reduce the carbon emissions of cars and vans by 60 % compared to 2021 by 2039. In support of the Paris Climate Agreement, they have identified decarbonisation as a key focus and core element to their sustainability strategy with a focus on actual avoidance and reduction of CO₂ emissions through electrified fleets. 
sources - https://web.archive.org/web/20250928161623/https://group.mercedes-benz.com/documents/investors/reports/annual-report/mercedes-benz/mercedes-benz-climate-transition-action-plan-2025.pdf and https://web.archive.org/web/20250726210848/https://group.mercedes-benz.com/documents/investors/reports/annual-report/mercedes-benz/mercedes-benz-annual-report-2024-incl-combined-management-report-mbg-ag.pdf#page=112
- In 2022, Mercedes-Benz already achieved its originally set target of reducing CO₂ emissions in its own plants (Scope 1 and 2) by 50 % by 2030 compared to 2018 and defined a new goal - see interim target</t>
  </si>
  <si>
    <t>At a global level, WBA has set a target for our GHG emissions reduction by 30 percent by the end of fiscal 2030 from a 2019 baseline.</t>
  </si>
  <si>
    <t>"Kroger’s current goal is to reduce GHG emissions from our operations by 30% by 2030, from a 2018 baseline. The goal was developed using climate science, supporting a well-below 2°C climate scenario according to the absolute contraction method." (page 39)</t>
  </si>
  <si>
    <t xml:space="preserve">In order to be aligned with the Paris Agreement and with the aim of limiting global temperature increase to 1.5°C, we have committed to be net zero in carbon emissions by 2050 also as part of the Net Zero Banking Alliance (NZBA).
This is done through:
- Contribute to limiting temperature increases to 1.5ºC in line with the NZBA and NZAMi
-Support our customers transition to a lowcarbon economy
- Remain carbon neutral and consume 100% electricity from renewable sources by 2025
-Manage climate and environmental risk according to regulatory and supervisory expectations &amp; setting sector portfolio alignment targets for 2030 in high-emissions portfolios. 
(https://www.santander.com/content/dam/santander-com/en/documentos/informe-anual-de-sostenibilidad/2024/sustainability_statement-2024-en.pdf )
</t>
  </si>
  <si>
    <t>• New 2050 ambition to reduce and displace
companywide GHG emissions for Scopes 1, 2, 3 and 4
by more than 45 million metric tons CO2e. (Based on 2011 base year, 32.3 mil metric tons CO2e)</t>
  </si>
  <si>
    <t xml:space="preserve">In september 2023, Allianz launched its 'Inaugural Net-Zero Transition Plan' which confirms previous commitments to at 230 target for GHG emissions from its own operations: "We are committed to...netzero GHG emissions by 2030 within our own operations"
In addition to this target, Allianz is "committed to transitioning our proprietary investment and P&amp;C underwriting portfolios to net-zero greenhouse gas (GHG) emissions by 2050 – consistent with a maximum temperature rise by the end of the century of 1.5°C, taking into account the best available scientific knowledge, including the findings of the IPCC" 
(source: Inaugural Net-Zero Transition Plan, p.2 - https://web.archive.org/web/20231114123625/https://www.allianz.com/content/dam/onemarketing/azcom/Allianz_com/sustainability/documents/Allianz_Inaugural-Net-Zero-Transition-Plan.pdf). 
</t>
  </si>
  <si>
    <t>LOUISVILLE, Ky.--(BUSINESS WIRE)-- Humana Inc. (NYSE: HUM), one of the nation’s leading health and well-being companies, is committed to reducing greenhouse gas emissions 54.6 percent by 2032 from a 2019 base year. In line with a 1.5°C trajectory, Humana’s near-term science-based emissions reduction targets have been approved by the Science Based Targets initiative (SBTi). https://press.humana.com/news/news-details/2023/Humana-Sets-Ambitious-Science-Based-Environmental-Targets-to-Reduce-Emissions-by-54.6-Percent/default.aspx#gsc.tab=0</t>
  </si>
  <si>
    <t xml:space="preserve">In October 2023, the Board of Directors approved PJSC Gazprom’s Climate Strategy through 2050. The strategy is designed to reduce carbon intensity in the production, transportation, storage, and processing of natural gas and to set the stage for increasing the share of natural gas used in the energy, industry, and transportation sectors.
The Climate Strategy is integrated into PJSC Gazprom’s corporate planning system. It sets out plans for reducing GHG emissions, which are then incorporated into corporate programs on long-term and innovative development in the form of strategic targets and key performance indicators.
</t>
  </si>
  <si>
    <t>Well-below 2°C</t>
  </si>
  <si>
    <t>RIL continues to make steady progress toward its Net Carbon Zero target by 2035, with a focused approach to reducing operational GHG emissions through energy conservations, renewable energy transition, carbon capture and utilisation, and industrial decarbonisation. To achieve its ambitious Net Carbon Zero target by 2035, Reliance announced plans to: • Establish and enable 100 GW of renewable energy by 2030 • Invest in the value chain, partnerships and future technologies, including upstream and downstream industries • Build giga factories to create and offer a fully integrated, end-to-end renewable energy ecosystem • Transform its business to Net Carbon Zero operation</t>
  </si>
  <si>
    <t>2°C</t>
  </si>
  <si>
    <t xml:space="preserve">"Nestlé aims to reduce its greenhouse gas (GHG) emissions by 20% by 2025 and 50% by 2030 from 2018 levels, on the road to net zero by 2050 at the latest. More specifically, on top of its net zero target, Nestlé submitted its Forest, Land and Agriculture (FLAG) and energy/industry targets, which were approved by the Science Based Targets initiative (SBTi) in 2023. As per those targets, Nestlé aims to reduce absolute Scope 3 FLAG GHG emissions by 50% by 2030 and 75% by 2050. Nestlé aims to reduce absolute Scopes 1, 2 and 3 energy/industry GHG emissions by 50% by 2030 and 90% by 2050, compared to a 2018 baseline". (Source: Non Financial Statement 2024, pg28)
https://web.archive.org/web/20250926181044/https://www.nestle.com/sites/default/files/2025-02/non-financial-statement-2024.pdf
</t>
  </si>
  <si>
    <t>'One of the main goals of the Climate Strategy is to reduce Sber’s greenhouse gas emissions and achieve carbon neutrality for Scopes 1 and 2 by 2030.' (p5)</t>
  </si>
  <si>
    <t>"Our ambitious goal is to achieve net-zero emissions as a Group by 2050. This applies to all emissions along the entire value chain – from our own operations to those of our suppliers and partners. We are aligning our climate targets with the Science Based Targets initiative (SBTi) and the 1.5 °C target of the Paris Agreement.
For our own company operations (Scope 1 and Scope 2), we aim to achieve climate neutrality by 2040. This includes reducing emissions in our stores, logistics, and administrative buildings as much as possible and offsetting any remaining unavoidable emissions."</t>
  </si>
  <si>
    <t>Carbon neutrality for the stores, scopes 1 &amp; 2 (https://web.archive.org/web/20250327173511/https://www.carrefour.com/sites/default/files/2022-05/Carrefour%20-%20Sustainability-Linked%20Bond%20Framework%20%282%29.pdf)
[From https://newclimate.org/wp-content/uploads/2022/02/CorporateClimateResponsibilityMonitor2022.pdf] : 'Carrefour’s carbon neutral by 2040 target appears to cover far less than 2% of the company’s emissions. Carrefour announced a new carbon neutrality target for 2040 on the eve of COP26 in October 2021, accompanied by the more specific target to reduce its scope 1 and 2 emissions by 70% by 2040, compared to 2019. This is a direct update of its existing SBTi approved 55% reduction by 2040 target. The significance of these targets is highly limited, since scope 1 and 2 emissions account for just 2% of Carrefour’s emissions. Carrefour’s separate interim target of 29% emission reductions from scope 3 emissions by 2030 is a far more significant target, given that scope 3 emissions account for 98% of the company’s footprint, but these emissions do not appear to be covered by the headline carbon neutrality target.'
-&gt; target by 2030 of 20% emission reductions from scope 3 emissions related to downstream transport vs.2019 according to their estimations in their 2023 DPEF p.87: https://web.archive.org/web/20250703095642/https://www.carrefour.com/sites/default/files/2024-07/DPEF.pdf
Carbon neutrality by 2040, this will involve using completely renewable electricity by 2030, Reducing the emissions resulting from the Group's  activities by 30% by 2025, by 39,5% by 2027 by 50% by 2030 and then by 70% by 2040 (compared with 2019 levels), a target aligned with the SBTi's 1.5°C scenario.  Using 100% renewable electricity by 2030.</t>
  </si>
  <si>
    <t xml:space="preserve">"Current climate goals are:
• By 2025, source 100% of our electricity needs from renewable sources
plus, "with an ambition to achieve net-zero emissions across our value chain by 2045" 
• By 2028, 80% of our suppliers by emissions covering purchased goods and services and upstream transportation and distribution will have science-based targets" (https://www.jnj.com/about-jnj/policies-and-positions/position-on-climate-action) 
(https://www.jnj.com/our-societal-impact/global-environmental-sustainability/our-approach-to-climate-action) </t>
  </si>
  <si>
    <t>"Long-term Targets - PTT: Achieve Carbon Neutrality by 2040 and Net Zero Emissions by 2050 for PTT’s owned
operations and PTT’s wholly owned subsidiaries" (Objectives/Targets, Climate Action, PPT plc corporate website)</t>
  </si>
  <si>
    <t>(Pg. 23&amp;25)
“we are working with the Science-based Targets Initiative (SBTi) to obtain their approval that our sustainability targets align with ambitious goals to limit the average rise of global temperatures to 1.5 degrees Celsius”
(Pg. 3)
“In line with our commitment to align with ambitious goals to limit the average rise of global temperatures to 1.5 degrees Celsius, we submitted our Scope 1 + 2, Scope 3, and FLAG GHG emission reduction targets to the Science-based Targets Initiative.”</t>
  </si>
  <si>
    <t>"Accelerate initiatives to achieve net-zero targets across the value chain from scopes 1 to 3 by 2040 and a zero environmental footprint by 2050" (Sony Sustainability Report 2024, pg. 14).
"Sony’s net-zero target for 2040 was approved as the net-zero target for the Science Based Targets initiative (SBTi) in August 2022... By 2040, Sony aims to achieve net-zero emissions in all Scopes" (Sony Sustainability Report 2024, pg. 24: https://www.sony.com/en/SonyInfo/csr/library/reports/SustainabilityReport2024_E.pdf)
"Net zero for Scope 1+2+3, Reduce absolute emissions by 90% vs. FY2018 level - Removal of residual carbon emissions" (page 104 https://www.sony.com/en/SonyInfo/csr/library/reports/SustainabilityReport2025_E.pdf)</t>
  </si>
  <si>
    <t>Well-below 2°C/Well-below 2°C</t>
  </si>
  <si>
    <t>BPCE’s Net Zero target is fully embedded in its VISION 2030 strategic plan and detailed in its public sustainability report, with sectoral decarbonization trajectories, interim targets, governance structures, and financing commitments. The target is operationalized across financing, investment, insurance portfolios, and own operations
"In July 2021, Groupe BPCE joined the Net Zero Banking Alliance (NZBA), a financial initiative of the United Nations Environment Program (UNEP FI) covering more than 40% of the assets financed by banks worldwide. This alliance between banking institutions is a decisive step in the mobilization of the financial sector. In accordance with its commitment to align the trajectory of its portfolios with the objective of carbon neutrality by 2050, Groupe BPCE has published its ambitions for the eleven sectors with the highest carbon emissions" - Page 62 of the report linked below
https://web.archive.org/web/20250812194304/https://www.groupebpce.com/app/uploads/2025/03/bpce-sustainability-report-2024.pdf</t>
  </si>
  <si>
    <t>'By 2050 we aspire to...Partner to achieve industrywide net-zero carbon emissions in civil aviation. To support the industry’s goals, we aim to directly address 30% of air transport carbon dioxide (CO2) emissions through the engines, aircraft systems and services in our 2050 civil fleet, relative to 2015 technology levels and the associated emissions baseline.' [emissions reduction target is a part of the industry net zero target, but it doesn't seem like Raytheon Technologies themselves will achieve net zero individually].  (p. 5, 2022 ESG report)</t>
  </si>
  <si>
    <t xml:space="preserve">ENGIE has set a goal of reaching Net Zero Carbon (1) throughout its entire value chain (scope 1, 2 and 3) by 2045, following a well-below 2°C trajectory certified by the Science Based Target initiative (SBTi) in February 2023.
*aiming for at least a 90% absolute reduction in greenhouse gas emissions from 2017 levels ( source - https://web.archive.org/web/20250824130356/https://www.engie.com/sites/default/files/assets/documents/2025-06/ENGIE_Brochure_Climat_2024-1906.pdf)
</t>
  </si>
  <si>
    <t>"Sysco has received approval from the Science Based Targets initiative (SBTi) for our Scope 1, 2 and 3 emissions reduction goals. This includes our 2030 target of reducing Scope 1 and 2 emissions by 27.5%" (Page 40).</t>
  </si>
  <si>
    <t xml:space="preserve">In their sustainability report they state this: "In our effort to achieve the goal of carbon neutrality, the Group expedited the implementation of the strategic plan of “Carbon Peak and Carbon Neutrality”. Through cooperation with the Office for Social Responsibility of China National Textile And Apparel Council, Weiqiao Textile participated in the Climate Stewardship 2030 Initiative initiated by China National Textile And Apparel Council and released its goals of “Carbon Peak and Carbon Neutrality”, aiming to achieve carbon peak by 2023 and carbon neutrality for its operation by 2049." But no other information was found. </t>
  </si>
  <si>
    <t>'-63%(2) in line with 1.5°C pathway “net zero Scope 1&amp;2” by 2030'  (p61)</t>
  </si>
  <si>
    <t>“Committed to net-zero emissions by 2035 in alignment with the SBTi” (2021-2022 ESG Report, P.40)</t>
  </si>
  <si>
    <t>"Shaanxi Coal Group actively focuses on the national strategic goal of "carbon peaking and carbon neutrality" to provide customers in different industries with high-quality, green, safe, reliable and efficient smart energy services." 
(http://www.shccig.com/ProductService/list/1125) 
China submitted its Mid-Century Long-Term Low Greenhouse Gas Emission Development Strategy (LTS) on October 28, 2021 to the UNFCCC, which contains the country’s commitment to reach “carbon neutrality before 2060”. (https://climateactiontracker.org/countries/china/net-zero-targets/)</t>
  </si>
  <si>
    <t xml:space="preserve">LUKOIL Group’s voluntary goal to reduce GHG emissions was developed in 2021 by reference to forecasts prepared by the Intergovernmental Panel on Climate Change based on the goal specified in Article 2 of the Paris Agreement to keep the increase in the global average surface air temperature below 2°C. It consists in reducing controlled GHG emissions (Scope 1 + Scope 2) by at least 20% by 2030 compared to the 2017 level. The Company also speaks up for the goals of the Oil &amp; Gas Decarbonization Charter to achieve zero GHG emissions for Scope 1 and Scope 2 by 2050, near-zero methane emissions and routine APG flaring in oil and gas production. </t>
  </si>
  <si>
    <t>Life has endorsed the Japanese government’s policy to target net zero emissions of Green-House Gasses (GHG) by fiscal 2050 and has set fiscal 2030 interim targets for GHG emission reduction in the investment portfolio* in order to achieve a net zero target by fiscal 2050.
*Target assets are domestic and foreign listed equities, domestic and foreign corporate bonds, and real estate.</t>
  </si>
  <si>
    <t>"Recently, we increased our ambition to align our lending portfolio with a net zero future by 2050 or sooner. This means we’ll now evolve our Terra approach to steer our loan book towards keeping the rise in global temperatures to a maximum of 1.5 °C, rather than well below 2 °C." p.11 of 2021 report.
We use our Terra approach to steer the most carbon-intensive parts of our portfolio towards reaching net zero by 2050. We combine a portfolio-level approach to the carbon-intensive sectors we’re active in with client engagement that strives to support companies in accelerating their own net-zero transitions. With Terra, we measure the emissions associated with clients active in the most carbon-intensive parts of the sector value chains, and use this information to benchmark our clients’ activities against the relevant decarbonisation scenarios. Additionally, by measuring the absolute financed emissions of our portfolio, we perform hotspot analyses to monitor our loan book, identify risks and opportunities, and define next steps for expansion of Terra's scope. (page 32)</t>
  </si>
  <si>
    <t>Our updated commitment, which received executive-level approval, is to reduce our absolute Scope 1 and Scope 2 emissions by 36% from a 2020 baseline. This updated commitment is in line with the absolute contraction model well-below 2°C scenario.</t>
  </si>
  <si>
    <t>The Toyota Tsusho Group supports the Paris Agreement, and in July 2021, we formulated a group-wide target to reduce greenhouse gas emissions by 50% by 2030 compared to 2019 and to become carbon neutral by 2050 as a concrete policy toward contributing to the transition to a decarbonized society.</t>
  </si>
  <si>
    <t>Wilmar’s net-zero target was officially validated by the Science Based Targets initiative (SBTi) in March 2025. The Group is committed to a 90% absolute reduction in Scope 1–3 emissions and a 72% reduction in Forest, Land and Agriculture (FLAG) emissions (Scope 1 &amp; 3) by 2050 from a 2022 base year.
📄 Reference: p. 40, 2024 Sustainability Report</t>
  </si>
  <si>
    <t>"We continue to work toward our 2025 carbon removal goal by first focusing on reductions across our Scope 1, 2 and 3 emissions and then removing any remaining emissions through nature-based carbon removal projects." (P.43, 360° Value Report 2024)</t>
  </si>
  <si>
    <t>We’ve set ourselves the challenge of being ‘carbon neutral’ by 2030.</t>
  </si>
  <si>
    <t>As a service company, Allstate’s operational greenhouse gas emissions are relatively small compared to the size and scope of our business. We committed to reduce Scope 1 and 2 emissions to zero by 2030 since this will increase efficiency and supports engagement to mitigate the impact of severe weather on customers.</t>
  </si>
  <si>
    <t xml:space="preserve">
Reach net-zero operational GHG emissions by 2030, using feasible technologies to remove emissions in an amount which equals or exceeds IBM’s residual emissions. Correspondingly, aim for residual emissions of 350,000 metric tons of CO2-equivalent (mtCO2e) or less by 2030. - With reference to the voluntary Greenhouse Gas Protocol, our GHG emissions goals address Scope 1 and Scope 2 (market-based) emissions, as well as Scope 3 emissions associated with IBM's electricity consumption at third-party co-location data centers.</t>
  </si>
  <si>
    <t>Helping to achieve the net-zero goal by 2050 also means building long-term thinking into our approach. pg 38 2024 Integrated approach 
Bouygues has made a tangible pledge to reduce its carbon footprint and that of its customers by 2030. Its six business segments have had their decarbonisation targets endorsed by the Science Based Targets initiative (SBTi). 
SCOPES 1 &amp; 2
 Net Zero Carbon
 Target 2025 - change energy sources and reduce energy use (ISO 50 001, monitoring and management of energy use on worksites, energy efficiency, etc.).
SCOPE 3A (Upfront  embodied)
-20% (Target 2025)
 SCOPE 3B  (Operational)
-30% (Target 2030)
 Net Zero Carbon (Target 2040)
 SCOPE 3B  (Operational)
-30% (Target 2030)
General driver: actions include eco-design, more ‘low carbon’ materials (low-carbon concrete, wood, etc.), greater circularity, redesigning current products and services to be more energy-efficient and better adapted to tomorrow’s climate, and supporting the Group’s suppliers and customers to collectively reduce their carbon footprint and use of resources.
(https://www.bouygues.com/en/climate-strategy/)</t>
  </si>
  <si>
    <t>Well-below 2°C/2°C</t>
  </si>
  <si>
    <t>Following the Paris Climate Agreement (COP 21), Renault Group has adapted its strategy to reduce greenhouse gas emissions from its activities and help limit global warming to well below 2°C and beyond, to continue its efforts to limit the rise in temperatures to 1.5°C. For 2050, Renault Group's ambition is to converge towards net zero carbon emissions over the entire lifecycle worldwide (and as early as 2040 in Europe). (p8)</t>
  </si>
  <si>
    <t>33% reduction in emissions per sq. ft. since 2007 baseline. Initiatives include energy efficiency (e.g., LED lighting), fuel conservation, and waste reduction. 
"Since conducting our baseline greenhouse gas inventory in 2007, we’ve added more than 21 million square feet to our overall operation. Concurrently, our carbon emissions per square foot have decreased by 33%" (pg. 14)
No targets declared.
Source: https://publix.widen.net/view/pdf/8xckqfj09d/CSR-Report.pdf</t>
  </si>
  <si>
    <t xml:space="preserve">"Based on our CO2e reduction targets, we strive to continuously reduce emissions in our production processes. In addition, we are currently focusing on offsetting the remaining CO₂e emissions...By 2039, all production sites worldwide should be carbon-neutral on the balance sheet." (P.84, 2024 Annual Report)
</t>
  </si>
  <si>
    <t>"We’re embracing a new goal to be 100% green by 2050 by reducing our greenhouse gas emissions 100%...United was the first airline to commit to achieving net zero GHG emissions by 2050 without relying on traditional carbon offsets, such as planting trees or voluntary offsets."</t>
  </si>
  <si>
    <t>"Our climate goals comprise three pillars: (1) financing climate solutions, by providing climate-related financing to clients in all sectors, including certain 
carbon intensive sectors; (2) advancing to net-zero, by working with clients to reduce emissions associated with our lending portfolio and setting 2030 sectoral emissions intensity reduction targets to keep us on course to meet our goal of achieving net-zero financed emissions by 2050; and (3) reducing our own emissions, by introducing solutions to minimize the Bank’s direct impact on climate change" (Pg 12, Scotiabank 2023 ESG Report)</t>
  </si>
  <si>
    <t>'Intesa Sanpaolo has chosen to pursue the “Net Zero” objective by 2050 for all its main business lines, including its own emissions, the lending and investment portfolios, the asset management and insurance divisions'. (p 27)</t>
  </si>
  <si>
    <t>Chubb’s short-term 20% absolute GHG reduction target (2016 baseline, 2025 goal) was met ahead of schedule in 2019 with a 22% reduction. The longer-term 40% reduction target for 2035 was achieved ahead of schedule in 2021 with a 49% reduction.</t>
  </si>
  <si>
    <t xml:space="preserve">
BHP is committed to achieving net zero operational greenhouse-gas (GHG) emissions (Scopes 1 and 2) by FY2050. The company has also set a medium-term target to reduce operational GHG emissions by at least 30 percent by FY2030, using a FY2020 baseline. This target covers all BHP-operated assets and is supported by a publicly available Climate Transition Action Plan (CTAP 2024 - https://web.archive.org/web/20251005190858/https://www.bhp.com/sustainability/climate-change/climate-transition-action-plan), which details pathways and assumptions for reaching the goal. BHP is also “working towards” net-zero value-chain (Scope 3) emissions by 2050, but this is an ambition rather than a formally validated target.</t>
  </si>
  <si>
    <t>'Our goal is to achieve carbon neutrality in our operations by 2035.' (p25)</t>
  </si>
  <si>
    <t xml:space="preserve">(Pg. 76) "In September 2021, Cisco committed to net zero greenhouse gas emissions by 2040, 10 years ahead of the time by which climate scientists say the planet must reach net zero to avoid the worst effects of climate change. Our net zero goal covers Cisco’s full carbon footprint, including the use of our products, our operations, and our supply chain. We plan to pursue approval for this goal from the Science-based Targets Initiative (SBTi) and will provide updates on our progress in future Purpose Reports."
"Our current goal to reduce supply chain-related Scope 3 emissions by 30 percent absolute by fiscal 2030 (compared to fiscal 2019) also builds upon a previous goal. In 2019, we met our goal to avoid 1 million metric tonnes of CO2e in our supply chain one year early. Other near-term targets will cover the company’s most relevant Scope 3 categories, such as the use of our products, and will be made public as they are finalized in fiscal 2022." </t>
  </si>
  <si>
    <t xml:space="preserve">"Oracle has set a target to achieve net-zero emissions by 2050 and to halve the greenhouse gas emissions across our operations and supply chain by 2030, relative to a 2020 baseline. We remain committed to achieving 100% renewable energy match across our operations, aligned with the 1.5C science-based target scenario for Scope 1 and Scope 2 emissions. We also aim to reduce the environmental impact of the products that we sell" (Source: 2024 CDP Corporate Questionnaire, Pg.29)
"Oracle has set a target to achieve net-zero emissions by 2050 and to halve the greenhouse gas emissions across our operations and supply chain by 2030, relative to a 2020 baseline. This target has been approved by the Exponential Roadmap Initiative, an accredited partner of the United Nations’ Race to Zero" (Source: 2022 Social Impact Report, pg.98)
</t>
  </si>
  <si>
    <t xml:space="preserve">We at BPCL are committed to scope one and two and aim to be net-zero by 2040. This strategic business unit is a part of it. We are seeing a shift from fossil fuels to renewable. India would be among the countries, which will continue to grow in fossil fuels, but we understand that it has to eventually move to clean energy,” informs Amit Garg, Executive Director, Renewable Energy, BPCL. BPCL has committed to offset emissions from its crude oil refining operations and from the energy it uses by 2040, referred to as scope one and two emissions.
</t>
  </si>
  <si>
    <t xml:space="preserve">Net zero target covers scopes 1,2 and 3, by FY2050, 90% of which is emissions reduction.  </t>
  </si>
  <si>
    <t>We had set separate 2017 greenhouse gas
emissions reduction targets by scope and by
source: 1% for Scope 1; 4.7% for Scope 2; and
1.57% for Scope 3. All scope 1 and 2 emissions
in 2017 will, reduction targets notwithstanding, be fully offset against atmospheric
carbon sequestration through native forest
reforestation and preservation projects (Pg. 47)</t>
  </si>
  <si>
    <t xml:space="preserve">In that vision Marubeni has set a goal to strive for net-zero GHG (greenhouse gas) emissions from the group by 2050. </t>
  </si>
  <si>
    <t>Saint-Gobain commits to reduce absolute scope 1 and 2 GHG emissions 33% by 2030 from a 2017 base year. Saint-Gobain also commits to reduce absolute scope 3 GHG emissions … 16% within the same timeframe. Saint-Gobain further commits to reduce absolute scope 1, 2 and 3 GHG emissions 90% by 2050 from a 2017 base year.</t>
  </si>
  <si>
    <t xml:space="preserve">" We are committed to the SBTi Business Ambition for 1.5 °C and have set science-based targets in relation to our emissions in pursuit of our net-zero targets. We have also set milestone targets along the way."(Annual Report 2024, p.21) "The Volvo Group aims to reach net-zero value chain greenhouse gas emissions by 2040." (Annual Report 2024 p. 21)
</t>
  </si>
  <si>
    <t>"The Company’s ultimate goal is to achieve Net Zero emissions by 2040. The Science Based Target Initiative (SBTi) has certified that this trajectory is consistent with the objectives of the Paris Agreement. Thus, the aspiration is that by 2040, absolute emissions from all its scopes would be reduced by 90% compared to 2020 and residual emissions would be neutralised in accordance with the highest quality standards." [p. 72 of https://www.iberdrola.com/documents/20125/42388/IB_Sustainability_Report.pdf]</t>
  </si>
  <si>
    <t xml:space="preserve">We have designed and implemented environmental goals—including our goal to achieve Net-Zero emissions in Scopes 1, 2 and 3 by 2050—that not only reflect our science-led, innovation-focused approach, but that also ensure accountability to those we serve through strong governance and transparent reporting practices. </t>
  </si>
  <si>
    <t>"Specifically, we have added the perspective of carbon neutrality to our CO2 reduction plans under Eco Vision 2025, the Company’s environmental management policy formulated in 
2016. For our Monozukuri activities, we have adopted the target of realizing carbon-neutral electricity by fiscal 2026 (carbon credits to be used with respect to gas) and becoming 
completely carbon neutral, including gas, by fiscal 2036."</t>
  </si>
  <si>
    <t xml:space="preserve">TIAA is committed to reducing carbon emissions and we’ve set Net Zero goals for our own operations (2040),
assets managed by Nuveen Real Estate (2040), and assets managed in the GA (2050). </t>
  </si>
  <si>
    <t>'As of the end of 2020, we exceeded this goal, and in April 2021, we announced our commitment to become carbon neutral across our owned operations by 2030.' (p79)</t>
  </si>
  <si>
    <t>"Founded in 2015, the Science-Based Targets initiative (SBTi) encourages businesses to set science-based targets to reduce their greenhouse gas emissions, to help effectively combat climate change. The SBTi target validation team has evaluated the targets of Orange’s near-term (2030) and long-term (2040) commitments to be consistent with keeping the planet’s global warming below 1.5°C and aligned with the need to achieve net zero emissions by 2050 or earlier. Achieving net zero by 2040, ten years before the industry’s recommendations." (Source: https://archive.vn/jNEBS)</t>
  </si>
  <si>
    <t>"By 2040:
We will reach net zero emissions by reducing 90% of our emissions (Scopes 1, 2 and 3).
We will neutralise residual emissions annually (the remaining 10%)." (Source: https://archive.vn/B0AYh)</t>
  </si>
  <si>
    <t>In 2022, the DZ BANK banking group7 began to align its business portfolios with the general parameters aimed at achieving the Paris climate agreement. To this end, the DZ BANK banking group undertakes to align its portfolios in particularly carbon-intensive sectors with the 1.5°C target. The sector-specific decarbonization pathways are running on a medium to long-term convergence with the 1.5°C reference pathway. Conformity with the 1.5°C target pathway should be achieved in 2050 for selected sectors. The entities in the DZ BANK banking group formally declared this ambition as part of voluntary commitments such as the Net Zero Banking Alliance Germany and the collective commitment to climate action of the German financial sector.
The targets were set on the basis of these scenarios and assumptions. The sector targets for the DZ BANK banking group are aimed at aligning the lending and investment portfolios with the Net Zero Emissions 2050 scenario (NZE) of the International Energy Agency in the long term.
The DZ BANK banking group’s decarbonization target pathway is broadly aligned with the International Energy Agency’s Net Zero Emissions (IEA NZE) reference pathway, which is recognized internationally and by the science community and is based on an absolute metric (financed emissions – megatonnes CO2eq). The target is limited to upstream oil and gas activities 9 (extraction and production; Scope 3 greenhouse gas emissions), not to geographical boundaries. It covers the original target period from 2024 to 2050 (26 years) with defined interim targets for 2027, 2030, and 2040.</t>
  </si>
  <si>
    <t>Achieve net zero GHG emissions in our operations by 2030 and investment portfolio by 2050.”</t>
  </si>
  <si>
    <t>"For the past three years, we have been working to progressively set interim 2030 sector-level financed emissions targets. The objective of setting and tracking against these 2030 targets is to help us support Australia’s transition to net zero by 2050 and meet our NZBA commitment."(p26)</t>
  </si>
  <si>
    <t>We have committed to becoming net-zero by 2050 and joined the Business Ambition for 1.5°C campaign led by the Science Based Targets initiative (SBTi), aligning our goals with the Paris Agreement and the Sustainable Markets Initiative Health Systems Task Force joint supplier standards. This commitment expands on our near-term targets for Scope 1, 2, and 3 emissions, which are aligned with a 1.5°C trajectory. </t>
  </si>
  <si>
    <t>• Reduce absolute Scope 1 and 2 carbon emissions by 30% from 2018 baseline by the end of 2030, consistent with the objectives of the Science Based Targets initiative (SBTi). 
• In 2023, 7% absolute reduction in Scope 1 and 2 emissions in 2023 (versus 2018 baseline); the emissions production decreased by 1% compared with 2022.
• In 2023, a dedicated environmental sustainability capital fund of $15 million annually was established to support the completion of priority energy efficiency projects.
(Sources: Abbott 2030 Sustainability Plan and Global Sustainability Report 2023)</t>
  </si>
  <si>
    <t>We established the “KB GREEN WAVE 20301” as a strategic goal to integrate ESG factors into conducting our business and further build stakeholder trust. We aim to pursue carbon neutrality
based on KB Net Zero S.T.A.R., our mid-to-long-term carbon neutrality strategy. We will reduce our internal emissions by 42% by 2030 to achieve carbon neutrality by 2040 and reduce
our asset portfolio’s emissions by 33% by 2030 to become carbon neutral by 2050.</t>
  </si>
  <si>
    <t xml:space="preserve">Hanwha Corporation declared in 2021 its 'Hanwha Net Zero 2040' carbon neutrality goal and plan, a transition plan aimed at 100% reduction by 2040, in line with international moves to limit global temperature rise to within 1.5 ºC of pre-industrial levels. With the goal of 'Hanwha Net Zero 2040', Hanwha Corporation is promoting sustainable growth of itself and the society by discovering low-carbon eco-friendly businesses, reducing greenhouse gas, and actively switching to a renewable energy ecosystem. To this end, Hanwha Corporation is also proactively responding to domestic and foreign environmental regulations such as regulations on GHG emissions, increase in carbon tax, and expanding the introduction of renewable energy. Hanwha Corporation reports the activities of the semi-annual ESG council so that the implementation status of the transition plan can be regularly reviewed at the board level. In addition, each environment safety health organization under the direct control of the CEO of each division and CSO (Chief Safety &amp; Environment Officer) play a role in establishing environment and safety systems and plans for domestic and foreign sites and responding to issues. </t>
  </si>
  <si>
    <t>● By 2050, net zero carbon emissions is ahieved</t>
  </si>
  <si>
    <t xml:space="preserve">Reduce absolute scope 1 and 2 GHG  emissions, on a net equity basis, by 35% from 2019 levels by year‑end 2035, as we build toward our long‑term ambition for net zero emissions by 2050.
</t>
  </si>
  <si>
    <t>'In November 2023, SF officially signed and submitted the Business Ambition for 1.5°C Commitment Letter to the “Science-Based Carbon Target Initiative” (SBTi), demonstrating the company’s commitment to achieving science-based greenhouse gas emission reduction targets and striving to achieve net-zero emissions in the value chain by 2050.' (P.74, 2024 Sustainability Report) 
"Overall Net-Zero Target: S.F. Holding Co., Ltd commits to reach net-zero greenhouse gas emissions across the value chain by 2050." (SBTi target dashboard)</t>
  </si>
  <si>
    <t>Goal: Achieve net zero (scopes 1 &amp; 2) by 2030 with 100% renewable energy
• Progress: Discovery set this public goal in December 2021, and is working to begin to make progress against the goal. Discovery already prioritizes offsetting its emissions, and is identifying other ways to invest in renewable energy infrastructure. In December 2021, we also became a member of RE100 joining other leading businesses who are committed to 100% renewable energy across the globe. This commitment will strengthen our net zero approach by aligning our renewable energy generation and procurement strategy with RE100 criteria and addressing the importance of credible claims and regionality.</t>
  </si>
  <si>
    <t>Netflix states that in 2022, the company achieved its goal of netting all remaining emissions to zero by investing in nature-based carbon credits and renewable energy credits: "To supplement our decarbonization work, we delivered on our promise to net all remaining emissions to zero, across all three scopes, in 2022. We did this by investing in nature to retain and remove carbon (nature-based carbon credits) and match remaining electricity use to like-for-like renewable energy credits" (Netflix Environmental Social Governance Report 2022, pg. 28: https://s22.q4cdn.com/959853165/files/doc_downloads/2023/06/29/Netflix_2022-ESG-Report-FINAL.pdf).
“Netflix’s 2022 net zero claim was achieved primarily through high-quality carbon credits and renewable energy certificates, not full value-chain decarbonization. The company continues to pursue deep emission reductions in line with a 1.5°C pathway, targeting a 46% absolute reduction by 2030 and net zero by 2050 across all scopes.”</t>
  </si>
  <si>
    <t>'To reach net-zero global operational GHG emissions for Scopes 1, 2 and 3 by 2040' (p20) nb 'We also maintain our 2025 GHG reduction goal, consistent with science-based reductions required to keep global warming well below 2°C, to reduce absolute Scope 1 and 2 GHG emissions by 30% compared to a 2014 base year.' (p65)</t>
  </si>
  <si>
    <t>KDDI aims to achieve net-zero CO2 emissions in its business activities by fiscal 2030</t>
  </si>
  <si>
    <t>Our Science-based Targets:
To address climate change and our Company GHG emissions footprint, we have set the following targets, both approved by the Science Based Targets initiative (SBTi):
• We commit to reduce absolute Scopes 1 and 2 GHG emissions by 32.5% by 2032 from a 2019 base year
• We also commit that 67% of suppliers (by emissions) covering purchased goods and services, have science-based targets by 2027
Pg 40 of 2024 report</t>
  </si>
  <si>
    <t>"We have an ambition to be net zero by 2050 across our financed emissions, assets under management (AUM) and our operational value chain."
Climate-related Disclosures Report page 4</t>
  </si>
  <si>
    <t>"On January 5, 2022, we announced carbon reduction goals in line with Science Based Targets initiative 1.5℃(SBTi1.5℃) with an ambition to reach carbon neutrality by 2050. In January 2024, Luxshare Precision's emissions reduction targets were officially validated and approved by the SBTi." (Company Initiatives, Corporate Website)</t>
  </si>
  <si>
    <t>SAP committed to achieve net-zero along the value chain in line with a 1.5°C future in 2030.</t>
  </si>
  <si>
    <t>Includes Scopes 1, 2 and 3 emissions as a business operator and with Scope 1 and 2 emissions from investees. "Strengthen initiatives to achieve net-zero CO2 emissions status by the end of FY2050 from the standpoint of both a business operator and an institutional investor • Further reduce energy consumption while  promoting the phased introduction of renewable
energy, with the aim of reducing CO2 emissions from our own operations • Proactively execute ESG investment and financing while stepping up engagement with investees to encourage them to reduce the volume of CO2 emissions from their operations"</t>
  </si>
  <si>
    <t>'In April 2024, the SBTi successfully validated our full value chain goal to reduce absolute end-to-end CO2e emissions by about 35% by 2030 and to reach net-zero by 2050 from a 2018 base year, including the reduction of absolute gross scope 1 and 2 GHG emissions by 50.4% within the same timeframe, in line with the 1.5ºC reduction pathway.' (p19)</t>
  </si>
  <si>
    <t xml:space="preserve">'In July 2020, Starbucks joined Transform to Net Zero as a founding member. The Initiative’s objective is to accelerate the transition to a net zero global economy no later than 2050, and as such Starbucks has committed to be Net Zero by 2050.' (2023 CDP Report). </t>
  </si>
  <si>
    <t>2050 targets: Customer success powered by carbon neutral technologies that address air quality. Carbon neutrality and near zero pollution in Cummins’ facilities and operations.</t>
  </si>
  <si>
    <t>"METRO’s new near-term science-based targets (SBT), which have yet to be approved by the Science Based Targets initiative (SBTi), are consistent with the level of decarbonization required to keep global temperature increases to 1.5°C compared to pre-industrial temperatures. Our targets with a 2023 base year will consist of:
• [SBT1] Reducing absolute scope 1 and scope 2 greenhouse gas (GHG) emissions by 42% by 2030;
• [SBT2] Having 45% of our suppliers by spend with science-based targets by 2028;
• [SBT3] Reducing absolute scope 3 GHG emissions from purchases of goods and services by 25% by 2030;
• [SBT4] Reducing absolute scope 3 GHG emissions from downstream transportation and distribution by 25% by 2030; and
• [SBT5] Reducing scope 3 FLAG GHG emissions by 30% by 2030."
- GHG EMISSIONS INFO SHEET, Update December 2024</t>
  </si>
  <si>
    <t>"Our near-term target and KPI, embedded in long-term incentives, is to reduce GHG emissions across our operations (Scopes 1 and 2) by 4.2% year-on-year. We continue to work towards our long-term target of ‘working towards a net zero value chain by 2050’." (Annual Report 2023 BAE Systems plc, pg. 49).</t>
  </si>
  <si>
    <t>Transition our investment portfolios to net zero greenhouse gas emissions by 2050
Our supply chain will be net zero by 2035</t>
  </si>
  <si>
    <t>Reduced Scope 1 GHG from 14.16 to 10.78 MMTeCO2e between 2021 and 2023</t>
  </si>
  <si>
    <t>"Net Zero Value Chain" by 2050 (P.81, 2024 Combined Annual and Sustainability Report)
"BAT has a target..., by 2050, to achieve Net Zero GHG emissions across our value chain." (P104, 2023 Combined Annual and ESG Report)
"In 2021, we joined the UN-backed Race to Zero Campaign and the Science-Based Targets Business Ambition for 1.5ºC, an alliance to halve global emissions by 2030 and achieve net zero carbon emissions by 2050." (P12, Low Carbon Transition Plan 2022)</t>
  </si>
  <si>
    <t>" Linde‘s 2050 climate neutrality ambition is based upon IEA’s scenario analysis, as described in its latest 2020 ETP paper.  This well-below 2 degrees Sustainable Development Scenario (SDS) recognized that the chemical sector as a whole is one that is hard to abate and projects the GHG trajectory for this industry as declining after 2030, reaching net zero after 2070.  Linde’s trajectory foresees a much earlier decline in absolute emissions, reaching climate neutrality by 2050.  Analysis shows that this trajectory equates to an average decline of 4 percent of emissions per year, as compared to business-as-usual emissions. Therefore, Linde considers its 2050 net zero goal to be in line with the global goal to limit warming to 1.5 degrees." (p. 23, Sustainable Development Report 2022)</t>
  </si>
  <si>
    <t xml:space="preserve"> To reach this goal, considering the lead time required for our products and technologies to enter service, we at MHI have de- clared our intent to realize net zero CO2 emissions by 2040, ten years ahead of the Japanese government’s target.
By our estimate, CO2 emissions from products we have provided to our customers (Scope 3) totaled approxi- mately 􏰍.􏰣 billion tons as of 􏰐􏰟􏰍􏰑. We are confident in our ability to make a significant contribution to global 􏰤arbon Neutrality by reducing those emissions with our techno- logical capabilities.
In our MISSION NET ZERO announcement, we set two targets􏰈 first, to cut our 􏰕cope 􏰥 􏰦 􏰤􏰤􏰙􏰕 emissions by
50% compared to 2019 levels by 2030, and then, to reach Net Zero by 2040. Secondly, we set two targets regard- ing Scopes 1 and 2 emissions–CO2 emissions resulting from our Group-wide production activities. We will reduce Scopes 1 and 2 emissions by 50% compared to 2014 levels by 2030 and then achieve Net Zero by 2040. We have already succeeded in reducing our Scopes 1 and 2 emissions by more than 40%. Today, we are proceeding with plans to demonstrate our Carbon Neutral Factory concept at Mihara Machinery Works in western Japan. We aim to achieve Carbon Neutrality at this manufacturing facility mainly by replacing conventional power sources with green energy derived from renewables, electrifying heat sources, and installing energy management systems. By applying the e􏰨perience gained through these e􏰊orts and working closely with our peers in industry, we will develop innovative, carbon neutral solutions and propose them to our customers. (Pg. 12)
Under MISSION NET ZERO, our 2040 Carbon Neutrality 􏰴eclaration, 􏰃􏰄􏰅 􏰀roup􏰇s first goal is to reduce our 􏰤􏰢2 emissions (Scopes 1 and 2) to 50% of 2014 levels by 2030 and reach Net Zero emissions by 2040.
Our second goal focuses on Scope 3 emissions, the majority of which arise from customers’ use of our prod-
2030 -50% (Compared to 2014) * Scopes 1 and 2: Calculation based on GHG Protocol
ucts. We aim to reduce CO2 emissions throughout our entire value chain to 50% of 2019 levels by 2030 after deducting reductions from CCUS* and to reduce them to Net Zero by 2040. (Pg. 32)
</t>
  </si>
  <si>
    <t xml:space="preserve">"We chose the “Net Zero Emissions by 2050” scenario of the International Energy Agency (IEA) as the basis for the transition scenario analysis as it features net zero CO2 energy sector and industrial process emissions in 2050, while achieving universal energy access in 2030." (pg. 29)
</t>
  </si>
  <si>
    <t>We are committed to achieving carbon neutrality across Wistron’s operations by 2030 and net-zero emissions across the entire value chain by 2050.</t>
  </si>
  <si>
    <t xml:space="preserve">“To address the climate crisis, Medtronic has set an ambition to achieve net zero carbon emissions by fiscal year (FY) 2045 across its operations and value chain (scopes 1, 2, and 3). Achieving net zero carbon emissions will be no easy feat, but the environmental and health benefits justify the effort.” 
“We have a goal of becoming carbon neutral in our operations by fiscal year 2030, and to reduce carbon emissions to net zero in our operations, supply chain, and logistics by fiscal year 2045. To achieve the ambition, we created a Decarbonization Roadmap and will pursue setting carbon emission reduction targets across scopes 1, 2, and 3.”
Source: https://web.archive.org/web/20250714214025/https://europe.medtronic.com/xd-en/our-impact/carbon-reduction.html
</t>
  </si>
  <si>
    <t>Carbon neutral commitment (C = company, V = value chain, G= Government, S = subsidiary, U = unspecified, x = less than 50% of rev, N=no)</t>
  </si>
  <si>
    <t>Carbon credits (Y = yes, N = no, R = removals only, U = unclear)</t>
  </si>
  <si>
    <t>Net zero commitment (V = value chain, C = company, S = subsidiary, U = unclear, x = less than 50% rev)</t>
  </si>
  <si>
    <t>No Data Found</t>
  </si>
  <si>
    <t>https://corporate.walmart.com/content/dam/corporate/documents/purpose/environmental-social-and-governance-report-archive/walmart-fy2022-esg-summary.pdf</t>
  </si>
  <si>
    <t xml:space="preserve">Aramco announced
its ambition to achieve net-zero
Scope 1 and Scope 2 greenhouse
gas emissions by 2050 from our
wholly-owned operated assets </t>
  </si>
  <si>
    <t>Scope 1 + 2</t>
  </si>
  <si>
    <t>https://www.aramco.com/-/media/publications/corporate-reports/sustainability-reports/report-2023/english/2023-saudi-aramco-sustainability-report-full-en.pdf</t>
  </si>
  <si>
    <t>Scaling our positive impact is underpinned by The Climate
Pledge—a commitment to be net-zero carbon by 2040—which
we co-founded in 2019</t>
  </si>
  <si>
    <t>https://sustainability.aboutamazon.com/2022-sustainability-report.pdf</t>
  </si>
  <si>
    <t>Unsure of data</t>
  </si>
  <si>
    <t>Desktop research</t>
  </si>
  <si>
    <t>Use NZ Tracker Data</t>
  </si>
  <si>
    <t>Field</t>
  </si>
  <si>
    <t>Definition</t>
  </si>
  <si>
    <t>Oher details</t>
  </si>
  <si>
    <t>Whether a company has an RE100 target (enter Y if they have one, leave it empty if they don't have one)</t>
  </si>
  <si>
    <t>World’s most influential businesses committed to using 100% renewable electricity in their operations.</t>
  </si>
  <si>
    <t>When the company joined the RE100 initiative</t>
  </si>
  <si>
    <t>As per RE100 Members table</t>
  </si>
  <si>
    <t>When the company plans to achieve their RE100 target</t>
  </si>
  <si>
    <t>Other commitments to use 100% renewable energy not members of RE100</t>
  </si>
  <si>
    <t xml:space="preserve">Target Year for non-Recompanies </t>
  </si>
  <si>
    <t>Source (Link and page) for non-RE members</t>
  </si>
  <si>
    <t>Does the company has Science Based Targets? (SBT is in the short term, 5 to 10 years away from baseline)</t>
  </si>
  <si>
    <t>Committed = letter sent committing to set targets; Target Set= SBTi approved the target set by the company</t>
  </si>
  <si>
    <t>Temprature alignment ( Paris agreements)</t>
  </si>
  <si>
    <t>Earliest target year, if company is SBT committed, then default for target year is 2030.</t>
  </si>
  <si>
    <t>Does the company has Long Term Science Based Targets? (SBT is in the long term, long-term reduction e.g. 90% of Scope 1)</t>
  </si>
  <si>
    <t>Committed = letter sent committing to set targets</t>
  </si>
  <si>
    <t>Committed = letter sent committing to set targets; Target Set= SBTi approved the target set by the company; Removed = the company failed to provide evidence and the commitment is removed</t>
  </si>
  <si>
    <t>The company committed to reach netZero with SBTi</t>
  </si>
  <si>
    <t>SBTi NZ approved (T = target set, C = committed)</t>
  </si>
  <si>
    <t>Whether the company has an SBTi approved net zero target</t>
  </si>
  <si>
    <t>When the company plans to achieve their SBTi net zero target</t>
  </si>
  <si>
    <t>When the company set their SBT</t>
  </si>
  <si>
    <t>Any other non-SBTi reduction targets?</t>
  </si>
  <si>
    <t>Non-SBTi reduction target commitment year</t>
  </si>
  <si>
    <t>Details provided by the SBTi on the scope of the target and targeted reductions</t>
  </si>
  <si>
    <t>When the company plans to achieve their SBT (if they give two targets date, use the nearest date)</t>
  </si>
  <si>
    <t>The base year specified in the company's target (e.g., 30% reduction by 2030 versus a 2019 baseline)</t>
  </si>
  <si>
    <t>Percentage reduction of Scope 1 and 2 emissions specified in the target</t>
  </si>
  <si>
    <t>Percentage reduction of Scope 3 emissions specified in the target</t>
  </si>
  <si>
    <t>Percentage reduction of Scopes 1, 2 and 3 emissions specified in the target</t>
  </si>
  <si>
    <t>Whether the company has a carbon neutral target (use the codes given, or leave it blank if they don't have a target)</t>
  </si>
  <si>
    <t>The scope of the target as specified by the company (e.g., "operations" or "supply chain")</t>
  </si>
  <si>
    <t>The target as described by the company (e.g., "climate neutral," "zero carbon"</t>
  </si>
  <si>
    <t>When the company plans to achieve their carbon neutral target</t>
  </si>
  <si>
    <t>When the company announced their carbon neutral target</t>
  </si>
  <si>
    <t>Whether the company uses or plans to use carbon credits to meet their target. If not mentioned mark as U, only mark N if they specify they do not use carbon credits</t>
  </si>
  <si>
    <t>Link to press release or sustainability report with target announcement</t>
  </si>
  <si>
    <t xml:space="preserve">Any caveats or other things to note about the target </t>
  </si>
  <si>
    <t>Whether the company has a net zero target (use the codes given, or leave it blank if they don;t have a target)</t>
  </si>
  <si>
    <t>The target as described by the company (e.g., "net zero," "zero net" "zero emissions")</t>
  </si>
  <si>
    <t>When the company plans to achieve their net zero target</t>
  </si>
  <si>
    <t>Net zero announcement year</t>
  </si>
  <si>
    <t>When the company announced their net zero target</t>
  </si>
  <si>
    <t xml:space="preserve">Whether the company uses or plans to use carbon credits to meet their target </t>
  </si>
  <si>
    <t>Any caveats or other things to note about the target</t>
  </si>
  <si>
    <t>Who did the research</t>
  </si>
  <si>
    <t>When was the research done</t>
  </si>
  <si>
    <t>Carbon Neutrality</t>
  </si>
  <si>
    <t xml:space="preserve">We defined carbon neutrality as “GHG emissions or other activities with warming effects attributable to an actor are fully compensated by GHG reductions or removals, or other activities with cooling effects, exclusively claimed by the actor, such that the actor’s net contribution is zero, irrespective of the time period or the relative magnitude of emissions and removals involved.” For this research, we accepted companies’ self-identification as “carbon neutral”, “climate neutral”, “fully offset”, “CO2 neutral”, “compensated emissions”, “net carbon neutral”, or “greenhouse gas neutral” across either: all GHG Scopes (1, 2 and 3), all Scope 1 and Scope 2 emissions; “company”; or “operations”.  When reports, press releases and webpages were not published in English, translated terms were used to find the relevant targets. </t>
  </si>
  <si>
    <r>
      <t xml:space="preserve">The Paris Agreement alludes to the concept of net zero as “When anthropogenic emissions of greenhouse gases (GHGs) to the atmosphere are balanced by anthropogenic removals over a specified period”. The UNFCCC Race to Zero defines net zero as “An actor reduces its emissions following science-based pathways, with any remaining GHG emissions attributable to that actor being fully neutralized by like for-like removals (e.g., permanent removals for fossil carbon emissions) exclusively claimed by that actor, either within the value chain or through purchase of valid offset credits.” </t>
    </r>
    <r>
      <rPr>
        <b/>
        <sz val="11"/>
        <color theme="1"/>
        <rFont val="Calibri"/>
        <family val="2"/>
      </rPr>
      <t xml:space="preserve">For this research, we defined net zero as those companies that selfidentified as “net zero”, “zero net emissions”, “zero CO2 emissions”, “zero carbon”, “net zero carbon” or “neutralized residual emissions”. </t>
    </r>
  </si>
  <si>
    <r>
      <t>The RE100 targets are commitments for companies to supply 100% of their electricity from renewable sources</t>
    </r>
    <r>
      <rPr>
        <sz val="11"/>
        <color rgb="FF70AD47"/>
        <rFont val="Calibri"/>
        <family val="2"/>
      </rPr>
      <t>.</t>
    </r>
  </si>
  <si>
    <t>The  Science-Based Targets are from The Science-Based Target Initiative (SBTi) were reviewed. Unless specified otherwise, we included all “Target Qualifications” (1.5ºC, Well-below 2ºC, 2ºC) and “Statuses” (both “Targets Set” and “Committed” to set a target). For the purposes of our analysis, companies “Committed” to set a target were classified as having a target by 2030.  Data was taken from the SBTi Target dashboard.</t>
  </si>
  <si>
    <t>Other Emission Reductions Target</t>
  </si>
  <si>
    <t>Other reduction targets that do not fall nder any of the above definitions</t>
  </si>
  <si>
    <t>Rules</t>
  </si>
  <si>
    <t>For no SBTi affiliated targets or commitments, mark colW “SBT (Y = yes, N=no)” with an N to mark it has been looked at. No need to fill in other SBTi-related columns.</t>
  </si>
  <si>
    <t>Target Type</t>
  </si>
  <si>
    <t>target specifics</t>
  </si>
  <si>
    <t xml:space="preserve">target level </t>
  </si>
  <si>
    <t>Target Description (in their words)</t>
  </si>
  <si>
    <t>Temperature Alignment (°C)</t>
  </si>
  <si>
    <t>Baseline Year</t>
  </si>
  <si>
    <t>scopes targetted</t>
  </si>
  <si>
    <t>Scopes measured</t>
  </si>
  <si>
    <t>Carbon Credits Used (Y/N)</t>
  </si>
  <si>
    <t>SBTi status</t>
  </si>
  <si>
    <t>RE100 Status</t>
  </si>
  <si>
    <t>Source / Link</t>
  </si>
  <si>
    <t>Renewable Energy</t>
  </si>
  <si>
    <t>Committed to using 100% renewable electricity across operations by 2030 as part of RE100.</t>
  </si>
  <si>
    <t>1.5 °C (aligned with RE100 and IEA NZE pathway)</t>
  </si>
  <si>
    <t>–</t>
  </si>
  <si>
    <t>Scope 2 (electricity)</t>
  </si>
  <si>
    <t>Tongwei Group ESG Report 2024 (EN–前言)</t>
  </si>
  <si>
    <t>Member of RE100 since 2024; goal covers all operational electricity consumption.</t>
  </si>
  <si>
    <t>Achieve carbon neutrality in company operations by 2030.</t>
  </si>
  <si>
    <t>1.5 °C (aligned with IEA NZE)</t>
  </si>
  <si>
    <t>Scopes 1 &amp; 2</t>
  </si>
  <si>
    <t>Operational carbon neutrality through energy efficiency, electrification, and renewable energy use.</t>
  </si>
  <si>
    <t>Achieve carbon neutrality across the entire value chain by 2050.</t>
  </si>
  <si>
    <t>1.5 °C (IEA NZE scenario reference)</t>
  </si>
  <si>
    <t>Scopes 1, 2, and 3</t>
  </si>
  <si>
    <t>Value-chain net zero target aligned with China’s dual-carbon policy; covers all upstream and downstream emissions.</t>
  </si>
  <si>
    <t>Emission Reduction</t>
  </si>
  <si>
    <t>Reduce Scope 3 emission intensity by 55.8% by 2030 (baseline 2023).</t>
  </si>
  <si>
    <t>Explicit numerical reduction target; intensity-based, focused on product and supply-chain improvements.</t>
  </si>
  <si>
    <t xml:space="preserve">Magnit </t>
  </si>
  <si>
    <t>Reduce Scope 1 and 2 greenhouse gas emissions by 25% by 2030 (baseline 2021).</t>
  </si>
  <si>
    <t>Magnit 2024 ESG &amp; CSR Impact Report</t>
  </si>
  <si>
    <t>Company target covering direct and indirect energy emissions; implemented via energy efficiency, refrigeration modernization, and renewable sourcing.</t>
  </si>
  <si>
    <t>Increase the share of renewable and low-carbon energy used in operations to 50% by 2030.</t>
  </si>
  <si>
    <t>Part of Magnit’s decarbonization roadmap; includes expansion of renewable procurement agreements and on-site solar projects.</t>
  </si>
  <si>
    <t>Strive toward carbon neutrality in own operations by 2050.</t>
  </si>
  <si>
    <t>Long-term ambition aligned with Russia’s national low-carbon strategy; no specific pathway or offset usage disclosed.</t>
  </si>
  <si>
    <t>Carbon Peak</t>
  </si>
  <si>
    <t>Governemnt</t>
  </si>
  <si>
    <t>Achieve peak carbon emissions before 2030 in line with national “dual carbon” goals.</t>
  </si>
  <si>
    <t>Scope 1 &amp; 2</t>
  </si>
  <si>
    <t>2025041501111.pdf</t>
  </si>
  <si>
    <t>National policy-aligned company target</t>
  </si>
  <si>
    <t>Achieve carbon neutrality before 2060 through clean energy substitution, energy efficiency, and carbon management.</t>
  </si>
  <si>
    <t>Scope 1, 2, and partially 3</t>
  </si>
  <si>
    <t>Aligned with China’s national dual-carbon strategy</t>
  </si>
  <si>
    <t>National</t>
  </si>
  <si>
    <t>Peak carbon emissions by 2025 as part of its green and low-carbon roadmap.</t>
  </si>
  <si>
    <t>Jianlong Group issues a roadmap for green and low-carbon development of iron and steel plate | SMM</t>
  </si>
  <si>
    <t>Corporate roadmap milestone preceding long-term neutrality goal.</t>
  </si>
  <si>
    <t>Achieve carbon neutrality by 2060; total emissions to be 20 % lower than peak level by 2033.</t>
  </si>
  <si>
    <t>Scopes 1 &amp; 2 (+ 3 implied)</t>
  </si>
  <si>
    <t>Aligned with China’s dual-carbon policy; no SBTi validation or offset details.</t>
  </si>
  <si>
    <t>Supports IATA/ICAO net zero-carbon target for aviation by 2050; reviewing fleet renewal, SAF and operational efficiency pathways.</t>
  </si>
  <si>
    <t>1.5 °C (industry pathway)</t>
  </si>
  <si>
    <t>Scopes 1,2,3 (implied)</t>
  </si>
  <si>
    <t>Scopes 1 &amp; 2 reported</t>
  </si>
  <si>
    <t>Emirates “Our planet” page; 4th Environmental Report</t>
  </si>
  <si>
    <t>No company-specific % reduction or SBTi target publicly stated yet.</t>
  </si>
  <si>
    <t>PT Perusahaan Listrik Negara (Persero)</t>
  </si>
  <si>
    <t>Achieve Net Zero Emission (NZE) by 2060.</t>
  </si>
  <si>
    <t>https://web.pln.co.id/en/sustainability/climate-change-management?utm_source=chatgpt.com</t>
  </si>
  <si>
    <t>Aligned with national NZE 2060 target; no detailed % cuts or SBTi affirmation found.</t>
  </si>
  <si>
    <t xml:space="preserve">no information </t>
  </si>
  <si>
    <t xml:space="preserve">Company </t>
  </si>
  <si>
    <t>Net zero CO₂ emissions by 2050, substantially reducing non-CO₂ gases (CH₄, N₂O), aligned with IPCC 1.5 °C pathways and Net-Zero Banking Alliance commitments.</t>
  </si>
  <si>
    <t>1.5 °C</t>
  </si>
  <si>
    <t>Y (Committed; SBTi-aligned via NZBA and FLAG)</t>
  </si>
  <si>
    <t>2024-Addendum-to-Our-Road-to-Paris-2022-EN.pdf</t>
  </si>
  <si>
    <t>Targets cover agriculture, real estate, energy, and transport sectors; reductions aligned with SBTi FLAG and IEA NZE pathways.</t>
  </si>
  <si>
    <t>China Datang Corporation Ltd.</t>
  </si>
  <si>
    <t>Peak carbon emissions by 2025 in line with China’s national “dual-carbon” goals.</t>
  </si>
  <si>
    <t>Scope 1 &amp; 2 (generation)</t>
  </si>
  <si>
    <t>p. 43 – 44</t>
  </si>
  <si>
    <t>Achieve carbon neutrality by 2060; advancing green and low-carbon energy transition through renewables and supply-chain decarbonization.</t>
  </si>
  <si>
    <t>Scopes 1, 2 (+3 implied)</t>
  </si>
  <si>
    <t>Reduce Scope 1 and 2 GHG emissions (base year 2021) under SBTi- and Climate Transition Plan-aligned commitments; 19% reduction achieved by 2024.</t>
  </si>
  <si>
    <t>1.5 °C (SBTi-aligned)</t>
  </si>
  <si>
    <t>Y (Validated)</t>
  </si>
  <si>
    <t>Reduction due to renewable electricity use and low-GWP refrigerants; verified under SBTi.</t>
  </si>
  <si>
    <t>Implement Climate Transition Plan to reduce Scope 3 emission intensity; supplier engagement underway; targets aligned with SBTi pathways.</t>
  </si>
  <si>
    <t>Supplier engagement and data quality improvements; no offset use; 30% of suppliers have SBTi validation.</t>
  </si>
  <si>
    <t>Peak carbon emissions by 2025, implementing the dual-carbon strategy.</t>
  </si>
  <si>
    <t>2021.pdf</t>
  </si>
  <si>
    <t>p. 17, 'Strive to peak carbon by 2025.'</t>
  </si>
  <si>
    <t>Reduce total carbon emissions by 30% from peak levels by 2035.</t>
  </si>
  <si>
    <t>p. 18, '30% reduction by 2035 target.'</t>
  </si>
  <si>
    <t>Actively implementing China's dual-carbon policy; pursue carbon neutrality consistent with China's 2060 national goal.</t>
  </si>
  <si>
    <t>Scopes 1, 2, 3 (implied)</t>
  </si>
  <si>
    <t>p. 19, 'Align with China's carbon neutrality goal by 2060.'</t>
  </si>
  <si>
    <t>Report Not Found | SustainabilityReports.com</t>
  </si>
  <si>
    <t>New Hope Group</t>
  </si>
  <si>
    <t>government</t>
  </si>
  <si>
    <t>“Strive to achieve carbon peak before 2030, in alignment with China’s national ‘dual-carbon’ strategy.”</t>
  </si>
  <si>
    <t>New-Hope-Group-Sustainability-Report-2025.pdf</t>
  </si>
  <si>
    <t>Part of China’s national carbon peaking policy framework</t>
  </si>
  <si>
    <t>company</t>
  </si>
  <si>
    <t>“Commitment to achieve carbon neutrality by 2050 through continuous emission reduction, energy efficiency improvements, and adoption of renewable energy.”</t>
  </si>
  <si>
    <t>Scope 1,2 (progressive inclusion of 3)</t>
  </si>
  <si>
    <t>Corporate-level neutrality goal consistent with China’s 2060 national target</t>
  </si>
  <si>
    <t>La Poste Groupe</t>
  </si>
  <si>
    <t xml:space="preserve">Renewable Energy </t>
  </si>
  <si>
    <t>Since 2016, all La Poste Groupe buildings have been supplied with 100% renewable electricity.</t>
  </si>
  <si>
    <t>2025 (achieved)</t>
  </si>
  <si>
    <t>Y (RE100 member since 2016)</t>
  </si>
  <si>
    <t>Committing to the climate and energy management | La Poste Groupe</t>
  </si>
  <si>
    <t>RE100 target achieved ahead of 2025 goal.</t>
  </si>
  <si>
    <t>Achieve zero net emissions by 2040, validated by SBTi in March 2024.</t>
  </si>
  <si>
    <t>Y (SBTi validated)</t>
  </si>
  <si>
    <t>Net zero goal covers entire value chain; electrification of fleet and 100% renewable buildings since 2016.</t>
  </si>
  <si>
    <t>Shandong Hi-Speed New Energy Group</t>
  </si>
  <si>
    <t>Firmly committed to the national strategy of achieving carbon peak and carbon neutrality… contributing to the realization of national '3060' Carbon Peak and Carbon Neutrality goal.</t>
  </si>
  <si>
    <t>2030 (national goal)</t>
  </si>
  <si>
    <t>Scopes 1 &amp; 2 (exploring 3)</t>
  </si>
  <si>
    <t>Aligned with China’s national carbon peaking policy; no independent corporate peak year disclosed.</t>
  </si>
  <si>
    <t>2060 (national goal)</t>
  </si>
  <si>
    <t>Aligned with China’s national carbon neutrality target; no standalone company-level neutrality commitment.</t>
  </si>
  <si>
    <t>“Our goal is to achieve net zero carbon for Scope 1 and 2 operational emissions by 2030.”</t>
  </si>
  <si>
    <t>1, 2, 3</t>
  </si>
  <si>
    <t>Not in SBTi independently (industry-aligned with ATAG/IATA)</t>
  </si>
  <si>
    <t>2024 Sustainability Report (Environment section p. 9–10)</t>
  </si>
  <si>
    <t>Operational decarbonization through energy efficiency and carbon-free electricity sourcing</t>
  </si>
  <si>
    <t>Value Chain</t>
  </si>
  <si>
    <t>“Our ambition is to achieve net zero by 2050 for Scope 3 carbon emissions from the use of sold products for commercial engines.”</t>
  </si>
  <si>
    <t>1.5 °C (IATA / ATAG alignment)</t>
  </si>
  <si>
    <t>Scope 3 (use of sold products)</t>
  </si>
  <si>
    <t>2024-sustainability-report.pdf</t>
  </si>
  <si>
    <t>Aligned with industry’s Fly Net Zero goal; technology innovation focus (RISE program, SAF, hybrid electric)</t>
  </si>
  <si>
    <t>GSK plc</t>
  </si>
  <si>
    <t>80% absolute reduction in greenhouse gas emissions from a 2020 baseline, across all scopes, by 2030.</t>
  </si>
  <si>
    <t>Scopes 1, 2, 3</t>
  </si>
  <si>
    <t>Approved</t>
  </si>
  <si>
    <t>https://www.gsk.com/en-gb/responsibility/environment/climate</t>
  </si>
  <si>
    <t>Science Based Targets initiative approved; intermediate 2030 reduction goal.</t>
  </si>
  <si>
    <t>100% imported renewable electricity by 2025 and 100% renewable electricity (imported and generated) by 2030 (Scope 2).</t>
  </si>
  <si>
    <t>RE100 Member</t>
  </si>
  <si>
    <t>RE100 target within company operations.</t>
  </si>
  <si>
    <t>value chain</t>
  </si>
  <si>
    <t>Net zero greenhouse gas emissions across our full value chain by 2045: 90% absolute reduction in emissions from a 2020 baseline, across all scopes and all residual emissions neutralised.</t>
  </si>
  <si>
    <t>SBTi-approved net zero target; residuals to be neutralised.</t>
  </si>
  <si>
    <t xml:space="preserve">Emission Reduction </t>
  </si>
  <si>
    <t>Reduce our Scope 1 and Scope 2 market-based greenhouse gas emissions by 72% against a 2022 baseline by 2030.</t>
  </si>
  <si>
    <t>https://www.nab.com.au/about-us/sustainability/environment/performance</t>
  </si>
  <si>
    <t>Operates under 1.5°C-aligned SBTi pathway; includes 100% renewable electricity by 2025.</t>
  </si>
  <si>
    <t>Source 100% of our operational electricity from renewables by 2025.</t>
  </si>
  <si>
    <t>Y (Member)</t>
  </si>
  <si>
    <t>Targets reflect operational electricity only; financed emissions not included in this row.</t>
  </si>
  <si>
    <t>caixa.gov.br/Downloads/caixa-relatorio-sustentabilidade/relatorio-sustentabilidade-2024-EN.pdf?utm_source=chatgpt.com</t>
  </si>
  <si>
    <t>Continental AG</t>
  </si>
  <si>
    <t>Reduce our own emissions to 0.7 million t CO₂ by 2030 (over 30% reduction vs 2021).</t>
  </si>
  <si>
    <t>continental-sustainability-report-2023.pdf</t>
  </si>
  <si>
    <t>Includes production emissions; renewable electricity since 2020.</t>
  </si>
  <si>
    <t>Achieve carbon neutrality in our own operations (Scopes 1 &amp; 2) by 2040.</t>
  </si>
  <si>
    <t>Operational neutrality target; own sites only.</t>
  </si>
  <si>
    <t xml:space="preserve">Carbon Neutrality </t>
  </si>
  <si>
    <t>Carbon neutrality of our entire value chain by 2050 at the latest.</t>
  </si>
  <si>
    <t>Long-term ambition covering products, suppliers, and use phase.</t>
  </si>
  <si>
    <t xml:space="preserve">Sinomach </t>
  </si>
  <si>
    <t>Telefónica, S.A.</t>
  </si>
  <si>
    <t>Aim to achieve net zero emissions by 2040, reducing at least 90% of our emissions and neutralising the remaining via nature-based solutions.</t>
  </si>
  <si>
    <t>Scopes 1, 2 &amp; 3</t>
  </si>
  <si>
    <t>Y (Approved)</t>
  </si>
  <si>
    <t>Y (SBTi Validated)</t>
  </si>
  <si>
    <t>Telefónica,first telco in the world with Net-Zero targets validated by SBTi - Telefónica</t>
  </si>
  <si>
    <t>First telco worldwide with SBTi-validated net zero target; covers full value chain.</t>
  </si>
  <si>
    <t>100% renewable electricity consumption in all our markets by 2030.</t>
  </si>
  <si>
    <t>Y (RE100 Member)</t>
  </si>
  <si>
    <t>Energy and climate change - Telefónica</t>
  </si>
  <si>
    <t>Including markets Europe, Brazil, Chile, Peru; currently 82% global renewables share.</t>
  </si>
  <si>
    <t>Company (aligned with national policy)</t>
  </si>
  <si>
    <t>“Achieve carbon peaking by 2025, supporting China’s dual-carbon goals.”</t>
  </si>
  <si>
    <r>
      <t xml:space="preserve">Huadian declares it will achieve </t>
    </r>
    <r>
      <rPr>
        <b/>
        <sz val="11"/>
        <color theme="1"/>
        <rFont val="Aptos Narrow"/>
        <family val="2"/>
        <scheme val="minor"/>
      </rPr>
      <t>carbon peak by 2025</t>
    </r>
    <r>
      <rPr>
        <sz val="11"/>
        <color theme="1"/>
        <rFont val="Aptos Narrow"/>
        <family val="2"/>
        <scheme val="minor"/>
      </rPr>
      <t xml:space="preserve"> and raise non-fossil installed capacity to more than 50% by 2025</t>
    </r>
  </si>
  <si>
    <t>Government</t>
  </si>
  <si>
    <t>“Support national goal of carbon neutrality by 2060.”</t>
  </si>
  <si>
    <r>
      <t xml:space="preserve">does </t>
    </r>
    <r>
      <rPr>
        <i/>
        <sz val="11"/>
        <color theme="1"/>
        <rFont val="Aptos Narrow"/>
        <family val="2"/>
        <scheme val="minor"/>
      </rPr>
      <t>not</t>
    </r>
    <r>
      <rPr>
        <sz val="11"/>
        <color theme="1"/>
        <rFont val="Aptos Narrow"/>
        <family val="2"/>
        <scheme val="minor"/>
      </rPr>
      <t xml:space="preserve"> clearly publish its own independent net-zero year or detailed reduction percentages.</t>
    </r>
  </si>
  <si>
    <t>archive82-raizen-rs24-25-en-d11.pdf</t>
  </si>
  <si>
    <t xml:space="preserve">no clear plans or targets </t>
  </si>
  <si>
    <t>By 2030, reduce greenhouse gas (GHG) emissions by 30% in the transportation sector and by 50% in the property sector (vs 2015).</t>
  </si>
  <si>
    <t>Y (Validated by SBTi in July 2025)</t>
  </si>
  <si>
    <t>Cutting CO2e emissions: SNCF targets validated | SNCF Group</t>
  </si>
  <si>
    <t>SBTi-validated target covering Scopes 1-3; reduction targets vary by sector (transport vs property).</t>
  </si>
  <si>
    <t>Albertsons Companies Inc.</t>
  </si>
  <si>
    <t>Reduce carbon emissions from company operations by 47% by 2030 (versus 2019 baseline).</t>
  </si>
  <si>
    <t>Albertsons Companies, Inc. - Albertsons Companies Announces ESG Goals and Long-Term Strategies to Support a More Sustainable Future</t>
  </si>
  <si>
    <t>Achieved ~22% reduction between 2019-2023; operational emissions target.</t>
  </si>
  <si>
    <t>Reduce downstream carbon emissions from the use of sold goods by approx. 27% by 2030.</t>
  </si>
  <si>
    <t>Scope 3 (use of sold goods)</t>
  </si>
  <si>
    <t>Value chain target; part of broader “Recipe for Change” ESG framework.</t>
  </si>
  <si>
    <t>Net Zero – Operations</t>
  </si>
  <si>
    <t>“Achieve net-zero emissions in our own operations by 2040.”</t>
  </si>
  <si>
    <t>Long-term ambition; no comprehensive value-chain net-zero target clearly published yet.</t>
  </si>
  <si>
    <t>COFCO Corporation</t>
  </si>
  <si>
    <t>“COFCO International’s emissions-reduction targets have been validated by the Science Based Targets initiative (SBTi) as consistent with limiting global warming to 1.5 °C.”</t>
  </si>
  <si>
    <t>COFCO International’s Emissions Reduction Targets Approved by SBTi's ＂1.5°C-aligned＂ Criteria - 中粮集团有限公司</t>
  </si>
  <si>
    <t xml:space="preserve">Company-wide near-term reduction aligned with SBTi; targets cover all scopes including FLAG emissions. </t>
  </si>
  <si>
    <t>“87% of our global energy needs are now met from renewable sources.”</t>
  </si>
  <si>
    <t>COFCO International Releases 2024 Sustainability Report - 中粮集团有限公司</t>
  </si>
  <si>
    <t>Operational renewable-energy progress; no standalone RE100 target mentioned.</t>
  </si>
  <si>
    <t>Dior (Christian Dior/Couture)</t>
  </si>
  <si>
    <t>sub</t>
  </si>
  <si>
    <t>“Aligned with the carbon trajectory defined by the LVMH Group, validated by the Science Based Targets initiative. Reduce greenhouse gas emissions across the entire value chain.”</t>
  </si>
  <si>
    <t>1.5 °C (via SBTi alignment)</t>
  </si>
  <si>
    <t>Yes (via LVMH)</t>
  </si>
  <si>
    <t>Environment - news-savoir-faire - Fashion &amp; Accessories | DIOR</t>
  </si>
  <si>
    <t>Goal covers whole value chain; target including 46% reduction by 2030 vs 2019.</t>
  </si>
  <si>
    <t>“100% of electricity coming from renewable sources in self-operated sites by 2026.”</t>
  </si>
  <si>
    <t>Scope 2 (operational electricity)</t>
  </si>
  <si>
    <t>OUR MISSION: to leave a legacy of beauty and be fully committed | DIOR ID</t>
  </si>
  <si>
    <t>Specific operational renewable electricity target for self-operated sites.</t>
  </si>
  <si>
    <t>Achieve carbon peak before 2030 in line with national “dual-carbon” policy.</t>
  </si>
  <si>
    <t>Aligned with national dual-carbon policy; no separate corporate year or reduction %.</t>
  </si>
  <si>
    <t>Achieve carbon neutrality by 2060, supporting China’s national “dual-carbon” strategy through clean energy and grid modernization.</t>
  </si>
  <si>
    <t>Scope 1 &amp; 2 (and grid-supplied emissions)</t>
  </si>
  <si>
    <t>Supports national 2060 neutrality goal; not an independent corporate net-zero pledge.</t>
  </si>
  <si>
    <t>AB Volvo (Volvo Group)</t>
  </si>
  <si>
    <t>2030–2034</t>
  </si>
  <si>
    <t>Y (Approved, SBTi Automakers pathway)</t>
  </si>
  <si>
    <t>SBTi Dataset</t>
  </si>
  <si>
    <t>Targets fully validated by SBTi; no RE100 listing; includes multiple product-use categories.</t>
  </si>
  <si>
    <t>Volvo Car Group</t>
  </si>
  <si>
    <t>Volvo Car Group commits to reduce absolute scope 1 and 2 GHG emissions 60% by 2030 from a 2019 base year. Volvo Car Group commits to reduce scope 3 GHG emissions from use of sold products 52% per vehicle kilometer by 2030 from a 2019 base year.</t>
  </si>
  <si>
    <t>1.5 °C (Scopes 1–2) / Well-below 2 °C (Scope 3)</t>
  </si>
  <si>
    <t>SBTi-validated near-term targets; dual temperature alignment due to automotive use-phase treatment.</t>
  </si>
  <si>
    <t>New China Life Insurance Co., Ltd.</t>
  </si>
  <si>
    <t>Supports national carbon peaking (China “peak before 2030”); company states it will integrate peak/neutrality goals into strategy but does not publish an independent corporate peak year.</t>
  </si>
  <si>
    <t>Before/around 2030 (national)</t>
  </si>
  <si>
    <t>7fcb8fe6-bdde-4e3a-baba-e3c4fe6811b7.pdf</t>
  </si>
  <si>
    <t>Aligned with China “1+N” dual-carbon policy; company frames peak as national alignment rather than a separately stated corporate year.</t>
  </si>
  <si>
    <t>Company (operations)</t>
  </si>
  <si>
    <t>Company commits to achieve **operational carbon neutrality by 2050** (covering its own operations).</t>
  </si>
  <si>
    <t>Investment/portfolio</t>
  </si>
  <si>
    <t>Company commits to achieve **investment-portfolio carbon neutrality by 2060** (net-zero for assets under management / investment portfolio).</t>
  </si>
  <si>
    <t>Investment portfolio emissions (investment-related / financed emissions implied)</t>
  </si>
  <si>
    <t>Company has performed investment-portfolio emissions calculation</t>
  </si>
  <si>
    <t>Ecopetrol S.A.</t>
  </si>
  <si>
    <t>Net Zero (operations)</t>
  </si>
  <si>
    <t>Ecopetrol committed to achieve net-zero carbon emissions for Scopes 1 &amp; 2 (operations) by 2050.</t>
  </si>
  <si>
    <t>N (operational reductions + limited use of credits)</t>
  </si>
  <si>
    <t>https://www.ecopetrol.com.co/wps/portal/Home/tesg/environmental/climate-action/climate-ambition :contentReference[oaicite:0]{index=0}</t>
  </si>
  <si>
    <t>Company explicitly targets net-zero Scopes 1 &amp; 2 by 2050 and will use a mix of abatement and limited offsets for residual emissions. See notes on offset limit below.</t>
  </si>
  <si>
    <t>Reduce CO₂e emissions by 25% for Scopes 1 &amp; 2 versus 2019 baseline (intermediate target to 2030).</t>
  </si>
  <si>
    <t>Ecopetrol quantifies a 25% cut for Scopes 1&amp;2 (2019 baseline) and reports operational reduction programmes to hit it.</t>
  </si>
  <si>
    <t>Offsets / Carbon Credits</t>
  </si>
  <si>
    <t>Ecopetrol uses carbon credits to compensate residual emissions and has sold carbon-compensated crude cargos; it is developing a portfolio of Natural Climate Solutions and a carbon trading desk.</t>
  </si>
  <si>
    <t>Ongoing</t>
  </si>
  <si>
    <t>Operations &amp; supply-chain (residual)</t>
  </si>
  <si>
    <t>Supply-chain and company inventories</t>
  </si>
  <si>
    <t>Y (used by partners and company for compensation; company limits offsets to ~30% of required reductions)</t>
  </si>
  <si>
    <t>Ecopetrol states an internal offset ceiling (~30% of required reductions) and reports supplier/partner use of credits (e.g., 76,829 tCO₂e reductions in supply chain; some via supplier-purchased credits).</t>
  </si>
  <si>
    <t>Methane &amp; Flaring</t>
  </si>
  <si>
    <t>Reduce methane emissions 45% (upstream) by 2025 vs 2019 and 55% by 2030; eliminate routine flaring upstream by 2030.</t>
  </si>
  <si>
    <t>2025 / 2030</t>
  </si>
  <si>
    <t>Upstream operations</t>
  </si>
  <si>
    <t>Upstream methane &amp; flaring metrics</t>
  </si>
  <si>
    <t>Non-CO₂ specific targets (methane and flaring) are explicit and timebound; reported separately from CO₂e targets.</t>
  </si>
  <si>
    <t>Mazda Motor Corporation</t>
  </si>
  <si>
    <t>Achieve carbon neutrality across the entire supply chain by 2050.</t>
  </si>
  <si>
    <t>Entire supply chain (Scopes 1, 2 &amp; 3)</t>
  </si>
  <si>
    <t>Lifecycle (well-to-wheel)</t>
  </si>
  <si>
    <t>Y (purchases J-Credits for CO₂ absorption FY 2023–FY 2030)</t>
  </si>
  <si>
    <t>https://www.mazda.com/en/sustainability/environment/climate/</t>
  </si>
  <si>
    <t>Main headline target; applies to all life-cycle stages (Creation, Logistics, Use, Return).</t>
  </si>
  <si>
    <t>2035: Achieve carbon neutrality at Mazda's global factories.</t>
  </si>
  <si>
    <t>Factory operations</t>
  </si>
  <si>
    <t>Mid-term milestone toward 2050 goal.</t>
  </si>
  <si>
    <t>FY March 2031: Reduction of CO₂ emissions from domestic factories and operating sites – new interim target of 46% or more compared with FY March 2014.</t>
  </si>
  <si>
    <t>Factories in Japan</t>
  </si>
  <si>
    <t>Updated Sept 2025; replaces previous 69% target.</t>
  </si>
  <si>
    <t>Mitsubishi Heavy Industries, Ltd.</t>
  </si>
  <si>
    <t xml:space="preserve">Carbon Neutrality / Net Zero </t>
  </si>
  <si>
    <t>“MHI Group’s MISSION NET ZERO targets carbon neutrality by 2040. The two core goals are: (1) Net zero CO₂ emissions from production (Scope 1 &amp; 2) by 2040, with an interim 50% reduction by FY2030 versus FY2014; (2) Net zero CO₂ emissions across the entire value chain (Scope 3) by 2040, with an interim 50% reduction by FY2030 versus FY2019. The Group advances decarbonization through energy efficiency, renewable electricity, electrification, CCUS, hydrogen, and next-generation fuels.”</t>
  </si>
  <si>
    <t>Aligned with Japan’s GX decarbonization strategy (not SBTi)</t>
  </si>
  <si>
    <t>2014 (Scope 1–2) / 2019 (Scope 3)</t>
  </si>
  <si>
    <t>SUSTAINABILITY DATABOOK 2024</t>
  </si>
  <si>
    <t>Unified global target covering production and value chain under “MISSION NET ZERO 2040”; no RE100 membership.</t>
  </si>
  <si>
    <t>“MHI aims for 100% renewable electricity use at major production sites by 2040. U.S. operations already procure 100% renewable electricity through RECs; other regions are increasing solar and low-carbon power procurement.”</t>
  </si>
  <si>
    <t>Scope 2 reported</t>
  </si>
  <si>
    <t>100% renewable electricity target embedded within MISSION NET ZERO; not a member of RE100.</t>
  </si>
  <si>
    <t>“CO₂ emissions intensity reduced 52.4% vs FY2014 in FY2023; on track toward 50% reduction by FY2030.”</t>
  </si>
  <si>
    <t>Scopes 1 &amp; 2 measured</t>
  </si>
  <si>
    <t>Performance-based interim progress disclosure; emissions measured via CDP and TCFD frameworks.</t>
  </si>
  <si>
    <t>2024-PBF-Sustainability-Report.pdf</t>
  </si>
  <si>
    <t xml:space="preserve">no target </t>
  </si>
  <si>
    <t>PNC Financial Services Group, Inc.</t>
  </si>
  <si>
    <t>“100 % purchased renewable electricity by end of 2025.”</t>
  </si>
  <si>
    <t>No (Not RE100-listed)</t>
  </si>
  <si>
    <t>Part of operational decarbonization program supporting 80 % emissions-reduction goal; achieved via PPAs, on-site solar, and RECs.</t>
  </si>
  <si>
    <t>https://www.sd-gold.com/cmscontent/4033.html?utm_source</t>
  </si>
  <si>
    <t>“Operational carbon neutrality by 2035 and full value-chain carbon neutrality by 2050 (‘35·50’ Carbon Neutrality Goal).”</t>
  </si>
  <si>
    <t>https://crrcgc.cc/Portals/73/Uploads/Files/2024/4-25/638496536538053810.pdf?utm_source</t>
  </si>
  <si>
    <t>Target covers operations by 2035; value-chain by 2050; no detailed baseline year publicly disclosed for full chain.</t>
  </si>
  <si>
    <t>“Achieve operational carbon neutrality by 2035; full value-chain carbon neutrality by 2050.”</t>
  </si>
  <si>
    <t>Scopes 1, 2 &amp; value chain (implied)</t>
  </si>
  <si>
    <t>Corporate “35·50” roadmap; no SBTi validation found; no RE100 membership found.</t>
  </si>
  <si>
    <t>China Minsheng Banking Corp., Ltd.</t>
  </si>
  <si>
    <t>“Actively support China’s ‘dual-carbon’ goals; promote carbon peaking through green finance and carbon-market services.”</t>
  </si>
  <si>
    <t>Scope 1 &amp; 2 (mainly operations)</t>
  </si>
  <si>
    <t>ESG Report _ CMBC</t>
  </si>
  <si>
    <t>Aligned with China’s national policy of reaching peak emissions before 2030; no company-specific numeric reduction disclosed.</t>
  </si>
  <si>
    <t>“Established Carbon Peak and Carbon Neutrality Office to coordinate low-carbon transition and promote achievement of national carbon-neutrality vision.”</t>
  </si>
  <si>
    <t>Scopes 1, 2 (+ 3 implied via financed emissions)</t>
  </si>
  <si>
    <t>Supports China’s 2060 carbon-neutrality target through financing and risk-management measures; no standalone corporate net-zero timeline.</t>
  </si>
  <si>
    <t>Shanghai Construction Group Co., Ltd.</t>
  </si>
  <si>
    <t>“By 2030 … the overall CO₂ emissions will reach the peak and stabilise.”</t>
  </si>
  <si>
    <t>Scopes 1 &amp; 2 (implied)</t>
  </si>
  <si>
    <t>https://www.scg.com.cn/uploadpath/2025/4/22/dfaa382d-c99e-4d80-b187-9ccf787ba3b1.pdf</t>
  </si>
  <si>
    <t>Focuses on reducing emissions per output value and improving low-carbon systems and materials. :contentReference[oaicite:1]{index=1}</t>
  </si>
  <si>
    <t>“Actively implementing the ‘carbon peaking and carbon neutrality goals’ strategy …”</t>
  </si>
  <si>
    <t>2060 (aligned with national goal)</t>
  </si>
  <si>
    <t>Shanghai Construction Group Sustainable Financing Framework</t>
  </si>
  <si>
    <t>No explicit value-chain baseline or interim reduction % disclosed. :contentReference[oaicite:2]{index=2}</t>
  </si>
  <si>
    <t>1,3</t>
  </si>
  <si>
    <t>cnbm.com.cn/upload/files/2024/12/1ae9d7e8d4a24d0.pdf</t>
  </si>
  <si>
    <t>1,2,4</t>
  </si>
  <si>
    <t>cnbm.com.cn/upload/files/2024/12/1ae9d7e8d4a24d0.pdf?</t>
  </si>
  <si>
    <t>George Weston Limited (via Loblaw Companies Limited)</t>
  </si>
  <si>
    <t>“Achieve net-zero emissions across our full enterprise operations – including corporate, franchise, and associate-owned stores, corporate offices and distribution centres – by 2040. Plan focuses on refrigerants, heating, electricity, and decarbonizing fleet. Scope 3 net zero by 2050.”</t>
  </si>
  <si>
    <t>1.5 °C (SBTi validated)</t>
  </si>
  <si>
    <t>2040 (Scopes 1–2) / 2050 (Scope 3)</t>
  </si>
  <si>
    <t>Y (≤10% residuals)</t>
  </si>
  <si>
    <t>Y (Validated April 2024)</t>
  </si>
  <si>
    <t>weston.ca/GeorgeWeston/Assets/Documents/Governance/GWL-ESG-Report-2024-EN.pdf</t>
  </si>
  <si>
    <t>Net-zero target validated by SBTi April 2024; covers full enterprise; residuals ≤10%.</t>
  </si>
  <si>
    <t>“Reduce enterprise operating footprint by 50% from a 2020 baseline and operate a zero-emissions fleet by 2030.”</t>
  </si>
  <si>
    <t>Scopes 1 and 2</t>
  </si>
  <si>
    <t>Interim operational target under SBTi pathway; focuses on energy, refrigerants, fleet.</t>
  </si>
  <si>
    <t>Supply Chain (SBT Engagement)</t>
  </si>
  <si>
    <t>“By 2027, suppliers representing 70% of our volume by spend will set science-based targets.”</t>
  </si>
  <si>
    <t>Y (SBTi-aligned)</t>
  </si>
  <si>
    <t>Supplier engagement initiative for Scope 3 decarbonization.</t>
  </si>
  <si>
    <t>George Weston Limited (via Choice Properties REIT)</t>
  </si>
  <si>
    <t>“Commitment to decarbonize existing assets and new developments by 50% from a 2019 baseline for Scopes 1 and 2, and by 30% for Scope 3 emissions by 2030, on a pathway to net-zero.”</t>
  </si>
  <si>
    <t>2030 (interim), 2050 (net zero)</t>
  </si>
  <si>
    <t>Y (≤10% offsets)</t>
  </si>
  <si>
    <t>2030 interim goals validated for alignment; net-zero by 2050 with ≤10% offsets.</t>
  </si>
  <si>
    <t>“49 active solar photovoltaic installations across portfolio, generating 90 GWh since 2019. Exploring new on-site solar to support net-zero.”</t>
  </si>
  <si>
    <t>Supports RE decarbonization pathway; not RE100 member.</t>
  </si>
  <si>
    <t>Eli Lilly and Company</t>
  </si>
  <si>
    <t>“Achieve carbon neutrality in our own operations (Scope 1 and 2) by 2030.”</t>
  </si>
  <si>
    <t>1, 2</t>
  </si>
  <si>
    <t>https://sustainability.lilly.com/goals</t>
  </si>
  <si>
    <t>Operational target only; no SBTi validation or RE100 membership.</t>
  </si>
  <si>
    <t>“Source 100 % of purchased electricity from renewable sources by 2030.”</t>
  </si>
  <si>
    <t>No (not RE100)</t>
  </si>
  <si>
    <t>Internal renewable-electricity goal; not RE100-listed.</t>
  </si>
  <si>
    <r>
      <t xml:space="preserve">“We actively implement various environmental protection actions in response to … the </t>
    </r>
    <r>
      <rPr>
        <i/>
        <sz val="11"/>
        <color theme="1"/>
        <rFont val="Aptos Narrow"/>
        <family val="2"/>
        <scheme val="minor"/>
      </rPr>
      <t>Working Guidance for Carbon Dioxide Peaking and Carbon Neutrality</t>
    </r>
    <r>
      <rPr>
        <sz val="11"/>
        <color theme="1"/>
        <rFont val="Aptos Narrow"/>
        <family val="2"/>
        <scheme val="minor"/>
      </rPr>
      <t xml:space="preserve"> … and formulate short, medium, and long-term goals around green environmental protection.”</t>
    </r>
  </si>
  <si>
    <t>2030 (national target)</t>
  </si>
  <si>
    <t>Meituan ESG Report 2024</t>
  </si>
  <si>
    <t>Aligned with China’s national carbon-peaking policy; no company-specific quantitative target.</t>
  </si>
  <si>
    <r>
      <t xml:space="preserve">“We actively implement various environmental protection actions in response to … the </t>
    </r>
    <r>
      <rPr>
        <i/>
        <sz val="11"/>
        <color theme="1"/>
        <rFont val="Aptos Narrow"/>
        <family val="2"/>
        <scheme val="minor"/>
      </rPr>
      <t>Working Guidance for Carbon Dioxide Peaking and Carbon Neutrality</t>
    </r>
    <r>
      <rPr>
        <sz val="11"/>
        <color theme="1"/>
        <rFont val="Aptos Narrow"/>
        <family val="2"/>
        <scheme val="minor"/>
      </rPr>
      <t xml:space="preserve"> …”</t>
    </r>
  </si>
  <si>
    <t>2060 (national target)</t>
  </si>
  <si>
    <t>Scopes 1, 2 ,3</t>
  </si>
  <si>
    <t>Supports China’s national carbon-neutrality goal (2060); no independent corporate year or baseline disclosed.</t>
  </si>
  <si>
    <t>CIBC</t>
  </si>
  <si>
    <t>Net zero for operational and financing activities by 2050</t>
  </si>
  <si>
    <t>Multiple (2018, 2020, 2021)</t>
  </si>
  <si>
    <t>Scopes 1,2,3</t>
  </si>
  <si>
    <t>https://www.cibc.com/content/dam/about_cibc/corporate_responsibility/pdfs/climate-report-2024-en.pdf</t>
  </si>
  <si>
    <t>IEA NZE2050 scenario; 2030 interim targets set for oil &amp; gas, power generation, auto manufacturing</t>
  </si>
  <si>
    <t>Achieve carbon neutral operations by 2024 (100% renewable electricity and carbon removals)</t>
  </si>
  <si>
    <t>N/A</t>
  </si>
  <si>
    <t>2024 (achieved)</t>
  </si>
  <si>
    <t>Scopes 1,2</t>
  </si>
  <si>
    <t>Y (RECs + nature-based)</t>
  </si>
  <si>
    <t>Achieved via 167,286 RECs + 21,041 tonnes nature-based carbon removals</t>
  </si>
  <si>
    <t>35% reduction in oil &amp; gas operational emissions intensity by 2030</t>
  </si>
  <si>
    <t>Scope 1,2</t>
  </si>
  <si>
    <t>23.2% achieved by 2023; gCO2e/MJ metric</t>
  </si>
  <si>
    <t>27% reduction in oil &amp; gas end-use emissions intensity by 2030</t>
  </si>
  <si>
    <t>0.7% achieved by 2023; gCO2/MJ metric</t>
  </si>
  <si>
    <t>32% reduction in power generation emissions intensity by 2030</t>
  </si>
  <si>
    <t>21.3% achieved by 2023; kgCO2/MWh metric</t>
  </si>
  <si>
    <t>27% reduction in auto manufacturing emissions intensity by 2030</t>
  </si>
  <si>
    <t>4.8% achieved by 2022; gCO2/km metric; includes captive financing</t>
  </si>
  <si>
    <t>30% reduction in absolute Scope 1 &amp; 2 operational emissions by 2028</t>
  </si>
  <si>
    <t>31.4% achieved by 2024 (target already met); Canada &amp; US operations</t>
  </si>
  <si>
    <t>100% renewable electricity usage by 2024</t>
  </si>
  <si>
    <t>Y (RECs)</t>
  </si>
  <si>
    <t>167,286 RECs purchased covering &gt;100% of Scope 2 electricity</t>
  </si>
  <si>
    <t>Achieve peak carbon emissions before 2030 in line with national "dual carbon" goals</t>
  </si>
  <si>
    <t>https://vanke.com/en/mobile/responsibility/report_data?newsid=8443</t>
  </si>
  <si>
    <t>Real estate company; aligned with China's national carbon peaking goal</t>
  </si>
  <si>
    <t>Achieve carbon neutrality before 2060 in line with national "dual carbon" goals</t>
  </si>
  <si>
    <t>Scopes 1,2,3 (aligned with govt)</t>
  </si>
  <si>
    <t>Real estate company; aligned with China's national carbon neutrality goal; focuses on green intelligent manufacturing, green operations and green leasing</t>
  </si>
  <si>
    <t>Reduce Scope 1 and 2 greenhouse gas emissions by 40% by 2034 (from 2019 baseline)</t>
  </si>
  <si>
    <t>1.5-2°C (science-based)</t>
  </si>
  <si>
    <t>No (science-based but not SBTi validated)</t>
  </si>
  <si>
    <t>https://www.gd.com/responsibility</t>
  </si>
  <si>
    <t>CDP Score: B (2023); aerospace and defense company; diverse business units</t>
  </si>
  <si>
    <t>Achieve carbon neutrality before 2060</t>
  </si>
  <si>
    <t>On pathway to carbon neutrality; focuses on efficiency, sustainable aviation fuel, renewable energy</t>
  </si>
  <si>
    <t>Achieve net-zero emissions across all scopes by 2050</t>
  </si>
  <si>
    <t>DitchCarbon Score: 53/100; commits to SAF usage up to 80% CO2 reduction</t>
  </si>
  <si>
    <t>Achieve Net Zero emissions across Scopes 1, 2, and 3</t>
  </si>
  <si>
    <t>Y (SBTi approved - Net Zero commitment registered July 2024)</t>
  </si>
  <si>
    <t>Veolia 2024 ESG Report; Veolia Climate Report February 2024</t>
  </si>
  <si>
    <t>90% absolute reduction by 2050; residuals ≤10% to be neutralized; SBTi validated short-term targets</t>
  </si>
  <si>
    <t>Reduce absolute Scope 1 and 2 GHG emissions by 50% by 2032 (from 2021 baseline of 35.5 Mt CO2 eq.)</t>
  </si>
  <si>
    <t>Y (SBTi approved July 2024)</t>
  </si>
  <si>
    <t>Target: 17.8 Mt CO2 eq. by 2032; 2023 result: 33.6 Mt CO2 eq. (-5% vs 2021); Moody's NZ-2 rating</t>
  </si>
  <si>
    <t>Reduce Scope 3 GHG emissions by 30% by 2032 (across 67% of total Scope 3 in line with SBTi medium-term target)</t>
  </si>
  <si>
    <t>Covers 67% of Scope 3 total; supplier engagement: 30% of purchasing-related emissions suppliers must sign SBTi commitment by 2032</t>
  </si>
  <si>
    <t>Renewable Electricity (Operations)</t>
  </si>
  <si>
    <t>Source renewable electricity for operations (not RE100 member; target embedded in Net Zero pathway)</t>
  </si>
  <si>
    <t>No (nore100)</t>
  </si>
  <si>
    <t>Veolia 2024 ESG Report; Mitsubishi Heavy Industries comparison context</t>
  </si>
  <si>
    <t>U.S. operations already procure 100% renewable electricity via RECs; other regions increasing renewable procurement</t>
  </si>
  <si>
    <t>Achieve net zero emissions (Scopes 1, 2, and 3) by 2040 for developed economies and 2050 globally</t>
  </si>
  <si>
    <t>2040 (developed) / 2050 (global)</t>
  </si>
  <si>
    <t>Y (only for residual emissions &lt;10%)</t>
  </si>
  <si>
    <t>Y (Net Zero Standard validated)</t>
  </si>
  <si>
    <t>Consolidated Non-Financial Information Statement (NFIS) and the Sustainability Reporting 2024</t>
  </si>
  <si>
    <t>90% absolute reduction required; residual emissions &lt;10% neutralized via carbon removals; aligned with SBTi Net Zero Standard; covers entire value chain</t>
  </si>
  <si>
    <t>berdrola</t>
  </si>
  <si>
    <t>Reduce Scope 1 emissions by 92% by 2030 (vs 2020 baseline)</t>
  </si>
  <si>
    <t>Y (SBTi approved)</t>
  </si>
  <si>
    <t>Consolidated Non-Financial Information Statement (NFIS) and the Sustainability Reporting 2025</t>
  </si>
  <si>
    <t>Near-term science-based target; mainly from phasing out coal generation</t>
  </si>
  <si>
    <t>Reduce Scope 2 emissions by 90% by 2030 (vs 2020 baseline)</t>
  </si>
  <si>
    <t>Consolidated Non-Financial Information Statement (NFIS) and the Sustainability Reporting 2026</t>
  </si>
  <si>
    <t>Market-based accounting; via renewable electricity procurement</t>
  </si>
  <si>
    <t>Reduce Scope 3 emissions intensity by 30% per kWh delivered by 2030 (vs 2020 baseline)</t>
  </si>
  <si>
    <t>Well-below 2 °C (SBTi validated)</t>
  </si>
  <si>
    <t>Consolidated Non-Financial Information Statement (NFIS) and the Sustainability Reporting 2027</t>
  </si>
  <si>
    <t>Covers use of sold products (electricity generation value chain); intensity-based target</t>
  </si>
  <si>
    <t>Achieve 95% emission-free electricity generation by 2030</t>
  </si>
  <si>
    <t>Y (RE100 member)</t>
  </si>
  <si>
    <t>Consolidated Non-Financial Information Statement (NFIS) and the Sustainability Reporting 2028</t>
  </si>
  <si>
    <t>2024: 84% emission-free generation (renewables + nuclear); 2030 target: 95%; 2040 target: 100%; member of RE100 since 2018</t>
  </si>
  <si>
    <t>Renewable Energy Capacity</t>
  </si>
  <si>
    <t>Reach 60 GW of renewable installed capacity by 2025; 95 GW by 2030</t>
  </si>
  <si>
    <t>Consolidated Non-Financial Information Statement (NFIS) and the Sustainability Reporting 2029</t>
  </si>
  <si>
    <t>2024: 45.1 GW renewable capacity; 2025 target: 60 GW; 2030 target: 95 GW; focus on onshore/offshore wind, solar PV, hydro</t>
  </si>
  <si>
    <t>Renewable Energy Investment</t>
  </si>
  <si>
    <t>Invest €47 billion in renewable energy and grids 2024-2026</t>
  </si>
  <si>
    <t>Consolidated Non-Financial Information Statement (NFIS) and the Sustainability Reporting 2030</t>
  </si>
  <si>
    <t>Part of €75 billion total investment plan through 2026; focus: wind, solar, grids, storage</t>
  </si>
  <si>
    <t>Carbon Removals / Offsets</t>
  </si>
  <si>
    <t>Use carbon removals only for residual emissions (&lt;10%) after 90% absolute reduction by 2040/2050</t>
  </si>
  <si>
    <t>2040/2050</t>
  </si>
  <si>
    <t>Residual emissions</t>
  </si>
  <si>
    <t>Y (only for &lt;10% residuals)</t>
  </si>
  <si>
    <t>Y (SBTi Net Zero Standard)</t>
  </si>
  <si>
    <t>Consolidated Non-Financial Information Statement (NFIS) and the Sustainability Reporting 2031</t>
  </si>
  <si>
    <t>No offsets used for near-term targets; removals only for net zero residual emissions; nature-based solutions prioritized; SBTi Net Zero Standard compliant</t>
  </si>
  <si>
    <t>Science-Based Policy Advocacy</t>
  </si>
  <si>
    <t>Advocate for 1.5°C-aligned climate policies; member of key climate coalitions</t>
  </si>
  <si>
    <t>Policy influence</t>
  </si>
  <si>
    <t>Consolidated Non-Financial Information Statement (NFIS) and the Sustainability Reporting 2032</t>
  </si>
  <si>
    <t>Member: We Mean Business Coalition, RE100, EP100, EV100, UN Global Compact; lobbying aligned with Paris Agreement; supports EU Green Deal, US IRA, global renewable energy targets</t>
  </si>
  <si>
    <t>P020250825318921395888.pdf</t>
  </si>
  <si>
    <t>Dongfeng Motor Group</t>
  </si>
  <si>
    <t>“Reduce carbon emission intensity … by 15% by 2025” (Scopes 1 &amp; 2)</t>
  </si>
  <si>
    <t>Scopes 1 &amp; 2</t>
  </si>
  <si>
    <t>https://www.dfmg.com.cn/en/file/esg/en2023esg.pdf</t>
  </si>
  <si>
    <t>Short‑term intensity target; broader net‑zero roadmap mentioned but not yet fully quantified.</t>
  </si>
  <si>
    <t>Carbon Peak &amp; Neutrality</t>
  </si>
  <si>
    <t>“Developed a distinctive carbon peak and neutrality roadmap … contributing to national dual‑carbon goals”</t>
  </si>
  <si>
    <t>Scopes 1, 2 (+ supply chain) implied</t>
  </si>
  <si>
    <t>1,2,(3)</t>
  </si>
  <si>
    <t>No specific year disclosed for net‑zero; Scope 3 coverage unclear; no SBTi validation found.</t>
  </si>
  <si>
    <t>Sustainability report &amp; downloads</t>
  </si>
  <si>
    <t>no targets</t>
  </si>
  <si>
    <t>same as china</t>
  </si>
  <si>
    <t>Christian Dior SE (Maison Dior, part of LVMH)</t>
  </si>
  <si>
    <t>Emissions reduction</t>
  </si>
  <si>
    <t>GHG reduction / net-zero-aligned trajectory</t>
  </si>
  <si>
    <t>Group</t>
  </si>
  <si>
    <t>“UNQUESTIONABLE SCIENCE-BASED REDUCTION TARGETS … Our carbon reduction trajectory was approved … by the science based target initiative.” (Dior) “0 % of new virgin fossil plastics created by 2028 (excluding distribution systems)” (Dior) “50 % increase of low-carbon transportation by 2030” (Dior) “100 % of electricity coming from renewable sources in self-operated sites by 2026.” (Dior)</t>
  </si>
  <si>
    <t>1.5 °C-aligned (via SBTi)</t>
  </si>
  <si>
    <t>2026 (Scope 1 &amp; 2), 2030 (Scope 3 intensity), 2028 (plastic)</t>
  </si>
  <si>
    <t>Baseline 2019 for emissions (Scribd)</t>
  </si>
  <si>
    <t>Scope 1, 2, 3</t>
  </si>
  <si>
    <t>1,2, partial 3</t>
  </si>
  <si>
    <t>Not clearly stated that they rely on carbon credits for their SBTi targets; focus is on reduction and renewables</t>
  </si>
  <si>
    <t>https://www.dior.com/en_gb/beauty/page/our-commitments.html?utm_source=chatgpt.com#climate</t>
  </si>
  <si>
    <t>Dior’s targets are set within the broader LVMH “LIFE 360” climate program. The SBTi-approved trajectory is group-wide; Dior publishes its commitment to SBTi-aligned reductions. Dior also commits to eco-design (phase out virgin fossil plastic, increase low-carbon transport) and has clear renewable-energy goals in its operated sites. However, its public disclosures do not clearly state use of carbon credits.</t>
  </si>
  <si>
    <t xml:space="preserve">Emission reduction </t>
  </si>
  <si>
    <t>Reduce emissions intensity</t>
  </si>
  <si>
    <t>GRoup</t>
  </si>
  <si>
    <t>“Emirates supports IATA’s collective industry commitment and ICAO’s Long‑Term Aspirational Goal (LTAG) to reach net zero carbon emissions by 2050.” (emirates.com)</t>
  </si>
  <si>
    <t>Aligns with ICAO / IATA LTAG</t>
  </si>
  <si>
    <t>Scope 1, 2, some 3</t>
  </si>
  <si>
    <t xml:space="preserve"> 1 &amp; 2 , partial 3 </t>
  </si>
  <si>
    <t>Not clearly disclosed</t>
  </si>
  <si>
    <t>https://www.emirates.com/uk/english/about-us/our-planet/?utm_source=chatgpt.com</t>
  </si>
  <si>
    <t>Focuses on fuel efficiency, fleet renewal, SAF use, and operational intensity reductions. No clear absolute-emissions reduction target or verified net-zero commitment; interim targets not disclosed.</t>
  </si>
  <si>
    <t>Carbon peak</t>
  </si>
  <si>
    <t>Group-level</t>
  </si>
  <si>
    <r>
      <t>“到2030年 … 集团二氧化碳排放整体基本达到峰值”</t>
    </r>
    <r>
      <rPr>
        <sz val="11"/>
        <color theme="1"/>
        <rFont val="Aptos Narrow"/>
        <family val="2"/>
        <scheme val="minor"/>
      </rPr>
      <t xml:space="preserve"> (“by 2030 … the Group’s CO₂ emissions overall will basically reach peak”)</t>
    </r>
  </si>
  <si>
    <t>Aligned with China dual-carbon goals</t>
  </si>
  <si>
    <t>Operational emissions (Scope 1/2, not fully clear)</t>
  </si>
  <si>
    <t>Yes, for some business units</t>
  </si>
  <si>
    <t>No evidence of SBTi</t>
  </si>
  <si>
    <t>No evidence of re100</t>
  </si>
  <si>
    <t>ccedia.com</t>
  </si>
  <si>
    <t>Group-level target; broad ambition, not a strict hard cap.</t>
  </si>
  <si>
    <t>Carbon neutrality</t>
  </si>
  <si>
    <t>subsidiary</t>
  </si>
  <si>
    <r>
      <t>“2030年前实现运营排放碳中和”</t>
    </r>
    <r>
      <rPr>
        <sz val="11"/>
        <color theme="1"/>
        <rFont val="Aptos Narrow"/>
        <family val="2"/>
        <scheme val="minor"/>
      </rPr>
      <t xml:space="preserve"> (“Achieve operational emissions carbon neutrality by 2030”)</t>
    </r>
  </si>
  <si>
    <t>Operational emissions (Scope 1/2)</t>
  </si>
  <si>
    <t>Yes, reported for textile unit</t>
  </si>
  <si>
    <t>gzw.sc.gov.cn</t>
  </si>
  <si>
    <t>Only applies to textile subsidiary.</t>
  </si>
  <si>
    <r>
      <t>“2040年前实现供应链企业运营排放碳中和”</t>
    </r>
    <r>
      <rPr>
        <sz val="11"/>
        <color theme="1"/>
        <rFont val="Aptos Narrow"/>
        <family val="2"/>
        <scheme val="minor"/>
      </rPr>
      <t xml:space="preserve"> (“Achieve operational emissions carbon neutrality for supply-chain companies by 2040”)</t>
    </r>
  </si>
  <si>
    <t>Not fully specified</t>
  </si>
  <si>
    <t>Applies to supply-chain businesses under textile subsidiary.</t>
  </si>
  <si>
    <r>
      <t>“2050年前实现产品全生命周期碳中和”</t>
    </r>
    <r>
      <rPr>
        <sz val="11"/>
        <color theme="1"/>
        <rFont val="Aptos Narrow"/>
        <family val="2"/>
        <scheme val="minor"/>
      </rPr>
      <t xml:space="preserve"> (“Achieve product full life-cycle carbon neutrality by 2050”)</t>
    </r>
  </si>
  <si>
    <t>Product life-cycle emissions (Scope 3)</t>
  </si>
  <si>
    <t>Applies to textile products’ full life-cycle.</t>
  </si>
  <si>
    <t>Raízen S.A.</t>
  </si>
  <si>
    <t>Renewable energy &amp; emissions intensity reduction</t>
  </si>
  <si>
    <t>Group‑level</t>
  </si>
  <si>
    <t>“Increase renewable energy production by 80% through second‑generation ethanol plants, biogas, and solar energy … by 2030.” (Raízen)</t>
  </si>
  <si>
    <t>Not explicitly 1.5 °C/SBTi referenced</t>
  </si>
  <si>
    <t>Not clearly stated</t>
  </si>
  <si>
    <t>Scope 1/2 for operations; related to renewable products</t>
  </si>
  <si>
    <t>Yes (Scope 1, 2, 3) (Raízen)</t>
  </si>
  <si>
    <t>Not disclosed</t>
  </si>
  <si>
    <t>No evidence of SBTi‑validated target found publicly</t>
  </si>
  <si>
    <t>No evidence of re100 membership found publicly</t>
  </si>
  <si>
    <t>Strategy &amp; financing framework PDF (Raízen)</t>
  </si>
  <si>
    <t>Broad renewable energy goal; emissions intensity rather than absolute reduction.</t>
  </si>
  <si>
    <t>Carbon footprint reduction (bio‑fuels)</t>
  </si>
  <si>
    <t>“Reduce the carbon footprint of our ethanol and sugar by 20% through innovation in agricultural practices, circularity, and greater productivity.” (Raízen)</t>
  </si>
  <si>
    <t>2018‑19 harvest basis mentioned (Mziq API)</t>
  </si>
  <si>
    <t>Operational emissions of ethanol &amp; sugar production</t>
  </si>
  <si>
    <t>Yes for those operations</t>
  </si>
  <si>
    <t>No evidence of SBTi‑validated target publicly</t>
  </si>
  <si>
    <t>No evidence of re100 membership</t>
  </si>
  <si>
    <t>ESG policy statement (Raízen)</t>
  </si>
  <si>
    <t>Focused on ethanol &amp; sugar operations (bio‑energy segment).</t>
  </si>
  <si>
    <t>Product‑use emissions intensity reduction (Scope 3)</t>
  </si>
  <si>
    <t>“Reduce Scope 3 emissions intensity by 10% before 2030, measured in gCO₂ per MJ of energy sold and focusing on ‘use of product’ category.” (Raízen)</t>
  </si>
  <si>
    <t>&lt;2030</t>
  </si>
  <si>
    <t>Scope 3 (use of sold products)</t>
  </si>
  <si>
    <t>Yes (Scope3 disclosures) (Tracenable)</t>
  </si>
  <si>
    <t>Sustainable Finance Framework PDF (Raízen)</t>
  </si>
  <si>
    <t>Product‑use emissions are dominant for their value chain; still intensity rather than absolute.</t>
  </si>
  <si>
    <t xml:space="preserve">company </t>
  </si>
  <si>
    <t>https://www.sdhsg.com/article/68727?utm_source=chatgpt.com</t>
  </si>
  <si>
    <t>CRRC Corporation Limited (CRRC Group)</t>
  </si>
  <si>
    <t>Carbon neutrality (operational)</t>
  </si>
  <si>
    <t>Group / operations</t>
  </si>
  <si>
    <t>“Operational carbon neutrality by 2035”</t>
  </si>
  <si>
    <t>2018 (carbon peak)</t>
  </si>
  <si>
    <t>Not stated</t>
  </si>
  <si>
    <t>No evidence</t>
  </si>
  <si>
    <t>ESG Report 2025</t>
  </si>
  <si>
    <t>Baseline year is 2018; uses ISO 14064 for GHG accounting.</t>
  </si>
  <si>
    <t>crrcgc.cc/en/attachDir/2025/05/2025051910270996484.pdf?utm_source=chatgpt.com</t>
  </si>
  <si>
    <t>Carbon neutrality (full value chain)</t>
  </si>
  <si>
    <t>Full value-chain</t>
  </si>
  <si>
    <t>“Full-value-chain carbon neutrality”</t>
  </si>
  <si>
    <t>—</t>
  </si>
  <si>
    <t>Scope 3 (value chain)</t>
  </si>
  <si>
    <t>Selected business units</t>
  </si>
  <si>
    <t>Aspirational; limited details on full Scope 3 coverage and interim targets.</t>
  </si>
  <si>
    <t>George Weston Limited</t>
  </si>
  <si>
    <t>Operational (Scope 1 &amp; 2)</t>
  </si>
  <si>
    <t>“50% reduction in absolute Scope 1 and 2 emissions from a 2019 base year”</t>
  </si>
  <si>
    <t>Aligned to 1.5°C via SBTi Corporate Net‑Zero Standard (weston.ca)</t>
  </si>
  <si>
    <t>Scope 1 &amp; 2</t>
  </si>
  <si>
    <t>Not explicitly stated</t>
  </si>
  <si>
    <t>Validated by SBTi (Corporate Net‑Zero Standard) (weston.ca)</t>
  </si>
  <si>
    <t>ESG Report 2022 (weston.ca)</t>
  </si>
  <si>
    <t>“Deep reductions … first” before neutralization via removals. (weston.ca)</t>
  </si>
  <si>
    <t>Value chain (Scope 3)</t>
  </si>
  <si>
    <t>“30% reduction in Scope 3 emissions from purchased goods &amp; services and downstream leased assets”</t>
  </si>
  <si>
    <t>Aligned to 1.5°C via SBTi</t>
  </si>
  <si>
    <t>Scope 3 (purchased goods &amp; services, downstream leased assets)</t>
  </si>
  <si>
    <t>Validated by SBTi (weston.ca)</t>
  </si>
  <si>
    <t>ESG Report 2023 (weston.ca)</t>
  </si>
  <si>
    <t>Reduction relies on supplier &amp; tenant engagement.</t>
  </si>
  <si>
    <t>GHG neutrality / net-zero</t>
  </si>
  <si>
    <t>Value chain + operations</t>
  </si>
  <si>
    <t>“Reduce Scope 1, 2, &amp; 3 emissions 90% from a 2019 base year”</t>
  </si>
  <si>
    <t>Scope 1, 2 &amp; 3</t>
  </si>
  <si>
    <t>Neutralization “by permanently removing and storing atmospheric GHG” (weston.ca)</t>
  </si>
  <si>
    <t>Change to be made</t>
  </si>
  <si>
    <t>Net Zero Status</t>
  </si>
  <si>
    <t>Cange from Yes/No to Commited, target Set etc</t>
  </si>
  <si>
    <t>Commitment Year</t>
  </si>
  <si>
    <t>Mistake in commitment year - same as target year</t>
  </si>
  <si>
    <t>Other reduction target</t>
  </si>
  <si>
    <t>Change to only companies without SBT or with SBT C?</t>
  </si>
  <si>
    <t>IMPORTANT DETAIL</t>
  </si>
  <si>
    <t>In order to insert the PivotTable you selected, we had to organize your data in columns with a single header row.</t>
  </si>
  <si>
    <t>Target year2</t>
  </si>
  <si>
    <t>Source2</t>
  </si>
  <si>
    <t>Notes2</t>
  </si>
  <si>
    <t>Target Year3</t>
  </si>
  <si>
    <t>Source3</t>
  </si>
  <si>
    <t>Notes3</t>
  </si>
  <si>
    <t>We have an ambition to reach net-zero Scope 1 and Scope 2 GHG emissions by 2050 across all our wholly-owned operated assets. (see p22 of the 2024 Aramco Sustainability Report).</t>
  </si>
  <si>
    <t>We became a founding member of the Taiwan Alliance for Net Zero Emission and pledged to achieve net zero emissions in our offices in Taiwan by 2030 and in our production bases by 2050' (p4)</t>
  </si>
  <si>
    <t xml:space="preserve"> Net Zero emissions before 2050 for our financing activities, operations and supply chain. ' p7</t>
  </si>
  <si>
    <t>In 2021, Ping An fully upgraded its action in green finance, announced its five-year business goals, and committed to achieving carbon neutrality in operation by 2030' (p32)</t>
  </si>
  <si>
    <t>we have established a longer-term goal of pursuing carbon emission reduction measures with the aim of reaching net zero emissions by 2050'</t>
  </si>
  <si>
    <t>NTT has set targets for groupwide carbon neutrality by fiscal 2040 on its way to achieving zero environmental impact' (p19)</t>
  </si>
  <si>
    <t xml:space="preserve">During the reporting period, SAIC Motor established ambitious emission reduction targets based on the Company's development strategy, which is striving to achieve high-quality "Carbon Peaking" by 2025.'
</t>
  </si>
  <si>
    <t>Reducing our scope 1 and 2 emissions to net zero by 2035' p30
'We have replaced our original 2025 scope 1 and 2 target as disclosed in the UBS Group Sustainability Report 2023 with a new scope 1 and 2 net-zero target to be achieved by 2035 that is in line with net-zero guidelines. We aim to, at a minimum, reduce our emissions by 90% against our 2023 baseline of 46,278 metric tons of CO2e before neutralizing any residual emissions through the purchase of carbon removal credits. This target covers our scope 1 and market-based scope 2 emissions across all our global own operations.' p44</t>
  </si>
  <si>
    <t xml:space="preserve">Lowe's today announced its goal to reach net-zero emissions across the company's scope 1, 2 and 3 greenhouse gas emissions by 2050, in accordance with guidelines from the Science Based Targets initiative (SBTi), the global body enabling businesses to set emissions reduction targets in line with climate science.' </t>
  </si>
  <si>
    <t>By 2050 we aspire to...Partner to achieve industrywide net-zero carbon emissions in civil aviation. To support the industry‚Äôs goals, we aim to directly address 30% of air transport carbon dioxide (CO2) emissions through the engines, aircraft systems and services in our 2050 civil fleet, relative to 2015 technology levels and the associated emissions baseline.' [emissions reduction target is a part of the industry net zero target, but it doesn't seem like Raytheon Technologies themselves will achieve net zero individually].  (p. 5, 2022 ESG report)</t>
  </si>
  <si>
    <t>2050 AMBITION NET ZERO GREENHOUSE GAS EMISSIONS' (p1, 2024)</t>
  </si>
  <si>
    <t>30% reduction in greenhouse gas emissions in 2025 compared to 2021' (p. 62)</t>
  </si>
  <si>
    <t>emissions of ghg: compensate 100% from 2021 and reduce 30% by 2030. 90% renewable energy by 2024' (annual report, p31)</t>
  </si>
  <si>
    <t xml:space="preserve">Nationwide is committed to a net-zero future; it is our ambition to support the UK in achieving its target to be net-zero by 2050.'
*' We have set intermediate (by 2030) science-based targets to support our net-zero ambition ... aiming to build a more sustainable world by supporting progress towards a greener society' (https://www.nationwide.co.uk/-/assets/nationwidecouk/documents/about/how-we-are-run/results-and-accounts/2024-2025/climate-related-financial-disclosures-2025.pdf?rev=2bf7b06fbe274cfcad725841dd60d0c0)
2022 - REDUCED OUR CARBON FOOTPRINT 41% per square foot since our 2010 baseline through actions that included installing LED lights and efficient heating and cooling equipment(https://www.nationwide.com/cps/cps-pdf/2022-Corporate-Sustainability-Report.pdf)
</t>
  </si>
  <si>
    <t>Intesa Sanpaolo has chosen to pursue the ‚ÄúNet Zero‚Äù objective by 2050 for all its main business lines, including its own emissions, the lending and investment portfolios, the asset management and insurance divisions'. (p 27)</t>
  </si>
  <si>
    <t>Achieve net zero by 2040 (Scope 1 and 2).' (p. 65, 2022-23 CSR Report)
'We expanded our commitment to net-zero GHG emissions and set a goal to achieve net-zero upstream Scope 3 GHG emissions by 2050.' (https://www.intel.com/content/www/us/en/environment/sustainability.html)</t>
  </si>
  <si>
    <t>Carbon neutrality in core operations by 2025”; “across entire supply chain by 2035</t>
  </si>
  <si>
    <t xml:space="preserve">Our GHG Inventory &amp; Goals page summarizes our progress to reduce direct and indirect GHG emissions and references our goal of becoming carbon neutral across our owned operations by 2030.' (page 73) </t>
  </si>
  <si>
    <t>1.5 C</t>
  </si>
  <si>
    <t>Net zero greenhouse gas (GHG) emissions by 2050. Net zero GHG emissions across our own operations and value chain.' (TCFD Report 2023, P.3)</t>
  </si>
  <si>
    <t>Net zero in carbon emissions by 2050'</t>
  </si>
  <si>
    <t>As the next step in our journey to decarbonize, we are committed to achieving net zero GHG emissions in our operations by 2035' (p8)</t>
  </si>
  <si>
    <t>That is why we aim to achieve net zero GHG emissions from global operations by 2050 and we set an interim goal to achieve an absolute reduction of 30% in scope 1 and 2 GHG emissions by 2030. (p23)
"Relative to a 2020 baseline" p23</t>
  </si>
  <si>
    <t>To reach net-zero global operational GHG emissions for Scopes 1, 2 and 3 by 2040' (p20) nb 'We also maintain our 2025 GHG reduction goal, consistent with science-based reductions required to keep global warming well below 2¬∞C, to reduce absolute Scope 1 and 2 GHG emissions by 30% compared to a 2014 base year.' (p65)</t>
  </si>
  <si>
    <t xml:space="preserve">Ambition to be a net zero company by 2050, including not just GEâ€™s own operations, but also the Scope 3 emissions associated with the use of our sold products.' (p. 2) _x000d_
'Committing to be carbon neutral in our own Scope 1 and Scope 2 greenhouse gas (GHG) emissions by 2030.' (p. 9) _x000d_
</t>
  </si>
  <si>
    <t>In 2021, we became one of the largest life and health insurers in the world to commit to achieving net-zero greenhouse gas (GHG) emissions by 2050' (p7)</t>
  </si>
  <si>
    <t xml:space="preserve">To become a net-zero GHG emissions company by 2050, we are focused on operational efficiency improvements and accelerating the adoption of new technology.' </t>
  </si>
  <si>
    <t>In April 2024, the SBTi successfully validated our full value chain goal to reduce absolute end-to-end CO2e emissions by about 35% by 2030 and to reach net-zero by 2050 from a 2018 base year, including the reduction of absolute gross scope 1 and 2 GHG emissions by 50.4% within the same timeframe, in line with the 1.5¬∫C reduction pathway.' (p19)</t>
  </si>
  <si>
    <t>However, in order to realize a decarbonized society, we have revised this target to achieve net-zero emissions by 2050 across the value chain by achieving thorough energy-saving solutions in structures and facilities as well as by expanding the scale at which we implement renewable energy sources' (p11)</t>
  </si>
  <si>
    <t xml:space="preserve">In July 2020, Starbucks joined Transform to Net Zero as a founding member. The Initiative‚Äôs objective is to accelerate the transition to a net zero global economy no later than 2050, and as such Starbucks has committed to be Net Zero by 2050.' (2023 CDP Report). </t>
  </si>
  <si>
    <t xml:space="preserve">At Mazda, we are now taking on the challenge of achieving carbon neutrality (CN) by 2050 with a view to realizing a decarbonized society' (p. 6 2022 Sustainability Report). </t>
  </si>
  <si>
    <t>We announced our commitment to achieve net zero carbon emissions by 2050 (Scopes 1 and 2)' (p14, 2021).
nb also 
By 2050, the company plans a 50% reduction in its total emissions (Scopes 1, 2 and 3), including the entire value chain, which encompasses the use of its products. 
Also in 2024: Ecopetrol committed to achieve Net Zero Carbon emissions by 2050 (Scopes 1 and 2) [...]. Additionally, the Ecopetrol Group will seek to reduce 50% of total emissions (Scopes 1, 2 and 3) by 2050. (https://www.ecopetrol.com.co/wps/portal/Home/tesg/environmental/climate-action/climate-ambition, consulted in august 2024)</t>
  </si>
  <si>
    <t>C, V</t>
  </si>
  <si>
    <t>I</t>
  </si>
  <si>
    <t>V</t>
  </si>
  <si>
    <t xml:space="preserve">C  </t>
  </si>
  <si>
    <t>Y, g</t>
  </si>
  <si>
    <t>C+F</t>
  </si>
  <si>
    <t>C, F</t>
  </si>
  <si>
    <t xml:space="preserve">C </t>
  </si>
  <si>
    <t>C + F</t>
  </si>
  <si>
    <t>C +  F</t>
  </si>
  <si>
    <t>C, G</t>
  </si>
  <si>
    <t>F</t>
  </si>
  <si>
    <t>V, 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</si>
</sst>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quot;£&quot;* #,##0.00_-;_-&quot;£&quot;* &quot;-&quot;??_-;_-@_-"/>
    <numFmt numFmtId="43" formatCode="_-* #,##0.00_-;\-* #,##0.00_-;_-* &quot;-&quot;??_-;_-@_-"/>
    <numFmt numFmtId="164" formatCode="&quot;$&quot;#,##0_);[Red]\(&quot;$&quot;#,##0\)"/>
    <numFmt numFmtId="165" formatCode="&quot;$&quot;#,##0.00_);[Red]\(&quot;$&quot;#,##0.00\)"/>
    <numFmt numFmtId="166" formatCode="&quot;£&quot;#,##0.00"/>
    <numFmt numFmtId="167" formatCode="0.0%"/>
    <numFmt numFmtId="168" formatCode="_-* #,##0_-;\-* #,##0_-;_-* &quot;-&quot;??_-;_-@_-"/>
    <numFmt numFmtId="177" formatCode="dd/mm/yyyy\ hh:mm"/>
    <numFmt numFmtId="178" formatCode="#,##0"/>
    <numFmt numFmtId="179" formatCode="0.00%"/>
  </numFmts>
  <fonts count="129">
    <font>
      <sz val="11"/>
      <color theme="1"/>
      <name val="Aptos Narrow"/>
      <family val="2"/>
      <scheme val="minor"/>
    </font>
    <font>
      <sz val="10"/>
      <color theme="1"/>
      <name val="Arial"/>
      <family val="2"/>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val="single"/>
      <sz val="11"/>
      <color theme="10"/>
      <name val="Aptos Narrow"/>
      <family val="2"/>
      <scheme val="minor"/>
    </font>
    <font>
      <sz val="11"/>
      <color rgb="FF333333"/>
      <name val="Times New Roman"/>
      <family val="1"/>
    </font>
    <font>
      <sz val="10"/>
      <color rgb="FF000000"/>
      <name val="Arial"/>
      <family val="2"/>
    </font>
    <font>
      <sz val="11"/>
      <color theme="1"/>
      <name val="Calibri"/>
      <family val="2"/>
    </font>
    <font>
      <sz val="11"/>
      <color rgb="FF000000"/>
      <name val="Calibri"/>
      <family val="2"/>
    </font>
    <font>
      <b/>
      <sz val="11"/>
      <color theme="1"/>
      <name val="Calibri"/>
      <family val="2"/>
    </font>
    <font>
      <b/>
      <sz val="11"/>
      <color theme="0" tint="-0.149990007281303"/>
      <name val="Aptos Narrow"/>
      <family val="2"/>
      <scheme val="minor"/>
    </font>
    <font>
      <sz val="11"/>
      <color rgb="FF70AD47"/>
      <name val="Calibri"/>
      <family val="2"/>
    </font>
    <font>
      <sz val="9"/>
      <color rgb="FF000000"/>
      <name val="Arial"/>
      <family val="2"/>
    </font>
    <font>
      <sz val="10"/>
      <color rgb="FF3B3B3B"/>
      <name val="Arial"/>
      <family val="2"/>
    </font>
    <font>
      <sz val="10"/>
      <color rgb="FF000000"/>
      <name val="Segoe UI"/>
      <family val="2"/>
    </font>
    <font>
      <b/>
      <u val="single"/>
      <sz val="11"/>
      <color theme="1"/>
      <name val="Aptos Narrow"/>
      <family val="2"/>
      <scheme val="minor"/>
    </font>
    <font>
      <sz val="11"/>
      <name val="Aptos Narrow"/>
      <family val="2"/>
      <scheme val="minor"/>
    </font>
    <font>
      <sz val="11"/>
      <color rgb="FF121212"/>
      <name val="Merriweather"/>
      <family val="2"/>
    </font>
    <font>
      <sz val="11"/>
      <color rgb="FF29527A"/>
      <name val="Arial"/>
      <family val="2"/>
    </font>
    <font>
      <sz val="10"/>
      <color rgb="FF868686"/>
      <name val="Microsoft YaHei"/>
      <family val="2"/>
    </font>
    <font>
      <sz val="11"/>
      <color rgb="FF000000"/>
      <name val="Aptos Narrow"/>
      <family val="2"/>
      <scheme val="minor"/>
    </font>
    <font>
      <sz val="8"/>
      <color theme="1"/>
      <name val="Microsoft YaHei"/>
      <family val="2"/>
    </font>
    <font>
      <sz val="8"/>
      <color rgb="FF565656"/>
      <name val="InterVariable"/>
      <family val="2"/>
    </font>
    <font>
      <sz val="12"/>
      <color theme="1"/>
      <name val="Aptos Narrow"/>
      <family val="2"/>
      <scheme val="minor"/>
    </font>
    <font>
      <sz val="12"/>
      <color rgb="FF000000"/>
      <name val="Aptos Narrow"/>
      <family val="2"/>
      <scheme val="minor"/>
    </font>
    <font>
      <sz val="8"/>
      <name val="Aptos Narrow"/>
      <family val="2"/>
      <scheme val="minor"/>
    </font>
    <font>
      <b/>
      <sz val="14"/>
      <color theme="1"/>
      <name val="Aptos Narrow"/>
      <family val="2"/>
      <scheme val="minor"/>
    </font>
    <font>
      <i/>
      <sz val="11"/>
      <color theme="1"/>
      <name val="Aptos Narrow"/>
      <family val="2"/>
      <scheme val="minor"/>
    </font>
    <font>
      <sz val="11"/>
      <color rgb="FF7030A0"/>
      <name val="Aptos Narrow"/>
      <family val="2"/>
      <scheme val="minor"/>
    </font>
    <font>
      <sz val="12"/>
      <color rgb="FF000000"/>
      <name val="Gotham-Book"/>
      <family val="2"/>
      <charset val="1"/>
    </font>
    <font>
      <sz val="11"/>
      <color rgb="FF000000"/>
      <name val="Aptos Narrow"/>
      <family val="2"/>
    </font>
    <font>
      <sz val="12"/>
      <color rgb="FF2A3035"/>
      <name val="Poppins"/>
      <family val="2"/>
      <charset val="1"/>
    </font>
    <font>
      <sz val="11"/>
      <color rgb="FF2F3441"/>
      <name val="VTB Group UI"/>
      <family val="2"/>
      <charset val="1"/>
    </font>
    <font>
      <sz val="11"/>
      <color theme="0"/>
      <name val="Calibri"/>
      <family val="2"/>
    </font>
    <font>
      <b/>
      <sz val="11"/>
      <color theme="0"/>
      <name val="Calibri"/>
      <family val="2"/>
    </font>
    <font>
      <sz val="11"/>
      <color theme="8" tint="-0.249970003962517"/>
      <name val="Calibri"/>
      <family val="2"/>
    </font>
    <font>
      <sz val="11"/>
      <color theme="4"/>
      <name val="Calibri"/>
      <family val="2"/>
    </font>
    <font>
      <sz val="11"/>
      <color rgb="FFFF0000"/>
      <name val="Calibri"/>
      <family val="2"/>
    </font>
    <font>
      <sz val="11"/>
      <name val="Calibri"/>
      <family val="2"/>
    </font>
    <font>
      <u val="single"/>
      <sz val="11"/>
      <color rgb="FF0000FF"/>
      <name val="Calibri"/>
      <family val="2"/>
    </font>
    <font>
      <u val="single"/>
      <sz val="11"/>
      <color theme="3" tint="0.249980002641678"/>
      <name val="Aptos Narrow"/>
      <family val="2"/>
      <scheme val="minor"/>
    </font>
    <font>
      <sz val="11"/>
      <color theme="3" tint="0.249980002641678"/>
      <name val="Aptos Narrow"/>
      <family val="2"/>
      <scheme val="minor"/>
    </font>
    <font>
      <sz val="8"/>
      <color rgb="FF666666"/>
      <name val="Roboto"/>
      <family val="2"/>
    </font>
    <font>
      <sz val="11"/>
      <color rgb="FF4472C4"/>
      <name val="Aptos Narrow"/>
      <family val="2"/>
      <scheme val="minor"/>
    </font>
    <font>
      <sz val="11"/>
      <color rgb="FF333333"/>
      <name val="Aptos Narrow"/>
      <family val="2"/>
      <scheme val="minor"/>
    </font>
    <font>
      <sz val="11"/>
      <color theme="3" tint="0.899990022182465"/>
      <name val="Aptos Narrow"/>
      <family val="2"/>
      <scheme val="minor"/>
    </font>
    <font>
      <sz val="10"/>
      <name val="Calibri"/>
      <family val="2"/>
    </font>
    <font>
      <sz val="11"/>
      <color rgb="FF383A42"/>
      <name val="Jetbrains"/>
      <family val="2"/>
      <charset val="1"/>
    </font>
    <font>
      <i/>
      <sz val="10"/>
      <name val="Calibri"/>
      <family val="2"/>
    </font>
    <font>
      <sz val="11"/>
      <color rgb="FFC00000"/>
      <name val="Aptos Narrow"/>
      <family val="2"/>
      <scheme val="minor"/>
    </font>
    <font>
      <b/>
      <sz val="11"/>
      <color rgb="FFFF0000"/>
      <name val="Aptos Narrow"/>
      <family val="2"/>
      <scheme val="minor"/>
    </font>
    <font>
      <i/>
      <sz val="11"/>
      <color rgb="FFFF0000"/>
      <name val="Aptos Narrow"/>
      <family val="2"/>
      <scheme val="minor"/>
    </font>
    <font>
      <u val="single"/>
      <sz val="12"/>
      <color theme="10"/>
      <name val="Aptos Narrow"/>
      <family val="2"/>
      <scheme val="minor"/>
    </font>
    <font>
      <b/>
      <sz val="11"/>
      <color rgb="FFFF0000"/>
      <name val="Calibri"/>
      <family val="2"/>
    </font>
    <font>
      <sz val="11"/>
      <color theme="8" tint="-0.249970003962517"/>
      <name val="Aptos Narrow"/>
      <family val="2"/>
      <scheme val="minor"/>
    </font>
    <font>
      <sz val="11"/>
      <color rgb="FF00B4B1"/>
      <name val="Aptos Narrow"/>
      <family val="2"/>
      <scheme val="minor"/>
    </font>
    <font>
      <sz val="11"/>
      <color rgb="FF92D050"/>
      <name val="Aptos Narrow"/>
      <family val="2"/>
      <scheme val="minor"/>
    </font>
    <font>
      <sz val="11"/>
      <color theme="1" tint="0.349990010261536"/>
      <name val="Aptos Narrow"/>
      <family val="2"/>
      <scheme val="minor"/>
    </font>
    <font>
      <sz val="11"/>
      <color rgb="FF0070C0"/>
      <name val="Calibri"/>
      <family val="2"/>
    </font>
    <font>
      <sz val="11"/>
      <color rgb="FF0070C0"/>
      <name val="Aptos Narrow"/>
      <family val="2"/>
      <scheme val="minor"/>
    </font>
    <font>
      <sz val="11"/>
      <color theme="9" tint="-0.249970003962517"/>
      <name val="Calibri"/>
      <family val="2"/>
    </font>
    <font>
      <sz val="11"/>
      <color theme="9" tint="-0.249970003962517"/>
      <name val="Aptos Narrow"/>
      <family val="2"/>
      <scheme val="minor"/>
    </font>
    <font>
      <sz val="11"/>
      <color theme="8" tint="0.599990010261536"/>
      <name val="Calibri"/>
      <family val="2"/>
    </font>
    <font>
      <sz val="11"/>
      <color theme="8" tint="0.599990010261536"/>
      <name val="Aptos Narrow"/>
      <family val="2"/>
      <scheme val="minor"/>
    </font>
    <font>
      <sz val="11"/>
      <color rgb="FFFFC000"/>
      <name val="Calibri"/>
      <family val="2"/>
    </font>
    <font>
      <sz val="11"/>
      <color rgb="FFFFC000"/>
      <name val="Aptos Narrow"/>
      <family val="2"/>
      <scheme val="minor"/>
    </font>
    <font>
      <sz val="11"/>
      <color theme="5" tint="-0.249970003962517"/>
      <name val="Calibri"/>
      <family val="2"/>
    </font>
    <font>
      <sz val="11"/>
      <color theme="8" tint="-0.499969989061356"/>
      <name val="Calibri"/>
      <family val="2"/>
    </font>
    <font>
      <sz val="11"/>
      <color theme="9" tint="-0.499969989061356"/>
      <name val="Calibri"/>
      <family val="2"/>
    </font>
    <font>
      <sz val="11"/>
      <color theme="3" tint="0.249980002641678"/>
      <name val="Calibri"/>
      <family val="2"/>
    </font>
    <font>
      <sz val="11"/>
      <color theme="7" tint="0.399980008602142"/>
      <name val="Calibri"/>
      <family val="2"/>
    </font>
    <font>
      <sz val="11"/>
      <color rgb="FF4D58A7"/>
      <name val="Calibri"/>
      <family val="2"/>
    </font>
    <font>
      <sz val="11"/>
      <color rgb="FF73799E"/>
      <name val="Aptos Narrow"/>
      <family val="2"/>
      <scheme val="minor"/>
    </font>
    <font>
      <sz val="11"/>
      <color rgb="FF6E6139"/>
      <name val="Aptos Narrow"/>
      <family val="2"/>
      <scheme val="minor"/>
    </font>
    <font>
      <sz val="11"/>
      <color rgb="FFC47C7C"/>
      <name val="Aptos Narrow"/>
      <family val="2"/>
      <scheme val="minor"/>
    </font>
    <font>
      <sz val="11"/>
      <color rgb="FF002060"/>
      <name val="Aptos Narrow"/>
      <family val="2"/>
      <scheme val="minor"/>
    </font>
    <font>
      <sz val="11"/>
      <color theme="6" tint="0.599990010261536"/>
      <name val="Aptos Narrow"/>
      <family val="2"/>
      <scheme val="minor"/>
    </font>
    <font>
      <sz val="11"/>
      <color rgb="FFE0E090"/>
      <name val="Aptos Narrow"/>
      <family val="2"/>
      <scheme val="minor"/>
    </font>
    <font>
      <b/>
      <sz val="11"/>
      <color rgb="FF000000"/>
      <name val="Aptos Narrow"/>
      <family val="2"/>
      <scheme val="minor"/>
    </font>
    <font>
      <sz val="11"/>
      <color rgb="FFC00000"/>
      <name val="Calibri"/>
      <family val="2"/>
    </font>
    <font>
      <b/>
      <sz val="11"/>
      <color rgb="FFC00000"/>
      <name val="Calibri"/>
      <family val="2"/>
    </font>
    <font>
      <sz val="11"/>
      <color rgb="FF9D86BD"/>
      <name val="Aptos Narrow"/>
      <family val="2"/>
      <scheme val="minor"/>
    </font>
    <font>
      <sz val="11"/>
      <color theme="2" tint="-0.749979972839355"/>
      <name val="Aptos Narrow"/>
      <family val="2"/>
      <scheme val="minor"/>
    </font>
    <font>
      <sz val="11"/>
      <color rgb="FF9373C0"/>
      <name val="Aptos Narrow"/>
      <family val="2"/>
      <scheme val="minor"/>
    </font>
    <font>
      <b/>
      <sz val="11"/>
      <color theme="4" tint="-0.249970003962517"/>
      <name val="Calibri"/>
      <family val="2"/>
    </font>
    <font>
      <sz val="11"/>
      <color theme="4" tint="-0.249970003962517"/>
      <name val="Calibri"/>
      <family val="2"/>
    </font>
    <font>
      <b/>
      <sz val="11"/>
      <color rgb="FFFFFF00"/>
      <name val="Calibri"/>
      <family val="2"/>
    </font>
    <font>
      <sz val="11"/>
      <color rgb="FFFFFF00"/>
      <name val="Calibri"/>
      <family val="2"/>
    </font>
    <font>
      <sz val="11"/>
      <color rgb="FFFFFF00"/>
      <name val="Aptos Narrow"/>
      <family val="2"/>
      <scheme val="minor"/>
    </font>
    <font>
      <sz val="11"/>
      <color rgb="FFFFFF5B"/>
      <name val="Calibri"/>
      <family val="2"/>
    </font>
    <font>
      <sz val="11"/>
      <color rgb="FFFF0066"/>
      <name val="Aptos Narrow"/>
      <family val="2"/>
      <scheme val="minor"/>
    </font>
    <font>
      <sz val="11"/>
      <color rgb="FF8B479B"/>
      <name val="Aptos Narrow"/>
      <family val="2"/>
      <scheme val="minor"/>
    </font>
    <font>
      <sz val="11"/>
      <color rgb="FF00B4B2"/>
      <name val="Aptos Narrow"/>
      <family val="2"/>
      <scheme val="minor"/>
    </font>
    <font>
      <sz val="11"/>
      <color rgb="FF4D58A6"/>
      <name val="Aptos Narrow"/>
      <family val="2"/>
      <scheme val="minor"/>
    </font>
    <font>
      <sz val="10"/>
      <name val="Open Sans Medium"/>
      <family val="2"/>
    </font>
    <font>
      <sz val="14"/>
      <color theme="1" tint="0.35"/>
      <name val="Open Sans Medium"/>
      <family val="2"/>
    </font>
    <font>
      <sz val="9"/>
      <color theme="1" tint="0.35"/>
      <name val="Open Sans Medium"/>
      <family val="2"/>
    </font>
    <font>
      <sz val="10"/>
      <color theme="1" tint="0.35"/>
      <name val="Open Sans Medium"/>
      <family val="2"/>
    </font>
    <font>
      <sz val="9"/>
      <color theme="1" tint="0.25"/>
      <name val="Open Sans Medium"/>
      <family val="2"/>
    </font>
    <font>
      <b/>
      <sz val="20"/>
      <color theme="1" tint="0.35"/>
      <name val="Aptos Narrow"/>
      <family val="2"/>
      <scheme val="minor"/>
    </font>
    <font>
      <sz val="9"/>
      <color theme="1" tint="0.35"/>
      <name val="Aptos Narrow"/>
      <family val="2"/>
      <scheme val="minor"/>
    </font>
    <font>
      <sz val="10"/>
      <color theme="1" tint="0.35"/>
      <name val="Aptos Narrow"/>
      <family val="2"/>
      <scheme val="minor"/>
    </font>
    <font>
      <sz val="9"/>
      <color rgb="FF000000"/>
      <name val="Aptos Narrow"/>
      <family val="2"/>
      <scheme val="minor"/>
    </font>
    <font>
      <sz val="14"/>
      <color theme="1" tint="0.35"/>
      <name val="Aptos Narrow"/>
      <family val="2"/>
      <scheme val="minor"/>
    </font>
    <font>
      <b/>
      <sz val="16"/>
      <color theme="1" tint="0.35"/>
      <name val="Open Sans Medium"/>
      <family val="2"/>
    </font>
    <font>
      <sz val="9"/>
      <color theme="0"/>
      <name val="Open Sans Medium"/>
      <family val="2"/>
    </font>
    <font>
      <sz val="8"/>
      <color theme="1" tint="0.35"/>
      <name val="Open Sans Medium"/>
      <family val="2"/>
    </font>
    <font>
      <sz val="12"/>
      <color rgb="FF000000"/>
      <name val="Open Sans Medium"/>
      <family val="2"/>
    </font>
    <font>
      <sz val="12"/>
      <color rgb="FF000000"/>
      <name val="Calibri"/>
      <family val="2"/>
    </font>
    <font>
      <b/>
      <sz val="20"/>
      <color theme="1" tint="0.35"/>
      <name val="Times"/>
      <family val="2"/>
    </font>
    <font>
      <b/>
      <sz val="40"/>
      <color theme="1" tint="0.35"/>
      <name val="Aptos Narrow"/>
      <family val="2"/>
      <scheme val="minor"/>
    </font>
    <font>
      <b/>
      <sz val="20"/>
      <color rgb="FF393939"/>
      <name val="Aptos Narrow"/>
      <family val="2"/>
      <scheme val="minor"/>
    </font>
    <font>
      <b/>
      <sz val="20"/>
      <color theme="1" tint="0.35"/>
      <name val="Aptos Narrow"/>
      <family val="2"/>
    </font>
    <font>
      <sz val="8"/>
      <color theme="1" tint="0.35"/>
      <name val="Times"/>
      <family val="2"/>
    </font>
    <font>
      <sz val="14"/>
      <color theme="1" tint="0.35"/>
      <name val="Times"/>
      <family val="2"/>
    </font>
  </fonts>
  <fills count="59">
    <fill>
      <patternFill patternType="none"/>
    </fill>
    <fill>
      <patternFill patternType="gray125"/>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FFCC"/>
        <bgColor indexed="64"/>
      </patternFill>
    </fill>
    <fill>
      <patternFill patternType="solid">
        <fgColor theme="4"/>
        <bgColor indexed="64"/>
      </patternFill>
    </fill>
    <fill>
      <patternFill patternType="solid">
        <fgColor theme="4" tint="0.799979984760284"/>
        <bgColor indexed="64"/>
      </patternFill>
    </fill>
    <fill>
      <patternFill patternType="solid">
        <fgColor theme="4" tint="0.599990010261536"/>
        <bgColor indexed="64"/>
      </patternFill>
    </fill>
    <fill>
      <patternFill patternType="solid">
        <fgColor theme="4" tint="0.399980008602142"/>
        <bgColor indexed="64"/>
      </patternFill>
    </fill>
    <fill>
      <patternFill patternType="solid">
        <fgColor theme="5"/>
        <bgColor indexed="64"/>
      </patternFill>
    </fill>
    <fill>
      <patternFill patternType="solid">
        <fgColor theme="5" tint="0.799979984760284"/>
        <bgColor indexed="64"/>
      </patternFill>
    </fill>
    <fill>
      <patternFill patternType="solid">
        <fgColor theme="5" tint="0.599990010261536"/>
        <bgColor indexed="64"/>
      </patternFill>
    </fill>
    <fill>
      <patternFill patternType="solid">
        <fgColor theme="5" tint="0.399980008602142"/>
        <bgColor indexed="64"/>
      </patternFill>
    </fill>
    <fill>
      <patternFill patternType="solid">
        <fgColor theme="6"/>
        <bgColor indexed="64"/>
      </patternFill>
    </fill>
    <fill>
      <patternFill patternType="solid">
        <fgColor theme="6" tint="0.799979984760284"/>
        <bgColor indexed="64"/>
      </patternFill>
    </fill>
    <fill>
      <patternFill patternType="solid">
        <fgColor theme="6" tint="0.599990010261536"/>
        <bgColor indexed="64"/>
      </patternFill>
    </fill>
    <fill>
      <patternFill patternType="solid">
        <fgColor theme="6" tint="0.399980008602142"/>
        <bgColor indexed="64"/>
      </patternFill>
    </fill>
    <fill>
      <patternFill patternType="solid">
        <fgColor theme="7"/>
        <bgColor indexed="64"/>
      </patternFill>
    </fill>
    <fill>
      <patternFill patternType="solid">
        <fgColor theme="7" tint="0.799979984760284"/>
        <bgColor indexed="64"/>
      </patternFill>
    </fill>
    <fill>
      <patternFill patternType="solid">
        <fgColor theme="7" tint="0.599990010261536"/>
        <bgColor indexed="64"/>
      </patternFill>
    </fill>
    <fill>
      <patternFill patternType="solid">
        <fgColor theme="7" tint="0.399980008602142"/>
        <bgColor indexed="64"/>
      </patternFill>
    </fill>
    <fill>
      <patternFill patternType="solid">
        <fgColor theme="8"/>
        <bgColor indexed="64"/>
      </patternFill>
    </fill>
    <fill>
      <patternFill patternType="solid">
        <fgColor theme="8" tint="0.799979984760284"/>
        <bgColor indexed="64"/>
      </patternFill>
    </fill>
    <fill>
      <patternFill patternType="solid">
        <fgColor theme="8" tint="0.599990010261536"/>
        <bgColor indexed="64"/>
      </patternFill>
    </fill>
    <fill>
      <patternFill patternType="solid">
        <fgColor theme="8" tint="0.399980008602142"/>
        <bgColor indexed="64"/>
      </patternFill>
    </fill>
    <fill>
      <patternFill patternType="solid">
        <fgColor theme="9"/>
        <bgColor indexed="64"/>
      </patternFill>
    </fill>
    <fill>
      <patternFill patternType="solid">
        <fgColor theme="9" tint="0.799979984760284"/>
        <bgColor indexed="64"/>
      </patternFill>
    </fill>
    <fill>
      <patternFill patternType="solid">
        <fgColor theme="9" tint="0.599990010261536"/>
        <bgColor indexed="64"/>
      </patternFill>
    </fill>
    <fill>
      <patternFill patternType="solid">
        <fgColor theme="9" tint="0.399980008602142"/>
        <bgColor indexed="64"/>
      </patternFill>
    </fill>
    <fill>
      <patternFill patternType="solid">
        <fgColor theme="3" tint="0.899990022182465"/>
        <bgColor indexed="64"/>
      </patternFill>
    </fill>
    <fill>
      <patternFill patternType="solid">
        <fgColor rgb="FF3399FF"/>
        <bgColor indexed="64"/>
      </patternFill>
    </fill>
    <fill>
      <patternFill patternType="solid">
        <fgColor theme="3" tint="0.249980002641678"/>
        <bgColor indexed="64"/>
      </patternFill>
    </fill>
    <fill>
      <patternFill patternType="solid">
        <fgColor rgb="FFFFC000"/>
        <bgColor indexed="64"/>
      </patternFill>
    </fill>
    <fill>
      <patternFill patternType="solid">
        <fgColor theme="0" tint="-0.349979996681213"/>
        <bgColor indexed="64"/>
      </patternFill>
    </fill>
    <fill>
      <patternFill patternType="solid">
        <fgColor theme="6" tint="-0.249970003962517"/>
        <bgColor indexed="64"/>
      </patternFill>
    </fill>
    <fill>
      <patternFill patternType="solid">
        <fgColor theme="2" tint="-0.0999699980020523"/>
        <bgColor indexed="64"/>
      </patternFill>
    </fill>
    <fill>
      <patternFill patternType="solid">
        <fgColor rgb="FFFFFF00"/>
        <bgColor indexed="64"/>
      </patternFill>
    </fill>
    <fill>
      <patternFill patternType="solid">
        <fgColor theme="0"/>
        <bgColor indexed="64"/>
      </patternFill>
    </fill>
    <fill>
      <patternFill patternType="solid">
        <fgColor rgb="FFD9E1F2"/>
        <bgColor indexed="64"/>
      </patternFill>
    </fill>
    <fill>
      <patternFill patternType="solid">
        <fgColor theme="4" tint="0.799979984760284"/>
        <bgColor indexed="64"/>
      </patternFill>
    </fill>
    <fill>
      <patternFill patternType="solid">
        <fgColor theme="0" tint="-0.149990007281303"/>
        <bgColor indexed="64"/>
      </patternFill>
    </fill>
    <fill>
      <patternFill patternType="solid">
        <fgColor rgb="FFFF0066"/>
        <bgColor indexed="64"/>
      </patternFill>
    </fill>
    <fill>
      <patternFill patternType="solid">
        <fgColor theme="3" tint="0.749989986419678"/>
        <bgColor indexed="64"/>
      </patternFill>
    </fill>
    <fill>
      <patternFill patternType="solid">
        <fgColor rgb="FFFFFFFF"/>
        <bgColor indexed="64"/>
      </patternFill>
    </fill>
    <fill>
      <patternFill patternType="solid">
        <fgColor rgb="FFE6B8B7"/>
        <bgColor indexed="64"/>
      </patternFill>
    </fill>
    <fill>
      <patternFill patternType="solid">
        <fgColor rgb="FFF2DCDB"/>
        <bgColor indexed="64"/>
      </patternFill>
    </fill>
    <fill>
      <patternFill patternType="solid">
        <fgColor theme="0" tint="-0.0499799996614456"/>
        <bgColor indexed="64"/>
      </patternFill>
    </fill>
    <fill>
      <patternFill patternType="solid">
        <fgColor theme="1" tint="0.499980002641678"/>
        <bgColor indexed="64"/>
      </patternFill>
    </fill>
    <fill>
      <patternFill patternType="solid">
        <fgColor theme="1" tint="0.349990010261536"/>
        <bgColor indexed="64"/>
      </patternFill>
    </fill>
    <fill>
      <patternFill patternType="solid">
        <fgColor theme="0"/>
        <bgColor indexed="64"/>
      </patternFill>
    </fill>
    <fill>
      <patternFill patternType="solid">
        <fgColor theme="0"/>
        <bgColor indexed="64"/>
      </patternFill>
    </fill>
    <fill>
      <patternFill patternType="solid">
        <fgColor rgb="FF00B4B1"/>
        <bgColor indexed="64"/>
      </patternFill>
    </fill>
    <fill>
      <patternFill patternType="solid">
        <fgColor rgb="FFC1FFFE"/>
        <bgColor indexed="64"/>
      </patternFill>
    </fill>
    <fill>
      <patternFill patternType="solid">
        <fgColor rgb="FFC6CAE4"/>
        <bgColor indexed="64"/>
      </patternFill>
    </fill>
    <fill>
      <patternFill patternType="solid">
        <fgColor rgb="FFFF3B8A"/>
        <bgColor indexed="64"/>
      </patternFill>
    </fill>
  </fills>
  <borders count="46">
    <border>
      <left/>
      <right/>
      <top/>
      <bottom/>
      <diagonal/>
    </border>
    <border>
      <left/>
      <right/>
      <top/>
      <bottom style="thick">
        <color theme="4"/>
      </bottom>
    </border>
    <border>
      <left/>
      <right/>
      <top/>
      <bottom style="thick">
        <color theme="4" tint="0.499980002641678"/>
      </bottom>
    </border>
    <border>
      <left/>
      <right/>
      <top/>
      <bottom style="medium">
        <color theme="4" tint="0.399980008602142"/>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3F3F3F"/>
      </top>
      <bottom style="thin">
        <color rgb="FF3F3F3F"/>
      </bottom>
    </border>
    <border>
      <left/>
      <right/>
      <top/>
      <bottom style="double">
        <color rgb="FFFF8001"/>
      </bottom>
    </border>
    <border>
      <left style="double">
        <color rgb="FF3F3F3F"/>
      </left>
      <right style="double">
        <color rgb="FF3F3F3F"/>
      </right>
      <top style="double">
        <color rgb="FF3F3F3F"/>
      </top>
      <bottom style="double">
        <color rgb="FF3F3F3F"/>
      </bottom>
    </border>
    <border>
      <left style="thin">
        <color rgb="FFB2B2B2"/>
      </left>
      <right style="thin">
        <color rgb="FFB2B2B2"/>
      </right>
      <top style="thin">
        <color rgb="FFB2B2B2"/>
      </top>
      <bottom style="thin">
        <color rgb="FFB2B2B2"/>
      </bottom>
    </border>
    <border>
      <left/>
      <right/>
      <top style="thin">
        <color theme="4"/>
      </top>
      <bottom style="double">
        <color theme="4"/>
      </bottom>
    </border>
    <border>
      <left/>
      <right/>
      <top/>
      <bottom style="thin">
        <color auto="1"/>
      </bottom>
    </border>
    <border>
      <left/>
      <right style="thin">
        <color auto="1"/>
      </right>
      <top/>
      <bottom style="thin">
        <color auto="1"/>
      </bottom>
    </border>
    <border>
      <left/>
      <right style="thin">
        <color auto="1"/>
      </right>
      <top/>
      <bottom/>
    </border>
    <border>
      <left style="thin">
        <color auto="1"/>
      </left>
      <right/>
      <top/>
      <bottom style="thin">
        <color auto="1"/>
      </bottom>
    </border>
    <border>
      <left/>
      <right/>
      <top style="thin">
        <color rgb="FF8EA9DB"/>
      </top>
      <bottom style="thin">
        <color rgb="FF8EA9DB"/>
      </bottom>
    </border>
    <border>
      <left/>
      <right/>
      <top style="thin">
        <color theme="4" tint="0.399980008602142"/>
      </top>
      <bottom style="thin">
        <color theme="4" tint="0.399980008602142"/>
      </bottom>
    </border>
    <border>
      <left/>
      <right style="thin">
        <color theme="4" tint="0.399980008602142"/>
      </right>
      <top style="thin">
        <color theme="4" tint="0.399980008602142"/>
      </top>
      <bottom style="thin">
        <color theme="4" tint="0.399980008602142"/>
      </bottom>
    </border>
    <border>
      <left style="thin">
        <color theme="4" tint="0.399980008602142"/>
      </left>
      <right/>
      <top style="thin">
        <color theme="4" tint="0.399980008602142"/>
      </top>
      <bottom style="thin">
        <color theme="4" tint="0.399980008602142"/>
      </bottom>
    </border>
    <border>
      <left style="thin">
        <color theme="0"/>
      </left>
      <right style="thin">
        <color theme="0"/>
      </right>
      <top style="thin">
        <color theme="0"/>
      </top>
      <bottom style="thin">
        <color theme="0"/>
      </bottom>
    </border>
    <border>
      <left style="thin">
        <color theme="0"/>
      </left>
      <right style="thin">
        <color theme="0"/>
      </right>
      <top/>
      <bottom/>
    </border>
    <border>
      <left style="thin">
        <color rgb="FFDA9694"/>
      </left>
      <right style="thin">
        <color rgb="FFDA9694"/>
      </right>
      <top style="thin">
        <color rgb="FFDA9694"/>
      </top>
      <bottom style="thin">
        <color rgb="FFDA9694"/>
      </bottom>
    </border>
    <border>
      <left/>
      <right/>
      <top style="thin">
        <color rgb="FF000000"/>
      </top>
      <bottom style="medium">
        <color rgb="FF000000"/>
      </bottom>
    </border>
    <border>
      <left style="thin">
        <color theme="0"/>
      </left>
      <right style="thin">
        <color theme="0"/>
      </right>
      <top style="thin">
        <color theme="0"/>
      </top>
      <bottom/>
    </border>
    <border>
      <left/>
      <right/>
      <top style="thin">
        <color rgb="FF000000"/>
      </top>
      <bottom style="thin">
        <color rgb="FF000000"/>
      </bottom>
    </border>
    <border>
      <left style="thin">
        <color theme="0"/>
      </left>
      <right style="thin">
        <color theme="0"/>
      </right>
      <top/>
      <bottom style="thin">
        <color theme="0"/>
      </bottom>
    </border>
    <border>
      <left style="thin">
        <color rgb="FF000000"/>
      </left>
      <right/>
      <top/>
      <bottom/>
    </border>
    <border>
      <left style="thin">
        <color rgb="FF000000"/>
      </left>
      <right/>
      <top style="thin">
        <color rgb="FF000000"/>
      </top>
      <bottom style="thin">
        <color rgb="FF000000"/>
      </bottom>
    </border>
    <border>
      <left style="thin">
        <color rgb="FF000000"/>
      </left>
      <right/>
      <top style="thin">
        <color rgb="FF000000"/>
      </top>
      <bottom style="medium">
        <color rgb="FF000000"/>
      </bottom>
    </border>
    <border>
      <left style="thin">
        <color theme="0"/>
      </left>
      <right/>
      <top style="thin">
        <color theme="0"/>
      </top>
      <bottom style="thin">
        <color theme="0"/>
      </bottom>
    </border>
    <border>
      <left style="thin">
        <color theme="0"/>
      </left>
      <right/>
      <top style="thin">
        <color theme="0"/>
      </top>
      <bottom/>
    </border>
    <border>
      <left/>
      <right/>
      <top style="medium">
        <color rgb="FF000000"/>
      </top>
      <bottom style="thin">
        <color rgb="FF000000"/>
      </bottom>
    </border>
    <border>
      <left/>
      <right style="thin">
        <color rgb="FF000000"/>
      </right>
      <top style="medium">
        <color rgb="FF000000"/>
      </top>
      <bottom style="thin">
        <color rgb="FF000000"/>
      </bottom>
    </border>
    <border>
      <left style="thin">
        <color auto="1"/>
      </left>
      <right/>
      <top/>
      <bottom/>
    </border>
    <border>
      <left/>
      <right/>
      <top style="thin">
        <color auto="1"/>
      </top>
      <bottom style="thin">
        <color auto="1"/>
      </bottom>
    </border>
    <border>
      <left/>
      <right/>
      <top style="thin">
        <color rgb="FF000000"/>
      </top>
      <bottom/>
    </border>
    <border>
      <left/>
      <right style="thin">
        <color auto="1"/>
      </right>
      <top style="thin">
        <color rgb="FF000000"/>
      </top>
      <bottom/>
    </border>
    <border>
      <left style="thin">
        <color auto="1"/>
      </left>
      <right/>
      <top style="thin">
        <color rgb="FF000000"/>
      </top>
      <bottom/>
    </border>
    <border>
      <left/>
      <right/>
      <top/>
      <bottom style="medium">
        <color rgb="FF000000"/>
      </bottom>
    </border>
    <border>
      <left/>
      <right style="thin">
        <color auto="1"/>
      </right>
      <top/>
      <bottom style="medium">
        <color rgb="FF000000"/>
      </bottom>
    </border>
    <border>
      <left style="thin">
        <color auto="1"/>
      </left>
      <right/>
      <top/>
      <bottom style="medium">
        <color rgb="FF000000"/>
      </bottom>
    </border>
    <border>
      <left style="thin">
        <color rgb="FF000000"/>
      </left>
      <right/>
      <top style="thin">
        <color rgb="FF000000"/>
      </top>
      <bottom/>
    </border>
    <border>
      <left style="thin">
        <color rgb="FF000000"/>
      </left>
      <right/>
      <top/>
      <bottom style="medium">
        <color rgb="FF000000"/>
      </bottom>
    </border>
    <border>
      <left style="thin">
        <color rgb="FF000000"/>
      </left>
      <right/>
      <top/>
      <bottom style="thin">
        <color auto="1"/>
      </bottom>
    </border>
    <border>
      <left/>
      <right/>
      <top/>
      <bottom style="thin">
        <color rgb="FF000000"/>
      </bottom>
    </border>
    <border>
      <left style="thin">
        <color auto="1"/>
      </left>
      <right style="thin">
        <color auto="1"/>
      </right>
      <top style="thin">
        <color auto="1"/>
      </top>
      <bottom style="thin">
        <color auto="1"/>
      </bottom>
    </border>
    <border>
      <left/>
      <right style="thin">
        <color rgb="FF000000"/>
      </right>
      <top/>
      <bottom style="thin">
        <color rgb="FF000000"/>
      </bottom>
    </border>
  </borders>
  <cellStyleXfs count="67">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0"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0" fillId="0" borderId="0" applyFont="0" applyFill="0" applyBorder="0" applyAlignment="0" applyProtection="0"/>
    <xf numFmtId="41"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0"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17" fillId="13" borderId="0" applyNumberFormat="0" applyBorder="0" applyAlignment="0" applyProtection="0"/>
    <xf numFmtId="0" fontId="0" fillId="14" borderId="0" applyNumberFormat="0" applyBorder="0" applyAlignment="0" applyProtection="0"/>
    <xf numFmtId="0" fontId="0" fillId="15" borderId="0" applyNumberFormat="0" applyBorder="0" applyAlignment="0" applyProtection="0"/>
    <xf numFmtId="0" fontId="0" fillId="16" borderId="0" applyNumberFormat="0" applyBorder="0" applyAlignment="0" applyProtection="0"/>
    <xf numFmtId="0" fontId="17"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0" fillId="20" borderId="0" applyNumberFormat="0" applyBorder="0" applyAlignment="0" applyProtection="0"/>
    <xf numFmtId="0" fontId="17" fillId="21" borderId="0" applyNumberFormat="0" applyBorder="0" applyAlignment="0" applyProtection="0"/>
    <xf numFmtId="0" fontId="0" fillId="22" borderId="0" applyNumberFormat="0" applyBorder="0" applyAlignment="0" applyProtection="0"/>
    <xf numFmtId="0" fontId="0" fillId="23" borderId="0" applyNumberFormat="0" applyBorder="0" applyAlignment="0" applyProtection="0"/>
    <xf numFmtId="0" fontId="0" fillId="24" borderId="0" applyNumberFormat="0" applyBorder="0" applyAlignment="0" applyProtection="0"/>
    <xf numFmtId="0" fontId="17" fillId="25" borderId="0" applyNumberFormat="0" applyBorder="0" applyAlignment="0" applyProtection="0"/>
    <xf numFmtId="0" fontId="0" fillId="26" borderId="0" applyNumberFormat="0" applyBorder="0" applyAlignment="0" applyProtection="0"/>
    <xf numFmtId="0" fontId="0" fillId="27" borderId="0" applyNumberFormat="0" applyBorder="0" applyAlignment="0" applyProtection="0"/>
    <xf numFmtId="0" fontId="0" fillId="28" borderId="0" applyNumberFormat="0" applyBorder="0" applyAlignment="0" applyProtection="0"/>
    <xf numFmtId="0" fontId="17" fillId="29" borderId="0" applyNumberFormat="0" applyBorder="0" applyAlignment="0" applyProtection="0"/>
    <xf numFmtId="0" fontId="0" fillId="30"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xf numFmtId="0" fontId="18" fillId="0" borderId="0" applyNumberFormat="0" applyFill="0" applyBorder="0" applyAlignment="0" applyProtection="0"/>
    <xf numFmtId="0" fontId="37" fillId="0" borderId="0">
      <alignment/>
      <protection/>
    </xf>
    <xf numFmtId="44" fontId="0" fillId="0" borderId="0" applyFont="0" applyFill="0" applyBorder="0" applyAlignment="0" applyProtection="0"/>
    <xf numFmtId="0" fontId="66" fillId="0" borderId="0" applyNumberFormat="0" applyFill="0" applyBorder="0" applyAlignment="0" applyProtection="0"/>
    <xf numFmtId="9" fontId="37" fillId="0" borderId="0" applyFont="0" applyFill="0" applyBorder="0" applyAlignment="0" applyProtection="0"/>
    <xf numFmtId="43" fontId="0" fillId="0" borderId="0" applyFont="0" applyFill="0" applyBorder="0" applyAlignment="0" applyProtection="0"/>
  </cellStyleXfs>
  <cellXfs count="471">
    <xf numFmtId="0" fontId="0" fillId="0" borderId="0" xfId="0"/>
    <xf numFmtId="0" fontId="0" fillId="0" borderId="0" xfId="0" applyAlignment="1">
      <alignment wrapText="1"/>
    </xf>
    <xf numFmtId="0" fontId="16" fillId="0" borderId="0" xfId="0" applyFont="1"/>
    <xf numFmtId="0" fontId="16" fillId="33" borderId="0" xfId="0" applyFont="1" applyFill="1"/>
    <xf numFmtId="0" fontId="16" fillId="26" borderId="0" xfId="0" applyFont="1" applyFill="1"/>
    <xf numFmtId="0" fontId="16" fillId="34" borderId="0" xfId="0" applyFont="1" applyFill="1"/>
    <xf numFmtId="0" fontId="16" fillId="35" borderId="0" xfId="0" applyFont="1" applyFill="1"/>
    <xf numFmtId="0" fontId="18" fillId="0" borderId="0" xfId="61"/>
    <xf numFmtId="166"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166" fontId="0" fillId="0" borderId="10" xfId="0" applyNumberFormat="1" applyBorder="1"/>
    <xf numFmtId="0" fontId="16" fillId="33" borderId="12" xfId="0" applyFont="1" applyFill="1" applyBorder="1"/>
    <xf numFmtId="0" fontId="16" fillId="26" borderId="12" xfId="0" applyFont="1" applyFill="1" applyBorder="1"/>
    <xf numFmtId="0" fontId="16" fillId="34" borderId="12" xfId="0" applyFont="1" applyFill="1" applyBorder="1"/>
    <xf numFmtId="0" fontId="20" fillId="0" borderId="0" xfId="0" applyFont="1"/>
    <xf numFmtId="0" fontId="22" fillId="0" borderId="0" xfId="0" applyFont="1"/>
    <xf numFmtId="0" fontId="0" fillId="28" borderId="0" xfId="0" applyFill="1"/>
    <xf numFmtId="0" fontId="21" fillId="0" borderId="0" xfId="0" applyFont="1"/>
    <xf numFmtId="0" fontId="21" fillId="0" borderId="0" xfId="0" applyFont="1" applyAlignment="1">
      <alignment vertical="center"/>
    </xf>
    <xf numFmtId="0" fontId="0" fillId="0" borderId="12" xfId="0" applyBorder="1" applyAlignment="1">
      <alignment vertical="top" wrapText="1"/>
    </xf>
    <xf numFmtId="0" fontId="0" fillId="0" borderId="12" xfId="0" applyBorder="1" applyAlignment="1">
      <alignment horizontal="right" vertical="top" wrapText="1"/>
    </xf>
    <xf numFmtId="0" fontId="0" fillId="0" borderId="0" xfId="0" applyAlignment="1">
      <alignment vertical="top"/>
    </xf>
    <xf numFmtId="0" fontId="0" fillId="20" borderId="0" xfId="0" applyFill="1" applyAlignment="1">
      <alignment vertical="top"/>
    </xf>
    <xf numFmtId="0" fontId="0" fillId="0" borderId="12" xfId="0" applyBorder="1" applyAlignment="1">
      <alignment vertical="top"/>
    </xf>
    <xf numFmtId="2" fontId="0" fillId="0" borderId="0" xfId="0" applyNumberFormat="1" applyAlignment="1">
      <alignment vertical="top"/>
    </xf>
    <xf numFmtId="0" fontId="18" fillId="0" borderId="0" xfId="61" applyAlignment="1">
      <alignment vertical="top"/>
    </xf>
    <xf numFmtId="14" fontId="0" fillId="0" borderId="0" xfId="0" applyNumberFormat="1" applyAlignment="1">
      <alignment vertical="top"/>
    </xf>
    <xf numFmtId="166" fontId="0" fillId="0" borderId="0" xfId="0" applyNumberFormat="1" applyAlignment="1">
      <alignment vertical="top"/>
    </xf>
    <xf numFmtId="0" fontId="0" fillId="0" borderId="0" xfId="0" applyAlignment="1">
      <alignment vertical="top" wrapText="1"/>
    </xf>
    <xf numFmtId="0" fontId="18" fillId="0" borderId="0" xfId="61" applyAlignment="1">
      <alignment horizontal="left" vertical="top"/>
    </xf>
    <xf numFmtId="0" fontId="0" fillId="0" borderId="12" xfId="0" applyBorder="1" applyAlignment="1">
      <alignment horizontal="left" vertical="top" wrapText="1"/>
    </xf>
    <xf numFmtId="0" fontId="0" fillId="36" borderId="0" xfId="0" applyFill="1" applyAlignment="1">
      <alignment vertical="top"/>
    </xf>
    <xf numFmtId="0" fontId="0" fillId="37" borderId="10" xfId="0" applyFill="1" applyBorder="1"/>
    <xf numFmtId="0" fontId="0" fillId="37" borderId="11" xfId="0" applyFill="1" applyBorder="1"/>
    <xf numFmtId="0" fontId="0" fillId="37" borderId="0" xfId="0" applyFill="1"/>
    <xf numFmtId="0" fontId="0" fillId="37" borderId="12" xfId="0" applyFill="1" applyBorder="1"/>
    <xf numFmtId="0" fontId="0" fillId="37" borderId="0" xfId="0" applyFill="1" applyAlignment="1">
      <alignment vertical="top"/>
    </xf>
    <xf numFmtId="0" fontId="0" fillId="37" borderId="12" xfId="0" applyFill="1" applyBorder="1" applyAlignment="1">
      <alignment vertical="top"/>
    </xf>
    <xf numFmtId="0" fontId="0" fillId="37" borderId="12" xfId="0" applyFill="1" applyBorder="1" applyAlignment="1">
      <alignment vertical="top" wrapText="1"/>
    </xf>
    <xf numFmtId="0" fontId="18" fillId="37" borderId="12" xfId="61" applyFill="1" applyBorder="1" applyAlignment="1">
      <alignment vertical="top"/>
    </xf>
    <xf numFmtId="0" fontId="0" fillId="38" borderId="0" xfId="0" applyFill="1" applyAlignment="1">
      <alignment vertical="top"/>
    </xf>
    <xf numFmtId="14" fontId="0" fillId="0" borderId="10" xfId="0" applyNumberFormat="1" applyBorder="1"/>
    <xf numFmtId="14" fontId="0" fillId="0" borderId="0" xfId="0" applyNumberFormat="1"/>
    <xf numFmtId="0" fontId="18" fillId="0" borderId="12" xfId="61" applyFill="1" applyBorder="1" applyAlignment="1">
      <alignment vertical="top" wrapText="1"/>
    </xf>
    <xf numFmtId="0" fontId="19" fillId="0" borderId="0" xfId="0" applyFont="1" applyAlignment="1">
      <alignment vertical="top"/>
    </xf>
    <xf numFmtId="0" fontId="19" fillId="0" borderId="12" xfId="0" applyFont="1" applyBorder="1" applyAlignment="1">
      <alignment vertical="top"/>
    </xf>
    <xf numFmtId="0" fontId="26" fillId="0" borderId="12" xfId="0" applyFont="1" applyBorder="1" applyAlignment="1">
      <alignment vertical="top" wrapText="1"/>
    </xf>
    <xf numFmtId="0" fontId="26" fillId="0" borderId="12" xfId="0" applyFont="1" applyBorder="1" applyAlignment="1">
      <alignment wrapText="1"/>
    </xf>
    <xf numFmtId="0" fontId="18" fillId="0" borderId="12" xfId="61" applyFill="1" applyBorder="1"/>
    <xf numFmtId="0" fontId="27" fillId="0" borderId="12" xfId="0" applyFont="1" applyBorder="1" applyAlignment="1">
      <alignment wrapText="1"/>
    </xf>
    <xf numFmtId="0" fontId="28" fillId="0" borderId="12" xfId="0" applyFont="1" applyBorder="1" applyAlignment="1">
      <alignment wrapText="1"/>
    </xf>
    <xf numFmtId="0" fontId="0" fillId="0" borderId="12" xfId="0" applyBorder="1" applyAlignment="1">
      <alignment wrapText="1"/>
    </xf>
    <xf numFmtId="0" fontId="16" fillId="39" borderId="0" xfId="0" applyFont="1" applyFill="1"/>
    <xf numFmtId="0" fontId="16" fillId="40" borderId="0" xfId="0" applyFont="1" applyFill="1"/>
    <xf numFmtId="0" fontId="16" fillId="39" borderId="12" xfId="0" applyFont="1" applyFill="1" applyBorder="1"/>
    <xf numFmtId="166" fontId="16" fillId="39" borderId="0" xfId="0" applyNumberFormat="1" applyFont="1" applyFill="1"/>
    <xf numFmtId="0" fontId="24" fillId="39" borderId="0" xfId="0" applyFont="1" applyFill="1"/>
    <xf numFmtId="0" fontId="0" fillId="40" borderId="0" xfId="0" applyFill="1"/>
    <xf numFmtId="0" fontId="0" fillId="39" borderId="0" xfId="0" applyFill="1"/>
    <xf numFmtId="0" fontId="0" fillId="39" borderId="12" xfId="0" applyFill="1" applyBorder="1"/>
    <xf numFmtId="14" fontId="16" fillId="39" borderId="0" xfId="0" applyNumberFormat="1" applyFont="1" applyFill="1"/>
    <xf numFmtId="0" fontId="29" fillId="0" borderId="0" xfId="0" applyFont="1"/>
    <xf numFmtId="0" fontId="16" fillId="41" borderId="10" xfId="0" applyFont="1" applyFill="1" applyBorder="1"/>
    <xf numFmtId="0" fontId="16" fillId="41" borderId="0" xfId="0" applyFont="1" applyFill="1"/>
    <xf numFmtId="0" fontId="0" fillId="0" borderId="0" xfId="0" applyAlignment="1">
      <alignment horizontal="left"/>
    </xf>
    <xf numFmtId="0" fontId="0" fillId="0" borderId="0" xfId="0" applyAlignment="1">
      <alignment vertical="center" wrapText="1"/>
    </xf>
    <xf numFmtId="0" fontId="37" fillId="0" borderId="0" xfId="62">
      <alignment/>
      <protection/>
    </xf>
    <xf numFmtId="0" fontId="37" fillId="0" borderId="0" xfId="62" applyAlignment="1">
      <alignment wrapText="1"/>
      <protection/>
    </xf>
    <xf numFmtId="3" fontId="37" fillId="0" borderId="0" xfId="62" applyNumberFormat="1">
      <alignment/>
      <protection/>
    </xf>
    <xf numFmtId="10" fontId="37" fillId="0" borderId="0" xfId="62" applyNumberFormat="1">
      <alignment/>
      <protection/>
    </xf>
    <xf numFmtId="22" fontId="37" fillId="0" borderId="0" xfId="62" applyNumberFormat="1">
      <alignment/>
      <protection/>
    </xf>
    <xf numFmtId="0" fontId="37" fillId="0" borderId="12" xfId="62" applyBorder="1" applyAlignment="1">
      <alignment vertical="top"/>
      <protection/>
    </xf>
    <xf numFmtId="9" fontId="37" fillId="0" borderId="0" xfId="62" applyNumberFormat="1">
      <alignment/>
      <protection/>
    </xf>
    <xf numFmtId="165" fontId="37" fillId="0" borderId="0" xfId="62" applyNumberFormat="1">
      <alignment/>
      <protection/>
    </xf>
    <xf numFmtId="164" fontId="37" fillId="0" borderId="0" xfId="62" applyNumberFormat="1">
      <alignment/>
      <protection/>
    </xf>
    <xf numFmtId="0" fontId="37" fillId="0" borderId="0" xfId="62" applyAlignment="1" quotePrefix="1">
      <alignment wrapText="1"/>
      <protection/>
    </xf>
    <xf numFmtId="0" fontId="37" fillId="0" borderId="0" xfId="62" quotePrefix="1">
      <alignment/>
      <protection/>
    </xf>
    <xf numFmtId="0" fontId="38" fillId="0" borderId="14" xfId="62" applyFont="1" applyBorder="1">
      <alignment/>
      <protection/>
    </xf>
    <xf numFmtId="0" fontId="38" fillId="42" borderId="14" xfId="62" applyFont="1" applyFill="1" applyBorder="1">
      <alignment/>
      <protection/>
    </xf>
    <xf numFmtId="0" fontId="37" fillId="30" borderId="0" xfId="62" applyFill="1">
      <alignment/>
      <protection/>
    </xf>
    <xf numFmtId="0" fontId="0" fillId="30" borderId="0" xfId="0" applyFill="1"/>
    <xf numFmtId="0" fontId="0" fillId="30" borderId="0" xfId="0" applyFill="1" applyAlignment="1">
      <alignment wrapText="1"/>
    </xf>
    <xf numFmtId="0" fontId="0" fillId="0" borderId="15" xfId="0" applyBorder="1"/>
    <xf numFmtId="0" fontId="0" fillId="0" borderId="15" xfId="0" applyBorder="1" applyAlignment="1">
      <alignment wrapText="1"/>
    </xf>
    <xf numFmtId="0" fontId="0" fillId="0" borderId="16" xfId="0" applyBorder="1"/>
    <xf numFmtId="0" fontId="0" fillId="43" borderId="17" xfId="0" applyFill="1" applyBorder="1"/>
    <xf numFmtId="0" fontId="0" fillId="43" borderId="15" xfId="0" applyFill="1" applyBorder="1"/>
    <xf numFmtId="0" fontId="0" fillId="43" borderId="15" xfId="0" applyFill="1" applyBorder="1" applyAlignment="1">
      <alignment wrapText="1"/>
    </xf>
    <xf numFmtId="0" fontId="40" fillId="0" borderId="0" xfId="0" applyFont="1"/>
    <xf numFmtId="0" fontId="14" fillId="0" borderId="0" xfId="0" applyFont="1"/>
    <xf numFmtId="0" fontId="0" fillId="43" borderId="16" xfId="0" applyFill="1" applyBorder="1"/>
    <xf numFmtId="22" fontId="0" fillId="43" borderId="15" xfId="0" applyNumberFormat="1" applyFill="1" applyBorder="1"/>
    <xf numFmtId="22" fontId="0" fillId="43" borderId="16" xfId="0" applyNumberFormat="1" applyFill="1" applyBorder="1"/>
    <xf numFmtId="0" fontId="0" fillId="0" borderId="17" xfId="0" applyBorder="1"/>
    <xf numFmtId="22" fontId="0" fillId="0" borderId="16" xfId="0" applyNumberFormat="1" applyBorder="1"/>
    <xf numFmtId="0" fontId="42" fillId="0" borderId="0" xfId="0" applyFont="1"/>
    <xf numFmtId="0" fontId="18" fillId="0" borderId="0" xfId="61" applyAlignment="1">
      <alignment vertical="center" wrapText="1"/>
    </xf>
    <xf numFmtId="0" fontId="42" fillId="0" borderId="0" xfId="0" applyFont="1" applyAlignment="1">
      <alignment vertical="center" wrapText="1"/>
    </xf>
    <xf numFmtId="22" fontId="0" fillId="0" borderId="0" xfId="0" applyNumberFormat="1"/>
    <xf numFmtId="0" fontId="41" fillId="0" borderId="0" xfId="0" applyFont="1"/>
    <xf numFmtId="0" fontId="44" fillId="43" borderId="17" xfId="0" applyFont="1" applyFill="1" applyBorder="1"/>
    <xf numFmtId="0" fontId="0" fillId="33" borderId="0" xfId="0" applyFill="1" applyAlignment="1">
      <alignment horizontal="center" vertical="center"/>
    </xf>
    <xf numFmtId="0" fontId="16" fillId="33" borderId="0" xfId="0" applyFont="1" applyFill="1" applyAlignment="1">
      <alignment horizontal="center" vertical="center"/>
    </xf>
    <xf numFmtId="0" fontId="16" fillId="8" borderId="0" xfId="0" applyFont="1" applyFill="1" applyAlignment="1">
      <alignment horizontal="center" vertical="center"/>
    </xf>
    <xf numFmtId="0" fontId="0" fillId="8" borderId="0" xfId="0" applyFill="1" applyAlignment="1">
      <alignment horizontal="center" vertical="center"/>
    </xf>
    <xf numFmtId="9" fontId="0" fillId="0" borderId="0" xfId="15" applyFont="1"/>
    <xf numFmtId="0" fontId="47" fillId="27" borderId="18" xfId="0" applyFont="1" applyFill="1" applyBorder="1" applyAlignment="1">
      <alignment horizontal="center" vertical="center" wrapText="1"/>
    </xf>
    <xf numFmtId="168" fontId="49" fillId="26" borderId="18" xfId="18" applyNumberFormat="1" applyFont="1" applyFill="1" applyBorder="1" applyAlignment="1">
      <alignment horizontal="center" vertical="center"/>
    </xf>
    <xf numFmtId="38" fontId="49" fillId="26" borderId="18" xfId="18" applyNumberFormat="1" applyFont="1" applyFill="1" applyBorder="1" applyAlignment="1">
      <alignment horizontal="center" vertical="center"/>
    </xf>
    <xf numFmtId="0" fontId="47" fillId="27" borderId="18" xfId="0" applyFont="1" applyFill="1" applyBorder="1" applyAlignment="1">
      <alignment horizontal="center" vertical="center"/>
    </xf>
    <xf numFmtId="0" fontId="0" fillId="0" borderId="0" xfId="0" applyAlignment="1">
      <alignment horizontal="center" vertical="center"/>
    </xf>
    <xf numFmtId="9" fontId="0" fillId="0" borderId="0" xfId="0" applyNumberFormat="1" applyAlignment="1">
      <alignment horizontal="center" vertical="center"/>
    </xf>
    <xf numFmtId="0" fontId="47" fillId="25" borderId="18" xfId="0" applyFont="1" applyFill="1" applyBorder="1" applyAlignment="1">
      <alignment horizontal="center" vertical="center"/>
    </xf>
    <xf numFmtId="0" fontId="47" fillId="9" borderId="18" xfId="0" applyFont="1" applyFill="1" applyBorder="1" applyAlignment="1">
      <alignment horizontal="center" vertical="center"/>
    </xf>
    <xf numFmtId="0" fontId="48" fillId="25" borderId="18" xfId="0" applyFont="1" applyFill="1" applyBorder="1" applyAlignment="1">
      <alignment horizontal="center" vertical="center"/>
    </xf>
    <xf numFmtId="9" fontId="49" fillId="26" borderId="18" xfId="0" applyNumberFormat="1" applyFont="1" applyFill="1" applyBorder="1" applyAlignment="1">
      <alignment horizontal="center" vertical="center"/>
    </xf>
    <xf numFmtId="167" fontId="49" fillId="26" borderId="18" xfId="0" applyNumberFormat="1" applyFont="1" applyFill="1" applyBorder="1" applyAlignment="1">
      <alignment horizontal="center" vertical="center"/>
    </xf>
    <xf numFmtId="1" fontId="49" fillId="26" borderId="18" xfId="0" applyNumberFormat="1" applyFont="1" applyFill="1" applyBorder="1" applyAlignment="1">
      <alignment horizontal="center" vertical="center"/>
    </xf>
    <xf numFmtId="1" fontId="52" fillId="26" borderId="18" xfId="0" applyNumberFormat="1" applyFont="1" applyFill="1" applyBorder="1" applyAlignment="1">
      <alignment horizontal="center" vertical="center"/>
    </xf>
    <xf numFmtId="0" fontId="49" fillId="26" borderId="18" xfId="15" applyNumberFormat="1" applyFont="1" applyFill="1" applyBorder="1" applyAlignment="1">
      <alignment horizontal="center" vertical="center"/>
    </xf>
    <xf numFmtId="9" fontId="48" fillId="25" borderId="18" xfId="0" applyNumberFormat="1" applyFont="1" applyFill="1" applyBorder="1" applyAlignment="1">
      <alignment horizontal="center" vertical="center"/>
    </xf>
    <xf numFmtId="9" fontId="50" fillId="40" borderId="18" xfId="0" applyNumberFormat="1" applyFont="1" applyFill="1" applyBorder="1" applyAlignment="1">
      <alignment horizontal="center" vertical="center"/>
    </xf>
    <xf numFmtId="0" fontId="51" fillId="26" borderId="18" xfId="0" applyFont="1" applyFill="1" applyBorder="1" applyAlignment="1">
      <alignment horizontal="center" vertical="center"/>
    </xf>
    <xf numFmtId="0" fontId="48" fillId="25" borderId="19" xfId="0" applyFont="1" applyFill="1" applyBorder="1" applyAlignment="1">
      <alignment horizontal="center" vertical="center"/>
    </xf>
    <xf numFmtId="0" fontId="49" fillId="26" borderId="18" xfId="0" applyFont="1" applyFill="1" applyBorder="1" applyAlignment="1">
      <alignment horizontal="center" vertical="center"/>
    </xf>
    <xf numFmtId="9" fontId="50" fillId="10" borderId="18" xfId="0" applyNumberFormat="1" applyFont="1" applyFill="1" applyBorder="1" applyAlignment="1">
      <alignment horizontal="center" vertical="center"/>
    </xf>
    <xf numFmtId="0" fontId="47" fillId="25" borderId="0" xfId="0" applyFont="1" applyFill="1" applyAlignment="1">
      <alignment horizontal="center" vertical="center"/>
    </xf>
    <xf numFmtId="9" fontId="17" fillId="25" borderId="18" xfId="15" applyFont="1" applyFill="1" applyBorder="1" applyAlignment="1">
      <alignment horizontal="center" vertical="center"/>
    </xf>
    <xf numFmtId="0" fontId="57" fillId="0" borderId="0" xfId="0" applyFont="1"/>
    <xf numFmtId="0" fontId="58" fillId="0" borderId="0" xfId="0" applyFont="1"/>
    <xf numFmtId="2" fontId="0" fillId="0" borderId="0" xfId="0" applyNumberFormat="1"/>
    <xf numFmtId="1" fontId="0" fillId="0" borderId="0" xfId="0" applyNumberFormat="1"/>
    <xf numFmtId="0" fontId="0" fillId="0" borderId="0" xfId="0" quotePrefix="1"/>
    <xf numFmtId="0" fontId="0" fillId="0" borderId="0" xfId="0" applyAlignment="1" quotePrefix="1">
      <alignment wrapText="1"/>
    </xf>
    <xf numFmtId="0" fontId="0" fillId="0" borderId="0" xfId="0"/>
    <xf numFmtId="0" fontId="0" fillId="0" borderId="13"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6" fillId="41" borderId="0" xfId="0" applyFont="1" applyFill="1" applyAlignment="1">
      <alignment horizontal="center" vertical="center"/>
    </xf>
    <xf numFmtId="0" fontId="16" fillId="41" borderId="12" xfId="0" applyFont="1" applyFill="1" applyBorder="1" applyAlignment="1">
      <alignment horizontal="center" vertical="center"/>
    </xf>
    <xf numFmtId="0" fontId="16" fillId="0" borderId="0" xfId="0" applyFont="1" applyAlignment="1">
      <alignment horizontal="center" vertical="center"/>
    </xf>
    <xf numFmtId="0" fontId="16" fillId="0" borderId="12" xfId="0" applyFont="1" applyBorder="1" applyAlignment="1">
      <alignment horizontal="center" vertical="center"/>
    </xf>
    <xf numFmtId="0" fontId="16" fillId="41" borderId="0" xfId="0" applyFont="1" applyFill="1" applyAlignment="1">
      <alignment horizontal="center" vertical="center" wrapText="1"/>
    </xf>
    <xf numFmtId="1" fontId="0" fillId="0" borderId="0" xfId="18" applyNumberFormat="1" applyFont="1" applyAlignment="1">
      <alignment horizontal="center" vertical="center"/>
    </xf>
    <xf numFmtId="1" fontId="0" fillId="0" borderId="0" xfId="0" applyNumberFormat="1" applyAlignment="1">
      <alignment horizontal="center" vertical="center"/>
    </xf>
    <xf numFmtId="0" fontId="0" fillId="41" borderId="0" xfId="0" applyFill="1" applyAlignment="1">
      <alignment horizontal="center" vertical="center"/>
    </xf>
    <xf numFmtId="0" fontId="0" fillId="41" borderId="12" xfId="0" applyFill="1" applyBorder="1" applyAlignment="1">
      <alignment horizontal="center" vertical="center"/>
    </xf>
    <xf numFmtId="1" fontId="0" fillId="41" borderId="0" xfId="18" applyNumberFormat="1" applyFont="1" applyFill="1" applyAlignment="1">
      <alignment horizontal="center" vertical="center"/>
    </xf>
    <xf numFmtId="1" fontId="0" fillId="41" borderId="0" xfId="0" applyNumberFormat="1" applyFill="1" applyAlignment="1">
      <alignment horizontal="center" vertical="center"/>
    </xf>
    <xf numFmtId="166" fontId="0" fillId="0" borderId="10" xfId="0" applyNumberFormat="1" applyBorder="1" applyAlignment="1">
      <alignment horizontal="center" vertical="center"/>
    </xf>
    <xf numFmtId="0" fontId="0" fillId="0" borderId="11" xfId="0" applyBorder="1" applyAlignment="1">
      <alignment horizontal="center" vertical="center" wrapText="1"/>
    </xf>
    <xf numFmtId="14" fontId="0" fillId="0" borderId="10" xfId="0" applyNumberFormat="1" applyBorder="1" applyAlignment="1">
      <alignment horizontal="center" vertical="center"/>
    </xf>
    <xf numFmtId="0" fontId="0" fillId="44" borderId="10" xfId="0" applyFill="1" applyBorder="1" applyAlignment="1">
      <alignment horizontal="center" vertical="center"/>
    </xf>
    <xf numFmtId="166" fontId="0" fillId="0" borderId="0" xfId="0" applyNumberFormat="1" applyAlignment="1">
      <alignment horizontal="center" vertical="center"/>
    </xf>
    <xf numFmtId="0" fontId="16" fillId="0" borderId="12" xfId="0" applyFont="1" applyBorder="1" applyAlignment="1">
      <alignment horizontal="center" vertical="center" wrapText="1"/>
    </xf>
    <xf numFmtId="14" fontId="0" fillId="0" borderId="0" xfId="0" applyNumberFormat="1" applyAlignment="1">
      <alignment horizontal="center" vertical="center"/>
    </xf>
    <xf numFmtId="0" fontId="0" fillId="44" borderId="0" xfId="0" applyFill="1" applyAlignment="1">
      <alignment horizontal="center" vertical="center"/>
    </xf>
    <xf numFmtId="166" fontId="16" fillId="0" borderId="0" xfId="0" applyNumberFormat="1" applyFont="1" applyAlignment="1">
      <alignment horizontal="center" vertical="center"/>
    </xf>
    <xf numFmtId="0" fontId="16" fillId="41" borderId="12" xfId="0" applyFont="1" applyFill="1" applyBorder="1" applyAlignment="1">
      <alignment horizontal="center" vertical="center" wrapText="1"/>
    </xf>
    <xf numFmtId="14" fontId="16" fillId="0" borderId="0" xfId="0" applyNumberFormat="1" applyFont="1" applyAlignment="1">
      <alignment horizontal="center" vertical="center"/>
    </xf>
    <xf numFmtId="0" fontId="16" fillId="45" borderId="0" xfId="0" applyFont="1" applyFill="1" applyAlignment="1">
      <alignment horizontal="center" vertical="center"/>
    </xf>
    <xf numFmtId="0" fontId="16" fillId="44" borderId="0" xfId="0" applyFont="1" applyFill="1" applyAlignment="1">
      <alignment horizontal="center" vertical="center"/>
    </xf>
    <xf numFmtId="0" fontId="0" fillId="0" borderId="0" xfId="0" applyAlignment="1">
      <alignment horizontal="center" vertical="center" wrapText="1"/>
    </xf>
    <xf numFmtId="0" fontId="0" fillId="0" borderId="12" xfId="0" applyBorder="1" applyAlignment="1">
      <alignment horizontal="center" vertical="center" wrapText="1"/>
    </xf>
    <xf numFmtId="166" fontId="0" fillId="41" borderId="0" xfId="0" applyNumberFormat="1" applyFill="1" applyAlignment="1">
      <alignment horizontal="center" vertical="center"/>
    </xf>
    <xf numFmtId="0" fontId="14" fillId="0" borderId="0" xfId="0" applyFont="1" applyAlignment="1">
      <alignment horizontal="center" vertical="center"/>
    </xf>
    <xf numFmtId="0" fontId="0" fillId="41" borderId="0" xfId="0" applyFill="1" applyAlignment="1">
      <alignment horizontal="center" vertical="center" wrapText="1"/>
    </xf>
    <xf numFmtId="0" fontId="18" fillId="41" borderId="0" xfId="61" applyFill="1" applyAlignment="1">
      <alignment horizontal="center" vertical="center"/>
    </xf>
    <xf numFmtId="0" fontId="0" fillId="41" borderId="12" xfId="0" applyFill="1" applyBorder="1" applyAlignment="1">
      <alignment horizontal="center" vertical="center" wrapText="1"/>
    </xf>
    <xf numFmtId="14" fontId="0" fillId="41" borderId="0" xfId="0" applyNumberFormat="1" applyFill="1" applyAlignment="1">
      <alignment horizontal="center" vertical="center"/>
    </xf>
    <xf numFmtId="0" fontId="18" fillId="0" borderId="0" xfId="61" applyAlignment="1">
      <alignment horizontal="center" vertical="center"/>
    </xf>
    <xf numFmtId="0" fontId="0" fillId="26" borderId="0" xfId="0" applyFill="1" applyAlignment="1">
      <alignment horizontal="center" vertical="center"/>
    </xf>
    <xf numFmtId="0" fontId="30" fillId="0" borderId="0" xfId="0" applyFont="1" applyAlignment="1">
      <alignment horizontal="center" vertical="center"/>
    </xf>
    <xf numFmtId="0" fontId="30" fillId="0" borderId="12" xfId="0" applyFont="1" applyBorder="1" applyAlignment="1">
      <alignment horizontal="center" vertical="center"/>
    </xf>
    <xf numFmtId="1" fontId="49" fillId="26" borderId="18" xfId="18" applyNumberFormat="1" applyFont="1" applyFill="1" applyBorder="1" applyAlignment="1">
      <alignment horizontal="center" vertical="center"/>
    </xf>
    <xf numFmtId="0" fontId="34" fillId="46" borderId="0" xfId="0" applyFont="1" applyFill="1" applyAlignment="1">
      <alignment horizontal="center" vertical="center"/>
    </xf>
    <xf numFmtId="0" fontId="18" fillId="0" borderId="12" xfId="61" applyBorder="1" applyAlignment="1">
      <alignment horizontal="center" vertical="center"/>
    </xf>
    <xf numFmtId="0" fontId="18" fillId="0" borderId="0" xfId="61" applyBorder="1" applyAlignment="1">
      <alignment horizontal="center" vertical="center"/>
    </xf>
    <xf numFmtId="0" fontId="55" fillId="0" borderId="0" xfId="0" applyFont="1" applyAlignment="1">
      <alignment horizontal="center" vertical="center"/>
    </xf>
    <xf numFmtId="0" fontId="0" fillId="47" borderId="0" xfId="0" applyFill="1" applyAlignment="1">
      <alignment horizontal="center" vertical="center"/>
    </xf>
    <xf numFmtId="0" fontId="0" fillId="47" borderId="12" xfId="0" applyFill="1" applyBorder="1" applyAlignment="1">
      <alignment horizontal="center" vertical="center"/>
    </xf>
    <xf numFmtId="1" fontId="0" fillId="47" borderId="0" xfId="18" applyNumberFormat="1" applyFont="1" applyFill="1" applyAlignment="1">
      <alignment horizontal="center" vertical="center"/>
    </xf>
    <xf numFmtId="1" fontId="0" fillId="47" borderId="0" xfId="0" applyNumberFormat="1" applyFill="1" applyAlignment="1">
      <alignment horizontal="center" vertical="center"/>
    </xf>
    <xf numFmtId="0" fontId="0" fillId="47" borderId="0" xfId="0" applyFill="1" applyAlignment="1">
      <alignment horizontal="center" vertical="center" wrapText="1"/>
    </xf>
    <xf numFmtId="0" fontId="14" fillId="41" borderId="0" xfId="0" applyFont="1" applyFill="1" applyAlignment="1">
      <alignment horizontal="center" vertical="center"/>
    </xf>
    <xf numFmtId="0" fontId="18" fillId="41" borderId="20" xfId="61" applyFill="1" applyBorder="1" applyAlignment="1">
      <alignment horizontal="center" vertical="center"/>
    </xf>
    <xf numFmtId="0" fontId="0" fillId="0" borderId="20" xfId="0" applyBorder="1" applyAlignment="1">
      <alignment horizontal="center" vertical="center"/>
    </xf>
    <xf numFmtId="0" fontId="53" fillId="48" borderId="0" xfId="0" applyFont="1" applyFill="1" applyAlignment="1">
      <alignment horizontal="center" vertical="center"/>
    </xf>
    <xf numFmtId="0" fontId="18" fillId="41" borderId="12" xfId="61" applyFill="1" applyBorder="1" applyAlignment="1">
      <alignment horizontal="center" vertical="center"/>
    </xf>
    <xf numFmtId="0" fontId="34" fillId="41" borderId="0" xfId="0" applyFont="1" applyFill="1" applyAlignment="1">
      <alignment horizontal="center" vertical="center"/>
    </xf>
    <xf numFmtId="0" fontId="30" fillId="41" borderId="0" xfId="0" applyFont="1" applyFill="1" applyAlignment="1">
      <alignment horizontal="center" vertical="center"/>
    </xf>
    <xf numFmtId="0" fontId="18" fillId="43" borderId="20" xfId="61" applyFill="1" applyBorder="1" applyAlignment="1">
      <alignment horizontal="center" vertical="center"/>
    </xf>
    <xf numFmtId="0" fontId="18" fillId="47" borderId="0" xfId="61" applyFill="1" applyAlignment="1">
      <alignment horizontal="center" vertical="center"/>
    </xf>
    <xf numFmtId="0" fontId="0" fillId="47" borderId="12" xfId="0" applyFill="1" applyBorder="1" applyAlignment="1">
      <alignment horizontal="center" vertical="center" wrapText="1"/>
    </xf>
    <xf numFmtId="14" fontId="0" fillId="47" borderId="0" xfId="0" applyNumberFormat="1" applyFill="1" applyAlignment="1">
      <alignment horizontal="center" vertical="center"/>
    </xf>
    <xf numFmtId="0" fontId="53" fillId="49" borderId="0" xfId="0" applyFont="1" applyFill="1" applyAlignment="1">
      <alignment horizontal="center" vertical="center"/>
    </xf>
    <xf numFmtId="0" fontId="30" fillId="41" borderId="12" xfId="0" applyFont="1" applyFill="1" applyBorder="1" applyAlignment="1">
      <alignment horizontal="center" vertical="center"/>
    </xf>
    <xf numFmtId="0" fontId="0" fillId="41" borderId="20" xfId="0" applyFill="1" applyBorder="1" applyAlignment="1">
      <alignment horizontal="center" vertical="center"/>
    </xf>
    <xf numFmtId="0" fontId="54" fillId="48" borderId="0" xfId="61" applyFont="1" applyFill="1" applyBorder="1" applyAlignment="1">
      <alignment horizontal="center" vertical="center"/>
    </xf>
    <xf numFmtId="0" fontId="55" fillId="0" borderId="12" xfId="0" applyFont="1" applyBorder="1" applyAlignment="1">
      <alignment horizontal="center" vertical="center"/>
    </xf>
    <xf numFmtId="0" fontId="18" fillId="47" borderId="12" xfId="61" applyFill="1" applyBorder="1" applyAlignment="1">
      <alignment horizontal="center" vertical="center"/>
    </xf>
    <xf numFmtId="0" fontId="47" fillId="41" borderId="18" xfId="0" applyFont="1" applyFill="1" applyBorder="1" applyAlignment="1">
      <alignment horizontal="center" vertical="center" wrapText="1"/>
    </xf>
    <xf numFmtId="0" fontId="47" fillId="41" borderId="18" xfId="0" applyFont="1" applyFill="1" applyBorder="1" applyAlignment="1">
      <alignment horizontal="center" vertical="center"/>
    </xf>
    <xf numFmtId="1" fontId="49" fillId="41" borderId="18" xfId="18" applyNumberFormat="1" applyFont="1" applyFill="1" applyBorder="1" applyAlignment="1">
      <alignment horizontal="center" vertical="center"/>
    </xf>
    <xf numFmtId="0" fontId="21" fillId="41" borderId="18" xfId="0" applyFont="1" applyFill="1" applyBorder="1" applyAlignment="1">
      <alignment horizontal="center" vertical="center"/>
    </xf>
    <xf numFmtId="0" fontId="21" fillId="41" borderId="18" xfId="0" applyFont="1" applyFill="1" applyBorder="1" applyAlignment="1">
      <alignment horizontal="center" vertical="center" wrapText="1"/>
    </xf>
    <xf numFmtId="1" fontId="21" fillId="41" borderId="18" xfId="18" applyNumberFormat="1" applyFont="1" applyFill="1" applyBorder="1" applyAlignment="1">
      <alignment horizontal="center" vertical="center"/>
    </xf>
    <xf numFmtId="0" fontId="0" fillId="41" borderId="0" xfId="0" applyFill="1"/>
    <xf numFmtId="1" fontId="0" fillId="41" borderId="0" xfId="0" applyNumberFormat="1" applyFill="1"/>
    <xf numFmtId="0" fontId="22" fillId="0" borderId="0" xfId="0" applyFont="1" applyAlignment="1">
      <alignment horizontal="center" vertical="center"/>
    </xf>
    <xf numFmtId="168" fontId="49" fillId="41" borderId="18" xfId="18" applyNumberFormat="1" applyFont="1" applyFill="1" applyBorder="1" applyAlignment="1">
      <alignment horizontal="center" vertical="center"/>
    </xf>
    <xf numFmtId="0" fontId="60" fillId="41" borderId="0" xfId="0" applyFont="1" applyFill="1" applyAlignment="1">
      <alignment horizontal="center" vertical="center"/>
    </xf>
    <xf numFmtId="0" fontId="61" fillId="41" borderId="0" xfId="0" applyFont="1" applyFill="1" applyAlignment="1">
      <alignment horizontal="center" vertical="center"/>
    </xf>
    <xf numFmtId="0" fontId="0" fillId="41" borderId="21" xfId="0" applyFill="1" applyBorder="1" applyAlignment="1">
      <alignment horizontal="center" vertical="center"/>
    </xf>
    <xf numFmtId="1" fontId="0" fillId="41" borderId="21" xfId="0" applyNumberFormat="1" applyFill="1" applyBorder="1" applyAlignment="1">
      <alignment horizontal="center" vertical="center"/>
    </xf>
    <xf numFmtId="0" fontId="0" fillId="47" borderId="21" xfId="0" applyFill="1" applyBorder="1" applyAlignment="1">
      <alignment horizontal="center" vertical="center"/>
    </xf>
    <xf numFmtId="0" fontId="21" fillId="41" borderId="22" xfId="0" applyFont="1" applyFill="1" applyBorder="1" applyAlignment="1">
      <alignment horizontal="center" vertical="center"/>
    </xf>
    <xf numFmtId="0" fontId="62" fillId="47" borderId="23" xfId="0" applyFont="1" applyFill="1" applyBorder="1" applyAlignment="1">
      <alignment horizontal="center" vertical="center"/>
    </xf>
    <xf numFmtId="0" fontId="41" fillId="47" borderId="23" xfId="0" applyFont="1" applyFill="1" applyBorder="1" applyAlignment="1">
      <alignment horizontal="center" vertical="center"/>
    </xf>
    <xf numFmtId="1" fontId="49" fillId="41" borderId="24" xfId="18" applyNumberFormat="1" applyFont="1" applyFill="1" applyBorder="1" applyAlignment="1">
      <alignment horizontal="center" vertical="center"/>
    </xf>
    <xf numFmtId="0" fontId="16" fillId="50" borderId="0" xfId="0" applyFont="1" applyFill="1" applyAlignment="1">
      <alignment horizontal="center" vertical="center"/>
    </xf>
    <xf numFmtId="0" fontId="16" fillId="37" borderId="0" xfId="0" applyFont="1" applyFill="1" applyAlignment="1">
      <alignment horizontal="center" vertical="center"/>
    </xf>
    <xf numFmtId="0" fontId="16" fillId="51" borderId="0" xfId="0" applyFont="1" applyFill="1" applyAlignment="1">
      <alignment horizontal="center" vertical="center"/>
    </xf>
    <xf numFmtId="0" fontId="16" fillId="47" borderId="0" xfId="0" applyFont="1" applyFill="1" applyAlignment="1">
      <alignment horizontal="center" vertical="center"/>
    </xf>
    <xf numFmtId="0" fontId="16" fillId="44" borderId="25" xfId="0" applyFont="1" applyFill="1" applyBorder="1" applyAlignment="1">
      <alignment horizontal="center" vertical="center"/>
    </xf>
    <xf numFmtId="0" fontId="62" fillId="47" borderId="26" xfId="0" applyFont="1" applyFill="1" applyBorder="1" applyAlignment="1">
      <alignment horizontal="center" vertical="center"/>
    </xf>
    <xf numFmtId="0" fontId="60" fillId="47" borderId="25" xfId="0" applyFont="1" applyFill="1" applyBorder="1" applyAlignment="1">
      <alignment horizontal="center" vertical="center"/>
    </xf>
    <xf numFmtId="0" fontId="0" fillId="47" borderId="25" xfId="0" applyFill="1" applyBorder="1" applyAlignment="1">
      <alignment horizontal="center" vertical="center"/>
    </xf>
    <xf numFmtId="0" fontId="0" fillId="47" borderId="27" xfId="0" applyFill="1" applyBorder="1" applyAlignment="1">
      <alignment horizontal="center" vertical="center"/>
    </xf>
    <xf numFmtId="0" fontId="21" fillId="41" borderId="28" xfId="0" applyFont="1" applyFill="1" applyBorder="1" applyAlignment="1">
      <alignment horizontal="center" vertical="center"/>
    </xf>
    <xf numFmtId="0" fontId="21" fillId="41" borderId="29" xfId="0" applyFont="1" applyFill="1" applyBorder="1" applyAlignment="1">
      <alignment horizontal="center" vertical="center"/>
    </xf>
    <xf numFmtId="0" fontId="16" fillId="37" borderId="25" xfId="0" applyFont="1" applyFill="1" applyBorder="1" applyAlignment="1">
      <alignment horizontal="center" vertical="center"/>
    </xf>
    <xf numFmtId="0" fontId="41" fillId="47" borderId="26" xfId="0" applyFont="1" applyFill="1" applyBorder="1" applyAlignment="1">
      <alignment horizontal="center" vertical="center"/>
    </xf>
    <xf numFmtId="0" fontId="16" fillId="51" borderId="25" xfId="0" applyFont="1" applyFill="1" applyBorder="1" applyAlignment="1">
      <alignment horizontal="center" vertical="center"/>
    </xf>
    <xf numFmtId="0" fontId="16" fillId="52" borderId="25" xfId="0" applyFont="1" applyFill="1" applyBorder="1" applyAlignment="1">
      <alignment horizontal="center" vertical="center"/>
    </xf>
    <xf numFmtId="0" fontId="16" fillId="52" borderId="0" xfId="0" applyFont="1" applyFill="1" applyAlignment="1">
      <alignment horizontal="center" vertical="center"/>
    </xf>
    <xf numFmtId="0" fontId="16" fillId="50" borderId="0" xfId="0" applyFont="1" applyFill="1" applyAlignment="1">
      <alignment vertical="center"/>
    </xf>
    <xf numFmtId="0" fontId="16" fillId="50" borderId="30" xfId="0" applyFont="1" applyFill="1" applyBorder="1" applyAlignment="1">
      <alignment vertical="center"/>
    </xf>
    <xf numFmtId="0" fontId="16" fillId="50" borderId="31" xfId="0" applyFont="1" applyFill="1" applyBorder="1" applyAlignment="1">
      <alignment vertical="center"/>
    </xf>
    <xf numFmtId="1" fontId="63" fillId="41" borderId="21" xfId="0" applyNumberFormat="1" applyFont="1" applyFill="1" applyBorder="1" applyAlignment="1">
      <alignment horizontal="center" vertical="center"/>
    </xf>
    <xf numFmtId="0" fontId="64" fillId="50" borderId="0" xfId="0" applyFont="1" applyFill="1" applyAlignment="1">
      <alignment horizontal="center" vertical="center"/>
    </xf>
    <xf numFmtId="0" fontId="65" fillId="47" borderId="23" xfId="0" applyFont="1" applyFill="1" applyBorder="1" applyAlignment="1">
      <alignment horizontal="center" vertical="center"/>
    </xf>
    <xf numFmtId="1" fontId="14" fillId="41" borderId="0" xfId="0" applyNumberFormat="1" applyFont="1" applyFill="1" applyAlignment="1">
      <alignment horizontal="center" vertical="center"/>
    </xf>
    <xf numFmtId="0" fontId="63" fillId="41" borderId="21" xfId="0" applyFont="1" applyFill="1" applyBorder="1" applyAlignment="1">
      <alignment horizontal="center" vertical="center"/>
    </xf>
    <xf numFmtId="0" fontId="0" fillId="39" borderId="0" xfId="0" applyFill="1" applyAlignment="1">
      <alignment horizontal="center" vertical="center"/>
    </xf>
    <xf numFmtId="0" fontId="16" fillId="39" borderId="0" xfId="0" applyFont="1" applyFill="1" applyAlignment="1">
      <alignment horizontal="center" vertical="center"/>
    </xf>
    <xf numFmtId="0" fontId="16" fillId="33" borderId="12" xfId="0" applyFont="1" applyFill="1" applyBorder="1" applyAlignment="1">
      <alignment horizontal="center" vertical="center"/>
    </xf>
    <xf numFmtId="0" fontId="16" fillId="46" borderId="0" xfId="0" applyFont="1" applyFill="1" applyAlignment="1">
      <alignment horizontal="center" vertical="center"/>
    </xf>
    <xf numFmtId="1" fontId="16" fillId="46" borderId="0" xfId="0" applyNumberFormat="1" applyFont="1" applyFill="1" applyAlignment="1">
      <alignment horizontal="center" vertical="center"/>
    </xf>
    <xf numFmtId="2" fontId="0" fillId="41" borderId="0" xfId="0" applyNumberFormat="1" applyFill="1" applyAlignment="1">
      <alignment horizontal="center" vertical="center"/>
    </xf>
    <xf numFmtId="0" fontId="14" fillId="41" borderId="12" xfId="0" applyFont="1" applyFill="1" applyBorder="1" applyAlignment="1">
      <alignment horizontal="center" vertical="center"/>
    </xf>
    <xf numFmtId="0" fontId="18" fillId="41" borderId="0" xfId="61" applyFill="1" applyBorder="1" applyAlignment="1">
      <alignment horizontal="center" vertical="center"/>
    </xf>
    <xf numFmtId="0" fontId="43" fillId="41" borderId="0" xfId="0" applyFont="1" applyFill="1" applyAlignment="1">
      <alignment horizontal="center" vertical="center"/>
    </xf>
    <xf numFmtId="0" fontId="45" fillId="41" borderId="0" xfId="0" applyFont="1" applyFill="1" applyAlignment="1">
      <alignment horizontal="center" vertical="center" wrapText="1"/>
    </xf>
    <xf numFmtId="0" fontId="22" fillId="53" borderId="0" xfId="0" applyFont="1" applyFill="1" applyAlignment="1">
      <alignment horizontal="center" vertical="center"/>
    </xf>
    <xf numFmtId="0" fontId="18" fillId="41" borderId="15" xfId="61" applyFill="1" applyBorder="1" applyAlignment="1">
      <alignment horizontal="center" vertical="center"/>
    </xf>
    <xf numFmtId="0" fontId="31" fillId="41" borderId="0" xfId="0" applyFont="1" applyFill="1" applyAlignment="1">
      <alignment horizontal="center" vertical="center"/>
    </xf>
    <xf numFmtId="0" fontId="0" fillId="41" borderId="15" xfId="0" applyFill="1" applyBorder="1" applyAlignment="1">
      <alignment horizontal="center" vertical="center"/>
    </xf>
    <xf numFmtId="0" fontId="56" fillId="41" borderId="0" xfId="0" applyFont="1" applyFill="1" applyAlignment="1">
      <alignment horizontal="center" vertical="center"/>
    </xf>
    <xf numFmtId="0" fontId="55" fillId="41" borderId="0" xfId="0" applyFont="1" applyFill="1" applyAlignment="1">
      <alignment horizontal="center" vertical="center"/>
    </xf>
    <xf numFmtId="0" fontId="32" fillId="41" borderId="0" xfId="0" applyFont="1" applyFill="1" applyAlignment="1">
      <alignment horizontal="center" vertical="center"/>
    </xf>
    <xf numFmtId="0" fontId="33" fillId="41" borderId="0" xfId="0" applyFont="1" applyFill="1" applyAlignment="1">
      <alignment horizontal="center" vertical="center"/>
    </xf>
    <xf numFmtId="0" fontId="35" fillId="41" borderId="0" xfId="0" applyFont="1" applyFill="1" applyAlignment="1">
      <alignment horizontal="center" vertical="center"/>
    </xf>
    <xf numFmtId="0" fontId="18" fillId="54" borderId="0" xfId="61" applyFill="1" applyBorder="1" applyAlignment="1">
      <alignment horizontal="center" vertical="center"/>
    </xf>
    <xf numFmtId="0" fontId="53" fillId="54" borderId="0" xfId="0" applyFont="1" applyFill="1" applyAlignment="1">
      <alignment horizontal="center" vertical="center"/>
    </xf>
    <xf numFmtId="0" fontId="46" fillId="41" borderId="0" xfId="0" applyFont="1" applyFill="1" applyAlignment="1">
      <alignment horizontal="center" vertical="center"/>
    </xf>
    <xf numFmtId="0" fontId="36" fillId="41" borderId="0" xfId="0" applyFont="1" applyFill="1" applyAlignment="1">
      <alignment horizontal="center" vertical="center"/>
    </xf>
    <xf numFmtId="0" fontId="41" fillId="41" borderId="0" xfId="0" applyFont="1" applyFill="1" applyAlignment="1">
      <alignment horizontal="center" vertical="center"/>
    </xf>
    <xf numFmtId="0" fontId="16" fillId="26" borderId="0" xfId="0" applyFont="1" applyFill="1" applyAlignment="1">
      <alignment horizontal="center" vertical="center"/>
    </xf>
    <xf numFmtId="0" fontId="16" fillId="27" borderId="0" xfId="0" applyFont="1" applyFill="1" applyAlignment="1">
      <alignment horizontal="center" vertical="center"/>
    </xf>
    <xf numFmtId="0" fontId="0" fillId="27" borderId="0" xfId="0" applyFill="1" applyAlignment="1">
      <alignment horizontal="center" vertical="center"/>
    </xf>
    <xf numFmtId="0" fontId="16" fillId="55" borderId="0" xfId="0" applyFont="1" applyFill="1" applyAlignment="1">
      <alignment horizontal="center" vertical="center"/>
    </xf>
    <xf numFmtId="0" fontId="0" fillId="55" borderId="0" xfId="0" applyFill="1" applyAlignment="1">
      <alignment horizontal="center" vertical="center"/>
    </xf>
    <xf numFmtId="0" fontId="16" fillId="56" borderId="0" xfId="0" applyFont="1" applyFill="1" applyAlignment="1">
      <alignment horizontal="center" vertical="center"/>
    </xf>
    <xf numFmtId="0" fontId="0" fillId="46" borderId="0" xfId="0" applyFill="1" applyAlignment="1">
      <alignment horizontal="center" vertical="center"/>
    </xf>
    <xf numFmtId="0" fontId="16" fillId="57" borderId="0" xfId="0" applyFont="1" applyFill="1" applyAlignment="1">
      <alignment horizontal="center" vertical="center"/>
    </xf>
    <xf numFmtId="0" fontId="0" fillId="57" borderId="0" xfId="0" applyFill="1" applyAlignment="1">
      <alignment horizontal="center" vertical="center"/>
    </xf>
    <xf numFmtId="0" fontId="0" fillId="41" borderId="10" xfId="0" applyFill="1" applyBorder="1" applyAlignment="1">
      <alignment horizontal="center" vertical="center"/>
    </xf>
    <xf numFmtId="0" fontId="0" fillId="0" borderId="32" xfId="0" applyBorder="1" applyAlignment="1">
      <alignment horizontal="center" vertical="center"/>
    </xf>
    <xf numFmtId="0" fontId="0" fillId="41" borderId="32" xfId="0" applyFill="1" applyBorder="1" applyAlignment="1">
      <alignment horizontal="center" vertical="center"/>
    </xf>
    <xf numFmtId="0" fontId="16" fillId="57" borderId="32" xfId="0" applyFont="1" applyFill="1" applyBorder="1" applyAlignment="1">
      <alignment horizontal="center" vertical="center"/>
    </xf>
    <xf numFmtId="0" fontId="16" fillId="0" borderId="32" xfId="0" applyFont="1" applyBorder="1" applyAlignment="1">
      <alignment horizontal="center" vertical="center"/>
    </xf>
    <xf numFmtId="0" fontId="34" fillId="46" borderId="32" xfId="0" applyFont="1" applyFill="1" applyBorder="1" applyAlignment="1">
      <alignment horizontal="center" vertical="center"/>
    </xf>
    <xf numFmtId="0" fontId="16" fillId="58" borderId="32" xfId="0" applyFont="1" applyFill="1" applyBorder="1" applyAlignment="1">
      <alignment horizontal="center" vertical="center"/>
    </xf>
    <xf numFmtId="0" fontId="16" fillId="58" borderId="0" xfId="0" applyFont="1" applyFill="1" applyAlignment="1">
      <alignment horizontal="center" vertical="center"/>
    </xf>
    <xf numFmtId="0" fontId="0" fillId="47" borderId="0" xfId="0" applyFill="1" applyAlignment="1">
      <alignment vertical="center"/>
    </xf>
    <xf numFmtId="0" fontId="0" fillId="0" borderId="33" xfId="0" applyBorder="1" applyAlignment="1">
      <alignment vertical="center"/>
    </xf>
    <xf numFmtId="0" fontId="0" fillId="47" borderId="33" xfId="0" applyFill="1" applyBorder="1" applyAlignment="1">
      <alignment vertical="center"/>
    </xf>
    <xf numFmtId="0" fontId="0" fillId="0" borderId="0" xfId="0" applyAlignment="1">
      <alignment vertical="center"/>
    </xf>
    <xf numFmtId="0" fontId="67" fillId="25" borderId="18" xfId="0" applyFont="1" applyFill="1" applyBorder="1" applyAlignment="1">
      <alignment horizontal="center" vertical="center"/>
    </xf>
    <xf numFmtId="9" fontId="51" fillId="26" borderId="18" xfId="0" applyNumberFormat="1" applyFont="1" applyFill="1" applyBorder="1" applyAlignment="1">
      <alignment horizontal="center" vertical="center"/>
    </xf>
    <xf numFmtId="0" fontId="51" fillId="25" borderId="18" xfId="0" applyFont="1" applyFill="1" applyBorder="1" applyAlignment="1">
      <alignment horizontal="center" vertical="center"/>
    </xf>
    <xf numFmtId="0" fontId="16" fillId="47" borderId="0" xfId="0" applyFont="1" applyFill="1" applyAlignment="1">
      <alignment vertical="center"/>
    </xf>
    <xf numFmtId="1" fontId="16" fillId="47" borderId="0" xfId="0" applyNumberFormat="1" applyFont="1" applyFill="1" applyAlignment="1">
      <alignment horizontal="center" vertical="center"/>
    </xf>
    <xf numFmtId="0" fontId="59" fillId="35" borderId="34" xfId="0" applyFont="1" applyFill="1" applyBorder="1" applyAlignment="1">
      <alignment horizontal="center" vertical="center"/>
    </xf>
    <xf numFmtId="0" fontId="59" fillId="35" borderId="35" xfId="0" applyFont="1" applyFill="1" applyBorder="1" applyAlignment="1">
      <alignment horizontal="center" vertical="center"/>
    </xf>
    <xf numFmtId="166" fontId="59" fillId="35" borderId="34" xfId="0" applyNumberFormat="1" applyFont="1" applyFill="1" applyBorder="1" applyAlignment="1">
      <alignment horizontal="center" vertical="center"/>
    </xf>
    <xf numFmtId="0" fontId="59" fillId="35" borderId="35" xfId="0" applyFont="1" applyFill="1" applyBorder="1" applyAlignment="1">
      <alignment horizontal="center" vertical="center" wrapText="1"/>
    </xf>
    <xf numFmtId="14" fontId="59" fillId="35" borderId="34" xfId="0" applyNumberFormat="1" applyFont="1" applyFill="1" applyBorder="1" applyAlignment="1">
      <alignment horizontal="center" vertical="center"/>
    </xf>
    <xf numFmtId="0" fontId="59" fillId="35" borderId="36" xfId="0" applyFont="1" applyFill="1" applyBorder="1" applyAlignment="1">
      <alignment horizontal="center" vertical="center"/>
    </xf>
    <xf numFmtId="0" fontId="0" fillId="0" borderId="34" xfId="0" applyBorder="1" applyAlignment="1">
      <alignment horizontal="center" vertical="center"/>
    </xf>
    <xf numFmtId="9" fontId="0" fillId="35" borderId="37" xfId="0" applyNumberFormat="1" applyFill="1" applyBorder="1" applyAlignment="1">
      <alignment horizontal="center" vertical="center"/>
    </xf>
    <xf numFmtId="9" fontId="0" fillId="35" borderId="38" xfId="0" applyNumberFormat="1" applyFill="1" applyBorder="1" applyAlignment="1">
      <alignment horizontal="center" vertical="center"/>
    </xf>
    <xf numFmtId="9" fontId="0" fillId="35" borderId="38" xfId="0" applyNumberFormat="1" applyFill="1" applyBorder="1" applyAlignment="1">
      <alignment horizontal="center" vertical="center" wrapText="1"/>
    </xf>
    <xf numFmtId="9" fontId="0" fillId="35" borderId="39" xfId="0" applyNumberFormat="1" applyFill="1" applyBorder="1" applyAlignment="1">
      <alignment horizontal="center" vertical="center"/>
    </xf>
    <xf numFmtId="0" fontId="0" fillId="0" borderId="37" xfId="0" applyBorder="1" applyAlignment="1">
      <alignment horizontal="center" vertical="center"/>
    </xf>
    <xf numFmtId="0" fontId="68" fillId="0" borderId="0" xfId="0" applyFont="1" applyAlignment="1">
      <alignment horizontal="center" vertical="center"/>
    </xf>
    <xf numFmtId="0" fontId="68" fillId="0" borderId="12" xfId="0" applyFont="1" applyBorder="1" applyAlignment="1">
      <alignment horizontal="center" vertical="center"/>
    </xf>
    <xf numFmtId="166" fontId="68" fillId="0" borderId="0" xfId="0" applyNumberFormat="1" applyFont="1" applyAlignment="1">
      <alignment horizontal="center" vertical="center"/>
    </xf>
    <xf numFmtId="0" fontId="68" fillId="0" borderId="12" xfId="0" applyFont="1" applyBorder="1" applyAlignment="1">
      <alignment horizontal="center" vertical="center" wrapText="1"/>
    </xf>
    <xf numFmtId="14" fontId="68" fillId="0" borderId="0" xfId="0" applyNumberFormat="1" applyFont="1" applyAlignment="1">
      <alignment horizontal="center" vertical="center"/>
    </xf>
    <xf numFmtId="0" fontId="68" fillId="0" borderId="32" xfId="0" applyFont="1" applyBorder="1" applyAlignment="1">
      <alignment horizontal="center" vertical="center"/>
    </xf>
    <xf numFmtId="0" fontId="68" fillId="44" borderId="0" xfId="0" applyFont="1" applyFill="1" applyAlignment="1">
      <alignment horizontal="center" vertical="center"/>
    </xf>
    <xf numFmtId="0" fontId="68" fillId="33" borderId="0" xfId="0" applyFont="1" applyFill="1" applyAlignment="1">
      <alignment horizontal="center" vertical="center"/>
    </xf>
    <xf numFmtId="0" fontId="68" fillId="8" borderId="0" xfId="0" applyFont="1" applyFill="1" applyAlignment="1">
      <alignment horizontal="center" vertical="center"/>
    </xf>
    <xf numFmtId="0" fontId="69" fillId="0" borderId="0" xfId="0" applyFont="1" applyAlignment="1">
      <alignment horizontal="center" vertical="center"/>
    </xf>
    <xf numFmtId="0" fontId="69" fillId="0" borderId="12" xfId="0" applyFont="1" applyBorder="1" applyAlignment="1">
      <alignment horizontal="center" vertical="center"/>
    </xf>
    <xf numFmtId="166" fontId="69" fillId="0" borderId="0" xfId="0" applyNumberFormat="1" applyFont="1" applyAlignment="1">
      <alignment horizontal="center" vertical="center"/>
    </xf>
    <xf numFmtId="0" fontId="69" fillId="0" borderId="12" xfId="0" applyFont="1" applyBorder="1" applyAlignment="1">
      <alignment horizontal="center" vertical="center" wrapText="1"/>
    </xf>
    <xf numFmtId="14" fontId="69" fillId="0" borderId="0" xfId="0" applyNumberFormat="1" applyFont="1" applyAlignment="1">
      <alignment horizontal="center" vertical="center"/>
    </xf>
    <xf numFmtId="0" fontId="69" fillId="0" borderId="32" xfId="0" applyFont="1" applyBorder="1" applyAlignment="1">
      <alignment horizontal="center" vertical="center"/>
    </xf>
    <xf numFmtId="0" fontId="69" fillId="44" borderId="0" xfId="0" applyFont="1" applyFill="1" applyAlignment="1">
      <alignment horizontal="center" vertical="center"/>
    </xf>
    <xf numFmtId="0" fontId="69" fillId="33" borderId="0" xfId="0" applyFont="1" applyFill="1" applyAlignment="1">
      <alignment horizontal="center" vertical="center"/>
    </xf>
    <xf numFmtId="0" fontId="69" fillId="8" borderId="0" xfId="0" applyFont="1" applyFill="1" applyAlignment="1">
      <alignment horizontal="center" vertical="center"/>
    </xf>
    <xf numFmtId="0" fontId="70" fillId="0" borderId="0" xfId="0" applyFont="1" applyAlignment="1">
      <alignment horizontal="center" vertical="center"/>
    </xf>
    <xf numFmtId="0" fontId="70" fillId="0" borderId="12" xfId="0" applyFont="1" applyBorder="1" applyAlignment="1">
      <alignment horizontal="center" vertical="center"/>
    </xf>
    <xf numFmtId="166" fontId="70" fillId="0" borderId="0" xfId="0" applyNumberFormat="1" applyFont="1" applyAlignment="1">
      <alignment horizontal="center" vertical="center"/>
    </xf>
    <xf numFmtId="0" fontId="70" fillId="0" borderId="12" xfId="0" applyFont="1" applyBorder="1" applyAlignment="1">
      <alignment horizontal="center" vertical="center" wrapText="1"/>
    </xf>
    <xf numFmtId="14" fontId="70" fillId="0" borderId="0" xfId="0" applyNumberFormat="1" applyFont="1" applyAlignment="1">
      <alignment horizontal="center" vertical="center"/>
    </xf>
    <xf numFmtId="0" fontId="70" fillId="0" borderId="32" xfId="0" applyFont="1" applyBorder="1" applyAlignment="1">
      <alignment horizontal="center" vertical="center"/>
    </xf>
    <xf numFmtId="0" fontId="70" fillId="44" borderId="0" xfId="0" applyFont="1" applyFill="1" applyAlignment="1">
      <alignment horizontal="center" vertical="center"/>
    </xf>
    <xf numFmtId="0" fontId="70" fillId="33" borderId="0" xfId="0" applyFont="1" applyFill="1" applyAlignment="1">
      <alignment horizontal="center" vertical="center"/>
    </xf>
    <xf numFmtId="0" fontId="70" fillId="8" borderId="0" xfId="0" applyFont="1" applyFill="1" applyAlignment="1">
      <alignment horizontal="center" vertical="center"/>
    </xf>
    <xf numFmtId="0" fontId="71" fillId="0" borderId="0" xfId="0" applyFont="1" applyAlignment="1">
      <alignment horizontal="center" vertical="center"/>
    </xf>
    <xf numFmtId="0" fontId="71" fillId="0" borderId="12" xfId="0" applyFont="1" applyBorder="1" applyAlignment="1">
      <alignment horizontal="center" vertical="center"/>
    </xf>
    <xf numFmtId="166" fontId="71" fillId="0" borderId="0" xfId="0" applyNumberFormat="1" applyFont="1" applyAlignment="1">
      <alignment horizontal="center" vertical="center"/>
    </xf>
    <xf numFmtId="0" fontId="71" fillId="0" borderId="12" xfId="0" applyFont="1" applyBorder="1" applyAlignment="1">
      <alignment horizontal="center" vertical="center" wrapText="1"/>
    </xf>
    <xf numFmtId="14" fontId="71" fillId="0" borderId="0" xfId="0" applyNumberFormat="1" applyFont="1" applyAlignment="1">
      <alignment horizontal="center" vertical="center"/>
    </xf>
    <xf numFmtId="0" fontId="71" fillId="0" borderId="32" xfId="0" applyFont="1" applyBorder="1" applyAlignment="1">
      <alignment horizontal="center" vertical="center"/>
    </xf>
    <xf numFmtId="0" fontId="71" fillId="44" borderId="0" xfId="0" applyFont="1" applyFill="1" applyAlignment="1">
      <alignment horizontal="center" vertical="center"/>
    </xf>
    <xf numFmtId="0" fontId="71" fillId="33" borderId="0" xfId="0" applyFont="1" applyFill="1" applyAlignment="1">
      <alignment horizontal="center" vertical="center"/>
    </xf>
    <xf numFmtId="0" fontId="71" fillId="8" borderId="0" xfId="0" applyFont="1" applyFill="1" applyAlignment="1">
      <alignment horizontal="center" vertical="center"/>
    </xf>
    <xf numFmtId="0" fontId="69" fillId="41" borderId="0" xfId="0" applyFont="1" applyFill="1" applyAlignment="1">
      <alignment horizontal="center" vertical="center"/>
    </xf>
    <xf numFmtId="0" fontId="0" fillId="0" borderId="25" xfId="0" applyBorder="1" applyAlignment="1">
      <alignment horizontal="center" vertical="center"/>
    </xf>
    <xf numFmtId="0" fontId="59" fillId="35" borderId="40" xfId="0" applyFont="1" applyFill="1" applyBorder="1" applyAlignment="1">
      <alignment horizontal="center" vertical="center"/>
    </xf>
    <xf numFmtId="9" fontId="0" fillId="35" borderId="41" xfId="0" applyNumberFormat="1" applyFill="1" applyBorder="1" applyAlignment="1">
      <alignment horizontal="center" vertical="center"/>
    </xf>
    <xf numFmtId="0" fontId="70" fillId="0" borderId="25" xfId="0" applyFont="1" applyBorder="1" applyAlignment="1">
      <alignment horizontal="center" vertical="center"/>
    </xf>
    <xf numFmtId="0" fontId="68" fillId="0" borderId="25" xfId="0" applyFont="1" applyBorder="1" applyAlignment="1">
      <alignment horizontal="center" vertical="center"/>
    </xf>
    <xf numFmtId="0" fontId="69" fillId="0" borderId="25" xfId="0" applyFont="1" applyBorder="1" applyAlignment="1">
      <alignment horizontal="center" vertical="center"/>
    </xf>
    <xf numFmtId="0" fontId="71" fillId="0" borderId="25" xfId="0" applyFont="1" applyBorder="1" applyAlignment="1">
      <alignment horizontal="center" vertical="center"/>
    </xf>
    <xf numFmtId="0" fontId="0" fillId="0" borderId="42" xfId="0" applyBorder="1" applyAlignment="1">
      <alignment horizontal="center" vertical="center"/>
    </xf>
    <xf numFmtId="0" fontId="16" fillId="46" borderId="25" xfId="0" applyFont="1" applyFill="1" applyBorder="1" applyAlignment="1">
      <alignment horizontal="center" vertical="center"/>
    </xf>
    <xf numFmtId="0" fontId="0" fillId="41" borderId="25" xfId="0" applyFill="1" applyBorder="1" applyAlignment="1">
      <alignment horizontal="center" vertical="center"/>
    </xf>
    <xf numFmtId="0" fontId="16" fillId="56" borderId="25" xfId="0" applyFont="1" applyFill="1" applyBorder="1" applyAlignment="1">
      <alignment horizontal="center" vertical="center"/>
    </xf>
    <xf numFmtId="0" fontId="16" fillId="26" borderId="25" xfId="0" applyFont="1" applyFill="1" applyBorder="1" applyAlignment="1">
      <alignment horizontal="center" vertical="center"/>
    </xf>
    <xf numFmtId="0" fontId="16" fillId="55" borderId="25" xfId="0" applyFont="1" applyFill="1" applyBorder="1" applyAlignment="1">
      <alignment horizontal="center" vertical="center"/>
    </xf>
    <xf numFmtId="0" fontId="16" fillId="0" borderId="25" xfId="0" applyFont="1" applyBorder="1" applyAlignment="1">
      <alignment horizontal="center" vertical="center"/>
    </xf>
    <xf numFmtId="0" fontId="75" fillId="41" borderId="0" xfId="0" applyFont="1" applyFill="1" applyAlignment="1">
      <alignment horizontal="center" vertical="center"/>
    </xf>
    <xf numFmtId="0" fontId="77" fillId="41" borderId="0" xfId="0" applyFont="1" applyFill="1" applyAlignment="1">
      <alignment horizontal="center" vertical="center"/>
    </xf>
    <xf numFmtId="0" fontId="79" fillId="41" borderId="0" xfId="0" applyFont="1" applyFill="1" applyAlignment="1">
      <alignment horizontal="center" vertical="center"/>
    </xf>
    <xf numFmtId="0" fontId="86" fillId="41" borderId="0" xfId="0" applyFont="1" applyFill="1" applyAlignment="1">
      <alignment horizontal="center" vertical="center"/>
    </xf>
    <xf numFmtId="0" fontId="87" fillId="41" borderId="0" xfId="0" applyFont="1" applyFill="1" applyAlignment="1">
      <alignment horizontal="center" vertical="center"/>
    </xf>
    <xf numFmtId="0" fontId="88" fillId="41" borderId="0" xfId="0" applyFont="1" applyFill="1" applyAlignment="1">
      <alignment horizontal="center" vertical="center"/>
    </xf>
    <xf numFmtId="0" fontId="89" fillId="41" borderId="0" xfId="0" applyFont="1" applyFill="1" applyAlignment="1">
      <alignment horizontal="center" vertical="center"/>
    </xf>
    <xf numFmtId="0" fontId="90" fillId="41" borderId="0" xfId="0" applyFont="1" applyFill="1" applyAlignment="1">
      <alignment horizontal="center" vertical="center"/>
    </xf>
    <xf numFmtId="0" fontId="91" fillId="41" borderId="43" xfId="0" applyFont="1" applyFill="1" applyBorder="1" applyAlignment="1">
      <alignment horizontal="center" vertical="center"/>
    </xf>
    <xf numFmtId="0" fontId="92" fillId="0" borderId="21" xfId="0" applyFont="1" applyBorder="1" applyAlignment="1">
      <alignment horizontal="center" vertical="center"/>
    </xf>
    <xf numFmtId="0" fontId="73" fillId="41" borderId="0" xfId="0" applyFont="1" applyFill="1" applyAlignment="1">
      <alignment horizontal="center" vertical="center"/>
    </xf>
    <xf numFmtId="0" fontId="93" fillId="27" borderId="18" xfId="0" applyFont="1" applyFill="1" applyBorder="1" applyAlignment="1">
      <alignment horizontal="center" vertical="center" wrapText="1"/>
    </xf>
    <xf numFmtId="0" fontId="93" fillId="27" borderId="18" xfId="0" applyFont="1" applyFill="1" applyBorder="1" applyAlignment="1">
      <alignment horizontal="center" vertical="center"/>
    </xf>
    <xf numFmtId="0" fontId="94" fillId="25" borderId="18" xfId="0" applyFont="1" applyFill="1" applyBorder="1" applyAlignment="1">
      <alignment horizontal="center" vertical="center"/>
    </xf>
    <xf numFmtId="168" fontId="93" fillId="26" borderId="18" xfId="18" applyNumberFormat="1" applyFont="1" applyFill="1" applyBorder="1" applyAlignment="1">
      <alignment horizontal="center" vertical="center"/>
    </xf>
    <xf numFmtId="38" fontId="93" fillId="26" borderId="18" xfId="18" applyNumberFormat="1" applyFont="1" applyFill="1" applyBorder="1" applyAlignment="1">
      <alignment horizontal="center" vertical="center"/>
    </xf>
    <xf numFmtId="0" fontId="93" fillId="25" borderId="18" xfId="0" applyFont="1" applyFill="1" applyBorder="1" applyAlignment="1">
      <alignment horizontal="center" vertical="center"/>
    </xf>
    <xf numFmtId="0" fontId="74" fillId="41" borderId="0" xfId="0" applyFont="1" applyFill="1" applyAlignment="1">
      <alignment horizontal="center" vertical="center"/>
    </xf>
    <xf numFmtId="0" fontId="76" fillId="41" borderId="0" xfId="0" applyFont="1" applyFill="1" applyAlignment="1">
      <alignment horizontal="center" vertical="center"/>
    </xf>
    <xf numFmtId="0" fontId="78" fillId="41" borderId="0" xfId="0" applyFont="1" applyFill="1" applyAlignment="1">
      <alignment horizontal="center" vertical="center" wrapText="1"/>
    </xf>
    <xf numFmtId="0" fontId="80" fillId="41" borderId="0" xfId="0" applyFont="1" applyFill="1" applyAlignment="1">
      <alignment horizontal="center" vertical="center"/>
    </xf>
    <xf numFmtId="0" fontId="81" fillId="41" borderId="0" xfId="0" applyFont="1" applyFill="1" applyAlignment="1">
      <alignment horizontal="center" vertical="center"/>
    </xf>
    <xf numFmtId="0" fontId="82" fillId="41" borderId="0" xfId="0" applyFont="1" applyFill="1" applyAlignment="1">
      <alignment horizontal="center" vertical="center"/>
    </xf>
    <xf numFmtId="0" fontId="83" fillId="41" borderId="0" xfId="0" applyFont="1" applyFill="1" applyAlignment="1">
      <alignment horizontal="center" vertical="center" wrapText="1"/>
    </xf>
    <xf numFmtId="0" fontId="84" fillId="41" borderId="0" xfId="0" applyFont="1" applyFill="1" applyAlignment="1">
      <alignment horizontal="center" vertical="center"/>
    </xf>
    <xf numFmtId="0" fontId="85" fillId="41" borderId="0" xfId="0" applyFont="1" applyFill="1" applyAlignment="1">
      <alignment horizontal="center" vertical="center"/>
    </xf>
    <xf numFmtId="0" fontId="92" fillId="0" borderId="34" xfId="0" applyFont="1" applyBorder="1" applyAlignment="1">
      <alignment horizontal="center" vertical="center"/>
    </xf>
    <xf numFmtId="166" fontId="92" fillId="0" borderId="34" xfId="0" applyNumberFormat="1" applyFont="1" applyBorder="1" applyAlignment="1">
      <alignment horizontal="center" vertical="center"/>
    </xf>
    <xf numFmtId="0" fontId="92" fillId="0" borderId="34" xfId="0" applyFont="1" applyBorder="1" applyAlignment="1">
      <alignment horizontal="center" vertical="center" wrapText="1"/>
    </xf>
    <xf numFmtId="14" fontId="92" fillId="0" borderId="34" xfId="0" applyNumberFormat="1" applyFont="1" applyBorder="1" applyAlignment="1">
      <alignment horizontal="center" vertical="center"/>
    </xf>
    <xf numFmtId="0" fontId="92" fillId="44" borderId="34" xfId="0" applyFont="1" applyFill="1" applyBorder="1" applyAlignment="1">
      <alignment horizontal="center" vertical="center"/>
    </xf>
    <xf numFmtId="0" fontId="92" fillId="33" borderId="34" xfId="0" applyFont="1" applyFill="1" applyBorder="1" applyAlignment="1">
      <alignment horizontal="center" vertical="center"/>
    </xf>
    <xf numFmtId="0" fontId="92" fillId="8" borderId="34" xfId="0" applyFont="1" applyFill="1" applyBorder="1" applyAlignment="1">
      <alignment horizontal="center" vertical="center"/>
    </xf>
    <xf numFmtId="0" fontId="92" fillId="0" borderId="37" xfId="0" applyFont="1" applyBorder="1" applyAlignment="1">
      <alignment horizontal="center" vertical="center"/>
    </xf>
    <xf numFmtId="166" fontId="92" fillId="0" borderId="37" xfId="0" applyNumberFormat="1" applyFont="1" applyBorder="1" applyAlignment="1">
      <alignment horizontal="center" vertical="center"/>
    </xf>
    <xf numFmtId="0" fontId="92" fillId="0" borderId="37" xfId="0" applyFont="1" applyBorder="1" applyAlignment="1">
      <alignment horizontal="center" vertical="center" wrapText="1"/>
    </xf>
    <xf numFmtId="14" fontId="92" fillId="0" borderId="37" xfId="0" applyNumberFormat="1" applyFont="1" applyBorder="1" applyAlignment="1">
      <alignment horizontal="center" vertical="center"/>
    </xf>
    <xf numFmtId="0" fontId="92" fillId="44" borderId="37" xfId="0" applyFont="1" applyFill="1" applyBorder="1" applyAlignment="1">
      <alignment horizontal="center" vertical="center"/>
    </xf>
    <xf numFmtId="0" fontId="92" fillId="33" borderId="37" xfId="0" applyFont="1" applyFill="1" applyBorder="1" applyAlignment="1">
      <alignment horizontal="center" vertical="center"/>
    </xf>
    <xf numFmtId="0" fontId="92" fillId="8" borderId="37" xfId="0" applyFont="1" applyFill="1" applyBorder="1" applyAlignment="1">
      <alignment horizontal="center" vertical="center"/>
    </xf>
    <xf numFmtId="0" fontId="72" fillId="41" borderId="34" xfId="0" applyFont="1" applyFill="1" applyBorder="1" applyAlignment="1">
      <alignment horizontal="center" vertical="center"/>
    </xf>
    <xf numFmtId="0" fontId="0" fillId="57" borderId="44" xfId="0" applyFill="1" applyBorder="1" applyAlignment="1">
      <alignment horizontal="center" vertical="center"/>
    </xf>
    <xf numFmtId="0" fontId="73" fillId="57" borderId="44" xfId="0" applyFont="1" applyFill="1" applyBorder="1" applyAlignment="1">
      <alignment horizontal="center" vertical="center"/>
    </xf>
    <xf numFmtId="0" fontId="95" fillId="57" borderId="44" xfId="0" applyFont="1" applyFill="1" applyBorder="1" applyAlignment="1">
      <alignment horizontal="center" vertical="center"/>
    </xf>
    <xf numFmtId="0" fontId="96" fillId="57" borderId="44" xfId="0" applyFont="1" applyFill="1" applyBorder="1" applyAlignment="1">
      <alignment horizontal="center" vertical="center"/>
    </xf>
    <xf numFmtId="0" fontId="97" fillId="57" borderId="44" xfId="0" applyFont="1" applyFill="1" applyBorder="1" applyAlignment="1">
      <alignment horizontal="center" vertical="center"/>
    </xf>
    <xf numFmtId="0" fontId="73" fillId="50" borderId="44" xfId="0" applyFont="1" applyFill="1" applyBorder="1" applyAlignment="1">
      <alignment horizontal="center" vertical="center"/>
    </xf>
    <xf numFmtId="0" fontId="95" fillId="50" borderId="44" xfId="0" applyFont="1" applyFill="1" applyBorder="1" applyAlignment="1">
      <alignment horizontal="center" vertical="center"/>
    </xf>
    <xf numFmtId="0" fontId="96" fillId="50" borderId="44" xfId="0" applyFont="1" applyFill="1" applyBorder="1" applyAlignment="1">
      <alignment horizontal="center" vertical="center"/>
    </xf>
    <xf numFmtId="0" fontId="97" fillId="50" borderId="44" xfId="0" applyFont="1" applyFill="1" applyBorder="1" applyAlignment="1">
      <alignment horizontal="center" vertical="center"/>
    </xf>
    <xf numFmtId="0" fontId="0" fillId="50" borderId="44" xfId="0" applyFill="1" applyBorder="1" applyAlignment="1">
      <alignment horizontal="center" vertical="center"/>
    </xf>
    <xf numFmtId="0" fontId="85" fillId="41" borderId="0" xfId="0" applyFont="1" applyFill="1" applyAlignment="1">
      <alignment horizontal="center" vertical="center"/>
    </xf>
    <xf numFmtId="0" fontId="84" fillId="41" borderId="0" xfId="0" applyFont="1" applyFill="1" applyAlignment="1">
      <alignment horizontal="center" vertical="center"/>
    </xf>
    <xf numFmtId="0" fontId="83" fillId="41" borderId="0" xfId="0" applyFont="1" applyFill="1" applyAlignment="1">
      <alignment horizontal="center" vertical="center" wrapText="1"/>
    </xf>
    <xf numFmtId="0" fontId="82" fillId="41" borderId="0" xfId="0" applyFont="1" applyFill="1" applyAlignment="1">
      <alignment horizontal="center" vertical="center"/>
    </xf>
    <xf numFmtId="0" fontId="81" fillId="41" borderId="0" xfId="0" applyFont="1" applyFill="1" applyAlignment="1">
      <alignment horizontal="center" vertical="center"/>
    </xf>
    <xf numFmtId="0" fontId="80" fillId="41" borderId="0" xfId="0" applyFont="1" applyFill="1" applyAlignment="1">
      <alignment horizontal="center" vertical="center"/>
    </xf>
    <xf numFmtId="0" fontId="78" fillId="41" borderId="0" xfId="0" applyFont="1" applyFill="1" applyAlignment="1">
      <alignment horizontal="center" vertical="center" wrapText="1"/>
    </xf>
    <xf numFmtId="0" fontId="76" fillId="41" borderId="0" xfId="0" applyFont="1" applyFill="1" applyAlignment="1">
      <alignment horizontal="center" vertical="center"/>
    </xf>
    <xf numFmtId="0" fontId="74" fillId="41" borderId="0" xfId="0" applyFont="1" applyFill="1" applyAlignment="1">
      <alignment horizontal="center" vertical="center"/>
    </xf>
    <xf numFmtId="0" fontId="72" fillId="41" borderId="34" xfId="0" applyFont="1" applyFill="1" applyBorder="1" applyAlignment="1">
      <alignment horizontal="center" vertical="center"/>
    </xf>
    <xf numFmtId="166" fontId="14" fillId="41" borderId="0" xfId="0" applyNumberFormat="1" applyFont="1" applyFill="1" applyAlignment="1">
      <alignment horizontal="center" vertical="center"/>
    </xf>
    <xf numFmtId="1" fontId="14" fillId="41" borderId="0" xfId="18" applyNumberFormat="1" applyFont="1" applyFill="1" applyAlignment="1">
      <alignment horizontal="center" vertical="center"/>
    </xf>
    <xf numFmtId="0" fontId="14" fillId="41" borderId="0" xfId="0" applyFont="1" applyFill="1" applyAlignment="1">
      <alignment horizontal="center" vertical="center" wrapText="1"/>
    </xf>
    <xf numFmtId="0" fontId="14" fillId="41" borderId="12" xfId="0" applyFont="1" applyFill="1" applyBorder="1" applyAlignment="1">
      <alignment horizontal="center" vertical="center" wrapText="1"/>
    </xf>
    <xf numFmtId="0" fontId="14" fillId="41" borderId="32" xfId="0" applyFont="1" applyFill="1" applyBorder="1" applyAlignment="1">
      <alignment horizontal="center" vertical="center"/>
    </xf>
    <xf numFmtId="0" fontId="14" fillId="57" borderId="0" xfId="0" applyFont="1" applyFill="1" applyAlignment="1">
      <alignment horizontal="center" vertical="center"/>
    </xf>
    <xf numFmtId="0" fontId="14" fillId="41" borderId="25" xfId="0" applyFont="1" applyFill="1" applyBorder="1" applyAlignment="1">
      <alignment horizontal="center" vertical="center"/>
    </xf>
    <xf numFmtId="0" fontId="14" fillId="46" borderId="0" xfId="0" applyFont="1" applyFill="1" applyAlignment="1">
      <alignment horizontal="center" vertical="center"/>
    </xf>
    <xf numFmtId="0" fontId="14" fillId="39" borderId="0" xfId="0" applyFont="1" applyFill="1" applyAlignment="1">
      <alignment horizontal="center" vertical="center"/>
    </xf>
    <xf numFmtId="0" fontId="14" fillId="26" borderId="0" xfId="0" applyFont="1" applyFill="1" applyAlignment="1">
      <alignment horizontal="center" vertical="center"/>
    </xf>
    <xf numFmtId="0" fontId="14" fillId="55" borderId="0" xfId="0" applyFont="1" applyFill="1" applyAlignment="1">
      <alignment horizontal="center" vertical="center"/>
    </xf>
    <xf numFmtId="0" fontId="14" fillId="27" borderId="0" xfId="0" applyFont="1" applyFill="1" applyAlignment="1">
      <alignment horizontal="center" vertical="center"/>
    </xf>
    <xf numFmtId="0" fontId="72" fillId="25" borderId="18" xfId="0" applyFont="1" applyFill="1" applyBorder="1" applyAlignment="1">
      <alignment horizontal="center" vertical="center"/>
    </xf>
    <xf numFmtId="9" fontId="72" fillId="26" borderId="18" xfId="0" applyNumberFormat="1" applyFont="1" applyFill="1" applyBorder="1" applyAlignment="1">
      <alignment horizontal="center" vertical="center"/>
    </xf>
    <xf numFmtId="0" fontId="72" fillId="26" borderId="18" xfId="0" applyFont="1" applyFill="1" applyBorder="1" applyAlignment="1">
      <alignment horizontal="center" vertical="center"/>
    </xf>
    <xf numFmtId="0" fontId="98" fillId="25" borderId="18" xfId="0" applyFont="1" applyFill="1" applyBorder="1" applyAlignment="1">
      <alignment horizontal="center" vertical="center"/>
    </xf>
    <xf numFmtId="0" fontId="99" fillId="25" borderId="18" xfId="0" applyFont="1" applyFill="1" applyBorder="1" applyAlignment="1">
      <alignment horizontal="center" vertical="center"/>
    </xf>
    <xf numFmtId="9" fontId="99" fillId="26" borderId="18" xfId="0" applyNumberFormat="1" applyFont="1" applyFill="1" applyBorder="1" applyAlignment="1">
      <alignment horizontal="center" vertical="center"/>
    </xf>
    <xf numFmtId="0" fontId="100" fillId="25" borderId="18" xfId="0" applyFont="1" applyFill="1" applyBorder="1" applyAlignment="1">
      <alignment horizontal="center" vertical="center"/>
    </xf>
    <xf numFmtId="0" fontId="101" fillId="25" borderId="18" xfId="0" applyFont="1" applyFill="1" applyBorder="1" applyAlignment="1">
      <alignment horizontal="center" vertical="center"/>
    </xf>
    <xf numFmtId="0" fontId="102" fillId="0" borderId="0" xfId="0" applyFont="1" applyAlignment="1">
      <alignment horizontal="center" vertical="center"/>
    </xf>
    <xf numFmtId="9" fontId="103" fillId="26" borderId="18" xfId="0" applyNumberFormat="1" applyFont="1" applyFill="1" applyBorder="1" applyAlignment="1">
      <alignment horizontal="center" vertical="center"/>
    </xf>
    <xf numFmtId="0" fontId="104" fillId="47" borderId="0" xfId="0" applyFont="1" applyFill="1" applyAlignment="1">
      <alignment horizontal="center" vertical="center"/>
    </xf>
    <xf numFmtId="0" fontId="105" fillId="47" borderId="0" xfId="0" applyFont="1" applyFill="1" applyAlignment="1">
      <alignment horizontal="center" vertical="center"/>
    </xf>
    <xf numFmtId="0" fontId="106" fillId="47" borderId="0" xfId="0" applyFont="1" applyFill="1" applyAlignment="1">
      <alignment horizontal="center" vertical="center"/>
    </xf>
    <xf numFmtId="0" fontId="73" fillId="47" borderId="0" xfId="0" applyFont="1" applyFill="1" applyAlignment="1">
      <alignment horizontal="center" vertical="center"/>
    </xf>
    <xf numFmtId="0" fontId="107" fillId="47" borderId="0" xfId="0" applyFont="1" applyFill="1" applyAlignment="1">
      <alignment horizontal="center" vertical="center"/>
    </xf>
    <xf numFmtId="0" fontId="0" fillId="0" borderId="34" xfId="0" applyBorder="1"/>
    <xf numFmtId="0" fontId="16" fillId="57" borderId="36" xfId="0" applyFont="1" applyFill="1" applyBorder="1" applyAlignment="1">
      <alignment horizontal="center" vertical="center"/>
    </xf>
    <xf numFmtId="0" fontId="16" fillId="57" borderId="34" xfId="0" applyFont="1" applyFill="1" applyBorder="1" applyAlignment="1">
      <alignment horizontal="center" vertical="center"/>
    </xf>
    <xf numFmtId="0" fontId="16" fillId="46" borderId="40" xfId="0" applyFont="1" applyFill="1" applyBorder="1" applyAlignment="1">
      <alignment horizontal="center" vertical="center"/>
    </xf>
    <xf numFmtId="0" fontId="16" fillId="46" borderId="34" xfId="0" applyFont="1" applyFill="1" applyBorder="1" applyAlignment="1">
      <alignment horizontal="center" vertical="center"/>
    </xf>
    <xf numFmtId="0" fontId="16" fillId="26" borderId="40" xfId="0" applyFont="1" applyFill="1" applyBorder="1" applyAlignment="1">
      <alignment horizontal="center" vertical="center"/>
    </xf>
    <xf numFmtId="0" fontId="16" fillId="26" borderId="34" xfId="0" applyFont="1" applyFill="1" applyBorder="1" applyAlignment="1">
      <alignment horizontal="center" vertical="center"/>
    </xf>
    <xf numFmtId="0" fontId="16" fillId="55" borderId="40" xfId="0" applyFont="1" applyFill="1" applyBorder="1" applyAlignment="1">
      <alignment horizontal="center" vertical="center"/>
    </xf>
    <xf numFmtId="0" fontId="16" fillId="55" borderId="34" xfId="0" applyFont="1" applyFill="1" applyBorder="1" applyAlignment="1">
      <alignment horizontal="center" vertical="center"/>
    </xf>
    <xf numFmtId="0" fontId="16" fillId="37" borderId="43" xfId="0" applyFont="1" applyFill="1" applyBorder="1" applyAlignment="1">
      <alignment horizontal="center" vertical="center"/>
    </xf>
    <xf numFmtId="0" fontId="16" fillId="37" borderId="45" xfId="0" applyFont="1" applyFill="1" applyBorder="1" applyAlignment="1">
      <alignment horizontal="center" vertical="center"/>
    </xf>
    <xf numFmtId="0" fontId="16" fillId="52" borderId="43" xfId="0" applyFont="1" applyFill="1" applyBorder="1" applyAlignment="1">
      <alignment horizontal="center" vertical="center"/>
    </xf>
    <xf numFmtId="0" fontId="16" fillId="52" borderId="30" xfId="0" applyFont="1" applyFill="1" applyBorder="1" applyAlignment="1">
      <alignment horizontal="center" vertical="center"/>
    </xf>
    <xf numFmtId="0" fontId="16" fillId="50" borderId="43" xfId="0" applyFont="1" applyFill="1" applyBorder="1" applyAlignment="1">
      <alignment horizontal="center" vertical="center"/>
    </xf>
    <xf numFmtId="0" fontId="16" fillId="51" borderId="43" xfId="0" applyFont="1" applyFill="1" applyBorder="1" applyAlignment="1">
      <alignment horizontal="center" vertical="center"/>
    </xf>
    <xf numFmtId="0" fontId="16" fillId="50" borderId="45" xfId="0" applyFont="1" applyFill="1" applyBorder="1" applyAlignment="1">
      <alignment horizontal="center" vertical="center"/>
    </xf>
    <xf numFmtId="0" fontId="0" fillId="47" borderId="43" xfId="0" applyFill="1" applyBorder="1" applyAlignment="1">
      <alignment horizontal="center" vertical="center"/>
    </xf>
    <xf numFmtId="0" fontId="16" fillId="50" borderId="30" xfId="0" applyFont="1" applyFill="1" applyBorder="1" applyAlignment="1">
      <alignment horizontal="center" vertical="center"/>
    </xf>
    <xf numFmtId="0" fontId="0" fillId="47" borderId="0" xfId="0" applyFill="1" applyAlignment="1">
      <alignment horizontal="center" vertical="center"/>
    </xf>
    <xf numFmtId="0" fontId="16" fillId="44" borderId="43" xfId="0" applyFont="1" applyFill="1" applyBorder="1" applyAlignment="1">
      <alignment horizontal="center" vertical="center"/>
    </xf>
    <xf numFmtId="0" fontId="0" fillId="26" borderId="0" xfId="0" applyFill="1" applyAlignment="1">
      <alignment horizontal="center"/>
    </xf>
    <xf numFmtId="0" fontId="0" fillId="33" borderId="0" xfId="0" applyFill="1" applyAlignment="1">
      <alignment horizontal="center"/>
    </xf>
  </cellXfs>
  <cellStyles count="53">
    <cellStyle name="Normal" xfId="0" builtinId="0"/>
    <cellStyle name="Percent" xfId="15" builtinId="5"/>
    <cellStyle name="Currency" xfId="16" builtinId="4"/>
    <cellStyle name="Currency [0]" xfId="17" builtinId="7"/>
    <cellStyle name="Comma" xfId="18" builtinId="3"/>
    <cellStyle name="Comma [0]" xfId="19" builtinId="6"/>
    <cellStyle name="Title" xfId="20" builtinId="15"/>
    <cellStyle name="Heading 1" xfId="21" builtinId="16"/>
    <cellStyle name="Heading 2" xfId="22" builtinId="17"/>
    <cellStyle name="Heading 3" xfId="23" builtinId="18"/>
    <cellStyle name="Heading 4" xfId="24" builtinId="19"/>
    <cellStyle name="Good" xfId="25" builtinId="26"/>
    <cellStyle name="Bad" xfId="26" builtinId="27"/>
    <cellStyle name="Neutral" xfId="27" builtinId="28"/>
    <cellStyle name="Input" xfId="28" builtinId="20"/>
    <cellStyle name="Output" xfId="29" builtinId="21"/>
    <cellStyle name="Calculation" xfId="30" builtinId="22"/>
    <cellStyle name="Linked Cell" xfId="31" builtinId="24"/>
    <cellStyle name="Check Cell" xfId="32" builtinId="23"/>
    <cellStyle name="Warning Text" xfId="33" builtinId="11"/>
    <cellStyle name="Note" xfId="34" builtinId="10"/>
    <cellStyle name="Explanatory Text" xfId="35" builtinId="53"/>
    <cellStyle name="Total" xfId="36" builtinId="25"/>
    <cellStyle name="Accent1" xfId="37" builtinId="29"/>
    <cellStyle name="20% - Accent1" xfId="38" builtinId="30"/>
    <cellStyle name="40% - Accent1" xfId="39" builtinId="31"/>
    <cellStyle name="60% - Accent1" xfId="40" builtinId="32"/>
    <cellStyle name="Accent2" xfId="41" builtinId="33"/>
    <cellStyle name="20% - Accent2" xfId="42" builtinId="34"/>
    <cellStyle name="40% - Accent2" xfId="43" builtinId="35"/>
    <cellStyle name="60% - Accent2" xfId="44" builtinId="36"/>
    <cellStyle name="Accent3" xfId="45" builtinId="37"/>
    <cellStyle name="20% - Accent3" xfId="46" builtinId="38"/>
    <cellStyle name="40% - Accent3" xfId="47" builtinId="39"/>
    <cellStyle name="60% - Accent3" xfId="48" builtinId="40"/>
    <cellStyle name="Accent4" xfId="49" builtinId="41"/>
    <cellStyle name="20% - Accent4" xfId="50" builtinId="42"/>
    <cellStyle name="40% - Accent4" xfId="51" builtinId="43"/>
    <cellStyle name="60% - Accent4" xfId="52" builtinId="44"/>
    <cellStyle name="Accent5" xfId="53" builtinId="45"/>
    <cellStyle name="20% - Accent5" xfId="54" builtinId="46"/>
    <cellStyle name="40% - Accent5" xfId="55" builtinId="47"/>
    <cellStyle name="60% - Accent5" xfId="56" builtinId="48"/>
    <cellStyle name="Accent6" xfId="57" builtinId="49"/>
    <cellStyle name="20% - Accent6" xfId="58" builtinId="50"/>
    <cellStyle name="40% - Accent6" xfId="59" builtinId="51"/>
    <cellStyle name="60% - Accent6" xfId="60" builtinId="52"/>
    <cellStyle name="Hyperlink" xfId="61" builtinId="8"/>
    <cellStyle name="Normal 2" xfId="62"/>
    <cellStyle name="Currency 2" xfId="63"/>
    <cellStyle name="Hyperlink 2" xfId="64"/>
    <cellStyle name="Percent 2" xfId="65"/>
    <cellStyle name="Comma 2" xfId="66"/>
  </cellStyles>
  <dxfs count="6">
    <dxf>
      <font>
        <b/>
        <i val="0"/>
        <u val="none"/>
        <strike val="0"/>
        <sz val="14"/>
        <name val="Aptos Narrow"/>
        <family val="2"/>
        <color theme="1"/>
      </font>
    </dxf>
    <dxf>
      <alignment horizontal="general" vertical="bottom" textRotation="0" wrapText="1" shrinkToFit="0" readingOrder="0"/>
    </dxf>
    <dxf>
      <numFmt numFmtId="177" formatCode="dd/mm/yyyy\ hh:mm"/>
    </dxf>
    <dxf>
      <numFmt numFmtId="178" formatCode="#,##0"/>
    </dxf>
    <dxf>
      <numFmt numFmtId="179" formatCode="0.00%"/>
    </dxf>
    <dxf>
      <numFmt numFmtId="179" formatCode="0.0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0" Type="http://schemas.openxmlformats.org/officeDocument/2006/relationships/worksheet" Target="worksheets/sheet14.xml" /><Relationship Id="rId22" Type="http://schemas.openxmlformats.org/officeDocument/2006/relationships/worksheet" Target="worksheets/sheet16.xml" /><Relationship Id="rId21" Type="http://schemas.openxmlformats.org/officeDocument/2006/relationships/worksheet" Target="worksheets/sheet15.xml" /><Relationship Id="rId24" Type="http://schemas.openxmlformats.org/officeDocument/2006/relationships/worksheet" Target="worksheets/sheet18.xml" /><Relationship Id="rId23" Type="http://schemas.openxmlformats.org/officeDocument/2006/relationships/worksheet" Target="worksheets/sheet17.xml" /><Relationship Id="rId1" Type="http://schemas.openxmlformats.org/officeDocument/2006/relationships/theme" Target="theme/theme1.xml" /><Relationship Id="rId2" Type="http://schemas.microsoft.com/office/2017/10/relationships/person" Target="persons/person.xml" /><Relationship Id="rId3" Type="http://schemas.openxmlformats.org/officeDocument/2006/relationships/pivotCacheDefinition" Target="pivotCache/pivotCacheDefinition1.xml" /><Relationship Id="rId4" Type="http://schemas.openxmlformats.org/officeDocument/2006/relationships/pivotCacheDefinition" Target="pivotCache/pivotCacheDefinition2.xml" /><Relationship Id="rId9" Type="http://schemas.openxmlformats.org/officeDocument/2006/relationships/worksheet" Target="worksheets/sheet3.xml" /><Relationship Id="rId26" Type="http://schemas.openxmlformats.org/officeDocument/2006/relationships/worksheet" Target="worksheets/sheet20.xml" /><Relationship Id="rId25" Type="http://schemas.openxmlformats.org/officeDocument/2006/relationships/worksheet" Target="worksheets/sheet19.xml" /><Relationship Id="rId28" Type="http://schemas.openxmlformats.org/officeDocument/2006/relationships/worksheet" Target="worksheets/sheet22.xml" /><Relationship Id="rId27" Type="http://schemas.openxmlformats.org/officeDocument/2006/relationships/worksheet" Target="worksheets/sheet21.xml" /><Relationship Id="rId5" Type="http://schemas.openxmlformats.org/officeDocument/2006/relationships/pivotCacheDefinition" Target="pivotCache/pivotCacheDefinition3.xml" /><Relationship Id="rId6" Type="http://schemas.openxmlformats.org/officeDocument/2006/relationships/styles" Target="styles.xml" /><Relationship Id="rId29" Type="http://schemas.openxmlformats.org/officeDocument/2006/relationships/worksheet" Target="worksheets/sheet23.xml" /><Relationship Id="rId7" Type="http://schemas.openxmlformats.org/officeDocument/2006/relationships/worksheet" Target="worksheets/sheet1.xml" /><Relationship Id="rId8" Type="http://schemas.openxmlformats.org/officeDocument/2006/relationships/worksheet" Target="worksheets/sheet2.xml" /><Relationship Id="rId31" Type="http://schemas.openxmlformats.org/officeDocument/2006/relationships/worksheet" Target="worksheets/sheet25.xml" /><Relationship Id="rId30" Type="http://schemas.openxmlformats.org/officeDocument/2006/relationships/worksheet" Target="worksheets/sheet24.xml" /><Relationship Id="rId11" Type="http://schemas.openxmlformats.org/officeDocument/2006/relationships/worksheet" Target="worksheets/sheet5.xml" /><Relationship Id="rId33" Type="http://schemas.openxmlformats.org/officeDocument/2006/relationships/worksheet" Target="worksheets/sheet27.xml" /><Relationship Id="rId10" Type="http://schemas.openxmlformats.org/officeDocument/2006/relationships/worksheet" Target="worksheets/sheet4.xml" /><Relationship Id="rId32" Type="http://schemas.openxmlformats.org/officeDocument/2006/relationships/worksheet" Target="worksheets/sheet26.xml" /><Relationship Id="rId13" Type="http://schemas.openxmlformats.org/officeDocument/2006/relationships/worksheet" Target="worksheets/sheet7.xml" /><Relationship Id="rId35" Type="http://schemas.openxmlformats.org/officeDocument/2006/relationships/sharedStrings" Target="sharedStrings.xml" /><Relationship Id="rId12" Type="http://schemas.openxmlformats.org/officeDocument/2006/relationships/worksheet" Target="worksheets/sheet6.xml" /><Relationship Id="rId34" Type="http://schemas.openxmlformats.org/officeDocument/2006/relationships/worksheet" Target="worksheets/sheet28.xml" /><Relationship Id="rId15" Type="http://schemas.openxmlformats.org/officeDocument/2006/relationships/worksheet" Target="worksheets/sheet9.xml" /><Relationship Id="rId37" Type="http://schemas.openxmlformats.org/officeDocument/2006/relationships/customXml" Target="../customXml/item2.xml" /><Relationship Id="rId14" Type="http://schemas.openxmlformats.org/officeDocument/2006/relationships/worksheet" Target="worksheets/sheet8.xml" /><Relationship Id="rId36" Type="http://schemas.openxmlformats.org/officeDocument/2006/relationships/customXml" Target="../customXml/item1.xml" /><Relationship Id="rId17" Type="http://schemas.openxmlformats.org/officeDocument/2006/relationships/worksheet" Target="worksheets/sheet11.xml" /><Relationship Id="rId39" Type="http://schemas.openxmlformats.org/officeDocument/2006/relationships/calcChain" Target="calcChain.xml" /><Relationship Id="rId16" Type="http://schemas.openxmlformats.org/officeDocument/2006/relationships/worksheet" Target="worksheets/sheet10.xml" /><Relationship Id="rId38" Type="http://schemas.openxmlformats.org/officeDocument/2006/relationships/customXml" Target="../customXml/item3.xml" /><Relationship Id="rId19" Type="http://schemas.openxmlformats.org/officeDocument/2006/relationships/worksheet" Target="worksheets/sheet13.xml" /><Relationship Id="rId18" Type="http://schemas.openxmlformats.org/officeDocument/2006/relationships/worksheet" Target="worksheets/sheet12.xml" /></Relationships>
</file>

<file path=xl/charts/_rels/chart1.xml.rels><?xml version="1.0" encoding="UTF-8" standalone="yes"?><Relationships xmlns="http://schemas.openxmlformats.org/package/2006/relationships"><Relationship Id="rId1" Type="http://schemas.microsoft.com/office/2011/relationships/chartStyle" Target="style1.xml" /><Relationship Id="rId2" Type="http://schemas.microsoft.com/office/2011/relationships/chartColorStyle" Target="colors1.xml" /></Relationships>
</file>

<file path=xl/charts/_rels/chart2.xml.rels><?xml version="1.0" encoding="UTF-8" standalone="yes"?><Relationships xmlns="http://schemas.openxmlformats.org/package/2006/relationships"><Relationship Id="rId1" Type="http://schemas.microsoft.com/office/2011/relationships/chartStyle" Target="style2.xml" /><Relationship Id="rId2" Type="http://schemas.microsoft.com/office/2011/relationships/chartColorStyle" Target="colors2.xml" /></Relationships>
</file>

<file path=xl/charts/_rels/chart3.xml.rels><?xml version="1.0" encoding="UTF-8" standalone="yes"?><Relationships xmlns="http://schemas.openxmlformats.org/package/2006/relationships"><Relationship Id="rId1" Type="http://schemas.microsoft.com/office/2011/relationships/chartStyle" Target="style3.xml" /><Relationship Id="rId2" Type="http://schemas.microsoft.com/office/2011/relationships/chartColorStyle" Target="colors3.xml" /></Relationships>
</file>

<file path=xl/charts/_rels/chart4.xml.rels><?xml version="1.0" encoding="UTF-8" standalone="yes"?><Relationships xmlns="http://schemas.openxmlformats.org/package/2006/relationships"><Relationship Id="rId1" Type="http://schemas.microsoft.com/office/2011/relationships/chartStyle" Target="style4.xml" /><Relationship Id="rId2" Type="http://schemas.microsoft.com/office/2011/relationships/chartColorStyle" Target="colors4.xml" /></Relationships>
</file>

<file path=xl/charts/_rels/chart5.xml.rels><?xml version="1.0" encoding="UTF-8" standalone="yes"?><Relationships xmlns="http://schemas.openxmlformats.org/package/2006/relationships"><Relationship Id="rId1" Type="http://schemas.microsoft.com/office/2011/relationships/chartStyle" Target="style5.xml" /><Relationship Id="rId2" Type="http://schemas.microsoft.com/office/2011/relationships/chartColorStyle" Target="colors5.xml" /></Relationships>
</file>

<file path=xl/charts/_rels/chart6.xml.rels><?xml version="1.0" encoding="UTF-8" standalone="yes"?><Relationships xmlns="http://schemas.openxmlformats.org/package/2006/relationships"><Relationship Id="rId1" Type="http://schemas.microsoft.com/office/2011/relationships/chartStyle" Target="style6.xml" /><Relationship Id="rId2" Type="http://schemas.microsoft.com/office/2011/relationships/chartColorStyle" Target="colors6.xml" /></Relationships>
</file>

<file path=xl/charts/_rels/chart7.xml.rels><?xml version="1.0" encoding="UTF-8" standalone="yes"?><Relationships xmlns="http://schemas.openxmlformats.org/package/2006/relationships"><Relationship Id="rId1" Type="http://schemas.microsoft.com/office/2011/relationships/chartStyle" Target="style7.xml" /><Relationship Id="rId2" Type="http://schemas.microsoft.com/office/2011/relationships/chartColorStyle" Target="colors7.xml" /></Relationships>
</file>

<file path=xl/charts/_rels/chart8.xml.rels><?xml version="1.0" encoding="UTF-8" standalone="yes"?><Relationships xmlns="http://schemas.openxmlformats.org/package/2006/relationships"><Relationship Id="rId1" Type="http://schemas.microsoft.com/office/2011/relationships/chartStyle" Target="style8.xml" /><Relationship Id="rId2" Type="http://schemas.microsoft.com/office/2011/relationships/chartColorStyle" Target="colors8.xml" /></Relationships>
</file>

<file path=xl/charts/_rels/chart9.xml.rels><?xml version="1.0" encoding="UTF-8" standalone="yes"?><Relationships xmlns="http://schemas.openxmlformats.org/package/2006/relationships"><Relationship Id="rId1" Type="http://schemas.microsoft.com/office/2011/relationships/chartStyle" Target="style9.xml" /><Relationship Id="rId2" Type="http://schemas.microsoft.com/office/2011/relationships/chartColorStyle" Target="colors9.xml" /></Relationships>
</file>

<file path=xl/charts/_rels/chart10.xml.rels><?xml version="1.0" encoding="UTF-8" standalone="yes"?><Relationships xmlns="http://schemas.openxmlformats.org/package/2006/relationships"><Relationship Id="rId1" Type="http://schemas.microsoft.com/office/2011/relationships/chartStyle" Target="style10.xml" /><Relationship Id="rId2" Type="http://schemas.microsoft.com/office/2011/relationships/chartColorStyle" Target="colors10.xml" /></Relationships>
</file>

<file path=xl/charts/_rels/chart11.xml.rels><?xml version="1.0" encoding="UTF-8" standalone="yes"?><Relationships xmlns="http://schemas.openxmlformats.org/package/2006/relationships"><Relationship Id="rId1" Type="http://schemas.microsoft.com/office/2011/relationships/chartStyle" Target="style11.xml" /><Relationship Id="rId2" Type="http://schemas.microsoft.com/office/2011/relationships/chartColorStyle" Target="colors11.xml" /></Relationships>
</file>

<file path=xl/charts/_rels/chart12.xml.rels><?xml version="1.0" encoding="UTF-8" standalone="yes"?><Relationships xmlns="http://schemas.openxmlformats.org/package/2006/relationships"><Relationship Id="rId1" Type="http://schemas.microsoft.com/office/2011/relationships/chartStyle" Target="style12.xml" /><Relationship Id="rId2" Type="http://schemas.microsoft.com/office/2011/relationships/chartColorStyle" Target="colors12.xml" /></Relationships>
</file>

<file path=xl/charts/_rels/chart13.xml.rels><?xml version="1.0" encoding="UTF-8" standalone="yes"?><Relationships xmlns="http://schemas.openxmlformats.org/package/2006/relationships"><Relationship Id="rId1" Type="http://schemas.microsoft.com/office/2011/relationships/chartStyle" Target="style13.xml" /><Relationship Id="rId2" Type="http://schemas.microsoft.com/office/2011/relationships/chartColorStyle" Target="colors13.xml" /></Relationships>
</file>

<file path=xl/charts/_rels/chart14.xml.rels><?xml version="1.0" encoding="UTF-8" standalone="yes"?><Relationships xmlns="http://schemas.openxmlformats.org/package/2006/relationships"><Relationship Id="rId1" Type="http://schemas.microsoft.com/office/2011/relationships/chartStyle" Target="style14.xml" /><Relationship Id="rId2" Type="http://schemas.microsoft.com/office/2011/relationships/chartColorStyle" Target="colors14.xml" /></Relationships>
</file>

<file path=xl/charts/_rels/chart15.xml.rels><?xml version="1.0" encoding="UTF-8" standalone="yes"?><Relationships xmlns="http://schemas.openxmlformats.org/package/2006/relationships"><Relationship Id="rId1" Type="http://schemas.microsoft.com/office/2011/relationships/chartStyle" Target="style15.xml" /><Relationship Id="rId2" Type="http://schemas.microsoft.com/office/2011/relationships/chartColorStyle" Target="colors15.xml" /></Relationships>
</file>

<file path=xl/charts/_rels/chart16.xml.rels><?xml version="1.0" encoding="UTF-8" standalone="yes"?><Relationships xmlns="http://schemas.openxmlformats.org/package/2006/relationships"><Relationship Id="rId1" Type="http://schemas.microsoft.com/office/2011/relationships/chartStyle" Target="style16.xml" /><Relationship Id="rId2" Type="http://schemas.microsoft.com/office/2011/relationships/chartColorStyle" Target="colors16.xml" /></Relationships>
</file>

<file path=xl/charts/_rels/chart17.xml.rels><?xml version="1.0" encoding="UTF-8" standalone="yes"?><Relationships xmlns="http://schemas.openxmlformats.org/package/2006/relationships"><Relationship Id="rId1" Type="http://schemas.microsoft.com/office/2011/relationships/chartStyle" Target="style17.xml" /><Relationship Id="rId2" Type="http://schemas.microsoft.com/office/2011/relationships/chartColorStyle" Target="colors17.xml" /></Relationships>
</file>

<file path=xl/charts/_rels/chart18.xml.rels><?xml version="1.0" encoding="UTF-8" standalone="yes"?><Relationships xmlns="http://schemas.openxmlformats.org/package/2006/relationships"><Relationship Id="rId1" Type="http://schemas.microsoft.com/office/2011/relationships/chartStyle" Target="style18.xml" /><Relationship Id="rId2" Type="http://schemas.microsoft.com/office/2011/relationships/chartColorStyle" Target="colors18.xml" /></Relationships>
</file>

<file path=xl/charts/_rels/chart19.xml.rels><?xml version="1.0" encoding="UTF-8" standalone="yes"?><Relationships xmlns="http://schemas.openxmlformats.org/package/2006/relationships"><Relationship Id="rId1" Type="http://schemas.microsoft.com/office/2011/relationships/chartStyle" Target="style19.xml" /><Relationship Id="rId2" Type="http://schemas.microsoft.com/office/2011/relationships/chartColorStyle" Target="colors19.xml" /></Relationships>
</file>

<file path=xl/charts/_rels/chart20.xml.rels><?xml version="1.0" encoding="UTF-8" standalone="yes"?><Relationships xmlns="http://schemas.openxmlformats.org/package/2006/relationships"><Relationship Id="rId1" Type="http://schemas.microsoft.com/office/2011/relationships/chartStyle" Target="style20.xml" /><Relationship Id="rId2" Type="http://schemas.microsoft.com/office/2011/relationships/chartColorStyle" Target="colors20.xml" /></Relationships>
</file>

<file path=xl/charts/_rels/chart21.xml.rels><?xml version="1.0" encoding="UTF-8" standalone="yes"?><Relationships xmlns="http://schemas.openxmlformats.org/package/2006/relationships"><Relationship Id="rId1" Type="http://schemas.microsoft.com/office/2011/relationships/chartStyle" Target="style21.xml" /><Relationship Id="rId2" Type="http://schemas.microsoft.com/office/2011/relationships/chartColorStyle" Target="colors21.xml" /></Relationships>
</file>

<file path=xl/charts/_rels/chart22.xml.rels><?xml version="1.0" encoding="UTF-8" standalone="yes"?><Relationships xmlns="http://schemas.openxmlformats.org/package/2006/relationships"><Relationship Id="rId1" Type="http://schemas.microsoft.com/office/2011/relationships/chartStyle" Target="style22.xml" /><Relationship Id="rId2" Type="http://schemas.microsoft.com/office/2011/relationships/chartColorStyle" Target="colors22.xml" /></Relationships>
</file>

<file path=xl/charts/_rels/chart23.xml.rels><?xml version="1.0" encoding="UTF-8" standalone="yes"?><Relationships xmlns="http://schemas.openxmlformats.org/package/2006/relationships"><Relationship Id="rId1" Type="http://schemas.microsoft.com/office/2011/relationships/chartStyle" Target="style23.xml" /><Relationship Id="rId2" Type="http://schemas.microsoft.com/office/2011/relationships/chartColorStyle" Target="colors23.xml" /></Relationships>
</file>

<file path=xl/charts/_rels/chart24.xml.rels><?xml version="1.0" encoding="UTF-8" standalone="yes"?><Relationships xmlns="http://schemas.openxmlformats.org/package/2006/relationships"><Relationship Id="rId1" Type="http://schemas.microsoft.com/office/2011/relationships/chartStyle" Target="style24.xml" /><Relationship Id="rId2" Type="http://schemas.microsoft.com/office/2011/relationships/chartColorStyle" Target="colors24.xml" /></Relationships>
</file>

<file path=xl/charts/_rels/chart25.xml.rels><?xml version="1.0" encoding="UTF-8" standalone="yes"?><Relationships xmlns="http://schemas.openxmlformats.org/package/2006/relationships"><Relationship Id="rId1" Type="http://schemas.microsoft.com/office/2011/relationships/chartStyle" Target="style25.xml" /><Relationship Id="rId2" Type="http://schemas.microsoft.com/office/2011/relationships/chartColorStyle" Target="colors25.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lang="en-US" sz="1400" b="0" i="0" u="none" baseline="0" kern="1200" spc="0">
                <a:solidFill>
                  <a:schemeClr val="tx1">
                    <a:lumMod val="65000"/>
                    <a:lumOff val="35000"/>
                  </a:schemeClr>
                </a:solidFill>
                <a:latin typeface="Open Sans Medium"/>
                <a:ea typeface="Open Sans Medium"/>
              </a:defRPr>
            </a:pPr>
            <a:r>
              <a:rPr lang="en-US"/>
              <a:t>Trends in the commitments of the Global Fortune 500 companies from 2019 to 2025</a:t>
            </a:r>
          </a:p>
        </c:rich>
      </c:tx>
      <c:layout/>
      <c:overlay val="0"/>
      <c:spPr>
        <a:noFill/>
        <a:ln w="12700">
          <a:noFill/>
        </a:ln>
        <a:effectLst/>
      </c:spPr>
    </c:title>
    <c:autoTitleDeleted val="0"/>
    <c:plotArea>
      <c:layout/>
      <c:lineChart>
        <c:grouping val="standard"/>
        <c:varyColors val="0"/>
        <c:ser>
          <c:idx val="1"/>
          <c:order val="0"/>
          <c:tx>
            <c:v>Carbon Neutral</c:v>
          </c:tx>
          <c:spPr>
            <a:ln w="12700" cap="rnd" cmpd="sng">
              <a:solidFill>
                <a:srgbClr val="E3008C"/>
              </a:solidFill>
              <a:round/>
            </a:ln>
            <a:effectLst/>
          </c:spPr>
          <c:marker>
            <c:symbol val="circle"/>
            <c:size val="3"/>
            <c:spPr>
              <a:solidFill>
                <a:srgbClr val="E3008C"/>
              </a:solidFill>
              <a:ln w="25400">
                <a:noFill/>
              </a:ln>
              <a:effectLst/>
            </c:spPr>
          </c:marker>
          <c:cat>
            <c:numRef>
              <c:f>'Historical trends'!$D$4:$J$4</c:f>
              <c:numCache>
                <c:formatCode>General</c:formatCode>
                <c:ptCount val="7"/>
                <c:pt idx="0">
                  <c:v>2019</c:v>
                </c:pt>
                <c:pt idx="1">
                  <c:v>2020</c:v>
                </c:pt>
                <c:pt idx="2">
                  <c:v>2021</c:v>
                </c:pt>
                <c:pt idx="3">
                  <c:v>2022</c:v>
                </c:pt>
                <c:pt idx="4">
                  <c:v>2023</c:v>
                </c:pt>
                <c:pt idx="5">
                  <c:v>2024</c:v>
                </c:pt>
                <c:pt idx="6">
                  <c:v>2025</c:v>
                </c:pt>
              </c:numCache>
            </c:numRef>
          </c:cat>
          <c:val>
            <c:numRef>
              <c:f>'Historical trends'!$D$8:$J$8</c:f>
              <c:numCache>
                <c:formatCode>0%</c:formatCode>
                <c:ptCount val="7"/>
                <c:pt idx="0">
                  <c:v>0.1</c:v>
                </c:pt>
                <c:pt idx="1">
                  <c:v>0.17</c:v>
                </c:pt>
                <c:pt idx="2">
                  <c:v>0.21</c:v>
                </c:pt>
                <c:pt idx="3">
                  <c:v>0.204</c:v>
                </c:pt>
                <c:pt idx="4">
                  <c:v>0.222</c:v>
                </c:pt>
                <c:pt idx="5">
                  <c:v>0.196</c:v>
                </c:pt>
                <c:pt idx="6">
                  <c:v>0.182</c:v>
                </c:pt>
              </c:numCache>
            </c:numRef>
          </c:val>
          <c:smooth val="0"/>
          <c:extLst>
            <c:ext xmlns:c16="http://schemas.microsoft.com/office/drawing/2014/chart" uri="{C3380CC4-5D6E-409C-BE32-E72D297353CC}">
              <c16:uniqueId val="{00000000-0901-4102-B448-C1AE18378597}"/>
            </c:ext>
          </c:extLst>
        </c:ser>
        <c:ser>
          <c:idx val="2"/>
          <c:order val="1"/>
          <c:tx>
            <c:v>Net Zero</c:v>
          </c:tx>
          <c:spPr>
            <a:ln w="12700" cap="rnd" cmpd="sng">
              <a:solidFill>
                <a:srgbClr val="2AA0A4"/>
              </a:solidFill>
              <a:round/>
            </a:ln>
            <a:effectLst/>
          </c:spPr>
          <c:marker>
            <c:symbol val="circle"/>
            <c:size val="3"/>
            <c:spPr>
              <a:solidFill>
                <a:srgbClr val="2AA0A4"/>
              </a:solidFill>
              <a:ln w="9525" cap="flat" cmpd="sng">
                <a:solidFill>
                  <a:srgbClr val="2AA0A4"/>
                </a:solidFill>
              </a:ln>
              <a:effectLst/>
            </c:spPr>
          </c:marker>
          <c:cat>
            <c:numRef>
              <c:f>'Historical trends'!$D$4:$J$4</c:f>
              <c:numCache>
                <c:formatCode>General</c:formatCode>
                <c:ptCount val="7"/>
                <c:pt idx="0">
                  <c:v>2019</c:v>
                </c:pt>
                <c:pt idx="1">
                  <c:v>2020</c:v>
                </c:pt>
                <c:pt idx="2">
                  <c:v>2021</c:v>
                </c:pt>
                <c:pt idx="3">
                  <c:v>2022</c:v>
                </c:pt>
                <c:pt idx="4">
                  <c:v>2023</c:v>
                </c:pt>
                <c:pt idx="5">
                  <c:v>2024</c:v>
                </c:pt>
                <c:pt idx="6">
                  <c:v>2025</c:v>
                </c:pt>
              </c:numCache>
            </c:numRef>
          </c:cat>
          <c:val>
            <c:numRef>
              <c:f>'Historical trends'!$D$12:$J$12</c:f>
              <c:numCache>
                <c:formatCode>0%</c:formatCode>
                <c:ptCount val="7"/>
                <c:pt idx="0">
                  <c:v>0</c:v>
                </c:pt>
                <c:pt idx="1">
                  <c:v>0.08</c:v>
                </c:pt>
                <c:pt idx="2">
                  <c:v>0.25</c:v>
                </c:pt>
                <c:pt idx="3">
                  <c:v>0.38</c:v>
                </c:pt>
                <c:pt idx="4">
                  <c:v>0.39</c:v>
                </c:pt>
                <c:pt idx="5">
                  <c:v>0.452</c:v>
                </c:pt>
                <c:pt idx="6">
                  <c:v>0.506</c:v>
                </c:pt>
              </c:numCache>
            </c:numRef>
          </c:val>
          <c:smooth val="0"/>
          <c:extLst>
            <c:ext xmlns:c16="http://schemas.microsoft.com/office/drawing/2014/chart" uri="{C3380CC4-5D6E-409C-BE32-E72D297353CC}">
              <c16:uniqueId val="{00000001-0901-4102-B448-C1AE18378597}"/>
            </c:ext>
          </c:extLst>
        </c:ser>
        <c:ser>
          <c:idx val="3"/>
          <c:order val="2"/>
          <c:tx>
            <c:v>Near Term Science Based Target</c:v>
          </c:tx>
          <c:spPr>
            <a:ln w="12700" cap="rnd" cmpd="sng">
              <a:solidFill>
                <a:srgbClr val="9373C0"/>
              </a:solidFill>
              <a:round/>
            </a:ln>
            <a:effectLst/>
          </c:spPr>
          <c:marker>
            <c:symbol val="circle"/>
            <c:size val="3"/>
            <c:spPr>
              <a:solidFill>
                <a:srgbClr val="9373C0"/>
              </a:solidFill>
              <a:ln w="25400">
                <a:noFill/>
              </a:ln>
              <a:effectLst/>
            </c:spPr>
          </c:marker>
          <c:cat>
            <c:numRef>
              <c:f>'Historical trends'!$D$4:$J$4</c:f>
              <c:numCache>
                <c:formatCode>General</c:formatCode>
                <c:ptCount val="7"/>
                <c:pt idx="0">
                  <c:v>2019</c:v>
                </c:pt>
                <c:pt idx="1">
                  <c:v>2020</c:v>
                </c:pt>
                <c:pt idx="2">
                  <c:v>2021</c:v>
                </c:pt>
                <c:pt idx="3">
                  <c:v>2022</c:v>
                </c:pt>
                <c:pt idx="4">
                  <c:v>2023</c:v>
                </c:pt>
                <c:pt idx="5">
                  <c:v>2024</c:v>
                </c:pt>
                <c:pt idx="6">
                  <c:v>2025</c:v>
                </c:pt>
              </c:numCache>
            </c:numRef>
          </c:cat>
          <c:val>
            <c:numRef>
              <c:f>'Historical trends'!$D$20:$J$20</c:f>
              <c:numCache>
                <c:formatCode>0%</c:formatCode>
                <c:ptCount val="7"/>
                <c:pt idx="0">
                  <c:v>0.16</c:v>
                </c:pt>
                <c:pt idx="1">
                  <c:v>0.21</c:v>
                </c:pt>
                <c:pt idx="2">
                  <c:v>0.172</c:v>
                </c:pt>
                <c:pt idx="3">
                  <c:v>0.194</c:v>
                </c:pt>
                <c:pt idx="4">
                  <c:v>0.242</c:v>
                </c:pt>
                <c:pt idx="5">
                  <c:v>0.274</c:v>
                </c:pt>
                <c:pt idx="6">
                  <c:v>0.314</c:v>
                </c:pt>
              </c:numCache>
            </c:numRef>
          </c:val>
          <c:smooth val="0"/>
          <c:extLst>
            <c:ext xmlns:c16="http://schemas.microsoft.com/office/drawing/2014/chart" uri="{C3380CC4-5D6E-409C-BE32-E72D297353CC}">
              <c16:uniqueId val="{00000002-0901-4102-B448-C1AE18378597}"/>
            </c:ext>
          </c:extLst>
        </c:ser>
        <c:ser>
          <c:idx val="4"/>
          <c:order val="3"/>
          <c:tx>
            <c:v>RE100</c:v>
          </c:tx>
          <c:spPr>
            <a:ln w="12700" cap="rnd" cmpd="sng">
              <a:solidFill>
                <a:srgbClr val="13A10E"/>
              </a:solidFill>
              <a:round/>
            </a:ln>
            <a:effectLst/>
          </c:spPr>
          <c:marker>
            <c:symbol val="circle"/>
            <c:size val="3"/>
            <c:spPr>
              <a:solidFill>
                <a:srgbClr val="13A10E"/>
              </a:solidFill>
              <a:ln w="9525" cap="flat" cmpd="sng">
                <a:solidFill>
                  <a:srgbClr val="13A10E"/>
                </a:solidFill>
              </a:ln>
              <a:effectLst/>
            </c:spPr>
          </c:marker>
          <c:cat>
            <c:numRef>
              <c:f>'Historical trends'!$D$4:$J$4</c:f>
              <c:numCache>
                <c:formatCode>General</c:formatCode>
                <c:ptCount val="7"/>
                <c:pt idx="0">
                  <c:v>2019</c:v>
                </c:pt>
                <c:pt idx="1">
                  <c:v>2020</c:v>
                </c:pt>
                <c:pt idx="2">
                  <c:v>2021</c:v>
                </c:pt>
                <c:pt idx="3">
                  <c:v>2022</c:v>
                </c:pt>
                <c:pt idx="4">
                  <c:v>2023</c:v>
                </c:pt>
                <c:pt idx="5">
                  <c:v>2024</c:v>
                </c:pt>
                <c:pt idx="6">
                  <c:v>2025</c:v>
                </c:pt>
              </c:numCache>
            </c:numRef>
          </c:cat>
          <c:val>
            <c:numRef>
              <c:f>'Historical trends'!$D$24:$J$24</c:f>
              <c:numCache>
                <c:formatCode>0%</c:formatCode>
                <c:ptCount val="7"/>
                <c:pt idx="0">
                  <c:v>0.1</c:v>
                </c:pt>
                <c:pt idx="1">
                  <c:v>0.12</c:v>
                </c:pt>
                <c:pt idx="2">
                  <c:v>0.146</c:v>
                </c:pt>
                <c:pt idx="3">
                  <c:v>0.15</c:v>
                </c:pt>
                <c:pt idx="4">
                  <c:v>0.148</c:v>
                </c:pt>
                <c:pt idx="5">
                  <c:v>0.154</c:v>
                </c:pt>
                <c:pt idx="6">
                  <c:v>0.156</c:v>
                </c:pt>
              </c:numCache>
            </c:numRef>
          </c:val>
          <c:smooth val="0"/>
          <c:extLst>
            <c:ext xmlns:c16="http://schemas.microsoft.com/office/drawing/2014/chart" uri="{C3380CC4-5D6E-409C-BE32-E72D297353CC}">
              <c16:uniqueId val="{00000003-0901-4102-B448-C1AE18378597}"/>
            </c:ext>
          </c:extLst>
        </c:ser>
        <c:dLbls>
          <c:showLegendKey val="0"/>
          <c:showVal val="0"/>
          <c:showCatName val="0"/>
          <c:showSerName val="0"/>
          <c:showPercent val="0"/>
          <c:showBubbleSize val="0"/>
          <c:showLeaderLines val="0"/>
        </c:dLbls>
        <c:marker val="1"/>
        <c:axId val="617902206"/>
        <c:axId val="206649819"/>
      </c:lineChart>
      <c:catAx>
        <c:axId val="617902206"/>
        <c:scaling>
          <c:orientation val="minMax"/>
        </c:scaling>
        <c:delete val="0"/>
        <c:axPos val="b"/>
        <c:numFmt formatCode="General" sourceLinked="1"/>
        <c:majorTickMark val="none"/>
        <c:minorTickMark val="none"/>
        <c:tickLblPos val="nextTo"/>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Open Sans Medium" pitchFamily="2" charset="0"/>
                <a:ea typeface="Open Sans Medium" pitchFamily="2" charset="0"/>
                <a:cs typeface="Open Sans Medium" pitchFamily="2" charset="0"/>
              </a:defRPr>
            </a:pPr>
            <a:endParaRPr lang="en-US"/>
          </a:p>
        </c:txPr>
        <c:crossAx val="206649819"/>
        <c:crosses val="autoZero"/>
        <c:auto val="1"/>
        <c:lblOffset val="100"/>
        <c:noMultiLvlLbl val="0"/>
      </c:catAx>
      <c:valAx>
        <c:axId val="206649819"/>
        <c:scaling>
          <c:orientation val="minMax"/>
        </c:scaling>
        <c:delete val="0"/>
        <c:axPos val="l"/>
        <c:title>
          <c:tx>
            <c:rich>
              <a:bodyPr vert="horz" rot="-5400000" spcFirstLastPara="1" vertOverflow="ellipsis" anchor="ctr" anchorCtr="1" wrap="square"/>
              <a:lstStyle/>
              <a:p>
                <a:pPr>
                  <a:defRPr lang="en-US" sz="1000" b="0" i="0" u="none" baseline="0" kern="1200">
                    <a:solidFill>
                      <a:schemeClr val="tx1">
                        <a:lumMod val="65000"/>
                        <a:lumOff val="35000"/>
                      </a:schemeClr>
                    </a:solidFill>
                    <a:latin typeface="Open Sans Medium"/>
                    <a:ea typeface="Open Sans Medium"/>
                  </a:defRPr>
                </a:pPr>
                <a:r>
                  <a:rPr lang="en-US"/>
                  <a:t>Fortune Global 500 companies with this commitment (%)</a:t>
                </a:r>
              </a:p>
            </c:rich>
          </c:tx>
          <c:layout/>
          <c:overlay val="0"/>
          <c:spPr>
            <a:noFill/>
            <a:ln w="12700">
              <a:noFill/>
            </a:ln>
            <a:effectLst/>
          </c:spPr>
        </c:title>
        <c:majorGridlines>
          <c:spPr>
            <a:ln w="9525" cap="flat" cmpd="sng">
              <a:solidFill>
                <a:srgbClr val="BFBFBF"/>
              </a:solidFill>
              <a:prstDash val="solid"/>
              <a:round/>
            </a:ln>
            <a:effectLst/>
          </c:spPr>
        </c:majorGridlines>
        <c:minorGridlines>
          <c:spPr>
            <a:ln w="9525" cap="flat" cmpd="sng">
              <a:solidFill>
                <a:srgbClr val="FFFFFF"/>
              </a:solidFill>
              <a:prstDash val="solid"/>
              <a:round/>
            </a:ln>
            <a:effectLst/>
          </c:spPr>
        </c:minorGridlines>
        <c:numFmt formatCode="General" sourceLinked="1"/>
        <c:majorTickMark val="none"/>
        <c:minorTickMark val="none"/>
        <c:tickLblPos val="nextTo"/>
        <c:spPr>
          <a:noFill/>
          <a:ln w="12700">
            <a:noFill/>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Open Sans Medium" pitchFamily="2" charset="0"/>
                <a:ea typeface="Open Sans Medium" pitchFamily="2" charset="0"/>
                <a:cs typeface="Open Sans Medium" pitchFamily="2" charset="0"/>
              </a:defRPr>
            </a:pPr>
            <a:endParaRPr lang="en-US"/>
          </a:p>
        </c:txPr>
        <c:crossAx val="617902206"/>
        <c:crosses val="autoZero"/>
        <c:crossBetween val="between"/>
        <c:majorUnit val="0.05"/>
      </c:valAx>
      <c:spPr>
        <a:noFill/>
        <a:ln w="12700">
          <a:noFill/>
        </a:ln>
        <a:effectLst/>
      </c:spPr>
    </c:plotArea>
    <c:legend>
      <c:legendPos val="b"/>
      <c:layout/>
      <c:overlay val="0"/>
      <c:spPr>
        <a:solidFill>
          <a:srgbClr val="FFFFFF"/>
        </a:solidFill>
        <a:ln w="12700" cap="flat" cmpd="sng">
          <a:solidFill>
            <a:srgbClr val="FFFFFF"/>
          </a:solidFill>
          <a:prstDash val="solid"/>
        </a:ln>
        <a:effectLst/>
      </c:spPr>
      <c:txPr>
        <a:bodyPr vert="horz" rot="0" spcFirstLastPara="1" vertOverflow="ellipsis" anchor="ctr" anchorCtr="1" wrap="square"/>
        <a:lstStyle/>
        <a:p>
          <a:pPr>
            <a:defRPr lang="en-US" sz="900" b="0" i="0" u="none" baseline="0" kern="1200">
              <a:solidFill>
                <a:schemeClr val="tx1">
                  <a:lumMod val="65000"/>
                  <a:lumOff val="35000"/>
                </a:schemeClr>
              </a:solidFill>
              <a:latin typeface="Open Sans Medium" pitchFamily="2" charset="0"/>
              <a:ea typeface="Open Sans Medium" pitchFamily="2" charset="0"/>
              <a:cs typeface="Open Sans Medium" pitchFamily="2" charset="0"/>
            </a:defRPr>
          </a:pPr>
          <a:endParaRPr lang="en-US"/>
        </a:p>
      </c:txPr>
    </c:legend>
    <c:plotVisOnly val="1"/>
    <c:dispBlanksAs val="gap"/>
    <c:showDLblsOverMax val="0"/>
  </c:chart>
  <c:spPr>
    <a:solidFill>
      <a:schemeClr val="bg1"/>
    </a:solidFill>
    <a:ln w="9525" cap="flat" cmpd="sng">
      <a:solidFill>
        <a:schemeClr val="tx1">
          <a:lumMod val="15000"/>
          <a:lumOff val="85000"/>
        </a:schemeClr>
      </a:solidFill>
      <a:round/>
    </a:ln>
    <a:effectLst/>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lang="en-US" sz="1400" b="0" i="0" u="none" baseline="0" kern="1200" spc="0">
                <a:solidFill>
                  <a:schemeClr val="tx1">
                    <a:lumMod val="65000"/>
                    <a:lumOff val="35000"/>
                  </a:schemeClr>
                </a:solidFill>
                <a:latin typeface="Open Sans Medium"/>
                <a:ea typeface="Open Sans Medium"/>
              </a:defRPr>
            </a:pPr>
            <a:r>
              <a:rPr lang="en-US"/>
              <a:t>Use of Carbon Credits </a:t>
            </a:r>
          </a:p>
        </c:rich>
      </c:tx>
      <c:layout/>
      <c:overlay val="0"/>
      <c:spPr>
        <a:noFill/>
        <a:ln w="12700">
          <a:noFill/>
        </a:ln>
        <a:effectLst/>
      </c:spPr>
    </c:title>
    <c:autoTitleDeleted val="0"/>
    <c:plotArea>
      <c:layout/>
      <c:doughnutChart>
        <c:varyColors val="1"/>
        <c:ser>
          <c:idx val="0"/>
          <c:order val="0"/>
          <c:explosion val="0"/>
          <c:dPt>
            <c:idx val="0"/>
            <c:spPr>
              <a:solidFill>
                <a:srgbClr val="D93B5C"/>
              </a:solidFill>
              <a:ln w="19050" cap="flat" cmpd="sng">
                <a:solidFill>
                  <a:schemeClr val="bg1"/>
                </a:solidFill>
              </a:ln>
              <a:effectLst/>
            </c:spPr>
          </c:dPt>
          <c:dPt>
            <c:idx val="1"/>
            <c:spPr>
              <a:solidFill>
                <a:srgbClr val="ADADAD"/>
              </a:solidFill>
              <a:ln w="19050" cap="flat" cmpd="sng">
                <a:solidFill>
                  <a:schemeClr val="bg1"/>
                </a:solidFill>
              </a:ln>
              <a:effectLst/>
            </c:spPr>
          </c:dPt>
          <c:dPt>
            <c:idx val="2"/>
            <c:spPr>
              <a:solidFill>
                <a:srgbClr val="D9D9D9"/>
              </a:solidFill>
              <a:ln w="19050" cap="flat" cmpd="sng">
                <a:solidFill>
                  <a:schemeClr val="bg1"/>
                </a:solidFill>
              </a:ln>
              <a:effectLst/>
            </c:spPr>
          </c:dPt>
          <c:dLbls>
            <c:numFmt formatCode="General" sourceLinked="1"/>
            <c:spPr>
              <a:noFill/>
              <a:ln w="12700" cap="flat" cmpd="sng">
                <a:solidFill>
                  <a:srgbClr val="0E2841"/>
                </a:solidFill>
                <a:prstDash val="solid"/>
              </a:ln>
              <a:effectLst/>
            </c:spPr>
            <c:txPr>
              <a:bodyPr vert="horz" rot="0" spcFirstLastPara="1" vertOverflow="ellipsis" anchor="ctr" anchorCtr="1" wrap="square"/>
              <a:lstStyle/>
              <a:p>
                <a:pPr algn="ctr">
                  <a:defRPr lang="en-US" sz="900" b="0" i="0" u="none" baseline="0" kern="1200">
                    <a:solidFill>
                      <a:schemeClr val="tx1">
                        <a:lumMod val="75000"/>
                        <a:lumOff val="25000"/>
                      </a:schemeClr>
                    </a:solidFill>
                    <a:latin typeface="Open Sans Medium" pitchFamily="2" charset="0"/>
                    <a:ea typeface="Open Sans Medium" pitchFamily="2" charset="0"/>
                    <a:cs typeface="Open Sans Medium" pitchFamily="2" charset="0"/>
                  </a:defRPr>
                </a:pPr>
                <a:endParaRPr lang="en-US"/>
              </a:p>
            </c:txPr>
            <c:showLegendKey val="0"/>
            <c:showVal val="1"/>
            <c:showCatName val="0"/>
            <c:showSerName val="0"/>
            <c:showPercent val="0"/>
            <c:showBubbleSize val="0"/>
            <c:showLeaderLines val="1"/>
            <c:leaderLines>
              <c:spPr>
                <a:ln w="9525" cap="flat" cmpd="sng">
                  <a:solidFill>
                    <a:schemeClr val="tx1">
                      <a:lumMod val="35000"/>
                      <a:lumOff val="65000"/>
                    </a:schemeClr>
                  </a:solidFill>
                  <a:round/>
                </a:ln>
                <a:effectLst/>
              </c:spPr>
            </c:leaderLines>
          </c:dLbls>
          <c:cat>
            <c:strRef>
              <c:f>'Historical trends'!$X$5:$X$7</c:f>
              <c:strCache>
                <c:ptCount val="3"/>
                <c:pt idx="0">
                  <c:v>yes</c:v>
                </c:pt>
                <c:pt idx="1">
                  <c:v>no</c:v>
                </c:pt>
                <c:pt idx="2">
                  <c:v>do not say</c:v>
                </c:pt>
              </c:strCache>
            </c:strRef>
          </c:cat>
          <c:val>
            <c:numRef>
              <c:f>'Historical trends'!$Y$5:$Y$7</c:f>
              <c:numCache>
                <c:formatCode>0.0%</c:formatCode>
                <c:ptCount val="3"/>
                <c:pt idx="0">
                  <c:v>0.444</c:v>
                </c:pt>
                <c:pt idx="1">
                  <c:v>0.034</c:v>
                </c:pt>
                <c:pt idx="2">
                  <c:v>0.522</c:v>
                </c:pt>
              </c:numCache>
            </c:numRef>
          </c:val>
          <c:extLst>
            <c:ext xmlns:c16="http://schemas.microsoft.com/office/drawing/2014/chart" uri="{C3380CC4-5D6E-409C-BE32-E72D297353CC}">
              <c16:uniqueId val="{00000006-C962-480D-BC67-054C69DAB4A1}"/>
            </c:ext>
          </c:extLst>
        </c:ser>
        <c:dLbls>
          <c:showLegendKey val="0"/>
          <c:showVal val="0"/>
          <c:showCatName val="0"/>
          <c:showSerName val="0"/>
          <c:showPercent val="0"/>
          <c:showBubbleSize val="0"/>
          <c:showLeaderLines val="1"/>
        </c:dLbls>
        <c:holeSize val="68"/>
      </c:doughnutChart>
      <c:spPr>
        <a:noFill/>
        <a:ln w="12700">
          <a:noFill/>
        </a:ln>
        <a:effectLst/>
      </c:spPr>
    </c:plotArea>
    <c:legend>
      <c:legendPos val="r"/>
      <c:layout/>
      <c:overlay val="1"/>
      <c:spPr>
        <a:noFill/>
        <a:ln w="12700">
          <a:noFill/>
        </a:ln>
        <a:effectLst/>
      </c:spPr>
      <c:txPr>
        <a:bodyPr vert="horz" rot="0" spcFirstLastPara="1" vertOverflow="ellipsis" anchor="ctr" anchorCtr="1" wrap="square"/>
        <a:lstStyle/>
        <a:p>
          <a:pPr>
            <a:defRPr lang="en-US" sz="900" b="0" i="0" u="none" baseline="0" kern="1200">
              <a:solidFill>
                <a:schemeClr val="tx1">
                  <a:lumMod val="65000"/>
                  <a:lumOff val="35000"/>
                </a:schemeClr>
              </a:solidFill>
              <a:latin typeface="Open Sans Medium" pitchFamily="2" charset="0"/>
              <a:ea typeface="Open Sans Medium" pitchFamily="2" charset="0"/>
              <a:cs typeface="Open Sans Medium" pitchFamily="2" charset="0"/>
            </a:defRPr>
          </a:pPr>
          <a:endParaRPr lang="en-US"/>
        </a:p>
      </c:txPr>
    </c:legend>
    <c:plotVisOnly val="1"/>
    <c:dispBlanksAs val="gap"/>
    <c:showDLblsOverMax val="0"/>
  </c:chart>
  <c:spPr>
    <a:solidFill>
      <a:schemeClr val="bg1"/>
    </a:solidFill>
    <a:ln w="9525" cap="flat" cmpd="sng">
      <a:solidFill>
        <a:schemeClr val="tx1">
          <a:lumMod val="15000"/>
          <a:lumOff val="85000"/>
        </a:schemeClr>
      </a:solidFill>
      <a:round/>
    </a:ln>
    <a:effectLst/>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lang="en-US" sz="1400" b="0" i="0" u="none" baseline="0" kern="1200" spc="0">
                <a:solidFill>
                  <a:schemeClr val="tx1">
                    <a:lumMod val="65000"/>
                    <a:lumOff val="35000"/>
                  </a:schemeClr>
                </a:solidFill>
                <a:latin typeface="Open Sans Medium"/>
                <a:ea typeface="Open Sans Medium"/>
              </a:defRPr>
            </a:pPr>
            <a:r>
              <a:rPr lang="en-US"/>
              <a:t>Carbon Credit usage intention per sector</a:t>
            </a:r>
          </a:p>
        </c:rich>
      </c:tx>
      <c:layout/>
      <c:overlay val="0"/>
      <c:spPr>
        <a:noFill/>
        <a:ln w="12700">
          <a:noFill/>
        </a:ln>
        <a:effectLst/>
      </c:spPr>
    </c:title>
    <c:autoTitleDeleted val="0"/>
    <c:plotArea>
      <c:layout/>
      <c:barChart>
        <c:barDir val="col"/>
        <c:grouping val="stacked"/>
        <c:varyColors val="0"/>
        <c:ser>
          <c:idx val="0"/>
          <c:order val="0"/>
          <c:tx>
            <c:strRef>
              <c:f>'Historical trends'!$D$133</c:f>
              <c:strCache>
                <c:ptCount val="1"/>
                <c:pt idx="0">
                  <c:v>yes </c:v>
                </c:pt>
              </c:strCache>
            </c:strRef>
          </c:tx>
          <c:spPr>
            <a:solidFill>
              <a:srgbClr val="D93B5C"/>
            </a:solidFill>
            <a:ln w="12700">
              <a:noFill/>
            </a:ln>
            <a:effectLst/>
          </c:spPr>
          <c:invertIfNegative val="0"/>
          <c:cat>
            <c:strRef>
              <c:f>'Historical trends'!$C$134:$C$150</c:f>
              <c:strCache>
                <c:ptCount val="17"/>
                <c:pt idx="0">
                  <c:v>Aerospace and defense</c:v>
                </c:pt>
                <c:pt idx="1">
                  <c:v>Automotive</c:v>
                </c:pt>
                <c:pt idx="2">
                  <c:v>Chemicals</c:v>
                </c:pt>
                <c:pt idx="3">
                  <c:v>Energy and utilities</c:v>
                </c:pt>
                <c:pt idx="4">
                  <c:v>Engineering and construction</c:v>
                </c:pt>
                <c:pt idx="5">
                  <c:v>Financial services</c:v>
                </c:pt>
                <c:pt idx="6">
                  <c:v>Food, beverages and agriculture</c:v>
                </c:pt>
                <c:pt idx="7">
                  <c:v>Health care and pharmaceuticals</c:v>
                </c:pt>
                <c:pt idx="8">
                  <c:v>Household and personal products</c:v>
                </c:pt>
                <c:pt idx="9">
                  <c:v>Industrial goods</c:v>
                </c:pt>
                <c:pt idx="10">
                  <c:v>Metals and mining</c:v>
                </c:pt>
                <c:pt idx="11">
                  <c:v>Oil and gas</c:v>
                </c:pt>
                <c:pt idx="12">
                  <c:v>Real estate</c:v>
                </c:pt>
                <c:pt idx="13">
                  <c:v>Retail</c:v>
                </c:pt>
                <c:pt idx="14">
                  <c:v>Technology</c:v>
                </c:pt>
                <c:pt idx="15">
                  <c:v>Telecommunications and media</c:v>
                </c:pt>
                <c:pt idx="16">
                  <c:v>Transportation and logistics</c:v>
                </c:pt>
              </c:strCache>
            </c:strRef>
          </c:cat>
          <c:val>
            <c:numRef>
              <c:f>'Historical trends'!$D$134:$D$150</c:f>
              <c:numCache>
                <c:formatCode>General</c:formatCode>
                <c:ptCount val="17"/>
                <c:pt idx="0">
                  <c:v>4</c:v>
                </c:pt>
                <c:pt idx="1">
                  <c:v>14</c:v>
                </c:pt>
                <c:pt idx="2">
                  <c:v>3</c:v>
                </c:pt>
                <c:pt idx="3">
                  <c:v>12</c:v>
                </c:pt>
                <c:pt idx="4">
                  <c:v>5</c:v>
                </c:pt>
                <c:pt idx="5">
                  <c:v>71</c:v>
                </c:pt>
                <c:pt idx="6">
                  <c:v>5</c:v>
                </c:pt>
                <c:pt idx="7">
                  <c:v>12</c:v>
                </c:pt>
                <c:pt idx="8">
                  <c:v>3</c:v>
                </c:pt>
                <c:pt idx="9">
                  <c:v>6</c:v>
                </c:pt>
                <c:pt idx="10">
                  <c:v>15</c:v>
                </c:pt>
                <c:pt idx="11">
                  <c:v>20</c:v>
                </c:pt>
                <c:pt idx="12">
                  <c:v>1</c:v>
                </c:pt>
                <c:pt idx="13">
                  <c:v>13</c:v>
                </c:pt>
                <c:pt idx="14">
                  <c:v>16</c:v>
                </c:pt>
                <c:pt idx="15">
                  <c:v>11</c:v>
                </c:pt>
                <c:pt idx="16">
                  <c:v>11</c:v>
                </c:pt>
              </c:numCache>
            </c:numRef>
          </c:val>
          <c:extLst>
            <c:ext xmlns:c16="http://schemas.microsoft.com/office/drawing/2014/chart" uri="{C3380CC4-5D6E-409C-BE32-E72D297353CC}">
              <c16:uniqueId val="{00000000-CC97-4127-AEC9-69711B930A86}"/>
            </c:ext>
          </c:extLst>
        </c:ser>
        <c:ser>
          <c:idx val="1"/>
          <c:order val="1"/>
          <c:tx>
            <c:strRef>
              <c:f>'Historical trends'!$E$133</c:f>
              <c:strCache>
                <c:ptCount val="1"/>
                <c:pt idx="0">
                  <c:v>no </c:v>
                </c:pt>
              </c:strCache>
            </c:strRef>
          </c:tx>
          <c:spPr>
            <a:solidFill>
              <a:srgbClr val="404040"/>
            </a:solidFill>
            <a:ln w="12700">
              <a:noFill/>
            </a:ln>
            <a:effectLst/>
          </c:spPr>
          <c:invertIfNegative val="0"/>
          <c:cat>
            <c:strRef>
              <c:f>'Historical trends'!$C$134:$C$150</c:f>
              <c:strCache>
                <c:ptCount val="17"/>
                <c:pt idx="0">
                  <c:v>Aerospace and defense</c:v>
                </c:pt>
                <c:pt idx="1">
                  <c:v>Automotive</c:v>
                </c:pt>
                <c:pt idx="2">
                  <c:v>Chemicals</c:v>
                </c:pt>
                <c:pt idx="3">
                  <c:v>Energy and utilities</c:v>
                </c:pt>
                <c:pt idx="4">
                  <c:v>Engineering and construction</c:v>
                </c:pt>
                <c:pt idx="5">
                  <c:v>Financial services</c:v>
                </c:pt>
                <c:pt idx="6">
                  <c:v>Food, beverages and agriculture</c:v>
                </c:pt>
                <c:pt idx="7">
                  <c:v>Health care and pharmaceuticals</c:v>
                </c:pt>
                <c:pt idx="8">
                  <c:v>Household and personal products</c:v>
                </c:pt>
                <c:pt idx="9">
                  <c:v>Industrial goods</c:v>
                </c:pt>
                <c:pt idx="10">
                  <c:v>Metals and mining</c:v>
                </c:pt>
                <c:pt idx="11">
                  <c:v>Oil and gas</c:v>
                </c:pt>
                <c:pt idx="12">
                  <c:v>Real estate</c:v>
                </c:pt>
                <c:pt idx="13">
                  <c:v>Retail</c:v>
                </c:pt>
                <c:pt idx="14">
                  <c:v>Technology</c:v>
                </c:pt>
                <c:pt idx="15">
                  <c:v>Telecommunications and media</c:v>
                </c:pt>
                <c:pt idx="16">
                  <c:v>Transportation and logistics</c:v>
                </c:pt>
              </c:strCache>
            </c:strRef>
          </c:cat>
          <c:val>
            <c:numRef>
              <c:f>'Historical trends'!$E$134:$E$150</c:f>
              <c:numCache>
                <c:formatCode>General</c:formatCode>
                <c:ptCount val="17"/>
                <c:pt idx="0">
                  <c:v>0</c:v>
                </c:pt>
                <c:pt idx="1">
                  <c:v>0</c:v>
                </c:pt>
                <c:pt idx="2">
                  <c:v>0</c:v>
                </c:pt>
                <c:pt idx="3">
                  <c:v>2</c:v>
                </c:pt>
                <c:pt idx="4">
                  <c:v>1</c:v>
                </c:pt>
                <c:pt idx="5">
                  <c:v>5</c:v>
                </c:pt>
                <c:pt idx="6">
                  <c:v>2</c:v>
                </c:pt>
                <c:pt idx="7">
                  <c:v>1</c:v>
                </c:pt>
                <c:pt idx="8">
                  <c:v>1</c:v>
                </c:pt>
                <c:pt idx="9">
                  <c:v>0</c:v>
                </c:pt>
                <c:pt idx="10">
                  <c:v>0</c:v>
                </c:pt>
                <c:pt idx="11">
                  <c:v>0</c:v>
                </c:pt>
                <c:pt idx="12">
                  <c:v>0</c:v>
                </c:pt>
                <c:pt idx="13">
                  <c:v>3</c:v>
                </c:pt>
                <c:pt idx="14">
                  <c:v>0</c:v>
                </c:pt>
                <c:pt idx="15">
                  <c:v>0</c:v>
                </c:pt>
                <c:pt idx="16">
                  <c:v>2</c:v>
                </c:pt>
              </c:numCache>
            </c:numRef>
          </c:val>
          <c:extLst>
            <c:ext xmlns:c16="http://schemas.microsoft.com/office/drawing/2014/chart" uri="{C3380CC4-5D6E-409C-BE32-E72D297353CC}">
              <c16:uniqueId val="{00000001-CC97-4127-AEC9-69711B930A86}"/>
            </c:ext>
          </c:extLst>
        </c:ser>
        <c:ser>
          <c:idx val="2"/>
          <c:order val="2"/>
          <c:tx>
            <c:strRef>
              <c:f>'Historical trends'!$F$133</c:f>
              <c:strCache>
                <c:ptCount val="1"/>
                <c:pt idx="0">
                  <c:v>not specified</c:v>
                </c:pt>
              </c:strCache>
            </c:strRef>
          </c:tx>
          <c:spPr>
            <a:solidFill>
              <a:srgbClr val="ADADAD"/>
            </a:solidFill>
            <a:ln w="12700">
              <a:noFill/>
            </a:ln>
            <a:effectLst/>
          </c:spPr>
          <c:invertIfNegative val="0"/>
          <c:cat>
            <c:strRef>
              <c:f>'Historical trends'!$C$134:$C$150</c:f>
              <c:strCache>
                <c:ptCount val="17"/>
                <c:pt idx="0">
                  <c:v>Aerospace and defense</c:v>
                </c:pt>
                <c:pt idx="1">
                  <c:v>Automotive</c:v>
                </c:pt>
                <c:pt idx="2">
                  <c:v>Chemicals</c:v>
                </c:pt>
                <c:pt idx="3">
                  <c:v>Energy and utilities</c:v>
                </c:pt>
                <c:pt idx="4">
                  <c:v>Engineering and construction</c:v>
                </c:pt>
                <c:pt idx="5">
                  <c:v>Financial services</c:v>
                </c:pt>
                <c:pt idx="6">
                  <c:v>Food, beverages and agriculture</c:v>
                </c:pt>
                <c:pt idx="7">
                  <c:v>Health care and pharmaceuticals</c:v>
                </c:pt>
                <c:pt idx="8">
                  <c:v>Household and personal products</c:v>
                </c:pt>
                <c:pt idx="9">
                  <c:v>Industrial goods</c:v>
                </c:pt>
                <c:pt idx="10">
                  <c:v>Metals and mining</c:v>
                </c:pt>
                <c:pt idx="11">
                  <c:v>Oil and gas</c:v>
                </c:pt>
                <c:pt idx="12">
                  <c:v>Real estate</c:v>
                </c:pt>
                <c:pt idx="13">
                  <c:v>Retail</c:v>
                </c:pt>
                <c:pt idx="14">
                  <c:v>Technology</c:v>
                </c:pt>
                <c:pt idx="15">
                  <c:v>Telecommunications and media</c:v>
                </c:pt>
                <c:pt idx="16">
                  <c:v>Transportation and logistics</c:v>
                </c:pt>
              </c:strCache>
            </c:strRef>
          </c:cat>
          <c:val>
            <c:numRef>
              <c:f>'Historical trends'!$F$134:$F$150</c:f>
              <c:numCache>
                <c:formatCode>General</c:formatCode>
                <c:ptCount val="17"/>
                <c:pt idx="0">
                  <c:v>6</c:v>
                </c:pt>
                <c:pt idx="1">
                  <c:v>19</c:v>
                </c:pt>
                <c:pt idx="2">
                  <c:v>6</c:v>
                </c:pt>
                <c:pt idx="3">
                  <c:v>16</c:v>
                </c:pt>
                <c:pt idx="4">
                  <c:v>15</c:v>
                </c:pt>
                <c:pt idx="5">
                  <c:v>55</c:v>
                </c:pt>
                <c:pt idx="6">
                  <c:v>15</c:v>
                </c:pt>
                <c:pt idx="7">
                  <c:v>20</c:v>
                </c:pt>
                <c:pt idx="8">
                  <c:v>4</c:v>
                </c:pt>
                <c:pt idx="9">
                  <c:v>8</c:v>
                </c:pt>
                <c:pt idx="10">
                  <c:v>22</c:v>
                </c:pt>
                <c:pt idx="11">
                  <c:v>13</c:v>
                </c:pt>
                <c:pt idx="12">
                  <c:v>4</c:v>
                </c:pt>
                <c:pt idx="13">
                  <c:v>28</c:v>
                </c:pt>
                <c:pt idx="14">
                  <c:v>16</c:v>
                </c:pt>
                <c:pt idx="15">
                  <c:v>7</c:v>
                </c:pt>
                <c:pt idx="16">
                  <c:v>7</c:v>
                </c:pt>
              </c:numCache>
            </c:numRef>
          </c:val>
          <c:extLst>
            <c:ext xmlns:c16="http://schemas.microsoft.com/office/drawing/2014/chart" uri="{C3380CC4-5D6E-409C-BE32-E72D297353CC}">
              <c16:uniqueId val="{00000002-CC97-4127-AEC9-69711B930A86}"/>
            </c:ext>
          </c:extLst>
        </c:ser>
        <c:dLbls>
          <c:showLegendKey val="0"/>
          <c:showVal val="0"/>
          <c:showCatName val="0"/>
          <c:showSerName val="0"/>
          <c:showPercent val="0"/>
          <c:showBubbleSize val="0"/>
          <c:showLeaderLines val="0"/>
        </c:dLbls>
        <c:overlap val="100"/>
        <c:axId val="123492989"/>
        <c:axId val="2080345204"/>
      </c:barChart>
      <c:catAx>
        <c:axId val="123492989"/>
        <c:scaling>
          <c:orientation val="minMax"/>
        </c:scaling>
        <c:delete val="0"/>
        <c:axPos val="b"/>
        <c:numFmt formatCode="General" sourceLinked="1"/>
        <c:majorTickMark val="none"/>
        <c:minorTickMark val="none"/>
        <c:tickLblPos val="nextTo"/>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Open Sans Medium" pitchFamily="2" charset="0"/>
                <a:ea typeface="Open Sans Medium" pitchFamily="2" charset="0"/>
                <a:cs typeface="Open Sans Medium" pitchFamily="2" charset="0"/>
              </a:defRPr>
            </a:pPr>
            <a:endParaRPr lang="en-US"/>
          </a:p>
        </c:txPr>
        <c:crossAx val="2080345204"/>
        <c:crosses val="autoZero"/>
        <c:auto val="1"/>
        <c:lblOffset val="100"/>
        <c:noMultiLvlLbl val="0"/>
      </c:catAx>
      <c:valAx>
        <c:axId val="2080345204"/>
        <c:scaling>
          <c:orientation val="minMax"/>
        </c:scaling>
        <c:delete val="0"/>
        <c:axPos val="l"/>
        <c:title>
          <c:tx>
            <c:rich>
              <a:bodyPr vert="horz" rot="-5400000" spcFirstLastPara="1" vertOverflow="ellipsis" anchor="ctr" anchorCtr="1" wrap="square"/>
              <a:lstStyle/>
              <a:p>
                <a:pPr>
                  <a:defRPr lang="en-US" sz="1000" b="0" i="0" u="none" baseline="0" kern="1200">
                    <a:solidFill>
                      <a:schemeClr val="tx1">
                        <a:lumMod val="65000"/>
                        <a:lumOff val="35000"/>
                      </a:schemeClr>
                    </a:solidFill>
                    <a:latin typeface="Open Sans Medium"/>
                    <a:ea typeface="Open Sans Medium"/>
                  </a:defRPr>
                </a:pPr>
                <a:r>
                  <a:rPr lang="en-US"/>
                  <a:t>Number of companies </a:t>
                </a:r>
              </a:p>
            </c:rich>
          </c:tx>
          <c:layout/>
          <c:overlay val="0"/>
          <c:spPr>
            <a:noFill/>
            <a:ln w="12700">
              <a:noFill/>
            </a:ln>
            <a:effectLst/>
          </c:spPr>
        </c:title>
        <c:majorGridlines>
          <c:spPr>
            <a:ln w="9525" cap="flat" cmpd="sng">
              <a:solidFill>
                <a:schemeClr val="tx1">
                  <a:lumMod val="15000"/>
                  <a:lumOff val="85000"/>
                </a:schemeClr>
              </a:solidFill>
              <a:round/>
            </a:ln>
            <a:effectLst/>
          </c:spPr>
        </c:majorGridlines>
        <c:numFmt formatCode="General" sourceLinked="1"/>
        <c:majorTickMark val="none"/>
        <c:minorTickMark val="none"/>
        <c:tickLblPos val="nextTo"/>
        <c:spPr>
          <a:noFill/>
          <a:ln w="12700">
            <a:noFill/>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Open Sans Medium" pitchFamily="2" charset="0"/>
                <a:ea typeface="Open Sans Medium" pitchFamily="2" charset="0"/>
                <a:cs typeface="Open Sans Medium" pitchFamily="2" charset="0"/>
              </a:defRPr>
            </a:pPr>
            <a:endParaRPr lang="en-US"/>
          </a:p>
        </c:txPr>
        <c:crossAx val="123492989"/>
        <c:crosses val="autoZero"/>
        <c:crossBetween val="between"/>
      </c:valAx>
      <c:spPr>
        <a:noFill/>
        <a:ln w="12700">
          <a:noFill/>
        </a:ln>
        <a:effectLst/>
      </c:spPr>
    </c:plotArea>
    <c:legend>
      <c:legendPos val="b"/>
      <c:layout/>
      <c:overlay val="0"/>
      <c:spPr>
        <a:noFill/>
        <a:ln w="12700">
          <a:noFill/>
        </a:ln>
        <a:effectLst/>
      </c:spPr>
      <c:txPr>
        <a:bodyPr vert="horz" rot="0" spcFirstLastPara="1" vertOverflow="ellipsis" anchor="ctr" anchorCtr="1" wrap="square"/>
        <a:lstStyle/>
        <a:p>
          <a:pPr>
            <a:defRPr lang="en-US" sz="900" b="0" i="0" u="none" baseline="0" kern="1200">
              <a:solidFill>
                <a:schemeClr val="tx1">
                  <a:lumMod val="65000"/>
                  <a:lumOff val="35000"/>
                </a:schemeClr>
              </a:solidFill>
              <a:latin typeface="Open Sans Medium" pitchFamily="2" charset="0"/>
              <a:ea typeface="Open Sans Medium" pitchFamily="2" charset="0"/>
              <a:cs typeface="Open Sans Medium" pitchFamily="2" charset="0"/>
            </a:defRPr>
          </a:pPr>
          <a:endParaRPr lang="en-US"/>
        </a:p>
      </c:txPr>
    </c:legend>
    <c:plotVisOnly val="1"/>
    <c:dispBlanksAs val="gap"/>
    <c:showDLblsOverMax val="0"/>
  </c:chart>
  <c:spPr>
    <a:solidFill>
      <a:schemeClr val="bg1"/>
    </a:solidFill>
    <a:ln w="9525" cap="flat" cmpd="sng">
      <a:solidFill>
        <a:schemeClr val="tx1">
          <a:lumMod val="15000"/>
          <a:lumOff val="85000"/>
        </a:schemeClr>
      </a:solidFill>
      <a:round/>
    </a:ln>
    <a:effectLst/>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lang="en-US" sz="2000" b="1" i="0" u="none" baseline="0" kern="1200" spc="0">
                <a:solidFill>
                  <a:schemeClr val="tx1">
                    <a:lumMod val="65000"/>
                    <a:lumOff val="35000"/>
                  </a:schemeClr>
                </a:solidFill>
                <a:latin typeface="+mn-lt"/>
                <a:ea typeface="+mn-ea"/>
                <a:cs typeface="+mn-cs"/>
              </a:defRPr>
            </a:pPr>
            <a:r>
              <a:rPr lang="en-US"/>
              <a:t>Historic change in commitment engagement</a:t>
            </a:r>
          </a:p>
        </c:rich>
      </c:tx>
      <c:layout>
        <c:manualLayout>
          <c:xMode val="edge"/>
          <c:yMode val="edge"/>
          <c:x val="0.277672780002399"/>
          <c:y val="0.0152671755725191"/>
        </c:manualLayout>
      </c:layout>
      <c:overlay val="0"/>
      <c:spPr>
        <a:noFill/>
        <a:ln w="12700">
          <a:noFill/>
        </a:ln>
        <a:effectLst/>
      </c:spPr>
    </c:title>
    <c:autoTitleDeleted val="0"/>
    <c:plotArea>
      <c:layout/>
      <c:lineChart>
        <c:grouping val="standard"/>
        <c:varyColors val="0"/>
        <c:ser>
          <c:idx val="0"/>
          <c:order val="0"/>
          <c:tx>
            <c:strRef>
              <c:f>'Historical trends'!$C$153</c:f>
              <c:strCache>
                <c:ptCount val="1"/>
                <c:pt idx="0">
                  <c:v>One of the below actions</c:v>
                </c:pt>
              </c:strCache>
            </c:strRef>
          </c:tx>
          <c:spPr>
            <a:ln w="28575" cap="rnd" cmpd="sng">
              <a:solidFill>
                <a:srgbClr val="637CEF"/>
              </a:solidFill>
              <a:round/>
            </a:ln>
            <a:effectLst/>
          </c:spPr>
          <c:marker>
            <c:symbol val="none"/>
          </c:marker>
          <c:cat>
            <c:numRef>
              <c:f>'Historical trends'!$D$152:$J$152</c:f>
              <c:numCache>
                <c:formatCode>General</c:formatCode>
                <c:ptCount val="7"/>
                <c:pt idx="0">
                  <c:v>2019</c:v>
                </c:pt>
                <c:pt idx="1">
                  <c:v>2020</c:v>
                </c:pt>
                <c:pt idx="2">
                  <c:v>2021</c:v>
                </c:pt>
                <c:pt idx="3">
                  <c:v>2022</c:v>
                </c:pt>
                <c:pt idx="4">
                  <c:v>2023</c:v>
                </c:pt>
                <c:pt idx="5">
                  <c:v>2024</c:v>
                </c:pt>
                <c:pt idx="6">
                  <c:v>2025</c:v>
                </c:pt>
              </c:numCache>
            </c:numRef>
          </c:cat>
          <c:val>
            <c:numRef>
              <c:f>'Historical trends'!$D$153:$J$153</c:f>
              <c:numCache>
                <c:formatCode>0%</c:formatCode>
                <c:ptCount val="7"/>
                <c:pt idx="0">
                  <c:v>0.24</c:v>
                </c:pt>
                <c:pt idx="1">
                  <c:v>0.33</c:v>
                </c:pt>
                <c:pt idx="2">
                  <c:v>0.498</c:v>
                </c:pt>
                <c:pt idx="3">
                  <c:v>0.604</c:v>
                </c:pt>
                <c:pt idx="4">
                  <c:v>0.642</c:v>
                </c:pt>
                <c:pt idx="5">
                  <c:v>0.692</c:v>
                </c:pt>
                <c:pt idx="6">
                  <c:v>0.724</c:v>
                </c:pt>
              </c:numCache>
            </c:numRef>
          </c:val>
          <c:smooth val="0"/>
          <c:extLst>
            <c:ext xmlns:c16="http://schemas.microsoft.com/office/drawing/2014/chart" uri="{C3380CC4-5D6E-409C-BE32-E72D297353CC}">
              <c16:uniqueId val="{00000000-8731-4C5E-AB7E-AF674043027C}"/>
            </c:ext>
          </c:extLst>
        </c:ser>
        <c:ser>
          <c:idx val="1"/>
          <c:order val="1"/>
          <c:tx>
            <c:strRef>
              <c:f>'Historical trends'!$C$154</c:f>
              <c:strCache>
                <c:ptCount val="1"/>
                <c:pt idx="0">
                  <c:v>One of the below actions by 2030</c:v>
                </c:pt>
              </c:strCache>
            </c:strRef>
          </c:tx>
          <c:spPr>
            <a:ln w="28575" cap="rnd" cmpd="sng">
              <a:solidFill>
                <a:srgbClr val="E3008C"/>
              </a:solidFill>
              <a:round/>
            </a:ln>
            <a:effectLst/>
          </c:spPr>
          <c:marker>
            <c:symbol val="none"/>
          </c:marker>
          <c:cat>
            <c:numRef>
              <c:f>'Historical trends'!$D$152:$J$152</c:f>
              <c:numCache>
                <c:formatCode>General</c:formatCode>
                <c:ptCount val="7"/>
                <c:pt idx="0">
                  <c:v>2019</c:v>
                </c:pt>
                <c:pt idx="1">
                  <c:v>2020</c:v>
                </c:pt>
                <c:pt idx="2">
                  <c:v>2021</c:v>
                </c:pt>
                <c:pt idx="3">
                  <c:v>2022</c:v>
                </c:pt>
                <c:pt idx="4">
                  <c:v>2023</c:v>
                </c:pt>
                <c:pt idx="5">
                  <c:v>2024</c:v>
                </c:pt>
                <c:pt idx="6">
                  <c:v>2025</c:v>
                </c:pt>
              </c:numCache>
            </c:numRef>
          </c:cat>
          <c:val>
            <c:numRef>
              <c:f>'Historical trends'!$D$154:$J$154</c:f>
              <c:numCache>
                <c:formatCode>0%</c:formatCode>
                <c:ptCount val="7"/>
                <c:pt idx="0">
                  <c:v>0.23</c:v>
                </c:pt>
                <c:pt idx="1">
                  <c:v>0.3</c:v>
                </c:pt>
                <c:pt idx="2">
                  <c:v>0.312</c:v>
                </c:pt>
                <c:pt idx="3">
                  <c:v>0.312</c:v>
                </c:pt>
                <c:pt idx="4">
                  <c:v>0.336</c:v>
                </c:pt>
                <c:pt idx="5">
                  <c:v>0.388</c:v>
                </c:pt>
                <c:pt idx="6">
                  <c:v>0.34</c:v>
                </c:pt>
              </c:numCache>
            </c:numRef>
          </c:val>
          <c:smooth val="0"/>
          <c:extLst>
            <c:ext xmlns:c16="http://schemas.microsoft.com/office/drawing/2014/chart" uri="{C3380CC4-5D6E-409C-BE32-E72D297353CC}">
              <c16:uniqueId val="{00000001-8731-4C5E-AB7E-AF674043027C}"/>
            </c:ext>
          </c:extLst>
        </c:ser>
        <c:ser>
          <c:idx val="2"/>
          <c:order val="2"/>
          <c:tx>
            <c:strRef>
              <c:f>'Historical trends'!$C$155</c:f>
              <c:strCache>
                <c:ptCount val="1"/>
                <c:pt idx="0">
                  <c:v>One of the below actions already achieved</c:v>
                </c:pt>
              </c:strCache>
            </c:strRef>
          </c:tx>
          <c:spPr>
            <a:ln w="28575" cap="rnd" cmpd="sng">
              <a:solidFill>
                <a:srgbClr val="2AA0A4"/>
              </a:solidFill>
              <a:round/>
            </a:ln>
            <a:effectLst/>
          </c:spPr>
          <c:marker>
            <c:symbol val="none"/>
          </c:marker>
          <c:cat>
            <c:numRef>
              <c:f>'Historical trends'!$D$152:$J$152</c:f>
              <c:numCache>
                <c:formatCode>General</c:formatCode>
                <c:ptCount val="7"/>
                <c:pt idx="0">
                  <c:v>2019</c:v>
                </c:pt>
                <c:pt idx="1">
                  <c:v>2020</c:v>
                </c:pt>
                <c:pt idx="2">
                  <c:v>2021</c:v>
                </c:pt>
                <c:pt idx="3">
                  <c:v>2022</c:v>
                </c:pt>
                <c:pt idx="4">
                  <c:v>2023</c:v>
                </c:pt>
                <c:pt idx="5">
                  <c:v>2024</c:v>
                </c:pt>
                <c:pt idx="6">
                  <c:v>2025</c:v>
                </c:pt>
              </c:numCache>
            </c:numRef>
          </c:cat>
          <c:val>
            <c:numRef>
              <c:f>'Historical trends'!$D$155:$J$155</c:f>
              <c:numCache>
                <c:formatCode>0%</c:formatCode>
                <c:ptCount val="7"/>
                <c:pt idx="0">
                  <c:v>0.04</c:v>
                </c:pt>
                <c:pt idx="1">
                  <c:v>0.08</c:v>
                </c:pt>
                <c:pt idx="2">
                  <c:v>0.078</c:v>
                </c:pt>
                <c:pt idx="3">
                  <c:v>0.064</c:v>
                </c:pt>
                <c:pt idx="4">
                  <c:v>0.052</c:v>
                </c:pt>
                <c:pt idx="5">
                  <c:v>0.07</c:v>
                </c:pt>
                <c:pt idx="6">
                  <c:v>0.086</c:v>
                </c:pt>
              </c:numCache>
            </c:numRef>
          </c:val>
          <c:smooth val="0"/>
          <c:extLst>
            <c:ext xmlns:c16="http://schemas.microsoft.com/office/drawing/2014/chart" uri="{C3380CC4-5D6E-409C-BE32-E72D297353CC}">
              <c16:uniqueId val="{00000002-8731-4C5E-AB7E-AF674043027C}"/>
            </c:ext>
          </c:extLst>
        </c:ser>
        <c:ser>
          <c:idx val="3"/>
          <c:order val="3"/>
          <c:tx>
            <c:strRef>
              <c:f>'Historical trends'!$C$156</c:f>
              <c:strCache>
                <c:ptCount val="1"/>
                <c:pt idx="0">
                  <c:v>longer term actions </c:v>
                </c:pt>
              </c:strCache>
            </c:strRef>
          </c:tx>
          <c:spPr>
            <a:ln w="28575" cap="rnd" cmpd="sng">
              <a:solidFill>
                <a:srgbClr val="9373C0"/>
              </a:solidFill>
              <a:round/>
            </a:ln>
            <a:effectLst/>
          </c:spPr>
          <c:marker>
            <c:symbol val="none"/>
          </c:marker>
          <c:cat>
            <c:numRef>
              <c:f>'Historical trends'!$D$152:$J$152</c:f>
              <c:numCache>
                <c:formatCode>General</c:formatCode>
                <c:ptCount val="7"/>
                <c:pt idx="0">
                  <c:v>2019</c:v>
                </c:pt>
                <c:pt idx="1">
                  <c:v>2020</c:v>
                </c:pt>
                <c:pt idx="2">
                  <c:v>2021</c:v>
                </c:pt>
                <c:pt idx="3">
                  <c:v>2022</c:v>
                </c:pt>
                <c:pt idx="4">
                  <c:v>2023</c:v>
                </c:pt>
                <c:pt idx="5">
                  <c:v>2024</c:v>
                </c:pt>
                <c:pt idx="6">
                  <c:v>2025</c:v>
                </c:pt>
              </c:numCache>
            </c:numRef>
          </c:cat>
          <c:val>
            <c:numRef>
              <c:f>'Historical trends'!$D$156:$J$156</c:f>
              <c:numCache>
                <c:formatCode>0%</c:formatCode>
                <c:ptCount val="7"/>
                <c:pt idx="0">
                  <c:v>0.04</c:v>
                </c:pt>
                <c:pt idx="1">
                  <c:v>0.14</c:v>
                </c:pt>
                <c:pt idx="2">
                  <c:v>0.38</c:v>
                </c:pt>
                <c:pt idx="3">
                  <c:v>0.548</c:v>
                </c:pt>
                <c:pt idx="4">
                  <c:v>0.618</c:v>
                </c:pt>
                <c:pt idx="5">
                  <c:v>0.618</c:v>
                </c:pt>
                <c:pt idx="6">
                  <c:v>0.732</c:v>
                </c:pt>
              </c:numCache>
            </c:numRef>
          </c:val>
          <c:smooth val="0"/>
          <c:extLst>
            <c:ext xmlns:c16="http://schemas.microsoft.com/office/drawing/2014/chart" uri="{C3380CC4-5D6E-409C-BE32-E72D297353CC}">
              <c16:uniqueId val="{00000003-8731-4C5E-AB7E-AF674043027C}"/>
            </c:ext>
          </c:extLst>
        </c:ser>
        <c:dLbls>
          <c:showLegendKey val="0"/>
          <c:showVal val="0"/>
          <c:showCatName val="0"/>
          <c:showSerName val="0"/>
          <c:showPercent val="0"/>
          <c:showBubbleSize val="0"/>
          <c:showLeaderLines val="0"/>
        </c:dLbls>
        <c:marker val="1"/>
        <c:axId val="1014079607"/>
        <c:axId val="511704792"/>
      </c:lineChart>
      <c:catAx>
        <c:axId val="1014079607"/>
        <c:scaling>
          <c:orientation val="minMax"/>
        </c:scaling>
        <c:delete val="0"/>
        <c:axPos val="b"/>
        <c:numFmt formatCode="General" sourceLinked="1"/>
        <c:majorTickMark val="none"/>
        <c:minorTickMark val="none"/>
        <c:tickLblPos val="nextTo"/>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511704792"/>
        <c:crosses val="autoZero"/>
        <c:auto val="1"/>
        <c:lblOffset val="100"/>
        <c:noMultiLvlLbl val="0"/>
      </c:catAx>
      <c:valAx>
        <c:axId val="511704792"/>
        <c:scaling>
          <c:orientation val="minMax"/>
        </c:scaling>
        <c:delete val="0"/>
        <c:axPos val="l"/>
        <c:title>
          <c:tx>
            <c:rich>
              <a:bodyPr vert="horz" rot="-5400000" spcFirstLastPara="1" vertOverflow="ellipsis" anchor="ctr" anchorCtr="1" wrap="square"/>
              <a:lstStyle/>
              <a:p>
                <a:pPr>
                  <a:defRPr lang="en-US" sz="1000" b="0" i="0" u="none" baseline="0" kern="1200">
                    <a:solidFill>
                      <a:schemeClr val="tx1">
                        <a:lumMod val="65000"/>
                        <a:lumOff val="35000"/>
                      </a:schemeClr>
                    </a:solidFill>
                    <a:latin typeface="+mn-lt"/>
                    <a:ea typeface="+mn-ea"/>
                    <a:cs typeface="+mn-cs"/>
                  </a:defRPr>
                </a:pPr>
                <a:r>
                  <a:rPr lang="en-US"/>
                  <a:t>% of Fortune Global 500 companies </a:t>
                </a:r>
              </a:p>
            </c:rich>
          </c:tx>
          <c:layout/>
          <c:overlay val="0"/>
          <c:spPr>
            <a:noFill/>
            <a:ln w="12700">
              <a:noFill/>
            </a:ln>
            <a:effectLst/>
          </c:spPr>
        </c:title>
        <c:majorGridlines>
          <c:spPr>
            <a:ln w="9525" cap="flat" cmpd="sng">
              <a:solidFill>
                <a:schemeClr val="tx1">
                  <a:lumMod val="15000"/>
                  <a:lumOff val="85000"/>
                </a:schemeClr>
              </a:solidFill>
              <a:round/>
            </a:ln>
            <a:effectLst/>
          </c:spPr>
        </c:majorGridlines>
        <c:numFmt formatCode="General" sourceLinked="1"/>
        <c:majorTickMark val="none"/>
        <c:minorTickMark val="none"/>
        <c:tickLblPos val="nextTo"/>
        <c:spPr>
          <a:noFill/>
          <a:ln w="12700">
            <a:noFill/>
          </a:ln>
          <a:effectLst/>
        </c:spPr>
        <c:txPr>
          <a:bodyPr vert="horz" rot="-60000000" spcFirstLastPara="1" vertOverflow="ellipsis" anchor="ctr" anchorCtr="1" wrap="square"/>
          <a:lstStyle/>
          <a:p>
            <a:pPr>
              <a:defRPr lang="en-US" sz="900" b="0" i="0" u="none" baseline="0" kern="1200">
                <a:solidFill>
                  <a:srgbClr val="000000"/>
                </a:solidFill>
                <a:latin typeface="+mn-lt"/>
                <a:ea typeface="+mn-ea"/>
                <a:cs typeface="+mn-cs"/>
              </a:defRPr>
            </a:pPr>
            <a:endParaRPr lang="en-US"/>
          </a:p>
        </c:txPr>
        <c:crossAx val="1014079607"/>
        <c:crosses val="autoZero"/>
        <c:crossBetween val="between"/>
      </c:valAx>
      <c:spPr>
        <a:noFill/>
        <a:ln w="12700">
          <a:noFill/>
        </a:ln>
        <a:effectLst/>
      </c:spPr>
    </c:plotArea>
    <c:legend>
      <c:legendPos val="b"/>
      <c:layout/>
      <c:overlay val="0"/>
      <c:spPr>
        <a:noFill/>
        <a:ln w="12700">
          <a:noFill/>
        </a:ln>
        <a:effectLst/>
      </c:spPr>
      <c:txPr>
        <a:bodyPr vert="horz" rot="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solidFill>
        <a:schemeClr val="tx1">
          <a:lumMod val="15000"/>
          <a:lumOff val="85000"/>
        </a:schemeClr>
      </a:solidFill>
      <a:round/>
    </a:ln>
    <a:effectLst/>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a:pPr>
            <a:r>
              <a:rPr lang="en-US" sz="1400" b="0" i="0" u="none" baseline="0">
                <a:solidFill>
                  <a:schemeClr val="tx1">
                    <a:lumMod val="65000"/>
                    <a:lumOff val="35000"/>
                  </a:schemeClr>
                </a:solidFill>
                <a:latin typeface="+mn-lt"/>
                <a:ea typeface="+mn-ea"/>
                <a:cs typeface="+mn-cs"/>
              </a:rPr>
              <a:t>Changes</a:t>
            </a:r>
            <a:r>
              <a:rPr lang="en-US" sz="1400" b="0" i="0" u="none" baseline="0">
                <a:solidFill>
                  <a:schemeClr val="tx1">
                    <a:lumMod val="65000"/>
                    <a:lumOff val="35000"/>
                  </a:schemeClr>
                </a:solidFill>
                <a:latin typeface="+mn-lt"/>
                <a:ea typeface="+mn-ea"/>
                <a:cs typeface="+mn-cs"/>
              </a:rPr>
              <a:t> in GF500 invovlement in climate action </a:t>
            </a:r>
          </a:p>
        </c:rich>
      </c:tx>
      <c:layout/>
      <c:overlay val="0"/>
      <c:spPr>
        <a:noFill/>
        <a:ln w="12700">
          <a:noFill/>
        </a:ln>
        <a:effectLst/>
      </c:spPr>
    </c:title>
    <c:autoTitleDeleted val="0"/>
    <c:plotArea>
      <c:layout>
        <c:manualLayout>
          <c:layoutTarget val="inner"/>
          <c:xMode val="edge"/>
          <c:yMode val="edge"/>
          <c:x val="0.0479174498416784"/>
          <c:y val="0.0985999045070696"/>
          <c:w val="0.936746106626443"/>
          <c:h val="0.819321807617121"/>
        </c:manualLayout>
      </c:layout>
      <c:lineChart>
        <c:grouping val="standard"/>
        <c:varyColors val="0"/>
        <c:ser>
          <c:idx val="0"/>
          <c:order val="0"/>
          <c:tx>
            <c:strRef>
              <c:f>historic!$A$32</c:f>
              <c:strCache>
                <c:ptCount val="1"/>
                <c:pt idx="0">
                  <c:v>all actions </c:v>
                </c:pt>
              </c:strCache>
            </c:strRef>
          </c:tx>
          <c:spPr>
            <a:ln w="0" cap="flat" cmpd="sng">
              <a:solidFill>
                <a:srgbClr val="637CEF"/>
              </a:solidFill>
              <a:round/>
            </a:ln>
            <a:effectLst/>
          </c:spPr>
          <c:marker>
            <c:symbol val="none"/>
          </c:marker>
          <c:cat>
            <c:numRef>
              <c:f>historic!$B$31:$H$31</c:f>
              <c:numCache>
                <c:formatCode>General</c:formatCode>
                <c:ptCount val="7"/>
                <c:pt idx="0">
                  <c:v>2019</c:v>
                </c:pt>
                <c:pt idx="1">
                  <c:v>2020</c:v>
                </c:pt>
                <c:pt idx="2">
                  <c:v>2021</c:v>
                </c:pt>
                <c:pt idx="3">
                  <c:v>2022</c:v>
                </c:pt>
                <c:pt idx="4">
                  <c:v>2023</c:v>
                </c:pt>
                <c:pt idx="5">
                  <c:v>2024</c:v>
                </c:pt>
                <c:pt idx="6">
                  <c:v>2025</c:v>
                </c:pt>
              </c:numCache>
            </c:numRef>
          </c:cat>
          <c:val>
            <c:numRef>
              <c:f>historic!$B$32:$H$32</c:f>
              <c:numCache>
                <c:formatCode>General</c:formatCode>
                <c:ptCount val="7"/>
                <c:pt idx="0">
                  <c:v>180</c:v>
                </c:pt>
                <c:pt idx="1">
                  <c:v>290</c:v>
                </c:pt>
                <c:pt idx="2">
                  <c:v>390</c:v>
                </c:pt>
                <c:pt idx="3">
                  <c:v>462</c:v>
                </c:pt>
                <c:pt idx="4">
                  <c:v>503</c:v>
                </c:pt>
                <c:pt idx="5">
                  <c:v>538</c:v>
                </c:pt>
                <c:pt idx="6">
                  <c:v>579</c:v>
                </c:pt>
              </c:numCache>
            </c:numRef>
          </c:val>
          <c:smooth val="0"/>
          <c:extLst>
            <c:ext xmlns:c16="http://schemas.microsoft.com/office/drawing/2014/chart" uri="{C3380CC4-5D6E-409C-BE32-E72D297353CC}">
              <c16:uniqueId val="{00000000-C032-40CD-A8B3-832B779FC83C}"/>
            </c:ext>
          </c:extLst>
        </c:ser>
        <c:ser>
          <c:idx val="1"/>
          <c:order val="1"/>
          <c:tx>
            <c:strRef>
              <c:f>historic!$A$33</c:f>
              <c:strCache>
                <c:ptCount val="1"/>
                <c:pt idx="0">
                  <c:v>actions already due</c:v>
                </c:pt>
              </c:strCache>
            </c:strRef>
          </c:tx>
          <c:spPr>
            <a:ln w="12700" cap="rnd" cmpd="sng">
              <a:solidFill>
                <a:srgbClr val="E3008C"/>
              </a:solidFill>
              <a:round/>
            </a:ln>
            <a:effectLst/>
          </c:spPr>
          <c:marker>
            <c:symbol val="none"/>
          </c:marker>
          <c:cat>
            <c:numRef>
              <c:f>historic!$B$31:$H$31</c:f>
              <c:numCache>
                <c:formatCode>General</c:formatCode>
                <c:ptCount val="7"/>
                <c:pt idx="0">
                  <c:v>2019</c:v>
                </c:pt>
                <c:pt idx="1">
                  <c:v>2020</c:v>
                </c:pt>
                <c:pt idx="2">
                  <c:v>2021</c:v>
                </c:pt>
                <c:pt idx="3">
                  <c:v>2022</c:v>
                </c:pt>
                <c:pt idx="4">
                  <c:v>2023</c:v>
                </c:pt>
                <c:pt idx="5">
                  <c:v>2024</c:v>
                </c:pt>
                <c:pt idx="6">
                  <c:v>2025</c:v>
                </c:pt>
              </c:numCache>
            </c:numRef>
          </c:cat>
          <c:val>
            <c:numRef>
              <c:f>historic!$B$33:$H$33</c:f>
              <c:numCache>
                <c:formatCode>General</c:formatCode>
                <c:ptCount val="7"/>
                <c:pt idx="0">
                  <c:v>25</c:v>
                </c:pt>
                <c:pt idx="1">
                  <c:v>55</c:v>
                </c:pt>
                <c:pt idx="2">
                  <c:v>39</c:v>
                </c:pt>
                <c:pt idx="3">
                  <c:v>32</c:v>
                </c:pt>
                <c:pt idx="4">
                  <c:v>26</c:v>
                </c:pt>
                <c:pt idx="5">
                  <c:v>35</c:v>
                </c:pt>
                <c:pt idx="6">
                  <c:v>43</c:v>
                </c:pt>
              </c:numCache>
            </c:numRef>
          </c:val>
          <c:smooth val="0"/>
          <c:extLst>
            <c:ext xmlns:c16="http://schemas.microsoft.com/office/drawing/2014/chart" uri="{C3380CC4-5D6E-409C-BE32-E72D297353CC}">
              <c16:uniqueId val="{00000002-C032-40CD-A8B3-832B779FC83C}"/>
            </c:ext>
          </c:extLst>
        </c:ser>
        <c:ser>
          <c:idx val="2"/>
          <c:order val="2"/>
          <c:tx>
            <c:strRef>
              <c:f>historic!$A$34</c:f>
              <c:strCache>
                <c:ptCount val="1"/>
                <c:pt idx="0">
                  <c:v>actions due by 2030</c:v>
                </c:pt>
              </c:strCache>
            </c:strRef>
          </c:tx>
          <c:spPr>
            <a:ln w="12700" cap="rnd" cmpd="sng">
              <a:solidFill>
                <a:srgbClr val="2AA0A4"/>
              </a:solidFill>
              <a:round/>
            </a:ln>
            <a:effectLst/>
          </c:spPr>
          <c:marker>
            <c:symbol val="none"/>
          </c:marker>
          <c:cat>
            <c:numRef>
              <c:f>historic!$B$31:$H$31</c:f>
              <c:numCache>
                <c:formatCode>General</c:formatCode>
                <c:ptCount val="7"/>
                <c:pt idx="0">
                  <c:v>2019</c:v>
                </c:pt>
                <c:pt idx="1">
                  <c:v>2020</c:v>
                </c:pt>
                <c:pt idx="2">
                  <c:v>2021</c:v>
                </c:pt>
                <c:pt idx="3">
                  <c:v>2022</c:v>
                </c:pt>
                <c:pt idx="4">
                  <c:v>2023</c:v>
                </c:pt>
                <c:pt idx="5">
                  <c:v>2024</c:v>
                </c:pt>
                <c:pt idx="6">
                  <c:v>2025</c:v>
                </c:pt>
              </c:numCache>
            </c:numRef>
          </c:cat>
          <c:val>
            <c:numRef>
              <c:f>historic!$B$34:$H$34</c:f>
              <c:numCache>
                <c:formatCode>General</c:formatCode>
                <c:ptCount val="7"/>
                <c:pt idx="0">
                  <c:v>135</c:v>
                </c:pt>
                <c:pt idx="1">
                  <c:v>175</c:v>
                </c:pt>
                <c:pt idx="2">
                  <c:v>156</c:v>
                </c:pt>
                <c:pt idx="3">
                  <c:v>156</c:v>
                </c:pt>
                <c:pt idx="4">
                  <c:v>168</c:v>
                </c:pt>
                <c:pt idx="5">
                  <c:v>194</c:v>
                </c:pt>
                <c:pt idx="6">
                  <c:v>170</c:v>
                </c:pt>
              </c:numCache>
            </c:numRef>
          </c:val>
          <c:smooth val="0"/>
          <c:extLst>
            <c:ext xmlns:c16="http://schemas.microsoft.com/office/drawing/2014/chart" uri="{C3380CC4-5D6E-409C-BE32-E72D297353CC}">
              <c16:uniqueId val="{00000004-C032-40CD-A8B3-832B779FC83C}"/>
            </c:ext>
          </c:extLst>
        </c:ser>
        <c:ser>
          <c:idx val="3"/>
          <c:order val="3"/>
          <c:tx>
            <c:strRef>
              <c:f>historic!$A$35</c:f>
              <c:strCache>
                <c:ptCount val="1"/>
                <c:pt idx="0">
                  <c:v>actions due from 2030</c:v>
                </c:pt>
              </c:strCache>
            </c:strRef>
          </c:tx>
          <c:spPr>
            <a:ln w="12700" cap="rnd" cmpd="sng">
              <a:solidFill>
                <a:srgbClr val="9373C0"/>
              </a:solidFill>
              <a:round/>
            </a:ln>
            <a:effectLst/>
          </c:spPr>
          <c:marker>
            <c:symbol val="none"/>
          </c:marker>
          <c:cat>
            <c:numRef>
              <c:f>historic!$B$31:$H$31</c:f>
              <c:numCache>
                <c:formatCode>General</c:formatCode>
                <c:ptCount val="7"/>
                <c:pt idx="0">
                  <c:v>2019</c:v>
                </c:pt>
                <c:pt idx="1">
                  <c:v>2020</c:v>
                </c:pt>
                <c:pt idx="2">
                  <c:v>2021</c:v>
                </c:pt>
                <c:pt idx="3">
                  <c:v>2022</c:v>
                </c:pt>
                <c:pt idx="4">
                  <c:v>2023</c:v>
                </c:pt>
                <c:pt idx="5">
                  <c:v>2024</c:v>
                </c:pt>
                <c:pt idx="6">
                  <c:v>2025</c:v>
                </c:pt>
              </c:numCache>
            </c:numRef>
          </c:cat>
          <c:val>
            <c:numRef>
              <c:f>historic!$B$35:$H$35</c:f>
              <c:numCache>
                <c:formatCode>General</c:formatCode>
                <c:ptCount val="7"/>
                <c:pt idx="0">
                  <c:v>20</c:v>
                </c:pt>
                <c:pt idx="1">
                  <c:v>70</c:v>
                </c:pt>
                <c:pt idx="2">
                  <c:v>190</c:v>
                </c:pt>
                <c:pt idx="3">
                  <c:v>274</c:v>
                </c:pt>
                <c:pt idx="4">
                  <c:v>309</c:v>
                </c:pt>
                <c:pt idx="5">
                  <c:v>309</c:v>
                </c:pt>
                <c:pt idx="6">
                  <c:v>366</c:v>
                </c:pt>
              </c:numCache>
            </c:numRef>
          </c:val>
          <c:smooth val="0"/>
          <c:extLst>
            <c:ext xmlns:c16="http://schemas.microsoft.com/office/drawing/2014/chart" uri="{C3380CC4-5D6E-409C-BE32-E72D297353CC}">
              <c16:uniqueId val="{00000006-C032-40CD-A8B3-832B779FC83C}"/>
            </c:ext>
          </c:extLst>
        </c:ser>
        <c:ser>
          <c:idx val="4"/>
          <c:order val="4"/>
          <c:tx>
            <c:strRef>
              <c:f>historic!$A$36</c:f>
              <c:strCache>
                <c:ptCount val="1"/>
                <c:pt idx="0">
                  <c:v>at least one of the actions </c:v>
                </c:pt>
              </c:strCache>
            </c:strRef>
          </c:tx>
          <c:spPr>
            <a:ln w="12700" cap="rnd" cmpd="sng">
              <a:solidFill>
                <a:srgbClr val="13A10E"/>
              </a:solidFill>
              <a:round/>
            </a:ln>
            <a:effectLst/>
          </c:spPr>
          <c:marker>
            <c:symbol val="none"/>
          </c:marker>
          <c:cat>
            <c:numRef>
              <c:f>historic!$B$31:$H$31</c:f>
              <c:numCache>
                <c:formatCode>General</c:formatCode>
                <c:ptCount val="7"/>
                <c:pt idx="0">
                  <c:v>2019</c:v>
                </c:pt>
                <c:pt idx="1">
                  <c:v>2020</c:v>
                </c:pt>
                <c:pt idx="2">
                  <c:v>2021</c:v>
                </c:pt>
                <c:pt idx="3">
                  <c:v>2022</c:v>
                </c:pt>
                <c:pt idx="4">
                  <c:v>2023</c:v>
                </c:pt>
                <c:pt idx="5">
                  <c:v>2024</c:v>
                </c:pt>
                <c:pt idx="6">
                  <c:v>2025</c:v>
                </c:pt>
              </c:numCache>
            </c:numRef>
          </c:cat>
          <c:val>
            <c:numRef>
              <c:f>historic!$B$36:$H$36</c:f>
              <c:numCache>
                <c:formatCode>General</c:formatCode>
                <c:ptCount val="7"/>
                <c:pt idx="0">
                  <c:v>120</c:v>
                </c:pt>
                <c:pt idx="1">
                  <c:v>165</c:v>
                </c:pt>
                <c:pt idx="2">
                  <c:v>249</c:v>
                </c:pt>
                <c:pt idx="3">
                  <c:v>302</c:v>
                </c:pt>
                <c:pt idx="4">
                  <c:v>321</c:v>
                </c:pt>
                <c:pt idx="5">
                  <c:v>346</c:v>
                </c:pt>
                <c:pt idx="6">
                  <c:v>362</c:v>
                </c:pt>
              </c:numCache>
            </c:numRef>
          </c:val>
          <c:smooth val="0"/>
          <c:extLst>
            <c:ext xmlns:c16="http://schemas.microsoft.com/office/drawing/2014/chart" uri="{C3380CC4-5D6E-409C-BE32-E72D297353CC}">
              <c16:uniqueId val="{00000008-C032-40CD-A8B3-832B779FC83C}"/>
            </c:ext>
          </c:extLst>
        </c:ser>
        <c:dLbls>
          <c:showLegendKey val="0"/>
          <c:showVal val="0"/>
          <c:showCatName val="0"/>
          <c:showSerName val="0"/>
          <c:showPercent val="0"/>
          <c:showBubbleSize val="0"/>
          <c:showLeaderLines val="0"/>
        </c:dLbls>
        <c:marker val="1"/>
        <c:axId val="1399818406"/>
        <c:axId val="-2127116144"/>
      </c:lineChart>
      <c:catAx>
        <c:axId val="1399818406"/>
        <c:scaling>
          <c:orientation val="minMax"/>
        </c:scaling>
        <c:delete val="0"/>
        <c:axPos val="b"/>
        <c:numFmt formatCode="General" sourceLinked="1"/>
        <c:majorTickMark val="none"/>
        <c:minorTickMark val="none"/>
        <c:tickLblPos val="nextTo"/>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2127116144"/>
        <c:crosses val="autoZero"/>
        <c:auto val="1"/>
        <c:lblOffset val="100"/>
        <c:noMultiLvlLbl val="0"/>
      </c:catAx>
      <c:valAx>
        <c:axId val="-2127116144"/>
        <c:scaling>
          <c:orientation val="minMax"/>
        </c:scaling>
        <c:delete val="0"/>
        <c:axPos val="l"/>
        <c:majorGridlines>
          <c:spPr>
            <a:ln w="9525" cap="flat" cmpd="sng">
              <a:solidFill>
                <a:schemeClr val="bg1"/>
              </a:solidFill>
              <a:round/>
            </a:ln>
            <a:effectLst/>
          </c:spPr>
        </c:majorGridlines>
        <c:numFmt formatCode="General" sourceLinked="1"/>
        <c:majorTickMark val="none"/>
        <c:minorTickMark val="none"/>
        <c:tickLblPos val="nextTo"/>
        <c:spPr>
          <a:noFill/>
          <a:ln w="12700">
            <a:noFill/>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1399818406"/>
        <c:crosses val="autoZero"/>
        <c:crossBetween val="between"/>
      </c:valAx>
      <c:spPr>
        <a:noFill/>
        <a:ln w="12700">
          <a:noFill/>
        </a:ln>
        <a:effectLst/>
      </c:spPr>
    </c:plotArea>
    <c:legend>
      <c:legendPos val="b"/>
      <c:layout/>
      <c:overlay val="0"/>
      <c:spPr>
        <a:noFill/>
        <a:ln w="12700">
          <a:noFill/>
        </a:ln>
        <a:effectLst/>
      </c:spPr>
      <c:txPr>
        <a:bodyPr vert="horz" rot="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solidFill>
        <a:schemeClr val="tx1">
          <a:lumMod val="15000"/>
          <a:lumOff val="85000"/>
        </a:schemeClr>
      </a:solidFill>
      <a:round/>
    </a:ln>
    <a:effectLst/>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4"/>
          <c:order val="4"/>
          <c:tx>
            <c:strRef>
              <c:f>historic!$A$54</c:f>
              <c:strCache>
                <c:ptCount val="1"/>
                <c:pt idx="0">
                  <c:v>all actions </c:v>
                </c:pt>
              </c:strCache>
            </c:strRef>
          </c:tx>
          <c:spPr>
            <a:solidFill>
              <a:srgbClr val="E82C81">
                <a:alpha val="40000"/>
              </a:srgbClr>
            </a:solidFill>
            <a:ln w="12700">
              <a:noFill/>
            </a:ln>
            <a:effectLst/>
          </c:spPr>
          <c:cat>
            <c:numRef>
              <c:f>historic!$B$49:$H$49</c:f>
              <c:numCache>
                <c:formatCode>General</c:formatCode>
                <c:ptCount val="7"/>
                <c:pt idx="0">
                  <c:v>2019</c:v>
                </c:pt>
                <c:pt idx="1">
                  <c:v>2020</c:v>
                </c:pt>
                <c:pt idx="2">
                  <c:v>2021</c:v>
                </c:pt>
                <c:pt idx="3">
                  <c:v>2022</c:v>
                </c:pt>
                <c:pt idx="4">
                  <c:v>2023</c:v>
                </c:pt>
                <c:pt idx="5">
                  <c:v>2024</c:v>
                </c:pt>
                <c:pt idx="6">
                  <c:v>2025</c:v>
                </c:pt>
              </c:numCache>
            </c:numRef>
          </c:cat>
          <c:val>
            <c:numRef>
              <c:f>historic!$B$54:$H$54</c:f>
              <c:numCache>
                <c:formatCode>General</c:formatCode>
                <c:ptCount val="7"/>
                <c:pt idx="0">
                  <c:v>180</c:v>
                </c:pt>
                <c:pt idx="1">
                  <c:v>290</c:v>
                </c:pt>
                <c:pt idx="2">
                  <c:v>390</c:v>
                </c:pt>
                <c:pt idx="3">
                  <c:v>462</c:v>
                </c:pt>
                <c:pt idx="4">
                  <c:v>503</c:v>
                </c:pt>
                <c:pt idx="5">
                  <c:v>538</c:v>
                </c:pt>
                <c:pt idx="6">
                  <c:v>579</c:v>
                </c:pt>
              </c:numCache>
            </c:numRef>
          </c:val>
          <c:extLst>
            <c:ext xmlns:c16="http://schemas.microsoft.com/office/drawing/2014/chart" uri="{C3380CC4-5D6E-409C-BE32-E72D297353CC}">
              <c16:uniqueId val="{00000004-C725-4B6C-8A69-C325BBC34E62}"/>
            </c:ext>
          </c:extLst>
        </c:ser>
        <c:dLbls>
          <c:showLegendKey val="0"/>
          <c:showVal val="0"/>
          <c:showCatName val="0"/>
          <c:showSerName val="0"/>
          <c:showPercent val="0"/>
          <c:showBubbleSize val="0"/>
          <c:showLeaderLines val="0"/>
        </c:dLbls>
        <c:axId val="-1055116909"/>
        <c:axId val="-1873181969"/>
      </c:areaChart>
      <c:barChart>
        <c:barDir val="col"/>
        <c:grouping val="stacked"/>
        <c:varyColors val="0"/>
        <c:ser>
          <c:idx val="0"/>
          <c:order val="0"/>
          <c:tx>
            <c:strRef>
              <c:f>historic!$A$50</c:f>
              <c:strCache>
                <c:ptCount val="1"/>
                <c:pt idx="0">
                  <c:v>RE100</c:v>
                </c:pt>
              </c:strCache>
            </c:strRef>
          </c:tx>
          <c:spPr>
            <a:solidFill>
              <a:srgbClr val="4D58A6">
                <a:alpha val="75000"/>
              </a:srgbClr>
            </a:solidFill>
            <a:ln w="12700">
              <a:noFill/>
            </a:ln>
            <a:effectLst/>
          </c:spPr>
          <c:invertIfNegative val="0"/>
          <c:cat>
            <c:numRef>
              <c:f>historic!$B$49:$H$49</c:f>
              <c:numCache>
                <c:formatCode>General</c:formatCode>
                <c:ptCount val="7"/>
                <c:pt idx="0">
                  <c:v>2019</c:v>
                </c:pt>
                <c:pt idx="1">
                  <c:v>2020</c:v>
                </c:pt>
                <c:pt idx="2">
                  <c:v>2021</c:v>
                </c:pt>
                <c:pt idx="3">
                  <c:v>2022</c:v>
                </c:pt>
                <c:pt idx="4">
                  <c:v>2023</c:v>
                </c:pt>
                <c:pt idx="5">
                  <c:v>2024</c:v>
                </c:pt>
                <c:pt idx="6">
                  <c:v>2025</c:v>
                </c:pt>
              </c:numCache>
            </c:numRef>
          </c:cat>
          <c:val>
            <c:numRef>
              <c:f>historic!$B$50:$H$50</c:f>
              <c:numCache>
                <c:formatCode>General</c:formatCode>
                <c:ptCount val="7"/>
                <c:pt idx="0">
                  <c:v>50</c:v>
                </c:pt>
                <c:pt idx="1">
                  <c:v>60</c:v>
                </c:pt>
                <c:pt idx="2">
                  <c:v>73</c:v>
                </c:pt>
                <c:pt idx="3">
                  <c:v>75</c:v>
                </c:pt>
                <c:pt idx="4">
                  <c:v>74</c:v>
                </c:pt>
                <c:pt idx="5">
                  <c:v>77</c:v>
                </c:pt>
                <c:pt idx="6">
                  <c:v>78</c:v>
                </c:pt>
              </c:numCache>
            </c:numRef>
          </c:val>
          <c:extLst>
            <c:ext xmlns:c16="http://schemas.microsoft.com/office/drawing/2014/chart" uri="{C3380CC4-5D6E-409C-BE32-E72D297353CC}">
              <c16:uniqueId val="{00000000-C725-4B6C-8A69-C325BBC34E62}"/>
            </c:ext>
          </c:extLst>
        </c:ser>
        <c:ser>
          <c:idx val="1"/>
          <c:order val="1"/>
          <c:tx>
            <c:strRef>
              <c:f>historic!$A$51</c:f>
              <c:strCache>
                <c:ptCount val="1"/>
                <c:pt idx="0">
                  <c:v>Near Term Science Based Target</c:v>
                </c:pt>
              </c:strCache>
            </c:strRef>
          </c:tx>
          <c:spPr>
            <a:solidFill>
              <a:srgbClr val="0070C0">
                <a:alpha val="75000"/>
              </a:srgbClr>
            </a:solidFill>
            <a:ln w="12700">
              <a:noFill/>
            </a:ln>
            <a:effectLst/>
          </c:spPr>
          <c:invertIfNegative val="0"/>
          <c:cat>
            <c:numRef>
              <c:f>historic!$B$49:$H$49</c:f>
              <c:numCache>
                <c:formatCode>General</c:formatCode>
                <c:ptCount val="7"/>
                <c:pt idx="0">
                  <c:v>2019</c:v>
                </c:pt>
                <c:pt idx="1">
                  <c:v>2020</c:v>
                </c:pt>
                <c:pt idx="2">
                  <c:v>2021</c:v>
                </c:pt>
                <c:pt idx="3">
                  <c:v>2022</c:v>
                </c:pt>
                <c:pt idx="4">
                  <c:v>2023</c:v>
                </c:pt>
                <c:pt idx="5">
                  <c:v>2024</c:v>
                </c:pt>
                <c:pt idx="6">
                  <c:v>2025</c:v>
                </c:pt>
              </c:numCache>
            </c:numRef>
          </c:cat>
          <c:val>
            <c:numRef>
              <c:f>historic!$B$51:$H$51</c:f>
              <c:numCache>
                <c:formatCode>General</c:formatCode>
                <c:ptCount val="7"/>
                <c:pt idx="0">
                  <c:v>80</c:v>
                </c:pt>
                <c:pt idx="1">
                  <c:v>105</c:v>
                </c:pt>
                <c:pt idx="2">
                  <c:v>86</c:v>
                </c:pt>
                <c:pt idx="3">
                  <c:v>97</c:v>
                </c:pt>
                <c:pt idx="4">
                  <c:v>121</c:v>
                </c:pt>
                <c:pt idx="5">
                  <c:v>137</c:v>
                </c:pt>
                <c:pt idx="6">
                  <c:v>157</c:v>
                </c:pt>
              </c:numCache>
            </c:numRef>
          </c:val>
          <c:extLst>
            <c:ext xmlns:c16="http://schemas.microsoft.com/office/drawing/2014/chart" uri="{C3380CC4-5D6E-409C-BE32-E72D297353CC}">
              <c16:uniqueId val="{00000001-C725-4B6C-8A69-C325BBC34E62}"/>
            </c:ext>
          </c:extLst>
        </c:ser>
        <c:ser>
          <c:idx val="2"/>
          <c:order val="2"/>
          <c:tx>
            <c:strRef>
              <c:f>historic!$A$52</c:f>
              <c:strCache>
                <c:ptCount val="1"/>
                <c:pt idx="0">
                  <c:v>Net Zero</c:v>
                </c:pt>
              </c:strCache>
            </c:strRef>
          </c:tx>
          <c:spPr>
            <a:solidFill>
              <a:srgbClr val="00B4B2">
                <a:alpha val="75000"/>
              </a:srgbClr>
            </a:solidFill>
            <a:ln w="12700">
              <a:noFill/>
            </a:ln>
            <a:effectLst/>
          </c:spPr>
          <c:invertIfNegative val="0"/>
          <c:cat>
            <c:numRef>
              <c:f>historic!$B$49:$H$49</c:f>
              <c:numCache>
                <c:formatCode>General</c:formatCode>
                <c:ptCount val="7"/>
                <c:pt idx="0">
                  <c:v>2019</c:v>
                </c:pt>
                <c:pt idx="1">
                  <c:v>2020</c:v>
                </c:pt>
                <c:pt idx="2">
                  <c:v>2021</c:v>
                </c:pt>
                <c:pt idx="3">
                  <c:v>2022</c:v>
                </c:pt>
                <c:pt idx="4">
                  <c:v>2023</c:v>
                </c:pt>
                <c:pt idx="5">
                  <c:v>2024</c:v>
                </c:pt>
                <c:pt idx="6">
                  <c:v>2025</c:v>
                </c:pt>
              </c:numCache>
            </c:numRef>
          </c:cat>
          <c:val>
            <c:numRef>
              <c:f>historic!$B$52:$H$52</c:f>
              <c:numCache>
                <c:formatCode>General</c:formatCode>
                <c:ptCount val="7"/>
                <c:pt idx="0">
                  <c:v>0</c:v>
                </c:pt>
                <c:pt idx="1">
                  <c:v>40</c:v>
                </c:pt>
                <c:pt idx="2">
                  <c:v>126</c:v>
                </c:pt>
                <c:pt idx="3">
                  <c:v>188</c:v>
                </c:pt>
                <c:pt idx="4">
                  <c:v>197</c:v>
                </c:pt>
                <c:pt idx="5">
                  <c:v>226</c:v>
                </c:pt>
                <c:pt idx="6">
                  <c:v>253</c:v>
                </c:pt>
              </c:numCache>
            </c:numRef>
          </c:val>
          <c:extLst>
            <c:ext xmlns:c16="http://schemas.microsoft.com/office/drawing/2014/chart" uri="{C3380CC4-5D6E-409C-BE32-E72D297353CC}">
              <c16:uniqueId val="{00000002-C725-4B6C-8A69-C325BBC34E62}"/>
            </c:ext>
          </c:extLst>
        </c:ser>
        <c:ser>
          <c:idx val="3"/>
          <c:order val="3"/>
          <c:tx>
            <c:strRef>
              <c:f>historic!$A$53</c:f>
              <c:strCache>
                <c:ptCount val="1"/>
                <c:pt idx="0">
                  <c:v>Carbon Neutral</c:v>
                </c:pt>
              </c:strCache>
            </c:strRef>
          </c:tx>
          <c:spPr>
            <a:solidFill>
              <a:srgbClr val="8B479B">
                <a:alpha val="75000"/>
              </a:srgbClr>
            </a:solidFill>
            <a:ln w="12700">
              <a:noFill/>
            </a:ln>
            <a:effectLst/>
          </c:spPr>
          <c:invertIfNegative val="0"/>
          <c:cat>
            <c:numRef>
              <c:f>historic!$B$49:$H$49</c:f>
              <c:numCache>
                <c:formatCode>General</c:formatCode>
                <c:ptCount val="7"/>
                <c:pt idx="0">
                  <c:v>2019</c:v>
                </c:pt>
                <c:pt idx="1">
                  <c:v>2020</c:v>
                </c:pt>
                <c:pt idx="2">
                  <c:v>2021</c:v>
                </c:pt>
                <c:pt idx="3">
                  <c:v>2022</c:v>
                </c:pt>
                <c:pt idx="4">
                  <c:v>2023</c:v>
                </c:pt>
                <c:pt idx="5">
                  <c:v>2024</c:v>
                </c:pt>
                <c:pt idx="6">
                  <c:v>2025</c:v>
                </c:pt>
              </c:numCache>
            </c:numRef>
          </c:cat>
          <c:val>
            <c:numRef>
              <c:f>historic!$B$53:$H$53</c:f>
              <c:numCache>
                <c:formatCode>General</c:formatCode>
                <c:ptCount val="7"/>
                <c:pt idx="0">
                  <c:v>50</c:v>
                </c:pt>
                <c:pt idx="1">
                  <c:v>85</c:v>
                </c:pt>
                <c:pt idx="2">
                  <c:v>105</c:v>
                </c:pt>
                <c:pt idx="3">
                  <c:v>102</c:v>
                </c:pt>
                <c:pt idx="4">
                  <c:v>111</c:v>
                </c:pt>
                <c:pt idx="5">
                  <c:v>98</c:v>
                </c:pt>
                <c:pt idx="6">
                  <c:v>91</c:v>
                </c:pt>
              </c:numCache>
            </c:numRef>
          </c:val>
          <c:extLst>
            <c:ext xmlns:c16="http://schemas.microsoft.com/office/drawing/2014/chart" uri="{C3380CC4-5D6E-409C-BE32-E72D297353CC}">
              <c16:uniqueId val="{00000003-C725-4B6C-8A69-C325BBC34E62}"/>
            </c:ext>
          </c:extLst>
        </c:ser>
        <c:dLbls>
          <c:showLegendKey val="0"/>
          <c:showVal val="0"/>
          <c:showCatName val="0"/>
          <c:showSerName val="0"/>
          <c:showPercent val="0"/>
          <c:showBubbleSize val="0"/>
          <c:showLeaderLines val="0"/>
        </c:dLbls>
        <c:overlap val="100"/>
        <c:gapWidth val="219"/>
        <c:axId val="-1055116909"/>
        <c:axId val="-1873181969"/>
      </c:barChart>
      <c:catAx>
        <c:axId val="-1055116909"/>
        <c:scaling>
          <c:orientation val="minMax"/>
        </c:scaling>
        <c:delete val="0"/>
        <c:axPos val="b"/>
        <c:numFmt formatCode="General" sourceLinked="1"/>
        <c:majorTickMark val="none"/>
        <c:minorTickMark val="none"/>
        <c:tickLblPos val="nextTo"/>
        <c:spPr>
          <a:noFill/>
          <a:ln w="0" cap="flat" cmpd="sng">
            <a:solidFill>
              <a:schemeClr val="tx1">
                <a:lumMod val="15000"/>
                <a:lumOff val="85000"/>
              </a:schemeClr>
            </a:solidFill>
            <a:round/>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1873181969"/>
        <c:crosses val="autoZero"/>
        <c:auto val="1"/>
        <c:lblOffset val="100"/>
        <c:noMultiLvlLbl val="0"/>
      </c:catAx>
      <c:valAx>
        <c:axId val="-1873181969"/>
        <c:scaling>
          <c:orientation val="minMax"/>
        </c:scaling>
        <c:delete val="0"/>
        <c:axPos val="l"/>
        <c:majorGridlines>
          <c:spPr>
            <a:ln w="9525">
              <a:noFill/>
              <a:round/>
            </a:ln>
            <a:effectLst/>
          </c:spPr>
        </c:majorGridlines>
        <c:numFmt formatCode="General" sourceLinked="1"/>
        <c:majorTickMark val="none"/>
        <c:minorTickMark val="none"/>
        <c:tickLblPos val="nextTo"/>
        <c:spPr>
          <a:noFill/>
          <a:ln w="12700">
            <a:noFill/>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1055116909"/>
        <c:crosses val="autoZero"/>
        <c:crossBetween val="between"/>
      </c:valAx>
      <c:spPr>
        <a:noFill/>
        <a:ln w="12700">
          <a:noFill/>
        </a:ln>
        <a:effectLst/>
      </c:spPr>
    </c:plotArea>
    <c:legend>
      <c:legendPos val="b"/>
      <c:layout/>
      <c:overlay val="0"/>
      <c:spPr>
        <a:noFill/>
        <a:ln w="12700">
          <a:noFill/>
        </a:ln>
        <a:effectLst/>
      </c:spPr>
      <c:txPr>
        <a:bodyPr vert="horz" rot="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solidFill>
        <a:schemeClr val="tx1">
          <a:lumMod val="15000"/>
          <a:lumOff val="85000"/>
        </a:schemeClr>
      </a:solidFill>
      <a:round/>
    </a:ln>
    <a:effectLst/>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4"/>
          <c:order val="4"/>
          <c:tx>
            <c:strRef>
              <c:f>historic!$A$54</c:f>
              <c:strCache>
                <c:ptCount val="1"/>
                <c:pt idx="0">
                  <c:v>all actions </c:v>
                </c:pt>
              </c:strCache>
            </c:strRef>
          </c:tx>
          <c:spPr>
            <a:solidFill>
              <a:srgbClr val="13A10E"/>
            </a:solidFill>
            <a:ln w="12700">
              <a:noFill/>
            </a:ln>
            <a:effectLst/>
          </c:spPr>
          <c:cat>
            <c:numRef>
              <c:f>historic!$B$49:$H$49</c:f>
              <c:numCache>
                <c:formatCode>General</c:formatCode>
                <c:ptCount val="7"/>
                <c:pt idx="0">
                  <c:v>2019</c:v>
                </c:pt>
                <c:pt idx="1">
                  <c:v>2020</c:v>
                </c:pt>
                <c:pt idx="2">
                  <c:v>2021</c:v>
                </c:pt>
                <c:pt idx="3">
                  <c:v>2022</c:v>
                </c:pt>
                <c:pt idx="4">
                  <c:v>2023</c:v>
                </c:pt>
                <c:pt idx="5">
                  <c:v>2024</c:v>
                </c:pt>
                <c:pt idx="6">
                  <c:v>2025</c:v>
                </c:pt>
              </c:numCache>
            </c:numRef>
          </c:cat>
          <c:val>
            <c:numRef>
              <c:f>historic!$B$54:$H$54</c:f>
              <c:numCache>
                <c:formatCode>General</c:formatCode>
                <c:ptCount val="7"/>
                <c:pt idx="0">
                  <c:v>180</c:v>
                </c:pt>
                <c:pt idx="1">
                  <c:v>290</c:v>
                </c:pt>
                <c:pt idx="2">
                  <c:v>390</c:v>
                </c:pt>
                <c:pt idx="3">
                  <c:v>462</c:v>
                </c:pt>
                <c:pt idx="4">
                  <c:v>503</c:v>
                </c:pt>
                <c:pt idx="5">
                  <c:v>538</c:v>
                </c:pt>
                <c:pt idx="6">
                  <c:v>579</c:v>
                </c:pt>
              </c:numCache>
            </c:numRef>
          </c:val>
          <c:extLst>
            <c:ext xmlns:c16="http://schemas.microsoft.com/office/drawing/2014/chart" uri="{C3380CC4-5D6E-409C-BE32-E72D297353CC}">
              <c16:uniqueId val="{00000008-6A09-45D9-AA81-FF9D321A39F7}"/>
            </c:ext>
          </c:extLst>
        </c:ser>
        <c:dLbls>
          <c:showLegendKey val="0"/>
          <c:showVal val="0"/>
          <c:showCatName val="0"/>
          <c:showSerName val="0"/>
          <c:showPercent val="0"/>
          <c:showBubbleSize val="0"/>
          <c:showLeaderLines val="0"/>
        </c:dLbls>
        <c:axId val="956916203"/>
        <c:axId val="-630049114"/>
      </c:areaChart>
      <c:barChart>
        <c:barDir val="col"/>
        <c:grouping val="stacked"/>
        <c:varyColors val="0"/>
        <c:ser>
          <c:idx val="0"/>
          <c:order val="0"/>
          <c:tx>
            <c:strRef>
              <c:f>historic!$A$50</c:f>
              <c:strCache>
                <c:ptCount val="1"/>
                <c:pt idx="0">
                  <c:v>RE100</c:v>
                </c:pt>
              </c:strCache>
            </c:strRef>
          </c:tx>
          <c:spPr>
            <a:solidFill>
              <a:srgbClr val="637CEF"/>
            </a:solidFill>
            <a:ln w="12700">
              <a:noFill/>
            </a:ln>
            <a:effectLst/>
          </c:spPr>
          <c:invertIfNegative val="0"/>
          <c:cat>
            <c:numRef>
              <c:f>historic!$B$49:$H$49</c:f>
              <c:numCache>
                <c:formatCode>General</c:formatCode>
                <c:ptCount val="7"/>
                <c:pt idx="0">
                  <c:v>2019</c:v>
                </c:pt>
                <c:pt idx="1">
                  <c:v>2020</c:v>
                </c:pt>
                <c:pt idx="2">
                  <c:v>2021</c:v>
                </c:pt>
                <c:pt idx="3">
                  <c:v>2022</c:v>
                </c:pt>
                <c:pt idx="4">
                  <c:v>2023</c:v>
                </c:pt>
                <c:pt idx="5">
                  <c:v>2024</c:v>
                </c:pt>
                <c:pt idx="6">
                  <c:v>2025</c:v>
                </c:pt>
              </c:numCache>
            </c:numRef>
          </c:cat>
          <c:val>
            <c:numRef>
              <c:f>historic!$B$50:$H$50</c:f>
              <c:numCache>
                <c:formatCode>General</c:formatCode>
                <c:ptCount val="7"/>
                <c:pt idx="0">
                  <c:v>50</c:v>
                </c:pt>
                <c:pt idx="1">
                  <c:v>60</c:v>
                </c:pt>
                <c:pt idx="2">
                  <c:v>73</c:v>
                </c:pt>
                <c:pt idx="3">
                  <c:v>75</c:v>
                </c:pt>
                <c:pt idx="4">
                  <c:v>74</c:v>
                </c:pt>
                <c:pt idx="5">
                  <c:v>77</c:v>
                </c:pt>
                <c:pt idx="6">
                  <c:v>78</c:v>
                </c:pt>
              </c:numCache>
            </c:numRef>
          </c:val>
          <c:extLst>
            <c:ext xmlns:c16="http://schemas.microsoft.com/office/drawing/2014/chart" uri="{C3380CC4-5D6E-409C-BE32-E72D297353CC}">
              <c16:uniqueId val="{00000000-6A09-45D9-AA81-FF9D321A39F7}"/>
            </c:ext>
          </c:extLst>
        </c:ser>
        <c:ser>
          <c:idx val="1"/>
          <c:order val="1"/>
          <c:tx>
            <c:strRef>
              <c:f>historic!$A$51</c:f>
              <c:strCache>
                <c:ptCount val="1"/>
                <c:pt idx="0">
                  <c:v>Near Term Science Based Target</c:v>
                </c:pt>
              </c:strCache>
            </c:strRef>
          </c:tx>
          <c:spPr>
            <a:solidFill>
              <a:srgbClr val="E3008C"/>
            </a:solidFill>
            <a:ln w="12700">
              <a:noFill/>
            </a:ln>
            <a:effectLst/>
          </c:spPr>
          <c:invertIfNegative val="0"/>
          <c:cat>
            <c:numRef>
              <c:f>historic!$B$49:$H$49</c:f>
              <c:numCache>
                <c:formatCode>General</c:formatCode>
                <c:ptCount val="7"/>
                <c:pt idx="0">
                  <c:v>2019</c:v>
                </c:pt>
                <c:pt idx="1">
                  <c:v>2020</c:v>
                </c:pt>
                <c:pt idx="2">
                  <c:v>2021</c:v>
                </c:pt>
                <c:pt idx="3">
                  <c:v>2022</c:v>
                </c:pt>
                <c:pt idx="4">
                  <c:v>2023</c:v>
                </c:pt>
                <c:pt idx="5">
                  <c:v>2024</c:v>
                </c:pt>
                <c:pt idx="6">
                  <c:v>2025</c:v>
                </c:pt>
              </c:numCache>
            </c:numRef>
          </c:cat>
          <c:val>
            <c:numRef>
              <c:f>historic!$B$51:$H$51</c:f>
              <c:numCache>
                <c:formatCode>General</c:formatCode>
                <c:ptCount val="7"/>
                <c:pt idx="0">
                  <c:v>80</c:v>
                </c:pt>
                <c:pt idx="1">
                  <c:v>105</c:v>
                </c:pt>
                <c:pt idx="2">
                  <c:v>86</c:v>
                </c:pt>
                <c:pt idx="3">
                  <c:v>97</c:v>
                </c:pt>
                <c:pt idx="4">
                  <c:v>121</c:v>
                </c:pt>
                <c:pt idx="5">
                  <c:v>137</c:v>
                </c:pt>
                <c:pt idx="6">
                  <c:v>157</c:v>
                </c:pt>
              </c:numCache>
            </c:numRef>
          </c:val>
          <c:extLst>
            <c:ext xmlns:c16="http://schemas.microsoft.com/office/drawing/2014/chart" uri="{C3380CC4-5D6E-409C-BE32-E72D297353CC}">
              <c16:uniqueId val="{00000002-6A09-45D9-AA81-FF9D321A39F7}"/>
            </c:ext>
          </c:extLst>
        </c:ser>
        <c:ser>
          <c:idx val="2"/>
          <c:order val="2"/>
          <c:tx>
            <c:strRef>
              <c:f>historic!$A$52</c:f>
              <c:strCache>
                <c:ptCount val="1"/>
                <c:pt idx="0">
                  <c:v>Net Zero</c:v>
                </c:pt>
              </c:strCache>
            </c:strRef>
          </c:tx>
          <c:spPr>
            <a:solidFill>
              <a:srgbClr val="2AA0A4"/>
            </a:solidFill>
            <a:ln w="12700">
              <a:noFill/>
            </a:ln>
            <a:effectLst/>
          </c:spPr>
          <c:invertIfNegative val="0"/>
          <c:cat>
            <c:numRef>
              <c:f>historic!$B$49:$H$49</c:f>
              <c:numCache>
                <c:formatCode>General</c:formatCode>
                <c:ptCount val="7"/>
                <c:pt idx="0">
                  <c:v>2019</c:v>
                </c:pt>
                <c:pt idx="1">
                  <c:v>2020</c:v>
                </c:pt>
                <c:pt idx="2">
                  <c:v>2021</c:v>
                </c:pt>
                <c:pt idx="3">
                  <c:v>2022</c:v>
                </c:pt>
                <c:pt idx="4">
                  <c:v>2023</c:v>
                </c:pt>
                <c:pt idx="5">
                  <c:v>2024</c:v>
                </c:pt>
                <c:pt idx="6">
                  <c:v>2025</c:v>
                </c:pt>
              </c:numCache>
            </c:numRef>
          </c:cat>
          <c:val>
            <c:numRef>
              <c:f>historic!$B$52:$H$52</c:f>
              <c:numCache>
                <c:formatCode>General</c:formatCode>
                <c:ptCount val="7"/>
                <c:pt idx="0">
                  <c:v>0</c:v>
                </c:pt>
                <c:pt idx="1">
                  <c:v>40</c:v>
                </c:pt>
                <c:pt idx="2">
                  <c:v>126</c:v>
                </c:pt>
                <c:pt idx="3">
                  <c:v>188</c:v>
                </c:pt>
                <c:pt idx="4">
                  <c:v>197</c:v>
                </c:pt>
                <c:pt idx="5">
                  <c:v>226</c:v>
                </c:pt>
                <c:pt idx="6">
                  <c:v>253</c:v>
                </c:pt>
              </c:numCache>
            </c:numRef>
          </c:val>
          <c:extLst>
            <c:ext xmlns:c16="http://schemas.microsoft.com/office/drawing/2014/chart" uri="{C3380CC4-5D6E-409C-BE32-E72D297353CC}">
              <c16:uniqueId val="{00000004-6A09-45D9-AA81-FF9D321A39F7}"/>
            </c:ext>
          </c:extLst>
        </c:ser>
        <c:ser>
          <c:idx val="3"/>
          <c:order val="3"/>
          <c:tx>
            <c:strRef>
              <c:f>historic!$A$53</c:f>
              <c:strCache>
                <c:ptCount val="1"/>
                <c:pt idx="0">
                  <c:v>Carbon Neutral</c:v>
                </c:pt>
              </c:strCache>
            </c:strRef>
          </c:tx>
          <c:spPr>
            <a:solidFill>
              <a:srgbClr val="9373C0"/>
            </a:solidFill>
            <a:ln w="12700">
              <a:noFill/>
            </a:ln>
            <a:effectLst/>
          </c:spPr>
          <c:invertIfNegative val="0"/>
          <c:cat>
            <c:numRef>
              <c:f>historic!$B$49:$H$49</c:f>
              <c:numCache>
                <c:formatCode>General</c:formatCode>
                <c:ptCount val="7"/>
                <c:pt idx="0">
                  <c:v>2019</c:v>
                </c:pt>
                <c:pt idx="1">
                  <c:v>2020</c:v>
                </c:pt>
                <c:pt idx="2">
                  <c:v>2021</c:v>
                </c:pt>
                <c:pt idx="3">
                  <c:v>2022</c:v>
                </c:pt>
                <c:pt idx="4">
                  <c:v>2023</c:v>
                </c:pt>
                <c:pt idx="5">
                  <c:v>2024</c:v>
                </c:pt>
                <c:pt idx="6">
                  <c:v>2025</c:v>
                </c:pt>
              </c:numCache>
            </c:numRef>
          </c:cat>
          <c:val>
            <c:numRef>
              <c:f>historic!$B$53:$H$53</c:f>
              <c:numCache>
                <c:formatCode>General</c:formatCode>
                <c:ptCount val="7"/>
                <c:pt idx="0">
                  <c:v>50</c:v>
                </c:pt>
                <c:pt idx="1">
                  <c:v>85</c:v>
                </c:pt>
                <c:pt idx="2">
                  <c:v>105</c:v>
                </c:pt>
                <c:pt idx="3">
                  <c:v>102</c:v>
                </c:pt>
                <c:pt idx="4">
                  <c:v>111</c:v>
                </c:pt>
                <c:pt idx="5">
                  <c:v>98</c:v>
                </c:pt>
                <c:pt idx="6">
                  <c:v>91</c:v>
                </c:pt>
              </c:numCache>
            </c:numRef>
          </c:val>
          <c:extLst>
            <c:ext xmlns:c16="http://schemas.microsoft.com/office/drawing/2014/chart" uri="{C3380CC4-5D6E-409C-BE32-E72D297353CC}">
              <c16:uniqueId val="{00000006-6A09-45D9-AA81-FF9D321A39F7}"/>
            </c:ext>
          </c:extLst>
        </c:ser>
        <c:dLbls>
          <c:showLegendKey val="0"/>
          <c:showVal val="0"/>
          <c:showCatName val="0"/>
          <c:showSerName val="0"/>
          <c:showPercent val="0"/>
          <c:showBubbleSize val="0"/>
          <c:showLeaderLines val="0"/>
        </c:dLbls>
        <c:overlap val="100"/>
        <c:axId val="956916203"/>
        <c:axId val="-630049114"/>
      </c:barChart>
      <c:catAx>
        <c:axId val="956916203"/>
        <c:scaling>
          <c:orientation val="minMax"/>
        </c:scaling>
        <c:delete val="0"/>
        <c:axPos val="b"/>
        <c:numFmt formatCode="General" sourceLinked="1"/>
        <c:majorTickMark val="none"/>
        <c:minorTickMark val="none"/>
        <c:tickLblPos val="nextTo"/>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630049114"/>
        <c:crosses val="autoZero"/>
        <c:auto val="1"/>
        <c:lblOffset val="100"/>
        <c:noMultiLvlLbl val="0"/>
      </c:catAx>
      <c:valAx>
        <c:axId val="-630049114"/>
        <c:scaling>
          <c:orientation val="minMax"/>
        </c:scaling>
        <c:delete val="0"/>
        <c:axPos val="l"/>
        <c:majorGridlines>
          <c:spPr>
            <a:ln w="9525" cap="flat" cmpd="sng">
              <a:solidFill>
                <a:schemeClr val="tx1">
                  <a:lumMod val="15000"/>
                  <a:lumOff val="85000"/>
                </a:schemeClr>
              </a:solidFill>
              <a:round/>
            </a:ln>
            <a:effectLst/>
          </c:spPr>
        </c:majorGridlines>
        <c:numFmt formatCode="General" sourceLinked="1"/>
        <c:majorTickMark val="none"/>
        <c:minorTickMark val="none"/>
        <c:tickLblPos val="nextTo"/>
        <c:spPr>
          <a:noFill/>
          <a:ln w="12700">
            <a:noFill/>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956916203"/>
        <c:crosses val="autoZero"/>
        <c:crossBetween val="between"/>
      </c:valAx>
      <c:spPr>
        <a:noFill/>
        <a:ln w="12700">
          <a:noFill/>
        </a:ln>
        <a:effectLst/>
      </c:spPr>
    </c:plotArea>
    <c:legend>
      <c:legendPos val="t"/>
      <c:layout/>
      <c:overlay val="0"/>
      <c:spPr>
        <a:noFill/>
        <a:ln w="12700">
          <a:noFill/>
        </a:ln>
        <a:effectLst/>
      </c:spPr>
      <c:txPr>
        <a:bodyPr vert="horz" rot="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solidFill>
        <a:schemeClr val="tx1">
          <a:lumMod val="15000"/>
          <a:lumOff val="85000"/>
        </a:schemeClr>
      </a:solidFill>
      <a:round/>
    </a:ln>
    <a:effectLst/>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lang="en-US" sz="1400" b="0" i="0" u="none" baseline="0" kern="1200" spc="0">
                <a:solidFill>
                  <a:schemeClr val="tx1">
                    <a:lumMod val="65000"/>
                    <a:lumOff val="35000"/>
                  </a:schemeClr>
                </a:solidFill>
                <a:latin typeface="+mn-lt"/>
                <a:ea typeface="+mn-ea"/>
                <a:cs typeface="+mn-cs"/>
              </a:defRPr>
            </a:pPr>
            <a:r>
              <a:rPr lang="en-US"/>
              <a:t>SBTi NT Targets Set  VS Committed</a:t>
            </a:r>
          </a:p>
        </c:rich>
      </c:tx>
      <c:layout/>
      <c:overlay val="0"/>
      <c:spPr>
        <a:noFill/>
        <a:ln w="12700">
          <a:noFill/>
        </a:ln>
        <a:effectLst/>
      </c:spPr>
    </c:title>
    <c:autoTitleDeleted val="0"/>
    <c:plotArea>
      <c:layout/>
      <c:lineChart>
        <c:grouping val="standard"/>
        <c:varyColors val="0"/>
        <c:ser>
          <c:idx val="0"/>
          <c:order val="0"/>
          <c:tx>
            <c:strRef>
              <c:f>'SBTi '!$B$1</c:f>
              <c:strCache>
                <c:ptCount val="1"/>
                <c:pt idx="0">
                  <c:v>Near Term </c:v>
                </c:pt>
              </c:strCache>
            </c:strRef>
          </c:tx>
          <c:spPr>
            <a:ln w="28575" cap="rnd" cmpd="sng">
              <a:solidFill>
                <a:srgbClr val="637CEF"/>
              </a:solidFill>
              <a:round/>
            </a:ln>
            <a:effectLst/>
          </c:spPr>
          <c:marker>
            <c:symbol val="none"/>
          </c:marker>
          <c:cat>
            <c:numRef>
              <c:f>'SBTi '!$A$2:$A$6</c:f>
              <c:numCache>
                <c:formatCode>General</c:formatCode>
                <c:ptCount val="5"/>
                <c:pt idx="0">
                  <c:v>2021</c:v>
                </c:pt>
                <c:pt idx="1">
                  <c:v>2022</c:v>
                </c:pt>
                <c:pt idx="2">
                  <c:v>2023</c:v>
                </c:pt>
                <c:pt idx="3">
                  <c:v>2024</c:v>
                </c:pt>
                <c:pt idx="4">
                  <c:v>2025</c:v>
                </c:pt>
              </c:numCache>
            </c:numRef>
          </c:cat>
          <c:val>
            <c:numRef>
              <c:f>'SBTi '!$B$2:$B$6</c:f>
              <c:numCache>
                <c:formatCode>0</c:formatCode>
                <c:ptCount val="5"/>
                <c:pt idx="0">
                  <c:v>86</c:v>
                </c:pt>
                <c:pt idx="1">
                  <c:v>99</c:v>
                </c:pt>
                <c:pt idx="2">
                  <c:v>117</c:v>
                </c:pt>
                <c:pt idx="3">
                  <c:v>137</c:v>
                </c:pt>
                <c:pt idx="4">
                  <c:v>157</c:v>
                </c:pt>
              </c:numCache>
            </c:numRef>
          </c:val>
          <c:smooth val="0"/>
          <c:extLst>
            <c:ext xmlns:c16="http://schemas.microsoft.com/office/drawing/2014/chart" uri="{C3380CC4-5D6E-409C-BE32-E72D297353CC}">
              <c16:uniqueId val="{00000000-275D-4541-BC02-AB9C2245775C}"/>
            </c:ext>
          </c:extLst>
        </c:ser>
        <c:ser>
          <c:idx val="1"/>
          <c:order val="1"/>
          <c:tx>
            <c:strRef>
              <c:f>'SBTi '!$C$1</c:f>
              <c:strCache>
                <c:ptCount val="1"/>
                <c:pt idx="0">
                  <c:v>committed</c:v>
                </c:pt>
              </c:strCache>
            </c:strRef>
          </c:tx>
          <c:spPr>
            <a:ln w="28575" cap="rnd" cmpd="sng">
              <a:solidFill>
                <a:srgbClr val="E3008C"/>
              </a:solidFill>
              <a:round/>
            </a:ln>
            <a:effectLst/>
          </c:spPr>
          <c:marker>
            <c:symbol val="none"/>
          </c:marker>
          <c:cat>
            <c:numRef>
              <c:f>'SBTi '!$A$2:$A$6</c:f>
              <c:numCache>
                <c:formatCode>General</c:formatCode>
                <c:ptCount val="5"/>
                <c:pt idx="0">
                  <c:v>2021</c:v>
                </c:pt>
                <c:pt idx="1">
                  <c:v>2022</c:v>
                </c:pt>
                <c:pt idx="2">
                  <c:v>2023</c:v>
                </c:pt>
                <c:pt idx="3">
                  <c:v>2024</c:v>
                </c:pt>
                <c:pt idx="4">
                  <c:v>2025</c:v>
                </c:pt>
              </c:numCache>
            </c:numRef>
          </c:cat>
          <c:val>
            <c:numRef>
              <c:f>'SBTi '!$C$2:$C$6</c:f>
              <c:numCache>
                <c:formatCode>0</c:formatCode>
                <c:ptCount val="5"/>
                <c:pt idx="0">
                  <c:v>48</c:v>
                </c:pt>
                <c:pt idx="1">
                  <c:v>69</c:v>
                </c:pt>
                <c:pt idx="2">
                  <c:v>55</c:v>
                </c:pt>
                <c:pt idx="3">
                  <c:v>36</c:v>
                </c:pt>
                <c:pt idx="4">
                  <c:v>16</c:v>
                </c:pt>
              </c:numCache>
            </c:numRef>
          </c:val>
          <c:smooth val="0"/>
          <c:extLst>
            <c:ext xmlns:c16="http://schemas.microsoft.com/office/drawing/2014/chart" uri="{C3380CC4-5D6E-409C-BE32-E72D297353CC}">
              <c16:uniqueId val="{00000002-275D-4541-BC02-AB9C2245775C}"/>
            </c:ext>
          </c:extLst>
        </c:ser>
        <c:dLbls>
          <c:showLegendKey val="0"/>
          <c:showVal val="0"/>
          <c:showCatName val="0"/>
          <c:showSerName val="0"/>
          <c:showPercent val="0"/>
          <c:showBubbleSize val="0"/>
          <c:showLeaderLines val="0"/>
        </c:dLbls>
        <c:marker val="1"/>
        <c:axId val="677708844"/>
        <c:axId val="891860334"/>
      </c:lineChart>
      <c:catAx>
        <c:axId val="677708844"/>
        <c:scaling>
          <c:orientation val="minMax"/>
        </c:scaling>
        <c:delete val="0"/>
        <c:axPos val="b"/>
        <c:numFmt formatCode="General" sourceLinked="1"/>
        <c:majorTickMark val="none"/>
        <c:minorTickMark val="none"/>
        <c:tickLblPos val="nextTo"/>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891860334"/>
        <c:crosses val="autoZero"/>
        <c:auto val="1"/>
        <c:lblOffset val="100"/>
        <c:noMultiLvlLbl val="0"/>
      </c:catAx>
      <c:valAx>
        <c:axId val="891860334"/>
        <c:scaling>
          <c:orientation val="minMax"/>
        </c:scaling>
        <c:delete val="0"/>
        <c:axPos val="l"/>
        <c:majorGridlines>
          <c:spPr>
            <a:ln w="9525">
              <a:noFill/>
              <a:round/>
            </a:ln>
            <a:effectLst/>
          </c:spPr>
        </c:majorGridlines>
        <c:numFmt formatCode="General" sourceLinked="1"/>
        <c:majorTickMark val="none"/>
        <c:minorTickMark val="none"/>
        <c:tickLblPos val="nextTo"/>
        <c:spPr>
          <a:noFill/>
          <a:ln w="12700">
            <a:noFill/>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677708844"/>
        <c:crosses val="autoZero"/>
        <c:crossBetween val="between"/>
      </c:valAx>
      <c:spPr>
        <a:noFill/>
        <a:ln w="12700">
          <a:noFill/>
        </a:ln>
        <a:effectLst/>
      </c:spPr>
    </c:plotArea>
    <c:legend>
      <c:legendPos val="b"/>
      <c:layout/>
      <c:overlay val="0"/>
      <c:spPr>
        <a:noFill/>
        <a:ln w="12700">
          <a:noFill/>
        </a:ln>
        <a:effectLst/>
      </c:spPr>
      <c:txPr>
        <a:bodyPr vert="horz" rot="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solidFill>
        <a:schemeClr val="tx1">
          <a:lumMod val="15000"/>
          <a:lumOff val="85000"/>
        </a:schemeClr>
      </a:solidFill>
      <a:round/>
    </a:ln>
    <a:effectLst/>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lang="en-US" sz="1400" b="0" i="0" u="none" baseline="0" kern="1200" spc="0">
                <a:solidFill>
                  <a:schemeClr val="tx1">
                    <a:lumMod val="65000"/>
                    <a:lumOff val="35000"/>
                  </a:schemeClr>
                </a:solidFill>
                <a:latin typeface="+mn-lt"/>
                <a:ea typeface="+mn-ea"/>
                <a:cs typeface="+mn-cs"/>
              </a:defRPr>
            </a:pPr>
            <a:r>
              <a:rPr lang="en-US"/>
              <a:t>NZ SBTi VS NZ committed </a:t>
            </a:r>
          </a:p>
        </c:rich>
      </c:tx>
      <c:layout/>
      <c:overlay val="0"/>
      <c:spPr>
        <a:noFill/>
        <a:ln w="12700">
          <a:noFill/>
        </a:ln>
        <a:effectLst/>
      </c:spPr>
    </c:title>
    <c:autoTitleDeleted val="0"/>
    <c:plotArea>
      <c:layout/>
      <c:lineChart>
        <c:grouping val="standard"/>
        <c:varyColors val="0"/>
        <c:ser>
          <c:idx val="0"/>
          <c:order val="0"/>
          <c:tx>
            <c:strRef>
              <c:f>'SBTi '!$D$1</c:f>
              <c:strCache>
                <c:ptCount val="1"/>
                <c:pt idx="0">
                  <c:v>NZ- SBTi </c:v>
                </c:pt>
              </c:strCache>
            </c:strRef>
          </c:tx>
          <c:spPr>
            <a:ln w="28575" cap="rnd" cmpd="sng">
              <a:solidFill>
                <a:srgbClr val="637CEF"/>
              </a:solidFill>
              <a:round/>
            </a:ln>
            <a:effectLst/>
          </c:spPr>
          <c:marker>
            <c:symbol val="none"/>
          </c:marker>
          <c:cat>
            <c:numRef>
              <c:f>'SBTi '!$A$3:$A$6</c:f>
              <c:numCache>
                <c:formatCode>General</c:formatCode>
                <c:ptCount val="4"/>
                <c:pt idx="0">
                  <c:v>2022</c:v>
                </c:pt>
                <c:pt idx="1">
                  <c:v>2023</c:v>
                </c:pt>
                <c:pt idx="2">
                  <c:v>2024</c:v>
                </c:pt>
                <c:pt idx="3">
                  <c:v>2025</c:v>
                </c:pt>
              </c:numCache>
            </c:numRef>
          </c:cat>
          <c:val>
            <c:numRef>
              <c:f>'SBTi '!$D$3:$D$6</c:f>
              <c:numCache>
                <c:formatCode>0</c:formatCode>
                <c:ptCount val="4"/>
                <c:pt idx="0">
                  <c:v>3</c:v>
                </c:pt>
                <c:pt idx="1">
                  <c:v>22</c:v>
                </c:pt>
                <c:pt idx="2">
                  <c:v>39</c:v>
                </c:pt>
                <c:pt idx="3">
                  <c:v>74</c:v>
                </c:pt>
              </c:numCache>
            </c:numRef>
          </c:val>
          <c:smooth val="0"/>
          <c:extLst>
            <c:ext xmlns:c16="http://schemas.microsoft.com/office/drawing/2014/chart" uri="{C3380CC4-5D6E-409C-BE32-E72D297353CC}">
              <c16:uniqueId val="{00000000-EADE-47B2-8DDC-5B87CBCD75C7}"/>
            </c:ext>
          </c:extLst>
        </c:ser>
        <c:ser>
          <c:idx val="1"/>
          <c:order val="1"/>
          <c:tx>
            <c:strRef>
              <c:f>'SBTi '!$E$1</c:f>
              <c:strCache>
                <c:ptCount val="1"/>
                <c:pt idx="0">
                  <c:v>Committed</c:v>
                </c:pt>
              </c:strCache>
            </c:strRef>
          </c:tx>
          <c:spPr>
            <a:ln w="28575" cap="rnd" cmpd="sng">
              <a:solidFill>
                <a:srgbClr val="E3008C"/>
              </a:solidFill>
              <a:round/>
            </a:ln>
            <a:effectLst/>
          </c:spPr>
          <c:marker>
            <c:symbol val="none"/>
          </c:marker>
          <c:cat>
            <c:numRef>
              <c:f>'SBTi '!$A$3:$A$6</c:f>
              <c:numCache>
                <c:formatCode>General</c:formatCode>
                <c:ptCount val="4"/>
                <c:pt idx="0">
                  <c:v>2022</c:v>
                </c:pt>
                <c:pt idx="1">
                  <c:v>2023</c:v>
                </c:pt>
                <c:pt idx="2">
                  <c:v>2024</c:v>
                </c:pt>
                <c:pt idx="3">
                  <c:v>2025</c:v>
                </c:pt>
              </c:numCache>
            </c:numRef>
          </c:cat>
          <c:val>
            <c:numRef>
              <c:f>'SBTi '!$E$3:$E$6</c:f>
              <c:numCache>
                <c:formatCode>0</c:formatCode>
                <c:ptCount val="4"/>
                <c:pt idx="0">
                  <c:v>81</c:v>
                </c:pt>
                <c:pt idx="1">
                  <c:v>68</c:v>
                </c:pt>
                <c:pt idx="2">
                  <c:v>98</c:v>
                </c:pt>
                <c:pt idx="3">
                  <c:v>10</c:v>
                </c:pt>
              </c:numCache>
            </c:numRef>
          </c:val>
          <c:smooth val="0"/>
          <c:extLst>
            <c:ext xmlns:c16="http://schemas.microsoft.com/office/drawing/2014/chart" uri="{C3380CC4-5D6E-409C-BE32-E72D297353CC}">
              <c16:uniqueId val="{00000002-EADE-47B2-8DDC-5B87CBCD75C7}"/>
            </c:ext>
          </c:extLst>
        </c:ser>
        <c:dLbls>
          <c:showLegendKey val="0"/>
          <c:showVal val="0"/>
          <c:showCatName val="0"/>
          <c:showSerName val="0"/>
          <c:showPercent val="0"/>
          <c:showBubbleSize val="0"/>
          <c:showLeaderLines val="0"/>
        </c:dLbls>
        <c:marker val="1"/>
        <c:axId val="-846676720"/>
        <c:axId val="-169342589"/>
      </c:lineChart>
      <c:catAx>
        <c:axId val="-846676720"/>
        <c:scaling>
          <c:orientation val="minMax"/>
        </c:scaling>
        <c:delete val="0"/>
        <c:axPos val="b"/>
        <c:numFmt formatCode="General" sourceLinked="1"/>
        <c:majorTickMark val="none"/>
        <c:minorTickMark val="none"/>
        <c:tickLblPos val="nextTo"/>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169342589"/>
        <c:crosses val="autoZero"/>
        <c:auto val="1"/>
        <c:lblOffset val="100"/>
        <c:noMultiLvlLbl val="0"/>
      </c:catAx>
      <c:valAx>
        <c:axId val="-169342589"/>
        <c:scaling>
          <c:orientation val="minMax"/>
        </c:scaling>
        <c:delete val="0"/>
        <c:axPos val="l"/>
        <c:majorGridlines>
          <c:spPr>
            <a:ln w="9525">
              <a:noFill/>
              <a:round/>
            </a:ln>
            <a:effectLst/>
          </c:spPr>
        </c:majorGridlines>
        <c:numFmt formatCode="General" sourceLinked="1"/>
        <c:majorTickMark val="none"/>
        <c:minorTickMark val="none"/>
        <c:tickLblPos val="nextTo"/>
        <c:spPr>
          <a:noFill/>
          <a:ln w="12700">
            <a:noFill/>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846676720"/>
        <c:crosses val="autoZero"/>
        <c:crossBetween val="between"/>
      </c:valAx>
      <c:spPr>
        <a:noFill/>
        <a:ln w="12700">
          <a:noFill/>
        </a:ln>
        <a:effectLst/>
      </c:spPr>
    </c:plotArea>
    <c:legend>
      <c:legendPos val="b"/>
      <c:layout/>
      <c:overlay val="0"/>
      <c:spPr>
        <a:noFill/>
        <a:ln w="12700">
          <a:noFill/>
        </a:ln>
        <a:effectLst/>
      </c:spPr>
      <c:txPr>
        <a:bodyPr vert="horz" rot="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solidFill>
        <a:schemeClr val="tx1">
          <a:lumMod val="15000"/>
          <a:lumOff val="85000"/>
        </a:schemeClr>
      </a:solidFill>
      <a:round/>
    </a:ln>
    <a:effectLst/>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lang="en-US" sz="1400" b="0" i="0" u="none" baseline="0" kern="1200" spc="0">
                <a:solidFill>
                  <a:schemeClr val="tx1">
                    <a:lumMod val="65000"/>
                    <a:lumOff val="35000"/>
                  </a:schemeClr>
                </a:solidFill>
                <a:latin typeface="+mn-lt"/>
                <a:ea typeface="+mn-ea"/>
                <a:cs typeface="+mn-cs"/>
              </a:defRPr>
            </a:pPr>
            <a:r>
              <a:rPr lang="en-US"/>
              <a:t>evolution of CN and NZ in our research </a:t>
            </a:r>
          </a:p>
        </c:rich>
      </c:tx>
      <c:layout/>
      <c:overlay val="0"/>
      <c:spPr>
        <a:noFill/>
        <a:ln w="12700">
          <a:noFill/>
        </a:ln>
        <a:effectLst/>
      </c:spPr>
    </c:title>
    <c:autoTitleDeleted val="0"/>
    <c:plotArea>
      <c:layout/>
      <c:barChart>
        <c:barDir val="col"/>
        <c:grouping val="stacked"/>
        <c:varyColors val="0"/>
        <c:ser>
          <c:idx val="0"/>
          <c:order val="0"/>
          <c:tx>
            <c:strRef>
              <c:f>'CN '!$B$1</c:f>
              <c:strCache>
                <c:ptCount val="1"/>
                <c:pt idx="0">
                  <c:v>pure CN</c:v>
                </c:pt>
              </c:strCache>
            </c:strRef>
          </c:tx>
          <c:spPr>
            <a:solidFill>
              <a:srgbClr val="637CEF"/>
            </a:solidFill>
            <a:ln w="12700">
              <a:noFill/>
            </a:ln>
            <a:effectLst/>
          </c:spPr>
          <c:invertIfNegative val="0"/>
          <c:cat>
            <c:numRef>
              <c:f>'CN '!$A$2:$A$6</c:f>
              <c:numCache>
                <c:formatCode>General</c:formatCode>
                <c:ptCount val="5"/>
                <c:pt idx="0">
                  <c:v>2021</c:v>
                </c:pt>
                <c:pt idx="1">
                  <c:v>2022</c:v>
                </c:pt>
                <c:pt idx="2">
                  <c:v>2023</c:v>
                </c:pt>
                <c:pt idx="3">
                  <c:v>2024</c:v>
                </c:pt>
                <c:pt idx="4">
                  <c:v>2025</c:v>
                </c:pt>
              </c:numCache>
            </c:numRef>
          </c:cat>
          <c:val>
            <c:numRef>
              <c:f>'CN '!$B$2:$B$6</c:f>
              <c:numCache>
                <c:formatCode>General</c:formatCode>
                <c:ptCount val="5"/>
                <c:pt idx="0">
                  <c:v>110</c:v>
                </c:pt>
                <c:pt idx="1">
                  <c:v>99</c:v>
                </c:pt>
                <c:pt idx="2">
                  <c:v>106</c:v>
                </c:pt>
                <c:pt idx="3">
                  <c:v>97</c:v>
                </c:pt>
                <c:pt idx="4">
                  <c:v>91</c:v>
                </c:pt>
              </c:numCache>
            </c:numRef>
          </c:val>
          <c:extLst>
            <c:ext xmlns:c16="http://schemas.microsoft.com/office/drawing/2014/chart" uri="{C3380CC4-5D6E-409C-BE32-E72D297353CC}">
              <c16:uniqueId val="{00000000-111F-431A-BAAE-02C7BB50E7E1}"/>
            </c:ext>
          </c:extLst>
        </c:ser>
        <c:ser>
          <c:idx val="2"/>
          <c:order val="1"/>
          <c:tx>
            <c:strRef>
              <c:f>'CN '!$D$1</c:f>
              <c:strCache>
                <c:ptCount val="1"/>
                <c:pt idx="0">
                  <c:v>overlap  in nz</c:v>
                </c:pt>
              </c:strCache>
            </c:strRef>
          </c:tx>
          <c:spPr>
            <a:solidFill>
              <a:srgbClr val="9D86BD"/>
            </a:solidFill>
            <a:ln w="12700">
              <a:noFill/>
            </a:ln>
            <a:effectLst/>
          </c:spPr>
          <c:invertIfNegative val="0"/>
          <c:cat>
            <c:numRef>
              <c:f>'CN '!$A$2:$A$6</c:f>
              <c:numCache>
                <c:formatCode>General</c:formatCode>
                <c:ptCount val="5"/>
                <c:pt idx="0">
                  <c:v>2021</c:v>
                </c:pt>
                <c:pt idx="1">
                  <c:v>2022</c:v>
                </c:pt>
                <c:pt idx="2">
                  <c:v>2023</c:v>
                </c:pt>
                <c:pt idx="3">
                  <c:v>2024</c:v>
                </c:pt>
                <c:pt idx="4">
                  <c:v>2025</c:v>
                </c:pt>
              </c:numCache>
            </c:numRef>
          </c:cat>
          <c:val>
            <c:numRef>
              <c:f>'CN '!$D$2:$D$6</c:f>
              <c:numCache>
                <c:formatCode>General</c:formatCode>
                <c:ptCount val="5"/>
                <c:pt idx="0">
                  <c:v>43</c:v>
                </c:pt>
                <c:pt idx="1">
                  <c:v>57</c:v>
                </c:pt>
                <c:pt idx="2">
                  <c:v>69</c:v>
                </c:pt>
                <c:pt idx="3">
                  <c:v>72</c:v>
                </c:pt>
                <c:pt idx="4">
                  <c:v>11</c:v>
                </c:pt>
              </c:numCache>
            </c:numRef>
          </c:val>
          <c:extLst>
            <c:ext xmlns:c16="http://schemas.microsoft.com/office/drawing/2014/chart" uri="{C3380CC4-5D6E-409C-BE32-E72D297353CC}">
              <c16:uniqueId val="{00000004-111F-431A-BAAE-02C7BB50E7E1}"/>
            </c:ext>
          </c:extLst>
        </c:ser>
        <c:ser>
          <c:idx val="3"/>
          <c:order val="2"/>
          <c:tx>
            <c:strRef>
              <c:f>'CN '!$E$1</c:f>
              <c:strCache>
                <c:ptCount val="1"/>
                <c:pt idx="0">
                  <c:v>nz</c:v>
                </c:pt>
              </c:strCache>
            </c:strRef>
          </c:tx>
          <c:spPr>
            <a:solidFill>
              <a:srgbClr val="9373C0"/>
            </a:solidFill>
            <a:ln w="12700">
              <a:noFill/>
            </a:ln>
            <a:effectLst/>
          </c:spPr>
          <c:invertIfNegative val="0"/>
          <c:cat>
            <c:numRef>
              <c:f>'CN '!$A$2:$A$6</c:f>
              <c:numCache>
                <c:formatCode>General</c:formatCode>
                <c:ptCount val="5"/>
                <c:pt idx="0">
                  <c:v>2021</c:v>
                </c:pt>
                <c:pt idx="1">
                  <c:v>2022</c:v>
                </c:pt>
                <c:pt idx="2">
                  <c:v>2023</c:v>
                </c:pt>
                <c:pt idx="3">
                  <c:v>2024</c:v>
                </c:pt>
                <c:pt idx="4">
                  <c:v>2025</c:v>
                </c:pt>
              </c:numCache>
            </c:numRef>
          </c:cat>
          <c:val>
            <c:numRef>
              <c:f>'CN '!$E$2:$E$6</c:f>
              <c:numCache>
                <c:formatCode>General</c:formatCode>
                <c:ptCount val="5"/>
                <c:pt idx="0">
                  <c:v>83</c:v>
                </c:pt>
                <c:pt idx="1">
                  <c:v>131</c:v>
                </c:pt>
                <c:pt idx="2">
                  <c:v>128</c:v>
                </c:pt>
                <c:pt idx="3">
                  <c:v>154</c:v>
                </c:pt>
                <c:pt idx="4">
                  <c:v>242</c:v>
                </c:pt>
              </c:numCache>
            </c:numRef>
          </c:val>
          <c:extLst>
            <c:ext xmlns:c16="http://schemas.microsoft.com/office/drawing/2014/chart" uri="{C3380CC4-5D6E-409C-BE32-E72D297353CC}">
              <c16:uniqueId val="{00000006-111F-431A-BAAE-02C7BB50E7E1}"/>
            </c:ext>
          </c:extLst>
        </c:ser>
        <c:dLbls>
          <c:showLegendKey val="0"/>
          <c:showVal val="0"/>
          <c:showCatName val="0"/>
          <c:showSerName val="0"/>
          <c:showPercent val="0"/>
          <c:showBubbleSize val="0"/>
          <c:showLeaderLines val="0"/>
        </c:dLbls>
        <c:overlap val="100"/>
        <c:gapWidth val="0"/>
        <c:axId val="-528062564"/>
        <c:axId val="1302417374"/>
      </c:barChart>
      <c:catAx>
        <c:axId val="-528062564"/>
        <c:scaling>
          <c:orientation val="minMax"/>
        </c:scaling>
        <c:delete val="0"/>
        <c:axPos val="b"/>
        <c:numFmt formatCode="General" sourceLinked="1"/>
        <c:majorTickMark val="none"/>
        <c:minorTickMark val="none"/>
        <c:tickLblPos val="nextTo"/>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1302417374"/>
        <c:crosses val="autoZero"/>
        <c:auto val="1"/>
        <c:lblOffset val="100"/>
        <c:noMultiLvlLbl val="0"/>
      </c:catAx>
      <c:valAx>
        <c:axId val="1302417374"/>
        <c:scaling>
          <c:orientation val="minMax"/>
        </c:scaling>
        <c:delete val="0"/>
        <c:axPos val="l"/>
        <c:majorGridlines>
          <c:spPr>
            <a:ln w="9525" cap="flat" cmpd="sng">
              <a:solidFill>
                <a:schemeClr val="tx1">
                  <a:lumMod val="15000"/>
                  <a:lumOff val="85000"/>
                </a:schemeClr>
              </a:solidFill>
              <a:round/>
            </a:ln>
            <a:effectLst/>
          </c:spPr>
        </c:majorGridlines>
        <c:numFmt formatCode="General" sourceLinked="1"/>
        <c:majorTickMark val="none"/>
        <c:minorTickMark val="none"/>
        <c:tickLblPos val="nextTo"/>
        <c:spPr>
          <a:noFill/>
          <a:ln w="12700">
            <a:noFill/>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528062564"/>
        <c:crosses val="autoZero"/>
        <c:crossBetween val="between"/>
      </c:valAx>
      <c:spPr>
        <a:noFill/>
        <a:ln w="12700">
          <a:noFill/>
        </a:ln>
        <a:effectLst/>
      </c:spPr>
    </c:plotArea>
    <c:legend>
      <c:legendPos val="b"/>
      <c:layout/>
      <c:overlay val="0"/>
      <c:spPr>
        <a:noFill/>
        <a:ln w="12700">
          <a:noFill/>
        </a:ln>
        <a:effectLst/>
      </c:spPr>
      <c:txPr>
        <a:bodyPr vert="horz" rot="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solidFill>
        <a:schemeClr val="tx1">
          <a:lumMod val="15000"/>
          <a:lumOff val="85000"/>
        </a:schemeClr>
      </a:solidFill>
      <a:round/>
    </a:ln>
    <a:effectLst/>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lang="en-US" sz="1400" b="0" i="0" u="none" baseline="0" kern="1200" spc="0">
                <a:solidFill>
                  <a:schemeClr val="tx1">
                    <a:lumMod val="65000"/>
                    <a:lumOff val="35000"/>
                  </a:schemeClr>
                </a:solidFill>
                <a:latin typeface="+mn-lt"/>
                <a:ea typeface="+mn-ea"/>
                <a:cs typeface="+mn-cs"/>
              </a:defRPr>
            </a:pPr>
            <a:r>
              <a:rPr lang="en-US"/>
              <a:t>evolution of active CN and NZ in our research </a:t>
            </a:r>
          </a:p>
        </c:rich>
      </c:tx>
      <c:layout/>
      <c:overlay val="0"/>
      <c:spPr>
        <a:noFill/>
        <a:ln w="12700">
          <a:noFill/>
        </a:ln>
        <a:effectLst/>
      </c:spPr>
    </c:title>
    <c:autoTitleDeleted val="0"/>
    <c:plotArea>
      <c:layout/>
      <c:barChart>
        <c:barDir val="col"/>
        <c:grouping val="stacked"/>
        <c:varyColors val="0"/>
        <c:ser>
          <c:idx val="0"/>
          <c:order val="0"/>
          <c:tx>
            <c:strRef>
              <c:f>'CN '!$L$1:$L$2</c:f>
              <c:strCache>
                <c:ptCount val="1"/>
                <c:pt idx="0">
                  <c:v>pure CN</c:v>
                </c:pt>
              </c:strCache>
            </c:strRef>
          </c:tx>
          <c:spPr>
            <a:solidFill>
              <a:srgbClr val="637CEF"/>
            </a:solidFill>
            <a:ln w="12700">
              <a:noFill/>
            </a:ln>
            <a:effectLst/>
          </c:spPr>
          <c:invertIfNegative val="0"/>
          <c:cat>
            <c:numRef>
              <c:f>'CN '!$K$3:$K$6</c:f>
              <c:numCache>
                <c:formatCode>General</c:formatCode>
                <c:ptCount val="4"/>
                <c:pt idx="0">
                  <c:v>2022</c:v>
                </c:pt>
                <c:pt idx="1">
                  <c:v>2023</c:v>
                </c:pt>
                <c:pt idx="2">
                  <c:v>2024</c:v>
                </c:pt>
                <c:pt idx="3">
                  <c:v>2025</c:v>
                </c:pt>
              </c:numCache>
            </c:numRef>
          </c:cat>
          <c:val>
            <c:numRef>
              <c:f>'CN '!$L$3:$L$6</c:f>
              <c:numCache>
                <c:formatCode>General</c:formatCode>
                <c:ptCount val="4"/>
                <c:pt idx="0">
                  <c:v>92</c:v>
                </c:pt>
                <c:pt idx="1">
                  <c:v>102</c:v>
                </c:pt>
                <c:pt idx="2">
                  <c:v>58</c:v>
                </c:pt>
                <c:pt idx="3">
                  <c:v>75</c:v>
                </c:pt>
              </c:numCache>
            </c:numRef>
          </c:val>
          <c:extLst>
            <c:ext xmlns:c16="http://schemas.microsoft.com/office/drawing/2014/chart" uri="{C3380CC4-5D6E-409C-BE32-E72D297353CC}">
              <c16:uniqueId val="{00000009-1745-4869-9A5F-32BD7A3B74C2}"/>
            </c:ext>
          </c:extLst>
        </c:ser>
        <c:ser>
          <c:idx val="2"/>
          <c:order val="1"/>
          <c:tx>
            <c:strRef>
              <c:f>'CN '!$N$1:$N$2</c:f>
              <c:strCache>
                <c:ptCount val="1"/>
                <c:pt idx="0">
                  <c:v>overlap  in nz</c:v>
                </c:pt>
              </c:strCache>
            </c:strRef>
          </c:tx>
          <c:spPr>
            <a:solidFill>
              <a:srgbClr val="9D86BD"/>
            </a:solidFill>
            <a:ln w="12700">
              <a:noFill/>
            </a:ln>
            <a:effectLst/>
          </c:spPr>
          <c:invertIfNegative val="0"/>
          <c:cat>
            <c:numRef>
              <c:f>'CN '!$K$3:$K$6</c:f>
              <c:numCache>
                <c:formatCode>General</c:formatCode>
                <c:ptCount val="4"/>
                <c:pt idx="0">
                  <c:v>2022</c:v>
                </c:pt>
                <c:pt idx="1">
                  <c:v>2023</c:v>
                </c:pt>
                <c:pt idx="2">
                  <c:v>2024</c:v>
                </c:pt>
                <c:pt idx="3">
                  <c:v>2025</c:v>
                </c:pt>
              </c:numCache>
            </c:numRef>
          </c:cat>
          <c:val>
            <c:numRef>
              <c:f>'CN '!$N$3:$N$6</c:f>
              <c:numCache>
                <c:formatCode>General</c:formatCode>
                <c:ptCount val="4"/>
                <c:pt idx="0">
                  <c:v>24</c:v>
                </c:pt>
                <c:pt idx="1">
                  <c:v>38</c:v>
                </c:pt>
                <c:pt idx="2">
                  <c:v>72</c:v>
                </c:pt>
                <c:pt idx="3">
                  <c:v>11</c:v>
                </c:pt>
              </c:numCache>
            </c:numRef>
          </c:val>
          <c:extLst>
            <c:ext xmlns:c16="http://schemas.microsoft.com/office/drawing/2014/chart" uri="{C3380CC4-5D6E-409C-BE32-E72D297353CC}">
              <c16:uniqueId val="{0000000D-1745-4869-9A5F-32BD7A3B74C2}"/>
            </c:ext>
          </c:extLst>
        </c:ser>
        <c:ser>
          <c:idx val="3"/>
          <c:order val="2"/>
          <c:tx>
            <c:strRef>
              <c:f>'CN '!$O$1:$O$2</c:f>
              <c:strCache>
                <c:ptCount val="1"/>
                <c:pt idx="0">
                  <c:v>nz</c:v>
                </c:pt>
              </c:strCache>
            </c:strRef>
          </c:tx>
          <c:spPr>
            <a:solidFill>
              <a:srgbClr val="9373C0"/>
            </a:solidFill>
            <a:ln w="12700">
              <a:noFill/>
            </a:ln>
            <a:effectLst/>
          </c:spPr>
          <c:invertIfNegative val="0"/>
          <c:cat>
            <c:numRef>
              <c:f>'CN '!$K$3:$K$6</c:f>
              <c:numCache>
                <c:formatCode>General</c:formatCode>
                <c:ptCount val="4"/>
                <c:pt idx="0">
                  <c:v>2022</c:v>
                </c:pt>
                <c:pt idx="1">
                  <c:v>2023</c:v>
                </c:pt>
                <c:pt idx="2">
                  <c:v>2024</c:v>
                </c:pt>
                <c:pt idx="3">
                  <c:v>2025</c:v>
                </c:pt>
              </c:numCache>
            </c:numRef>
          </c:cat>
          <c:val>
            <c:numRef>
              <c:f>'CN '!$O$3:$O$6</c:f>
              <c:numCache>
                <c:formatCode>General</c:formatCode>
                <c:ptCount val="4"/>
                <c:pt idx="0">
                  <c:v>102</c:v>
                </c:pt>
                <c:pt idx="1">
                  <c:v>150</c:v>
                </c:pt>
                <c:pt idx="2">
                  <c:v>125</c:v>
                </c:pt>
                <c:pt idx="3">
                  <c:v>215</c:v>
                </c:pt>
              </c:numCache>
            </c:numRef>
          </c:val>
          <c:extLst>
            <c:ext xmlns:c16="http://schemas.microsoft.com/office/drawing/2014/chart" uri="{C3380CC4-5D6E-409C-BE32-E72D297353CC}">
              <c16:uniqueId val="{0000000F-1745-4869-9A5F-32BD7A3B74C2}"/>
            </c:ext>
          </c:extLst>
        </c:ser>
        <c:dLbls>
          <c:showLegendKey val="0"/>
          <c:showVal val="0"/>
          <c:showCatName val="0"/>
          <c:showSerName val="0"/>
          <c:showPercent val="0"/>
          <c:showBubbleSize val="0"/>
          <c:showLeaderLines val="0"/>
        </c:dLbls>
        <c:overlap val="100"/>
        <c:gapWidth val="0"/>
        <c:axId val="1145970438"/>
        <c:axId val="-1349760029"/>
      </c:barChart>
      <c:catAx>
        <c:axId val="1145970438"/>
        <c:scaling>
          <c:orientation val="minMax"/>
        </c:scaling>
        <c:delete val="0"/>
        <c:axPos val="b"/>
        <c:numFmt formatCode="General" sourceLinked="1"/>
        <c:majorTickMark val="none"/>
        <c:minorTickMark val="none"/>
        <c:tickLblPos val="nextTo"/>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1349760029"/>
        <c:crosses val="autoZero"/>
        <c:auto val="1"/>
        <c:lblOffset val="100"/>
        <c:noMultiLvlLbl val="0"/>
      </c:catAx>
      <c:valAx>
        <c:axId val="-1349760029"/>
        <c:scaling>
          <c:orientation val="minMax"/>
        </c:scaling>
        <c:delete val="0"/>
        <c:axPos val="l"/>
        <c:majorGridlines>
          <c:spPr>
            <a:ln w="9525" cap="flat" cmpd="sng">
              <a:solidFill>
                <a:schemeClr val="tx1">
                  <a:lumMod val="15000"/>
                  <a:lumOff val="85000"/>
                </a:schemeClr>
              </a:solidFill>
              <a:round/>
            </a:ln>
            <a:effectLst/>
          </c:spPr>
        </c:majorGridlines>
        <c:numFmt formatCode="General" sourceLinked="1"/>
        <c:majorTickMark val="none"/>
        <c:minorTickMark val="none"/>
        <c:tickLblPos val="nextTo"/>
        <c:spPr>
          <a:noFill/>
          <a:ln w="12700">
            <a:noFill/>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1145970438"/>
        <c:crosses val="autoZero"/>
        <c:crossBetween val="between"/>
      </c:valAx>
      <c:spPr>
        <a:noFill/>
        <a:ln w="12700">
          <a:noFill/>
        </a:ln>
        <a:effectLst/>
      </c:spPr>
    </c:plotArea>
    <c:legend>
      <c:legendPos val="b"/>
      <c:layout/>
      <c:overlay val="0"/>
      <c:spPr>
        <a:noFill/>
        <a:ln w="12700">
          <a:noFill/>
        </a:ln>
        <a:effectLst/>
      </c:spPr>
      <c:txPr>
        <a:bodyPr vert="horz" rot="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solidFill>
        <a:schemeClr val="tx1">
          <a:lumMod val="15000"/>
          <a:lumOff val="85000"/>
        </a:schemeClr>
      </a:solidFill>
      <a:round/>
    </a:ln>
    <a:effectLst/>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a:pPr>
            <a:r>
              <a:rPr lang="en-US" sz="1400" b="0" i="0" u="none" baseline="0">
                <a:solidFill>
                  <a:schemeClr val="tx1">
                    <a:lumMod val="65000"/>
                    <a:lumOff val="35000"/>
                  </a:schemeClr>
                </a:solidFill>
                <a:latin typeface="+mn-lt"/>
                <a:ea typeface="+mn-ea"/>
                <a:cs typeface="+mn-cs"/>
              </a:rPr>
              <a:t>Evolution of Net Zero and Carbon Neutral methodology</a:t>
            </a:r>
            <a:r>
              <a:rPr lang="en-US" sz="1400" b="0" i="0" u="none" baseline="0">
                <a:solidFill>
                  <a:schemeClr val="tx1">
                    <a:lumMod val="65000"/>
                    <a:lumOff val="35000"/>
                  </a:schemeClr>
                </a:solidFill>
                <a:latin typeface="+mn-lt"/>
                <a:ea typeface="+mn-ea"/>
                <a:cs typeface="+mn-cs"/>
              </a:rPr>
              <a:t> </a:t>
            </a:r>
          </a:p>
        </c:rich>
      </c:tx>
      <c:layout/>
      <c:overlay val="0"/>
      <c:spPr>
        <a:noFill/>
        <a:ln w="12700">
          <a:noFill/>
        </a:ln>
        <a:effectLst/>
      </c:spPr>
    </c:title>
    <c:autoTitleDeleted val="0"/>
    <c:plotArea>
      <c:layout/>
      <c:barChart>
        <c:barDir val="col"/>
        <c:grouping val="stacked"/>
        <c:varyColors val="0"/>
        <c:ser>
          <c:idx val="0"/>
          <c:order val="0"/>
          <c:tx>
            <c:strRef>
              <c:f>'CN '!$B$1</c:f>
              <c:strCache>
                <c:ptCount val="1"/>
                <c:pt idx="0">
                  <c:v>pure CN</c:v>
                </c:pt>
              </c:strCache>
            </c:strRef>
          </c:tx>
          <c:spPr>
            <a:solidFill>
              <a:srgbClr val="6E90EE"/>
            </a:solidFill>
            <a:ln w="12700">
              <a:noFill/>
            </a:ln>
            <a:effectLst/>
          </c:spPr>
          <c:invertIfNegative val="0"/>
          <c:cat>
            <c:numRef>
              <c:f>'CN '!$A$2:$A$6</c:f>
              <c:numCache>
                <c:formatCode>General</c:formatCode>
                <c:ptCount val="5"/>
                <c:pt idx="0">
                  <c:v>2021</c:v>
                </c:pt>
                <c:pt idx="1">
                  <c:v>2022</c:v>
                </c:pt>
                <c:pt idx="2">
                  <c:v>2023</c:v>
                </c:pt>
                <c:pt idx="3">
                  <c:v>2024</c:v>
                </c:pt>
                <c:pt idx="4">
                  <c:v>2025</c:v>
                </c:pt>
              </c:numCache>
            </c:numRef>
          </c:cat>
          <c:val>
            <c:numRef>
              <c:f>'CN '!$B$2:$B$6</c:f>
              <c:numCache>
                <c:formatCode>General</c:formatCode>
                <c:ptCount val="5"/>
                <c:pt idx="0">
                  <c:v>110</c:v>
                </c:pt>
                <c:pt idx="1">
                  <c:v>99</c:v>
                </c:pt>
                <c:pt idx="2">
                  <c:v>106</c:v>
                </c:pt>
                <c:pt idx="3">
                  <c:v>97</c:v>
                </c:pt>
                <c:pt idx="4">
                  <c:v>91</c:v>
                </c:pt>
              </c:numCache>
            </c:numRef>
          </c:val>
          <c:extLst>
            <c:ext xmlns:c16="http://schemas.microsoft.com/office/drawing/2014/chart" uri="{C3380CC4-5D6E-409C-BE32-E72D297353CC}">
              <c16:uniqueId val="{00000000-6DAD-47C2-BF8A-71A1564B3485}"/>
            </c:ext>
          </c:extLst>
        </c:ser>
        <c:ser>
          <c:idx val="1"/>
          <c:order val="1"/>
          <c:tx>
            <c:strRef>
              <c:f>'CN '!$C$1</c:f>
              <c:strCache>
                <c:ptCount val="1"/>
                <c:pt idx="0">
                  <c:v>GOV </c:v>
                </c:pt>
              </c:strCache>
            </c:strRef>
          </c:tx>
          <c:spPr>
            <a:solidFill>
              <a:srgbClr val="FF0066"/>
            </a:solidFill>
            <a:ln w="12700">
              <a:noFill/>
            </a:ln>
            <a:effectLst/>
          </c:spPr>
          <c:invertIfNegative val="0"/>
          <c:cat>
            <c:numRef>
              <c:f>'CN '!$A$2:$A$6</c:f>
              <c:numCache>
                <c:formatCode>General</c:formatCode>
                <c:ptCount val="5"/>
                <c:pt idx="0">
                  <c:v>2021</c:v>
                </c:pt>
                <c:pt idx="1">
                  <c:v>2022</c:v>
                </c:pt>
                <c:pt idx="2">
                  <c:v>2023</c:v>
                </c:pt>
                <c:pt idx="3">
                  <c:v>2024</c:v>
                </c:pt>
                <c:pt idx="4">
                  <c:v>2025</c:v>
                </c:pt>
              </c:numCache>
            </c:numRef>
          </c:cat>
          <c:val>
            <c:numRef>
              <c:f>'CN '!$C$2:$C$6</c:f>
              <c:numCache>
                <c:formatCode>General</c:formatCode>
                <c:ptCount val="5"/>
                <c:pt idx="0">
                  <c:v>0</c:v>
                </c:pt>
                <c:pt idx="1">
                  <c:v>35</c:v>
                </c:pt>
                <c:pt idx="2">
                  <c:v>72</c:v>
                </c:pt>
                <c:pt idx="3">
                  <c:v>55</c:v>
                </c:pt>
                <c:pt idx="4">
                  <c:v>55</c:v>
                </c:pt>
              </c:numCache>
            </c:numRef>
          </c:val>
          <c:extLst>
            <c:ext xmlns:c16="http://schemas.microsoft.com/office/drawing/2014/chart" uri="{C3380CC4-5D6E-409C-BE32-E72D297353CC}">
              <c16:uniqueId val="{00000001-6DAD-47C2-BF8A-71A1564B3485}"/>
            </c:ext>
          </c:extLst>
        </c:ser>
        <c:ser>
          <c:idx val="2"/>
          <c:order val="2"/>
          <c:tx>
            <c:strRef>
              <c:f>'CN '!$D$1</c:f>
              <c:strCache>
                <c:ptCount val="1"/>
                <c:pt idx="0">
                  <c:v>overlap  in nz</c:v>
                </c:pt>
              </c:strCache>
            </c:strRef>
          </c:tx>
          <c:spPr>
            <a:solidFill>
              <a:srgbClr val="9D86BD"/>
            </a:solidFill>
            <a:ln w="12700">
              <a:noFill/>
            </a:ln>
            <a:effectLst/>
          </c:spPr>
          <c:invertIfNegative val="0"/>
          <c:cat>
            <c:numRef>
              <c:f>'CN '!$A$2:$A$6</c:f>
              <c:numCache>
                <c:formatCode>General</c:formatCode>
                <c:ptCount val="5"/>
                <c:pt idx="0">
                  <c:v>2021</c:v>
                </c:pt>
                <c:pt idx="1">
                  <c:v>2022</c:v>
                </c:pt>
                <c:pt idx="2">
                  <c:v>2023</c:v>
                </c:pt>
                <c:pt idx="3">
                  <c:v>2024</c:v>
                </c:pt>
                <c:pt idx="4">
                  <c:v>2025</c:v>
                </c:pt>
              </c:numCache>
            </c:numRef>
          </c:cat>
          <c:val>
            <c:numRef>
              <c:f>'CN '!$D$2:$D$6</c:f>
              <c:numCache>
                <c:formatCode>General</c:formatCode>
                <c:ptCount val="5"/>
                <c:pt idx="0">
                  <c:v>43</c:v>
                </c:pt>
                <c:pt idx="1">
                  <c:v>57</c:v>
                </c:pt>
                <c:pt idx="2">
                  <c:v>69</c:v>
                </c:pt>
                <c:pt idx="3">
                  <c:v>72</c:v>
                </c:pt>
                <c:pt idx="4">
                  <c:v>11</c:v>
                </c:pt>
              </c:numCache>
            </c:numRef>
          </c:val>
          <c:extLst>
            <c:ext xmlns:c16="http://schemas.microsoft.com/office/drawing/2014/chart" uri="{C3380CC4-5D6E-409C-BE32-E72D297353CC}">
              <c16:uniqueId val="{00000002-6DAD-47C2-BF8A-71A1564B3485}"/>
            </c:ext>
          </c:extLst>
        </c:ser>
        <c:ser>
          <c:idx val="3"/>
          <c:order val="3"/>
          <c:tx>
            <c:strRef>
              <c:f>'CN '!$E$1</c:f>
              <c:strCache>
                <c:ptCount val="1"/>
                <c:pt idx="0">
                  <c:v>nz</c:v>
                </c:pt>
              </c:strCache>
            </c:strRef>
          </c:tx>
          <c:spPr>
            <a:solidFill>
              <a:srgbClr val="9373C0"/>
            </a:solidFill>
            <a:ln w="12700">
              <a:noFill/>
            </a:ln>
            <a:effectLst/>
          </c:spPr>
          <c:invertIfNegative val="0"/>
          <c:cat>
            <c:numRef>
              <c:f>'CN '!$A$2:$A$6</c:f>
              <c:numCache>
                <c:formatCode>General</c:formatCode>
                <c:ptCount val="5"/>
                <c:pt idx="0">
                  <c:v>2021</c:v>
                </c:pt>
                <c:pt idx="1">
                  <c:v>2022</c:v>
                </c:pt>
                <c:pt idx="2">
                  <c:v>2023</c:v>
                </c:pt>
                <c:pt idx="3">
                  <c:v>2024</c:v>
                </c:pt>
                <c:pt idx="4">
                  <c:v>2025</c:v>
                </c:pt>
              </c:numCache>
            </c:numRef>
          </c:cat>
          <c:val>
            <c:numRef>
              <c:f>'CN '!$E$2:$E$6</c:f>
              <c:numCache>
                <c:formatCode>General</c:formatCode>
                <c:ptCount val="5"/>
                <c:pt idx="0">
                  <c:v>83</c:v>
                </c:pt>
                <c:pt idx="1">
                  <c:v>131</c:v>
                </c:pt>
                <c:pt idx="2">
                  <c:v>128</c:v>
                </c:pt>
                <c:pt idx="3">
                  <c:v>154</c:v>
                </c:pt>
                <c:pt idx="4">
                  <c:v>242</c:v>
                </c:pt>
              </c:numCache>
            </c:numRef>
          </c:val>
          <c:extLst>
            <c:ext xmlns:c16="http://schemas.microsoft.com/office/drawing/2014/chart" uri="{C3380CC4-5D6E-409C-BE32-E72D297353CC}">
              <c16:uniqueId val="{00000003-6DAD-47C2-BF8A-71A1564B3485}"/>
            </c:ext>
          </c:extLst>
        </c:ser>
        <c:dLbls>
          <c:showLegendKey val="0"/>
          <c:showVal val="0"/>
          <c:showCatName val="0"/>
          <c:showSerName val="0"/>
          <c:showPercent val="0"/>
          <c:showBubbleSize val="0"/>
          <c:showLeaderLines val="0"/>
        </c:dLbls>
        <c:overlap val="100"/>
        <c:gapWidth val="0"/>
        <c:axId val="2083195194"/>
        <c:axId val="1343959440"/>
      </c:barChart>
      <c:catAx>
        <c:axId val="2083195194"/>
        <c:scaling>
          <c:orientation val="minMax"/>
        </c:scaling>
        <c:delete val="0"/>
        <c:axPos val="b"/>
        <c:numFmt formatCode="General" sourceLinked="1"/>
        <c:majorTickMark val="none"/>
        <c:minorTickMark val="none"/>
        <c:tickLblPos val="nextTo"/>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1343959440"/>
        <c:crosses val="autoZero"/>
        <c:auto val="1"/>
        <c:lblOffset val="100"/>
        <c:noMultiLvlLbl val="0"/>
      </c:catAx>
      <c:valAx>
        <c:axId val="1343959440"/>
        <c:scaling>
          <c:orientation val="minMax"/>
        </c:scaling>
        <c:delete val="0"/>
        <c:axPos val="l"/>
        <c:majorGridlines>
          <c:spPr>
            <a:ln w="9525" cap="flat" cmpd="sng">
              <a:solidFill>
                <a:schemeClr val="tx1">
                  <a:lumMod val="15000"/>
                  <a:lumOff val="85000"/>
                </a:schemeClr>
              </a:solidFill>
              <a:round/>
            </a:ln>
            <a:effectLst/>
          </c:spPr>
        </c:majorGridlines>
        <c:numFmt formatCode="General" sourceLinked="1"/>
        <c:majorTickMark val="none"/>
        <c:minorTickMark val="none"/>
        <c:tickLblPos val="nextTo"/>
        <c:spPr>
          <a:noFill/>
          <a:ln w="12700">
            <a:noFill/>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2083195194"/>
        <c:crosses val="autoZero"/>
        <c:crossBetween val="between"/>
      </c:valAx>
      <c:spPr>
        <a:noFill/>
        <a:ln w="12700">
          <a:noFill/>
        </a:ln>
        <a:effectLst/>
      </c:spPr>
    </c:plotArea>
    <c:legend>
      <c:legendPos val="b"/>
      <c:layout/>
      <c:overlay val="0"/>
      <c:spPr>
        <a:noFill/>
        <a:ln w="12700">
          <a:noFill/>
        </a:ln>
        <a:effectLst/>
      </c:spPr>
      <c:txPr>
        <a:bodyPr vert="horz" rot="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solidFill>
        <a:schemeClr val="tx1">
          <a:lumMod val="15000"/>
          <a:lumOff val="85000"/>
        </a:schemeClr>
      </a:solidFill>
      <a:round/>
    </a:ln>
    <a:effectLst/>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lang="en-US" sz="1600" b="1" i="0" u="none" baseline="0" cap="all" kern="1200" spc="120">
                <a:solidFill>
                  <a:schemeClr val="tx1">
                    <a:lumMod val="65000"/>
                    <a:lumOff val="35000"/>
                  </a:schemeClr>
                </a:solidFill>
                <a:latin typeface="Open Sans Medium"/>
                <a:ea typeface="Open Sans Medium"/>
              </a:defRPr>
            </a:pPr>
            <a:r>
              <a:rPr lang="en-US"/>
              <a:t>Target by region </a:t>
            </a:r>
          </a:p>
        </c:rich>
      </c:tx>
      <c:layout/>
      <c:overlay val="0"/>
      <c:spPr>
        <a:noFill/>
        <a:ln w="12700">
          <a:noFill/>
        </a:ln>
        <a:effectLst/>
      </c:spPr>
    </c:title>
    <c:autoTitleDeleted val="0"/>
    <c:plotArea>
      <c:layout/>
      <c:barChart>
        <c:barDir val="col"/>
        <c:grouping val="stacked"/>
        <c:varyColors val="0"/>
        <c:ser>
          <c:idx val="0"/>
          <c:order val="0"/>
          <c:tx>
            <c:strRef>
              <c:f>'Historical trends'!$AF$5</c:f>
              <c:strCache>
                <c:ptCount val="1"/>
                <c:pt idx="0">
                  <c:v>Asia</c:v>
                </c:pt>
              </c:strCache>
            </c:strRef>
          </c:tx>
          <c:spPr>
            <a:solidFill>
              <a:srgbClr val="0070C0"/>
            </a:solidFill>
            <a:ln w="12700">
              <a:noFill/>
            </a:ln>
            <a:effectLst/>
          </c:spPr>
          <c:invertIfNegative val="0"/>
          <c:dLbls>
            <c:numFmt formatCode="General" sourceLinked="1"/>
            <c:spPr>
              <a:noFill/>
              <a:ln w="12700">
                <a:noFill/>
              </a:ln>
              <a:effectLst/>
            </c:spPr>
            <c:txPr>
              <a:bodyPr vert="horz" rot="0" spcFirstLastPara="1" vertOverflow="ellipsis" anchor="ctr" anchorCtr="1" wrap="square"/>
              <a:lstStyle/>
              <a:p>
                <a:pPr algn="ctr">
                  <a:defRPr lang="en-US" sz="900" b="0" i="0" u="none" baseline="0" kern="1200">
                    <a:solidFill>
                      <a:schemeClr val="bg1"/>
                    </a:solidFill>
                    <a:latin typeface="Open Sans Medium" pitchFamily="2" charset="0"/>
                    <a:ea typeface="Open Sans Medium" pitchFamily="2" charset="0"/>
                    <a:cs typeface="Open Sans Medium" pitchFamily="2" charset="0"/>
                  </a:defRPr>
                </a:pPr>
                <a:endParaRPr lang="en-US"/>
              </a:p>
            </c:txPr>
            <c:dLblPos val="ctr"/>
            <c:showLegendKey val="0"/>
            <c:showVal val="1"/>
            <c:showCatName val="0"/>
            <c:showSerName val="0"/>
            <c:showPercent val="0"/>
            <c:showBubbleSize val="0"/>
            <c:showLeaderLines val="1"/>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strRef>
              <c:f>'Historical trends'!$AG$4:$AI$4</c:f>
              <c:strCache>
                <c:ptCount val="3"/>
                <c:pt idx="0">
                  <c:v>CN</c:v>
                </c:pt>
                <c:pt idx="1">
                  <c:v>NZ</c:v>
                </c:pt>
                <c:pt idx="2">
                  <c:v>SBTi short term </c:v>
                </c:pt>
              </c:strCache>
            </c:strRef>
          </c:cat>
          <c:val>
            <c:numRef>
              <c:f>'Historical trends'!$AG$5:$AI$5</c:f>
              <c:numCache>
                <c:formatCode>0</c:formatCode>
                <c:ptCount val="3"/>
                <c:pt idx="0">
                  <c:v>1</c:v>
                </c:pt>
                <c:pt idx="1">
                  <c:v>62</c:v>
                </c:pt>
                <c:pt idx="2">
                  <c:v>29</c:v>
                </c:pt>
              </c:numCache>
            </c:numRef>
          </c:val>
          <c:extLst>
            <c:ext xmlns:c16="http://schemas.microsoft.com/office/drawing/2014/chart" uri="{C3380CC4-5D6E-409C-BE32-E72D297353CC}">
              <c16:uniqueId val="{00000000-42CE-4E23-A393-5866BA6F68B5}"/>
            </c:ext>
          </c:extLst>
        </c:ser>
        <c:ser>
          <c:idx val="1"/>
          <c:order val="1"/>
          <c:tx>
            <c:strRef>
              <c:f>'Historical trends'!$AF$6</c:f>
              <c:strCache>
                <c:ptCount val="1"/>
                <c:pt idx="0">
                  <c:v>Europe</c:v>
                </c:pt>
              </c:strCache>
            </c:strRef>
          </c:tx>
          <c:spPr>
            <a:solidFill>
              <a:srgbClr val="4B135E"/>
            </a:solidFill>
            <a:ln w="12700">
              <a:noFill/>
            </a:ln>
            <a:effectLst/>
          </c:spPr>
          <c:invertIfNegative val="0"/>
          <c:dLbls>
            <c:numFmt formatCode="General" sourceLinked="1"/>
            <c:spPr>
              <a:noFill/>
              <a:ln w="12700">
                <a:noFill/>
              </a:ln>
              <a:effectLst/>
            </c:spPr>
            <c:txPr>
              <a:bodyPr vert="horz" rot="0" spcFirstLastPara="1" vertOverflow="ellipsis" anchor="ctr" anchorCtr="1" wrap="square"/>
              <a:lstStyle/>
              <a:p>
                <a:pPr algn="ctr">
                  <a:defRPr lang="en-US" sz="900" b="0" i="0" u="none" baseline="0" kern="1200">
                    <a:solidFill>
                      <a:schemeClr val="bg1"/>
                    </a:solidFill>
                    <a:latin typeface="Open Sans Medium" pitchFamily="2" charset="0"/>
                    <a:ea typeface="Open Sans Medium" pitchFamily="2" charset="0"/>
                    <a:cs typeface="Open Sans Medium" pitchFamily="2" charset="0"/>
                  </a:defRPr>
                </a:pPr>
                <a:endParaRPr lang="en-US"/>
              </a:p>
            </c:txPr>
            <c:dLblPos val="ctr"/>
            <c:showLegendKey val="0"/>
            <c:showVal val="1"/>
            <c:showCatName val="0"/>
            <c:showSerName val="0"/>
            <c:showPercent val="0"/>
            <c:showBubbleSize val="0"/>
            <c:showLeaderLines val="1"/>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strRef>
              <c:f>'Historical trends'!$AG$4:$AI$4</c:f>
              <c:strCache>
                <c:ptCount val="3"/>
                <c:pt idx="0">
                  <c:v>CN</c:v>
                </c:pt>
                <c:pt idx="1">
                  <c:v>NZ</c:v>
                </c:pt>
                <c:pt idx="2">
                  <c:v>SBTi short term </c:v>
                </c:pt>
              </c:strCache>
            </c:strRef>
          </c:cat>
          <c:val>
            <c:numRef>
              <c:f>'Historical trends'!$AG$6:$AI$6</c:f>
              <c:numCache>
                <c:formatCode>0</c:formatCode>
                <c:ptCount val="3"/>
                <c:pt idx="0">
                  <c:v>54</c:v>
                </c:pt>
                <c:pt idx="1">
                  <c:v>95</c:v>
                </c:pt>
                <c:pt idx="2">
                  <c:v>68</c:v>
                </c:pt>
              </c:numCache>
            </c:numRef>
          </c:val>
          <c:extLst>
            <c:ext xmlns:c16="http://schemas.microsoft.com/office/drawing/2014/chart" uri="{C3380CC4-5D6E-409C-BE32-E72D297353CC}">
              <c16:uniqueId val="{00000001-42CE-4E23-A393-5866BA6F68B5}"/>
            </c:ext>
          </c:extLst>
        </c:ser>
        <c:ser>
          <c:idx val="2"/>
          <c:order val="2"/>
          <c:tx>
            <c:strRef>
              <c:f>'Historical trends'!$AF$7</c:f>
              <c:strCache>
                <c:ptCount val="1"/>
                <c:pt idx="0">
                  <c:v>North America</c:v>
                </c:pt>
              </c:strCache>
            </c:strRef>
          </c:tx>
          <c:spPr>
            <a:solidFill>
              <a:srgbClr val="38428C"/>
            </a:solidFill>
            <a:ln w="12700">
              <a:noFill/>
            </a:ln>
            <a:effectLst/>
          </c:spPr>
          <c:invertIfNegative val="0"/>
          <c:dLbls>
            <c:numFmt formatCode="General" sourceLinked="1"/>
            <c:spPr>
              <a:noFill/>
              <a:ln w="12700">
                <a:noFill/>
              </a:ln>
              <a:effectLst/>
            </c:spPr>
            <c:txPr>
              <a:bodyPr vert="horz" rot="0" spcFirstLastPara="1" vertOverflow="ellipsis" anchor="ctr" anchorCtr="1" wrap="square"/>
              <a:lstStyle/>
              <a:p>
                <a:pPr algn="ctr">
                  <a:defRPr lang="en-US" sz="900" b="0" i="0" u="none" baseline="0" kern="1200">
                    <a:solidFill>
                      <a:schemeClr val="bg1"/>
                    </a:solidFill>
                    <a:latin typeface="Open Sans Medium" pitchFamily="2" charset="0"/>
                    <a:ea typeface="Open Sans Medium" pitchFamily="2" charset="0"/>
                    <a:cs typeface="Open Sans Medium" pitchFamily="2" charset="0"/>
                  </a:defRPr>
                </a:pPr>
                <a:endParaRPr lang="en-US"/>
              </a:p>
            </c:txPr>
            <c:dLblPos val="ctr"/>
            <c:showLegendKey val="0"/>
            <c:showVal val="1"/>
            <c:showCatName val="0"/>
            <c:showSerName val="0"/>
            <c:showPercent val="0"/>
            <c:showBubbleSize val="0"/>
            <c:showLeaderLines val="1"/>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strRef>
              <c:f>'Historical trends'!$AG$4:$AI$4</c:f>
              <c:strCache>
                <c:ptCount val="3"/>
                <c:pt idx="0">
                  <c:v>CN</c:v>
                </c:pt>
                <c:pt idx="1">
                  <c:v>NZ</c:v>
                </c:pt>
                <c:pt idx="2">
                  <c:v>SBTi short term </c:v>
                </c:pt>
              </c:strCache>
            </c:strRef>
          </c:cat>
          <c:val>
            <c:numRef>
              <c:f>'Historical trends'!$AG$7:$AI$7</c:f>
              <c:numCache>
                <c:formatCode>0</c:formatCode>
                <c:ptCount val="3"/>
                <c:pt idx="0">
                  <c:v>0</c:v>
                </c:pt>
                <c:pt idx="1">
                  <c:v>82</c:v>
                </c:pt>
                <c:pt idx="2">
                  <c:v>59</c:v>
                </c:pt>
              </c:numCache>
            </c:numRef>
          </c:val>
          <c:extLst>
            <c:ext xmlns:c16="http://schemas.microsoft.com/office/drawing/2014/chart" uri="{C3380CC4-5D6E-409C-BE32-E72D297353CC}">
              <c16:uniqueId val="{00000002-42CE-4E23-A393-5866BA6F68B5}"/>
            </c:ext>
          </c:extLst>
        </c:ser>
        <c:ser>
          <c:idx val="3"/>
          <c:order val="3"/>
          <c:tx>
            <c:strRef>
              <c:f>'Historical trends'!$AF$8</c:f>
              <c:strCache>
                <c:ptCount val="1"/>
                <c:pt idx="0">
                  <c:v>Other </c:v>
                </c:pt>
              </c:strCache>
            </c:strRef>
          </c:tx>
          <c:spPr>
            <a:solidFill>
              <a:srgbClr val="B0E8E6"/>
            </a:solidFill>
            <a:ln w="12700">
              <a:noFill/>
            </a:ln>
            <a:effectLst/>
          </c:spPr>
          <c:invertIfNegative val="0"/>
          <c:dLbls>
            <c:numFmt formatCode="General" sourceLinked="1"/>
            <c:spPr>
              <a:noFill/>
              <a:ln w="12700">
                <a:noFill/>
              </a:ln>
              <a:effectLst/>
            </c:spPr>
            <c:txPr>
              <a:bodyPr vert="horz" rot="0" spcFirstLastPara="1" vertOverflow="ellipsis" anchor="ctr" anchorCtr="1" wrap="square"/>
              <a:lstStyle/>
              <a:p>
                <a:pPr algn="ctr">
                  <a:defRPr lang="en-US" sz="900" b="0" i="0" u="none" baseline="0" kern="1200">
                    <a:solidFill>
                      <a:schemeClr val="bg1"/>
                    </a:solidFill>
                    <a:latin typeface="Open Sans Medium" pitchFamily="2" charset="0"/>
                    <a:ea typeface="Open Sans Medium" pitchFamily="2" charset="0"/>
                    <a:cs typeface="Open Sans Medium" pitchFamily="2" charset="0"/>
                  </a:defRPr>
                </a:pPr>
                <a:endParaRPr lang="en-US"/>
              </a:p>
            </c:txPr>
            <c:dLblPos val="ctr"/>
            <c:showLegendKey val="0"/>
            <c:showVal val="1"/>
            <c:showCatName val="0"/>
            <c:showSerName val="0"/>
            <c:showPercent val="0"/>
            <c:showBubbleSize val="0"/>
            <c:showLeaderLines val="1"/>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strRef>
              <c:f>'Historical trends'!$AG$4:$AI$4</c:f>
              <c:strCache>
                <c:ptCount val="3"/>
                <c:pt idx="0">
                  <c:v>CN</c:v>
                </c:pt>
                <c:pt idx="1">
                  <c:v>NZ</c:v>
                </c:pt>
                <c:pt idx="2">
                  <c:v>SBTi short term </c:v>
                </c:pt>
              </c:strCache>
            </c:strRef>
          </c:cat>
          <c:val>
            <c:numRef>
              <c:f>'Historical trends'!$AG$8:$AI$8</c:f>
              <c:numCache>
                <c:formatCode>General</c:formatCode>
                <c:ptCount val="3"/>
                <c:pt idx="0">
                  <c:v>1</c:v>
                </c:pt>
                <c:pt idx="1">
                  <c:v>14</c:v>
                </c:pt>
                <c:pt idx="2">
                  <c:v>1</c:v>
                </c:pt>
              </c:numCache>
            </c:numRef>
          </c:val>
          <c:extLst>
            <c:ext xmlns:c16="http://schemas.microsoft.com/office/drawing/2014/chart" uri="{C3380CC4-5D6E-409C-BE32-E72D297353CC}">
              <c16:uniqueId val="{00000003-42CE-4E23-A393-5866BA6F68B5}"/>
            </c:ext>
          </c:extLst>
        </c:ser>
        <c:dLbls>
          <c:showLegendKey val="0"/>
          <c:showVal val="1"/>
          <c:showCatName val="0"/>
          <c:showSerName val="0"/>
          <c:showPercent val="0"/>
          <c:showBubbleSize val="0"/>
          <c:showLeaderLines val="1"/>
        </c:dLbls>
        <c:overlap val="100"/>
        <c:gapWidth val="63"/>
        <c:axId val="-2071137988"/>
        <c:axId val="-2032931901"/>
      </c:barChart>
      <c:catAx>
        <c:axId val="-2071137988"/>
        <c:scaling>
          <c:orientation val="minMax"/>
        </c:scaling>
        <c:delete val="0"/>
        <c:axPos val="b"/>
        <c:numFmt formatCode="General" sourceLinked="1"/>
        <c:majorTickMark val="none"/>
        <c:minorTickMark val="none"/>
        <c:tickLblPos val="nextTo"/>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800" b="0" i="0" u="none" baseline="0" cap="all" kern="1200" spc="120">
                <a:solidFill>
                  <a:schemeClr val="tx1">
                    <a:lumMod val="65000"/>
                    <a:lumOff val="35000"/>
                  </a:schemeClr>
                </a:solidFill>
                <a:latin typeface="Open Sans Medium" pitchFamily="2" charset="0"/>
                <a:ea typeface="Open Sans Medium" pitchFamily="2" charset="0"/>
                <a:cs typeface="Open Sans Medium" pitchFamily="2" charset="0"/>
              </a:defRPr>
            </a:pPr>
            <a:endParaRPr lang="en-US"/>
          </a:p>
        </c:txPr>
        <c:crossAx val="-2032931901"/>
        <c:crosses val="autoZero"/>
        <c:auto val="1"/>
        <c:lblOffset val="100"/>
        <c:noMultiLvlLbl val="0"/>
      </c:catAx>
      <c:valAx>
        <c:axId val="-2032931901"/>
        <c:scaling>
          <c:orientation val="minMax"/>
        </c:scaling>
        <c:delete val="1"/>
        <c:axPos val="l"/>
        <c:majorTickMark val="none"/>
        <c:minorTickMark val="none"/>
        <c:tickLblPos val="nextTo"/>
        <c:spPr>
          <a:ln w="12700" cap="flat" cmpd="sng"/>
        </c:spPr>
        <c:crossAx val="-2071137988"/>
        <c:crosses val="autoZero"/>
        <c:crossBetween val="between"/>
      </c:valAx>
      <c:spPr>
        <a:noFill/>
        <a:ln w="12700">
          <a:noFill/>
        </a:ln>
        <a:effectLst/>
      </c:spPr>
    </c:plotArea>
    <c:legend>
      <c:legendPos val="tr"/>
      <c:layout/>
      <c:overlay val="1"/>
      <c:spPr>
        <a:noFill/>
        <a:ln w="12700">
          <a:noFill/>
        </a:ln>
        <a:effectLst/>
      </c:spPr>
      <c:txPr>
        <a:bodyPr vert="horz" rot="0" spcFirstLastPara="1" vertOverflow="ellipsis" anchor="ctr" anchorCtr="1" wrap="square"/>
        <a:lstStyle/>
        <a:p>
          <a:pPr>
            <a:defRPr lang="en-US" sz="900" b="0" i="0" u="none" baseline="0" kern="1200">
              <a:solidFill>
                <a:schemeClr val="tx1">
                  <a:lumMod val="65000"/>
                  <a:lumOff val="35000"/>
                </a:schemeClr>
              </a:solidFill>
              <a:latin typeface="Open Sans Medium" pitchFamily="2" charset="0"/>
              <a:ea typeface="Open Sans Medium" pitchFamily="2" charset="0"/>
              <a:cs typeface="Open Sans Medium"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solidFill>
        <a:schemeClr val="tx1">
          <a:lumMod val="15000"/>
          <a:lumOff val="85000"/>
        </a:schemeClr>
      </a:solidFill>
      <a:round/>
    </a:ln>
    <a:effectLst/>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lang="en-US" sz="1400" b="0" i="0" u="none" baseline="0" kern="1200" spc="0">
                <a:solidFill>
                  <a:schemeClr val="tx1">
                    <a:lumMod val="65000"/>
                    <a:lumOff val="35000"/>
                  </a:schemeClr>
                </a:solidFill>
                <a:latin typeface="Open Sans Medium"/>
                <a:ea typeface="Open Sans Medium"/>
              </a:defRPr>
            </a:pPr>
            <a:r>
              <a:rPr lang="en-US"/>
              <a:t>Regions and their targets </a:t>
            </a:r>
          </a:p>
        </c:rich>
      </c:tx>
      <c:layout/>
      <c:overlay val="0"/>
      <c:spPr>
        <a:noFill/>
        <a:ln w="12700">
          <a:noFill/>
        </a:ln>
        <a:effectLst/>
      </c:spPr>
    </c:title>
    <c:autoTitleDeleted val="0"/>
    <c:plotArea>
      <c:layout/>
      <c:barChart>
        <c:barDir val="col"/>
        <c:grouping val="percentStacked"/>
        <c:varyColors val="0"/>
        <c:ser>
          <c:idx val="0"/>
          <c:order val="0"/>
          <c:tx>
            <c:strRef>
              <c:f>'Historical trends'!$D$98</c:f>
              <c:strCache>
                <c:ptCount val="1"/>
                <c:pt idx="0">
                  <c:v>SBTi short term </c:v>
                </c:pt>
              </c:strCache>
            </c:strRef>
          </c:tx>
          <c:spPr>
            <a:solidFill>
              <a:srgbClr val="0070B9"/>
            </a:solidFill>
            <a:ln w="12700">
              <a:noFill/>
            </a:ln>
            <a:effectLst/>
          </c:spPr>
          <c:invertIfNegative val="0"/>
          <c:dLbls>
            <c:numFmt formatCode="General" sourceLinked="1"/>
            <c:spPr>
              <a:noFill/>
              <a:ln w="12700">
                <a:noFill/>
              </a:ln>
              <a:effectLst/>
            </c:spPr>
            <c:txPr>
              <a:bodyPr vert="horz" rot="0" spcFirstLastPara="1" vertOverflow="ellipsis" anchor="ctr" anchorCtr="1" wrap="square"/>
              <a:lstStyle/>
              <a:p>
                <a:pPr algn="ctr">
                  <a:defRPr lang="en-US" sz="900" b="0" i="0" u="none" baseline="0" kern="1200">
                    <a:solidFill>
                      <a:schemeClr val="tx1">
                        <a:lumMod val="75000"/>
                        <a:lumOff val="25000"/>
                      </a:schemeClr>
                    </a:solidFill>
                    <a:latin typeface="Open Sans Medium" pitchFamily="2" charset="0"/>
                    <a:ea typeface="Open Sans Medium" pitchFamily="2" charset="0"/>
                    <a:cs typeface="Open Sans Medium" pitchFamily="2" charset="0"/>
                  </a:defRPr>
                </a:pPr>
                <a:endParaRPr lang="en-US"/>
              </a:p>
            </c:txPr>
            <c:dLblPos val="ctr"/>
            <c:showLegendKey val="0"/>
            <c:showVal val="1"/>
            <c:showCatName val="0"/>
            <c:showSerName val="0"/>
            <c:showPercent val="0"/>
            <c:showBubbleSize val="0"/>
            <c:showLeaderLines val="1"/>
            <c:extLst>
              <c:ext xmlns:c15="http://schemas.microsoft.com/office/drawing/2012/chart" uri="{CE6537A1-D6FC-4f65-9D91-7224C49458BB}">
                <c15:showLeaderLines val="1"/>
                <c15:leaderLines>
                  <c:spPr>
                    <a:ln w="9525" cap="flat" cmpd="sng">
                      <a:solidFill>
                        <a:schemeClr val="tx1">
                          <a:lumMod val="35000"/>
                          <a:lumOff val="65000"/>
                        </a:schemeClr>
                      </a:solidFill>
                      <a:round/>
                    </a:ln>
                    <a:effectLst/>
                  </c:spPr>
                </c15:leaderLines>
              </c:ext>
            </c:extLst>
          </c:dLbls>
          <c:cat>
            <c:strRef>
              <c:f>'Historical trends'!$C$99:$C$102</c:f>
              <c:strCache>
                <c:ptCount val="4"/>
                <c:pt idx="0">
                  <c:v>Asia </c:v>
                </c:pt>
                <c:pt idx="1">
                  <c:v>Europe </c:v>
                </c:pt>
                <c:pt idx="2">
                  <c:v>North America</c:v>
                </c:pt>
                <c:pt idx="3">
                  <c:v>Other</c:v>
                </c:pt>
              </c:strCache>
            </c:strRef>
          </c:cat>
          <c:val>
            <c:numRef>
              <c:f>'Historical trends'!$D$99:$D$102</c:f>
              <c:numCache>
                <c:formatCode>General</c:formatCode>
                <c:ptCount val="4"/>
                <c:pt idx="0">
                  <c:v>29</c:v>
                </c:pt>
                <c:pt idx="1">
                  <c:v>68</c:v>
                </c:pt>
                <c:pt idx="2">
                  <c:v>59</c:v>
                </c:pt>
                <c:pt idx="3">
                  <c:v>1</c:v>
                </c:pt>
              </c:numCache>
            </c:numRef>
          </c:val>
          <c:extLst>
            <c:ext xmlns:c16="http://schemas.microsoft.com/office/drawing/2014/chart" uri="{C3380CC4-5D6E-409C-BE32-E72D297353CC}">
              <c16:uniqueId val="{00000000-2B7A-4E1B-9C0F-A2B4306D193B}"/>
            </c:ext>
          </c:extLst>
        </c:ser>
        <c:ser>
          <c:idx val="1"/>
          <c:order val="1"/>
          <c:tx>
            <c:strRef>
              <c:f>'Historical trends'!$E$98</c:f>
              <c:strCache>
                <c:ptCount val="1"/>
                <c:pt idx="0">
                  <c:v>RE100</c:v>
                </c:pt>
              </c:strCache>
            </c:strRef>
          </c:tx>
          <c:spPr>
            <a:solidFill>
              <a:srgbClr val="4D58A7"/>
            </a:solidFill>
            <a:ln w="12700">
              <a:noFill/>
            </a:ln>
            <a:effectLst/>
          </c:spPr>
          <c:invertIfNegative val="0"/>
          <c:dLbls>
            <c:numFmt formatCode="General" sourceLinked="1"/>
            <c:spPr>
              <a:noFill/>
              <a:ln w="12700">
                <a:noFill/>
              </a:ln>
              <a:effectLst/>
            </c:spPr>
            <c:txPr>
              <a:bodyPr vert="horz" rot="0" spcFirstLastPara="1" vertOverflow="ellipsis" anchor="ctr" anchorCtr="1" wrap="square"/>
              <a:lstStyle/>
              <a:p>
                <a:pPr algn="ctr">
                  <a:defRPr lang="en-US" sz="900" b="0" i="0" u="none" baseline="0" kern="1200">
                    <a:solidFill>
                      <a:schemeClr val="tx1">
                        <a:lumMod val="75000"/>
                        <a:lumOff val="25000"/>
                      </a:schemeClr>
                    </a:solidFill>
                    <a:latin typeface="Open Sans Medium" pitchFamily="2" charset="0"/>
                    <a:ea typeface="Open Sans Medium" pitchFamily="2" charset="0"/>
                    <a:cs typeface="Open Sans Medium" pitchFamily="2" charset="0"/>
                  </a:defRPr>
                </a:pPr>
                <a:endParaRPr lang="en-US"/>
              </a:p>
            </c:txPr>
            <c:dLblPos val="ctr"/>
            <c:showLegendKey val="0"/>
            <c:showVal val="1"/>
            <c:showCatName val="0"/>
            <c:showSerName val="0"/>
            <c:showPercent val="0"/>
            <c:showBubbleSize val="0"/>
            <c:showLeaderLines val="1"/>
            <c:extLst>
              <c:ext xmlns:c15="http://schemas.microsoft.com/office/drawing/2012/chart" uri="{CE6537A1-D6FC-4f65-9D91-7224C49458BB}">
                <c15:showLeaderLines val="1"/>
                <c15:leaderLines>
                  <c:spPr>
                    <a:ln w="9525" cap="flat" cmpd="sng">
                      <a:solidFill>
                        <a:schemeClr val="tx1">
                          <a:lumMod val="35000"/>
                          <a:lumOff val="65000"/>
                        </a:schemeClr>
                      </a:solidFill>
                      <a:round/>
                    </a:ln>
                    <a:effectLst/>
                  </c:spPr>
                </c15:leaderLines>
              </c:ext>
            </c:extLst>
          </c:dLbls>
          <c:cat>
            <c:strRef>
              <c:f>'Historical trends'!$C$99:$C$102</c:f>
              <c:strCache>
                <c:ptCount val="4"/>
                <c:pt idx="0">
                  <c:v>Asia </c:v>
                </c:pt>
                <c:pt idx="1">
                  <c:v>Europe </c:v>
                </c:pt>
                <c:pt idx="2">
                  <c:v>North America</c:v>
                </c:pt>
                <c:pt idx="3">
                  <c:v>Other</c:v>
                </c:pt>
              </c:strCache>
            </c:strRef>
          </c:cat>
          <c:val>
            <c:numRef>
              <c:f>'Historical trends'!$E$99:$E$102</c:f>
              <c:numCache>
                <c:formatCode>General</c:formatCode>
                <c:ptCount val="4"/>
                <c:pt idx="0">
                  <c:v>18</c:v>
                </c:pt>
                <c:pt idx="1">
                  <c:v>34</c:v>
                </c:pt>
                <c:pt idx="2">
                  <c:v>22</c:v>
                </c:pt>
                <c:pt idx="3">
                  <c:v>4</c:v>
                </c:pt>
              </c:numCache>
            </c:numRef>
          </c:val>
          <c:extLst>
            <c:ext xmlns:c16="http://schemas.microsoft.com/office/drawing/2014/chart" uri="{C3380CC4-5D6E-409C-BE32-E72D297353CC}">
              <c16:uniqueId val="{00000001-2B7A-4E1B-9C0F-A2B4306D193B}"/>
            </c:ext>
          </c:extLst>
        </c:ser>
        <c:ser>
          <c:idx val="2"/>
          <c:order val="2"/>
          <c:tx>
            <c:strRef>
              <c:f>'Historical trends'!$F$98</c:f>
              <c:strCache>
                <c:ptCount val="1"/>
                <c:pt idx="0">
                  <c:v>Net Zero</c:v>
                </c:pt>
              </c:strCache>
            </c:strRef>
          </c:tx>
          <c:spPr>
            <a:solidFill>
              <a:srgbClr val="00B4B1"/>
            </a:solidFill>
            <a:ln w="12700">
              <a:noFill/>
            </a:ln>
            <a:effectLst/>
          </c:spPr>
          <c:invertIfNegative val="0"/>
          <c:dLbls>
            <c:numFmt formatCode="General" sourceLinked="1"/>
            <c:spPr>
              <a:noFill/>
              <a:ln w="12700">
                <a:noFill/>
              </a:ln>
              <a:effectLst/>
            </c:spPr>
            <c:txPr>
              <a:bodyPr vert="horz" rot="0" spcFirstLastPara="1" vertOverflow="ellipsis" anchor="ctr" anchorCtr="1" wrap="square"/>
              <a:lstStyle/>
              <a:p>
                <a:pPr algn="ctr">
                  <a:defRPr lang="en-US" sz="900" b="0" i="0" u="none" baseline="0" kern="1200">
                    <a:solidFill>
                      <a:schemeClr val="tx1">
                        <a:lumMod val="75000"/>
                        <a:lumOff val="25000"/>
                      </a:schemeClr>
                    </a:solidFill>
                    <a:latin typeface="Open Sans Medium" pitchFamily="2" charset="0"/>
                    <a:ea typeface="Open Sans Medium" pitchFamily="2" charset="0"/>
                    <a:cs typeface="Open Sans Medium" pitchFamily="2" charset="0"/>
                  </a:defRPr>
                </a:pPr>
                <a:endParaRPr lang="en-US"/>
              </a:p>
            </c:txPr>
            <c:dLblPos val="ctr"/>
            <c:showLegendKey val="0"/>
            <c:showVal val="1"/>
            <c:showCatName val="0"/>
            <c:showSerName val="0"/>
            <c:showPercent val="0"/>
            <c:showBubbleSize val="0"/>
            <c:showLeaderLines val="1"/>
            <c:extLst>
              <c:ext xmlns:c15="http://schemas.microsoft.com/office/drawing/2012/chart" uri="{CE6537A1-D6FC-4f65-9D91-7224C49458BB}">
                <c15:showLeaderLines val="1"/>
                <c15:leaderLines>
                  <c:spPr>
                    <a:ln w="9525" cap="flat" cmpd="sng">
                      <a:solidFill>
                        <a:schemeClr val="tx1">
                          <a:lumMod val="35000"/>
                          <a:lumOff val="65000"/>
                        </a:schemeClr>
                      </a:solidFill>
                      <a:round/>
                    </a:ln>
                    <a:effectLst/>
                  </c:spPr>
                </c15:leaderLines>
              </c:ext>
            </c:extLst>
          </c:dLbls>
          <c:cat>
            <c:strRef>
              <c:f>'Historical trends'!$C$99:$C$102</c:f>
              <c:strCache>
                <c:ptCount val="4"/>
                <c:pt idx="0">
                  <c:v>Asia </c:v>
                </c:pt>
                <c:pt idx="1">
                  <c:v>Europe </c:v>
                </c:pt>
                <c:pt idx="2">
                  <c:v>North America</c:v>
                </c:pt>
                <c:pt idx="3">
                  <c:v>Other</c:v>
                </c:pt>
              </c:strCache>
            </c:strRef>
          </c:cat>
          <c:val>
            <c:numRef>
              <c:f>'Historical trends'!$F$99:$F$102</c:f>
              <c:numCache>
                <c:formatCode>General</c:formatCode>
                <c:ptCount val="4"/>
                <c:pt idx="0">
                  <c:v>62</c:v>
                </c:pt>
                <c:pt idx="1">
                  <c:v>95</c:v>
                </c:pt>
                <c:pt idx="2">
                  <c:v>82</c:v>
                </c:pt>
                <c:pt idx="3">
                  <c:v>14</c:v>
                </c:pt>
              </c:numCache>
            </c:numRef>
          </c:val>
          <c:extLst>
            <c:ext xmlns:c16="http://schemas.microsoft.com/office/drawing/2014/chart" uri="{C3380CC4-5D6E-409C-BE32-E72D297353CC}">
              <c16:uniqueId val="{00000002-2B7A-4E1B-9C0F-A2B4306D193B}"/>
            </c:ext>
          </c:extLst>
        </c:ser>
        <c:ser>
          <c:idx val="3"/>
          <c:order val="3"/>
          <c:tx>
            <c:strRef>
              <c:f>'Historical trends'!$G$98</c:f>
              <c:strCache>
                <c:ptCount val="1"/>
                <c:pt idx="0">
                  <c:v>Carbon Neutral</c:v>
                </c:pt>
              </c:strCache>
            </c:strRef>
          </c:tx>
          <c:spPr>
            <a:solidFill>
              <a:srgbClr val="8B479C"/>
            </a:solidFill>
            <a:ln w="12700">
              <a:noFill/>
            </a:ln>
            <a:effectLst/>
          </c:spPr>
          <c:invertIfNegative val="0"/>
          <c:dLbls>
            <c:numFmt formatCode="General" sourceLinked="1"/>
            <c:spPr>
              <a:noFill/>
              <a:ln w="12700">
                <a:noFill/>
              </a:ln>
              <a:effectLst/>
            </c:spPr>
            <c:txPr>
              <a:bodyPr vert="horz" rot="0" spcFirstLastPara="1" vertOverflow="ellipsis" anchor="ctr" anchorCtr="1" wrap="square"/>
              <a:lstStyle/>
              <a:p>
                <a:pPr algn="ctr">
                  <a:defRPr lang="en-US" sz="900" b="0" i="0" u="none" baseline="0" kern="1200">
                    <a:solidFill>
                      <a:schemeClr val="tx1">
                        <a:lumMod val="75000"/>
                        <a:lumOff val="25000"/>
                      </a:schemeClr>
                    </a:solidFill>
                    <a:latin typeface="Open Sans Medium" pitchFamily="2" charset="0"/>
                    <a:ea typeface="Open Sans Medium" pitchFamily="2" charset="0"/>
                    <a:cs typeface="Open Sans Medium" pitchFamily="2" charset="0"/>
                  </a:defRPr>
                </a:pPr>
                <a:endParaRPr lang="en-US"/>
              </a:p>
            </c:txPr>
            <c:dLblPos val="ctr"/>
            <c:showLegendKey val="0"/>
            <c:showVal val="1"/>
            <c:showCatName val="0"/>
            <c:showSerName val="0"/>
            <c:showPercent val="0"/>
            <c:showBubbleSize val="0"/>
            <c:showLeaderLines val="1"/>
            <c:extLst>
              <c:ext xmlns:c15="http://schemas.microsoft.com/office/drawing/2012/chart" uri="{CE6537A1-D6FC-4f65-9D91-7224C49458BB}">
                <c15:showLeaderLines val="1"/>
                <c15:leaderLines>
                  <c:spPr>
                    <a:ln w="9525" cap="flat" cmpd="sng">
                      <a:solidFill>
                        <a:schemeClr val="tx1">
                          <a:lumMod val="35000"/>
                          <a:lumOff val="65000"/>
                        </a:schemeClr>
                      </a:solidFill>
                      <a:round/>
                    </a:ln>
                    <a:effectLst/>
                  </c:spPr>
                </c15:leaderLines>
              </c:ext>
            </c:extLst>
          </c:dLbls>
          <c:cat>
            <c:strRef>
              <c:f>'Historical trends'!$C$99:$C$102</c:f>
              <c:strCache>
                <c:ptCount val="4"/>
                <c:pt idx="0">
                  <c:v>Asia </c:v>
                </c:pt>
                <c:pt idx="1">
                  <c:v>Europe </c:v>
                </c:pt>
                <c:pt idx="2">
                  <c:v>North America</c:v>
                </c:pt>
                <c:pt idx="3">
                  <c:v>Other</c:v>
                </c:pt>
              </c:strCache>
            </c:strRef>
          </c:cat>
          <c:val>
            <c:numRef>
              <c:f>'Historical trends'!$G$99:$G$102</c:f>
              <c:numCache>
                <c:formatCode>General</c:formatCode>
                <c:ptCount val="4"/>
                <c:pt idx="0">
                  <c:v>54</c:v>
                </c:pt>
                <c:pt idx="1">
                  <c:v>1</c:v>
                </c:pt>
                <c:pt idx="2">
                  <c:v>0</c:v>
                </c:pt>
                <c:pt idx="3">
                  <c:v>1</c:v>
                </c:pt>
              </c:numCache>
            </c:numRef>
          </c:val>
          <c:extLst>
            <c:ext xmlns:c16="http://schemas.microsoft.com/office/drawing/2014/chart" uri="{C3380CC4-5D6E-409C-BE32-E72D297353CC}">
              <c16:uniqueId val="{00000003-2B7A-4E1B-9C0F-A2B4306D193B}"/>
            </c:ext>
          </c:extLst>
        </c:ser>
        <c:dLbls>
          <c:showLegendKey val="0"/>
          <c:showVal val="1"/>
          <c:showCatName val="0"/>
          <c:showSerName val="0"/>
          <c:showPercent val="0"/>
          <c:showBubbleSize val="0"/>
          <c:showLeaderLines val="1"/>
        </c:dLbls>
        <c:overlap val="100"/>
        <c:gapWidth val="44"/>
        <c:axId val="-1127315155"/>
        <c:axId val="-542672695"/>
      </c:barChart>
      <c:catAx>
        <c:axId val="-1127315155"/>
        <c:scaling>
          <c:orientation val="minMax"/>
        </c:scaling>
        <c:delete val="0"/>
        <c:axPos val="b"/>
        <c:numFmt formatCode="General" sourceLinked="1"/>
        <c:majorTickMark val="none"/>
        <c:minorTickMark val="none"/>
        <c:tickLblPos val="nextTo"/>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Open Sans Medium" pitchFamily="2" charset="0"/>
                <a:ea typeface="Open Sans Medium" pitchFamily="2" charset="0"/>
                <a:cs typeface="Open Sans Medium" pitchFamily="2" charset="0"/>
              </a:defRPr>
            </a:pPr>
            <a:endParaRPr lang="en-US"/>
          </a:p>
        </c:txPr>
        <c:crossAx val="-542672695"/>
        <c:crosses val="autoZero"/>
        <c:auto val="1"/>
        <c:lblOffset val="100"/>
        <c:noMultiLvlLbl val="0"/>
      </c:catAx>
      <c:valAx>
        <c:axId val="-542672695"/>
        <c:scaling>
          <c:orientation val="minMax"/>
        </c:scaling>
        <c:delete val="0"/>
        <c:axPos val="l"/>
        <c:numFmt formatCode="General" sourceLinked="1"/>
        <c:majorTickMark val="none"/>
        <c:minorTickMark val="none"/>
        <c:tickLblPos val="nextTo"/>
        <c:spPr>
          <a:noFill/>
          <a:ln w="12700">
            <a:noFill/>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Open Sans Medium" pitchFamily="2" charset="0"/>
                <a:ea typeface="Open Sans Medium" pitchFamily="2" charset="0"/>
                <a:cs typeface="Open Sans Medium" pitchFamily="2" charset="0"/>
              </a:defRPr>
            </a:pPr>
            <a:endParaRPr lang="en-US"/>
          </a:p>
        </c:txPr>
        <c:crossAx val="-1127315155"/>
        <c:crosses val="autoZero"/>
        <c:crossBetween val="between"/>
      </c:valAx>
      <c:spPr>
        <a:noFill/>
        <a:ln w="12700">
          <a:noFill/>
        </a:ln>
        <a:effectLst/>
      </c:spPr>
    </c:plotArea>
    <c:legend>
      <c:legendPos val="tr"/>
      <c:layout/>
      <c:overlay val="0"/>
      <c:spPr>
        <a:noFill/>
        <a:ln w="12700">
          <a:noFill/>
        </a:ln>
        <a:effectLst/>
      </c:spPr>
      <c:txPr>
        <a:bodyPr vert="horz" rot="0" spcFirstLastPara="1" vertOverflow="ellipsis" anchor="ctr" anchorCtr="1" wrap="square"/>
        <a:lstStyle/>
        <a:p>
          <a:pPr>
            <a:defRPr lang="en-US" sz="900" b="0" i="0" u="none" baseline="0" kern="1200">
              <a:solidFill>
                <a:schemeClr val="tx1">
                  <a:lumMod val="65000"/>
                  <a:lumOff val="35000"/>
                </a:schemeClr>
              </a:solidFill>
              <a:latin typeface="Open Sans Medium" pitchFamily="2" charset="0"/>
              <a:ea typeface="Open Sans Medium" pitchFamily="2" charset="0"/>
              <a:cs typeface="Open Sans Medium" pitchFamily="2" charset="0"/>
            </a:defRPr>
          </a:pPr>
          <a:endParaRPr lang="en-US"/>
        </a:p>
      </c:txPr>
    </c:legend>
    <c:plotVisOnly val="1"/>
    <c:dispBlanksAs val="gap"/>
    <c:showDLblsOverMax val="0"/>
  </c:chart>
  <c:spPr>
    <a:solidFill>
      <a:srgbClr val="FFFFFF"/>
    </a:solidFill>
    <a:ln w="9525" cap="flat" cmpd="sng">
      <a:solidFill>
        <a:schemeClr val="tx1">
          <a:lumMod val="15000"/>
          <a:lumOff val="85000"/>
        </a:schemeClr>
      </a:solidFill>
      <a:round/>
    </a:ln>
    <a:effectLst/>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lang="en-US" sz="1400" b="0" i="0" u="none" baseline="0" kern="1200" spc="0">
                <a:solidFill>
                  <a:schemeClr val="tx1">
                    <a:lumMod val="65000"/>
                    <a:lumOff val="35000"/>
                  </a:schemeClr>
                </a:solidFill>
                <a:latin typeface="Open Sans Medium"/>
                <a:ea typeface="Open Sans Medium"/>
              </a:defRPr>
            </a:pPr>
            <a:r>
              <a:rPr lang="en-US"/>
              <a:t>Carbon Credit usage intention per region </a:t>
            </a:r>
          </a:p>
        </c:rich>
      </c:tx>
      <c:layout/>
      <c:overlay val="0"/>
      <c:spPr>
        <a:noFill/>
        <a:ln w="12700">
          <a:noFill/>
        </a:ln>
        <a:effectLst/>
      </c:spPr>
    </c:title>
    <c:autoTitleDeleted val="0"/>
    <c:plotArea>
      <c:layout/>
      <c:barChart>
        <c:barDir val="col"/>
        <c:grouping val="stacked"/>
        <c:varyColors val="0"/>
        <c:ser>
          <c:idx val="0"/>
          <c:order val="0"/>
          <c:tx>
            <c:strRef>
              <c:f>'Historical trends'!$D$106</c:f>
              <c:strCache>
                <c:ptCount val="1"/>
                <c:pt idx="0">
                  <c:v>yes</c:v>
                </c:pt>
              </c:strCache>
            </c:strRef>
          </c:tx>
          <c:spPr>
            <a:solidFill>
              <a:srgbClr val="D93B5C"/>
            </a:solidFill>
            <a:ln w="12700">
              <a:noFill/>
            </a:ln>
            <a:effectLst/>
          </c:spPr>
          <c:invertIfNegative val="0"/>
          <c:cat>
            <c:strRef>
              <c:f>'Historical trends'!$C$107:$C$110</c:f>
              <c:strCache>
                <c:ptCount val="4"/>
                <c:pt idx="0">
                  <c:v>Asia </c:v>
                </c:pt>
                <c:pt idx="1">
                  <c:v>Europe </c:v>
                </c:pt>
                <c:pt idx="2">
                  <c:v>North America</c:v>
                </c:pt>
                <c:pt idx="3">
                  <c:v>Other</c:v>
                </c:pt>
              </c:strCache>
            </c:strRef>
          </c:cat>
          <c:val>
            <c:numRef>
              <c:f>'Historical trends'!$D$107:$D$110</c:f>
              <c:numCache>
                <c:formatCode>General</c:formatCode>
                <c:ptCount val="4"/>
                <c:pt idx="0">
                  <c:v>52</c:v>
                </c:pt>
                <c:pt idx="1">
                  <c:v>82</c:v>
                </c:pt>
                <c:pt idx="2">
                  <c:v>73</c:v>
                </c:pt>
                <c:pt idx="3">
                  <c:v>15</c:v>
                </c:pt>
              </c:numCache>
            </c:numRef>
          </c:val>
          <c:extLst>
            <c:ext xmlns:c16="http://schemas.microsoft.com/office/drawing/2014/chart" uri="{C3380CC4-5D6E-409C-BE32-E72D297353CC}">
              <c16:uniqueId val="{00000000-6580-438F-B956-E94C4E13D6CA}"/>
            </c:ext>
          </c:extLst>
        </c:ser>
        <c:ser>
          <c:idx val="1"/>
          <c:order val="1"/>
          <c:tx>
            <c:strRef>
              <c:f>'Historical trends'!$E$106</c:f>
              <c:strCache>
                <c:ptCount val="1"/>
                <c:pt idx="0">
                  <c:v>no</c:v>
                </c:pt>
              </c:strCache>
            </c:strRef>
          </c:tx>
          <c:spPr>
            <a:solidFill>
              <a:srgbClr val="747474"/>
            </a:solidFill>
            <a:ln w="12700">
              <a:noFill/>
            </a:ln>
            <a:effectLst/>
          </c:spPr>
          <c:invertIfNegative val="0"/>
          <c:cat>
            <c:strRef>
              <c:f>'Historical trends'!$C$107:$C$110</c:f>
              <c:strCache>
                <c:ptCount val="4"/>
                <c:pt idx="0">
                  <c:v>Asia </c:v>
                </c:pt>
                <c:pt idx="1">
                  <c:v>Europe </c:v>
                </c:pt>
                <c:pt idx="2">
                  <c:v>North America</c:v>
                </c:pt>
                <c:pt idx="3">
                  <c:v>Other</c:v>
                </c:pt>
              </c:strCache>
            </c:strRef>
          </c:cat>
          <c:val>
            <c:numRef>
              <c:f>'Historical trends'!$E$107:$E$110</c:f>
              <c:numCache>
                <c:formatCode>General</c:formatCode>
                <c:ptCount val="4"/>
                <c:pt idx="0">
                  <c:v>4</c:v>
                </c:pt>
                <c:pt idx="1">
                  <c:v>6</c:v>
                </c:pt>
                <c:pt idx="2">
                  <c:v>7</c:v>
                </c:pt>
                <c:pt idx="3">
                  <c:v>0</c:v>
                </c:pt>
              </c:numCache>
            </c:numRef>
          </c:val>
          <c:extLst>
            <c:ext xmlns:c16="http://schemas.microsoft.com/office/drawing/2014/chart" uri="{C3380CC4-5D6E-409C-BE32-E72D297353CC}">
              <c16:uniqueId val="{00000001-6580-438F-B956-E94C4E13D6CA}"/>
            </c:ext>
          </c:extLst>
        </c:ser>
        <c:ser>
          <c:idx val="2"/>
          <c:order val="2"/>
          <c:tx>
            <c:strRef>
              <c:f>'Historical trends'!$F$106</c:f>
              <c:strCache>
                <c:ptCount val="1"/>
                <c:pt idx="0">
                  <c:v>not specified</c:v>
                </c:pt>
              </c:strCache>
            </c:strRef>
          </c:tx>
          <c:spPr>
            <a:solidFill>
              <a:srgbClr val="D9D9D9"/>
            </a:solidFill>
            <a:ln w="12700">
              <a:noFill/>
            </a:ln>
            <a:effectLst/>
          </c:spPr>
          <c:invertIfNegative val="0"/>
          <c:cat>
            <c:strRef>
              <c:f>'Historical trends'!$C$107:$C$110</c:f>
              <c:strCache>
                <c:ptCount val="4"/>
                <c:pt idx="0">
                  <c:v>Asia </c:v>
                </c:pt>
                <c:pt idx="1">
                  <c:v>Europe </c:v>
                </c:pt>
                <c:pt idx="2">
                  <c:v>North America</c:v>
                </c:pt>
                <c:pt idx="3">
                  <c:v>Other</c:v>
                </c:pt>
              </c:strCache>
            </c:strRef>
          </c:cat>
          <c:val>
            <c:numRef>
              <c:f>'Historical trends'!$F$107:$F$110</c:f>
              <c:numCache>
                <c:formatCode>General</c:formatCode>
                <c:ptCount val="4"/>
                <c:pt idx="0">
                  <c:v>142</c:v>
                </c:pt>
                <c:pt idx="1">
                  <c:v>42</c:v>
                </c:pt>
                <c:pt idx="2">
                  <c:v>71</c:v>
                </c:pt>
                <c:pt idx="3">
                  <c:v>6</c:v>
                </c:pt>
              </c:numCache>
            </c:numRef>
          </c:val>
          <c:extLst>
            <c:ext xmlns:c16="http://schemas.microsoft.com/office/drawing/2014/chart" uri="{C3380CC4-5D6E-409C-BE32-E72D297353CC}">
              <c16:uniqueId val="{00000002-6580-438F-B956-E94C4E13D6CA}"/>
            </c:ext>
          </c:extLst>
        </c:ser>
        <c:dLbls>
          <c:showLegendKey val="0"/>
          <c:showVal val="0"/>
          <c:showCatName val="0"/>
          <c:showSerName val="0"/>
          <c:showPercent val="0"/>
          <c:showBubbleSize val="0"/>
          <c:showLeaderLines val="0"/>
        </c:dLbls>
        <c:overlap val="100"/>
        <c:axId val="-751411117"/>
        <c:axId val="1083991763"/>
      </c:barChart>
      <c:catAx>
        <c:axId val="-751411117"/>
        <c:scaling>
          <c:orientation val="minMax"/>
        </c:scaling>
        <c:delete val="0"/>
        <c:axPos val="b"/>
        <c:numFmt formatCode="General" sourceLinked="1"/>
        <c:majorTickMark val="none"/>
        <c:minorTickMark val="none"/>
        <c:tickLblPos val="nextTo"/>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Open Sans Medium" pitchFamily="2" charset="0"/>
                <a:ea typeface="Open Sans Medium" pitchFamily="2" charset="0"/>
                <a:cs typeface="Open Sans Medium" pitchFamily="2" charset="0"/>
              </a:defRPr>
            </a:pPr>
            <a:endParaRPr lang="en-US"/>
          </a:p>
        </c:txPr>
        <c:crossAx val="1083991763"/>
        <c:crosses val="autoZero"/>
        <c:auto val="1"/>
        <c:lblOffset val="100"/>
        <c:noMultiLvlLbl val="0"/>
      </c:catAx>
      <c:valAx>
        <c:axId val="1083991763"/>
        <c:scaling>
          <c:orientation val="minMax"/>
        </c:scaling>
        <c:delete val="0"/>
        <c:axPos val="l"/>
        <c:majorGridlines>
          <c:spPr>
            <a:ln w="9525" cap="flat" cmpd="sng">
              <a:solidFill>
                <a:schemeClr val="tx1">
                  <a:lumMod val="15000"/>
                  <a:lumOff val="85000"/>
                </a:schemeClr>
              </a:solidFill>
              <a:round/>
            </a:ln>
            <a:effectLst/>
          </c:spPr>
        </c:majorGridlines>
        <c:numFmt formatCode="General" sourceLinked="1"/>
        <c:majorTickMark val="none"/>
        <c:minorTickMark val="none"/>
        <c:tickLblPos val="nextTo"/>
        <c:spPr>
          <a:noFill/>
          <a:ln w="12700">
            <a:noFill/>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Open Sans Medium" pitchFamily="2" charset="0"/>
                <a:ea typeface="Open Sans Medium" pitchFamily="2" charset="0"/>
                <a:cs typeface="Open Sans Medium" pitchFamily="2" charset="0"/>
              </a:defRPr>
            </a:pPr>
            <a:endParaRPr lang="en-US"/>
          </a:p>
        </c:txPr>
        <c:crossAx val="-751411117"/>
        <c:crosses val="autoZero"/>
        <c:crossBetween val="between"/>
      </c:valAx>
      <c:spPr>
        <a:noFill/>
        <a:ln w="12700">
          <a:noFill/>
        </a:ln>
        <a:effectLst/>
      </c:spPr>
    </c:plotArea>
    <c:legend>
      <c:legendPos val="tr"/>
      <c:layout/>
      <c:overlay val="1"/>
      <c:spPr>
        <a:noFill/>
        <a:ln w="12700">
          <a:noFill/>
        </a:ln>
        <a:effectLst/>
      </c:spPr>
      <c:txPr>
        <a:bodyPr vert="horz" rot="0" spcFirstLastPara="1" vertOverflow="ellipsis" anchor="ctr" anchorCtr="1" wrap="square"/>
        <a:lstStyle/>
        <a:p>
          <a:pPr>
            <a:defRPr lang="en-US" sz="900" b="0" i="0" u="none" baseline="0" kern="1200">
              <a:solidFill>
                <a:schemeClr val="tx1">
                  <a:lumMod val="65000"/>
                  <a:lumOff val="35000"/>
                </a:schemeClr>
              </a:solidFill>
              <a:latin typeface="Open Sans Medium" pitchFamily="2" charset="0"/>
              <a:ea typeface="Open Sans Medium" pitchFamily="2" charset="0"/>
              <a:cs typeface="Open Sans Medium" pitchFamily="2" charset="0"/>
            </a:defRPr>
          </a:pPr>
          <a:endParaRPr lang="en-US"/>
        </a:p>
      </c:txPr>
    </c:legend>
    <c:plotVisOnly val="1"/>
    <c:dispBlanksAs val="gap"/>
    <c:showDLblsOverMax val="0"/>
  </c:chart>
  <c:spPr>
    <a:solidFill>
      <a:schemeClr val="bg1"/>
    </a:solidFill>
    <a:ln w="9525" cap="flat" cmpd="sng">
      <a:solidFill>
        <a:schemeClr val="tx1">
          <a:lumMod val="15000"/>
          <a:lumOff val="85000"/>
        </a:schemeClr>
      </a:solidFill>
      <a:round/>
    </a:ln>
    <a:effectLst/>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lang="en-US" sz="1400" b="0" i="0" u="none" baseline="0" kern="1200" spc="0">
                <a:solidFill>
                  <a:schemeClr val="tx1">
                    <a:lumMod val="65000"/>
                    <a:lumOff val="35000"/>
                  </a:schemeClr>
                </a:solidFill>
                <a:latin typeface="Open Sans Medium"/>
                <a:ea typeface="Open Sans Medium"/>
              </a:defRPr>
            </a:pPr>
            <a:r>
              <a:rPr lang="en-US"/>
              <a:t>Number of companies in GF500 by region </a:t>
            </a:r>
          </a:p>
        </c:rich>
      </c:tx>
      <c:layout/>
      <c:overlay val="0"/>
      <c:spPr>
        <a:noFill/>
        <a:ln w="12700">
          <a:noFill/>
        </a:ln>
        <a:effectLst/>
      </c:spPr>
    </c:title>
    <c:autoTitleDeleted val="0"/>
    <c:plotArea>
      <c:layout/>
      <c:barChart>
        <c:barDir val="col"/>
        <c:grouping val="clustered"/>
        <c:varyColors val="0"/>
        <c:ser>
          <c:idx val="0"/>
          <c:order val="0"/>
          <c:tx>
            <c:strRef>
              <c:f>'Historical trends'!$AG$4</c:f>
              <c:strCache>
                <c:ptCount val="1"/>
                <c:pt idx="0">
                  <c:v>CN</c:v>
                </c:pt>
              </c:strCache>
            </c:strRef>
          </c:tx>
          <c:spPr>
            <a:solidFill>
              <a:srgbClr val="637CEF"/>
            </a:solidFill>
            <a:ln w="12700">
              <a:noFill/>
            </a:ln>
            <a:effectLst/>
          </c:spPr>
          <c:invertIfNegative val="0"/>
          <c:cat>
            <c:strRef>
              <c:f>'Historical trends'!$AF$5:$AF$8</c:f>
              <c:strCache>
                <c:ptCount val="4"/>
                <c:pt idx="0">
                  <c:v>Asia</c:v>
                </c:pt>
                <c:pt idx="1">
                  <c:v>Europe</c:v>
                </c:pt>
                <c:pt idx="2">
                  <c:v>North America</c:v>
                </c:pt>
                <c:pt idx="3">
                  <c:v>Other </c:v>
                </c:pt>
              </c:strCache>
            </c:strRef>
          </c:cat>
          <c:val>
            <c:numRef>
              <c:f>'Historical trends'!$AG$5:$AG$8</c:f>
              <c:numCache>
                <c:formatCode>0</c:formatCode>
                <c:ptCount val="4"/>
                <c:pt idx="0">
                  <c:v>1</c:v>
                </c:pt>
                <c:pt idx="1">
                  <c:v>54</c:v>
                </c:pt>
                <c:pt idx="2">
                  <c:v>0</c:v>
                </c:pt>
                <c:pt idx="3">
                  <c:v>1</c:v>
                </c:pt>
              </c:numCache>
            </c:numRef>
          </c:val>
          <c:extLst>
            <c:ext xmlns:c16="http://schemas.microsoft.com/office/drawing/2014/chart" uri="{C3380CC4-5D6E-409C-BE32-E72D297353CC}">
              <c16:uniqueId val="{00000000-7612-472D-8618-745FA16A7F07}"/>
            </c:ext>
          </c:extLst>
        </c:ser>
        <c:ser>
          <c:idx val="1"/>
          <c:order val="1"/>
          <c:tx>
            <c:strRef>
              <c:f>'Historical trends'!$AH$4</c:f>
              <c:strCache>
                <c:ptCount val="1"/>
                <c:pt idx="0">
                  <c:v>NZ</c:v>
                </c:pt>
              </c:strCache>
            </c:strRef>
          </c:tx>
          <c:spPr>
            <a:solidFill>
              <a:srgbClr val="E3008C"/>
            </a:solidFill>
            <a:ln w="12700">
              <a:noFill/>
            </a:ln>
            <a:effectLst/>
          </c:spPr>
          <c:invertIfNegative val="0"/>
          <c:cat>
            <c:strRef>
              <c:f>'Historical trends'!$AF$5:$AF$8</c:f>
              <c:strCache>
                <c:ptCount val="4"/>
                <c:pt idx="0">
                  <c:v>Asia</c:v>
                </c:pt>
                <c:pt idx="1">
                  <c:v>Europe</c:v>
                </c:pt>
                <c:pt idx="2">
                  <c:v>North America</c:v>
                </c:pt>
                <c:pt idx="3">
                  <c:v>Other </c:v>
                </c:pt>
              </c:strCache>
            </c:strRef>
          </c:cat>
          <c:val>
            <c:numRef>
              <c:f>'Historical trends'!$AH$5:$AH$8</c:f>
              <c:numCache>
                <c:formatCode>0</c:formatCode>
                <c:ptCount val="4"/>
                <c:pt idx="0">
                  <c:v>62</c:v>
                </c:pt>
                <c:pt idx="1">
                  <c:v>95</c:v>
                </c:pt>
                <c:pt idx="2">
                  <c:v>82</c:v>
                </c:pt>
                <c:pt idx="3">
                  <c:v>14</c:v>
                </c:pt>
              </c:numCache>
            </c:numRef>
          </c:val>
          <c:extLst>
            <c:ext xmlns:c16="http://schemas.microsoft.com/office/drawing/2014/chart" uri="{C3380CC4-5D6E-409C-BE32-E72D297353CC}">
              <c16:uniqueId val="{00000001-7612-472D-8618-745FA16A7F07}"/>
            </c:ext>
          </c:extLst>
        </c:ser>
        <c:ser>
          <c:idx val="2"/>
          <c:order val="2"/>
          <c:tx>
            <c:strRef>
              <c:f>'Historical trends'!$AI$4</c:f>
              <c:strCache>
                <c:ptCount val="1"/>
                <c:pt idx="0">
                  <c:v>SBTi short term </c:v>
                </c:pt>
              </c:strCache>
            </c:strRef>
          </c:tx>
          <c:spPr>
            <a:solidFill>
              <a:srgbClr val="2AA0A4"/>
            </a:solidFill>
            <a:ln w="12700">
              <a:noFill/>
            </a:ln>
            <a:effectLst/>
          </c:spPr>
          <c:invertIfNegative val="0"/>
          <c:cat>
            <c:strRef>
              <c:f>'Historical trends'!$AF$5:$AF$8</c:f>
              <c:strCache>
                <c:ptCount val="4"/>
                <c:pt idx="0">
                  <c:v>Asia</c:v>
                </c:pt>
                <c:pt idx="1">
                  <c:v>Europe</c:v>
                </c:pt>
                <c:pt idx="2">
                  <c:v>North America</c:v>
                </c:pt>
                <c:pt idx="3">
                  <c:v>Other </c:v>
                </c:pt>
              </c:strCache>
            </c:strRef>
          </c:cat>
          <c:val>
            <c:numRef>
              <c:f>'Historical trends'!$AI$5:$AI$8</c:f>
              <c:numCache>
                <c:formatCode>0</c:formatCode>
                <c:ptCount val="4"/>
                <c:pt idx="0">
                  <c:v>29</c:v>
                </c:pt>
                <c:pt idx="1">
                  <c:v>68</c:v>
                </c:pt>
                <c:pt idx="2">
                  <c:v>59</c:v>
                </c:pt>
                <c:pt idx="3">
                  <c:v>1</c:v>
                </c:pt>
              </c:numCache>
            </c:numRef>
          </c:val>
          <c:extLst>
            <c:ext xmlns:c16="http://schemas.microsoft.com/office/drawing/2014/chart" uri="{C3380CC4-5D6E-409C-BE32-E72D297353CC}">
              <c16:uniqueId val="{00000002-7612-472D-8618-745FA16A7F07}"/>
            </c:ext>
          </c:extLst>
        </c:ser>
        <c:ser>
          <c:idx val="3"/>
          <c:order val="3"/>
          <c:tx>
            <c:strRef>
              <c:f>'Historical trends'!$AJ$4</c:f>
              <c:strCache>
                <c:ptCount val="1"/>
                <c:pt idx="0">
                  <c:v>Carbon Credit </c:v>
                </c:pt>
              </c:strCache>
            </c:strRef>
          </c:tx>
          <c:spPr>
            <a:solidFill>
              <a:srgbClr val="9373C0"/>
            </a:solidFill>
            <a:ln w="12700">
              <a:noFill/>
            </a:ln>
            <a:effectLst/>
          </c:spPr>
          <c:invertIfNegative val="0"/>
          <c:cat>
            <c:strRef>
              <c:f>'Historical trends'!$AF$5:$AF$8</c:f>
              <c:strCache>
                <c:ptCount val="4"/>
                <c:pt idx="0">
                  <c:v>Asia</c:v>
                </c:pt>
                <c:pt idx="1">
                  <c:v>Europe</c:v>
                </c:pt>
                <c:pt idx="2">
                  <c:v>North America</c:v>
                </c:pt>
                <c:pt idx="3">
                  <c:v>Other </c:v>
                </c:pt>
              </c:strCache>
            </c:strRef>
          </c:cat>
          <c:val>
            <c:numRef>
              <c:f>'Historical trends'!$AJ$5:$AJ$8</c:f>
              <c:numCache>
                <c:formatCode>0</c:formatCode>
                <c:ptCount val="4"/>
              </c:numCache>
            </c:numRef>
          </c:val>
          <c:extLst>
            <c:ext xmlns:c16="http://schemas.microsoft.com/office/drawing/2014/chart" uri="{C3380CC4-5D6E-409C-BE32-E72D297353CC}">
              <c16:uniqueId val="{00000003-7612-472D-8618-745FA16A7F07}"/>
            </c:ext>
          </c:extLst>
        </c:ser>
        <c:dLbls>
          <c:showLegendKey val="0"/>
          <c:showVal val="0"/>
          <c:showCatName val="0"/>
          <c:showSerName val="0"/>
          <c:showPercent val="0"/>
          <c:showBubbleSize val="0"/>
          <c:showLeaderLines val="0"/>
        </c:dLbls>
        <c:overlap val="-27"/>
        <c:gapWidth val="219"/>
        <c:axId val="29717979"/>
        <c:axId val="1438647028"/>
      </c:barChart>
      <c:catAx>
        <c:axId val="29717979"/>
        <c:scaling>
          <c:orientation val="minMax"/>
        </c:scaling>
        <c:delete val="0"/>
        <c:axPos val="b"/>
        <c:numFmt formatCode="General" sourceLinked="1"/>
        <c:majorTickMark val="none"/>
        <c:minorTickMark val="none"/>
        <c:tickLblPos val="nextTo"/>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Open Sans Medium" pitchFamily="2" charset="0"/>
                <a:ea typeface="Open Sans Medium" pitchFamily="2" charset="0"/>
                <a:cs typeface="Open Sans Medium" pitchFamily="2" charset="0"/>
              </a:defRPr>
            </a:pPr>
            <a:endParaRPr lang="en-US"/>
          </a:p>
        </c:txPr>
        <c:crossAx val="1438647028"/>
        <c:crosses val="autoZero"/>
        <c:auto val="1"/>
        <c:lblOffset val="100"/>
        <c:noMultiLvlLbl val="0"/>
      </c:catAx>
      <c:valAx>
        <c:axId val="1438647028"/>
        <c:scaling>
          <c:orientation val="minMax"/>
        </c:scaling>
        <c:delete val="0"/>
        <c:axPos val="l"/>
        <c:majorGridlines>
          <c:spPr>
            <a:ln w="9525" cap="flat" cmpd="sng">
              <a:solidFill>
                <a:schemeClr val="tx1">
                  <a:lumMod val="15000"/>
                  <a:lumOff val="85000"/>
                </a:schemeClr>
              </a:solidFill>
              <a:round/>
            </a:ln>
            <a:effectLst/>
          </c:spPr>
        </c:majorGridlines>
        <c:numFmt formatCode="General" sourceLinked="1"/>
        <c:majorTickMark val="none"/>
        <c:minorTickMark val="none"/>
        <c:tickLblPos val="nextTo"/>
        <c:spPr>
          <a:noFill/>
          <a:ln w="12700">
            <a:noFill/>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Open Sans Medium" pitchFamily="2" charset="0"/>
                <a:ea typeface="Open Sans Medium" pitchFamily="2" charset="0"/>
                <a:cs typeface="Open Sans Medium" pitchFamily="2" charset="0"/>
              </a:defRPr>
            </a:pPr>
            <a:endParaRPr lang="en-US"/>
          </a:p>
        </c:txPr>
        <c:crossAx val="29717979"/>
        <c:crosses val="autoZero"/>
        <c:crossBetween val="between"/>
      </c:valAx>
      <c:spPr>
        <a:noFill/>
        <a:ln w="12700">
          <a:noFill/>
        </a:ln>
        <a:effectLst/>
      </c:spPr>
    </c:plotArea>
    <c:legend>
      <c:legendPos val="b"/>
      <c:layout/>
      <c:overlay val="0"/>
      <c:spPr>
        <a:noFill/>
        <a:ln w="12700">
          <a:noFill/>
        </a:ln>
        <a:effectLst/>
      </c:spPr>
      <c:txPr>
        <a:bodyPr vert="horz" rot="0" spcFirstLastPara="1" vertOverflow="ellipsis" anchor="ctr" anchorCtr="1" wrap="square"/>
        <a:lstStyle/>
        <a:p>
          <a:pPr>
            <a:defRPr lang="en-US" sz="900" b="0" i="0" u="none" baseline="0" kern="1200">
              <a:solidFill>
                <a:schemeClr val="tx1">
                  <a:lumMod val="65000"/>
                  <a:lumOff val="35000"/>
                </a:schemeClr>
              </a:solidFill>
              <a:latin typeface="Open Sans Medium" pitchFamily="2" charset="0"/>
              <a:ea typeface="Open Sans Medium" pitchFamily="2" charset="0"/>
              <a:cs typeface="Open Sans Medium" pitchFamily="2" charset="0"/>
            </a:defRPr>
          </a:pPr>
          <a:endParaRPr lang="en-US"/>
        </a:p>
      </c:txPr>
    </c:legend>
    <c:plotVisOnly val="1"/>
    <c:dispBlanksAs val="gap"/>
    <c:showDLblsOverMax val="0"/>
  </c:chart>
  <c:spPr>
    <a:solidFill>
      <a:schemeClr val="bg1"/>
    </a:solidFill>
    <a:ln w="9525" cap="flat" cmpd="sng">
      <a:solidFill>
        <a:schemeClr val="tx1">
          <a:lumMod val="15000"/>
          <a:lumOff val="85000"/>
        </a:schemeClr>
      </a:solidFill>
      <a:round/>
    </a:ln>
    <a:effectLst/>
  </c:spPr>
</c:chartSpace>
</file>

<file path=xl/charts/chart17.xml><?xml version="1.0" encoding="utf-8"?>
<c:chartSpace xmlns:c="http://schemas.microsoft.com/office/drawing/2014/chartex" xmlns:a="http://schemas.openxmlformats.org/drawingml/2006/main" xmlns:r="http://schemas.openxmlformats.org/officeDocument/2006/relationships">
  <c:chartData>
    <c:data id="0">
      <c:strDim type="cat">
        <c:f>_xlchart.v1.0</c:f>
      </c:strDim>
      <c:numDim type="val">
        <c:f>_xlchart.v1.2</c:f>
      </c:numDim>
    </c:data>
  </c:chartData>
  <c:chart>
    <c:title pos="t" align="ctr" overlay="0">
      <c:tx>
        <c:rich>
          <a:bodyPr spcFirstLastPara="1" vertOverflow="ellipsis" anchor="ctr" anchorCtr="1" wrap="square"/>
          <a:lstStyle/>
          <a:p>
            <a:pPr algn="ctr">
              <a:defRPr/>
            </a:pPr>
            <a:r>
              <a:rPr lang="en-US" sz="1400" b="1" i="0" u="none" baseline="0">
                <a:solidFill>
                  <a:srgbClr val="000000">
                    <a:lumMod val="65000"/>
                    <a:lumOff val="35000"/>
                  </a:srgbClr>
                </a:solidFill>
                <a:latin typeface="Open Sans Medium" pitchFamily="2" charset="0"/>
                <a:ea typeface="Open Sans Medium" pitchFamily="2" charset="0"/>
                <a:cs typeface="Open Sans Medium" pitchFamily="2" charset="0"/>
              </a:rPr>
              <a:t>Regional fluctuation in near-term Science Based Target</a:t>
            </a:r>
            <a:r>
              <a:rPr lang="en-US" sz="1800" b="1" u="none" baseline="0">
                <a:latin typeface="Open Sans Medium" pitchFamily="2" charset="0"/>
                <a:ea typeface="Open Sans Medium" pitchFamily="2" charset="0"/>
                <a:cs typeface="Open Sans Medium" pitchFamily="2" charset="0"/>
              </a:rPr>
              <a:t> </a:t>
            </a:r>
          </a:p>
        </c:rich>
      </c:tx>
      <c:spPr>
        <a:noFill/>
        <a:ln>
          <a:noFill/>
        </a:ln>
      </c:spPr>
    </c:title>
    <c:plotArea>
      <c:plotAreaRegion>
        <c:series layoutId="waterfall" uniqueId="{867306D6-F9FF-4B33-A7A1-1D08226C0D15}">
          <c:tx>
            <c:txData>
              <c:f>_xlchart.v1.1</c:f>
            </c:txData>
          </c:tx>
          <c:spPr>
            <a:solidFill>
              <a:srgbClr val="008ACA"/>
            </a:solidFill>
            <a:effectLst/>
          </c:spPr>
          <c:dataPt idx="0">
            <c:spPr>
              <a:solidFill>
                <a:srgbClr val="008ACA"/>
              </a:solidFill>
              <a:effectLst/>
            </c:spPr>
          </c:dataPt>
          <c:dataPt idx="1">
            <c:spPr>
              <a:solidFill>
                <a:srgbClr val="99D0EA"/>
              </a:solidFill>
              <a:effectLst/>
            </c:spPr>
          </c:dataPt>
          <c:dataPt idx="2">
            <c:spPr>
              <a:solidFill>
                <a:srgbClr val="595959"/>
              </a:solidFill>
              <a:effectLst/>
            </c:spPr>
          </c:dataPt>
          <c:dataPt idx="3">
            <c:spPr>
              <a:solidFill>
                <a:srgbClr val="99D0EA"/>
              </a:solidFill>
              <a:effectLst/>
            </c:spPr>
          </c:dataPt>
          <c:dataLabels pos="outEnd">
            <c:txPr>
              <a:bodyPr vertOverflow="overflow" wrap="square" lIns="0" tIns="0" rIns="0" bIns="0"/>
              <a:lstStyle/>
              <a:p>
                <a:pPr algn="ctr">
                  <a:defRPr lang="en-US" sz="1200" b="0" i="0" u="none" baseline="0">
                    <a:solidFill>
                      <a:srgbClr val="000000"/>
                    </a:solidFill>
                    <a:latin typeface="Open Sans Medium" pitchFamily="2" charset="0"/>
                    <a:ea typeface="Open Sans Medium" pitchFamily="2" charset="0"/>
                    <a:cs typeface="Open Sans Medium" pitchFamily="2" charset="0"/>
                  </a:defRPr>
                </a:pPr>
                <a:endParaRPr lang="en-US" sz="1200" b="0" i="0" u="none" baseline="0">
                  <a:solidFill>
                    <a:srgbClr val="000000"/>
                  </a:solidFill>
                  <a:latin typeface="Open Sans Medium" pitchFamily="2" charset="0"/>
                  <a:ea typeface="Open Sans Medium" pitchFamily="2" charset="0"/>
                  <a:cs typeface="Open Sans Medium" pitchFamily="2" charset="0"/>
                </a:endParaRPr>
              </a:p>
            </c:txPr>
            <c:visibility seriesName="0" categoryName="0" value="1"/>
          </c:dataLabels>
          <c:dataId val="0"/>
          <c:layoutPr>
            <c:subtotals>
              <c:idx val="0"/>
              <c:idx val="5"/>
            </c:subtotals>
          </c:layoutPr>
        </c:series>
      </c:plotAreaRegion>
      <c:axis id="0">
        <c:catScaling gapWidth="0.8"/>
        <c:tickLabels/>
        <c:txPr>
          <a:bodyPr wrap="square"/>
          <a:lstStyle/>
          <a:p>
            <a:pPr>
              <a:defRPr lang="en-US" sz="1200" b="0" i="0" u="none" baseline="0">
                <a:solidFill>
                  <a:srgbClr val="000000"/>
                </a:solidFill>
                <a:latin typeface="Open Sans Medium" pitchFamily="2" charset="0"/>
                <a:ea typeface="Open Sans Medium" pitchFamily="2" charset="0"/>
                <a:cs typeface="Open Sans Medium" pitchFamily="2" charset="0"/>
              </a:defRPr>
            </a:pPr>
            <a:endParaRPr lang="en-US" sz="1200" b="0" i="0" u="none" baseline="0">
              <a:solidFill>
                <a:srgbClr val="000000"/>
              </a:solidFill>
              <a:latin typeface="Open Sans Medium" pitchFamily="2" charset="0"/>
              <a:ea typeface="Open Sans Medium" pitchFamily="2" charset="0"/>
              <a:cs typeface="Open Sans Medium" pitchFamily="2" charset="0"/>
            </a:endParaRPr>
          </a:p>
        </c:txPr>
      </c:axis>
      <c:axis id="1">
        <c:valScaling min="0.32"/>
        <c:majorGridlines/>
        <c:tickLabels/>
        <c:txPr>
          <a:bodyPr wrap="square"/>
          <a:lstStyle/>
          <a:p>
            <a:pPr>
              <a:defRPr lang="en-US" sz="1200" b="0" i="0" u="none" baseline="0">
                <a:solidFill>
                  <a:srgbClr val="000000"/>
                </a:solidFill>
                <a:latin typeface="Open Sans Medium" pitchFamily="2" charset="0"/>
                <a:ea typeface="Open Sans Medium" pitchFamily="2" charset="0"/>
                <a:cs typeface="Open Sans Medium" pitchFamily="2" charset="0"/>
              </a:defRPr>
            </a:pPr>
            <a:endParaRPr lang="en-US" sz="1200" b="0" i="0" u="none" baseline="0">
              <a:solidFill>
                <a:srgbClr val="000000"/>
              </a:solidFill>
              <a:latin typeface="Open Sans Medium" pitchFamily="2" charset="0"/>
              <a:ea typeface="Open Sans Medium" pitchFamily="2" charset="0"/>
              <a:cs typeface="Open Sans Medium" pitchFamily="2" charset="0"/>
            </a:endParaRPr>
          </a:p>
        </c:txPr>
      </c:axis>
      <c:spPr>
        <a:ln/>
      </c:spPr>
    </c:plotArea>
  </c:chart>
  <c:txPr>
    <a:bodyPr vert="horz" rot="0" wrap="square"/>
    <a:lstStyle/>
    <a:p>
      <a:pPr>
        <a:defRPr lang="en-US" u="none" baseline="0"/>
      </a:pPr>
      <a:endParaRPr lang="en-US" u="none" baseline="0"/>
    </a:p>
  </c:txPr>
</c:chartSpace>
</file>

<file path=xl/charts/chart18.xml><?xml version="1.0" encoding="utf-8"?>
<c:chartSpace xmlns:c="http://schemas.microsoft.com/office/drawing/2014/chartex" xmlns:a="http://schemas.openxmlformats.org/drawingml/2006/main" xmlns:r="http://schemas.openxmlformats.org/officeDocument/2006/relationships">
  <c:chartData>
    <c:data id="0">
      <c:strDim type="cat">
        <c:f>_xlchart.v1.3</c:f>
      </c:strDim>
      <c:numDim type="val">
        <c:f>_xlchart.v1.4</c:f>
      </c:numDim>
    </c:data>
  </c:chartData>
  <c:chart>
    <c:title pos="t" align="ctr" overlay="0">
      <c:tx>
        <c:rich>
          <a:bodyPr spcFirstLastPara="1" vertOverflow="ellipsis" anchor="ctr" anchorCtr="1" wrap="square"/>
          <a:lstStyle/>
          <a:p>
            <a:pPr algn="ctr">
              <a:defRPr/>
            </a:pPr>
            <a:r>
              <a:rPr lang="en-US" sz="1400" b="0" i="0" u="none" baseline="0">
                <a:solidFill>
                  <a:srgbClr val="000000">
                    <a:lumMod val="65000"/>
                    <a:lumOff val="35000"/>
                  </a:srgbClr>
                </a:solidFill>
                <a:latin typeface="Aptos Narrow" panose="02110004020202020204"/>
                <a:ea typeface="Calibri" panose="020F0502020204030204" pitchFamily="34" charset="0"/>
                <a:cs typeface="Calibri" panose="020F0502020204030204" pitchFamily="34" charset="0"/>
              </a:rPr>
              <a:t>Regional Carbon NeutralTargets Fluctuation </a:t>
            </a:r>
            <a:r>
              <a:rPr lang="en-US" u="none" baseline="0"/>
              <a:t> </a:t>
            </a:r>
          </a:p>
        </c:rich>
      </c:tx>
      <c:spPr>
        <a:noFill/>
        <a:ln>
          <a:noFill/>
        </a:ln>
      </c:spPr>
    </c:title>
    <c:plotArea>
      <c:plotAreaRegion>
        <c:series layoutId="waterfall" uniqueId="{A1470601-EF87-490C-9F75-7DE522A47702}">
          <c:dataLabels pos="outEnd">
            <c:txPr>
              <a:bodyPr vertOverflow="overflow" wrap="square" lIns="0" tIns="0" rIns="0" bIns="0"/>
              <a:lstStyle/>
              <a:p>
                <a:pPr algn="ctr">
                  <a:defRPr lang="en-US" sz="1200" b="0" i="0" u="none" baseline="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lang="en-US" sz="1200" b="0" i="0" u="non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c:txPr>
            <c:visibility seriesName="0" categoryName="0" value="1"/>
          </c:dataLabels>
          <c:dataId val="0"/>
          <c:layoutPr>
            <c:subtotals>
              <c:idx val="0"/>
              <c:idx val="5"/>
            </c:subtotals>
          </c:layoutPr>
        </c:series>
      </c:plotAreaRegion>
      <c:axis id="0">
        <c:catScaling/>
        <c:tickLabels/>
        <c:txPr>
          <a:bodyPr wrap="square"/>
          <a:lstStyle/>
          <a:p>
            <a:pPr>
              <a:defRPr lang="en-US" sz="1200" b="0" i="0" u="none" baseline="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lang="en-US" sz="1200" b="0" i="0" u="non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c:txPr>
      </c:axis>
      <c:axis id="1">
        <c:valScaling/>
        <c:majorGridlines/>
        <c:tickLabels/>
        <c:txPr>
          <a:bodyPr wrap="square"/>
          <a:lstStyle/>
          <a:p>
            <a:pPr>
              <a:defRPr lang="en-US" sz="1200" b="0" i="0" u="none" baseline="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lang="en-US" sz="1200" b="0" i="0" u="non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c:txPr>
      </c:axis>
      <c:spPr>
        <a:ln/>
      </c:spPr>
    </c:plotArea>
    <c:legend pos="t" align="ctr" overlay="0">
      <c:txPr>
        <a:bodyPr wrap="square"/>
        <a:lstStyle/>
        <a:p>
          <a:pPr>
            <a:defRPr lang="en-US" sz="1200" b="0" i="0" u="none" baseline="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lang="en-US" sz="1200" b="0" i="0" u="non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c:txPr>
    </c:legend>
  </c:chart>
  <c:txPr>
    <a:bodyPr vert="horz" rot="0" wrap="square"/>
    <a:lstStyle/>
    <a:p>
      <a:pPr>
        <a:defRPr lang="en-US" u="none" baseline="0"/>
      </a:pPr>
      <a:endParaRPr lang="en-US" u="none" baseline="0"/>
    </a:p>
  </c:tx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lang="en-US" sz="2000" b="1" i="0" u="none" baseline="0" kern="1200" spc="0">
                <a:solidFill>
                  <a:schemeClr val="tx1">
                    <a:lumMod val="65000"/>
                    <a:lumOff val="35000"/>
                  </a:schemeClr>
                </a:solidFill>
                <a:latin typeface="Times"/>
                <a:ea typeface="Times"/>
              </a:defRPr>
            </a:pPr>
            <a:r>
              <a:rPr lang="en-US"/>
              <a:t>Carbon Credit Usage</a:t>
            </a:r>
          </a:p>
        </c:rich>
      </c:tx>
      <c:layout/>
      <c:overlay val="0"/>
      <c:spPr>
        <a:noFill/>
        <a:ln w="12700">
          <a:noFill/>
        </a:ln>
        <a:effectLst/>
      </c:spPr>
    </c:title>
    <c:autoTitleDeleted val="0"/>
    <c:plotArea>
      <c:layout/>
      <c:lineChart>
        <c:grouping val="standard"/>
        <c:varyColors val="0"/>
        <c:ser>
          <c:idx val="0"/>
          <c:order val="0"/>
          <c:tx>
            <c:strRef>
              <c:f>'CC charts '!$B$22</c:f>
              <c:strCache>
                <c:ptCount val="1"/>
                <c:pt idx="0">
                  <c:v>Asia Yes</c:v>
                </c:pt>
              </c:strCache>
            </c:strRef>
          </c:tx>
          <c:spPr>
            <a:ln w="28575" cap="rnd" cmpd="sng">
              <a:solidFill>
                <a:srgbClr val="00B4B1"/>
              </a:solidFill>
              <a:prstDash val="solid"/>
              <a:round/>
            </a:ln>
            <a:effectLst/>
          </c:spPr>
          <c:marker>
            <c:symbol val="none"/>
          </c:marker>
          <c:cat>
            <c:numRef>
              <c:f>'CC charts '!$C$21:$F$21</c:f>
              <c:numCache>
                <c:formatCode>General</c:formatCode>
                <c:ptCount val="4"/>
                <c:pt idx="0">
                  <c:v>2022</c:v>
                </c:pt>
                <c:pt idx="1">
                  <c:v>2023</c:v>
                </c:pt>
                <c:pt idx="2">
                  <c:v>2024</c:v>
                </c:pt>
                <c:pt idx="3">
                  <c:v>2025</c:v>
                </c:pt>
              </c:numCache>
            </c:numRef>
          </c:cat>
          <c:val>
            <c:numRef>
              <c:f>'CC charts '!$C$22:$F$22</c:f>
              <c:numCache>
                <c:formatCode>General</c:formatCode>
                <c:ptCount val="4"/>
                <c:pt idx="0">
                  <c:v>26</c:v>
                </c:pt>
                <c:pt idx="1">
                  <c:v>31</c:v>
                </c:pt>
                <c:pt idx="2">
                  <c:v>54</c:v>
                </c:pt>
                <c:pt idx="3">
                  <c:v>52</c:v>
                </c:pt>
              </c:numCache>
            </c:numRef>
          </c:val>
          <c:smooth val="0"/>
          <c:extLst>
            <c:ext xmlns:c16="http://schemas.microsoft.com/office/drawing/2014/chart" uri="{C3380CC4-5D6E-409C-BE32-E72D297353CC}">
              <c16:uniqueId val="{00000009-762C-48B7-967E-9E8EE7F0A7B7}"/>
            </c:ext>
          </c:extLst>
        </c:ser>
        <c:ser>
          <c:idx val="1"/>
          <c:order val="1"/>
          <c:tx>
            <c:strRef>
              <c:f>'CC charts '!$B$23</c:f>
              <c:strCache>
                <c:ptCount val="1"/>
                <c:pt idx="0">
                  <c:v>Asia No </c:v>
                </c:pt>
              </c:strCache>
            </c:strRef>
          </c:tx>
          <c:spPr>
            <a:ln w="12700" cap="rnd" cmpd="sng">
              <a:solidFill>
                <a:srgbClr val="00B4B1"/>
              </a:solidFill>
              <a:prstDash val="dashDot"/>
              <a:round/>
            </a:ln>
            <a:effectLst/>
          </c:spPr>
          <c:marker>
            <c:symbol val="none"/>
          </c:marker>
          <c:cat>
            <c:numRef>
              <c:f>'CC charts '!$C$21:$F$21</c:f>
              <c:numCache>
                <c:formatCode>General</c:formatCode>
                <c:ptCount val="4"/>
                <c:pt idx="0">
                  <c:v>2022</c:v>
                </c:pt>
                <c:pt idx="1">
                  <c:v>2023</c:v>
                </c:pt>
                <c:pt idx="2">
                  <c:v>2024</c:v>
                </c:pt>
                <c:pt idx="3">
                  <c:v>2025</c:v>
                </c:pt>
              </c:numCache>
            </c:numRef>
          </c:cat>
          <c:val>
            <c:numRef>
              <c:f>'CC charts '!$C$23:$F$23</c:f>
              <c:numCache>
                <c:formatCode>General</c:formatCode>
                <c:ptCount val="4"/>
                <c:pt idx="0">
                  <c:v>15</c:v>
                </c:pt>
                <c:pt idx="1">
                  <c:v>0</c:v>
                </c:pt>
                <c:pt idx="2">
                  <c:v>1</c:v>
                </c:pt>
                <c:pt idx="3">
                  <c:v>4</c:v>
                </c:pt>
              </c:numCache>
            </c:numRef>
          </c:val>
          <c:smooth val="0"/>
          <c:extLst>
            <c:ext xmlns:c16="http://schemas.microsoft.com/office/drawing/2014/chart" uri="{C3380CC4-5D6E-409C-BE32-E72D297353CC}">
              <c16:uniqueId val="{0000000B-762C-48B7-967E-9E8EE7F0A7B7}"/>
            </c:ext>
          </c:extLst>
        </c:ser>
        <c:ser>
          <c:idx val="2"/>
          <c:order val="2"/>
          <c:tx>
            <c:strRef>
              <c:f>'CC charts '!$B$24</c:f>
              <c:strCache>
                <c:ptCount val="1"/>
                <c:pt idx="0">
                  <c:v>Europe Yes</c:v>
                </c:pt>
              </c:strCache>
            </c:strRef>
          </c:tx>
          <c:spPr>
            <a:ln w="28575" cap="rnd" cmpd="sng">
              <a:solidFill>
                <a:srgbClr val="A02B93"/>
              </a:solidFill>
              <a:prstDash val="solid"/>
              <a:round/>
            </a:ln>
            <a:effectLst/>
          </c:spPr>
          <c:marker>
            <c:symbol val="none"/>
          </c:marker>
          <c:cat>
            <c:numRef>
              <c:f>'CC charts '!$C$21:$F$21</c:f>
              <c:numCache>
                <c:formatCode>General</c:formatCode>
                <c:ptCount val="4"/>
                <c:pt idx="0">
                  <c:v>2022</c:v>
                </c:pt>
                <c:pt idx="1">
                  <c:v>2023</c:v>
                </c:pt>
                <c:pt idx="2">
                  <c:v>2024</c:v>
                </c:pt>
                <c:pt idx="3">
                  <c:v>2025</c:v>
                </c:pt>
              </c:numCache>
            </c:numRef>
          </c:cat>
          <c:val>
            <c:numRef>
              <c:f>'CC charts '!$C$24:$F$24</c:f>
              <c:numCache>
                <c:formatCode>General</c:formatCode>
                <c:ptCount val="4"/>
                <c:pt idx="0">
                  <c:v>48</c:v>
                </c:pt>
                <c:pt idx="1">
                  <c:v>42</c:v>
                </c:pt>
                <c:pt idx="2">
                  <c:v>70</c:v>
                </c:pt>
                <c:pt idx="3">
                  <c:v>82</c:v>
                </c:pt>
              </c:numCache>
            </c:numRef>
          </c:val>
          <c:smooth val="0"/>
          <c:extLst>
            <c:ext xmlns:c16="http://schemas.microsoft.com/office/drawing/2014/chart" uri="{C3380CC4-5D6E-409C-BE32-E72D297353CC}">
              <c16:uniqueId val="{0000000D-762C-48B7-967E-9E8EE7F0A7B7}"/>
            </c:ext>
          </c:extLst>
        </c:ser>
        <c:ser>
          <c:idx val="3"/>
          <c:order val="3"/>
          <c:tx>
            <c:strRef>
              <c:f>'CC charts '!$B$25</c:f>
              <c:strCache>
                <c:ptCount val="1"/>
                <c:pt idx="0">
                  <c:v>Europe No</c:v>
                </c:pt>
              </c:strCache>
            </c:strRef>
          </c:tx>
          <c:spPr>
            <a:ln w="12700" cap="rnd" cmpd="sng">
              <a:solidFill>
                <a:srgbClr val="9373C0"/>
              </a:solidFill>
              <a:prstDash val="dashDot"/>
              <a:round/>
            </a:ln>
            <a:effectLst/>
          </c:spPr>
          <c:marker>
            <c:symbol val="none"/>
          </c:marker>
          <c:cat>
            <c:numRef>
              <c:f>'CC charts '!$C$21:$F$21</c:f>
              <c:numCache>
                <c:formatCode>General</c:formatCode>
                <c:ptCount val="4"/>
                <c:pt idx="0">
                  <c:v>2022</c:v>
                </c:pt>
                <c:pt idx="1">
                  <c:v>2023</c:v>
                </c:pt>
                <c:pt idx="2">
                  <c:v>2024</c:v>
                </c:pt>
                <c:pt idx="3">
                  <c:v>2025</c:v>
                </c:pt>
              </c:numCache>
            </c:numRef>
          </c:cat>
          <c:val>
            <c:numRef>
              <c:f>'CC charts '!$C$25:$F$25</c:f>
              <c:numCache>
                <c:formatCode>General</c:formatCode>
                <c:ptCount val="4"/>
                <c:pt idx="0">
                  <c:v>12</c:v>
                </c:pt>
                <c:pt idx="1">
                  <c:v>2</c:v>
                </c:pt>
                <c:pt idx="2">
                  <c:v>4</c:v>
                </c:pt>
                <c:pt idx="3">
                  <c:v>6</c:v>
                </c:pt>
              </c:numCache>
            </c:numRef>
          </c:val>
          <c:smooth val="0"/>
          <c:extLst>
            <c:ext xmlns:c16="http://schemas.microsoft.com/office/drawing/2014/chart" uri="{C3380CC4-5D6E-409C-BE32-E72D297353CC}">
              <c16:uniqueId val="{0000000F-762C-48B7-967E-9E8EE7F0A7B7}"/>
            </c:ext>
          </c:extLst>
        </c:ser>
        <c:ser>
          <c:idx val="4"/>
          <c:order val="4"/>
          <c:tx>
            <c:strRef>
              <c:f>'CC charts '!$B$26</c:f>
              <c:strCache>
                <c:ptCount val="1"/>
                <c:pt idx="0">
                  <c:v>North America Yes </c:v>
                </c:pt>
              </c:strCache>
            </c:strRef>
          </c:tx>
          <c:spPr>
            <a:ln w="28575" cap="rnd" cmpd="sng">
              <a:solidFill>
                <a:srgbClr val="0070C0"/>
              </a:solidFill>
              <a:prstDash val="solid"/>
              <a:round/>
            </a:ln>
            <a:effectLst/>
          </c:spPr>
          <c:marker>
            <c:symbol val="none"/>
          </c:marker>
          <c:cat>
            <c:numRef>
              <c:f>'CC charts '!$C$21:$F$21</c:f>
              <c:numCache>
                <c:formatCode>General</c:formatCode>
                <c:ptCount val="4"/>
                <c:pt idx="0">
                  <c:v>2022</c:v>
                </c:pt>
                <c:pt idx="1">
                  <c:v>2023</c:v>
                </c:pt>
                <c:pt idx="2">
                  <c:v>2024</c:v>
                </c:pt>
                <c:pt idx="3">
                  <c:v>2025</c:v>
                </c:pt>
              </c:numCache>
            </c:numRef>
          </c:cat>
          <c:val>
            <c:numRef>
              <c:f>'CC charts '!$C$26:$F$26</c:f>
              <c:numCache>
                <c:formatCode>General</c:formatCode>
                <c:ptCount val="4"/>
                <c:pt idx="0">
                  <c:v>37</c:v>
                </c:pt>
                <c:pt idx="1">
                  <c:v>30</c:v>
                </c:pt>
                <c:pt idx="2">
                  <c:v>73</c:v>
                </c:pt>
                <c:pt idx="3">
                  <c:v>73</c:v>
                </c:pt>
              </c:numCache>
            </c:numRef>
          </c:val>
          <c:smooth val="0"/>
          <c:extLst>
            <c:ext xmlns:c16="http://schemas.microsoft.com/office/drawing/2014/chart" uri="{C3380CC4-5D6E-409C-BE32-E72D297353CC}">
              <c16:uniqueId val="{00000011-762C-48B7-967E-9E8EE7F0A7B7}"/>
            </c:ext>
          </c:extLst>
        </c:ser>
        <c:ser>
          <c:idx val="5"/>
          <c:order val="5"/>
          <c:tx>
            <c:strRef>
              <c:f>'CC charts '!$B$27</c:f>
              <c:strCache>
                <c:ptCount val="1"/>
                <c:pt idx="0">
                  <c:v>North America No</c:v>
                </c:pt>
              </c:strCache>
            </c:strRef>
          </c:tx>
          <c:spPr>
            <a:ln w="12700" cap="rnd" cmpd="sng">
              <a:solidFill>
                <a:srgbClr val="008ACA"/>
              </a:solidFill>
              <a:prstDash val="dashDot"/>
              <a:round/>
            </a:ln>
            <a:effectLst/>
          </c:spPr>
          <c:marker>
            <c:symbol val="none"/>
          </c:marker>
          <c:cat>
            <c:numRef>
              <c:f>'CC charts '!$C$21:$F$21</c:f>
              <c:numCache>
                <c:formatCode>General</c:formatCode>
                <c:ptCount val="4"/>
                <c:pt idx="0">
                  <c:v>2022</c:v>
                </c:pt>
                <c:pt idx="1">
                  <c:v>2023</c:v>
                </c:pt>
                <c:pt idx="2">
                  <c:v>2024</c:v>
                </c:pt>
                <c:pt idx="3">
                  <c:v>2025</c:v>
                </c:pt>
              </c:numCache>
            </c:numRef>
          </c:cat>
          <c:val>
            <c:numRef>
              <c:f>'CC charts '!$C$27:$F$27</c:f>
              <c:numCache>
                <c:formatCode>General</c:formatCode>
                <c:ptCount val="4"/>
                <c:pt idx="0">
                  <c:v>10</c:v>
                </c:pt>
                <c:pt idx="1">
                  <c:v>2</c:v>
                </c:pt>
                <c:pt idx="2">
                  <c:v>3</c:v>
                </c:pt>
                <c:pt idx="3">
                  <c:v>7</c:v>
                </c:pt>
              </c:numCache>
            </c:numRef>
          </c:val>
          <c:smooth val="0"/>
          <c:extLst>
            <c:ext xmlns:c16="http://schemas.microsoft.com/office/drawing/2014/chart" uri="{C3380CC4-5D6E-409C-BE32-E72D297353CC}">
              <c16:uniqueId val="{00000013-762C-48B7-967E-9E8EE7F0A7B7}"/>
            </c:ext>
          </c:extLst>
        </c:ser>
        <c:ser>
          <c:idx val="6"/>
          <c:order val="6"/>
          <c:tx>
            <c:strRef>
              <c:f>'CC charts '!$B$28</c:f>
              <c:strCache>
                <c:ptCount val="1"/>
                <c:pt idx="0">
                  <c:v>Other Yes </c:v>
                </c:pt>
              </c:strCache>
            </c:strRef>
          </c:tx>
          <c:spPr>
            <a:ln w="28575" cap="rnd" cmpd="sng">
              <a:solidFill>
                <a:srgbClr val="595959"/>
              </a:solidFill>
              <a:prstDash val="solid"/>
              <a:round/>
            </a:ln>
            <a:effectLst/>
          </c:spPr>
          <c:marker>
            <c:symbol val="none"/>
          </c:marker>
          <c:cat>
            <c:numRef>
              <c:f>'CC charts '!$C$21:$F$21</c:f>
              <c:numCache>
                <c:formatCode>General</c:formatCode>
                <c:ptCount val="4"/>
                <c:pt idx="0">
                  <c:v>2022</c:v>
                </c:pt>
                <c:pt idx="1">
                  <c:v>2023</c:v>
                </c:pt>
                <c:pt idx="2">
                  <c:v>2024</c:v>
                </c:pt>
                <c:pt idx="3">
                  <c:v>2025</c:v>
                </c:pt>
              </c:numCache>
            </c:numRef>
          </c:cat>
          <c:val>
            <c:numRef>
              <c:f>'CC charts '!$C$28:$F$28</c:f>
              <c:numCache>
                <c:formatCode>General</c:formatCode>
                <c:ptCount val="4"/>
                <c:pt idx="0">
                  <c:v>7</c:v>
                </c:pt>
                <c:pt idx="1">
                  <c:v>6</c:v>
                </c:pt>
                <c:pt idx="2">
                  <c:v>11</c:v>
                </c:pt>
                <c:pt idx="3">
                  <c:v>15</c:v>
                </c:pt>
              </c:numCache>
            </c:numRef>
          </c:val>
          <c:smooth val="0"/>
          <c:extLst>
            <c:ext xmlns:c16="http://schemas.microsoft.com/office/drawing/2014/chart" uri="{C3380CC4-5D6E-409C-BE32-E72D297353CC}">
              <c16:uniqueId val="{00000015-762C-48B7-967E-9E8EE7F0A7B7}"/>
            </c:ext>
          </c:extLst>
        </c:ser>
        <c:ser>
          <c:idx val="7"/>
          <c:order val="7"/>
          <c:tx>
            <c:strRef>
              <c:f>'CC charts '!$B$29</c:f>
              <c:strCache>
                <c:ptCount val="1"/>
                <c:pt idx="0">
                  <c:v>Other No</c:v>
                </c:pt>
              </c:strCache>
            </c:strRef>
          </c:tx>
          <c:spPr>
            <a:ln w="12700" cap="rnd" cmpd="sng">
              <a:solidFill>
                <a:srgbClr val="595959"/>
              </a:solidFill>
              <a:prstDash val="dashDot"/>
              <a:round/>
            </a:ln>
            <a:effectLst/>
          </c:spPr>
          <c:marker>
            <c:symbol val="none"/>
          </c:marker>
          <c:cat>
            <c:numRef>
              <c:f>'CC charts '!$C$21:$F$21</c:f>
              <c:numCache>
                <c:formatCode>General</c:formatCode>
                <c:ptCount val="4"/>
                <c:pt idx="0">
                  <c:v>2022</c:v>
                </c:pt>
                <c:pt idx="1">
                  <c:v>2023</c:v>
                </c:pt>
                <c:pt idx="2">
                  <c:v>2024</c:v>
                </c:pt>
                <c:pt idx="3">
                  <c:v>2025</c:v>
                </c:pt>
              </c:numCache>
            </c:numRef>
          </c:cat>
          <c:val>
            <c:numRef>
              <c:f>'CC charts '!$C$29:$F$29</c:f>
              <c:numCache>
                <c:formatCode>General</c:formatCode>
                <c:ptCount val="4"/>
                <c:pt idx="0">
                  <c:v>1</c:v>
                </c:pt>
                <c:pt idx="1">
                  <c:v>0</c:v>
                </c:pt>
                <c:pt idx="2">
                  <c:v>0</c:v>
                </c:pt>
                <c:pt idx="3">
                  <c:v>0</c:v>
                </c:pt>
              </c:numCache>
            </c:numRef>
          </c:val>
          <c:smooth val="0"/>
          <c:extLst>
            <c:ext xmlns:c16="http://schemas.microsoft.com/office/drawing/2014/chart" uri="{C3380CC4-5D6E-409C-BE32-E72D297353CC}">
              <c16:uniqueId val="{00000017-762C-48B7-967E-9E8EE7F0A7B7}"/>
            </c:ext>
          </c:extLst>
        </c:ser>
        <c:dLbls>
          <c:showLegendKey val="0"/>
          <c:showVal val="0"/>
          <c:showCatName val="0"/>
          <c:showSerName val="0"/>
          <c:showPercent val="0"/>
          <c:showBubbleSize val="0"/>
          <c:showLeaderLines val="0"/>
        </c:dLbls>
        <c:marker val="1"/>
        <c:axId val="-146537224"/>
        <c:axId val="706803876"/>
      </c:lineChart>
      <c:catAx>
        <c:axId val="-146537224"/>
        <c:scaling>
          <c:orientation val="minMax"/>
        </c:scaling>
        <c:delete val="0"/>
        <c:axPos val="b"/>
        <c:numFmt formatCode="General" sourceLinked="1"/>
        <c:majorTickMark val="none"/>
        <c:minorTickMark val="none"/>
        <c:tickLblPos val="nextTo"/>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706803876"/>
        <c:crosses val="autoZero"/>
        <c:auto val="1"/>
        <c:lblOffset val="100"/>
        <c:noMultiLvlLbl val="0"/>
      </c:catAx>
      <c:valAx>
        <c:axId val="706803876"/>
        <c:scaling>
          <c:orientation val="minMax"/>
          <c:max val="100"/>
          <c:min val="-5"/>
        </c:scaling>
        <c:delete val="0"/>
        <c:axPos val="l"/>
        <c:numFmt formatCode="General" sourceLinked="1"/>
        <c:majorTickMark val="none"/>
        <c:minorTickMark val="none"/>
        <c:tickLblPos val="nextTo"/>
        <c:spPr>
          <a:noFill/>
          <a:ln w="12700">
            <a:noFill/>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146537224"/>
        <c:crosses val="autoZero"/>
        <c:crossBetween val="between"/>
        <c:majorUnit val="5"/>
      </c:valAx>
      <c:spPr>
        <a:noFill/>
        <a:ln w="12700">
          <a:noFill/>
        </a:ln>
        <a:effectLst/>
      </c:spPr>
    </c:plotArea>
    <c:legend>
      <c:legendPos val="b"/>
      <c:layout/>
      <c:overlay val="0"/>
      <c:spPr>
        <a:noFill/>
        <a:ln w="12700">
          <a:noFill/>
        </a:ln>
        <a:effectLst/>
      </c:spPr>
      <c:txPr>
        <a:bodyPr vert="horz" rot="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6350" cap="flat" cmpd="sng">
      <a:solidFill>
        <a:srgbClr val="D9D9D9"/>
      </a:solidFill>
      <a:prstDash val="dash"/>
      <a:round/>
    </a:ln>
    <a:effectLst/>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lang="en-US" sz="4000" b="1" i="0" u="none" baseline="0" kern="1200" spc="0">
                <a:solidFill>
                  <a:schemeClr val="tx1">
                    <a:lumMod val="65000"/>
                    <a:lumOff val="35000"/>
                  </a:schemeClr>
                </a:solidFill>
                <a:latin typeface="+mn-lt"/>
                <a:ea typeface="+mn-ea"/>
                <a:cs typeface="+mn-cs"/>
              </a:defRPr>
            </a:pPr>
            <a:r>
              <a:rPr lang="en-US"/>
              <a:t>use of carbon credits amongst sectors </a:t>
            </a:r>
          </a:p>
        </c:rich>
      </c:tx>
      <c:layout/>
      <c:overlay val="0"/>
      <c:spPr>
        <a:noFill/>
        <a:ln w="12700">
          <a:noFill/>
        </a:ln>
        <a:effectLst/>
      </c:spPr>
    </c:title>
    <c:autoTitleDeleted val="0"/>
    <c:plotArea>
      <c:layout/>
      <c:lineChart>
        <c:grouping val="standard"/>
        <c:varyColors val="0"/>
        <c:ser>
          <c:idx val="0"/>
          <c:order val="0"/>
          <c:tx>
            <c:strRef>
              <c:f>'CC charts '!$V$5</c:f>
              <c:strCache>
                <c:ptCount val="1"/>
                <c:pt idx="0">
                  <c:v>Aerospace and defense</c:v>
                </c:pt>
              </c:strCache>
            </c:strRef>
          </c:tx>
          <c:spPr>
            <a:ln w="28575" cap="rnd" cmpd="sng">
              <a:solidFill>
                <a:srgbClr val="637CEF"/>
              </a:solidFill>
              <a:round/>
            </a:ln>
            <a:effectLst/>
          </c:spPr>
          <c:marker>
            <c:symbol val="none"/>
          </c:marker>
          <c:cat>
            <c:numRef>
              <c:f>'CC charts '!$W$4:$Z$4</c:f>
              <c:numCache>
                <c:formatCode>General</c:formatCode>
                <c:ptCount val="4"/>
                <c:pt idx="0">
                  <c:v>2025</c:v>
                </c:pt>
                <c:pt idx="1">
                  <c:v>2024</c:v>
                </c:pt>
                <c:pt idx="2">
                  <c:v>2023</c:v>
                </c:pt>
                <c:pt idx="3">
                  <c:v>2022</c:v>
                </c:pt>
              </c:numCache>
            </c:numRef>
          </c:cat>
          <c:val>
            <c:numRef>
              <c:f>'CC charts '!$W$5:$Z$5</c:f>
              <c:numCache>
                <c:formatCode>General</c:formatCode>
                <c:ptCount val="4"/>
                <c:pt idx="0">
                  <c:v>4</c:v>
                </c:pt>
                <c:pt idx="1">
                  <c:v>4</c:v>
                </c:pt>
                <c:pt idx="2">
                  <c:v>0</c:v>
                </c:pt>
                <c:pt idx="3">
                  <c:v>3</c:v>
                </c:pt>
              </c:numCache>
            </c:numRef>
          </c:val>
          <c:smooth val="0"/>
          <c:extLst>
            <c:ext xmlns:c16="http://schemas.microsoft.com/office/drawing/2014/chart" uri="{C3380CC4-5D6E-409C-BE32-E72D297353CC}">
              <c16:uniqueId val="{00000009-2CF8-408F-B5D9-8B2B058E5B76}"/>
            </c:ext>
          </c:extLst>
        </c:ser>
        <c:ser>
          <c:idx val="1"/>
          <c:order val="1"/>
          <c:tx>
            <c:strRef>
              <c:f>'CC charts '!$V$6</c:f>
              <c:strCache>
                <c:ptCount val="1"/>
                <c:pt idx="0">
                  <c:v>Automotive</c:v>
                </c:pt>
              </c:strCache>
            </c:strRef>
          </c:tx>
          <c:spPr>
            <a:ln w="28575" cap="rnd" cmpd="sng">
              <a:solidFill>
                <a:srgbClr val="E3008C"/>
              </a:solidFill>
              <a:round/>
            </a:ln>
            <a:effectLst/>
          </c:spPr>
          <c:marker>
            <c:symbol val="none"/>
          </c:marker>
          <c:cat>
            <c:numRef>
              <c:f>'CC charts '!$W$4:$Z$4</c:f>
              <c:numCache>
                <c:formatCode>General</c:formatCode>
                <c:ptCount val="4"/>
                <c:pt idx="0">
                  <c:v>2025</c:v>
                </c:pt>
                <c:pt idx="1">
                  <c:v>2024</c:v>
                </c:pt>
                <c:pt idx="2">
                  <c:v>2023</c:v>
                </c:pt>
                <c:pt idx="3">
                  <c:v>2022</c:v>
                </c:pt>
              </c:numCache>
            </c:numRef>
          </c:cat>
          <c:val>
            <c:numRef>
              <c:f>'CC charts '!$W$6:$Z$6</c:f>
              <c:numCache>
                <c:formatCode>General</c:formatCode>
                <c:ptCount val="4"/>
                <c:pt idx="0">
                  <c:v>14</c:v>
                </c:pt>
                <c:pt idx="1">
                  <c:v>17</c:v>
                </c:pt>
                <c:pt idx="2">
                  <c:v>10</c:v>
                </c:pt>
                <c:pt idx="3">
                  <c:v>9</c:v>
                </c:pt>
              </c:numCache>
            </c:numRef>
          </c:val>
          <c:smooth val="0"/>
          <c:extLst>
            <c:ext xmlns:c16="http://schemas.microsoft.com/office/drawing/2014/chart" uri="{C3380CC4-5D6E-409C-BE32-E72D297353CC}">
              <c16:uniqueId val="{0000000B-2CF8-408F-B5D9-8B2B058E5B76}"/>
            </c:ext>
          </c:extLst>
        </c:ser>
        <c:ser>
          <c:idx val="2"/>
          <c:order val="2"/>
          <c:tx>
            <c:strRef>
              <c:f>'CC charts '!$V$7</c:f>
              <c:strCache>
                <c:ptCount val="1"/>
                <c:pt idx="0">
                  <c:v>Chemicals</c:v>
                </c:pt>
              </c:strCache>
            </c:strRef>
          </c:tx>
          <c:spPr>
            <a:ln w="28575" cap="rnd" cmpd="sng">
              <a:solidFill>
                <a:srgbClr val="2AA0A4"/>
              </a:solidFill>
              <a:round/>
            </a:ln>
            <a:effectLst/>
          </c:spPr>
          <c:marker>
            <c:symbol val="none"/>
          </c:marker>
          <c:cat>
            <c:numRef>
              <c:f>'CC charts '!$W$4:$Z$4</c:f>
              <c:numCache>
                <c:formatCode>General</c:formatCode>
                <c:ptCount val="4"/>
                <c:pt idx="0">
                  <c:v>2025</c:v>
                </c:pt>
                <c:pt idx="1">
                  <c:v>2024</c:v>
                </c:pt>
                <c:pt idx="2">
                  <c:v>2023</c:v>
                </c:pt>
                <c:pt idx="3">
                  <c:v>2022</c:v>
                </c:pt>
              </c:numCache>
            </c:numRef>
          </c:cat>
          <c:val>
            <c:numRef>
              <c:f>'CC charts '!$W$7:$Z$7</c:f>
              <c:numCache>
                <c:formatCode>General</c:formatCode>
                <c:ptCount val="4"/>
                <c:pt idx="0">
                  <c:v>3</c:v>
                </c:pt>
                <c:pt idx="1">
                  <c:v>5</c:v>
                </c:pt>
                <c:pt idx="2">
                  <c:v>1</c:v>
                </c:pt>
                <c:pt idx="3">
                  <c:v>5</c:v>
                </c:pt>
              </c:numCache>
            </c:numRef>
          </c:val>
          <c:smooth val="0"/>
          <c:extLst>
            <c:ext xmlns:c16="http://schemas.microsoft.com/office/drawing/2014/chart" uri="{C3380CC4-5D6E-409C-BE32-E72D297353CC}">
              <c16:uniqueId val="{0000000D-2CF8-408F-B5D9-8B2B058E5B76}"/>
            </c:ext>
          </c:extLst>
        </c:ser>
        <c:ser>
          <c:idx val="3"/>
          <c:order val="3"/>
          <c:tx>
            <c:strRef>
              <c:f>'CC charts '!$V$8</c:f>
              <c:strCache>
                <c:ptCount val="1"/>
                <c:pt idx="0">
                  <c:v>Energy and utilities</c:v>
                </c:pt>
              </c:strCache>
            </c:strRef>
          </c:tx>
          <c:spPr>
            <a:ln w="28575" cap="rnd" cmpd="sng">
              <a:solidFill>
                <a:srgbClr val="9373C0"/>
              </a:solidFill>
              <a:round/>
            </a:ln>
            <a:effectLst/>
          </c:spPr>
          <c:marker>
            <c:symbol val="none"/>
          </c:marker>
          <c:cat>
            <c:numRef>
              <c:f>'CC charts '!$W$4:$Z$4</c:f>
              <c:numCache>
                <c:formatCode>General</c:formatCode>
                <c:ptCount val="4"/>
                <c:pt idx="0">
                  <c:v>2025</c:v>
                </c:pt>
                <c:pt idx="1">
                  <c:v>2024</c:v>
                </c:pt>
                <c:pt idx="2">
                  <c:v>2023</c:v>
                </c:pt>
                <c:pt idx="3">
                  <c:v>2022</c:v>
                </c:pt>
              </c:numCache>
            </c:numRef>
          </c:cat>
          <c:val>
            <c:numRef>
              <c:f>'CC charts '!$W$8:$Z$8</c:f>
              <c:numCache>
                <c:formatCode>General</c:formatCode>
                <c:ptCount val="4"/>
                <c:pt idx="0">
                  <c:v>12</c:v>
                </c:pt>
                <c:pt idx="1">
                  <c:v>9</c:v>
                </c:pt>
                <c:pt idx="2">
                  <c:v>13</c:v>
                </c:pt>
                <c:pt idx="3">
                  <c:v>5</c:v>
                </c:pt>
              </c:numCache>
            </c:numRef>
          </c:val>
          <c:smooth val="0"/>
          <c:extLst>
            <c:ext xmlns:c16="http://schemas.microsoft.com/office/drawing/2014/chart" uri="{C3380CC4-5D6E-409C-BE32-E72D297353CC}">
              <c16:uniqueId val="{0000000F-2CF8-408F-B5D9-8B2B058E5B76}"/>
            </c:ext>
          </c:extLst>
        </c:ser>
        <c:ser>
          <c:idx val="4"/>
          <c:order val="4"/>
          <c:tx>
            <c:strRef>
              <c:f>'CC charts '!$V$9</c:f>
              <c:strCache>
                <c:ptCount val="1"/>
                <c:pt idx="0">
                  <c:v>Engineering and construction</c:v>
                </c:pt>
              </c:strCache>
            </c:strRef>
          </c:tx>
          <c:spPr>
            <a:ln w="28575" cap="rnd" cmpd="sng">
              <a:solidFill>
                <a:srgbClr val="13A10E"/>
              </a:solidFill>
              <a:round/>
            </a:ln>
            <a:effectLst/>
          </c:spPr>
          <c:marker>
            <c:symbol val="none"/>
          </c:marker>
          <c:cat>
            <c:numRef>
              <c:f>'CC charts '!$W$4:$Z$4</c:f>
              <c:numCache>
                <c:formatCode>General</c:formatCode>
                <c:ptCount val="4"/>
                <c:pt idx="0">
                  <c:v>2025</c:v>
                </c:pt>
                <c:pt idx="1">
                  <c:v>2024</c:v>
                </c:pt>
                <c:pt idx="2">
                  <c:v>2023</c:v>
                </c:pt>
                <c:pt idx="3">
                  <c:v>2022</c:v>
                </c:pt>
              </c:numCache>
            </c:numRef>
          </c:cat>
          <c:val>
            <c:numRef>
              <c:f>'CC charts '!$W$9:$Z$9</c:f>
              <c:numCache>
                <c:formatCode>General</c:formatCode>
                <c:ptCount val="4"/>
                <c:pt idx="0">
                  <c:v>5</c:v>
                </c:pt>
                <c:pt idx="1">
                  <c:v>1</c:v>
                </c:pt>
                <c:pt idx="2">
                  <c:v>2</c:v>
                </c:pt>
                <c:pt idx="3">
                  <c:v>0</c:v>
                </c:pt>
              </c:numCache>
            </c:numRef>
          </c:val>
          <c:smooth val="0"/>
          <c:extLst>
            <c:ext xmlns:c16="http://schemas.microsoft.com/office/drawing/2014/chart" uri="{C3380CC4-5D6E-409C-BE32-E72D297353CC}">
              <c16:uniqueId val="{00000011-2CF8-408F-B5D9-8B2B058E5B76}"/>
            </c:ext>
          </c:extLst>
        </c:ser>
        <c:ser>
          <c:idx val="5"/>
          <c:order val="5"/>
          <c:tx>
            <c:strRef>
              <c:f>'CC charts '!$V$10</c:f>
              <c:strCache>
                <c:ptCount val="1"/>
                <c:pt idx="0">
                  <c:v>Financial services</c:v>
                </c:pt>
              </c:strCache>
            </c:strRef>
          </c:tx>
          <c:spPr>
            <a:ln w="28575" cap="rnd" cmpd="sng">
              <a:solidFill>
                <a:srgbClr val="3A96DD"/>
              </a:solidFill>
              <a:round/>
            </a:ln>
            <a:effectLst/>
          </c:spPr>
          <c:marker>
            <c:symbol val="none"/>
          </c:marker>
          <c:cat>
            <c:numRef>
              <c:f>'CC charts '!$W$4:$Z$4</c:f>
              <c:numCache>
                <c:formatCode>General</c:formatCode>
                <c:ptCount val="4"/>
                <c:pt idx="0">
                  <c:v>2025</c:v>
                </c:pt>
                <c:pt idx="1">
                  <c:v>2024</c:v>
                </c:pt>
                <c:pt idx="2">
                  <c:v>2023</c:v>
                </c:pt>
                <c:pt idx="3">
                  <c:v>2022</c:v>
                </c:pt>
              </c:numCache>
            </c:numRef>
          </c:cat>
          <c:val>
            <c:numRef>
              <c:f>'CC charts '!$W$10:$Z$10</c:f>
              <c:numCache>
                <c:formatCode>General</c:formatCode>
                <c:ptCount val="4"/>
                <c:pt idx="0">
                  <c:v>71</c:v>
                </c:pt>
                <c:pt idx="1">
                  <c:v>67</c:v>
                </c:pt>
                <c:pt idx="2">
                  <c:v>40</c:v>
                </c:pt>
                <c:pt idx="3">
                  <c:v>35</c:v>
                </c:pt>
              </c:numCache>
            </c:numRef>
          </c:val>
          <c:smooth val="0"/>
          <c:extLst>
            <c:ext xmlns:c16="http://schemas.microsoft.com/office/drawing/2014/chart" uri="{C3380CC4-5D6E-409C-BE32-E72D297353CC}">
              <c16:uniqueId val="{00000013-2CF8-408F-B5D9-8B2B058E5B76}"/>
            </c:ext>
          </c:extLst>
        </c:ser>
        <c:ser>
          <c:idx val="6"/>
          <c:order val="6"/>
          <c:tx>
            <c:strRef>
              <c:f>'CC charts '!$V$11</c:f>
              <c:strCache>
                <c:ptCount val="1"/>
                <c:pt idx="0">
                  <c:v>Food, beverages and agriculture</c:v>
                </c:pt>
              </c:strCache>
            </c:strRef>
          </c:tx>
          <c:spPr>
            <a:ln w="28575" cap="rnd" cmpd="sng">
              <a:solidFill>
                <a:srgbClr val="CA5010"/>
              </a:solidFill>
              <a:round/>
            </a:ln>
            <a:effectLst/>
          </c:spPr>
          <c:marker>
            <c:symbol val="none"/>
          </c:marker>
          <c:cat>
            <c:numRef>
              <c:f>'CC charts '!$W$4:$Z$4</c:f>
              <c:numCache>
                <c:formatCode>General</c:formatCode>
                <c:ptCount val="4"/>
                <c:pt idx="0">
                  <c:v>2025</c:v>
                </c:pt>
                <c:pt idx="1">
                  <c:v>2024</c:v>
                </c:pt>
                <c:pt idx="2">
                  <c:v>2023</c:v>
                </c:pt>
                <c:pt idx="3">
                  <c:v>2022</c:v>
                </c:pt>
              </c:numCache>
            </c:numRef>
          </c:cat>
          <c:val>
            <c:numRef>
              <c:f>'CC charts '!$W$11:$Z$11</c:f>
              <c:numCache>
                <c:formatCode>General</c:formatCode>
                <c:ptCount val="4"/>
                <c:pt idx="0">
                  <c:v>5</c:v>
                </c:pt>
                <c:pt idx="1">
                  <c:v>8</c:v>
                </c:pt>
                <c:pt idx="2">
                  <c:v>4</c:v>
                </c:pt>
                <c:pt idx="3">
                  <c:v>4</c:v>
                </c:pt>
              </c:numCache>
            </c:numRef>
          </c:val>
          <c:smooth val="0"/>
          <c:extLst>
            <c:ext xmlns:c16="http://schemas.microsoft.com/office/drawing/2014/chart" uri="{C3380CC4-5D6E-409C-BE32-E72D297353CC}">
              <c16:uniqueId val="{00000015-2CF8-408F-B5D9-8B2B058E5B76}"/>
            </c:ext>
          </c:extLst>
        </c:ser>
        <c:ser>
          <c:idx val="7"/>
          <c:order val="7"/>
          <c:tx>
            <c:strRef>
              <c:f>'CC charts '!$V$12</c:f>
              <c:strCache>
                <c:ptCount val="1"/>
                <c:pt idx="0">
                  <c:v>Health care and pharmaceuticals</c:v>
                </c:pt>
              </c:strCache>
            </c:strRef>
          </c:tx>
          <c:spPr>
            <a:ln w="28575" cap="rnd" cmpd="sng">
              <a:solidFill>
                <a:srgbClr val="57811B"/>
              </a:solidFill>
              <a:round/>
            </a:ln>
            <a:effectLst/>
          </c:spPr>
          <c:marker>
            <c:symbol val="none"/>
          </c:marker>
          <c:cat>
            <c:numRef>
              <c:f>'CC charts '!$W$4:$Z$4</c:f>
              <c:numCache>
                <c:formatCode>General</c:formatCode>
                <c:ptCount val="4"/>
                <c:pt idx="0">
                  <c:v>2025</c:v>
                </c:pt>
                <c:pt idx="1">
                  <c:v>2024</c:v>
                </c:pt>
                <c:pt idx="2">
                  <c:v>2023</c:v>
                </c:pt>
                <c:pt idx="3">
                  <c:v>2022</c:v>
                </c:pt>
              </c:numCache>
            </c:numRef>
          </c:cat>
          <c:val>
            <c:numRef>
              <c:f>'CC charts '!$W$12:$Z$12</c:f>
              <c:numCache>
                <c:formatCode>General</c:formatCode>
                <c:ptCount val="4"/>
                <c:pt idx="0">
                  <c:v>12</c:v>
                </c:pt>
                <c:pt idx="1">
                  <c:v>12</c:v>
                </c:pt>
                <c:pt idx="2">
                  <c:v>9</c:v>
                </c:pt>
                <c:pt idx="3">
                  <c:v>5</c:v>
                </c:pt>
              </c:numCache>
            </c:numRef>
          </c:val>
          <c:smooth val="0"/>
          <c:extLst>
            <c:ext xmlns:c16="http://schemas.microsoft.com/office/drawing/2014/chart" uri="{C3380CC4-5D6E-409C-BE32-E72D297353CC}">
              <c16:uniqueId val="{00000017-2CF8-408F-B5D9-8B2B058E5B76}"/>
            </c:ext>
          </c:extLst>
        </c:ser>
        <c:ser>
          <c:idx val="8"/>
          <c:order val="8"/>
          <c:tx>
            <c:strRef>
              <c:f>'CC charts '!$V$13</c:f>
              <c:strCache>
                <c:ptCount val="1"/>
                <c:pt idx="0">
                  <c:v>Household and personal products</c:v>
                </c:pt>
              </c:strCache>
            </c:strRef>
          </c:tx>
          <c:spPr>
            <a:ln w="28575" cap="rnd" cmpd="sng">
              <a:solidFill>
                <a:srgbClr val="B146C2"/>
              </a:solidFill>
              <a:round/>
            </a:ln>
            <a:effectLst/>
          </c:spPr>
          <c:marker>
            <c:symbol val="none"/>
          </c:marker>
          <c:cat>
            <c:numRef>
              <c:f>'CC charts '!$W$4:$Z$4</c:f>
              <c:numCache>
                <c:formatCode>General</c:formatCode>
                <c:ptCount val="4"/>
                <c:pt idx="0">
                  <c:v>2025</c:v>
                </c:pt>
                <c:pt idx="1">
                  <c:v>2024</c:v>
                </c:pt>
                <c:pt idx="2">
                  <c:v>2023</c:v>
                </c:pt>
                <c:pt idx="3">
                  <c:v>2022</c:v>
                </c:pt>
              </c:numCache>
            </c:numRef>
          </c:cat>
          <c:val>
            <c:numRef>
              <c:f>'CC charts '!$W$13:$Z$13</c:f>
              <c:numCache>
                <c:formatCode>General</c:formatCode>
                <c:ptCount val="4"/>
                <c:pt idx="0">
                  <c:v>3</c:v>
                </c:pt>
                <c:pt idx="1">
                  <c:v>2</c:v>
                </c:pt>
                <c:pt idx="2">
                  <c:v>2</c:v>
                </c:pt>
                <c:pt idx="3">
                  <c:v>1</c:v>
                </c:pt>
              </c:numCache>
            </c:numRef>
          </c:val>
          <c:smooth val="0"/>
          <c:extLst>
            <c:ext xmlns:c16="http://schemas.microsoft.com/office/drawing/2014/chart" uri="{C3380CC4-5D6E-409C-BE32-E72D297353CC}">
              <c16:uniqueId val="{00000019-2CF8-408F-B5D9-8B2B058E5B76}"/>
            </c:ext>
          </c:extLst>
        </c:ser>
        <c:ser>
          <c:idx val="9"/>
          <c:order val="9"/>
          <c:tx>
            <c:strRef>
              <c:f>'CC charts '!$V$14</c:f>
              <c:strCache>
                <c:ptCount val="1"/>
                <c:pt idx="0">
                  <c:v>Industrial goods</c:v>
                </c:pt>
              </c:strCache>
            </c:strRef>
          </c:tx>
          <c:spPr>
            <a:ln w="28575" cap="rnd" cmpd="sng">
              <a:solidFill>
                <a:srgbClr val="AE8C00"/>
              </a:solidFill>
              <a:round/>
            </a:ln>
            <a:effectLst/>
          </c:spPr>
          <c:marker>
            <c:symbol val="none"/>
          </c:marker>
          <c:cat>
            <c:numRef>
              <c:f>'CC charts '!$W$4:$Z$4</c:f>
              <c:numCache>
                <c:formatCode>General</c:formatCode>
                <c:ptCount val="4"/>
                <c:pt idx="0">
                  <c:v>2025</c:v>
                </c:pt>
                <c:pt idx="1">
                  <c:v>2024</c:v>
                </c:pt>
                <c:pt idx="2">
                  <c:v>2023</c:v>
                </c:pt>
                <c:pt idx="3">
                  <c:v>2022</c:v>
                </c:pt>
              </c:numCache>
            </c:numRef>
          </c:cat>
          <c:val>
            <c:numRef>
              <c:f>'CC charts '!$W$14:$Z$14</c:f>
              <c:numCache>
                <c:formatCode>General</c:formatCode>
                <c:ptCount val="4"/>
                <c:pt idx="0">
                  <c:v>6</c:v>
                </c:pt>
                <c:pt idx="1">
                  <c:v>13</c:v>
                </c:pt>
                <c:pt idx="2">
                  <c:v>6</c:v>
                </c:pt>
                <c:pt idx="3">
                  <c:v>8</c:v>
                </c:pt>
              </c:numCache>
            </c:numRef>
          </c:val>
          <c:smooth val="0"/>
          <c:extLst>
            <c:ext xmlns:c16="http://schemas.microsoft.com/office/drawing/2014/chart" uri="{C3380CC4-5D6E-409C-BE32-E72D297353CC}">
              <c16:uniqueId val="{0000001B-2CF8-408F-B5D9-8B2B058E5B76}"/>
            </c:ext>
          </c:extLst>
        </c:ser>
        <c:ser>
          <c:idx val="10"/>
          <c:order val="10"/>
          <c:tx>
            <c:strRef>
              <c:f>'CC charts '!$V$15</c:f>
              <c:strCache>
                <c:ptCount val="1"/>
                <c:pt idx="0">
                  <c:v>Metals and mining</c:v>
                </c:pt>
              </c:strCache>
            </c:strRef>
          </c:tx>
          <c:spPr>
            <a:ln w="28575" cap="rnd" cmpd="sng">
              <a:solidFill>
                <a:srgbClr val="AE8C00"/>
              </a:solidFill>
              <a:round/>
            </a:ln>
            <a:effectLst/>
          </c:spPr>
          <c:marker>
            <c:symbol val="none"/>
          </c:marker>
          <c:cat>
            <c:numRef>
              <c:f>'CC charts '!$W$4:$Z$4</c:f>
              <c:numCache>
                <c:formatCode>General</c:formatCode>
                <c:ptCount val="4"/>
                <c:pt idx="0">
                  <c:v>2025</c:v>
                </c:pt>
                <c:pt idx="1">
                  <c:v>2024</c:v>
                </c:pt>
                <c:pt idx="2">
                  <c:v>2023</c:v>
                </c:pt>
                <c:pt idx="3">
                  <c:v>2022</c:v>
                </c:pt>
              </c:numCache>
            </c:numRef>
          </c:cat>
          <c:val>
            <c:numRef>
              <c:f>'CC charts '!$W$15:$Z$15</c:f>
              <c:numCache>
                <c:formatCode>General</c:formatCode>
                <c:ptCount val="4"/>
                <c:pt idx="0">
                  <c:v>15</c:v>
                </c:pt>
                <c:pt idx="1">
                  <c:v>9</c:v>
                </c:pt>
                <c:pt idx="2">
                  <c:v>0</c:v>
                </c:pt>
                <c:pt idx="3">
                  <c:v>9</c:v>
                </c:pt>
              </c:numCache>
            </c:numRef>
          </c:val>
          <c:smooth val="0"/>
          <c:extLst>
            <c:ext xmlns:c16="http://schemas.microsoft.com/office/drawing/2014/chart" uri="{C3380CC4-5D6E-409C-BE32-E72D297353CC}">
              <c16:uniqueId val="{0000001D-2CF8-408F-B5D9-8B2B058E5B76}"/>
            </c:ext>
          </c:extLst>
        </c:ser>
        <c:ser>
          <c:idx val="11"/>
          <c:order val="11"/>
          <c:tx>
            <c:strRef>
              <c:f>'CC charts '!$V$16</c:f>
              <c:strCache>
                <c:ptCount val="1"/>
                <c:pt idx="0">
                  <c:v>Oil and gas</c:v>
                </c:pt>
              </c:strCache>
            </c:strRef>
          </c:tx>
          <c:spPr>
            <a:ln w="28575" cap="rnd" cmpd="sng">
              <a:solidFill>
                <a:srgbClr val="637CEF"/>
              </a:solidFill>
              <a:round/>
            </a:ln>
            <a:effectLst/>
          </c:spPr>
          <c:marker>
            <c:symbol val="none"/>
          </c:marker>
          <c:cat>
            <c:numRef>
              <c:f>'CC charts '!$W$4:$Z$4</c:f>
              <c:numCache>
                <c:formatCode>General</c:formatCode>
                <c:ptCount val="4"/>
                <c:pt idx="0">
                  <c:v>2025</c:v>
                </c:pt>
                <c:pt idx="1">
                  <c:v>2024</c:v>
                </c:pt>
                <c:pt idx="2">
                  <c:v>2023</c:v>
                </c:pt>
                <c:pt idx="3">
                  <c:v>2022</c:v>
                </c:pt>
              </c:numCache>
            </c:numRef>
          </c:cat>
          <c:val>
            <c:numRef>
              <c:f>'CC charts '!$W$16:$Z$16</c:f>
              <c:numCache>
                <c:formatCode>General</c:formatCode>
                <c:ptCount val="4"/>
                <c:pt idx="0">
                  <c:v>20</c:v>
                </c:pt>
                <c:pt idx="1">
                  <c:v>22</c:v>
                </c:pt>
                <c:pt idx="2">
                  <c:v>0</c:v>
                </c:pt>
                <c:pt idx="3">
                  <c:v>6</c:v>
                </c:pt>
              </c:numCache>
            </c:numRef>
          </c:val>
          <c:smooth val="0"/>
          <c:extLst>
            <c:ext xmlns:c16="http://schemas.microsoft.com/office/drawing/2014/chart" uri="{C3380CC4-5D6E-409C-BE32-E72D297353CC}">
              <c16:uniqueId val="{0000001F-2CF8-408F-B5D9-8B2B058E5B76}"/>
            </c:ext>
          </c:extLst>
        </c:ser>
        <c:ser>
          <c:idx val="12"/>
          <c:order val="12"/>
          <c:tx>
            <c:strRef>
              <c:f>'CC charts '!$V$17</c:f>
              <c:strCache>
                <c:ptCount val="1"/>
                <c:pt idx="0">
                  <c:v>Real estate</c:v>
                </c:pt>
              </c:strCache>
            </c:strRef>
          </c:tx>
          <c:spPr>
            <a:ln w="28575" cap="rnd" cmpd="sng">
              <a:solidFill>
                <a:srgbClr val="EE5FB7"/>
              </a:solidFill>
              <a:round/>
            </a:ln>
            <a:effectLst/>
          </c:spPr>
          <c:marker>
            <c:symbol val="none"/>
          </c:marker>
          <c:cat>
            <c:numRef>
              <c:f>'CC charts '!$W$4:$Z$4</c:f>
              <c:numCache>
                <c:formatCode>General</c:formatCode>
                <c:ptCount val="4"/>
                <c:pt idx="0">
                  <c:v>2025</c:v>
                </c:pt>
                <c:pt idx="1">
                  <c:v>2024</c:v>
                </c:pt>
                <c:pt idx="2">
                  <c:v>2023</c:v>
                </c:pt>
                <c:pt idx="3">
                  <c:v>2022</c:v>
                </c:pt>
              </c:numCache>
            </c:numRef>
          </c:cat>
          <c:val>
            <c:numRef>
              <c:f>'CC charts '!$W$17:$Z$17</c:f>
              <c:numCache>
                <c:formatCode>General</c:formatCode>
                <c:ptCount val="4"/>
                <c:pt idx="0">
                  <c:v>1</c:v>
                </c:pt>
                <c:pt idx="1">
                  <c:v>0</c:v>
                </c:pt>
                <c:pt idx="2">
                  <c:v>0</c:v>
                </c:pt>
                <c:pt idx="3">
                  <c:v>0</c:v>
                </c:pt>
              </c:numCache>
            </c:numRef>
          </c:val>
          <c:smooth val="0"/>
          <c:extLst>
            <c:ext xmlns:c16="http://schemas.microsoft.com/office/drawing/2014/chart" uri="{C3380CC4-5D6E-409C-BE32-E72D297353CC}">
              <c16:uniqueId val="{00000021-2CF8-408F-B5D9-8B2B058E5B76}"/>
            </c:ext>
          </c:extLst>
        </c:ser>
        <c:ser>
          <c:idx val="13"/>
          <c:order val="13"/>
          <c:tx>
            <c:strRef>
              <c:f>'CC charts '!$V$18</c:f>
              <c:strCache>
                <c:ptCount val="1"/>
                <c:pt idx="0">
                  <c:v>Retail</c:v>
                </c:pt>
              </c:strCache>
            </c:strRef>
          </c:tx>
          <c:spPr>
            <a:ln w="28575" cap="rnd" cmpd="sng">
              <a:solidFill>
                <a:srgbClr val="008B94"/>
              </a:solidFill>
              <a:round/>
            </a:ln>
            <a:effectLst/>
          </c:spPr>
          <c:marker>
            <c:symbol val="none"/>
          </c:marker>
          <c:cat>
            <c:numRef>
              <c:f>'CC charts '!$W$4:$Z$4</c:f>
              <c:numCache>
                <c:formatCode>General</c:formatCode>
                <c:ptCount val="4"/>
                <c:pt idx="0">
                  <c:v>2025</c:v>
                </c:pt>
                <c:pt idx="1">
                  <c:v>2024</c:v>
                </c:pt>
                <c:pt idx="2">
                  <c:v>2023</c:v>
                </c:pt>
                <c:pt idx="3">
                  <c:v>2022</c:v>
                </c:pt>
              </c:numCache>
            </c:numRef>
          </c:cat>
          <c:val>
            <c:numRef>
              <c:f>'CC charts '!$W$18:$Z$18</c:f>
              <c:numCache>
                <c:formatCode>General</c:formatCode>
                <c:ptCount val="4"/>
                <c:pt idx="0">
                  <c:v>13</c:v>
                </c:pt>
                <c:pt idx="1">
                  <c:v>15</c:v>
                </c:pt>
                <c:pt idx="2">
                  <c:v>3</c:v>
                </c:pt>
                <c:pt idx="3">
                  <c:v>7</c:v>
                </c:pt>
              </c:numCache>
            </c:numRef>
          </c:val>
          <c:smooth val="0"/>
          <c:extLst>
            <c:ext xmlns:c16="http://schemas.microsoft.com/office/drawing/2014/chart" uri="{C3380CC4-5D6E-409C-BE32-E72D297353CC}">
              <c16:uniqueId val="{00000023-2CF8-408F-B5D9-8B2B058E5B76}"/>
            </c:ext>
          </c:extLst>
        </c:ser>
        <c:ser>
          <c:idx val="14"/>
          <c:order val="14"/>
          <c:tx>
            <c:strRef>
              <c:f>'CC charts '!$V$19</c:f>
              <c:strCache>
                <c:ptCount val="1"/>
                <c:pt idx="0">
                  <c:v>Technology</c:v>
                </c:pt>
              </c:strCache>
            </c:strRef>
          </c:tx>
          <c:spPr>
            <a:ln w="28575" cap="rnd" cmpd="sng">
              <a:solidFill>
                <a:srgbClr val="D77440"/>
              </a:solidFill>
              <a:round/>
            </a:ln>
            <a:effectLst/>
          </c:spPr>
          <c:marker>
            <c:symbol val="none"/>
          </c:marker>
          <c:cat>
            <c:numRef>
              <c:f>'CC charts '!$W$4:$Z$4</c:f>
              <c:numCache>
                <c:formatCode>General</c:formatCode>
                <c:ptCount val="4"/>
                <c:pt idx="0">
                  <c:v>2025</c:v>
                </c:pt>
                <c:pt idx="1">
                  <c:v>2024</c:v>
                </c:pt>
                <c:pt idx="2">
                  <c:v>2023</c:v>
                </c:pt>
                <c:pt idx="3">
                  <c:v>2022</c:v>
                </c:pt>
              </c:numCache>
            </c:numRef>
          </c:cat>
          <c:val>
            <c:numRef>
              <c:f>'CC charts '!$W$19:$Z$19</c:f>
              <c:numCache>
                <c:formatCode>General</c:formatCode>
                <c:ptCount val="4"/>
                <c:pt idx="0">
                  <c:v>16</c:v>
                </c:pt>
                <c:pt idx="1">
                  <c:v>11</c:v>
                </c:pt>
                <c:pt idx="2">
                  <c:v>10</c:v>
                </c:pt>
                <c:pt idx="3">
                  <c:v>8</c:v>
                </c:pt>
              </c:numCache>
            </c:numRef>
          </c:val>
          <c:smooth val="0"/>
          <c:extLst>
            <c:ext xmlns:c16="http://schemas.microsoft.com/office/drawing/2014/chart" uri="{C3380CC4-5D6E-409C-BE32-E72D297353CC}">
              <c16:uniqueId val="{00000025-2CF8-408F-B5D9-8B2B058E5B76}"/>
            </c:ext>
          </c:extLst>
        </c:ser>
        <c:ser>
          <c:idx val="15"/>
          <c:order val="15"/>
          <c:tx>
            <c:strRef>
              <c:f>'CC charts '!$V$20</c:f>
              <c:strCache>
                <c:ptCount val="1"/>
                <c:pt idx="0">
                  <c:v>Telecommunications and media</c:v>
                </c:pt>
              </c:strCache>
            </c:strRef>
          </c:tx>
          <c:spPr>
            <a:ln w="28575" cap="rnd" cmpd="sng">
              <a:solidFill>
                <a:srgbClr val="BA58C9"/>
              </a:solidFill>
              <a:round/>
            </a:ln>
            <a:effectLst/>
          </c:spPr>
          <c:marker>
            <c:symbol val="none"/>
          </c:marker>
          <c:cat>
            <c:numRef>
              <c:f>'CC charts '!$W$4:$Z$4</c:f>
              <c:numCache>
                <c:formatCode>General</c:formatCode>
                <c:ptCount val="4"/>
                <c:pt idx="0">
                  <c:v>2025</c:v>
                </c:pt>
                <c:pt idx="1">
                  <c:v>2024</c:v>
                </c:pt>
                <c:pt idx="2">
                  <c:v>2023</c:v>
                </c:pt>
                <c:pt idx="3">
                  <c:v>2022</c:v>
                </c:pt>
              </c:numCache>
            </c:numRef>
          </c:cat>
          <c:val>
            <c:numRef>
              <c:f>'CC charts '!$W$20:$Z$20</c:f>
              <c:numCache>
                <c:formatCode>General</c:formatCode>
                <c:ptCount val="4"/>
                <c:pt idx="0">
                  <c:v>11</c:v>
                </c:pt>
                <c:pt idx="1">
                  <c:v>8</c:v>
                </c:pt>
                <c:pt idx="2">
                  <c:v>5</c:v>
                </c:pt>
                <c:pt idx="3">
                  <c:v>5</c:v>
                </c:pt>
              </c:numCache>
            </c:numRef>
          </c:val>
          <c:smooth val="0"/>
          <c:extLst>
            <c:ext xmlns:c16="http://schemas.microsoft.com/office/drawing/2014/chart" uri="{C3380CC4-5D6E-409C-BE32-E72D297353CC}">
              <c16:uniqueId val="{00000027-2CF8-408F-B5D9-8B2B058E5B76}"/>
            </c:ext>
          </c:extLst>
        </c:ser>
        <c:ser>
          <c:idx val="16"/>
          <c:order val="16"/>
          <c:tx>
            <c:strRef>
              <c:f>'CC charts '!$V$21</c:f>
              <c:strCache>
                <c:ptCount val="1"/>
                <c:pt idx="0">
                  <c:v>Transportation and logistics</c:v>
                </c:pt>
              </c:strCache>
            </c:strRef>
          </c:tx>
          <c:spPr>
            <a:ln w="28575" cap="rnd" cmpd="sng">
              <a:solidFill>
                <a:srgbClr val="3A96DD"/>
              </a:solidFill>
              <a:round/>
            </a:ln>
            <a:effectLst/>
          </c:spPr>
          <c:marker>
            <c:symbol val="none"/>
          </c:marker>
          <c:cat>
            <c:numRef>
              <c:f>'CC charts '!$W$4:$Z$4</c:f>
              <c:numCache>
                <c:formatCode>General</c:formatCode>
                <c:ptCount val="4"/>
                <c:pt idx="0">
                  <c:v>2025</c:v>
                </c:pt>
                <c:pt idx="1">
                  <c:v>2024</c:v>
                </c:pt>
                <c:pt idx="2">
                  <c:v>2023</c:v>
                </c:pt>
                <c:pt idx="3">
                  <c:v>2022</c:v>
                </c:pt>
              </c:numCache>
            </c:numRef>
          </c:cat>
          <c:val>
            <c:numRef>
              <c:f>'CC charts '!$W$21:$Z$21</c:f>
              <c:numCache>
                <c:formatCode>General</c:formatCode>
                <c:ptCount val="4"/>
                <c:pt idx="0">
                  <c:v>11</c:v>
                </c:pt>
                <c:pt idx="1">
                  <c:v>5</c:v>
                </c:pt>
                <c:pt idx="2">
                  <c:v>4</c:v>
                </c:pt>
                <c:pt idx="3">
                  <c:v>8</c:v>
                </c:pt>
              </c:numCache>
            </c:numRef>
          </c:val>
          <c:smooth val="0"/>
          <c:extLst>
            <c:ext xmlns:c16="http://schemas.microsoft.com/office/drawing/2014/chart" uri="{C3380CC4-5D6E-409C-BE32-E72D297353CC}">
              <c16:uniqueId val="{00000029-2CF8-408F-B5D9-8B2B058E5B76}"/>
            </c:ext>
          </c:extLst>
        </c:ser>
        <c:dLbls>
          <c:showLegendKey val="0"/>
          <c:showVal val="0"/>
          <c:showCatName val="0"/>
          <c:showSerName val="0"/>
          <c:showPercent val="0"/>
          <c:showBubbleSize val="0"/>
          <c:showLeaderLines val="0"/>
        </c:dLbls>
        <c:marker val="1"/>
        <c:axId val="1589332168"/>
        <c:axId val="-1365703527"/>
      </c:lineChart>
      <c:catAx>
        <c:axId val="1589332168"/>
        <c:scaling>
          <c:orientation val="maxMin"/>
        </c:scaling>
        <c:delete val="0"/>
        <c:axPos val="b"/>
        <c:numFmt formatCode="General" sourceLinked="1"/>
        <c:majorTickMark val="none"/>
        <c:minorTickMark val="none"/>
        <c:tickLblPos val="nextTo"/>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1365703527"/>
        <c:crosses val="autoZero"/>
        <c:auto val="1"/>
        <c:lblOffset val="100"/>
        <c:noMultiLvlLbl val="0"/>
      </c:catAx>
      <c:valAx>
        <c:axId val="-1365703527"/>
        <c:scaling>
          <c:orientation val="minMax"/>
        </c:scaling>
        <c:delete val="0"/>
        <c:axPos val="r"/>
        <c:majorGridlines>
          <c:spPr>
            <a:ln w="9525" cap="flat" cmpd="sng">
              <a:solidFill>
                <a:schemeClr val="tx1">
                  <a:lumMod val="15000"/>
                  <a:lumOff val="85000"/>
                </a:schemeClr>
              </a:solidFill>
              <a:round/>
            </a:ln>
            <a:effectLst/>
          </c:spPr>
        </c:majorGridlines>
        <c:numFmt formatCode="General" sourceLinked="1"/>
        <c:majorTickMark val="none"/>
        <c:minorTickMark val="none"/>
        <c:tickLblPos val="nextTo"/>
        <c:spPr>
          <a:noFill/>
          <a:ln w="12700">
            <a:noFill/>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1589332168"/>
        <c:crosses val="autoZero"/>
        <c:crossBetween val="between"/>
        <c:minorUnit val="1"/>
      </c:valAx>
      <c:spPr>
        <a:noFill/>
        <a:ln w="12700">
          <a:noFill/>
        </a:ln>
        <a:effectLst/>
      </c:spPr>
    </c:plotArea>
    <c:legend>
      <c:legendPos val="t"/>
      <c:layout/>
      <c:overlay val="1"/>
      <c:spPr>
        <a:noFill/>
        <a:ln w="12700">
          <a:noFill/>
        </a:ln>
        <a:effectLst/>
      </c:spPr>
      <c:txPr>
        <a:bodyPr vert="horz" rot="0" spcFirstLastPara="1" vertOverflow="ellipsis" anchor="ctr" anchorCtr="1" wrap="square"/>
        <a:lstStyle/>
        <a:p>
          <a:pPr>
            <a:defRPr lang="en-US" sz="1400" b="0" i="0" u="none" baseline="0" kern="120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solidFill>
        <a:schemeClr val="tx1">
          <a:lumMod val="15000"/>
          <a:lumOff val="85000"/>
        </a:schemeClr>
      </a:solidFill>
      <a:round/>
    </a:ln>
    <a:effectLst/>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a:pPr>
            <a:r>
              <a:rPr lang="en-US" sz="1400" b="0" i="0" u="none" baseline="0">
                <a:solidFill>
                  <a:schemeClr val="tx1">
                    <a:lumMod val="65000"/>
                    <a:lumOff val="35000"/>
                  </a:schemeClr>
                </a:solidFill>
                <a:latin typeface="+mn-lt"/>
                <a:ea typeface="+mn-ea"/>
                <a:cs typeface="+mn-cs"/>
              </a:rPr>
              <a:t>Growth</a:t>
            </a:r>
            <a:r>
              <a:rPr lang="en-US" sz="1400" b="0" i="0" u="none" baseline="0">
                <a:solidFill>
                  <a:schemeClr val="tx1">
                    <a:lumMod val="65000"/>
                    <a:lumOff val="35000"/>
                  </a:schemeClr>
                </a:solidFill>
                <a:latin typeface="+mn-lt"/>
                <a:ea typeface="+mn-ea"/>
                <a:cs typeface="+mn-cs"/>
              </a:rPr>
              <a:t> of Net Zero Targets in Europe &amp; America  </a:t>
            </a:r>
          </a:p>
        </c:rich>
      </c:tx>
      <c:layout>
        <c:manualLayout>
          <c:xMode val="edge"/>
          <c:yMode val="edge"/>
          <c:x val="0.116736762513981"/>
          <c:y val="0.0383545924502459"/>
        </c:manualLayout>
      </c:layout>
      <c:overlay val="0"/>
      <c:spPr>
        <a:noFill/>
        <a:ln w="12700">
          <a:noFill/>
        </a:ln>
        <a:effectLst/>
      </c:spPr>
    </c:title>
    <c:autoTitleDeleted val="0"/>
    <c:plotArea>
      <c:layout/>
      <c:areaChart>
        <c:grouping val="stacked"/>
        <c:varyColors val="0"/>
        <c:ser>
          <c:idx val="2"/>
          <c:order val="2"/>
          <c:tx>
            <c:strRef>
              <c:f>historic!$A$43</c:f>
              <c:strCache>
                <c:ptCount val="1"/>
                <c:pt idx="0">
                  <c:v>whole </c:v>
                </c:pt>
              </c:strCache>
            </c:strRef>
          </c:tx>
          <c:spPr>
            <a:solidFill>
              <a:srgbClr val="00B4B2">
                <a:alpha val="50000"/>
              </a:srgbClr>
            </a:solidFill>
            <a:ln w="12700">
              <a:noFill/>
            </a:ln>
            <a:effectLst/>
          </c:spPr>
          <c:cat>
            <c:numRef>
              <c:f>historic!$B$40:$F$40</c:f>
              <c:numCache>
                <c:formatCode>General</c:formatCode>
                <c:ptCount val="5"/>
                <c:pt idx="0">
                  <c:v>2021</c:v>
                </c:pt>
                <c:pt idx="1">
                  <c:v>2022</c:v>
                </c:pt>
                <c:pt idx="2">
                  <c:v>2023</c:v>
                </c:pt>
                <c:pt idx="3">
                  <c:v>2024</c:v>
                </c:pt>
                <c:pt idx="4">
                  <c:v>2025</c:v>
                </c:pt>
              </c:numCache>
            </c:numRef>
          </c:cat>
          <c:val>
            <c:numRef>
              <c:f>historic!$B$43:$F$43</c:f>
              <c:numCache>
                <c:formatCode>General</c:formatCode>
                <c:ptCount val="5"/>
                <c:pt idx="0">
                  <c:v>126</c:v>
                </c:pt>
                <c:pt idx="1">
                  <c:v>188</c:v>
                </c:pt>
                <c:pt idx="2">
                  <c:v>200</c:v>
                </c:pt>
                <c:pt idx="3">
                  <c:v>226</c:v>
                </c:pt>
                <c:pt idx="4">
                  <c:v>253</c:v>
                </c:pt>
              </c:numCache>
            </c:numRef>
          </c:val>
          <c:extLst>
            <c:ext xmlns:c16="http://schemas.microsoft.com/office/drawing/2014/chart" uri="{C3380CC4-5D6E-409C-BE32-E72D297353CC}">
              <c16:uniqueId val="{00000000-4D51-41D1-824E-F248E9A7088D}"/>
            </c:ext>
          </c:extLst>
        </c:ser>
        <c:dLbls>
          <c:showLegendKey val="0"/>
          <c:showVal val="0"/>
          <c:showCatName val="0"/>
          <c:showSerName val="0"/>
          <c:showPercent val="0"/>
          <c:showBubbleSize val="0"/>
          <c:showLeaderLines val="0"/>
        </c:dLbls>
        <c:axId val="257362912"/>
        <c:axId val="-1401333670"/>
      </c:areaChart>
      <c:barChart>
        <c:barDir val="col"/>
        <c:grouping val="stacked"/>
        <c:varyColors val="0"/>
        <c:ser>
          <c:idx val="0"/>
          <c:order val="0"/>
          <c:tx>
            <c:strRef>
              <c:f>historic!$A$41</c:f>
              <c:strCache>
                <c:ptCount val="1"/>
                <c:pt idx="0">
                  <c:v>europe </c:v>
                </c:pt>
              </c:strCache>
            </c:strRef>
          </c:tx>
          <c:spPr>
            <a:solidFill>
              <a:srgbClr val="002060">
                <a:alpha val="60000"/>
              </a:srgbClr>
            </a:solidFill>
            <a:ln w="12700">
              <a:noFill/>
            </a:ln>
            <a:effectLst/>
          </c:spPr>
          <c:invertIfNegative val="0"/>
          <c:cat>
            <c:numRef>
              <c:f>historic!$B$40:$F$40</c:f>
              <c:numCache>
                <c:formatCode>General</c:formatCode>
                <c:ptCount val="5"/>
                <c:pt idx="0">
                  <c:v>2021</c:v>
                </c:pt>
                <c:pt idx="1">
                  <c:v>2022</c:v>
                </c:pt>
                <c:pt idx="2">
                  <c:v>2023</c:v>
                </c:pt>
                <c:pt idx="3">
                  <c:v>2024</c:v>
                </c:pt>
                <c:pt idx="4">
                  <c:v>2025</c:v>
                </c:pt>
              </c:numCache>
            </c:numRef>
          </c:cat>
          <c:val>
            <c:numRef>
              <c:f>historic!$B$41:$F$41</c:f>
              <c:numCache>
                <c:formatCode>General</c:formatCode>
                <c:ptCount val="5"/>
                <c:pt idx="0">
                  <c:v>54</c:v>
                </c:pt>
                <c:pt idx="1">
                  <c:v>77</c:v>
                </c:pt>
                <c:pt idx="2">
                  <c:v>67</c:v>
                </c:pt>
                <c:pt idx="3">
                  <c:v>84</c:v>
                </c:pt>
                <c:pt idx="4">
                  <c:v>95</c:v>
                </c:pt>
              </c:numCache>
            </c:numRef>
          </c:val>
          <c:extLst>
            <c:ext xmlns:c16="http://schemas.microsoft.com/office/drawing/2014/chart" uri="{C3380CC4-5D6E-409C-BE32-E72D297353CC}">
              <c16:uniqueId val="{00000001-4D51-41D1-824E-F248E9A7088D}"/>
            </c:ext>
          </c:extLst>
        </c:ser>
        <c:ser>
          <c:idx val="1"/>
          <c:order val="1"/>
          <c:tx>
            <c:strRef>
              <c:f>historic!$A$42</c:f>
              <c:strCache>
                <c:ptCount val="1"/>
                <c:pt idx="0">
                  <c:v>america </c:v>
                </c:pt>
              </c:strCache>
            </c:strRef>
          </c:tx>
          <c:spPr>
            <a:solidFill>
              <a:srgbClr val="008D8A">
                <a:alpha val="82745"/>
              </a:srgbClr>
            </a:solidFill>
            <a:ln w="12700">
              <a:noFill/>
            </a:ln>
            <a:effectLst/>
          </c:spPr>
          <c:invertIfNegative val="0"/>
          <c:cat>
            <c:numRef>
              <c:f>historic!$B$40:$F$40</c:f>
              <c:numCache>
                <c:formatCode>General</c:formatCode>
                <c:ptCount val="5"/>
                <c:pt idx="0">
                  <c:v>2021</c:v>
                </c:pt>
                <c:pt idx="1">
                  <c:v>2022</c:v>
                </c:pt>
                <c:pt idx="2">
                  <c:v>2023</c:v>
                </c:pt>
                <c:pt idx="3">
                  <c:v>2024</c:v>
                </c:pt>
                <c:pt idx="4">
                  <c:v>2025</c:v>
                </c:pt>
              </c:numCache>
            </c:numRef>
          </c:cat>
          <c:val>
            <c:numRef>
              <c:f>historic!$B$42:$F$42</c:f>
              <c:numCache>
                <c:formatCode>General</c:formatCode>
                <c:ptCount val="5"/>
                <c:pt idx="0">
                  <c:v>34</c:v>
                </c:pt>
                <c:pt idx="1">
                  <c:v>60</c:v>
                </c:pt>
                <c:pt idx="2">
                  <c:v>77</c:v>
                </c:pt>
                <c:pt idx="3">
                  <c:v>82</c:v>
                </c:pt>
                <c:pt idx="4">
                  <c:v>82</c:v>
                </c:pt>
              </c:numCache>
            </c:numRef>
          </c:val>
          <c:extLst>
            <c:ext xmlns:c16="http://schemas.microsoft.com/office/drawing/2014/chart" uri="{C3380CC4-5D6E-409C-BE32-E72D297353CC}">
              <c16:uniqueId val="{00000002-4D51-41D1-824E-F248E9A7088D}"/>
            </c:ext>
          </c:extLst>
        </c:ser>
        <c:dLbls>
          <c:showLegendKey val="0"/>
          <c:showVal val="0"/>
          <c:showCatName val="0"/>
          <c:showSerName val="0"/>
          <c:showPercent val="0"/>
          <c:showBubbleSize val="0"/>
          <c:showLeaderLines val="0"/>
        </c:dLbls>
        <c:overlap val="100"/>
        <c:gapWidth val="219"/>
        <c:axId val="257362912"/>
        <c:axId val="-1401333670"/>
      </c:barChart>
      <c:catAx>
        <c:axId val="257362912"/>
        <c:scaling>
          <c:orientation val="minMax"/>
        </c:scaling>
        <c:delete val="0"/>
        <c:axPos val="b"/>
        <c:numFmt formatCode="General" sourceLinked="1"/>
        <c:majorTickMark val="none"/>
        <c:minorTickMark val="none"/>
        <c:tickLblPos val="nextTo"/>
        <c:spPr>
          <a:noFill/>
          <a:ln w="9525" cap="flat" cmpd="sng">
            <a:solidFill>
              <a:schemeClr val="bg1"/>
            </a:solidFill>
            <a:round/>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1401333670"/>
        <c:crosses val="autoZero"/>
        <c:auto val="1"/>
        <c:lblOffset val="100"/>
        <c:noMultiLvlLbl val="0"/>
      </c:catAx>
      <c:valAx>
        <c:axId val="-1401333670"/>
        <c:scaling>
          <c:orientation val="minMax"/>
        </c:scaling>
        <c:delete val="0"/>
        <c:axPos val="l"/>
        <c:majorGridlines>
          <c:spPr>
            <a:ln w="9525" cap="flat" cmpd="sng">
              <a:solidFill>
                <a:schemeClr val="bg1"/>
              </a:solidFill>
              <a:round/>
            </a:ln>
            <a:effectLst/>
          </c:spPr>
        </c:majorGridlines>
        <c:numFmt formatCode="General" sourceLinked="1"/>
        <c:majorTickMark val="none"/>
        <c:minorTickMark val="none"/>
        <c:tickLblPos val="nextTo"/>
        <c:spPr>
          <a:noFill/>
          <a:ln w="12700">
            <a:noFill/>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257362912"/>
        <c:crosses val="autoZero"/>
        <c:crossBetween val="between"/>
      </c:valAx>
      <c:spPr>
        <a:noFill/>
        <a:ln w="12700">
          <a:noFill/>
        </a:ln>
        <a:effectLst/>
      </c:spPr>
    </c:plotArea>
    <c:legend>
      <c:legendPos val="b"/>
      <c:layout/>
      <c:overlay val="0"/>
      <c:spPr>
        <a:noFill/>
        <a:ln w="12700">
          <a:noFill/>
        </a:ln>
        <a:effectLst/>
      </c:spPr>
      <c:txPr>
        <a:bodyPr vert="horz" rot="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solidFill>
        <a:schemeClr val="tx1">
          <a:lumMod val="15000"/>
          <a:lumOff val="85000"/>
        </a:schemeClr>
      </a:solidFill>
      <a:round/>
    </a:ln>
    <a:effectLst/>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lang="en-US" sz="2000" b="1" i="0" u="none" baseline="0" kern="1200" spc="0">
                <a:solidFill>
                  <a:srgbClr val="393939"/>
                </a:solidFill>
                <a:latin typeface="+mn-lt"/>
                <a:ea typeface="+mn-ea"/>
                <a:cs typeface="+mn-cs"/>
              </a:defRPr>
            </a:pPr>
            <a:r>
              <a:rPr lang="en-US"/>
              <a:t>SBTi ST target timeline per sector </a:t>
            </a:r>
          </a:p>
        </c:rich>
      </c:tx>
      <c:layout/>
      <c:overlay val="0"/>
      <c:spPr>
        <a:noFill/>
        <a:ln w="12700">
          <a:noFill/>
        </a:ln>
        <a:effectLst/>
      </c:spPr>
    </c:title>
    <c:autoTitleDeleted val="0"/>
    <c:plotArea>
      <c:layout/>
      <c:barChart>
        <c:barDir val="col"/>
        <c:grouping val="stacked"/>
        <c:varyColors val="0"/>
        <c:ser>
          <c:idx val="1"/>
          <c:order val="0"/>
          <c:tx>
            <c:strRef>
              <c:f>'Historical trends'!$C$52</c:f>
              <c:strCache>
                <c:ptCount val="1"/>
                <c:pt idx="0">
                  <c:v>&lt;=2025</c:v>
                </c:pt>
              </c:strCache>
            </c:strRef>
          </c:tx>
          <c:spPr>
            <a:solidFill>
              <a:srgbClr val="0070B9"/>
            </a:solidFill>
            <a:ln w="12700">
              <a:noFill/>
            </a:ln>
            <a:effectLst/>
          </c:spPr>
          <c:invertIfNegative val="0"/>
          <c:cat>
            <c:strRef>
              <c:f>'Historical trends'!$D$50:$T$50</c:f>
              <c:strCache>
                <c:ptCount val="17"/>
                <c:pt idx="0">
                  <c:v>Aerospace and defense</c:v>
                </c:pt>
                <c:pt idx="1">
                  <c:v>Automotive</c:v>
                </c:pt>
                <c:pt idx="2">
                  <c:v>Chemicals</c:v>
                </c:pt>
                <c:pt idx="3">
                  <c:v>Energy and utilities</c:v>
                </c:pt>
                <c:pt idx="4">
                  <c:v>Engineering and construction</c:v>
                </c:pt>
                <c:pt idx="5">
                  <c:v>Financial services</c:v>
                </c:pt>
                <c:pt idx="6">
                  <c:v>Food, beverages and agriculture</c:v>
                </c:pt>
                <c:pt idx="7">
                  <c:v>Health care and pharmaceuticals</c:v>
                </c:pt>
                <c:pt idx="8">
                  <c:v>Household and personal products</c:v>
                </c:pt>
                <c:pt idx="9">
                  <c:v>Industrial goods</c:v>
                </c:pt>
                <c:pt idx="10">
                  <c:v>Metals and mining</c:v>
                </c:pt>
                <c:pt idx="11">
                  <c:v>Oil and gas</c:v>
                </c:pt>
                <c:pt idx="12">
                  <c:v>Real estate</c:v>
                </c:pt>
                <c:pt idx="13">
                  <c:v>Retail</c:v>
                </c:pt>
                <c:pt idx="14">
                  <c:v>Technology</c:v>
                </c:pt>
                <c:pt idx="15">
                  <c:v>Telecommunications and media</c:v>
                </c:pt>
                <c:pt idx="16">
                  <c:v>Transportation and logistics</c:v>
                </c:pt>
              </c:strCache>
            </c:strRef>
          </c:cat>
          <c:val>
            <c:numRef>
              <c:f>'Historical trends'!$D$52:$T$52</c:f>
              <c:numCache>
                <c:formatCode>0</c:formatCode>
                <c:ptCount val="17"/>
                <c:pt idx="0">
                  <c:v>0</c:v>
                </c:pt>
                <c:pt idx="1">
                  <c:v>0</c:v>
                </c:pt>
                <c:pt idx="2">
                  <c:v>0</c:v>
                </c:pt>
                <c:pt idx="3">
                  <c:v>0</c:v>
                </c:pt>
                <c:pt idx="4">
                  <c:v>0</c:v>
                </c:pt>
                <c:pt idx="5">
                  <c:v>4</c:v>
                </c:pt>
                <c:pt idx="6">
                  <c:v>1</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0-0457-458C-B3B8-D32BC9B75F9E}"/>
            </c:ext>
          </c:extLst>
        </c:ser>
        <c:ser>
          <c:idx val="2"/>
          <c:order val="1"/>
          <c:tx>
            <c:strRef>
              <c:f>'Historical trends'!$C$53</c:f>
              <c:strCache>
                <c:ptCount val="1"/>
                <c:pt idx="0">
                  <c:v>2026-2030</c:v>
                </c:pt>
              </c:strCache>
            </c:strRef>
          </c:tx>
          <c:spPr>
            <a:solidFill>
              <a:srgbClr val="008ACA"/>
            </a:solidFill>
            <a:ln w="12700">
              <a:noFill/>
            </a:ln>
            <a:effectLst/>
          </c:spPr>
          <c:invertIfNegative val="0"/>
          <c:cat>
            <c:strRef>
              <c:f>'Historical trends'!$D$50:$T$50</c:f>
              <c:strCache>
                <c:ptCount val="17"/>
                <c:pt idx="0">
                  <c:v>Aerospace and defense</c:v>
                </c:pt>
                <c:pt idx="1">
                  <c:v>Automotive</c:v>
                </c:pt>
                <c:pt idx="2">
                  <c:v>Chemicals</c:v>
                </c:pt>
                <c:pt idx="3">
                  <c:v>Energy and utilities</c:v>
                </c:pt>
                <c:pt idx="4">
                  <c:v>Engineering and construction</c:v>
                </c:pt>
                <c:pt idx="5">
                  <c:v>Financial services</c:v>
                </c:pt>
                <c:pt idx="6">
                  <c:v>Food, beverages and agriculture</c:v>
                </c:pt>
                <c:pt idx="7">
                  <c:v>Health care and pharmaceuticals</c:v>
                </c:pt>
                <c:pt idx="8">
                  <c:v>Household and personal products</c:v>
                </c:pt>
                <c:pt idx="9">
                  <c:v>Industrial goods</c:v>
                </c:pt>
                <c:pt idx="10">
                  <c:v>Metals and mining</c:v>
                </c:pt>
                <c:pt idx="11">
                  <c:v>Oil and gas</c:v>
                </c:pt>
                <c:pt idx="12">
                  <c:v>Real estate</c:v>
                </c:pt>
                <c:pt idx="13">
                  <c:v>Retail</c:v>
                </c:pt>
                <c:pt idx="14">
                  <c:v>Technology</c:v>
                </c:pt>
                <c:pt idx="15">
                  <c:v>Telecommunications and media</c:v>
                </c:pt>
                <c:pt idx="16">
                  <c:v>Transportation and logistics</c:v>
                </c:pt>
              </c:strCache>
            </c:strRef>
          </c:cat>
          <c:val>
            <c:numRef>
              <c:f>'Historical trends'!$D$53:$T$53</c:f>
              <c:numCache>
                <c:formatCode>0</c:formatCode>
                <c:ptCount val="17"/>
                <c:pt idx="0">
                  <c:v>1</c:v>
                </c:pt>
                <c:pt idx="1">
                  <c:v>11</c:v>
                </c:pt>
                <c:pt idx="2">
                  <c:v>1</c:v>
                </c:pt>
                <c:pt idx="3">
                  <c:v>6</c:v>
                </c:pt>
                <c:pt idx="4">
                  <c:v>3</c:v>
                </c:pt>
                <c:pt idx="5">
                  <c:v>3</c:v>
                </c:pt>
                <c:pt idx="6">
                  <c:v>10</c:v>
                </c:pt>
                <c:pt idx="7">
                  <c:v>16</c:v>
                </c:pt>
                <c:pt idx="8">
                  <c:v>5</c:v>
                </c:pt>
                <c:pt idx="9">
                  <c:v>8</c:v>
                </c:pt>
                <c:pt idx="10">
                  <c:v>1</c:v>
                </c:pt>
                <c:pt idx="11">
                  <c:v>0</c:v>
                </c:pt>
                <c:pt idx="12">
                  <c:v>1</c:v>
                </c:pt>
                <c:pt idx="13">
                  <c:v>18</c:v>
                </c:pt>
                <c:pt idx="14">
                  <c:v>17</c:v>
                </c:pt>
                <c:pt idx="15">
                  <c:v>11</c:v>
                </c:pt>
                <c:pt idx="16">
                  <c:v>8</c:v>
                </c:pt>
              </c:numCache>
            </c:numRef>
          </c:val>
          <c:extLst>
            <c:ext xmlns:c16="http://schemas.microsoft.com/office/drawing/2014/chart" uri="{C3380CC4-5D6E-409C-BE32-E72D297353CC}">
              <c16:uniqueId val="{00000001-0457-458C-B3B8-D32BC9B75F9E}"/>
            </c:ext>
          </c:extLst>
        </c:ser>
        <c:ser>
          <c:idx val="3"/>
          <c:order val="2"/>
          <c:tx>
            <c:strRef>
              <c:f>'Historical trends'!$C$54</c:f>
              <c:strCache>
                <c:ptCount val="1"/>
                <c:pt idx="0">
                  <c:v>2030-2060</c:v>
                </c:pt>
              </c:strCache>
            </c:strRef>
          </c:tx>
          <c:spPr>
            <a:solidFill>
              <a:srgbClr val="CCE8F5"/>
            </a:solidFill>
            <a:ln w="12700">
              <a:noFill/>
            </a:ln>
            <a:effectLst/>
          </c:spPr>
          <c:invertIfNegative val="0"/>
          <c:cat>
            <c:strRef>
              <c:f>'Historical trends'!$D$50:$T$50</c:f>
              <c:strCache>
                <c:ptCount val="17"/>
                <c:pt idx="0">
                  <c:v>Aerospace and defense</c:v>
                </c:pt>
                <c:pt idx="1">
                  <c:v>Automotive</c:v>
                </c:pt>
                <c:pt idx="2">
                  <c:v>Chemicals</c:v>
                </c:pt>
                <c:pt idx="3">
                  <c:v>Energy and utilities</c:v>
                </c:pt>
                <c:pt idx="4">
                  <c:v>Engineering and construction</c:v>
                </c:pt>
                <c:pt idx="5">
                  <c:v>Financial services</c:v>
                </c:pt>
                <c:pt idx="6">
                  <c:v>Food, beverages and agriculture</c:v>
                </c:pt>
                <c:pt idx="7">
                  <c:v>Health care and pharmaceuticals</c:v>
                </c:pt>
                <c:pt idx="8">
                  <c:v>Household and personal products</c:v>
                </c:pt>
                <c:pt idx="9">
                  <c:v>Industrial goods</c:v>
                </c:pt>
                <c:pt idx="10">
                  <c:v>Metals and mining</c:v>
                </c:pt>
                <c:pt idx="11">
                  <c:v>Oil and gas</c:v>
                </c:pt>
                <c:pt idx="12">
                  <c:v>Real estate</c:v>
                </c:pt>
                <c:pt idx="13">
                  <c:v>Retail</c:v>
                </c:pt>
                <c:pt idx="14">
                  <c:v>Technology</c:v>
                </c:pt>
                <c:pt idx="15">
                  <c:v>Telecommunications and media</c:v>
                </c:pt>
                <c:pt idx="16">
                  <c:v>Transportation and logistics</c:v>
                </c:pt>
              </c:strCache>
            </c:strRef>
          </c:cat>
          <c:val>
            <c:numRef>
              <c:f>'Historical trends'!$D$54:$T$54</c:f>
              <c:numCache>
                <c:formatCode>0</c:formatCode>
                <c:ptCount val="17"/>
                <c:pt idx="0">
                  <c:v>1</c:v>
                </c:pt>
                <c:pt idx="1">
                  <c:v>3</c:v>
                </c:pt>
                <c:pt idx="2">
                  <c:v>1</c:v>
                </c:pt>
                <c:pt idx="3">
                  <c:v>2</c:v>
                </c:pt>
                <c:pt idx="4">
                  <c:v>2</c:v>
                </c:pt>
                <c:pt idx="5">
                  <c:v>2</c:v>
                </c:pt>
                <c:pt idx="6">
                  <c:v>3</c:v>
                </c:pt>
                <c:pt idx="7">
                  <c:v>4</c:v>
                </c:pt>
                <c:pt idx="8">
                  <c:v>0</c:v>
                </c:pt>
                <c:pt idx="9">
                  <c:v>1</c:v>
                </c:pt>
                <c:pt idx="10">
                  <c:v>0</c:v>
                </c:pt>
                <c:pt idx="11">
                  <c:v>0</c:v>
                </c:pt>
                <c:pt idx="12">
                  <c:v>0</c:v>
                </c:pt>
                <c:pt idx="13">
                  <c:v>4</c:v>
                </c:pt>
                <c:pt idx="14">
                  <c:v>5</c:v>
                </c:pt>
                <c:pt idx="15">
                  <c:v>0</c:v>
                </c:pt>
                <c:pt idx="16">
                  <c:v>4</c:v>
                </c:pt>
              </c:numCache>
            </c:numRef>
          </c:val>
          <c:extLst>
            <c:ext xmlns:c16="http://schemas.microsoft.com/office/drawing/2014/chart" uri="{C3380CC4-5D6E-409C-BE32-E72D297353CC}">
              <c16:uniqueId val="{00000002-0457-458C-B3B8-D32BC9B75F9E}"/>
            </c:ext>
          </c:extLst>
        </c:ser>
        <c:dLbls>
          <c:showLegendKey val="0"/>
          <c:showVal val="0"/>
          <c:showCatName val="0"/>
          <c:showSerName val="0"/>
          <c:showPercent val="0"/>
          <c:showBubbleSize val="0"/>
          <c:showLeaderLines val="0"/>
        </c:dLbls>
        <c:overlap val="100"/>
        <c:gapWidth val="72"/>
        <c:axId val="1632130795"/>
        <c:axId val="-1511797993"/>
      </c:barChart>
      <c:catAx>
        <c:axId val="1632130795"/>
        <c:scaling>
          <c:orientation val="minMax"/>
        </c:scaling>
        <c:delete val="0"/>
        <c:axPos val="b"/>
        <c:numFmt formatCode="General" sourceLinked="1"/>
        <c:majorTickMark val="none"/>
        <c:minorTickMark val="none"/>
        <c:tickLblPos val="nextTo"/>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1511797993"/>
        <c:crosses val="autoZero"/>
        <c:auto val="1"/>
        <c:lblOffset val="100"/>
        <c:noMultiLvlLbl val="0"/>
      </c:catAx>
      <c:valAx>
        <c:axId val="-1511797993"/>
        <c:scaling>
          <c:orientation val="minMax"/>
        </c:scaling>
        <c:delete val="0"/>
        <c:axPos val="l"/>
        <c:majorGridlines>
          <c:spPr>
            <a:ln w="9525" cap="flat" cmpd="sng">
              <a:solidFill>
                <a:schemeClr val="tx1">
                  <a:lumMod val="15000"/>
                  <a:lumOff val="85000"/>
                </a:schemeClr>
              </a:solidFill>
              <a:round/>
            </a:ln>
            <a:effectLst/>
          </c:spPr>
        </c:majorGridlines>
        <c:numFmt formatCode="General" sourceLinked="1"/>
        <c:majorTickMark val="none"/>
        <c:minorTickMark val="none"/>
        <c:tickLblPos val="nextTo"/>
        <c:spPr>
          <a:noFill/>
          <a:ln w="12700">
            <a:noFill/>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1632130795"/>
        <c:crosses val="autoZero"/>
        <c:crossBetween val="between"/>
      </c:valAx>
      <c:spPr>
        <a:noFill/>
        <a:ln w="12700">
          <a:noFill/>
        </a:ln>
        <a:effectLst/>
      </c:spPr>
    </c:plotArea>
    <c:legend>
      <c:legendPos val="tr"/>
      <c:layout/>
      <c:overlay val="1"/>
      <c:spPr>
        <a:noFill/>
        <a:ln w="12700">
          <a:noFill/>
        </a:ln>
        <a:effectLst/>
      </c:spPr>
      <c:txPr>
        <a:bodyPr vert="horz" rot="0" spcFirstLastPara="1" vertOverflow="ellipsis" anchor="ctr" anchorCtr="1" wrap="square"/>
        <a:lstStyle/>
        <a:p>
          <a:pPr>
            <a:defRPr lang="en-US" sz="1400" b="0" i="0" u="none" baseline="0" kern="120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solidFill>
        <a:schemeClr val="tx1">
          <a:lumMod val="15000"/>
          <a:lumOff val="85000"/>
        </a:schemeClr>
      </a:solidFill>
      <a:round/>
    </a:ln>
    <a:effectLst/>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lang="en-US" sz="2000" b="1" i="0" u="none" baseline="0" kern="1200" spc="0">
                <a:solidFill>
                  <a:schemeClr val="tx1">
                    <a:lumMod val="65000"/>
                    <a:lumOff val="35000"/>
                  </a:schemeClr>
                </a:solidFill>
                <a:latin typeface="+mn-lt"/>
                <a:ea typeface="+mn-ea"/>
                <a:cs typeface="+mn-cs"/>
              </a:defRPr>
            </a:pPr>
            <a:r>
              <a:rPr lang="en-US"/>
              <a:t>RE100 Target Years per sector </a:t>
            </a:r>
          </a:p>
        </c:rich>
      </c:tx>
      <c:layout/>
      <c:overlay val="0"/>
      <c:spPr>
        <a:noFill/>
        <a:ln w="12700">
          <a:noFill/>
        </a:ln>
        <a:effectLst/>
      </c:spPr>
    </c:title>
    <c:autoTitleDeleted val="0"/>
    <c:plotArea>
      <c:layout/>
      <c:barChart>
        <c:barDir val="col"/>
        <c:grouping val="stacked"/>
        <c:varyColors val="0"/>
        <c:ser>
          <c:idx val="0"/>
          <c:order val="0"/>
          <c:tx>
            <c:strRef>
              <c:f>'Historical trends'!$C$56</c:f>
              <c:strCache>
                <c:ptCount val="1"/>
                <c:pt idx="0">
                  <c:v>&lt;=2025</c:v>
                </c:pt>
              </c:strCache>
            </c:strRef>
          </c:tx>
          <c:spPr>
            <a:solidFill>
              <a:srgbClr val="38428C"/>
            </a:solidFill>
            <a:ln w="12700">
              <a:noFill/>
            </a:ln>
            <a:effectLst/>
          </c:spPr>
          <c:invertIfNegative val="0"/>
          <c:cat>
            <c:strRef>
              <c:f>'Historical trends'!$D$50:$T$50</c:f>
              <c:strCache>
                <c:ptCount val="17"/>
                <c:pt idx="0">
                  <c:v>Aerospace and defense</c:v>
                </c:pt>
                <c:pt idx="1">
                  <c:v>Automotive</c:v>
                </c:pt>
                <c:pt idx="2">
                  <c:v>Chemicals</c:v>
                </c:pt>
                <c:pt idx="3">
                  <c:v>Energy and utilities</c:v>
                </c:pt>
                <c:pt idx="4">
                  <c:v>Engineering and construction</c:v>
                </c:pt>
                <c:pt idx="5">
                  <c:v>Financial services</c:v>
                </c:pt>
                <c:pt idx="6">
                  <c:v>Food, beverages and agriculture</c:v>
                </c:pt>
                <c:pt idx="7">
                  <c:v>Health care and pharmaceuticals</c:v>
                </c:pt>
                <c:pt idx="8">
                  <c:v>Household and personal products</c:v>
                </c:pt>
                <c:pt idx="9">
                  <c:v>Industrial goods</c:v>
                </c:pt>
                <c:pt idx="10">
                  <c:v>Metals and mining</c:v>
                </c:pt>
                <c:pt idx="11">
                  <c:v>Oil and gas</c:v>
                </c:pt>
                <c:pt idx="12">
                  <c:v>Real estate</c:v>
                </c:pt>
                <c:pt idx="13">
                  <c:v>Retail</c:v>
                </c:pt>
                <c:pt idx="14">
                  <c:v>Technology</c:v>
                </c:pt>
                <c:pt idx="15">
                  <c:v>Telecommunications and media</c:v>
                </c:pt>
                <c:pt idx="16">
                  <c:v>Transportation and logistics</c:v>
                </c:pt>
              </c:strCache>
            </c:strRef>
          </c:cat>
          <c:val>
            <c:numRef>
              <c:f>'Historical trends'!$D$56:$T$56</c:f>
              <c:numCache>
                <c:formatCode>0</c:formatCode>
                <c:ptCount val="17"/>
                <c:pt idx="0">
                  <c:v>0</c:v>
                </c:pt>
                <c:pt idx="1">
                  <c:v>0</c:v>
                </c:pt>
                <c:pt idx="2">
                  <c:v>0</c:v>
                </c:pt>
                <c:pt idx="3">
                  <c:v>0</c:v>
                </c:pt>
                <c:pt idx="4">
                  <c:v>0</c:v>
                </c:pt>
                <c:pt idx="5">
                  <c:v>17</c:v>
                </c:pt>
                <c:pt idx="6">
                  <c:v>3</c:v>
                </c:pt>
                <c:pt idx="7">
                  <c:v>5</c:v>
                </c:pt>
                <c:pt idx="8">
                  <c:v>0</c:v>
                </c:pt>
                <c:pt idx="9">
                  <c:v>0</c:v>
                </c:pt>
                <c:pt idx="10">
                  <c:v>0</c:v>
                </c:pt>
                <c:pt idx="11">
                  <c:v>0</c:v>
                </c:pt>
                <c:pt idx="12">
                  <c:v>0</c:v>
                </c:pt>
                <c:pt idx="13">
                  <c:v>3</c:v>
                </c:pt>
                <c:pt idx="14">
                  <c:v>5</c:v>
                </c:pt>
                <c:pt idx="15">
                  <c:v>2</c:v>
                </c:pt>
                <c:pt idx="16">
                  <c:v>1</c:v>
                </c:pt>
              </c:numCache>
            </c:numRef>
          </c:val>
          <c:extLst>
            <c:ext xmlns:c16="http://schemas.microsoft.com/office/drawing/2014/chart" uri="{C3380CC4-5D6E-409C-BE32-E72D297353CC}">
              <c16:uniqueId val="{00000000-B064-4A5A-B790-D612EFF25B4E}"/>
            </c:ext>
          </c:extLst>
        </c:ser>
        <c:ser>
          <c:idx val="1"/>
          <c:order val="1"/>
          <c:tx>
            <c:strRef>
              <c:f>'Historical trends'!$C$57</c:f>
              <c:strCache>
                <c:ptCount val="1"/>
                <c:pt idx="0">
                  <c:v>2026-2030</c:v>
                </c:pt>
              </c:strCache>
            </c:strRef>
          </c:tx>
          <c:spPr>
            <a:solidFill>
              <a:srgbClr val="4D59A3"/>
            </a:solidFill>
            <a:ln w="12700">
              <a:noFill/>
            </a:ln>
            <a:effectLst/>
          </c:spPr>
          <c:invertIfNegative val="0"/>
          <c:cat>
            <c:strRef>
              <c:f>'Historical trends'!$D$50:$T$50</c:f>
              <c:strCache>
                <c:ptCount val="17"/>
                <c:pt idx="0">
                  <c:v>Aerospace and defense</c:v>
                </c:pt>
                <c:pt idx="1">
                  <c:v>Automotive</c:v>
                </c:pt>
                <c:pt idx="2">
                  <c:v>Chemicals</c:v>
                </c:pt>
                <c:pt idx="3">
                  <c:v>Energy and utilities</c:v>
                </c:pt>
                <c:pt idx="4">
                  <c:v>Engineering and construction</c:v>
                </c:pt>
                <c:pt idx="5">
                  <c:v>Financial services</c:v>
                </c:pt>
                <c:pt idx="6">
                  <c:v>Food, beverages and agriculture</c:v>
                </c:pt>
                <c:pt idx="7">
                  <c:v>Health care and pharmaceuticals</c:v>
                </c:pt>
                <c:pt idx="8">
                  <c:v>Household and personal products</c:v>
                </c:pt>
                <c:pt idx="9">
                  <c:v>Industrial goods</c:v>
                </c:pt>
                <c:pt idx="10">
                  <c:v>Metals and mining</c:v>
                </c:pt>
                <c:pt idx="11">
                  <c:v>Oil and gas</c:v>
                </c:pt>
                <c:pt idx="12">
                  <c:v>Real estate</c:v>
                </c:pt>
                <c:pt idx="13">
                  <c:v>Retail</c:v>
                </c:pt>
                <c:pt idx="14">
                  <c:v>Technology</c:v>
                </c:pt>
                <c:pt idx="15">
                  <c:v>Telecommunications and media</c:v>
                </c:pt>
                <c:pt idx="16">
                  <c:v>Transportation and logistics</c:v>
                </c:pt>
              </c:strCache>
            </c:strRef>
          </c:cat>
          <c:val>
            <c:numRef>
              <c:f>'Historical trends'!$D$57:$T$57</c:f>
              <c:numCache>
                <c:formatCode>0</c:formatCode>
                <c:ptCount val="17"/>
                <c:pt idx="0">
                  <c:v>0</c:v>
                </c:pt>
                <c:pt idx="1">
                  <c:v>1</c:v>
                </c:pt>
                <c:pt idx="2">
                  <c:v>0</c:v>
                </c:pt>
                <c:pt idx="3">
                  <c:v>1</c:v>
                </c:pt>
                <c:pt idx="4">
                  <c:v>0</c:v>
                </c:pt>
                <c:pt idx="5">
                  <c:v>3</c:v>
                </c:pt>
                <c:pt idx="6">
                  <c:v>1</c:v>
                </c:pt>
                <c:pt idx="7">
                  <c:v>4</c:v>
                </c:pt>
                <c:pt idx="8">
                  <c:v>1</c:v>
                </c:pt>
                <c:pt idx="9">
                  <c:v>1</c:v>
                </c:pt>
                <c:pt idx="10">
                  <c:v>0</c:v>
                </c:pt>
                <c:pt idx="11">
                  <c:v>0</c:v>
                </c:pt>
                <c:pt idx="12">
                  <c:v>0</c:v>
                </c:pt>
                <c:pt idx="13">
                  <c:v>4</c:v>
                </c:pt>
                <c:pt idx="14">
                  <c:v>4</c:v>
                </c:pt>
                <c:pt idx="15">
                  <c:v>2</c:v>
                </c:pt>
                <c:pt idx="16">
                  <c:v>0</c:v>
                </c:pt>
              </c:numCache>
            </c:numRef>
          </c:val>
          <c:extLst>
            <c:ext xmlns:c16="http://schemas.microsoft.com/office/drawing/2014/chart" uri="{C3380CC4-5D6E-409C-BE32-E72D297353CC}">
              <c16:uniqueId val="{00000001-B064-4A5A-B790-D612EFF25B4E}"/>
            </c:ext>
          </c:extLst>
        </c:ser>
        <c:ser>
          <c:idx val="2"/>
          <c:order val="2"/>
          <c:tx>
            <c:strRef>
              <c:f>'Historical trends'!$C$58</c:f>
              <c:strCache>
                <c:ptCount val="1"/>
                <c:pt idx="0">
                  <c:v>2030-2060</c:v>
                </c:pt>
              </c:strCache>
            </c:strRef>
          </c:tx>
          <c:spPr>
            <a:solidFill>
              <a:srgbClr val="B8BDDB"/>
            </a:solidFill>
            <a:ln w="12700">
              <a:noFill/>
            </a:ln>
            <a:effectLst/>
          </c:spPr>
          <c:invertIfNegative val="0"/>
          <c:cat>
            <c:strRef>
              <c:f>'Historical trends'!$D$50:$T$50</c:f>
              <c:strCache>
                <c:ptCount val="17"/>
                <c:pt idx="0">
                  <c:v>Aerospace and defense</c:v>
                </c:pt>
                <c:pt idx="1">
                  <c:v>Automotive</c:v>
                </c:pt>
                <c:pt idx="2">
                  <c:v>Chemicals</c:v>
                </c:pt>
                <c:pt idx="3">
                  <c:v>Energy and utilities</c:v>
                </c:pt>
                <c:pt idx="4">
                  <c:v>Engineering and construction</c:v>
                </c:pt>
                <c:pt idx="5">
                  <c:v>Financial services</c:v>
                </c:pt>
                <c:pt idx="6">
                  <c:v>Food, beverages and agriculture</c:v>
                </c:pt>
                <c:pt idx="7">
                  <c:v>Health care and pharmaceuticals</c:v>
                </c:pt>
                <c:pt idx="8">
                  <c:v>Household and personal products</c:v>
                </c:pt>
                <c:pt idx="9">
                  <c:v>Industrial goods</c:v>
                </c:pt>
                <c:pt idx="10">
                  <c:v>Metals and mining</c:v>
                </c:pt>
                <c:pt idx="11">
                  <c:v>Oil and gas</c:v>
                </c:pt>
                <c:pt idx="12">
                  <c:v>Real estate</c:v>
                </c:pt>
                <c:pt idx="13">
                  <c:v>Retail</c:v>
                </c:pt>
                <c:pt idx="14">
                  <c:v>Technology</c:v>
                </c:pt>
                <c:pt idx="15">
                  <c:v>Telecommunications and media</c:v>
                </c:pt>
                <c:pt idx="16">
                  <c:v>Transportation and logistics</c:v>
                </c:pt>
              </c:strCache>
            </c:strRef>
          </c:cat>
          <c:val>
            <c:numRef>
              <c:f>'Historical trends'!$D$58:$T$58</c:f>
              <c:numCache>
                <c:formatCode>0</c:formatCode>
                <c:ptCount val="17"/>
                <c:pt idx="0">
                  <c:v>0</c:v>
                </c:pt>
                <c:pt idx="1">
                  <c:v>6</c:v>
                </c:pt>
                <c:pt idx="2">
                  <c:v>0</c:v>
                </c:pt>
                <c:pt idx="3">
                  <c:v>0</c:v>
                </c:pt>
                <c:pt idx="4">
                  <c:v>0</c:v>
                </c:pt>
                <c:pt idx="5">
                  <c:v>2</c:v>
                </c:pt>
                <c:pt idx="6">
                  <c:v>1</c:v>
                </c:pt>
                <c:pt idx="7">
                  <c:v>0</c:v>
                </c:pt>
                <c:pt idx="8">
                  <c:v>0</c:v>
                </c:pt>
                <c:pt idx="9">
                  <c:v>0</c:v>
                </c:pt>
                <c:pt idx="10">
                  <c:v>0</c:v>
                </c:pt>
                <c:pt idx="11">
                  <c:v>1</c:v>
                </c:pt>
                <c:pt idx="12">
                  <c:v>0</c:v>
                </c:pt>
                <c:pt idx="13">
                  <c:v>2</c:v>
                </c:pt>
                <c:pt idx="14">
                  <c:v>6</c:v>
                </c:pt>
                <c:pt idx="15">
                  <c:v>2</c:v>
                </c:pt>
                <c:pt idx="16">
                  <c:v>0</c:v>
                </c:pt>
              </c:numCache>
            </c:numRef>
          </c:val>
          <c:extLst>
            <c:ext xmlns:c16="http://schemas.microsoft.com/office/drawing/2014/chart" uri="{C3380CC4-5D6E-409C-BE32-E72D297353CC}">
              <c16:uniqueId val="{00000002-B064-4A5A-B790-D612EFF25B4E}"/>
            </c:ext>
          </c:extLst>
        </c:ser>
        <c:dLbls>
          <c:showLegendKey val="0"/>
          <c:showVal val="0"/>
          <c:showCatName val="0"/>
          <c:showSerName val="0"/>
          <c:showPercent val="0"/>
          <c:showBubbleSize val="0"/>
          <c:showLeaderLines val="0"/>
        </c:dLbls>
        <c:overlap val="100"/>
        <c:gapWidth val="63"/>
        <c:axId val="1439091004"/>
        <c:axId val="1732971425"/>
      </c:barChart>
      <c:catAx>
        <c:axId val="1439091004"/>
        <c:scaling>
          <c:orientation val="minMax"/>
        </c:scaling>
        <c:delete val="0"/>
        <c:axPos val="b"/>
        <c:numFmt formatCode="General" sourceLinked="1"/>
        <c:majorTickMark val="none"/>
        <c:minorTickMark val="none"/>
        <c:tickLblPos val="nextTo"/>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1732971425"/>
        <c:crosses val="autoZero"/>
        <c:auto val="1"/>
        <c:lblOffset val="100"/>
        <c:noMultiLvlLbl val="0"/>
      </c:catAx>
      <c:valAx>
        <c:axId val="1732971425"/>
        <c:scaling>
          <c:orientation val="minMax"/>
        </c:scaling>
        <c:delete val="0"/>
        <c:axPos val="l"/>
        <c:majorGridlines>
          <c:spPr>
            <a:ln w="9525" cap="flat" cmpd="sng">
              <a:solidFill>
                <a:schemeClr val="tx1">
                  <a:lumMod val="15000"/>
                  <a:lumOff val="85000"/>
                </a:schemeClr>
              </a:solidFill>
              <a:round/>
            </a:ln>
            <a:effectLst/>
          </c:spPr>
        </c:majorGridlines>
        <c:numFmt formatCode="General" sourceLinked="1"/>
        <c:majorTickMark val="none"/>
        <c:minorTickMark val="none"/>
        <c:tickLblPos val="nextTo"/>
        <c:spPr>
          <a:noFill/>
          <a:ln w="12700">
            <a:noFill/>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1439091004"/>
        <c:crosses val="autoZero"/>
        <c:crossBetween val="between"/>
      </c:valAx>
      <c:spPr>
        <a:noFill/>
        <a:ln w="12700">
          <a:noFill/>
        </a:ln>
        <a:effectLst/>
      </c:spPr>
    </c:plotArea>
    <c:legend>
      <c:legendPos val="tr"/>
      <c:layout/>
      <c:overlay val="1"/>
      <c:spPr>
        <a:noFill/>
        <a:ln w="12700">
          <a:noFill/>
        </a:ln>
        <a:effectLst/>
      </c:spPr>
      <c:txPr>
        <a:bodyPr vert="horz" rot="0" spcFirstLastPara="1" vertOverflow="ellipsis" anchor="ctr" anchorCtr="1" wrap="square"/>
        <a:lstStyle/>
        <a:p>
          <a:pPr>
            <a:defRPr lang="en-US" sz="1400" b="0" i="0" u="none" baseline="0" kern="120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solidFill>
        <a:schemeClr val="tx1">
          <a:lumMod val="15000"/>
          <a:lumOff val="85000"/>
        </a:schemeClr>
      </a:solidFill>
      <a:round/>
    </a:ln>
    <a:effectLst/>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lang="en-US" sz="2000" b="1" i="0" u="none" baseline="0" kern="1200" spc="0">
                <a:solidFill>
                  <a:schemeClr val="tx1">
                    <a:lumMod val="65000"/>
                    <a:lumOff val="35000"/>
                  </a:schemeClr>
                </a:solidFill>
                <a:latin typeface="Aptos Narrow"/>
                <a:ea typeface="Aptos Narrow"/>
              </a:defRPr>
            </a:pPr>
            <a:r>
              <a:rPr lang="en-US"/>
              <a:t>Carbon neutral Target timeline per sector </a:t>
            </a:r>
          </a:p>
        </c:rich>
      </c:tx>
      <c:layout/>
      <c:overlay val="0"/>
      <c:spPr>
        <a:noFill/>
        <a:ln w="12700">
          <a:noFill/>
        </a:ln>
        <a:effectLst/>
      </c:spPr>
    </c:title>
    <c:autoTitleDeleted val="0"/>
    <c:plotArea>
      <c:layout/>
      <c:barChart>
        <c:barDir val="col"/>
        <c:grouping val="stacked"/>
        <c:varyColors val="0"/>
        <c:ser>
          <c:idx val="0"/>
          <c:order val="0"/>
          <c:tx>
            <c:strRef>
              <c:f>'Historical trends'!$C$60</c:f>
              <c:strCache>
                <c:ptCount val="1"/>
                <c:pt idx="0">
                  <c:v>&lt;=2025</c:v>
                </c:pt>
              </c:strCache>
            </c:strRef>
          </c:tx>
          <c:spPr>
            <a:solidFill>
              <a:srgbClr val="4B135E"/>
            </a:solidFill>
            <a:ln w="12700">
              <a:noFill/>
            </a:ln>
            <a:effectLst/>
          </c:spPr>
          <c:invertIfNegative val="0"/>
          <c:cat>
            <c:strRef>
              <c:f>'Historical trends'!$D$50:$T$50</c:f>
              <c:strCache>
                <c:ptCount val="17"/>
                <c:pt idx="0">
                  <c:v>Aerospace and defense</c:v>
                </c:pt>
                <c:pt idx="1">
                  <c:v>Automotive</c:v>
                </c:pt>
                <c:pt idx="2">
                  <c:v>Chemicals</c:v>
                </c:pt>
                <c:pt idx="3">
                  <c:v>Energy and utilities</c:v>
                </c:pt>
                <c:pt idx="4">
                  <c:v>Engineering and construction</c:v>
                </c:pt>
                <c:pt idx="5">
                  <c:v>Financial services</c:v>
                </c:pt>
                <c:pt idx="6">
                  <c:v>Food, beverages and agriculture</c:v>
                </c:pt>
                <c:pt idx="7">
                  <c:v>Health care and pharmaceuticals</c:v>
                </c:pt>
                <c:pt idx="8">
                  <c:v>Household and personal products</c:v>
                </c:pt>
                <c:pt idx="9">
                  <c:v>Industrial goods</c:v>
                </c:pt>
                <c:pt idx="10">
                  <c:v>Metals and mining</c:v>
                </c:pt>
                <c:pt idx="11">
                  <c:v>Oil and gas</c:v>
                </c:pt>
                <c:pt idx="12">
                  <c:v>Real estate</c:v>
                </c:pt>
                <c:pt idx="13">
                  <c:v>Retail</c:v>
                </c:pt>
                <c:pt idx="14">
                  <c:v>Technology</c:v>
                </c:pt>
                <c:pt idx="15">
                  <c:v>Telecommunications and media</c:v>
                </c:pt>
                <c:pt idx="16">
                  <c:v>Transportation and logistics</c:v>
                </c:pt>
              </c:strCache>
            </c:strRef>
          </c:cat>
          <c:val>
            <c:numRef>
              <c:f>'Historical trends'!$D$60:$T$60</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0-2923-44E6-8C04-5B40407E1E42}"/>
            </c:ext>
          </c:extLst>
        </c:ser>
        <c:ser>
          <c:idx val="1"/>
          <c:order val="1"/>
          <c:tx>
            <c:strRef>
              <c:f>'Historical trends'!$C$61</c:f>
              <c:strCache>
                <c:ptCount val="1"/>
                <c:pt idx="0">
                  <c:v>2026-2030</c:v>
                </c:pt>
              </c:strCache>
            </c:strRef>
          </c:tx>
          <c:spPr>
            <a:solidFill>
              <a:srgbClr val="8C479C"/>
            </a:solidFill>
            <a:ln w="12700">
              <a:noFill/>
            </a:ln>
            <a:effectLst/>
          </c:spPr>
          <c:invertIfNegative val="0"/>
          <c:cat>
            <c:strRef>
              <c:f>'Historical trends'!$D$50:$T$50</c:f>
              <c:strCache>
                <c:ptCount val="17"/>
                <c:pt idx="0">
                  <c:v>Aerospace and defense</c:v>
                </c:pt>
                <c:pt idx="1">
                  <c:v>Automotive</c:v>
                </c:pt>
                <c:pt idx="2">
                  <c:v>Chemicals</c:v>
                </c:pt>
                <c:pt idx="3">
                  <c:v>Energy and utilities</c:v>
                </c:pt>
                <c:pt idx="4">
                  <c:v>Engineering and construction</c:v>
                </c:pt>
                <c:pt idx="5">
                  <c:v>Financial services</c:v>
                </c:pt>
                <c:pt idx="6">
                  <c:v>Food, beverages and agriculture</c:v>
                </c:pt>
                <c:pt idx="7">
                  <c:v>Health care and pharmaceuticals</c:v>
                </c:pt>
                <c:pt idx="8">
                  <c:v>Household and personal products</c:v>
                </c:pt>
                <c:pt idx="9">
                  <c:v>Industrial goods</c:v>
                </c:pt>
                <c:pt idx="10">
                  <c:v>Metals and mining</c:v>
                </c:pt>
                <c:pt idx="11">
                  <c:v>Oil and gas</c:v>
                </c:pt>
                <c:pt idx="12">
                  <c:v>Real estate</c:v>
                </c:pt>
                <c:pt idx="13">
                  <c:v>Retail</c:v>
                </c:pt>
                <c:pt idx="14">
                  <c:v>Technology</c:v>
                </c:pt>
                <c:pt idx="15">
                  <c:v>Telecommunications and media</c:v>
                </c:pt>
                <c:pt idx="16">
                  <c:v>Transportation and logistics</c:v>
                </c:pt>
              </c:strCache>
            </c:strRef>
          </c:cat>
          <c:val>
            <c:numRef>
              <c:f>'Historical trends'!$D$61:$T$61</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1-2923-44E6-8C04-5B40407E1E42}"/>
            </c:ext>
          </c:extLst>
        </c:ser>
        <c:ser>
          <c:idx val="2"/>
          <c:order val="2"/>
          <c:tx>
            <c:strRef>
              <c:f>'Historical trends'!$C$62</c:f>
              <c:strCache>
                <c:ptCount val="1"/>
                <c:pt idx="0">
                  <c:v>2030-2060</c:v>
                </c:pt>
              </c:strCache>
            </c:strRef>
          </c:tx>
          <c:spPr>
            <a:solidFill>
              <a:srgbClr val="D1B5D6"/>
            </a:solidFill>
            <a:ln w="12700">
              <a:noFill/>
            </a:ln>
            <a:effectLst/>
          </c:spPr>
          <c:invertIfNegative val="0"/>
          <c:cat>
            <c:strRef>
              <c:f>'Historical trends'!$D$50:$T$50</c:f>
              <c:strCache>
                <c:ptCount val="17"/>
                <c:pt idx="0">
                  <c:v>Aerospace and defense</c:v>
                </c:pt>
                <c:pt idx="1">
                  <c:v>Automotive</c:v>
                </c:pt>
                <c:pt idx="2">
                  <c:v>Chemicals</c:v>
                </c:pt>
                <c:pt idx="3">
                  <c:v>Energy and utilities</c:v>
                </c:pt>
                <c:pt idx="4">
                  <c:v>Engineering and construction</c:v>
                </c:pt>
                <c:pt idx="5">
                  <c:v>Financial services</c:v>
                </c:pt>
                <c:pt idx="6">
                  <c:v>Food, beverages and agriculture</c:v>
                </c:pt>
                <c:pt idx="7">
                  <c:v>Health care and pharmaceuticals</c:v>
                </c:pt>
                <c:pt idx="8">
                  <c:v>Household and personal products</c:v>
                </c:pt>
                <c:pt idx="9">
                  <c:v>Industrial goods</c:v>
                </c:pt>
                <c:pt idx="10">
                  <c:v>Metals and mining</c:v>
                </c:pt>
                <c:pt idx="11">
                  <c:v>Oil and gas</c:v>
                </c:pt>
                <c:pt idx="12">
                  <c:v>Real estate</c:v>
                </c:pt>
                <c:pt idx="13">
                  <c:v>Retail</c:v>
                </c:pt>
                <c:pt idx="14">
                  <c:v>Technology</c:v>
                </c:pt>
                <c:pt idx="15">
                  <c:v>Telecommunications and media</c:v>
                </c:pt>
                <c:pt idx="16">
                  <c:v>Transportation and logistics</c:v>
                </c:pt>
              </c:strCache>
            </c:strRef>
          </c:cat>
          <c:val>
            <c:numRef>
              <c:f>'Historical trends'!$D$62:$T$62</c:f>
              <c:numCache>
                <c:formatCode>0</c:formatCode>
                <c:ptCount val="17"/>
                <c:pt idx="0">
                  <c:v>0</c:v>
                </c:pt>
                <c:pt idx="1">
                  <c:v>1</c:v>
                </c:pt>
                <c:pt idx="2">
                  <c:v>2</c:v>
                </c:pt>
                <c:pt idx="3">
                  <c:v>5</c:v>
                </c:pt>
                <c:pt idx="4">
                  <c:v>3</c:v>
                </c:pt>
                <c:pt idx="5">
                  <c:v>17</c:v>
                </c:pt>
                <c:pt idx="6">
                  <c:v>0</c:v>
                </c:pt>
                <c:pt idx="7">
                  <c:v>1</c:v>
                </c:pt>
                <c:pt idx="8">
                  <c:v>1</c:v>
                </c:pt>
                <c:pt idx="9">
                  <c:v>2</c:v>
                </c:pt>
                <c:pt idx="10">
                  <c:v>12</c:v>
                </c:pt>
                <c:pt idx="11">
                  <c:v>1</c:v>
                </c:pt>
                <c:pt idx="12">
                  <c:v>4</c:v>
                </c:pt>
                <c:pt idx="13">
                  <c:v>1</c:v>
                </c:pt>
                <c:pt idx="14">
                  <c:v>1</c:v>
                </c:pt>
                <c:pt idx="15">
                  <c:v>2</c:v>
                </c:pt>
                <c:pt idx="16">
                  <c:v>3</c:v>
                </c:pt>
              </c:numCache>
            </c:numRef>
          </c:val>
          <c:extLst>
            <c:ext xmlns:c16="http://schemas.microsoft.com/office/drawing/2014/chart" uri="{C3380CC4-5D6E-409C-BE32-E72D297353CC}">
              <c16:uniqueId val="{00000002-2923-44E6-8C04-5B40407E1E42}"/>
            </c:ext>
          </c:extLst>
        </c:ser>
        <c:dLbls>
          <c:showLegendKey val="0"/>
          <c:showVal val="0"/>
          <c:showCatName val="0"/>
          <c:showSerName val="0"/>
          <c:showPercent val="0"/>
          <c:showBubbleSize val="0"/>
          <c:showLeaderLines val="0"/>
        </c:dLbls>
        <c:overlap val="100"/>
        <c:gapWidth val="44"/>
        <c:axId val="1239257427"/>
        <c:axId val="-580349114"/>
      </c:barChart>
      <c:catAx>
        <c:axId val="1239257427"/>
        <c:scaling>
          <c:orientation val="minMax"/>
        </c:scaling>
        <c:delete val="0"/>
        <c:axPos val="b"/>
        <c:numFmt formatCode="General" sourceLinked="1"/>
        <c:majorTickMark val="none"/>
        <c:minorTickMark val="none"/>
        <c:tickLblPos val="nextTo"/>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800" b="0" i="0" u="none" baseline="0" kern="1200">
                <a:solidFill>
                  <a:schemeClr val="tx1">
                    <a:lumMod val="65000"/>
                    <a:lumOff val="35000"/>
                  </a:schemeClr>
                </a:solidFill>
                <a:latin typeface="Times"/>
                <a:ea typeface="Times"/>
                <a:cs typeface="Times"/>
              </a:defRPr>
            </a:pPr>
            <a:endParaRPr lang="en-US"/>
          </a:p>
        </c:txPr>
        <c:crossAx val="-580349114"/>
        <c:crosses val="autoZero"/>
        <c:auto val="1"/>
        <c:lblOffset val="100"/>
        <c:noMultiLvlLbl val="0"/>
      </c:catAx>
      <c:valAx>
        <c:axId val="-580349114"/>
        <c:scaling>
          <c:orientation val="minMax"/>
        </c:scaling>
        <c:delete val="0"/>
        <c:axPos val="l"/>
        <c:majorGridlines>
          <c:spPr>
            <a:ln w="9525" cap="flat" cmpd="sng">
              <a:solidFill>
                <a:schemeClr val="tx1">
                  <a:lumMod val="15000"/>
                  <a:lumOff val="85000"/>
                </a:schemeClr>
              </a:solidFill>
              <a:round/>
            </a:ln>
            <a:effectLst/>
          </c:spPr>
        </c:majorGridlines>
        <c:numFmt formatCode="General" sourceLinked="1"/>
        <c:majorTickMark val="none"/>
        <c:minorTickMark val="none"/>
        <c:tickLblPos val="nextTo"/>
        <c:spPr>
          <a:noFill/>
          <a:ln w="12700">
            <a:noFill/>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1239257427"/>
        <c:crossesAt val="1"/>
        <c:crossBetween val="between"/>
      </c:valAx>
      <c:spPr>
        <a:noFill/>
        <a:ln w="12700">
          <a:noFill/>
        </a:ln>
        <a:effectLst/>
      </c:spPr>
    </c:plotArea>
    <c:legend>
      <c:legendPos val="tr"/>
      <c:layout/>
      <c:overlay val="1"/>
      <c:spPr>
        <a:noFill/>
        <a:ln w="12700">
          <a:noFill/>
        </a:ln>
        <a:effectLst/>
      </c:spPr>
      <c:txPr>
        <a:bodyPr vert="horz" rot="0" spcFirstLastPara="1" vertOverflow="ellipsis" anchor="ctr" anchorCtr="1" wrap="square"/>
        <a:lstStyle/>
        <a:p>
          <a:pPr>
            <a:defRPr lang="en-US" sz="1400" b="0" i="0" u="none" baseline="0" kern="1200">
              <a:solidFill>
                <a:schemeClr val="tx1">
                  <a:lumMod val="65000"/>
                  <a:lumOff val="35000"/>
                </a:schemeClr>
              </a:solidFill>
              <a:latin typeface="Times"/>
              <a:ea typeface="Times"/>
              <a:cs typeface="Times"/>
            </a:defRPr>
          </a:pPr>
          <a:endParaRPr lang="en-US"/>
        </a:p>
      </c:txPr>
    </c:legend>
    <c:plotVisOnly val="1"/>
    <c:dispBlanksAs val="gap"/>
    <c:showDLblsOverMax val="0"/>
  </c:chart>
  <c:spPr>
    <a:solidFill>
      <a:schemeClr val="bg1"/>
    </a:solidFill>
    <a:ln w="9525" cap="flat" cmpd="sng">
      <a:solidFill>
        <a:schemeClr val="tx1">
          <a:lumMod val="15000"/>
          <a:lumOff val="85000"/>
        </a:schemeClr>
      </a:solidFill>
      <a:round/>
    </a:ln>
    <a:effectLst/>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lang="en-US" sz="2000" b="1" i="0" u="none" baseline="0" kern="1200" spc="0">
                <a:solidFill>
                  <a:schemeClr val="tx1">
                    <a:lumMod val="65000"/>
                    <a:lumOff val="35000"/>
                  </a:schemeClr>
                </a:solidFill>
                <a:latin typeface="+mn-lt"/>
                <a:ea typeface="+mn-ea"/>
                <a:cs typeface="+mn-cs"/>
              </a:defRPr>
            </a:pPr>
            <a:r>
              <a:rPr lang="en-US"/>
              <a:t>Net zero target timeline per sector </a:t>
            </a:r>
          </a:p>
        </c:rich>
      </c:tx>
      <c:layout/>
      <c:overlay val="0"/>
      <c:spPr>
        <a:noFill/>
        <a:ln w="12700">
          <a:noFill/>
        </a:ln>
        <a:effectLst/>
      </c:spPr>
    </c:title>
    <c:autoTitleDeleted val="0"/>
    <c:plotArea>
      <c:layout/>
      <c:barChart>
        <c:barDir val="col"/>
        <c:grouping val="stacked"/>
        <c:varyColors val="0"/>
        <c:ser>
          <c:idx val="0"/>
          <c:order val="0"/>
          <c:tx>
            <c:strRef>
              <c:f>'Historical trends'!$C$64</c:f>
              <c:strCache>
                <c:ptCount val="1"/>
                <c:pt idx="0">
                  <c:v>&lt;=2025</c:v>
                </c:pt>
              </c:strCache>
            </c:strRef>
          </c:tx>
          <c:spPr>
            <a:solidFill>
              <a:srgbClr val="074F69"/>
            </a:solidFill>
            <a:ln w="12700">
              <a:noFill/>
            </a:ln>
            <a:effectLst/>
          </c:spPr>
          <c:invertIfNegative val="0"/>
          <c:cat>
            <c:strRef>
              <c:f>'Historical trends'!$D$50:$T$50</c:f>
              <c:strCache>
                <c:ptCount val="17"/>
                <c:pt idx="0">
                  <c:v>Aerospace and defense</c:v>
                </c:pt>
                <c:pt idx="1">
                  <c:v>Automotive</c:v>
                </c:pt>
                <c:pt idx="2">
                  <c:v>Chemicals</c:v>
                </c:pt>
                <c:pt idx="3">
                  <c:v>Energy and utilities</c:v>
                </c:pt>
                <c:pt idx="4">
                  <c:v>Engineering and construction</c:v>
                </c:pt>
                <c:pt idx="5">
                  <c:v>Financial services</c:v>
                </c:pt>
                <c:pt idx="6">
                  <c:v>Food, beverages and agriculture</c:v>
                </c:pt>
                <c:pt idx="7">
                  <c:v>Health care and pharmaceuticals</c:v>
                </c:pt>
                <c:pt idx="8">
                  <c:v>Household and personal products</c:v>
                </c:pt>
                <c:pt idx="9">
                  <c:v>Industrial goods</c:v>
                </c:pt>
                <c:pt idx="10">
                  <c:v>Metals and mining</c:v>
                </c:pt>
                <c:pt idx="11">
                  <c:v>Oil and gas</c:v>
                </c:pt>
                <c:pt idx="12">
                  <c:v>Real estate</c:v>
                </c:pt>
                <c:pt idx="13">
                  <c:v>Retail</c:v>
                </c:pt>
                <c:pt idx="14">
                  <c:v>Technology</c:v>
                </c:pt>
                <c:pt idx="15">
                  <c:v>Telecommunications and media</c:v>
                </c:pt>
                <c:pt idx="16">
                  <c:v>Transportation and logistics</c:v>
                </c:pt>
              </c:strCache>
            </c:strRef>
          </c:cat>
          <c:val>
            <c:numRef>
              <c:f>'Historical trends'!$D$64:$T$64</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0-192F-4D23-B8BC-AC538265FA67}"/>
            </c:ext>
          </c:extLst>
        </c:ser>
        <c:ser>
          <c:idx val="1"/>
          <c:order val="1"/>
          <c:tx>
            <c:strRef>
              <c:f>'Historical trends'!$C$65</c:f>
              <c:strCache>
                <c:ptCount val="1"/>
                <c:pt idx="0">
                  <c:v>2026-2030</c:v>
                </c:pt>
              </c:strCache>
            </c:strRef>
          </c:tx>
          <c:spPr>
            <a:solidFill>
              <a:srgbClr val="B0E8E6"/>
            </a:solidFill>
            <a:ln w="12700">
              <a:noFill/>
            </a:ln>
            <a:effectLst/>
          </c:spPr>
          <c:invertIfNegative val="0"/>
          <c:cat>
            <c:strRef>
              <c:f>'Historical trends'!$D$50:$T$50</c:f>
              <c:strCache>
                <c:ptCount val="17"/>
                <c:pt idx="0">
                  <c:v>Aerospace and defense</c:v>
                </c:pt>
                <c:pt idx="1">
                  <c:v>Automotive</c:v>
                </c:pt>
                <c:pt idx="2">
                  <c:v>Chemicals</c:v>
                </c:pt>
                <c:pt idx="3">
                  <c:v>Energy and utilities</c:v>
                </c:pt>
                <c:pt idx="4">
                  <c:v>Engineering and construction</c:v>
                </c:pt>
                <c:pt idx="5">
                  <c:v>Financial services</c:v>
                </c:pt>
                <c:pt idx="6">
                  <c:v>Food, beverages and agriculture</c:v>
                </c:pt>
                <c:pt idx="7">
                  <c:v>Health care and pharmaceuticals</c:v>
                </c:pt>
                <c:pt idx="8">
                  <c:v>Household and personal products</c:v>
                </c:pt>
                <c:pt idx="9">
                  <c:v>Industrial goods</c:v>
                </c:pt>
                <c:pt idx="10">
                  <c:v>Metals and mining</c:v>
                </c:pt>
                <c:pt idx="11">
                  <c:v>Oil and gas</c:v>
                </c:pt>
                <c:pt idx="12">
                  <c:v>Real estate</c:v>
                </c:pt>
                <c:pt idx="13">
                  <c:v>Retail</c:v>
                </c:pt>
                <c:pt idx="14">
                  <c:v>Technology</c:v>
                </c:pt>
                <c:pt idx="15">
                  <c:v>Telecommunications and media</c:v>
                </c:pt>
                <c:pt idx="16">
                  <c:v>Transportation and logistics</c:v>
                </c:pt>
              </c:strCache>
            </c:strRef>
          </c:cat>
          <c:val>
            <c:numRef>
              <c:f>'Historical trends'!$D$65:$T$65</c:f>
              <c:numCache>
                <c:formatCode>0</c:formatCode>
                <c:ptCount val="17"/>
                <c:pt idx="0">
                  <c:v>0</c:v>
                </c:pt>
                <c:pt idx="1">
                  <c:v>0</c:v>
                </c:pt>
                <c:pt idx="2">
                  <c:v>0</c:v>
                </c:pt>
                <c:pt idx="3">
                  <c:v>0</c:v>
                </c:pt>
                <c:pt idx="4">
                  <c:v>0</c:v>
                </c:pt>
                <c:pt idx="5">
                  <c:v>3</c:v>
                </c:pt>
                <c:pt idx="6">
                  <c:v>0</c:v>
                </c:pt>
                <c:pt idx="7">
                  <c:v>0</c:v>
                </c:pt>
                <c:pt idx="8">
                  <c:v>0</c:v>
                </c:pt>
                <c:pt idx="9">
                  <c:v>0</c:v>
                </c:pt>
                <c:pt idx="10">
                  <c:v>1</c:v>
                </c:pt>
                <c:pt idx="11">
                  <c:v>0</c:v>
                </c:pt>
                <c:pt idx="12">
                  <c:v>0</c:v>
                </c:pt>
                <c:pt idx="13">
                  <c:v>3</c:v>
                </c:pt>
                <c:pt idx="14">
                  <c:v>2</c:v>
                </c:pt>
                <c:pt idx="15">
                  <c:v>2</c:v>
                </c:pt>
                <c:pt idx="16">
                  <c:v>0</c:v>
                </c:pt>
              </c:numCache>
            </c:numRef>
          </c:val>
          <c:extLst>
            <c:ext xmlns:c16="http://schemas.microsoft.com/office/drawing/2014/chart" uri="{C3380CC4-5D6E-409C-BE32-E72D297353CC}">
              <c16:uniqueId val="{00000001-192F-4D23-B8BC-AC538265FA67}"/>
            </c:ext>
          </c:extLst>
        </c:ser>
        <c:ser>
          <c:idx val="2"/>
          <c:order val="2"/>
          <c:tx>
            <c:strRef>
              <c:f>'Historical trends'!$C$66</c:f>
              <c:strCache>
                <c:ptCount val="1"/>
                <c:pt idx="0">
                  <c:v>2030-2060</c:v>
                </c:pt>
              </c:strCache>
            </c:strRef>
          </c:tx>
          <c:spPr>
            <a:solidFill>
              <a:srgbClr val="009E9C"/>
            </a:solidFill>
            <a:ln w="12700">
              <a:noFill/>
            </a:ln>
            <a:effectLst/>
          </c:spPr>
          <c:invertIfNegative val="0"/>
          <c:cat>
            <c:strRef>
              <c:f>'Historical trends'!$D$50:$T$50</c:f>
              <c:strCache>
                <c:ptCount val="17"/>
                <c:pt idx="0">
                  <c:v>Aerospace and defense</c:v>
                </c:pt>
                <c:pt idx="1">
                  <c:v>Automotive</c:v>
                </c:pt>
                <c:pt idx="2">
                  <c:v>Chemicals</c:v>
                </c:pt>
                <c:pt idx="3">
                  <c:v>Energy and utilities</c:v>
                </c:pt>
                <c:pt idx="4">
                  <c:v>Engineering and construction</c:v>
                </c:pt>
                <c:pt idx="5">
                  <c:v>Financial services</c:v>
                </c:pt>
                <c:pt idx="6">
                  <c:v>Food, beverages and agriculture</c:v>
                </c:pt>
                <c:pt idx="7">
                  <c:v>Health care and pharmaceuticals</c:v>
                </c:pt>
                <c:pt idx="8">
                  <c:v>Household and personal products</c:v>
                </c:pt>
                <c:pt idx="9">
                  <c:v>Industrial goods</c:v>
                </c:pt>
                <c:pt idx="10">
                  <c:v>Metals and mining</c:v>
                </c:pt>
                <c:pt idx="11">
                  <c:v>Oil and gas</c:v>
                </c:pt>
                <c:pt idx="12">
                  <c:v>Real estate</c:v>
                </c:pt>
                <c:pt idx="13">
                  <c:v>Retail</c:v>
                </c:pt>
                <c:pt idx="14">
                  <c:v>Technology</c:v>
                </c:pt>
                <c:pt idx="15">
                  <c:v>Telecommunications and media</c:v>
                </c:pt>
                <c:pt idx="16">
                  <c:v>Transportation and logistics</c:v>
                </c:pt>
              </c:strCache>
            </c:strRef>
          </c:cat>
          <c:val>
            <c:numRef>
              <c:f>'Historical trends'!$D$66:$T$66</c:f>
              <c:numCache>
                <c:formatCode>0</c:formatCode>
                <c:ptCount val="17"/>
                <c:pt idx="0">
                  <c:v>3</c:v>
                </c:pt>
                <c:pt idx="1">
                  <c:v>6</c:v>
                </c:pt>
                <c:pt idx="2">
                  <c:v>4</c:v>
                </c:pt>
                <c:pt idx="3">
                  <c:v>10</c:v>
                </c:pt>
                <c:pt idx="4">
                  <c:v>7</c:v>
                </c:pt>
                <c:pt idx="5">
                  <c:v>69</c:v>
                </c:pt>
                <c:pt idx="6">
                  <c:v>12</c:v>
                </c:pt>
                <c:pt idx="7">
                  <c:v>17</c:v>
                </c:pt>
                <c:pt idx="8">
                  <c:v>6</c:v>
                </c:pt>
                <c:pt idx="9">
                  <c:v>8</c:v>
                </c:pt>
                <c:pt idx="10">
                  <c:v>12</c:v>
                </c:pt>
                <c:pt idx="11">
                  <c:v>21</c:v>
                </c:pt>
                <c:pt idx="12">
                  <c:v>1</c:v>
                </c:pt>
                <c:pt idx="13">
                  <c:v>23</c:v>
                </c:pt>
                <c:pt idx="14">
                  <c:v>21</c:v>
                </c:pt>
                <c:pt idx="15">
                  <c:v>11</c:v>
                </c:pt>
                <c:pt idx="16">
                  <c:v>11</c:v>
                </c:pt>
              </c:numCache>
            </c:numRef>
          </c:val>
          <c:extLst>
            <c:ext xmlns:c16="http://schemas.microsoft.com/office/drawing/2014/chart" uri="{C3380CC4-5D6E-409C-BE32-E72D297353CC}">
              <c16:uniqueId val="{00000002-192F-4D23-B8BC-AC538265FA67}"/>
            </c:ext>
          </c:extLst>
        </c:ser>
        <c:dLbls>
          <c:showLegendKey val="0"/>
          <c:showVal val="0"/>
          <c:showCatName val="0"/>
          <c:showSerName val="0"/>
          <c:showPercent val="0"/>
          <c:showBubbleSize val="0"/>
          <c:showLeaderLines val="0"/>
        </c:dLbls>
        <c:overlap val="100"/>
        <c:gapWidth val="85"/>
        <c:axId val="-1327143131"/>
        <c:axId val="1312869406"/>
      </c:barChart>
      <c:catAx>
        <c:axId val="-1327143131"/>
        <c:scaling>
          <c:orientation val="minMax"/>
        </c:scaling>
        <c:delete val="0"/>
        <c:axPos val="b"/>
        <c:numFmt formatCode="General" sourceLinked="1"/>
        <c:majorTickMark val="none"/>
        <c:minorTickMark val="none"/>
        <c:tickLblPos val="nextTo"/>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1312869406"/>
        <c:crosses val="autoZero"/>
        <c:auto val="1"/>
        <c:lblOffset val="100"/>
        <c:noMultiLvlLbl val="0"/>
      </c:catAx>
      <c:valAx>
        <c:axId val="1312869406"/>
        <c:scaling>
          <c:orientation val="minMax"/>
        </c:scaling>
        <c:delete val="0"/>
        <c:axPos val="l"/>
        <c:majorGridlines>
          <c:spPr>
            <a:ln w="9525" cap="flat" cmpd="sng">
              <a:solidFill>
                <a:schemeClr val="tx1">
                  <a:lumMod val="15000"/>
                  <a:lumOff val="85000"/>
                </a:schemeClr>
              </a:solidFill>
              <a:round/>
            </a:ln>
            <a:effectLst/>
          </c:spPr>
        </c:majorGridlines>
        <c:numFmt formatCode="General" sourceLinked="1"/>
        <c:majorTickMark val="none"/>
        <c:minorTickMark val="none"/>
        <c:tickLblPos val="nextTo"/>
        <c:spPr>
          <a:noFill/>
          <a:ln w="12700">
            <a:noFill/>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mn-lt"/>
                <a:ea typeface="+mn-ea"/>
                <a:cs typeface="+mn-cs"/>
              </a:defRPr>
            </a:pPr>
            <a:endParaRPr lang="en-US"/>
          </a:p>
        </c:txPr>
        <c:crossAx val="-1327143131"/>
        <c:crosses val="autoZero"/>
        <c:crossBetween val="between"/>
      </c:valAx>
      <c:spPr>
        <a:noFill/>
        <a:ln w="12700">
          <a:noFill/>
        </a:ln>
        <a:effectLst/>
      </c:spPr>
    </c:plotArea>
    <c:legend>
      <c:legendPos val="tr"/>
      <c:layout/>
      <c:overlay val="1"/>
      <c:spPr>
        <a:noFill/>
        <a:ln w="12700">
          <a:noFill/>
        </a:ln>
        <a:effectLst/>
      </c:spPr>
      <c:txPr>
        <a:bodyPr vert="horz" rot="0" spcFirstLastPara="1" vertOverflow="ellipsis" anchor="ctr" anchorCtr="1" wrap="square"/>
        <a:lstStyle/>
        <a:p>
          <a:pPr>
            <a:defRPr lang="en-US" sz="1400" b="0" i="0" u="none" baseline="0" kern="120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solidFill>
        <a:schemeClr val="tx1">
          <a:lumMod val="15000"/>
          <a:lumOff val="85000"/>
        </a:schemeClr>
      </a:solidFill>
      <a:round/>
    </a:ln>
    <a:effectLst/>
  </c:spPr>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8.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9.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0.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7.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8.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9.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0.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 Id="rId2" Type="http://schemas.openxmlformats.org/officeDocument/2006/relationships/chart" Target="../charts/chart2.xml" /><Relationship Id="rId3" Type="http://schemas.openxmlformats.org/officeDocument/2006/relationships/chart" Target="../charts/chart3.xml" /><Relationship Id="rId4" Type="http://schemas.openxmlformats.org/officeDocument/2006/relationships/chart" Target="../charts/chart4.xml" /></Relationships>
</file>

<file path=xl/drawings/_rels/drawing2.xml.rels><?xml version="1.0" encoding="UTF-8" standalone="yes"?><Relationships xmlns="http://schemas.openxmlformats.org/package/2006/relationships"><Relationship Id="rId1" Type="http://schemas.openxmlformats.org/officeDocument/2006/relationships/chart" Target="../charts/chart5.xml" /><Relationship Id="rId2" Type="http://schemas.openxmlformats.org/officeDocument/2006/relationships/chart" Target="../charts/chart6.xml" /><Relationship Id="rId3" Type="http://schemas.openxmlformats.org/officeDocument/2006/relationships/chart" Target="../charts/chart7.xml" /></Relationships>
</file>

<file path=xl/drawings/_rels/drawing3.xml.rels><?xml version="1.0" encoding="UTF-8" standalone="yes"?><Relationships xmlns="http://schemas.openxmlformats.org/package/2006/relationships"><Relationship Id="rId1" Type="http://schemas.openxmlformats.org/officeDocument/2006/relationships/chart" Target="../charts/chart8.xml" /><Relationship Id="rId2" Type="http://schemas.openxmlformats.org/officeDocument/2006/relationships/chart" Target="../charts/chart9.xml" /></Relationships>
</file>

<file path=xl/drawings/_rels/drawing4.xml.rels><?xml version="1.0" encoding="UTF-8" standalone="yes"?><Relationships xmlns="http://schemas.openxmlformats.org/package/2006/relationships"><Relationship Id="rId1" Type="http://schemas.openxmlformats.org/officeDocument/2006/relationships/chart" Target="../charts/chart10.xml" /><Relationship Id="rId2" Type="http://schemas.openxmlformats.org/officeDocument/2006/relationships/chart" Target="../charts/chart11.xml" /><Relationship Id="rId3" Type="http://schemas.openxmlformats.org/officeDocument/2006/relationships/chart" Target="../charts/chart12.xml" /></Relationships>
</file>

<file path=xl/drawings/_rels/drawing5.xml.rels><?xml version="1.0" encoding="UTF-8" standalone="yes"?><Relationships xmlns="http://schemas.openxmlformats.org/package/2006/relationships"><Relationship Id="rId1" Type="http://schemas.openxmlformats.org/officeDocument/2006/relationships/chart" Target="../charts/chart13.xml" /><Relationship Id="rId2" Type="http://schemas.openxmlformats.org/officeDocument/2006/relationships/chart" Target="../charts/chart14.xml" /><Relationship Id="rId3" Type="http://schemas.openxmlformats.org/officeDocument/2006/relationships/chart" Target="../charts/chart15.xml" /><Relationship Id="rId4" Type="http://schemas.openxmlformats.org/officeDocument/2006/relationships/chart" Target="../charts/chart16.xml" /><Relationship Id="rId5" Type="http://schemas.microsoft.com/office/2014/relationships/chartEx" Target="../charts/chart17.xml" /><Relationship Id="rId6" Type="http://schemas.microsoft.com/office/2014/relationships/chartEx" Target="../charts/chart18.xml" /></Relationships>
</file>

<file path=xl/drawings/_rels/drawing6.xml.rels><?xml version="1.0" encoding="UTF-8" standalone="yes"?><Relationships xmlns="http://schemas.openxmlformats.org/package/2006/relationships"><Relationship Id="rId1" Type="http://schemas.openxmlformats.org/officeDocument/2006/relationships/chart" Target="../charts/chart19.xml" /><Relationship Id="rId2" Type="http://schemas.openxmlformats.org/officeDocument/2006/relationships/image" Target="../media/image1.png" /><Relationship Id="rId3" Type="http://schemas.openxmlformats.org/officeDocument/2006/relationships/image" Target="../media/image2.png" /><Relationship Id="rId4" Type="http://schemas.openxmlformats.org/officeDocument/2006/relationships/chart" Target="../charts/chart20.xml" /></Relationships>
</file>

<file path=xl/drawings/_rels/drawing7.xml.rels><?xml version="1.0" encoding="UTF-8" standalone="yes"?><Relationships xmlns="http://schemas.openxmlformats.org/package/2006/relationships"><Relationship Id="rId1" Type="http://schemas.openxmlformats.org/officeDocument/2006/relationships/chart" Target="../charts/chart21.xml" /></Relationships>
</file>

<file path=xl/drawings/_rels/drawing8.xml.rels><?xml version="1.0" encoding="UTF-8" standalone="yes"?><Relationships xmlns="http://schemas.openxmlformats.org/package/2006/relationships"><Relationship Id="rId1" Type="http://schemas.openxmlformats.org/officeDocument/2006/relationships/chart" Target="../charts/chart22.xml" /><Relationship Id="rId2" Type="http://schemas.openxmlformats.org/officeDocument/2006/relationships/chart" Target="../charts/chart23.xml" /><Relationship Id="rId3" Type="http://schemas.openxmlformats.org/officeDocument/2006/relationships/chart" Target="../charts/chart24.xml" /><Relationship Id="rId4" Type="http://schemas.openxmlformats.org/officeDocument/2006/relationships/chart" Target="../charts/chart25.xml"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0</xdr:col>
      <xdr:colOff>390525</xdr:colOff>
      <xdr:row>68</xdr:row>
      <xdr:rowOff>152399</xdr:rowOff>
    </xdr:from>
    <xdr:to>
      <xdr:col>16</xdr:col>
      <xdr:colOff>397933</xdr:colOff>
      <xdr:row>110</xdr:row>
      <xdr:rowOff>85724</xdr:rowOff>
    </xdr:to>
    <xdr:graphicFrame>
      <xdr:nvGraphicFramePr>
        <xdr:cNvPr id="12" name="Chart 1">
          <a:extLst>
            <a:ext uri="{FF2B5EF4-FFF2-40B4-BE49-F238E27FC236}">
              <a16:creationId xmlns:a16="http://schemas.microsoft.com/office/drawing/2014/main" id="{6100d6a0-b1e8-fb9b-8cb3-e396d6f6074c}"/>
            </a:ext>
          </a:extLst>
        </xdr:cNvPr>
        <xdr:cNvGraphicFramePr/>
      </xdr:nvGraphicFramePr>
      <xdr:xfrm>
        <a:off x="390525" y="12458700"/>
        <a:ext cx="9458325" cy="7534275"/>
      </xdr:xfrm>
      <a:graphic>
        <a:graphicData uri="http://schemas.openxmlformats.org/drawingml/2006/chart">
          <c:chart xmlns:c="http://schemas.openxmlformats.org/drawingml/2006/chart" r:id="rId1"/>
        </a:graphicData>
      </a:graphic>
    </xdr:graphicFrame>
    <xdr:clientData/>
  </xdr:twoCellAnchor>
  <xdr:twoCellAnchor>
    <xdr:from>
      <xdr:col>9</xdr:col>
      <xdr:colOff>400049</xdr:colOff>
      <xdr:row>5</xdr:row>
      <xdr:rowOff>171450</xdr:rowOff>
    </xdr:from>
    <xdr:to>
      <xdr:col>19</xdr:col>
      <xdr:colOff>258232</xdr:colOff>
      <xdr:row>25</xdr:row>
      <xdr:rowOff>157692</xdr:rowOff>
    </xdr:to>
    <xdr:graphicFrame>
      <xdr:nvGraphicFramePr>
        <xdr:cNvPr id="14" name="Chart 6">
          <a:extLst>
            <a:ext uri="{FF2B5EF4-FFF2-40B4-BE49-F238E27FC236}">
              <a16:creationId xmlns:a16="http://schemas.microsoft.com/office/drawing/2014/main" id="{d483f116-8010-f69d-ffd1-38c6126283ea}"/>
            </a:ext>
          </a:extLst>
        </xdr:cNvPr>
        <xdr:cNvGraphicFramePr/>
      </xdr:nvGraphicFramePr>
      <xdr:xfrm>
        <a:off x="5715000" y="1076325"/>
        <a:ext cx="5762625" cy="3609975"/>
      </xdr:xfrm>
      <a:graphic>
        <a:graphicData uri="http://schemas.openxmlformats.org/drawingml/2006/chart">
          <c:chart xmlns:c="http://schemas.openxmlformats.org/drawingml/2006/chart" r:id="rId2"/>
        </a:graphicData>
      </a:graphic>
    </xdr:graphicFrame>
    <xdr:clientData/>
  </xdr:twoCellAnchor>
  <xdr:twoCellAnchor>
    <xdr:from>
      <xdr:col>0</xdr:col>
      <xdr:colOff>571500</xdr:colOff>
      <xdr:row>4</xdr:row>
      <xdr:rowOff>123825</xdr:rowOff>
    </xdr:from>
    <xdr:to>
      <xdr:col>8</xdr:col>
      <xdr:colOff>266700</xdr:colOff>
      <xdr:row>38</xdr:row>
      <xdr:rowOff>0</xdr:rowOff>
    </xdr:to>
    <xdr:graphicFrame>
      <xdr:nvGraphicFramePr>
        <xdr:cNvPr id="10" name="Chart 4">
          <a:extLst>
            <a:ext uri="{FF2B5EF4-FFF2-40B4-BE49-F238E27FC236}">
              <a16:creationId xmlns:a16="http://schemas.microsoft.com/office/drawing/2014/main" id="{0aefacda-63f2-8d1b-2b85-dcf489aa7175}"/>
            </a:ext>
          </a:extLst>
        </xdr:cNvPr>
        <xdr:cNvGraphicFramePr/>
      </xdr:nvGraphicFramePr>
      <xdr:xfrm>
        <a:off x="571500" y="847725"/>
        <a:ext cx="4419600" cy="6029325"/>
      </xdr:xfrm>
      <a:graphic>
        <a:graphicData uri="http://schemas.openxmlformats.org/drawingml/2006/chart">
          <c:chart xmlns:c="http://schemas.openxmlformats.org/drawingml/2006/chart" r:id="rId3"/>
        </a:graphicData>
      </a:graphic>
    </xdr:graphicFrame>
    <xdr:clientData/>
  </xdr:twoCellAnchor>
  <xdr:twoCellAnchor>
    <xdr:from>
      <xdr:col>0</xdr:col>
      <xdr:colOff>19050</xdr:colOff>
      <xdr:row>37</xdr:row>
      <xdr:rowOff>152400</xdr:rowOff>
    </xdr:from>
    <xdr:to>
      <xdr:col>16</xdr:col>
      <xdr:colOff>581025</xdr:colOff>
      <xdr:row>65</xdr:row>
      <xdr:rowOff>76200</xdr:rowOff>
    </xdr:to>
    <xdr:graphicFrame>
      <xdr:nvGraphicFramePr>
        <xdr:cNvPr id="11" name="Chart 1">
          <a:extLst>
            <a:ext uri="{FF2B5EF4-FFF2-40B4-BE49-F238E27FC236}">
              <a16:creationId xmlns:a16="http://schemas.microsoft.com/office/drawing/2014/main" id="{cb097f51-0700-b5e7-61d6-f072af668a3b}"/>
            </a:ext>
          </a:extLst>
        </xdr:cNvPr>
        <xdr:cNvGraphicFramePr/>
      </xdr:nvGraphicFramePr>
      <xdr:xfrm>
        <a:off x="19050" y="6848475"/>
        <a:ext cx="10010775" cy="4991100"/>
      </xdr:xfrm>
      <a:graphic>
        <a:graphicData uri="http://schemas.openxmlformats.org/drawingml/2006/chart">
          <c:chart xmlns:c="http://schemas.openxmlformats.org/drawingml/2006/chart"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18</xdr:col>
      <xdr:colOff>139700</xdr:colOff>
      <xdr:row>33</xdr:row>
      <xdr:rowOff>114300</xdr:rowOff>
    </xdr:from>
    <xdr:to>
      <xdr:col>27</xdr:col>
      <xdr:colOff>330729</xdr:colOff>
      <xdr:row>61</xdr:row>
      <xdr:rowOff>52917</xdr:rowOff>
    </xdr:to>
    <xdr:graphicFrame>
      <xdr:nvGraphicFramePr>
        <xdr:cNvPr id="2" name="Chart 1">
          <a:extLst>
            <a:ext uri="{FF2B5EF4-FFF2-40B4-BE49-F238E27FC236}">
              <a16:creationId xmlns:a16="http://schemas.microsoft.com/office/drawing/2014/main" id="{715c9537-9c63-d839-a4a9-1d62d953cb17}"/>
            </a:ext>
          </a:extLst>
        </xdr:cNvPr>
        <xdr:cNvGraphicFramePr/>
      </xdr:nvGraphicFramePr>
      <xdr:xfrm>
        <a:off x="13011150" y="6105525"/>
        <a:ext cx="7991475" cy="5010150"/>
      </xdr:xfrm>
      <a:graphic>
        <a:graphicData uri="http://schemas.openxmlformats.org/drawingml/2006/chart">
          <c:chart xmlns:c="http://schemas.openxmlformats.org/drawingml/2006/chart" r:id="rId1"/>
        </a:graphicData>
      </a:graphic>
    </xdr:graphicFrame>
    <xdr:clientData/>
  </xdr:twoCellAnchor>
  <xdr:twoCellAnchor>
    <xdr:from>
      <xdr:col>8</xdr:col>
      <xdr:colOff>497203</xdr:colOff>
      <xdr:row>33</xdr:row>
      <xdr:rowOff>47436</xdr:rowOff>
    </xdr:from>
    <xdr:to>
      <xdr:col>18</xdr:col>
      <xdr:colOff>1211202</xdr:colOff>
      <xdr:row>57</xdr:row>
      <xdr:rowOff>82060</xdr:rowOff>
    </xdr:to>
    <xdr:graphicFrame>
      <xdr:nvGraphicFramePr>
        <xdr:cNvPr id="4" name="Chart 3">
          <a:extLst>
            <a:ext uri="{FF2B5EF4-FFF2-40B4-BE49-F238E27FC236}">
              <a16:creationId xmlns:a16="http://schemas.microsoft.com/office/drawing/2014/main" id="{4de7d5fa-2938-3046-5c7b-6e657d050c3d}"/>
            </a:ext>
          </a:extLst>
        </xdr:cNvPr>
        <xdr:cNvGraphicFramePr/>
      </xdr:nvGraphicFramePr>
      <xdr:xfrm>
        <a:off x="7629525" y="6038850"/>
        <a:ext cx="6448425" cy="4381500"/>
      </xdr:xfrm>
      <a:graphic>
        <a:graphicData uri="http://schemas.openxmlformats.org/drawingml/2006/chart">
          <c:chart xmlns:c="http://schemas.openxmlformats.org/drawingml/2006/chart" r:id="rId2"/>
        </a:graphicData>
      </a:graphic>
    </xdr:graphicFrame>
    <xdr:clientData/>
  </xdr:twoCellAnchor>
  <xdr:twoCellAnchor>
    <xdr:from>
      <xdr:col>5</xdr:col>
      <xdr:colOff>9525</xdr:colOff>
      <xdr:row>52</xdr:row>
      <xdr:rowOff>76200</xdr:rowOff>
    </xdr:from>
    <xdr:to>
      <xdr:col>11</xdr:col>
      <xdr:colOff>219075</xdr:colOff>
      <xdr:row>67</xdr:row>
      <xdr:rowOff>104775</xdr:rowOff>
    </xdr:to>
    <xdr:graphicFrame>
      <xdr:nvGraphicFramePr>
        <xdr:cNvPr id="3" name="Chart 2">
          <a:extLst>
            <a:ext uri="{FF2B5EF4-FFF2-40B4-BE49-F238E27FC236}">
              <a16:creationId xmlns:a16="http://schemas.microsoft.com/office/drawing/2014/main" id="{645e6b49-2705-c68f-25f0-07f9117b307f}"/>
            </a:ext>
          </a:extLst>
        </xdr:cNvPr>
        <xdr:cNvGraphicFramePr/>
      </xdr:nvGraphicFramePr>
      <xdr:xfrm>
        <a:off x="4762500" y="9505950"/>
        <a:ext cx="4572000" cy="2743200"/>
      </xdr:xfrm>
      <a:graphic>
        <a:graphicData uri="http://schemas.openxmlformats.org/drawingml/2006/chart">
          <c:chart xmlns:c="http://schemas.openxmlformats.org/drawingml/2006/chart" r:id="rId3"/>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5</xdr:col>
      <xdr:colOff>571500</xdr:colOff>
      <xdr:row>1</xdr:row>
      <xdr:rowOff>133350</xdr:rowOff>
    </xdr:from>
    <xdr:to>
      <xdr:col>13</xdr:col>
      <xdr:colOff>266700</xdr:colOff>
      <xdr:row>16</xdr:row>
      <xdr:rowOff>19050</xdr:rowOff>
    </xdr:to>
    <xdr:graphicFrame>
      <xdr:nvGraphicFramePr>
        <xdr:cNvPr id="3" name="Chart 2">
          <a:extLst>
            <a:ext uri="{FF2B5EF4-FFF2-40B4-BE49-F238E27FC236}">
              <a16:creationId xmlns:a16="http://schemas.microsoft.com/office/drawing/2014/main" id="{a7fdeed7-a828-d9b8-54d4-1de683dff189}"/>
            </a:ext>
          </a:extLst>
        </xdr:cNvPr>
        <xdr:cNvGraphicFramePr/>
      </xdr:nvGraphicFramePr>
      <xdr:xfrm>
        <a:off x="3619500" y="314325"/>
        <a:ext cx="4572000" cy="2600325"/>
      </xdr:xfrm>
      <a:graphic>
        <a:graphicData uri="http://schemas.openxmlformats.org/drawingml/2006/chart">
          <c:chart xmlns:c="http://schemas.openxmlformats.org/drawingml/2006/chart" r:id="rId1"/>
        </a:graphicData>
      </a:graphic>
    </xdr:graphicFrame>
    <xdr:clientData/>
  </xdr:twoCellAnchor>
  <xdr:twoCellAnchor>
    <xdr:from>
      <xdr:col>5</xdr:col>
      <xdr:colOff>571500</xdr:colOff>
      <xdr:row>16</xdr:row>
      <xdr:rowOff>19050</xdr:rowOff>
    </xdr:from>
    <xdr:to>
      <xdr:col>13</xdr:col>
      <xdr:colOff>266700</xdr:colOff>
      <xdr:row>30</xdr:row>
      <xdr:rowOff>95250</xdr:rowOff>
    </xdr:to>
    <xdr:graphicFrame>
      <xdr:nvGraphicFramePr>
        <xdr:cNvPr id="4" name="Chart 3">
          <a:extLst>
            <a:ext uri="{FF2B5EF4-FFF2-40B4-BE49-F238E27FC236}">
              <a16:creationId xmlns:a16="http://schemas.microsoft.com/office/drawing/2014/main" id="{7f6a8bdb-395a-f133-551c-4204a9be7cfe}"/>
            </a:ext>
          </a:extLst>
        </xdr:cNvPr>
        <xdr:cNvGraphicFramePr/>
      </xdr:nvGraphicFramePr>
      <xdr:xfrm>
        <a:off x="3619500" y="2914650"/>
        <a:ext cx="4572000" cy="2609850"/>
      </xdr:xfrm>
      <a:graphic>
        <a:graphicData uri="http://schemas.openxmlformats.org/drawingml/2006/chart">
          <c:chart xmlns:c="http://schemas.openxmlformats.org/drawingml/2006/chart"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168991</xdr:colOff>
      <xdr:row>7</xdr:row>
      <xdr:rowOff>106207</xdr:rowOff>
    </xdr:from>
    <xdr:to>
      <xdr:col>7</xdr:col>
      <xdr:colOff>235256</xdr:colOff>
      <xdr:row>35</xdr:row>
      <xdr:rowOff>38407</xdr:rowOff>
    </xdr:to>
    <xdr:graphicFrame>
      <xdr:nvGraphicFramePr>
        <xdr:cNvPr id="2" name="Chart 1">
          <a:extLst>
            <a:ext uri="{FF2B5EF4-FFF2-40B4-BE49-F238E27FC236}">
              <a16:creationId xmlns:a16="http://schemas.microsoft.com/office/drawing/2014/main" id="{bac771ba-8d14-59fd-57ca-662d82864753}"/>
            </a:ext>
          </a:extLst>
        </xdr:cNvPr>
        <xdr:cNvGraphicFramePr/>
      </xdr:nvGraphicFramePr>
      <xdr:xfrm>
        <a:off x="781050" y="1371600"/>
        <a:ext cx="3724275" cy="5000625"/>
      </xdr:xfrm>
      <a:graphic>
        <a:graphicData uri="http://schemas.openxmlformats.org/drawingml/2006/chart">
          <c:chart xmlns:c="http://schemas.openxmlformats.org/drawingml/2006/chart" r:id="rId1"/>
        </a:graphicData>
      </a:graphic>
    </xdr:graphicFrame>
    <xdr:clientData/>
  </xdr:twoCellAnchor>
  <xdr:twoCellAnchor>
    <xdr:from>
      <xdr:col>10</xdr:col>
      <xdr:colOff>420227</xdr:colOff>
      <xdr:row>7</xdr:row>
      <xdr:rowOff>116552</xdr:rowOff>
    </xdr:from>
    <xdr:to>
      <xdr:col>15</xdr:col>
      <xdr:colOff>184355</xdr:colOff>
      <xdr:row>31</xdr:row>
      <xdr:rowOff>64625</xdr:rowOff>
    </xdr:to>
    <xdr:graphicFrame>
      <xdr:nvGraphicFramePr>
        <xdr:cNvPr id="3" name="Chart 2">
          <a:extLst>
            <a:ext uri="{FF2B5EF4-FFF2-40B4-BE49-F238E27FC236}">
              <a16:creationId xmlns:a16="http://schemas.microsoft.com/office/drawing/2014/main" id="{ca392436-85c2-4b9d-bc33-7dbe88133aed}"/>
            </a:ext>
          </a:extLst>
        </xdr:cNvPr>
        <xdr:cNvGraphicFramePr/>
      </xdr:nvGraphicFramePr>
      <xdr:xfrm>
        <a:off x="6515100" y="1381125"/>
        <a:ext cx="3067050" cy="4295775"/>
      </xdr:xfrm>
      <a:graphic>
        <a:graphicData uri="http://schemas.openxmlformats.org/drawingml/2006/chart">
          <c:chart xmlns:c="http://schemas.openxmlformats.org/drawingml/2006/chart" r:id="rId2"/>
        </a:graphicData>
      </a:graphic>
    </xdr:graphicFrame>
    <xdr:clientData/>
  </xdr:twoCellAnchor>
  <xdr:twoCellAnchor>
    <xdr:from>
      <xdr:col>18</xdr:col>
      <xdr:colOff>301815</xdr:colOff>
      <xdr:row>7</xdr:row>
      <xdr:rowOff>0</xdr:rowOff>
    </xdr:from>
    <xdr:to>
      <xdr:col>25</xdr:col>
      <xdr:colOff>57379</xdr:colOff>
      <xdr:row>33</xdr:row>
      <xdr:rowOff>121339</xdr:rowOff>
    </xdr:to>
    <xdr:graphicFrame>
      <xdr:nvGraphicFramePr>
        <xdr:cNvPr id="7" name="Chart 6">
          <a:extLst>
            <a:ext uri="{FF2B5EF4-FFF2-40B4-BE49-F238E27FC236}">
              <a16:creationId xmlns:a16="http://schemas.microsoft.com/office/drawing/2014/main" id="{c606c6ea-059c-05f1-1f9a-c8f559d8ef45}"/>
            </a:ext>
          </a:extLst>
        </xdr:cNvPr>
        <xdr:cNvGraphicFramePr/>
      </xdr:nvGraphicFramePr>
      <xdr:xfrm>
        <a:off x="11534775" y="1266825"/>
        <a:ext cx="4019550" cy="4829175"/>
      </xdr:xfrm>
      <a:graphic>
        <a:graphicData uri="http://schemas.openxmlformats.org/drawingml/2006/chart">
          <c:chart xmlns:c="http://schemas.openxmlformats.org/drawingml/2006/chart" r:id="rId3"/>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0</xdr:col>
      <xdr:colOff>38100</xdr:colOff>
      <xdr:row>0</xdr:row>
      <xdr:rowOff>19050</xdr:rowOff>
    </xdr:from>
    <xdr:to>
      <xdr:col>3</xdr:col>
      <xdr:colOff>200025</xdr:colOff>
      <xdr:row>41</xdr:row>
      <xdr:rowOff>114300</xdr:rowOff>
    </xdr:to>
    <xdr:graphicFrame>
      <xdr:nvGraphicFramePr>
        <xdr:cNvPr id="2" name="Chart 1">
          <a:extLst>
            <a:ext uri="{FF2B5EF4-FFF2-40B4-BE49-F238E27FC236}">
              <a16:creationId xmlns:a16="http://schemas.microsoft.com/office/drawing/2014/main" id="{e93a949c-40d9-c5a3-205a-6990b8cbe086}"/>
            </a:ext>
          </a:extLst>
        </xdr:cNvPr>
        <xdr:cNvGraphicFramePr/>
      </xdr:nvGraphicFramePr>
      <xdr:xfrm>
        <a:off x="38100" y="19050"/>
        <a:ext cx="1933575" cy="7515225"/>
      </xdr:xfrm>
      <a:graphic>
        <a:graphicData uri="http://schemas.openxmlformats.org/drawingml/2006/chart">
          <c:chart xmlns:c="http://schemas.openxmlformats.org/drawingml/2006/chart" r:id="rId1"/>
        </a:graphicData>
      </a:graphic>
    </xdr:graphicFrame>
    <xdr:clientData/>
  </xdr:twoCellAnchor>
  <xdr:twoCellAnchor>
    <xdr:from>
      <xdr:col>6</xdr:col>
      <xdr:colOff>82550</xdr:colOff>
      <xdr:row>0</xdr:row>
      <xdr:rowOff>76200</xdr:rowOff>
    </xdr:from>
    <xdr:to>
      <xdr:col>12</xdr:col>
      <xdr:colOff>263525</xdr:colOff>
      <xdr:row>42</xdr:row>
      <xdr:rowOff>38100</xdr:rowOff>
    </xdr:to>
    <xdr:graphicFrame>
      <xdr:nvGraphicFramePr>
        <xdr:cNvPr id="3" name="Chart 2">
          <a:extLst>
            <a:ext uri="{FF2B5EF4-FFF2-40B4-BE49-F238E27FC236}">
              <a16:creationId xmlns:a16="http://schemas.microsoft.com/office/drawing/2014/main" id="{0eb0591d-62ce-3120-59a1-7d229f012fed}"/>
            </a:ext>
          </a:extLst>
        </xdr:cNvPr>
        <xdr:cNvGraphicFramePr/>
      </xdr:nvGraphicFramePr>
      <xdr:xfrm>
        <a:off x="3629025" y="76200"/>
        <a:ext cx="3724275" cy="7562850"/>
      </xdr:xfrm>
      <a:graphic>
        <a:graphicData uri="http://schemas.openxmlformats.org/drawingml/2006/chart">
          <c:chart xmlns:c="http://schemas.openxmlformats.org/drawingml/2006/chart" r:id="rId2"/>
        </a:graphicData>
      </a:graphic>
    </xdr:graphicFrame>
    <xdr:clientData/>
  </xdr:twoCellAnchor>
  <xdr:twoCellAnchor>
    <xdr:from>
      <xdr:col>12</xdr:col>
      <xdr:colOff>323850</xdr:colOff>
      <xdr:row>0</xdr:row>
      <xdr:rowOff>0</xdr:rowOff>
    </xdr:from>
    <xdr:to>
      <xdr:col>17</xdr:col>
      <xdr:colOff>561975</xdr:colOff>
      <xdr:row>32</xdr:row>
      <xdr:rowOff>19050</xdr:rowOff>
    </xdr:to>
    <xdr:graphicFrame>
      <xdr:nvGraphicFramePr>
        <xdr:cNvPr id="4" name="Chart 3">
          <a:extLst>
            <a:ext uri="{FF2B5EF4-FFF2-40B4-BE49-F238E27FC236}">
              <a16:creationId xmlns:a16="http://schemas.microsoft.com/office/drawing/2014/main" id="{9d5615e9-4b8d-1a7a-c17b-285234f859b7}"/>
            </a:ext>
          </a:extLst>
        </xdr:cNvPr>
        <xdr:cNvGraphicFramePr/>
      </xdr:nvGraphicFramePr>
      <xdr:xfrm>
        <a:off x="7410450" y="0"/>
        <a:ext cx="3190875" cy="5810250"/>
      </xdr:xfrm>
      <a:graphic>
        <a:graphicData uri="http://schemas.openxmlformats.org/drawingml/2006/chart">
          <c:chart xmlns:c="http://schemas.openxmlformats.org/drawingml/2006/chart" r:id="rId3"/>
        </a:graphicData>
      </a:graphic>
    </xdr:graphicFrame>
    <xdr:clientData/>
  </xdr:twoCellAnchor>
  <xdr:twoCellAnchor>
    <xdr:from>
      <xdr:col>18</xdr:col>
      <xdr:colOff>200025</xdr:colOff>
      <xdr:row>0</xdr:row>
      <xdr:rowOff>38100</xdr:rowOff>
    </xdr:from>
    <xdr:to>
      <xdr:col>35</xdr:col>
      <xdr:colOff>285750</xdr:colOff>
      <xdr:row>32</xdr:row>
      <xdr:rowOff>38100</xdr:rowOff>
    </xdr:to>
    <xdr:graphicFrame>
      <xdr:nvGraphicFramePr>
        <xdr:cNvPr id="5" name="Chart 4">
          <a:extLst>
            <a:ext uri="{FF2B5EF4-FFF2-40B4-BE49-F238E27FC236}">
              <a16:creationId xmlns:a16="http://schemas.microsoft.com/office/drawing/2014/main" id="{ae6a4fc7-1c16-869a-dfaf-c1f524a5dcd6}"/>
            </a:ext>
          </a:extLst>
        </xdr:cNvPr>
        <xdr:cNvGraphicFramePr/>
      </xdr:nvGraphicFramePr>
      <xdr:xfrm>
        <a:off x="10829925" y="38100"/>
        <a:ext cx="10125075" cy="5791200"/>
      </xdr:xfrm>
      <a:graphic>
        <a:graphicData uri="http://schemas.openxmlformats.org/drawingml/2006/chart">
          <c:chart xmlns:c="http://schemas.openxmlformats.org/drawingml/2006/chart" r:id="rId4"/>
        </a:graphicData>
      </a:graphic>
    </xdr:graphicFrame>
    <xdr:clientData/>
  </xdr:twoCellAnchor>
  <xdr:twoCellAnchor>
    <xdr:from>
      <xdr:col>12</xdr:col>
      <xdr:colOff>342900</xdr:colOff>
      <xdr:row>33</xdr:row>
      <xdr:rowOff>57150</xdr:rowOff>
    </xdr:from>
    <xdr:to>
      <xdr:col>17</xdr:col>
      <xdr:colOff>523875</xdr:colOff>
      <xdr:row>52</xdr:row>
      <xdr:rowOff>161925</xdr:rowOff>
    </xdr:to>
    <mc:AlternateContent xmlns:mc="http://schemas.openxmlformats.org/markup-compatibility/2006">
      <mc:Choice xmlns:cx1="http://schemas.microsoft.com/office/drawing/2015/9/8/chartex" Requires="cx1">
        <xdr:graphicFrame>
          <xdr:nvGraphicFramePr>
            <xdr:cNvPr id="6" name="Chart 3">
              <a:extLst>
                <a:ext uri="{FF2B5EF4-FFF2-40B4-BE49-F238E27FC236}">
                  <a16:creationId xmlns:a16="http://schemas.microsoft.com/office/drawing/2014/main" id="{5050f4b3-93ac-7539-a827-923717a7756f}"/>
                </a:ext>
              </a:extLst>
            </xdr:cNvPr>
            <xdr:cNvGraphicFramePr/>
          </xdr:nvGraphicFramePr>
          <xdr:xfrm>
            <a:off x="7429500" y="6029325"/>
            <a:ext cx="3133725" cy="3543300"/>
          </xdr:xfrm>
          <a:graphic>
            <a:graphicData uri="http://schemas.microsoft.com/office/drawing/2014/chartex">
              <cx:chart xmlns:cx="http://schemas.microsoft.com/office/drawing/2014/chartex" r:id="rId5"/>
            </a:graphicData>
          </a:graphic>
        </xdr:graphicFrame>
      </mc:Choice>
      <mc:Fallback>
        <xdr:sp macro="" textlink="">
          <xdr:nvSpPr>
            <xdr:cNvPr id="6" name="Chart 3"/>
            <xdr:cNvSpPr>
              <a:spLocks noTextEdit="1"/>
            </xdr:cNvSpPr>
          </xdr:nvSpPr>
          <xdr:spPr>
            <xdr:xfrm>
              <a:off x="7429500" y="6029325"/>
              <a:ext cx="3133725" cy="3543300"/>
            </xdr: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91358</xdr:colOff>
      <xdr:row>48</xdr:row>
      <xdr:rowOff>80648</xdr:rowOff>
    </xdr:from>
    <xdr:to>
      <xdr:col>12</xdr:col>
      <xdr:colOff>85390</xdr:colOff>
      <xdr:row>72</xdr:row>
      <xdr:rowOff>134331</xdr:rowOff>
    </xdr:to>
    <mc:AlternateContent xmlns:mc="http://schemas.openxmlformats.org/markup-compatibility/2006">
      <mc:Choice xmlns:cx1="http://schemas.microsoft.com/office/drawing/2015/9/8/chartex" Requires="cx1">
        <xdr:graphicFrame>
          <xdr:nvGraphicFramePr>
            <xdr:cNvPr id="7" name="Chart 8">
              <a:extLst>
                <a:ext uri="{FF2B5EF4-FFF2-40B4-BE49-F238E27FC236}">
                  <a16:creationId xmlns:a16="http://schemas.microsoft.com/office/drawing/2014/main" id="{3543f329-5d87-6502-a717-dbc9f298f1ab}"/>
                </a:ext>
              </a:extLst>
            </xdr:cNvPr>
            <xdr:cNvGraphicFramePr/>
          </xdr:nvGraphicFramePr>
          <xdr:xfrm>
            <a:off x="95250" y="8763000"/>
            <a:ext cx="7077075" cy="4400550"/>
          </xdr:xfrm>
          <a:graphic>
            <a:graphicData uri="http://schemas.microsoft.com/office/drawing/2014/chartex">
              <cx:chart xmlns:cx="http://schemas.microsoft.com/office/drawing/2014/chartex" r:id="rId6"/>
            </a:graphicData>
          </a:graphic>
        </xdr:graphicFrame>
      </mc:Choice>
      <mc:Fallback>
        <xdr:sp macro="" textlink="">
          <xdr:nvSpPr>
            <xdr:cNvPr id="7" name="Chart 8"/>
            <xdr:cNvSpPr>
              <a:spLocks noTextEdit="1"/>
            </xdr:cNvSpPr>
          </xdr:nvSpPr>
          <xdr:spPr>
            <xdr:xfrm>
              <a:off x="95250" y="8763000"/>
              <a:ext cx="7077075" cy="4400550"/>
            </xdr: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0</xdr:col>
      <xdr:colOff>171450</xdr:colOff>
      <xdr:row>29</xdr:row>
      <xdr:rowOff>180975</xdr:rowOff>
    </xdr:from>
    <xdr:to>
      <xdr:col>9</xdr:col>
      <xdr:colOff>361950</xdr:colOff>
      <xdr:row>55</xdr:row>
      <xdr:rowOff>133350</xdr:rowOff>
    </xdr:to>
    <xdr:graphicFrame>
      <xdr:nvGraphicFramePr>
        <xdr:cNvPr id="2" name="Chart 1">
          <a:extLst>
            <a:ext uri="{FF2B5EF4-FFF2-40B4-BE49-F238E27FC236}">
              <a16:creationId xmlns:a16="http://schemas.microsoft.com/office/drawing/2014/main" id="{1652de4b-624b-b6fb-10e0-9e5f734a890c}"/>
            </a:ext>
          </a:extLst>
        </xdr:cNvPr>
        <xdr:cNvGraphicFramePr/>
      </xdr:nvGraphicFramePr>
      <xdr:xfrm>
        <a:off x="171450" y="5429250"/>
        <a:ext cx="5676900" cy="4657725"/>
      </xdr:xfrm>
      <a:graphic>
        <a:graphicData uri="http://schemas.openxmlformats.org/drawingml/2006/chart">
          <c:chart xmlns:c="http://schemas.openxmlformats.org/drawingml/2006/chart" r:id="rId1"/>
        </a:graphicData>
      </a:graphic>
    </xdr:graphicFrame>
    <xdr:clientData/>
  </xdr:twoCellAnchor>
  <xdr:twoCellAnchor editAs="oneCell">
    <xdr:from>
      <xdr:col>0</xdr:col>
      <xdr:colOff>257175</xdr:colOff>
      <xdr:row>56</xdr:row>
      <xdr:rowOff>76200</xdr:rowOff>
    </xdr:from>
    <xdr:to>
      <xdr:col>7</xdr:col>
      <xdr:colOff>552450</xdr:colOff>
      <xdr:row>70</xdr:row>
      <xdr:rowOff>6350</xdr:rowOff>
    </xdr:to>
    <xdr:pic>
      <xdr:nvPicPr>
        <xdr:cNvPr id="3" name="Picture 2">
          <a:extLst>
            <a:ext uri="{FF2B5EF4-FFF2-40B4-BE49-F238E27FC236}">
              <a16:creationId xmlns:a16="http://schemas.microsoft.com/office/drawing/2014/main" id="{8c9f860f-16c4-c8e6-a2ed-deb8f2dd6586}"/>
            </a:ext>
          </a:extLst>
        </xdr:cNvPr>
        <xdr:cNvPicPr>
          <a:picLocks noChangeAspect="1"/>
        </xdr:cNvPicPr>
      </xdr:nvPicPr>
      <xdr:blipFill>
        <a:blip r:embed="rId2"/>
        <a:stretch>
          <a:fillRect/>
        </a:stretch>
      </xdr:blipFill>
      <xdr:spPr>
        <a:xfrm>
          <a:off x="257175" y="10210800"/>
          <a:ext cx="4562475" cy="2466975"/>
        </a:xfrm>
        <a:prstGeom prst="rect"/>
      </xdr:spPr>
    </xdr:pic>
    <xdr:clientData/>
  </xdr:twoCellAnchor>
  <xdr:twoCellAnchor editAs="oneCell">
    <xdr:from>
      <xdr:col>0</xdr:col>
      <xdr:colOff>219075</xdr:colOff>
      <xdr:row>70</xdr:row>
      <xdr:rowOff>66675</xdr:rowOff>
    </xdr:from>
    <xdr:to>
      <xdr:col>7</xdr:col>
      <xdr:colOff>520700</xdr:colOff>
      <xdr:row>84</xdr:row>
      <xdr:rowOff>2381</xdr:rowOff>
    </xdr:to>
    <xdr:pic>
      <xdr:nvPicPr>
        <xdr:cNvPr id="4" name="Picture 3">
          <a:extLst>
            <a:ext uri="{FF2B5EF4-FFF2-40B4-BE49-F238E27FC236}">
              <a16:creationId xmlns:a16="http://schemas.microsoft.com/office/drawing/2014/main" id="{2da0ff88-7013-418d-76cb-71c57dd89d90}"/>
            </a:ext>
          </a:extLst>
        </xdr:cNvPr>
        <xdr:cNvPicPr>
          <a:picLocks noChangeAspect="1"/>
        </xdr:cNvPicPr>
      </xdr:nvPicPr>
      <xdr:blipFill>
        <a:blip r:embed="rId3"/>
        <a:stretch>
          <a:fillRect/>
        </a:stretch>
      </xdr:blipFill>
      <xdr:spPr>
        <a:xfrm>
          <a:off x="219075" y="12734925"/>
          <a:ext cx="4572000" cy="2466975"/>
        </a:xfrm>
        <a:prstGeom prst="rect"/>
      </xdr:spPr>
    </xdr:pic>
    <xdr:clientData/>
  </xdr:twoCellAnchor>
  <xdr:twoCellAnchor>
    <xdr:from>
      <xdr:col>16</xdr:col>
      <xdr:colOff>495300</xdr:colOff>
      <xdr:row>33</xdr:row>
      <xdr:rowOff>104775</xdr:rowOff>
    </xdr:from>
    <xdr:to>
      <xdr:col>42</xdr:col>
      <xdr:colOff>419100</xdr:colOff>
      <xdr:row>89</xdr:row>
      <xdr:rowOff>85725</xdr:rowOff>
    </xdr:to>
    <xdr:graphicFrame>
      <xdr:nvGraphicFramePr>
        <xdr:cNvPr id="6" name="Chart 5">
          <a:extLst>
            <a:ext uri="{FF2B5EF4-FFF2-40B4-BE49-F238E27FC236}">
              <a16:creationId xmlns:a16="http://schemas.microsoft.com/office/drawing/2014/main" id="{0082eaec-30a9-c5a4-213e-edfa7de5b7c8}"/>
            </a:ext>
          </a:extLst>
        </xdr:cNvPr>
        <xdr:cNvGraphicFramePr/>
      </xdr:nvGraphicFramePr>
      <xdr:xfrm>
        <a:off x="10248900" y="6076950"/>
        <a:ext cx="16973550" cy="10115550"/>
      </xdr:xfrm>
      <a:graphic>
        <a:graphicData uri="http://schemas.openxmlformats.org/drawingml/2006/chart">
          <c:chart xmlns:c="http://schemas.openxmlformats.org/drawingml/2006/chart" r:id="rId4"/>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0</xdr:col>
      <xdr:colOff>519126</xdr:colOff>
      <xdr:row>3</xdr:row>
      <xdr:rowOff>46302</xdr:rowOff>
    </xdr:from>
    <xdr:to>
      <xdr:col>8</xdr:col>
      <xdr:colOff>156524</xdr:colOff>
      <xdr:row>17</xdr:row>
      <xdr:rowOff>88092</xdr:rowOff>
    </xdr:to>
    <xdr:graphicFrame>
      <xdr:nvGraphicFramePr>
        <xdr:cNvPr id="2" name="Chart 2">
          <a:extLst>
            <a:ext uri="{FF2B5EF4-FFF2-40B4-BE49-F238E27FC236}">
              <a16:creationId xmlns:a16="http://schemas.microsoft.com/office/drawing/2014/main" id="{9f4ed499-65d0-12e8-0a48-beccba109d36}"/>
            </a:ext>
          </a:extLst>
        </xdr:cNvPr>
        <xdr:cNvGraphicFramePr/>
      </xdr:nvGraphicFramePr>
      <xdr:xfrm>
        <a:off x="523875" y="590550"/>
        <a:ext cx="4514850" cy="2571750"/>
      </xdr:xfrm>
      <a:graphic>
        <a:graphicData uri="http://schemas.openxmlformats.org/drawingml/2006/chart">
          <c:chart xmlns:c="http://schemas.openxmlformats.org/drawingml/2006/chart" r:id="rId1"/>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0</xdr:col>
      <xdr:colOff>161925</xdr:colOff>
      <xdr:row>0</xdr:row>
      <xdr:rowOff>180975</xdr:rowOff>
    </xdr:from>
    <xdr:to>
      <xdr:col>11</xdr:col>
      <xdr:colOff>295275</xdr:colOff>
      <xdr:row>42</xdr:row>
      <xdr:rowOff>47625</xdr:rowOff>
    </xdr:to>
    <xdr:graphicFrame>
      <xdr:nvGraphicFramePr>
        <xdr:cNvPr id="2" name="Chart 1">
          <a:extLst>
            <a:ext uri="{FF2B5EF4-FFF2-40B4-BE49-F238E27FC236}">
              <a16:creationId xmlns:a16="http://schemas.microsoft.com/office/drawing/2014/main" id="{a8b4706e-b87f-3a43-ac01-7498de3c65f0}"/>
            </a:ext>
          </a:extLst>
        </xdr:cNvPr>
        <xdr:cNvGraphicFramePr/>
      </xdr:nvGraphicFramePr>
      <xdr:xfrm>
        <a:off x="161925" y="180975"/>
        <a:ext cx="6629400" cy="7467600"/>
      </xdr:xfrm>
      <a:graphic>
        <a:graphicData uri="http://schemas.openxmlformats.org/drawingml/2006/chart">
          <c:chart xmlns:c="http://schemas.openxmlformats.org/drawingml/2006/chart" r:id="rId1"/>
        </a:graphicData>
      </a:graphic>
    </xdr:graphicFrame>
    <xdr:clientData/>
  </xdr:twoCellAnchor>
  <xdr:twoCellAnchor>
    <xdr:from>
      <xdr:col>0</xdr:col>
      <xdr:colOff>104775</xdr:colOff>
      <xdr:row>43</xdr:row>
      <xdr:rowOff>133350</xdr:rowOff>
    </xdr:from>
    <xdr:to>
      <xdr:col>11</xdr:col>
      <xdr:colOff>238125</xdr:colOff>
      <xdr:row>84</xdr:row>
      <xdr:rowOff>152400</xdr:rowOff>
    </xdr:to>
    <xdr:graphicFrame>
      <xdr:nvGraphicFramePr>
        <xdr:cNvPr id="3" name="Chart 2">
          <a:extLst>
            <a:ext uri="{FF2B5EF4-FFF2-40B4-BE49-F238E27FC236}">
              <a16:creationId xmlns:a16="http://schemas.microsoft.com/office/drawing/2014/main" id="{0352d7e5-39ae-14ca-493b-ff61ff36a29f}"/>
            </a:ext>
          </a:extLst>
        </xdr:cNvPr>
        <xdr:cNvGraphicFramePr/>
      </xdr:nvGraphicFramePr>
      <xdr:xfrm>
        <a:off x="104775" y="7915275"/>
        <a:ext cx="6629400" cy="7439025"/>
      </xdr:xfrm>
      <a:graphic>
        <a:graphicData uri="http://schemas.openxmlformats.org/drawingml/2006/chart">
          <c:chart xmlns:c="http://schemas.openxmlformats.org/drawingml/2006/chart" r:id="rId2"/>
        </a:graphicData>
      </a:graphic>
    </xdr:graphicFrame>
    <xdr:clientData/>
  </xdr:twoCellAnchor>
  <xdr:twoCellAnchor>
    <xdr:from>
      <xdr:col>11</xdr:col>
      <xdr:colOff>457200</xdr:colOff>
      <xdr:row>43</xdr:row>
      <xdr:rowOff>171450</xdr:rowOff>
    </xdr:from>
    <xdr:to>
      <xdr:col>22</xdr:col>
      <xdr:colOff>219075</xdr:colOff>
      <xdr:row>83</xdr:row>
      <xdr:rowOff>161925</xdr:rowOff>
    </xdr:to>
    <xdr:graphicFrame>
      <xdr:nvGraphicFramePr>
        <xdr:cNvPr id="4" name="Chart 3">
          <a:extLst>
            <a:ext uri="{FF2B5EF4-FFF2-40B4-BE49-F238E27FC236}">
              <a16:creationId xmlns:a16="http://schemas.microsoft.com/office/drawing/2014/main" id="{0577c984-4f57-1bbe-a6e1-1ddebec2ac36}"/>
            </a:ext>
          </a:extLst>
        </xdr:cNvPr>
        <xdr:cNvGraphicFramePr/>
      </xdr:nvGraphicFramePr>
      <xdr:xfrm>
        <a:off x="6953250" y="7953375"/>
        <a:ext cx="6257925" cy="7229475"/>
      </xdr:xfrm>
      <a:graphic>
        <a:graphicData uri="http://schemas.openxmlformats.org/drawingml/2006/chart">
          <c:chart xmlns:c="http://schemas.openxmlformats.org/drawingml/2006/chart" r:id="rId3"/>
        </a:graphicData>
      </a:graphic>
    </xdr:graphicFrame>
    <xdr:clientData/>
  </xdr:twoCellAnchor>
  <xdr:twoCellAnchor>
    <xdr:from>
      <xdr:col>11</xdr:col>
      <xdr:colOff>523875</xdr:colOff>
      <xdr:row>0</xdr:row>
      <xdr:rowOff>9525</xdr:rowOff>
    </xdr:from>
    <xdr:to>
      <xdr:col>21</xdr:col>
      <xdr:colOff>409575</xdr:colOff>
      <xdr:row>42</xdr:row>
      <xdr:rowOff>28575</xdr:rowOff>
    </xdr:to>
    <xdr:graphicFrame>
      <xdr:nvGraphicFramePr>
        <xdr:cNvPr id="5" name="Chart 4">
          <a:extLst>
            <a:ext uri="{FF2B5EF4-FFF2-40B4-BE49-F238E27FC236}">
              <a16:creationId xmlns:a16="http://schemas.microsoft.com/office/drawing/2014/main" id="{2eb1661e-803f-76ef-5aef-87ef4c024361}"/>
            </a:ext>
          </a:extLst>
        </xdr:cNvPr>
        <xdr:cNvGraphicFramePr/>
      </xdr:nvGraphicFramePr>
      <xdr:xfrm>
        <a:off x="7019925" y="9525"/>
        <a:ext cx="5791200" cy="7620000"/>
      </xdr:xfrm>
      <a:graphic>
        <a:graphicData uri="http://schemas.openxmlformats.org/drawingml/2006/chart">
          <c:chart xmlns:c="http://schemas.openxmlformats.org/drawingml/2006/chart" r:id="rId4"/>
        </a:graphicData>
      </a:graphic>
    </xdr:graphicFrame>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9525</xdr:colOff>
      <xdr:row>8</xdr:row>
      <xdr:rowOff>36195</xdr:rowOff>
    </xdr:from>
    <xdr:to>
      <xdr:col>5</xdr:col>
      <xdr:colOff>28575</xdr:colOff>
      <xdr:row>21</xdr:row>
      <xdr:rowOff>125730</xdr:rowOff>
    </xdr:to>
    <xdr:sp>
      <xdr:nvSpPr>
        <xdr:cNvPr id="2" name="TextBox 1">
          <a:extLst>
            <a:ext uri="{FF2B5EF4-FFF2-40B4-BE49-F238E27FC236}">
              <a16:creationId xmlns:a16="http://schemas.microsoft.com/office/drawing/2014/main" id="{deb44763-8a1a-f976-6fe7-656a72a2e8c7}"/>
            </a:ext>
          </a:extLst>
        </xdr:cNvPr>
        <xdr:cNvSpPr txBox="1"/>
      </xdr:nvSpPr>
      <xdr:spPr>
        <a:xfrm>
          <a:off x="600075" y="1485900"/>
          <a:ext cx="3438525" cy="2438400"/>
        </a:xfrm>
        <a:prstGeom prst="rect"/>
        <a:solidFill>
          <a:schemeClr val="bg1"/>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r>
            <a:rPr lang="en-GB" sz="1100">
              <a:solidFill>
                <a:schemeClr val="tx1"/>
              </a:solidFill>
            </a:rPr>
            <a:t>Carbon Neutral seems the on</a:t>
          </a:r>
          <a:r>
            <a:rPr lang="en-GB" sz="1100" baseline="0">
              <a:solidFill>
                <a:schemeClr val="tx1"/>
              </a:solidFill>
            </a:rPr>
            <a:t>e where there are major differences in the data</a:t>
          </a:r>
          <a:endParaRPr lang="en-GB" sz="1100"/>
        </a:p>
      </xdr:txBody>
    </xdr:sp>
    <xdr:clientData/>
  </xdr:twoCellAnchor>
  <xdr:twoCellAnchor>
    <xdr:from>
      <xdr:col>12</xdr:col>
      <xdr:colOff>34290</xdr:colOff>
      <xdr:row>8</xdr:row>
      <xdr:rowOff>0</xdr:rowOff>
    </xdr:from>
    <xdr:to>
      <xdr:col>15</xdr:col>
      <xdr:colOff>19050</xdr:colOff>
      <xdr:row>21</xdr:row>
      <xdr:rowOff>97155</xdr:rowOff>
    </xdr:to>
    <xdr:sp>
      <xdr:nvSpPr>
        <xdr:cNvPr id="3" name="TextBox 2">
          <a:extLst>
            <a:ext uri="{FF2B5EF4-FFF2-40B4-BE49-F238E27FC236}">
              <a16:creationId xmlns:a16="http://schemas.microsoft.com/office/drawing/2014/main" id="{eaefa9a2-5e97-4269-9a1f-eee59220da17}"/>
            </a:ext>
          </a:extLst>
        </xdr:cNvPr>
        <xdr:cNvSpPr txBox="1"/>
      </xdr:nvSpPr>
      <xdr:spPr>
        <a:xfrm>
          <a:off x="10258425" y="1447800"/>
          <a:ext cx="4038600" cy="2447925"/>
        </a:xfrm>
        <a:prstGeom prst="rect"/>
        <a:solidFill>
          <a:schemeClr val="bg1"/>
        </a:solidFill>
        <a:ln w="9525" cmpd="sng">
          <a:solidFill>
            <a:schemeClr val="bg1">
              <a:shade val="50000"/>
            </a:schemeClr>
          </a:solid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t"/>
        <a:lstStyle/>
        <a:p>
          <a:pPr/>
          <a:r>
            <a:rPr lang="en-GB" sz="1100">
              <a:solidFill>
                <a:schemeClr val="tx1"/>
              </a:solidFill>
            </a:rPr>
            <a:t>Distrinution has changed</a:t>
          </a:r>
          <a:r>
            <a:rPr lang="en-GB" sz="1100" baseline="0">
              <a:solidFill>
                <a:schemeClr val="tx1"/>
              </a:solidFill>
            </a:rPr>
            <a:t> significantly</a:t>
          </a:r>
          <a:endParaRPr lang="en-GB" sz="1100"/>
        </a:p>
      </xdr:txBody>
    </xdr:sp>
    <xdr:clientData/>
  </xdr:twoCellAnchor>
</xdr:wsDr>
</file>

<file path=xl/persons/person.xml><?xml version="1.0" encoding="utf-8"?>
<personList xmlns="http://schemas.microsoft.com/office/spreadsheetml/2018/threadedcomments" xmlns:x="http://schemas.openxmlformats.org/spreadsheetml/2006/main">
  <person displayName="Aniya Bagheri" id="{6DE911E2-1CCD-4512-B745-553FAEE685B0}" userId="aniya.bagheri@climateimpact.com" providerId="PeoplePicker"/>
  <person displayName="Aniya Bagheri" id="{3E1D4713-11C4-497B-B95D-27D2DD46F8AA}" userId="S::aniya.bagheri@climateimpact.com::ab3bcf86-f3c4-4ecb-9ef9-6c35dff31477" providerId="AD"/>
  <person displayName="Carolina Maria Ferrari" id="{2B70E799-704A-4521-8713-C57CEF150BDA}" userId="S::carolina.ferrari@climateimpact.com::e3ef13ce-a4bc-4b38-b89a-76d73ab9ef61" providerId="AD"/>
</personList>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standalone="yes"?><Relationships xmlns="http://schemas.openxmlformats.org/package/2006/relationships"><Relationship Id="rId1" Type="http://schemas.openxmlformats.org/officeDocument/2006/relationships/pivotCacheRecords" Target="pivotCacheRecords2.xml" /></Relationships>
</file>

<file path=xl/pivotCache/_rels/pivotCacheDefinition3.xml.rels><?xml version="1.0" encoding="UTF-8" standalone="yes"?><Relationships xmlns="http://schemas.openxmlformats.org/package/2006/relationships"><Relationship Id="rId1" Type="http://schemas.openxmlformats.org/officeDocument/2006/relationships/pivotCacheRecords" Target="pivotCacheRecords3.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olina Maria Ferrari" refreshedDate="45980.57005381944" createdVersion="8" refreshedVersion="8" minRefreshableVersion="3" recordCount="500" xr:uid="{7e2b9323-a477-4e8f-b349-fbd6877ee8ed}">
  <cacheSource type="worksheet">
    <worksheetSource ref="A3:CP503" sheet="FG500_DataCollection_FY26"/>
  </cacheSource>
  <cacheFields count="87">
    <cacheField name="2025 Rank" numFmtId="0">
      <sharedItems containsSemiMixedTypes="0" containsString="0" containsNumber="1" containsInteger="1" minValue="1" maxValue="500"/>
    </cacheField>
    <cacheField name="2024 rank" numFmtId="0">
      <sharedItems containsMixedTypes="1" containsNumber="1" containsInteger="1" minValue="1" maxValue="499"/>
    </cacheField>
    <cacheField name="Company name" numFmtId="0">
      <sharedItems/>
    </cacheField>
    <cacheField name="Sector (Fortune)" numFmtId="0">
      <sharedItems/>
    </cacheField>
    <cacheField name="Sector (final classification)" numFmtId="0">
      <sharedItems count="17">
        <s v="Retail"/>
        <s v="Energy and utilities"/>
        <s v="Metals and mining"/>
        <s v="Oil and gas"/>
        <s v="Health care and pharmaceuticals"/>
        <s v="Technology"/>
        <s v="Financial services"/>
        <s v="Automotive"/>
        <s v="Engineering and construction"/>
        <s v="Telecommunications and media"/>
        <s v="Household and personal products"/>
        <s v="Food, beverages and agriculture"/>
        <s v="Transportation and logistics"/>
        <s v="Chemicals"/>
        <s v="Industrial goods"/>
        <s v="Aerospace and defense"/>
        <s v="Real estate"/>
      </sharedItems>
    </cacheField>
    <cacheField name="Country" numFmtId="0">
      <sharedItems/>
    </cacheField>
    <cacheField name="Region" numFmtId="0">
      <sharedItems/>
    </cacheField>
    <cacheField name="Revenue ($M) usable" numFmtId="0">
      <sharedItems/>
    </cacheField>
    <cacheField name="Profits ($M) usable" numFmtId="0">
      <sharedItems/>
    </cacheField>
    <cacheField name="Profits (% change)" numFmtId="0">
      <sharedItems containsSemiMixedTypes="0" containsString="0" containsNumber="1" minValue="-94.27" maxValue="73.326"/>
    </cacheField>
    <cacheField name="Assets ($M)" numFmtId="0">
      <sharedItems/>
    </cacheField>
    <cacheField name="Employees" numFmtId="0">
      <sharedItems containsSemiMixedTypes="0" containsString="0" containsNumber="1" containsInteger="1" minValue="3201" maxValue="2100000"/>
    </cacheField>
    <cacheField name="Years on list (2025)" numFmtId="0">
      <sharedItems containsSemiMixedTypes="0" containsString="0" containsNumber="1" containsInteger="1" minValue="1" maxValue="31"/>
    </cacheField>
    <cacheField name="RE100 (Y/N)" numFmtId="0">
      <sharedItems/>
    </cacheField>
    <cacheField name="Joining year" numFmtId="0">
      <sharedItems containsString="0" containsBlank="1" containsNumber="1" containsInteger="1" minValue="2014" maxValue="2024"/>
    </cacheField>
    <cacheField name="Target year" numFmtId="0">
      <sharedItems containsString="0" containsBlank="1" containsNumber="1" containsInteger="1" minValue="2014" maxValue="2050"/>
    </cacheField>
    <cacheField name="In SBTI database?" numFmtId="0">
      <sharedItems/>
    </cacheField>
    <cacheField name="Near Term SBT (Y = yes, N=no)" numFmtId="0">
      <sharedItems/>
    </cacheField>
    <cacheField name="Target status (T = target set, C = committed, N=No, R=Removed)" numFmtId="0">
      <sharedItems containsBlank="1"/>
    </cacheField>
    <cacheField name="Target classification (near term) - temp" numFmtId="0">
      <sharedItems containsBlank="1"/>
    </cacheField>
    <cacheField name="Target year (near term) (earlier of the two dates if there were two) " numFmtId="1">
      <sharedItems containsString="0" containsBlank="1" containsNumber="1" containsInteger="1" minValue="2025" maxValue="2037"/>
    </cacheField>
    <cacheField name="Long term - Target Status" numFmtId="0">
      <sharedItems containsBlank="1"/>
    </cacheField>
    <cacheField name="Long term - Target Classification" numFmtId="0">
      <sharedItems containsBlank="1"/>
    </cacheField>
    <cacheField name="Long term - Target Year" numFmtId="1">
      <sharedItems containsString="0" containsBlank="1" containsNumber="1" containsInteger="1" minValue="2030" maxValue="2051"/>
    </cacheField>
    <cacheField name="Net zero committed (SBTi) (Y = yes, N = no)" numFmtId="0">
      <sharedItems/>
    </cacheField>
    <cacheField name="SBTi NZ Target Status" numFmtId="0">
      <sharedItems containsBlank="1"/>
    </cacheField>
    <cacheField name="Net zero Target year (SBTi)" numFmtId="0">
      <sharedItems containsString="0" containsBlank="1" containsNumber="1" containsInteger="1" minValue="2030" maxValue="2051"/>
    </cacheField>
    <cacheField name="notes" numFmtId="0">
      <sharedItems containsNonDate="0" containsString="0" containsBlank="1"/>
    </cacheField>
    <cacheField name="NZ Tracker_End target (in their words)" numFmtId="0">
      <sharedItems containsBlank="1" longText="1"/>
    </cacheField>
    <cacheField name="NZ Tracker Target Grouping" numFmtId="0">
      <sharedItems containsBlank="1"/>
    </cacheField>
    <cacheField name="Carbon neutral commitment (C = company, V = value chain, G= Government, S=Subsidiary,  U = unspecified, N=no)" numFmtId="0">
      <sharedItems/>
    </cacheField>
    <cacheField name="CN (Y/N)" numFmtId="0">
      <sharedItems/>
    </cacheField>
    <cacheField name="Scope 1" numFmtId="0">
      <sharedItems containsBlank="1"/>
    </cacheField>
    <cacheField name="Scope 2" numFmtId="0">
      <sharedItems containsBlank="1"/>
    </cacheField>
    <cacheField name="Scope 3" numFmtId="0">
      <sharedItems containsBlank="1"/>
    </cacheField>
    <cacheField name="Carbon neutral scope(s) - Scope 1,2,3 (NZ Tracker)" numFmtId="0">
      <sharedItems containsBlank="1"/>
    </cacheField>
    <cacheField name="Carbon neutral claim (in their words)" numFmtId="0">
      <sharedItems containsBlank="1" longText="1"/>
    </cacheField>
    <cacheField name="Target year2" numFmtId="0">
      <sharedItems containsString="0" containsBlank="1" containsNumber="1" containsInteger="1" minValue="2020" maxValue="2070"/>
    </cacheField>
    <cacheField name="Source" numFmtId="0">
      <sharedItems containsBlank="1"/>
    </cacheField>
    <cacheField name="Notes (including climate positive)" numFmtId="0">
      <sharedItems containsBlank="1" longText="1"/>
    </cacheField>
    <cacheField name="Net zero commitment (V = value chain, C = company,  U = unclear, S=Subsidiary)" numFmtId="0">
      <sharedItems containsBlank="1"/>
    </cacheField>
    <cacheField name="NZ (Y/N)" numFmtId="0">
      <sharedItems containsBlank="1"/>
    </cacheField>
    <cacheField name="Primary net zero scope (in their words)" numFmtId="0">
      <sharedItems containsBlank="1"/>
    </cacheField>
    <cacheField name="Primary net zero claim (in their words)" numFmtId="0">
      <sharedItems containsBlank="1" containsMixedTypes="1" longText="1" containsNumber="1" containsInteger="1" minValue="2020" maxValue="2020"/>
    </cacheField>
    <cacheField name="Net zero target year" numFmtId="0">
      <sharedItems containsString="0" containsBlank="1" containsNumber="1" containsInteger="1" minValue="2025" maxValue="2060"/>
    </cacheField>
    <cacheField name="Source2" numFmtId="0">
      <sharedItems containsBlank="1"/>
    </cacheField>
    <cacheField name="Notes2" numFmtId="0">
      <sharedItems containsBlank="1" longText="1"/>
    </cacheField>
    <cacheField name="Carbon credits (Y = yes, N = no, R = removals only, U = unclear).1" numFmtId="0">
      <sharedItems/>
    </cacheField>
    <cacheField name="Removals" numFmtId="0">
      <sharedItems containsBlank="1"/>
    </cacheField>
    <cacheField name="Separate Removal Target" numFmtId="0">
      <sharedItems containsBlank="1"/>
    </cacheField>
    <cacheField name="Other reduction target (Y = yes) (either companies w/ no SBT or w/ SBT &quot;C&quot;)" numFmtId="0">
      <sharedItems/>
    </cacheField>
    <cacheField name="Target details (Text)" numFmtId="0">
      <sharedItems longText="1"/>
    </cacheField>
    <cacheField name="Target Year3" numFmtId="0">
      <sharedItems containsMixedTypes="1" containsNumber="1" containsInteger="1" minValue="2022" maxValue="2060"/>
    </cacheField>
    <cacheField name="Source3" numFmtId="0">
      <sharedItems containsBlank="1"/>
    </cacheField>
    <cacheField name="Notes3" numFmtId="0">
      <sharedItems containsBlank="1" longText="1"/>
    </cacheField>
    <cacheField name="Who did it?" numFmtId="0">
      <sharedItems containsBlank="1"/>
    </cacheField>
    <cacheField name="When?" numFmtId="14">
      <sharedItems containsNonDate="0" containsDate="1" containsString="0" containsBlank="1" minDate="2025-10-09T00:00:00" maxDate="2025-11-07T00:00:00"/>
    </cacheField>
    <cacheField name="Oher Sources" numFmtId="0">
      <sharedItems containsBlank="1"/>
    </cacheField>
    <cacheField name="RE100 &lt;=2024" numFmtId="0">
      <sharedItems containsSemiMixedTypes="0" containsString="0" containsNumber="1" containsInteger="1" minValue="0" maxValue="1"/>
    </cacheField>
    <cacheField name="RE100 2025-2030" numFmtId="0">
      <sharedItems containsSemiMixedTypes="0" containsString="0" containsNumber="1" containsInteger="1" minValue="0" maxValue="1"/>
    </cacheField>
    <cacheField name="RE100&gt;2030" numFmtId="0">
      <sharedItems containsSemiMixedTypes="0" containsString="0" containsNumber="1" containsInteger="1" minValue="0" maxValue="1"/>
    </cacheField>
    <cacheField name="All RE" numFmtId="0">
      <sharedItems containsSemiMixedTypes="0" containsString="0" containsNumber="1" containsInteger="1" minValue="0" maxValue="1"/>
    </cacheField>
    <cacheField name="SBTi ST &lt;= 2024" numFmtId="0">
      <sharedItems containsSemiMixedTypes="0" containsString="0" containsNumber="1" containsInteger="1" minValue="0" maxValue="0"/>
    </cacheField>
    <cacheField name="SBTi ST 2025-2030" numFmtId="0">
      <sharedItems containsSemiMixedTypes="0" containsString="0" containsNumber="1" containsInteger="1" minValue="0" maxValue="1"/>
    </cacheField>
    <cacheField name="SBTi ST &gt; 2030" numFmtId="0">
      <sharedItems containsSemiMixedTypes="0" containsString="0" containsNumber="1" containsInteger="1" minValue="0" maxValue="1"/>
    </cacheField>
    <cacheField name="All SBTi ST" numFmtId="0">
      <sharedItems containsSemiMixedTypes="0" containsString="0" containsNumber="1" containsInteger="1" minValue="0" maxValue="1"/>
    </cacheField>
    <cacheField name="SBTi NZ &lt;= 2024" numFmtId="0">
      <sharedItems containsSemiMixedTypes="0" containsString="0" containsNumber="1" containsInteger="1" minValue="0" maxValue="0"/>
    </cacheField>
    <cacheField name="SBTi NZ 2025-2030" numFmtId="0">
      <sharedItems containsSemiMixedTypes="0" containsString="0" containsNumber="1" containsInteger="1" minValue="0" maxValue="1"/>
    </cacheField>
    <cacheField name="SBTi NZ &gt; 2030" numFmtId="0">
      <sharedItems containsSemiMixedTypes="0" containsString="0" containsNumber="1" containsInteger="1" minValue="0" maxValue="1"/>
    </cacheField>
    <cacheField name="Other NZ &lt;= 2024" numFmtId="0">
      <sharedItems containsSemiMixedTypes="0" containsString="0" containsNumber="1" containsInteger="1" minValue="0" maxValue="0"/>
    </cacheField>
    <cacheField name="Other NZ 2025-2030" numFmtId="0">
      <sharedItems containsSemiMixedTypes="0" containsString="0" containsNumber="1" containsInteger="1" minValue="0" maxValue="1"/>
    </cacheField>
    <cacheField name="Other NZ &gt; 2030" numFmtId="0">
      <sharedItems containsSemiMixedTypes="0" containsString="0" containsNumber="1" containsInteger="1" minValue="0" maxValue="1"/>
    </cacheField>
    <cacheField name="CN &lt;= 2024" numFmtId="0">
      <sharedItems containsSemiMixedTypes="0" containsString="0" containsNumber="1" containsInteger="1" minValue="0" maxValue="1"/>
    </cacheField>
    <cacheField name="CN 2025-2030" numFmtId="0">
      <sharedItems containsSemiMixedTypes="0" containsString="0" containsNumber="1" containsInteger="1" minValue="0" maxValue="1"/>
    </cacheField>
    <cacheField name="CN &gt; 2030" numFmtId="0">
      <sharedItems containsSemiMixedTypes="0" containsString="0" containsNumber="1" containsInteger="1" minValue="0" maxValue="1"/>
    </cacheField>
    <cacheField name="All CN" numFmtId="0">
      <sharedItems containsSemiMixedTypes="0" containsString="0" containsNumber="1" containsInteger="1" minValue="0" maxValue="1"/>
    </cacheField>
    <cacheField name="Total NZ &lt;=2024" numFmtId="0">
      <sharedItems containsSemiMixedTypes="0" containsString="0" containsNumber="1" containsInteger="1" minValue="0" maxValue="0"/>
    </cacheField>
    <cacheField name="Total NZ 2025-2030" numFmtId="0">
      <sharedItems containsSemiMixedTypes="0" containsString="0" containsNumber="1" containsInteger="1" minValue="0" maxValue="1"/>
    </cacheField>
    <cacheField name="Total NZ &gt; 2030" numFmtId="0">
      <sharedItems containsSemiMixedTypes="0" containsString="0" containsNumber="1" containsInteger="1" minValue="0" maxValue="1"/>
    </cacheField>
    <cacheField name="All NZ" numFmtId="0">
      <sharedItems containsSemiMixedTypes="0" containsString="0" containsNumber="1" containsInteger="1" minValue="0" maxValue="1"/>
    </cacheField>
    <cacheField name="Other Emission Reduction &lt;=2024" numFmtId="0">
      <sharedItems containsSemiMixedTypes="0" containsString="0" containsNumber="1" containsInteger="1" minValue="0" maxValue="1"/>
    </cacheField>
    <cacheField name="Other Emission Reduction 2025-2030" numFmtId="0">
      <sharedItems containsSemiMixedTypes="0" containsString="0" containsNumber="1" containsInteger="1" minValue="0" maxValue="1"/>
    </cacheField>
    <cacheField name="Other Emission Reduction &gt; 2030" numFmtId="0">
      <sharedItems containsSemiMixedTypes="0" containsString="0" containsNumber="1" containsInteger="1" minValue="0" maxValue="1"/>
    </cacheField>
    <cacheField name="Carbon Credits (Y)" numFmtId="0">
      <sharedItems containsSemiMixedTypes="0" containsString="0" containsNumber="1" containsInteger="1" minValue="0" maxValue="1"/>
    </cacheField>
    <cacheField name="One of the actions" numFmtId="0">
      <sharedItems containsSemiMixedTypes="0" containsString="0" containsNumber="1" containsInteger="1" minValue="0" maxValue="1"/>
    </cacheField>
    <cacheField name="Carbon Credits (No)" numFmtId="0">
      <sharedItems containsSemiMixedTypes="0" containsString="0" containsNumber="1" containsInteger="1" minValue="0" maxValue="1"/>
    </cacheField>
    <cacheField name="Carbon Credits (Not Specifi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87.450267824075" createdVersion="8" refreshedVersion="8" minRefreshableVersion="3" recordCount="500" xr:uid="{1cc541e4-8dfa-414c-afcf-f0379c344663}">
  <cacheSource type="worksheet">
    <worksheetSource ref="C6:BI506" sheet="Sheet1"/>
  </cacheSource>
  <cacheFields count="59">
    <cacheField name="2025 Rank" numFmtId="0">
      <sharedItems containsSemiMixedTypes="0" containsString="0" containsNumber="1" containsInteger="1" minValue="1" maxValue="500"/>
    </cacheField>
    <cacheField name="2024 rank" numFmtId="0">
      <sharedItems containsMixedTypes="1" containsNumber="1" containsInteger="1" minValue="1" maxValue="499"/>
    </cacheField>
    <cacheField name="Company name" numFmtId="0">
      <sharedItems/>
    </cacheField>
    <cacheField name="Sector (Fortune)" numFmtId="0">
      <sharedItems/>
    </cacheField>
    <cacheField name="Sector (final classification)" numFmtId="0">
      <sharedItems count="17">
        <s v="Retail"/>
        <s v="Energy and utilities"/>
        <s v="Metals and mining"/>
        <s v="Oil and gas"/>
        <s v="Health care and pharmaceuticals"/>
        <s v="Technology"/>
        <s v="Financial services"/>
        <s v="Automotive"/>
        <s v="Engineering and construction"/>
        <s v="Telecommunications and media"/>
        <s v="Household and personal products"/>
        <s v="Food, beverages and agriculture"/>
        <s v="Transportation and logistics"/>
        <s v="Chemicals"/>
        <s v="Industrial goods"/>
        <s v="Aerospace and defense"/>
        <s v="Real estate"/>
      </sharedItems>
    </cacheField>
    <cacheField name="Country" numFmtId="0">
      <sharedItems count="37">
        <s v="U.S."/>
        <s v="China"/>
        <s v="Saudi Arabia"/>
        <s v="Germany"/>
        <s v="Japan"/>
        <s v="Britain"/>
        <s v="Singapore"/>
        <s v="Switzerland"/>
        <s v="South Korea"/>
        <s v="Taiwan"/>
        <s v="France"/>
        <s v="Netherlands"/>
        <s v="Spain"/>
        <s v="Russia"/>
        <s v="India"/>
        <s v="Norway"/>
        <s v="Canada"/>
        <s v="Italy"/>
        <s v="Brazil"/>
        <s v="Mexico"/>
        <s v="Thailand"/>
        <s v="Indonesia"/>
        <s v="Poland"/>
        <s v="Turkey"/>
        <s v="Malaysia"/>
        <s v="Ireland"/>
        <s v="Luxembourg"/>
        <s v="Belgium"/>
        <s v="Australia"/>
        <s v="Denmark"/>
        <s v="U.K."/>
        <s v="Sweden"/>
        <s v="Qatar"/>
        <s v="Austria"/>
        <s v="Portugal"/>
        <s v="UAE"/>
        <s v="Colombia"/>
      </sharedItems>
    </cacheField>
    <cacheField name="Region" numFmtId="0">
      <sharedItems count="6">
        <s v="North America"/>
        <s v="Asia"/>
        <s v="Middle East"/>
        <s v="Europe"/>
        <s v="Latin America"/>
        <s v="Oceania"/>
      </sharedItems>
    </cacheField>
    <cacheField name="Revenue ($M) usable" numFmtId="0">
      <sharedItems containsSemiMixedTypes="0" containsString="0" containsNumber="1" minValue="32249.4" maxValue="680985"/>
    </cacheField>
    <cacheField name="Profits ($M) usable" numFmtId="0">
      <sharedItems containsSemiMixedTypes="0" containsString="0" containsNumber="1" minValue="-42633.4" maxValue="104982.3"/>
    </cacheField>
    <cacheField name="Profits (% change)" numFmtId="0">
      <sharedItems containsSemiMixedTypes="0" containsString="0" containsNumber="1" minValue="-94.27" maxValue="73.326"/>
    </cacheField>
    <cacheField name="Assets ($M)" numFmtId="0">
      <sharedItems containsSemiMixedTypes="0" containsString="0" containsNumber="1" minValue="6731.8" maxValue="6688551.8"/>
    </cacheField>
    <cacheField name="Employees" numFmtId="0">
      <sharedItems containsSemiMixedTypes="0" containsString="0" containsNumber="1" containsInteger="1" minValue="3201" maxValue="2100000"/>
    </cacheField>
    <cacheField name="Years on list (2025)" numFmtId="0">
      <sharedItems containsSemiMixedTypes="0" containsString="0" containsNumber="1" containsInteger="1" minValue="1" maxValue="31"/>
    </cacheField>
    <cacheField name="RE100 (Y/N)" numFmtId="0">
      <sharedItems count="2">
        <s v="Y"/>
        <s v="N"/>
      </sharedItems>
    </cacheField>
    <cacheField name="Joining year" numFmtId="0">
      <sharedItems containsString="0" containsBlank="1" containsNumber="1" containsInteger="1" minValue="2014" maxValue="2024"/>
    </cacheField>
    <cacheField name="Target year" numFmtId="0">
      <sharedItems containsString="0" containsBlank="1" containsNumber="1" containsInteger="1" minValue="2014" maxValue="2050"/>
    </cacheField>
    <cacheField name="In SBTI database?" numFmtId="0">
      <sharedItems/>
    </cacheField>
    <cacheField name="Near Term SBT (Y = yes, N=no)" numFmtId="0">
      <sharedItems/>
    </cacheField>
    <cacheField name="Target status (T = target set, C = committed, N=No, R=Removed)" numFmtId="0">
      <sharedItems containsBlank="1"/>
    </cacheField>
    <cacheField name="Target classification (near term) - temp" numFmtId="0">
      <sharedItems containsBlank="1"/>
    </cacheField>
    <cacheField name="Target year (near term) (earlier of the two dates if there were two) " numFmtId="1">
      <sharedItems containsString="0" containsBlank="1" containsNumber="1" containsInteger="1" minValue="2025" maxValue="2037"/>
    </cacheField>
    <cacheField name="Long term - Target Status" numFmtId="0">
      <sharedItems containsBlank="1"/>
    </cacheField>
    <cacheField name="Long term - Target Classification" numFmtId="0">
      <sharedItems containsBlank="1"/>
    </cacheField>
    <cacheField name="Long term - Target Year" numFmtId="1">
      <sharedItems containsString="0" containsBlank="1" containsNumber="1" containsInteger="1" minValue="2030" maxValue="2051"/>
    </cacheField>
    <cacheField name="Net zero committed (SBTi) (Y = yes, N = no)" numFmtId="0">
      <sharedItems containsBlank="1"/>
    </cacheField>
    <cacheField name="SBTi NZ Target Status" numFmtId="0">
      <sharedItems containsBlank="1"/>
    </cacheField>
    <cacheField name="Net zero Target year (SBTi)" numFmtId="0">
      <sharedItems containsString="0" containsBlank="1" containsNumber="1" containsInteger="1" minValue="2030" maxValue="2051"/>
    </cacheField>
    <cacheField name="notes" numFmtId="0">
      <sharedItems containsNonDate="0" containsString="0" containsBlank="1"/>
    </cacheField>
    <cacheField name="NZ Tracker_End target (in their words)" numFmtId="0">
      <sharedItems containsBlank="1" longText="1"/>
    </cacheField>
    <cacheField name="NZ Tracker Target Grouping" numFmtId="0">
      <sharedItems containsBlank="1"/>
    </cacheField>
    <cacheField name="Scope 1" numFmtId="0">
      <sharedItems containsBlank="1"/>
    </cacheField>
    <cacheField name="Scope 2" numFmtId="0">
      <sharedItems containsBlank="1"/>
    </cacheField>
    <cacheField name="Scope 3" numFmtId="0">
      <sharedItems containsBlank="1"/>
    </cacheField>
    <cacheField name="Carbon neutral scope(s) - Scope 1,2,3 (NZ Tracker)" numFmtId="0">
      <sharedItems containsBlank="1" containsMixedTypes="1" containsNumber="1" containsInteger="1" minValue="1" maxValue="1"/>
    </cacheField>
    <cacheField name="Carbon neutral commitment (C = company, V = value chain, G= Government, S=Subsidiary,  U = unspecified, N=no)" numFmtId="0">
      <sharedItems containsBlank="1"/>
    </cacheField>
    <cacheField name="CN (Y/N)" numFmtId="0">
      <sharedItems/>
    </cacheField>
    <cacheField name="Carbon neutral claim (in their words)" numFmtId="0">
      <sharedItems containsBlank="1" longText="1"/>
    </cacheField>
    <cacheField name="Target year2" numFmtId="0">
      <sharedItems containsString="0" containsBlank="1" containsNumber="1" containsInteger="1" minValue="60" maxValue="2070"/>
    </cacheField>
    <cacheField name="Source" numFmtId="0">
      <sharedItems containsBlank="1"/>
    </cacheField>
    <cacheField name="Notes (including climate positive)" numFmtId="0">
      <sharedItems containsBlank="1" longText="1"/>
    </cacheField>
    <cacheField name="Net zero commitment (V = value chain, C = company,  U = unclear, S=Subsidiary)" numFmtId="0">
      <sharedItems containsBlank="1"/>
    </cacheField>
    <cacheField name="NZ (Y/N)" numFmtId="0">
      <sharedItems containsBlank="1"/>
    </cacheField>
    <cacheField name="Primary net zero scope (in their words)" numFmtId="0">
      <sharedItems containsBlank="1" containsMixedTypes="1" containsNumber="1" containsInteger="1" minValue="1" maxValue="1"/>
    </cacheField>
    <cacheField name="Primary net zero claim (in their words)" numFmtId="0">
      <sharedItems containsBlank="1" containsMixedTypes="1" longText="1" containsNumber="1" containsInteger="1" minValue="2020" maxValue="2020"/>
    </cacheField>
    <cacheField name="Net zero target year" numFmtId="0">
      <sharedItems containsString="0" containsBlank="1" containsNumber="1" containsInteger="1" minValue="2025" maxValue="2060"/>
    </cacheField>
    <cacheField name="Source2" numFmtId="0">
      <sharedItems containsBlank="1"/>
    </cacheField>
    <cacheField name="Notes2" numFmtId="0">
      <sharedItems containsBlank="1" longText="1"/>
    </cacheField>
    <cacheField name="Carbon credits (Y = yes, N = no, R = removals only, U = unclear).1" numFmtId="0">
      <sharedItems/>
    </cacheField>
    <cacheField name="Removals" numFmtId="0">
      <sharedItems containsBlank="1"/>
    </cacheField>
    <cacheField name="Separate Removal Target" numFmtId="0">
      <sharedItems containsBlank="1"/>
    </cacheField>
    <cacheField name="Other reduction target (Y = yes) (either companies w/ no SBT or w/ SBT &quot;C&quot;)" numFmtId="0">
      <sharedItems/>
    </cacheField>
    <cacheField name="Target details (Text)" numFmtId="0">
      <sharedItems containsBlank="1" longText="1"/>
    </cacheField>
    <cacheField name="Target Year3" numFmtId="0">
      <sharedItems containsString="0" containsBlank="1" containsNumber="1" containsInteger="1" minValue="2022" maxValue="2060"/>
    </cacheField>
    <cacheField name="Source3" numFmtId="0">
      <sharedItems containsBlank="1"/>
    </cacheField>
    <cacheField name="Notes3" numFmtId="0">
      <sharedItems containsBlank="1" longText="1"/>
    </cacheField>
    <cacheField name="Who did it?" numFmtId="0">
      <sharedItems containsBlank="1"/>
    </cacheField>
    <cacheField name="When?" numFmtId="14">
      <sharedItems containsNonDate="0" containsDate="1" containsString="0" containsBlank="1" minDate="2025-11-06T00:00:00" maxDate="2025-11-07T00:00:00"/>
    </cacheField>
    <cacheField name="Oher Sources" numFmtId="0">
      <sharedItems containsBlank="1"/>
    </cacheField>
    <cacheField name="RE100 &lt;=2024"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6169537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87.64690393519" createdVersion="8" refreshedVersion="8" minRefreshableVersion="3" recordCount="507" xr:uid="{60849571-8d0c-4e02-bd22-e3fe93ed28d6}">
  <cacheSource type="worksheet">
    <worksheetSource ref="C6:BI513" sheet="Sheet2"/>
  </cacheSource>
  <cacheFields count="59">
    <cacheField name="2025 Rank" numFmtId="0">
      <sharedItems containsString="0" containsBlank="1" containsNumber="1" containsInteger="1" minValue="1" maxValue="500"/>
    </cacheField>
    <cacheField name="2024 rank" numFmtId="0">
      <sharedItems containsBlank="1" containsMixedTypes="1" containsNumber="1" containsInteger="1" minValue="1" maxValue="499"/>
    </cacheField>
    <cacheField name="Company name" numFmtId="0">
      <sharedItems containsBlank="1"/>
    </cacheField>
    <cacheField name="Sector (Fortune)" numFmtId="0">
      <sharedItems containsBlank="1"/>
    </cacheField>
    <cacheField name="Sector (final classification)" numFmtId="0">
      <sharedItems containsBlank="1"/>
    </cacheField>
    <cacheField name="Country" numFmtId="0">
      <sharedItems containsBlank="1"/>
    </cacheField>
    <cacheField name="Region" numFmtId="0">
      <sharedItems containsBlank="1" count="7">
        <s v="North America"/>
        <s v="Asia"/>
        <s v="Middle East"/>
        <s v="Europe"/>
        <s v="Latin America"/>
        <s v="Oceania"/>
        <m/>
      </sharedItems>
    </cacheField>
    <cacheField name="Revenue ($M) usable" numFmtId="0">
      <sharedItems containsString="0" containsBlank="1" containsNumber="1" minValue="32249.4" maxValue="680985"/>
    </cacheField>
    <cacheField name="Profits ($M) usable" numFmtId="0">
      <sharedItems containsString="0" containsBlank="1" containsNumber="1" minValue="-42633.4" maxValue="104982.3"/>
    </cacheField>
    <cacheField name="Profits (% change)" numFmtId="0">
      <sharedItems containsString="0" containsBlank="1" containsNumber="1" minValue="-94.27" maxValue="73.326"/>
    </cacheField>
    <cacheField name="Assets ($M)" numFmtId="0">
      <sharedItems containsString="0" containsBlank="1" containsNumber="1" minValue="6731.8" maxValue="6688551.8"/>
    </cacheField>
    <cacheField name="Employees" numFmtId="0">
      <sharedItems containsString="0" containsBlank="1" containsNumber="1" containsInteger="1" minValue="3201" maxValue="2100000"/>
    </cacheField>
    <cacheField name="Years on list (2025)" numFmtId="0">
      <sharedItems containsString="0" containsBlank="1" containsNumber="1" containsInteger="1" minValue="1" maxValue="31"/>
    </cacheField>
    <cacheField name="RE100 (Y/N)" numFmtId="0">
      <sharedItems containsBlank="1"/>
    </cacheField>
    <cacheField name="Joining year" numFmtId="0">
      <sharedItems containsString="0" containsBlank="1" containsNumber="1" containsInteger="1" minValue="2014" maxValue="2024"/>
    </cacheField>
    <cacheField name="Target year" numFmtId="0">
      <sharedItems containsString="0" containsBlank="1" containsNumber="1" containsInteger="1" minValue="2014" maxValue="2050"/>
    </cacheField>
    <cacheField name="In SBTI database?" numFmtId="0">
      <sharedItems containsBlank="1"/>
    </cacheField>
    <cacheField name="Near Term SBT (Y = yes, N=no)" numFmtId="0">
      <sharedItems containsBlank="1"/>
    </cacheField>
    <cacheField name="Target status (T = target set, C = committed, N=No, R=Removed)" numFmtId="0">
      <sharedItems containsBlank="1"/>
    </cacheField>
    <cacheField name="Target classification (near term) - temp" numFmtId="0">
      <sharedItems containsBlank="1"/>
    </cacheField>
    <cacheField name="Target year (near term) (earlier of the two dates if there were two) " numFmtId="0">
      <sharedItems containsString="0" containsBlank="1" containsNumber="1" containsInteger="1" minValue="2025" maxValue="2037"/>
    </cacheField>
    <cacheField name="Long term - Target Status" numFmtId="0">
      <sharedItems containsBlank="1"/>
    </cacheField>
    <cacheField name="Long term - Target Classification" numFmtId="0">
      <sharedItems containsBlank="1"/>
    </cacheField>
    <cacheField name="Long term - Target Year" numFmtId="0">
      <sharedItems containsString="0" containsBlank="1" containsNumber="1" containsInteger="1" minValue="2030" maxValue="2051"/>
    </cacheField>
    <cacheField name="Net zero committed (SBTi) (Y = yes, N = no)" numFmtId="0">
      <sharedItems containsBlank="1"/>
    </cacheField>
    <cacheField name="SBTi NZ Target Status" numFmtId="0">
      <sharedItems containsBlank="1"/>
    </cacheField>
    <cacheField name="Net zero Target year (SBTi)" numFmtId="0">
      <sharedItems containsString="0" containsBlank="1" containsNumber="1" containsInteger="1" minValue="2030" maxValue="2051"/>
    </cacheField>
    <cacheField name="notes" numFmtId="0">
      <sharedItems containsNonDate="0" containsString="0" containsBlank="1"/>
    </cacheField>
    <cacheField name="NZ Tracker_End target (in their words)" numFmtId="0">
      <sharedItems containsBlank="1" longText="1"/>
    </cacheField>
    <cacheField name="NZ Tracker Target Grouping" numFmtId="0">
      <sharedItems containsBlank="1"/>
    </cacheField>
    <cacheField name="Scope 1" numFmtId="0">
      <sharedItems containsBlank="1"/>
    </cacheField>
    <cacheField name="Scope 2" numFmtId="0">
      <sharedItems containsBlank="1"/>
    </cacheField>
    <cacheField name="Scope 3" numFmtId="0">
      <sharedItems containsBlank="1"/>
    </cacheField>
    <cacheField name="Carbon neutral scope(s) - Scope 1,2,3 (NZ Tracker)" numFmtId="0">
      <sharedItems containsBlank="1" containsMixedTypes="1" containsNumber="1" containsInteger="1" minValue="1" maxValue="1"/>
    </cacheField>
    <cacheField name="Carbon neutral commitment (C = company, V = value chain, G= Government, S=Subsidiary,  U = unspecified, N=no)" numFmtId="0">
      <sharedItems containsBlank="1"/>
    </cacheField>
    <cacheField name="CN (Y/N)" numFmtId="0">
      <sharedItems containsBlank="1"/>
    </cacheField>
    <cacheField name="Carbon neutral claim (in their words)" numFmtId="0">
      <sharedItems containsBlank="1" longText="1"/>
    </cacheField>
    <cacheField name="Target year2" numFmtId="0">
      <sharedItems containsString="0" containsBlank="1" containsNumber="1" containsInteger="1" minValue="60" maxValue="2070"/>
    </cacheField>
    <cacheField name="Source" numFmtId="0">
      <sharedItems containsBlank="1"/>
    </cacheField>
    <cacheField name="Notes (including climate positive)" numFmtId="0">
      <sharedItems containsBlank="1" longText="1"/>
    </cacheField>
    <cacheField name="Net zero commitment (V = value chain, C = company,  U = unclear, S=Subsidiary)" numFmtId="0">
      <sharedItems containsBlank="1"/>
    </cacheField>
    <cacheField name="NZ (Y/N)" numFmtId="0">
      <sharedItems containsBlank="1"/>
    </cacheField>
    <cacheField name="Primary net zero scope (in their words)" numFmtId="0">
      <sharedItems containsBlank="1" containsMixedTypes="1" containsNumber="1" containsInteger="1" minValue="1" maxValue="1"/>
    </cacheField>
    <cacheField name="Primary net zero claim (in their words)" numFmtId="0">
      <sharedItems containsBlank="1" containsMixedTypes="1" longText="1" containsNumber="1" containsInteger="1" minValue="2020" maxValue="2020"/>
    </cacheField>
    <cacheField name="Net zero target year" numFmtId="0">
      <sharedItems containsString="0" containsBlank="1" containsNumber="1" containsInteger="1" minValue="2025" maxValue="2060"/>
    </cacheField>
    <cacheField name="Source2" numFmtId="0">
      <sharedItems containsBlank="1"/>
    </cacheField>
    <cacheField name="Notes2" numFmtId="0">
      <sharedItems containsBlank="1" longText="1"/>
    </cacheField>
    <cacheField name="Carbon credits (Y = yes, N = no, R = removals only, U = unclear).1" numFmtId="0">
      <sharedItems containsBlank="1"/>
    </cacheField>
    <cacheField name="Removals" numFmtId="0">
      <sharedItems containsBlank="1"/>
    </cacheField>
    <cacheField name="Separate Removal Target" numFmtId="0">
      <sharedItems containsBlank="1"/>
    </cacheField>
    <cacheField name="Other reduction target (Y = yes) (either companies w/ no SBT or w/ SBT &quot;C&quot;)" numFmtId="0">
      <sharedItems containsBlank="1"/>
    </cacheField>
    <cacheField name="Target details (Text)" numFmtId="0">
      <sharedItems containsBlank="1" longText="1"/>
    </cacheField>
    <cacheField name="Target Year3" numFmtId="0">
      <sharedItems containsString="0" containsBlank="1" containsNumber="1" containsInteger="1" minValue="2022" maxValue="2060"/>
    </cacheField>
    <cacheField name="Source3" numFmtId="0">
      <sharedItems containsBlank="1"/>
    </cacheField>
    <cacheField name="Notes3" numFmtId="0">
      <sharedItems containsBlank="1" longText="1"/>
    </cacheField>
    <cacheField name="Who did it?" numFmtId="0">
      <sharedItems containsBlank="1"/>
    </cacheField>
    <cacheField name="When?" numFmtId="14">
      <sharedItems containsNonDate="0" containsDate="1" containsString="0" containsBlank="1" minDate="2025-11-06T00:00:00" maxDate="2025-11-07T00:00:00"/>
    </cacheField>
    <cacheField name="Oher Sources" numFmtId="0">
      <sharedItems containsBlank="1"/>
    </cacheField>
    <cacheField name="RE100 &lt;=2024" numFmtId="0">
      <sharedItems containsString="0" containsBlank="1"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1"/>
    <s v="Walmart"/>
    <s v="General Merchandisers"/>
    <x v="0"/>
    <s v="U.S."/>
    <s v="North America"/>
    <s v="$680,985"/>
    <s v="$19,436"/>
    <n v="0.253"/>
    <s v="$260,823"/>
    <n v="2100000"/>
    <n v="31"/>
    <s v="Y"/>
    <n v="2015"/>
    <n v="2035"/>
    <s v="Y"/>
    <s v="Y"/>
    <s v="Targets set"/>
    <s v="1.5°C "/>
    <n v="2030"/>
    <s v=""/>
    <s v=""/>
    <m/>
    <s v="N"/>
    <s v="Commitment removed"/>
    <m/>
    <m/>
    <s v="Zero emissions"/>
    <s v="Net Zero"/>
    <s v=""/>
    <s v="N"/>
    <s v="Yes"/>
    <s v="Yes"/>
    <s v="No"/>
    <s v="1,2"/>
    <s v=""/>
    <m/>
    <m/>
    <m/>
    <s v="C"/>
    <s v="Y"/>
    <s v="1,2"/>
    <s v="&quot;Goal: Achieve zero emissions across global operations by 2040 (Scopes 1 &amp; 2)&quot; (Website, as of 14/08/2025: https://corporate.walmart.com/purpose/esgreport/environmental/climate-change)"/>
    <n v="2040"/>
    <m/>
    <m/>
    <s v="No"/>
    <s v="No"/>
    <s v="No"/>
    <s v="N"/>
    <s v=""/>
    <s v=""/>
    <m/>
    <m/>
    <s v="CF"/>
    <d v="2025-10-09T00:00:00"/>
    <m/>
    <n v="0"/>
    <n v="0"/>
    <n v="1"/>
    <n v="1"/>
    <n v="0"/>
    <n v="1"/>
    <n v="0"/>
    <n v="1"/>
    <n v="0"/>
    <n v="0"/>
    <n v="0"/>
    <n v="0"/>
    <n v="0"/>
    <n v="1"/>
    <n v="0"/>
    <n v="0"/>
    <n v="0"/>
    <n v="0"/>
    <n v="0"/>
    <n v="0"/>
    <n v="1"/>
    <n v="1"/>
    <n v="0"/>
    <n v="0"/>
    <n v="0"/>
    <n v="0"/>
    <n v="1"/>
    <n v="1"/>
    <n v="0"/>
  </r>
  <r>
    <n v="2"/>
    <n v="2"/>
    <s v="Amazon"/>
    <s v="Internet Services and Retailing"/>
    <x v="0"/>
    <s v="U.S."/>
    <s v="North America"/>
    <s v="$637,959"/>
    <s v="$59,248"/>
    <n v="0.94699999999999995"/>
    <s v="$624,894"/>
    <n v="1556000"/>
    <n v="17"/>
    <s v="N"/>
    <m/>
    <m/>
    <s v="Y"/>
    <s v="N"/>
    <s v="Commitment removed"/>
    <s v=""/>
    <m/>
    <s v=""/>
    <s v=""/>
    <m/>
    <s v=""/>
    <s v=""/>
    <m/>
    <m/>
    <s v="Net zero"/>
    <s v="Net Zero"/>
    <s v=""/>
    <s v="N"/>
    <s v="Not Specified"/>
    <s v="Not Specified"/>
    <s v="Partial"/>
    <s v=""/>
    <s v=""/>
    <m/>
    <m/>
    <m/>
    <s v=""/>
    <s v="Y"/>
    <s v=""/>
    <s v="In 2019, we co-founded and committed to The Climate Pledge‚Äîour goal to reach net-zero carbon emissions by 2040, 10 years ahead of the Paris Agreement. (sustainability report 2024 p. 6)_x000a_"/>
    <n v="2040"/>
    <m/>
    <m/>
    <s v="Yes"/>
    <s v="Yes (nature-based removals e.g. Forestation, soil carbon enhancement)"/>
    <s v="No"/>
    <s v="N"/>
    <s v=""/>
    <s v=""/>
    <m/>
    <m/>
    <s v="CF"/>
    <d v="2025-10-09T00:00:00"/>
    <m/>
    <n v="0"/>
    <n v="0"/>
    <n v="0"/>
    <n v="0"/>
    <n v="0"/>
    <n v="0"/>
    <n v="0"/>
    <n v="0"/>
    <n v="0"/>
    <n v="0"/>
    <n v="0"/>
    <n v="0"/>
    <n v="0"/>
    <n v="1"/>
    <n v="0"/>
    <n v="0"/>
    <n v="0"/>
    <n v="0"/>
    <n v="0"/>
    <n v="0"/>
    <n v="1"/>
    <n v="1"/>
    <n v="0"/>
    <n v="0"/>
    <n v="0"/>
    <n v="1"/>
    <n v="1"/>
    <n v="0"/>
    <n v="0"/>
  </r>
  <r>
    <n v="3"/>
    <n v="3"/>
    <s v="State Grid"/>
    <s v="Utilities"/>
    <x v="1"/>
    <s v="China"/>
    <s v="Asia"/>
    <s v="$548,414.4"/>
    <s v="$10,044.9"/>
    <n v="9.0999999999999998E-2"/>
    <s v="$797,694"/>
    <n v="1354310"/>
    <n v="25"/>
    <s v="N"/>
    <m/>
    <m/>
    <s v="N"/>
    <s v="N"/>
    <s v=""/>
    <s v=""/>
    <m/>
    <s v=""/>
    <s v=""/>
    <m/>
    <s v=""/>
    <s v=""/>
    <m/>
    <m/>
    <s v=""/>
    <s v=""/>
    <s v="G"/>
    <s v="N"/>
    <s v=""/>
    <s v=""/>
    <s v=""/>
    <s v=""/>
    <s v=""/>
    <n v="2060"/>
    <s v="http://www.sgcc.com.cn/u/cms/sgcc_main/other/202012/20201217092925545833884.pdf"/>
    <m/>
    <s v=""/>
    <s v="N"/>
    <s v=""/>
    <s v=""/>
    <m/>
    <m/>
    <m/>
    <s v=""/>
    <s v=""/>
    <s v=""/>
    <s v="N"/>
    <s v=""/>
    <s v=""/>
    <m/>
    <m/>
    <s v="CF"/>
    <d v="2025-10-10T00:00:00"/>
    <m/>
    <n v="0"/>
    <n v="0"/>
    <n v="0"/>
    <n v="0"/>
    <n v="0"/>
    <n v="0"/>
    <n v="0"/>
    <n v="0"/>
    <n v="0"/>
    <n v="0"/>
    <n v="0"/>
    <n v="0"/>
    <n v="0"/>
    <n v="0"/>
    <n v="0"/>
    <n v="0"/>
    <n v="0"/>
    <n v="0"/>
    <n v="0"/>
    <n v="0"/>
    <n v="0"/>
    <n v="0"/>
    <n v="0"/>
    <n v="0"/>
    <n v="0"/>
    <n v="0"/>
    <n v="0"/>
    <n v="0"/>
    <n v="0"/>
  </r>
  <r>
    <n v="4"/>
    <n v="4"/>
    <s v="Saudi Aramco"/>
    <s v="Mining, Crude-Oil Production"/>
    <x v="2"/>
    <s v="Saudi Arabia"/>
    <s v="Middle East"/>
    <s v="$480,193.5"/>
    <s v="$104,982.3"/>
    <n v="-0.13"/>
    <s v="$645,097.2"/>
    <n v="75118"/>
    <n v="7"/>
    <s v="N"/>
    <m/>
    <m/>
    <s v="N"/>
    <s v="N"/>
    <s v=""/>
    <s v=""/>
    <m/>
    <s v=""/>
    <s v=""/>
    <m/>
    <s v=""/>
    <s v=""/>
    <m/>
    <m/>
    <s v="Net zero"/>
    <s v="Net Zero"/>
    <s v=""/>
    <s v="N"/>
    <s v="Yes"/>
    <s v="Yes"/>
    <s v="No"/>
    <s v="1,2"/>
    <s v=""/>
    <m/>
    <m/>
    <m/>
    <s v="C"/>
    <s v="Y"/>
    <s v="1,2"/>
    <s v="'We have an ambition to reach net-zero Scope 1 and Scope 2 GHG emissions by 2050 across all our wholly-owned operated assets. (see p22 of the 2024 Aramco Sustainability Report)."/>
    <n v="2050"/>
    <m/>
    <m/>
    <s v="Yes"/>
    <s v="Yes (nature-based and CCS-based removals)"/>
    <s v="No"/>
    <s v="N"/>
    <s v=""/>
    <s v=""/>
    <m/>
    <m/>
    <s v="CF"/>
    <d v="2025-10-13T00:00:00"/>
    <m/>
    <n v="0"/>
    <n v="0"/>
    <n v="0"/>
    <n v="0"/>
    <n v="0"/>
    <n v="0"/>
    <n v="0"/>
    <n v="0"/>
    <n v="0"/>
    <n v="0"/>
    <n v="0"/>
    <n v="0"/>
    <n v="0"/>
    <n v="1"/>
    <n v="0"/>
    <n v="0"/>
    <n v="0"/>
    <n v="0"/>
    <n v="0"/>
    <n v="0"/>
    <n v="1"/>
    <n v="1"/>
    <n v="0"/>
    <n v="0"/>
    <n v="0"/>
    <n v="1"/>
    <n v="1"/>
    <n v="0"/>
    <n v="0"/>
  </r>
  <r>
    <n v="5"/>
    <n v="6"/>
    <s v="China National Petroleum"/>
    <s v="Petroleum Refining"/>
    <x v="3"/>
    <s v="China"/>
    <s v="Asia"/>
    <s v="$412,645.3"/>
    <s v="$22,424"/>
    <n v="5.2999999999999999E-2"/>
    <s v="$607,615.1"/>
    <n v="985155"/>
    <n v="25"/>
    <s v="N"/>
    <m/>
    <m/>
    <s v="N"/>
    <s v="N"/>
    <s v=""/>
    <s v=""/>
    <m/>
    <s v=""/>
    <s v=""/>
    <m/>
    <s v=""/>
    <s v=""/>
    <m/>
    <m/>
    <s v="Net zero"/>
    <s v="Net Zero"/>
    <s v="G"/>
    <s v="N"/>
    <s v="Yes"/>
    <s v="Yes"/>
    <s v="Not Specified"/>
    <s v="1,2"/>
    <s v=""/>
    <m/>
    <m/>
    <m/>
    <s v="C"/>
    <s v="Y"/>
    <s v="1,2"/>
    <s v="The 2024 report frequently mentions ‚Äúcarbon neutrality,‚Äù ‚Äúzero-carbon,‚Äù and the global ‚Äúnet-zero‚Äù context (including NZE-2050), it does not specify a corporate-wide net-zero year target for PetroChina itself ‚Äî it frames the ambition as ongoing pursuit of the national carbon-peak and carbon-neutrality goals."/>
    <n v="2050"/>
    <m/>
    <m/>
    <s v="Not Specified"/>
    <s v="No"/>
    <s v="No"/>
    <s v="N"/>
    <s v=""/>
    <s v=""/>
    <m/>
    <m/>
    <s v="CF"/>
    <d v="2025-10-13T00:00:00"/>
    <m/>
    <n v="0"/>
    <n v="0"/>
    <n v="0"/>
    <n v="0"/>
    <n v="0"/>
    <n v="0"/>
    <n v="0"/>
    <n v="0"/>
    <n v="0"/>
    <n v="0"/>
    <n v="0"/>
    <n v="0"/>
    <n v="0"/>
    <n v="1"/>
    <n v="0"/>
    <n v="0"/>
    <n v="0"/>
    <n v="0"/>
    <n v="0"/>
    <n v="0"/>
    <n v="1"/>
    <n v="1"/>
    <n v="0"/>
    <n v="0"/>
    <n v="0"/>
    <n v="0"/>
    <n v="1"/>
    <n v="0"/>
    <n v="1"/>
  </r>
  <r>
    <n v="6"/>
    <n v="5"/>
    <s v="Sinopec Group"/>
    <s v="Petroleum Refining"/>
    <x v="3"/>
    <s v="China"/>
    <s v="Asia"/>
    <s v="$407,490.1"/>
    <s v="$8,036.4"/>
    <n v="-0.14499999999999999"/>
    <s v="$375,395.1"/>
    <n v="495096"/>
    <n v="27"/>
    <s v="N"/>
    <m/>
    <m/>
    <s v="N"/>
    <s v="N"/>
    <s v=""/>
    <s v=""/>
    <m/>
    <s v=""/>
    <s v=""/>
    <m/>
    <s v=""/>
    <s v=""/>
    <m/>
    <m/>
    <s v="Carbon neutral(ity)"/>
    <s v="Carbon Neutral"/>
    <s v="C"/>
    <s v="Y"/>
    <s v="Yes"/>
    <s v="Yes"/>
    <s v="Not Specified"/>
    <s v="1,2"/>
    <s v="Strive to achieve carbon neutrality around 2050."/>
    <n v="2050"/>
    <m/>
    <m/>
    <s v=""/>
    <s v="N"/>
    <s v=""/>
    <s v=""/>
    <m/>
    <m/>
    <m/>
    <s v="Yes"/>
    <s v="Yes (nature-based removals e.g. Forestation, soil carbon enhancement)"/>
    <s v="No"/>
    <s v="N"/>
    <s v=""/>
    <s v=""/>
    <m/>
    <m/>
    <s v="CF"/>
    <d v="2025-10-13T00:00:00"/>
    <m/>
    <n v="0"/>
    <n v="0"/>
    <n v="0"/>
    <n v="0"/>
    <n v="0"/>
    <n v="0"/>
    <n v="0"/>
    <n v="0"/>
    <n v="0"/>
    <n v="0"/>
    <n v="0"/>
    <n v="0"/>
    <n v="0"/>
    <n v="0"/>
    <n v="0"/>
    <n v="0"/>
    <n v="1"/>
    <n v="1"/>
    <n v="0"/>
    <n v="0"/>
    <n v="0"/>
    <n v="0"/>
    <n v="0"/>
    <n v="0"/>
    <n v="0"/>
    <n v="1"/>
    <n v="1"/>
    <n v="0"/>
    <n v="0"/>
  </r>
  <r>
    <n v="7"/>
    <n v="8"/>
    <s v="UnitedHealth Group"/>
    <s v="Health Care: Insurance and Managed Care"/>
    <x v="4"/>
    <s v="U.S."/>
    <s v="North America"/>
    <s v="$400,278"/>
    <s v="$14,405"/>
    <n v="-0.35599999999999998"/>
    <s v="$298,278"/>
    <n v="400000"/>
    <n v="29"/>
    <s v="N"/>
    <m/>
    <m/>
    <s v="Y"/>
    <s v="Y"/>
    <s v="Targets set"/>
    <s v="1.5°C "/>
    <n v="2030"/>
    <s v=""/>
    <s v=""/>
    <m/>
    <s v="N"/>
    <s v="Committed"/>
    <m/>
    <m/>
    <s v="Net zero"/>
    <s v="Net Zero"/>
    <s v=""/>
    <s v="N"/>
    <s v="Yes"/>
    <s v="Yes"/>
    <s v="No"/>
    <s v="1,2"/>
    <s v=""/>
    <m/>
    <m/>
    <m/>
    <s v="C"/>
    <s v="Y"/>
    <s v="1,2"/>
    <s v="Achieving operational net-zero by 2035_x000a_We will continue to pursue our ambition to achieve net-zero emissions in scopes 1 and 2 by 2035 across our_x000a_global operations"/>
    <n v="2035"/>
    <m/>
    <m/>
    <s v="Not Specified"/>
    <s v="Not Specified"/>
    <s v="No"/>
    <s v="N"/>
    <s v=""/>
    <s v=""/>
    <m/>
    <m/>
    <s v="CF"/>
    <d v="2025-10-13T00:00:00"/>
    <m/>
    <n v="0"/>
    <n v="0"/>
    <n v="0"/>
    <n v="0"/>
    <n v="0"/>
    <n v="1"/>
    <n v="0"/>
    <n v="1"/>
    <n v="0"/>
    <n v="0"/>
    <n v="0"/>
    <n v="0"/>
    <n v="0"/>
    <n v="1"/>
    <n v="0"/>
    <n v="0"/>
    <n v="0"/>
    <n v="0"/>
    <n v="0"/>
    <n v="0"/>
    <n v="1"/>
    <n v="1"/>
    <n v="0"/>
    <n v="0"/>
    <n v="0"/>
    <n v="0"/>
    <n v="1"/>
    <n v="0"/>
    <n v="1"/>
  </r>
  <r>
    <n v="8"/>
    <n v="7"/>
    <s v="Apple"/>
    <s v="Computers"/>
    <x v="5"/>
    <s v="U.S."/>
    <s v="North America"/>
    <s v="$391,035"/>
    <s v="$93,736"/>
    <n v="-3.4000000000000002E-2"/>
    <s v="$364,980"/>
    <n v="164000"/>
    <n v="23"/>
    <s v="Y"/>
    <n v="2016"/>
    <n v="2021"/>
    <s v="Y"/>
    <s v="Y"/>
    <s v="Targets set"/>
    <s v="1.5°C "/>
    <n v="2030"/>
    <s v=""/>
    <s v=""/>
    <m/>
    <s v=""/>
    <s v=""/>
    <m/>
    <m/>
    <s v="Carbon neutral(ity)"/>
    <s v="Carbon Neutral"/>
    <s v="C,V"/>
    <s v="Y"/>
    <s v="Yes"/>
    <s v="Yes"/>
    <s v="Yes"/>
    <s v="1,2,3"/>
    <s v="We‚Äôre committed to our ambitious, sciencebased Apple 2030 goal to reduce our collective scope 1, 2, and 3 emissions ‚ upstream and downstream ‚ by 75 percent_x000a_before balancing the remaining emissions with high-quality carbon removals. To achieve this goal, we're reducing emissions across our value chain and directing our efforts toward decarbonizing the largest sources of emissions. (pg 10)"/>
    <n v="2030"/>
    <m/>
    <m/>
    <s v=""/>
    <s v="N"/>
    <s v=""/>
    <s v=""/>
    <m/>
    <m/>
    <m/>
    <s v="Yes"/>
    <s v="Yes (nature-based removals e.g. Forestation, soil carbon enhancement)"/>
    <s v="Yes"/>
    <s v="N"/>
    <s v=""/>
    <s v=""/>
    <m/>
    <m/>
    <s v="CF"/>
    <d v="2025-10-13T00:00:00"/>
    <m/>
    <n v="1"/>
    <n v="0"/>
    <n v="0"/>
    <n v="1"/>
    <n v="0"/>
    <n v="1"/>
    <n v="0"/>
    <n v="1"/>
    <n v="0"/>
    <n v="0"/>
    <n v="0"/>
    <n v="0"/>
    <n v="0"/>
    <n v="0"/>
    <n v="0"/>
    <n v="1"/>
    <n v="0"/>
    <n v="1"/>
    <n v="0"/>
    <n v="0"/>
    <n v="0"/>
    <n v="0"/>
    <n v="0"/>
    <n v="0"/>
    <n v="0"/>
    <n v="1"/>
    <n v="1"/>
    <n v="0"/>
    <n v="0"/>
  </r>
  <r>
    <n v="9"/>
    <n v="10"/>
    <s v="CVS Health"/>
    <s v="Health Care: Pharmacy and Other Services"/>
    <x v="4"/>
    <s v="U.S."/>
    <s v="North America"/>
    <s v="$372,809"/>
    <s v="$4,614"/>
    <n v="-0.44700000000000001"/>
    <s v="$253,215"/>
    <n v="259500"/>
    <n v="30"/>
    <s v="N"/>
    <m/>
    <m/>
    <s v="Y"/>
    <s v="Y"/>
    <s v="Targets set"/>
    <s v="1.5°C "/>
    <n v="2030"/>
    <s v="Targets set"/>
    <s v="1.5°C "/>
    <n v="2050"/>
    <s v="Y"/>
    <s v="Targets set"/>
    <n v="2050"/>
    <m/>
    <s v="Net zero"/>
    <s v="Net Zero"/>
    <s v=""/>
    <s v="N"/>
    <s v="Yes"/>
    <s v="Yes"/>
    <s v="Yes"/>
    <s v="1,2,3"/>
    <s v=""/>
    <m/>
    <m/>
    <m/>
    <s v="C,V"/>
    <s v="Y"/>
    <s v="1,2,3"/>
    <s v="*CVS health is one of the first companies in the world to have our net zero targets validated by the Science-Based Targets initiative's (SBTi) net zero methodology. This set us on the path to achieving net zero emissions from our direct operations by 2048 and across their value chain by 2050. They also committed to achieving carbon neutrality by 2030._x000a_*Reduce absolute scope: 1, 2 and 3 (value chain) emissions by 90% by 2050. "/>
    <n v="2050"/>
    <m/>
    <m/>
    <s v="Not Specified"/>
    <s v="Not Specified"/>
    <s v="No"/>
    <s v="N"/>
    <s v=""/>
    <s v=""/>
    <m/>
    <m/>
    <s v="CF"/>
    <d v="2025-10-14T00:00:00"/>
    <m/>
    <n v="0"/>
    <n v="0"/>
    <n v="0"/>
    <n v="0"/>
    <n v="0"/>
    <n v="1"/>
    <n v="0"/>
    <n v="1"/>
    <n v="0"/>
    <n v="0"/>
    <n v="1"/>
    <n v="0"/>
    <n v="0"/>
    <n v="1"/>
    <n v="0"/>
    <n v="0"/>
    <n v="0"/>
    <n v="0"/>
    <n v="0"/>
    <n v="0"/>
    <n v="1"/>
    <n v="1"/>
    <n v="0"/>
    <n v="0"/>
    <n v="0"/>
    <n v="0"/>
    <n v="1"/>
    <n v="0"/>
    <n v="1"/>
  </r>
  <r>
    <n v="10"/>
    <n v="9"/>
    <s v="Berkshire Hathaway"/>
    <s v="Insurance: Property and Casualty"/>
    <x v="6"/>
    <s v="U.S."/>
    <s v="North America"/>
    <s v="$371,433"/>
    <s v="$88,995"/>
    <n v="-7.4999999999999997E-2"/>
    <s v="$1,153,881"/>
    <n v="392400"/>
    <n v="29"/>
    <s v="N"/>
    <m/>
    <m/>
    <s v="N"/>
    <s v="N"/>
    <s v=""/>
    <s v=""/>
    <m/>
    <s v=""/>
    <s v=""/>
    <m/>
    <s v=""/>
    <s v=""/>
    <m/>
    <m/>
    <s v="No target"/>
    <s v="No Target"/>
    <s v=""/>
    <s v="N"/>
    <s v="Not Specified"/>
    <s v="Not Specified"/>
    <s v="Not Specified"/>
    <s v=""/>
    <s v=""/>
    <m/>
    <m/>
    <m/>
    <s v=""/>
    <s v="N"/>
    <s v=""/>
    <s v=""/>
    <m/>
    <m/>
    <m/>
    <s v="Not Specified"/>
    <s v="Not Specified"/>
    <s v="No"/>
    <s v="N"/>
    <s v=""/>
    <s v=""/>
    <m/>
    <m/>
    <s v="CF"/>
    <d v="2025-10-14T00:00:00"/>
    <m/>
    <n v="0"/>
    <n v="0"/>
    <n v="0"/>
    <n v="0"/>
    <n v="0"/>
    <n v="0"/>
    <n v="0"/>
    <n v="0"/>
    <n v="0"/>
    <n v="0"/>
    <n v="0"/>
    <n v="0"/>
    <n v="0"/>
    <n v="0"/>
    <n v="0"/>
    <n v="0"/>
    <n v="0"/>
    <n v="0"/>
    <n v="0"/>
    <n v="0"/>
    <n v="0"/>
    <n v="0"/>
    <n v="0"/>
    <n v="0"/>
    <n v="0"/>
    <n v="0"/>
    <n v="0"/>
    <n v="0"/>
    <n v="1"/>
  </r>
  <r>
    <n v="11"/>
    <n v="16"/>
    <s v="McKesson"/>
    <s v="Wholesalers: Health Care"/>
    <x v="4"/>
    <s v="U.S."/>
    <s v="North America"/>
    <s v="$359,051"/>
    <s v="$3,295"/>
    <n v="9.8000000000000004E-2"/>
    <s v="$75,140"/>
    <n v="44000"/>
    <n v="31"/>
    <s v="N"/>
    <m/>
    <m/>
    <s v="Y"/>
    <s v="Y"/>
    <s v="Targets set"/>
    <s v="1.5°C "/>
    <n v="2032"/>
    <s v=""/>
    <s v=""/>
    <m/>
    <s v=""/>
    <s v=""/>
    <m/>
    <m/>
    <s v="Other"/>
    <s v="Other Emission Reduction"/>
    <s v=""/>
    <s v="N"/>
    <s v="Yes"/>
    <s v="Yes"/>
    <s v="Partial"/>
    <s v="1,2"/>
    <s v=""/>
    <m/>
    <m/>
    <m/>
    <s v=""/>
    <s v="N"/>
    <s v=""/>
    <s v=""/>
    <m/>
    <m/>
    <m/>
    <s v="Not Specified"/>
    <s v="Not Specified"/>
    <s v="No"/>
    <s v="Y"/>
    <s v="Mckesson has established the strategy to reduce GHG emissions from 2021, but has not clearly described about their end target (net zero). "/>
    <n v="2032"/>
    <m/>
    <m/>
    <s v="CF"/>
    <d v="2025-10-14T00:00:00"/>
    <m/>
    <n v="0"/>
    <n v="0"/>
    <n v="0"/>
    <n v="0"/>
    <n v="0"/>
    <n v="0"/>
    <n v="1"/>
    <n v="1"/>
    <n v="0"/>
    <n v="0"/>
    <n v="0"/>
    <n v="0"/>
    <n v="0"/>
    <n v="0"/>
    <n v="0"/>
    <n v="0"/>
    <n v="0"/>
    <n v="0"/>
    <n v="0"/>
    <n v="0"/>
    <n v="0"/>
    <n v="0"/>
    <n v="0"/>
    <n v="0"/>
    <n v="1"/>
    <n v="0"/>
    <n v="1"/>
    <n v="0"/>
    <n v="1"/>
  </r>
  <r>
    <n v="12"/>
    <n v="11"/>
    <s v="Volkswagen"/>
    <s v="Motor Vehicles"/>
    <x v="7"/>
    <s v="Germany"/>
    <s v="Europe"/>
    <s v="$351,093.3"/>
    <s v="$12,275.3"/>
    <n v="-0.316"/>
    <s v="$655,316.8"/>
    <n v="646501"/>
    <n v="31"/>
    <s v="N"/>
    <m/>
    <m/>
    <s v="Y"/>
    <s v="Y"/>
    <s v="Targets set"/>
    <s v="1.5Â°C/2Â°C"/>
    <n v="2030"/>
    <s v=""/>
    <s v=""/>
    <m/>
    <s v=""/>
    <s v=""/>
    <m/>
    <m/>
    <s v="Carbon neutral(ity)"/>
    <s v="Carbon Neutral"/>
    <s v="C"/>
    <s v="Y"/>
    <s v="Yes"/>
    <s v="Yes"/>
    <s v="Partial"/>
    <s v="1,2"/>
    <s v="achieve net carbon neutrality by 2050 (pg 236)"/>
    <n v="2050"/>
    <m/>
    <m/>
    <s v=""/>
    <s v="N"/>
    <s v=""/>
    <s v=""/>
    <m/>
    <m/>
    <m/>
    <s v="Yes"/>
    <s v="Yes (nature-based removals e.g. Forestation, soil carbon enhancement)"/>
    <s v="No"/>
    <s v="N"/>
    <s v=""/>
    <s v=""/>
    <m/>
    <m/>
    <s v="CF"/>
    <d v="2025-10-15T00:00:00"/>
    <m/>
    <n v="0"/>
    <n v="0"/>
    <n v="0"/>
    <n v="0"/>
    <n v="0"/>
    <n v="1"/>
    <n v="0"/>
    <n v="1"/>
    <n v="0"/>
    <n v="0"/>
    <n v="0"/>
    <n v="0"/>
    <n v="0"/>
    <n v="0"/>
    <n v="0"/>
    <n v="0"/>
    <n v="1"/>
    <n v="1"/>
    <n v="0"/>
    <n v="0"/>
    <n v="0"/>
    <n v="0"/>
    <n v="0"/>
    <n v="0"/>
    <n v="0"/>
    <n v="1"/>
    <n v="1"/>
    <n v="0"/>
    <n v="0"/>
  </r>
  <r>
    <n v="13"/>
    <n v="17"/>
    <s v="Alphabet"/>
    <s v="Internet Services and Retailing"/>
    <x v="0"/>
    <s v="U.S."/>
    <s v="North America"/>
    <s v="$350,018"/>
    <s v="$100,118"/>
    <n v="0.35699999999999998"/>
    <s v="$450,256"/>
    <n v="183323"/>
    <n v="17"/>
    <s v="N"/>
    <m/>
    <m/>
    <s v="Y"/>
    <s v="Y"/>
    <s v="Targets set"/>
    <s v="1.5°C "/>
    <n v="2030"/>
    <s v=""/>
    <s v=""/>
    <m/>
    <s v=""/>
    <s v=""/>
    <m/>
    <m/>
    <s v="Net zero"/>
    <s v="Net Zero"/>
    <s v=""/>
    <s v="N"/>
    <s v="Yes"/>
    <s v="Yes"/>
    <s v="Yes"/>
    <s v="1,2,3"/>
    <s v=""/>
    <m/>
    <m/>
    <m/>
    <s v="C,V"/>
    <s v="Y"/>
    <s v="1,2,3"/>
    <s v="We aim to run on 24/7 carbon-free energy on every grid where we operate by 2030. _x000a__x000a_Reduce 50% of our combined Scope 1, 2 (market-based), and 3 absolute emissions (versus our 2019 baseline) before 2030"/>
    <n v="2030"/>
    <m/>
    <m/>
    <s v="No"/>
    <s v="Yes (nature-based and CCS-based removals)"/>
    <s v="Yes"/>
    <s v="N"/>
    <s v=""/>
    <s v=""/>
    <m/>
    <m/>
    <s v="CF"/>
    <d v="2025-10-15T00:00:00"/>
    <m/>
    <n v="0"/>
    <n v="0"/>
    <n v="0"/>
    <n v="0"/>
    <n v="0"/>
    <n v="1"/>
    <n v="0"/>
    <n v="1"/>
    <n v="0"/>
    <n v="0"/>
    <n v="0"/>
    <n v="0"/>
    <n v="1"/>
    <n v="0"/>
    <n v="0"/>
    <n v="0"/>
    <n v="0"/>
    <n v="0"/>
    <n v="0"/>
    <n v="1"/>
    <n v="0"/>
    <n v="1"/>
    <n v="0"/>
    <n v="0"/>
    <n v="0"/>
    <n v="0"/>
    <n v="1"/>
    <n v="1"/>
    <n v="0"/>
  </r>
  <r>
    <n v="14"/>
    <n v="12"/>
    <s v="Exxon Mobil"/>
    <s v="Petroleum Refining"/>
    <x v="3"/>
    <s v="U.S."/>
    <s v="North America"/>
    <s v="$349,585"/>
    <s v="$33,680"/>
    <n v="-6.5000000000000002E-2"/>
    <s v="$453,475"/>
    <n v="60900"/>
    <n v="31"/>
    <s v="N"/>
    <m/>
    <m/>
    <s v="N"/>
    <s v="N"/>
    <s v=""/>
    <s v=""/>
    <m/>
    <s v=""/>
    <s v=""/>
    <m/>
    <s v=""/>
    <s v=""/>
    <m/>
    <m/>
    <s v="Net zero"/>
    <s v="Net Zero"/>
    <s v=""/>
    <s v="N"/>
    <s v="Yes"/>
    <s v="Yes"/>
    <s v="No"/>
    <s v="1,2"/>
    <s v=""/>
    <m/>
    <m/>
    <m/>
    <s v="C"/>
    <s v="Y"/>
    <s v="1,2"/>
    <s v="&quot;In January 2022, we announced a 2050 net-zero GHG ambition for our operated assets, which requires new advancements in technology and practical government  policies.&quot; (covers Scopes 1 and 2) p7_x000a__x000a_"/>
    <n v="2050"/>
    <m/>
    <m/>
    <s v="Yes"/>
    <s v="Yes (CCS-based removals e.g. BECCS, DACCS)"/>
    <s v="No"/>
    <s v="N"/>
    <s v=""/>
    <s v=""/>
    <m/>
    <m/>
    <s v="CF"/>
    <d v="2025-10-15T00:00:00"/>
    <m/>
    <n v="0"/>
    <n v="0"/>
    <n v="0"/>
    <n v="0"/>
    <n v="0"/>
    <n v="0"/>
    <n v="0"/>
    <n v="0"/>
    <n v="0"/>
    <n v="0"/>
    <n v="0"/>
    <n v="0"/>
    <n v="0"/>
    <n v="1"/>
    <n v="0"/>
    <n v="0"/>
    <n v="0"/>
    <n v="0"/>
    <n v="0"/>
    <n v="0"/>
    <n v="1"/>
    <n v="1"/>
    <n v="0"/>
    <n v="0"/>
    <n v="0"/>
    <n v="1"/>
    <n v="1"/>
    <n v="0"/>
    <n v="0"/>
  </r>
  <r>
    <n v="15"/>
    <n v="15"/>
    <s v="Toyota Motor"/>
    <s v="Motor Vehicles"/>
    <x v="7"/>
    <s v="Japan"/>
    <s v="Asia"/>
    <s v="$315,110.2"/>
    <s v="$31,257.9"/>
    <n v="-8.5999999999999993E-2"/>
    <s v="$624,466.9"/>
    <n v="383853"/>
    <n v="31"/>
    <s v="N"/>
    <m/>
    <m/>
    <s v="Y"/>
    <s v="Y"/>
    <s v="Targets set"/>
    <s v="1.5°C / Well-below 2°C"/>
    <n v="2035"/>
    <s v=""/>
    <s v=""/>
    <m/>
    <s v=""/>
    <s v=""/>
    <m/>
    <m/>
    <s v="Carbon neutral(ity)"/>
    <s v="Carbon Neutral"/>
    <s v="C,V"/>
    <s v="Y"/>
    <s v="Yes"/>
    <s v="Yes"/>
    <s v="Yes"/>
    <s v="1,2,3"/>
    <s v="2050: Achieve CN for GHG emissions throughout the life cycle, for average GHG emissions for new vehicles, for GHG emissions from corporate activities (pg 21 &amp; 54)_x000a_** Applies to GHG emissions from the business activities of Toyota Motor Corporation and consolidated subsidiaries due to energy consumption and GHG emissions from business partners and customers in relation to vehicles under Toyota Motor Corporation and consolidated subsidiary brands. (Per vehicle, Scope1, 2, and 3) (Target for 2050 includes Toyota Motor Corporation and some consolidated subsidiaries.)"/>
    <n v="2050"/>
    <m/>
    <m/>
    <s v=""/>
    <s v="N"/>
    <s v=""/>
    <s v=""/>
    <m/>
    <m/>
    <m/>
    <s v="Not Specified"/>
    <s v="Yes (CCS-based removals e.g. BECCS, DACCS)"/>
    <s v="No"/>
    <s v="N"/>
    <s v=""/>
    <s v=""/>
    <m/>
    <m/>
    <s v="CF"/>
    <d v="2025-10-15T00:00:00"/>
    <m/>
    <n v="0"/>
    <n v="0"/>
    <n v="0"/>
    <n v="0"/>
    <n v="0"/>
    <n v="0"/>
    <n v="1"/>
    <n v="1"/>
    <n v="0"/>
    <n v="0"/>
    <n v="0"/>
    <n v="0"/>
    <n v="0"/>
    <n v="0"/>
    <n v="0"/>
    <n v="0"/>
    <n v="1"/>
    <n v="1"/>
    <n v="0"/>
    <n v="0"/>
    <n v="0"/>
    <n v="0"/>
    <n v="0"/>
    <n v="0"/>
    <n v="0"/>
    <n v="0"/>
    <n v="1"/>
    <n v="0"/>
    <n v="1"/>
  </r>
  <r>
    <n v="16"/>
    <n v="14"/>
    <s v="China State Construction Engineering"/>
    <s v="Engineering &amp; Construction"/>
    <x v="8"/>
    <s v="China"/>
    <s v="Asia"/>
    <s v="$304,121.3"/>
    <s v="$3,667.4"/>
    <n v="-0.161"/>
    <s v="$438,013.2"/>
    <n v="361249"/>
    <n v="14"/>
    <s v="N"/>
    <m/>
    <m/>
    <s v="N"/>
    <s v="N"/>
    <s v=""/>
    <s v=""/>
    <m/>
    <s v=""/>
    <s v=""/>
    <m/>
    <s v=""/>
    <s v=""/>
    <m/>
    <m/>
    <s v="Carbon neutral(ity)"/>
    <s v="Carbon Neutral"/>
    <s v="C"/>
    <s v="Y"/>
    <s v="Yes"/>
    <s v="Yes"/>
    <s v="Not Specified"/>
    <s v="1,2"/>
    <s v="CSCEC will possess global core _x000a_competitiveness in green, low_x000a_carbon development, with world_x000a_class capabilities in low-carbon _x000a_industries, products, construction, _x000a_and operations. We will secure a _x000a_leading position in both domestic _x000a_and global operations. The _x000a_Company will realize the green _x000a_transformation of production _x000a_methods and play a pivotal role in _x000a_the construction industry‚Äôs path _x000a_to carbon neutrality, contributing _x000a_significantly to China‚Äôs goal of _x000a_carbon neutrality"/>
    <n v="2060"/>
    <m/>
    <m/>
    <s v=""/>
    <s v="N"/>
    <s v=""/>
    <s v=""/>
    <m/>
    <m/>
    <m/>
    <s v="Not Specified"/>
    <s v="Not Specified"/>
    <s v="No"/>
    <s v="N"/>
    <s v=""/>
    <s v=""/>
    <m/>
    <m/>
    <s v="CF"/>
    <d v="2025-10-15T00:00:00"/>
    <m/>
    <n v="0"/>
    <n v="0"/>
    <n v="0"/>
    <n v="0"/>
    <n v="0"/>
    <n v="0"/>
    <n v="0"/>
    <n v="0"/>
    <n v="0"/>
    <n v="0"/>
    <n v="0"/>
    <n v="0"/>
    <n v="0"/>
    <n v="0"/>
    <n v="0"/>
    <n v="0"/>
    <n v="1"/>
    <n v="1"/>
    <n v="0"/>
    <n v="0"/>
    <n v="0"/>
    <n v="0"/>
    <n v="0"/>
    <n v="0"/>
    <n v="0"/>
    <n v="0"/>
    <n v="1"/>
    <n v="0"/>
    <n v="1"/>
  </r>
  <r>
    <n v="17"/>
    <n v="18"/>
    <s v="Cencora"/>
    <s v="Wholesalers: Health Care"/>
    <x v="4"/>
    <s v="U.S."/>
    <s v="North America"/>
    <s v="$293,958.6"/>
    <s v="$1,509.1"/>
    <n v="-0.13500000000000001"/>
    <s v="$67,101.7"/>
    <n v="44000"/>
    <n v="26"/>
    <s v="N"/>
    <m/>
    <m/>
    <s v="Y"/>
    <s v="Y"/>
    <s v="Targets set"/>
    <s v="1.5°C "/>
    <n v="2032"/>
    <s v=""/>
    <s v=""/>
    <m/>
    <s v=""/>
    <s v=""/>
    <m/>
    <m/>
    <s v="Emissions reduction target"/>
    <s v="Other Emission Reduction"/>
    <s v=""/>
    <s v="N"/>
    <s v="Yes"/>
    <s v="Yes"/>
    <s v="Yes"/>
    <s v="1,2,3"/>
    <s v=""/>
    <m/>
    <m/>
    <m/>
    <s v=""/>
    <s v="N"/>
    <s v=""/>
    <s v=""/>
    <m/>
    <m/>
    <m/>
    <s v="Not Specified"/>
    <s v="Not Specified"/>
    <s v="No"/>
    <s v="Y"/>
    <s v="&quot;Cencora has a fully verified science-based target to reduce absolute Scope 1 and 2 greenhouse gas emissions 54.6% by FY2032 from a FY2019 base year. Cencora also commits that 82% of its suppliers by spend, covering purchased goods and services, will have science-based targets by FY2027&quot; (Page 7, Cencora FY23 ESG Reporting Index). _x000a_"/>
    <n v="2032"/>
    <m/>
    <m/>
    <s v="CF"/>
    <d v="2025-10-15T00:00:00"/>
    <m/>
    <n v="0"/>
    <n v="0"/>
    <n v="0"/>
    <n v="0"/>
    <n v="0"/>
    <n v="0"/>
    <n v="1"/>
    <n v="1"/>
    <n v="0"/>
    <n v="0"/>
    <n v="0"/>
    <n v="0"/>
    <n v="0"/>
    <n v="0"/>
    <n v="0"/>
    <n v="0"/>
    <n v="0"/>
    <n v="0"/>
    <n v="0"/>
    <n v="0"/>
    <n v="0"/>
    <n v="0"/>
    <n v="0"/>
    <n v="0"/>
    <n v="1"/>
    <n v="0"/>
    <n v="1"/>
    <n v="0"/>
    <n v="1"/>
  </r>
  <r>
    <n v="18"/>
    <n v="13"/>
    <s v="Shell"/>
    <s v="Petroleum Refining"/>
    <x v="3"/>
    <s v="Britain"/>
    <s v="Europe"/>
    <s v="$289,029"/>
    <s v="$16,094"/>
    <n v="-0.16900000000000001"/>
    <s v="$387,609"/>
    <n v="96000"/>
    <n v="31"/>
    <s v="N"/>
    <m/>
    <m/>
    <s v="N"/>
    <s v="N"/>
    <s v=""/>
    <s v=""/>
    <m/>
    <s v=""/>
    <s v=""/>
    <m/>
    <s v=""/>
    <s v=""/>
    <m/>
    <m/>
    <s v="Net zero"/>
    <s v="Net Zero"/>
    <s v=""/>
    <s v="N"/>
    <s v="Yes"/>
    <s v="Yes"/>
    <s v="Yes"/>
    <s v="1,2,3"/>
    <s v=""/>
    <m/>
    <m/>
    <m/>
    <s v="C,V"/>
    <s v="Y"/>
    <s v="1,2,3"/>
    <s v="&quot;Net-zero emissions by 2025 (Scope 1, 2 and 3)&quot; p93 2024 report_x000a_Scope 3: &quot;Reduce the net carbon intensity (NCI) of the energy products we sell by 100% by 2050 (2016 baseline)&quot; (Annual Report 2024, p. 15; Energy Transition Strategy 2024, pp. 9 &amp; 10)"/>
    <n v="2050"/>
    <m/>
    <m/>
    <s v="Yes"/>
    <s v="Yes (nature-based and CCS-based removals)"/>
    <s v="No"/>
    <s v="N"/>
    <s v=""/>
    <s v=""/>
    <m/>
    <m/>
    <s v="CF"/>
    <d v="2025-10-15T00:00:00"/>
    <m/>
    <n v="0"/>
    <n v="0"/>
    <n v="0"/>
    <n v="0"/>
    <n v="0"/>
    <n v="0"/>
    <n v="0"/>
    <n v="0"/>
    <n v="0"/>
    <n v="0"/>
    <n v="0"/>
    <n v="0"/>
    <n v="0"/>
    <n v="1"/>
    <n v="0"/>
    <n v="0"/>
    <n v="0"/>
    <n v="0"/>
    <n v="0"/>
    <n v="0"/>
    <n v="1"/>
    <n v="1"/>
    <n v="0"/>
    <n v="0"/>
    <n v="0"/>
    <n v="1"/>
    <n v="1"/>
    <n v="0"/>
    <n v="0"/>
  </r>
  <r>
    <n v="19"/>
    <n v="21"/>
    <s v="JPMorgan Chase"/>
    <s v="Megabanks"/>
    <x v="6"/>
    <s v="U.S."/>
    <s v="North America"/>
    <s v="$278,906"/>
    <s v="$58,471"/>
    <n v="0.18"/>
    <s v="$4,002,814"/>
    <n v="317233"/>
    <n v="31"/>
    <s v="N"/>
    <m/>
    <m/>
    <s v="N"/>
    <s v="N"/>
    <s v=""/>
    <s v=""/>
    <m/>
    <s v=""/>
    <s v=""/>
    <m/>
    <s v=""/>
    <s v=""/>
    <m/>
    <m/>
    <s v="Net zero"/>
    <s v="Net Zero"/>
    <s v=""/>
    <s v="N"/>
    <s v="Yes"/>
    <s v="Yes"/>
    <s v="Partial"/>
    <s v="1,2"/>
    <s v=""/>
    <m/>
    <m/>
    <m/>
    <s v="C"/>
    <s v="Y"/>
    <s v="1,2"/>
    <s v="The goal of accelerating the low-carbon transition and encouraging near-term actions that set a path for global net-zero emissions by 2050. We are aligning key sectors of our financing portfolio with net-zero emissions by 2050."/>
    <n v="2050"/>
    <m/>
    <m/>
    <s v="Yes"/>
    <s v="Yes (nature-based and CCS-based removals)"/>
    <s v="Yes"/>
    <s v="N"/>
    <s v=""/>
    <s v=""/>
    <m/>
    <m/>
    <s v="CF"/>
    <d v="2025-10-15T00:00:00"/>
    <m/>
    <n v="0"/>
    <n v="0"/>
    <n v="0"/>
    <n v="0"/>
    <n v="0"/>
    <n v="0"/>
    <n v="0"/>
    <n v="0"/>
    <n v="0"/>
    <n v="0"/>
    <n v="0"/>
    <n v="0"/>
    <n v="0"/>
    <n v="1"/>
    <n v="0"/>
    <n v="0"/>
    <n v="0"/>
    <n v="0"/>
    <n v="0"/>
    <n v="0"/>
    <n v="1"/>
    <n v="1"/>
    <n v="0"/>
    <n v="0"/>
    <n v="0"/>
    <n v="1"/>
    <n v="1"/>
    <n v="0"/>
    <n v="0"/>
  </r>
  <r>
    <n v="20"/>
    <n v="20"/>
    <s v="Costco Wholesale"/>
    <s v="General Merchandisers"/>
    <x v="0"/>
    <s v="U.S."/>
    <s v="North America"/>
    <s v="$254,453"/>
    <s v="$7,367"/>
    <n v="0.17100000000000001"/>
    <s v="$69,831"/>
    <n v="333000"/>
    <n v="31"/>
    <s v="N"/>
    <m/>
    <m/>
    <s v="N"/>
    <s v="N"/>
    <s v=""/>
    <s v=""/>
    <m/>
    <s v=""/>
    <s v=""/>
    <m/>
    <s v=""/>
    <s v=""/>
    <m/>
    <m/>
    <s v="Emissions reduction target"/>
    <s v="Other Emission Reduction"/>
    <s v=""/>
    <s v="N"/>
    <s v="Yes"/>
    <s v="Yes"/>
    <s v="Partial"/>
    <s v="1,2"/>
    <s v=""/>
    <m/>
    <m/>
    <m/>
    <s v=""/>
    <s v="N"/>
    <s v=""/>
    <s v=""/>
    <m/>
    <m/>
    <m/>
    <s v="Not Specified"/>
    <s v="Not Specified"/>
    <s v="No"/>
    <s v="Y"/>
    <s v="We have committed to an ambitious Scope 1 and Scope 2 emission reduction target: 39% absolute reduction by 2030 compared to our 2020 base year. "/>
    <n v="2030"/>
    <m/>
    <m/>
    <s v="CF"/>
    <d v="2025-10-15T00:00:00"/>
    <m/>
    <n v="0"/>
    <n v="0"/>
    <n v="0"/>
    <n v="0"/>
    <n v="0"/>
    <n v="0"/>
    <n v="0"/>
    <n v="0"/>
    <n v="0"/>
    <n v="0"/>
    <n v="0"/>
    <n v="0"/>
    <n v="0"/>
    <n v="0"/>
    <n v="0"/>
    <n v="0"/>
    <n v="0"/>
    <n v="0"/>
    <n v="0"/>
    <n v="0"/>
    <n v="0"/>
    <n v="0"/>
    <n v="0"/>
    <n v="1"/>
    <n v="0"/>
    <n v="0"/>
    <n v="0"/>
    <n v="0"/>
    <n v="1"/>
  </r>
  <r>
    <n v="21"/>
    <n v="33"/>
    <s v="Cigna"/>
    <s v="Health Care: Pharmacy and Other Services"/>
    <x v="4"/>
    <s v="U.S."/>
    <s v="North America"/>
    <s v="$247,121"/>
    <s v="$3,434"/>
    <n v="-0.33500000000000002"/>
    <s v="$155,881"/>
    <n v="72398"/>
    <n v="30"/>
    <s v="Y"/>
    <n v="2022"/>
    <n v="2030"/>
    <s v="Y"/>
    <s v="Y"/>
    <s v="Committed"/>
    <s v=""/>
    <n v="2030"/>
    <s v=""/>
    <s v=""/>
    <m/>
    <s v=""/>
    <s v=""/>
    <m/>
    <m/>
    <s v="Carbon neutral(ity)"/>
    <s v="Carbon Neutral"/>
    <s v="C,V"/>
    <s v="Y"/>
    <s v="Yes"/>
    <s v="Yes"/>
    <s v="Yes"/>
    <s v="1,2,3"/>
    <s v="We are committed to maintaining carbon-neutral operations after we achieve our initial goal set for 2040. Our commitment includes Scope 1 (direct) GHG emissions from building operations and company-owned aircraft and vehicles, as well as Scope 2 (indirect) GHG emissions from purchased electricity._x000a__x000a_For the purposes of communicating progress towards our 2040 carbon neutrality goal, we calculate our total operational emissions by summing Scope 1 and Scope 2 (market-based) emissions. This market-based subtotal has been reduced by procuring EACs and market-based emission factors. As we get closer to 2040, we plan to evaluate the use of high-quality carbon offsets103 to achieve our goal. "/>
    <n v="2040"/>
    <m/>
    <m/>
    <s v=""/>
    <s v="N"/>
    <s v=""/>
    <s v=""/>
    <m/>
    <m/>
    <m/>
    <s v="Not Specified"/>
    <s v="Not Specified"/>
    <s v="Yes"/>
    <s v="N"/>
    <s v=""/>
    <s v=""/>
    <m/>
    <m/>
    <s v="CF"/>
    <d v="2025-10-15T00:00:00"/>
    <m/>
    <n v="0"/>
    <n v="1"/>
    <n v="0"/>
    <n v="1"/>
    <n v="0"/>
    <n v="1"/>
    <n v="0"/>
    <n v="1"/>
    <n v="0"/>
    <n v="0"/>
    <n v="0"/>
    <n v="0"/>
    <n v="0"/>
    <n v="0"/>
    <n v="0"/>
    <n v="0"/>
    <n v="1"/>
    <n v="1"/>
    <n v="0"/>
    <n v="0"/>
    <n v="0"/>
    <n v="0"/>
    <n v="0"/>
    <n v="0"/>
    <n v="0"/>
    <n v="0"/>
    <n v="1"/>
    <n v="0"/>
    <n v="1"/>
  </r>
  <r>
    <n v="22"/>
    <n v="26"/>
    <s v="Microsoft"/>
    <s v="Computer Software"/>
    <x v="5"/>
    <s v="U.S."/>
    <s v="North America"/>
    <s v="$245,122"/>
    <s v="$88,136"/>
    <n v="0.218"/>
    <s v="$512,163"/>
    <n v="228000"/>
    <n v="28"/>
    <s v="Y"/>
    <n v="2015"/>
    <n v="2014"/>
    <s v="Y"/>
    <s v="Y"/>
    <s v="Targets set"/>
    <s v="1.5°C "/>
    <n v="2030"/>
    <s v=""/>
    <s v=""/>
    <m/>
    <s v="N"/>
    <s v="Commitment removed"/>
    <m/>
    <m/>
    <s v="Carbon negative"/>
    <s v="Carbon Neutral"/>
    <s v="C,V"/>
    <s v="Y"/>
    <s v="Yes"/>
    <s v="Yes"/>
    <s v="Yes"/>
    <s v="1,2,3"/>
    <s v="We are committed to being carbon negative by 2030 and by 2050 to remove from the atmosphere an equivalent amount of all the carbon dioxide our company has emitted either directly or by our electricity consumption since we were founded in 1975._x000a_Our carbon negative commitment includes three primary areas: reducing carbon emissions, increasing use of carbon-free electricity, and carbon removal._x000a_Reducing Direct Emissions: We will reduce our Scope 1 and 2 emissions to near zero by increasing energy efficiency, decarbonization of our operations, and reaching 100% renewable energy by 2025. _x000a_Reducing Value Chain Emissions: By 2030, Microsoft will remove more carbon than it emits._x000a_Replacing with 100/100/0 carbon-free energy: By 2030, we will reduce our Scope 3 emissions by more than half from a 2020 baseline. _x000a_Removing the rest of our emissions: By 2030, 100% of our electricity consumption will be matched by zero carbon energy purchases 100% of the time."/>
    <n v="2030"/>
    <m/>
    <m/>
    <s v=""/>
    <s v="N"/>
    <s v=""/>
    <s v=""/>
    <m/>
    <m/>
    <m/>
    <s v="Yes"/>
    <s v="Yes (unspecified)"/>
    <s v="Yes"/>
    <s v="N"/>
    <s v=""/>
    <s v=""/>
    <m/>
    <m/>
    <s v="CF"/>
    <d v="2025-10-16T00:00:00"/>
    <m/>
    <n v="1"/>
    <n v="0"/>
    <n v="0"/>
    <n v="1"/>
    <n v="0"/>
    <n v="1"/>
    <n v="0"/>
    <n v="1"/>
    <n v="0"/>
    <n v="0"/>
    <n v="0"/>
    <n v="0"/>
    <n v="0"/>
    <n v="0"/>
    <n v="0"/>
    <n v="1"/>
    <n v="0"/>
    <n v="1"/>
    <n v="0"/>
    <n v="0"/>
    <n v="0"/>
    <n v="0"/>
    <n v="0"/>
    <n v="0"/>
    <n v="0"/>
    <n v="1"/>
    <n v="1"/>
    <n v="0"/>
    <n v="0"/>
  </r>
  <r>
    <n v="23"/>
    <n v="19"/>
    <s v="Trafigura Group"/>
    <s v="Trading"/>
    <x v="6"/>
    <s v="Singapore"/>
    <s v="Asia"/>
    <s v="$243,201.8"/>
    <s v="$2,771.8"/>
    <n v="-0.625"/>
    <s v="$76,426.5"/>
    <n v="13086"/>
    <n v="11"/>
    <s v="N"/>
    <m/>
    <m/>
    <s v="N"/>
    <s v="N"/>
    <s v=""/>
    <s v=""/>
    <m/>
    <s v=""/>
    <s v=""/>
    <m/>
    <s v=""/>
    <s v=""/>
    <m/>
    <m/>
    <s v="Carbon neutral(ity)"/>
    <s v="Carbon Neutral"/>
    <s v="C,V"/>
    <s v="Y"/>
    <s v="Yes"/>
    <s v="Yes"/>
    <s v="Yes"/>
    <s v="1,2,3"/>
    <s v="&quot;We have also set out an indicative pathway to achieve operational carbon neutrality by 2050.&quot;_x000a_[url: https://web.archive.org/web/20250812213839/https://www.trafigura.com/sustainability/environment-and-climate/]"/>
    <n v="2050"/>
    <m/>
    <m/>
    <s v=""/>
    <s v="N"/>
    <s v=""/>
    <s v=""/>
    <m/>
    <m/>
    <m/>
    <s v="No"/>
    <s v="Yes (nature-based removals e.g. Forestation, soil carbon enhancement)"/>
    <s v="No"/>
    <s v="N"/>
    <s v=""/>
    <s v=""/>
    <m/>
    <m/>
    <s v="CF"/>
    <d v="2025-10-16T00:00:00"/>
    <m/>
    <n v="0"/>
    <n v="0"/>
    <n v="0"/>
    <n v="0"/>
    <n v="0"/>
    <n v="0"/>
    <n v="0"/>
    <n v="0"/>
    <n v="0"/>
    <n v="0"/>
    <n v="0"/>
    <n v="0"/>
    <n v="0"/>
    <n v="0"/>
    <n v="0"/>
    <n v="0"/>
    <n v="1"/>
    <n v="1"/>
    <n v="0"/>
    <n v="0"/>
    <n v="0"/>
    <n v="0"/>
    <n v="0"/>
    <n v="0"/>
    <n v="0"/>
    <n v="0"/>
    <n v="1"/>
    <n v="1"/>
    <n v="0"/>
  </r>
  <r>
    <n v="24"/>
    <n v="24"/>
    <s v="Glencore"/>
    <s v="Mining, Crude-Oil Production"/>
    <x v="2"/>
    <s v="Switzerland"/>
    <s v="Europe"/>
    <s v="$230,944"/>
    <s v="$-1,634"/>
    <n v="-1.3819999999999999"/>
    <s v="$130,460"/>
    <n v="84146"/>
    <n v="15"/>
    <s v="N"/>
    <m/>
    <m/>
    <s v="N"/>
    <s v="N"/>
    <s v=""/>
    <s v=""/>
    <m/>
    <s v=""/>
    <s v=""/>
    <m/>
    <s v=""/>
    <s v=""/>
    <m/>
    <m/>
    <s v="Net zero"/>
    <s v="Net Zero"/>
    <s v=""/>
    <s v="N"/>
    <s v="Yes"/>
    <s v="Yes"/>
    <s v="Yes"/>
    <s v="1,2,3"/>
    <s v=""/>
    <m/>
    <m/>
    <m/>
    <s v="C,V"/>
    <s v="Y"/>
    <s v="1,2,3"/>
    <s v="&quot;In our 2024-2026 Climate Action Transition Plan, we outlined our responsible thermal coal decline strategy and holistic scope 1, 2 and 3 industrial emissions reduction targets of 15% by the end of 2026, 25% by the end of 2030 and 50% by the end of 2035 (all against a restated 2019 baseline). We also further reiterated our ambition of achieving net zero industrial emissions by the end of 2050, subject to a supportive policy environment. &quot; (p. 45 of Annual Report 2024)"/>
    <n v="2050"/>
    <m/>
    <m/>
    <s v="Not Specified"/>
    <s v="Yes (CCS-based removals e.g. BECCS, DACCS)"/>
    <s v="No"/>
    <s v="N"/>
    <s v=""/>
    <s v=""/>
    <m/>
    <m/>
    <s v="CF"/>
    <d v="2025-10-16T00:00:00"/>
    <m/>
    <n v="0"/>
    <n v="0"/>
    <n v="0"/>
    <n v="0"/>
    <n v="0"/>
    <n v="0"/>
    <n v="0"/>
    <n v="0"/>
    <n v="0"/>
    <n v="0"/>
    <n v="0"/>
    <n v="0"/>
    <n v="0"/>
    <n v="1"/>
    <n v="0"/>
    <n v="0"/>
    <n v="0"/>
    <n v="0"/>
    <n v="0"/>
    <n v="0"/>
    <n v="1"/>
    <n v="1"/>
    <n v="0"/>
    <n v="0"/>
    <n v="0"/>
    <n v="0"/>
    <n v="1"/>
    <n v="0"/>
    <n v="1"/>
  </r>
  <r>
    <n v="25"/>
    <n v="27"/>
    <s v="Cardinal Health"/>
    <s v="Wholesalers: Health Care"/>
    <x v="4"/>
    <s v="U.S."/>
    <s v="North America"/>
    <s v="$226,827"/>
    <s v="$852"/>
    <n v="2.2639999999999998"/>
    <s v="$45,121"/>
    <n v="48411"/>
    <n v="28"/>
    <s v="N"/>
    <m/>
    <m/>
    <s v="Y"/>
    <s v="Y"/>
    <s v="Targets set"/>
    <s v="1.5°C "/>
    <n v="2030"/>
    <s v=""/>
    <s v=""/>
    <m/>
    <s v=""/>
    <s v=""/>
    <m/>
    <m/>
    <s v="Emissions reduction target"/>
    <s v="Other Emission Reduction"/>
    <s v=""/>
    <s v="N"/>
    <s v="Yes"/>
    <s v="Yes"/>
    <s v="Partial"/>
    <s v="1,2"/>
    <s v=""/>
    <m/>
    <m/>
    <m/>
    <s v=""/>
    <s v="N"/>
    <s v=""/>
    <s v=""/>
    <m/>
    <m/>
    <m/>
    <s v="Not Specified"/>
    <s v="Not Specified"/>
    <s v="No"/>
    <s v="Y"/>
    <s v="Target 1: Reduce absolute Scope 1 and 2 GHG emissions 50% by fiscal 2030 from a fiscal 2019 base year. The target boundary includes land-related emissions and removals from bioenergy feedstocks Target 2: 75% of its suppliers by spend, covering purchased goods and services and upstream transportation and distribution, will have science-based targets by fiscal 2028."/>
    <n v="2030"/>
    <m/>
    <m/>
    <s v="CF"/>
    <d v="2025-10-16T00:00:00"/>
    <m/>
    <n v="0"/>
    <n v="0"/>
    <n v="0"/>
    <n v="0"/>
    <n v="0"/>
    <n v="1"/>
    <n v="0"/>
    <n v="1"/>
    <n v="0"/>
    <n v="0"/>
    <n v="0"/>
    <n v="0"/>
    <n v="0"/>
    <n v="0"/>
    <n v="0"/>
    <n v="0"/>
    <n v="0"/>
    <n v="0"/>
    <n v="0"/>
    <n v="0"/>
    <n v="0"/>
    <n v="0"/>
    <n v="0"/>
    <n v="1"/>
    <n v="0"/>
    <n v="0"/>
    <n v="1"/>
    <n v="0"/>
    <n v="1"/>
  </r>
  <r>
    <n v="26"/>
    <n v="22"/>
    <s v="Industrial &amp; Commercial Bank of China"/>
    <s v="Banks: Commercial and Savings"/>
    <x v="6"/>
    <s v="China"/>
    <s v="Asia"/>
    <s v="$221,461.3"/>
    <s v="$50,848.5"/>
    <n v="-1.0999999999999999E-2"/>
    <s v="$6,688,551.8"/>
    <n v="415159"/>
    <n v="27"/>
    <s v="N"/>
    <m/>
    <m/>
    <s v="N"/>
    <s v="N"/>
    <s v=""/>
    <s v=""/>
    <m/>
    <s v=""/>
    <s v=""/>
    <m/>
    <s v=""/>
    <s v=""/>
    <m/>
    <m/>
    <s v="No target"/>
    <s v="No Target"/>
    <s v="G"/>
    <s v="N"/>
    <s v="Yes"/>
    <s v="Yes"/>
    <s v="Not Specified"/>
    <s v="1,2"/>
    <s v="committed to national peak and neutrality targets"/>
    <n v="2060"/>
    <s v="https://v.icbc.com.cn/userfiles/resources/icbcltd/download/2025/esg2024en.pdf"/>
    <m/>
    <s v=""/>
    <s v="N"/>
    <s v=""/>
    <s v=""/>
    <m/>
    <m/>
    <m/>
    <s v="Not Specified"/>
    <s v="Not Specified"/>
    <s v="No"/>
    <s v="N"/>
    <s v=""/>
    <s v=""/>
    <m/>
    <m/>
    <s v="CF"/>
    <d v="2025-10-16T00:00:00"/>
    <m/>
    <n v="0"/>
    <n v="0"/>
    <n v="0"/>
    <n v="0"/>
    <n v="0"/>
    <n v="0"/>
    <n v="0"/>
    <n v="0"/>
    <n v="0"/>
    <n v="0"/>
    <n v="0"/>
    <n v="0"/>
    <n v="0"/>
    <n v="0"/>
    <n v="0"/>
    <n v="0"/>
    <n v="0"/>
    <n v="0"/>
    <n v="0"/>
    <n v="0"/>
    <n v="0"/>
    <n v="0"/>
    <n v="0"/>
    <n v="0"/>
    <n v="0"/>
    <n v="0"/>
    <n v="0"/>
    <n v="0"/>
    <n v="1"/>
  </r>
  <r>
    <n v="27"/>
    <n v="31"/>
    <s v="Samsung Electronics"/>
    <s v="Electronics"/>
    <x v="5"/>
    <s v="South Korea"/>
    <s v="Asia"/>
    <s v="$220,636.7"/>
    <s v="$24,655.4"/>
    <n v="1.2250000000000001"/>
    <s v="$348,381.7"/>
    <n v="262647"/>
    <n v="31"/>
    <s v="Y"/>
    <n v="2022"/>
    <n v="2050"/>
    <s v="N"/>
    <s v="N"/>
    <s v=""/>
    <s v=""/>
    <m/>
    <s v=""/>
    <s v=""/>
    <m/>
    <s v=""/>
    <s v=""/>
    <m/>
    <m/>
    <s v="Net zero"/>
    <s v="Net Zero"/>
    <s v=""/>
    <s v="N"/>
    <s v="Yes"/>
    <s v="Yes"/>
    <s v="No"/>
    <s v="1,2"/>
    <s v=""/>
    <m/>
    <m/>
    <m/>
    <s v="C"/>
    <s v="Y"/>
    <s v="1,2"/>
    <s v="&quot;At the heart of the new commitment is achieving net zero carbon emissions (Scope 1 &amp; Scope 2) ... across all global operations, including the Device Solutions (DS) Division, by 2050.&quot;_x000a_(Source: https://web.archive.org/web/20250821204128/https://news.samsung.com/global/samsung-electronics-announces-new-environmental-strategy (Sept 2022))_x000a_"/>
    <n v="2050"/>
    <m/>
    <m/>
    <s v="Yes"/>
    <s v="Yes (nature-based and CCS-based removals)"/>
    <s v="No"/>
    <s v="N"/>
    <s v=""/>
    <s v=""/>
    <m/>
    <m/>
    <s v="CF"/>
    <d v="2025-10-16T00:00:00"/>
    <m/>
    <n v="0"/>
    <n v="0"/>
    <n v="1"/>
    <n v="1"/>
    <n v="0"/>
    <n v="0"/>
    <n v="0"/>
    <n v="0"/>
    <n v="0"/>
    <n v="0"/>
    <n v="0"/>
    <n v="0"/>
    <n v="0"/>
    <n v="1"/>
    <n v="0"/>
    <n v="0"/>
    <n v="0"/>
    <n v="0"/>
    <n v="0"/>
    <n v="0"/>
    <n v="1"/>
    <n v="1"/>
    <n v="0"/>
    <n v="0"/>
    <n v="0"/>
    <n v="1"/>
    <n v="1"/>
    <n v="0"/>
    <n v="0"/>
  </r>
  <r>
    <n v="28"/>
    <n v="32"/>
    <s v="Hon Hai Precision Industry"/>
    <s v="Electronics, Electrical Equip."/>
    <x v="5"/>
    <s v="Taiwan"/>
    <s v="Asia"/>
    <s v="$213,699.1"/>
    <s v="$4,757.3"/>
    <n v="4.2999999999999997E-2"/>
    <s v="$133,999.1"/>
    <n v="633167"/>
    <n v="21"/>
    <s v="Y"/>
    <n v="2024"/>
    <n v="2040"/>
    <s v="Y"/>
    <s v="Y"/>
    <s v="Targets set"/>
    <s v="1.5Â°C"/>
    <n v="2030"/>
    <s v="Targets set"/>
    <s v="1.5Â°C"/>
    <n v="2050"/>
    <s v="Y"/>
    <s v="Targets set"/>
    <n v="2050"/>
    <m/>
    <s v="Net zero"/>
    <s v="Net Zero"/>
    <s v=""/>
    <s v="N"/>
    <s v="Yes"/>
    <s v="Yes"/>
    <s v="No"/>
    <s v="1,2"/>
    <s v=""/>
    <m/>
    <m/>
    <m/>
    <s v="C"/>
    <s v="Y"/>
    <s v="1,2"/>
    <s v="'We became a founding member of the Taiwan Alliance for Net Zero Emission and pledged to achieve net zero emissions in our offices in Taiwan by 2030 and in our production bases by 2050' (p4)"/>
    <n v="2050"/>
    <m/>
    <m/>
    <s v="Not Specified"/>
    <s v="Not Specified"/>
    <s v="No"/>
    <s v="N"/>
    <s v=""/>
    <s v=""/>
    <m/>
    <m/>
    <s v="CF"/>
    <d v="2025-10-16T00:00:00"/>
    <m/>
    <n v="0"/>
    <n v="0"/>
    <n v="1"/>
    <n v="1"/>
    <n v="0"/>
    <n v="1"/>
    <n v="0"/>
    <n v="1"/>
    <n v="0"/>
    <n v="0"/>
    <n v="1"/>
    <n v="0"/>
    <n v="0"/>
    <n v="1"/>
    <n v="0"/>
    <n v="0"/>
    <n v="0"/>
    <n v="0"/>
    <n v="0"/>
    <n v="0"/>
    <n v="1"/>
    <n v="1"/>
    <n v="0"/>
    <n v="0"/>
    <n v="0"/>
    <n v="0"/>
    <n v="1"/>
    <n v="0"/>
    <n v="1"/>
  </r>
  <r>
    <n v="29"/>
    <n v="29"/>
    <s v="Chevron"/>
    <s v="Petroleum Refining"/>
    <x v="3"/>
    <s v="U.S."/>
    <s v="North America"/>
    <s v="$202,792"/>
    <s v="$17,661"/>
    <n v="-0.17399999999999999"/>
    <s v="$256,938"/>
    <n v="45298"/>
    <n v="31"/>
    <s v="N"/>
    <m/>
    <m/>
    <s v="N"/>
    <s v="N"/>
    <s v=""/>
    <s v=""/>
    <m/>
    <s v=""/>
    <s v=""/>
    <m/>
    <s v=""/>
    <s v=""/>
    <m/>
    <m/>
    <s v="Net zero"/>
    <s v="Net Zero"/>
    <s v=""/>
    <s v="N"/>
    <s v="Yes"/>
    <s v="Yes"/>
    <s v="Partial"/>
    <s v="1,2"/>
    <s v=""/>
    <m/>
    <m/>
    <m/>
    <s v="C"/>
    <s v="Y"/>
    <s v="1,2"/>
    <s v="&quot;Chevron aspires to achieve net zero for upstream production Scope 1 and 2 GHG emissions on an equity basis by 2050&quot;"/>
    <n v="2050"/>
    <m/>
    <m/>
    <s v="Yes"/>
    <s v="Yes (CCS-based removals e.g. BECCS, DACCS)"/>
    <s v="Yes"/>
    <s v="N"/>
    <s v=""/>
    <s v=""/>
    <m/>
    <m/>
    <s v="CF"/>
    <d v="2025-10-20T00:00:00"/>
    <m/>
    <n v="0"/>
    <n v="0"/>
    <n v="0"/>
    <n v="0"/>
    <n v="0"/>
    <n v="0"/>
    <n v="0"/>
    <n v="0"/>
    <n v="0"/>
    <n v="0"/>
    <n v="0"/>
    <n v="0"/>
    <n v="0"/>
    <n v="1"/>
    <n v="0"/>
    <n v="0"/>
    <n v="0"/>
    <n v="0"/>
    <n v="0"/>
    <n v="0"/>
    <n v="1"/>
    <n v="1"/>
    <n v="0"/>
    <n v="0"/>
    <n v="0"/>
    <n v="1"/>
    <n v="1"/>
    <n v="0"/>
    <n v="0"/>
  </r>
  <r>
    <n v="30"/>
    <n v="34"/>
    <s v="Agricultural Bank of China"/>
    <s v="Banks: Commercial and Savings"/>
    <x v="6"/>
    <s v="China"/>
    <s v="Asia"/>
    <s v="$197,466.4"/>
    <s v="$39,204.6"/>
    <n v="0.03"/>
    <s v="$5,923,600.2"/>
    <n v="454716"/>
    <n v="26"/>
    <s v="N"/>
    <m/>
    <m/>
    <s v="N"/>
    <s v="N"/>
    <s v=""/>
    <s v=""/>
    <m/>
    <s v=""/>
    <s v=""/>
    <m/>
    <s v=""/>
    <s v=""/>
    <m/>
    <m/>
    <s v="No target"/>
    <s v="No Target"/>
    <s v="G"/>
    <s v="N"/>
    <s v="Yes"/>
    <s v="Yes"/>
    <s v="No"/>
    <s v="1,2"/>
    <s v="committed to national peak and neutrality targets"/>
    <n v="2060"/>
    <s v="https://finance.sina.com.cn/stock/relnews/cn/2025-04-08/doc-inesmepe5162164.shtml"/>
    <m/>
    <s v=""/>
    <s v="N"/>
    <s v=""/>
    <s v=""/>
    <m/>
    <m/>
    <m/>
    <s v="No"/>
    <s v="No"/>
    <s v="No"/>
    <s v="Y"/>
    <s v="emission reduction "/>
    <s v=""/>
    <s v="https://ditchcarbon.com/organizations/agricultural-bank-of-china"/>
    <m/>
    <s v="CF"/>
    <d v="2025-10-20T00:00:00"/>
    <m/>
    <n v="0"/>
    <n v="0"/>
    <n v="0"/>
    <n v="0"/>
    <n v="0"/>
    <n v="0"/>
    <n v="0"/>
    <n v="0"/>
    <n v="0"/>
    <n v="0"/>
    <n v="0"/>
    <n v="0"/>
    <n v="0"/>
    <n v="0"/>
    <n v="0"/>
    <n v="0"/>
    <n v="0"/>
    <n v="0"/>
    <n v="0"/>
    <n v="0"/>
    <n v="0"/>
    <n v="0"/>
    <n v="0"/>
    <n v="0"/>
    <n v="1"/>
    <n v="0"/>
    <n v="0"/>
    <n v="1"/>
    <n v="0"/>
  </r>
  <r>
    <n v="31"/>
    <n v="30"/>
    <s v="China Construction Bank"/>
    <s v="Banks: Commercial and Savings"/>
    <x v="6"/>
    <s v="China"/>
    <s v="Asia"/>
    <s v="$196,738.3"/>
    <s v="$46,639.3"/>
    <n v="-8.0000000000000002E-3"/>
    <s v="$5,558,224.6"/>
    <n v="376847"/>
    <n v="26"/>
    <s v="N"/>
    <m/>
    <m/>
    <s v="N"/>
    <s v="N"/>
    <s v=""/>
    <s v=""/>
    <m/>
    <s v=""/>
    <s v=""/>
    <m/>
    <s v=""/>
    <s v=""/>
    <m/>
    <m/>
    <s v="Other"/>
    <s v="Other Emission Reduction"/>
    <s v="G"/>
    <s v="N"/>
    <s v="Yes"/>
    <s v="Yes"/>
    <m/>
    <s v="1,2"/>
    <s v="committed to national peak and neutrality targets"/>
    <n v="2060"/>
    <s v="https://ccb.com/chn/2025-04/22/article_2025042218375214433.shtml"/>
    <m/>
    <s v=""/>
    <s v="N"/>
    <s v=""/>
    <s v=""/>
    <m/>
    <m/>
    <m/>
    <s v="Not Specified"/>
    <s v="Not Specified"/>
    <s v="No"/>
    <s v="Y"/>
    <s v="&quot;The Group proactively implemented the strategic plan for green finance development, advanced the carbon peaking and carbon neutrality action plan&quot; (Annual Report 2022, p.58)."/>
    <s v=""/>
    <m/>
    <m/>
    <s v="CF"/>
    <d v="2025-10-20T00:00:00"/>
    <m/>
    <n v="0"/>
    <n v="0"/>
    <n v="0"/>
    <n v="0"/>
    <n v="0"/>
    <n v="0"/>
    <n v="0"/>
    <n v="0"/>
    <n v="0"/>
    <n v="0"/>
    <n v="0"/>
    <n v="0"/>
    <n v="0"/>
    <n v="0"/>
    <n v="0"/>
    <n v="0"/>
    <n v="0"/>
    <n v="0"/>
    <n v="0"/>
    <n v="0"/>
    <n v="0"/>
    <n v="0"/>
    <n v="0"/>
    <n v="0"/>
    <n v="1"/>
    <n v="0"/>
    <n v="0"/>
    <n v="0"/>
    <n v="1"/>
  </r>
  <r>
    <n v="32"/>
    <n v="23"/>
    <s v="TotalEnergies"/>
    <s v="Petroleum Refining"/>
    <x v="3"/>
    <s v="France"/>
    <s v="Europe"/>
    <s v="$195,610"/>
    <s v="$15,758"/>
    <n v="-0.26300000000000001"/>
    <s v="$285,487"/>
    <n v="102887"/>
    <n v="31"/>
    <s v="N"/>
    <m/>
    <m/>
    <s v="N"/>
    <s v="N"/>
    <s v=""/>
    <s v=""/>
    <m/>
    <s v=""/>
    <s v=""/>
    <m/>
    <s v=""/>
    <s v=""/>
    <m/>
    <m/>
    <s v="Net zero"/>
    <s v="Net Zero"/>
    <s v=""/>
    <s v="N"/>
    <s v="Yes"/>
    <s v="Yes"/>
    <s v="Partial"/>
    <s v="1,2"/>
    <s v=""/>
    <m/>
    <m/>
    <m/>
    <s v="C"/>
    <s v="Y"/>
    <s v="1,2"/>
    <s v="By 2050, TotalEnergies would produce about 10‚ÄØMt CO‚ÇÇe/year of Scope‚ÄØ1 residual emissions, with methane emissions aiming towards zero (below 0.1‚ÄØMt‚ÄØCO‚ÇÇe/year); Scope‚ÄØ3 emissions totaling about 100‚ÄØMt‚ÄØCO‚ÇÇe/year. To get to net‚Äëzero together with society, TotalEnergies would contribute to ‚Äòeliminate‚Äô the equivalent of 100‚ÄØMt/year of CO‚ÇÇ generated by our customers by developing carbon utilization (CCU) and carbon capture and storage (CCS) solutions of approximately 100‚ÄØMt CO‚ÇÇe/year."/>
    <n v="2050"/>
    <m/>
    <m/>
    <s v="Yes"/>
    <s v="Yes (nature-based removals e.g. Forestation, soil carbon enhancement)"/>
    <s v="No"/>
    <s v="N"/>
    <s v=""/>
    <s v=""/>
    <m/>
    <m/>
    <s v="CF"/>
    <d v="2025-10-20T00:00:00"/>
    <m/>
    <n v="0"/>
    <n v="0"/>
    <n v="0"/>
    <n v="0"/>
    <n v="0"/>
    <n v="0"/>
    <n v="0"/>
    <n v="0"/>
    <n v="0"/>
    <n v="0"/>
    <n v="0"/>
    <n v="0"/>
    <n v="0"/>
    <n v="1"/>
    <n v="0"/>
    <n v="0"/>
    <n v="0"/>
    <n v="0"/>
    <n v="0"/>
    <n v="0"/>
    <n v="1"/>
    <n v="1"/>
    <n v="0"/>
    <n v="0"/>
    <n v="0"/>
    <n v="1"/>
    <n v="1"/>
    <n v="0"/>
    <n v="0"/>
  </r>
  <r>
    <n v="33"/>
    <n v="25"/>
    <s v="BP"/>
    <s v="Petroleum Refining"/>
    <x v="3"/>
    <s v="Britain"/>
    <s v="Europe"/>
    <s v="$194,629"/>
    <s v="$381"/>
    <n v="-0.97499999999999998"/>
    <s v="$282,228"/>
    <n v="100500"/>
    <n v="31"/>
    <s v="N"/>
    <m/>
    <m/>
    <s v="N"/>
    <s v="N"/>
    <s v=""/>
    <s v=""/>
    <m/>
    <s v=""/>
    <s v=""/>
    <m/>
    <s v=""/>
    <s v=""/>
    <m/>
    <m/>
    <s v="Net zero"/>
    <s v="Net Zero"/>
    <s v=""/>
    <s v="N"/>
    <s v="Yes"/>
    <s v="Yes"/>
    <s v="No"/>
    <s v="1,2"/>
    <s v=""/>
    <m/>
    <m/>
    <m/>
    <s v="C"/>
    <s v="Y"/>
    <s v="1,2"/>
    <s v="Our aim is to reach net zero by 2050 or sooner for Scope 1 and 2 emissions within bp‚Äôs operational control (on a CO2e basis), including by maintaining ‚Äònear-zero‚Äô methane intensity across our operated producing assets, enabled by supportive government policies (see page 17 of bp's 2024 Sustainability Report).  _x000a__x000a_Removal of Scope 3 ambition_x000a_We have retired our aim related to the estimated Scope 3 (category 11) emissions from the carbon in our upstream oil and gas production. The estimated Scope 3 emissions from the carbon in our upstream oil and gas production were 322MtCO2 in 2024 ‚Äì an 11% reduction relative to our 2019 baseline and a slight increase from 315MtCO2 in 2023. This increase was mainly associated with an increase in underlying production due to the ramp-up of major projects and higher asset performance (see page 24)._x000a_https://web.archive.org/web/20250829133514/http://www.bp.com/content/dam/bp/business-sites/en/global/corporate/pdfs/sustainability/group-reports/bp-sustainability-report-2024.pdf"/>
    <n v="2050"/>
    <m/>
    <m/>
    <s v="Yes"/>
    <s v="Yes (nature-based and CCS-based removals)"/>
    <s v="No"/>
    <s v="N"/>
    <s v=""/>
    <s v=""/>
    <m/>
    <m/>
    <s v="CF"/>
    <d v="2025-10-20T00:00:00"/>
    <m/>
    <n v="0"/>
    <n v="0"/>
    <n v="0"/>
    <n v="0"/>
    <n v="0"/>
    <n v="0"/>
    <n v="0"/>
    <n v="0"/>
    <n v="0"/>
    <n v="0"/>
    <n v="0"/>
    <n v="0"/>
    <n v="0"/>
    <n v="1"/>
    <n v="0"/>
    <n v="0"/>
    <n v="0"/>
    <n v="0"/>
    <n v="0"/>
    <n v="0"/>
    <n v="1"/>
    <n v="1"/>
    <n v="0"/>
    <n v="0"/>
    <n v="0"/>
    <n v="1"/>
    <n v="1"/>
    <n v="0"/>
    <n v="0"/>
  </r>
  <r>
    <n v="34"/>
    <n v="38"/>
    <s v="Bank of America"/>
    <s v="Megabanks"/>
    <x v="6"/>
    <s v="U.S."/>
    <s v="North America"/>
    <s v="$192,434"/>
    <s v="$27,132"/>
    <n v="2.3E-2"/>
    <s v="$3,261,519"/>
    <n v="213193"/>
    <n v="31"/>
    <s v="N"/>
    <m/>
    <m/>
    <s v="N"/>
    <s v="N"/>
    <s v=""/>
    <s v=""/>
    <m/>
    <s v=""/>
    <s v=""/>
    <m/>
    <s v=""/>
    <s v=""/>
    <m/>
    <m/>
    <s v="Net zero"/>
    <s v="Net Zero"/>
    <s v=""/>
    <s v="N"/>
    <s v="Yes"/>
    <s v="Yes"/>
    <s v="Yes"/>
    <s v="1,2,3"/>
    <s v=""/>
    <m/>
    <m/>
    <m/>
    <s v="C,V"/>
    <s v="Y"/>
    <s v="1,2,3"/>
    <s v="' Net Zero emissions before 2050 for our financing activities, operations and supply chain. ' p7"/>
    <n v="2050"/>
    <m/>
    <m/>
    <s v="Yes"/>
    <s v="Not Specified"/>
    <s v="No"/>
    <s v="N"/>
    <s v=""/>
    <s v=""/>
    <m/>
    <m/>
    <s v="CF"/>
    <d v="2025-10-21T00:00:00"/>
    <m/>
    <n v="0"/>
    <n v="0"/>
    <n v="0"/>
    <n v="0"/>
    <n v="0"/>
    <n v="0"/>
    <n v="0"/>
    <n v="0"/>
    <n v="0"/>
    <n v="0"/>
    <n v="0"/>
    <n v="0"/>
    <n v="0"/>
    <n v="1"/>
    <n v="0"/>
    <n v="0"/>
    <n v="0"/>
    <n v="0"/>
    <n v="0"/>
    <n v="0"/>
    <n v="1"/>
    <n v="1"/>
    <n v="0"/>
    <n v="0"/>
    <n v="0"/>
    <n v="1"/>
    <n v="1"/>
    <n v="0"/>
    <n v="0"/>
  </r>
  <r>
    <n v="35"/>
    <n v="39"/>
    <s v="General Motors"/>
    <s v="Motor Vehicles"/>
    <x v="7"/>
    <s v="U.S."/>
    <s v="North America"/>
    <s v="$187,442"/>
    <s v="$6,008"/>
    <n v="-0.40699999999999997"/>
    <s v="$279,761"/>
    <n v="162000"/>
    <n v="31"/>
    <s v="Y"/>
    <n v="2016"/>
    <n v="2035"/>
    <s v="Y"/>
    <s v="Y"/>
    <s v="Targets set"/>
    <s v="1.5°C / Well-below 2°C"/>
    <n v="2035"/>
    <s v=""/>
    <s v=""/>
    <m/>
    <s v="N"/>
    <s v="Commitment removed"/>
    <m/>
    <m/>
    <s v="Carbon neutral(ity)"/>
    <s v="Carbon Neutral"/>
    <s v="C"/>
    <s v="Y"/>
    <s v="Yes"/>
    <s v="Yes"/>
    <s v="Partial"/>
    <s v="1,2"/>
    <s v="GM has announced plans to become carbon neutral in our global products and operations by 2040_x000a_(source: https://web.archive.org/web/20250807000628/https://www.gm.com/content/dam/company/docs/us/en/gmcom/company/GM_2023_SR.pdf)"/>
    <n v="2040"/>
    <m/>
    <m/>
    <s v=""/>
    <s v="N"/>
    <s v=""/>
    <s v=""/>
    <m/>
    <m/>
    <m/>
    <s v="Yes"/>
    <s v="No"/>
    <s v="No"/>
    <s v="N"/>
    <s v=""/>
    <s v=""/>
    <m/>
    <m/>
    <s v="CF"/>
    <d v="2025-10-21T00:00:00"/>
    <m/>
    <n v="0"/>
    <n v="0"/>
    <n v="1"/>
    <n v="1"/>
    <n v="0"/>
    <n v="0"/>
    <n v="1"/>
    <n v="1"/>
    <n v="0"/>
    <n v="0"/>
    <n v="0"/>
    <n v="0"/>
    <n v="0"/>
    <n v="0"/>
    <n v="0"/>
    <n v="0"/>
    <n v="1"/>
    <n v="1"/>
    <n v="0"/>
    <n v="0"/>
    <n v="0"/>
    <n v="0"/>
    <n v="0"/>
    <n v="0"/>
    <n v="0"/>
    <n v="1"/>
    <n v="1"/>
    <n v="0"/>
    <n v="0"/>
  </r>
  <r>
    <n v="36"/>
    <n v="36"/>
    <s v="Ford Motor"/>
    <s v="Motor Vehicles"/>
    <x v="7"/>
    <s v="U.S."/>
    <s v="North America"/>
    <s v="$184,992"/>
    <s v="$5,879"/>
    <n v="0.35199999999999998"/>
    <s v="$285,196"/>
    <n v="171000"/>
    <n v="31"/>
    <s v="N"/>
    <m/>
    <m/>
    <s v="Y"/>
    <s v="Y"/>
    <s v="Targets set"/>
    <s v="1.5°C / Well-below 2°C"/>
    <n v="2035"/>
    <s v=""/>
    <s v=""/>
    <m/>
    <s v="N"/>
    <s v="Commitment removed"/>
    <m/>
    <m/>
    <s v="Carbon neutral(ity)"/>
    <s v="Carbon Neutral"/>
    <s v="C,V"/>
    <s v="Y"/>
    <s v="Yes"/>
    <s v="Yes"/>
    <s v="Yes"/>
    <s v="1,2,3"/>
    <s v="Achieve carbon neutrality by 2050_x000a_https://web.archive.org/web/20251010223020/https://corporate.ford.com//corporate/articles/sustainability/ford-expands-climate-change-goals/"/>
    <n v="2050"/>
    <m/>
    <m/>
    <s v=""/>
    <s v="N"/>
    <s v=""/>
    <s v=""/>
    <m/>
    <m/>
    <m/>
    <s v="Yes"/>
    <s v="Yes (unspecified)"/>
    <s v="No"/>
    <s v="N"/>
    <s v=""/>
    <s v=""/>
    <m/>
    <m/>
    <s v="CF"/>
    <d v="2025-10-21T00:00:00"/>
    <m/>
    <n v="0"/>
    <n v="0"/>
    <n v="0"/>
    <n v="0"/>
    <n v="0"/>
    <n v="0"/>
    <n v="1"/>
    <n v="1"/>
    <n v="0"/>
    <n v="0"/>
    <n v="0"/>
    <n v="0"/>
    <n v="0"/>
    <n v="0"/>
    <n v="0"/>
    <n v="0"/>
    <n v="1"/>
    <n v="1"/>
    <n v="0"/>
    <n v="0"/>
    <n v="0"/>
    <n v="0"/>
    <n v="0"/>
    <n v="0"/>
    <n v="0"/>
    <n v="1"/>
    <n v="1"/>
    <n v="0"/>
    <n v="0"/>
  </r>
  <r>
    <n v="37"/>
    <n v="40"/>
    <s v="Elevance Health"/>
    <s v="Health Care: Insurance and Managed Care"/>
    <x v="4"/>
    <s v="U.S."/>
    <s v="North America"/>
    <s v="$177,011"/>
    <s v="$5,980"/>
    <n v="-1E-3"/>
    <s v="$116,889"/>
    <n v="103679"/>
    <n v="24"/>
    <s v="Y"/>
    <n v="2019"/>
    <n v="2025"/>
    <s v="Y"/>
    <s v="Y"/>
    <s v="Targets set"/>
    <s v="1.5°C "/>
    <n v="2030"/>
    <s v=""/>
    <s v=""/>
    <m/>
    <s v=""/>
    <s v=""/>
    <m/>
    <m/>
    <s v="Net zero"/>
    <s v="Net Zero"/>
    <s v=""/>
    <s v="N"/>
    <s v="Yes"/>
    <s v="Yes"/>
    <s v="Partial"/>
    <s v="1,2"/>
    <s v=""/>
    <m/>
    <m/>
    <m/>
    <s v="C"/>
    <s v="Y"/>
    <s v="1,2"/>
    <s v="Develop and implement a long-term transition plan for the general account in line with net zero by 2050."/>
    <n v="2050"/>
    <m/>
    <m/>
    <s v="Yes"/>
    <s v="Not Specified"/>
    <s v="No"/>
    <s v="N"/>
    <s v=""/>
    <s v=""/>
    <m/>
    <m/>
    <s v="CF"/>
    <d v="2025-10-21T00:00:00"/>
    <m/>
    <n v="0"/>
    <n v="1"/>
    <n v="0"/>
    <n v="1"/>
    <n v="0"/>
    <n v="1"/>
    <n v="0"/>
    <n v="1"/>
    <n v="0"/>
    <n v="0"/>
    <n v="0"/>
    <n v="0"/>
    <n v="0"/>
    <n v="1"/>
    <n v="0"/>
    <n v="0"/>
    <n v="0"/>
    <n v="0"/>
    <n v="0"/>
    <n v="0"/>
    <n v="1"/>
    <n v="1"/>
    <n v="0"/>
    <n v="0"/>
    <n v="0"/>
    <n v="1"/>
    <n v="1"/>
    <n v="0"/>
    <n v="0"/>
  </r>
  <r>
    <n v="38"/>
    <n v="37"/>
    <s v="Bank of China"/>
    <s v="Banks: Commercial and Savings"/>
    <x v="6"/>
    <s v="China"/>
    <s v="Asia"/>
    <s v="$176,142.5"/>
    <s v="$33,055.7"/>
    <n v="8.9999999999999993E-3"/>
    <s v="$4,803,378.3"/>
    <n v="312757"/>
    <n v="31"/>
    <s v="N"/>
    <m/>
    <m/>
    <s v="N"/>
    <s v="N"/>
    <s v=""/>
    <s v=""/>
    <m/>
    <s v=""/>
    <s v=""/>
    <m/>
    <s v=""/>
    <s v=""/>
    <m/>
    <m/>
    <s v="Carbon neutral(ity)"/>
    <s v="Carbon Neutral"/>
    <s v="C"/>
    <s v="Y"/>
    <s v="Yes"/>
    <s v="Yes"/>
    <s v="Partial"/>
    <s v="1,2"/>
    <s v="BOC actively aligned with the national strategy of carbon peaking and carbon neutrality, striving to become the preferred bank for green finance services. (pg 4 AR)_x000a__x000a_decarbonization targets of BOC's business strategy are in full alignment with China's goals of reaching carbon emissions peak before 2030, and achieving carbon neutrality before 2060. (pg 5 Bank of China Limited Transition Bonds Management Statement: https://web.archive.org/web/20251025060944/https://pic.bankofchina.com/bocappd/report/202310/P020231011315246686358.pdf#:~:text=,before%202030%2C%20and%20achieving"/>
    <n v="2060"/>
    <m/>
    <m/>
    <s v=""/>
    <s v="N"/>
    <s v=""/>
    <s v=""/>
    <m/>
    <m/>
    <m/>
    <s v="Yes"/>
    <s v="Yes (CCS-based removals e.g. BECCS, DACCS)"/>
    <s v="No"/>
    <s v="N"/>
    <s v=""/>
    <s v=""/>
    <m/>
    <m/>
    <m/>
    <m/>
    <m/>
    <n v="0"/>
    <n v="0"/>
    <n v="0"/>
    <n v="0"/>
    <n v="0"/>
    <n v="0"/>
    <n v="0"/>
    <n v="0"/>
    <n v="0"/>
    <n v="0"/>
    <n v="0"/>
    <n v="0"/>
    <n v="0"/>
    <n v="0"/>
    <n v="0"/>
    <n v="0"/>
    <n v="1"/>
    <n v="1"/>
    <n v="0"/>
    <n v="0"/>
    <n v="0"/>
    <n v="0"/>
    <n v="0"/>
    <n v="0"/>
    <n v="0"/>
    <n v="1"/>
    <n v="1"/>
    <n v="0"/>
    <n v="0"/>
  </r>
  <r>
    <n v="39"/>
    <n v="45"/>
    <s v="Citigroup"/>
    <s v="Megabanks"/>
    <x v="6"/>
    <s v="U.S."/>
    <s v="North America"/>
    <s v="$170,757"/>
    <s v="$12,682"/>
    <n v="0.374"/>
    <s v="$2,352,945"/>
    <n v="227855"/>
    <n v="31"/>
    <s v="N"/>
    <m/>
    <m/>
    <s v="N"/>
    <s v="N"/>
    <s v=""/>
    <s v=""/>
    <m/>
    <s v=""/>
    <s v=""/>
    <m/>
    <s v=""/>
    <s v=""/>
    <m/>
    <m/>
    <s v="Net zero"/>
    <s v="Net Zero"/>
    <s v=""/>
    <s v="N"/>
    <s v="Yes"/>
    <s v="Yes"/>
    <s v="Yes"/>
    <s v="1,2,3"/>
    <s v=""/>
    <m/>
    <m/>
    <m/>
    <s v="C,V"/>
    <s v="Y"/>
    <s v="1,2,3"/>
    <s v="In March 2021, Citi made a commitment to reach net zero greenhouse gas emissions by 2050, including our own operations by 2030._x000a_https://www.citigroup.com/global/our-impact/sustainability/net-zero"/>
    <n v="2050"/>
    <m/>
    <m/>
    <s v="Yes"/>
    <s v="Not Specified"/>
    <s v="No"/>
    <s v="N"/>
    <s v=""/>
    <s v=""/>
    <m/>
    <m/>
    <m/>
    <m/>
    <m/>
    <n v="0"/>
    <n v="0"/>
    <n v="0"/>
    <n v="0"/>
    <n v="0"/>
    <n v="0"/>
    <n v="0"/>
    <n v="0"/>
    <n v="0"/>
    <n v="0"/>
    <n v="0"/>
    <n v="0"/>
    <n v="0"/>
    <n v="1"/>
    <n v="0"/>
    <n v="0"/>
    <n v="0"/>
    <n v="0"/>
    <n v="0"/>
    <n v="0"/>
    <n v="1"/>
    <n v="1"/>
    <n v="0"/>
    <n v="0"/>
    <n v="0"/>
    <n v="1"/>
    <n v="1"/>
    <n v="0"/>
    <n v="0"/>
  </r>
  <r>
    <n v="40"/>
    <n v="28"/>
    <s v="Stellantis"/>
    <s v="Motor Vehicles &amp; Parts"/>
    <x v="7"/>
    <s v="Netherlands"/>
    <s v="Europe"/>
    <s v="$169,652.9"/>
    <s v="$5,918.7"/>
    <n v="-0.70599999999999996"/>
    <s v="$214,958.6"/>
    <n v="248243"/>
    <n v="20"/>
    <s v="N"/>
    <m/>
    <m/>
    <s v="N"/>
    <s v="N"/>
    <s v=""/>
    <s v=""/>
    <m/>
    <s v=""/>
    <s v=""/>
    <m/>
    <s v=""/>
    <s v=""/>
    <m/>
    <m/>
    <s v="Net zero"/>
    <s v="Net Zero"/>
    <s v=""/>
    <s v="N"/>
    <s v="Yes"/>
    <s v="Yes"/>
    <s v="Yes"/>
    <s v="1,2,3"/>
    <s v=""/>
    <m/>
    <m/>
    <m/>
    <s v="C,V"/>
    <s v="Y"/>
    <s v="1,2,3"/>
    <s v="&quot;Our strategic plan currently sets a target to reduce absolute greenhouse gas emissions (scopes1, 2 and 3) by 30% by 2030 vs. our 2021 baseline, and achieve carbon net zero by 2038 with single digit percentage compensation of the remaining emissions&quot;"/>
    <n v="2038"/>
    <m/>
    <m/>
    <s v="Yes"/>
    <s v="No"/>
    <s v="No"/>
    <s v="N"/>
    <s v=""/>
    <s v=""/>
    <m/>
    <m/>
    <m/>
    <m/>
    <m/>
    <n v="0"/>
    <n v="0"/>
    <n v="0"/>
    <n v="0"/>
    <n v="0"/>
    <n v="0"/>
    <n v="0"/>
    <n v="0"/>
    <n v="0"/>
    <n v="0"/>
    <n v="0"/>
    <n v="0"/>
    <n v="0"/>
    <n v="1"/>
    <n v="0"/>
    <n v="0"/>
    <n v="0"/>
    <n v="0"/>
    <n v="0"/>
    <n v="0"/>
    <n v="1"/>
    <n v="1"/>
    <n v="0"/>
    <n v="0"/>
    <n v="0"/>
    <n v="1"/>
    <n v="1"/>
    <n v="0"/>
    <n v="0"/>
  </r>
  <r>
    <n v="41"/>
    <n v="66"/>
    <s v="Meta Platforms"/>
    <s v="Internet Services and Retailing"/>
    <x v="0"/>
    <s v="U.S."/>
    <s v="North America"/>
    <s v="$164,501"/>
    <s v="$62,360"/>
    <n v="0.59499999999999997"/>
    <s v="$276,054"/>
    <n v="74067"/>
    <n v="9"/>
    <s v="N"/>
    <m/>
    <m/>
    <s v="Y"/>
    <s v="Y"/>
    <s v="Targets set"/>
    <s v="1.5°C "/>
    <n v="2031"/>
    <s v=""/>
    <s v=""/>
    <m/>
    <s v="N"/>
    <s v="Committed"/>
    <m/>
    <m/>
    <s v="Net zero"/>
    <s v="Net Zero"/>
    <s v=""/>
    <s v="N"/>
    <s v="Yes"/>
    <s v="Yes"/>
    <s v="Yes"/>
    <s v="1,2,3"/>
    <s v=""/>
    <m/>
    <m/>
    <m/>
    <s v="C,V"/>
    <s v="Y"/>
    <s v="1,2,3"/>
    <s v="Since 2020, we have maintained net zero emissions across our global operations. We have publicly committed to achieving net zero emissions across our value chain and becoming water positive in 2030. (pg 17)"/>
    <n v="2030"/>
    <m/>
    <m/>
    <s v="Yes"/>
    <s v="Yes (nature-based and CCS-based removals)"/>
    <s v="Yes"/>
    <s v="N"/>
    <s v=""/>
    <s v=""/>
    <m/>
    <m/>
    <m/>
    <m/>
    <m/>
    <n v="0"/>
    <n v="0"/>
    <n v="0"/>
    <n v="0"/>
    <n v="0"/>
    <n v="0"/>
    <n v="1"/>
    <n v="1"/>
    <n v="0"/>
    <n v="0"/>
    <n v="0"/>
    <n v="0"/>
    <n v="1"/>
    <n v="0"/>
    <n v="0"/>
    <n v="0"/>
    <n v="0"/>
    <n v="0"/>
    <n v="0"/>
    <n v="1"/>
    <n v="0"/>
    <n v="1"/>
    <n v="0"/>
    <n v="0"/>
    <n v="0"/>
    <n v="1"/>
    <n v="1"/>
    <n v="0"/>
    <n v="0"/>
  </r>
  <r>
    <n v="42"/>
    <n v="46"/>
    <s v="Centene"/>
    <s v="Health Care: Insurance and Managed Care"/>
    <x v="4"/>
    <s v="U.S."/>
    <s v="North America"/>
    <s v="$163,071"/>
    <s v="$3,305"/>
    <n v="0.223"/>
    <s v="$82,445"/>
    <n v="60500"/>
    <n v="10"/>
    <s v="N"/>
    <m/>
    <m/>
    <s v="N"/>
    <s v="N"/>
    <s v=""/>
    <s v=""/>
    <m/>
    <s v=""/>
    <s v=""/>
    <m/>
    <s v=""/>
    <s v=""/>
    <m/>
    <m/>
    <s v="No target"/>
    <s v="No Target"/>
    <s v=""/>
    <s v="N"/>
    <s v="Not Specified"/>
    <s v="Not Specified"/>
    <s v="Not Specified"/>
    <s v=""/>
    <s v=""/>
    <m/>
    <s v="https://www.centene.com/why-were-different/corporate-sustainability/healthy-environment/environmental-sustainability.html"/>
    <s v="no usefull information"/>
    <s v=""/>
    <s v="N"/>
    <s v=""/>
    <s v=""/>
    <m/>
    <m/>
    <m/>
    <s v="Not Specified"/>
    <s v="Not Specified"/>
    <s v="No"/>
    <s v="N"/>
    <s v=""/>
    <s v=""/>
    <m/>
    <m/>
    <m/>
    <m/>
    <m/>
    <n v="0"/>
    <n v="0"/>
    <n v="0"/>
    <n v="0"/>
    <n v="0"/>
    <n v="0"/>
    <n v="0"/>
    <n v="0"/>
    <n v="0"/>
    <n v="0"/>
    <n v="0"/>
    <n v="0"/>
    <n v="0"/>
    <n v="0"/>
    <n v="0"/>
    <n v="0"/>
    <n v="0"/>
    <n v="0"/>
    <n v="0"/>
    <n v="0"/>
    <n v="0"/>
    <n v="0"/>
    <n v="0"/>
    <n v="0"/>
    <n v="0"/>
    <n v="0"/>
    <n v="0"/>
    <n v="0"/>
    <n v="1"/>
  </r>
  <r>
    <n v="43"/>
    <n v="35"/>
    <s v="China Railway Engineering Group"/>
    <s v="Engineering &amp; Construction"/>
    <x v="8"/>
    <s v="China"/>
    <s v="Asia"/>
    <s v="$161,336.5"/>
    <s v="$1,810.5"/>
    <n v="-0.159"/>
    <s v="$309,912.3"/>
    <n v="313067"/>
    <n v="11"/>
    <s v="N"/>
    <m/>
    <m/>
    <s v="N"/>
    <s v="N"/>
    <s v=""/>
    <s v=""/>
    <m/>
    <s v=""/>
    <s v=""/>
    <m/>
    <s v=""/>
    <s v=""/>
    <m/>
    <m/>
    <s v=""/>
    <s v=""/>
    <s v=""/>
    <s v="N"/>
    <s v=""/>
    <s v=""/>
    <s v=""/>
    <s v=""/>
    <s v=""/>
    <m/>
    <m/>
    <m/>
    <s v=""/>
    <s v="N"/>
    <s v=""/>
    <s v=""/>
    <m/>
    <m/>
    <m/>
    <s v=""/>
    <s v=""/>
    <s v=""/>
    <s v="N"/>
    <s v=""/>
    <s v=""/>
    <m/>
    <m/>
    <m/>
    <m/>
    <m/>
    <n v="0"/>
    <n v="0"/>
    <n v="0"/>
    <n v="0"/>
    <n v="0"/>
    <n v="0"/>
    <n v="0"/>
    <n v="0"/>
    <n v="0"/>
    <n v="0"/>
    <n v="0"/>
    <n v="0"/>
    <n v="0"/>
    <n v="0"/>
    <n v="0"/>
    <n v="0"/>
    <n v="0"/>
    <n v="0"/>
    <n v="0"/>
    <n v="0"/>
    <n v="0"/>
    <n v="0"/>
    <n v="0"/>
    <n v="0"/>
    <n v="0"/>
    <n v="0"/>
    <n v="0"/>
    <n v="0"/>
    <n v="0"/>
  </r>
  <r>
    <n v="44"/>
    <n v="47"/>
    <s v="JD.com"/>
    <s v="Internet and Direct Marketing Retail"/>
    <x v="0"/>
    <s v="China"/>
    <s v="Asia"/>
    <s v="$161,055.4"/>
    <s v="$5,748.2"/>
    <n v="0.68400000000000005"/>
    <s v="$95,657.7"/>
    <n v="570895"/>
    <n v="10"/>
    <s v="N"/>
    <m/>
    <m/>
    <s v="N"/>
    <s v="N"/>
    <m/>
    <m/>
    <m/>
    <s v=""/>
    <s v=""/>
    <m/>
    <s v=""/>
    <s v=""/>
    <m/>
    <m/>
    <s v="No target"/>
    <s v="No Target"/>
    <s v="G"/>
    <s v="N"/>
    <s v="Not Specified"/>
    <s v="Not Specified"/>
    <s v="Not Specified"/>
    <s v=""/>
    <s v=""/>
    <m/>
    <m/>
    <m/>
    <s v=""/>
    <s v="N"/>
    <s v=""/>
    <s v=""/>
    <m/>
    <m/>
    <m/>
    <s v="Not Specified"/>
    <s v="Not Specified"/>
    <s v="No"/>
    <s v="N"/>
    <s v=""/>
    <s v=""/>
    <s v="2024_jd.com_inc._environmental_social_and_governance_report.pdf"/>
    <m/>
    <m/>
    <m/>
    <m/>
    <n v="0"/>
    <n v="0"/>
    <n v="0"/>
    <n v="0"/>
    <n v="0"/>
    <n v="0"/>
    <n v="0"/>
    <n v="0"/>
    <n v="0"/>
    <n v="0"/>
    <n v="0"/>
    <n v="0"/>
    <n v="0"/>
    <n v="0"/>
    <n v="0"/>
    <n v="0"/>
    <n v="0"/>
    <n v="0"/>
    <n v="0"/>
    <n v="0"/>
    <n v="0"/>
    <n v="0"/>
    <n v="0"/>
    <n v="0"/>
    <n v="0"/>
    <n v="0"/>
    <n v="0"/>
    <n v="0"/>
    <n v="1"/>
  </r>
  <r>
    <n v="45"/>
    <n v="59"/>
    <s v="China Life Insurance"/>
    <s v="Insurance: Life, Health (stock)"/>
    <x v="6"/>
    <s v="China"/>
    <s v="Asia"/>
    <s v="$160,276.8"/>
    <s v="$1,329.2"/>
    <n v="0"/>
    <s v="$1,024,671.4"/>
    <n v="179415"/>
    <n v="23"/>
    <s v="N"/>
    <m/>
    <m/>
    <s v="N"/>
    <s v="N"/>
    <s v=""/>
    <s v=""/>
    <m/>
    <s v=""/>
    <s v=""/>
    <m/>
    <s v=""/>
    <s v=""/>
    <m/>
    <m/>
    <s v="No target"/>
    <s v="No Target"/>
    <s v="G"/>
    <s v="N"/>
    <s v="Yes"/>
    <s v="Yes"/>
    <m/>
    <s v="1,2"/>
    <s v="committed to national peak and neutrality targets"/>
    <n v="2060"/>
    <s v="https://cn.chinadaily.com.cn/a/202505/09/WS681d94e5a3102053770324d2.html?"/>
    <m/>
    <s v=""/>
    <s v="N"/>
    <s v=""/>
    <s v=""/>
    <m/>
    <m/>
    <m/>
    <s v="Not Specified"/>
    <s v="Not Specified"/>
    <s v="No"/>
    <s v="N"/>
    <s v=""/>
    <s v=""/>
    <m/>
    <m/>
    <m/>
    <m/>
    <m/>
    <n v="0"/>
    <n v="0"/>
    <n v="0"/>
    <n v="0"/>
    <n v="0"/>
    <n v="0"/>
    <n v="0"/>
    <n v="0"/>
    <n v="0"/>
    <n v="0"/>
    <n v="0"/>
    <n v="0"/>
    <n v="0"/>
    <n v="0"/>
    <n v="0"/>
    <n v="0"/>
    <n v="0"/>
    <n v="0"/>
    <n v="0"/>
    <n v="0"/>
    <n v="0"/>
    <n v="0"/>
    <n v="0"/>
    <n v="0"/>
    <n v="0"/>
    <n v="0"/>
    <n v="0"/>
    <n v="0"/>
    <n v="1"/>
  </r>
  <r>
    <n v="46"/>
    <n v="48"/>
    <s v="Home Depot"/>
    <s v="Specialty Retailers"/>
    <x v="0"/>
    <s v="U.S."/>
    <s v="North America"/>
    <s v="$159,514"/>
    <s v="$14,806"/>
    <n v="-2.1999999999999999E-2"/>
    <s v="$96,119"/>
    <n v="470100"/>
    <n v="31"/>
    <s v="Y"/>
    <n v="2021"/>
    <n v="2030"/>
    <s v="Y"/>
    <s v="Y"/>
    <s v="Targets set"/>
    <s v="1.5Â°C"/>
    <n v="2030"/>
    <s v=""/>
    <s v=""/>
    <m/>
    <s v=""/>
    <s v=""/>
    <m/>
    <m/>
    <s v="Emissions reduction target"/>
    <s v="Other Emission Reduction"/>
    <s v=""/>
    <s v="N"/>
    <s v="Yes"/>
    <s v="Yes"/>
    <s v="Yes"/>
    <s v="1,2,3"/>
    <s v=""/>
    <m/>
    <m/>
    <m/>
    <s v=""/>
    <s v="N"/>
    <s v=""/>
    <s v=""/>
    <m/>
    <m/>
    <m/>
    <s v="Not Specified"/>
    <s v="Not Specified"/>
    <s v="No"/>
    <s v="Y"/>
    <s v="- Reduce absolute Scopes 1 and 2 emissions 42% by 2030, from a 2020 base year (SBTi validated) - Reduce absolute Scope 3 Category 11 ‚ÄúUse of Sold Products‚Äù emissions 42% by 2030, from the 2020 base year (SBTi validated)"/>
    <n v="2030"/>
    <m/>
    <m/>
    <m/>
    <m/>
    <m/>
    <n v="0"/>
    <n v="1"/>
    <n v="0"/>
    <n v="1"/>
    <n v="0"/>
    <n v="1"/>
    <n v="0"/>
    <n v="1"/>
    <n v="0"/>
    <n v="0"/>
    <n v="0"/>
    <n v="0"/>
    <n v="0"/>
    <n v="0"/>
    <n v="0"/>
    <n v="0"/>
    <n v="0"/>
    <n v="0"/>
    <n v="0"/>
    <n v="0"/>
    <n v="0"/>
    <n v="0"/>
    <n v="0"/>
    <n v="1"/>
    <n v="0"/>
    <n v="0"/>
    <n v="1"/>
    <n v="0"/>
    <n v="1"/>
  </r>
  <r>
    <n v="47"/>
    <n v="53"/>
    <s v="Ping An Insurance"/>
    <s v="Insurance: Life, Health (stock)"/>
    <x v="6"/>
    <s v="China"/>
    <s v="Asia"/>
    <s v="$158,627"/>
    <s v="$17,596.1"/>
    <n v="0.45400000000000001"/>
    <s v="$1,775,215"/>
    <n v="273053"/>
    <n v="16"/>
    <s v="N"/>
    <m/>
    <m/>
    <s v="N"/>
    <s v="N"/>
    <s v=""/>
    <s v=""/>
    <m/>
    <s v=""/>
    <s v=""/>
    <m/>
    <s v=""/>
    <s v=""/>
    <m/>
    <m/>
    <s v="Carbon neutral(ity)"/>
    <s v="Carbon Neutral"/>
    <s v="C,V"/>
    <s v="Y"/>
    <s v="Yes"/>
    <s v="Yes"/>
    <s v="Yes"/>
    <s v="1,2,3"/>
    <s v="'In 2021, Ping An fully upgraded its action in green finance, announced its five-year business goals, and committed to achieving carbon neutrality in operation by 2030' (p32)"/>
    <n v="2030"/>
    <m/>
    <m/>
    <s v=""/>
    <s v="N"/>
    <s v=""/>
    <s v=""/>
    <m/>
    <m/>
    <m/>
    <s v="Not Specified"/>
    <s v="Yes (nature-based removals e.g. Forestation, soil carbon enhancement)"/>
    <s v="No"/>
    <s v="N"/>
    <s v=""/>
    <s v=""/>
    <m/>
    <m/>
    <m/>
    <m/>
    <m/>
    <n v="0"/>
    <n v="0"/>
    <n v="0"/>
    <n v="0"/>
    <n v="0"/>
    <n v="0"/>
    <n v="0"/>
    <n v="0"/>
    <n v="0"/>
    <n v="0"/>
    <n v="0"/>
    <n v="0"/>
    <n v="0"/>
    <n v="0"/>
    <n v="0"/>
    <n v="1"/>
    <n v="0"/>
    <n v="1"/>
    <n v="0"/>
    <n v="0"/>
    <n v="0"/>
    <n v="0"/>
    <n v="0"/>
    <n v="0"/>
    <n v="0"/>
    <n v="0"/>
    <n v="1"/>
    <n v="0"/>
    <n v="1"/>
  </r>
  <r>
    <n v="48"/>
    <n v="42"/>
    <s v="Mercedes-Benz Group"/>
    <s v="Motor Vehicles"/>
    <x v="7"/>
    <s v="Germany"/>
    <s v="Europe"/>
    <s v="$157,450"/>
    <s v="$11,038.2"/>
    <n v="-0.28399999999999997"/>
    <s v="$274,394.3"/>
    <n v="169198"/>
    <n v="31"/>
    <s v="N"/>
    <m/>
    <m/>
    <s v="Y"/>
    <s v="Y"/>
    <s v="Targets set"/>
    <s v="1.5Â°C/Well-below 2Â°C"/>
    <n v="2030"/>
    <s v=""/>
    <s v=""/>
    <m/>
    <s v=""/>
    <s v=""/>
    <m/>
    <m/>
    <s v="Carbon neutral(ity)"/>
    <s v="Carbon Neutral"/>
    <s v="C"/>
    <s v="Y"/>
    <s v="Yes"/>
    <s v="Yes"/>
    <s v="Partial"/>
    <s v="1,2"/>
    <s v="The overall ambition of Mercedes-Benz is to achieve net carbon neutrality across its fleet, entire value chain and the vehicles‚Äô entire life cycle by 2039. It also aims to supply all production plants worldwide with 100% renewable energy by 2039 and reduce the carbon emissions of cars and vans by 60 % compared to 2021 by 2039. In support of the Paris Climate Agreement, they have identified decarbonisation as a key focus and core element to their sustainability strategy with a focus on actual avoidance and reduction of CO‚ÇÇ emissions through electrified fleets. _x000a_sources - https://web.archive.org/web/20250928161623/https://group.mercedes-benz.com/documents/investors/reports/annual-report/mercedes-benz/mercedes-benz-climate-transition-action-plan-2025.pdf and https://web.archive.org/web/20250726210848/https://group.mercedes-benz.com/documents/investors/reports/annual-report/mercedes-benz/mercedes-benz-annual-report-2024-incl-combined-management-report-mbg-ag.pdf#page=112_x000a_- In 2022, Mercedes-Benz already achieved its originally set target of reducing CO‚ÇÇ emissions in its own plants (Scope 1 and 2) by 50 % by 2030 compared to 2018 and defined a new goal - see interim target"/>
    <n v="2030"/>
    <m/>
    <m/>
    <s v=""/>
    <s v="N"/>
    <s v=""/>
    <s v=""/>
    <m/>
    <m/>
    <m/>
    <s v="Not Specified"/>
    <s v="Yes (nature-based and CCS-based removals)"/>
    <s v="No"/>
    <s v="N"/>
    <s v=""/>
    <s v=""/>
    <m/>
    <m/>
    <m/>
    <m/>
    <m/>
    <n v="0"/>
    <n v="0"/>
    <n v="0"/>
    <n v="0"/>
    <n v="0"/>
    <n v="1"/>
    <n v="0"/>
    <n v="1"/>
    <n v="0"/>
    <n v="0"/>
    <n v="0"/>
    <n v="0"/>
    <n v="0"/>
    <n v="0"/>
    <n v="0"/>
    <n v="1"/>
    <n v="0"/>
    <n v="1"/>
    <n v="0"/>
    <n v="0"/>
    <n v="0"/>
    <n v="0"/>
    <n v="0"/>
    <n v="0"/>
    <n v="0"/>
    <n v="0"/>
    <n v="1"/>
    <n v="0"/>
    <n v="1"/>
  </r>
  <r>
    <n v="49"/>
    <n v="41"/>
    <s v="BMW Group"/>
    <s v="Motor Vehicles"/>
    <x v="7"/>
    <s v="Germany"/>
    <s v="Europe"/>
    <s v="$153,974.3"/>
    <s v="$7,883.6"/>
    <n v="-0.35399999999999998"/>
    <s v="$277,212.7"/>
    <n v="159104"/>
    <n v="31"/>
    <s v="Y"/>
    <n v="2015"/>
    <n v="2050"/>
    <s v="Y"/>
    <s v="Y"/>
    <s v="Targets set"/>
    <s v="1.5°C / Well-below 2°C"/>
    <n v="2030"/>
    <s v=""/>
    <s v=""/>
    <m/>
    <s v="N"/>
    <s v="Commitment removed"/>
    <m/>
    <m/>
    <s v="Emissions reduction target"/>
    <s v="Other Emission Reduction"/>
    <s v=""/>
    <s v="N"/>
    <s v="Yes"/>
    <s v="Yes"/>
    <s v="Yes"/>
    <s v="1,2,3"/>
    <s v=""/>
    <m/>
    <m/>
    <m/>
    <s v=""/>
    <s v="N"/>
    <s v=""/>
    <s v=""/>
    <m/>
    <m/>
    <m/>
    <s v="Yes"/>
    <s v="Not Specified"/>
    <s v="No"/>
    <s v="Y"/>
    <s v="The BMW Group is committed to the Paris Agreement: by 2050 at the latest, we intend to reduce our COâ‚‚e emissions by 90 percent compared with 2019."/>
    <n v="2050"/>
    <m/>
    <m/>
    <m/>
    <m/>
    <m/>
    <n v="0"/>
    <n v="0"/>
    <n v="1"/>
    <n v="1"/>
    <n v="0"/>
    <n v="1"/>
    <n v="0"/>
    <n v="1"/>
    <n v="0"/>
    <n v="0"/>
    <n v="0"/>
    <n v="0"/>
    <n v="0"/>
    <n v="0"/>
    <n v="0"/>
    <n v="0"/>
    <n v="0"/>
    <n v="0"/>
    <n v="0"/>
    <n v="0"/>
    <n v="0"/>
    <n v="0"/>
    <n v="0"/>
    <n v="0"/>
    <n v="1"/>
    <n v="1"/>
    <n v="1"/>
    <n v="0"/>
    <n v="0"/>
  </r>
  <r>
    <n v="50"/>
    <n v="58"/>
    <s v="Fannie Mae"/>
    <s v="Diversified Financials"/>
    <x v="6"/>
    <s v="U.S."/>
    <s v="North America"/>
    <s v="$152,670"/>
    <s v="$16,978"/>
    <n v="-2.5000000000000001E-2"/>
    <s v="$4,349,731"/>
    <n v="8200"/>
    <n v="28"/>
    <s v="N"/>
    <m/>
    <m/>
    <s v="N"/>
    <s v="N"/>
    <s v=""/>
    <s v=""/>
    <m/>
    <s v=""/>
    <s v=""/>
    <m/>
    <s v=""/>
    <s v=""/>
    <m/>
    <m/>
    <s v="No target"/>
    <s v="No Target"/>
    <s v=""/>
    <s v="N"/>
    <s v="No"/>
    <s v="No"/>
    <s v="No"/>
    <s v=""/>
    <s v=""/>
    <m/>
    <s v="https://capitalmarkets.fanniemae.com/mortgage-backed-securities/multifamily-mbs/fannie-mae-publishes-multifamily-green-mbs-energy-metrics-report"/>
    <s v="no usefull information"/>
    <s v=""/>
    <s v="N"/>
    <s v=""/>
    <s v=""/>
    <m/>
    <m/>
    <m/>
    <s v="No"/>
    <s v="No"/>
    <s v="No"/>
    <s v="N"/>
    <s v=""/>
    <s v=""/>
    <m/>
    <m/>
    <m/>
    <m/>
    <m/>
    <n v="0"/>
    <n v="0"/>
    <n v="0"/>
    <n v="0"/>
    <n v="0"/>
    <n v="0"/>
    <n v="0"/>
    <n v="0"/>
    <n v="0"/>
    <n v="0"/>
    <n v="0"/>
    <n v="0"/>
    <n v="0"/>
    <n v="0"/>
    <n v="0"/>
    <n v="0"/>
    <n v="0"/>
    <n v="0"/>
    <n v="0"/>
    <n v="0"/>
    <n v="0"/>
    <n v="0"/>
    <n v="0"/>
    <n v="0"/>
    <n v="0"/>
    <n v="0"/>
    <n v="0"/>
    <n v="1"/>
    <n v="0"/>
  </r>
  <r>
    <n v="51"/>
    <n v="43"/>
    <s v="China Railway Construction"/>
    <s v="Engineering &amp; Construction"/>
    <x v="8"/>
    <s v="China"/>
    <s v="Asia"/>
    <s v="$148,467.4"/>
    <s v="$1,265.2"/>
    <n v="-0.25600000000000001"/>
    <s v="$260,668.3"/>
    <n v="325108"/>
    <n v="14"/>
    <s v="N"/>
    <m/>
    <m/>
    <s v="N"/>
    <s v="N"/>
    <s v=""/>
    <s v=""/>
    <m/>
    <s v=""/>
    <s v=""/>
    <m/>
    <s v=""/>
    <s v=""/>
    <m/>
    <m/>
    <s v="Carbon neutral(ity)"/>
    <s v="Carbon Neutral"/>
    <s v="C"/>
    <s v="Y"/>
    <s v="Yes"/>
    <s v="Yes"/>
    <s v="No"/>
    <s v="1,2"/>
    <s v="Actively respond: &quot;actively respond to the national ‚Äúdual carbon‚Äù strategy&quot; (pg 42 Sustainability Report)_x000a_- &quot;dual carbon goals&quot; are China's national commitment to peak carbon dioxide emissions before 2030 and achieve carbon neutrality before 2060_x000a__x000a_It implements directives on ecological environmental protection and the dual goals of peaking carbon emissions and achieving carbon neutrality (pg 42 Sustainability Report)"/>
    <n v="2060"/>
    <m/>
    <m/>
    <s v=""/>
    <s v="N"/>
    <s v=""/>
    <s v=""/>
    <m/>
    <m/>
    <m/>
    <s v="Not Specified"/>
    <s v="Yes (nature-based removals e.g. Forestation, soil carbon enhancement)"/>
    <s v="No"/>
    <s v="N"/>
    <s v=""/>
    <s v=""/>
    <m/>
    <m/>
    <m/>
    <m/>
    <m/>
    <n v="0"/>
    <n v="0"/>
    <n v="0"/>
    <n v="0"/>
    <n v="0"/>
    <n v="0"/>
    <n v="0"/>
    <n v="0"/>
    <n v="0"/>
    <n v="0"/>
    <n v="0"/>
    <n v="0"/>
    <n v="0"/>
    <n v="0"/>
    <n v="0"/>
    <n v="0"/>
    <n v="1"/>
    <n v="1"/>
    <n v="0"/>
    <n v="0"/>
    <n v="0"/>
    <n v="0"/>
    <n v="0"/>
    <n v="0"/>
    <n v="0"/>
    <n v="0"/>
    <n v="1"/>
    <n v="0"/>
    <n v="1"/>
  </r>
  <r>
    <n v="52"/>
    <n v="60"/>
    <s v="Walgreens Boots Alliance"/>
    <s v="Health Care: Pharmacy and Other Services"/>
    <x v="4"/>
    <s v="U.S."/>
    <s v="North America"/>
    <s v="$147,658"/>
    <s v="$-8,636"/>
    <n v="0"/>
    <s v="$81,037"/>
    <n v="252500"/>
    <n v="31"/>
    <s v="N"/>
    <m/>
    <m/>
    <s v="N"/>
    <s v="N"/>
    <s v=""/>
    <s v=""/>
    <m/>
    <s v=""/>
    <s v=""/>
    <m/>
    <s v=""/>
    <s v=""/>
    <m/>
    <m/>
    <s v="Emissions reduction target"/>
    <s v="Other Emission Reduction"/>
    <s v=""/>
    <s v="N"/>
    <s v="Yes"/>
    <s v="Yes"/>
    <s v="No"/>
    <s v="1,2"/>
    <s v=""/>
    <m/>
    <m/>
    <m/>
    <s v=""/>
    <s v="N"/>
    <s v=""/>
    <s v=""/>
    <m/>
    <m/>
    <m/>
    <s v="Not Specified"/>
    <s v="Not Specified"/>
    <s v="No"/>
    <s v="Y"/>
    <s v="&quot;Reduce absolute Scope 1 and Scope 2 global carbon emissions by 30%, as compared with 2019 baseline.&quot;_x000a__x000a_"/>
    <n v="2030"/>
    <m/>
    <m/>
    <m/>
    <m/>
    <m/>
    <n v="0"/>
    <n v="0"/>
    <n v="0"/>
    <n v="0"/>
    <n v="0"/>
    <n v="0"/>
    <n v="0"/>
    <n v="0"/>
    <n v="0"/>
    <n v="0"/>
    <n v="0"/>
    <n v="0"/>
    <n v="0"/>
    <n v="0"/>
    <n v="0"/>
    <n v="0"/>
    <n v="0"/>
    <n v="0"/>
    <n v="0"/>
    <n v="0"/>
    <n v="0"/>
    <n v="0"/>
    <n v="0"/>
    <n v="1"/>
    <n v="0"/>
    <n v="0"/>
    <n v="0"/>
    <n v="0"/>
    <n v="1"/>
  </r>
  <r>
    <n v="53"/>
    <n v="51"/>
    <s v="Kroger"/>
    <s v="Food and Drugstores"/>
    <x v="0"/>
    <s v="U.S."/>
    <s v="North America"/>
    <s v="$147,123"/>
    <s v="$2,665"/>
    <n v="0.23200000000000001"/>
    <s v="$52,616"/>
    <n v="409000"/>
    <n v="31"/>
    <s v="N"/>
    <m/>
    <m/>
    <s v="Y"/>
    <s v="N"/>
    <s v="Commitment removed"/>
    <s v=""/>
    <m/>
    <s v=""/>
    <s v=""/>
    <m/>
    <s v=""/>
    <s v=""/>
    <m/>
    <m/>
    <s v="Emissions reduction target"/>
    <s v="Other Emission Reduction"/>
    <s v=""/>
    <s v="N"/>
    <s v="Yes"/>
    <s v="Yes"/>
    <s v="Partial"/>
    <s v="1,2"/>
    <s v=""/>
    <m/>
    <m/>
    <m/>
    <s v=""/>
    <s v="N"/>
    <s v=""/>
    <s v=""/>
    <m/>
    <m/>
    <m/>
    <s v="Not Specified"/>
    <s v="Not Specified"/>
    <s v="No"/>
    <s v="Y"/>
    <s v="&quot;Kroger‚Äôs current goal is to reduce GHG emissions from our operations by 30% by 2030, from a 2018 baseline. The goal was developed using climate science, supporting a well-below 2¬∞C climate scenario according to the absolute contraction method.&quot; (page 39)"/>
    <n v="2030"/>
    <m/>
    <m/>
    <m/>
    <m/>
    <m/>
    <n v="0"/>
    <n v="0"/>
    <n v="0"/>
    <n v="0"/>
    <n v="0"/>
    <n v="0"/>
    <n v="0"/>
    <n v="0"/>
    <n v="0"/>
    <n v="0"/>
    <n v="0"/>
    <n v="0"/>
    <n v="0"/>
    <n v="0"/>
    <n v="0"/>
    <n v="0"/>
    <n v="0"/>
    <n v="0"/>
    <n v="0"/>
    <n v="0"/>
    <n v="0"/>
    <n v="0"/>
    <n v="0"/>
    <n v="1"/>
    <n v="0"/>
    <n v="0"/>
    <n v="0"/>
    <n v="0"/>
    <n v="1"/>
  </r>
  <r>
    <n v="54"/>
    <n v="64"/>
    <s v="BNP Paribas"/>
    <s v="Megabanks"/>
    <x v="6"/>
    <s v="France"/>
    <s v="Europe"/>
    <s v="$146,390.2"/>
    <s v="$12,639.8"/>
    <n v="6.5000000000000002E-2"/>
    <s v="$2,800,691.7"/>
    <n v="175853"/>
    <n v="31"/>
    <s v="N"/>
    <m/>
    <m/>
    <s v="Y"/>
    <s v="Y"/>
    <s v="Committed"/>
    <s v=""/>
    <n v="2030"/>
    <s v=""/>
    <s v=""/>
    <m/>
    <s v=""/>
    <s v=""/>
    <m/>
    <m/>
    <s v="Carbon neutral(ity)"/>
    <s v="Carbon Neutral"/>
    <s v="C"/>
    <s v="Y"/>
    <s v="Yes"/>
    <s v="Yes"/>
    <s v="Partial"/>
    <s v="1,2"/>
    <s v="&quot;Sustainability is at the core of the 2025 GTS strategic plan and is reinforced by the commitment of BNP Paribas to align its activities with a carbon neutrality trajectory by 2050&quot; (2022 climate change report, p13)."/>
    <n v="2050"/>
    <m/>
    <m/>
    <s v=""/>
    <s v="N"/>
    <s v=""/>
    <s v=""/>
    <m/>
    <m/>
    <m/>
    <s v="Yes"/>
    <s v="Yes (nature-based removals e.g. Forestation, soil carbon enhancement)"/>
    <s v="No"/>
    <s v="N"/>
    <s v=""/>
    <s v=""/>
    <m/>
    <m/>
    <m/>
    <m/>
    <m/>
    <n v="0"/>
    <n v="0"/>
    <n v="0"/>
    <n v="0"/>
    <n v="0"/>
    <n v="1"/>
    <n v="0"/>
    <n v="1"/>
    <n v="0"/>
    <n v="0"/>
    <n v="0"/>
    <n v="0"/>
    <n v="0"/>
    <n v="0"/>
    <n v="0"/>
    <n v="0"/>
    <n v="1"/>
    <n v="1"/>
    <n v="0"/>
    <n v="0"/>
    <n v="0"/>
    <n v="0"/>
    <n v="0"/>
    <n v="0"/>
    <n v="0"/>
    <n v="1"/>
    <n v="1"/>
    <n v="0"/>
    <n v="0"/>
  </r>
  <r>
    <n v="55"/>
    <n v="62"/>
    <s v="Banco Santander"/>
    <s v="Megabanks"/>
    <x v="6"/>
    <s v="Spain"/>
    <s v="Europe"/>
    <s v="$146,326.4"/>
    <s v="$13,597.9"/>
    <n v="0.13600000000000001"/>
    <s v="$1,902,134"/>
    <n v="206417"/>
    <n v="31"/>
    <s v="N"/>
    <m/>
    <m/>
    <s v="N"/>
    <s v="N"/>
    <s v=""/>
    <s v=""/>
    <m/>
    <s v=""/>
    <s v=""/>
    <m/>
    <s v=""/>
    <s v=""/>
    <m/>
    <m/>
    <s v="Net zero"/>
    <s v="Net Zero"/>
    <s v=""/>
    <s v="N"/>
    <s v="Yes"/>
    <s v="Yes"/>
    <s v="Yes"/>
    <s v="1,2,3"/>
    <s v=""/>
    <m/>
    <m/>
    <m/>
    <s v="C,V"/>
    <s v="Y"/>
    <s v="1,2,3"/>
    <s v="In order to be aligned with the Paris Agreement and with the aim of limiting global temperature increase to 1.5¬∞C, we have committed to be net zero in carbon emissions by 2050 also as part of the Net Zero Banking Alliance (NZBA)._x000a__x000a__x000a_This is done through:_x000a_- Contribute to limiting temperature increases to 1.5¬∫C in line with the NZBA and NZAMi_x000a_-Support our customers transition to a lowcarbon economy_x000a_- Remain carbon neutral and consume 100% electricity from renewable sources by 2025_x000a_-Manage climate and environmental risk according to regulatory and supervisory expectations &amp; setting sector portfolio alignment targets for 2030 in high-emissions portfolios. _x000a__x000a_(https://www.santander.com/content/dam/santander-com/en/documentos/informe-anual-de-sostenibilidad/2024/sustainability_statement-2024-en.pdf )_x000a_"/>
    <n v="2050"/>
    <m/>
    <m/>
    <s v="Yes"/>
    <s v="Yes (nature-based and CCS-based removals)"/>
    <s v="No"/>
    <s v="N"/>
    <s v=""/>
    <s v=""/>
    <m/>
    <m/>
    <m/>
    <m/>
    <m/>
    <n v="0"/>
    <n v="0"/>
    <n v="0"/>
    <n v="0"/>
    <n v="0"/>
    <n v="0"/>
    <n v="0"/>
    <n v="0"/>
    <n v="0"/>
    <n v="0"/>
    <n v="0"/>
    <n v="0"/>
    <n v="0"/>
    <n v="1"/>
    <n v="0"/>
    <n v="0"/>
    <n v="0"/>
    <n v="0"/>
    <n v="0"/>
    <n v="0"/>
    <n v="1"/>
    <n v="1"/>
    <n v="0"/>
    <n v="0"/>
    <n v="0"/>
    <n v="1"/>
    <n v="1"/>
    <n v="0"/>
    <n v="0"/>
  </r>
  <r>
    <n v="56"/>
    <n v="67"/>
    <s v="HSBC Holdings"/>
    <s v="Megabanks"/>
    <x v="6"/>
    <s v="Britain"/>
    <s v="Europe"/>
    <s v="$145,717"/>
    <s v="$23,979"/>
    <n v="1.9E-2"/>
    <s v="$3,017,048"/>
    <n v="211304"/>
    <n v="31"/>
    <s v="Y"/>
    <n v="2017"/>
    <n v="2030"/>
    <s v="N"/>
    <s v="N"/>
    <s v=""/>
    <s v=""/>
    <m/>
    <s v=""/>
    <s v=""/>
    <m/>
    <s v=""/>
    <s v=""/>
    <m/>
    <m/>
    <s v="Net zero"/>
    <s v="Net Zero"/>
    <s v=""/>
    <s v="N"/>
    <s v="Yes"/>
    <s v="Yes"/>
    <s v="Yes"/>
    <s v="1,2,3"/>
    <s v=""/>
    <m/>
    <m/>
    <m/>
    <s v="C,V"/>
    <s v="Y"/>
    <s v="1,2,3"/>
    <s v="We have revisited our ambition to take into account latest best practice guidance on carbon offsets. We are now focused on achieving net zero across our operations, travel and supply chain by 2050. [2024 Annual Report, p42] ....we are now focused on actions to cut emissions across these areas as part of our overall ambition to become net zero by 2050. [2024 Annual Report, p58]._x000a__x000a_&quot;we expect to update our net zero transition plan in the second half of 2025, taking into consideration latest scientific methodologies, climate-related policy measures and real-world progress.&quot;_x000a_https://www.hsbc.com/who-we-are/our-climate-strategy/our-net-zero-transition-plan "/>
    <n v="2050"/>
    <m/>
    <m/>
    <s v="Yes"/>
    <s v="Yes (unspecified)"/>
    <s v="No"/>
    <s v="N"/>
    <s v=""/>
    <s v=""/>
    <m/>
    <m/>
    <m/>
    <m/>
    <m/>
    <n v="0"/>
    <n v="1"/>
    <n v="0"/>
    <n v="1"/>
    <n v="0"/>
    <n v="0"/>
    <n v="0"/>
    <n v="0"/>
    <n v="0"/>
    <n v="0"/>
    <n v="0"/>
    <n v="0"/>
    <n v="0"/>
    <n v="1"/>
    <n v="0"/>
    <n v="0"/>
    <n v="0"/>
    <n v="0"/>
    <n v="0"/>
    <n v="0"/>
    <n v="1"/>
    <n v="1"/>
    <n v="0"/>
    <n v="0"/>
    <n v="0"/>
    <n v="1"/>
    <n v="1"/>
    <n v="0"/>
    <n v="0"/>
  </r>
  <r>
    <n v="57"/>
    <n v="52"/>
    <s v="Phillips 66"/>
    <s v="Petroleum Refining"/>
    <x v="3"/>
    <s v="U.S."/>
    <s v="North America"/>
    <s v="$145,496"/>
    <s v="$2,117"/>
    <n v="-0.69799999999999995"/>
    <s v="$72,582"/>
    <n v="13200"/>
    <n v="13"/>
    <s v="N"/>
    <m/>
    <m/>
    <s v="N"/>
    <s v="N"/>
    <s v=""/>
    <s v=""/>
    <m/>
    <s v=""/>
    <s v=""/>
    <m/>
    <s v=""/>
    <s v=""/>
    <m/>
    <m/>
    <s v="Emissions intensity target"/>
    <s v="Other Emission Reduction"/>
    <s v=""/>
    <s v="N"/>
    <s v="Yes"/>
    <s v="Yes"/>
    <s v="Yes"/>
    <s v="1,2,3"/>
    <s v=""/>
    <m/>
    <m/>
    <m/>
    <s v=""/>
    <s v="N"/>
    <s v=""/>
    <s v=""/>
    <m/>
    <m/>
    <m/>
    <s v="Not Specified"/>
    <s v="Yes (CCS-based removals e.g. BECCS, DACCS)"/>
    <s v="No"/>
    <s v="Y"/>
    <s v="MANUFACTURING EMISSIONS INTENSITY (Scope 1 and 2 Metric Tons of CO2e/MBOE): 50% reduction by 2050 with baseline year 2019_x000a_https://www.phillips66.com/sustainability/our-targets/ _x000a_https://phillips66.widen.net/s/xrz9pvmmvh/eyassurance-review-report"/>
    <n v="2050"/>
    <m/>
    <m/>
    <m/>
    <m/>
    <m/>
    <n v="0"/>
    <n v="0"/>
    <n v="0"/>
    <n v="0"/>
    <n v="0"/>
    <n v="0"/>
    <n v="0"/>
    <n v="0"/>
    <n v="0"/>
    <n v="0"/>
    <n v="0"/>
    <n v="0"/>
    <n v="0"/>
    <n v="0"/>
    <n v="0"/>
    <n v="0"/>
    <n v="0"/>
    <n v="0"/>
    <n v="0"/>
    <n v="0"/>
    <n v="0"/>
    <n v="0"/>
    <n v="0"/>
    <n v="0"/>
    <n v="1"/>
    <n v="0"/>
    <n v="0"/>
    <n v="0"/>
    <n v="1"/>
  </r>
  <r>
    <n v="58"/>
    <n v="55"/>
    <s v="China Mobile Communications"/>
    <s v="Telecommunications"/>
    <x v="9"/>
    <s v="China"/>
    <s v="Asia"/>
    <s v="$145,239.9"/>
    <s v="$14,698.8"/>
    <n v="-3.5999999999999997E-2"/>
    <s v="$350,174.2"/>
    <n v="456965"/>
    <n v="25"/>
    <s v="N"/>
    <m/>
    <m/>
    <s v="N"/>
    <s v="N"/>
    <s v=""/>
    <s v=""/>
    <m/>
    <s v=""/>
    <s v=""/>
    <m/>
    <s v=""/>
    <s v=""/>
    <m/>
    <m/>
    <s v="Emissions intensity target"/>
    <s v="Other Emission Reduction"/>
    <s v=""/>
    <s v="N"/>
    <s v="Yes"/>
    <s v="Yes"/>
    <s v="No"/>
    <s v="1,2"/>
    <s v=""/>
    <m/>
    <m/>
    <m/>
    <s v=""/>
    <s v="N"/>
    <s v=""/>
    <s v=""/>
    <m/>
    <m/>
    <m/>
    <s v="Not Specified"/>
    <s v="Not Specified"/>
    <s v="No"/>
    <s v="Y"/>
    <s v="‚ÄòBased on likely climate-related impact on our future operations, we pledge to reduce Scope 1 and Scope 2 GHG emission intensity by 20% by 2025 from the 2020 baseline.‚Äô p42"/>
    <n v="2025"/>
    <m/>
    <m/>
    <m/>
    <m/>
    <m/>
    <n v="0"/>
    <n v="0"/>
    <n v="0"/>
    <n v="0"/>
    <n v="0"/>
    <n v="0"/>
    <n v="0"/>
    <n v="0"/>
    <n v="0"/>
    <n v="0"/>
    <n v="0"/>
    <n v="0"/>
    <n v="0"/>
    <n v="0"/>
    <n v="0"/>
    <n v="0"/>
    <n v="0"/>
    <n v="0"/>
    <n v="0"/>
    <n v="0"/>
    <n v="0"/>
    <n v="0"/>
    <n v="0"/>
    <n v="1"/>
    <n v="0"/>
    <n v="0"/>
    <n v="0"/>
    <n v="0"/>
    <n v="1"/>
  </r>
  <r>
    <n v="59"/>
    <n v="57"/>
    <s v="Honda Motor"/>
    <s v="Motor Vehicles"/>
    <x v="7"/>
    <s v="Japan"/>
    <s v="Asia"/>
    <s v="$142,273.6"/>
    <s v="$5,482.9"/>
    <n v="-0.28399999999999997"/>
    <s v="$205,323"/>
    <n v="194173"/>
    <n v="31"/>
    <s v="N"/>
    <m/>
    <m/>
    <s v="N"/>
    <s v="N"/>
    <s v=""/>
    <s v=""/>
    <m/>
    <s v=""/>
    <s v=""/>
    <m/>
    <s v=""/>
    <s v=""/>
    <m/>
    <m/>
    <s v="Carbon neutral(ity)"/>
    <s v="Carbon Neutral"/>
    <s v="C,V"/>
    <s v="Y"/>
    <s v="Yes"/>
    <s v="Yes"/>
    <s v="Yes"/>
    <s v="1,2,3"/>
    <s v="Our company aim for ‚Äúcarbon neutrality by 2050‚Äù across the entire product lifecycle, and is focusing on the four materialities and is prioritizing ‚Äúaddressing climate change‚Äù and ‚Äúaddressing energy issues.&quot;"/>
    <n v="2050"/>
    <m/>
    <m/>
    <s v=""/>
    <s v="N"/>
    <s v=""/>
    <s v=""/>
    <m/>
    <m/>
    <m/>
    <s v="Yes"/>
    <s v="Not Specified"/>
    <s v="No"/>
    <s v="N"/>
    <s v=""/>
    <s v=""/>
    <m/>
    <m/>
    <m/>
    <m/>
    <m/>
    <n v="0"/>
    <n v="0"/>
    <n v="0"/>
    <n v="0"/>
    <n v="0"/>
    <n v="0"/>
    <n v="0"/>
    <n v="0"/>
    <n v="0"/>
    <n v="0"/>
    <n v="0"/>
    <n v="0"/>
    <n v="0"/>
    <n v="0"/>
    <n v="0"/>
    <n v="0"/>
    <n v="1"/>
    <n v="1"/>
    <n v="0"/>
    <n v="0"/>
    <n v="0"/>
    <n v="0"/>
    <n v="0"/>
    <n v="0"/>
    <n v="0"/>
    <n v="1"/>
    <n v="1"/>
    <n v="0"/>
    <n v="0"/>
  </r>
  <r>
    <n v="60"/>
    <n v="50"/>
    <s v="Marathon Petroleum"/>
    <s v="Petroleum Refining"/>
    <x v="3"/>
    <s v="U.S."/>
    <s v="North America"/>
    <s v="$140,412"/>
    <s v="$3,445"/>
    <n v="-0.64400000000000002"/>
    <s v="$78,858"/>
    <n v="18300"/>
    <n v="14"/>
    <s v="N"/>
    <m/>
    <m/>
    <s v="N"/>
    <s v="N"/>
    <s v=""/>
    <s v=""/>
    <m/>
    <s v=""/>
    <s v=""/>
    <m/>
    <s v=""/>
    <s v=""/>
    <m/>
    <m/>
    <s v="Emissions intensity target"/>
    <s v="Other Emission Reduction"/>
    <s v=""/>
    <s v="N"/>
    <s v="Yes"/>
    <s v="Yes"/>
    <s v="Partial"/>
    <s v="1,2"/>
    <s v=""/>
    <m/>
    <m/>
    <m/>
    <s v=""/>
    <s v="N"/>
    <s v=""/>
    <s v=""/>
    <m/>
    <m/>
    <m/>
    <s v="Not Specified"/>
    <s v="Yes (nature-based and CCS-based removals)"/>
    <s v="No"/>
    <s v="Y"/>
    <s v="30% reduction of scope 1 and 2 GHG emissions intensity by 2030 from 2014 levels; 15% reduction of scope 3 - category 11 GHG  emissions by 2030  from 2019 levels"/>
    <n v="2035"/>
    <m/>
    <m/>
    <m/>
    <m/>
    <m/>
    <n v="0"/>
    <n v="0"/>
    <n v="0"/>
    <n v="0"/>
    <n v="0"/>
    <n v="0"/>
    <n v="0"/>
    <n v="0"/>
    <n v="0"/>
    <n v="0"/>
    <n v="0"/>
    <n v="0"/>
    <n v="0"/>
    <n v="0"/>
    <n v="0"/>
    <n v="0"/>
    <n v="0"/>
    <n v="0"/>
    <n v="0"/>
    <n v="0"/>
    <n v="0"/>
    <n v="0"/>
    <n v="0"/>
    <n v="0"/>
    <n v="1"/>
    <n v="0"/>
    <n v="0"/>
    <n v="0"/>
    <n v="1"/>
  </r>
  <r>
    <n v="61"/>
    <n v="63"/>
    <s v="China Communications Construction"/>
    <s v="Engineering &amp; Construction"/>
    <x v="8"/>
    <s v="China"/>
    <s v="Asia"/>
    <s v="$139,229"/>
    <s v="$937"/>
    <n v="-0.44"/>
    <s v="$371,057.2"/>
    <n v="204994"/>
    <n v="18"/>
    <s v="N"/>
    <m/>
    <m/>
    <s v="N"/>
    <s v="N"/>
    <s v=""/>
    <s v=""/>
    <m/>
    <s v=""/>
    <s v=""/>
    <m/>
    <s v=""/>
    <s v=""/>
    <m/>
    <m/>
    <s v="Other"/>
    <s v="Other Emission Reduction"/>
    <s v=""/>
    <s v="N"/>
    <s v="No"/>
    <s v="No"/>
    <s v="No"/>
    <s v=""/>
    <s v=""/>
    <m/>
    <m/>
    <m/>
    <s v=""/>
    <s v="N"/>
    <s v=""/>
    <s v=""/>
    <m/>
    <m/>
    <m/>
    <s v="No"/>
    <s v="No"/>
    <s v="No"/>
    <s v="Y"/>
    <s v="CCCC will significantly reduce carbon emission in key areas, make significant breakthroughs in green and low-carbon technologies, significantly increase the scale of green and low-carbon industries, and reach peak carbon emissions in infrastructure construction by 2030 and in equipment manufacturing by 2028."/>
    <s v=""/>
    <m/>
    <m/>
    <m/>
    <m/>
    <m/>
    <n v="0"/>
    <n v="0"/>
    <n v="0"/>
    <n v="0"/>
    <n v="0"/>
    <n v="0"/>
    <n v="0"/>
    <n v="0"/>
    <n v="0"/>
    <n v="0"/>
    <n v="0"/>
    <n v="0"/>
    <n v="0"/>
    <n v="0"/>
    <n v="0"/>
    <n v="0"/>
    <n v="0"/>
    <n v="0"/>
    <n v="0"/>
    <n v="0"/>
    <n v="0"/>
    <n v="0"/>
    <n v="0"/>
    <n v="0"/>
    <n v="1"/>
    <n v="0"/>
    <n v="0"/>
    <n v="1"/>
    <n v="0"/>
  </r>
  <r>
    <n v="62"/>
    <n v="71"/>
    <s v="CITIC Group"/>
    <s v="Diversified Financials"/>
    <x v="6"/>
    <s v="China"/>
    <s v="Asia"/>
    <s v="$138,940.6"/>
    <s v="$3,953.1"/>
    <n v="-4.2000000000000003E-2"/>
    <s v="$1,690,451.4"/>
    <n v="214660"/>
    <n v="17"/>
    <s v="N"/>
    <m/>
    <m/>
    <s v="N"/>
    <s v="N"/>
    <s v=""/>
    <s v=""/>
    <m/>
    <s v=""/>
    <s v=""/>
    <m/>
    <s v=""/>
    <s v=""/>
    <m/>
    <m/>
    <s v="Carbon neutral(ity)"/>
    <s v="Carbon Neutral"/>
    <s v="C,V"/>
    <s v="Y"/>
    <s v="Yes"/>
    <s v="Yes"/>
    <s v="Yes"/>
    <s v="1,2,3"/>
    <s v="_x000a_&quot;2060: Achieve the comprehensive integration of a green, low-carbon and recycling industrial system and a clean, low-carbon, safe and efficient energy system, with energy utilization efficiency aligning with world-leading enterprises.&quot;"/>
    <n v="2060"/>
    <m/>
    <m/>
    <s v=""/>
    <s v="N"/>
    <s v=""/>
    <s v=""/>
    <m/>
    <m/>
    <m/>
    <s v="Not Specified"/>
    <s v="Yes (CCS-based removals e.g. BECCS, DACCS)"/>
    <s v="No"/>
    <s v="N"/>
    <s v=""/>
    <s v=""/>
    <m/>
    <m/>
    <m/>
    <m/>
    <m/>
    <n v="0"/>
    <n v="0"/>
    <n v="0"/>
    <n v="0"/>
    <n v="0"/>
    <n v="0"/>
    <n v="0"/>
    <n v="0"/>
    <n v="0"/>
    <n v="0"/>
    <n v="0"/>
    <n v="0"/>
    <n v="0"/>
    <n v="0"/>
    <n v="0"/>
    <n v="0"/>
    <n v="1"/>
    <n v="1"/>
    <n v="0"/>
    <n v="0"/>
    <n v="0"/>
    <n v="0"/>
    <n v="0"/>
    <n v="0"/>
    <n v="0"/>
    <n v="0"/>
    <n v="1"/>
    <n v="0"/>
    <n v="1"/>
  </r>
  <r>
    <n v="63"/>
    <n v="70"/>
    <s v="Alibaba Group Holding"/>
    <s v="Internet Services and Retailing"/>
    <x v="0"/>
    <s v="China"/>
    <s v="Asia"/>
    <s v="$138,065"/>
    <s v="$18,029.4"/>
    <n v="0.61499999999999999"/>
    <s v="$248,629.1"/>
    <n v="124320"/>
    <n v="9"/>
    <s v="N"/>
    <m/>
    <m/>
    <s v="Y"/>
    <s v="N"/>
    <s v="Commitment removed"/>
    <s v=""/>
    <m/>
    <s v=""/>
    <s v=""/>
    <m/>
    <s v="N"/>
    <s v="Commitment removed"/>
    <m/>
    <m/>
    <s v="Carbon neutral(ity)"/>
    <s v="Carbon Neutral"/>
    <s v="C,V"/>
    <s v="Y"/>
    <s v="Yes"/>
    <s v="Yes"/>
    <s v="Yes"/>
    <s v="1,2,3"/>
    <s v="In 2021, we set the goals of: (1) achieving carbon neutrality in our own operations by 2030; (2) halving the net emissions intensity in the value chain by 2030 (cf. 2024 Alibaba Group ESG Report, p. 9) Baseline year - Jan 2020 - Dec 2020 (cf. 2024 Alibaba Group ESG Report, p. 27). "/>
    <n v="2030"/>
    <m/>
    <m/>
    <s v=""/>
    <s v="N"/>
    <s v="Achieve Net Zero emissions in company operations by 2040."/>
    <s v="Engage top suppliers to set science-based carbon reduction targets by 2026."/>
    <m/>
    <m/>
    <m/>
    <s v="Not Specified"/>
    <s v="Yes (nature-based and CCS-based removals)"/>
    <s v="No"/>
    <s v="N"/>
    <s v=""/>
    <s v=""/>
    <m/>
    <m/>
    <m/>
    <m/>
    <m/>
    <n v="0"/>
    <n v="0"/>
    <n v="0"/>
    <n v="0"/>
    <n v="0"/>
    <n v="0"/>
    <n v="0"/>
    <n v="0"/>
    <n v="0"/>
    <n v="0"/>
    <n v="0"/>
    <n v="0"/>
    <n v="0"/>
    <n v="0"/>
    <n v="0"/>
    <n v="1"/>
    <n v="0"/>
    <n v="1"/>
    <n v="0"/>
    <n v="0"/>
    <n v="0"/>
    <n v="0"/>
    <n v="0"/>
    <n v="0"/>
    <n v="0"/>
    <n v="0"/>
    <n v="1"/>
    <n v="0"/>
    <n v="1"/>
  </r>
  <r>
    <n v="64"/>
    <n v="68"/>
    <s v="Verizon Communications"/>
    <s v="Telecommunications"/>
    <x v="9"/>
    <s v="U.S."/>
    <s v="North America"/>
    <s v="$134,788"/>
    <s v="$17,506"/>
    <n v="0.50700000000000001"/>
    <s v="$384,711"/>
    <n v="99600"/>
    <n v="31"/>
    <s v="Y"/>
    <n v="2024"/>
    <n v="2030"/>
    <s v="N"/>
    <s v="N"/>
    <s v=""/>
    <s v=""/>
    <m/>
    <s v=""/>
    <s v=""/>
    <m/>
    <s v=""/>
    <s v=""/>
    <m/>
    <m/>
    <s v="Net zero"/>
    <s v="Net Zero"/>
    <s v=""/>
    <s v="N"/>
    <s v="Yes"/>
    <s v="Yes"/>
    <s v="Yes"/>
    <s v="1,2,3"/>
    <s v=""/>
    <m/>
    <m/>
    <m/>
    <s v="C,V"/>
    <s v="Y"/>
    <s v="1,2,3"/>
    <s v="Verizon has committed to set an SBTi-approved target to reach net-zero GHG emissions across our value chain (scopes 1, 2 and 3) by 2050._x000d__x000a__x000d__x000a_From website (https://web.archive.org/web/20250713122219/https://www.verizon.com/about/responsibility/sustainability)"/>
    <n v="2050"/>
    <m/>
    <m/>
    <s v="Not Specified"/>
    <s v="Yes (unspecified)"/>
    <s v="No"/>
    <s v="N"/>
    <s v=""/>
    <s v=""/>
    <m/>
    <m/>
    <m/>
    <m/>
    <m/>
    <n v="0"/>
    <n v="1"/>
    <n v="0"/>
    <n v="1"/>
    <n v="0"/>
    <n v="0"/>
    <n v="0"/>
    <n v="0"/>
    <n v="0"/>
    <n v="0"/>
    <n v="0"/>
    <n v="0"/>
    <n v="0"/>
    <n v="1"/>
    <n v="0"/>
    <n v="0"/>
    <n v="0"/>
    <n v="0"/>
    <n v="0"/>
    <n v="0"/>
    <n v="1"/>
    <n v="1"/>
    <n v="0"/>
    <n v="0"/>
    <n v="0"/>
    <n v="0"/>
    <n v="1"/>
    <n v="0"/>
    <n v="1"/>
  </r>
  <r>
    <n v="65"/>
    <n v="56"/>
    <s v="China National Offshore Oil"/>
    <s v="Mining, Crude-Oil Production"/>
    <x v="2"/>
    <s v="China"/>
    <s v="Asia"/>
    <s v="$130,832"/>
    <s v="$14,772.8"/>
    <n v="1.4999999999999999E-2"/>
    <s v="$231,744.6"/>
    <n v="85957"/>
    <n v="19"/>
    <s v="N"/>
    <m/>
    <m/>
    <s v="N"/>
    <s v="N"/>
    <s v=""/>
    <s v=""/>
    <m/>
    <s v=""/>
    <s v=""/>
    <m/>
    <s v=""/>
    <s v=""/>
    <m/>
    <m/>
    <s v="Other"/>
    <s v="Other Emission Reduction"/>
    <s v=""/>
    <s v="N"/>
    <s v="Not Specified"/>
    <s v="Not Specified"/>
    <s v="Not Specified"/>
    <s v=""/>
    <s v=""/>
    <m/>
    <m/>
    <m/>
    <s v=""/>
    <s v="N"/>
    <s v=""/>
    <s v=""/>
    <m/>
    <m/>
    <m/>
    <s v="Yes"/>
    <s v="Yes (CCS-based removals e.g. BECCS, DACCS)"/>
    <s v="No"/>
    <s v="Y"/>
    <s v="&quot;From 2021 to 2025, we will reduce cumulative carbon reductions by over 1.5 million tons&quot; (2020 ESG report, p.11)_x000d__x000a_&quot;By 2025, we plan to achieve a cumulative emission reduction of more than 1.5 million tons of carbon dioxide equivalent.&quot; (2023 ESG report, p.59)"/>
    <n v="2025"/>
    <m/>
    <m/>
    <m/>
    <m/>
    <m/>
    <n v="0"/>
    <n v="0"/>
    <n v="0"/>
    <n v="0"/>
    <n v="0"/>
    <n v="0"/>
    <n v="0"/>
    <n v="0"/>
    <n v="0"/>
    <n v="0"/>
    <n v="0"/>
    <n v="0"/>
    <n v="0"/>
    <n v="0"/>
    <n v="0"/>
    <n v="0"/>
    <n v="0"/>
    <n v="0"/>
    <n v="0"/>
    <n v="0"/>
    <n v="0"/>
    <n v="0"/>
    <n v="0"/>
    <n v="1"/>
    <n v="0"/>
    <n v="1"/>
    <n v="0"/>
    <n v="0"/>
    <n v="0"/>
  </r>
  <r>
    <n v="66"/>
    <n v="222"/>
    <s v="Nvidia"/>
    <s v="Semiconductors"/>
    <x v="5"/>
    <s v="U.S."/>
    <s v="North America"/>
    <s v="$130,497"/>
    <s v="$72,880"/>
    <n v="1.4490000000000001"/>
    <s v="$111,601"/>
    <n v="36000"/>
    <n v="2"/>
    <s v="N"/>
    <m/>
    <m/>
    <s v="Y"/>
    <s v="Y"/>
    <s v="Targets set"/>
    <s v="1.5°C "/>
    <n v="2030"/>
    <s v=""/>
    <s v=""/>
    <m/>
    <s v=""/>
    <s v=""/>
    <m/>
    <m/>
    <s v="Emissions reduction target"/>
    <s v="Other Emission Reduction"/>
    <s v=""/>
    <s v="N"/>
    <s v="Yes"/>
    <s v="Yes"/>
    <s v="Yes"/>
    <s v="1,2,3"/>
    <s v=""/>
    <m/>
    <m/>
    <m/>
    <s v=""/>
    <s v="N"/>
    <s v=""/>
    <s v=""/>
    <m/>
    <m/>
    <m/>
    <s v="Not Specified"/>
    <s v="Not Specified"/>
    <s v="No"/>
    <s v="Y"/>
    <s v="We commit to the following science-_x000a_based targets from a FY23 base year:_x000a_&gt; To reduce absolute scope 1 and 2 _x000a_emissions 50% by FY30"/>
    <n v="2030"/>
    <m/>
    <m/>
    <m/>
    <m/>
    <m/>
    <n v="0"/>
    <n v="0"/>
    <n v="0"/>
    <n v="0"/>
    <n v="0"/>
    <n v="1"/>
    <n v="0"/>
    <n v="1"/>
    <n v="0"/>
    <n v="0"/>
    <n v="0"/>
    <n v="0"/>
    <n v="0"/>
    <n v="0"/>
    <n v="0"/>
    <n v="0"/>
    <n v="0"/>
    <n v="0"/>
    <n v="0"/>
    <n v="0"/>
    <n v="0"/>
    <n v="0"/>
    <n v="0"/>
    <n v="1"/>
    <n v="0"/>
    <n v="0"/>
    <n v="1"/>
    <n v="0"/>
    <n v="1"/>
  </r>
  <r>
    <n v="67"/>
    <n v="72"/>
    <s v="China Resources"/>
    <s v="Diversified Financials"/>
    <x v="6"/>
    <s v="China"/>
    <s v="Asia"/>
    <s v="$129,623.5"/>
    <s v="$3,638.1"/>
    <n v="-4.2000000000000003E-2"/>
    <s v="$371,795.6"/>
    <n v="396087"/>
    <n v="16"/>
    <s v="N"/>
    <m/>
    <m/>
    <s v="N"/>
    <s v="N"/>
    <s v=""/>
    <s v=""/>
    <m/>
    <s v=""/>
    <s v=""/>
    <m/>
    <s v=""/>
    <s v=""/>
    <m/>
    <m/>
    <s v="Emissions reduction target"/>
    <s v="Other Emission Reduction"/>
    <s v=""/>
    <s v="N"/>
    <s v="Not Specified"/>
    <s v="Not Specified"/>
    <s v="No"/>
    <s v=""/>
    <s v=""/>
    <m/>
    <m/>
    <m/>
    <s v=""/>
    <s v="N"/>
    <s v=""/>
    <s v=""/>
    <m/>
    <m/>
    <m/>
    <s v="Not Specified"/>
    <s v="Not Specified"/>
    <s v="No"/>
    <s v="Y"/>
    <s v="Target for 2025 is to &quot;lower the carbon dioxide emission intensity by 10% compared with that of 2020.&quot; "/>
    <n v="2025"/>
    <m/>
    <m/>
    <m/>
    <m/>
    <m/>
    <n v="0"/>
    <n v="0"/>
    <n v="0"/>
    <n v="0"/>
    <n v="0"/>
    <n v="0"/>
    <n v="0"/>
    <n v="0"/>
    <n v="0"/>
    <n v="0"/>
    <n v="0"/>
    <n v="0"/>
    <n v="0"/>
    <n v="0"/>
    <n v="0"/>
    <n v="0"/>
    <n v="0"/>
    <n v="0"/>
    <n v="0"/>
    <n v="0"/>
    <n v="0"/>
    <n v="0"/>
    <n v="0"/>
    <n v="1"/>
    <n v="0"/>
    <n v="0"/>
    <n v="0"/>
    <n v="0"/>
    <n v="1"/>
  </r>
  <r>
    <n v="68"/>
    <n v="73"/>
    <s v="Hyundai Motor"/>
    <s v="Motor Vehicles"/>
    <x v="7"/>
    <s v="South Korea"/>
    <s v="Asia"/>
    <s v="$128,501.8"/>
    <s v="$9,186.2"/>
    <n v="3.0000000000000001E-3"/>
    <s v="$230,072.3"/>
    <n v="75137"/>
    <n v="30"/>
    <s v="Y"/>
    <n v="2022"/>
    <n v="2045"/>
    <s v="Y"/>
    <s v="Y"/>
    <s v="Committed"/>
    <s v=""/>
    <n v="2030"/>
    <s v=""/>
    <s v=""/>
    <m/>
    <s v=""/>
    <s v=""/>
    <m/>
    <m/>
    <s v="Carbon neutral(ity)"/>
    <s v="Carbon Neutral"/>
    <s v="C"/>
    <s v="Y"/>
    <s v="Yes"/>
    <s v="Yes"/>
    <s v="Not Specified"/>
    <s v="1,2"/>
    <s v="At the IAA Mobility held in Munich in September 2021, we presented our strategies to become carbon neutral by 2045, focusing on electrification and hydrogen society. we have made it our goal to become carbon neutral across all stages including parts procurement, production, and vehicle operation by 2045. _x000a_https://www.hyundai.com/content/dam/hyundai/ww/en/images/company/sustainability/carbon-neutrality-roadmap/hmc-2021-carbon-neutral-white-paper-en.pdf"/>
    <n v="2045"/>
    <m/>
    <m/>
    <s v=""/>
    <s v="N"/>
    <s v=""/>
    <s v=""/>
    <m/>
    <m/>
    <m/>
    <s v="Not Specified"/>
    <s v="Yes (CCS-based removals e.g. BECCS, DACCS)"/>
    <s v="No"/>
    <s v="N"/>
    <s v=""/>
    <s v=""/>
    <m/>
    <m/>
    <m/>
    <m/>
    <m/>
    <n v="0"/>
    <n v="0"/>
    <n v="1"/>
    <n v="1"/>
    <n v="0"/>
    <n v="1"/>
    <n v="0"/>
    <n v="1"/>
    <n v="0"/>
    <n v="0"/>
    <n v="0"/>
    <n v="0"/>
    <n v="0"/>
    <n v="0"/>
    <n v="0"/>
    <n v="0"/>
    <n v="1"/>
    <n v="1"/>
    <n v="0"/>
    <n v="0"/>
    <n v="0"/>
    <n v="0"/>
    <n v="0"/>
    <n v="0"/>
    <n v="0"/>
    <n v="0"/>
    <n v="1"/>
    <n v="0"/>
    <n v="1"/>
  </r>
  <r>
    <n v="69"/>
    <n v="49"/>
    <s v="Electricite de France"/>
    <s v="Utilities"/>
    <x v="1"/>
    <s v="France"/>
    <s v="Europe"/>
    <s v="$128,355.1"/>
    <s v="$12,334.8"/>
    <n v="0.13900000000000001"/>
    <s v="$378,137.3"/>
    <n v="181850"/>
    <n v="31"/>
    <s v="N"/>
    <m/>
    <m/>
    <s v="Y"/>
    <s v="Y"/>
    <s v="Targets set"/>
    <s v="Well-below 2Â°C"/>
    <n v="2030"/>
    <s v=""/>
    <s v=""/>
    <m/>
    <s v="N"/>
    <s v="Commitment removed"/>
    <m/>
    <m/>
    <s v="Net zero"/>
    <s v="Net Zero"/>
    <s v=""/>
    <s v="N"/>
    <s v="Yes"/>
    <s v="Yes"/>
    <s v="Yes"/>
    <s v="1,2,3"/>
    <s v=""/>
    <m/>
    <m/>
    <m/>
    <s v="C,V"/>
    <s v="Y"/>
    <s v="1,2,3"/>
    <n v="2020"/>
    <n v="2050"/>
    <m/>
    <m/>
    <s v="No"/>
    <s v="Yes (nature-based and CCS-based removals)"/>
    <s v=""/>
    <s v="N"/>
    <s v=""/>
    <s v=""/>
    <m/>
    <m/>
    <m/>
    <m/>
    <m/>
    <n v="0"/>
    <n v="0"/>
    <n v="0"/>
    <n v="0"/>
    <n v="0"/>
    <n v="1"/>
    <n v="0"/>
    <n v="1"/>
    <n v="0"/>
    <n v="0"/>
    <n v="0"/>
    <n v="0"/>
    <n v="0"/>
    <n v="1"/>
    <n v="0"/>
    <n v="0"/>
    <n v="0"/>
    <n v="0"/>
    <n v="0"/>
    <n v="0"/>
    <n v="1"/>
    <n v="1"/>
    <n v="0"/>
    <n v="0"/>
    <n v="0"/>
    <n v="0"/>
    <n v="1"/>
    <n v="1"/>
    <n v="0"/>
  </r>
  <r>
    <n v="70"/>
    <n v="87"/>
    <s v="Goldman Sachs Group"/>
    <s v="Megabanks"/>
    <x v="6"/>
    <s v="U.S."/>
    <s v="North America"/>
    <s v="$126,853"/>
    <s v="$14,276"/>
    <n v="0.67600000000000005"/>
    <s v="$1,675,972"/>
    <n v="46500"/>
    <n v="26"/>
    <s v="Y"/>
    <n v="2015"/>
    <n v="2021"/>
    <s v="N"/>
    <s v="N"/>
    <s v=""/>
    <s v=""/>
    <m/>
    <s v=""/>
    <s v=""/>
    <m/>
    <s v=""/>
    <s v=""/>
    <m/>
    <m/>
    <s v="Net zero"/>
    <s v="Net Zero"/>
    <s v=""/>
    <s v="N"/>
    <s v="Yes"/>
    <s v="Yes"/>
    <s v="Not Specified"/>
    <s v="1,2"/>
    <s v=""/>
    <m/>
    <m/>
    <m/>
    <s v="C"/>
    <s v="Y"/>
    <s v="1,2"/>
    <s v="&quot;2021: Committed to aligning our financing activities with a net zero by 2050 pathway and expanded our operational commitment to target net zero for our supply chain&quot; (P.7, 2023 Sustainability Report)"/>
    <n v="2050"/>
    <m/>
    <m/>
    <s v="Yes"/>
    <s v="Not Specified"/>
    <s v="No"/>
    <s v="N"/>
    <s v=""/>
    <s v=""/>
    <m/>
    <m/>
    <m/>
    <m/>
    <m/>
    <n v="1"/>
    <n v="0"/>
    <n v="0"/>
    <n v="1"/>
    <n v="0"/>
    <n v="0"/>
    <n v="0"/>
    <n v="0"/>
    <n v="0"/>
    <n v="0"/>
    <n v="0"/>
    <n v="0"/>
    <n v="0"/>
    <n v="1"/>
    <n v="0"/>
    <n v="0"/>
    <n v="0"/>
    <n v="0"/>
    <n v="0"/>
    <n v="0"/>
    <n v="1"/>
    <n v="1"/>
    <n v="0"/>
    <n v="0"/>
    <n v="0"/>
    <n v="1"/>
    <n v="1"/>
    <n v="0"/>
    <n v="0"/>
  </r>
  <r>
    <n v="71"/>
    <n v="80"/>
    <s v="Wells Fargo"/>
    <s v="Commercial Banks"/>
    <x v="6"/>
    <s v="U.S."/>
    <s v="North America"/>
    <s v="$125,397"/>
    <s v="$19,722"/>
    <n v="0.03"/>
    <s v="$1,929,845"/>
    <n v="217502"/>
    <n v="28"/>
    <s v="N"/>
    <m/>
    <m/>
    <s v="N"/>
    <s v="N"/>
    <s v=""/>
    <s v=""/>
    <m/>
    <s v=""/>
    <s v=""/>
    <m/>
    <s v=""/>
    <s v=""/>
    <m/>
    <m/>
    <s v="Emissions reduction target"/>
    <s v="Other Emission Reduction"/>
    <s v=""/>
    <s v="N"/>
    <s v="Yes"/>
    <s v="Yes"/>
    <s v="No"/>
    <s v="1,2"/>
    <s v=""/>
    <m/>
    <m/>
    <m/>
    <s v=""/>
    <s v="N"/>
    <s v=""/>
    <s v=""/>
    <m/>
    <m/>
    <m/>
    <s v="Yes"/>
    <s v="Not Specified"/>
    <s v="No"/>
    <s v="Y"/>
    <s v="&quot;Wells Fargo has set operational sustainability goals for 2030: Reducing GHG emissions (Scope 1 and Scope 2) from 2019 by 70%&quot; (Wells Fargo Sustainability &amp; Governance Report, pg. 10: https://www08.wellsfargomedia.com/assets/pdf/about/corporate-responsibility/sustainability-and-governance-report.pdf)."/>
    <n v="2030"/>
    <m/>
    <m/>
    <m/>
    <m/>
    <m/>
    <n v="0"/>
    <n v="0"/>
    <n v="0"/>
    <n v="0"/>
    <n v="0"/>
    <n v="0"/>
    <n v="0"/>
    <n v="0"/>
    <n v="0"/>
    <n v="0"/>
    <n v="0"/>
    <n v="0"/>
    <n v="0"/>
    <n v="0"/>
    <n v="0"/>
    <n v="0"/>
    <n v="0"/>
    <n v="0"/>
    <n v="0"/>
    <n v="0"/>
    <n v="0"/>
    <n v="0"/>
    <n v="0"/>
    <n v="1"/>
    <n v="0"/>
    <n v="1"/>
    <n v="0"/>
    <n v="0"/>
    <n v="0"/>
  </r>
  <r>
    <n v="72"/>
    <n v="77"/>
    <s v="Deutsche Telekom"/>
    <s v="Telecommunications"/>
    <x v="9"/>
    <s v="Germany"/>
    <s v="Europe"/>
    <s v="$125,196.3"/>
    <s v="$12,121.8"/>
    <n v="-0.37"/>
    <s v="$315,732"/>
    <n v="198194"/>
    <n v="31"/>
    <s v="Y"/>
    <n v="2019"/>
    <n v="2021"/>
    <s v="Y"/>
    <s v="Y"/>
    <s v="Targets set"/>
    <s v="1.5Â°C"/>
    <n v="2030"/>
    <s v="Targets set"/>
    <s v="1.5Â°C"/>
    <n v="2040"/>
    <s v="Y"/>
    <s v="Targets set"/>
    <n v="2040"/>
    <m/>
    <s v="Carbon neutral(ity)"/>
    <s v="Carbon Neutral"/>
    <s v="C,V"/>
    <s v="Y"/>
    <s v="Yes"/>
    <s v="Yes"/>
    <s v="Yes"/>
    <s v="1,2,3"/>
    <s v="&quot;By 2040 at latest, we want to achieve net zero emissions (climate neutral) along the entire value chain â€“ across Scope 1, 2 and 3 emissions. To achieve this, we aim to reduce total emissions by at least 90 % from a 2020 baseline; only up to 10 % may be offset.&quot; (under â€œESRS E1â€‘4 â€“ Targets related to climate change mitigation and adaptation.&quot; Link - https://report.telekom.com/annual-report-2024/sustainability-statement/environment/esrs-e1-climate-change.html?tabc=4e1) "/>
    <n v="2040"/>
    <m/>
    <m/>
    <s v=""/>
    <s v="N"/>
    <s v=""/>
    <s v=""/>
    <m/>
    <m/>
    <m/>
    <s v="Yes"/>
    <s v="Yes (nature-based and CCS-based removals)"/>
    <s v="Yes"/>
    <s v="N"/>
    <s v=""/>
    <s v=""/>
    <m/>
    <m/>
    <m/>
    <m/>
    <m/>
    <n v="1"/>
    <n v="0"/>
    <n v="0"/>
    <n v="1"/>
    <n v="0"/>
    <n v="1"/>
    <n v="0"/>
    <n v="1"/>
    <n v="0"/>
    <n v="0"/>
    <n v="1"/>
    <n v="0"/>
    <n v="0"/>
    <n v="0"/>
    <n v="0"/>
    <n v="0"/>
    <n v="1"/>
    <n v="1"/>
    <n v="0"/>
    <n v="0"/>
    <n v="1"/>
    <n v="1"/>
    <n v="0"/>
    <n v="0"/>
    <n v="0"/>
    <n v="1"/>
    <n v="1"/>
    <n v="0"/>
    <n v="0"/>
  </r>
  <r>
    <n v="73"/>
    <n v="44"/>
    <s v="China Baowu Steel Group"/>
    <s v="Metals"/>
    <x v="2"/>
    <s v="China"/>
    <s v="Asia"/>
    <s v="$125,112.5"/>
    <s v="$2,497.3"/>
    <n v="1E-3"/>
    <s v="$183,117.2"/>
    <n v="237100"/>
    <n v="22"/>
    <s v="N"/>
    <m/>
    <m/>
    <s v="N"/>
    <s v="N"/>
    <s v=""/>
    <s v=""/>
    <m/>
    <s v=""/>
    <s v=""/>
    <m/>
    <s v=""/>
    <s v=""/>
    <m/>
    <m/>
    <s v=""/>
    <s v=""/>
    <s v="G"/>
    <s v="N"/>
    <s v=""/>
    <s v=""/>
    <s v=""/>
    <s v=""/>
    <s v=""/>
    <m/>
    <m/>
    <m/>
    <s v=""/>
    <s v="N"/>
    <s v=""/>
    <s v=""/>
    <m/>
    <m/>
    <m/>
    <s v="Yes"/>
    <s v=""/>
    <s v=""/>
    <s v="N"/>
    <s v=""/>
    <s v=""/>
    <m/>
    <m/>
    <s v="Carolina"/>
    <d v="2025-11-06T00:00:00"/>
    <m/>
    <n v="0"/>
    <n v="0"/>
    <n v="0"/>
    <n v="0"/>
    <n v="0"/>
    <n v="0"/>
    <n v="0"/>
    <n v="0"/>
    <n v="0"/>
    <n v="0"/>
    <n v="0"/>
    <n v="0"/>
    <n v="0"/>
    <n v="0"/>
    <n v="0"/>
    <n v="0"/>
    <n v="0"/>
    <n v="0"/>
    <n v="0"/>
    <n v="0"/>
    <n v="0"/>
    <n v="0"/>
    <n v="0"/>
    <n v="0"/>
    <n v="0"/>
    <n v="1"/>
    <n v="0"/>
    <n v="0"/>
    <n v="0"/>
  </r>
  <r>
    <n v="74"/>
    <n v="61"/>
    <s v="Valero Energy"/>
    <s v="Petroleum Refining"/>
    <x v="3"/>
    <s v="U.S."/>
    <s v="North America"/>
    <s v="$123,974"/>
    <s v="$2,770"/>
    <n v="-0.68700000000000006"/>
    <s v="$60,143"/>
    <n v="9910"/>
    <n v="25"/>
    <s v="N"/>
    <m/>
    <m/>
    <s v="N"/>
    <s v="N"/>
    <s v=""/>
    <s v=""/>
    <m/>
    <s v=""/>
    <s v=""/>
    <m/>
    <s v=""/>
    <s v=""/>
    <m/>
    <m/>
    <s v="Carbon negative"/>
    <s v="Carbon Neutral"/>
    <s v="C,V"/>
    <s v="Y"/>
    <s v="Yes"/>
    <s v="Yes"/>
    <s v="Yes"/>
    <s v="1,2,3"/>
    <s v="‚Ä¢ New 2050 ambition to reduce and displace_x000a_companywide GHG emissions for Scopes 1, 2, 3 and 4_x000a_by more than 45 million metric tons CO2e. (Based on 2011 base year, 32.3 mil metric tons CO2e)"/>
    <n v="2050"/>
    <m/>
    <m/>
    <s v=""/>
    <s v="N"/>
    <s v=""/>
    <s v=""/>
    <m/>
    <m/>
    <m/>
    <s v="Yes"/>
    <s v="Yes (CCS-based removals e.g. BECCS, DACCS)"/>
    <s v="Yes"/>
    <s v="N"/>
    <s v=""/>
    <s v=""/>
    <m/>
    <m/>
    <m/>
    <m/>
    <m/>
    <n v="0"/>
    <n v="0"/>
    <n v="0"/>
    <n v="0"/>
    <n v="0"/>
    <n v="0"/>
    <n v="0"/>
    <n v="0"/>
    <n v="0"/>
    <n v="0"/>
    <n v="0"/>
    <n v="0"/>
    <n v="0"/>
    <n v="0"/>
    <n v="0"/>
    <n v="0"/>
    <n v="1"/>
    <n v="1"/>
    <n v="0"/>
    <n v="0"/>
    <n v="0"/>
    <n v="0"/>
    <n v="0"/>
    <n v="0"/>
    <n v="0"/>
    <n v="1"/>
    <n v="1"/>
    <n v="0"/>
    <n v="0"/>
  </r>
  <r>
    <n v="75"/>
    <n v="76"/>
    <s v="Comcast"/>
    <s v="Entertainment"/>
    <x v="9"/>
    <s v="U.S."/>
    <s v="North America"/>
    <s v="$123,731"/>
    <s v="$16,192"/>
    <n v="5.1999999999999998E-2"/>
    <s v="$266,211"/>
    <n v="182000"/>
    <n v="23"/>
    <s v="N"/>
    <m/>
    <m/>
    <s v="Y"/>
    <s v="Y"/>
    <s v="Targets set"/>
    <s v="1.5°C "/>
    <n v="2030"/>
    <s v=""/>
    <s v=""/>
    <m/>
    <s v=""/>
    <s v=""/>
    <m/>
    <m/>
    <s v="Carbon neutral(ity)"/>
    <s v="Carbon Neutral"/>
    <s v="C"/>
    <s v="Y"/>
    <s v="Yes"/>
    <s v="Yes"/>
    <s v="No"/>
    <s v="1,2"/>
    <s v="Our goal to be carbon neutral by 2035 means reducing our Scope 1 and 2 emissions, or the direct and indirect emissions we own and control across our global operations"/>
    <n v="2035"/>
    <m/>
    <m/>
    <s v=""/>
    <s v="N"/>
    <s v=""/>
    <s v=""/>
    <m/>
    <m/>
    <m/>
    <s v="Yes"/>
    <s v="Not Specified"/>
    <s v="No"/>
    <s v="N"/>
    <s v=""/>
    <s v=""/>
    <m/>
    <m/>
    <m/>
    <m/>
    <m/>
    <n v="0"/>
    <n v="0"/>
    <n v="0"/>
    <n v="0"/>
    <n v="0"/>
    <n v="1"/>
    <n v="0"/>
    <n v="1"/>
    <n v="0"/>
    <n v="0"/>
    <n v="0"/>
    <n v="0"/>
    <n v="0"/>
    <n v="0"/>
    <n v="0"/>
    <n v="0"/>
    <n v="1"/>
    <n v="1"/>
    <n v="0"/>
    <n v="0"/>
    <n v="0"/>
    <n v="0"/>
    <n v="0"/>
    <n v="0"/>
    <n v="0"/>
    <n v="1"/>
    <n v="1"/>
    <n v="0"/>
    <n v="0"/>
  </r>
  <r>
    <n v="76"/>
    <n v="82"/>
    <s v="Allianz"/>
    <s v="Insurance: Life, Health (stock)"/>
    <x v="6"/>
    <s v="Germany"/>
    <s v="Europe"/>
    <s v="$123,148.1"/>
    <s v="$10,739.7"/>
    <n v="0.16300000000000001"/>
    <s v="$1,081,567.6"/>
    <n v="156626"/>
    <n v="31"/>
    <s v="Y"/>
    <n v="2018"/>
    <n v="2023"/>
    <s v="Y"/>
    <s v="N"/>
    <s v="Commitment removed"/>
    <s v=""/>
    <m/>
    <s v=""/>
    <s v=""/>
    <m/>
    <s v=""/>
    <s v=""/>
    <m/>
    <m/>
    <s v="Net zero"/>
    <s v="Net Zero"/>
    <s v=""/>
    <s v="N"/>
    <s v="Yes"/>
    <s v="Yes"/>
    <s v="Yes"/>
    <s v="1,2,3"/>
    <s v=""/>
    <m/>
    <m/>
    <m/>
    <s v="C,V"/>
    <s v="Y"/>
    <s v="1,2,3"/>
    <m/>
    <n v="2050"/>
    <m/>
    <m/>
    <s v="No"/>
    <s v="Yes (nature-based and CCS-based removals)"/>
    <s v="No"/>
    <s v="N"/>
    <s v=""/>
    <s v=""/>
    <m/>
    <m/>
    <m/>
    <m/>
    <m/>
    <n v="1"/>
    <n v="0"/>
    <n v="0"/>
    <n v="1"/>
    <n v="0"/>
    <n v="0"/>
    <n v="0"/>
    <n v="0"/>
    <n v="0"/>
    <n v="0"/>
    <n v="0"/>
    <n v="0"/>
    <n v="0"/>
    <n v="1"/>
    <n v="0"/>
    <n v="0"/>
    <n v="0"/>
    <n v="0"/>
    <n v="0"/>
    <n v="0"/>
    <n v="1"/>
    <n v="1"/>
    <n v="0"/>
    <n v="0"/>
    <n v="0"/>
    <n v="0"/>
    <n v="1"/>
    <n v="1"/>
    <n v="0"/>
  </r>
  <r>
    <n v="77"/>
    <n v="94"/>
    <s v="State Farm Insurance"/>
    <s v="Insurance: Property and Casualty (Mutual)"/>
    <x v="6"/>
    <s v="U.S."/>
    <s v="North America"/>
    <s v="$122,951"/>
    <s v="$5,287.3"/>
    <n v="0"/>
    <s v="$367,414"/>
    <n v="67381"/>
    <n v="31"/>
    <s v="N"/>
    <m/>
    <m/>
    <s v="N"/>
    <s v="N"/>
    <s v=""/>
    <s v=""/>
    <m/>
    <s v=""/>
    <s v=""/>
    <m/>
    <s v=""/>
    <s v=""/>
    <m/>
    <m/>
    <s v="Emissions reduction target"/>
    <s v="Other Emission Reduction"/>
    <s v=""/>
    <s v="N"/>
    <s v="Yes"/>
    <s v="Yes"/>
    <s v="No"/>
    <s v="1,2"/>
    <s v=""/>
    <m/>
    <m/>
    <m/>
    <s v=""/>
    <s v="N"/>
    <s v=""/>
    <s v=""/>
    <m/>
    <m/>
    <m/>
    <s v="Not Specified"/>
    <s v="Not Specified"/>
    <s v="No"/>
    <s v="Y"/>
    <s v="‚ÄúReduce Scope 1 and Scope 2 greenhouse gas (GHG) emissions 50% by 2030 (baseline: 2019).‚Äù (as reported in the 2024 Impact Report)."/>
    <n v="2030"/>
    <m/>
    <m/>
    <m/>
    <m/>
    <m/>
    <n v="0"/>
    <n v="0"/>
    <n v="0"/>
    <n v="0"/>
    <n v="0"/>
    <n v="0"/>
    <n v="0"/>
    <n v="0"/>
    <n v="0"/>
    <n v="0"/>
    <n v="0"/>
    <n v="0"/>
    <n v="0"/>
    <n v="0"/>
    <n v="0"/>
    <n v="0"/>
    <n v="0"/>
    <n v="0"/>
    <n v="0"/>
    <n v="0"/>
    <n v="0"/>
    <n v="0"/>
    <n v="0"/>
    <n v="1"/>
    <n v="0"/>
    <n v="0"/>
    <n v="0"/>
    <n v="0"/>
    <n v="1"/>
  </r>
  <r>
    <n v="78"/>
    <n v="74"/>
    <s v="AT&amp;T"/>
    <s v="Telecommunications"/>
    <x v="9"/>
    <s v="U.S."/>
    <s v="North America"/>
    <s v="$122,336"/>
    <s v="$10,948"/>
    <n v="-0.24"/>
    <s v="$394,795"/>
    <n v="140990"/>
    <n v="31"/>
    <s v="N"/>
    <m/>
    <m/>
    <s v="Y"/>
    <s v="Y"/>
    <s v="Targets set"/>
    <s v="1.5°C "/>
    <n v="2030"/>
    <s v=""/>
    <s v=""/>
    <m/>
    <s v=""/>
    <s v=""/>
    <m/>
    <m/>
    <s v="Net zero"/>
    <s v="Net Zero"/>
    <s v=""/>
    <s v="N"/>
    <s v="Yes"/>
    <s v="Yes"/>
    <s v="Partial"/>
    <s v="1,2"/>
    <s v=""/>
    <m/>
    <m/>
    <m/>
    <s v="C"/>
    <s v="Y"/>
    <s v="1,2"/>
    <s v="2035 TARGET: Achieve carbon neutrality (net zero Scope 1 and 2 GHG emissions1) by 2035."/>
    <n v="2035"/>
    <m/>
    <m/>
    <s v="Yes"/>
    <s v="Not Specified"/>
    <s v="No"/>
    <s v="N"/>
    <s v=""/>
    <s v=""/>
    <m/>
    <m/>
    <m/>
    <m/>
    <m/>
    <n v="0"/>
    <n v="0"/>
    <n v="0"/>
    <n v="0"/>
    <n v="0"/>
    <n v="1"/>
    <n v="0"/>
    <n v="1"/>
    <n v="0"/>
    <n v="0"/>
    <n v="0"/>
    <n v="0"/>
    <n v="0"/>
    <n v="1"/>
    <n v="0"/>
    <n v="0"/>
    <n v="0"/>
    <n v="0"/>
    <n v="0"/>
    <n v="0"/>
    <n v="1"/>
    <n v="1"/>
    <n v="0"/>
    <n v="0"/>
    <n v="0"/>
    <n v="1"/>
    <n v="1"/>
    <n v="0"/>
    <n v="0"/>
  </r>
  <r>
    <n v="79"/>
    <n v="65"/>
    <s v="Mitsubishi"/>
    <s v="Trading"/>
    <x v="6"/>
    <s v="Japan"/>
    <s v="Asia"/>
    <s v="$122,127.4"/>
    <s v="$6,236.4"/>
    <n v="-6.5000000000000002E-2"/>
    <s v="$143,412.5"/>
    <n v="62062"/>
    <n v="31"/>
    <s v="N"/>
    <m/>
    <m/>
    <s v="N"/>
    <s v="N"/>
    <s v=""/>
    <s v=""/>
    <m/>
    <s v=""/>
    <s v=""/>
    <m/>
    <s v=""/>
    <s v=""/>
    <m/>
    <m/>
    <s v="Net zero"/>
    <s v="Net Zero"/>
    <s v=""/>
    <s v="N"/>
    <s v="Yes"/>
    <s v="Yes"/>
    <s v="Yes"/>
    <s v="1,2,3"/>
    <s v=""/>
    <m/>
    <m/>
    <m/>
    <s v="C,V"/>
    <s v="Y"/>
    <s v="1,2,3"/>
    <s v="&quot;Regarding 'action to climate change,' we have stated our commitment toward helping to shape a society resilient to the impact of climate change by achieving net-zero CO2 emissions. In September 2022, we revised Environmental Vision 2050, incorporating the goal of achieving carbon neutrality&quot; (Mitsubishi Motors Corporation Sustainability Report 2024, pg. 23: https://www.mitsubishi-motors.com/en/sustainability/esg/report/pdf/report-2024/sustainability2024.pdf)."/>
    <n v="2050"/>
    <m/>
    <m/>
    <s v="Yes"/>
    <s v="Yes (unspecified)"/>
    <s v="No"/>
    <s v="N"/>
    <s v=""/>
    <s v=""/>
    <m/>
    <m/>
    <m/>
    <m/>
    <m/>
    <n v="0"/>
    <n v="0"/>
    <n v="0"/>
    <n v="0"/>
    <n v="0"/>
    <n v="0"/>
    <n v="0"/>
    <n v="0"/>
    <n v="0"/>
    <n v="0"/>
    <n v="0"/>
    <n v="0"/>
    <n v="0"/>
    <n v="1"/>
    <n v="0"/>
    <n v="0"/>
    <n v="0"/>
    <n v="0"/>
    <n v="0"/>
    <n v="0"/>
    <n v="1"/>
    <n v="1"/>
    <n v="0"/>
    <n v="0"/>
    <n v="0"/>
    <n v="1"/>
    <n v="1"/>
    <n v="0"/>
    <n v="0"/>
  </r>
  <r>
    <n v="80"/>
    <n v="88"/>
    <s v="Freddie Mac"/>
    <s v="Diversified Financials"/>
    <x v="6"/>
    <s v="U.S."/>
    <s v="North America"/>
    <s v="$122,052"/>
    <s v="$11,858"/>
    <n v="0.125"/>
    <s v="$3,386,692"/>
    <n v="8090"/>
    <n v="29"/>
    <s v="N"/>
    <m/>
    <m/>
    <s v="N"/>
    <s v="N"/>
    <s v=""/>
    <s v=""/>
    <m/>
    <s v=""/>
    <s v=""/>
    <m/>
    <s v=""/>
    <s v=""/>
    <m/>
    <m/>
    <s v="No target"/>
    <s v="No Target"/>
    <s v=""/>
    <s v="N"/>
    <s v="Not Specified"/>
    <s v="Not Specified"/>
    <s v="Not Specified"/>
    <s v=""/>
    <s v=""/>
    <m/>
    <s v="https://www.freddiemac.com/about/pdf/2023_Sustainability_Report.pdf"/>
    <s v="no usefull information"/>
    <s v=""/>
    <s v="N"/>
    <s v=""/>
    <s v=""/>
    <m/>
    <m/>
    <m/>
    <s v="Not Specified"/>
    <s v="Not Specified"/>
    <s v="No"/>
    <s v="N"/>
    <s v=""/>
    <s v=""/>
    <m/>
    <m/>
    <m/>
    <m/>
    <m/>
    <n v="0"/>
    <n v="0"/>
    <n v="0"/>
    <n v="0"/>
    <n v="0"/>
    <n v="0"/>
    <n v="0"/>
    <n v="0"/>
    <n v="0"/>
    <n v="0"/>
    <n v="0"/>
    <n v="0"/>
    <n v="0"/>
    <n v="0"/>
    <n v="0"/>
    <n v="0"/>
    <n v="0"/>
    <n v="0"/>
    <n v="0"/>
    <n v="0"/>
    <n v="0"/>
    <n v="0"/>
    <n v="0"/>
    <n v="0"/>
    <n v="0"/>
    <n v="0"/>
    <n v="0"/>
    <n v="0"/>
    <n v="1"/>
  </r>
  <r>
    <n v="81"/>
    <n v="81"/>
    <s v="Hengli Group"/>
    <s v="Textiles"/>
    <x v="10"/>
    <s v="China"/>
    <s v="Asia"/>
    <s v="$121,126"/>
    <s v="$815.5"/>
    <n v="-0.16900000000000001"/>
    <s v="$54,307.6"/>
    <n v="211360"/>
    <n v="9"/>
    <s v="N"/>
    <m/>
    <m/>
    <s v="N"/>
    <s v="N"/>
    <s v=""/>
    <s v=""/>
    <m/>
    <s v=""/>
    <s v=""/>
    <m/>
    <s v=""/>
    <s v=""/>
    <m/>
    <m/>
    <s v="No target"/>
    <s v="No Target"/>
    <s v=""/>
    <s v="N"/>
    <s v=""/>
    <s v=""/>
    <s v=""/>
    <s v=""/>
    <s v=""/>
    <m/>
    <s v="https://global.hengli.com"/>
    <s v="no information"/>
    <s v=""/>
    <s v="N"/>
    <s v=""/>
    <s v=""/>
    <m/>
    <m/>
    <m/>
    <s v=""/>
    <s v=""/>
    <s v=""/>
    <s v="N"/>
    <s v=""/>
    <s v=""/>
    <m/>
    <m/>
    <m/>
    <m/>
    <m/>
    <n v="0"/>
    <n v="0"/>
    <n v="0"/>
    <n v="0"/>
    <n v="0"/>
    <n v="0"/>
    <n v="0"/>
    <n v="0"/>
    <n v="0"/>
    <n v="0"/>
    <n v="0"/>
    <n v="0"/>
    <n v="0"/>
    <n v="0"/>
    <n v="0"/>
    <n v="0"/>
    <n v="0"/>
    <n v="0"/>
    <n v="0"/>
    <n v="0"/>
    <n v="0"/>
    <n v="0"/>
    <n v="0"/>
    <n v="0"/>
    <n v="0"/>
    <n v="0"/>
    <n v="0"/>
    <n v="0"/>
    <n v="0"/>
  </r>
  <r>
    <n v="82"/>
    <n v="75"/>
    <s v="Shandong Energy Group"/>
    <s v="Mining, Crude-Oil Production"/>
    <x v="2"/>
    <s v="China"/>
    <s v="Asia"/>
    <s v="$120,426"/>
    <s v="$105"/>
    <n v="-0.873"/>
    <s v="$143,217.2"/>
    <n v="199526"/>
    <n v="8"/>
    <s v="N"/>
    <m/>
    <m/>
    <s v="N"/>
    <s v="N"/>
    <s v=""/>
    <s v=""/>
    <m/>
    <s v=""/>
    <s v=""/>
    <m/>
    <s v=""/>
    <s v=""/>
    <m/>
    <m/>
    <s v=""/>
    <s v=""/>
    <s v="G"/>
    <s v="N"/>
    <s v=""/>
    <s v=""/>
    <s v=""/>
    <s v=""/>
    <s v="committed to national peak and neutrality with their own timeline"/>
    <n v="2060"/>
    <s v="Shandong Energy Group ramps up clean energy network eyeing nation’s carbon emission reduction goal - Global Times"/>
    <s v="Shandong Energy Group (SDE) is accelerating the construction of new energy-oriented productivity and has formed an electricity group, in a bid to implement China’s goal to achieve a peak in carbon dioxide emissions before 2030 and carbon neutrality before 2060"/>
    <s v=""/>
    <s v="N"/>
    <s v=""/>
    <s v=""/>
    <m/>
    <m/>
    <m/>
    <s v=""/>
    <s v=""/>
    <s v=""/>
    <s v="N"/>
    <s v=""/>
    <s v=""/>
    <m/>
    <m/>
    <m/>
    <m/>
    <m/>
    <n v="0"/>
    <n v="0"/>
    <n v="0"/>
    <n v="0"/>
    <n v="0"/>
    <n v="0"/>
    <n v="0"/>
    <n v="0"/>
    <n v="0"/>
    <n v="0"/>
    <n v="0"/>
    <n v="0"/>
    <n v="0"/>
    <n v="0"/>
    <n v="0"/>
    <n v="0"/>
    <n v="0"/>
    <n v="0"/>
    <n v="0"/>
    <n v="0"/>
    <n v="0"/>
    <n v="0"/>
    <n v="0"/>
    <n v="0"/>
    <n v="0"/>
    <n v="0"/>
    <n v="0"/>
    <n v="0"/>
    <n v="0"/>
  </r>
  <r>
    <n v="83"/>
    <n v="103"/>
    <s v="Huawei Investment &amp; Holding"/>
    <s v="Network and Other Communications Equipment"/>
    <x v="5"/>
    <s v="China"/>
    <s v="Asia"/>
    <s v="$119,812.8"/>
    <s v="$8,685.2"/>
    <n v="-0.29199999999999998"/>
    <s v="$176,749.7"/>
    <n v="208000"/>
    <n v="16"/>
    <s v="N"/>
    <m/>
    <m/>
    <s v="N"/>
    <s v="N"/>
    <s v=""/>
    <s v=""/>
    <m/>
    <s v=""/>
    <s v=""/>
    <m/>
    <s v=""/>
    <s v=""/>
    <m/>
    <m/>
    <s v="Emissions reduction target"/>
    <s v="Other Emission Reduction"/>
    <s v=""/>
    <s v="N"/>
    <s v="Yes"/>
    <s v="Yes"/>
    <s v="Not Specified"/>
    <s v="1,2"/>
    <s v=""/>
    <m/>
    <m/>
    <m/>
    <s v=""/>
    <s v="N"/>
    <s v=""/>
    <s v=""/>
    <m/>
    <m/>
    <m/>
    <s v="Not Specified"/>
    <s v="Not Specified"/>
    <s v="No"/>
    <s v="Y"/>
    <s v="Reduce the carbon emissions (Scope 1 and Scope 2 GHG emissions) per unit of sales revenue by 16% by 2025 compared with 2019."/>
    <n v="2025"/>
    <m/>
    <m/>
    <m/>
    <m/>
    <m/>
    <n v="0"/>
    <n v="0"/>
    <n v="0"/>
    <n v="0"/>
    <n v="0"/>
    <n v="0"/>
    <n v="0"/>
    <n v="0"/>
    <n v="0"/>
    <n v="0"/>
    <n v="0"/>
    <n v="0"/>
    <n v="0"/>
    <n v="0"/>
    <n v="0"/>
    <n v="0"/>
    <n v="0"/>
    <n v="0"/>
    <n v="0"/>
    <n v="0"/>
    <n v="0"/>
    <n v="0"/>
    <n v="0"/>
    <n v="1"/>
    <n v="0"/>
    <n v="0"/>
    <n v="0"/>
    <n v="0"/>
    <n v="1"/>
  </r>
  <r>
    <n v="84"/>
    <n v="78"/>
    <s v="China Southern Power Grid"/>
    <s v="Utilities"/>
    <x v="1"/>
    <s v="China"/>
    <s v="Asia"/>
    <s v="$118,607.5"/>
    <s v="$2,500.7"/>
    <n v="6.8000000000000005E-2"/>
    <s v="$184,827.1"/>
    <n v="269097"/>
    <n v="21"/>
    <s v="N"/>
    <m/>
    <m/>
    <s v="Y"/>
    <s v="Y"/>
    <s v="Committed"/>
    <s v=""/>
    <n v="2030"/>
    <s v=""/>
    <s v=""/>
    <m/>
    <s v=""/>
    <s v=""/>
    <m/>
    <m/>
    <s v=""/>
    <s v=""/>
    <s v="G"/>
    <s v="N"/>
    <s v="Yes"/>
    <s v="Yes"/>
    <s v=""/>
    <s v="1,2"/>
    <s v="committed to national peak and neutrality "/>
    <n v="2060"/>
    <s v="https://doc.irasia.com/listco/hk/chinapower/annual/2023/esr.pdf"/>
    <m/>
    <s v=""/>
    <s v="N"/>
    <s v=""/>
    <s v=""/>
    <m/>
    <m/>
    <m/>
    <s v=""/>
    <s v=""/>
    <s v=""/>
    <s v="N"/>
    <s v=""/>
    <s v=""/>
    <m/>
    <m/>
    <m/>
    <m/>
    <m/>
    <n v="0"/>
    <n v="0"/>
    <n v="0"/>
    <n v="0"/>
    <n v="0"/>
    <n v="1"/>
    <n v="0"/>
    <n v="1"/>
    <n v="0"/>
    <n v="0"/>
    <n v="0"/>
    <n v="0"/>
    <n v="0"/>
    <n v="0"/>
    <n v="0"/>
    <n v="0"/>
    <n v="0"/>
    <n v="0"/>
    <n v="0"/>
    <n v="0"/>
    <n v="0"/>
    <n v="0"/>
    <n v="0"/>
    <n v="0"/>
    <n v="0"/>
    <n v="0"/>
    <n v="1"/>
    <n v="0"/>
    <n v="0"/>
  </r>
  <r>
    <n v="85"/>
    <n v="92"/>
    <s v="Humana"/>
    <s v="Health Care: Insurance and Managed Care"/>
    <x v="4"/>
    <s v="U.S."/>
    <s v="North America"/>
    <s v="$117,761"/>
    <s v="$1,207"/>
    <n v="-0.51500000000000001"/>
    <s v="$46,479"/>
    <n v="65680"/>
    <n v="27"/>
    <s v="N"/>
    <m/>
    <m/>
    <s v="Y"/>
    <s v="Y"/>
    <s v="Targets set"/>
    <s v="1.5°C "/>
    <n v="2029"/>
    <s v=""/>
    <s v=""/>
    <m/>
    <s v=""/>
    <s v=""/>
    <m/>
    <m/>
    <s v="Emissions reduction target"/>
    <s v="Other Emission Reduction"/>
    <s v=""/>
    <s v="N"/>
    <s v="Yes"/>
    <s v="Yes"/>
    <s v="Yes"/>
    <s v="1,2,3"/>
    <s v=""/>
    <m/>
    <m/>
    <m/>
    <s v=""/>
    <s v="N"/>
    <s v=""/>
    <s v=""/>
    <m/>
    <m/>
    <m/>
    <s v="Not Specified"/>
    <s v="Not Specified"/>
    <s v="No"/>
    <s v="Y"/>
    <s v="LOUISVILLE, Ky.--(BUSINESS WIRE)-- Humana Inc. (NYSE: HUM), one of the nation‚Äôs leading health and well-being companies, is committed to reducing greenhouse gas emissions 54.6 percent by 2032 from a 2019 base year. In line with a 1.5°C  trajectory, Humana‚Äôs near-term science-based emissions reduction targets have been approved by the Science Based Targets initiative (SBTi). https://press.humana.com/news/news-details/2023/Humana-Sets-Ambitious-Science-Based-Environmental-Targets-to-Reduce-Emissions-by-54.6-Percent/default.aspx#gsc.tab=0"/>
    <n v="2032"/>
    <m/>
    <m/>
    <m/>
    <m/>
    <m/>
    <n v="0"/>
    <n v="0"/>
    <n v="0"/>
    <n v="0"/>
    <n v="0"/>
    <n v="1"/>
    <n v="0"/>
    <n v="1"/>
    <n v="0"/>
    <n v="0"/>
    <n v="0"/>
    <n v="0"/>
    <n v="0"/>
    <n v="0"/>
    <n v="0"/>
    <n v="0"/>
    <n v="0"/>
    <n v="0"/>
    <n v="0"/>
    <n v="0"/>
    <n v="0"/>
    <n v="0"/>
    <n v="0"/>
    <n v="0"/>
    <n v="1"/>
    <n v="0"/>
    <n v="1"/>
    <n v="0"/>
    <n v="1"/>
  </r>
  <r>
    <n v="86"/>
    <n v="69"/>
    <s v="China Minmetals"/>
    <s v="Metals"/>
    <x v="2"/>
    <s v="China"/>
    <s v="Asia"/>
    <s v="$115,805.6"/>
    <s v="$923.7"/>
    <n v="0.20599999999999999"/>
    <s v="$183,860.4"/>
    <n v="170430"/>
    <n v="19"/>
    <s v="N"/>
    <m/>
    <m/>
    <s v="N"/>
    <s v="N"/>
    <s v=""/>
    <s v=""/>
    <m/>
    <s v=""/>
    <s v=""/>
    <m/>
    <s v=""/>
    <s v=""/>
    <m/>
    <m/>
    <s v=""/>
    <s v=""/>
    <s v="G"/>
    <s v="N"/>
    <s v=""/>
    <s v=""/>
    <s v=""/>
    <s v=""/>
    <s v=""/>
    <m/>
    <s v="P020250828682365497503.pdf"/>
    <s v="China Minmetals actively responds to China's carbon peaking and carbon neutrality strategy by integrating carbon peaking and carbon neutrality goals into the Company's overall development plan"/>
    <s v=""/>
    <s v="N"/>
    <s v=""/>
    <s v=""/>
    <m/>
    <m/>
    <m/>
    <s v=""/>
    <s v=""/>
    <s v=""/>
    <s v="N"/>
    <s v=""/>
    <s v=""/>
    <m/>
    <m/>
    <m/>
    <m/>
    <m/>
    <n v="0"/>
    <n v="0"/>
    <n v="0"/>
    <n v="0"/>
    <n v="0"/>
    <n v="0"/>
    <n v="0"/>
    <n v="0"/>
    <n v="0"/>
    <n v="0"/>
    <n v="0"/>
    <n v="0"/>
    <n v="0"/>
    <n v="0"/>
    <n v="0"/>
    <n v="0"/>
    <n v="0"/>
    <n v="0"/>
    <n v="0"/>
    <n v="0"/>
    <n v="0"/>
    <n v="0"/>
    <n v="0"/>
    <n v="0"/>
    <n v="0"/>
    <n v="0"/>
    <n v="0"/>
    <n v="0"/>
    <n v="0"/>
  </r>
  <r>
    <n v="87"/>
    <n v="102"/>
    <s v="Gazprom"/>
    <s v="Energy"/>
    <x v="1"/>
    <s v="Russia"/>
    <s v="Europe"/>
    <s v="$115,457.7"/>
    <s v="$13,130.6"/>
    <n v="0"/>
    <s v="$270,425.8"/>
    <n v="501000"/>
    <n v="29"/>
    <s v="N"/>
    <m/>
    <m/>
    <s v="N"/>
    <s v="N"/>
    <s v=""/>
    <s v=""/>
    <m/>
    <s v=""/>
    <s v=""/>
    <m/>
    <s v=""/>
    <s v=""/>
    <m/>
    <m/>
    <s v="Emissions intensity target"/>
    <s v="Other Emission Reduction"/>
    <s v=""/>
    <s v="N"/>
    <s v="Yes"/>
    <s v="Yes"/>
    <s v="Yes"/>
    <s v="1,2,3"/>
    <s v=""/>
    <m/>
    <m/>
    <m/>
    <s v=""/>
    <s v="N"/>
    <s v=""/>
    <s v=""/>
    <m/>
    <m/>
    <m/>
    <s v="Yes"/>
    <s v="Yes (nature-based and CCS-based removals)"/>
    <s v="No"/>
    <s v="Y"/>
    <s v="In October 2023, the Board of Directors approved PJSC Gazprom‚Äôs Climate Strategy through 2050. The strategy is designed to reduce carbon intensity in the production, transportation, storage, and processing of natural gas and to set the stage for increasing the share of natural gas used in the energy, industry, and transportation sectors._x000a__x000a_The Climate Strategy is integrated into PJSC Gazprom‚Äôs corporate planning system. It sets out plans for reducing GHG emissions, which are then incorporated into corporate programs on long-term and innovative development in the form of strategic targets and key performance indicators._x000a_"/>
    <n v="2050"/>
    <m/>
    <m/>
    <m/>
    <m/>
    <m/>
    <n v="0"/>
    <n v="0"/>
    <n v="0"/>
    <n v="0"/>
    <n v="0"/>
    <n v="0"/>
    <n v="0"/>
    <n v="0"/>
    <n v="0"/>
    <n v="0"/>
    <n v="0"/>
    <n v="0"/>
    <n v="0"/>
    <n v="0"/>
    <n v="0"/>
    <n v="0"/>
    <n v="0"/>
    <n v="0"/>
    <n v="0"/>
    <n v="0"/>
    <n v="0"/>
    <n v="0"/>
    <n v="0"/>
    <n v="0"/>
    <n v="1"/>
    <n v="1"/>
    <n v="0"/>
    <n v="0"/>
    <n v="0"/>
  </r>
  <r>
    <n v="88"/>
    <n v="86"/>
    <s v="Reliance Industries"/>
    <s v="Petroleum Refining"/>
    <x v="3"/>
    <s v="India"/>
    <s v="Asia"/>
    <s v="$114,121.6"/>
    <s v="$8,239.3"/>
    <n v="-2.1000000000000001E-2"/>
    <s v="$228,260.5"/>
    <n v="381876"/>
    <n v="22"/>
    <s v="N"/>
    <m/>
    <m/>
    <s v="N"/>
    <s v="N"/>
    <s v=""/>
    <s v=""/>
    <m/>
    <s v=""/>
    <s v=""/>
    <m/>
    <s v=""/>
    <s v=""/>
    <m/>
    <m/>
    <s v="Net zero"/>
    <s v="Net Zero"/>
    <s v=""/>
    <s v="N"/>
    <s v="Yes"/>
    <s v="Yes"/>
    <s v="Yes"/>
    <s v="1,2,3"/>
    <s v=""/>
    <m/>
    <m/>
    <m/>
    <s v="C,V"/>
    <s v="Y"/>
    <s v="1,2,3"/>
    <s v="RIL continues to make steady progress toward its Net Carbon Zero target by 2035, with a focused approach to reducing operational GHG emissions through energy conservations, renewable energy transition, carbon capture and utilisation, and industrial decarbonisation. To achieve its ambitious Net Carbon Zero target by 2035, Reliance announced plans to: ‚Ä¢ Establish and enable 100 GW of renewable energy by 2030 ‚Ä¢ Invest in the value chain, partnerships and future technologies, including upstream and downstream industries ‚Ä¢ Build giga factories to create and offer a fully integrated, end-to-end renewable energy ecosystem ‚Ä¢ Transform its business to Net Carbon Zero operation"/>
    <n v="2035"/>
    <m/>
    <m/>
    <s v="Yes"/>
    <s v="Yes (CCS-based removals e.g. BECCS, DACCS)"/>
    <s v="No"/>
    <s v="N"/>
    <s v=""/>
    <s v=""/>
    <m/>
    <m/>
    <m/>
    <m/>
    <m/>
    <n v="0"/>
    <n v="0"/>
    <n v="0"/>
    <n v="0"/>
    <n v="0"/>
    <n v="0"/>
    <n v="0"/>
    <n v="0"/>
    <n v="0"/>
    <n v="0"/>
    <n v="0"/>
    <n v="0"/>
    <n v="0"/>
    <n v="1"/>
    <n v="0"/>
    <n v="0"/>
    <n v="0"/>
    <n v="0"/>
    <n v="0"/>
    <n v="0"/>
    <n v="1"/>
    <n v="1"/>
    <n v="0"/>
    <n v="0"/>
    <n v="0"/>
    <n v="1"/>
    <n v="1"/>
    <n v="0"/>
    <n v="0"/>
  </r>
  <r>
    <n v="89"/>
    <n v="104"/>
    <s v="Societe Generale"/>
    <s v="Megabanks"/>
    <x v="6"/>
    <s v="France"/>
    <s v="Europe"/>
    <s v="$110,647.8"/>
    <s v="$4,542"/>
    <n v="0.68500000000000005"/>
    <s v="$1,629,265.9"/>
    <n v="114139"/>
    <n v="29"/>
    <s v="N"/>
    <m/>
    <m/>
    <s v="N"/>
    <s v="N"/>
    <s v=""/>
    <s v=""/>
    <m/>
    <s v=""/>
    <s v=""/>
    <m/>
    <s v=""/>
    <s v=""/>
    <m/>
    <m/>
    <s v="Carbon neutral(ity)"/>
    <s v="Carbon Neutral"/>
    <s v="C,V"/>
    <s v="Y"/>
    <s v="Yes"/>
    <s v="Yes"/>
    <s v="Yes"/>
    <s v="1,2,3"/>
    <s v="- commitment to align our portfolios with paths toward achieving carbon neutrality by 2050."/>
    <n v="2050"/>
    <m/>
    <m/>
    <s v=""/>
    <s v="N"/>
    <s v=""/>
    <s v=""/>
    <m/>
    <m/>
    <m/>
    <s v="Not Specified"/>
    <s v="Yes (nature-based and CCS-based removals)"/>
    <s v="No"/>
    <s v="N"/>
    <s v=""/>
    <s v=""/>
    <m/>
    <m/>
    <m/>
    <m/>
    <m/>
    <n v="0"/>
    <n v="0"/>
    <n v="0"/>
    <n v="0"/>
    <n v="0"/>
    <n v="0"/>
    <n v="0"/>
    <n v="0"/>
    <n v="0"/>
    <n v="0"/>
    <n v="0"/>
    <n v="0"/>
    <n v="0"/>
    <n v="0"/>
    <n v="0"/>
    <n v="0"/>
    <n v="1"/>
    <n v="1"/>
    <n v="0"/>
    <n v="0"/>
    <n v="0"/>
    <n v="0"/>
    <n v="0"/>
    <n v="0"/>
    <n v="0"/>
    <n v="0"/>
    <n v="1"/>
    <n v="0"/>
    <n v="1"/>
  </r>
  <r>
    <n v="90"/>
    <n v="89"/>
    <s v="Rosneft Oil"/>
    <s v="Petroleum Refining"/>
    <x v="3"/>
    <s v="Russia"/>
    <s v="Europe"/>
    <s v="$109,254.3"/>
    <s v="$11,680.8"/>
    <n v="-0.215"/>
    <s v="$182,191.1"/>
    <n v="333700"/>
    <n v="19"/>
    <s v="N"/>
    <m/>
    <m/>
    <s v="N"/>
    <s v="N"/>
    <s v=""/>
    <s v=""/>
    <m/>
    <s v=""/>
    <s v=""/>
    <m/>
    <s v=""/>
    <s v=""/>
    <m/>
    <m/>
    <s v="Carbon neutral(ity)"/>
    <s v="Carbon Neutral"/>
    <s v="C"/>
    <s v="Y"/>
    <s v="Yes"/>
    <s v="Yes"/>
    <s v="No"/>
    <s v="1,2"/>
    <s v="In late 2021, the Company‚Äôs Board of Directors approved the Rosneft-2030: Reliable Energy and Global Energy Transition Strategy comprising a number of ambitious sustainability_x000a_goals. The key strategic focus for the Company is to reach carbon neutrality in terms of GHG emissions (Scope 1 and 2) by 2050. We also set relevant targets and KPIs to drive these improvements:_x000a_Growing the Company‚Äôs natural gas production to over 100 bcm per annum;_x000a_Reducing per unit GHG emissions by 5% by 2022;_x000a_Avoiding 8 mmt of –°–û2 equivalent emissions through the Gas Investment Program and the Energy Saving Program;_x000a_Achieving a top quartile indicator in GHG emissions‚Äô intensity (Upstream oil and gas production, t CO2 eq. /production, kt) comparable with leading global peers;_x000a_Developing and producing new products that allow consumers to reduce emissions through the use of the Company‚Äôs more eco-friendly products._x000a__x000a_Source: Carbon Management Plan 2021: https://web.archive.org/web/20241214223743/https://www.rosneft.com/upload/site2/document_file/Rosneft_CSR2021_ENG.pdf UN SDGS Report 2023: https://web.archive.org/web/20250421052601/https://www.rosneft.com/upload/site2/attach/3/23/Rosneft_UN_en_2023.pdf"/>
    <n v="2050"/>
    <m/>
    <m/>
    <s v=""/>
    <s v="N"/>
    <s v=""/>
    <s v=""/>
    <m/>
    <m/>
    <m/>
    <s v="Not Specified"/>
    <s v="Yes (nature-based and CCS-based removals)"/>
    <s v="No"/>
    <s v="N"/>
    <s v=""/>
    <s v=""/>
    <m/>
    <m/>
    <m/>
    <m/>
    <m/>
    <n v="0"/>
    <n v="0"/>
    <n v="0"/>
    <n v="0"/>
    <n v="0"/>
    <n v="0"/>
    <n v="0"/>
    <n v="0"/>
    <n v="0"/>
    <n v="0"/>
    <n v="0"/>
    <n v="0"/>
    <n v="0"/>
    <n v="0"/>
    <n v="0"/>
    <n v="0"/>
    <n v="1"/>
    <n v="1"/>
    <n v="0"/>
    <n v="0"/>
    <n v="0"/>
    <n v="0"/>
    <n v="0"/>
    <n v="0"/>
    <n v="0"/>
    <n v="0"/>
    <n v="1"/>
    <n v="0"/>
    <n v="1"/>
  </r>
  <r>
    <n v="91"/>
    <n v="143"/>
    <s v="BYD"/>
    <s v="Automobiles"/>
    <x v="7"/>
    <s v="China"/>
    <s v="Asia"/>
    <s v="$108,003.5"/>
    <s v="$5,594.6"/>
    <n v="0.318"/>
    <s v="$107,319.3"/>
    <n v="968872"/>
    <n v="4"/>
    <s v="N"/>
    <m/>
    <m/>
    <s v="N"/>
    <s v="N"/>
    <s v=""/>
    <s v=""/>
    <m/>
    <s v=""/>
    <s v=""/>
    <m/>
    <s v=""/>
    <s v=""/>
    <m/>
    <m/>
    <s v="Carbon neutral(ity)"/>
    <s v="Carbon Neutral"/>
    <s v="C,V"/>
    <s v="Y"/>
    <s v="Yes"/>
    <s v="Yes"/>
    <s v="Yes"/>
    <s v="1,2,3"/>
    <s v="&quot;In  2024,  we  set  the  goal  of  striving to  achieve  carbon  neutrality  across  the  whole  value  chain  by  2045&quot; (P.43, 2024 Sustainability Report) ; _x000a__x000a_&quot;In  order  to  effectively  promote  the  implementation  of  the  target,  we  have  formulated  a  carbon  neutral  strategy  and implementation  path&quot; (P.43, 2024 Sustainability Report)"/>
    <n v="2045"/>
    <m/>
    <m/>
    <s v=""/>
    <s v="N"/>
    <s v=""/>
    <s v=""/>
    <m/>
    <m/>
    <m/>
    <s v="Not Specified"/>
    <s v="Not Specified"/>
    <s v="No"/>
    <s v="N"/>
    <s v=""/>
    <s v=""/>
    <m/>
    <m/>
    <m/>
    <m/>
    <m/>
    <n v="0"/>
    <n v="0"/>
    <n v="0"/>
    <n v="0"/>
    <n v="0"/>
    <n v="0"/>
    <n v="0"/>
    <n v="0"/>
    <n v="0"/>
    <n v="0"/>
    <n v="0"/>
    <n v="0"/>
    <n v="0"/>
    <n v="0"/>
    <n v="0"/>
    <n v="0"/>
    <n v="1"/>
    <n v="1"/>
    <n v="0"/>
    <n v="0"/>
    <n v="0"/>
    <n v="0"/>
    <n v="0"/>
    <n v="0"/>
    <n v="0"/>
    <n v="0"/>
    <n v="1"/>
    <n v="0"/>
    <n v="1"/>
  </r>
  <r>
    <n v="92"/>
    <n v="84"/>
    <s v="China Energy Investment"/>
    <s v="Energy"/>
    <x v="1"/>
    <s v="China"/>
    <s v="Asia"/>
    <s v="$107,690.2"/>
    <s v="$6,901.5"/>
    <n v="8.8999999999999996E-2"/>
    <s v="$307,073.2"/>
    <n v="305247"/>
    <n v="16"/>
    <s v="N"/>
    <m/>
    <m/>
    <s v="N"/>
    <s v="N"/>
    <s v=""/>
    <s v=""/>
    <m/>
    <s v=""/>
    <s v=""/>
    <m/>
    <s v=""/>
    <s v=""/>
    <m/>
    <m/>
    <s v=""/>
    <s v=""/>
    <s v="G"/>
    <s v="N"/>
    <s v=""/>
    <s v=""/>
    <s v=""/>
    <s v=""/>
    <s v=""/>
    <m/>
    <m/>
    <m/>
    <s v=""/>
    <s v="N"/>
    <s v=""/>
    <s v=""/>
    <m/>
    <m/>
    <m/>
    <s v="Not Specified"/>
    <s v=""/>
    <s v=""/>
    <s v="N"/>
    <s v=""/>
    <s v=""/>
    <m/>
    <m/>
    <m/>
    <m/>
    <m/>
    <n v="0"/>
    <n v="0"/>
    <n v="0"/>
    <n v="0"/>
    <n v="0"/>
    <n v="0"/>
    <n v="0"/>
    <n v="0"/>
    <n v="0"/>
    <n v="0"/>
    <n v="0"/>
    <n v="0"/>
    <n v="0"/>
    <n v="0"/>
    <n v="0"/>
    <n v="0"/>
    <n v="0"/>
    <n v="0"/>
    <n v="0"/>
    <n v="0"/>
    <n v="0"/>
    <n v="0"/>
    <n v="0"/>
    <n v="0"/>
    <n v="0"/>
    <n v="0"/>
    <n v="0"/>
    <n v="0"/>
    <n v="1"/>
  </r>
  <r>
    <n v="93"/>
    <n v="111"/>
    <s v="Morgan Stanley"/>
    <s v="Megabanks"/>
    <x v="6"/>
    <s v="U.S."/>
    <s v="North America"/>
    <s v="$107,285"/>
    <s v="$13,390"/>
    <n v="0.47399999999999998"/>
    <s v="$1,215,071"/>
    <n v="80478"/>
    <n v="28"/>
    <s v="N"/>
    <m/>
    <m/>
    <s v="N"/>
    <s v="N"/>
    <s v=""/>
    <s v=""/>
    <m/>
    <s v=""/>
    <s v=""/>
    <m/>
    <s v=""/>
    <s v=""/>
    <m/>
    <m/>
    <s v="Net zero"/>
    <s v="Net Zero"/>
    <s v=""/>
    <s v="N"/>
    <s v="Yes"/>
    <s v="Yes"/>
    <s v="Partial"/>
    <s v="1,2"/>
    <s v=""/>
    <m/>
    <m/>
    <m/>
    <s v="C"/>
    <s v="Y"/>
    <s v="1,2"/>
    <s v="&quot;In September 2020, Morgan Stanley became the first major U.S.-headquartered global financial services firm to commit to achieving net-zero financed emissions by 2050.&quot; (Pg 41)"/>
    <n v="2050"/>
    <m/>
    <m/>
    <s v="Yes"/>
    <s v="Not Specified"/>
    <s v="No"/>
    <s v="N"/>
    <s v=""/>
    <s v=""/>
    <m/>
    <m/>
    <m/>
    <m/>
    <m/>
    <n v="0"/>
    <n v="0"/>
    <n v="0"/>
    <n v="0"/>
    <n v="0"/>
    <n v="0"/>
    <n v="0"/>
    <n v="0"/>
    <n v="0"/>
    <n v="0"/>
    <n v="0"/>
    <n v="0"/>
    <n v="0"/>
    <n v="1"/>
    <n v="0"/>
    <n v="0"/>
    <n v="0"/>
    <n v="0"/>
    <n v="0"/>
    <n v="0"/>
    <n v="1"/>
    <n v="1"/>
    <n v="0"/>
    <n v="0"/>
    <n v="0"/>
    <n v="1"/>
    <n v="1"/>
    <n v="0"/>
    <n v="0"/>
  </r>
  <r>
    <n v="94"/>
    <n v="90"/>
    <s v="Target"/>
    <s v="General Merchandisers"/>
    <x v="0"/>
    <s v="U.S."/>
    <s v="North America"/>
    <s v="$106,566"/>
    <s v="$4,091"/>
    <n v="-1.0999999999999999E-2"/>
    <s v="$57,769"/>
    <n v="440000"/>
    <n v="31"/>
    <s v="Y"/>
    <n v="2019"/>
    <n v="2030"/>
    <s v="Y"/>
    <s v="Y"/>
    <s v="Targets set"/>
    <s v="2¬∞C"/>
    <n v="2030"/>
    <s v=""/>
    <s v=""/>
    <m/>
    <s v="N"/>
    <s v="Committed"/>
    <m/>
    <m/>
    <s v="Net zero"/>
    <s v="Net Zero"/>
    <s v=""/>
    <s v="N"/>
    <s v="Yes"/>
    <s v="Yes"/>
    <s v="Yes"/>
    <s v="1,2,3"/>
    <s v=""/>
    <m/>
    <m/>
    <m/>
    <s v="C,V"/>
    <s v="Y"/>
    <s v="1,2,3"/>
    <s v="s. Aligned with our Target Forward ambitions, we commit to net zero GHG emissions across our enterprise by 2040 to reduce climate impacts across our operations and supply chain.  "/>
    <n v="2040"/>
    <m/>
    <m/>
    <s v="Not Specified"/>
    <s v="Yes (unspecified)"/>
    <s v="No"/>
    <s v="N"/>
    <s v=""/>
    <s v=""/>
    <m/>
    <m/>
    <m/>
    <m/>
    <m/>
    <n v="0"/>
    <n v="1"/>
    <n v="0"/>
    <n v="1"/>
    <n v="0"/>
    <n v="1"/>
    <n v="0"/>
    <n v="1"/>
    <n v="0"/>
    <n v="0"/>
    <n v="0"/>
    <n v="0"/>
    <n v="0"/>
    <n v="1"/>
    <n v="0"/>
    <n v="0"/>
    <n v="0"/>
    <n v="0"/>
    <n v="0"/>
    <n v="0"/>
    <n v="1"/>
    <n v="1"/>
    <n v="0"/>
    <n v="0"/>
    <n v="0"/>
    <n v="0"/>
    <n v="1"/>
    <n v="0"/>
    <n v="1"/>
  </r>
  <r>
    <n v="95"/>
    <n v="95"/>
    <s v="Life Insurance Corp. of India"/>
    <s v="Insurance: Life, Health (stock)"/>
    <x v="6"/>
    <s v="India"/>
    <s v="Asia"/>
    <s v="$104,970.8"/>
    <s v="$5,716.2"/>
    <n v="0.156"/>
    <s v="$662,566.2"/>
    <n v="98661"/>
    <n v="4"/>
    <s v="N"/>
    <m/>
    <m/>
    <s v="N"/>
    <s v="N"/>
    <m/>
    <s v=""/>
    <m/>
    <s v=""/>
    <s v=""/>
    <m/>
    <s v=""/>
    <s v=""/>
    <m/>
    <m/>
    <s v="No target"/>
    <s v="No Target"/>
    <s v=""/>
    <s v="N"/>
    <s v=""/>
    <s v=""/>
    <s v=""/>
    <s v=""/>
    <s v=""/>
    <m/>
    <s v="https://nsearchives.nseindia.com/corporate/LIC_BOARD_22082023172744_Business_Responsibility_and_Sustainability_Report_2022"/>
    <s v="no usefull information"/>
    <s v=""/>
    <s v="N"/>
    <s v=""/>
    <s v=""/>
    <m/>
    <m/>
    <m/>
    <s v="Not Specified"/>
    <s v="Not Specified"/>
    <s v="No"/>
    <s v="N"/>
    <s v=""/>
    <s v=""/>
    <m/>
    <m/>
    <m/>
    <m/>
    <m/>
    <n v="0"/>
    <n v="0"/>
    <n v="0"/>
    <n v="0"/>
    <n v="0"/>
    <n v="0"/>
    <n v="0"/>
    <n v="0"/>
    <n v="0"/>
    <n v="0"/>
    <n v="0"/>
    <n v="0"/>
    <n v="0"/>
    <n v="0"/>
    <n v="0"/>
    <n v="0"/>
    <n v="0"/>
    <n v="0"/>
    <n v="0"/>
    <n v="0"/>
    <n v="0"/>
    <n v="0"/>
    <n v="0"/>
    <n v="0"/>
    <n v="0"/>
    <n v="0"/>
    <n v="0"/>
    <n v="0"/>
    <n v="1"/>
  </r>
  <r>
    <n v="96"/>
    <n v="91"/>
    <s v="Equinor"/>
    <s v="Petroleum Refining"/>
    <x v="3"/>
    <s v="Norway"/>
    <s v="Europe"/>
    <s v="$103,774"/>
    <s v="$8,806"/>
    <n v="-0.25900000000000001"/>
    <s v="$131,141"/>
    <n v="24898"/>
    <n v="31"/>
    <s v="N"/>
    <m/>
    <m/>
    <s v="N"/>
    <s v="N"/>
    <s v=""/>
    <s v=""/>
    <m/>
    <s v=""/>
    <s v=""/>
    <m/>
    <s v=""/>
    <s v=""/>
    <m/>
    <m/>
    <s v="Net zero"/>
    <s v="Net Zero"/>
    <s v=""/>
    <s v="N"/>
    <s v="Yes"/>
    <s v="Yes"/>
    <s v="Yes"/>
    <s v="1,2,3"/>
    <s v=""/>
    <m/>
    <m/>
    <m/>
    <s v="C,V"/>
    <s v="Y"/>
    <s v="1,2,3"/>
    <s v="&quot;Equinor aims to achieve net zero by 2050 across scope 1, 2 and 3 emissions, and the goals of the Paris Agreement&quot;_x000a_"/>
    <n v="2050"/>
    <m/>
    <m/>
    <s v="Yes"/>
    <s v="Yes (nature-based and CCS-based removals)"/>
    <s v="No"/>
    <s v="N"/>
    <s v=""/>
    <s v=""/>
    <m/>
    <m/>
    <m/>
    <m/>
    <m/>
    <n v="0"/>
    <n v="0"/>
    <n v="0"/>
    <n v="0"/>
    <n v="0"/>
    <n v="0"/>
    <n v="0"/>
    <n v="0"/>
    <n v="0"/>
    <n v="0"/>
    <n v="0"/>
    <n v="0"/>
    <n v="0"/>
    <n v="1"/>
    <n v="0"/>
    <n v="0"/>
    <n v="0"/>
    <n v="0"/>
    <n v="0"/>
    <n v="0"/>
    <n v="1"/>
    <n v="1"/>
    <n v="0"/>
    <n v="0"/>
    <n v="0"/>
    <n v="1"/>
    <n v="1"/>
    <n v="0"/>
    <n v="0"/>
  </r>
  <r>
    <n v="97"/>
    <n v="96"/>
    <s v="Nestlé"/>
    <s v="Consumer Food Products"/>
    <x v="11"/>
    <s v="Switzerland"/>
    <s v="Europe"/>
    <s v="$103,749.5"/>
    <s v="$12,360.8"/>
    <n v="-8.9999999999999993E-3"/>
    <s v="$153,713"/>
    <n v="277000"/>
    <n v="31"/>
    <s v="Y"/>
    <n v="2014"/>
    <n v="2025"/>
    <s v="Y"/>
    <s v="Y"/>
    <s v="Targets set"/>
    <s v="1.5°C "/>
    <n v="2030"/>
    <s v="Targets set"/>
    <s v="1.5°C "/>
    <n v="2050"/>
    <s v="Y"/>
    <s v="Targets set"/>
    <n v="2050"/>
    <m/>
    <s v="Net zero"/>
    <s v="Net Zero"/>
    <s v=""/>
    <s v="N"/>
    <s v="Yes"/>
    <s v="Yes"/>
    <s v="Partial"/>
    <s v="1,2"/>
    <s v=""/>
    <m/>
    <m/>
    <m/>
    <s v="C"/>
    <s v="Y"/>
    <s v="1,2"/>
    <s v="&quot;Nestl√© aims to reduce its greenhouse gas (GHG) emissions by 20% by 2025 and 50% by 2030 from 2018 levels, on the road to net zero by 2050 at the latest. More specifically, on top of its net zero target, Nestl√© submitted its Forest, Land and Agriculture (FLAG) and energy/industry targets, which were approved by the Science Based Targets initiative (SBTi) in 2023. As per those targets, Nestl√© aims to reduce absolute Scope 3 FLAG GHG emissions by 50% by 2030 and 75% by 2050. Nestl√© aims to reduce absolute Scopes 1, 2 and 3 energy/industry GHG emissions by 50% by 2030 and 90% by 2050, compared to a 2018 baseline&quot;. (Source: Non Financial Statement 2024, pg28)_x000a__x000a_https://web.archive.org/web/20250926181044/https://www.nestle.com/sites/default/files/2025-02/non-financial-statement-2024.pdf_x000a__x000a__x000a__x000a__x000a_"/>
    <n v="2050"/>
    <m/>
    <m/>
    <s v="No"/>
    <s v="Yes (nature-based removals e.g. Forestation, soil carbon enhancement)"/>
    <s v="Yes"/>
    <s v="N"/>
    <s v=""/>
    <s v=""/>
    <m/>
    <m/>
    <m/>
    <m/>
    <m/>
    <n v="0"/>
    <n v="1"/>
    <n v="0"/>
    <n v="1"/>
    <n v="0"/>
    <n v="1"/>
    <n v="0"/>
    <n v="1"/>
    <n v="0"/>
    <n v="0"/>
    <n v="1"/>
    <n v="0"/>
    <n v="0"/>
    <n v="1"/>
    <n v="0"/>
    <n v="0"/>
    <n v="0"/>
    <n v="0"/>
    <n v="0"/>
    <n v="0"/>
    <n v="1"/>
    <n v="1"/>
    <n v="0"/>
    <n v="0"/>
    <n v="0"/>
    <n v="0"/>
    <n v="1"/>
    <n v="1"/>
    <n v="0"/>
  </r>
  <r>
    <n v="98"/>
    <n v="85"/>
    <s v="Xiamen C&amp;D"/>
    <s v="Trading"/>
    <x v="6"/>
    <s v="China"/>
    <s v="Asia"/>
    <s v="$100,600.1"/>
    <s v="$375.3"/>
    <n v="-0.64500000000000002"/>
    <s v="$115,042.7"/>
    <n v="59074"/>
    <n v="9"/>
    <s v="N"/>
    <m/>
    <m/>
    <s v="N"/>
    <s v="N"/>
    <s v=""/>
    <s v=""/>
    <m/>
    <s v=""/>
    <s v=""/>
    <m/>
    <s v=""/>
    <s v=""/>
    <m/>
    <m/>
    <s v="No target"/>
    <s v="No Target"/>
    <s v="G"/>
    <s v="N"/>
    <s v="Yes"/>
    <s v="Yes"/>
    <s v=""/>
    <s v="1,2"/>
    <s v="committed to national peak and neutrality targets"/>
    <n v="2060"/>
    <s v="https://www.hstong.com/news/detail/25010401125778230"/>
    <m/>
    <s v=""/>
    <s v="N"/>
    <s v=""/>
    <s v=""/>
    <m/>
    <m/>
    <m/>
    <s v=""/>
    <s v=""/>
    <s v=""/>
    <s v="N"/>
    <s v=""/>
    <s v=""/>
    <m/>
    <m/>
    <m/>
    <m/>
    <m/>
    <n v="0"/>
    <n v="0"/>
    <n v="0"/>
    <n v="0"/>
    <n v="0"/>
    <n v="0"/>
    <n v="0"/>
    <n v="0"/>
    <n v="0"/>
    <n v="0"/>
    <n v="0"/>
    <n v="0"/>
    <n v="0"/>
    <n v="0"/>
    <n v="0"/>
    <n v="0"/>
    <n v="0"/>
    <n v="0"/>
    <n v="0"/>
    <n v="0"/>
    <n v="0"/>
    <n v="0"/>
    <n v="0"/>
    <n v="0"/>
    <n v="0"/>
    <n v="0"/>
    <n v="0"/>
    <n v="0"/>
    <n v="0"/>
  </r>
  <r>
    <n v="99"/>
    <n v="223"/>
    <s v="StoneX Group"/>
    <s v="Diversified Financials"/>
    <x v="6"/>
    <s v="U.S."/>
    <s v="North America"/>
    <s v="$99,887.8"/>
    <s v="$260.8"/>
    <n v="9.4E-2"/>
    <s v="$27,466.3"/>
    <n v="4500"/>
    <n v="15"/>
    <s v="N"/>
    <m/>
    <m/>
    <s v="N"/>
    <s v="N"/>
    <s v=""/>
    <s v=""/>
    <m/>
    <s v=""/>
    <s v=""/>
    <m/>
    <s v=""/>
    <s v=""/>
    <m/>
    <m/>
    <s v="Net zero"/>
    <s v="Net Zero"/>
    <s v=""/>
    <s v="N"/>
    <s v="Not Specified"/>
    <s v="Not Specified"/>
    <s v="Not Specified"/>
    <s v=""/>
    <s v=""/>
    <m/>
    <m/>
    <m/>
    <s v=""/>
    <s v="Y"/>
    <s v=""/>
    <s v="'we have established a longer-term goal of pursuing carbon emission reduction measures with the aim of reaching net zero emissions by 2050'"/>
    <n v="2050"/>
    <m/>
    <m/>
    <s v="Yes"/>
    <s v="No"/>
    <s v="No"/>
    <s v="N"/>
    <s v=""/>
    <s v=""/>
    <m/>
    <m/>
    <m/>
    <m/>
    <m/>
    <n v="0"/>
    <n v="0"/>
    <n v="0"/>
    <n v="0"/>
    <n v="0"/>
    <n v="0"/>
    <n v="0"/>
    <n v="0"/>
    <n v="0"/>
    <n v="0"/>
    <n v="0"/>
    <n v="0"/>
    <n v="0"/>
    <n v="1"/>
    <n v="0"/>
    <n v="0"/>
    <n v="0"/>
    <n v="0"/>
    <n v="0"/>
    <n v="0"/>
    <n v="1"/>
    <n v="1"/>
    <n v="0"/>
    <n v="0"/>
    <n v="0"/>
    <n v="1"/>
    <n v="1"/>
    <n v="0"/>
    <n v="0"/>
  </r>
  <r>
    <n v="100"/>
    <n v="108"/>
    <s v="PowerChina"/>
    <s v="Engineering &amp; Construction"/>
    <x v="8"/>
    <s v="China"/>
    <s v="Asia"/>
    <s v="$99,829.5"/>
    <s v="$607"/>
    <n v="-0.218"/>
    <s v="$213,009.2"/>
    <n v="182299"/>
    <n v="14"/>
    <s v="N"/>
    <m/>
    <m/>
    <s v="N"/>
    <s v="N"/>
    <s v=""/>
    <s v=""/>
    <m/>
    <s v=""/>
    <s v=""/>
    <m/>
    <s v=""/>
    <s v=""/>
    <m/>
    <m/>
    <s v="No target"/>
    <s v="No Target"/>
    <s v="G"/>
    <s v="N"/>
    <s v="Yes"/>
    <s v="Yes"/>
    <s v="Not Specified"/>
    <s v="1,2"/>
    <s v="committed to national peak and neutrality targets"/>
    <n v="2060"/>
    <s v="https://www.powerchina.cn/col7440/art/2022/art_7440_1400881.html"/>
    <m/>
    <s v=""/>
    <s v="N"/>
    <s v=""/>
    <s v=""/>
    <m/>
    <m/>
    <m/>
    <s v="Not Specified"/>
    <s v="Not Specified"/>
    <s v="No"/>
    <s v="N"/>
    <s v=""/>
    <s v=""/>
    <m/>
    <m/>
    <m/>
    <m/>
    <m/>
    <n v="0"/>
    <n v="0"/>
    <n v="0"/>
    <n v="0"/>
    <n v="0"/>
    <n v="0"/>
    <n v="0"/>
    <n v="0"/>
    <n v="0"/>
    <n v="0"/>
    <n v="0"/>
    <n v="0"/>
    <n v="0"/>
    <n v="0"/>
    <n v="0"/>
    <n v="0"/>
    <n v="0"/>
    <n v="0"/>
    <n v="0"/>
    <n v="0"/>
    <n v="0"/>
    <n v="0"/>
    <n v="0"/>
    <n v="0"/>
    <n v="0"/>
    <n v="0"/>
    <n v="0"/>
    <n v="0"/>
    <n v="1"/>
  </r>
  <r>
    <n v="101"/>
    <n v="137"/>
    <s v="Royal Bank of Canada"/>
    <s v="Megabanks"/>
    <x v="6"/>
    <s v="Canada"/>
    <s v="North America"/>
    <s v="$98,742.8"/>
    <s v="$11,929.2"/>
    <n v="8.3000000000000004E-2"/>
    <s v="$1,557,918.1"/>
    <n v="94838"/>
    <n v="31"/>
    <s v="N"/>
    <m/>
    <m/>
    <s v="N"/>
    <s v="N"/>
    <s v=""/>
    <s v=""/>
    <m/>
    <s v=""/>
    <s v=""/>
    <m/>
    <s v=""/>
    <s v=""/>
    <m/>
    <m/>
    <s v="Net zero"/>
    <s v="Net Zero"/>
    <s v=""/>
    <s v="N"/>
    <s v="Yes"/>
    <s v="Yes"/>
    <s v="Partial"/>
    <s v="1,2"/>
    <s v=""/>
    <m/>
    <m/>
    <m/>
    <s v="C"/>
    <s v="Y"/>
    <s v="1,2"/>
    <s v="&quot;RBC has a goal to achieve net-zero in our lending by 2050.&quot; (Pg 5, RBC Climate Report 2023) [https://www.rbc.com/community-sustainability/_assets-custom/pdf/climate-report-2023.pdf]"/>
    <n v="2050"/>
    <m/>
    <m/>
    <s v="Yes"/>
    <s v="Not Specified"/>
    <s v="No"/>
    <s v="N"/>
    <s v=""/>
    <s v=""/>
    <m/>
    <m/>
    <m/>
    <m/>
    <m/>
    <n v="0"/>
    <n v="0"/>
    <n v="0"/>
    <n v="0"/>
    <n v="0"/>
    <n v="0"/>
    <n v="0"/>
    <n v="0"/>
    <n v="0"/>
    <n v="0"/>
    <n v="0"/>
    <n v="0"/>
    <n v="0"/>
    <n v="1"/>
    <n v="0"/>
    <n v="0"/>
    <n v="0"/>
    <n v="0"/>
    <n v="0"/>
    <n v="0"/>
    <n v="1"/>
    <n v="1"/>
    <n v="0"/>
    <n v="0"/>
    <n v="0"/>
    <n v="1"/>
    <n v="1"/>
    <n v="0"/>
    <n v="0"/>
  </r>
  <r>
    <n v="102"/>
    <n v="216"/>
    <s v="Sberbank"/>
    <s v="Banks: Commercial and Savings"/>
    <x v="6"/>
    <s v="Russia"/>
    <s v="Europe"/>
    <s v="$98,742.7"/>
    <s v="$17,042.8"/>
    <n v="-0.04"/>
    <s v="$536,082.3"/>
    <n v="308092"/>
    <n v="18"/>
    <s v="N"/>
    <m/>
    <m/>
    <s v="N"/>
    <s v="N"/>
    <s v=""/>
    <s v=""/>
    <m/>
    <s v=""/>
    <s v=""/>
    <m/>
    <s v=""/>
    <s v=""/>
    <m/>
    <m/>
    <s v="Carbon neutral(ity)"/>
    <s v="Carbon Neutral"/>
    <s v="C"/>
    <s v="Y"/>
    <s v="Yes"/>
    <s v="Yes"/>
    <s v="No"/>
    <s v="1,2"/>
    <s v="In 2024, Sber started to implement its new Climate Strategy until 2026, which is aimed at implementing further measures to achieve carbon neutrality by Scopes 1 and 2 by 2030."/>
    <n v="2030"/>
    <m/>
    <m/>
    <s v=""/>
    <s v="N"/>
    <s v=""/>
    <s v=""/>
    <m/>
    <m/>
    <m/>
    <s v="Yes"/>
    <s v="Not Specified"/>
    <s v=""/>
    <s v="N"/>
    <s v=""/>
    <s v=""/>
    <m/>
    <m/>
    <m/>
    <m/>
    <m/>
    <n v="0"/>
    <n v="0"/>
    <n v="0"/>
    <n v="0"/>
    <n v="0"/>
    <n v="0"/>
    <n v="0"/>
    <n v="0"/>
    <n v="0"/>
    <n v="0"/>
    <n v="0"/>
    <n v="0"/>
    <n v="0"/>
    <n v="0"/>
    <n v="0"/>
    <n v="1"/>
    <n v="0"/>
    <n v="1"/>
    <n v="0"/>
    <n v="0"/>
    <n v="0"/>
    <n v="0"/>
    <n v="0"/>
    <n v="0"/>
    <n v="0"/>
    <n v="1"/>
    <n v="1"/>
    <n v="0"/>
    <n v="0"/>
  </r>
  <r>
    <n v="103"/>
    <n v="126"/>
    <s v="AXA"/>
    <s v="Insurance: Life, Health (stock)"/>
    <x v="6"/>
    <s v="France"/>
    <s v="Europe"/>
    <s v="$98,686.1"/>
    <s v="$8,528.2"/>
    <n v="9.7000000000000003E-2"/>
    <s v="$676,912.4"/>
    <n v="100041"/>
    <n v="31"/>
    <s v="Y"/>
    <n v="2017"/>
    <n v="2025"/>
    <s v="Y"/>
    <s v="Y"/>
    <s v="Committed"/>
    <s v=""/>
    <n v="2030"/>
    <s v=""/>
    <s v=""/>
    <m/>
    <s v=""/>
    <s v=""/>
    <m/>
    <m/>
    <s v="Net zero"/>
    <s v="Net Zero"/>
    <s v=""/>
    <s v="N"/>
    <s v="Not Specified"/>
    <s v="Not Specified"/>
    <s v="Not Specified"/>
    <s v=""/>
    <s v=""/>
    <m/>
    <m/>
    <m/>
    <s v=""/>
    <s v="Y"/>
    <s v=""/>
    <s v="&quot;We must now take steps to build out our roadmap to be consistent with our Net-Zero goal by 2050&quot;"/>
    <n v="2050"/>
    <m/>
    <m/>
    <s v="Yes"/>
    <s v="Yes (nature-based removals e.g. Forestation, soil carbon enhancement)"/>
    <s v="Yes"/>
    <s v="N"/>
    <s v=""/>
    <s v=""/>
    <m/>
    <m/>
    <m/>
    <m/>
    <m/>
    <n v="0"/>
    <n v="1"/>
    <n v="0"/>
    <n v="1"/>
    <n v="0"/>
    <n v="1"/>
    <n v="0"/>
    <n v="1"/>
    <n v="0"/>
    <n v="0"/>
    <n v="0"/>
    <n v="0"/>
    <n v="0"/>
    <n v="1"/>
    <n v="0"/>
    <n v="0"/>
    <n v="0"/>
    <n v="0"/>
    <n v="0"/>
    <n v="0"/>
    <n v="1"/>
    <n v="1"/>
    <n v="0"/>
    <n v="0"/>
    <n v="0"/>
    <n v="1"/>
    <n v="1"/>
    <n v="0"/>
    <n v="0"/>
  </r>
  <r>
    <n v="104"/>
    <n v="98"/>
    <s v="ENI"/>
    <s v="Petroleum Refining"/>
    <x v="3"/>
    <s v="Italy"/>
    <s v="Europe"/>
    <s v="$98,641.7"/>
    <s v="$2,837.7"/>
    <n v="-0.45"/>
    <s v="$152,142.3"/>
    <n v="32492"/>
    <n v="31"/>
    <s v="N"/>
    <m/>
    <m/>
    <s v="N"/>
    <s v="N"/>
    <s v=""/>
    <s v=""/>
    <m/>
    <s v=""/>
    <s v=""/>
    <m/>
    <s v=""/>
    <s v=""/>
    <m/>
    <m/>
    <s v="Net zero"/>
    <s v="Net Zero"/>
    <s v=""/>
    <s v="N"/>
    <s v="Yes"/>
    <s v="Yes"/>
    <s v="Yes"/>
    <s v="1,2,3"/>
    <s v=""/>
    <m/>
    <m/>
    <m/>
    <s v="C,V"/>
    <s v="Y"/>
    <s v="1,2,3"/>
    <s v="We have set progressive targets to achieve net zero emissions from exploration activities by 2030 and from all of Eni by 2035 (Scope 1+2), reaching Net Zero for all GHG Scope 1, 2 and 3 emissions by 2050."/>
    <n v="2050"/>
    <m/>
    <m/>
    <s v="Yes"/>
    <s v="Yes (nature-based and CCS-based removals)"/>
    <s v="Yes"/>
    <s v="N"/>
    <s v=""/>
    <s v=""/>
    <m/>
    <m/>
    <m/>
    <m/>
    <m/>
    <n v="0"/>
    <n v="0"/>
    <n v="0"/>
    <n v="0"/>
    <n v="0"/>
    <n v="0"/>
    <n v="0"/>
    <n v="0"/>
    <n v="0"/>
    <n v="0"/>
    <n v="0"/>
    <n v="0"/>
    <n v="0"/>
    <n v="1"/>
    <n v="0"/>
    <n v="0"/>
    <n v="0"/>
    <n v="0"/>
    <n v="0"/>
    <n v="0"/>
    <n v="1"/>
    <n v="1"/>
    <n v="0"/>
    <n v="0"/>
    <n v="0"/>
    <n v="1"/>
    <n v="1"/>
    <n v="0"/>
    <n v="0"/>
  </r>
  <r>
    <n v="105"/>
    <n v="105"/>
    <s v="Bosch Group"/>
    <s v="Motor Vehicle Parts"/>
    <x v="7"/>
    <s v="Germany"/>
    <s v="Europe"/>
    <s v="$97,702"/>
    <s v="$850"/>
    <n v="-0.626"/>
    <s v="$116,759.2"/>
    <n v="417859"/>
    <n v="31"/>
    <s v="N"/>
    <m/>
    <m/>
    <s v="Y"/>
    <s v="Y"/>
    <s v="Targets set"/>
    <s v="1.5°C "/>
    <n v="2030"/>
    <s v=""/>
    <s v=""/>
    <m/>
    <s v=""/>
    <s v=""/>
    <m/>
    <m/>
    <s v="Climate neutral"/>
    <s v="Carbon Neutral"/>
    <s v="C"/>
    <s v="Y"/>
    <s v="Yes"/>
    <s v="Yes"/>
    <s v="No"/>
    <s v="1,2"/>
    <s v="&quot;Since 2020, the Bosch Group with its more than 450 locations worldwide has been climate neutral (scopes 1 and 2).&quot;"/>
    <n v="2020"/>
    <m/>
    <m/>
    <s v=""/>
    <s v="N"/>
    <s v=""/>
    <s v=""/>
    <m/>
    <m/>
    <m/>
    <s v="Yes"/>
    <s v="Yes (nature-based removals e.g. Forestation, soil carbon enhancement)"/>
    <s v="No"/>
    <s v="N"/>
    <s v=""/>
    <s v=""/>
    <m/>
    <m/>
    <m/>
    <m/>
    <m/>
    <n v="0"/>
    <n v="0"/>
    <n v="0"/>
    <n v="0"/>
    <n v="0"/>
    <n v="1"/>
    <n v="0"/>
    <n v="1"/>
    <n v="0"/>
    <n v="0"/>
    <n v="0"/>
    <n v="0"/>
    <n v="0"/>
    <n v="0"/>
    <n v="1"/>
    <n v="0"/>
    <n v="0"/>
    <n v="1"/>
    <n v="0"/>
    <n v="0"/>
    <n v="0"/>
    <n v="0"/>
    <n v="0"/>
    <n v="0"/>
    <n v="0"/>
    <n v="1"/>
    <n v="1"/>
    <n v="0"/>
    <n v="0"/>
  </r>
  <r>
    <n v="106"/>
    <n v="110"/>
    <s v="Tesla"/>
    <s v="Motor Vehicles"/>
    <x v="7"/>
    <s v="U.S."/>
    <s v="North America"/>
    <s v="$97,690"/>
    <s v="$7,091"/>
    <n v="-0.52700000000000002"/>
    <s v="$122,070"/>
    <n v="125665"/>
    <n v="5"/>
    <s v="N"/>
    <m/>
    <m/>
    <s v="Y"/>
    <s v="N"/>
    <s v="Commitment removed"/>
    <s v=""/>
    <m/>
    <s v=""/>
    <s v=""/>
    <m/>
    <s v=""/>
    <s v=""/>
    <m/>
    <m/>
    <s v="No target"/>
    <s v="No Target"/>
    <s v=""/>
    <s v="N"/>
    <s v="Not Specified"/>
    <s v="Not Specified"/>
    <s v="Not Specified"/>
    <s v=""/>
    <s v=""/>
    <m/>
    <m/>
    <m/>
    <s v=""/>
    <s v="N"/>
    <s v=""/>
    <s v=""/>
    <m/>
    <m/>
    <m/>
    <s v="Not Specified"/>
    <s v="Not Specified"/>
    <s v="No"/>
    <s v="N"/>
    <s v=""/>
    <s v=""/>
    <m/>
    <m/>
    <m/>
    <m/>
    <m/>
    <n v="0"/>
    <n v="0"/>
    <n v="0"/>
    <n v="0"/>
    <n v="0"/>
    <n v="0"/>
    <n v="0"/>
    <n v="0"/>
    <n v="0"/>
    <n v="0"/>
    <n v="0"/>
    <n v="0"/>
    <n v="0"/>
    <n v="0"/>
    <n v="0"/>
    <n v="0"/>
    <n v="0"/>
    <n v="0"/>
    <n v="0"/>
    <n v="0"/>
    <n v="0"/>
    <n v="0"/>
    <n v="0"/>
    <n v="0"/>
    <n v="0"/>
    <n v="0"/>
    <n v="0"/>
    <n v="0"/>
    <n v="1"/>
  </r>
  <r>
    <n v="107"/>
    <n v="83"/>
    <s v="China Post Group"/>
    <s v="Mail, Package, and Freight Delivery"/>
    <x v="12"/>
    <s v="China"/>
    <s v="Asia"/>
    <s v="$97,544.4"/>
    <s v="$5,222.2"/>
    <n v="-0.113"/>
    <s v="$2,459,729.3"/>
    <n v="723227"/>
    <n v="15"/>
    <s v="N"/>
    <m/>
    <m/>
    <s v="N"/>
    <s v="N"/>
    <s v=""/>
    <s v=""/>
    <m/>
    <s v=""/>
    <s v=""/>
    <m/>
    <s v=""/>
    <s v=""/>
    <m/>
    <m/>
    <s v=""/>
    <s v=""/>
    <s v=""/>
    <s v="N"/>
    <s v=""/>
    <s v=""/>
    <s v=""/>
    <s v=""/>
    <s v=""/>
    <m/>
    <s v="https://www.chinapost.com.cn/xhtml1/report/2505/1808-1.htm"/>
    <s v="no useful information "/>
    <s v=""/>
    <s v="N"/>
    <s v=""/>
    <s v=""/>
    <m/>
    <m/>
    <m/>
    <s v=""/>
    <s v=""/>
    <s v=""/>
    <s v="N"/>
    <s v=""/>
    <s v=""/>
    <m/>
    <m/>
    <m/>
    <m/>
    <s v="2024 Green Post initiative and environmental protection priorities released - ChinaPost"/>
    <n v="0"/>
    <n v="0"/>
    <n v="0"/>
    <n v="0"/>
    <n v="0"/>
    <n v="0"/>
    <n v="0"/>
    <n v="0"/>
    <n v="0"/>
    <n v="0"/>
    <n v="0"/>
    <n v="0"/>
    <n v="0"/>
    <n v="0"/>
    <n v="0"/>
    <n v="0"/>
    <n v="0"/>
    <n v="0"/>
    <n v="0"/>
    <n v="0"/>
    <n v="0"/>
    <n v="0"/>
    <n v="0"/>
    <n v="0"/>
    <n v="0"/>
    <n v="0"/>
    <n v="0"/>
    <n v="0"/>
    <n v="0"/>
  </r>
  <r>
    <n v="108"/>
    <n v="114"/>
    <s v="Royal Ahold Delhaize"/>
    <s v="Food and Drugstores"/>
    <x v="0"/>
    <s v="Netherlands"/>
    <s v="Europe"/>
    <s v="$96,632.4"/>
    <s v="$1,907.7"/>
    <n v="-5.8000000000000003E-2"/>
    <s v="$53,677.8"/>
    <n v="222000"/>
    <n v="31"/>
    <s v="N"/>
    <m/>
    <m/>
    <s v="Y"/>
    <s v="Y"/>
    <s v="Targets set"/>
    <s v="1.5°C "/>
    <n v="2030"/>
    <s v="Targets set"/>
    <s v="1.5°C "/>
    <n v="2050"/>
    <s v="Y"/>
    <s v="Targets set"/>
    <n v="2050"/>
    <m/>
    <s v="Net zero"/>
    <s v="Net Zero"/>
    <s v=""/>
    <s v="N"/>
    <s v="Yes"/>
    <s v="Yes"/>
    <s v="Yes"/>
    <s v="1,2,3"/>
    <s v=""/>
    <m/>
    <m/>
    <m/>
    <s v="C,V"/>
    <s v="Y"/>
    <s v="1,2,3"/>
    <s v="Long-term targets: _x000a_For Scope 1 &amp; Scope 2 - Reaching Net Zero by 2040: 90% reduction and 10% removals against the 2018 baseline._x000a__x000a_For Scope 3 - Reaching Net Zero by 2050 (2020 baseline, submitted but not yet validated):_x000a_- &quot;We commit to reduce absolute scope 3 FLAG GHG emissions by at least 72% by 2050 from the 2020 SBTi baseline&quot;._x000a_- &quot;We commit to reduce absolute scope 3 E&amp;I GHG emissions by 90% by 2050 from the 2020 SBTi baseline.&quot; (page 20 of the 2024 report)_x000a__x000a_In their 2024 report it is mentioned that: &quot;We plan to reduce electricity emissions to zero by 2035.&quot; (page 34)_x000a_"/>
    <n v="2050"/>
    <m/>
    <m/>
    <s v="Yes"/>
    <s v="Yes (unspecified)"/>
    <s v="Yes"/>
    <s v="N"/>
    <s v=""/>
    <s v=""/>
    <m/>
    <m/>
    <m/>
    <m/>
    <m/>
    <n v="0"/>
    <n v="0"/>
    <n v="0"/>
    <n v="0"/>
    <n v="0"/>
    <n v="1"/>
    <n v="0"/>
    <n v="1"/>
    <n v="0"/>
    <n v="0"/>
    <n v="1"/>
    <n v="0"/>
    <n v="0"/>
    <n v="1"/>
    <n v="0"/>
    <n v="0"/>
    <n v="0"/>
    <n v="0"/>
    <n v="0"/>
    <n v="0"/>
    <n v="1"/>
    <n v="1"/>
    <n v="0"/>
    <n v="0"/>
    <n v="0"/>
    <n v="1"/>
    <n v="1"/>
    <n v="0"/>
    <n v="0"/>
  </r>
  <r>
    <n v="109"/>
    <n v="107"/>
    <s v="Itochu"/>
    <s v="Trading"/>
    <x v="6"/>
    <s v="Japan"/>
    <s v="Asia"/>
    <s v="$96,587.7"/>
    <s v="$5,774.3"/>
    <n v="4.1000000000000002E-2"/>
    <s v="$100,969.1"/>
    <n v="138129"/>
    <n v="31"/>
    <s v="N"/>
    <m/>
    <m/>
    <s v="N"/>
    <s v="N"/>
    <s v=""/>
    <s v=""/>
    <m/>
    <s v=""/>
    <s v=""/>
    <m/>
    <s v=""/>
    <s v=""/>
    <m/>
    <m/>
    <s v="Net zero"/>
    <s v="Net Zero"/>
    <s v=""/>
    <s v="N"/>
    <s v="Yes"/>
    <s v="Yes"/>
    <s v="Yes"/>
    <s v="1,2,3"/>
    <s v=""/>
    <m/>
    <m/>
    <m/>
    <s v="C,V"/>
    <s v="Y"/>
    <s v="1,2,3"/>
    <s v="Achieve net zero GHG emissions by 2050."/>
    <n v="2050"/>
    <m/>
    <m/>
    <s v="Yes"/>
    <s v="Yes (CCS-based removals e.g. BECCS, DACCS)"/>
    <s v="No"/>
    <s v="N"/>
    <s v=""/>
    <s v=""/>
    <m/>
    <m/>
    <m/>
    <m/>
    <m/>
    <n v="0"/>
    <n v="0"/>
    <n v="0"/>
    <n v="0"/>
    <n v="0"/>
    <n v="0"/>
    <n v="0"/>
    <n v="0"/>
    <n v="0"/>
    <n v="0"/>
    <n v="0"/>
    <n v="0"/>
    <n v="0"/>
    <n v="1"/>
    <n v="0"/>
    <n v="0"/>
    <n v="0"/>
    <n v="0"/>
    <n v="0"/>
    <n v="0"/>
    <n v="1"/>
    <n v="1"/>
    <n v="0"/>
    <n v="0"/>
    <n v="0"/>
    <n v="1"/>
    <n v="1"/>
    <n v="0"/>
    <n v="0"/>
  </r>
  <r>
    <n v="110"/>
    <n v="121"/>
    <s v="Mitsui"/>
    <s v="Trading"/>
    <x v="6"/>
    <s v="Japan"/>
    <s v="Asia"/>
    <s v="$96,183.6"/>
    <s v="$5,906.1"/>
    <n v="-0.19800000000000001"/>
    <s v="$112,159"/>
    <n v="56400"/>
    <n v="31"/>
    <s v="N"/>
    <m/>
    <m/>
    <s v="N"/>
    <s v="N"/>
    <s v=""/>
    <s v=""/>
    <m/>
    <s v=""/>
    <s v=""/>
    <m/>
    <s v=""/>
    <s v=""/>
    <m/>
    <m/>
    <s v="Net zero"/>
    <s v="Net Zero"/>
    <s v=""/>
    <s v="N"/>
    <s v="Yes"/>
    <s v="Yes"/>
    <s v="Partial"/>
    <s v="1,2"/>
    <s v=""/>
    <m/>
    <m/>
    <m/>
    <s v="C"/>
    <s v="Y"/>
    <s v="1,2"/>
    <s v="GHG Reduction Targets 1. Scope 1 and 2, and Scope 3 Category 15 (Investments) of the Company and its consolidated subsidiaries (including un-incorporated joint ventures): Formulating Mitsui's goal to achieve net-zero emissions as our Vision for 2050, and aiming to halve GHG Impact by 2030 compared to the fiscal year ended March 2020, as the pathway to achieve the above goal. 2. Scope 1 and 2 of the Company and its consolidated subsidiaries: Halving GHG emissions by 2030 compared to the fiscal year ended March 2020. 3. The ratio of renewable energy in our power generation portfolio: Raising the ratio of renewable energy to over 30% by 2030 "/>
    <n v="2050"/>
    <m/>
    <m/>
    <s v="Yes"/>
    <s v="Yes (nature-based removals e.g. Forestation, soil carbon enhancement)"/>
    <s v="No"/>
    <s v="N"/>
    <s v=""/>
    <s v=""/>
    <m/>
    <m/>
    <m/>
    <m/>
    <m/>
    <n v="0"/>
    <n v="0"/>
    <n v="0"/>
    <n v="0"/>
    <n v="0"/>
    <n v="0"/>
    <n v="0"/>
    <n v="0"/>
    <n v="0"/>
    <n v="0"/>
    <n v="0"/>
    <n v="0"/>
    <n v="0"/>
    <n v="1"/>
    <n v="0"/>
    <n v="0"/>
    <n v="0"/>
    <n v="0"/>
    <n v="0"/>
    <n v="0"/>
    <n v="1"/>
    <n v="1"/>
    <n v="0"/>
    <n v="0"/>
    <n v="0"/>
    <n v="1"/>
    <n v="1"/>
    <n v="0"/>
    <n v="0"/>
  </r>
  <r>
    <n v="111"/>
    <n v="133"/>
    <s v="Dell Technologies"/>
    <s v="Computers"/>
    <x v="5"/>
    <s v="U.S."/>
    <s v="North America"/>
    <s v="$95,567"/>
    <s v="$4,592"/>
    <n v="0.35499999999999998"/>
    <s v="$79,746"/>
    <n v="108000"/>
    <n v="25"/>
    <s v="Y"/>
    <n v="2019"/>
    <n v="2040"/>
    <s v="Y"/>
    <s v="Y"/>
    <s v="Targets set"/>
    <s v="1.5°C "/>
    <n v="2031"/>
    <s v="Targets set"/>
    <s v="1.5°C "/>
    <n v="2051"/>
    <s v="Y"/>
    <s v="Targets set"/>
    <n v="2051"/>
    <m/>
    <s v="Net zero"/>
    <s v="Net Zero"/>
    <s v=""/>
    <s v="N"/>
    <s v="Yes"/>
    <s v="Yes"/>
    <s v="Yes"/>
    <s v="1,2,3"/>
    <s v=""/>
    <m/>
    <m/>
    <m/>
    <s v="C,V"/>
    <s v="Y"/>
    <s v="1,2,3"/>
    <s v="Dellâ€™s long-term approach to managing our contribution to climate change is a commitment to reach net-zero carbon emissions across our full greenhouse gas inventory by 2050, inclusive of Scope 1, Scope 2 and Scope 3 carbon emissions._x000d__x000a_"/>
    <n v="2050"/>
    <m/>
    <m/>
    <s v="Not Specified"/>
    <s v="No"/>
    <s v="No"/>
    <s v="N"/>
    <s v=""/>
    <s v=""/>
    <m/>
    <m/>
    <m/>
    <m/>
    <m/>
    <n v="0"/>
    <n v="0"/>
    <n v="1"/>
    <n v="1"/>
    <n v="0"/>
    <n v="0"/>
    <n v="1"/>
    <n v="1"/>
    <n v="0"/>
    <n v="0"/>
    <n v="1"/>
    <n v="0"/>
    <n v="0"/>
    <n v="1"/>
    <n v="0"/>
    <n v="0"/>
    <n v="0"/>
    <n v="0"/>
    <n v="0"/>
    <n v="0"/>
    <n v="1"/>
    <n v="1"/>
    <n v="0"/>
    <n v="0"/>
    <n v="0"/>
    <n v="0"/>
    <n v="1"/>
    <n v="0"/>
    <n v="1"/>
  </r>
  <r>
    <n v="112"/>
    <e v="#N/A"/>
    <s v="REWE Group"/>
    <s v="Food &amp; Drug Stores"/>
    <x v="0"/>
    <s v="Germany"/>
    <s v="Europe"/>
    <s v="$95,044.2"/>
    <s v="$1,057"/>
    <n v="0.45500000000000002"/>
    <s v="$43,864.6"/>
    <n v="194956"/>
    <n v="1"/>
    <s v="N"/>
    <m/>
    <m/>
    <s v="N"/>
    <s v="N"/>
    <s v=""/>
    <s v=""/>
    <m/>
    <s v=""/>
    <s v=""/>
    <m/>
    <s v=""/>
    <s v=""/>
    <m/>
    <m/>
    <s v="Net zero"/>
    <s v="Net Zero"/>
    <s v=""/>
    <s v="N"/>
    <s v="Yes"/>
    <s v="Yes"/>
    <s v="Yes"/>
    <s v="1,2,3"/>
    <s v=""/>
    <m/>
    <m/>
    <m/>
    <s v="C,V"/>
    <s v="Y"/>
    <s v="1,2,3"/>
    <s v="&quot;Our ambitious goal is to achieve net-zero emissions as a Group by 2050. This applies to all emissions along the entire value chain ‚Äì from our own operations to those of our suppliers and partners. We are aligning our climate targets with the Science Based Targets initiative (SBTi) and the 1.5 ¬∞C target of the Paris Agreement._x000a__x000a_For our own company operations (Scope 1 and Scope 2), we aim to achieve climate neutrality by 2040. This includes reducing emissions in our stores, logistics, and administrative buildings as much as possible and offsetting any remaining unavoidable emissions.&quot;"/>
    <n v="2050"/>
    <m/>
    <m/>
    <s v="Yes"/>
    <s v="Not Specified"/>
    <s v="No"/>
    <s v="N"/>
    <s v=""/>
    <s v=""/>
    <m/>
    <m/>
    <m/>
    <m/>
    <m/>
    <n v="0"/>
    <n v="0"/>
    <n v="0"/>
    <n v="0"/>
    <n v="0"/>
    <n v="0"/>
    <n v="0"/>
    <n v="0"/>
    <n v="0"/>
    <n v="0"/>
    <n v="0"/>
    <n v="0"/>
    <n v="0"/>
    <n v="1"/>
    <n v="0"/>
    <n v="0"/>
    <n v="0"/>
    <n v="0"/>
    <n v="0"/>
    <n v="0"/>
    <n v="1"/>
    <n v="1"/>
    <n v="0"/>
    <n v="0"/>
    <n v="0"/>
    <n v="1"/>
    <n v="1"/>
    <n v="0"/>
    <n v="0"/>
  </r>
  <r>
    <n v="113"/>
    <n v="122"/>
    <s v="Carrefour"/>
    <s v="Food &amp; Drug Stores"/>
    <x v="0"/>
    <s v="France"/>
    <s v="Europe"/>
    <s v="$94,376.6"/>
    <s v="$781.9"/>
    <n v="-0.56399999999999995"/>
    <s v="$59,394.3"/>
    <n v="324750"/>
    <n v="31"/>
    <s v="N"/>
    <m/>
    <m/>
    <s v="Y"/>
    <s v="Y"/>
    <s v="Targets set"/>
    <s v="Well-below 2¬∞C"/>
    <n v="2030"/>
    <s v=""/>
    <s v=""/>
    <m/>
    <s v="N"/>
    <s v="Commitment removed"/>
    <m/>
    <m/>
    <s v="Carbon neutral(ity)"/>
    <s v="Carbon Neutral"/>
    <s v="C"/>
    <s v="Y"/>
    <s v="Yes"/>
    <s v="Yes"/>
    <s v="Partial"/>
    <s v="1,2"/>
    <s v="Carbon neutrality for the stores, scopes 1 &amp; 2 (https://web.archive.org/web/20250327173511/https://www.carrefour.com/sites/default/files/2022-05/Carrefour%20-%20Sustainability-Linked%20Bond%20Framework%20%282%29.pdf)_x000a__x000a_[From https://newclimate.org/wp-content/uploads/2022/02/CorporateClimateResponsibilityMonitor2022.pdf] : 'Carrefour‚Äôs carbon neutral by 2040 target appears to cover far less than 2% of the company‚Äôs emissions. Carrefour announced a new carbon neutrality target for 2040 on the eve of COP26 in October 2021, accompanied by the more specific target to reduce its scope 1 and 2 emissions by 70% by 2040, compared to 2019. This is a direct update of its existing SBTi approved 55% reduction by 2040 target. The significance of these targets is highly limited, since scope 1 and 2 emissions account for just 2% of Carrefour‚Äôs emissions. Carrefour‚Äôs separate interim target of 29% emission reductions from scope 3 emissions by 2030 is a far more significant target, given that scope 3 emissions account for 98% of the company‚Äôs footprint, but these emissions do not appear to be covered by the headline carbon neutrality target.'_x000a__x000a_-&gt; target by 2030 of 20% emission reductions from scope 3 emissions related to downstream transport vs.2019 according to their estimations in their 2023 DPEF p.87: https://web.archive.org/web/20250703095642/https://www.carrefour.com/sites/default/files/2024-07/DPEF.pdf_x000a_Carbon neutrality by 2040, this will involve using completely renewable electricity by 2030, Reducing the emissions resulting from the Group's  activities by 30% by 2025, by 39,5% by 2027 by 50% by 2030 and then by 70% by 2040 (compared with 2019 levels), a target aligned with the SBTi's 1.5°C  scenario.  Using 100% renewable electricity by 2030."/>
    <n v="2040"/>
    <m/>
    <m/>
    <s v=""/>
    <s v="N"/>
    <s v=""/>
    <s v=""/>
    <m/>
    <m/>
    <m/>
    <s v="Not Specified"/>
    <s v="Yes (unspecified)"/>
    <s v="No"/>
    <s v="N"/>
    <s v=""/>
    <s v=""/>
    <m/>
    <m/>
    <m/>
    <m/>
    <m/>
    <n v="0"/>
    <n v="0"/>
    <n v="0"/>
    <n v="0"/>
    <n v="0"/>
    <n v="1"/>
    <n v="0"/>
    <n v="1"/>
    <n v="0"/>
    <n v="0"/>
    <n v="0"/>
    <n v="0"/>
    <n v="0"/>
    <n v="0"/>
    <n v="0"/>
    <n v="0"/>
    <n v="1"/>
    <n v="1"/>
    <n v="0"/>
    <n v="0"/>
    <n v="0"/>
    <n v="0"/>
    <n v="0"/>
    <n v="0"/>
    <n v="0"/>
    <n v="0"/>
    <n v="1"/>
    <n v="0"/>
    <n v="1"/>
  </r>
  <r>
    <n v="114"/>
    <n v="100"/>
    <s v="SK"/>
    <s v="Petroleum Refining"/>
    <x v="3"/>
    <s v="South Korea"/>
    <s v="Asia"/>
    <s v="$92,973.3"/>
    <s v="$-948"/>
    <n v="0"/>
    <s v="$145,558.2"/>
    <n v="108301"/>
    <n v="10"/>
    <s v="Y"/>
    <n v="2020"/>
    <n v="2040"/>
    <s v="Y"/>
    <s v="N"/>
    <s v="Commitment removed"/>
    <s v=""/>
    <m/>
    <s v=""/>
    <s v=""/>
    <m/>
    <s v=""/>
    <s v=""/>
    <m/>
    <m/>
    <s v="Net zero"/>
    <s v="Net Zero"/>
    <s v=""/>
    <s v="N"/>
    <s v="Yes"/>
    <s v="Yes"/>
    <s v="Yes"/>
    <s v="1,2,3"/>
    <s v=""/>
    <m/>
    <m/>
    <m/>
    <s v="C,V"/>
    <s v="Y"/>
    <s v="1,2,3"/>
    <s v="Long-Term Target: Achieve Net Zero for Scope 1 and 2 by 2040 (based on 2023 as the base year) and 90% reduction in total Scope 3 emissions by 2050 compared to 2021 levels"/>
    <n v="2040"/>
    <m/>
    <m/>
    <s v="Yes"/>
    <s v="Yes (nature-based and CCS-based removals)"/>
    <s v="No"/>
    <s v="N"/>
    <s v=""/>
    <s v=""/>
    <m/>
    <m/>
    <m/>
    <m/>
    <m/>
    <n v="0"/>
    <n v="0"/>
    <n v="1"/>
    <n v="1"/>
    <n v="0"/>
    <n v="0"/>
    <n v="0"/>
    <n v="0"/>
    <n v="0"/>
    <n v="0"/>
    <n v="0"/>
    <n v="0"/>
    <n v="0"/>
    <n v="1"/>
    <n v="0"/>
    <n v="0"/>
    <n v="0"/>
    <n v="0"/>
    <n v="0"/>
    <n v="0"/>
    <n v="1"/>
    <n v="1"/>
    <n v="0"/>
    <n v="0"/>
    <n v="0"/>
    <n v="1"/>
    <n v="1"/>
    <n v="0"/>
    <n v="0"/>
  </r>
  <r>
    <n v="115"/>
    <n v="123"/>
    <s v="PepsiCo"/>
    <s v="Consumer Food Products"/>
    <x v="11"/>
    <s v="U.S."/>
    <s v="North America"/>
    <s v="$91,854"/>
    <s v="$9,578"/>
    <n v="5.6000000000000001E-2"/>
    <s v="$99,467"/>
    <n v="319000"/>
    <n v="31"/>
    <s v="Y"/>
    <n v="2020"/>
    <n v="2040"/>
    <s v="Y"/>
    <s v="Y"/>
    <s v="Targets set"/>
    <s v="1.5°C "/>
    <n v="2030"/>
    <s v="Targets set"/>
    <s v="1.5°C "/>
    <n v="2050"/>
    <s v="Y"/>
    <s v="Targets set"/>
    <n v="2050"/>
    <m/>
    <s v="Net zero"/>
    <s v="Net Zero"/>
    <s v=""/>
    <s v="N"/>
    <s v="Yes"/>
    <s v="Yes"/>
    <s v="Yes"/>
    <s v="1,2,3"/>
    <s v=""/>
    <m/>
    <m/>
    <m/>
    <s v="C,V"/>
    <s v="Y"/>
    <s v="1,2,3"/>
    <s v="&quot;Achieve net-zero emissions by 2050 or sooner&quot; (P.2, PepsiCo Positive Goal Evolution Graphic)_x000a_&quot;We have a vision to achieve net-zero emissions across our value chain by 2050, in line with the Paris Agreement.&quot; (P.5, PepsiCo Climate Transition Plan)"/>
    <n v="2050"/>
    <m/>
    <m/>
    <s v="Yes"/>
    <s v="Yes (nature-based and CCS-based removals)"/>
    <s v="No"/>
    <s v="N"/>
    <s v=""/>
    <s v=""/>
    <m/>
    <m/>
    <m/>
    <m/>
    <m/>
    <n v="0"/>
    <n v="0"/>
    <n v="1"/>
    <n v="1"/>
    <n v="0"/>
    <n v="1"/>
    <n v="0"/>
    <n v="1"/>
    <n v="0"/>
    <n v="0"/>
    <n v="1"/>
    <n v="0"/>
    <n v="0"/>
    <n v="1"/>
    <n v="0"/>
    <n v="0"/>
    <n v="0"/>
    <n v="0"/>
    <n v="0"/>
    <n v="0"/>
    <n v="1"/>
    <n v="1"/>
    <n v="0"/>
    <n v="0"/>
    <n v="0"/>
    <n v="1"/>
    <n v="1"/>
    <n v="0"/>
    <n v="0"/>
  </r>
  <r>
    <n v="116"/>
    <n v="141"/>
    <s v="Tencent Holdings"/>
    <s v="Internet Services and Retailing"/>
    <x v="0"/>
    <s v="China"/>
    <s v="Asia"/>
    <s v="$91,764.1"/>
    <s v="$26,972.7"/>
    <n v="0.65700000000000003"/>
    <s v="$243,995.3"/>
    <n v="110558"/>
    <n v="9"/>
    <s v="N"/>
    <m/>
    <m/>
    <s v="Y"/>
    <s v="Y"/>
    <s v="Targets set"/>
    <s v="1.5°C "/>
    <n v="2030"/>
    <s v="Targets set"/>
    <s v="1.5°C "/>
    <n v="2050"/>
    <s v="Y"/>
    <s v="Targets set"/>
    <n v="2050"/>
    <m/>
    <s v="Carbon neutral(ity)"/>
    <s v="Carbon Neutral"/>
    <s v="C,V"/>
    <s v="Y"/>
    <s v="Yes"/>
    <s v="Yes"/>
    <s v="Yes"/>
    <s v="1,2,3"/>
    <s v="In January 2021, Tencent announced to start its planning for carbon neutrality and officially announced its carbon neutrality goal in Feburary 2022. (pp.15)_x000a_'To clarify our determination to reduce greenhouse gas emissions, we have further refined our decarbonization pathway based on carbon neutrality commitments. We have also established absolute emission reduction targets in line with the Paris Agreement, covering scopes 1, 2, and 3, and these targets have been verified by SBTi (Science-Based Targets initiative).' (pp.15)"/>
    <n v="2030"/>
    <m/>
    <m/>
    <s v=""/>
    <s v="N"/>
    <s v=""/>
    <s v=""/>
    <m/>
    <m/>
    <m/>
    <s v="Not Specified"/>
    <s v="Not Specified"/>
    <s v="No"/>
    <s v="N"/>
    <s v=""/>
    <s v=""/>
    <m/>
    <m/>
    <m/>
    <m/>
    <m/>
    <n v="0"/>
    <n v="0"/>
    <n v="0"/>
    <n v="0"/>
    <n v="0"/>
    <n v="1"/>
    <n v="0"/>
    <n v="1"/>
    <n v="0"/>
    <n v="0"/>
    <n v="1"/>
    <n v="0"/>
    <n v="0"/>
    <n v="0"/>
    <n v="0"/>
    <n v="1"/>
    <n v="0"/>
    <n v="1"/>
    <n v="0"/>
    <n v="0"/>
    <n v="1"/>
    <n v="1"/>
    <n v="0"/>
    <n v="0"/>
    <n v="0"/>
    <n v="0"/>
    <n v="1"/>
    <n v="0"/>
    <n v="1"/>
  </r>
  <r>
    <n v="117"/>
    <n v="119"/>
    <s v="Christian Dior"/>
    <s v="Apparel"/>
    <x v="0"/>
    <s v="France"/>
    <s v="Europe"/>
    <s v="$91,578.9"/>
    <s v="$5,632.1"/>
    <n v="-0.17399999999999999"/>
    <s v="$151,525.2"/>
    <n v="200518"/>
    <n v="25"/>
    <s v="N"/>
    <m/>
    <m/>
    <s v="Y"/>
    <s v="Y"/>
    <s v="Targets set"/>
    <s v="1.5°C "/>
    <n v="2030"/>
    <s v=""/>
    <s v=""/>
    <m/>
    <s v=""/>
    <s v=""/>
    <m/>
    <m/>
    <s v=""/>
    <s v=""/>
    <s v=""/>
    <s v="N"/>
    <s v=""/>
    <s v=""/>
    <s v=""/>
    <s v=""/>
    <s v=""/>
    <m/>
    <s v="https://www.dior.com/en_gb/beauty/page/our-commitments.html"/>
    <s v="only subsidiary"/>
    <s v=""/>
    <s v="N"/>
    <s v=""/>
    <s v=""/>
    <m/>
    <m/>
    <m/>
    <s v=""/>
    <s v=""/>
    <s v=""/>
    <s v="N"/>
    <s v=""/>
    <s v=""/>
    <m/>
    <m/>
    <m/>
    <m/>
    <m/>
    <n v="0"/>
    <n v="0"/>
    <n v="0"/>
    <n v="0"/>
    <n v="0"/>
    <n v="1"/>
    <n v="0"/>
    <n v="1"/>
    <n v="0"/>
    <n v="0"/>
    <n v="0"/>
    <n v="0"/>
    <n v="0"/>
    <n v="0"/>
    <n v="0"/>
    <n v="0"/>
    <n v="0"/>
    <n v="0"/>
    <n v="0"/>
    <n v="0"/>
    <n v="0"/>
    <n v="0"/>
    <n v="0"/>
    <n v="0"/>
    <n v="0"/>
    <n v="0"/>
    <n v="1"/>
    <n v="0"/>
    <n v="0"/>
  </r>
  <r>
    <n v="118"/>
    <n v="138"/>
    <s v="Zhejiang Rongsheng Holding Group"/>
    <s v="Chemicals"/>
    <x v="13"/>
    <s v="China"/>
    <s v="Asia"/>
    <s v="$91,534"/>
    <s v="$25"/>
    <n v="-0.66500000000000004"/>
    <s v="$57,603.8"/>
    <n v="23653"/>
    <n v="5"/>
    <s v="N"/>
    <m/>
    <m/>
    <s v="N"/>
    <s v="N"/>
    <s v=""/>
    <s v=""/>
    <m/>
    <s v=""/>
    <s v=""/>
    <m/>
    <s v=""/>
    <s v=""/>
    <m/>
    <m/>
    <s v=""/>
    <s v=""/>
    <s v=""/>
    <s v="N"/>
    <s v=""/>
    <s v=""/>
    <s v=""/>
    <s v=""/>
    <s v=""/>
    <m/>
    <m/>
    <m/>
    <s v=""/>
    <s v="N"/>
    <s v=""/>
    <s v=""/>
    <m/>
    <m/>
    <m/>
    <s v=""/>
    <s v=""/>
    <s v=""/>
    <s v="N"/>
    <s v=""/>
    <s v=""/>
    <m/>
    <m/>
    <m/>
    <m/>
    <s v="Zhejiang Rongsheng Holding Group-Home"/>
    <n v="0"/>
    <n v="0"/>
    <n v="0"/>
    <n v="0"/>
    <n v="0"/>
    <n v="0"/>
    <n v="0"/>
    <n v="0"/>
    <n v="0"/>
    <n v="0"/>
    <n v="0"/>
    <n v="0"/>
    <n v="0"/>
    <n v="0"/>
    <n v="0"/>
    <n v="0"/>
    <n v="0"/>
    <n v="0"/>
    <n v="0"/>
    <n v="0"/>
    <n v="0"/>
    <n v="0"/>
    <n v="0"/>
    <n v="0"/>
    <n v="0"/>
    <n v="0"/>
    <n v="0"/>
    <n v="0"/>
    <n v="0"/>
  </r>
  <r>
    <n v="119"/>
    <n v="112"/>
    <s v="Sinopharm"/>
    <s v="Wholesalers: Health Care"/>
    <x v="4"/>
    <s v="China"/>
    <s v="Asia"/>
    <s v="$91,485.7"/>
    <s v="$643.9"/>
    <n v="-0.44"/>
    <s v="$80,401.4"/>
    <n v="193615"/>
    <n v="13"/>
    <s v="N"/>
    <m/>
    <m/>
    <s v="N"/>
    <s v="N"/>
    <s v=""/>
    <s v=""/>
    <m/>
    <s v=""/>
    <s v=""/>
    <m/>
    <s v=""/>
    <s v=""/>
    <m/>
    <m/>
    <s v="Emissions reduction target"/>
    <s v="Other Emission Reduction"/>
    <s v=""/>
    <s v="N"/>
    <s v="Yes"/>
    <s v="Yes"/>
    <s v="No"/>
    <s v="1,2"/>
    <s v=""/>
    <m/>
    <m/>
    <m/>
    <s v=""/>
    <s v="N"/>
    <s v=""/>
    <s v=""/>
    <m/>
    <m/>
    <m/>
    <s v="Not Specified"/>
    <s v="Not Specified"/>
    <s v="No"/>
    <s v="Y"/>
    <s v="Realize a 10-15% reduction in carbon dioxide emissions per unit logistics throughput (million boxes) of major logistics parks compared to 2022 (cf. FY2023 ESG report, p. 59). "/>
    <n v="2025"/>
    <m/>
    <m/>
    <m/>
    <m/>
    <m/>
    <n v="0"/>
    <n v="0"/>
    <n v="0"/>
    <n v="0"/>
    <n v="0"/>
    <n v="0"/>
    <n v="0"/>
    <n v="0"/>
    <n v="0"/>
    <n v="0"/>
    <n v="0"/>
    <n v="0"/>
    <n v="0"/>
    <n v="0"/>
    <n v="0"/>
    <n v="0"/>
    <n v="0"/>
    <n v="0"/>
    <n v="0"/>
    <n v="0"/>
    <n v="0"/>
    <n v="0"/>
    <n v="0"/>
    <n v="1"/>
    <n v="0"/>
    <n v="0"/>
    <n v="0"/>
    <n v="0"/>
    <n v="1"/>
  </r>
  <r>
    <n v="120"/>
    <n v="99"/>
    <s v="Petrobras"/>
    <s v="Petroleum Refining"/>
    <x v="3"/>
    <s v="Brazil"/>
    <s v="Latin America"/>
    <s v="$91,416"/>
    <s v="$7,528"/>
    <n v="-0.69799999999999995"/>
    <s v="$181,645"/>
    <n v="49185"/>
    <n v="31"/>
    <s v="N"/>
    <m/>
    <m/>
    <s v="N"/>
    <s v="N"/>
    <s v=""/>
    <s v=""/>
    <m/>
    <s v=""/>
    <s v=""/>
    <m/>
    <s v=""/>
    <s v=""/>
    <m/>
    <m/>
    <s v="Net zero"/>
    <s v="Net Zero"/>
    <s v=""/>
    <s v="N"/>
    <s v="Yes"/>
    <s v="Yes"/>
    <s v="No"/>
    <s v="1,2"/>
    <s v=""/>
    <m/>
    <m/>
    <m/>
    <s v="C"/>
    <s v="Y"/>
    <s v="1,2"/>
    <s v="The company commits to achieve net zero by 2050. [p. 50, Climate Change Supplement]"/>
    <n v="2050"/>
    <m/>
    <m/>
    <s v="Yes"/>
    <s v="Yes (nature-based and CCS-based removals)"/>
    <s v="No"/>
    <s v="N"/>
    <s v=""/>
    <s v=""/>
    <m/>
    <m/>
    <m/>
    <m/>
    <m/>
    <n v="0"/>
    <n v="0"/>
    <n v="0"/>
    <n v="0"/>
    <n v="0"/>
    <n v="0"/>
    <n v="0"/>
    <n v="0"/>
    <n v="0"/>
    <n v="0"/>
    <n v="0"/>
    <n v="0"/>
    <n v="0"/>
    <n v="1"/>
    <n v="0"/>
    <n v="0"/>
    <n v="0"/>
    <n v="0"/>
    <n v="0"/>
    <n v="0"/>
    <n v="1"/>
    <n v="1"/>
    <n v="0"/>
    <n v="0"/>
    <n v="0"/>
    <n v="1"/>
    <n v="1"/>
    <n v="0"/>
    <n v="0"/>
  </r>
  <r>
    <n v="121"/>
    <n v="109"/>
    <s v="Pemex"/>
    <s v="Mining, Crude-Oil Production"/>
    <x v="2"/>
    <s v="Mexico"/>
    <s v="Latin America"/>
    <s v="$91,376.5"/>
    <s v="$-42,633.4"/>
    <n v="-94.27"/>
    <s v="$106,174.7"/>
    <n v="129198"/>
    <n v="31"/>
    <s v="N"/>
    <m/>
    <m/>
    <s v="N"/>
    <s v="N"/>
    <s v=""/>
    <s v=""/>
    <m/>
    <s v=""/>
    <s v=""/>
    <m/>
    <s v=""/>
    <s v=""/>
    <m/>
    <m/>
    <s v=""/>
    <s v=""/>
    <s v=""/>
    <s v="N"/>
    <s v="Yes"/>
    <s v="Yes"/>
    <s v="No"/>
    <s v="1,2"/>
    <s v=""/>
    <m/>
    <m/>
    <m/>
    <s v="C"/>
    <s v="Y"/>
    <s v="1,2"/>
    <s v=""/>
    <n v="2050"/>
    <m/>
    <m/>
    <s v="Yes"/>
    <s v="Not Specified"/>
    <s v="No"/>
    <s v="N"/>
    <s v=""/>
    <s v=""/>
    <m/>
    <s v="Within Mexicoâ€™s legislation framework and in line with the Governmentâ€™s efforts and commitments to climate action, the"/>
    <m/>
    <m/>
    <m/>
    <n v="0"/>
    <n v="0"/>
    <n v="0"/>
    <n v="0"/>
    <n v="0"/>
    <n v="0"/>
    <n v="0"/>
    <n v="0"/>
    <n v="0"/>
    <n v="0"/>
    <n v="0"/>
    <n v="0"/>
    <n v="0"/>
    <n v="1"/>
    <n v="0"/>
    <n v="0"/>
    <n v="0"/>
    <n v="0"/>
    <n v="0"/>
    <n v="0"/>
    <n v="1"/>
    <n v="1"/>
    <n v="0"/>
    <n v="0"/>
    <n v="0"/>
    <n v="1"/>
    <n v="1"/>
    <n v="0"/>
    <n v="0"/>
  </r>
  <r>
    <n v="122"/>
    <n v="131"/>
    <s v="Walt Disney"/>
    <s v="Entertainment"/>
    <x v="9"/>
    <s v="U.S."/>
    <s v="North America"/>
    <s v="$91,361"/>
    <s v="$4,972"/>
    <n v="1.1120000000000001"/>
    <s v="$196,219"/>
    <n v="205040"/>
    <n v="31"/>
    <s v="N"/>
    <m/>
    <m/>
    <s v="Y"/>
    <s v="Y"/>
    <s v="Targets set"/>
    <s v="1.5Â°C"/>
    <n v="2030"/>
    <s v=""/>
    <s v=""/>
    <m/>
    <s v=""/>
    <s v=""/>
    <m/>
    <m/>
    <s v="Net zero"/>
    <s v="Net Zero"/>
    <s v=""/>
    <s v="N"/>
    <s v="Yes"/>
    <s v="Yes"/>
    <s v="Yes"/>
    <s v="1,2,3"/>
    <s v=""/>
    <m/>
    <m/>
    <m/>
    <s v="C,V"/>
    <s v="Y"/>
    <s v="1,2,3"/>
    <s v="Disney has had a long-term goal to achieve net zero‚Ä° greenhouse gas (GHG) emissions from our direct operations (Scope 1 and 2) since 2009. As of the end of fiscal 2024, the company has a Science-Based Target to reduce Scope 1, 2, and 3 emissions in line with the Paris Agreement, and a goal to achieve net-zero emissions from our direct operations (Scope 1 and 2), by 2030. 2030 Emissions Goals‚Ä† EMISSIONS FROM OUR DIRECT OPERATIONS (SCOPE 1 &amp; 2) ‚Ä¢ Reduce absolute emissions from direct operations (Scope 1 &amp; 2) by 46.2%, against a fiscal 2019 baseline ‚Ä¢ Achieve net zero emissions for direct operations‚Ä° ‚Ä¢ Purchase or produce 100% zero carbon electricity ‚Ä¢ Invest in natural climate solutions EMISSIONS FROM OUR VALUE CHAIN (SCOPE 3) ‚Ä¢ Reduce Scope 3 emissions through absolute reduction and supplier and licensee engagement:‚ÄìReduce absolute Scope 3 GHG emissions from purchased goods and services, capital goods, fuel- and energy-related activities, upstream transportation and distribution, waste generated in operations, business travel, employee commuting, and franchises by a minimum of 27.5% against a fiscal 2019 baseline‚ÄìCommit that 20% of our suppliers, measured by emissions covering purchased goods and services, will have science-based targets by 2027‚ÄìCommit that 72% of our licensees, measured by emissions covering franchises, will have science based targets by 2027"/>
    <n v="2030"/>
    <m/>
    <m/>
    <s v="Yes"/>
    <s v="Yes (nature-based removals e.g. Forestation, soil carbon enhancement)"/>
    <s v="No"/>
    <s v="N"/>
    <s v=""/>
    <s v=""/>
    <m/>
    <m/>
    <m/>
    <m/>
    <m/>
    <n v="0"/>
    <n v="0"/>
    <n v="0"/>
    <n v="0"/>
    <n v="0"/>
    <n v="1"/>
    <n v="0"/>
    <n v="1"/>
    <n v="0"/>
    <n v="0"/>
    <n v="0"/>
    <n v="0"/>
    <n v="1"/>
    <n v="0"/>
    <n v="0"/>
    <n v="0"/>
    <n v="0"/>
    <n v="0"/>
    <n v="0"/>
    <n v="1"/>
    <n v="0"/>
    <n v="1"/>
    <n v="0"/>
    <n v="0"/>
    <n v="0"/>
    <n v="1"/>
    <n v="1"/>
    <n v="0"/>
    <n v="0"/>
  </r>
  <r>
    <n v="123"/>
    <n v="124"/>
    <s v="United Parcel Service"/>
    <s v="Delivery"/>
    <x v="12"/>
    <s v="U.S."/>
    <s v="North America"/>
    <s v="$91,070"/>
    <s v="$5,782"/>
    <n v="-0.13800000000000001"/>
    <s v="$70,070"/>
    <n v="372180"/>
    <n v="31"/>
    <s v="N"/>
    <m/>
    <m/>
    <s v="N"/>
    <s v="N"/>
    <s v=""/>
    <s v=""/>
    <m/>
    <s v=""/>
    <s v=""/>
    <m/>
    <s v=""/>
    <s v=""/>
    <m/>
    <m/>
    <s v="Carbon neutral(ity)"/>
    <s v="Carbon Neutral"/>
    <s v="C,V"/>
    <s v="Y"/>
    <s v="Yes"/>
    <s v="Yes"/>
    <s v="Yes"/>
    <s v="1,2,3"/>
    <s v="We have defined interim goals for 2025 and 2035 to demonstrate progress towards our overarching goal of achieving carbon neutrality by 2050. We are committed to providing updates on our progress towards achieving our goals. UPS's decarbonization transition plans enabled the Company to make progress during 2024 towards achieving our sustainability goals. In 2024, UPS's total gross scope 1, 2 and 3 CO2e emissions were 24,877 ('000) tonnes, which was 2.1% below 2023."/>
    <n v="2050"/>
    <m/>
    <m/>
    <s v=""/>
    <s v="N"/>
    <s v=""/>
    <s v=""/>
    <m/>
    <m/>
    <m/>
    <s v="No"/>
    <s v="No"/>
    <s v="No"/>
    <s v="N"/>
    <s v=""/>
    <s v=""/>
    <m/>
    <s v="Sustainability Plan of PetrÃ³leos Mexicanos clearly sets out Pemexâ€™s emission reduction targets to 2030 and, in line with the"/>
    <m/>
    <m/>
    <m/>
    <n v="0"/>
    <n v="0"/>
    <n v="0"/>
    <n v="0"/>
    <n v="0"/>
    <n v="0"/>
    <n v="0"/>
    <n v="0"/>
    <n v="0"/>
    <n v="0"/>
    <n v="0"/>
    <n v="0"/>
    <n v="0"/>
    <n v="0"/>
    <n v="0"/>
    <n v="0"/>
    <n v="1"/>
    <n v="1"/>
    <n v="0"/>
    <n v="0"/>
    <n v="0"/>
    <n v="0"/>
    <n v="0"/>
    <n v="0"/>
    <n v="0"/>
    <n v="0"/>
    <n v="1"/>
    <n v="1"/>
    <n v="0"/>
  </r>
  <r>
    <n v="124"/>
    <n v="134"/>
    <s v="DHL Group"/>
    <s v="Delivery"/>
    <x v="12"/>
    <s v="Germany"/>
    <s v="Europe"/>
    <s v="$91,041.4"/>
    <s v="$3,603.3"/>
    <n v="-9.4E-2"/>
    <s v="$72,349.4"/>
    <n v="559051"/>
    <n v="31"/>
    <s v="N"/>
    <m/>
    <m/>
    <s v="Y"/>
    <s v="Y"/>
    <s v="Targets set"/>
    <s v="1.5°C "/>
    <n v="2030"/>
    <s v="Targets set"/>
    <s v="1.5°C "/>
    <n v="2050"/>
    <s v="Y"/>
    <s v="Targets set"/>
    <n v="2050"/>
    <m/>
    <s v="Net zero"/>
    <s v="Net Zero"/>
    <s v=""/>
    <s v="N"/>
    <s v="Not Specified"/>
    <s v="Not Specified"/>
    <s v="Not Specified"/>
    <s v=""/>
    <s v=""/>
    <m/>
    <m/>
    <m/>
    <s v=""/>
    <s v="Y"/>
    <s v=""/>
    <s v="In 2017, the company announced its goal to reduce all logistics-related emissions to net zero by 2050."/>
    <n v="2050"/>
    <m/>
    <m/>
    <s v="Yes"/>
    <s v="Not Specified"/>
    <s v="No"/>
    <s v="N"/>
    <s v=""/>
    <s v=""/>
    <m/>
    <m/>
    <m/>
    <m/>
    <m/>
    <n v="0"/>
    <n v="0"/>
    <n v="0"/>
    <n v="0"/>
    <n v="0"/>
    <n v="1"/>
    <n v="0"/>
    <n v="1"/>
    <n v="0"/>
    <n v="0"/>
    <n v="1"/>
    <n v="0"/>
    <n v="0"/>
    <n v="1"/>
    <n v="0"/>
    <n v="0"/>
    <n v="0"/>
    <n v="0"/>
    <n v="0"/>
    <n v="0"/>
    <n v="1"/>
    <n v="1"/>
    <n v="0"/>
    <n v="0"/>
    <n v="0"/>
    <n v="1"/>
    <n v="1"/>
    <n v="0"/>
    <n v="0"/>
  </r>
  <r>
    <n v="125"/>
    <n v="118"/>
    <s v="Credit Agricole"/>
    <s v="Banks: Commercial and Savings"/>
    <x v="6"/>
    <s v="France"/>
    <s v="Europe"/>
    <s v="$90,552.6"/>
    <s v="$7,664.1"/>
    <n v="0.11700000000000001"/>
    <s v="$2,391,573.8"/>
    <n v="78401"/>
    <n v="31"/>
    <s v="Y"/>
    <n v="2016"/>
    <n v="2030"/>
    <s v="Y"/>
    <s v="Y"/>
    <s v="Committed"/>
    <s v=""/>
    <n v="2030"/>
    <s v=""/>
    <s v=""/>
    <m/>
    <s v=""/>
    <s v=""/>
    <m/>
    <m/>
    <s v="Net zero"/>
    <s v="Net Zero"/>
    <s v=""/>
    <s v="N"/>
    <s v="Yes"/>
    <s v="Yes"/>
    <s v="Partial"/>
    <s v="1,2"/>
    <s v=""/>
    <m/>
    <m/>
    <m/>
    <s v="C"/>
    <s v="Y"/>
    <s v="1,2"/>
    <s v="&quot;A commitment to contribute to global carbon neutrality by 2050&quot;"/>
    <n v="2050"/>
    <m/>
    <m/>
    <s v="Not Specified"/>
    <s v="Yes (unspecified)"/>
    <s v="No"/>
    <s v="N"/>
    <s v=""/>
    <s v=""/>
    <m/>
    <s v="domestic energy sector evolution perspectives, formulates ambitions towards net zero emissions by 2050."/>
    <m/>
    <m/>
    <m/>
    <n v="0"/>
    <n v="1"/>
    <n v="0"/>
    <n v="1"/>
    <n v="0"/>
    <n v="1"/>
    <n v="0"/>
    <n v="1"/>
    <n v="0"/>
    <n v="0"/>
    <n v="0"/>
    <n v="0"/>
    <n v="0"/>
    <n v="1"/>
    <n v="0"/>
    <n v="0"/>
    <n v="0"/>
    <n v="0"/>
    <n v="0"/>
    <n v="0"/>
    <n v="1"/>
    <n v="1"/>
    <n v="0"/>
    <n v="0"/>
    <n v="0"/>
    <n v="0"/>
    <n v="1"/>
    <n v="0"/>
    <n v="1"/>
  </r>
  <r>
    <n v="126"/>
    <n v="186"/>
    <s v="Taiwan Semiconductor Manufacturing"/>
    <s v="Semiconductors"/>
    <x v="5"/>
    <s v="Taiwan"/>
    <s v="Asia"/>
    <s v="$90,167"/>
    <s v="$36,087.3"/>
    <n v="0.31900000000000001"/>
    <s v="$204,048.3"/>
    <n v="83825"/>
    <n v="11"/>
    <s v="N"/>
    <m/>
    <m/>
    <s v="N"/>
    <s v="N"/>
    <s v=""/>
    <s v=""/>
    <m/>
    <s v=""/>
    <s v=""/>
    <m/>
    <s v=""/>
    <s v=""/>
    <m/>
    <m/>
    <s v="Other"/>
    <s v="Other Emission Reduction"/>
    <s v=""/>
    <s v="N"/>
    <s v="Yes"/>
    <s v="Yes"/>
    <s v="Not Specified"/>
    <s v="1,2"/>
    <s v=""/>
    <m/>
    <m/>
    <m/>
    <s v=""/>
    <s v="N"/>
    <s v=""/>
    <s v=""/>
    <m/>
    <m/>
    <m/>
    <s v="Yes"/>
    <s v="Not Specified"/>
    <s v="No"/>
    <s v="Y"/>
    <s v="What it looks like in practice:_x000a_- By 2030, we will further improve the energy management system to enhance energy efficiency_x000a_- By 2030, we will further strengthen waste management and reduce waste emission intensity_x000a_- By 2030, we will make efforts to reduce carbon emissions year by year._x000a_- By 2030, we will increase investment in watersaving technologies and processes to improve water efficiency_x000a_(pg 36)"/>
    <n v="2030"/>
    <m/>
    <m/>
    <m/>
    <m/>
    <m/>
    <n v="0"/>
    <n v="0"/>
    <n v="0"/>
    <n v="0"/>
    <n v="0"/>
    <n v="0"/>
    <n v="0"/>
    <n v="0"/>
    <n v="0"/>
    <n v="0"/>
    <n v="0"/>
    <n v="0"/>
    <n v="0"/>
    <n v="0"/>
    <n v="0"/>
    <n v="0"/>
    <n v="0"/>
    <n v="0"/>
    <n v="0"/>
    <n v="0"/>
    <n v="0"/>
    <n v="0"/>
    <n v="0"/>
    <n v="1"/>
    <n v="0"/>
    <n v="1"/>
    <n v="0"/>
    <n v="0"/>
    <n v="0"/>
  </r>
  <r>
    <n v="127"/>
    <n v="116"/>
    <s v="Indian Oil"/>
    <s v="Petroleum Refining"/>
    <x v="3"/>
    <s v="India"/>
    <s v="Asia"/>
    <s v="$90,098.4"/>
    <s v="$1,608.6"/>
    <n v="-0.68100000000000005"/>
    <s v="$59,328.5"/>
    <n v="31528"/>
    <n v="31"/>
    <s v="N"/>
    <m/>
    <m/>
    <s v="N"/>
    <s v="N"/>
    <s v=""/>
    <s v=""/>
    <m/>
    <s v=""/>
    <s v=""/>
    <m/>
    <s v=""/>
    <s v=""/>
    <m/>
    <m/>
    <s v="Net zero"/>
    <s v="Net Zero"/>
    <s v=""/>
    <s v="N"/>
    <s v="Yes"/>
    <s v="Yes"/>
    <s v="Yes"/>
    <s v="1,2,3"/>
    <s v=""/>
    <m/>
    <m/>
    <m/>
    <s v="C,V"/>
    <s v="Y"/>
    <s v="1,2,3"/>
    <s v="IndianOil to go Net Zero by 2046"/>
    <n v="2046"/>
    <m/>
    <m/>
    <s v="Yes"/>
    <s v="Yes (nature-based and CCS-based removals)"/>
    <s v="No"/>
    <s v="N"/>
    <s v=""/>
    <s v=""/>
    <m/>
    <m/>
    <m/>
    <m/>
    <m/>
    <n v="0"/>
    <n v="0"/>
    <n v="0"/>
    <n v="0"/>
    <n v="0"/>
    <n v="0"/>
    <n v="0"/>
    <n v="0"/>
    <n v="0"/>
    <n v="0"/>
    <n v="0"/>
    <n v="0"/>
    <n v="0"/>
    <n v="1"/>
    <n v="0"/>
    <n v="0"/>
    <n v="0"/>
    <n v="0"/>
    <n v="0"/>
    <n v="0"/>
    <n v="1"/>
    <n v="1"/>
    <n v="0"/>
    <n v="0"/>
    <n v="0"/>
    <n v="1"/>
    <n v="1"/>
    <n v="0"/>
    <n v="0"/>
  </r>
  <r>
    <n v="128"/>
    <e v="#N/A"/>
    <s v="NTT"/>
    <s v="Telecommunications"/>
    <x v="9"/>
    <s v="Japan"/>
    <s v="Asia"/>
    <s v="$89,900"/>
    <s v="$6,559.9"/>
    <n v="-0.25900000000000001"/>
    <s v="$200,563.6"/>
    <n v="341321"/>
    <n v="31"/>
    <s v="N"/>
    <m/>
    <m/>
    <s v="Y"/>
    <s v="Y"/>
    <s v="Targets set"/>
    <s v="1.5°C "/>
    <n v="2030"/>
    <s v="Targets set"/>
    <s v="1.5°C "/>
    <n v="2040"/>
    <s v="Y"/>
    <s v="Targets set"/>
    <n v="2040"/>
    <m/>
    <s v="Net zero"/>
    <s v="Net Zero"/>
    <s v=""/>
    <s v="N"/>
    <s v="Yes"/>
    <s v="Yes"/>
    <s v="Yes"/>
    <s v="1,2,3"/>
    <s v=""/>
    <m/>
    <m/>
    <m/>
    <s v="C,V"/>
    <s v="Y"/>
    <s v="1,2,3"/>
    <s v="'NTT has set targets for groupwide carbon neutrality by fiscal 2040 on its way to achieving zero environmental impact' (p19)"/>
    <n v="2040"/>
    <m/>
    <m/>
    <s v="Not Specified"/>
    <s v="Not Specified"/>
    <s v="No"/>
    <s v="N"/>
    <s v=""/>
    <s v=""/>
    <m/>
    <m/>
    <m/>
    <m/>
    <m/>
    <n v="0"/>
    <n v="0"/>
    <n v="0"/>
    <n v="0"/>
    <n v="0"/>
    <n v="1"/>
    <n v="0"/>
    <n v="1"/>
    <n v="0"/>
    <n v="0"/>
    <n v="1"/>
    <n v="0"/>
    <n v="0"/>
    <n v="1"/>
    <n v="0"/>
    <n v="0"/>
    <n v="0"/>
    <n v="0"/>
    <n v="0"/>
    <n v="0"/>
    <n v="1"/>
    <n v="1"/>
    <n v="0"/>
    <n v="0"/>
    <n v="0"/>
    <n v="0"/>
    <n v="1"/>
    <n v="0"/>
    <n v="1"/>
  </r>
  <r>
    <n v="129"/>
    <n v="140"/>
    <s v="Tesco"/>
    <s v="Food &amp; Drug Stores"/>
    <x v="0"/>
    <s v="Britain"/>
    <s v="Europe"/>
    <s v="$89,745.6"/>
    <s v="$2,071"/>
    <n v="0.39300000000000002"/>
    <s v="$48,961.4"/>
    <n v="229140"/>
    <n v="31"/>
    <s v="Y"/>
    <n v="2017"/>
    <n v="2030"/>
    <s v="Y"/>
    <s v="Y"/>
    <s v="Targets set"/>
    <s v="1.5°C "/>
    <n v="2032"/>
    <s v="Targets set"/>
    <s v="1.5°C "/>
    <n v="2050"/>
    <s v="Y"/>
    <s v="Targets set"/>
    <n v="2050"/>
    <m/>
    <s v="Net zero"/>
    <s v="Net Zero"/>
    <s v=""/>
    <s v="N"/>
    <s v="Yes"/>
    <s v="Yes"/>
    <s v="Yes"/>
    <s v="1,2,3"/>
    <s v=""/>
    <m/>
    <m/>
    <m/>
    <s v="C,V"/>
    <s v="Y"/>
    <s v="1,2,3"/>
    <s v="&quot;Carbon-neutral operations by 2035, with interim targets to: Reduce absolute Scope 1 and 2 emissions by 60% by December 2025 (baseline 2015/16). Reduce absolute Scope 1 and 2 emissions by 85% by 2030, (ahead of our SBTi target of 82% by 2032). Procure Group electricity demand increasingly via Power Purchase Agreements (PPAs) and onsite generation, at 45% of our electricity usage by December 2025 and 60% by December 2030. Fully electric Tesco home delivery fleet by 2030. Net zero supply chain by 2050, with interim targets to: Reduce absolute Scope 3 emissions from energy and industrial sources by 55% by 2032, 90% by 2050 (baseline 2019/20). Reduce absolute Scope 3 emissions from forests, land and agriculture by 39% by 2032, 72% by 2050 (baseline 2019/20). All scope 1, 2 and 3 carbon reduction targets have been validated by SBTi. (Tesco Sustainability Report 2025 P. No. 09)"/>
    <n v="2050"/>
    <m/>
    <m/>
    <s v="Not Specified"/>
    <s v="Yes (unspecified)"/>
    <s v="No"/>
    <s v="N"/>
    <s v=""/>
    <s v=""/>
    <m/>
    <m/>
    <m/>
    <m/>
    <m/>
    <n v="0"/>
    <n v="1"/>
    <n v="0"/>
    <n v="1"/>
    <n v="0"/>
    <n v="0"/>
    <n v="1"/>
    <n v="1"/>
    <n v="0"/>
    <n v="0"/>
    <n v="1"/>
    <n v="0"/>
    <n v="0"/>
    <n v="1"/>
    <n v="0"/>
    <n v="0"/>
    <n v="0"/>
    <n v="0"/>
    <n v="0"/>
    <n v="0"/>
    <n v="1"/>
    <n v="1"/>
    <n v="0"/>
    <n v="0"/>
    <n v="0"/>
    <n v="0"/>
    <n v="1"/>
    <n v="0"/>
    <n v="1"/>
  </r>
  <r>
    <n v="130"/>
    <n v="148"/>
    <s v="Mitsubishi UFJ Financial Group"/>
    <s v="Megabanks"/>
    <x v="6"/>
    <s v="Japan"/>
    <s v="Asia"/>
    <s v="$89,409.8"/>
    <s v="$12,220.5"/>
    <n v="0.185"/>
    <s v="$2,756,111.2"/>
    <n v="156253"/>
    <n v="24"/>
    <s v="N"/>
    <m/>
    <m/>
    <s v="N"/>
    <s v="N"/>
    <s v=""/>
    <s v=""/>
    <m/>
    <s v=""/>
    <s v=""/>
    <m/>
    <s v=""/>
    <s v=""/>
    <m/>
    <m/>
    <s v="Net zero"/>
    <s v="Net Zero"/>
    <s v=""/>
    <s v="N"/>
    <s v="Yes"/>
    <s v="Yes"/>
    <s v="Not Specified"/>
    <s v="1,2"/>
    <s v=""/>
    <m/>
    <m/>
    <m/>
    <s v="C"/>
    <s v="Y"/>
    <s v="1,2"/>
    <s v="The first strategy, ‚ÄúReducing emissions from our own operations‚Äù, is on course to meet our 2026 interim target, a milestone on the path to achieving net-zero emissions by 2030"/>
    <n v="2030"/>
    <m/>
    <m/>
    <s v="Yes"/>
    <s v="No"/>
    <s v="No"/>
    <s v="N"/>
    <s v=""/>
    <s v=""/>
    <m/>
    <m/>
    <m/>
    <m/>
    <m/>
    <n v="0"/>
    <n v="0"/>
    <n v="0"/>
    <n v="0"/>
    <n v="0"/>
    <n v="0"/>
    <n v="0"/>
    <n v="0"/>
    <n v="0"/>
    <n v="0"/>
    <n v="0"/>
    <n v="0"/>
    <n v="1"/>
    <n v="0"/>
    <n v="0"/>
    <n v="0"/>
    <n v="0"/>
    <n v="0"/>
    <n v="0"/>
    <n v="1"/>
    <n v="0"/>
    <n v="1"/>
    <n v="0"/>
    <n v="0"/>
    <n v="0"/>
    <n v="1"/>
    <n v="1"/>
    <n v="0"/>
    <n v="0"/>
  </r>
  <r>
    <n v="131"/>
    <n v="115"/>
    <s v="Johnson &amp; Johnson"/>
    <s v="Pharmaceuticals"/>
    <x v="4"/>
    <s v="U.S."/>
    <s v="North America"/>
    <s v="$88,821"/>
    <s v="$14,066"/>
    <n v="-0.6"/>
    <s v="$180,104"/>
    <n v="138100"/>
    <n v="25"/>
    <s v="Y"/>
    <n v="2015"/>
    <n v="2025"/>
    <s v="Y"/>
    <s v="Y"/>
    <s v="Targets set"/>
    <s v="1.5°C "/>
    <n v="2030"/>
    <s v=""/>
    <s v=""/>
    <m/>
    <s v="N"/>
    <s v="Commitment removed"/>
    <m/>
    <m/>
    <s v="Net zero"/>
    <s v="Net Zero"/>
    <s v=""/>
    <s v="N"/>
    <s v="Yes"/>
    <s v="Yes"/>
    <s v="Yes"/>
    <s v="1,2,3"/>
    <s v=""/>
    <m/>
    <m/>
    <m/>
    <s v="C,V"/>
    <s v="Y"/>
    <s v="1,2,3"/>
    <s v="&quot;Current climate goals are:_x000a_‚Ä¢ By 2025, source 100% of our electricity needs from renewable sources_x000a_plus, &quot;with an ambition to achieve net-zero emissions across our value chain by 2045&quot; _x000a_‚Ä¢ By 2028, 80% of our suppliers by emissions covering purchased goods and services and upstream transportation and distribution will have science-based targets&quot; (https://www.jnj.com/about-jnj/policies-and-positions/position-on-climate-action) _x000a_(https://www.jnj.com/our-societal-impact/global-environmental-sustainability/our-approach-to-climate-action) "/>
    <n v="2045"/>
    <m/>
    <m/>
    <s v="Not Specified"/>
    <s v="Yes (nature-based removals e.g. Forestation, soil carbon enhancement)"/>
    <s v="No"/>
    <s v="N"/>
    <s v=""/>
    <s v=""/>
    <m/>
    <s v="Offsets with high-quality carbon credits 3"/>
    <m/>
    <m/>
    <m/>
    <n v="0"/>
    <n v="1"/>
    <n v="0"/>
    <n v="1"/>
    <n v="0"/>
    <n v="1"/>
    <n v="0"/>
    <n v="1"/>
    <n v="0"/>
    <n v="0"/>
    <n v="0"/>
    <n v="0"/>
    <n v="0"/>
    <n v="1"/>
    <n v="0"/>
    <n v="0"/>
    <n v="0"/>
    <n v="0"/>
    <n v="0"/>
    <n v="0"/>
    <n v="1"/>
    <n v="1"/>
    <n v="0"/>
    <n v="0"/>
    <n v="0"/>
    <n v="0"/>
    <n v="1"/>
    <n v="0"/>
    <n v="1"/>
  </r>
  <r>
    <n v="132"/>
    <n v="168"/>
    <s v="Toronto-Dominion Bank"/>
    <s v="Banks: Commercial and Savings"/>
    <x v="6"/>
    <s v="Canada"/>
    <s v="North America"/>
    <s v="$88,304.2"/>
    <s v="$6,499"/>
    <n v="-0.187"/>
    <s v="$1,479,124"/>
    <n v="101759"/>
    <n v="26"/>
    <s v="Y"/>
    <n v="2016"/>
    <n v="2017"/>
    <s v="N"/>
    <s v="N"/>
    <s v=""/>
    <s v=""/>
    <m/>
    <s v=""/>
    <s v=""/>
    <m/>
    <s v=""/>
    <s v=""/>
    <m/>
    <m/>
    <s v="Net zero"/>
    <s v="Net Zero"/>
    <s v=""/>
    <s v="N"/>
    <s v="Yes"/>
    <s v="Yes"/>
    <s v="Partial"/>
    <s v="1,2"/>
    <s v=""/>
    <m/>
    <m/>
    <m/>
    <s v="C"/>
    <s v="Y"/>
    <s v="1,2"/>
    <s v="&quot;achieve net-zero greenhouse gas (GHG) emissions by 2050 across our operations and financing&quot;"/>
    <n v="2050"/>
    <m/>
    <m/>
    <s v="Not Specified"/>
    <s v="Not Specified"/>
    <s v="No"/>
    <s v="N"/>
    <s v=""/>
    <s v=""/>
    <m/>
    <s v=" "/>
    <m/>
    <m/>
    <m/>
    <n v="1"/>
    <n v="0"/>
    <n v="0"/>
    <n v="1"/>
    <n v="0"/>
    <n v="0"/>
    <n v="0"/>
    <n v="0"/>
    <n v="0"/>
    <n v="0"/>
    <n v="0"/>
    <n v="0"/>
    <n v="0"/>
    <n v="1"/>
    <n v="0"/>
    <n v="0"/>
    <n v="0"/>
    <n v="0"/>
    <n v="0"/>
    <n v="0"/>
    <n v="1"/>
    <n v="1"/>
    <n v="0"/>
    <n v="0"/>
    <n v="0"/>
    <n v="0"/>
    <n v="1"/>
    <n v="0"/>
    <n v="1"/>
  </r>
  <r>
    <n v="133"/>
    <n v="106"/>
    <s v="COFCO"/>
    <s v="Trading"/>
    <x v="6"/>
    <s v="China"/>
    <s v="Asia"/>
    <s v="$88,260"/>
    <s v="$143"/>
    <n v="-0.88700000000000001"/>
    <s v="$95,897.7"/>
    <n v="106365"/>
    <n v="31"/>
    <s v="N"/>
    <m/>
    <m/>
    <s v="Y"/>
    <s v="Y"/>
    <s v="Targets set"/>
    <s v="1.5°C "/>
    <n v="2033"/>
    <s v=""/>
    <s v=""/>
    <m/>
    <s v=""/>
    <s v=""/>
    <m/>
    <m/>
    <s v=""/>
    <s v=""/>
    <s v=""/>
    <s v="N"/>
    <s v=""/>
    <s v=""/>
    <s v=""/>
    <s v=""/>
    <s v=""/>
    <m/>
    <m/>
    <m/>
    <s v=""/>
    <s v="N"/>
    <s v=""/>
    <s v=""/>
    <m/>
    <m/>
    <m/>
    <s v=""/>
    <s v=""/>
    <s v=""/>
    <s v="N"/>
    <s v=""/>
    <s v=""/>
    <m/>
    <m/>
    <m/>
    <m/>
    <m/>
    <n v="0"/>
    <n v="0"/>
    <n v="0"/>
    <n v="0"/>
    <n v="0"/>
    <n v="0"/>
    <n v="1"/>
    <n v="1"/>
    <n v="0"/>
    <n v="0"/>
    <n v="0"/>
    <n v="0"/>
    <n v="0"/>
    <n v="0"/>
    <n v="0"/>
    <n v="0"/>
    <n v="0"/>
    <n v="0"/>
    <n v="0"/>
    <n v="0"/>
    <n v="0"/>
    <n v="0"/>
    <n v="0"/>
    <n v="0"/>
    <n v="0"/>
    <n v="0"/>
    <n v="1"/>
    <n v="0"/>
    <n v="0"/>
  </r>
  <r>
    <n v="134"/>
    <n v="135"/>
    <s v="China Telecommunications"/>
    <s v="Telecommunications"/>
    <x v="9"/>
    <s v="China"/>
    <s v="Asia"/>
    <s v="$87,996.5"/>
    <s v="$2,552.9"/>
    <n v="0.187"/>
    <s v="$154,143.6"/>
    <n v="376371"/>
    <n v="26"/>
    <s v="N"/>
    <m/>
    <m/>
    <s v="N"/>
    <s v="N"/>
    <s v=""/>
    <s v=""/>
    <m/>
    <s v=""/>
    <s v=""/>
    <m/>
    <s v=""/>
    <s v=""/>
    <m/>
    <m/>
    <s v="No target"/>
    <s v="No Target"/>
    <s v="G"/>
    <s v="N"/>
    <s v="Yes"/>
    <s v="Yes"/>
    <m/>
    <s v="1,2"/>
    <s v="committed to national peak and neutrality targets"/>
    <n v="2060"/>
    <s v="https://www.eco.gov.cn/news_info/48274.html"/>
    <m/>
    <s v=""/>
    <s v="N"/>
    <s v=""/>
    <s v=""/>
    <m/>
    <m/>
    <m/>
    <s v="Not Specified"/>
    <s v="Not Specified"/>
    <s v="No"/>
    <s v="N"/>
    <s v=""/>
    <s v=""/>
    <m/>
    <m/>
    <m/>
    <m/>
    <m/>
    <n v="0"/>
    <n v="0"/>
    <n v="0"/>
    <n v="0"/>
    <n v="0"/>
    <n v="0"/>
    <n v="0"/>
    <n v="0"/>
    <n v="0"/>
    <n v="0"/>
    <n v="0"/>
    <n v="0"/>
    <n v="0"/>
    <n v="0"/>
    <n v="0"/>
    <n v="0"/>
    <n v="0"/>
    <n v="0"/>
    <n v="0"/>
    <n v="0"/>
    <n v="0"/>
    <n v="0"/>
    <n v="0"/>
    <n v="0"/>
    <n v="0"/>
    <n v="0"/>
    <n v="0"/>
    <n v="0"/>
    <n v="1"/>
  </r>
  <r>
    <n v="135"/>
    <n v="127"/>
    <s v="FedEx"/>
    <s v="Delivery"/>
    <x v="12"/>
    <s v="U.S."/>
    <s v="North America"/>
    <s v="$87,693"/>
    <s v="$4,331"/>
    <n v="0.09"/>
    <s v="$87,007"/>
    <n v="494824"/>
    <n v="31"/>
    <s v="N"/>
    <m/>
    <m/>
    <s v="Y"/>
    <s v="Y"/>
    <s v="Committed"/>
    <s v=""/>
    <n v="2030"/>
    <s v=""/>
    <s v=""/>
    <m/>
    <s v=""/>
    <s v=""/>
    <m/>
    <m/>
    <s v="Carbon neutral(ity)"/>
    <s v="Carbon Neutral"/>
    <s v="C"/>
    <s v="Y"/>
    <s v="Yes"/>
    <s v="Yes"/>
    <s v="Partial"/>
    <s v="1,2"/>
    <s v=""/>
    <n v="2040"/>
    <m/>
    <m/>
    <s v=""/>
    <s v="N"/>
    <s v=""/>
    <s v=""/>
    <m/>
    <m/>
    <m/>
    <s v="Not Specified"/>
    <s v="Not Specified"/>
    <s v="No"/>
    <s v="N"/>
    <s v=""/>
    <s v=""/>
    <m/>
    <m/>
    <m/>
    <m/>
    <m/>
    <n v="0"/>
    <n v="0"/>
    <n v="0"/>
    <n v="0"/>
    <n v="0"/>
    <n v="1"/>
    <n v="0"/>
    <n v="1"/>
    <n v="0"/>
    <n v="0"/>
    <n v="0"/>
    <n v="0"/>
    <n v="0"/>
    <n v="0"/>
    <n v="0"/>
    <n v="0"/>
    <n v="1"/>
    <n v="1"/>
    <n v="0"/>
    <n v="0"/>
    <n v="0"/>
    <n v="0"/>
    <n v="0"/>
    <n v="0"/>
    <n v="0"/>
    <n v="0"/>
    <n v="1"/>
    <n v="0"/>
    <n v="1"/>
  </r>
  <r>
    <n v="136"/>
    <n v="125"/>
    <s v="PTT"/>
    <s v="Petroleum Refining"/>
    <x v="3"/>
    <s v="Thailand"/>
    <s v="Asia"/>
    <s v="$87,638.5"/>
    <s v="$2,554.3"/>
    <n v="-0.20699999999999999"/>
    <s v="$100,490.5"/>
    <n v="30251"/>
    <n v="22"/>
    <s v="N"/>
    <m/>
    <m/>
    <s v="N"/>
    <s v="N"/>
    <s v=""/>
    <s v=""/>
    <m/>
    <s v=""/>
    <s v=""/>
    <m/>
    <s v=""/>
    <s v=""/>
    <m/>
    <m/>
    <s v="Net zero"/>
    <s v="Net Zero"/>
    <s v=""/>
    <s v="N"/>
    <s v="Yes"/>
    <s v="Yes"/>
    <s v="Partial"/>
    <s v="1,2"/>
    <s v=""/>
    <m/>
    <m/>
    <m/>
    <s v="C"/>
    <s v="Y"/>
    <s v="1,2"/>
    <s v="&quot;Long-term Targets - PTT: Achieve Carbon Neutrality by 2040 and Net Zero Emissions by 2050 for PTT‚Äôs owned_x000a_operations and PTT‚Äôs wholly owned subsidiaries&quot; (Objectives/Targets, Climate Action, PPT plc corporate website)"/>
    <n v="2050"/>
    <m/>
    <m/>
    <s v="Yes"/>
    <s v="Yes (nature-based and CCS-based removals)"/>
    <s v="No"/>
    <s v="N"/>
    <s v=""/>
    <s v=""/>
    <m/>
    <m/>
    <m/>
    <m/>
    <m/>
    <n v="0"/>
    <n v="0"/>
    <n v="0"/>
    <n v="0"/>
    <n v="0"/>
    <n v="0"/>
    <n v="0"/>
    <n v="0"/>
    <n v="0"/>
    <n v="0"/>
    <n v="0"/>
    <n v="0"/>
    <n v="0"/>
    <n v="1"/>
    <n v="0"/>
    <n v="0"/>
    <n v="0"/>
    <n v="0"/>
    <n v="0"/>
    <n v="0"/>
    <n v="1"/>
    <n v="1"/>
    <n v="0"/>
    <n v="0"/>
    <n v="0"/>
    <n v="1"/>
    <n v="1"/>
    <n v="0"/>
    <n v="0"/>
  </r>
  <r>
    <n v="137"/>
    <n v="200"/>
    <s v="Banco Bilbao Vizcaya Argentaria"/>
    <s v="Banks: Commercial and Savings"/>
    <x v="6"/>
    <s v="Spain"/>
    <s v="Europe"/>
    <s v="$87,457.6"/>
    <s v="$10,872.7"/>
    <n v="0.254"/>
    <s v="$799,753.6"/>
    <n v="125916"/>
    <n v="31"/>
    <s v="N"/>
    <m/>
    <m/>
    <s v="Y"/>
    <s v="N"/>
    <s v="Commitment removed"/>
    <s v=""/>
    <m/>
    <s v=""/>
    <s v=""/>
    <m/>
    <s v=""/>
    <s v=""/>
    <m/>
    <m/>
    <s v="Net zero"/>
    <s v="Net Zero"/>
    <s v=""/>
    <s v="N"/>
    <s v="Yes"/>
    <s v="Yes"/>
    <s v="Not Specified"/>
    <s v="1,2"/>
    <s v=""/>
    <m/>
    <m/>
    <m/>
    <s v="C"/>
    <s v="Y"/>
    <s v="1,2"/>
    <s v="In April 2021 BBVA announced the Net Zero 2050 commitment, which takes both direct and indirect emissions into account, including among the latter those of clients who receive financing from the bank."/>
    <n v="2050"/>
    <m/>
    <m/>
    <s v="Yes"/>
    <s v="Not Specified"/>
    <s v="No"/>
    <s v="N"/>
    <s v=""/>
    <s v=""/>
    <m/>
    <m/>
    <m/>
    <m/>
    <m/>
    <n v="0"/>
    <n v="0"/>
    <n v="0"/>
    <n v="0"/>
    <n v="0"/>
    <n v="0"/>
    <n v="0"/>
    <n v="0"/>
    <n v="0"/>
    <n v="0"/>
    <n v="0"/>
    <n v="0"/>
    <n v="0"/>
    <n v="1"/>
    <n v="0"/>
    <n v="0"/>
    <n v="0"/>
    <n v="0"/>
    <n v="0"/>
    <n v="0"/>
    <n v="1"/>
    <n v="1"/>
    <n v="0"/>
    <n v="0"/>
    <n v="0"/>
    <n v="1"/>
    <n v="1"/>
    <n v="0"/>
    <n v="0"/>
  </r>
  <r>
    <n v="138"/>
    <n v="93"/>
    <s v="SAIC Motor"/>
    <s v="Motor Vehicles &amp; Parts"/>
    <x v="7"/>
    <s v="China"/>
    <s v="Asia"/>
    <s v="$87,223.9"/>
    <s v="$231.6"/>
    <n v="-0.88400000000000001"/>
    <s v="$131,128.1"/>
    <n v="134323"/>
    <n v="14"/>
    <s v="N"/>
    <m/>
    <m/>
    <s v="N"/>
    <s v="N"/>
    <s v=""/>
    <s v=""/>
    <m/>
    <s v=""/>
    <s v=""/>
    <m/>
    <s v=""/>
    <s v=""/>
    <m/>
    <m/>
    <s v="Other"/>
    <s v="Other Emission Reduction"/>
    <s v=""/>
    <s v="N"/>
    <s v="Yes"/>
    <s v="Yes"/>
    <s v="No"/>
    <s v="1,2"/>
    <s v=""/>
    <m/>
    <m/>
    <m/>
    <s v=""/>
    <s v="N"/>
    <s v=""/>
    <s v=""/>
    <m/>
    <m/>
    <m/>
    <s v="Not Specified"/>
    <s v="Not Specified"/>
    <s v="No"/>
    <s v="Y"/>
    <s v="'During the reporting period, SAIC Motor established ambitious emission reduction targets based on the Company's development strategy, which is striving to achieve high-quality &quot;Carbon Peaking&quot; by 2025.'_x000a_"/>
    <n v="2025"/>
    <m/>
    <m/>
    <m/>
    <m/>
    <m/>
    <n v="0"/>
    <n v="0"/>
    <n v="0"/>
    <n v="0"/>
    <n v="0"/>
    <n v="0"/>
    <n v="0"/>
    <n v="0"/>
    <n v="0"/>
    <n v="0"/>
    <n v="0"/>
    <n v="0"/>
    <n v="0"/>
    <n v="0"/>
    <n v="0"/>
    <n v="0"/>
    <n v="0"/>
    <n v="0"/>
    <n v="0"/>
    <n v="0"/>
    <n v="0"/>
    <n v="0"/>
    <n v="0"/>
    <n v="1"/>
    <n v="0"/>
    <n v="0"/>
    <n v="0"/>
    <n v="0"/>
    <n v="1"/>
  </r>
  <r>
    <n v="139"/>
    <n v="182"/>
    <s v="UBS Group"/>
    <s v="Megabanks"/>
    <x v="6"/>
    <s v="Switzerland"/>
    <s v="Europe"/>
    <s v="$87,150"/>
    <s v="$5,085"/>
    <n v="-0.81699999999999995"/>
    <s v="$1,565,028"/>
    <n v="108648"/>
    <n v="31"/>
    <s v="Y"/>
    <n v="2015"/>
    <n v="2025"/>
    <s v="N"/>
    <s v="N"/>
    <s v=""/>
    <s v=""/>
    <m/>
    <s v=""/>
    <s v=""/>
    <m/>
    <s v=""/>
    <s v=""/>
    <m/>
    <m/>
    <s v="Net zero"/>
    <s v="Net Zero"/>
    <s v=""/>
    <s v="N"/>
    <s v="Yes"/>
    <s v="Yes"/>
    <s v="No"/>
    <s v="1,2"/>
    <s v=""/>
    <m/>
    <m/>
    <m/>
    <s v="C"/>
    <s v="Y"/>
    <s v="1,2"/>
    <s v="'Reducing our scope 1 and 2 emissions to net zero by 2035' p30_x000a_'We have replaced our original 2025 scope 1 and 2 target as disclosed in the UBS Group Sustainability Report 2023 with a new scope 1 and 2 net-zero target to be achieved by 2035 that is in line with net-zero guidelines. We aim to, at a minimum, reduce our emissions by 90% against our 2023 baseline of 46,278 metric tons of CO2e before neutralizing any residual emissions through the purchase of carbon removal credits. This target covers our scope 1 and market-based scope 2 emissions across all our global own operations.' p44"/>
    <n v="2035"/>
    <m/>
    <m/>
    <s v="Yes"/>
    <s v="No"/>
    <s v="No"/>
    <s v="N"/>
    <s v=""/>
    <s v=""/>
    <m/>
    <m/>
    <m/>
    <m/>
    <m/>
    <n v="0"/>
    <n v="1"/>
    <n v="0"/>
    <n v="1"/>
    <n v="0"/>
    <n v="0"/>
    <n v="0"/>
    <n v="0"/>
    <n v="0"/>
    <n v="0"/>
    <n v="0"/>
    <n v="0"/>
    <n v="0"/>
    <n v="1"/>
    <n v="0"/>
    <n v="0"/>
    <n v="0"/>
    <n v="0"/>
    <n v="0"/>
    <n v="0"/>
    <n v="1"/>
    <n v="1"/>
    <n v="0"/>
    <n v="0"/>
    <n v="0"/>
    <n v="1"/>
    <n v="1"/>
    <n v="0"/>
    <n v="0"/>
  </r>
  <r>
    <n v="140"/>
    <n v="101"/>
    <s v="E.ON"/>
    <s v="Energy"/>
    <x v="1"/>
    <s v="Germany"/>
    <s v="Europe"/>
    <s v="$86,643.2"/>
    <s v="$4,900"/>
    <n v="7.7670000000000003"/>
    <s v="$115,304.4"/>
    <n v="76566"/>
    <n v="31"/>
    <s v="N"/>
    <m/>
    <m/>
    <s v="Y"/>
    <s v="Y"/>
    <s v="Targets set"/>
    <s v="1.5Â°C"/>
    <n v="2030"/>
    <s v=""/>
    <s v=""/>
    <m/>
    <s v=""/>
    <s v=""/>
    <m/>
    <m/>
    <s v="Climate neutral"/>
    <s v="Carbon Neutral"/>
    <s v="C,V"/>
    <s v="Y"/>
    <s v="Yes"/>
    <s v="Yes"/>
    <s v="Yes"/>
    <s v="1,2,3"/>
    <s v="E.ON has the target of achieving climate neutrality across Scope 1 and 2 emissions by 2040 and Scope 3 emissions by 2050 (On Course for Net Zero Fifth Edition, p. 13 &amp; 15)._x000a_Source: https://web.archive.org/web/20251001170848/https://www.eon.com/content/dam/eon/eon-com/eon-com-assets/documents/sustainability/en/climate-related-disclosures/EON_2025_On_course_for_net_zero.pdf"/>
    <n v="2050"/>
    <m/>
    <m/>
    <s v=""/>
    <s v="N"/>
    <s v=""/>
    <s v=""/>
    <m/>
    <m/>
    <m/>
    <s v="Not Specified"/>
    <s v="Yes (unspecified)"/>
    <s v="No"/>
    <s v="N"/>
    <s v=""/>
    <s v=""/>
    <m/>
    <m/>
    <m/>
    <m/>
    <m/>
    <n v="0"/>
    <n v="0"/>
    <n v="0"/>
    <n v="0"/>
    <n v="0"/>
    <n v="1"/>
    <n v="0"/>
    <n v="1"/>
    <n v="0"/>
    <n v="0"/>
    <n v="0"/>
    <n v="0"/>
    <n v="0"/>
    <n v="0"/>
    <n v="0"/>
    <n v="0"/>
    <n v="1"/>
    <n v="1"/>
    <n v="0"/>
    <n v="0"/>
    <n v="0"/>
    <n v="0"/>
    <n v="0"/>
    <n v="0"/>
    <n v="0"/>
    <n v="0"/>
    <n v="1"/>
    <n v="0"/>
    <n v="1"/>
  </r>
  <r>
    <n v="141"/>
    <n v="158"/>
    <s v="People's Insurance Co. of China"/>
    <s v="Insurance: Property and Casualty (Stock)"/>
    <x v="6"/>
    <s v="China"/>
    <s v="Asia"/>
    <s v="$86,477.6"/>
    <s v="$5,858.2"/>
    <n v="0.85799999999999998"/>
    <s v="$241,985"/>
    <n v="175121"/>
    <n v="16"/>
    <s v="N"/>
    <m/>
    <m/>
    <s v="N"/>
    <s v="N"/>
    <s v=""/>
    <s v=""/>
    <m/>
    <s v=""/>
    <s v=""/>
    <m/>
    <s v=""/>
    <s v=""/>
    <m/>
    <m/>
    <s v="No target"/>
    <s v="No Target"/>
    <s v="G"/>
    <s v="N"/>
    <s v="Yes"/>
    <s v="Yes"/>
    <s v="Not Specified"/>
    <s v="1,2"/>
    <s v="committed to national peak and neutrality targets"/>
    <n v="2060"/>
    <s v="https://m.picc.com/home/news/wapmtjj/202206/t20220620_50364.html"/>
    <m/>
    <s v=""/>
    <s v="N"/>
    <s v=""/>
    <s v=""/>
    <m/>
    <m/>
    <m/>
    <s v="Not Specified"/>
    <s v="Not Specified"/>
    <s v="No"/>
    <s v="N"/>
    <s v=""/>
    <s v=""/>
    <m/>
    <m/>
    <m/>
    <m/>
    <m/>
    <n v="0"/>
    <n v="0"/>
    <n v="0"/>
    <n v="0"/>
    <n v="0"/>
    <n v="0"/>
    <n v="0"/>
    <n v="0"/>
    <n v="0"/>
    <n v="0"/>
    <n v="0"/>
    <n v="0"/>
    <n v="0"/>
    <n v="0"/>
    <n v="0"/>
    <n v="0"/>
    <n v="0"/>
    <n v="0"/>
    <n v="0"/>
    <n v="0"/>
    <n v="0"/>
    <n v="0"/>
    <n v="0"/>
    <n v="0"/>
    <n v="0"/>
    <n v="0"/>
    <n v="0"/>
    <n v="0"/>
    <n v="1"/>
  </r>
  <r>
    <n v="142"/>
    <n v="113"/>
    <s v="Brookfield"/>
    <s v="Diversified Financials"/>
    <x v="6"/>
    <s v="Canada"/>
    <s v="North America"/>
    <s v="$86,006"/>
    <s v="$641"/>
    <n v="-0.433"/>
    <s v="$490,424"/>
    <n v="250000"/>
    <n v="9"/>
    <s v="N"/>
    <m/>
    <m/>
    <s v="N"/>
    <s v="N"/>
    <s v=""/>
    <s v=""/>
    <m/>
    <s v=""/>
    <s v=""/>
    <m/>
    <s v=""/>
    <s v=""/>
    <m/>
    <m/>
    <s v="Net zero"/>
    <s v="Net Zero"/>
    <s v=""/>
    <s v="N"/>
    <s v="Yes"/>
    <s v="Yes"/>
    <s v="Partial"/>
    <s v="1,2"/>
    <s v=""/>
    <m/>
    <m/>
    <m/>
    <s v="C"/>
    <s v="Y"/>
    <s v="1,2"/>
    <s v="Reach net-zero emissions by 2050 or sooner across Operationally Managed investments, helping support our investors' own net zero goals. "/>
    <n v="2050"/>
    <m/>
    <m/>
    <s v="Yes"/>
    <s v="Not Specified"/>
    <s v="No"/>
    <s v="N"/>
    <s v=""/>
    <s v=""/>
    <m/>
    <m/>
    <m/>
    <m/>
    <m/>
    <n v="0"/>
    <n v="0"/>
    <n v="0"/>
    <n v="0"/>
    <n v="0"/>
    <n v="0"/>
    <n v="0"/>
    <n v="0"/>
    <n v="0"/>
    <n v="0"/>
    <n v="0"/>
    <n v="0"/>
    <n v="0"/>
    <n v="1"/>
    <n v="0"/>
    <n v="0"/>
    <n v="0"/>
    <n v="0"/>
    <n v="0"/>
    <n v="0"/>
    <n v="1"/>
    <n v="1"/>
    <n v="0"/>
    <n v="0"/>
    <n v="0"/>
    <n v="1"/>
    <n v="1"/>
    <n v="0"/>
    <n v="0"/>
  </r>
  <r>
    <n v="143"/>
    <n v="117"/>
    <s v="Archer Daniels Midland"/>
    <s v="Food Production"/>
    <x v="11"/>
    <s v="U.S."/>
    <s v="North America"/>
    <s v="$85,530"/>
    <s v="$1,800"/>
    <n v="-0.48299999999999998"/>
    <s v="$53,271"/>
    <n v="43213"/>
    <n v="31"/>
    <s v="N"/>
    <m/>
    <m/>
    <s v="Y"/>
    <s v="N"/>
    <s v="Commitment removed"/>
    <s v=""/>
    <m/>
    <s v=""/>
    <s v=""/>
    <m/>
    <s v=""/>
    <s v=""/>
    <m/>
    <m/>
    <s v="Emissions reduction target"/>
    <s v="Other Emission Reduction"/>
    <s v=""/>
    <s v="N"/>
    <s v="Yes"/>
    <s v="Yes"/>
    <s v="Yes"/>
    <s v="1,2,3"/>
    <s v=""/>
    <m/>
    <m/>
    <m/>
    <s v=""/>
    <s v="N"/>
    <s v=""/>
    <s v=""/>
    <m/>
    <m/>
    <m/>
    <s v="Not Specified"/>
    <s v="Yes (nature-based and CCS-based removals)"/>
    <s v="No"/>
    <s v="Y"/>
    <s v="(Pg. 23&amp;25)_x000a_‚Äúwe are working with the Science-based Targets Initiative (SBTi) to obtain their approval that our sustainability targets align with ambitious goals to limit the average rise of global temperatures to 1.5 degrees Celsius‚Äù_x000a_(Pg. 3)_x000a_‚ÄúIn line with our commitment to align with ambitious goals to limit the average rise of global temperatures to 1.5 degrees Celsius, we submitted our Scope 1 + 2, Scope 3, and FLAG GHG emission reduction targets to the Science-based Targets Initiative.‚Äù"/>
    <n v="2050"/>
    <m/>
    <m/>
    <m/>
    <m/>
    <m/>
    <n v="0"/>
    <n v="0"/>
    <n v="0"/>
    <n v="0"/>
    <n v="0"/>
    <n v="0"/>
    <n v="0"/>
    <n v="0"/>
    <n v="0"/>
    <n v="0"/>
    <n v="0"/>
    <n v="0"/>
    <n v="0"/>
    <n v="0"/>
    <n v="0"/>
    <n v="0"/>
    <n v="0"/>
    <n v="0"/>
    <n v="0"/>
    <n v="0"/>
    <n v="0"/>
    <n v="0"/>
    <n v="0"/>
    <n v="0"/>
    <n v="1"/>
    <n v="0"/>
    <n v="0"/>
    <n v="0"/>
    <n v="1"/>
  </r>
  <r>
    <n v="144"/>
    <n v="145"/>
    <s v="Siemens"/>
    <s v="Industrial Machinery"/>
    <x v="14"/>
    <s v="Germany"/>
    <s v="Europe"/>
    <s v="$85,432.8"/>
    <s v="$8,998.5"/>
    <n v="6.2E-2"/>
    <s v="$164,729.7"/>
    <n v="327000"/>
    <n v="31"/>
    <s v="N"/>
    <m/>
    <m/>
    <s v="Y"/>
    <s v="Y"/>
    <s v="Targets set"/>
    <s v="1.5°C "/>
    <n v="2030"/>
    <s v="Targets set"/>
    <s v="1.5°C "/>
    <n v="2050"/>
    <s v="Y"/>
    <s v="Targets set"/>
    <n v="2050"/>
    <m/>
    <s v="Net zero"/>
    <s v="Net Zero"/>
    <s v=""/>
    <s v="N"/>
    <s v="Yes"/>
    <s v="Yes"/>
    <s v="Yes"/>
    <s v="1,2,3"/>
    <s v=""/>
    <m/>
    <m/>
    <m/>
    <s v="C,V"/>
    <s v="Y"/>
    <s v="1,2,3"/>
    <s v="Support the 1.5°C  target to fight global warming_x000a_ Net Zero operations by 2030, with 55% emissions reduction by 2025 and 90% by 2030 (Scope 1 + 2)_x000a_ Net zero supply chain by 2050, 20% emissions reduction by 2030 (Scope 3)"/>
    <n v="2050"/>
    <m/>
    <m/>
    <s v="Yes"/>
    <s v="Not Specified"/>
    <s v="No"/>
    <s v="N"/>
    <s v=""/>
    <s v=""/>
    <m/>
    <m/>
    <m/>
    <m/>
    <m/>
    <n v="0"/>
    <n v="0"/>
    <n v="0"/>
    <n v="0"/>
    <n v="0"/>
    <n v="1"/>
    <n v="0"/>
    <n v="1"/>
    <n v="0"/>
    <n v="0"/>
    <n v="1"/>
    <n v="0"/>
    <n v="0"/>
    <n v="1"/>
    <n v="0"/>
    <n v="0"/>
    <n v="0"/>
    <n v="0"/>
    <n v="0"/>
    <n v="0"/>
    <n v="1"/>
    <n v="1"/>
    <n v="0"/>
    <n v="0"/>
    <n v="0"/>
    <n v="1"/>
    <n v="1"/>
    <n v="0"/>
    <n v="0"/>
  </r>
  <r>
    <n v="145"/>
    <n v="97"/>
    <s v="Enel"/>
    <s v="Utilities"/>
    <x v="1"/>
    <s v="Italy"/>
    <s v="Europe"/>
    <s v="$85,375.8"/>
    <s v="$7,587.3"/>
    <n v="1.0409999999999999"/>
    <s v="$193,765.8"/>
    <n v="60359"/>
    <n v="31"/>
    <s v="N"/>
    <m/>
    <m/>
    <s v="Y"/>
    <s v="Y"/>
    <s v="Targets set"/>
    <s v="1.5Â°C"/>
    <n v="2030"/>
    <s v="Targets set"/>
    <s v="1.5Â°C"/>
    <n v="2040"/>
    <s v="Y"/>
    <s v="Targets set"/>
    <n v="2040"/>
    <m/>
    <s v="Net zero"/>
    <s v="Net Zero"/>
    <s v=""/>
    <s v="N"/>
    <s v="Yes"/>
    <s v="Yes"/>
    <s v="Yes"/>
    <s v="1,2,3"/>
    <s v=""/>
    <m/>
    <m/>
    <m/>
    <s v="C,V"/>
    <s v="Y"/>
    <s v="1,2,3"/>
    <s v="Enel aims to achieve zero emissions by 2040, a more ambitious target than the global 2050 goal. The company is committed to eliminating emissions across all operations, including suppliers and customers, and will exit the natural gas sector to supply only renewable electricity._x000a__x000a_Source: /web/20250630153054/https://www.enel.com/investors/sustainability/strategy-sustainable-progress/net-zero_x000a_https://web.archive.org/web/20250604213234/https://www.enel.com/content/dam/enel-com/documenti/investitori/informazioni-finanziarie/2024/annuali/en/integrated-annual-report_2024.pdf#page=96"/>
    <n v="2040"/>
    <m/>
    <m/>
    <s v="No"/>
    <s v="Yes (unspecified)"/>
    <s v="Yes"/>
    <s v="N"/>
    <s v=""/>
    <s v=""/>
    <m/>
    <m/>
    <m/>
    <m/>
    <m/>
    <n v="0"/>
    <n v="0"/>
    <n v="0"/>
    <n v="0"/>
    <n v="0"/>
    <n v="1"/>
    <n v="0"/>
    <n v="1"/>
    <n v="0"/>
    <n v="0"/>
    <n v="1"/>
    <n v="0"/>
    <n v="0"/>
    <n v="1"/>
    <n v="0"/>
    <n v="0"/>
    <n v="0"/>
    <n v="0"/>
    <n v="0"/>
    <n v="0"/>
    <n v="1"/>
    <n v="1"/>
    <n v="0"/>
    <n v="0"/>
    <n v="0"/>
    <n v="0"/>
    <n v="1"/>
    <n v="1"/>
    <n v="0"/>
  </r>
  <r>
    <n v="146"/>
    <n v="128"/>
    <s v="Sony"/>
    <s v="Electronics"/>
    <x v="5"/>
    <s v="Japan"/>
    <s v="Asia"/>
    <s v="$84,995.5"/>
    <s v="$7,488.7"/>
    <n v="0.115"/>
    <s v="$235,460.5"/>
    <n v="112300"/>
    <n v="31"/>
    <s v="Y"/>
    <n v="2018"/>
    <n v="2030"/>
    <s v="Y"/>
    <s v="Y"/>
    <s v="Targets set"/>
    <s v="1.5°C "/>
    <n v="2035"/>
    <s v="Targets set"/>
    <s v="1.5°C "/>
    <n v="2040"/>
    <s v="Y"/>
    <s v="Targets set"/>
    <n v="2040"/>
    <m/>
    <s v="Net zero"/>
    <s v="Net Zero"/>
    <s v=""/>
    <s v="N"/>
    <s v="Yes"/>
    <s v="Yes"/>
    <s v="Yes"/>
    <s v="1,2,3"/>
    <s v=""/>
    <m/>
    <m/>
    <m/>
    <s v="C,V"/>
    <s v="Y"/>
    <s v="1,2,3"/>
    <s v="&quot;Accelerate initiatives to achieve net-zero targets across the value chain from scopes 1 to 3 by 2040 and a zero environmental footprint by 2050&quot; (Sony Sustainability Report 2024, pg. 14)._x000a__x000a_&quot;Sony‚Äôs net-zero target for 2040 was approved as the net-zero target for the Science Based Targets initiative (SBTi) in August 2022... By 2040, Sony aims to achieve net-zero emissions in all Scopes&quot; (Sony Sustainability Report 2024, pg. 24: https://www.sony.com/en/SonyInfo/csr/library/reports/SustainabilityReport2024_E.pdf)_x000a__x000a_&quot;Net zero for Scope 1+2+3, Reduce absolute emissions by 90% vs. FY2018 level - Removal of residual carbon emissions&quot; (page 104 https://www.sony.com/en/SonyInfo/csr/library/reports/SustainabilityReport2025_E.pdf)"/>
    <n v="2040"/>
    <m/>
    <m/>
    <s v="Yes"/>
    <s v="Not Specified"/>
    <s v="No"/>
    <s v="N"/>
    <s v=""/>
    <s v=""/>
    <m/>
    <m/>
    <m/>
    <m/>
    <m/>
    <n v="0"/>
    <n v="1"/>
    <n v="0"/>
    <n v="1"/>
    <n v="0"/>
    <n v="0"/>
    <n v="1"/>
    <n v="1"/>
    <n v="0"/>
    <n v="0"/>
    <n v="1"/>
    <n v="0"/>
    <n v="0"/>
    <n v="1"/>
    <n v="0"/>
    <n v="0"/>
    <n v="0"/>
    <n v="0"/>
    <n v="0"/>
    <n v="0"/>
    <n v="1"/>
    <n v="1"/>
    <n v="0"/>
    <n v="0"/>
    <n v="0"/>
    <n v="1"/>
    <n v="1"/>
    <n v="0"/>
    <n v="0"/>
  </r>
  <r>
    <n v="147"/>
    <n v="149"/>
    <s v="Procter &amp; Gamble"/>
    <s v="Soaps and Cosmetics"/>
    <x v="10"/>
    <s v="U.S."/>
    <s v="North America"/>
    <s v="$84,039"/>
    <s v="$14,879"/>
    <n v="1.4999999999999999E-2"/>
    <s v="$122,370"/>
    <n v="108000"/>
    <n v="31"/>
    <s v="N"/>
    <m/>
    <m/>
    <s v="Y"/>
    <s v="Y"/>
    <s v="Targets set"/>
    <s v="1.5°C "/>
    <n v="2030"/>
    <s v=""/>
    <s v=""/>
    <m/>
    <s v="N"/>
    <s v="Commitment removed"/>
    <m/>
    <m/>
    <s v="Net zero"/>
    <s v="Net Zero"/>
    <s v=""/>
    <s v="N"/>
    <s v="Yes"/>
    <s v="Yes"/>
    <s v="Yes"/>
    <s v="1,2,3"/>
    <s v=""/>
    <m/>
    <m/>
    <m/>
    <s v="C,V"/>
    <s v="Y"/>
    <s v="1,2,3"/>
    <s v="&quot;In September 2021, P&amp;G set a new ambition to achieve net zero greenhouse gas (GHG) emissions across its operations and supply chain, from raw material to retailer, by 2040. P&amp;G also shared a Climate Transition Action Plan which outlines a comprehensive approach to accelerating climate action and the key challenges ahead. In addition to the details of P&amp;G‚Äôs net zero ambition, the Climate Transition Action Plan covers the entire lifecycle emissions of our products and packaging, across supply chain, operations, consumer use of our products, and product end of life. P&amp;G also issued a TCFD aligned report and responded to CDP‚Äôs Climate Survey. &quot;"/>
    <n v="2040"/>
    <m/>
    <m/>
    <s v="Yes"/>
    <s v="Yes (nature-based and CCS-based removals)"/>
    <s v="No"/>
    <s v="N"/>
    <s v=""/>
    <s v=""/>
    <m/>
    <m/>
    <m/>
    <m/>
    <m/>
    <n v="0"/>
    <n v="0"/>
    <n v="0"/>
    <n v="0"/>
    <n v="0"/>
    <n v="1"/>
    <n v="0"/>
    <n v="1"/>
    <n v="0"/>
    <n v="0"/>
    <n v="0"/>
    <n v="0"/>
    <n v="0"/>
    <n v="1"/>
    <n v="0"/>
    <n v="0"/>
    <n v="0"/>
    <n v="0"/>
    <n v="0"/>
    <n v="0"/>
    <n v="1"/>
    <n v="1"/>
    <n v="0"/>
    <n v="0"/>
    <n v="0"/>
    <n v="1"/>
    <n v="1"/>
    <n v="0"/>
    <n v="0"/>
  </r>
  <r>
    <n v="148"/>
    <n v="139"/>
    <s v="Lowe's"/>
    <s v="Specialty Retailers"/>
    <x v="0"/>
    <s v="U.S."/>
    <s v="North America"/>
    <s v="$83,674"/>
    <s v="$6,957"/>
    <n v="-0.1"/>
    <s v="$43,102"/>
    <n v="215500"/>
    <n v="28"/>
    <s v="N"/>
    <m/>
    <m/>
    <s v="Y"/>
    <s v="N"/>
    <s v="Commitment removed"/>
    <s v=""/>
    <m/>
    <s v=""/>
    <s v=""/>
    <m/>
    <s v="N"/>
    <s v="Commitment removed"/>
    <m/>
    <m/>
    <s v="Net zero"/>
    <s v="Net Zero"/>
    <s v=""/>
    <s v="N"/>
    <s v="Yes"/>
    <s v="Yes"/>
    <s v="Yes"/>
    <s v="1,2,3"/>
    <s v=""/>
    <m/>
    <m/>
    <m/>
    <s v="C,V"/>
    <s v="Y"/>
    <s v="1,2,3"/>
    <s v="'Lowe's today announced its goal to reach net-zero emissions across the company's scope 1, 2 and 3 greenhouse gas emissions by 2050, in accordance with guidelines from the Science Based Targets initiative (SBTi), the global body enabling businesses to set emissions reduction targets in line with climate science.' "/>
    <n v="2050"/>
    <m/>
    <m/>
    <s v="Not Specified"/>
    <s v="Not Specified"/>
    <s v="No"/>
    <s v="N"/>
    <s v=""/>
    <s v=""/>
    <m/>
    <m/>
    <m/>
    <m/>
    <m/>
    <n v="0"/>
    <n v="0"/>
    <n v="0"/>
    <n v="0"/>
    <n v="0"/>
    <n v="0"/>
    <n v="0"/>
    <n v="0"/>
    <n v="0"/>
    <n v="0"/>
    <n v="0"/>
    <n v="0"/>
    <n v="0"/>
    <n v="1"/>
    <n v="0"/>
    <n v="0"/>
    <n v="0"/>
    <n v="0"/>
    <n v="0"/>
    <n v="0"/>
    <n v="1"/>
    <n v="1"/>
    <n v="0"/>
    <n v="0"/>
    <n v="0"/>
    <n v="0"/>
    <n v="1"/>
    <n v="0"/>
    <n v="1"/>
  </r>
  <r>
    <n v="149"/>
    <n v="150"/>
    <s v="Wuchan Zhongda Group"/>
    <s v="Trading"/>
    <x v="6"/>
    <s v="China"/>
    <s v="Asia"/>
    <s v="$83,322.6"/>
    <s v="$427.9"/>
    <n v="-0.16300000000000001"/>
    <s v="$24,095.3"/>
    <n v="26233"/>
    <n v="15"/>
    <s v="N"/>
    <m/>
    <m/>
    <s v="N"/>
    <s v="N"/>
    <s v=""/>
    <s v=""/>
    <m/>
    <s v=""/>
    <s v=""/>
    <m/>
    <s v=""/>
    <s v=""/>
    <m/>
    <m/>
    <s v="No target"/>
    <s v="No Target"/>
    <s v=""/>
    <s v="N"/>
    <s v=""/>
    <s v=""/>
    <s v=""/>
    <s v=""/>
    <s v=""/>
    <m/>
    <m/>
    <s v="no information"/>
    <s v=""/>
    <s v="N"/>
    <s v=""/>
    <s v=""/>
    <m/>
    <m/>
    <m/>
    <s v=""/>
    <s v=""/>
    <s v=""/>
    <s v="N"/>
    <s v=""/>
    <s v=""/>
    <m/>
    <m/>
    <m/>
    <m/>
    <m/>
    <n v="0"/>
    <n v="0"/>
    <n v="0"/>
    <n v="0"/>
    <n v="0"/>
    <n v="0"/>
    <n v="0"/>
    <n v="0"/>
    <n v="0"/>
    <n v="0"/>
    <n v="0"/>
    <n v="0"/>
    <n v="0"/>
    <n v="0"/>
    <n v="0"/>
    <n v="0"/>
    <n v="0"/>
    <n v="0"/>
    <n v="0"/>
    <n v="0"/>
    <n v="0"/>
    <n v="0"/>
    <n v="0"/>
    <n v="0"/>
    <n v="0"/>
    <n v="0"/>
    <n v="0"/>
    <n v="0"/>
    <n v="0"/>
  </r>
  <r>
    <n v="150"/>
    <n v="136"/>
    <s v="Nissan Motor"/>
    <s v="Motor Vehicles &amp; Parts"/>
    <x v="7"/>
    <s v="Japan"/>
    <s v="Asia"/>
    <s v="$82,871.1"/>
    <s v="$-4,400.9"/>
    <n v="-2.4910000000000001"/>
    <s v="$126,920.1"/>
    <n v="140806"/>
    <n v="31"/>
    <s v="N"/>
    <m/>
    <m/>
    <s v="Y"/>
    <s v="Y"/>
    <s v="Targets set"/>
    <s v="Well-below 2¬∞C/Well-below 2¬∞C"/>
    <n v="2030"/>
    <s v=""/>
    <s v=""/>
    <m/>
    <s v="N"/>
    <s v="Commitment removed"/>
    <m/>
    <m/>
    <s v="Carbon neutral(ity)"/>
    <s v="Carbon Neutral"/>
    <s v="C"/>
    <s v="Y"/>
    <s v="Yes"/>
    <s v="Yes"/>
    <s v="Partial"/>
    <s v="1,2"/>
    <s v="In January 2021, we announced a new goal for achieving carbon neutrality in 2050, throughout the vehicle lifecycle, such as material extraction, manufacturing, vehicle use and vehicle recycling or reuse at end-of-life. Nissan considers CO2 emissions not only when the vehicle is running, but throughout the value chain, including suppliers, from the procurement of raw materials to transportation. Interim: By 2030 every all-new Nissan vehicle offering in key markets will be electrified."/>
    <n v="2050"/>
    <m/>
    <m/>
    <s v=""/>
    <s v="N"/>
    <s v=""/>
    <s v=""/>
    <m/>
    <m/>
    <m/>
    <s v="Yes"/>
    <s v="No"/>
    <s v="No"/>
    <s v="N"/>
    <s v=""/>
    <s v=""/>
    <m/>
    <m/>
    <m/>
    <m/>
    <m/>
    <n v="0"/>
    <n v="0"/>
    <n v="0"/>
    <n v="0"/>
    <n v="0"/>
    <n v="1"/>
    <n v="0"/>
    <n v="1"/>
    <n v="0"/>
    <n v="0"/>
    <n v="0"/>
    <n v="0"/>
    <n v="0"/>
    <n v="0"/>
    <n v="0"/>
    <n v="0"/>
    <n v="1"/>
    <n v="1"/>
    <n v="0"/>
    <n v="0"/>
    <n v="0"/>
    <n v="0"/>
    <n v="0"/>
    <n v="0"/>
    <n v="0"/>
    <n v="1"/>
    <n v="1"/>
    <n v="0"/>
    <n v="0"/>
  </r>
  <r>
    <n v="151"/>
    <n v="155"/>
    <s v="Energy Transfer"/>
    <s v="Pipelines"/>
    <x v="1"/>
    <s v="U.S."/>
    <s v="North America"/>
    <s v="$82,671"/>
    <s v="$4,814"/>
    <n v="0.223"/>
    <s v="$125,380"/>
    <n v="16248"/>
    <n v="12"/>
    <s v="N"/>
    <m/>
    <m/>
    <s v="N"/>
    <s v="N"/>
    <s v=""/>
    <s v=""/>
    <m/>
    <s v=""/>
    <s v=""/>
    <m/>
    <s v=""/>
    <s v=""/>
    <m/>
    <m/>
    <s v=""/>
    <s v=""/>
    <s v=""/>
    <s v="N"/>
    <s v=""/>
    <s v=""/>
    <s v=""/>
    <s v=""/>
    <s v=""/>
    <m/>
    <m/>
    <m/>
    <s v=""/>
    <s v="N"/>
    <s v=""/>
    <s v=""/>
    <m/>
    <m/>
    <m/>
    <s v=""/>
    <s v=""/>
    <s v=""/>
    <s v="N"/>
    <s v=""/>
    <s v=""/>
    <m/>
    <m/>
    <m/>
    <m/>
    <m/>
    <n v="0"/>
    <n v="0"/>
    <n v="0"/>
    <n v="0"/>
    <n v="0"/>
    <n v="0"/>
    <n v="0"/>
    <n v="0"/>
    <n v="0"/>
    <n v="0"/>
    <n v="0"/>
    <n v="0"/>
    <n v="0"/>
    <n v="0"/>
    <n v="0"/>
    <n v="0"/>
    <n v="0"/>
    <n v="0"/>
    <n v="0"/>
    <n v="0"/>
    <n v="0"/>
    <n v="0"/>
    <n v="0"/>
    <n v="0"/>
    <n v="0"/>
    <n v="0"/>
    <n v="0"/>
    <n v="0"/>
    <n v="0"/>
  </r>
  <r>
    <n v="152"/>
    <n v="174"/>
    <s v="Groupe BPCE"/>
    <s v="Banks: Commercial and Savings"/>
    <x v="6"/>
    <s v="France"/>
    <s v="Europe"/>
    <s v="$81,716.2"/>
    <s v="$3,806.6"/>
    <n v="0.25600000000000001"/>
    <s v="$1,640,668.9"/>
    <n v="98371"/>
    <n v="16"/>
    <s v="N"/>
    <m/>
    <m/>
    <s v="N"/>
    <s v="N"/>
    <s v=""/>
    <s v=""/>
    <m/>
    <s v=""/>
    <s v=""/>
    <m/>
    <s v=""/>
    <s v=""/>
    <m/>
    <m/>
    <s v="Net zero"/>
    <s v="Net Zero"/>
    <s v=""/>
    <s v="N"/>
    <s v="Yes"/>
    <s v="Yes"/>
    <s v="Yes"/>
    <s v="1,2,3"/>
    <s v=""/>
    <m/>
    <m/>
    <m/>
    <s v="C,V"/>
    <s v="Y"/>
    <s v="1,2,3"/>
    <s v="BPCE‚Äôs Net Zero target is fully embedded in its VISION 2030 strategic plan and detailed in its public sustainability report, with sectoral decarbonization trajectories, interim targets, governance structures, and financing commitments. The target is operationalized across financing, investment, insurance portfolios, and own operations_x000a_&quot;In July 2021, Groupe BPCE joined the Net Zero Banking Alliance (NZBA), a financial initiative of the United Nations Environment Program (UNEP FI) covering more than 40% of the assets financed by banks worldwide. This alliance between banking institutions is a decisive step in the mobilization of the financial sector. In accordance with its commitment to align the trajectory of its portfolios with the objective of carbon neutrality by 2050, Groupe BPCE has published its ambitions for the eleven sectors with the highest carbon emissions&quot; - Page 62 of the report linked below_x000a_https://web.archive.org/web/20250812194304/https://www.groupebpce.com/app/uploads/2025/03/bpce-sustainability-report-2024.pdf"/>
    <n v="2050"/>
    <m/>
    <m/>
    <s v="Not Specified"/>
    <s v="Not Specified"/>
    <s v="No"/>
    <s v="N"/>
    <s v=""/>
    <s v=""/>
    <m/>
    <m/>
    <m/>
    <m/>
    <m/>
    <n v="0"/>
    <n v="0"/>
    <n v="0"/>
    <n v="0"/>
    <n v="0"/>
    <n v="0"/>
    <n v="0"/>
    <n v="0"/>
    <n v="0"/>
    <n v="0"/>
    <n v="0"/>
    <n v="0"/>
    <n v="0"/>
    <n v="1"/>
    <n v="0"/>
    <n v="0"/>
    <n v="0"/>
    <n v="0"/>
    <n v="0"/>
    <n v="0"/>
    <n v="1"/>
    <n v="1"/>
    <n v="0"/>
    <n v="0"/>
    <n v="0"/>
    <n v="0"/>
    <n v="1"/>
    <n v="0"/>
    <n v="1"/>
  </r>
  <r>
    <n v="153"/>
    <n v="188"/>
    <s v="RTX"/>
    <s v="Aerospace and Defense"/>
    <x v="15"/>
    <s v="U.S."/>
    <s v="North America"/>
    <s v="$80,738"/>
    <s v="$4,774"/>
    <n v="0.49399999999999999"/>
    <s v="$162,861"/>
    <n v="186000"/>
    <n v="31"/>
    <s v="N"/>
    <m/>
    <m/>
    <s v="N"/>
    <s v="N"/>
    <s v=""/>
    <s v=""/>
    <m/>
    <s v=""/>
    <s v=""/>
    <m/>
    <s v=""/>
    <s v=""/>
    <m/>
    <m/>
    <s v="Emissions reduction target"/>
    <s v="Other Emission Reduction"/>
    <s v=""/>
    <s v="N"/>
    <s v="Yes"/>
    <s v="Yes"/>
    <s v="Not Specified"/>
    <s v="1,2"/>
    <s v=""/>
    <m/>
    <m/>
    <m/>
    <s v=""/>
    <s v="N"/>
    <s v=""/>
    <s v=""/>
    <m/>
    <m/>
    <m/>
    <s v="Not Specified"/>
    <s v="Not Specified"/>
    <s v="No"/>
    <s v="Y"/>
    <s v="'By 2050 we aspire to...Partner to achieve industrywide net-zero carbon emissions in civil aviation. To support the industry‚Äôs goals, we aim to directly address 30% of air transport carbon dioxide (CO2) emissions through the engines, aircraft systems and services in our 2050 civil fleet, relative to 2015 technology levels and the associated emissions baseline.' [emissions reduction target is a part of the industry net zero target, but it doesn't seem like Raytheon Technologies themselves will achieve net zero individually].  (p. 5, 2022 ESG report)"/>
    <n v="2050"/>
    <m/>
    <m/>
    <m/>
    <m/>
    <m/>
    <n v="0"/>
    <n v="0"/>
    <n v="0"/>
    <n v="0"/>
    <n v="0"/>
    <n v="0"/>
    <n v="0"/>
    <n v="0"/>
    <n v="0"/>
    <n v="0"/>
    <n v="0"/>
    <n v="0"/>
    <n v="0"/>
    <n v="0"/>
    <n v="0"/>
    <n v="0"/>
    <n v="0"/>
    <n v="0"/>
    <n v="0"/>
    <n v="0"/>
    <n v="0"/>
    <n v="0"/>
    <n v="0"/>
    <n v="0"/>
    <n v="1"/>
    <n v="0"/>
    <n v="0"/>
    <n v="0"/>
    <n v="1"/>
  </r>
  <r>
    <n v="154"/>
    <n v="152"/>
    <s v="Albertsons"/>
    <s v="Food &amp; Drug Stores"/>
    <x v="0"/>
    <s v="U.S."/>
    <s v="North America"/>
    <s v="$80,390.9"/>
    <s v="$958.6"/>
    <n v="-0.26"/>
    <s v="$26,755.7"/>
    <n v="196650"/>
    <n v="21"/>
    <s v="N"/>
    <m/>
    <m/>
    <s v="Y"/>
    <s v="Y"/>
    <s v="Targets set"/>
    <s v="1.5°C "/>
    <n v="2030"/>
    <s v=""/>
    <s v=""/>
    <m/>
    <s v=""/>
    <s v=""/>
    <m/>
    <m/>
    <s v=""/>
    <s v=""/>
    <s v=""/>
    <s v="N"/>
    <s v=""/>
    <s v=""/>
    <s v=""/>
    <s v=""/>
    <s v=""/>
    <m/>
    <s v="https://www.albertsonsmediacollective.com/pr-details/2022/Albertsons-Companies-Announces-ESG-Goals-and-Long-Term-Strategies-to-Support-a-More-Sustainable-Future/default.aspx"/>
    <m/>
    <s v="C"/>
    <s v="Y"/>
    <s v="1,2"/>
    <s v="Achieve Net Zero emissions in company operations by 2040."/>
    <n v="2040"/>
    <s v="https://www.albertsonsmediacollective.com/pr-details/2022/Albertsons-Companies-Announces-ESG-Goals-and-Long-Term-Strategies-to-Support-a-More-Sustainable-Future/default.aspx"/>
    <m/>
    <s v="Not Specified"/>
    <s v=""/>
    <s v=""/>
    <s v="N"/>
    <s v=""/>
    <s v=""/>
    <m/>
    <m/>
    <m/>
    <m/>
    <m/>
    <n v="0"/>
    <n v="0"/>
    <n v="0"/>
    <n v="0"/>
    <n v="0"/>
    <n v="1"/>
    <n v="0"/>
    <n v="1"/>
    <n v="0"/>
    <n v="0"/>
    <n v="0"/>
    <n v="0"/>
    <n v="0"/>
    <n v="1"/>
    <n v="0"/>
    <n v="0"/>
    <n v="0"/>
    <n v="0"/>
    <n v="0"/>
    <n v="0"/>
    <n v="1"/>
    <n v="1"/>
    <n v="0"/>
    <n v="0"/>
    <n v="0"/>
    <n v="0"/>
    <n v="1"/>
    <n v="0"/>
    <n v="1"/>
  </r>
  <r>
    <n v="155"/>
    <n v="185"/>
    <s v="Zhejiang Geely Holding Group"/>
    <s v="Motor Vehicles &amp; Parts"/>
    <x v="7"/>
    <s v="China"/>
    <s v="Asia"/>
    <s v="$79,890.6"/>
    <s v="$835.1"/>
    <n v="2.8000000000000001E-2"/>
    <s v="$99,153.2"/>
    <n v="142465"/>
    <n v="14"/>
    <s v="N"/>
    <m/>
    <m/>
    <s v="Y"/>
    <s v="N"/>
    <s v="Commitment removed"/>
    <s v=""/>
    <m/>
    <s v=""/>
    <s v=""/>
    <m/>
    <s v="N"/>
    <s v="Commitment removed"/>
    <m/>
    <m/>
    <s v="Carbon neutral(ity)"/>
    <s v="Carbon Neutral"/>
    <s v=""/>
    <s v="Y"/>
    <s v="Not Specified"/>
    <s v="Not Specified"/>
    <s v="Not Specified"/>
    <s v=""/>
    <s v="&quot;Facing the historic opportunity of the global energy transition, Geely Holding remains firmly committed to its strategic goal of achieving full-chain carbon neutrality by 2045.&quot; (Eric Shufu Li, Geely Holding Group 2024 Sustainability Report p5 'Chairman's Message')"/>
    <n v="2045"/>
    <m/>
    <m/>
    <s v=""/>
    <s v="N"/>
    <s v=""/>
    <s v=""/>
    <m/>
    <m/>
    <m/>
    <s v="Not Specified"/>
    <s v="Not Specified"/>
    <s v="No"/>
    <s v="N"/>
    <s v=""/>
    <s v=""/>
    <m/>
    <m/>
    <m/>
    <m/>
    <m/>
    <n v="0"/>
    <n v="0"/>
    <n v="0"/>
    <n v="0"/>
    <n v="0"/>
    <n v="0"/>
    <n v="0"/>
    <n v="0"/>
    <n v="0"/>
    <n v="0"/>
    <n v="0"/>
    <n v="0"/>
    <n v="0"/>
    <n v="0"/>
    <n v="0"/>
    <n v="0"/>
    <n v="1"/>
    <n v="1"/>
    <n v="0"/>
    <n v="0"/>
    <n v="0"/>
    <n v="0"/>
    <n v="0"/>
    <n v="0"/>
    <n v="0"/>
    <n v="0"/>
    <n v="1"/>
    <n v="0"/>
    <n v="1"/>
  </r>
  <r>
    <n v="156"/>
    <n v="130"/>
    <s v="Engie"/>
    <s v="Energy"/>
    <x v="1"/>
    <s v="France"/>
    <s v="Europe"/>
    <s v="$79,822.7"/>
    <s v="$4,440.4"/>
    <n v="0.86"/>
    <s v="$196,256"/>
    <n v="94017"/>
    <n v="30"/>
    <s v="N"/>
    <m/>
    <m/>
    <s v="Y"/>
    <s v="Y"/>
    <s v="Targets set"/>
    <s v="Well-below 2¬∞C"/>
    <n v="2030"/>
    <s v=""/>
    <s v=""/>
    <m/>
    <s v=""/>
    <s v=""/>
    <m/>
    <m/>
    <s v="Net zero"/>
    <s v="Net Zero"/>
    <s v=""/>
    <s v="N"/>
    <s v="Yes"/>
    <s v="Yes"/>
    <s v="Yes"/>
    <s v="1,2,3"/>
    <s v=""/>
    <m/>
    <m/>
    <m/>
    <s v="C,V"/>
    <s v="Y"/>
    <s v="1,2,3"/>
    <s v="ENGIE has set a goal of reaching Net Zero Carbon (1) throughout its entire value chain (scope 1, 2 and 3) by 2045, following a well-below 2¬∞C trajectory certified by the Science Based Target initiative (SBTi) in February 2023._x000a_*aiming for at least a 90% absolute reduction in greenhouse gas emissions from 2017 levels ( source - https://web.archive.org/web/20250824130356/https://www.engie.com/sites/default/files/assets/documents/2025-06/ENGIE_Brochure_Climat_2024-1906.pdf)_x000a_"/>
    <n v="2045"/>
    <m/>
    <m/>
    <s v="Yes"/>
    <s v="Yes (unspecified)"/>
    <s v="No"/>
    <s v="N"/>
    <s v=""/>
    <s v=""/>
    <m/>
    <m/>
    <m/>
    <m/>
    <m/>
    <n v="0"/>
    <n v="0"/>
    <n v="0"/>
    <n v="0"/>
    <n v="0"/>
    <n v="1"/>
    <n v="0"/>
    <n v="1"/>
    <n v="0"/>
    <n v="0"/>
    <n v="0"/>
    <n v="0"/>
    <n v="0"/>
    <n v="1"/>
    <n v="0"/>
    <n v="0"/>
    <n v="0"/>
    <n v="0"/>
    <n v="0"/>
    <n v="0"/>
    <n v="1"/>
    <n v="1"/>
    <n v="0"/>
    <n v="0"/>
    <n v="0"/>
    <n v="1"/>
    <n v="1"/>
    <n v="0"/>
    <n v="0"/>
  </r>
  <r>
    <n v="157"/>
    <n v="156"/>
    <s v="U.S. Postal Service"/>
    <s v="Mail, Package, and Freight Delivery"/>
    <x v="12"/>
    <s v="U.S."/>
    <s v="North America"/>
    <s v="$79,547"/>
    <s v="$-9,520"/>
    <n v="0"/>
    <s v="$45,567"/>
    <n v="586700"/>
    <n v="31"/>
    <s v="N"/>
    <m/>
    <m/>
    <s v="N"/>
    <s v="N"/>
    <s v=""/>
    <s v=""/>
    <m/>
    <s v=""/>
    <s v=""/>
    <m/>
    <s v=""/>
    <s v=""/>
    <m/>
    <m/>
    <s v=""/>
    <s v=""/>
    <s v=""/>
    <s v="N"/>
    <s v=""/>
    <s v=""/>
    <s v=""/>
    <s v=""/>
    <s v=""/>
    <m/>
    <m/>
    <m/>
    <s v=""/>
    <s v="N"/>
    <s v=""/>
    <s v=""/>
    <m/>
    <m/>
    <m/>
    <s v=""/>
    <s v=""/>
    <s v=""/>
    <s v="Y"/>
    <s v="Reduce Scope 1 and 2 emission by 40%. Reduce Scope 3 emissions by 20%"/>
    <n v="2030"/>
    <s v="Climate action - Sustainability - What we do - About.usps.com"/>
    <m/>
    <m/>
    <m/>
    <m/>
    <n v="0"/>
    <n v="0"/>
    <n v="0"/>
    <n v="0"/>
    <n v="0"/>
    <n v="0"/>
    <n v="0"/>
    <n v="0"/>
    <n v="0"/>
    <n v="0"/>
    <n v="0"/>
    <n v="0"/>
    <n v="0"/>
    <n v="0"/>
    <n v="0"/>
    <n v="0"/>
    <n v="0"/>
    <n v="0"/>
    <n v="0"/>
    <n v="0"/>
    <n v="0"/>
    <n v="0"/>
    <n v="0"/>
    <n v="1"/>
    <n v="0"/>
    <n v="0"/>
    <n v="0"/>
    <n v="0"/>
    <n v="0"/>
  </r>
  <r>
    <n v="158"/>
    <n v="163"/>
    <s v="Sysco"/>
    <s v="Wholesalers: Food and Grocery"/>
    <x v="11"/>
    <s v="U.S."/>
    <s v="North America"/>
    <s v="$78,844"/>
    <s v="$1,955"/>
    <n v="0.104"/>
    <s v="$24,917"/>
    <n v="76000"/>
    <n v="31"/>
    <s v="N"/>
    <m/>
    <m/>
    <s v="Y"/>
    <s v="Y"/>
    <s v="Targets set"/>
    <s v="Well-below 2¬∞C"/>
    <n v="2030"/>
    <s v=""/>
    <s v=""/>
    <m/>
    <s v=""/>
    <s v=""/>
    <m/>
    <m/>
    <s v="Emissions reduction target"/>
    <s v="Other Emission Reduction"/>
    <s v=""/>
    <s v="N"/>
    <s v="Yes"/>
    <s v="Yes"/>
    <s v="Yes"/>
    <s v="1,2,3"/>
    <s v=""/>
    <m/>
    <m/>
    <m/>
    <s v=""/>
    <s v="N"/>
    <s v=""/>
    <s v=""/>
    <m/>
    <m/>
    <m/>
    <s v="No"/>
    <s v="Yes (nature-based removals e.g. Forestation, soil carbon enhancement)"/>
    <s v="No"/>
    <s v="Y"/>
    <s v="Our current sustainability goals include to reduce our Scope 1 &amp; 2 emissions by 27.5% by 2030 and strongly encourage suppliers representing 67% of Scope 3 emissions (focusing on purchased goods and services and upstream transportation suppliers) to set science-based targets by 2026.(p11) _x000a_https://investors.sysco.com/~/media/Files/S/Sysco-IR/documents/annual-reports/Sysco_2024-Annual-Report_Web.pd_x000a__x000a_"/>
    <n v="2030"/>
    <m/>
    <m/>
    <m/>
    <m/>
    <m/>
    <n v="0"/>
    <n v="0"/>
    <n v="0"/>
    <n v="0"/>
    <n v="0"/>
    <n v="1"/>
    <n v="0"/>
    <n v="1"/>
    <n v="0"/>
    <n v="0"/>
    <n v="0"/>
    <n v="0"/>
    <n v="0"/>
    <n v="0"/>
    <n v="0"/>
    <n v="0"/>
    <n v="0"/>
    <n v="0"/>
    <n v="0"/>
    <n v="0"/>
    <n v="0"/>
    <n v="0"/>
    <n v="0"/>
    <n v="1"/>
    <n v="0"/>
    <n v="0"/>
    <n v="1"/>
    <n v="1"/>
    <n v="0"/>
  </r>
  <r>
    <n v="159"/>
    <n v="162"/>
    <s v="Kia"/>
    <s v="Motor Vehicles &amp; Parts"/>
    <x v="7"/>
    <s v="South Korea"/>
    <s v="Asia"/>
    <s v="$78,795"/>
    <s v="$7,166.8"/>
    <n v="6.7000000000000004E-2"/>
    <s v="$62,803.6"/>
    <n v="35741"/>
    <n v="14"/>
    <s v="Y"/>
    <n v="2022"/>
    <n v="2040"/>
    <s v="Y"/>
    <s v="Y"/>
    <s v="Committed"/>
    <s v=""/>
    <n v="2030"/>
    <s v=""/>
    <s v=""/>
    <m/>
    <s v=""/>
    <s v=""/>
    <m/>
    <m/>
    <s v="Climate neutral"/>
    <s v="Carbon Neutral"/>
    <s v="C"/>
    <s v="Y"/>
    <s v="Yes"/>
    <s v="Yes"/>
    <s v="Not Specified"/>
    <s v="1,2"/>
    <s v="Kia aims to provide inspiring movement while reducing negative impacts on nature caused by movement._x000d__x000a_In November 2021, Kia officially declared to achieve carbon neutrality by 2045. To this end, Kia plans to reduce_x000d__x000a_its carbon emissions by 97% compared to 2019 by 2045 and seek ways to offset the remaining amount, making_x000d__x000a_net emissions &quot;zero&quot; at all stages. This will be promoted with the goal of achieving the 3Ss: Sustainable Energy,_x000d__x000a_Sustainable Mobility, and Sustainable Planet (Pg. 15)."/>
    <n v="2045"/>
    <m/>
    <m/>
    <s v=""/>
    <s v="N"/>
    <s v=""/>
    <s v=""/>
    <m/>
    <m/>
    <m/>
    <s v="Not Specified"/>
    <s v="Not Specified"/>
    <s v="No"/>
    <s v="N"/>
    <s v=""/>
    <s v=""/>
    <m/>
    <m/>
    <m/>
    <m/>
    <m/>
    <n v="0"/>
    <n v="0"/>
    <n v="1"/>
    <n v="1"/>
    <n v="0"/>
    <n v="1"/>
    <n v="0"/>
    <n v="1"/>
    <n v="0"/>
    <n v="0"/>
    <n v="0"/>
    <n v="0"/>
    <n v="0"/>
    <n v="0"/>
    <n v="0"/>
    <n v="0"/>
    <n v="1"/>
    <n v="1"/>
    <n v="0"/>
    <n v="0"/>
    <n v="0"/>
    <n v="0"/>
    <n v="0"/>
    <n v="0"/>
    <n v="0"/>
    <n v="0"/>
    <n v="1"/>
    <n v="0"/>
    <n v="1"/>
  </r>
  <r>
    <n v="160"/>
    <n v="166"/>
    <s v="Vinci"/>
    <s v="Engineering, Construction"/>
    <x v="8"/>
    <s v="France"/>
    <s v="Europe"/>
    <s v="$78,692.6"/>
    <s v="$5,259"/>
    <n v="3.5000000000000003E-2"/>
    <s v="$134,076.4"/>
    <n v="284526"/>
    <n v="25"/>
    <s v="N"/>
    <m/>
    <m/>
    <s v="Y"/>
    <s v="Y"/>
    <s v="Targets set"/>
    <s v="Well-below 2Â°C"/>
    <n v="2030"/>
    <s v=""/>
    <s v=""/>
    <m/>
    <s v=""/>
    <s v=""/>
    <m/>
    <m/>
    <s v="Net zero"/>
    <s v="Net Zero"/>
    <s v=""/>
    <s v="N"/>
    <s v="Yes"/>
    <s v="Yes"/>
    <s v="Partial"/>
    <s v="1,2"/>
    <s v=""/>
    <m/>
    <m/>
    <m/>
    <s v="C"/>
    <s v="Y"/>
    <s v="1,2"/>
    <s v="'2050 AMBITION NET ZERO GREENHOUSE GAS EMISSIONS' (p1, 2024)"/>
    <n v="2050"/>
    <m/>
    <m/>
    <s v="Not Specified"/>
    <s v="Not Specified"/>
    <s v="No"/>
    <s v="N"/>
    <s v=""/>
    <s v=""/>
    <m/>
    <m/>
    <m/>
    <m/>
    <m/>
    <n v="0"/>
    <n v="0"/>
    <n v="0"/>
    <n v="0"/>
    <n v="0"/>
    <n v="1"/>
    <n v="0"/>
    <n v="1"/>
    <n v="0"/>
    <n v="0"/>
    <n v="0"/>
    <n v="0"/>
    <n v="0"/>
    <n v="1"/>
    <n v="0"/>
    <n v="0"/>
    <n v="0"/>
    <n v="0"/>
    <n v="0"/>
    <n v="0"/>
    <n v="1"/>
    <n v="1"/>
    <n v="0"/>
    <n v="0"/>
    <n v="0"/>
    <n v="0"/>
    <n v="1"/>
    <n v="0"/>
    <n v="1"/>
  </r>
  <r>
    <n v="161"/>
    <n v="171"/>
    <s v="Shenghong Holding Group"/>
    <s v="Chemicals"/>
    <x v="13"/>
    <s v="China"/>
    <s v="Asia"/>
    <s v="$78,611.7"/>
    <s v="$401.4"/>
    <n v="-0.26800000000000002"/>
    <s v="$34,109.5"/>
    <n v="59553"/>
    <n v="6"/>
    <s v="N"/>
    <m/>
    <m/>
    <s v="N"/>
    <s v="N"/>
    <s v=""/>
    <s v=""/>
    <m/>
    <s v=""/>
    <s v=""/>
    <m/>
    <s v=""/>
    <s v=""/>
    <m/>
    <m/>
    <s v=""/>
    <s v=""/>
    <s v=""/>
    <s v="N"/>
    <s v=""/>
    <s v=""/>
    <s v=""/>
    <s v=""/>
    <s v=""/>
    <m/>
    <m/>
    <m/>
    <s v=""/>
    <s v="N"/>
    <s v=""/>
    <s v=""/>
    <m/>
    <m/>
    <m/>
    <s v=""/>
    <s v=""/>
    <s v=""/>
    <s v="N"/>
    <s v=""/>
    <s v=""/>
    <m/>
    <m/>
    <m/>
    <m/>
    <m/>
    <n v="0"/>
    <n v="0"/>
    <n v="0"/>
    <n v="0"/>
    <n v="0"/>
    <n v="0"/>
    <n v="0"/>
    <n v="0"/>
    <n v="0"/>
    <n v="0"/>
    <n v="0"/>
    <n v="0"/>
    <n v="0"/>
    <n v="0"/>
    <n v="0"/>
    <n v="0"/>
    <n v="0"/>
    <n v="0"/>
    <n v="0"/>
    <n v="0"/>
    <n v="0"/>
    <n v="0"/>
    <n v="0"/>
    <n v="0"/>
    <n v="0"/>
    <n v="0"/>
    <n v="0"/>
    <n v="0"/>
    <n v="0"/>
  </r>
  <r>
    <n v="162"/>
    <n v="151"/>
    <s v="Seven &amp; I Holdings"/>
    <s v="Food &amp; Drug Stores"/>
    <x v="0"/>
    <s v="Japan"/>
    <s v="Asia"/>
    <s v="$78,509.4"/>
    <s v="$1,134.9"/>
    <n v="-0.27700000000000002"/>
    <s v="$75,569.9"/>
    <n v="107436"/>
    <n v="20"/>
    <s v="Y"/>
    <n v="2020"/>
    <n v="2050"/>
    <s v="Y"/>
    <s v="N"/>
    <s v="Commitment removed"/>
    <s v=""/>
    <m/>
    <s v=""/>
    <s v=""/>
    <m/>
    <s v=""/>
    <s v=""/>
    <m/>
    <m/>
    <s v="Net zero"/>
    <s v="Net Zero"/>
    <s v=""/>
    <s v="N"/>
    <s v="Yes"/>
    <s v="Yes"/>
    <s v="Yes"/>
    <s v="1,2,3"/>
    <s v=""/>
    <m/>
    <m/>
    <m/>
    <s v="C,V"/>
    <s v="Y"/>
    <s v="1,2,3"/>
    <s v="&quot;Reduce emissions from group store operations to net-zero by 2050&quot;. (Pg. 5)"/>
    <n v="2050"/>
    <m/>
    <m/>
    <s v="Not Specified"/>
    <s v="Not Specified"/>
    <s v="No"/>
    <s v="N"/>
    <s v=""/>
    <s v=""/>
    <m/>
    <m/>
    <m/>
    <m/>
    <m/>
    <n v="0"/>
    <n v="0"/>
    <n v="1"/>
    <n v="1"/>
    <n v="0"/>
    <n v="0"/>
    <n v="0"/>
    <n v="0"/>
    <n v="0"/>
    <n v="0"/>
    <n v="0"/>
    <n v="0"/>
    <n v="0"/>
    <n v="1"/>
    <n v="0"/>
    <n v="0"/>
    <n v="0"/>
    <n v="0"/>
    <n v="0"/>
    <n v="0"/>
    <n v="1"/>
    <n v="1"/>
    <n v="0"/>
    <n v="0"/>
    <n v="0"/>
    <n v="0"/>
    <n v="1"/>
    <n v="0"/>
    <n v="1"/>
  </r>
  <r>
    <n v="163"/>
    <n v="178"/>
    <s v="State Bank of India"/>
    <s v="Banks: Commercial and Savings"/>
    <x v="6"/>
    <s v="India"/>
    <s v="Asia"/>
    <s v="$78,472.4"/>
    <s v="$9,175.4"/>
    <n v="0.13200000000000001"/>
    <s v="$856,121.1"/>
    <n v="236226"/>
    <n v="20"/>
    <s v="N"/>
    <m/>
    <m/>
    <s v="N"/>
    <s v="N"/>
    <s v=""/>
    <s v=""/>
    <m/>
    <s v=""/>
    <s v=""/>
    <m/>
    <s v=""/>
    <s v=""/>
    <m/>
    <m/>
    <s v="Carbon neutral(ity)"/>
    <s v="Carbon Neutral"/>
    <s v="C"/>
    <s v="Y"/>
    <s v="Yes"/>
    <s v="Yes"/>
    <s v="Not Specified"/>
    <s v="1,2"/>
    <s v=""/>
    <n v="2030"/>
    <m/>
    <m/>
    <s v=""/>
    <s v="N"/>
    <s v=""/>
    <s v=""/>
    <m/>
    <m/>
    <m/>
    <s v="Not Specified"/>
    <s v="Not Specified"/>
    <s v="No"/>
    <s v="N"/>
    <s v=""/>
    <s v=""/>
    <m/>
    <m/>
    <m/>
    <m/>
    <m/>
    <n v="0"/>
    <n v="0"/>
    <n v="0"/>
    <n v="0"/>
    <n v="0"/>
    <n v="0"/>
    <n v="0"/>
    <n v="0"/>
    <n v="0"/>
    <n v="0"/>
    <n v="0"/>
    <n v="0"/>
    <n v="0"/>
    <n v="0"/>
    <n v="0"/>
    <n v="1"/>
    <n v="0"/>
    <n v="1"/>
    <n v="0"/>
    <n v="0"/>
    <n v="0"/>
    <n v="0"/>
    <n v="0"/>
    <n v="0"/>
    <n v="0"/>
    <n v="0"/>
    <n v="1"/>
    <n v="0"/>
    <n v="1"/>
  </r>
  <r>
    <n v="164"/>
    <n v="129"/>
    <s v="China FAW Group"/>
    <s v="Motor Vehicles &amp; Parts"/>
    <x v="7"/>
    <s v="China"/>
    <s v="Asia"/>
    <s v="$77,736.8"/>
    <s v="$835.9"/>
    <n v="-0.70799999999999996"/>
    <s v="$89,346.5"/>
    <n v="121737"/>
    <n v="21"/>
    <s v="N"/>
    <m/>
    <m/>
    <s v="N"/>
    <s v="N"/>
    <s v=""/>
    <s v=""/>
    <m/>
    <s v=""/>
    <s v=""/>
    <m/>
    <s v=""/>
    <s v=""/>
    <m/>
    <m/>
    <s v=""/>
    <s v=""/>
    <s v="G"/>
    <s v="N"/>
    <s v=""/>
    <s v=""/>
    <s v=""/>
    <s v=""/>
    <s v=""/>
    <n v="2060"/>
    <m/>
    <m/>
    <s v=""/>
    <s v="N"/>
    <s v=""/>
    <s v=""/>
    <m/>
    <m/>
    <m/>
    <s v=""/>
    <s v=""/>
    <s v=""/>
    <s v="N"/>
    <s v=""/>
    <s v=""/>
    <m/>
    <m/>
    <m/>
    <m/>
    <m/>
    <n v="0"/>
    <n v="0"/>
    <n v="0"/>
    <n v="0"/>
    <n v="0"/>
    <n v="0"/>
    <n v="0"/>
    <n v="0"/>
    <n v="0"/>
    <n v="0"/>
    <n v="0"/>
    <n v="0"/>
    <n v="0"/>
    <n v="0"/>
    <n v="0"/>
    <n v="0"/>
    <n v="0"/>
    <n v="0"/>
    <n v="0"/>
    <n v="0"/>
    <n v="0"/>
    <n v="0"/>
    <n v="0"/>
    <n v="0"/>
    <n v="0"/>
    <n v="0"/>
    <n v="0"/>
    <n v="0"/>
    <n v="0"/>
  </r>
  <r>
    <n v="165"/>
    <n v="157"/>
    <s v="Jiangxi Copper"/>
    <s v="Metals"/>
    <x v="2"/>
    <s v="China"/>
    <s v="Asia"/>
    <s v="$77,667.6"/>
    <s v="$364.1"/>
    <n v="-1.9E-2"/>
    <s v="$34,230"/>
    <n v="32863"/>
    <n v="13"/>
    <s v="N"/>
    <m/>
    <m/>
    <s v="N"/>
    <s v="N"/>
    <s v=""/>
    <s v=""/>
    <m/>
    <s v=""/>
    <s v=""/>
    <m/>
    <s v=""/>
    <s v=""/>
    <m/>
    <m/>
    <s v="Carbon neutral(ity)"/>
    <s v="Carbon Neutral"/>
    <s v=""/>
    <s v="Y"/>
    <s v="Not Specified"/>
    <s v="Not Specified"/>
    <s v="Not Specified"/>
    <s v=""/>
    <s v="carbon peaking in 2030 , carbon neutrality in 2060"/>
    <n v="2060"/>
    <m/>
    <m/>
    <s v=""/>
    <s v="N"/>
    <s v=""/>
    <s v=""/>
    <m/>
    <m/>
    <m/>
    <s v="Not Specified"/>
    <s v="Yes (nature-based removals e.g. Forestation, soil carbon enhancement)"/>
    <s v="No"/>
    <s v="N"/>
    <s v=""/>
    <s v=""/>
    <m/>
    <m/>
    <m/>
    <m/>
    <m/>
    <n v="0"/>
    <n v="0"/>
    <n v="0"/>
    <n v="0"/>
    <n v="0"/>
    <n v="0"/>
    <n v="0"/>
    <n v="0"/>
    <n v="0"/>
    <n v="0"/>
    <n v="0"/>
    <n v="0"/>
    <n v="0"/>
    <n v="0"/>
    <n v="0"/>
    <n v="0"/>
    <n v="1"/>
    <n v="1"/>
    <n v="0"/>
    <n v="0"/>
    <n v="0"/>
    <n v="0"/>
    <n v="0"/>
    <n v="0"/>
    <n v="0"/>
    <n v="0"/>
    <n v="1"/>
    <n v="0"/>
    <n v="1"/>
  </r>
  <r>
    <n v="166"/>
    <n v="175"/>
    <s v="Shandong Weiqiao Pioneering Group"/>
    <s v="Textiles"/>
    <x v="10"/>
    <s v="China"/>
    <s v="Asia"/>
    <s v="$77,626.2"/>
    <s v="$2,013.8"/>
    <n v="0.68899999999999995"/>
    <s v="$41,794.8"/>
    <n v="103046"/>
    <n v="14"/>
    <s v="N"/>
    <m/>
    <m/>
    <s v="N"/>
    <s v="N"/>
    <s v=""/>
    <s v=""/>
    <m/>
    <s v=""/>
    <s v=""/>
    <m/>
    <s v=""/>
    <s v=""/>
    <m/>
    <m/>
    <s v="Carbon neutral(ity)"/>
    <s v="Carbon Neutral"/>
    <s v="C"/>
    <s v="Y"/>
    <s v="Yes"/>
    <s v="Yes"/>
    <s v="No"/>
    <s v="1,2"/>
    <s v="In their sustainability report they state this: &quot;In our effort to achieve the goal of carbon neutrality, the Group expedited the implementation of the strategic plan of ‚ÄúCarbon Peak and Carbon Neutrality‚Äù. Through cooperation with the Office for Social Responsibility of China National Textile And Apparel Council, Weiqiao Textile participated in the Climate Stewardship 2030 Initiative initiated by China National Textile And Apparel Council and released its goals of ‚ÄúCarbon Peak and Carbon Neutrality‚Äù, aiming to achieve carbon peak by 2023 and carbon neutrality for its operation by 2049.&quot; But no other information was found. "/>
    <n v="2049"/>
    <m/>
    <m/>
    <s v=""/>
    <s v="N"/>
    <s v=""/>
    <s v=""/>
    <m/>
    <m/>
    <m/>
    <s v="Not Specified"/>
    <s v="Not Specified"/>
    <s v="No"/>
    <s v="N"/>
    <s v=""/>
    <s v=""/>
    <m/>
    <m/>
    <m/>
    <m/>
    <m/>
    <n v="0"/>
    <n v="0"/>
    <n v="0"/>
    <n v="0"/>
    <n v="0"/>
    <n v="0"/>
    <n v="0"/>
    <n v="0"/>
    <n v="0"/>
    <n v="0"/>
    <n v="0"/>
    <n v="0"/>
    <n v="0"/>
    <n v="0"/>
    <n v="0"/>
    <n v="0"/>
    <n v="1"/>
    <n v="1"/>
    <n v="0"/>
    <n v="0"/>
    <n v="0"/>
    <n v="0"/>
    <n v="0"/>
    <n v="0"/>
    <n v="0"/>
    <n v="0"/>
    <n v="1"/>
    <n v="0"/>
    <n v="1"/>
  </r>
  <r>
    <n v="167"/>
    <n v="176"/>
    <s v="JBS"/>
    <s v="Food Production"/>
    <x v="11"/>
    <s v="Netherlands"/>
    <s v="Europe"/>
    <s v="$77,182.6"/>
    <s v="$1,766.9"/>
    <n v="0"/>
    <s v="$40,685.4"/>
    <n v="281974"/>
    <n v="16"/>
    <s v="N"/>
    <m/>
    <m/>
    <s v="Y"/>
    <s v="N"/>
    <s v="Commitment removed"/>
    <s v=""/>
    <m/>
    <s v=""/>
    <s v=""/>
    <m/>
    <s v="N"/>
    <s v="Commitment removed"/>
    <m/>
    <m/>
    <s v="Net zero"/>
    <s v="Net Zero"/>
    <s v=""/>
    <s v="N"/>
    <s v="Yes"/>
    <s v="Yes"/>
    <s v="Yes"/>
    <s v="1,2,3"/>
    <s v=""/>
    <m/>
    <m/>
    <m/>
    <s v="C,V"/>
    <s v="Y"/>
    <s v="1,2,3"/>
    <s v="&quot;Achieve net-zero greenhouse gas (GHG) emissions by 2040&quot;  (JBS sustainability report 2023, p. 29) _x000a_&quot;Reach 100% renewable electricity across our operations by 2040&quot; (JBS sustainability report 2022, p. 39) (no update in 2023 sustainability report)_x000a__x000a_(JBS does not specify what share of its 2040 net-zero target will be based on emission reductions and what share will rely on offsetting.)_x000a__x000a_See also JBS (2025) Our Approach to Net Zero, JBS. Available at: https://web.archive.org/web/20250620083943/https://jbsfoodsgroup.com/our-purpose/net-zero_x000a__x000a_'We strive to achieve our goal to reduce the intensity of scope 3 emissions'"/>
    <n v="2040"/>
    <m/>
    <m/>
    <s v="Not Specified"/>
    <s v="Yes (unspecified)"/>
    <s v="No"/>
    <s v="N"/>
    <s v=""/>
    <s v=""/>
    <m/>
    <m/>
    <m/>
    <m/>
    <m/>
    <n v="0"/>
    <n v="0"/>
    <n v="0"/>
    <n v="0"/>
    <n v="0"/>
    <n v="0"/>
    <n v="0"/>
    <n v="0"/>
    <n v="0"/>
    <n v="0"/>
    <n v="0"/>
    <n v="0"/>
    <n v="0"/>
    <n v="1"/>
    <n v="0"/>
    <n v="0"/>
    <n v="0"/>
    <n v="0"/>
    <n v="0"/>
    <n v="0"/>
    <n v="1"/>
    <n v="1"/>
    <n v="0"/>
    <n v="0"/>
    <n v="0"/>
    <n v="0"/>
    <n v="1"/>
    <n v="0"/>
    <n v="1"/>
  </r>
  <r>
    <n v="168"/>
    <n v="154"/>
    <s v="Bank of Communications"/>
    <s v="Banks: Commercial and Savings"/>
    <x v="6"/>
    <s v="China"/>
    <s v="Asia"/>
    <s v="$75,834.2"/>
    <s v="$13,006.8"/>
    <n v="-7.0000000000000001E-3"/>
    <s v="$2,041,389.9"/>
    <n v="95746"/>
    <n v="17"/>
    <s v="N"/>
    <m/>
    <m/>
    <s v="N"/>
    <s v="N"/>
    <s v=""/>
    <s v=""/>
    <m/>
    <s v=""/>
    <s v=""/>
    <m/>
    <s v=""/>
    <s v=""/>
    <m/>
    <m/>
    <s v="Emissions reduction target"/>
    <s v="Other Emission Reduction"/>
    <s v=""/>
    <s v="N"/>
    <s v="Not Specified"/>
    <s v="Not Specified"/>
    <s v="Not Specified"/>
    <s v=""/>
    <s v=""/>
    <m/>
    <m/>
    <m/>
    <s v=""/>
    <s v="N"/>
    <s v=""/>
    <s v=""/>
    <m/>
    <m/>
    <m/>
    <s v="Not Specified"/>
    <s v="Not Specified"/>
    <s v="No"/>
    <s v="Y"/>
    <s v="'30% reduction in greenhouse gas emissions in 2025 compared to 2021' (p. 62)"/>
    <n v="2025"/>
    <m/>
    <m/>
    <m/>
    <m/>
    <m/>
    <n v="0"/>
    <n v="0"/>
    <n v="0"/>
    <n v="0"/>
    <n v="0"/>
    <n v="0"/>
    <n v="0"/>
    <n v="0"/>
    <n v="0"/>
    <n v="0"/>
    <n v="0"/>
    <n v="0"/>
    <n v="0"/>
    <n v="0"/>
    <n v="0"/>
    <n v="0"/>
    <n v="0"/>
    <n v="0"/>
    <n v="0"/>
    <n v="0"/>
    <n v="0"/>
    <n v="0"/>
    <n v="0"/>
    <n v="1"/>
    <n v="0"/>
    <n v="0"/>
    <n v="0"/>
    <n v="0"/>
    <n v="1"/>
  </r>
  <r>
    <n v="169"/>
    <n v="218"/>
    <s v="Progressive"/>
    <s v="Insurance: Property and Casualty"/>
    <x v="6"/>
    <s v="U.S."/>
    <s v="North America"/>
    <s v="$75,372"/>
    <s v="$8,480"/>
    <n v="1.173"/>
    <s v="$105,745"/>
    <n v="66308"/>
    <n v="12"/>
    <s v="N"/>
    <m/>
    <m/>
    <s v="N"/>
    <s v="N"/>
    <s v=""/>
    <s v=""/>
    <m/>
    <s v=""/>
    <s v=""/>
    <m/>
    <s v=""/>
    <s v=""/>
    <m/>
    <m/>
    <s v="Carbon neutral(ity)"/>
    <s v="Carbon Neutral"/>
    <s v="C"/>
    <s v="Y"/>
    <s v="Yes"/>
    <s v="Yes"/>
    <s v="No"/>
    <s v="1,2"/>
    <s v="Our ultimate goal [is to become] carbon neutral (in Scope 1 and 2 emissions) by 2025, with a goal of becoming net-zero in the following decade."/>
    <n v="2025"/>
    <m/>
    <m/>
    <s v=""/>
    <s v="N"/>
    <s v=""/>
    <s v=""/>
    <m/>
    <m/>
    <m/>
    <s v="Not Specified"/>
    <s v="Not Specified"/>
    <s v="No"/>
    <s v="N"/>
    <s v=""/>
    <s v=""/>
    <m/>
    <m/>
    <m/>
    <m/>
    <m/>
    <n v="0"/>
    <n v="0"/>
    <n v="0"/>
    <n v="0"/>
    <n v="0"/>
    <n v="0"/>
    <n v="0"/>
    <n v="0"/>
    <n v="0"/>
    <n v="0"/>
    <n v="0"/>
    <n v="0"/>
    <n v="0"/>
    <n v="0"/>
    <n v="0"/>
    <n v="1"/>
    <n v="0"/>
    <n v="1"/>
    <n v="0"/>
    <n v="0"/>
    <n v="0"/>
    <n v="0"/>
    <n v="0"/>
    <n v="0"/>
    <n v="0"/>
    <n v="0"/>
    <n v="1"/>
    <n v="0"/>
    <n v="1"/>
  </r>
  <r>
    <n v="170"/>
    <n v="161"/>
    <s v="Pacific Construction Group"/>
    <s v="Engineering &amp; Construction"/>
    <x v="8"/>
    <s v="China"/>
    <s v="Asia"/>
    <s v="$75,359.8"/>
    <s v="$4,897.5"/>
    <n v="-2.7E-2"/>
    <s v="$63,162.2"/>
    <n v="265245"/>
    <n v="12"/>
    <s v="N"/>
    <m/>
    <m/>
    <s v="N"/>
    <s v="N"/>
    <s v=""/>
    <s v=""/>
    <m/>
    <s v=""/>
    <s v=""/>
    <m/>
    <s v=""/>
    <s v=""/>
    <m/>
    <m/>
    <s v="Net zero"/>
    <s v="Net Zero"/>
    <s v=""/>
    <s v="N"/>
    <s v="Yes"/>
    <s v="Yes"/>
    <s v="No"/>
    <s v="1,2"/>
    <s v=""/>
    <m/>
    <m/>
    <m/>
    <s v="C"/>
    <s v="Y"/>
    <s v="1,2"/>
    <s v="&quot;CO2 emission reduction (Scope 1,2) 2050 targets Net Zero&quot; (p. 18) "/>
    <n v="2050"/>
    <m/>
    <m/>
    <s v="Yes"/>
    <s v="Not Specified"/>
    <s v="No"/>
    <s v="N"/>
    <s v=""/>
    <s v=""/>
    <m/>
    <m/>
    <m/>
    <m/>
    <m/>
    <n v="0"/>
    <n v="0"/>
    <n v="0"/>
    <n v="0"/>
    <n v="0"/>
    <n v="0"/>
    <n v="0"/>
    <n v="0"/>
    <n v="0"/>
    <n v="0"/>
    <n v="0"/>
    <n v="0"/>
    <n v="0"/>
    <n v="1"/>
    <n v="0"/>
    <n v="0"/>
    <n v="0"/>
    <n v="0"/>
    <n v="0"/>
    <n v="0"/>
    <n v="1"/>
    <n v="1"/>
    <n v="0"/>
    <n v="0"/>
    <n v="0"/>
    <n v="1"/>
    <n v="1"/>
    <n v="0"/>
    <n v="0"/>
  </r>
  <r>
    <n v="171"/>
    <n v="165"/>
    <s v="Pertamina"/>
    <s v="Petroleum Refining"/>
    <x v="3"/>
    <s v="Indonesia"/>
    <s v="Asia"/>
    <s v="$75,327"/>
    <s v="$3,125.9"/>
    <n v="-0.29599999999999999"/>
    <s v="$89,850.3"/>
    <n v="43998"/>
    <n v="12"/>
    <s v="N"/>
    <m/>
    <m/>
    <s v="N"/>
    <s v="N"/>
    <s v=""/>
    <s v=""/>
    <m/>
    <s v=""/>
    <s v=""/>
    <m/>
    <s v=""/>
    <s v=""/>
    <m/>
    <m/>
    <s v=""/>
    <s v=""/>
    <s v=""/>
    <s v="N"/>
    <s v="Yes"/>
    <s v="Yes"/>
    <s v="Partial"/>
    <s v="1,2"/>
    <s v=""/>
    <m/>
    <m/>
    <m/>
    <s v="C"/>
    <s v="Y"/>
    <s v="1,2"/>
    <s v=""/>
    <n v="2060"/>
    <m/>
    <m/>
    <s v="Not Specified"/>
    <s v=""/>
    <s v=""/>
    <s v="N"/>
    <s v=""/>
    <n v="2060"/>
    <s v="Aspiration: Scope 1 &amp; 2: Net Zero Emission by 2060 (or earlier)"/>
    <s v="Aspiration: Scope 1 &amp; 2: Net Zero Emission by 2060 (or earlier"/>
    <m/>
    <m/>
    <m/>
    <n v="0"/>
    <n v="0"/>
    <n v="0"/>
    <n v="0"/>
    <n v="0"/>
    <n v="0"/>
    <n v="0"/>
    <n v="0"/>
    <n v="0"/>
    <n v="0"/>
    <n v="0"/>
    <n v="0"/>
    <n v="0"/>
    <n v="1"/>
    <n v="0"/>
    <n v="0"/>
    <n v="0"/>
    <n v="0"/>
    <n v="0"/>
    <n v="0"/>
    <n v="1"/>
    <n v="1"/>
    <n v="0"/>
    <n v="0"/>
    <n v="0"/>
    <n v="0"/>
    <n v="1"/>
    <n v="0"/>
    <n v="1"/>
  </r>
  <r>
    <n v="172"/>
    <n v="79"/>
    <s v="Uniper"/>
    <s v="Energy"/>
    <x v="1"/>
    <s v="Germany"/>
    <s v="Europe"/>
    <s v="$75,306.6"/>
    <s v="$321.2"/>
    <n v="-0.95299999999999996"/>
    <s v="$39,851.9"/>
    <n v="7464"/>
    <n v="7"/>
    <s v="N"/>
    <m/>
    <m/>
    <s v="N"/>
    <s v="N"/>
    <s v=""/>
    <s v=""/>
    <m/>
    <s v=""/>
    <s v=""/>
    <m/>
    <s v=""/>
    <s v=""/>
    <m/>
    <m/>
    <s v=""/>
    <s v=""/>
    <s v=""/>
    <s v="N"/>
    <s v="Yes"/>
    <s v="Yes"/>
    <s v="Partial"/>
    <s v="1,2"/>
    <s v="Our goal is to be CO2-neutral at Group level by 2040* which is why we are investing around €8 billion in the transformation of our company until the early 2030s. ncl. offsetting, where economically viable. Scope 1 and 2 emissions are heading towards neutrality by 2040 as part of the EU Emissions Trading Scheme (EU ETS). Scope 3 emissions will decrease in line with market developments, customer behavior and political goals."/>
    <n v="2040"/>
    <s v="Climate | Uniper"/>
    <s v="Our goal is to be CO2-neutral at Group level by 2040* which is why we are investing around €8 billion in the transformation of our company until the early 2030s."/>
    <s v=""/>
    <s v="N"/>
    <s v=""/>
    <s v=""/>
    <m/>
    <m/>
    <m/>
    <s v=""/>
    <s v=""/>
    <s v=""/>
    <s v="N"/>
    <s v=""/>
    <s v=""/>
    <m/>
    <m/>
    <m/>
    <m/>
    <m/>
    <n v="0"/>
    <n v="0"/>
    <n v="0"/>
    <n v="0"/>
    <n v="0"/>
    <n v="0"/>
    <n v="0"/>
    <n v="0"/>
    <n v="0"/>
    <n v="0"/>
    <n v="0"/>
    <n v="0"/>
    <n v="0"/>
    <n v="0"/>
    <n v="0"/>
    <n v="0"/>
    <n v="0"/>
    <n v="0"/>
    <n v="0"/>
    <n v="0"/>
    <n v="0"/>
    <n v="0"/>
    <n v="0"/>
    <n v="0"/>
    <n v="0"/>
    <n v="0"/>
    <n v="0"/>
    <n v="0"/>
    <n v="0"/>
  </r>
  <r>
    <n v="173"/>
    <n v="146"/>
    <s v="Japan Post Holdings"/>
    <s v="Insurance: Life, Health (stock)"/>
    <x v="6"/>
    <s v="Japan"/>
    <s v="Asia"/>
    <s v="$75,230"/>
    <s v="$2,430.8"/>
    <n v="0.308"/>
    <s v="$1,982,451.5"/>
    <n v="218718"/>
    <n v="29"/>
    <s v="N"/>
    <m/>
    <m/>
    <s v="Y"/>
    <s v="Y"/>
    <s v="Committed"/>
    <s v=""/>
    <n v="2030"/>
    <s v=""/>
    <s v=""/>
    <m/>
    <s v=""/>
    <s v=""/>
    <m/>
    <m/>
    <s v="Carbon neutral(ity)"/>
    <s v="Carbon Neutral"/>
    <s v="C"/>
    <s v="Y"/>
    <s v="Yes"/>
    <s v="Yes"/>
    <s v="No"/>
    <s v="1,2"/>
    <s v="&quot;We are promoting climate change initiatives including GHG emission reductions, having the ultra-long-term target of achieving carbon neutrality by 2050 and the medium-term target for FY2030 as a milestone.&quot;"/>
    <n v="2050"/>
    <m/>
    <m/>
    <s v=""/>
    <s v="N"/>
    <s v=""/>
    <s v=""/>
    <m/>
    <m/>
    <m/>
    <s v="Not Specified"/>
    <s v="Not Specified"/>
    <s v="No"/>
    <s v="N"/>
    <s v=""/>
    <s v=""/>
    <m/>
    <m/>
    <m/>
    <m/>
    <m/>
    <n v="0"/>
    <n v="0"/>
    <n v="0"/>
    <n v="0"/>
    <n v="0"/>
    <n v="1"/>
    <n v="0"/>
    <n v="1"/>
    <n v="0"/>
    <n v="0"/>
    <n v="0"/>
    <n v="0"/>
    <n v="0"/>
    <n v="0"/>
    <n v="0"/>
    <n v="0"/>
    <n v="1"/>
    <n v="1"/>
    <n v="0"/>
    <n v="0"/>
    <n v="0"/>
    <n v="0"/>
    <n v="0"/>
    <n v="0"/>
    <n v="0"/>
    <n v="0"/>
    <n v="1"/>
    <n v="0"/>
    <n v="1"/>
  </r>
  <r>
    <n v="174"/>
    <n v="183"/>
    <s v="Airbus"/>
    <s v="Aerospace and Defense"/>
    <x v="15"/>
    <s v="Netherlands"/>
    <s v="Europe"/>
    <s v="$74,867.5"/>
    <s v="$4,576.6"/>
    <n v="0.11700000000000001"/>
    <s v="$133,788.6"/>
    <n v="156921"/>
    <n v="31"/>
    <s v="N"/>
    <m/>
    <m/>
    <s v="Y"/>
    <s v="Y"/>
    <s v="Targets set"/>
    <s v="1.5°C "/>
    <n v="2035"/>
    <s v=""/>
    <s v=""/>
    <m/>
    <s v=""/>
    <s v=""/>
    <m/>
    <m/>
    <s v="Emissions reduction target"/>
    <s v="Other Emission Reduction"/>
    <s v=""/>
    <s v="N"/>
    <s v="Yes"/>
    <s v="Yes"/>
    <s v="No"/>
    <s v="1,2"/>
    <s v=""/>
    <m/>
    <m/>
    <m/>
    <s v=""/>
    <s v="N"/>
    <s v=""/>
    <s v=""/>
    <m/>
    <m/>
    <m/>
    <s v="Yes"/>
    <s v="Not Specified"/>
    <s v="No"/>
    <s v="Y"/>
    <s v="-63%(2) in line with 1.5°C  pathway ‚Äúnet zero Scope 1&amp;2‚Äù by 2030'  (p61)"/>
    <n v="2030"/>
    <m/>
    <m/>
    <m/>
    <m/>
    <m/>
    <n v="0"/>
    <n v="0"/>
    <n v="0"/>
    <n v="0"/>
    <n v="0"/>
    <n v="0"/>
    <n v="1"/>
    <n v="1"/>
    <n v="0"/>
    <n v="0"/>
    <n v="0"/>
    <n v="0"/>
    <n v="0"/>
    <n v="0"/>
    <n v="0"/>
    <n v="0"/>
    <n v="0"/>
    <n v="0"/>
    <n v="0"/>
    <n v="0"/>
    <n v="0"/>
    <n v="0"/>
    <n v="0"/>
    <n v="1"/>
    <n v="0"/>
    <n v="1"/>
    <n v="1"/>
    <n v="0"/>
    <n v="0"/>
  </r>
  <r>
    <n v="175"/>
    <n v="195"/>
    <s v="American Express"/>
    <s v="Consumer Credit Card and Related Services"/>
    <x v="6"/>
    <s v="U.S."/>
    <s v="North America"/>
    <s v="$74,201"/>
    <s v="$10,129"/>
    <n v="0.21"/>
    <s v="$271,461"/>
    <n v="75100"/>
    <n v="31"/>
    <s v="Y"/>
    <n v="2020"/>
    <n v="2025"/>
    <s v="Y"/>
    <s v="Y"/>
    <s v="Targets set"/>
    <s v="1.5°C "/>
    <n v="2033"/>
    <s v="Targets set"/>
    <s v="1.5°C "/>
    <n v="2050"/>
    <s v="Y"/>
    <s v="Targets set"/>
    <n v="2050"/>
    <m/>
    <s v="Net zero"/>
    <s v="Net Zero"/>
    <s v=""/>
    <s v="N"/>
    <s v="Yes"/>
    <s v="Yes"/>
    <s v="Partial"/>
    <s v="1,2"/>
    <s v=""/>
    <m/>
    <m/>
    <m/>
    <s v="C"/>
    <s v="Y"/>
    <s v="1,2"/>
    <s v="‚ÄúCommitted to net-zero emissions by 2035 in alignment with the SBTi‚Äù (2021-2022 ESG Report, P.40)"/>
    <n v="2035"/>
    <m/>
    <m/>
    <s v="Yes"/>
    <s v="Not Specified"/>
    <s v="No"/>
    <s v="N"/>
    <s v=""/>
    <s v=""/>
    <m/>
    <m/>
    <m/>
    <m/>
    <m/>
    <n v="0"/>
    <n v="1"/>
    <n v="0"/>
    <n v="1"/>
    <n v="0"/>
    <n v="0"/>
    <n v="1"/>
    <n v="1"/>
    <n v="0"/>
    <n v="0"/>
    <n v="1"/>
    <n v="0"/>
    <n v="0"/>
    <n v="1"/>
    <n v="0"/>
    <n v="0"/>
    <n v="0"/>
    <n v="0"/>
    <n v="0"/>
    <n v="0"/>
    <n v="1"/>
    <n v="1"/>
    <n v="0"/>
    <n v="0"/>
    <n v="0"/>
    <n v="1"/>
    <n v="1"/>
    <n v="0"/>
    <n v="0"/>
  </r>
  <r>
    <n v="176"/>
    <n v="132"/>
    <s v="Orlen"/>
    <s v="Petroleum Refining"/>
    <x v="3"/>
    <s v="Poland"/>
    <s v="Europe"/>
    <s v="$74,121.3"/>
    <s v="$369.1"/>
    <n v="-0.92500000000000004"/>
    <s v="$61,826.5"/>
    <n v="67809"/>
    <n v="17"/>
    <s v="N"/>
    <m/>
    <m/>
    <s v="N"/>
    <s v="N"/>
    <s v=""/>
    <s v=""/>
    <m/>
    <s v=""/>
    <s v=""/>
    <m/>
    <s v=""/>
    <s v=""/>
    <m/>
    <m/>
    <s v="Net zero"/>
    <s v="Net Zero"/>
    <s v=""/>
    <s v="N"/>
    <s v="Yes"/>
    <s v="Yes"/>
    <s v="Yes"/>
    <s v="1,2,3"/>
    <s v=""/>
    <m/>
    <m/>
    <m/>
    <s v="C,V"/>
    <s v="Y"/>
    <s v="1,2,3"/>
    <s v="&quot;ORLEN Group aims to achieve Net Zero for emission scope 1, 2 and 3, in accordance with the Paris Agreement.&quot; (p. 7)"/>
    <n v="2050"/>
    <m/>
    <m/>
    <s v="Not Specified"/>
    <s v="Yes (unspecified)"/>
    <s v="No"/>
    <s v="N"/>
    <s v=""/>
    <s v=""/>
    <m/>
    <m/>
    <m/>
    <m/>
    <m/>
    <n v="0"/>
    <n v="0"/>
    <n v="0"/>
    <n v="0"/>
    <n v="0"/>
    <n v="0"/>
    <n v="0"/>
    <n v="0"/>
    <n v="0"/>
    <n v="0"/>
    <n v="0"/>
    <n v="0"/>
    <n v="0"/>
    <n v="1"/>
    <n v="0"/>
    <n v="0"/>
    <n v="0"/>
    <n v="0"/>
    <n v="0"/>
    <n v="0"/>
    <n v="1"/>
    <n v="1"/>
    <n v="0"/>
    <n v="0"/>
    <n v="0"/>
    <n v="0"/>
    <n v="1"/>
    <n v="0"/>
    <n v="1"/>
  </r>
  <r>
    <n v="177"/>
    <n v="205"/>
    <s v="Deutsche Bank"/>
    <s v="Banks: Commercial and Savings"/>
    <x v="6"/>
    <s v="Germany"/>
    <s v="Europe"/>
    <s v="$73,708.2"/>
    <s v="$4,695.6"/>
    <n v="-0.314"/>
    <s v="$1,440,291"/>
    <n v="89753"/>
    <n v="31"/>
    <s v="Y"/>
    <n v="2022"/>
    <n v="2025"/>
    <s v="N"/>
    <s v="N"/>
    <s v=""/>
    <s v=""/>
    <m/>
    <s v=""/>
    <s v=""/>
    <m/>
    <s v=""/>
    <s v=""/>
    <m/>
    <m/>
    <s v="Net zero"/>
    <s v="Net Zero"/>
    <s v=""/>
    <s v="N"/>
    <s v="Yes"/>
    <s v="Yes"/>
    <s v="Yes"/>
    <s v="1,2,3"/>
    <s v=""/>
    <m/>
    <m/>
    <m/>
    <s v="C,V"/>
    <s v="Y"/>
    <s v="1,2,3"/>
    <s v="&quot;Our initial Transition Plan describes the progress made to date as well as our plan to reach net zero by 2050, and is part of Deutsche Bank's NZBA commitment.&quot;"/>
    <n v="2050"/>
    <m/>
    <m/>
    <s v="Yes"/>
    <s v="Not Specified"/>
    <s v="No"/>
    <s v="N"/>
    <s v=""/>
    <s v=""/>
    <m/>
    <m/>
    <m/>
    <m/>
    <m/>
    <n v="0"/>
    <n v="1"/>
    <n v="0"/>
    <n v="1"/>
    <n v="0"/>
    <n v="0"/>
    <n v="0"/>
    <n v="0"/>
    <n v="0"/>
    <n v="0"/>
    <n v="0"/>
    <n v="0"/>
    <n v="0"/>
    <n v="1"/>
    <n v="0"/>
    <n v="0"/>
    <n v="0"/>
    <n v="0"/>
    <n v="0"/>
    <n v="0"/>
    <n v="1"/>
    <n v="1"/>
    <n v="0"/>
    <n v="0"/>
    <n v="0"/>
    <n v="1"/>
    <n v="1"/>
    <n v="0"/>
    <n v="0"/>
  </r>
  <r>
    <n v="178"/>
    <n v="170"/>
    <s v="Shaanxi Coal &amp; Chemical Industry"/>
    <s v="Mining, Crude-Oil Production"/>
    <x v="2"/>
    <s v="China"/>
    <s v="Asia"/>
    <s v="$73,683.6"/>
    <s v="$1,358.9"/>
    <n v="0.22"/>
    <s v="$99,261.3"/>
    <n v="140860"/>
    <n v="11"/>
    <s v="N"/>
    <m/>
    <m/>
    <s v="N"/>
    <s v="N"/>
    <s v=""/>
    <s v=""/>
    <m/>
    <s v=""/>
    <s v=""/>
    <m/>
    <s v=""/>
    <s v=""/>
    <m/>
    <m/>
    <s v="Carbon neutral(ity)"/>
    <s v="Carbon Neutral"/>
    <s v=""/>
    <s v="Y"/>
    <s v="Not Specified"/>
    <s v="Not Specified"/>
    <s v="Not Specified"/>
    <s v=""/>
    <s v="&quot;Shaanxi Coal Group actively focuses on the national strategic goal of &quot;carbon peaking and carbon neutrality&quot; to provide customers in different industries with high-quality, green, safe, reliable and efficient smart energy services.&quot; _x000a_(http://www.shccig.com/ProductService/list/1125) _x000a__x000a_China submitted its Mid-Century Long-Term Low Greenhouse Gas Emission Development Strategy (LTS) on October 28, 2021 to the UNFCCC, which contains the country‚Äôs commitment to reach ‚Äúcarbon neutrality before 2060‚Äù. (https://climateactiontracker.org/countries/china/net-zero-targets/)"/>
    <n v="2060"/>
    <m/>
    <m/>
    <s v=""/>
    <s v="N"/>
    <s v=""/>
    <s v=""/>
    <m/>
    <m/>
    <m/>
    <s v="Not Specified"/>
    <s v="Not Specified"/>
    <s v=""/>
    <s v="N"/>
    <s v=""/>
    <s v=""/>
    <m/>
    <m/>
    <m/>
    <m/>
    <m/>
    <n v="0"/>
    <n v="0"/>
    <n v="0"/>
    <n v="0"/>
    <n v="0"/>
    <n v="0"/>
    <n v="0"/>
    <n v="0"/>
    <n v="0"/>
    <n v="0"/>
    <n v="0"/>
    <n v="0"/>
    <n v="0"/>
    <n v="0"/>
    <n v="0"/>
    <n v="0"/>
    <n v="1"/>
    <n v="1"/>
    <n v="0"/>
    <n v="0"/>
    <n v="0"/>
    <n v="0"/>
    <n v="0"/>
    <n v="0"/>
    <n v="0"/>
    <n v="0"/>
    <n v="1"/>
    <n v="0"/>
    <n v="1"/>
  </r>
  <r>
    <n v="179"/>
    <n v="204"/>
    <s v="Lloyds Banking Group"/>
    <s v="Banks: Commercial and Savings"/>
    <x v="6"/>
    <s v="Britain"/>
    <s v="Europe"/>
    <s v="$73,085.6"/>
    <s v="$5,647.9"/>
    <n v="-0.16800000000000001"/>
    <s v="$1,135,642.5"/>
    <n v="61228"/>
    <n v="30"/>
    <s v="Y"/>
    <n v="2019"/>
    <n v="2020"/>
    <s v="N"/>
    <s v="N"/>
    <s v=""/>
    <s v=""/>
    <m/>
    <s v=""/>
    <s v=""/>
    <m/>
    <s v=""/>
    <s v=""/>
    <m/>
    <m/>
    <s v="Net zero"/>
    <s v="Net Zero"/>
    <s v=""/>
    <s v="N"/>
    <s v="Yes"/>
    <s v="Yes"/>
    <s v="Yes"/>
    <s v="1,2,3"/>
    <s v=""/>
    <m/>
    <m/>
    <m/>
    <s v="C,V"/>
    <s v="Y"/>
    <s v="1,2,3"/>
    <s v="&quot;We will achieve net zero carbon operations by 2030 and reduce our direct carbon emissions by at least 75%; Reduce the carbon emissions we generate through our supply chain by 50% by 2030 on the path to net zero by 2050 or sooner [from a 2021/2022 baseline].&quot;  (P.9, 2022 Sustainability Report)_x000a_&quot;We will aim to reduce the carbon intensity of our whole portfolio by 50 per cent by 2030 and achieve net zero by 2050.&quot; (P.28, 2023 Sustainability Report)_x000a_&quot;2050: Net Zero by 2050 or sooner&quot; (P.68, 2024 Sustainability Report)"/>
    <n v="2050"/>
    <m/>
    <m/>
    <s v="Yes"/>
    <s v="Not Specified"/>
    <s v="No"/>
    <s v="N"/>
    <s v=""/>
    <s v=""/>
    <m/>
    <m/>
    <m/>
    <m/>
    <m/>
    <n v="1"/>
    <n v="0"/>
    <n v="0"/>
    <n v="1"/>
    <n v="0"/>
    <n v="0"/>
    <n v="0"/>
    <n v="0"/>
    <n v="0"/>
    <n v="0"/>
    <n v="0"/>
    <n v="0"/>
    <n v="0"/>
    <n v="1"/>
    <n v="0"/>
    <n v="0"/>
    <n v="0"/>
    <n v="0"/>
    <n v="0"/>
    <n v="0"/>
    <n v="1"/>
    <n v="1"/>
    <n v="0"/>
    <n v="0"/>
    <n v="0"/>
    <n v="1"/>
    <n v="1"/>
    <n v="0"/>
    <n v="0"/>
  </r>
  <r>
    <n v="180"/>
    <n v="153"/>
    <s v="ENEOS Holdings"/>
    <s v="Petroleum Refining"/>
    <x v="3"/>
    <s v="Japan"/>
    <s v="Asia"/>
    <s v="$72,819.3"/>
    <s v="$1,483"/>
    <n v="-0.25600000000000001"/>
    <s v="$58,638.9"/>
    <n v="40256"/>
    <n v="31"/>
    <s v="N"/>
    <m/>
    <m/>
    <s v="N"/>
    <s v="N"/>
    <s v=""/>
    <s v=""/>
    <m/>
    <s v=""/>
    <s v=""/>
    <m/>
    <s v=""/>
    <s v=""/>
    <m/>
    <m/>
    <s v="Carbon neutral(ity)"/>
    <s v="Carbon Neutral"/>
    <s v="C,V"/>
    <s v="Y"/>
    <s v="Yes"/>
    <s v="Yes"/>
    <s v="Yes"/>
    <s v="1,2,3"/>
    <s v="The ENEOS Group, in their 2025 roadmap, aims to achieve carbon neutrality for Scope 1 and 2 emissions by fiscal 2040, and for Scope 3 emissions by fiscal 2050."/>
    <n v="2050"/>
    <m/>
    <m/>
    <s v=""/>
    <s v="N"/>
    <s v=""/>
    <s v=""/>
    <m/>
    <m/>
    <m/>
    <s v="Yes"/>
    <s v="Yes (nature-based and CCS-based removals)"/>
    <s v="No"/>
    <s v="N"/>
    <s v=""/>
    <s v=""/>
    <m/>
    <m/>
    <m/>
    <m/>
    <m/>
    <n v="0"/>
    <n v="0"/>
    <n v="0"/>
    <n v="0"/>
    <n v="0"/>
    <n v="0"/>
    <n v="0"/>
    <n v="0"/>
    <n v="0"/>
    <n v="0"/>
    <n v="0"/>
    <n v="0"/>
    <n v="0"/>
    <n v="0"/>
    <n v="0"/>
    <n v="0"/>
    <n v="1"/>
    <n v="1"/>
    <n v="0"/>
    <n v="0"/>
    <n v="0"/>
    <n v="0"/>
    <n v="0"/>
    <n v="0"/>
    <n v="0"/>
    <n v="1"/>
    <n v="1"/>
    <n v="0"/>
    <n v="0"/>
  </r>
  <r>
    <n v="181"/>
    <n v="180"/>
    <s v="Oil &amp; Natural Gas"/>
    <s v="Mining, Crude-Oil Production"/>
    <x v="2"/>
    <s v="India"/>
    <s v="Asia"/>
    <s v="$72,406.3"/>
    <s v="$4,285.4"/>
    <n v="-0.28000000000000003"/>
    <s v="$88,808.1"/>
    <n v="35795"/>
    <n v="19"/>
    <s v="N"/>
    <m/>
    <m/>
    <s v="N"/>
    <s v="N"/>
    <s v=""/>
    <s v=""/>
    <m/>
    <s v=""/>
    <s v=""/>
    <m/>
    <s v=""/>
    <s v=""/>
    <m/>
    <m/>
    <s v="Net zero"/>
    <s v="Net Zero"/>
    <s v=""/>
    <s v="N"/>
    <s v="Yes"/>
    <s v="Yes"/>
    <s v="No"/>
    <s v="1,2"/>
    <s v=""/>
    <m/>
    <m/>
    <m/>
    <s v="C"/>
    <s v="Y"/>
    <s v="1,2"/>
    <s v="ONGC commits to achieve carbon-neutral operations (Scope 1 &amp; 2) by 2038, announced Aug 2023 and reiterated in the 2023-24 Annual Report"/>
    <n v="2038"/>
    <m/>
    <m/>
    <s v="Yes"/>
    <s v="Yes (CCS-based removals e.g. BECCS, DACCS)"/>
    <s v="No"/>
    <s v="N"/>
    <s v=""/>
    <s v=""/>
    <m/>
    <m/>
    <m/>
    <m/>
    <m/>
    <n v="0"/>
    <n v="0"/>
    <n v="0"/>
    <n v="0"/>
    <n v="0"/>
    <n v="0"/>
    <n v="0"/>
    <n v="0"/>
    <n v="0"/>
    <n v="0"/>
    <n v="0"/>
    <n v="0"/>
    <n v="0"/>
    <n v="1"/>
    <n v="0"/>
    <n v="0"/>
    <n v="0"/>
    <n v="0"/>
    <n v="0"/>
    <n v="0"/>
    <n v="1"/>
    <n v="1"/>
    <n v="0"/>
    <n v="0"/>
    <n v="0"/>
    <n v="1"/>
    <n v="1"/>
    <n v="0"/>
    <n v="0"/>
  </r>
  <r>
    <n v="182"/>
    <n v="169"/>
    <s v="Lukoil"/>
    <s v="Petroleum Refining"/>
    <x v="3"/>
    <s v="Russia"/>
    <s v="Europe"/>
    <s v="$72,270.3"/>
    <s v="$9,143.3"/>
    <n v="-0.32500000000000001"/>
    <s v="$81,772.1"/>
    <n v="104736"/>
    <n v="25"/>
    <s v="N"/>
    <m/>
    <m/>
    <s v="N"/>
    <s v="N"/>
    <s v=""/>
    <s v=""/>
    <m/>
    <s v=""/>
    <s v=""/>
    <m/>
    <s v=""/>
    <s v=""/>
    <m/>
    <m/>
    <s v="Emissions reduction target"/>
    <s v="Other Emission Reduction"/>
    <s v=""/>
    <s v="N"/>
    <s v="Yes"/>
    <s v="Yes"/>
    <s v="No"/>
    <s v="1,2"/>
    <s v=""/>
    <m/>
    <m/>
    <m/>
    <s v=""/>
    <s v="N"/>
    <s v=""/>
    <s v=""/>
    <m/>
    <m/>
    <m/>
    <s v="Not Specified"/>
    <s v="Yes (unspecified)"/>
    <s v="No"/>
    <s v="Y"/>
    <s v="LUKOIL Group‚Äôs voluntary goal to reduce GHG emissions was developed in 2021 by reference to forecasts prepared by the Intergovernmental Panel on Climate Change based on the goal specified in Article 2 of the Paris Agreement to keep the increase in the global average surface air temperature below 2¬∞C. It consists in reducing controlled GHG emissions (Scope 1 + Scope 2) by at least 20% by 2030 compared to the 2017 level. The Company also speaks up for the goals of the Oil &amp; Gas Decarbonization Charter to achieve zero GHG emissions for Scope 1 and Scope 2 by 2050, near-zero methane emissions and routine APG flaring in oil and gas production. "/>
    <n v="2030"/>
    <m/>
    <m/>
    <m/>
    <m/>
    <m/>
    <n v="0"/>
    <n v="0"/>
    <n v="0"/>
    <n v="0"/>
    <n v="0"/>
    <n v="0"/>
    <n v="0"/>
    <n v="0"/>
    <n v="0"/>
    <n v="0"/>
    <n v="0"/>
    <n v="0"/>
    <n v="0"/>
    <n v="0"/>
    <n v="0"/>
    <n v="0"/>
    <n v="0"/>
    <n v="0"/>
    <n v="0"/>
    <n v="0"/>
    <n v="0"/>
    <n v="0"/>
    <n v="0"/>
    <n v="1"/>
    <n v="0"/>
    <n v="0"/>
    <n v="0"/>
    <n v="0"/>
    <n v="1"/>
  </r>
  <r>
    <n v="183"/>
    <n v="144"/>
    <s v="Nippon Life Insurance"/>
    <s v="Insurance: Life, Health (Mutual)"/>
    <x v="6"/>
    <s v="Japan"/>
    <s v="Asia"/>
    <s v="$72,181"/>
    <s v="$2,856.6"/>
    <n v="1E-3"/>
    <s v="$642,755.6"/>
    <n v="170711"/>
    <n v="31"/>
    <s v="Y"/>
    <n v="2024"/>
    <n v="2040"/>
    <s v="N"/>
    <s v="N"/>
    <s v=""/>
    <s v=""/>
    <m/>
    <s v=""/>
    <s v=""/>
    <m/>
    <s v=""/>
    <s v=""/>
    <m/>
    <m/>
    <s v="Net zero"/>
    <s v="Net Zero"/>
    <s v=""/>
    <s v="N"/>
    <s v="Yes"/>
    <s v="Yes"/>
    <s v="Yes"/>
    <s v="1,2,3"/>
    <s v=""/>
    <m/>
    <m/>
    <m/>
    <s v="C,V"/>
    <s v="Y"/>
    <s v="1,2,3"/>
    <s v="Life has endorsed the Japanese government‚Äôs policy to target net zero emissions of Green-House Gasses (GHG) by fiscal 2050 and has set fiscal 2030 interim targets for GHG emission reduction in the investment portfolio* in order to achieve a net zero target by fiscal 2050._x000a__x000a_*Target assets are domestic and foreign listed equities, domestic and foreign corporate bonds, and real estate."/>
    <n v="2050"/>
    <m/>
    <m/>
    <s v="Not Specified"/>
    <s v="Yes (nature-based removals e.g. Forestation, soil carbon enhancement)"/>
    <s v="No"/>
    <s v="N"/>
    <s v=""/>
    <s v=""/>
    <m/>
    <m/>
    <m/>
    <m/>
    <m/>
    <n v="0"/>
    <n v="0"/>
    <n v="1"/>
    <n v="1"/>
    <n v="0"/>
    <n v="0"/>
    <n v="0"/>
    <n v="0"/>
    <n v="0"/>
    <n v="0"/>
    <n v="0"/>
    <n v="0"/>
    <n v="0"/>
    <n v="1"/>
    <n v="0"/>
    <n v="0"/>
    <n v="0"/>
    <n v="0"/>
    <n v="0"/>
    <n v="0"/>
    <n v="1"/>
    <n v="1"/>
    <n v="0"/>
    <n v="0"/>
    <n v="0"/>
    <n v="0"/>
    <n v="1"/>
    <n v="0"/>
    <n v="1"/>
  </r>
  <r>
    <n v="184"/>
    <n v="228"/>
    <s v="ING Group"/>
    <s v="Banks: Commercial and Savings"/>
    <x v="6"/>
    <s v="Netherlands"/>
    <s v="Europe"/>
    <s v="$71,973.6"/>
    <s v="$5,768.4"/>
    <n v="0.28899999999999998"/>
    <s v="$1,060,111.8"/>
    <n v="61121"/>
    <n v="31"/>
    <s v="Y"/>
    <n v="2015"/>
    <n v="2020"/>
    <s v="Y"/>
    <s v="Y"/>
    <s v="Targets set"/>
    <s v="1.5°C "/>
    <n v="2025"/>
    <s v=""/>
    <s v=""/>
    <m/>
    <s v=""/>
    <s v=""/>
    <m/>
    <m/>
    <s v="Net zero"/>
    <s v="Net Zero"/>
    <s v=""/>
    <s v="N"/>
    <s v="Yes"/>
    <s v="Yes"/>
    <s v="Partial"/>
    <s v="1,2"/>
    <s v=""/>
    <m/>
    <m/>
    <m/>
    <s v="C"/>
    <s v="Y"/>
    <s v="1,2"/>
    <s v="&quot;Recently, we increased our ambition to align our lending portfolio with a net zero future by 2050 or sooner. This means we‚Äôll now evolve our Terra approach to steer our loan book towards keeping the rise in global temperatures to a maximum of 1.5 ¬∞C, rather than well below 2 ¬∞C.&quot; p.11 of 2021 report._x000a__x000a_We use our Terra approach to steer the most carbon-intensive parts of our portfolio towards reaching net zero by 2050. We combine a portfolio-level approach to the carbon-intensive sectors we‚Äôre active in with client engagement that strives to support companies in accelerating their own net-zero transitions. With Terra, we measure the emissions associated with clients active in the most carbon-intensive parts of the sector value chains, and use this information to benchmark our clients‚Äô activities against the relevant decarbonisation scenarios. Additionally, by measuring the absolute financed emissions of our portfolio, we perform hotspot analyses to monitor our loan book, identify risks and opportunities, and define next steps for expansion of Terra's scope. (page 32)"/>
    <n v="2050"/>
    <m/>
    <m/>
    <s v="Not Specified"/>
    <s v="No"/>
    <s v="No"/>
    <s v="N"/>
    <s v=""/>
    <s v=""/>
    <m/>
    <m/>
    <m/>
    <m/>
    <m/>
    <n v="1"/>
    <n v="0"/>
    <n v="0"/>
    <n v="1"/>
    <n v="0"/>
    <n v="1"/>
    <n v="0"/>
    <n v="1"/>
    <n v="0"/>
    <n v="0"/>
    <n v="0"/>
    <n v="0"/>
    <n v="0"/>
    <n v="1"/>
    <n v="0"/>
    <n v="0"/>
    <n v="0"/>
    <n v="0"/>
    <n v="0"/>
    <n v="0"/>
    <n v="1"/>
    <n v="1"/>
    <n v="0"/>
    <n v="0"/>
    <n v="0"/>
    <n v="0"/>
    <n v="1"/>
    <n v="0"/>
    <n v="1"/>
  </r>
  <r>
    <n v="185"/>
    <n v="212"/>
    <s v="Barclays"/>
    <s v="Megabanks"/>
    <x v="6"/>
    <s v="Britain"/>
    <s v="Europe"/>
    <s v="$71,257.5"/>
    <s v="$8,057.3"/>
    <n v="0.23300000000000001"/>
    <s v="$1,901,555.6"/>
    <n v="93000"/>
    <n v="31"/>
    <s v="Y"/>
    <n v="2019"/>
    <n v="2025"/>
    <s v="N"/>
    <s v="N"/>
    <s v=""/>
    <s v=""/>
    <m/>
    <s v=""/>
    <s v=""/>
    <m/>
    <s v=""/>
    <s v=""/>
    <m/>
    <m/>
    <s v="Net zero"/>
    <s v="Net Zero"/>
    <s v=""/>
    <s v="N"/>
    <s v="Yes"/>
    <s v="Yes"/>
    <s v="Partial"/>
    <s v="1,2"/>
    <s v=""/>
    <m/>
    <m/>
    <m/>
    <s v="C"/>
    <s v="Y"/>
    <s v="1,2"/>
    <s v="Become a net zero bank by 2050: &quot;work towards the milestone of 90% absolute GHG supply chain emissions reduction against a 2018 baseline&quot; (pg 72)"/>
    <n v="2050"/>
    <m/>
    <m/>
    <s v="Yes"/>
    <s v="Yes (CCS-based removals e.g. BECCS, DACCS)"/>
    <s v=""/>
    <s v="N"/>
    <s v=""/>
    <s v=""/>
    <m/>
    <m/>
    <m/>
    <m/>
    <m/>
    <n v="0"/>
    <n v="1"/>
    <n v="0"/>
    <n v="1"/>
    <n v="0"/>
    <n v="0"/>
    <n v="0"/>
    <n v="0"/>
    <n v="0"/>
    <n v="0"/>
    <n v="0"/>
    <n v="0"/>
    <n v="0"/>
    <n v="1"/>
    <n v="0"/>
    <n v="0"/>
    <n v="0"/>
    <n v="0"/>
    <n v="0"/>
    <n v="0"/>
    <n v="1"/>
    <n v="1"/>
    <n v="0"/>
    <n v="0"/>
    <n v="0"/>
    <n v="1"/>
    <n v="1"/>
    <n v="0"/>
    <n v="0"/>
  </r>
  <r>
    <n v="186"/>
    <n v="193"/>
    <s v="Lockheed Martin"/>
    <s v="Aerospace and Defense"/>
    <x v="15"/>
    <s v="U.S."/>
    <s v="North America"/>
    <s v="$71,043"/>
    <s v="$5,336"/>
    <n v="-0.22900000000000001"/>
    <s v="$55,617"/>
    <n v="121000"/>
    <n v="31"/>
    <s v="N"/>
    <m/>
    <m/>
    <s v="N"/>
    <s v="N"/>
    <s v=""/>
    <s v=""/>
    <m/>
    <s v=""/>
    <s v=""/>
    <m/>
    <s v=""/>
    <s v=""/>
    <m/>
    <m/>
    <s v="Emissions reduction target"/>
    <s v="Other Emission Reduction"/>
    <s v=""/>
    <s v="N"/>
    <s v="Yes"/>
    <s v="Yes"/>
    <s v="No"/>
    <s v="1,2"/>
    <s v=""/>
    <m/>
    <m/>
    <m/>
    <s v=""/>
    <s v="N"/>
    <s v=""/>
    <s v=""/>
    <m/>
    <m/>
    <m/>
    <s v="Not Specified"/>
    <s v="Not Specified"/>
    <s v="No"/>
    <s v="Y"/>
    <s v="Our updated commitment, which received executive-level approval, is to reduce our absolute Scope 1 and Scope 2 emissions by 36% from a 2020 baseline. This updated commitment is in line with the absolute contraction model well-below 2¬∞C scenario."/>
    <n v="2030"/>
    <m/>
    <m/>
    <m/>
    <m/>
    <m/>
    <n v="0"/>
    <n v="0"/>
    <n v="0"/>
    <n v="0"/>
    <n v="0"/>
    <n v="0"/>
    <n v="0"/>
    <n v="0"/>
    <n v="0"/>
    <n v="0"/>
    <n v="0"/>
    <n v="0"/>
    <n v="0"/>
    <n v="0"/>
    <n v="0"/>
    <n v="0"/>
    <n v="0"/>
    <n v="0"/>
    <n v="0"/>
    <n v="0"/>
    <n v="0"/>
    <n v="0"/>
    <n v="0"/>
    <n v="1"/>
    <n v="0"/>
    <n v="0"/>
    <n v="0"/>
    <n v="0"/>
    <n v="1"/>
  </r>
  <r>
    <n v="187"/>
    <n v="202"/>
    <s v="MetLife"/>
    <s v="Insurance: Life and Health"/>
    <x v="6"/>
    <s v="U.S."/>
    <s v="North America"/>
    <s v="$70,986"/>
    <s v="$4,426"/>
    <n v="1.8049999999999999"/>
    <s v="$677,457"/>
    <n v="45000"/>
    <n v="31"/>
    <s v="N"/>
    <m/>
    <m/>
    <s v="Y"/>
    <s v="Y"/>
    <s v="Committed"/>
    <s v=""/>
    <n v="2030"/>
    <s v=""/>
    <s v=""/>
    <m/>
    <s v=""/>
    <s v=""/>
    <m/>
    <m/>
    <s v="Net zero"/>
    <s v="Net Zero"/>
    <s v=""/>
    <s v="N"/>
    <s v="Yes"/>
    <s v="Yes"/>
    <s v="Partial"/>
    <s v="1,2"/>
    <s v=""/>
    <m/>
    <m/>
    <m/>
    <s v="C"/>
    <s v="Y"/>
    <s v="1,2"/>
    <s v="In 2022, MetLife committed to achieve net zero GHG emissions for its global operations and general account investment portfolio by 2050 or sooner. Interim goals include:_x000a__x000a_50% reduction in Scope 1, 2, and 3 business travel emissions_x000a__x000a_50% reduction in GHG emissions from managed real estate equity investments_x000a__x000a_Engagement with emitters responsible for at least 50% of public corporate portfolio financed emissions annually"/>
    <n v="2050"/>
    <m/>
    <m/>
    <s v="Yes"/>
    <s v="Not Specified"/>
    <s v="Yes"/>
    <s v="N"/>
    <s v=""/>
    <s v=""/>
    <m/>
    <m/>
    <m/>
    <m/>
    <m/>
    <n v="0"/>
    <n v="0"/>
    <n v="0"/>
    <n v="0"/>
    <n v="0"/>
    <n v="1"/>
    <n v="0"/>
    <n v="1"/>
    <n v="0"/>
    <n v="0"/>
    <n v="0"/>
    <n v="0"/>
    <n v="0"/>
    <n v="1"/>
    <n v="0"/>
    <n v="0"/>
    <n v="0"/>
    <n v="0"/>
    <n v="0"/>
    <n v="0"/>
    <n v="1"/>
    <n v="1"/>
    <n v="0"/>
    <n v="0"/>
    <n v="0"/>
    <n v="1"/>
    <n v="1"/>
    <n v="0"/>
    <n v="0"/>
  </r>
  <r>
    <n v="188"/>
    <n v="197"/>
    <s v="Roche Group"/>
    <s v="Pharmaceuticals"/>
    <x v="4"/>
    <s v="Switzerland"/>
    <s v="Europe"/>
    <s v="$70,861.1"/>
    <s v="$9,400.1"/>
    <n v="-0.26600000000000001"/>
    <s v="$112,363.1"/>
    <n v="103249"/>
    <n v="31"/>
    <s v="N"/>
    <m/>
    <m/>
    <s v="Y"/>
    <s v="Y"/>
    <s v="Targets set"/>
    <s v="1.5°C "/>
    <n v="2029"/>
    <s v="Targets set"/>
    <s v="1.5°C "/>
    <n v="2045"/>
    <s v="Y"/>
    <s v="Targets set"/>
    <n v="2045"/>
    <m/>
    <s v="Zero emissions"/>
    <s v="Net Zero"/>
    <s v=""/>
    <s v="N"/>
    <s v="Yes"/>
    <s v="Yes"/>
    <s v="Partial"/>
    <s v="1,2"/>
    <s v=""/>
    <m/>
    <m/>
    <m/>
    <s v="C"/>
    <s v="Y"/>
    <s v="1,2"/>
    <s v="In October 2024, Roche submitted its greenhouse gas (GHG) reduction targets to the Science Based Targets initiative (SBTi), underscoring its commitment to addressing climate change. As part of its ongoing sustainability efforts, Roche has expanded its carbon reduction strategy to include nearand long-term targets. These targets seek to reduce GHG emissions across its operations (Scope 1 and 2) and throughout its up- and downstream value chain (Scope 3). The goal is to achieve net zero emissions across Roche‚Äôs entire value chain by 2045. SBTi validation of these targets is in progress, targets will be announced once validated. Roche‚Äôs commitment remains to achieve absolute zero Scope 1 and 2 emissions by 2050._x000a__x000a_Last year, they refined their company-wide sustainability strategy. In the area of climate protection, they have set a target of achieving net-zero emissions throughout our value chain by 2045 and absolute zero emissions by 2050 as part of the Science Based Targets initiative"/>
    <n v="2050"/>
    <m/>
    <m/>
    <s v="Not Specified"/>
    <s v="Yes (unspecified)"/>
    <s v="No"/>
    <s v="N"/>
    <s v=""/>
    <s v=""/>
    <m/>
    <m/>
    <m/>
    <m/>
    <m/>
    <n v="0"/>
    <n v="0"/>
    <n v="0"/>
    <n v="0"/>
    <n v="0"/>
    <n v="1"/>
    <n v="0"/>
    <n v="1"/>
    <n v="0"/>
    <n v="0"/>
    <n v="1"/>
    <n v="0"/>
    <n v="0"/>
    <n v="1"/>
    <n v="0"/>
    <n v="0"/>
    <n v="0"/>
    <n v="0"/>
    <n v="0"/>
    <n v="0"/>
    <n v="1"/>
    <n v="1"/>
    <n v="0"/>
    <n v="0"/>
    <n v="0"/>
    <n v="0"/>
    <n v="1"/>
    <n v="0"/>
    <n v="1"/>
  </r>
  <r>
    <n v="189"/>
    <n v="207"/>
    <s v="HCA Healthcare"/>
    <s v="Health Care: Medical Facilities"/>
    <x v="4"/>
    <s v="U.S."/>
    <s v="North America"/>
    <s v="$70,603"/>
    <s v="$5,760"/>
    <n v="9.9000000000000005E-2"/>
    <s v="$59,513"/>
    <n v="271000"/>
    <n v="31"/>
    <s v="N"/>
    <m/>
    <m/>
    <s v="N"/>
    <s v="N"/>
    <s v=""/>
    <s v=""/>
    <m/>
    <s v=""/>
    <s v=""/>
    <m/>
    <s v=""/>
    <s v=""/>
    <m/>
    <m/>
    <s v="No target"/>
    <s v="No Target"/>
    <s v=""/>
    <s v="N"/>
    <s v="Not Specified"/>
    <s v="Not Specified"/>
    <s v="Not Specified"/>
    <s v=""/>
    <s v=""/>
    <m/>
    <m/>
    <m/>
    <s v=""/>
    <s v="N"/>
    <s v=""/>
    <s v=""/>
    <m/>
    <m/>
    <m/>
    <s v="Not Specified"/>
    <s v="Not Specified"/>
    <s v="No"/>
    <s v="Y"/>
    <s v="GHG reduction"/>
    <n v="2030"/>
    <s v="https://www.hcadam.com/api/public/content/a02e1a713e7b46ba9bc08e4b9acd9658?v=83b2b1e1"/>
    <m/>
    <m/>
    <m/>
    <m/>
    <n v="0"/>
    <n v="0"/>
    <n v="0"/>
    <n v="0"/>
    <n v="0"/>
    <n v="0"/>
    <n v="0"/>
    <n v="0"/>
    <n v="0"/>
    <n v="0"/>
    <n v="0"/>
    <n v="0"/>
    <n v="0"/>
    <n v="0"/>
    <n v="0"/>
    <n v="0"/>
    <n v="0"/>
    <n v="0"/>
    <n v="0"/>
    <n v="0"/>
    <n v="0"/>
    <n v="0"/>
    <n v="0"/>
    <n v="1"/>
    <n v="0"/>
    <n v="0"/>
    <n v="0"/>
    <n v="0"/>
    <n v="1"/>
  </r>
  <r>
    <n v="190"/>
    <n v="172"/>
    <s v="BASF"/>
    <s v="Chemicals"/>
    <x v="13"/>
    <s v="Germany"/>
    <s v="Europe"/>
    <s v="$70,574.2"/>
    <s v="$1,403.7"/>
    <n v="4.7709999999999999"/>
    <s v="$83,262.6"/>
    <n v="111822"/>
    <n v="31"/>
    <s v="N"/>
    <m/>
    <m/>
    <s v="N"/>
    <s v="N"/>
    <s v=""/>
    <s v=""/>
    <m/>
    <s v=""/>
    <s v=""/>
    <m/>
    <s v=""/>
    <s v=""/>
    <m/>
    <m/>
    <s v="Net zero"/>
    <s v="Net Zero"/>
    <s v=""/>
    <s v="N"/>
    <s v="Yes"/>
    <s v="Yes"/>
    <s v="Partial"/>
    <s v="1,2"/>
    <s v=""/>
    <m/>
    <m/>
    <m/>
    <s v="C"/>
    <s v="Y"/>
    <s v="1,2"/>
    <s v="On our journey toward climate neutrality, we have set ourselves ambitious goals and are striving worldwide to achieve net zero CO2 emissions by 2050."/>
    <n v="2050"/>
    <m/>
    <m/>
    <s v="Yes"/>
    <s v="Not Specified"/>
    <s v="No"/>
    <s v="N"/>
    <s v=""/>
    <s v=""/>
    <m/>
    <m/>
    <m/>
    <m/>
    <m/>
    <n v="0"/>
    <n v="0"/>
    <n v="0"/>
    <n v="0"/>
    <n v="0"/>
    <n v="0"/>
    <n v="0"/>
    <n v="0"/>
    <n v="0"/>
    <n v="0"/>
    <n v="0"/>
    <n v="0"/>
    <n v="0"/>
    <n v="1"/>
    <n v="0"/>
    <n v="0"/>
    <n v="0"/>
    <n v="0"/>
    <n v="0"/>
    <n v="0"/>
    <n v="1"/>
    <n v="1"/>
    <n v="0"/>
    <n v="0"/>
    <n v="0"/>
    <n v="1"/>
    <n v="1"/>
    <n v="0"/>
    <n v="0"/>
  </r>
  <r>
    <n v="191"/>
    <n v="194"/>
    <s v="Koc Holding"/>
    <s v="Energy"/>
    <x v="1"/>
    <s v="Turkey"/>
    <s v="Europe"/>
    <s v="$70,543.2"/>
    <s v="$39.8"/>
    <n v="-0.98699999999999999"/>
    <s v="$110,532.5"/>
    <n v="130760"/>
    <n v="24"/>
    <s v="N"/>
    <m/>
    <m/>
    <s v="N"/>
    <s v="N"/>
    <s v=""/>
    <s v=""/>
    <m/>
    <s v=""/>
    <s v=""/>
    <m/>
    <s v=""/>
    <s v=""/>
    <m/>
    <m/>
    <s v="Carbon neutral(ity)"/>
    <s v="Carbon Neutral"/>
    <s v="C"/>
    <s v="Y"/>
    <s v="Yes"/>
    <s v="Yes"/>
    <s v="No"/>
    <s v="1,2"/>
    <s v="In line with the net-zero by 2050 target of the European Green Deal, we are currently developing a Group-wide plan that will illustrate our pathway to become carbon neutral in 2050._x000a_They would carry out the Carbon Transition Program in three main stages:_x000a_ &quot;The first stage consists of analyzing climate-related risks and opportunities and basing our action plans on the revealed output. Accordingly, we have taken one of our biggest steps in transitioning to a low-carbon economy by taking part in the ‚ÄòTask Force on Climate-related Financial Disclosures (TCFD),‚Äô a platform that brings together the world's leading organizations whose aim is to reach net-zero emissions. The second stage of our roadmap consists of setting the targets of Group companies in line with our commitment to become carbon neutral by 2050. The third and last stage of our roadmap consists of monitoring global and national climate policies and practices, especially the European Green Deal._x000a_https://www.koc.com.tr/media-center/latest-news/2021/koc-holding-launches-carbon-transition-program"/>
    <n v="2050"/>
    <m/>
    <m/>
    <s v=""/>
    <s v="N"/>
    <s v=""/>
    <s v=""/>
    <m/>
    <m/>
    <m/>
    <s v="Not Specified"/>
    <s v="Not Specified"/>
    <s v="No"/>
    <s v="N"/>
    <s v=""/>
    <s v=""/>
    <m/>
    <m/>
    <m/>
    <m/>
    <m/>
    <n v="0"/>
    <n v="0"/>
    <n v="0"/>
    <n v="0"/>
    <n v="0"/>
    <n v="0"/>
    <n v="0"/>
    <n v="0"/>
    <n v="0"/>
    <n v="0"/>
    <n v="0"/>
    <n v="0"/>
    <n v="0"/>
    <n v="0"/>
    <n v="0"/>
    <n v="0"/>
    <n v="1"/>
    <n v="1"/>
    <n v="0"/>
    <n v="0"/>
    <n v="0"/>
    <n v="0"/>
    <n v="0"/>
    <n v="0"/>
    <n v="0"/>
    <n v="0"/>
    <n v="1"/>
    <n v="0"/>
    <n v="1"/>
  </r>
  <r>
    <n v="192"/>
    <n v="266"/>
    <s v="Prudential Financial"/>
    <s v="Insurance: Life and Health"/>
    <x v="6"/>
    <s v="U.S."/>
    <s v="North America"/>
    <s v="$70,405"/>
    <s v="$2,727"/>
    <n v="9.6000000000000002E-2"/>
    <s v="$735,587"/>
    <n v="37936"/>
    <n v="31"/>
    <s v="N"/>
    <m/>
    <m/>
    <s v="Y"/>
    <s v="N"/>
    <s v="Commitment removed"/>
    <s v=""/>
    <m/>
    <s v=""/>
    <s v=""/>
    <m/>
    <s v=""/>
    <s v=""/>
    <m/>
    <m/>
    <s v=""/>
    <s v=""/>
    <s v=""/>
    <s v="N"/>
    <s v=""/>
    <s v=""/>
    <s v=""/>
    <s v="1,2"/>
    <s v="a partial Scope 1 &amp; 2 emissions reduction target to be net zero by 2050, limited to these core properties, with interim targets to reduce GHG emissions 55% by 2030 and 97% by 2040 from our 2017 baseline year, and to achieve carbon neutrality for these facilities by 2040"/>
    <n v="2040"/>
    <m/>
    <m/>
    <s v="C"/>
    <s v="Y"/>
    <s v="1,2"/>
    <s v="a partial Scope 1 &amp; 2 emissions reduction target to be net zero by 2050, limited to these core properties, with interim targets to reduce GHG emissions 55% by 2030 and 97% by 2040 from our 2017 baseline year, and to achieve carbon neutrality for these facilities by 2040"/>
    <n v="2050"/>
    <s v="https://s204.q4cdn.com/830623074/files/doc_downloads/2024/v2/Prudential-s-2024-Sustainability-Report.pdf"/>
    <m/>
    <s v="Not Specified"/>
    <s v="Y"/>
    <s v=""/>
    <s v="N"/>
    <s v=""/>
    <s v=""/>
    <m/>
    <m/>
    <m/>
    <m/>
    <m/>
    <n v="0"/>
    <n v="0"/>
    <n v="0"/>
    <n v="0"/>
    <n v="0"/>
    <n v="0"/>
    <n v="0"/>
    <n v="0"/>
    <n v="0"/>
    <n v="0"/>
    <n v="0"/>
    <n v="0"/>
    <n v="0"/>
    <n v="1"/>
    <n v="0"/>
    <n v="0"/>
    <n v="0"/>
    <n v="0"/>
    <n v="0"/>
    <n v="0"/>
    <n v="1"/>
    <n v="1"/>
    <n v="0"/>
    <n v="0"/>
    <n v="0"/>
    <n v="0"/>
    <n v="1"/>
    <n v="0"/>
    <n v="1"/>
  </r>
  <r>
    <n v="193"/>
    <n v="179"/>
    <s v="China Merchants Bank"/>
    <s v="Banks: Commercial and Savings"/>
    <x v="6"/>
    <s v="China"/>
    <s v="Asia"/>
    <s v="$70,384.7"/>
    <s v="$20,623.7"/>
    <n v="-4.0000000000000001E-3"/>
    <s v="$1,664,822.1"/>
    <n v="117201"/>
    <n v="14"/>
    <s v="N"/>
    <m/>
    <m/>
    <s v="N"/>
    <s v="N"/>
    <s v=""/>
    <s v=""/>
    <m/>
    <s v=""/>
    <s v=""/>
    <m/>
    <s v=""/>
    <s v=""/>
    <m/>
    <m/>
    <s v="Carbon neutral(ity)"/>
    <s v="Carbon Neutral"/>
    <s v="C,V"/>
    <s v="Y"/>
    <s v="Yes"/>
    <s v="Yes"/>
    <s v="Yes"/>
    <s v="1,2,3"/>
    <s v="carbon neutrality by 2060 (p7)"/>
    <n v="2060"/>
    <m/>
    <m/>
    <s v=""/>
    <s v="N"/>
    <s v=""/>
    <s v=""/>
    <m/>
    <m/>
    <m/>
    <s v="Not Specified"/>
    <s v="Yes (nature-based removals e.g. Forestation, soil carbon enhancement)"/>
    <s v="No"/>
    <s v="N"/>
    <s v=""/>
    <s v=""/>
    <m/>
    <m/>
    <m/>
    <m/>
    <m/>
    <n v="0"/>
    <n v="0"/>
    <n v="0"/>
    <n v="0"/>
    <n v="0"/>
    <n v="0"/>
    <n v="0"/>
    <n v="0"/>
    <n v="0"/>
    <n v="0"/>
    <n v="0"/>
    <n v="0"/>
    <n v="0"/>
    <n v="0"/>
    <n v="0"/>
    <n v="0"/>
    <n v="1"/>
    <n v="1"/>
    <n v="0"/>
    <n v="0"/>
    <n v="0"/>
    <n v="0"/>
    <n v="0"/>
    <n v="0"/>
    <n v="0"/>
    <n v="0"/>
    <n v="1"/>
    <n v="0"/>
    <n v="1"/>
  </r>
  <r>
    <n v="194"/>
    <n v="167"/>
    <s v="Petronas"/>
    <s v="Energy"/>
    <x v="1"/>
    <s v="Malaysia"/>
    <s v="Asia"/>
    <s v="$69,973.9"/>
    <s v="$10,738.9"/>
    <n v="-0.34200000000000003"/>
    <s v="$171,592"/>
    <n v="52157"/>
    <n v="29"/>
    <s v="N"/>
    <m/>
    <m/>
    <s v="N"/>
    <s v="N"/>
    <s v=""/>
    <s v=""/>
    <m/>
    <s v=""/>
    <s v=""/>
    <m/>
    <s v=""/>
    <s v=""/>
    <m/>
    <m/>
    <s v="Net zero"/>
    <s v="Net Zero"/>
    <s v=""/>
    <s v="N"/>
    <s v="Yes"/>
    <s v="Yes"/>
    <s v="No"/>
    <s v="1,2"/>
    <s v=""/>
    <m/>
    <m/>
    <m/>
    <s v="C"/>
    <s v="Y"/>
    <s v="1,2"/>
    <s v=""/>
    <n v="2050"/>
    <m/>
    <m/>
    <s v="Not Specified"/>
    <s v="Yes (CCS-based removals e.g. BECCS, DACCS)"/>
    <s v="No"/>
    <s v="N"/>
    <s v=""/>
    <s v=""/>
    <m/>
    <m/>
    <m/>
    <m/>
    <m/>
    <n v="0"/>
    <n v="0"/>
    <n v="0"/>
    <n v="0"/>
    <n v="0"/>
    <n v="0"/>
    <n v="0"/>
    <n v="0"/>
    <n v="0"/>
    <n v="0"/>
    <n v="0"/>
    <n v="0"/>
    <n v="0"/>
    <n v="1"/>
    <n v="0"/>
    <n v="0"/>
    <n v="0"/>
    <n v="0"/>
    <n v="0"/>
    <n v="0"/>
    <n v="1"/>
    <n v="1"/>
    <n v="0"/>
    <n v="0"/>
    <n v="0"/>
    <n v="0"/>
    <n v="1"/>
    <n v="0"/>
    <n v="1"/>
  </r>
  <r>
    <n v="195"/>
    <n v="177"/>
    <s v="Alimentation Couche-Tard"/>
    <s v="Specialty Retailers"/>
    <x v="0"/>
    <s v="Canada"/>
    <s v="North America"/>
    <s v="$69,263.5"/>
    <s v="$2,729.7"/>
    <n v="-0.11700000000000001"/>
    <s v="$36,942.1"/>
    <n v="149000"/>
    <n v="12"/>
    <s v="N"/>
    <m/>
    <m/>
    <s v="N"/>
    <s v="N"/>
    <s v=""/>
    <s v=""/>
    <m/>
    <s v=""/>
    <s v=""/>
    <m/>
    <s v=""/>
    <s v=""/>
    <m/>
    <m/>
    <s v="Carbon neutral(ity)"/>
    <s v="Carbon Neutral"/>
    <s v="C"/>
    <s v="Y"/>
    <s v="Yes"/>
    <s v="Yes"/>
    <s v="No"/>
    <s v="1,2"/>
    <s v="2024 sustainability report, p 49: Carbon neutral for Scope 1 and 2 net emissions from energy consumption including the use of carbon credits. "/>
    <n v="2030"/>
    <m/>
    <m/>
    <s v=""/>
    <s v="N"/>
    <s v="Achieve Net Zero emissions in company operations by 2040."/>
    <m/>
    <m/>
    <m/>
    <m/>
    <s v="Not Specified"/>
    <s v="Yes (unspecified)"/>
    <s v="No"/>
    <s v="N"/>
    <s v=""/>
    <s v=""/>
    <m/>
    <m/>
    <m/>
    <m/>
    <m/>
    <n v="0"/>
    <n v="0"/>
    <n v="0"/>
    <n v="0"/>
    <n v="0"/>
    <n v="0"/>
    <n v="0"/>
    <n v="0"/>
    <n v="0"/>
    <n v="0"/>
    <n v="0"/>
    <n v="0"/>
    <n v="0"/>
    <n v="0"/>
    <n v="0"/>
    <n v="1"/>
    <n v="0"/>
    <n v="1"/>
    <n v="0"/>
    <n v="0"/>
    <n v="0"/>
    <n v="0"/>
    <n v="0"/>
    <n v="0"/>
    <n v="0"/>
    <n v="0"/>
    <n v="1"/>
    <n v="0"/>
    <n v="1"/>
  </r>
  <r>
    <n v="196"/>
    <n v="248"/>
    <s v="Lenovo Group"/>
    <s v="Computers"/>
    <x v="5"/>
    <s v="China"/>
    <s v="Asia"/>
    <s v="$69,077"/>
    <s v="$1,384.5"/>
    <n v="0.37"/>
    <s v="$44,230.8"/>
    <n v="72000"/>
    <n v="16"/>
    <s v="N"/>
    <m/>
    <m/>
    <s v="Y"/>
    <s v="Y"/>
    <s v="Targets set"/>
    <s v="1.5°C "/>
    <n v="2030"/>
    <s v="Targets set"/>
    <s v="1.5°C "/>
    <n v="2050"/>
    <s v="Y"/>
    <s v="Targets set"/>
    <n v="2050"/>
    <m/>
    <s v="Net zero"/>
    <s v="Net Zero"/>
    <s v=""/>
    <s v="N"/>
    <s v="Yes"/>
    <s v="Yes"/>
    <s v="Yes"/>
    <s v="1,2,3"/>
    <s v=""/>
    <m/>
    <m/>
    <m/>
    <s v="C,V"/>
    <s v="Y"/>
    <s v="1,2,3"/>
    <s v="Net zero by 2050 across scopes 1,2,3, with a 90 percentage reduction across Scope 1, 2, and 3 emissions"/>
    <n v="2050"/>
    <m/>
    <m/>
    <s v="Not Specified"/>
    <s v="Not Specified"/>
    <s v="No"/>
    <s v="N"/>
    <s v=""/>
    <s v=""/>
    <m/>
    <m/>
    <m/>
    <m/>
    <m/>
    <n v="0"/>
    <n v="0"/>
    <n v="0"/>
    <n v="0"/>
    <n v="0"/>
    <n v="1"/>
    <n v="0"/>
    <n v="1"/>
    <n v="0"/>
    <n v="0"/>
    <n v="1"/>
    <n v="0"/>
    <n v="0"/>
    <n v="1"/>
    <n v="0"/>
    <n v="0"/>
    <n v="0"/>
    <n v="0"/>
    <n v="0"/>
    <n v="0"/>
    <n v="1"/>
    <n v="1"/>
    <n v="0"/>
    <n v="0"/>
    <n v="0"/>
    <n v="0"/>
    <n v="1"/>
    <n v="0"/>
    <n v="1"/>
  </r>
  <r>
    <n v="197"/>
    <n v="201"/>
    <s v="Korea Electric Power"/>
    <s v="Utilities"/>
    <x v="1"/>
    <s v="South Korea"/>
    <s v="Asia"/>
    <s v="$67,890.1"/>
    <s v="$2,560.6"/>
    <n v="0"/>
    <s v="$167,109.8"/>
    <n v="48440"/>
    <n v="31"/>
    <s v="N"/>
    <m/>
    <m/>
    <s v="N"/>
    <s v="N"/>
    <s v=""/>
    <s v=""/>
    <m/>
    <s v=""/>
    <s v=""/>
    <m/>
    <s v=""/>
    <s v=""/>
    <m/>
    <m/>
    <s v="Carbon neutral(ity)"/>
    <s v="Carbon Neutral"/>
    <s v="C,V"/>
    <s v="Y"/>
    <s v="Yes"/>
    <s v="Yes"/>
    <s v="Yes"/>
    <s v="1,2,3"/>
    <s v="&quot;Korea Electric Power Corporation and six subsidiary power generation corporations declared a vision of 'Zero for Green' for carbon neutrality on November 10, 2021.&quot;(P.2, KEPCO CDP report 2022). &quot;Goals &amp; Targets: By 2050 - Carbon neutrality, Zero for Green declaration&quot; (P.13, 2023 KEPCO &amp; KEPCO Group Companies Sustainability Report)"/>
    <n v="2050"/>
    <m/>
    <m/>
    <s v=""/>
    <s v="N"/>
    <s v=""/>
    <s v=""/>
    <m/>
    <m/>
    <m/>
    <s v="Yes"/>
    <s v="Yes (nature-based removals e.g. Forestation, soil carbon enhancement)"/>
    <s v="No"/>
    <s v="N"/>
    <s v=""/>
    <s v=""/>
    <m/>
    <m/>
    <m/>
    <m/>
    <m/>
    <n v="0"/>
    <n v="0"/>
    <n v="0"/>
    <n v="0"/>
    <n v="0"/>
    <n v="0"/>
    <n v="0"/>
    <n v="0"/>
    <n v="0"/>
    <n v="0"/>
    <n v="0"/>
    <n v="0"/>
    <n v="0"/>
    <n v="0"/>
    <n v="0"/>
    <n v="0"/>
    <n v="1"/>
    <n v="1"/>
    <n v="0"/>
    <n v="0"/>
    <n v="0"/>
    <n v="0"/>
    <n v="0"/>
    <n v="0"/>
    <n v="0"/>
    <n v="1"/>
    <n v="1"/>
    <n v="0"/>
    <n v="0"/>
  </r>
  <r>
    <n v="198"/>
    <n v="184"/>
    <s v="Toyota Tsusho"/>
    <s v="Trading"/>
    <x v="6"/>
    <s v="Japan"/>
    <s v="Asia"/>
    <s v="$67,628.4"/>
    <s v="$2,378"/>
    <n v="3.6999999999999998E-2"/>
    <s v="$47,084.3"/>
    <n v="69111"/>
    <n v="17"/>
    <s v="N"/>
    <m/>
    <m/>
    <s v="Y"/>
    <s v="Y"/>
    <s v="Targets set"/>
    <s v="1.5°C "/>
    <n v="2030"/>
    <s v="Targets set"/>
    <s v="1.5°C "/>
    <n v="2050"/>
    <s v="Y"/>
    <s v="Targets set"/>
    <n v="2050"/>
    <m/>
    <s v="Net zero"/>
    <s v="Net Zero"/>
    <s v=""/>
    <s v="N"/>
    <s v="Yes"/>
    <s v="Yes"/>
    <s v="Yes"/>
    <s v="1,2,3"/>
    <s v=""/>
    <m/>
    <m/>
    <m/>
    <s v="C,V"/>
    <s v="Y"/>
    <s v="1,2,3"/>
    <s v="The Toyota Tsusho Group supports the Paris Agreement and, in July 2021, formulated reduction targets for its own emissions (Scope 1 and 2) as a concrete policy toward contributing to the transition to a decarbonized society. Under these targets, we aim to reduce Scope 1 and 2 emissions by 50% and Scope 3 emissions by 27.5% by 2030 compared with 2019 levels, and to achieve net zero greenhouse gas emissions across the entire value chain, including our own operations and supply chain (Scope 1, 2, and 3), by 2050._x000a_"/>
    <n v="2050"/>
    <m/>
    <m/>
    <s v="Not Specified"/>
    <s v="Not Specified"/>
    <s v="No"/>
    <s v="N"/>
    <s v=""/>
    <s v=""/>
    <m/>
    <m/>
    <m/>
    <m/>
    <m/>
    <n v="0"/>
    <n v="0"/>
    <n v="0"/>
    <n v="0"/>
    <n v="0"/>
    <n v="1"/>
    <n v="0"/>
    <n v="1"/>
    <n v="0"/>
    <n v="0"/>
    <n v="1"/>
    <n v="0"/>
    <n v="0"/>
    <n v="1"/>
    <n v="0"/>
    <n v="0"/>
    <n v="0"/>
    <n v="0"/>
    <n v="0"/>
    <n v="0"/>
    <n v="1"/>
    <n v="1"/>
    <n v="0"/>
    <n v="0"/>
    <n v="0"/>
    <n v="0"/>
    <n v="1"/>
    <n v="0"/>
    <n v="1"/>
  </r>
  <r>
    <n v="199"/>
    <n v="173"/>
    <s v="China Poly Group"/>
    <s v="Real estate"/>
    <x v="16"/>
    <s v="China"/>
    <s v="Asia"/>
    <s v="$67,617.7"/>
    <s v="$552.6"/>
    <n v="-0.441"/>
    <s v="$234,343.1"/>
    <n v="95918"/>
    <n v="11"/>
    <s v="N"/>
    <m/>
    <m/>
    <s v="N"/>
    <s v="N"/>
    <s v=""/>
    <s v=""/>
    <m/>
    <s v=""/>
    <s v=""/>
    <m/>
    <s v=""/>
    <s v=""/>
    <m/>
    <m/>
    <s v=""/>
    <s v=""/>
    <s v="G"/>
    <s v="N"/>
    <s v=""/>
    <s v=""/>
    <s v=""/>
    <s v=""/>
    <s v=""/>
    <n v="2060"/>
    <s v="Poly Adds &quot;Green&quot; to the Motherland by Focusing on Green Development"/>
    <s v="Poly Property Group has over 17 million square meters of certified green buildings, helping to achieve carbon peak and carbon neutrality."/>
    <s v=""/>
    <s v="N"/>
    <s v=""/>
    <s v=""/>
    <m/>
    <m/>
    <m/>
    <s v=""/>
    <s v=""/>
    <s v=""/>
    <s v="N"/>
    <s v=""/>
    <s v=""/>
    <m/>
    <m/>
    <m/>
    <m/>
    <m/>
    <n v="0"/>
    <n v="0"/>
    <n v="0"/>
    <n v="0"/>
    <n v="0"/>
    <n v="0"/>
    <n v="0"/>
    <n v="0"/>
    <n v="0"/>
    <n v="0"/>
    <n v="0"/>
    <n v="0"/>
    <n v="0"/>
    <n v="0"/>
    <n v="0"/>
    <n v="0"/>
    <n v="0"/>
    <n v="0"/>
    <n v="0"/>
    <n v="0"/>
    <n v="0"/>
    <n v="0"/>
    <n v="0"/>
    <n v="0"/>
    <n v="0"/>
    <n v="0"/>
    <n v="0"/>
    <n v="0"/>
    <n v="0"/>
  </r>
  <r>
    <n v="200"/>
    <n v="198"/>
    <s v="Wilmar International"/>
    <s v="Food Production"/>
    <x v="11"/>
    <s v="Singapore"/>
    <s v="Asia"/>
    <s v="$67,379.1"/>
    <s v="$1,169.8"/>
    <n v="-0.23300000000000001"/>
    <s v="$59,572.2"/>
    <n v="100000"/>
    <n v="17"/>
    <s v="N"/>
    <m/>
    <m/>
    <s v="Y"/>
    <s v="Y"/>
    <s v="Targets set"/>
    <s v="1.5°C "/>
    <n v="2032"/>
    <s v="Targets set"/>
    <s v="1.5°C "/>
    <n v="2050"/>
    <s v="Y"/>
    <s v="Targets set"/>
    <n v="2050"/>
    <m/>
    <s v="Net zero"/>
    <s v="Net Zero"/>
    <s v=""/>
    <s v="N"/>
    <s v="Yes"/>
    <s v="Yes"/>
    <s v="Yes"/>
    <s v="1,2,3"/>
    <s v=""/>
    <m/>
    <m/>
    <m/>
    <s v="C,V"/>
    <s v="Y"/>
    <s v="1,2,3"/>
    <s v="Wilmar‚Äôs net-zero target was officially validated by the Science Based Targets initiative (SBTi) in March 2025. The Group is committed to a 90% absolute reduction in Scope 1‚Äì3 emissions and a 72% reduction in Forest, Land and Agriculture (FLAG) emissions (Scope 1 &amp; 3) by 2050 from a 2022 base year._x000a_üìÑ Reference: p. 40, 2024 Sustainability Report"/>
    <n v="2050"/>
    <m/>
    <m/>
    <s v="No"/>
    <s v="Yes (nature-based and CCS-based removals)"/>
    <s v="No"/>
    <s v="N"/>
    <s v=""/>
    <s v=""/>
    <m/>
    <m/>
    <m/>
    <m/>
    <m/>
    <n v="0"/>
    <n v="0"/>
    <n v="0"/>
    <n v="0"/>
    <n v="0"/>
    <n v="0"/>
    <n v="1"/>
    <n v="1"/>
    <n v="0"/>
    <n v="0"/>
    <n v="1"/>
    <n v="0"/>
    <n v="0"/>
    <n v="1"/>
    <n v="0"/>
    <n v="0"/>
    <n v="0"/>
    <n v="0"/>
    <n v="0"/>
    <n v="0"/>
    <n v="1"/>
    <n v="1"/>
    <n v="0"/>
    <n v="0"/>
    <n v="0"/>
    <n v="0"/>
    <n v="1"/>
    <n v="1"/>
    <n v="0"/>
  </r>
  <r>
    <n v="201"/>
    <n v="192"/>
    <s v="Beijing Automotive Group"/>
    <s v="Motor Vehicles &amp; Parts"/>
    <x v="7"/>
    <s v="China"/>
    <s v="Asia"/>
    <s v="$67,199.7"/>
    <s v="$88"/>
    <n v="-0.73199999999999998"/>
    <s v="$62,151.4"/>
    <n v="97000"/>
    <n v="13"/>
    <s v="N"/>
    <m/>
    <m/>
    <s v="N"/>
    <s v="N"/>
    <s v=""/>
    <s v=""/>
    <m/>
    <s v=""/>
    <s v=""/>
    <m/>
    <s v=""/>
    <s v=""/>
    <m/>
    <m/>
    <s v=""/>
    <s v=""/>
    <s v=""/>
    <s v="N"/>
    <s v="Yes"/>
    <s v="Yes"/>
    <s v=""/>
    <s v="1,2"/>
    <s v="To achieve operational carbon neutrality by 2050 (p.6 Report)"/>
    <n v="2050"/>
    <s v="https://www.baicgroup.com.cn/uploadfile/shezebaogao/szbg2022.pdf"/>
    <m/>
    <s v=""/>
    <s v="N"/>
    <s v=""/>
    <s v=""/>
    <m/>
    <m/>
    <m/>
    <s v=""/>
    <s v=""/>
    <s v=""/>
    <s v="N"/>
    <s v=""/>
    <s v=""/>
    <m/>
    <m/>
    <m/>
    <m/>
    <m/>
    <n v="0"/>
    <n v="0"/>
    <n v="0"/>
    <n v="0"/>
    <n v="0"/>
    <n v="0"/>
    <n v="0"/>
    <n v="0"/>
    <n v="0"/>
    <n v="0"/>
    <n v="0"/>
    <n v="0"/>
    <n v="0"/>
    <n v="0"/>
    <n v="0"/>
    <n v="0"/>
    <n v="0"/>
    <n v="0"/>
    <n v="0"/>
    <n v="0"/>
    <n v="0"/>
    <n v="0"/>
    <n v="0"/>
    <n v="0"/>
    <n v="0"/>
    <n v="0"/>
    <n v="0"/>
    <n v="0"/>
    <n v="0"/>
  </r>
  <r>
    <n v="202"/>
    <n v="215"/>
    <s v="Munich Re Group"/>
    <s v="Insurance: Property and Casualty"/>
    <x v="6"/>
    <s v="Germany"/>
    <s v="Europe"/>
    <s v="$67,118"/>
    <s v="$6,147.9"/>
    <n v="0.23499999999999999"/>
    <s v="$296,660.8"/>
    <n v="43584"/>
    <n v="31"/>
    <s v="N"/>
    <m/>
    <m/>
    <s v="N"/>
    <s v="N"/>
    <s v=""/>
    <s v=""/>
    <m/>
    <s v=""/>
    <s v=""/>
    <m/>
    <s v=""/>
    <s v=""/>
    <m/>
    <m/>
    <s v="Net zero"/>
    <s v="Net Zero"/>
    <s v=""/>
    <s v="N"/>
    <s v="Yes"/>
    <s v="Yes"/>
    <s v="Yes"/>
    <s v="1,2,3"/>
    <s v=""/>
    <m/>
    <m/>
    <m/>
    <s v="C,V"/>
    <s v="Y"/>
    <s v="1,2,3"/>
    <s v="By 2030: net-zero emissions in Own operations; _x000a_By 2050: net-zero emissions in Assets (Financed GHG emissions) and Liabilities (Insurance-related GHG emissions)"/>
    <n v="2050"/>
    <m/>
    <m/>
    <s v="Yes"/>
    <s v="Not Specified"/>
    <s v="No"/>
    <s v="N"/>
    <s v=""/>
    <s v=""/>
    <m/>
    <m/>
    <m/>
    <m/>
    <m/>
    <n v="0"/>
    <n v="0"/>
    <n v="0"/>
    <n v="0"/>
    <n v="0"/>
    <n v="0"/>
    <n v="0"/>
    <n v="0"/>
    <n v="0"/>
    <n v="0"/>
    <n v="0"/>
    <n v="0"/>
    <n v="0"/>
    <n v="1"/>
    <n v="0"/>
    <n v="0"/>
    <n v="0"/>
    <n v="0"/>
    <n v="0"/>
    <n v="0"/>
    <n v="1"/>
    <n v="1"/>
    <n v="0"/>
    <n v="0"/>
    <n v="0"/>
    <n v="1"/>
    <n v="1"/>
    <n v="0"/>
    <n v="0"/>
  </r>
  <r>
    <n v="203"/>
    <n v="214"/>
    <s v="Aluminum Corp. of China"/>
    <s v="Metals"/>
    <x v="2"/>
    <s v="China"/>
    <s v="Asia"/>
    <s v="$66,811.1"/>
    <s v="$1,326.8"/>
    <n v="0.51400000000000001"/>
    <s v="$83,626.6"/>
    <n v="122340"/>
    <n v="18"/>
    <s v="N"/>
    <m/>
    <m/>
    <s v="N"/>
    <s v="N"/>
    <s v=""/>
    <s v=""/>
    <m/>
    <s v=""/>
    <s v=""/>
    <m/>
    <s v=""/>
    <s v=""/>
    <m/>
    <m/>
    <s v="Carbon neutral(ity)"/>
    <s v="Carbon Neutral"/>
    <s v="G"/>
    <s v="N"/>
    <s v="Not Specified"/>
    <s v="Not Specified"/>
    <s v="Not Specified"/>
    <s v=""/>
    <s v=""/>
    <m/>
    <m/>
    <m/>
    <s v=""/>
    <s v="N"/>
    <s v=""/>
    <s v=""/>
    <m/>
    <m/>
    <m/>
    <s v="Not Specified"/>
    <s v="Not Specified"/>
    <s v="No"/>
    <s v="N"/>
    <s v=""/>
    <s v=""/>
    <m/>
    <m/>
    <m/>
    <m/>
    <m/>
    <n v="0"/>
    <n v="0"/>
    <n v="0"/>
    <n v="0"/>
    <n v="0"/>
    <n v="0"/>
    <n v="0"/>
    <n v="0"/>
    <n v="0"/>
    <n v="0"/>
    <n v="0"/>
    <n v="0"/>
    <n v="0"/>
    <n v="0"/>
    <n v="0"/>
    <n v="0"/>
    <n v="0"/>
    <n v="0"/>
    <n v="0"/>
    <n v="0"/>
    <n v="0"/>
    <n v="0"/>
    <n v="0"/>
    <n v="0"/>
    <n v="0"/>
    <n v="0"/>
    <n v="0"/>
    <n v="0"/>
    <n v="1"/>
  </r>
  <r>
    <n v="204"/>
    <n v="208"/>
    <s v="Sumitomo Mitsui Financial Group"/>
    <s v="Megabanks"/>
    <x v="6"/>
    <s v="Japan"/>
    <s v="Asia"/>
    <s v="$66,745.1"/>
    <s v="$7,727.4"/>
    <n v="0.16"/>
    <s v="$2,043,378.6"/>
    <n v="127930"/>
    <n v="31"/>
    <s v="N"/>
    <m/>
    <m/>
    <s v="N"/>
    <s v="N"/>
    <s v=""/>
    <s v=""/>
    <m/>
    <s v=""/>
    <s v=""/>
    <m/>
    <s v=""/>
    <s v=""/>
    <m/>
    <m/>
    <s v="Net zero"/>
    <s v="Net Zero"/>
    <s v=""/>
    <s v="N"/>
    <s v="Yes"/>
    <s v="Yes"/>
    <s v="Yes"/>
    <s v="1,2,3"/>
    <s v=""/>
    <m/>
    <m/>
    <m/>
    <s v="C,V"/>
    <s v="Y"/>
    <s v="1,2,3"/>
    <s v="2021: Set net-zero targets for GHG emissions (by 2030 for SMBC‚Äôs own operations; by 2050 for investment and loan portfolio)"/>
    <n v="2050"/>
    <m/>
    <m/>
    <s v="Yes"/>
    <s v="Yes (nature-based and CCS-based removals)"/>
    <s v="No"/>
    <s v="N"/>
    <s v=""/>
    <s v=""/>
    <m/>
    <m/>
    <m/>
    <m/>
    <m/>
    <n v="0"/>
    <n v="0"/>
    <n v="0"/>
    <n v="0"/>
    <n v="0"/>
    <n v="0"/>
    <n v="0"/>
    <n v="0"/>
    <n v="0"/>
    <n v="0"/>
    <n v="0"/>
    <n v="0"/>
    <n v="0"/>
    <n v="1"/>
    <n v="0"/>
    <n v="0"/>
    <n v="0"/>
    <n v="0"/>
    <n v="0"/>
    <n v="0"/>
    <n v="1"/>
    <n v="1"/>
    <n v="0"/>
    <n v="0"/>
    <n v="0"/>
    <n v="1"/>
    <n v="1"/>
    <n v="0"/>
    <n v="0"/>
  </r>
  <r>
    <n v="205"/>
    <n v="189"/>
    <s v="Itau Unibanco Holding"/>
    <s v="Banks: Commercial and Savings"/>
    <x v="6"/>
    <s v="Brazil"/>
    <s v="Latin America"/>
    <s v="$66,620.1"/>
    <s v="$7,624.1"/>
    <n v="0.15"/>
    <s v="$461,590.4"/>
    <n v="96219"/>
    <n v="12"/>
    <s v="N"/>
    <m/>
    <m/>
    <s v="N"/>
    <s v="N"/>
    <s v=""/>
    <s v=""/>
    <m/>
    <s v=""/>
    <s v=""/>
    <m/>
    <s v=""/>
    <s v=""/>
    <m/>
    <m/>
    <s v="Net zero"/>
    <s v="Net Zero"/>
    <s v=""/>
    <s v="N"/>
    <s v="Yes"/>
    <s v="Yes"/>
    <s v="Not Specified"/>
    <s v="1,2"/>
    <s v=""/>
    <m/>
    <m/>
    <m/>
    <s v="C"/>
    <s v="Y"/>
    <s v="1,2"/>
    <s v="we launched our Net_x000a_Zero Commitment, to become a Scope 1, 2 and 3_x000a_carbon neutral bank by 2050 (Pg4)."/>
    <n v="2050"/>
    <m/>
    <m/>
    <s v="Yes"/>
    <s v="Yes (unspecified)"/>
    <s v="Yes"/>
    <s v="N"/>
    <s v=""/>
    <s v=""/>
    <m/>
    <m/>
    <m/>
    <m/>
    <m/>
    <n v="0"/>
    <n v="0"/>
    <n v="0"/>
    <n v="0"/>
    <n v="0"/>
    <n v="0"/>
    <n v="0"/>
    <n v="0"/>
    <n v="0"/>
    <n v="0"/>
    <n v="0"/>
    <n v="0"/>
    <n v="0"/>
    <n v="1"/>
    <n v="0"/>
    <n v="0"/>
    <n v="0"/>
    <n v="0"/>
    <n v="0"/>
    <n v="0"/>
    <n v="1"/>
    <n v="1"/>
    <n v="0"/>
    <n v="0"/>
    <n v="0"/>
    <n v="1"/>
    <n v="1"/>
    <n v="0"/>
    <n v="0"/>
  </r>
  <r>
    <n v="206"/>
    <n v="159"/>
    <s v="Boeing"/>
    <s v="Aerospace and Defense"/>
    <x v="15"/>
    <s v="U.S."/>
    <s v="North America"/>
    <s v="$66,517"/>
    <s v="$-11,817"/>
    <n v="0"/>
    <s v="$156,363"/>
    <n v="172000"/>
    <n v="31"/>
    <s v="N"/>
    <m/>
    <m/>
    <s v="N"/>
    <s v="N"/>
    <s v=""/>
    <s v=""/>
    <m/>
    <s v=""/>
    <s v=""/>
    <m/>
    <s v=""/>
    <s v=""/>
    <m/>
    <m/>
    <s v="Emissions reduction target"/>
    <s v="Other Emission Reduction"/>
    <s v=""/>
    <s v="N"/>
    <s v="Yes"/>
    <s v="Yes"/>
    <s v="Not Specified"/>
    <s v="1,2"/>
    <s v=""/>
    <m/>
    <m/>
    <m/>
    <s v=""/>
    <s v="N"/>
    <s v=""/>
    <s v=""/>
    <m/>
    <m/>
    <m/>
    <s v="Yes"/>
    <s v="Yes (nature-based removals e.g. Forestation, soil carbon enhancement)"/>
    <s v="No"/>
    <s v="Y"/>
    <s v="For the goal &quot;Reduce greenhouse gas (GHG) emissions from Boeing operations through conservation and renewable energy&quot;, the targets for 2030 includes:_x000a_‚Ä¢ Achieve 30% GHG reduction in Scope 1 and Scope 2 market-based emissions from 2023 base year_x000a_‚Ä¢ Achieve 100% renewable electricity_x000a_‚Ä¢ Achieve 3% reduction of natural gas intensity from 2023 base year_x000a__x000a_(pg 6)"/>
    <n v="2030"/>
    <m/>
    <m/>
    <m/>
    <m/>
    <m/>
    <n v="0"/>
    <n v="0"/>
    <n v="0"/>
    <n v="0"/>
    <n v="0"/>
    <n v="0"/>
    <n v="0"/>
    <n v="0"/>
    <n v="0"/>
    <n v="0"/>
    <n v="0"/>
    <n v="0"/>
    <n v="0"/>
    <n v="0"/>
    <n v="0"/>
    <n v="0"/>
    <n v="0"/>
    <n v="0"/>
    <n v="0"/>
    <n v="0"/>
    <n v="0"/>
    <n v="0"/>
    <n v="0"/>
    <n v="1"/>
    <n v="0"/>
    <n v="1"/>
    <n v="0"/>
    <n v="0"/>
    <n v="0"/>
  </r>
  <r>
    <n v="207"/>
    <n v="203"/>
    <s v="AEON"/>
    <s v="Food &amp; Drug Stores"/>
    <x v="0"/>
    <s v="Japan"/>
    <s v="Asia"/>
    <s v="$66,457.7"/>
    <s v="$188.7"/>
    <n v="-0.39500000000000002"/>
    <s v="$91,812"/>
    <n v="392001"/>
    <n v="31"/>
    <s v="Y"/>
    <n v="2018"/>
    <n v="2030"/>
    <s v="Y"/>
    <s v="Y"/>
    <s v="Targets set"/>
    <s v="1.5°C "/>
    <n v="2030"/>
    <s v=""/>
    <s v=""/>
    <m/>
    <s v="N"/>
    <s v="Commitment removed"/>
    <m/>
    <m/>
    <s v="Zero emissions"/>
    <s v="Net Zero"/>
    <s v=""/>
    <s v="N"/>
    <s v="Yes"/>
    <s v="Yes"/>
    <s v="Yes"/>
    <s v="1,2,3"/>
    <s v=""/>
    <m/>
    <m/>
    <m/>
    <s v="C,V"/>
    <s v="Y"/>
    <s v="1,2,3"/>
    <s v="Reduce total CO2 and other emissions from stores to net-zero by 2040 "/>
    <n v="2040"/>
    <m/>
    <m/>
    <s v="Not Specified"/>
    <s v="Not Specified"/>
    <s v="No"/>
    <s v="N"/>
    <s v=""/>
    <s v=""/>
    <m/>
    <m/>
    <m/>
    <m/>
    <m/>
    <n v="0"/>
    <n v="1"/>
    <n v="0"/>
    <n v="1"/>
    <n v="0"/>
    <n v="1"/>
    <n v="0"/>
    <n v="1"/>
    <n v="0"/>
    <n v="0"/>
    <n v="0"/>
    <n v="0"/>
    <n v="0"/>
    <n v="1"/>
    <n v="0"/>
    <n v="0"/>
    <n v="0"/>
    <n v="0"/>
    <n v="0"/>
    <n v="0"/>
    <n v="1"/>
    <n v="1"/>
    <n v="0"/>
    <n v="0"/>
    <n v="0"/>
    <n v="0"/>
    <n v="1"/>
    <n v="0"/>
    <n v="1"/>
  </r>
  <r>
    <n v="208"/>
    <n v="142"/>
    <s v="Xiamen ITG Holding Group"/>
    <s v="Trading"/>
    <x v="6"/>
    <s v="China"/>
    <s v="Asia"/>
    <s v="$66,225.7"/>
    <s v="$18.5"/>
    <n v="-0.89700000000000002"/>
    <s v="$47,253.1"/>
    <n v="37066"/>
    <n v="9"/>
    <s v="N"/>
    <m/>
    <m/>
    <s v="N"/>
    <s v="N"/>
    <s v=""/>
    <s v=""/>
    <m/>
    <s v=""/>
    <s v=""/>
    <m/>
    <s v=""/>
    <s v=""/>
    <m/>
    <m/>
    <s v=""/>
    <s v=""/>
    <s v="G"/>
    <s v="N"/>
    <s v=""/>
    <s v=""/>
    <s v=""/>
    <s v=""/>
    <s v=""/>
    <n v="2060"/>
    <s v="英文版.indd"/>
    <s v="&quot;. We serve the carbon peaking and carbon neutrality goals, and ensure the security, stability, agility, efficiency, intelligence and sustainability of industrial supply chains"/>
    <s v=""/>
    <s v="N"/>
    <s v=""/>
    <s v=""/>
    <m/>
    <m/>
    <m/>
    <s v=""/>
    <s v=""/>
    <s v=""/>
    <s v="N"/>
    <s v=""/>
    <s v=""/>
    <m/>
    <m/>
    <m/>
    <m/>
    <m/>
    <n v="0"/>
    <n v="0"/>
    <n v="0"/>
    <n v="0"/>
    <n v="0"/>
    <n v="0"/>
    <n v="0"/>
    <n v="0"/>
    <n v="0"/>
    <n v="0"/>
    <n v="0"/>
    <n v="0"/>
    <n v="0"/>
    <n v="0"/>
    <n v="0"/>
    <n v="0"/>
    <n v="0"/>
    <n v="0"/>
    <n v="0"/>
    <n v="0"/>
    <n v="0"/>
    <n v="0"/>
    <n v="0"/>
    <n v="0"/>
    <n v="0"/>
    <n v="0"/>
    <n v="0"/>
    <n v="0"/>
    <n v="0"/>
  </r>
  <r>
    <n v="209"/>
    <n v="224"/>
    <s v="Zurich Insurance Group"/>
    <s v="Insurance: Property and Casualty"/>
    <x v="6"/>
    <s v="Switzerland"/>
    <s v="Europe"/>
    <s v="$65,801"/>
    <s v="$5,814"/>
    <n v="0.33600000000000002"/>
    <s v="$358,005"/>
    <n v="62393"/>
    <n v="31"/>
    <s v="Y"/>
    <n v="2019"/>
    <n v="2022"/>
    <s v="Y"/>
    <s v="N"/>
    <s v="Commitment removed"/>
    <s v=""/>
    <m/>
    <s v=""/>
    <s v=""/>
    <m/>
    <s v=""/>
    <s v=""/>
    <m/>
    <m/>
    <s v="Net zero"/>
    <s v="Net Zero"/>
    <s v=""/>
    <s v="N"/>
    <s v="Yes"/>
    <s v="Yes"/>
    <s v="Yes"/>
    <s v="1,2,3"/>
    <s v=""/>
    <m/>
    <m/>
    <m/>
    <s v="C,V"/>
    <s v="Y"/>
    <s v="1,2,3"/>
    <s v="&quot;In 2019, Zurich Insurance Group (Zurich) committed to_x000a_becoming a net-zero business by 2050 across our_x000a_insurance, investments and operations. This is our first_x000a_climate transition plan (‚ÄòPlan‚Äô) which outlines how we_x000a_are executing on this commitment&quot; pg4"/>
    <n v="2050"/>
    <m/>
    <m/>
    <s v="Yes"/>
    <s v="Not Specified"/>
    <s v="No"/>
    <s v="N"/>
    <s v=""/>
    <s v=""/>
    <m/>
    <m/>
    <m/>
    <m/>
    <m/>
    <n v="1"/>
    <n v="0"/>
    <n v="0"/>
    <n v="1"/>
    <n v="0"/>
    <n v="0"/>
    <n v="0"/>
    <n v="0"/>
    <n v="0"/>
    <n v="0"/>
    <n v="0"/>
    <n v="0"/>
    <n v="0"/>
    <n v="1"/>
    <n v="0"/>
    <n v="0"/>
    <n v="0"/>
    <n v="0"/>
    <n v="0"/>
    <n v="0"/>
    <n v="1"/>
    <n v="1"/>
    <n v="0"/>
    <n v="0"/>
    <n v="0"/>
    <n v="1"/>
    <n v="1"/>
    <n v="0"/>
    <n v="0"/>
  </r>
  <r>
    <n v="210"/>
    <n v="210"/>
    <s v="Unilever"/>
    <s v="Soaps and Cosmetics"/>
    <x v="10"/>
    <s v="Britain"/>
    <s v="Europe"/>
    <s v="$65,708.9"/>
    <s v="$6,211.7"/>
    <n v="-0.114"/>
    <s v="$82,574"/>
    <n v="120040"/>
    <n v="31"/>
    <s v="Y"/>
    <n v="2015"/>
    <n v="2030"/>
    <s v="Y"/>
    <s v="Y"/>
    <s v="Targets set"/>
    <s v="1.5°C "/>
    <n v="2030"/>
    <s v=""/>
    <s v=""/>
    <m/>
    <s v="N"/>
    <s v="Commitment removed"/>
    <m/>
    <m/>
    <s v="Net zero"/>
    <s v="Net Zero"/>
    <s v=""/>
    <s v="N"/>
    <s v="Yes"/>
    <s v="Yes"/>
    <s v="Partial"/>
    <s v="1,2"/>
    <s v=""/>
    <m/>
    <m/>
    <m/>
    <s v="C"/>
    <s v="Y"/>
    <s v="1,2"/>
    <s v="&quot;achieve net zero GHG emissions covering Scope 1, 2 &amp; 3 (excluding indirect consumer use emissions) by 2039&quot;"/>
    <n v="2039"/>
    <m/>
    <m/>
    <s v="No"/>
    <s v="No"/>
    <s v="No"/>
    <s v="N"/>
    <s v=""/>
    <s v=""/>
    <m/>
    <m/>
    <m/>
    <m/>
    <m/>
    <n v="0"/>
    <n v="1"/>
    <n v="0"/>
    <n v="1"/>
    <n v="0"/>
    <n v="1"/>
    <n v="0"/>
    <n v="1"/>
    <n v="0"/>
    <n v="0"/>
    <n v="0"/>
    <n v="0"/>
    <n v="0"/>
    <n v="1"/>
    <n v="0"/>
    <n v="0"/>
    <n v="0"/>
    <n v="0"/>
    <n v="0"/>
    <n v="0"/>
    <n v="1"/>
    <n v="1"/>
    <n v="0"/>
    <n v="0"/>
    <n v="0"/>
    <n v="0"/>
    <n v="1"/>
    <n v="1"/>
    <n v="0"/>
  </r>
  <r>
    <n v="211"/>
    <n v="211"/>
    <s v="Accenture"/>
    <s v="Information Technology Services"/>
    <x v="5"/>
    <s v="Ireland"/>
    <s v="Europe"/>
    <s v="$64,896.5"/>
    <s v="$7,264.8"/>
    <n v="5.7000000000000002E-2"/>
    <s v="$55,932.4"/>
    <n v="774303"/>
    <n v="24"/>
    <s v="Y"/>
    <n v="2019"/>
    <n v="2023"/>
    <s v="Y"/>
    <s v="Y"/>
    <s v="Targets set"/>
    <s v="1.5°C "/>
    <n v="2030"/>
    <s v="Targets set"/>
    <s v="1.5°C "/>
    <n v="2040"/>
    <s v="Y"/>
    <s v="Targets set"/>
    <n v="2040"/>
    <m/>
    <s v="Net zero"/>
    <s v="Net Zero"/>
    <s v=""/>
    <s v="N"/>
    <s v="Yes"/>
    <s v="Yes"/>
    <s v="Yes"/>
    <s v="1,2,3"/>
    <s v=""/>
    <m/>
    <m/>
    <m/>
    <s v="C,V"/>
    <s v="Y"/>
    <s v="1,2,3"/>
    <s v="&quot;We continue to work toward our 2025 carbon removal goal by first focusing on reductions across our Scope 1, 2 and 3 emissions and then removing any remaining emissions through nature-based carbon removal projects.&quot; (P.43, 360¬∞ Value Report 2024)"/>
    <n v="2025"/>
    <m/>
    <m/>
    <s v="Not Specified"/>
    <s v="Yes (nature-based removals e.g. Forestation, soil carbon enhancement)"/>
    <s v="No"/>
    <s v="N"/>
    <s v=""/>
    <s v=""/>
    <m/>
    <m/>
    <m/>
    <m/>
    <m/>
    <n v="1"/>
    <n v="0"/>
    <n v="0"/>
    <n v="1"/>
    <n v="0"/>
    <n v="1"/>
    <n v="0"/>
    <n v="1"/>
    <n v="0"/>
    <n v="0"/>
    <n v="1"/>
    <n v="0"/>
    <n v="1"/>
    <n v="0"/>
    <n v="0"/>
    <n v="0"/>
    <n v="0"/>
    <n v="0"/>
    <n v="0"/>
    <n v="1"/>
    <n v="1"/>
    <n v="1"/>
    <n v="0"/>
    <n v="0"/>
    <n v="0"/>
    <n v="0"/>
    <n v="1"/>
    <n v="0"/>
    <n v="1"/>
  </r>
  <r>
    <n v="212"/>
    <n v="267"/>
    <s v="COSCO Shipping"/>
    <s v="Shipping"/>
    <x v="12"/>
    <s v="China"/>
    <s v="Asia"/>
    <s v="$64,863.1"/>
    <s v="$5,866.1"/>
    <n v="0.63700000000000001"/>
    <s v="$156,110.1"/>
    <n v="104487"/>
    <n v="18"/>
    <s v="N"/>
    <m/>
    <m/>
    <s v="Y"/>
    <s v="Y"/>
    <s v="Targets set"/>
    <s v="1.5°C"/>
    <n v="2030"/>
    <s v="Targets set"/>
    <s v="1.5°C"/>
    <n v="2050"/>
    <s v="Y"/>
    <s v="Targets set"/>
    <n v="2050"/>
    <m/>
    <s v="Carbon neutral(ity)"/>
    <s v="Carbon Neutral"/>
    <s v=""/>
    <s v="Y"/>
    <s v="Not Specified"/>
    <s v="Not Specified"/>
    <s v="Not Specified"/>
    <s v=""/>
    <s v="COSCO  SHIPPING  has  fully  implemented  the  national  strategy  of  &quot;carbon  peak  and  carbon  neutrality&quot;,  actively  promoted  the  upgrading  of  digital  management,  accelerated  the  green  and  intelligent  ship  technology  revolution  and  industrialization,  and  supported  and  driven  the  active  and  prudent  evolution  of  the  industry  toward  a  green  and  low-carbon  direction,  thus  contributing  the  &quot;power of Chinese shipping&quot; to the green and zero-carbon shipping"/>
    <n v="2060"/>
    <m/>
    <m/>
    <s v=""/>
    <s v="N"/>
    <s v=""/>
    <s v=""/>
    <m/>
    <m/>
    <m/>
    <s v="Not Specified"/>
    <s v="Not Specified"/>
    <s v="No"/>
    <s v="N"/>
    <s v=""/>
    <s v=""/>
    <m/>
    <m/>
    <m/>
    <m/>
    <m/>
    <n v="0"/>
    <n v="0"/>
    <n v="0"/>
    <n v="0"/>
    <n v="0"/>
    <n v="1"/>
    <n v="0"/>
    <n v="1"/>
    <n v="0"/>
    <n v="0"/>
    <n v="1"/>
    <n v="0"/>
    <n v="0"/>
    <n v="0"/>
    <n v="0"/>
    <n v="0"/>
    <n v="1"/>
    <n v="1"/>
    <n v="0"/>
    <n v="0"/>
    <n v="1"/>
    <n v="1"/>
    <n v="0"/>
    <n v="0"/>
    <n v="0"/>
    <n v="0"/>
    <n v="1"/>
    <n v="0"/>
    <n v="1"/>
  </r>
  <r>
    <n v="213"/>
    <n v="199"/>
    <s v="Caterpillar"/>
    <s v="Construction and Farm Machinery"/>
    <x v="8"/>
    <s v="U.S."/>
    <s v="North America"/>
    <s v="$64,809"/>
    <s v="$10,792"/>
    <n v="4.3999999999999997E-2"/>
    <s v="$87,764"/>
    <n v="112900"/>
    <n v="31"/>
    <s v="N"/>
    <m/>
    <m/>
    <s v="N"/>
    <s v="N"/>
    <s v=""/>
    <s v=""/>
    <m/>
    <s v=""/>
    <s v=""/>
    <m/>
    <s v=""/>
    <s v=""/>
    <m/>
    <m/>
    <s v="Emissions reduction target"/>
    <s v="Other Emission Reduction"/>
    <s v=""/>
    <s v="N"/>
    <s v="Yes"/>
    <s v="Yes"/>
    <s v="No"/>
    <s v="1,2"/>
    <s v=""/>
    <m/>
    <m/>
    <m/>
    <s v=""/>
    <s v="N"/>
    <s v=""/>
    <s v=""/>
    <m/>
    <m/>
    <m/>
    <s v="Not Specified"/>
    <s v="Not Specified"/>
    <s v="No"/>
    <s v="Y"/>
    <s v="&quot;Scope 1 and 2 goal to reduce absolute greenhouse gas emissions from our operations by 30% from 2018 to 2030&quot;"/>
    <n v="2030"/>
    <m/>
    <m/>
    <m/>
    <m/>
    <m/>
    <n v="0"/>
    <n v="0"/>
    <n v="0"/>
    <n v="0"/>
    <n v="0"/>
    <n v="0"/>
    <n v="0"/>
    <n v="0"/>
    <n v="0"/>
    <n v="0"/>
    <n v="0"/>
    <n v="0"/>
    <n v="0"/>
    <n v="0"/>
    <n v="0"/>
    <n v="0"/>
    <n v="0"/>
    <n v="0"/>
    <n v="0"/>
    <n v="0"/>
    <n v="0"/>
    <n v="0"/>
    <n v="0"/>
    <n v="1"/>
    <n v="0"/>
    <n v="0"/>
    <n v="0"/>
    <n v="0"/>
    <n v="1"/>
  </r>
  <r>
    <n v="214"/>
    <n v="164"/>
    <s v="Dai-ichi Life Holdings"/>
    <s v="Insurance: Life, Health (stock)"/>
    <x v="6"/>
    <s v="Japan"/>
    <s v="Asia"/>
    <s v="$64,766.4"/>
    <s v="$2,818.2"/>
    <n v="0.27"/>
    <s v="$464,293.6"/>
    <n v="60814"/>
    <n v="31"/>
    <s v="N"/>
    <m/>
    <m/>
    <s v="N"/>
    <s v="N"/>
    <s v=""/>
    <s v=""/>
    <m/>
    <s v=""/>
    <s v=""/>
    <m/>
    <s v=""/>
    <s v=""/>
    <m/>
    <m/>
    <s v="Net zero"/>
    <s v="Net Zero"/>
    <s v=""/>
    <s v="N"/>
    <s v="Yes"/>
    <s v="Yes"/>
    <s v="Yes"/>
    <s v="1,2,3"/>
    <s v=""/>
    <m/>
    <m/>
    <m/>
    <s v="C,V"/>
    <s v="Y"/>
    <s v="1,2,3"/>
    <s v="In March 2021, we made a pledge to realize net-zero of Scope 1 and Scope2 of our entire Group by FY2040 and net-zero of supply chain and investment portfolio of Dai-ichi Life Insurance Company (‚ÄúDai-ichiLife‚Äù), the Group‚Äôs core insurance business entity in Japan, by FY2050. (Page 4, Net Zero Transition Plan, 2023)"/>
    <n v="2050"/>
    <m/>
    <m/>
    <s v="Not Specified"/>
    <s v="Not Specified"/>
    <s v="No"/>
    <s v="N"/>
    <s v=""/>
    <s v=""/>
    <m/>
    <m/>
    <m/>
    <m/>
    <m/>
    <n v="0"/>
    <n v="0"/>
    <n v="0"/>
    <n v="0"/>
    <n v="0"/>
    <n v="0"/>
    <n v="0"/>
    <n v="0"/>
    <n v="0"/>
    <n v="0"/>
    <n v="0"/>
    <n v="0"/>
    <n v="0"/>
    <n v="1"/>
    <n v="0"/>
    <n v="0"/>
    <n v="0"/>
    <n v="0"/>
    <n v="0"/>
    <n v="0"/>
    <n v="1"/>
    <n v="1"/>
    <n v="0"/>
    <n v="0"/>
    <n v="0"/>
    <n v="0"/>
    <n v="1"/>
    <n v="0"/>
    <n v="1"/>
  </r>
  <r>
    <n v="215"/>
    <n v="209"/>
    <s v="LG Electronics"/>
    <s v="Electronics"/>
    <x v="5"/>
    <s v="South Korea"/>
    <s v="Asia"/>
    <s v="$64,333.5"/>
    <s v="$269.5"/>
    <n v="-0.50600000000000001"/>
    <s v="$44,436.8"/>
    <n v="75000"/>
    <n v="25"/>
    <s v="Y"/>
    <n v="2023"/>
    <n v="2050"/>
    <s v="Y"/>
    <s v="Y"/>
    <s v="Targets set"/>
    <s v="1.5°C "/>
    <n v="2030"/>
    <s v=""/>
    <s v=""/>
    <m/>
    <s v=""/>
    <s v=""/>
    <m/>
    <m/>
    <s v="Carbon neutral(ity)"/>
    <s v="Carbon Neutral"/>
    <s v="C,V"/>
    <s v="Y"/>
    <s v="Yes"/>
    <s v="Yes"/>
    <s v="Yes"/>
    <s v="1,2,3"/>
    <s v="We‚Äôve set ourselves the challenge of being ‚Äòcarbon neutral‚Äô by 2030."/>
    <n v="2030"/>
    <m/>
    <m/>
    <s v=""/>
    <s v="N"/>
    <s v=""/>
    <s v=""/>
    <m/>
    <m/>
    <m/>
    <s v="Yes"/>
    <s v="Not Specified"/>
    <s v="Yes"/>
    <s v="N"/>
    <s v=""/>
    <s v=""/>
    <m/>
    <m/>
    <m/>
    <m/>
    <m/>
    <n v="0"/>
    <n v="0"/>
    <n v="1"/>
    <n v="1"/>
    <n v="0"/>
    <n v="1"/>
    <n v="0"/>
    <n v="1"/>
    <n v="0"/>
    <n v="0"/>
    <n v="0"/>
    <n v="0"/>
    <n v="0"/>
    <n v="0"/>
    <n v="0"/>
    <n v="1"/>
    <n v="0"/>
    <n v="1"/>
    <n v="0"/>
    <n v="0"/>
    <n v="0"/>
    <n v="0"/>
    <n v="0"/>
    <n v="0"/>
    <n v="0"/>
    <n v="1"/>
    <n v="1"/>
    <n v="0"/>
    <n v="0"/>
  </r>
  <r>
    <n v="216"/>
    <n v="196"/>
    <s v="Hitachi"/>
    <s v="Electronics, Electrical Equip."/>
    <x v="5"/>
    <s v="Japan"/>
    <s v="Asia"/>
    <s v="$64,176.8"/>
    <s v="$4,039"/>
    <n v="-0.01"/>
    <s v="$88,630.4"/>
    <n v="282743"/>
    <n v="31"/>
    <s v="N"/>
    <m/>
    <m/>
    <s v="Y"/>
    <s v="Y"/>
    <s v="Targets set"/>
    <s v="1.5°C "/>
    <n v="2030"/>
    <s v="Targets set"/>
    <s v="1.5°C "/>
    <n v="2050"/>
    <s v="Y"/>
    <s v="Targets set"/>
    <n v="2050"/>
    <m/>
    <s v="Carbon neutral(ity)"/>
    <s v="Carbon Neutral"/>
    <s v="C,V"/>
    <s v="Y"/>
    <s v="Yes"/>
    <s v="Yes"/>
    <s v="Yes"/>
    <s v="1,2,3"/>
    <s v="Achieve carbon neutrality throughout our value chain by fiscal 2050 (compared to fiscal 2010)"/>
    <n v="2050"/>
    <m/>
    <m/>
    <s v=""/>
    <s v="N"/>
    <s v=""/>
    <s v=""/>
    <m/>
    <m/>
    <m/>
    <s v="Not Specified"/>
    <s v="Not Specified"/>
    <s v="No"/>
    <s v="N"/>
    <s v=""/>
    <s v=""/>
    <m/>
    <m/>
    <m/>
    <m/>
    <m/>
    <n v="0"/>
    <n v="0"/>
    <n v="0"/>
    <n v="0"/>
    <n v="0"/>
    <n v="1"/>
    <n v="0"/>
    <n v="1"/>
    <n v="0"/>
    <n v="0"/>
    <n v="1"/>
    <n v="0"/>
    <n v="0"/>
    <n v="0"/>
    <n v="0"/>
    <n v="0"/>
    <n v="1"/>
    <n v="1"/>
    <n v="0"/>
    <n v="0"/>
    <n v="1"/>
    <n v="1"/>
    <n v="0"/>
    <n v="0"/>
    <n v="0"/>
    <n v="0"/>
    <n v="1"/>
    <n v="0"/>
    <n v="1"/>
  </r>
  <r>
    <n v="217"/>
    <n v="229"/>
    <s v="Merck"/>
    <s v="Pharmaceuticals"/>
    <x v="4"/>
    <s v="U.S."/>
    <s v="North America"/>
    <s v="$64,168"/>
    <s v="$17,117"/>
    <n v="45.896000000000001"/>
    <s v="$117,106"/>
    <n v="74000"/>
    <n v="31"/>
    <s v="N"/>
    <m/>
    <m/>
    <s v="Y"/>
    <s v="Y"/>
    <s v="Targets set"/>
    <s v="1.5Â°C"/>
    <n v="2030"/>
    <s v="Targets set"/>
    <s v="1.5Â°C"/>
    <n v="2045"/>
    <s v="Y"/>
    <s v="Targets set"/>
    <n v="2045"/>
    <m/>
    <s v="Net zero"/>
    <s v="Net Zero"/>
    <s v=""/>
    <s v="N"/>
    <s v="Yes"/>
    <s v="Yes"/>
    <s v="Yes"/>
    <s v="1,2,3"/>
    <s v=""/>
    <m/>
    <m/>
    <m/>
    <s v="C,V"/>
    <s v="Y"/>
    <s v="1,2,3"/>
    <s v="In 2024, we committed to a net-zero target for our greenhouse gas (GHG) emissions across our global operations (Scopes 1, 2, and 3) by 2045, aligned with the guidelines of the Science Based Targets initiative (SBTi)."/>
    <n v="2045"/>
    <m/>
    <m/>
    <s v="Yes"/>
    <s v="Not Specified"/>
    <s v="No"/>
    <s v="N"/>
    <s v=""/>
    <s v=""/>
    <m/>
    <m/>
    <m/>
    <m/>
    <m/>
    <n v="0"/>
    <n v="0"/>
    <n v="0"/>
    <n v="0"/>
    <n v="0"/>
    <n v="1"/>
    <n v="0"/>
    <n v="1"/>
    <n v="0"/>
    <n v="0"/>
    <n v="1"/>
    <n v="0"/>
    <n v="0"/>
    <n v="1"/>
    <n v="0"/>
    <n v="0"/>
    <n v="0"/>
    <n v="0"/>
    <n v="0"/>
    <n v="0"/>
    <n v="1"/>
    <n v="1"/>
    <n v="0"/>
    <n v="0"/>
    <n v="0"/>
    <n v="1"/>
    <n v="1"/>
    <n v="0"/>
    <n v="0"/>
  </r>
  <r>
    <n v="218"/>
    <n v="244"/>
    <s v="Allstate"/>
    <s v="Insurance: Property and Casualty"/>
    <x v="6"/>
    <s v="U.S."/>
    <s v="North America"/>
    <s v="$64,106"/>
    <s v="$4,667"/>
    <n v="0"/>
    <s v="$111,617"/>
    <n v="55200"/>
    <n v="30"/>
    <s v="N"/>
    <m/>
    <m/>
    <s v="N"/>
    <s v="N"/>
    <s v=""/>
    <s v=""/>
    <m/>
    <s v=""/>
    <s v=""/>
    <m/>
    <s v=""/>
    <s v=""/>
    <m/>
    <m/>
    <s v="Net zero"/>
    <s v="Net Zero"/>
    <s v=""/>
    <s v="N"/>
    <s v="Yes"/>
    <s v="Yes"/>
    <s v="No"/>
    <s v="1,2"/>
    <s v=""/>
    <m/>
    <m/>
    <m/>
    <s v="C"/>
    <s v="Y"/>
    <s v="1,2"/>
    <s v="As a service company, Allstate‚Äôs operational greenhouse gas emissions are relatively small compared to the size and scope of our business. We committed to reduce Scope 1 and 2 emissions to zero by 2030 since this will increase efficiency and supports engagement to mitigate the impact of severe weather on customers."/>
    <n v="2030"/>
    <m/>
    <m/>
    <s v="Not Specified"/>
    <s v="Not Specified"/>
    <s v="No"/>
    <s v="N"/>
    <s v=""/>
    <s v=""/>
    <m/>
    <m/>
    <m/>
    <m/>
    <m/>
    <n v="0"/>
    <n v="0"/>
    <n v="0"/>
    <n v="0"/>
    <n v="0"/>
    <n v="0"/>
    <n v="0"/>
    <n v="0"/>
    <n v="0"/>
    <n v="0"/>
    <n v="0"/>
    <n v="0"/>
    <n v="1"/>
    <n v="0"/>
    <n v="0"/>
    <n v="0"/>
    <n v="0"/>
    <n v="0"/>
    <n v="0"/>
    <n v="1"/>
    <n v="0"/>
    <n v="1"/>
    <n v="0"/>
    <n v="0"/>
    <n v="0"/>
    <n v="0"/>
    <n v="1"/>
    <n v="0"/>
    <n v="1"/>
  </r>
  <r>
    <n v="219"/>
    <n v="236"/>
    <s v="Pfizer"/>
    <s v="Pharmaceuticals"/>
    <x v="4"/>
    <s v="U.S."/>
    <s v="North America"/>
    <s v="$63,627"/>
    <s v="$8,031"/>
    <n v="2.79"/>
    <s v="$213,396"/>
    <n v="81000"/>
    <n v="31"/>
    <s v="Y"/>
    <n v="2022"/>
    <n v="2030"/>
    <s v="Y"/>
    <s v="Y"/>
    <s v="Targets set"/>
    <s v="1.5°C "/>
    <n v="2030"/>
    <s v=""/>
    <s v=""/>
    <m/>
    <s v="N"/>
    <s v="Commitment removed"/>
    <m/>
    <m/>
    <s v="Net zero"/>
    <s v="Net Zero"/>
    <s v=""/>
    <s v="N"/>
    <s v="Yes"/>
    <s v="Yes"/>
    <s v="Partial"/>
    <s v="1,2"/>
    <s v=""/>
    <m/>
    <m/>
    <m/>
    <s v="C"/>
    <s v="Y"/>
    <s v="1,2"/>
    <s v="In 2022 Pfizer committed to further reducing GHG emissions by aiming to achieve the voluntary Net-Zero Standard4 by 2040_x000a_Pfizer aims to achieve a 95% reduction in company (Scope 1 and 2) GHG emissions and a 90% reduction in value chain (Scope 3) emissions by 2040, compared to their 2019 baseline"/>
    <n v="2040"/>
    <m/>
    <m/>
    <s v="Not Specified"/>
    <s v="Not Specified"/>
    <s v="No"/>
    <s v="N"/>
    <s v=""/>
    <s v=""/>
    <m/>
    <m/>
    <m/>
    <m/>
    <m/>
    <n v="0"/>
    <n v="1"/>
    <n v="0"/>
    <n v="1"/>
    <n v="0"/>
    <n v="1"/>
    <n v="0"/>
    <n v="1"/>
    <n v="0"/>
    <n v="0"/>
    <n v="0"/>
    <n v="0"/>
    <n v="0"/>
    <n v="1"/>
    <n v="0"/>
    <n v="0"/>
    <n v="0"/>
    <n v="0"/>
    <n v="0"/>
    <n v="0"/>
    <n v="1"/>
    <n v="1"/>
    <n v="0"/>
    <n v="0"/>
    <n v="0"/>
    <n v="0"/>
    <n v="1"/>
    <n v="0"/>
    <n v="1"/>
  </r>
  <r>
    <n v="220"/>
    <n v="243"/>
    <s v="Zhejiang Hengyi Group"/>
    <s v="Chemicals"/>
    <x v="13"/>
    <s v="China"/>
    <s v="Asia"/>
    <s v="$62,792.3"/>
    <s v="$35.4"/>
    <n v="0.503"/>
    <s v="$18,651.7"/>
    <n v="23099"/>
    <n v="5"/>
    <s v="N"/>
    <m/>
    <m/>
    <s v="N"/>
    <s v="N"/>
    <s v=""/>
    <s v=""/>
    <m/>
    <s v=""/>
    <s v=""/>
    <m/>
    <s v=""/>
    <s v=""/>
    <m/>
    <m/>
    <s v=""/>
    <s v=""/>
    <s v="G"/>
    <s v="N"/>
    <s v="Yes"/>
    <s v="Yes"/>
    <s v=""/>
    <s v="1,2"/>
    <s v="committed to national peak and neutrality "/>
    <n v="2060"/>
    <s v="https://www.hengyi.com/news/html/?1316.html"/>
    <m/>
    <s v=""/>
    <s v="N"/>
    <s v=""/>
    <s v=""/>
    <m/>
    <m/>
    <m/>
    <s v=""/>
    <s v=""/>
    <s v=""/>
    <s v="N"/>
    <s v=""/>
    <s v=""/>
    <m/>
    <m/>
    <m/>
    <m/>
    <m/>
    <n v="0"/>
    <n v="0"/>
    <n v="0"/>
    <n v="0"/>
    <n v="0"/>
    <n v="0"/>
    <n v="0"/>
    <n v="0"/>
    <n v="0"/>
    <n v="0"/>
    <n v="0"/>
    <n v="0"/>
    <n v="0"/>
    <n v="0"/>
    <n v="0"/>
    <n v="0"/>
    <n v="0"/>
    <n v="0"/>
    <n v="0"/>
    <n v="0"/>
    <n v="0"/>
    <n v="0"/>
    <n v="0"/>
    <n v="0"/>
    <n v="0"/>
    <n v="0"/>
    <n v="0"/>
    <n v="0"/>
    <n v="0"/>
  </r>
  <r>
    <n v="221"/>
    <n v="219"/>
    <s v="IBM"/>
    <s v="Information Technology Services"/>
    <x v="5"/>
    <s v="U.S."/>
    <s v="North America"/>
    <s v="$62,753"/>
    <s v="$6,023"/>
    <n v="-0.19700000000000001"/>
    <s v="$137,175"/>
    <n v="284500"/>
    <n v="31"/>
    <s v="N"/>
    <m/>
    <m/>
    <s v="N"/>
    <s v="N"/>
    <s v=""/>
    <s v=""/>
    <m/>
    <s v=""/>
    <s v=""/>
    <m/>
    <s v=""/>
    <s v=""/>
    <m/>
    <m/>
    <s v="Net zero"/>
    <s v="Net Zero"/>
    <s v=""/>
    <s v="N"/>
    <s v="Yes"/>
    <s v="Yes"/>
    <s v="Partial"/>
    <s v="1,2"/>
    <s v=""/>
    <m/>
    <m/>
    <m/>
    <s v="C"/>
    <s v="Y"/>
    <s v="1,2"/>
    <s v="_x000a_Reach net-zero operational GHG emissions by 2030, using feasible technologies to remove emissions in an amount which equals or exceeds IBM‚Äôs residual emissions. Correspondingly, aim for residual emissions of 350,000 metric tons of CO2-equivalent (mtCO2e) or less by 2030. - With reference to the voluntary Greenhouse Gas Protocol, our GHG emissions goals address Scope 1 and Scope 2 (market-based) emissions, as well as Scope 3 emissions associated with IBM's electricity consumption at third-party co-location data centers."/>
    <n v="2030"/>
    <m/>
    <m/>
    <s v="Yes"/>
    <s v="Yes (CCS-based removals e.g. BECCS, DACCS)"/>
    <s v="Yes"/>
    <s v="N"/>
    <s v=""/>
    <s v=""/>
    <m/>
    <m/>
    <m/>
    <m/>
    <m/>
    <n v="0"/>
    <n v="0"/>
    <n v="0"/>
    <n v="0"/>
    <n v="0"/>
    <n v="0"/>
    <n v="0"/>
    <n v="0"/>
    <n v="0"/>
    <n v="0"/>
    <n v="0"/>
    <n v="0"/>
    <n v="1"/>
    <n v="0"/>
    <n v="0"/>
    <n v="0"/>
    <n v="0"/>
    <n v="0"/>
    <n v="0"/>
    <n v="1"/>
    <n v="0"/>
    <n v="1"/>
    <n v="0"/>
    <n v="0"/>
    <n v="0"/>
    <n v="1"/>
    <n v="1"/>
    <n v="0"/>
    <n v="0"/>
  </r>
  <r>
    <n v="222"/>
    <n v="260"/>
    <s v="New York Life Insurance"/>
    <s v="Insurance: Life and Health"/>
    <x v="6"/>
    <s v="U.S."/>
    <s v="North America"/>
    <s v="$62,639.2"/>
    <s v="$250.2"/>
    <n v="-0.68899999999999995"/>
    <s v="$431,944.2"/>
    <n v="15131"/>
    <n v="31"/>
    <s v="N"/>
    <m/>
    <m/>
    <s v="N"/>
    <s v="N"/>
    <s v=""/>
    <s v=""/>
    <m/>
    <s v=""/>
    <s v=""/>
    <m/>
    <s v=""/>
    <s v=""/>
    <m/>
    <m/>
    <s v="Emissions reduction target"/>
    <s v="Other Emission Reduction"/>
    <s v=""/>
    <s v="N"/>
    <s v="Yes"/>
    <s v="Yes"/>
    <s v="No"/>
    <s v="1,2"/>
    <s v=""/>
    <m/>
    <m/>
    <m/>
    <s v=""/>
    <s v="N"/>
    <s v=""/>
    <s v=""/>
    <m/>
    <m/>
    <m/>
    <s v="Not Specified"/>
    <s v="Not Specified"/>
    <s v="No"/>
    <s v="Y"/>
    <s v="New York Life has committed to reducing its operational Scope 1 and 2 emissions by 30% by 2030, over a 2019 baseline."/>
    <n v="2030"/>
    <m/>
    <m/>
    <m/>
    <m/>
    <m/>
    <n v="0"/>
    <n v="0"/>
    <n v="0"/>
    <n v="0"/>
    <n v="0"/>
    <n v="0"/>
    <n v="0"/>
    <n v="0"/>
    <n v="0"/>
    <n v="0"/>
    <n v="0"/>
    <n v="0"/>
    <n v="0"/>
    <n v="0"/>
    <n v="0"/>
    <n v="0"/>
    <n v="0"/>
    <n v="0"/>
    <n v="0"/>
    <n v="0"/>
    <n v="0"/>
    <n v="0"/>
    <n v="0"/>
    <n v="1"/>
    <n v="0"/>
    <n v="0"/>
    <n v="0"/>
    <n v="0"/>
    <n v="1"/>
  </r>
  <r>
    <n v="223"/>
    <n v="190"/>
    <s v="ArcelorMittal"/>
    <s v="Metals"/>
    <x v="2"/>
    <s v="Luxembourg"/>
    <s v="Europe"/>
    <s v="$62,441"/>
    <s v="$1,339"/>
    <n v="0.45700000000000002"/>
    <s v="$89,385"/>
    <n v="125416"/>
    <n v="21"/>
    <s v="N"/>
    <m/>
    <m/>
    <s v="Y"/>
    <s v="N"/>
    <s v="Commitment removed"/>
    <s v=""/>
    <m/>
    <s v=""/>
    <s v=""/>
    <m/>
    <s v=""/>
    <s v=""/>
    <m/>
    <m/>
    <s v="Net zero"/>
    <s v="Net Zero"/>
    <s v=""/>
    <s v="N"/>
    <s v="Yes"/>
    <s v="Yes"/>
    <s v="No"/>
    <s v="1,2"/>
    <s v=""/>
    <m/>
    <m/>
    <m/>
    <s v="C"/>
    <s v="Y"/>
    <s v="1,2"/>
    <s v="Across our global portfolio our goal is to be net zero by 2050 and in Europe our target is to reduce our CO2 emissions by 30% by 2030 over 2018._x000a_https://web.archive.org/web/20251004134240/https://corporate.arcelormittal.com/sustainability/approach/climate-change"/>
    <n v="2050"/>
    <m/>
    <m/>
    <s v="Yes"/>
    <s v="Yes (CCS-based removals e.g. BECCS, DACCS)"/>
    <s v="No"/>
    <s v="N"/>
    <s v=""/>
    <s v=""/>
    <m/>
    <m/>
    <m/>
    <m/>
    <m/>
    <n v="0"/>
    <n v="0"/>
    <n v="0"/>
    <n v="0"/>
    <n v="0"/>
    <n v="0"/>
    <n v="0"/>
    <n v="0"/>
    <n v="0"/>
    <n v="0"/>
    <n v="0"/>
    <n v="0"/>
    <n v="0"/>
    <n v="1"/>
    <n v="0"/>
    <n v="0"/>
    <n v="0"/>
    <n v="0"/>
    <n v="0"/>
    <n v="0"/>
    <n v="1"/>
    <n v="1"/>
    <n v="0"/>
    <n v="0"/>
    <n v="0"/>
    <n v="1"/>
    <n v="1"/>
    <n v="0"/>
    <n v="0"/>
  </r>
  <r>
    <n v="224"/>
    <n v="245"/>
    <s v="Assicurazioni Generali"/>
    <s v="Insurance: Life, Health (stock)"/>
    <x v="6"/>
    <s v="Italy"/>
    <s v="Europe"/>
    <s v="$62,196.4"/>
    <s v="$4,027.3"/>
    <n v="-6.0000000000000001E-3"/>
    <s v="$557,721.1"/>
    <n v="86851"/>
    <n v="31"/>
    <s v="N"/>
    <m/>
    <m/>
    <s v="N"/>
    <s v="N"/>
    <s v=""/>
    <s v=""/>
    <m/>
    <s v=""/>
    <s v=""/>
    <m/>
    <s v=""/>
    <s v=""/>
    <m/>
    <m/>
    <s v="Net zero"/>
    <s v="Net Zero"/>
    <s v=""/>
    <s v="N"/>
    <s v="Not Specified"/>
    <s v="Not Specified"/>
    <s v="Not Specified"/>
    <s v=""/>
    <s v=""/>
    <m/>
    <m/>
    <m/>
    <s v=""/>
    <s v="Y"/>
    <s v=""/>
    <s v="Achievement of net-zero emissions by 2040 through financing of removal projects that will take into account the evolution_x000a_of sector-specific regulations."/>
    <n v="2040"/>
    <m/>
    <m/>
    <s v="Yes"/>
    <s v="Not Specified"/>
    <s v="No"/>
    <s v="N"/>
    <s v=""/>
    <s v=""/>
    <m/>
    <m/>
    <m/>
    <m/>
    <m/>
    <n v="0"/>
    <n v="0"/>
    <n v="0"/>
    <n v="0"/>
    <n v="0"/>
    <n v="0"/>
    <n v="0"/>
    <n v="0"/>
    <n v="0"/>
    <n v="0"/>
    <n v="0"/>
    <n v="0"/>
    <n v="0"/>
    <n v="1"/>
    <n v="0"/>
    <n v="0"/>
    <n v="0"/>
    <n v="0"/>
    <n v="0"/>
    <n v="0"/>
    <n v="1"/>
    <n v="1"/>
    <n v="0"/>
    <n v="0"/>
    <n v="0"/>
    <n v="1"/>
    <n v="1"/>
    <n v="0"/>
    <n v="0"/>
  </r>
  <r>
    <n v="225"/>
    <n v="237"/>
    <s v="Delta Air Lines"/>
    <s v="Airlines"/>
    <x v="12"/>
    <s v="U.S."/>
    <s v="North America"/>
    <s v="$61,643"/>
    <s v="$3,457"/>
    <n v="-0.25"/>
    <s v="$75,372"/>
    <n v="103000"/>
    <n v="30"/>
    <s v="N"/>
    <m/>
    <m/>
    <s v="Y"/>
    <s v="Y"/>
    <s v="Targets set"/>
    <s v="Well-below 2¬∞C"/>
    <n v="2035"/>
    <s v=""/>
    <s v=""/>
    <m/>
    <s v="N"/>
    <s v="Committed"/>
    <m/>
    <m/>
    <s v="Net zero"/>
    <s v="Net Zero"/>
    <s v=""/>
    <s v="N"/>
    <s v="Yes"/>
    <s v="Yes"/>
    <s v="Yes"/>
    <s v="1,2,3"/>
    <s v=""/>
    <m/>
    <m/>
    <m/>
    <s v="C,V"/>
    <s v="Y"/>
    <s v="1,2,3"/>
    <s v="Delta has set medium- and long-term climate goals aligned with Science Based Targets initiative (SBTi) guidelines. Our ultimate goal is to achieve net-zero emissions for our airline operations by 2050."/>
    <n v="2050"/>
    <m/>
    <m/>
    <s v="Not Specified"/>
    <s v="Yes (unspecified)"/>
    <s v="No"/>
    <s v="N"/>
    <s v=""/>
    <s v=""/>
    <m/>
    <m/>
    <m/>
    <m/>
    <m/>
    <n v="0"/>
    <n v="0"/>
    <n v="0"/>
    <n v="0"/>
    <n v="0"/>
    <n v="0"/>
    <n v="1"/>
    <n v="1"/>
    <n v="0"/>
    <n v="0"/>
    <n v="0"/>
    <n v="0"/>
    <n v="0"/>
    <n v="1"/>
    <n v="0"/>
    <n v="0"/>
    <n v="0"/>
    <n v="0"/>
    <n v="0"/>
    <n v="0"/>
    <n v="1"/>
    <n v="1"/>
    <n v="0"/>
    <n v="0"/>
    <n v="0"/>
    <n v="0"/>
    <n v="1"/>
    <n v="0"/>
    <n v="1"/>
  </r>
  <r>
    <n v="226"/>
    <n v="160"/>
    <s v="China North Industries Group"/>
    <s v="Aerospace &amp; Defense"/>
    <x v="15"/>
    <s v="China"/>
    <s v="Asia"/>
    <s v="$61,519.5"/>
    <s v="$1,982.9"/>
    <n v="2.5999999999999999E-2"/>
    <s v="$80,880.2"/>
    <n v="223575"/>
    <n v="16"/>
    <s v="N"/>
    <m/>
    <m/>
    <s v="N"/>
    <s v="N"/>
    <s v=""/>
    <s v=""/>
    <m/>
    <s v=""/>
    <s v=""/>
    <m/>
    <s v=""/>
    <s v=""/>
    <m/>
    <m/>
    <s v=""/>
    <s v=""/>
    <s v=""/>
    <s v="N"/>
    <s v=""/>
    <s v=""/>
    <s v=""/>
    <s v=""/>
    <s v=""/>
    <m/>
    <s v="https://static.sse.com.cn/disclosure/bond/announcement/company/c/new/2025-07-08/243307_20250708_4NCR.pdf"/>
    <s v="no useful information "/>
    <s v=""/>
    <s v="N"/>
    <s v=""/>
    <s v=""/>
    <m/>
    <m/>
    <m/>
    <s v=""/>
    <s v=""/>
    <s v=""/>
    <s v="N"/>
    <s v=""/>
    <s v=""/>
    <m/>
    <m/>
    <m/>
    <m/>
    <m/>
    <n v="0"/>
    <n v="0"/>
    <n v="0"/>
    <n v="0"/>
    <n v="0"/>
    <n v="0"/>
    <n v="0"/>
    <n v="0"/>
    <n v="0"/>
    <n v="0"/>
    <n v="0"/>
    <n v="0"/>
    <n v="0"/>
    <n v="0"/>
    <n v="0"/>
    <n v="0"/>
    <n v="0"/>
    <n v="0"/>
    <n v="0"/>
    <n v="0"/>
    <n v="0"/>
    <n v="0"/>
    <n v="0"/>
    <n v="0"/>
    <n v="0"/>
    <n v="0"/>
    <n v="0"/>
    <n v="0"/>
    <n v="0"/>
  </r>
  <r>
    <n v="227"/>
    <n v="225"/>
    <s v="Bouygues"/>
    <s v="Engineering &amp; Construction"/>
    <x v="8"/>
    <s v="France"/>
    <s v="Europe"/>
    <s v="$61,423.2"/>
    <s v="$1,144.2"/>
    <n v="1.7999999999999999E-2"/>
    <s v="$65,317.9"/>
    <n v="200234"/>
    <n v="31"/>
    <s v="N"/>
    <m/>
    <m/>
    <s v="N"/>
    <s v="N"/>
    <s v=""/>
    <s v=""/>
    <m/>
    <s v=""/>
    <s v=""/>
    <m/>
    <s v=""/>
    <s v=""/>
    <m/>
    <m/>
    <s v="Net zero"/>
    <s v="Net Zero"/>
    <s v=""/>
    <s v="N"/>
    <s v="Yes"/>
    <s v="Yes"/>
    <s v="Partial"/>
    <s v="1,2"/>
    <s v=""/>
    <m/>
    <m/>
    <m/>
    <s v="C"/>
    <s v="Y"/>
    <s v="1,2"/>
    <s v="Helping to achieve the net-zero goal by 2050 also means building long-term thinking into our approach. pg 38 2024 Integrated approach _x000a__x000a_Bouygues has made a tangible pledge to reduce its carbon footprint and that of its customers by 2030. Its six business segments have had their decarbonisation targets endorsed by the Science Based Targets initiative (SBTi). _x000a_SCOPES 1 &amp; 2_x000a_ Net Zero Carbon_x000a_ Target 2025 - change energy sources and reduce energy use (ISO 50 001, monitoring and management of energy use on worksites, energy efficiency, etc.)._x000a_ _x000a_SCOPE 3A (Upfront  embodied)_x000a_-20% (Target 2025)_x000a__x000a_ SCOPE 3B  (Operational)_x000a_-30% (Target 2030)_x000a_ Net Zero Carbon (Target 2040)_x000a_ _x000a__x000a_ SCOPE 3B  (Operational)_x000a_-30% (Target 2030)_x000a__x000a_General driver: actions include eco-design, more ‚Äòlow carbon‚Äô materials (low-carbon concrete, wood, etc.), greater circularity, redesigning current products and services to be more energy-efficient and better adapted to tomorrow‚Äôs climate, and supporting the Group‚Äôs suppliers and customers to collectively reduce their carbon footprint and use of resources._x000a__x000a_(https://www.bouygues.com/en/climate-strategy/)"/>
    <n v="2050"/>
    <m/>
    <m/>
    <s v="Not Specified"/>
    <s v="Yes (nature-based removals e.g. Forestation, soil carbon enhancement)"/>
    <s v="No"/>
    <s v="N"/>
    <s v=""/>
    <s v=""/>
    <m/>
    <m/>
    <m/>
    <m/>
    <m/>
    <n v="0"/>
    <n v="0"/>
    <n v="0"/>
    <n v="0"/>
    <n v="0"/>
    <n v="0"/>
    <n v="0"/>
    <n v="0"/>
    <n v="0"/>
    <n v="0"/>
    <n v="0"/>
    <n v="0"/>
    <n v="0"/>
    <n v="1"/>
    <n v="0"/>
    <n v="0"/>
    <n v="0"/>
    <n v="0"/>
    <n v="0"/>
    <n v="0"/>
    <n v="1"/>
    <n v="1"/>
    <n v="0"/>
    <n v="0"/>
    <n v="0"/>
    <n v="0"/>
    <n v="1"/>
    <n v="0"/>
    <n v="1"/>
  </r>
  <r>
    <n v="228"/>
    <n v="239"/>
    <s v="China Energy Engineering Group"/>
    <s v="Engineering &amp; Construction"/>
    <x v="8"/>
    <s v="China"/>
    <s v="Asia"/>
    <s v="$61,099.5"/>
    <s v="$559.9"/>
    <n v="-6.7000000000000004E-2"/>
    <s v="$121,726.1"/>
    <n v="118422"/>
    <n v="12"/>
    <s v="N"/>
    <m/>
    <m/>
    <s v="N"/>
    <s v="N"/>
    <s v=""/>
    <s v=""/>
    <m/>
    <s v=""/>
    <s v=""/>
    <m/>
    <s v=""/>
    <s v=""/>
    <m/>
    <m/>
    <s v="No target"/>
    <s v="No Target"/>
    <s v="G"/>
    <s v="N"/>
    <s v="Yes"/>
    <s v="Yes"/>
    <s v=""/>
    <s v="1,2"/>
    <s v="committed to national peak and neutrality targets"/>
    <n v="2060"/>
    <s v="https://www1.hkexnews.hk/listedco/listconews/sehk/2024/0328/2024032803818.pdf"/>
    <m/>
    <s v=""/>
    <s v="N"/>
    <s v=""/>
    <s v=""/>
    <m/>
    <m/>
    <m/>
    <s v=""/>
    <s v=""/>
    <s v=""/>
    <s v="Y"/>
    <s v="emission reduction "/>
    <s v=""/>
    <s v="https://www1.hkexnews.hk/listedco/listconews/sehk/2024/0328/2024032803818.pdf"/>
    <m/>
    <m/>
    <m/>
    <m/>
    <n v="0"/>
    <n v="0"/>
    <n v="0"/>
    <n v="0"/>
    <n v="0"/>
    <n v="0"/>
    <n v="0"/>
    <n v="0"/>
    <n v="0"/>
    <n v="0"/>
    <n v="0"/>
    <n v="0"/>
    <n v="0"/>
    <n v="0"/>
    <n v="0"/>
    <n v="0"/>
    <n v="0"/>
    <n v="0"/>
    <n v="0"/>
    <n v="0"/>
    <n v="0"/>
    <n v="0"/>
    <n v="0"/>
    <n v="0"/>
    <n v="1"/>
    <n v="0"/>
    <n v="0"/>
    <n v="0"/>
    <n v="0"/>
  </r>
  <r>
    <n v="229"/>
    <n v="251"/>
    <s v="Renault"/>
    <s v="Motor Vehicles &amp; Parts"/>
    <x v="7"/>
    <s v="France"/>
    <s v="Europe"/>
    <s v="$60,811.1"/>
    <s v="$813.2"/>
    <n v="-0.65800000000000003"/>
    <s v="$133,947"/>
    <n v="98636"/>
    <n v="31"/>
    <s v="N"/>
    <m/>
    <m/>
    <s v="Y"/>
    <s v="Y"/>
    <s v="Targets set"/>
    <s v="Well-below 2Â°C/2Â°C"/>
    <n v="2030"/>
    <s v=""/>
    <s v=""/>
    <m/>
    <s v=""/>
    <s v=""/>
    <m/>
    <m/>
    <s v="Carbon neutral(ity)"/>
    <s v="Carbon Neutral"/>
    <s v="C,V"/>
    <s v="Y"/>
    <s v="Yes"/>
    <s v="Yes"/>
    <s v="Yes"/>
    <s v="1,2,3"/>
    <s v="Following the Paris Climate Agreement (COP 21), Renault Group has adapted its strategy to reduce greenhouse gas emissions from its activities and help limit global warming to well below 2¬∞C and beyond, to continue its efforts to limit the rise in temperatures to 1.5¬∞C. For 2050, Renault Group's ambition is to converge towards net zero carbon emissions over the entire lifecycle worldwide (and as early as 2040 in Europe). (p8)"/>
    <n v="2050"/>
    <m/>
    <m/>
    <s v=""/>
    <s v="N"/>
    <s v=""/>
    <s v=""/>
    <m/>
    <m/>
    <m/>
    <s v="Not Specified"/>
    <s v="Not Specified"/>
    <s v="No"/>
    <s v="N"/>
    <s v=""/>
    <s v=""/>
    <m/>
    <m/>
    <m/>
    <m/>
    <m/>
    <n v="0"/>
    <n v="0"/>
    <n v="0"/>
    <n v="0"/>
    <n v="0"/>
    <n v="1"/>
    <n v="0"/>
    <n v="1"/>
    <n v="0"/>
    <n v="0"/>
    <n v="0"/>
    <n v="0"/>
    <n v="0"/>
    <n v="0"/>
    <n v="0"/>
    <n v="0"/>
    <n v="1"/>
    <n v="1"/>
    <n v="0"/>
    <n v="0"/>
    <n v="0"/>
    <n v="0"/>
    <n v="0"/>
    <n v="0"/>
    <n v="0"/>
    <n v="0"/>
    <n v="1"/>
    <n v="0"/>
    <n v="1"/>
  </r>
  <r>
    <n v="230"/>
    <n v="217"/>
    <s v="Banco do Brasil"/>
    <s v="Banks: Commercial and Savings"/>
    <x v="6"/>
    <s v="Brazil"/>
    <s v="Latin America"/>
    <s v="$60,802"/>
    <s v="$4,891.4"/>
    <n v="-0.182"/>
    <s v="$387,891.2"/>
    <n v="86574"/>
    <n v="31"/>
    <s v="N"/>
    <m/>
    <m/>
    <s v="Y"/>
    <s v="Y"/>
    <s v="Committed"/>
    <s v=""/>
    <n v="2030"/>
    <s v=""/>
    <s v=""/>
    <m/>
    <s v="N"/>
    <s v="Committed"/>
    <m/>
    <m/>
    <s v="Emissions reduction target"/>
    <s v="Other Emission Reduction"/>
    <s v=""/>
    <s v="N"/>
    <s v="Yes"/>
    <s v="Yes"/>
    <s v="No"/>
    <s v="1,2"/>
    <s v=""/>
    <m/>
    <m/>
    <m/>
    <s v=""/>
    <s v="N"/>
    <s v=""/>
    <s v=""/>
    <m/>
    <m/>
    <m/>
    <s v="Yes"/>
    <s v="Not Specified"/>
    <s v="No"/>
    <s v="Y"/>
    <s v="'emissions of ghg: compensate 100% from 2021 and reduce 30% by 2030. 90% renewable energy by 2024' (annual report, p31)"/>
    <n v="2030"/>
    <m/>
    <m/>
    <m/>
    <m/>
    <m/>
    <n v="0"/>
    <n v="0"/>
    <n v="0"/>
    <n v="0"/>
    <n v="0"/>
    <n v="1"/>
    <n v="0"/>
    <n v="1"/>
    <n v="0"/>
    <n v="0"/>
    <n v="0"/>
    <n v="0"/>
    <n v="0"/>
    <n v="0"/>
    <n v="0"/>
    <n v="0"/>
    <n v="0"/>
    <n v="0"/>
    <n v="0"/>
    <n v="0"/>
    <n v="0"/>
    <n v="0"/>
    <n v="0"/>
    <n v="1"/>
    <n v="0"/>
    <n v="1"/>
    <n v="1"/>
    <n v="0"/>
    <n v="0"/>
  </r>
  <r>
    <n v="231"/>
    <n v="242"/>
    <s v="Publix Super Markets"/>
    <s v="Food and Drugstores"/>
    <x v="0"/>
    <s v="U.S."/>
    <s v="North America"/>
    <s v="$60,177"/>
    <s v="$4,635"/>
    <n v="6.6000000000000003E-2"/>
    <s v="$37,601"/>
    <n v="255000"/>
    <n v="31"/>
    <s v="N"/>
    <m/>
    <m/>
    <s v="N"/>
    <s v="N"/>
    <s v=""/>
    <s v=""/>
    <m/>
    <s v=""/>
    <s v=""/>
    <m/>
    <s v=""/>
    <s v=""/>
    <m/>
    <m/>
    <s v="No target"/>
    <s v="No Target"/>
    <s v=""/>
    <s v="N"/>
    <s v="Yes"/>
    <s v="Yes"/>
    <s v="Not Specified"/>
    <s v="1,2"/>
    <s v=""/>
    <m/>
    <s v="https://corporate.publix.com/home/newsroom/news%20stories/the%20publix%20green%20routine"/>
    <s v="no information"/>
    <s v=""/>
    <s v="N"/>
    <s v=""/>
    <s v=""/>
    <m/>
    <m/>
    <m/>
    <s v="Not Specified"/>
    <s v="No"/>
    <s v="No"/>
    <s v="N"/>
    <s v=""/>
    <s v=""/>
    <m/>
    <m/>
    <m/>
    <m/>
    <m/>
    <n v="0"/>
    <n v="0"/>
    <n v="0"/>
    <n v="0"/>
    <n v="0"/>
    <n v="0"/>
    <n v="0"/>
    <n v="0"/>
    <n v="0"/>
    <n v="0"/>
    <n v="0"/>
    <n v="0"/>
    <n v="0"/>
    <n v="0"/>
    <n v="0"/>
    <n v="0"/>
    <n v="0"/>
    <n v="0"/>
    <n v="0"/>
    <n v="0"/>
    <n v="0"/>
    <n v="0"/>
    <n v="0"/>
    <n v="0"/>
    <n v="0"/>
    <n v="0"/>
    <n v="0"/>
    <n v="0"/>
    <n v="1"/>
  </r>
  <r>
    <n v="232"/>
    <n v="231"/>
    <s v="Anheuser-Busch InBev"/>
    <s v="Beverages"/>
    <x v="11"/>
    <s v="Belgium"/>
    <s v="Europe"/>
    <s v="$59,768"/>
    <s v="$5,855"/>
    <n v="9.6000000000000002E-2"/>
    <s v="$206,637"/>
    <n v="143885"/>
    <n v="20"/>
    <s v="Y"/>
    <n v="2017"/>
    <n v="2025"/>
    <s v="Y"/>
    <s v="Y"/>
    <s v="Targets set"/>
    <s v="1.5Â°C"/>
    <n v="2025"/>
    <s v=""/>
    <s v=""/>
    <m/>
    <s v="N"/>
    <s v="Commitment removed"/>
    <m/>
    <m/>
    <s v="Net zero"/>
    <s v="Net Zero"/>
    <s v=""/>
    <s v="N"/>
    <s v="Yes"/>
    <s v="Yes"/>
    <s v="Yes"/>
    <s v="1,2,3"/>
    <s v=""/>
    <m/>
    <m/>
    <m/>
    <s v="C,V"/>
    <s v="Y"/>
    <s v="1,2,3"/>
    <s v="&quot;achieve net zero across our value chain by 2040&quot;_x000a__x000a_"/>
    <n v="2040"/>
    <m/>
    <m/>
    <s v="Not Specified"/>
    <s v="Yes (nature-based removals e.g. Forestation, soil carbon enhancement)"/>
    <s v="No"/>
    <s v="N"/>
    <s v=""/>
    <s v=""/>
    <m/>
    <m/>
    <m/>
    <m/>
    <m/>
    <n v="0"/>
    <n v="1"/>
    <n v="0"/>
    <n v="1"/>
    <n v="0"/>
    <n v="1"/>
    <n v="0"/>
    <n v="1"/>
    <n v="0"/>
    <n v="0"/>
    <n v="0"/>
    <n v="0"/>
    <n v="0"/>
    <n v="1"/>
    <n v="0"/>
    <n v="0"/>
    <n v="0"/>
    <n v="0"/>
    <n v="0"/>
    <n v="0"/>
    <n v="1"/>
    <n v="1"/>
    <n v="0"/>
    <n v="0"/>
    <n v="0"/>
    <n v="0"/>
    <n v="1"/>
    <n v="0"/>
    <n v="1"/>
  </r>
  <r>
    <n v="233"/>
    <n v="385"/>
    <s v="Chery Holding Group"/>
    <s v="Motor Vehicles &amp; Parts"/>
    <x v="7"/>
    <s v="China"/>
    <s v="Asia"/>
    <s v="$59,693.9"/>
    <s v="$458.7"/>
    <n v="-0.217"/>
    <s v="$43,927"/>
    <n v="69647"/>
    <n v="2"/>
    <s v="N"/>
    <m/>
    <m/>
    <s v="N"/>
    <s v="N"/>
    <s v=""/>
    <s v=""/>
    <m/>
    <s v=""/>
    <s v=""/>
    <m/>
    <s v=""/>
    <s v=""/>
    <m/>
    <m/>
    <s v=""/>
    <s v=""/>
    <s v=""/>
    <s v="N"/>
    <s v=""/>
    <s v=""/>
    <s v=""/>
    <s v=""/>
    <s v=""/>
    <m/>
    <m/>
    <m/>
    <s v=""/>
    <s v="N"/>
    <s v=""/>
    <s v=""/>
    <m/>
    <m/>
    <m/>
    <s v=""/>
    <s v=""/>
    <s v=""/>
    <s v="N"/>
    <s v=""/>
    <s v=""/>
    <m/>
    <m/>
    <m/>
    <m/>
    <m/>
    <n v="0"/>
    <n v="0"/>
    <n v="0"/>
    <n v="0"/>
    <n v="0"/>
    <n v="0"/>
    <n v="0"/>
    <n v="0"/>
    <n v="0"/>
    <n v="0"/>
    <n v="0"/>
    <n v="0"/>
    <n v="0"/>
    <n v="0"/>
    <n v="0"/>
    <n v="0"/>
    <n v="0"/>
    <n v="0"/>
    <n v="0"/>
    <n v="0"/>
    <n v="0"/>
    <n v="0"/>
    <n v="0"/>
    <n v="0"/>
    <n v="0"/>
    <n v="0"/>
    <n v="0"/>
    <n v="0"/>
    <n v="0"/>
  </r>
  <r>
    <n v="234"/>
    <n v="226"/>
    <s v="Mizuho Financial Group"/>
    <s v="Banks: Commercial and Savings"/>
    <x v="6"/>
    <s v="Japan"/>
    <s v="Asia"/>
    <s v="$59,237.3"/>
    <s v="$5,808.3"/>
    <n v="0.23599999999999999"/>
    <s v="$1,890,188.8"/>
    <n v="52554"/>
    <n v="25"/>
    <s v="N"/>
    <m/>
    <m/>
    <s v="N"/>
    <s v="N"/>
    <s v=""/>
    <s v=""/>
    <m/>
    <s v=""/>
    <s v=""/>
    <m/>
    <s v=""/>
    <s v=""/>
    <m/>
    <m/>
    <s v="Net zero"/>
    <s v="Net Zero"/>
    <s v=""/>
    <s v="N"/>
    <s v="Yes"/>
    <s v="Yes"/>
    <s v="Yes"/>
    <s v="1,2,3"/>
    <s v=""/>
    <m/>
    <m/>
    <m/>
    <s v="C,V"/>
    <s v="Y"/>
    <s v="1,2,3"/>
    <s v="&quot;In December 2020, Asset Management One became the only Japanese asset management firm to be an initial signatory of the Net Zero Asset Managers initiative, which is committed to achieving net zero greenhouse gas emissions.&quot; &quot;we have included responding to climate change as a key pillar of our business strategy and will take the following actions in order to proactively fulfill our role as a financial services group in the effort to achieve a low-carbon society (achieve net-zero greenhouse gas emissions) and to develop a climate change resilient society by 2050.&quot; &quot;‚Ä¢ Aim to become carbon neutral by FY2050&quot;"/>
    <n v="2050"/>
    <m/>
    <m/>
    <s v="Not Specified"/>
    <s v="Not Specified"/>
    <s v="No"/>
    <s v="N"/>
    <s v=""/>
    <s v=""/>
    <m/>
    <m/>
    <m/>
    <m/>
    <m/>
    <n v="0"/>
    <n v="0"/>
    <n v="0"/>
    <n v="0"/>
    <n v="0"/>
    <n v="0"/>
    <n v="0"/>
    <n v="0"/>
    <n v="0"/>
    <n v="0"/>
    <n v="0"/>
    <n v="0"/>
    <n v="0"/>
    <n v="1"/>
    <n v="0"/>
    <n v="0"/>
    <n v="0"/>
    <n v="0"/>
    <n v="0"/>
    <n v="0"/>
    <n v="1"/>
    <n v="1"/>
    <n v="0"/>
    <n v="0"/>
    <n v="0"/>
    <n v="0"/>
    <n v="1"/>
    <n v="0"/>
    <n v="1"/>
  </r>
  <r>
    <n v="235"/>
    <n v="300"/>
    <s v="Jinchuan Group"/>
    <s v="Metals"/>
    <x v="2"/>
    <s v="China"/>
    <s v="Asia"/>
    <s v="$58,886"/>
    <s v="$1,440.7"/>
    <n v="0.06"/>
    <s v="$30,119.5"/>
    <n v="31822"/>
    <n v="7"/>
    <s v="N"/>
    <m/>
    <m/>
    <s v="N"/>
    <s v="N"/>
    <s v=""/>
    <s v=""/>
    <m/>
    <s v=""/>
    <s v=""/>
    <m/>
    <s v=""/>
    <s v=""/>
    <m/>
    <m/>
    <s v=""/>
    <s v=""/>
    <s v="G"/>
    <s v="N"/>
    <s v=""/>
    <s v=""/>
    <s v=""/>
    <s v=""/>
    <s v=""/>
    <n v="2060"/>
    <m/>
    <m/>
    <s v=""/>
    <s v="N"/>
    <s v=""/>
    <s v=""/>
    <m/>
    <m/>
    <m/>
    <s v=""/>
    <s v=""/>
    <s v=""/>
    <s v="N"/>
    <s v=""/>
    <s v=""/>
    <m/>
    <m/>
    <m/>
    <m/>
    <m/>
    <n v="0"/>
    <n v="0"/>
    <n v="0"/>
    <n v="0"/>
    <n v="0"/>
    <n v="0"/>
    <n v="0"/>
    <n v="0"/>
    <n v="0"/>
    <n v="0"/>
    <n v="0"/>
    <n v="0"/>
    <n v="0"/>
    <n v="0"/>
    <n v="0"/>
    <n v="0"/>
    <n v="0"/>
    <n v="0"/>
    <n v="0"/>
    <n v="0"/>
    <n v="0"/>
    <n v="0"/>
    <n v="0"/>
    <n v="0"/>
    <n v="0"/>
    <n v="0"/>
    <n v="0"/>
    <n v="0"/>
    <n v="0"/>
  </r>
  <r>
    <n v="236"/>
    <n v="254"/>
    <s v="Nationwide"/>
    <s v="Insurance: Property and Casualty (Mutual)"/>
    <x v="6"/>
    <s v="U.S."/>
    <s v="North America"/>
    <s v="$58,645.9"/>
    <s v="$2,062.2"/>
    <n v="0"/>
    <s v="$307,070.9"/>
    <n v="22453"/>
    <n v="31"/>
    <s v="N"/>
    <m/>
    <m/>
    <s v="N"/>
    <s v="N"/>
    <s v=""/>
    <s v=""/>
    <m/>
    <s v=""/>
    <s v=""/>
    <m/>
    <s v=""/>
    <s v=""/>
    <m/>
    <m/>
    <s v="Net zero"/>
    <s v="Net Zero"/>
    <s v=""/>
    <s v="N"/>
    <s v="Yes"/>
    <s v="Yes"/>
    <s v="Yes"/>
    <s v="1,2,3"/>
    <s v=""/>
    <m/>
    <m/>
    <m/>
    <s v="C,V"/>
    <s v="Y"/>
    <s v="1,2,3"/>
    <s v="'Nationwide is committed to a net-zero future; it is our ambition to support the UK in achieving its target to be net-zero by 2050.'_x000a_*' We have set intermediate (by 2030) science-based targets to support our net-zero ambition ... aiming to build a more sustainable world by supporting progress towards a greener society' (https://www.nationwide.co.uk/-/assets/nationwidecouk/documents/about/how-we-are-run/results-and-accounts/2024-2025/climate-related-financial-disclosures-2025.pdf?rev=2bf7b06fbe274cfcad725841dd60d0c0)_x000a__x000a_2022 - REDUCED OUR CARBON FOOTPRINT 41% per square foot since our 2010 baseline through actions that included installing LED lights and efficient heating and cooling equipment(https://www.nationwide.com/cps/cps-pdf/2022-Corporate-Sustainability-Report.pdf)_x000a_"/>
    <n v="2050"/>
    <m/>
    <m/>
    <s v="Not Specified"/>
    <s v="Not Specified"/>
    <s v="No"/>
    <s v="N"/>
    <s v=""/>
    <s v=""/>
    <m/>
    <m/>
    <m/>
    <m/>
    <m/>
    <n v="0"/>
    <n v="0"/>
    <n v="0"/>
    <n v="0"/>
    <n v="0"/>
    <n v="0"/>
    <n v="0"/>
    <n v="0"/>
    <n v="0"/>
    <n v="0"/>
    <n v="0"/>
    <n v="0"/>
    <n v="0"/>
    <n v="1"/>
    <n v="0"/>
    <n v="0"/>
    <n v="0"/>
    <n v="0"/>
    <n v="0"/>
    <n v="0"/>
    <n v="1"/>
    <n v="1"/>
    <n v="0"/>
    <n v="0"/>
    <n v="0"/>
    <n v="0"/>
    <n v="1"/>
    <n v="0"/>
    <n v="1"/>
  </r>
  <r>
    <n v="237"/>
    <n v="257"/>
    <s v="Edeka Zentrale"/>
    <s v="Wholesalers: Food and Grocery"/>
    <x v="11"/>
    <s v="Germany"/>
    <s v="Europe"/>
    <s v="$58,493.6"/>
    <s v="$379.8"/>
    <n v="-3.6999999999999998E-2"/>
    <s v="$11,845.1"/>
    <n v="413000"/>
    <n v="27"/>
    <s v="N"/>
    <m/>
    <m/>
    <s v="Y"/>
    <s v="Y"/>
    <s v="Targets set"/>
    <s v="1.5Â°C"/>
    <n v="2032"/>
    <s v="Targets set"/>
    <s v="1.5Â°C"/>
    <n v="2045"/>
    <s v="Y"/>
    <s v="Targets set"/>
    <n v="2045"/>
    <m/>
    <s v="Net zero"/>
    <s v="Net Zero"/>
    <s v=""/>
    <s v="N"/>
    <s v="Yes"/>
    <s v="Yes"/>
    <s v="Yes"/>
    <s v="1,2,3"/>
    <s v=""/>
    <m/>
    <m/>
    <m/>
    <s v="C,V"/>
    <s v="Y"/>
    <s v="1,2,3"/>
    <s v="From SBTi target dashboard: &quot;Overall net-zero target: EDEKA ZENTRALE Stiftung &amp; Co. KG (Netto Marken-Discount Stiftung &amp; Co. KG, BUDNI Handels &amp; Service GmbH) commits to reach net-zero greenhouse gas emissions across the value chain by 2045.&quot;"/>
    <n v="2045"/>
    <m/>
    <m/>
    <s v="Not Specified"/>
    <s v="Not Specified"/>
    <s v="No"/>
    <s v="N"/>
    <s v=""/>
    <s v=""/>
    <m/>
    <m/>
    <m/>
    <m/>
    <m/>
    <n v="0"/>
    <n v="0"/>
    <n v="0"/>
    <n v="0"/>
    <n v="0"/>
    <n v="0"/>
    <n v="1"/>
    <n v="1"/>
    <n v="0"/>
    <n v="0"/>
    <n v="1"/>
    <n v="0"/>
    <n v="0"/>
    <n v="1"/>
    <n v="0"/>
    <n v="0"/>
    <n v="0"/>
    <n v="0"/>
    <n v="0"/>
    <n v="0"/>
    <n v="1"/>
    <n v="1"/>
    <n v="0"/>
    <n v="0"/>
    <n v="0"/>
    <n v="0"/>
    <n v="1"/>
    <n v="0"/>
    <n v="1"/>
  </r>
  <r>
    <n v="238"/>
    <n v="227"/>
    <s v="Daimler Truck Holding"/>
    <s v="Motor Vehicles &amp; Parts"/>
    <x v="7"/>
    <s v="Germany"/>
    <s v="Europe"/>
    <s v="$58,480.6"/>
    <s v="$3,136.2"/>
    <n v="-0.23200000000000001"/>
    <s v="$76,469.3"/>
    <n v="108167"/>
    <n v="3"/>
    <s v="N"/>
    <m/>
    <m/>
    <s v="N"/>
    <s v="N"/>
    <s v=""/>
    <s v=""/>
    <m/>
    <s v=""/>
    <s v=""/>
    <m/>
    <s v=""/>
    <s v=""/>
    <m/>
    <m/>
    <s v="Carbon neutral(ity)"/>
    <s v="Carbon Neutral"/>
    <s v="C"/>
    <s v="Y"/>
    <s v="Yes"/>
    <s v="Yes"/>
    <s v="No"/>
    <s v="1,2"/>
    <s v="&quot;Based on our CO2e reduction targets, we strive to continuously reduce emissions in our production processes. In addition, we are currently focusing on offsetting the remaining CO‚ÇÇe emissions...By 2039, all production sites worldwide should be carbon-neutral on the balance sheet.&quot; (P.84, 2024 Annual Report)_x000a_"/>
    <n v="2039"/>
    <m/>
    <m/>
    <s v=""/>
    <s v="N"/>
    <s v=""/>
    <s v=""/>
    <m/>
    <m/>
    <m/>
    <s v="Yes"/>
    <s v="Not Specified"/>
    <s v="No"/>
    <s v="N"/>
    <s v=""/>
    <s v=""/>
    <m/>
    <m/>
    <m/>
    <m/>
    <m/>
    <n v="0"/>
    <n v="0"/>
    <n v="0"/>
    <n v="0"/>
    <n v="0"/>
    <n v="0"/>
    <n v="0"/>
    <n v="0"/>
    <n v="0"/>
    <n v="0"/>
    <n v="0"/>
    <n v="0"/>
    <n v="0"/>
    <n v="0"/>
    <n v="0"/>
    <n v="0"/>
    <n v="1"/>
    <n v="1"/>
    <n v="0"/>
    <n v="0"/>
    <n v="0"/>
    <n v="0"/>
    <n v="0"/>
    <n v="0"/>
    <n v="0"/>
    <n v="1"/>
    <n v="1"/>
    <n v="0"/>
    <n v="0"/>
  </r>
  <r>
    <n v="239"/>
    <n v="241"/>
    <s v="TD Synnex"/>
    <s v="Wholesalers: Electronics and Office Equipment"/>
    <x v="14"/>
    <s v="U.S."/>
    <s v="North America"/>
    <s v="$58,452.4"/>
    <s v="$689.1"/>
    <n v="9.9000000000000005E-2"/>
    <s v="$30,274.5"/>
    <n v="25750"/>
    <n v="5"/>
    <s v="N"/>
    <m/>
    <m/>
    <s v="Y"/>
    <s v="Y"/>
    <s v="Targets set"/>
    <s v="1.5°C "/>
    <n v="2030"/>
    <s v="Targets set"/>
    <s v="1.5°C "/>
    <n v="2045"/>
    <s v="Y"/>
    <s v="Targets set"/>
    <n v="2045"/>
    <m/>
    <s v="Net zero"/>
    <s v="Net Zero"/>
    <s v=""/>
    <s v="N"/>
    <s v="Yes"/>
    <s v="Yes"/>
    <s v="Yes"/>
    <s v="1,2,3"/>
    <s v=""/>
    <m/>
    <m/>
    <m/>
    <s v="C,V"/>
    <s v="Y"/>
    <s v="1,2,3"/>
    <s v="The company has committed to the Science-based Target initiative Business Ambition Pledge, and as part of this, plans to achieve net-zero greenhouse gas emissions in its global operations by 2045._x000a__x000a_TD SYNNEX commits to reduce absolute scope 1, 2 and 3 GHG emissions 90% by FY2045 from a FY2022 base year._x000a__x000a_https://s22.q4cdn.com/848111767/files/doc_news/TD-SYNNEX-Announces-Corporate-Citizenship-Program-2022.pdf"/>
    <n v="2045"/>
    <m/>
    <m/>
    <s v="Yes"/>
    <s v="Not Specified"/>
    <s v="No"/>
    <s v="N"/>
    <s v=""/>
    <s v=""/>
    <m/>
    <m/>
    <m/>
    <m/>
    <m/>
    <n v="0"/>
    <n v="0"/>
    <n v="0"/>
    <n v="0"/>
    <n v="0"/>
    <n v="1"/>
    <n v="0"/>
    <n v="1"/>
    <n v="0"/>
    <n v="0"/>
    <n v="1"/>
    <n v="0"/>
    <n v="0"/>
    <n v="1"/>
    <n v="0"/>
    <n v="0"/>
    <n v="0"/>
    <n v="0"/>
    <n v="0"/>
    <n v="0"/>
    <n v="1"/>
    <n v="1"/>
    <n v="0"/>
    <n v="0"/>
    <n v="0"/>
    <n v="1"/>
    <n v="1"/>
    <n v="0"/>
    <n v="0"/>
  </r>
  <r>
    <n v="240"/>
    <n v="294"/>
    <s v="Bank of Montreal"/>
    <s v="Banks: Commercial and Savings"/>
    <x v="6"/>
    <s v="Canada"/>
    <s v="North America"/>
    <s v="$58,295.1"/>
    <s v="$5,378.8"/>
    <n v="0.66200000000000003"/>
    <s v="$1,011,297.1"/>
    <n v="53597"/>
    <n v="15"/>
    <s v="N"/>
    <m/>
    <m/>
    <s v="N"/>
    <s v="N"/>
    <s v=""/>
    <s v=""/>
    <m/>
    <s v=""/>
    <s v=""/>
    <m/>
    <s v=""/>
    <s v=""/>
    <m/>
    <m/>
    <s v="No target"/>
    <s v="No Target"/>
    <s v=""/>
    <s v="N"/>
    <s v="Yes"/>
    <s v="Yes"/>
    <s v="Yes"/>
    <s v="1,2,3"/>
    <s v=""/>
    <m/>
    <m/>
    <m/>
    <s v=""/>
    <s v="N"/>
    <s v=""/>
    <s v=""/>
    <m/>
    <m/>
    <m/>
    <s v="Yes"/>
    <s v="Yes (CCS-based removals e.g. BECCS, DACCS)"/>
    <s v="No"/>
    <s v="Y"/>
    <s v="emission reduction "/>
    <n v="2030"/>
    <s v="BMO Financial Group 2024 Sustainability and Climate Reporting"/>
    <s v="r Scope 1, market-based Scope 2, and Scope 3 (category 6 – business travel) In 2025, we purchased and retired carbon credits to offset our Scope 1 and Scope 2 market-based GHG emissions and Scope 3 GHG emissions resulting from our employees’ activities (category 6 – business travel) for the reporting period August 1, 2023 to July 31, 2024. We have developed a diversified offset portfolio that includes an agreement to pre-purchase 1,000 tonnes of Direct Air Capture removals from Carbon Engineering, and a five-year commitment to purchase CarbonCure mineralization removal offset"/>
    <m/>
    <m/>
    <m/>
    <n v="0"/>
    <n v="0"/>
    <n v="0"/>
    <n v="0"/>
    <n v="0"/>
    <n v="0"/>
    <n v="0"/>
    <n v="0"/>
    <n v="0"/>
    <n v="0"/>
    <n v="0"/>
    <n v="0"/>
    <n v="0"/>
    <n v="0"/>
    <n v="0"/>
    <n v="0"/>
    <n v="0"/>
    <n v="0"/>
    <n v="0"/>
    <n v="0"/>
    <n v="0"/>
    <n v="0"/>
    <n v="0"/>
    <n v="1"/>
    <n v="0"/>
    <n v="1"/>
    <n v="0"/>
    <n v="0"/>
    <n v="0"/>
  </r>
  <r>
    <n v="241"/>
    <n v="187"/>
    <s v="XMXYG"/>
    <s v="Trading"/>
    <x v="6"/>
    <s v="China"/>
    <s v="Asia"/>
    <s v="$57,874.3"/>
    <s v="$24.6"/>
    <n v="0.69499999999999995"/>
    <s v="$46,434.9"/>
    <n v="31642"/>
    <n v="8"/>
    <s v="N"/>
    <m/>
    <m/>
    <s v="N"/>
    <s v="N"/>
    <s v=""/>
    <s v=""/>
    <m/>
    <s v=""/>
    <s v=""/>
    <m/>
    <s v=""/>
    <s v=""/>
    <m/>
    <m/>
    <s v="No target"/>
    <s v="No Target"/>
    <s v="G"/>
    <s v="N"/>
    <s v="Yes"/>
    <s v="Yes"/>
    <s v=""/>
    <s v="1,2"/>
    <s v="committed to national peak and neutrality targets"/>
    <n v="2060"/>
    <s v="https://static.cninfo.com.cn/finalpage/2024-07-20/1220688756.PDF"/>
    <m/>
    <s v=""/>
    <s v="N"/>
    <s v=""/>
    <s v=""/>
    <m/>
    <m/>
    <m/>
    <s v=""/>
    <s v=""/>
    <s v=""/>
    <s v="N"/>
    <s v=""/>
    <s v=""/>
    <m/>
    <m/>
    <m/>
    <m/>
    <m/>
    <n v="0"/>
    <n v="0"/>
    <n v="0"/>
    <n v="0"/>
    <n v="0"/>
    <n v="0"/>
    <n v="0"/>
    <n v="0"/>
    <n v="0"/>
    <n v="0"/>
    <n v="0"/>
    <n v="0"/>
    <n v="0"/>
    <n v="0"/>
    <n v="0"/>
    <n v="0"/>
    <n v="0"/>
    <n v="0"/>
    <n v="0"/>
    <n v="0"/>
    <n v="0"/>
    <n v="0"/>
    <n v="0"/>
    <n v="0"/>
    <n v="0"/>
    <n v="0"/>
    <n v="0"/>
    <n v="0"/>
    <n v="0"/>
  </r>
  <r>
    <n v="242"/>
    <n v="232"/>
    <s v="Industrial Bank"/>
    <s v="Banks: Commercial and Savings"/>
    <x v="6"/>
    <s v="China"/>
    <s v="Asia"/>
    <s v="$57,476.8"/>
    <s v="$10,730.1"/>
    <n v="-1.4999999999999999E-2"/>
    <s v="$1,439,576.1"/>
    <n v="63189"/>
    <n v="13"/>
    <s v="N"/>
    <m/>
    <m/>
    <s v="N"/>
    <s v="N"/>
    <s v=""/>
    <s v=""/>
    <m/>
    <s v=""/>
    <s v=""/>
    <m/>
    <s v=""/>
    <s v=""/>
    <m/>
    <m/>
    <s v="Carbon neutral(ity)"/>
    <s v="Carbon Neutral"/>
    <s v="C,V"/>
    <s v="Y"/>
    <s v="Yes"/>
    <s v="Yes"/>
    <s v="Yes"/>
    <s v="1,2,3"/>
    <s v="&quot;By 2035 - Achieve carbon neutrality in all upstream and downstream activities  (including Scope 3 emissions).&quot; (P.72, Sustainability Report 2023)"/>
    <n v="2035"/>
    <m/>
    <m/>
    <s v=""/>
    <s v="N"/>
    <s v=""/>
    <s v=""/>
    <m/>
    <m/>
    <m/>
    <s v="Yes"/>
    <s v="Not Specified"/>
    <s v="No"/>
    <s v="N"/>
    <s v=""/>
    <s v=""/>
    <m/>
    <m/>
    <m/>
    <m/>
    <m/>
    <n v="0"/>
    <n v="0"/>
    <n v="0"/>
    <n v="0"/>
    <n v="0"/>
    <n v="0"/>
    <n v="0"/>
    <n v="0"/>
    <n v="0"/>
    <n v="0"/>
    <n v="0"/>
    <n v="0"/>
    <n v="0"/>
    <n v="0"/>
    <n v="0"/>
    <n v="0"/>
    <n v="1"/>
    <n v="1"/>
    <n v="0"/>
    <n v="0"/>
    <n v="0"/>
    <n v="0"/>
    <n v="0"/>
    <n v="0"/>
    <n v="0"/>
    <n v="1"/>
    <n v="1"/>
    <n v="0"/>
    <n v="0"/>
  </r>
  <r>
    <n v="243"/>
    <n v="270"/>
    <s v="United Airlines Holdings"/>
    <s v="Airlines"/>
    <x v="12"/>
    <s v="U.S."/>
    <s v="North America"/>
    <s v="$57,063"/>
    <s v="$3,149"/>
    <n v="0.20300000000000001"/>
    <s v="$74,083"/>
    <n v="107300"/>
    <n v="28"/>
    <s v="N"/>
    <m/>
    <m/>
    <s v="Y"/>
    <s v="Y"/>
    <s v="Targets set"/>
    <s v="Well-below 2¬∞C"/>
    <n v="2035"/>
    <s v=""/>
    <s v=""/>
    <m/>
    <s v="N"/>
    <s v="Commitment removed"/>
    <m/>
    <m/>
    <s v="Net zero"/>
    <s v="Net Zero"/>
    <s v=""/>
    <s v="N"/>
    <s v="Yes"/>
    <s v="Yes"/>
    <s v="Partial"/>
    <s v="1,2"/>
    <s v=""/>
    <m/>
    <m/>
    <m/>
    <s v="C"/>
    <s v="Y"/>
    <s v="1,2"/>
    <s v="Our commitment is to achieve net zero greenhouse gas emissions by 2050. We have set a Science-Based Target to reduce carbon intensity by 50% per revenue tonne kilometer by 2035, using 2019 as our baseline year. This goal covers Scope 1 and Scope 2 emissions, as well as certain Scope 3 categories, and is approved by the Science-Based Targets initiative (SBTi). Achieving net zero means eliminating all carbon emissions from our operations or balancing any remaining emissions through credible carbon removal technologies, without relying on voluntary carbon offsets."/>
    <n v="2050"/>
    <m/>
    <m/>
    <s v="No"/>
    <s v="Not Specified"/>
    <s v="No"/>
    <s v="N"/>
    <s v=""/>
    <s v=""/>
    <m/>
    <m/>
    <m/>
    <m/>
    <m/>
    <n v="0"/>
    <n v="0"/>
    <n v="0"/>
    <n v="0"/>
    <n v="0"/>
    <n v="0"/>
    <n v="1"/>
    <n v="1"/>
    <n v="0"/>
    <n v="0"/>
    <n v="0"/>
    <n v="0"/>
    <n v="0"/>
    <n v="1"/>
    <n v="0"/>
    <n v="0"/>
    <n v="0"/>
    <n v="0"/>
    <n v="0"/>
    <n v="0"/>
    <n v="1"/>
    <n v="1"/>
    <n v="0"/>
    <n v="0"/>
    <n v="0"/>
    <n v="0"/>
    <n v="1"/>
    <n v="1"/>
    <n v="0"/>
  </r>
  <r>
    <n v="244"/>
    <n v="220"/>
    <s v="Nippon Steel"/>
    <s v="Metals"/>
    <x v="2"/>
    <s v="Japan"/>
    <s v="Asia"/>
    <s v="$57,040.7"/>
    <s v="$2,297.4"/>
    <n v="-0.39600000000000002"/>
    <s v="$73,003.3"/>
    <n v="120739"/>
    <n v="31"/>
    <s v="N"/>
    <m/>
    <m/>
    <s v="N"/>
    <s v="N"/>
    <s v=""/>
    <s v=""/>
    <m/>
    <s v=""/>
    <s v=""/>
    <m/>
    <s v=""/>
    <s v=""/>
    <m/>
    <m/>
    <s v="Carbon neutral(ity)"/>
    <s v="Carbon Neutral"/>
    <s v="C,V"/>
    <s v="Y"/>
    <s v="Yes"/>
    <s v="Yes"/>
    <s v="Yes"/>
    <s v="1,2,3"/>
    <s v="Vision 2050: Aim to be carbon neutral (Pg. 15)"/>
    <n v="2050"/>
    <m/>
    <m/>
    <s v=""/>
    <s v="N"/>
    <s v=""/>
    <s v=""/>
    <m/>
    <m/>
    <m/>
    <s v="Yes"/>
    <s v="Yes (CCS-based removals e.g. BECCS, DACCS)"/>
    <s v="No"/>
    <s v="N"/>
    <s v=""/>
    <s v=""/>
    <m/>
    <m/>
    <m/>
    <m/>
    <m/>
    <n v="0"/>
    <n v="0"/>
    <n v="0"/>
    <n v="0"/>
    <n v="0"/>
    <n v="0"/>
    <n v="0"/>
    <n v="0"/>
    <n v="0"/>
    <n v="0"/>
    <n v="0"/>
    <n v="0"/>
    <n v="0"/>
    <n v="0"/>
    <n v="0"/>
    <n v="0"/>
    <n v="1"/>
    <n v="1"/>
    <n v="0"/>
    <n v="0"/>
    <n v="0"/>
    <n v="0"/>
    <n v="0"/>
    <n v="0"/>
    <n v="0"/>
    <n v="1"/>
    <n v="1"/>
    <n v="0"/>
    <n v="0"/>
  </r>
  <r>
    <n v="245"/>
    <n v="235"/>
    <s v="ConocoPhillips"/>
    <s v="Mining, Crude-Oil Production"/>
    <x v="2"/>
    <s v="U.S."/>
    <s v="North America"/>
    <s v="$56,953"/>
    <s v="$9,245"/>
    <n v="-0.156"/>
    <s v="$122,780"/>
    <n v="11800"/>
    <n v="30"/>
    <s v="N"/>
    <m/>
    <m/>
    <s v="N"/>
    <s v="N"/>
    <s v=""/>
    <s v=""/>
    <m/>
    <s v=""/>
    <s v=""/>
    <m/>
    <s v=""/>
    <s v=""/>
    <m/>
    <m/>
    <s v="Net zero"/>
    <s v="Net Zero"/>
    <s v=""/>
    <s v="N"/>
    <s v="Yes"/>
    <s v="Yes"/>
    <s v="No"/>
    <s v="1,2"/>
    <s v=""/>
    <m/>
    <m/>
    <m/>
    <s v="C"/>
    <s v="Y"/>
    <s v="1,2"/>
    <s v=""/>
    <n v="2030"/>
    <m/>
    <m/>
    <s v="Yes"/>
    <s v="Yes (nature-based and CCS-based removals)"/>
    <s v="No"/>
    <s v="N"/>
    <s v=""/>
    <s v=""/>
    <m/>
    <m/>
    <m/>
    <m/>
    <m/>
    <n v="0"/>
    <n v="0"/>
    <n v="0"/>
    <n v="0"/>
    <n v="0"/>
    <n v="0"/>
    <n v="0"/>
    <n v="0"/>
    <n v="0"/>
    <n v="0"/>
    <n v="0"/>
    <n v="0"/>
    <n v="1"/>
    <n v="0"/>
    <n v="0"/>
    <n v="0"/>
    <n v="0"/>
    <n v="0"/>
    <n v="0"/>
    <n v="1"/>
    <n v="0"/>
    <n v="1"/>
    <n v="0"/>
    <n v="0"/>
    <n v="0"/>
    <n v="1"/>
    <n v="1"/>
    <n v="0"/>
    <n v="0"/>
  </r>
  <r>
    <n v="246"/>
    <n v="277"/>
    <s v="Midea Group"/>
    <s v="Electronics, Electrical Equip."/>
    <x v="5"/>
    <s v="China"/>
    <s v="Asia"/>
    <s v="$56,855.5"/>
    <s v="$5,356.2"/>
    <n v="0.125"/>
    <s v="$82,795.9"/>
    <n v="198432"/>
    <n v="10"/>
    <s v="N"/>
    <m/>
    <m/>
    <s v="N"/>
    <s v="N"/>
    <s v=""/>
    <s v=""/>
    <m/>
    <s v=""/>
    <s v=""/>
    <m/>
    <s v=""/>
    <s v=""/>
    <m/>
    <m/>
    <s v="No target"/>
    <s v="No Target"/>
    <s v="G"/>
    <s v="N"/>
    <s v="Yes"/>
    <s v="Yes"/>
    <s v="Not Specified"/>
    <s v="1,2"/>
    <s v="committed to national peak and neutrality targets"/>
    <n v="2060"/>
    <s v="https://finance.sina.com.cn/tech/2021-10-14/doc-iktzqtyu1368224.shtml"/>
    <m/>
    <s v=""/>
    <s v="N"/>
    <s v=""/>
    <s v=""/>
    <m/>
    <m/>
    <m/>
    <s v="Not Specified"/>
    <s v="Not Specified"/>
    <s v="No"/>
    <s v="N"/>
    <s v=""/>
    <s v=""/>
    <m/>
    <m/>
    <m/>
    <m/>
    <m/>
    <n v="0"/>
    <n v="0"/>
    <n v="0"/>
    <n v="0"/>
    <n v="0"/>
    <n v="0"/>
    <n v="0"/>
    <n v="0"/>
    <n v="0"/>
    <n v="0"/>
    <n v="0"/>
    <n v="0"/>
    <n v="0"/>
    <n v="0"/>
    <n v="0"/>
    <n v="0"/>
    <n v="0"/>
    <n v="0"/>
    <n v="0"/>
    <n v="0"/>
    <n v="0"/>
    <n v="0"/>
    <n v="0"/>
    <n v="0"/>
    <n v="0"/>
    <n v="0"/>
    <n v="0"/>
    <n v="0"/>
    <n v="1"/>
  </r>
  <r>
    <n v="247"/>
    <n v="265"/>
    <s v="Tsingshan Holding Group"/>
    <s v="Metals"/>
    <x v="2"/>
    <s v="China"/>
    <s v="Asia"/>
    <s v="$56,515.8"/>
    <s v="$960.7"/>
    <n v="-0.38200000000000001"/>
    <s v="$22,251.4"/>
    <n v="110327"/>
    <n v="7"/>
    <s v="N"/>
    <m/>
    <m/>
    <s v="N"/>
    <s v="N"/>
    <s v=""/>
    <s v=""/>
    <m/>
    <s v=""/>
    <s v=""/>
    <m/>
    <s v=""/>
    <s v=""/>
    <m/>
    <m/>
    <s v="No target"/>
    <s v="No Target"/>
    <s v=""/>
    <s v="N"/>
    <s v="Not Specified"/>
    <s v="Not Specified"/>
    <s v="Not Specified"/>
    <s v=""/>
    <s v=""/>
    <m/>
    <s v="Ecological environmental protection | TSINGSHAN HOLDING GROUP"/>
    <s v="no usefull information"/>
    <s v=""/>
    <s v="N"/>
    <s v=""/>
    <s v=""/>
    <m/>
    <m/>
    <m/>
    <s v=""/>
    <s v=""/>
    <s v=""/>
    <s v="N"/>
    <s v=""/>
    <s v=""/>
    <m/>
    <m/>
    <m/>
    <m/>
    <m/>
    <n v="0"/>
    <n v="0"/>
    <n v="0"/>
    <n v="0"/>
    <n v="0"/>
    <n v="0"/>
    <n v="0"/>
    <n v="0"/>
    <n v="0"/>
    <n v="0"/>
    <n v="0"/>
    <n v="0"/>
    <n v="0"/>
    <n v="0"/>
    <n v="0"/>
    <n v="0"/>
    <n v="0"/>
    <n v="0"/>
    <n v="0"/>
    <n v="0"/>
    <n v="0"/>
    <n v="0"/>
    <n v="0"/>
    <n v="0"/>
    <n v="0"/>
    <n v="0"/>
    <n v="0"/>
    <n v="0"/>
    <n v="0"/>
  </r>
  <r>
    <n v="248"/>
    <n v="262"/>
    <s v="TJX"/>
    <s v="Specialty Retailers"/>
    <x v="0"/>
    <s v="U.S."/>
    <s v="North America"/>
    <s v="$56,360"/>
    <s v="$4,864"/>
    <n v="8.6999999999999994E-2"/>
    <s v="$31,749"/>
    <n v="364000"/>
    <n v="24"/>
    <s v="N"/>
    <m/>
    <m/>
    <s v="N"/>
    <s v="N"/>
    <s v=""/>
    <s v=""/>
    <m/>
    <s v=""/>
    <s v=""/>
    <m/>
    <s v=""/>
    <s v=""/>
    <m/>
    <m/>
    <s v="Net zero"/>
    <s v="Net Zero"/>
    <s v=""/>
    <s v="N"/>
    <s v="Yes"/>
    <s v="Yes"/>
    <s v="No"/>
    <s v="1,2"/>
    <s v=""/>
    <m/>
    <m/>
    <m/>
    <s v="C"/>
    <s v="Y"/>
    <s v="1,2"/>
    <s v="We have set science-based goals and defined initiatives that support a decarbonization pathway for our global operations, including our goal to achieve net zero greenhouse gas (GHG) emissions in our direct operations (Scopes 1 and 2) by 2040. Along the way, we intend to reach a 55% absolute reduction in GHG emissions from our direct operations (against a Fiscal 2017 baseline), as well as source 100% renewable energy1 for use in our operations by 2030. "/>
    <n v="2040"/>
    <m/>
    <m/>
    <s v="Yes"/>
    <s v="Not Specified"/>
    <s v="No"/>
    <s v="N"/>
    <s v=""/>
    <s v=""/>
    <m/>
    <m/>
    <m/>
    <m/>
    <m/>
    <n v="0"/>
    <n v="0"/>
    <n v="0"/>
    <n v="0"/>
    <n v="0"/>
    <n v="0"/>
    <n v="0"/>
    <n v="0"/>
    <n v="0"/>
    <n v="0"/>
    <n v="0"/>
    <n v="0"/>
    <n v="0"/>
    <n v="1"/>
    <n v="0"/>
    <n v="0"/>
    <n v="0"/>
    <n v="0"/>
    <n v="0"/>
    <n v="0"/>
    <n v="1"/>
    <n v="1"/>
    <n v="0"/>
    <n v="0"/>
    <n v="0"/>
    <n v="1"/>
    <n v="1"/>
    <n v="0"/>
    <n v="0"/>
  </r>
  <r>
    <n v="249"/>
    <n v="259"/>
    <s v="AbbVie"/>
    <s v="Pharmaceuticals"/>
    <x v="4"/>
    <s v="U.S."/>
    <s v="North America"/>
    <s v="$56,334"/>
    <s v="$4,278"/>
    <n v="-0.12"/>
    <s v="$135,161"/>
    <n v="55000"/>
    <n v="10"/>
    <s v="N"/>
    <m/>
    <m/>
    <s v="Y"/>
    <s v="Y"/>
    <s v="Targets set"/>
    <s v="1.5°C "/>
    <n v="2030"/>
    <s v=""/>
    <s v=""/>
    <m/>
    <s v=""/>
    <s v=""/>
    <m/>
    <m/>
    <s v="Emissions reduction target"/>
    <s v="Other Emission Reduction"/>
    <s v=""/>
    <s v="N"/>
    <s v="Yes"/>
    <s v="Yes"/>
    <s v="No"/>
    <s v="1,2"/>
    <s v=""/>
    <m/>
    <m/>
    <m/>
    <s v=""/>
    <s v="N"/>
    <s v=""/>
    <s v=""/>
    <m/>
    <m/>
    <m/>
    <s v="Not Specified"/>
    <s v="Not Specified"/>
    <s v="No"/>
    <s v="Y"/>
    <s v="(p.12) Emissions: Reduce absolute Scope 1 and 2 (market-based) GHG emissions by 42.0% by 2030 from a 2021 base year_x000a__x000a_Website: https://www.abbvie.com/content/dam/abbvie-com2/pdfs/abbvie-esg-action-report.pdf"/>
    <n v="2030"/>
    <m/>
    <m/>
    <m/>
    <m/>
    <m/>
    <n v="0"/>
    <n v="0"/>
    <n v="0"/>
    <n v="0"/>
    <n v="0"/>
    <n v="1"/>
    <n v="0"/>
    <n v="1"/>
    <n v="0"/>
    <n v="0"/>
    <n v="0"/>
    <n v="0"/>
    <n v="0"/>
    <n v="0"/>
    <n v="0"/>
    <n v="0"/>
    <n v="0"/>
    <n v="0"/>
    <n v="0"/>
    <n v="0"/>
    <n v="0"/>
    <n v="0"/>
    <n v="0"/>
    <n v="1"/>
    <n v="0"/>
    <n v="0"/>
    <n v="1"/>
    <n v="0"/>
    <n v="1"/>
  </r>
  <r>
    <n v="250"/>
    <n v="303"/>
    <s v="Enterprise Products Partners"/>
    <s v="Pipelines"/>
    <x v="1"/>
    <s v="U.S."/>
    <s v="North America"/>
    <s v="$56,219"/>
    <s v="$5,901"/>
    <n v="6.7000000000000004E-2"/>
    <s v="$77,168"/>
    <n v="7800"/>
    <n v="15"/>
    <s v="N"/>
    <m/>
    <m/>
    <s v="N"/>
    <s v="N"/>
    <s v=""/>
    <s v=""/>
    <m/>
    <s v=""/>
    <s v=""/>
    <m/>
    <s v=""/>
    <s v=""/>
    <m/>
    <m/>
    <s v=""/>
    <s v=""/>
    <s v=""/>
    <s v="N"/>
    <s v=""/>
    <s v=""/>
    <s v=""/>
    <s v=""/>
    <s v=""/>
    <m/>
    <m/>
    <m/>
    <s v=""/>
    <s v="N"/>
    <s v=""/>
    <s v=""/>
    <m/>
    <m/>
    <m/>
    <s v=""/>
    <s v=""/>
    <s v=""/>
    <s v="N"/>
    <s v=""/>
    <s v=""/>
    <m/>
    <m/>
    <m/>
    <m/>
    <m/>
    <n v="0"/>
    <n v="0"/>
    <n v="0"/>
    <n v="0"/>
    <n v="0"/>
    <n v="0"/>
    <n v="0"/>
    <n v="0"/>
    <n v="0"/>
    <n v="0"/>
    <n v="0"/>
    <n v="0"/>
    <n v="0"/>
    <n v="0"/>
    <n v="0"/>
    <n v="0"/>
    <n v="0"/>
    <n v="0"/>
    <n v="0"/>
    <n v="0"/>
    <n v="0"/>
    <n v="0"/>
    <n v="0"/>
    <n v="0"/>
    <n v="0"/>
    <n v="0"/>
    <n v="0"/>
    <n v="0"/>
    <n v="0"/>
  </r>
  <r>
    <n v="251"/>
    <n v="331"/>
    <s v="China Pacific Insurance (Group)"/>
    <s v="Insurance: Life, Health (stock)"/>
    <x v="6"/>
    <s v="China"/>
    <s v="Asia"/>
    <s v="$56,161.2"/>
    <s v="$6,248.7"/>
    <n v="0.623"/>
    <s v="$388,380.7"/>
    <n v="94990"/>
    <n v="15"/>
    <s v="N"/>
    <m/>
    <m/>
    <s v="N"/>
    <s v="N"/>
    <s v=""/>
    <s v=""/>
    <m/>
    <s v=""/>
    <s v=""/>
    <m/>
    <s v=""/>
    <s v=""/>
    <m/>
    <m/>
    <s v="No target"/>
    <s v="No Target"/>
    <s v="G"/>
    <s v="N"/>
    <s v="Yes"/>
    <s v="Yes"/>
    <m/>
    <s v="1,2"/>
    <s v="committed to national peak and neutrality targets"/>
    <n v="2060"/>
    <s v="https://www.cpic.com.cn/c/2022-04-07/1633277.shtml"/>
    <m/>
    <s v=""/>
    <s v="N"/>
    <s v=""/>
    <s v=""/>
    <m/>
    <m/>
    <m/>
    <s v="Not Specified"/>
    <s v="Not Specified"/>
    <s v="No"/>
    <s v="N"/>
    <s v=""/>
    <s v=""/>
    <m/>
    <m/>
    <m/>
    <m/>
    <m/>
    <n v="0"/>
    <n v="0"/>
    <n v="0"/>
    <n v="0"/>
    <n v="0"/>
    <n v="0"/>
    <n v="0"/>
    <n v="0"/>
    <n v="0"/>
    <n v="0"/>
    <n v="0"/>
    <n v="0"/>
    <n v="0"/>
    <n v="0"/>
    <n v="0"/>
    <n v="0"/>
    <n v="0"/>
    <n v="0"/>
    <n v="0"/>
    <n v="0"/>
    <n v="0"/>
    <n v="0"/>
    <n v="0"/>
    <n v="0"/>
    <n v="0"/>
    <n v="0"/>
    <n v="0"/>
    <n v="0"/>
    <n v="1"/>
  </r>
  <r>
    <n v="252"/>
    <n v="181"/>
    <s v="Guangzhou Automobile Industry Group"/>
    <s v="Automobiles"/>
    <x v="7"/>
    <s v="China"/>
    <s v="Asia"/>
    <s v="$56,059.1"/>
    <s v="$-234.9"/>
    <n v="-1.68"/>
    <s v="$54,421.5"/>
    <n v="99900"/>
    <n v="13"/>
    <s v="N"/>
    <m/>
    <m/>
    <s v="N"/>
    <s v="N"/>
    <s v=""/>
    <s v=""/>
    <m/>
    <s v=""/>
    <s v=""/>
    <m/>
    <s v=""/>
    <s v=""/>
    <m/>
    <m/>
    <s v="Carbon neutral(ity)"/>
    <s v="Carbon Neutral"/>
    <s v=""/>
    <s v="Y"/>
    <s v="Not Specified"/>
    <s v="Not Specified"/>
    <s v="Not Specified"/>
    <s v=""/>
    <s v="To achieve green and sustainable development, GAC Group published &quot;GLASS Plan (Green Low-carbon for Achieving Sustainable Success)&quot; in 2021 and planned to reach the goal of carbon neutrality by 2050._x000a__x000a_&quot;GAC strive[s] to achieve carbon neutrality in the whole product lifecycle by 2050 (stretch goal: 2045)&quot; (2022 GAC Group ESG Report p58)"/>
    <n v="2050"/>
    <m/>
    <m/>
    <s v=""/>
    <s v="N"/>
    <s v=""/>
    <s v=""/>
    <m/>
    <m/>
    <m/>
    <s v="Not Specified"/>
    <s v="Not Specified"/>
    <s v="No"/>
    <s v="N"/>
    <s v=""/>
    <s v=""/>
    <m/>
    <m/>
    <m/>
    <m/>
    <m/>
    <n v="0"/>
    <n v="0"/>
    <n v="0"/>
    <n v="0"/>
    <n v="0"/>
    <n v="0"/>
    <n v="0"/>
    <n v="0"/>
    <n v="0"/>
    <n v="0"/>
    <n v="0"/>
    <n v="0"/>
    <n v="0"/>
    <n v="0"/>
    <n v="0"/>
    <n v="0"/>
    <n v="1"/>
    <n v="1"/>
    <n v="0"/>
    <n v="0"/>
    <n v="0"/>
    <n v="0"/>
    <n v="0"/>
    <n v="0"/>
    <n v="0"/>
    <n v="0"/>
    <n v="1"/>
    <n v="0"/>
    <n v="1"/>
  </r>
  <r>
    <n v="253"/>
    <n v="281"/>
    <s v="Bank of Nova Scotia"/>
    <s v="Banks: Commercial and Savings"/>
    <x v="6"/>
    <s v="Canada"/>
    <s v="North America"/>
    <s v="$55,917.4"/>
    <s v="$5,702.2"/>
    <n v="3.7999999999999999E-2"/>
    <s v="$1,013,004.5"/>
    <n v="88488"/>
    <n v="28"/>
    <s v="N"/>
    <m/>
    <m/>
    <s v="N"/>
    <s v="N"/>
    <s v=""/>
    <s v=""/>
    <m/>
    <s v=""/>
    <s v=""/>
    <m/>
    <s v=""/>
    <s v=""/>
    <m/>
    <m/>
    <s v="Net zero"/>
    <s v="Net Zero"/>
    <s v=""/>
    <s v="N"/>
    <s v="Yes"/>
    <s v="Yes"/>
    <s v="Yes"/>
    <s v="1,2,3"/>
    <s v=""/>
    <m/>
    <m/>
    <m/>
    <s v="C,V"/>
    <s v="Y"/>
    <s v="1,2,3"/>
    <s v="&quot;Our climate goals comprise three pillars: (1) financing climate solutions, by providing climate-related financing to clients in all sectors, including certain _x000a_carbon intensive sectors; (2) advancing to net-zero, by working with clients to reduce emissions associated with our lending portfolio and setting 2030 sectoral emissions intensity reduction targets to keep us on course to meet our goal of achieving net-zero financed emissions by 2050; and (3) reducing our own emissions, by introducing solutions to minimize the Bank‚Äôs direct impact on climate change&quot; (Pg 12, Scotiabank 2023 ESG Report)"/>
    <n v="2050"/>
    <m/>
    <m/>
    <s v="Yes"/>
    <s v="No"/>
    <s v="No"/>
    <s v="N"/>
    <s v=""/>
    <s v=""/>
    <m/>
    <m/>
    <m/>
    <m/>
    <m/>
    <n v="0"/>
    <n v="0"/>
    <n v="0"/>
    <n v="0"/>
    <n v="0"/>
    <n v="0"/>
    <n v="0"/>
    <n v="0"/>
    <n v="0"/>
    <n v="0"/>
    <n v="0"/>
    <n v="0"/>
    <n v="0"/>
    <n v="1"/>
    <n v="0"/>
    <n v="0"/>
    <n v="0"/>
    <n v="0"/>
    <n v="0"/>
    <n v="0"/>
    <n v="1"/>
    <n v="1"/>
    <n v="0"/>
    <n v="0"/>
    <n v="0"/>
    <n v="1"/>
    <n v="1"/>
    <n v="0"/>
    <n v="0"/>
  </r>
  <r>
    <n v="254"/>
    <n v="249"/>
    <s v="HBIS Group"/>
    <s v="Metals"/>
    <x v="2"/>
    <s v="China"/>
    <s v="Asia"/>
    <s v="$55,879.7"/>
    <s v="$40.9"/>
    <n v="0.72299999999999998"/>
    <s v="$75,881.6"/>
    <n v="85648"/>
    <n v="17"/>
    <s v="N"/>
    <m/>
    <m/>
    <s v="N"/>
    <s v="N"/>
    <s v=""/>
    <s v=""/>
    <m/>
    <s v=""/>
    <s v=""/>
    <m/>
    <s v=""/>
    <s v=""/>
    <m/>
    <m/>
    <s v=""/>
    <s v=""/>
    <s v="G"/>
    <s v="N"/>
    <s v=""/>
    <s v=""/>
    <s v=""/>
    <s v=""/>
    <s v="Anchoring the carbon peaking and neutrality goals, focusing on the“three major innovations”of energy technology, process technology, and material technology, release &quot;6+2&quot;low-carbon development technology roadmap in the industry for the first batch,striving to achieve the goal of carbon neutrality by 2050."/>
    <m/>
    <s v="Green and low-carbon"/>
    <s v="Anchoring the carbon peaking and neutrality goals, focusing on the“three major innovations”of energy technology, process technology, and material technology, release &quot;6+2&quot;low-carbon development technology roadmap in the industry for the first batch,striving to achieve the goal of carbon neutrality by 2050."/>
    <s v=""/>
    <s v="N"/>
    <s v=""/>
    <s v=""/>
    <m/>
    <m/>
    <m/>
    <s v=""/>
    <s v=""/>
    <s v=""/>
    <s v="N"/>
    <s v=""/>
    <s v=""/>
    <m/>
    <m/>
    <m/>
    <m/>
    <m/>
    <n v="0"/>
    <n v="0"/>
    <n v="0"/>
    <n v="0"/>
    <n v="0"/>
    <n v="0"/>
    <n v="0"/>
    <n v="0"/>
    <n v="0"/>
    <n v="0"/>
    <n v="0"/>
    <n v="0"/>
    <n v="0"/>
    <n v="0"/>
    <n v="0"/>
    <n v="0"/>
    <n v="0"/>
    <n v="0"/>
    <n v="0"/>
    <n v="0"/>
    <n v="0"/>
    <n v="0"/>
    <n v="0"/>
    <n v="0"/>
    <n v="0"/>
    <n v="0"/>
    <n v="0"/>
    <n v="0"/>
    <n v="0"/>
  </r>
  <r>
    <n v="255"/>
    <n v="283"/>
    <s v="Intesa Sanpaolo"/>
    <s v="Banks: Commercial and Savings"/>
    <x v="6"/>
    <s v="Italy"/>
    <s v="Europe"/>
    <s v="$55,844.1"/>
    <s v="$9,371.7"/>
    <n v="0.122"/>
    <s v="$966,333.6"/>
    <n v="94736"/>
    <n v="27"/>
    <s v="N"/>
    <m/>
    <m/>
    <s v="Y"/>
    <s v="Y"/>
    <s v="Targets set"/>
    <s v="1.5°C "/>
    <n v="2028"/>
    <s v=""/>
    <s v=""/>
    <m/>
    <s v="N"/>
    <s v="Committed"/>
    <m/>
    <m/>
    <s v="Net zero"/>
    <s v="Net Zero"/>
    <s v=""/>
    <s v="N"/>
    <s v="Yes"/>
    <s v="Yes"/>
    <s v="No"/>
    <s v="1,2"/>
    <s v=""/>
    <m/>
    <m/>
    <m/>
    <s v="C"/>
    <s v="Y"/>
    <s v="1,2"/>
    <s v="'Intesa Sanpaolo has chosen to pursue the ‚ÄúNet Zero‚Äù objective by 2050 for all its main business lines, including its own emissions, the lending and investment portfolios, the asset management and insurance divisions'. (p 27)"/>
    <n v="2050"/>
    <m/>
    <m/>
    <s v="Yes"/>
    <s v="Not Specified"/>
    <s v="No"/>
    <s v="N"/>
    <s v=""/>
    <s v=""/>
    <m/>
    <m/>
    <m/>
    <m/>
    <m/>
    <n v="0"/>
    <n v="0"/>
    <n v="0"/>
    <n v="0"/>
    <n v="0"/>
    <n v="1"/>
    <n v="0"/>
    <n v="1"/>
    <n v="0"/>
    <n v="0"/>
    <n v="0"/>
    <n v="0"/>
    <n v="0"/>
    <n v="1"/>
    <n v="0"/>
    <n v="0"/>
    <n v="0"/>
    <n v="0"/>
    <n v="0"/>
    <n v="0"/>
    <n v="1"/>
    <n v="1"/>
    <n v="0"/>
    <n v="0"/>
    <n v="0"/>
    <n v="1"/>
    <n v="1"/>
    <n v="0"/>
    <n v="0"/>
  </r>
  <r>
    <n v="256"/>
    <n v="238"/>
    <s v="China Huaneng Group"/>
    <s v="Energy"/>
    <x v="1"/>
    <s v="China"/>
    <s v="Asia"/>
    <s v="$55,760.2"/>
    <s v="$2,718"/>
    <n v="0.66500000000000004"/>
    <s v="$233,942"/>
    <n v="123483"/>
    <n v="17"/>
    <s v="N"/>
    <m/>
    <m/>
    <s v="N"/>
    <s v="N"/>
    <s v=""/>
    <s v=""/>
    <m/>
    <s v=""/>
    <s v=""/>
    <m/>
    <s v=""/>
    <s v=""/>
    <m/>
    <m/>
    <s v="Carbon neutral(ity)"/>
    <s v="Carbon Neutral"/>
    <s v="C"/>
    <s v="Y"/>
    <s v="Yes"/>
    <s v="Yes"/>
    <s v="Not Specified"/>
    <s v="1,2"/>
    <s v="Huadian Power International has proactively incorporated the strategic goals of “carbon peak and carbon neutrality” and national energy structure transformation requirements into its 14th Five-Year Plan, in response to the latest domestic and international policy developments. We have established a dedicated carbon management position to spearhead climate change-related initiatives, coordinate planning, and implement sustainable development strategies, ensuring steady progress in the Company’s green and low-carbon transformation."/>
    <n v="2060"/>
    <s v="0415华电2024ESG英文版"/>
    <m/>
    <s v=""/>
    <s v="N"/>
    <s v=""/>
    <s v=""/>
    <m/>
    <m/>
    <m/>
    <s v="Not Specified"/>
    <s v="Not Specified"/>
    <s v="No"/>
    <s v="N"/>
    <s v=""/>
    <s v=""/>
    <m/>
    <m/>
    <m/>
    <m/>
    <m/>
    <n v="0"/>
    <n v="0"/>
    <n v="0"/>
    <n v="0"/>
    <n v="0"/>
    <n v="0"/>
    <n v="0"/>
    <n v="0"/>
    <n v="0"/>
    <n v="0"/>
    <n v="0"/>
    <n v="0"/>
    <n v="0"/>
    <n v="0"/>
    <n v="0"/>
    <n v="0"/>
    <n v="1"/>
    <n v="1"/>
    <n v="0"/>
    <n v="0"/>
    <n v="0"/>
    <n v="0"/>
    <n v="0"/>
    <n v="0"/>
    <n v="0"/>
    <n v="0"/>
    <n v="1"/>
    <n v="0"/>
    <n v="1"/>
  </r>
  <r>
    <n v="257"/>
    <n v="302"/>
    <s v="Chubb"/>
    <s v="Insurance: Property and Casualty"/>
    <x v="6"/>
    <s v="Switzerland"/>
    <s v="Europe"/>
    <s v="$55,753"/>
    <s v="$9,272"/>
    <n v="2.7E-2"/>
    <s v="$246,548"/>
    <n v="43000"/>
    <n v="9"/>
    <s v="N"/>
    <m/>
    <m/>
    <s v="N"/>
    <s v="N"/>
    <s v=""/>
    <s v=""/>
    <m/>
    <s v=""/>
    <s v=""/>
    <m/>
    <s v=""/>
    <s v=""/>
    <m/>
    <m/>
    <s v="Emissions reduction target"/>
    <s v="Other Emission Reduction"/>
    <s v=""/>
    <s v="N"/>
    <s v="Yes"/>
    <s v="Yes"/>
    <s v="Partial"/>
    <s v="1,2"/>
    <s v=""/>
    <m/>
    <m/>
    <m/>
    <s v=""/>
    <s v="N"/>
    <s v=""/>
    <s v=""/>
    <m/>
    <m/>
    <m/>
    <s v="Yes"/>
    <s v="Yes (unspecified)"/>
    <s v="No"/>
    <s v="Y"/>
    <s v="Chubb‚Äôs short-term 20% absolute GHG reduction target (2016 baseline, 2025 goal) was met ahead of schedule in 2019 with a 22% reduction. The longer-term 40% reduction target for 2035 was achieved ahead of schedule in 2021 with a 49% reduction."/>
    <n v="2035"/>
    <m/>
    <m/>
    <m/>
    <m/>
    <m/>
    <n v="0"/>
    <n v="0"/>
    <n v="0"/>
    <n v="0"/>
    <n v="0"/>
    <n v="0"/>
    <n v="0"/>
    <n v="0"/>
    <n v="0"/>
    <n v="0"/>
    <n v="0"/>
    <n v="0"/>
    <n v="0"/>
    <n v="0"/>
    <n v="0"/>
    <n v="0"/>
    <n v="0"/>
    <n v="0"/>
    <n v="0"/>
    <n v="0"/>
    <n v="0"/>
    <n v="0"/>
    <n v="0"/>
    <n v="0"/>
    <n v="1"/>
    <n v="1"/>
    <n v="0"/>
    <n v="0"/>
    <n v="0"/>
  </r>
  <r>
    <n v="258"/>
    <n v="306"/>
    <s v="HDFC Bank"/>
    <s v="Banks: Commercial and Savings"/>
    <x v="6"/>
    <s v="India"/>
    <s v="Asia"/>
    <s v="$55,708.6"/>
    <s v="$8,374.6"/>
    <n v="8.2000000000000003E-2"/>
    <s v="$514,129.9"/>
    <n v="214521"/>
    <n v="2"/>
    <s v="N"/>
    <m/>
    <m/>
    <s v="N"/>
    <s v="N"/>
    <s v=""/>
    <s v=""/>
    <m/>
    <s v=""/>
    <s v=""/>
    <m/>
    <s v=""/>
    <s v=""/>
    <m/>
    <m/>
    <s v="Carbon neutral(ity)"/>
    <s v="Carbon Neutral"/>
    <s v="C"/>
    <s v="Y"/>
    <s v="Yes"/>
    <s v="Yes"/>
    <s v="No"/>
    <s v="1,2"/>
    <s v="Demonstrating our unwavering commitment to environmental sustainability, we have set an ambitious goal of achieving carbon neutrality for our Scope 1 &amp; 2 emissions by FY32."/>
    <n v="2032"/>
    <m/>
    <m/>
    <s v=""/>
    <s v="N"/>
    <s v=""/>
    <s v=""/>
    <m/>
    <m/>
    <m/>
    <s v="Not Specified"/>
    <s v="Yes (nature-based removals e.g. Forestation, soil carbon enhancement)"/>
    <s v="No"/>
    <s v="N"/>
    <s v=""/>
    <s v=""/>
    <m/>
    <m/>
    <m/>
    <m/>
    <m/>
    <n v="0"/>
    <n v="0"/>
    <n v="0"/>
    <n v="0"/>
    <n v="0"/>
    <n v="0"/>
    <n v="0"/>
    <n v="0"/>
    <n v="0"/>
    <n v="0"/>
    <n v="0"/>
    <n v="0"/>
    <n v="0"/>
    <n v="0"/>
    <n v="0"/>
    <n v="0"/>
    <n v="1"/>
    <n v="1"/>
    <n v="0"/>
    <n v="0"/>
    <n v="0"/>
    <n v="0"/>
    <n v="0"/>
    <n v="0"/>
    <n v="0"/>
    <n v="0"/>
    <n v="1"/>
    <n v="0"/>
    <n v="1"/>
  </r>
  <r>
    <n v="259"/>
    <n v="268"/>
    <s v="BHP Group"/>
    <s v="Mining, Crude-Oil Production"/>
    <x v="2"/>
    <s v="Australia"/>
    <s v="Oceania"/>
    <s v="$55,658"/>
    <s v="$7,897"/>
    <n v="-0.38900000000000001"/>
    <s v="$102,362"/>
    <n v="40872"/>
    <n v="31"/>
    <s v="N"/>
    <m/>
    <m/>
    <s v="N"/>
    <s v="N"/>
    <s v=""/>
    <s v=""/>
    <m/>
    <s v=""/>
    <s v=""/>
    <m/>
    <s v=""/>
    <s v=""/>
    <m/>
    <m/>
    <s v="Net zero"/>
    <s v="Net Zero"/>
    <s v=""/>
    <s v="N"/>
    <s v="Yes"/>
    <s v="Yes"/>
    <s v="Partial"/>
    <s v="1,2"/>
    <s v=""/>
    <m/>
    <m/>
    <m/>
    <s v="C"/>
    <s v="Y"/>
    <s v="1,2"/>
    <s v="_x000a_BHP is committed to achieving net zero operational greenhouse-gas (GHG) emissions (Scopes 1 and 2) by FY2050. The company has also set a medium-term target to reduce operational GHG emissions by at least 30 percent by FY2030, using a FY2020 baseline. This target covers all BHP-operated assets and is supported by a publicly available Climate Transition Action Plan (CTAP 2024 - https://web.archive.org/web/20251005190858/https://www.bhp.com/sustainability/climate-change/climate-transition-action-plan), which details pathways and assumptions for reaching the goal. BHP is also ‚Äúworking towards‚Äù net-zero value-chain (Scope 3) emissions by 2050, but this is an ambition rather than a formally validated target."/>
    <n v="2050"/>
    <m/>
    <m/>
    <s v="Yes"/>
    <s v="Yes (nature-based and CCS-based removals)"/>
    <s v="No"/>
    <s v="N"/>
    <s v=""/>
    <s v=""/>
    <m/>
    <m/>
    <m/>
    <m/>
    <m/>
    <n v="0"/>
    <n v="0"/>
    <n v="0"/>
    <n v="0"/>
    <n v="0"/>
    <n v="0"/>
    <n v="0"/>
    <n v="0"/>
    <n v="0"/>
    <n v="0"/>
    <n v="0"/>
    <n v="0"/>
    <n v="0"/>
    <n v="1"/>
    <n v="0"/>
    <n v="0"/>
    <n v="0"/>
    <n v="0"/>
    <n v="0"/>
    <n v="0"/>
    <n v="1"/>
    <n v="1"/>
    <n v="0"/>
    <n v="0"/>
    <n v="0"/>
    <n v="1"/>
    <n v="1"/>
    <n v="0"/>
    <n v="0"/>
  </r>
  <r>
    <n v="260"/>
    <n v="247"/>
    <s v="Repsol"/>
    <s v="Petroleum Refining"/>
    <x v="3"/>
    <s v="Spain"/>
    <s v="Europe"/>
    <s v="$55,571.5"/>
    <s v="$1,899"/>
    <n v="-0.44600000000000001"/>
    <s v="$65,423.5"/>
    <n v="25601"/>
    <n v="31"/>
    <s v="N"/>
    <m/>
    <m/>
    <s v="N"/>
    <s v="N"/>
    <s v=""/>
    <s v=""/>
    <m/>
    <s v=""/>
    <s v=""/>
    <m/>
    <s v=""/>
    <s v=""/>
    <m/>
    <m/>
    <s v="Net zero"/>
    <s v="Net Zero"/>
    <s v=""/>
    <s v="N"/>
    <s v="Yes"/>
    <s v="Yes"/>
    <s v="Yes"/>
    <s v="1,2,3"/>
    <s v=""/>
    <m/>
    <m/>
    <m/>
    <s v="C,V"/>
    <s v="Y"/>
    <s v="1,2,3"/>
    <s v="The main goal is to become a net zero emissions company by 2050, in line with the targets set out in the Paris Agreement."/>
    <n v="2050"/>
    <m/>
    <m/>
    <s v="Yes"/>
    <s v="Yes (nature-based and CCS-based removals)"/>
    <s v="No"/>
    <s v="N"/>
    <s v=""/>
    <s v=""/>
    <m/>
    <m/>
    <m/>
    <m/>
    <m/>
    <n v="0"/>
    <n v="0"/>
    <n v="0"/>
    <n v="0"/>
    <n v="0"/>
    <n v="0"/>
    <n v="0"/>
    <n v="0"/>
    <n v="0"/>
    <n v="0"/>
    <n v="0"/>
    <n v="0"/>
    <n v="0"/>
    <n v="1"/>
    <n v="0"/>
    <n v="0"/>
    <n v="0"/>
    <n v="0"/>
    <n v="0"/>
    <n v="0"/>
    <n v="1"/>
    <n v="1"/>
    <n v="0"/>
    <n v="0"/>
    <n v="0"/>
    <n v="1"/>
    <n v="1"/>
    <n v="0"/>
    <n v="0"/>
  </r>
  <r>
    <n v="261"/>
    <n v="234"/>
    <s v="Panasonic Holdings"/>
    <s v="Electronics, Electrical Equip."/>
    <x v="5"/>
    <s v="Japan"/>
    <s v="Asia"/>
    <s v="$55,483.8"/>
    <s v="$2,402.2"/>
    <n v="-0.218"/>
    <s v="$62,333.7"/>
    <n v="207548"/>
    <n v="31"/>
    <s v="Y"/>
    <n v="2019"/>
    <n v="2050"/>
    <s v="Y"/>
    <s v="Y"/>
    <s v="Targets set"/>
    <s v="1.5°C "/>
    <n v="2030"/>
    <s v="Targets set"/>
    <s v="1.5°C "/>
    <n v="2050"/>
    <s v="Y"/>
    <s v="Targets set"/>
    <n v="2050"/>
    <m/>
    <s v="Other"/>
    <s v="Other Emission Reduction"/>
    <s v=""/>
    <s v="N"/>
    <s v="Yes"/>
    <s v="Yes"/>
    <s v="Yes"/>
    <s v="1,2,3"/>
    <s v=""/>
    <m/>
    <m/>
    <m/>
    <s v=""/>
    <s v="N"/>
    <s v=""/>
    <s v=""/>
    <m/>
    <m/>
    <m/>
    <s v="Yes"/>
    <s v="Yes (unspecified)"/>
    <s v="No"/>
    <s v="Y"/>
    <s v="&quot;Aiming for net zero CO2 emissions at all factories by 2030‚Äã. We Aim to Achieve a Reduction of Approximately 110 million tons(*) in CO2 Emissions Within Our Own Value Chain. (*) CO2 emissions based on FY2021 results. As a milestone towards achieving Panasonic GREEN IMPACT, we are aiming to attain net zero CO2 emissions at all our companies, and to create approximately 100 million tons of avoided emissions, by fiscal 2031.&quot;"/>
    <n v="2030"/>
    <m/>
    <m/>
    <m/>
    <m/>
    <m/>
    <n v="0"/>
    <n v="0"/>
    <n v="1"/>
    <n v="1"/>
    <n v="0"/>
    <n v="1"/>
    <n v="0"/>
    <n v="1"/>
    <n v="0"/>
    <n v="0"/>
    <n v="1"/>
    <n v="0"/>
    <n v="0"/>
    <n v="0"/>
    <n v="0"/>
    <n v="0"/>
    <n v="0"/>
    <n v="0"/>
    <n v="0"/>
    <n v="0"/>
    <n v="1"/>
    <n v="1"/>
    <n v="0"/>
    <n v="1"/>
    <n v="0"/>
    <n v="1"/>
    <n v="1"/>
    <n v="0"/>
    <n v="0"/>
  </r>
  <r>
    <n v="262"/>
    <n v="289"/>
    <s v="Maersk Group"/>
    <s v="Trucking, Transportation, Logistics"/>
    <x v="12"/>
    <s v="Denmark"/>
    <s v="Europe"/>
    <s v="$55,482"/>
    <s v="$6,109"/>
    <n v="0.59799999999999998"/>
    <s v="$87,697"/>
    <n v="104890"/>
    <n v="22"/>
    <s v="N"/>
    <m/>
    <m/>
    <s v="Y"/>
    <s v="Y"/>
    <s v="Targets set"/>
    <s v="1.5Â°C"/>
    <n v="2030"/>
    <s v="Targets set"/>
    <s v="1.5Â°C"/>
    <n v="2040"/>
    <s v="Y"/>
    <s v="Targets set"/>
    <n v="2040"/>
    <m/>
    <s v="Net zero"/>
    <s v="Net Zero"/>
    <s v=""/>
    <s v="N"/>
    <s v="Yes"/>
    <s v="Yes"/>
    <s v="Yes"/>
    <s v="1,2,3"/>
    <s v=""/>
    <m/>
    <m/>
    <m/>
    <s v="C,V"/>
    <s v="Y"/>
    <s v="1,2,3"/>
    <s v="&quot;Maersk‚Äôs greenhouse gas emission  targets were validated by the Science  Based Targets initiative (SBTi) to be in line with net-zero 2040 and the  Paris Agreement‚Äôs 1.5-degree pathway towards 2030 ‚Äì an industry first under  SBTi‚Äôs new Maritime Guidance.&quot; (Maersk Annual Report 2024, pg 4)"/>
    <n v="2040"/>
    <m/>
    <m/>
    <s v="Yes"/>
    <s v="No"/>
    <s v="Yes"/>
    <s v="N"/>
    <s v=""/>
    <s v=""/>
    <m/>
    <m/>
    <m/>
    <m/>
    <m/>
    <n v="0"/>
    <n v="0"/>
    <n v="0"/>
    <n v="0"/>
    <n v="0"/>
    <n v="1"/>
    <n v="0"/>
    <n v="1"/>
    <n v="0"/>
    <n v="0"/>
    <n v="1"/>
    <n v="0"/>
    <n v="0"/>
    <n v="1"/>
    <n v="0"/>
    <n v="0"/>
    <n v="0"/>
    <n v="0"/>
    <n v="0"/>
    <n v="0"/>
    <n v="1"/>
    <n v="1"/>
    <n v="0"/>
    <n v="0"/>
    <n v="0"/>
    <n v="1"/>
    <n v="1"/>
    <n v="0"/>
    <n v="0"/>
  </r>
  <r>
    <n v="263"/>
    <n v="287"/>
    <s v="Tokio Marine Holdings"/>
    <s v="Insurance: Property and Casualty (Stock)"/>
    <x v="6"/>
    <s v="Japan"/>
    <s v="Asia"/>
    <s v="$55,365.3"/>
    <s v="$6,922.4"/>
    <n v="0.438"/>
    <s v="$208,401.8"/>
    <n v="51436"/>
    <n v="31"/>
    <s v="N"/>
    <m/>
    <m/>
    <s v="Y"/>
    <s v="N"/>
    <s v="Commitment removed"/>
    <s v=""/>
    <m/>
    <s v=""/>
    <s v=""/>
    <m/>
    <s v=""/>
    <s v=""/>
    <m/>
    <m/>
    <s v="Emissions reduction target"/>
    <s v="Other Emission Reduction"/>
    <s v=""/>
    <s v="N"/>
    <s v="Yes"/>
    <s v="Yes"/>
    <s v="Partial"/>
    <s v="1,2"/>
    <s v=""/>
    <m/>
    <m/>
    <m/>
    <s v=""/>
    <s v="N"/>
    <s v=""/>
    <s v=""/>
    <m/>
    <m/>
    <m/>
    <s v="Yes"/>
    <s v="Yes (nature-based removals e.g. Forestation, soil carbon enhancement)"/>
    <s v="No"/>
    <s v="Y"/>
    <s v="Tokio Marine has achieved net-zero in its business operations for eleven consecutive years since fiscal 2013. The company aims to reduce GHG emissions by 60% by 2030 relative to 2015 levels and transition to 100% renewable energy at its key business facilities, including the head office, by 2030."/>
    <n v="2030"/>
    <m/>
    <m/>
    <m/>
    <m/>
    <m/>
    <n v="0"/>
    <n v="0"/>
    <n v="0"/>
    <n v="0"/>
    <n v="0"/>
    <n v="0"/>
    <n v="0"/>
    <n v="0"/>
    <n v="0"/>
    <n v="0"/>
    <n v="0"/>
    <n v="0"/>
    <n v="0"/>
    <n v="0"/>
    <n v="0"/>
    <n v="0"/>
    <n v="0"/>
    <n v="0"/>
    <n v="0"/>
    <n v="0"/>
    <n v="0"/>
    <n v="0"/>
    <n v="0"/>
    <n v="1"/>
    <n v="0"/>
    <n v="1"/>
    <n v="0"/>
    <n v="0"/>
    <n v="0"/>
  </r>
  <r>
    <n v="264"/>
    <n v="255"/>
    <s v="Charter Communications"/>
    <s v="Telecommunications"/>
    <x v="9"/>
    <s v="U.S."/>
    <s v="North America"/>
    <s v="$55,085"/>
    <s v="$5,083"/>
    <n v="0.115"/>
    <s v="$150,020"/>
    <n v="94500"/>
    <n v="9"/>
    <s v="N"/>
    <m/>
    <m/>
    <s v="N"/>
    <s v="N"/>
    <s v=""/>
    <s v=""/>
    <m/>
    <s v=""/>
    <s v=""/>
    <m/>
    <s v=""/>
    <s v=""/>
    <m/>
    <m/>
    <s v="Carbon neutral(ity)"/>
    <s v="Carbon Neutral"/>
    <s v="C"/>
    <s v="Y"/>
    <s v="Yes"/>
    <s v="Yes"/>
    <s v="No"/>
    <s v="1,2"/>
    <s v="&quot;GOAL IN PROGRESS: Reach carbon neutrality in our operations (scope 1 and 2 GHG emissions) by 2035&quot; (2023 Environmental, Social and  Governance Report, p. 4)_x000a_Source: https://web.archive.org/web/20251014160217/https://corporate.charter.com/esg-report.pdf"/>
    <n v="2035"/>
    <m/>
    <m/>
    <s v=""/>
    <s v="N"/>
    <s v=""/>
    <s v=""/>
    <m/>
    <m/>
    <m/>
    <s v="Not Specified"/>
    <s v="Not Specified"/>
    <s v="No"/>
    <s v="N"/>
    <s v=""/>
    <s v=""/>
    <m/>
    <m/>
    <m/>
    <m/>
    <m/>
    <n v="0"/>
    <n v="0"/>
    <n v="0"/>
    <n v="0"/>
    <n v="0"/>
    <n v="0"/>
    <n v="0"/>
    <n v="0"/>
    <n v="0"/>
    <n v="0"/>
    <n v="0"/>
    <n v="0"/>
    <n v="0"/>
    <n v="0"/>
    <n v="0"/>
    <n v="0"/>
    <n v="1"/>
    <n v="1"/>
    <n v="0"/>
    <n v="0"/>
    <n v="0"/>
    <n v="0"/>
    <n v="0"/>
    <n v="0"/>
    <n v="0"/>
    <n v="0"/>
    <n v="1"/>
    <n v="0"/>
    <n v="1"/>
  </r>
  <r>
    <n v="265"/>
    <n v="256"/>
    <s v="State Power Investment"/>
    <s v="Energy"/>
    <x v="1"/>
    <s v="China"/>
    <s v="Asia"/>
    <s v="$54,963.1"/>
    <s v="$2,125.8"/>
    <n v="0.316"/>
    <s v="$257,154.7"/>
    <n v="126893"/>
    <n v="14"/>
    <s v="N"/>
    <m/>
    <m/>
    <s v="N"/>
    <s v="N"/>
    <s v=""/>
    <s v=""/>
    <m/>
    <s v=""/>
    <s v=""/>
    <m/>
    <s v=""/>
    <s v=""/>
    <m/>
    <m/>
    <s v=""/>
    <s v=""/>
    <s v=""/>
    <s v="N"/>
    <s v=""/>
    <s v=""/>
    <s v=""/>
    <s v=""/>
    <s v=""/>
    <m/>
    <m/>
    <m/>
    <s v=""/>
    <s v="N"/>
    <s v=""/>
    <s v=""/>
    <m/>
    <m/>
    <m/>
    <s v=""/>
    <s v=""/>
    <s v=""/>
    <s v="N"/>
    <s v=""/>
    <s v=""/>
    <m/>
    <m/>
    <m/>
    <m/>
    <m/>
    <n v="0"/>
    <n v="0"/>
    <n v="0"/>
    <n v="0"/>
    <n v="0"/>
    <n v="0"/>
    <n v="0"/>
    <n v="0"/>
    <n v="0"/>
    <n v="0"/>
    <n v="0"/>
    <n v="0"/>
    <n v="0"/>
    <n v="0"/>
    <n v="0"/>
    <n v="0"/>
    <n v="0"/>
    <n v="0"/>
    <n v="0"/>
    <n v="0"/>
    <n v="0"/>
    <n v="0"/>
    <n v="0"/>
    <n v="0"/>
    <n v="0"/>
    <n v="0"/>
    <n v="0"/>
    <n v="0"/>
    <n v="0"/>
  </r>
  <r>
    <n v="266"/>
    <n v="442"/>
    <s v="PDD Holdings"/>
    <s v="Internet Services and Retailing"/>
    <x v="0"/>
    <s v="China"/>
    <s v="Asia"/>
    <s v="$54,736.3"/>
    <s v="$15,626.4"/>
    <n v="0.84299999999999997"/>
    <s v="$69,189.4"/>
    <n v="23465"/>
    <n v="2"/>
    <s v="N"/>
    <m/>
    <m/>
    <s v="N"/>
    <s v="N"/>
    <s v=""/>
    <s v=""/>
    <m/>
    <s v=""/>
    <s v=""/>
    <m/>
    <s v=""/>
    <s v=""/>
    <m/>
    <m/>
    <s v="No target"/>
    <s v="No Target"/>
    <s v=""/>
    <s v="N"/>
    <s v="Not Specified"/>
    <s v="Not Specified"/>
    <s v="Not Specified"/>
    <s v=""/>
    <s v=""/>
    <m/>
    <m/>
    <s v="no information"/>
    <s v=""/>
    <s v="N"/>
    <s v=""/>
    <s v=""/>
    <m/>
    <m/>
    <m/>
    <s v="Not Specified"/>
    <s v="Not Specified"/>
    <s v="No"/>
    <s v="N"/>
    <s v=""/>
    <s v=""/>
    <m/>
    <m/>
    <m/>
    <m/>
    <m/>
    <n v="0"/>
    <n v="0"/>
    <n v="0"/>
    <n v="0"/>
    <n v="0"/>
    <n v="0"/>
    <n v="0"/>
    <n v="0"/>
    <n v="0"/>
    <n v="0"/>
    <n v="0"/>
    <n v="0"/>
    <n v="0"/>
    <n v="0"/>
    <n v="0"/>
    <n v="0"/>
    <n v="0"/>
    <n v="0"/>
    <n v="0"/>
    <n v="0"/>
    <n v="0"/>
    <n v="0"/>
    <n v="0"/>
    <n v="0"/>
    <n v="0"/>
    <n v="0"/>
    <n v="0"/>
    <n v="0"/>
    <n v="1"/>
  </r>
  <r>
    <n v="267"/>
    <n v="272"/>
    <s v="Performance Food Group"/>
    <s v="Wholesalers: Food and Grocery"/>
    <x v="11"/>
    <s v="U.S."/>
    <s v="North America"/>
    <s v="$54,681.2"/>
    <s v="$435.9"/>
    <n v="9.7000000000000003E-2"/>
    <s v="$13,392.9"/>
    <n v="36815"/>
    <n v="5"/>
    <s v="N"/>
    <m/>
    <m/>
    <s v="N"/>
    <s v="N"/>
    <s v=""/>
    <s v=""/>
    <m/>
    <s v=""/>
    <s v=""/>
    <m/>
    <s v=""/>
    <s v=""/>
    <m/>
    <m/>
    <s v="Emissions reduction target"/>
    <s v="Other Emission Reduction"/>
    <s v=""/>
    <s v="N"/>
    <s v="Yes"/>
    <s v="Yes"/>
    <s v="No"/>
    <s v="1,2"/>
    <s v=""/>
    <m/>
    <m/>
    <m/>
    <s v=""/>
    <s v="N"/>
    <s v=""/>
    <s v=""/>
    <m/>
    <m/>
    <m/>
    <s v="Not Specified"/>
    <s v="Not Specified"/>
    <s v="No"/>
    <s v="Y"/>
    <s v="- Reduce Scope 1 and Scope 2 GHG emissions by 30% (using a per-case metric basis) by 2034 from a 2021 base year. _x000a_- Evaluate and disclose Scope 3 emissions in the fiscal year "/>
    <n v="2034"/>
    <m/>
    <m/>
    <m/>
    <m/>
    <m/>
    <n v="0"/>
    <n v="0"/>
    <n v="0"/>
    <n v="0"/>
    <n v="0"/>
    <n v="0"/>
    <n v="0"/>
    <n v="0"/>
    <n v="0"/>
    <n v="0"/>
    <n v="0"/>
    <n v="0"/>
    <n v="0"/>
    <n v="0"/>
    <n v="0"/>
    <n v="0"/>
    <n v="0"/>
    <n v="0"/>
    <n v="0"/>
    <n v="0"/>
    <n v="0"/>
    <n v="0"/>
    <n v="0"/>
    <n v="0"/>
    <n v="1"/>
    <n v="0"/>
    <n v="0"/>
    <n v="0"/>
    <n v="1"/>
  </r>
  <r>
    <n v="268"/>
    <n v="278"/>
    <s v="American Airlines Group"/>
    <s v="Airlines"/>
    <x v="12"/>
    <s v="U.S."/>
    <s v="North America"/>
    <s v="$54,211"/>
    <s v="$846"/>
    <n v="2.9000000000000001E-2"/>
    <s v="$61,783"/>
    <n v="133300"/>
    <n v="30"/>
    <s v="N"/>
    <m/>
    <m/>
    <s v="Y"/>
    <s v="Y"/>
    <s v="Targets set"/>
    <s v="Well-below 2¬∞C"/>
    <n v="2035"/>
    <s v=""/>
    <s v=""/>
    <m/>
    <s v=""/>
    <s v=""/>
    <m/>
    <m/>
    <s v="Net zero"/>
    <s v="Net Zero"/>
    <s v=""/>
    <s v="N"/>
    <s v="Yes"/>
    <s v="Yes"/>
    <s v="Partial"/>
    <s v="1,2"/>
    <s v=""/>
    <m/>
    <m/>
    <m/>
    <s v="C"/>
    <s v="Y"/>
    <s v="1,2"/>
    <s v="Target net zero emissions by 2050 (P.13)"/>
    <n v="2050"/>
    <m/>
    <m/>
    <s v="Yes"/>
    <s v="Not Specified"/>
    <s v="No"/>
    <s v="N"/>
    <s v=""/>
    <s v=""/>
    <m/>
    <m/>
    <m/>
    <m/>
    <m/>
    <n v="0"/>
    <n v="0"/>
    <n v="0"/>
    <n v="0"/>
    <n v="0"/>
    <n v="0"/>
    <n v="1"/>
    <n v="1"/>
    <n v="0"/>
    <n v="0"/>
    <n v="0"/>
    <n v="0"/>
    <n v="0"/>
    <n v="1"/>
    <n v="0"/>
    <n v="0"/>
    <n v="0"/>
    <n v="0"/>
    <n v="0"/>
    <n v="0"/>
    <n v="1"/>
    <n v="1"/>
    <n v="0"/>
    <n v="0"/>
    <n v="0"/>
    <n v="1"/>
    <n v="1"/>
    <n v="0"/>
    <n v="0"/>
  </r>
  <r>
    <n v="269"/>
    <n v="279"/>
    <s v="China United Network Communications"/>
    <s v="Telecommunications"/>
    <x v="9"/>
    <s v="China"/>
    <s v="Asia"/>
    <s v="$54,146"/>
    <s v="$1,255"/>
    <n v="8.6999999999999994E-2"/>
    <s v="$92,178.3"/>
    <n v="240617"/>
    <n v="17"/>
    <s v="N"/>
    <m/>
    <m/>
    <s v="N"/>
    <s v="N"/>
    <s v=""/>
    <s v=""/>
    <m/>
    <s v=""/>
    <s v=""/>
    <m/>
    <s v=""/>
    <s v=""/>
    <m/>
    <m/>
    <s v="No target"/>
    <s v="No Target"/>
    <s v="G"/>
    <s v="N"/>
    <s v="Yes"/>
    <s v="Yes"/>
    <m/>
    <s v="1,2"/>
    <s v="committed to national peak and neutrality targets"/>
    <n v="2060"/>
    <s v="https://www.chinaunicom.com.hk/en/esg/reports/csr2022.pdf"/>
    <s v="unicorn is their official name "/>
    <s v=""/>
    <s v="N"/>
    <s v=""/>
    <s v=""/>
    <m/>
    <m/>
    <m/>
    <s v="Not Specified"/>
    <s v="Not Specified"/>
    <s v="No"/>
    <s v="N"/>
    <s v=""/>
    <s v=""/>
    <m/>
    <m/>
    <m/>
    <m/>
    <m/>
    <n v="0"/>
    <n v="0"/>
    <n v="0"/>
    <n v="0"/>
    <n v="0"/>
    <n v="0"/>
    <n v="0"/>
    <n v="0"/>
    <n v="0"/>
    <n v="0"/>
    <n v="0"/>
    <n v="0"/>
    <n v="0"/>
    <n v="0"/>
    <n v="0"/>
    <n v="0"/>
    <n v="0"/>
    <n v="0"/>
    <n v="0"/>
    <n v="0"/>
    <n v="0"/>
    <n v="0"/>
    <n v="0"/>
    <n v="0"/>
    <n v="0"/>
    <n v="0"/>
    <n v="0"/>
    <n v="0"/>
    <n v="1"/>
  </r>
  <r>
    <n v="270"/>
    <n v="329"/>
    <s v="AstraZeneca"/>
    <s v="Pharmaceuticals"/>
    <x v="4"/>
    <s v="Britain"/>
    <s v="Europe"/>
    <s v="$54,073"/>
    <s v="$7,035"/>
    <n v="0.18099999999999999"/>
    <s v="$104,035"/>
    <n v="94300"/>
    <n v="24"/>
    <s v="Y"/>
    <n v="2016"/>
    <n v="2025"/>
    <s v="Y"/>
    <s v="Y"/>
    <s v="Targets set"/>
    <s v="1.5°C "/>
    <n v="2030"/>
    <s v="Targets set"/>
    <s v="1.5°C "/>
    <n v="2045"/>
    <s v="Y"/>
    <s v="Targets set"/>
    <n v="2045"/>
    <m/>
    <s v="Net zero"/>
    <s v="Net Zero"/>
    <s v=""/>
    <s v="N"/>
    <s v="Yes"/>
    <s v="Yes"/>
    <s v="Yes"/>
    <s v="1,2,3"/>
    <s v=""/>
    <m/>
    <m/>
    <m/>
    <s v="C,V"/>
    <s v="Y"/>
    <s v="1,2,3"/>
    <s v="&quot;Reduce absolute Scope 3 emissions by 90% by 2045, from a 2019 baseline, to become science-based net zero&quot;"/>
    <n v="2045"/>
    <m/>
    <m/>
    <s v="Not Specified"/>
    <s v="Yes (nature-based and CCS-based removals)"/>
    <s v="Yes"/>
    <s v="N"/>
    <s v=""/>
    <s v=""/>
    <m/>
    <m/>
    <m/>
    <m/>
    <m/>
    <n v="0"/>
    <n v="1"/>
    <n v="0"/>
    <n v="1"/>
    <n v="0"/>
    <n v="1"/>
    <n v="0"/>
    <n v="1"/>
    <n v="0"/>
    <n v="0"/>
    <n v="1"/>
    <n v="0"/>
    <n v="0"/>
    <n v="1"/>
    <n v="0"/>
    <n v="0"/>
    <n v="0"/>
    <n v="0"/>
    <n v="0"/>
    <n v="0"/>
    <n v="1"/>
    <n v="1"/>
    <n v="0"/>
    <n v="0"/>
    <n v="0"/>
    <n v="0"/>
    <n v="1"/>
    <n v="0"/>
    <n v="1"/>
  </r>
  <r>
    <n v="271"/>
    <n v="304"/>
    <s v="Capital One Financial"/>
    <s v="Consumer Credit Card and Related Services"/>
    <x v="6"/>
    <s v="U.S."/>
    <s v="North America"/>
    <s v="$53,938"/>
    <s v="$4,750"/>
    <n v="-2.8000000000000001E-2"/>
    <s v="$490,144"/>
    <n v="52600"/>
    <n v="15"/>
    <s v="N"/>
    <m/>
    <m/>
    <s v="N"/>
    <s v="N"/>
    <s v=""/>
    <s v=""/>
    <m/>
    <s v=""/>
    <s v=""/>
    <m/>
    <s v=""/>
    <s v=""/>
    <m/>
    <m/>
    <s v="Emissions reduction target"/>
    <s v="Other Emission Reduction"/>
    <s v=""/>
    <s v="N"/>
    <s v="Yes"/>
    <s v="No"/>
    <s v="Partial"/>
    <s v="1"/>
    <s v=""/>
    <m/>
    <m/>
    <m/>
    <s v=""/>
    <s v="N"/>
    <s v=""/>
    <s v=""/>
    <m/>
    <m/>
    <m/>
    <s v="No"/>
    <s v="Not Specified"/>
    <s v="No"/>
    <s v="Y"/>
    <s v="&quot;Metrics and targets_x000a_Capital One is committed to the following goals:_x000a_Reduce Scope 1 Direct Emissions by 50% by 2030 (from a baseline year of 2019)&quot;_x000a_https://ecm.capitalone.com/WCM/stories/pdfs/2023-capital-one-environmental-social-and-governance-report.pdf_x000a_&quot;Reduce Scope 3 (Categories 1-14) Emissions by 50% by 2030 (from a baseline year of 2019)&quot;_x000a_https://ecm.capitalone.com/WCM/stories/pdfs/2023-capital-one-environmental-social-and-governance-report.pdf"/>
    <n v="2030"/>
    <m/>
    <m/>
    <m/>
    <m/>
    <m/>
    <n v="0"/>
    <n v="0"/>
    <n v="0"/>
    <n v="0"/>
    <n v="0"/>
    <n v="0"/>
    <n v="0"/>
    <n v="0"/>
    <n v="0"/>
    <n v="0"/>
    <n v="0"/>
    <n v="0"/>
    <n v="0"/>
    <n v="0"/>
    <n v="0"/>
    <n v="0"/>
    <n v="0"/>
    <n v="0"/>
    <n v="0"/>
    <n v="0"/>
    <n v="0"/>
    <n v="0"/>
    <n v="0"/>
    <n v="1"/>
    <n v="0"/>
    <n v="0"/>
    <n v="0"/>
    <n v="1"/>
    <n v="0"/>
  </r>
  <r>
    <n v="272"/>
    <n v="233"/>
    <s v="POSCO Holdings"/>
    <s v="Metals"/>
    <x v="2"/>
    <s v="South Korea"/>
    <s v="Asia"/>
    <s v="$53,869.8"/>
    <s v="$825.3"/>
    <n v="-0.36499999999999999"/>
    <s v="$70,040.2"/>
    <n v="44502"/>
    <n v="31"/>
    <s v="N"/>
    <m/>
    <m/>
    <s v="N"/>
    <s v="N"/>
    <s v=""/>
    <s v=""/>
    <m/>
    <s v=""/>
    <s v=""/>
    <m/>
    <s v=""/>
    <s v=""/>
    <m/>
    <m/>
    <s v="Net zero"/>
    <s v="Net Zero"/>
    <s v=""/>
    <s v="N"/>
    <s v="Yes"/>
    <s v="Not Specified"/>
    <s v="No"/>
    <s v="1"/>
    <s v=""/>
    <m/>
    <m/>
    <m/>
    <s v=""/>
    <s v="Y"/>
    <s v="1"/>
    <s v="POSCO joins in with the Korean government‚Äôs 2050 Carbon Neutrality Declaration_x000a_"/>
    <n v="2050"/>
    <m/>
    <m/>
    <s v="Not Specified"/>
    <s v="No"/>
    <s v="No"/>
    <s v="N"/>
    <s v=""/>
    <s v=""/>
    <m/>
    <m/>
    <m/>
    <m/>
    <m/>
    <n v="0"/>
    <n v="0"/>
    <n v="0"/>
    <n v="0"/>
    <n v="0"/>
    <n v="0"/>
    <n v="0"/>
    <n v="0"/>
    <n v="0"/>
    <n v="0"/>
    <n v="0"/>
    <n v="0"/>
    <n v="0"/>
    <n v="1"/>
    <n v="0"/>
    <n v="0"/>
    <n v="0"/>
    <n v="0"/>
    <n v="0"/>
    <n v="0"/>
    <n v="1"/>
    <n v="1"/>
    <n v="0"/>
    <n v="0"/>
    <n v="0"/>
    <n v="0"/>
    <n v="1"/>
    <n v="0"/>
    <n v="1"/>
  </r>
  <r>
    <n v="273"/>
    <n v="246"/>
    <s v="Cisco Systems"/>
    <s v="Network and Other Communications Equipment"/>
    <x v="5"/>
    <s v="U.S."/>
    <s v="North America"/>
    <s v="$53,803"/>
    <s v="$10,320"/>
    <n v="-0.182"/>
    <s v="$124,413"/>
    <n v="90400"/>
    <n v="26"/>
    <s v="Y"/>
    <n v="2023"/>
    <n v="2030"/>
    <s v="Y"/>
    <s v="Y"/>
    <s v="Targets set"/>
    <s v="1.5°C "/>
    <n v="2030"/>
    <s v="Targets set"/>
    <s v="1.5°C "/>
    <n v="2040"/>
    <s v="Y"/>
    <s v="Targets set"/>
    <n v="2040"/>
    <m/>
    <s v="Net zero"/>
    <s v="Net Zero"/>
    <s v=""/>
    <s v="N"/>
    <s v="Yes"/>
    <s v="Yes"/>
    <s v="Yes"/>
    <s v="1,2,3"/>
    <s v=""/>
    <m/>
    <m/>
    <m/>
    <s v="C,V"/>
    <s v="Y"/>
    <s v="1,2,3"/>
    <s v="&quot;In 2021, Cisco committed to net zero greenhouse gas emissions by 2040, Cisco Foundation Climate Commitment Committed US$100M over the next 10 years to address climate change. Net-zero goal: By 2040: Reach net-zero GHG emissions across our value chain by reducing absolute Scope 1, 2, and 3 emissions by 90% (FY19 base year). Our 2040 net-zero goal was approved by the Science Based Targets initiative (SBTi) in 2022 under its Corporate Net-Zero Standard.&quot;"/>
    <n v="2040"/>
    <m/>
    <m/>
    <s v="Not Specified"/>
    <s v="Not Specified"/>
    <s v="Yes"/>
    <s v="N"/>
    <s v=""/>
    <s v=""/>
    <m/>
    <m/>
    <m/>
    <m/>
    <m/>
    <n v="0"/>
    <n v="1"/>
    <n v="0"/>
    <n v="1"/>
    <n v="0"/>
    <n v="1"/>
    <n v="0"/>
    <n v="1"/>
    <n v="0"/>
    <n v="0"/>
    <n v="1"/>
    <n v="0"/>
    <n v="0"/>
    <n v="1"/>
    <n v="0"/>
    <n v="0"/>
    <n v="0"/>
    <n v="0"/>
    <n v="0"/>
    <n v="0"/>
    <n v="1"/>
    <n v="1"/>
    <n v="0"/>
    <n v="0"/>
    <n v="0"/>
    <n v="0"/>
    <n v="1"/>
    <n v="0"/>
    <n v="1"/>
  </r>
  <r>
    <n v="274"/>
    <n v="264"/>
    <s v="Rio Tinto Group"/>
    <s v="Mining, Crude-Oil Production"/>
    <x v="2"/>
    <s v="U.K."/>
    <s v="Europe"/>
    <s v="$53,658"/>
    <s v="$11,552"/>
    <n v="0.14899999999999999"/>
    <s v="$102,786"/>
    <n v="59594"/>
    <n v="20"/>
    <s v="N"/>
    <m/>
    <m/>
    <s v="N"/>
    <s v="N"/>
    <s v=""/>
    <s v=""/>
    <m/>
    <s v=""/>
    <s v=""/>
    <m/>
    <s v=""/>
    <s v=""/>
    <m/>
    <m/>
    <s v="Net zero"/>
    <s v="Net Zero"/>
    <s v=""/>
    <s v="N"/>
    <s v="Yes"/>
    <s v="Yes"/>
    <s v="No"/>
    <s v="1,2"/>
    <s v=""/>
    <m/>
    <m/>
    <m/>
    <s v="C"/>
    <s v="Y"/>
    <s v="1,2"/>
    <s v="&quot;We aim to reduce our net Scope 1 and 2 emissions by 50% by 2030 (relative to 2018 levels), and to reach net zero by 2050.&quot;_x000a__x000a_Source:  2025 Climate Action Plan p. 47_x000a_https://web.archive.org/web/20250603175831/https://cdn-rio.dataweavers.io/-/media/content/documents/invest/reports/climate-change-reports/2025-climate-action-plan.pdf?rev=00e9f51ee9b245f8996e9ea288ba8f06"/>
    <n v="2050"/>
    <m/>
    <m/>
    <s v="Yes"/>
    <s v="Yes (nature-based and CCS-based removals)"/>
    <s v="No"/>
    <s v="N"/>
    <s v=""/>
    <s v=""/>
    <m/>
    <m/>
    <m/>
    <m/>
    <m/>
    <n v="0"/>
    <n v="0"/>
    <n v="0"/>
    <n v="0"/>
    <n v="0"/>
    <n v="0"/>
    <n v="0"/>
    <n v="0"/>
    <n v="0"/>
    <n v="0"/>
    <n v="0"/>
    <n v="0"/>
    <n v="0"/>
    <n v="1"/>
    <n v="0"/>
    <n v="0"/>
    <n v="0"/>
    <n v="0"/>
    <n v="0"/>
    <n v="0"/>
    <n v="1"/>
    <n v="1"/>
    <n v="0"/>
    <n v="0"/>
    <n v="0"/>
    <n v="1"/>
    <n v="1"/>
    <n v="0"/>
    <n v="0"/>
  </r>
  <r>
    <n v="275"/>
    <n v="269"/>
    <s v="HP"/>
    <s v="Computers"/>
    <x v="5"/>
    <s v="U.S."/>
    <s v="North America"/>
    <s v="$53,559"/>
    <s v="$2,775"/>
    <n v="-0.15"/>
    <s v="$39,909"/>
    <n v="58000"/>
    <n v="31"/>
    <s v="Y"/>
    <n v="2016"/>
    <n v="2025"/>
    <s v="Y"/>
    <s v="Y"/>
    <s v="Targets set"/>
    <s v="1.5°C "/>
    <n v="2030"/>
    <s v="Targets set"/>
    <s v="1.5°C "/>
    <n v="2040"/>
    <s v="Y"/>
    <s v="Targets set"/>
    <n v="2040"/>
    <m/>
    <s v="Net zero"/>
    <s v="Net Zero"/>
    <s v=""/>
    <s v="N"/>
    <s v="Yes"/>
    <s v="Yes"/>
    <s v="Yes"/>
    <s v="1,2,3"/>
    <s v=""/>
    <m/>
    <m/>
    <m/>
    <s v="C,V"/>
    <s v="Y"/>
    <s v="1,2,3"/>
    <s v="&quot;Reduce HP value chain GHG emissions by 50% by 2030 (compared to 2019), and achieve net zero emissions by 2040&quot; (P.60, Sustainability Impact Report 2024)"/>
    <n v="2040"/>
    <m/>
    <m/>
    <s v="Yes"/>
    <s v="Yes (nature-based removals e.g. Forestation, soil carbon enhancement)"/>
    <s v="No"/>
    <s v="N"/>
    <s v=""/>
    <s v=""/>
    <m/>
    <m/>
    <m/>
    <m/>
    <m/>
    <n v="0"/>
    <n v="1"/>
    <n v="0"/>
    <n v="1"/>
    <n v="0"/>
    <n v="1"/>
    <n v="0"/>
    <n v="1"/>
    <n v="0"/>
    <n v="0"/>
    <n v="1"/>
    <n v="0"/>
    <n v="0"/>
    <n v="1"/>
    <n v="0"/>
    <n v="0"/>
    <n v="0"/>
    <n v="0"/>
    <n v="0"/>
    <n v="0"/>
    <n v="1"/>
    <n v="1"/>
    <n v="0"/>
    <n v="0"/>
    <n v="0"/>
    <n v="1"/>
    <n v="1"/>
    <n v="0"/>
    <n v="0"/>
  </r>
  <r>
    <n v="276"/>
    <n v="290"/>
    <s v="Phoenix Pharma"/>
    <s v="Wholesalers: Health Care"/>
    <x v="4"/>
    <s v="Germany"/>
    <s v="Europe"/>
    <s v="$53,536.8"/>
    <s v="$342.8"/>
    <n v="0.46100000000000002"/>
    <s v="$15,700.6"/>
    <n v="40885"/>
    <n v="15"/>
    <s v="N"/>
    <m/>
    <m/>
    <s v="Y"/>
    <s v="Y"/>
    <s v="Committed"/>
    <s v=""/>
    <n v="2030"/>
    <s v=""/>
    <s v=""/>
    <m/>
    <s v=""/>
    <s v=""/>
    <m/>
    <m/>
    <s v="Carbon neutral(ity)"/>
    <s v="Carbon Neutral"/>
    <s v="C"/>
    <s v="Y"/>
    <s v="Yes"/>
    <s v="Yes"/>
    <s v="Partial"/>
    <s v="1,2"/>
    <s v="We aim to reduce the carbon emissions arising from our own operations by 42 per-cent by 2030 compared to the financial year 2020/21. We also aim to achieve carbon neutrality by 2030 by purchasing carbon credits for our remaining emissions._x000a__x000a_"/>
    <n v="2030"/>
    <m/>
    <m/>
    <s v=""/>
    <s v="N"/>
    <s v=""/>
    <s v=""/>
    <m/>
    <m/>
    <m/>
    <s v="Yes"/>
    <s v="No"/>
    <s v="No"/>
    <s v="N"/>
    <s v=""/>
    <s v=""/>
    <m/>
    <m/>
    <m/>
    <m/>
    <m/>
    <n v="0"/>
    <n v="0"/>
    <n v="0"/>
    <n v="0"/>
    <n v="0"/>
    <n v="1"/>
    <n v="0"/>
    <n v="1"/>
    <n v="0"/>
    <n v="0"/>
    <n v="0"/>
    <n v="0"/>
    <n v="0"/>
    <n v="0"/>
    <n v="0"/>
    <n v="1"/>
    <n v="0"/>
    <n v="1"/>
    <n v="0"/>
    <n v="0"/>
    <n v="0"/>
    <n v="0"/>
    <n v="0"/>
    <n v="0"/>
    <n v="0"/>
    <n v="1"/>
    <n v="1"/>
    <n v="0"/>
    <n v="0"/>
  </r>
  <r>
    <n v="277"/>
    <n v="297"/>
    <s v="Sanofi"/>
    <s v="Pharmaceuticals"/>
    <x v="4"/>
    <s v="France"/>
    <s v="Europe"/>
    <s v="$53,333"/>
    <s v="$6,012.8"/>
    <n v="0.03"/>
    <s v="$137,500.5"/>
    <n v="82878"/>
    <n v="21"/>
    <s v="Y"/>
    <n v="2020"/>
    <n v="2030"/>
    <s v="Y"/>
    <s v="Y"/>
    <s v="Targets set"/>
    <s v="1.5°C "/>
    <n v="2030"/>
    <s v="Targets set"/>
    <s v="1.5°C "/>
    <n v="2045"/>
    <s v="Y"/>
    <s v="Targets set"/>
    <n v="2045"/>
    <m/>
    <s v="Net zero"/>
    <s v="Net Zero"/>
    <s v=""/>
    <s v="N"/>
    <s v="Yes"/>
    <s v="Yes"/>
    <s v="Yes"/>
    <s v="1,2,3"/>
    <s v=""/>
    <m/>
    <m/>
    <m/>
    <s v="C,V"/>
    <s v="Y"/>
    <s v="1,2,3"/>
    <s v="Sanofi's end target is to achieve net zero by 2045, this was updated ahead of COP 26 in November 2021: https://www.sanofi.com/en/our-responsibility/environmental-sustainability"/>
    <n v="2045"/>
    <m/>
    <m/>
    <s v="Yes"/>
    <s v="Not Specified"/>
    <s v="No"/>
    <s v="N"/>
    <s v=""/>
    <s v=""/>
    <m/>
    <m/>
    <m/>
    <m/>
    <m/>
    <n v="0"/>
    <n v="1"/>
    <n v="0"/>
    <n v="1"/>
    <n v="0"/>
    <n v="1"/>
    <n v="0"/>
    <n v="1"/>
    <n v="0"/>
    <n v="0"/>
    <n v="1"/>
    <n v="0"/>
    <n v="0"/>
    <n v="1"/>
    <n v="0"/>
    <n v="0"/>
    <n v="0"/>
    <n v="0"/>
    <n v="0"/>
    <n v="0"/>
    <n v="1"/>
    <n v="1"/>
    <n v="0"/>
    <n v="0"/>
    <n v="0"/>
    <n v="1"/>
    <n v="1"/>
    <n v="0"/>
    <n v="0"/>
  </r>
  <r>
    <n v="278"/>
    <n v="276"/>
    <s v="Tyson Foods"/>
    <s v="Food Production"/>
    <x v="11"/>
    <s v="U.S."/>
    <s v="North America"/>
    <s v="$53,309"/>
    <s v="$800"/>
    <n v="0"/>
    <s v="$37,100"/>
    <n v="138000"/>
    <n v="24"/>
    <s v="N"/>
    <m/>
    <m/>
    <s v="Y"/>
    <s v="Y"/>
    <s v="Targets set"/>
    <s v="2¬∞C"/>
    <n v="2030"/>
    <s v=""/>
    <s v=""/>
    <m/>
    <s v=""/>
    <s v=""/>
    <m/>
    <m/>
    <s v="Net zero"/>
    <s v="Net Zero"/>
    <s v=""/>
    <s v="N"/>
    <s v="Yes"/>
    <s v="Yes"/>
    <s v="Yes"/>
    <s v="1,2,3"/>
    <s v=""/>
    <m/>
    <m/>
    <m/>
    <s v="C,V"/>
    <s v="Y"/>
    <s v="1,2,3"/>
    <s v="We continually aspire to achieve net-zero emissions for Scope 1, 2 and 3 by 2050."/>
    <n v="2050"/>
    <m/>
    <m/>
    <s v="Yes"/>
    <s v="Yes (nature-based removals e.g. Forestation, soil carbon enhancement)"/>
    <s v="Yes"/>
    <s v="N"/>
    <s v=""/>
    <s v=""/>
    <m/>
    <m/>
    <m/>
    <m/>
    <m/>
    <n v="0"/>
    <n v="0"/>
    <n v="0"/>
    <n v="0"/>
    <n v="0"/>
    <n v="1"/>
    <n v="0"/>
    <n v="1"/>
    <n v="0"/>
    <n v="0"/>
    <n v="0"/>
    <n v="0"/>
    <n v="0"/>
    <n v="1"/>
    <n v="0"/>
    <n v="0"/>
    <n v="0"/>
    <n v="0"/>
    <n v="0"/>
    <n v="0"/>
    <n v="1"/>
    <n v="1"/>
    <n v="0"/>
    <n v="0"/>
    <n v="0"/>
    <n v="1"/>
    <n v="1"/>
    <n v="0"/>
    <n v="0"/>
  </r>
  <r>
    <n v="279"/>
    <n v="230"/>
    <s v="Bunge Global"/>
    <s v="Food Production"/>
    <x v="11"/>
    <s v="Switzerland"/>
    <s v="Europe"/>
    <s v="$53,108"/>
    <s v="$1,137"/>
    <n v="-0.49299999999999999"/>
    <s v="$24,899"/>
    <n v="23000"/>
    <n v="23"/>
    <s v="N"/>
    <m/>
    <m/>
    <s v="Y"/>
    <s v="Y"/>
    <s v="Targets set"/>
    <s v="Well-below 2¬∞C"/>
    <n v="2030"/>
    <s v=""/>
    <s v=""/>
    <m/>
    <s v=""/>
    <s v=""/>
    <m/>
    <m/>
    <s v="Emissions reduction target"/>
    <s v="Other Emission Reduction"/>
    <s v=""/>
    <s v="N"/>
    <s v="Yes"/>
    <s v="Yes"/>
    <s v="Yes"/>
    <s v="1,2,3"/>
    <s v=""/>
    <m/>
    <m/>
    <m/>
    <s v=""/>
    <s v="N"/>
    <s v=""/>
    <s v=""/>
    <m/>
    <m/>
    <m/>
    <s v="Not Specified"/>
    <s v="Yes (nature-based removals e.g. Forestation, soil carbon enhancement)"/>
    <s v="No"/>
    <s v="Y"/>
    <s v="_x000a_Goal: ‚ÄúAs described in the Decarbonization section, we have a goal of reducing Scope 1 and 2 GHG emissions intensity by 10% from a 2016 baseline, and we achieved a reduction of approximately 23.4% in 2024, far surpassing our target. In 2021, Bunge announced near-term science-based targets (SBTs). Validated by the Science Based Target initiative (SBTi), these targets aim for a 25% reduction in GHG emissions from our operations (Scope 1 and 2) and a 12.3% reduction in our supply chains (Scope 3) by 2030, based on a 2020 baseline. To help achieve these SBTs, we developed and adopted a CTP, aligned with a well-below 2¬∞C pathway‚Äù._x000a_Progress: &quot;‚ÄúIn 2024 Achieved 100% traceability and monitoring of all field sourcing for soybeans in priority regions of Brazil subject to deforestation and land use change. Ceased use of coal in our facilities across Europe. Expanded regenerative agriculture programs to Canada and Poland. Achieved 19.7% reduction in Scope 1 and 2 and 6.7% in Scope 3 versus 2020 baseline.‚Äù&quot;"/>
    <n v="2030"/>
    <m/>
    <m/>
    <m/>
    <m/>
    <m/>
    <n v="0"/>
    <n v="0"/>
    <n v="0"/>
    <n v="0"/>
    <n v="0"/>
    <n v="1"/>
    <n v="0"/>
    <n v="1"/>
    <n v="0"/>
    <n v="0"/>
    <n v="0"/>
    <n v="0"/>
    <n v="0"/>
    <n v="0"/>
    <n v="0"/>
    <n v="0"/>
    <n v="0"/>
    <n v="0"/>
    <n v="0"/>
    <n v="0"/>
    <n v="0"/>
    <n v="0"/>
    <n v="0"/>
    <n v="1"/>
    <n v="0"/>
    <n v="0"/>
    <n v="1"/>
    <n v="0"/>
    <n v="1"/>
  </r>
  <r>
    <n v="280"/>
    <n v="261"/>
    <s v="Intel"/>
    <s v="Semiconductors and Other Electronic Components"/>
    <x v="5"/>
    <s v="U.S."/>
    <s v="North America"/>
    <s v="$53,101"/>
    <s v="$-18,756"/>
    <n v="-12.105"/>
    <s v="$196,485"/>
    <n v="108900"/>
    <n v="31"/>
    <s v="Y"/>
    <n v="2020"/>
    <n v="2030"/>
    <s v="N"/>
    <s v="N"/>
    <s v=""/>
    <s v=""/>
    <m/>
    <s v=""/>
    <s v=""/>
    <m/>
    <s v=""/>
    <s v=""/>
    <m/>
    <m/>
    <s v="Net zero"/>
    <s v="Net Zero"/>
    <s v=""/>
    <s v="N"/>
    <s v="Yes"/>
    <s v="Yes"/>
    <s v="Partial"/>
    <s v="1,2"/>
    <s v=""/>
    <m/>
    <m/>
    <m/>
    <s v="C"/>
    <s v="Y"/>
    <s v="1,2"/>
    <s v="'Achieve net zero by 2040 (Scope 1 and 2).' (p. 65, 2022-23 CSR Report)_x000a_'We expanded our commitment to net-zero GHG emissions and set a goal to achieve net-zero upstream Scope 3 GHG emissions by 2050.' (https://www.intel.com/content/www/us/en/environment/sustainability.html)"/>
    <n v="2040"/>
    <m/>
    <m/>
    <s v="Yes"/>
    <s v="Yes (unspecified)"/>
    <s v="No"/>
    <s v="N"/>
    <s v=""/>
    <s v=""/>
    <m/>
    <m/>
    <m/>
    <m/>
    <m/>
    <n v="0"/>
    <n v="1"/>
    <n v="0"/>
    <n v="1"/>
    <n v="0"/>
    <n v="0"/>
    <n v="0"/>
    <n v="0"/>
    <n v="0"/>
    <n v="0"/>
    <n v="0"/>
    <n v="0"/>
    <n v="0"/>
    <n v="1"/>
    <n v="0"/>
    <n v="0"/>
    <n v="0"/>
    <n v="0"/>
    <n v="0"/>
    <n v="0"/>
    <n v="1"/>
    <n v="1"/>
    <n v="0"/>
    <n v="0"/>
    <n v="0"/>
    <n v="1"/>
    <n v="1"/>
    <n v="0"/>
    <n v="0"/>
  </r>
  <r>
    <n v="281"/>
    <n v="275"/>
    <s v="Idemitsu Kosan"/>
    <s v="Petroleum Refining"/>
    <x v="3"/>
    <s v="Japan"/>
    <s v="Asia"/>
    <s v="$53,004.8"/>
    <s v="$682.6"/>
    <n v="-0.56799999999999995"/>
    <s v="$31,860.6"/>
    <n v="16449"/>
    <n v="31"/>
    <s v="N"/>
    <m/>
    <m/>
    <s v="N"/>
    <s v="N"/>
    <s v=""/>
    <s v=""/>
    <m/>
    <s v=""/>
    <s v=""/>
    <m/>
    <s v=""/>
    <s v=""/>
    <m/>
    <m/>
    <s v="Carbon neutral(ity)"/>
    <s v="Carbon Neutral"/>
    <s v="C"/>
    <s v="Y"/>
    <s v="Yes"/>
    <s v="Yes"/>
    <s v="Partial"/>
    <s v="1,2"/>
    <s v="The target values (target levels) and actual values for fiscal 2023 for each indicator are as follows:_x000a_2030: ‚ñ≤46% (compared to 2013)_x000a_2050: Carbon neutral (CN)_x000a_https://web.archive.org/web/20250728142015/https://www.idemitsu.com/en/sustainability/environment/carbon_neutrality/index.html"/>
    <n v="2050"/>
    <m/>
    <m/>
    <s v=""/>
    <s v="N"/>
    <s v=""/>
    <s v=""/>
    <m/>
    <m/>
    <m/>
    <s v="Not Specified"/>
    <s v="Yes (unspecified)"/>
    <s v="No"/>
    <s v="N"/>
    <s v=""/>
    <s v=""/>
    <m/>
    <m/>
    <m/>
    <m/>
    <m/>
    <n v="0"/>
    <n v="0"/>
    <n v="0"/>
    <n v="0"/>
    <n v="0"/>
    <n v="0"/>
    <n v="0"/>
    <n v="0"/>
    <n v="0"/>
    <n v="0"/>
    <n v="0"/>
    <n v="0"/>
    <n v="0"/>
    <n v="0"/>
    <n v="0"/>
    <n v="0"/>
    <n v="1"/>
    <n v="1"/>
    <n v="0"/>
    <n v="0"/>
    <n v="0"/>
    <n v="0"/>
    <n v="0"/>
    <n v="0"/>
    <n v="0"/>
    <n v="0"/>
    <n v="1"/>
    <n v="0"/>
    <n v="1"/>
  </r>
  <r>
    <n v="282"/>
    <n v="299"/>
    <s v="Oracle"/>
    <s v="Computer Software"/>
    <x v="5"/>
    <s v="U.S."/>
    <s v="North America"/>
    <s v="$52,961"/>
    <s v="$10,467"/>
    <n v="0.23100000000000001"/>
    <s v="$140,976"/>
    <n v="159000"/>
    <n v="19"/>
    <s v="N"/>
    <m/>
    <m/>
    <s v="N"/>
    <s v="N"/>
    <s v=""/>
    <s v=""/>
    <m/>
    <s v=""/>
    <s v=""/>
    <m/>
    <s v=""/>
    <s v=""/>
    <m/>
    <m/>
    <s v="Net zero"/>
    <s v="Net Zero"/>
    <s v=""/>
    <s v="N"/>
    <s v="Yes"/>
    <s v="Yes"/>
    <s v="Yes"/>
    <s v="1,2,3"/>
    <s v=""/>
    <m/>
    <m/>
    <m/>
    <s v="C,V"/>
    <s v="Y"/>
    <s v="1,2,3"/>
    <s v="&quot;Oracle has set a target to achieve net-zero emissions by 2050 and to halve the greenhouse gas emissions across our operations and supply chain by 2030, relative to a 2020 baseline. We remain committed to achieving 100% renewable energy match across our operations, aligned with the 1.5C science-based target scenario for Scope 1 and Scope 2 emissions. We also aim to reduce the environmental impact of the products that we sell&quot; (Source: 2024 CDP Corporate Questionnaire, Pg.29)_x000a__x000a__x000a__x000a_&quot;Oracle has set a target to achieve net-zero emissions by 2050 and to halve the greenhouse gas emissions across our operations and supply chain by 2030, relative to a 2020 baseline. This target has been approved by the Exponential Roadmap Initiative, an accredited partner of the United Nations‚Äô Race to Zero&quot; (Source: 2022 Social Impact Report, pg.98)_x000a__x000a__x000a_"/>
    <n v="2050"/>
    <m/>
    <m/>
    <s v="Not Specified"/>
    <s v="Not Specified"/>
    <s v="No"/>
    <s v="N"/>
    <s v=""/>
    <s v=""/>
    <m/>
    <m/>
    <m/>
    <m/>
    <m/>
    <n v="0"/>
    <n v="0"/>
    <n v="0"/>
    <n v="0"/>
    <n v="0"/>
    <n v="0"/>
    <n v="0"/>
    <n v="0"/>
    <n v="0"/>
    <n v="0"/>
    <n v="0"/>
    <n v="0"/>
    <n v="0"/>
    <n v="1"/>
    <n v="0"/>
    <n v="0"/>
    <n v="0"/>
    <n v="0"/>
    <n v="0"/>
    <n v="0"/>
    <n v="1"/>
    <n v="1"/>
    <n v="0"/>
    <n v="0"/>
    <n v="0"/>
    <n v="0"/>
    <n v="1"/>
    <n v="0"/>
    <n v="1"/>
  </r>
  <r>
    <n v="283"/>
    <n v="271"/>
    <s v="Tata Motors"/>
    <s v="Motor Vehicles &amp; Parts"/>
    <x v="7"/>
    <s v="India"/>
    <s v="Asia"/>
    <s v="$52,753.9"/>
    <s v="$3,292.2"/>
    <n v="-0.13200000000000001"/>
    <s v="$44,319.8"/>
    <n v="86259"/>
    <n v="16"/>
    <s v="Y"/>
    <n v="2016"/>
    <n v="2030"/>
    <s v="Y"/>
    <s v="N"/>
    <s v="Commitment removed"/>
    <s v=""/>
    <m/>
    <s v=""/>
    <s v=""/>
    <m/>
    <s v=""/>
    <s v=""/>
    <m/>
    <m/>
    <s v="Net zero"/>
    <s v="Net Zero"/>
    <s v=""/>
    <s v="N"/>
    <s v="Yes"/>
    <s v="Yes"/>
    <s v="Yes"/>
    <s v="1,2,3"/>
    <s v=""/>
    <m/>
    <m/>
    <m/>
    <s v="C,V"/>
    <s v="Y"/>
    <s v="1,2,3"/>
    <s v="Aalingana - meaning 'embrace' in Sanskrit, embodies the Tata Group's vision of a greener, cleaner, sustainable, and equitable future of our planet. _x000a__x000a_Our goal of achieving net zero by 2045 and our mission to secure the future through innovation reflect a steadfast commitment to integrating sustainability into our business strategy. This commitment is centered around three interlinked pillars: decarbonization, circularity, and the preservation of nature and biodiversity. (Tata-motor-IAR 2024-25, pg 78)"/>
    <n v="2045"/>
    <m/>
    <m/>
    <s v="Not Specified"/>
    <s v="Not Specified"/>
    <s v="No"/>
    <s v="N"/>
    <s v=""/>
    <s v=""/>
    <m/>
    <m/>
    <m/>
    <m/>
    <m/>
    <n v="0"/>
    <n v="1"/>
    <n v="0"/>
    <n v="1"/>
    <n v="0"/>
    <n v="0"/>
    <n v="0"/>
    <n v="0"/>
    <n v="0"/>
    <n v="0"/>
    <n v="0"/>
    <n v="0"/>
    <n v="0"/>
    <n v="1"/>
    <n v="0"/>
    <n v="0"/>
    <n v="0"/>
    <n v="0"/>
    <n v="0"/>
    <n v="0"/>
    <n v="1"/>
    <n v="1"/>
    <n v="0"/>
    <n v="0"/>
    <n v="0"/>
    <n v="0"/>
    <n v="1"/>
    <n v="0"/>
    <n v="1"/>
  </r>
  <r>
    <n v="284"/>
    <n v="427"/>
    <s v="Broadcom"/>
    <s v="Semiconductors"/>
    <x v="5"/>
    <s v="U.S."/>
    <s v="North America"/>
    <s v="$52,432"/>
    <s v="$5,895"/>
    <n v="-0.58099999999999996"/>
    <s v="$165,645"/>
    <n v="37000"/>
    <n v="3"/>
    <s v="N"/>
    <m/>
    <m/>
    <s v="Y"/>
    <s v="Y"/>
    <s v="Committed"/>
    <s v=""/>
    <n v="2030"/>
    <s v=""/>
    <s v=""/>
    <m/>
    <s v=""/>
    <s v=""/>
    <m/>
    <m/>
    <s v="No target"/>
    <s v="No Target"/>
    <s v=""/>
    <s v="N"/>
    <s v="Yes"/>
    <s v="Yes"/>
    <s v="Partial"/>
    <s v="1,2"/>
    <s v=""/>
    <m/>
    <m/>
    <m/>
    <s v=""/>
    <s v="N"/>
    <s v=""/>
    <s v=""/>
    <m/>
    <m/>
    <m/>
    <s v="Not Specified"/>
    <s v="Not Specified"/>
    <s v="No"/>
    <s v="Y"/>
    <s v="emission reduction "/>
    <n v="2030"/>
    <s v="https://api.broadcomfoundation.org/wp-content/uploads/2023/09/ESG-Report-2022.pdf"/>
    <m/>
    <m/>
    <m/>
    <m/>
    <n v="0"/>
    <n v="0"/>
    <n v="0"/>
    <n v="0"/>
    <n v="0"/>
    <n v="1"/>
    <n v="0"/>
    <n v="1"/>
    <n v="0"/>
    <n v="0"/>
    <n v="0"/>
    <n v="0"/>
    <n v="0"/>
    <n v="0"/>
    <n v="0"/>
    <n v="0"/>
    <n v="0"/>
    <n v="0"/>
    <n v="0"/>
    <n v="0"/>
    <n v="0"/>
    <n v="0"/>
    <n v="0"/>
    <n v="1"/>
    <n v="0"/>
    <n v="0"/>
    <n v="1"/>
    <n v="0"/>
    <n v="1"/>
  </r>
  <r>
    <n v="285"/>
    <n v="258"/>
    <s v="Bharat Petroleum"/>
    <s v="Petroleum Refining"/>
    <x v="3"/>
    <s v="India"/>
    <s v="Asia"/>
    <s v="$52,401"/>
    <s v="$1,577.7"/>
    <n v="-0.51400000000000001"/>
    <s v="$25,561.5"/>
    <n v="8750"/>
    <n v="22"/>
    <s v="N"/>
    <m/>
    <m/>
    <s v="N"/>
    <s v="N"/>
    <s v=""/>
    <s v=""/>
    <m/>
    <s v=""/>
    <s v=""/>
    <m/>
    <s v=""/>
    <s v=""/>
    <m/>
    <m/>
    <s v="Net zero"/>
    <s v="Net Zero"/>
    <s v=""/>
    <s v="N"/>
    <s v="Yes"/>
    <s v="Yes"/>
    <s v="No"/>
    <s v="1,2"/>
    <s v=""/>
    <m/>
    <m/>
    <m/>
    <s v="C"/>
    <s v="Y"/>
    <s v="1,2"/>
    <s v="We at BPCL are committed to scope one and two and aim to be net-zero by 2040. This strategic business unit is a part of it. We are seeing a shift from fossil fuels to renewable. India would be among the countries, which will continue to grow in fossil fuels, but we understand that it has to eventually move to clean energy,‚Äù informs Amit Garg, Executive Director, Renewable Energy, BPCL. BPCL has committed to offset emissions from its crude oil refining operations and from the energy it uses by 2040, referred to as scope one and two emissions._x000a_"/>
    <n v="2040"/>
    <m/>
    <m/>
    <s v="Not Specified"/>
    <s v="Yes (unspecified)"/>
    <s v="No"/>
    <s v="N"/>
    <s v=""/>
    <s v=""/>
    <m/>
    <m/>
    <m/>
    <m/>
    <m/>
    <n v="0"/>
    <n v="0"/>
    <n v="0"/>
    <n v="0"/>
    <n v="0"/>
    <n v="0"/>
    <n v="0"/>
    <n v="0"/>
    <n v="0"/>
    <n v="0"/>
    <n v="0"/>
    <n v="0"/>
    <n v="0"/>
    <n v="1"/>
    <n v="0"/>
    <n v="0"/>
    <n v="0"/>
    <n v="0"/>
    <n v="0"/>
    <n v="0"/>
    <n v="1"/>
    <n v="1"/>
    <n v="0"/>
    <n v="0"/>
    <n v="0"/>
    <n v="0"/>
    <n v="1"/>
    <n v="0"/>
    <n v="1"/>
  </r>
  <r>
    <n v="286"/>
    <n v="473"/>
    <s v="VTB Bank"/>
    <s v="Banks: Commercial and Savings"/>
    <x v="6"/>
    <s v="Russia"/>
    <s v="Europe"/>
    <s v="$51,825.5"/>
    <s v="$5,768.2"/>
    <n v="0.16900000000000001"/>
    <s v="$317,748.2"/>
    <n v="55545"/>
    <n v="5"/>
    <s v="N"/>
    <m/>
    <m/>
    <s v="N"/>
    <s v="N"/>
    <s v=""/>
    <s v=""/>
    <m/>
    <s v=""/>
    <s v=""/>
    <m/>
    <s v=""/>
    <s v=""/>
    <m/>
    <m/>
    <s v="No target"/>
    <s v="No Target"/>
    <s v=""/>
    <s v="N"/>
    <s v="Not Specified"/>
    <s v="Not Specified"/>
    <s v="Not Specified"/>
    <s v=""/>
    <s v=" The Bank is committed to achieving carbon neutrality in its operations by 2030."/>
    <n v="2030"/>
    <s v="https://www.vtb.com/about/press-center/news/2021-11-19-utverzhdena-strategiya-ustoychivogo-razvitiya-banka-vtb-na-2022-2025-gody"/>
    <m/>
    <s v=""/>
    <s v="N"/>
    <s v=""/>
    <s v=""/>
    <m/>
    <m/>
    <m/>
    <s v="Not Specified"/>
    <s v="Not Specified"/>
    <s v="No"/>
    <s v="N"/>
    <s v=""/>
    <s v=""/>
    <m/>
    <m/>
    <m/>
    <m/>
    <m/>
    <n v="0"/>
    <n v="0"/>
    <n v="0"/>
    <n v="0"/>
    <n v="0"/>
    <n v="0"/>
    <n v="0"/>
    <n v="0"/>
    <n v="0"/>
    <n v="0"/>
    <n v="0"/>
    <n v="0"/>
    <n v="0"/>
    <n v="0"/>
    <n v="0"/>
    <n v="0"/>
    <n v="0"/>
    <n v="0"/>
    <n v="0"/>
    <n v="0"/>
    <n v="0"/>
    <n v="0"/>
    <n v="0"/>
    <n v="0"/>
    <n v="0"/>
    <n v="0"/>
    <n v="0"/>
    <n v="0"/>
    <n v="1"/>
  </r>
  <r>
    <n v="287"/>
    <n v="263"/>
    <s v="Novartis"/>
    <s v="Pharmaceuticals"/>
    <x v="4"/>
    <s v="Switzerland"/>
    <s v="Europe"/>
    <s v="$51,722"/>
    <s v="$11,941"/>
    <n v="-0.19600000000000001"/>
    <s v="$102,246"/>
    <n v="75883"/>
    <n v="31"/>
    <s v="Y"/>
    <n v="2021"/>
    <n v="2025"/>
    <s v="Y"/>
    <s v="Y"/>
    <s v="Targets set"/>
    <s v="1.5Â°C"/>
    <n v="2030"/>
    <s v="Targets set"/>
    <s v="1.5Â°C"/>
    <n v="2040"/>
    <s v="Y"/>
    <s v="Targets set"/>
    <n v="2040"/>
    <m/>
    <s v="Net zero"/>
    <s v="Net Zero"/>
    <s v=""/>
    <s v="N"/>
    <s v="Yes"/>
    <s v="Yes"/>
    <s v="Yes"/>
    <s v="1,2,3"/>
    <s v=""/>
    <m/>
    <m/>
    <m/>
    <s v="C,V"/>
    <s v="Y"/>
    <s v="1,2,3"/>
    <s v="Become carbon neutral in our own operations (Scopes 1 and 2) by 2025. _x000a__x000a_Reduce water consumption in our own operations by half by 2025. _x000a__x000a_No water quality impacts from manufacturing effluents by 2025. "/>
    <n v="2040"/>
    <m/>
    <m/>
    <s v="Yes"/>
    <s v="Yes (nature-based removals e.g. Forestation, soil carbon enhancement)"/>
    <s v="No"/>
    <s v="N"/>
    <s v=""/>
    <s v=""/>
    <m/>
    <m/>
    <m/>
    <m/>
    <m/>
    <n v="0"/>
    <n v="1"/>
    <n v="0"/>
    <n v="1"/>
    <n v="0"/>
    <n v="1"/>
    <n v="0"/>
    <n v="1"/>
    <n v="0"/>
    <n v="0"/>
    <n v="1"/>
    <n v="0"/>
    <n v="0"/>
    <n v="1"/>
    <n v="0"/>
    <n v="0"/>
    <n v="0"/>
    <n v="0"/>
    <n v="0"/>
    <n v="0"/>
    <n v="1"/>
    <n v="1"/>
    <n v="0"/>
    <n v="0"/>
    <n v="0"/>
    <n v="1"/>
    <n v="1"/>
    <n v="0"/>
    <n v="0"/>
  </r>
  <r>
    <n v="288"/>
    <n v="221"/>
    <s v="Deere"/>
    <s v="Construction and Farm Machinery"/>
    <x v="8"/>
    <s v="U.S."/>
    <s v="North America"/>
    <s v="$51,716"/>
    <s v="$7,100"/>
    <n v="-0.30199999999999999"/>
    <s v="$107,320"/>
    <n v="55524"/>
    <n v="31"/>
    <s v="N"/>
    <m/>
    <m/>
    <s v="Y"/>
    <s v="Y"/>
    <s v="Targets set"/>
    <s v="1.5°C "/>
    <n v="2030"/>
    <s v=""/>
    <s v=""/>
    <m/>
    <s v=""/>
    <s v=""/>
    <m/>
    <m/>
    <s v="Zero emissions"/>
    <s v="Net Zero"/>
    <s v=""/>
    <s v="N"/>
    <s v="Yes"/>
    <s v="Yes"/>
    <s v="Partial"/>
    <s v="1,2"/>
    <s v=""/>
    <m/>
    <m/>
    <m/>
    <s v="C"/>
    <s v="Y"/>
    <s v="1,2"/>
    <s v="Deere has validated Science Based Targets to reduce its Scope 1 and 2 GHG emissions by an additional 50 percent by 2030, with fiscal year 2021 serving as the baseline. We‚Äôll aim to accomplish this through efficiency gains in operations and facilities processes, and by leveraging renewable electricity and fuels... 30% reduction in upstream and downstream CO2-e emissions (scope 3) by 2030."/>
    <n v="2050"/>
    <m/>
    <m/>
    <s v="Not Specified"/>
    <s v="Yes (unspecified)"/>
    <s v="No"/>
    <s v="N"/>
    <s v=""/>
    <s v=""/>
    <m/>
    <m/>
    <m/>
    <m/>
    <m/>
    <n v="0"/>
    <n v="0"/>
    <n v="0"/>
    <n v="0"/>
    <n v="0"/>
    <n v="1"/>
    <n v="0"/>
    <n v="1"/>
    <n v="0"/>
    <n v="0"/>
    <n v="0"/>
    <n v="0"/>
    <n v="0"/>
    <n v="1"/>
    <n v="0"/>
    <n v="0"/>
    <n v="0"/>
    <n v="0"/>
    <n v="0"/>
    <n v="0"/>
    <n v="1"/>
    <n v="1"/>
    <n v="0"/>
    <n v="0"/>
    <n v="0"/>
    <n v="0"/>
    <n v="1"/>
    <n v="0"/>
    <n v="1"/>
  </r>
  <r>
    <n v="289"/>
    <n v="213"/>
    <s v="Jinneng Holding Group"/>
    <s v="Mining, Crude-Oil Production"/>
    <x v="2"/>
    <s v="China"/>
    <s v="Asia"/>
    <s v="$51,443.4"/>
    <s v="$-352.7"/>
    <n v="-1.355"/>
    <s v="$148,694.4"/>
    <n v="423143"/>
    <n v="13"/>
    <s v="N"/>
    <m/>
    <m/>
    <s v="N"/>
    <s v="N"/>
    <s v=""/>
    <s v=""/>
    <m/>
    <s v=""/>
    <s v=""/>
    <m/>
    <s v=""/>
    <s v=""/>
    <m/>
    <m/>
    <s v=""/>
    <s v=""/>
    <s v=""/>
    <s v="N"/>
    <s v=""/>
    <s v=""/>
    <s v=""/>
    <s v=""/>
    <s v=""/>
    <m/>
    <m/>
    <m/>
    <s v=""/>
    <s v="N"/>
    <s v=""/>
    <s v=""/>
    <m/>
    <m/>
    <m/>
    <s v=""/>
    <s v=""/>
    <s v=""/>
    <s v="N"/>
    <s v=""/>
    <s v=""/>
    <m/>
    <m/>
    <m/>
    <m/>
    <m/>
    <n v="0"/>
    <n v="0"/>
    <n v="0"/>
    <n v="0"/>
    <n v="0"/>
    <n v="0"/>
    <n v="0"/>
    <n v="0"/>
    <n v="0"/>
    <n v="0"/>
    <n v="0"/>
    <n v="0"/>
    <n v="0"/>
    <n v="0"/>
    <n v="0"/>
    <n v="0"/>
    <n v="0"/>
    <n v="0"/>
    <n v="0"/>
    <n v="0"/>
    <n v="0"/>
    <n v="0"/>
    <n v="0"/>
    <n v="0"/>
    <n v="0"/>
    <n v="0"/>
    <n v="0"/>
    <n v="0"/>
    <n v="0"/>
  </r>
  <r>
    <n v="290"/>
    <n v="288"/>
    <s v="Nike"/>
    <s v="Apparel"/>
    <x v="0"/>
    <s v="U.S."/>
    <s v="North America"/>
    <s v="$51,362"/>
    <s v="$5,700"/>
    <n v="0.124"/>
    <s v="$38,110"/>
    <n v="79400"/>
    <n v="19"/>
    <s v="Y"/>
    <n v="2015"/>
    <n v="2025"/>
    <s v="Y"/>
    <s v="Y"/>
    <s v="Targets set"/>
    <s v="1.5°C "/>
    <n v="2030"/>
    <s v=""/>
    <s v=""/>
    <m/>
    <s v=""/>
    <s v=""/>
    <m/>
    <m/>
    <s v="Science-based target"/>
    <s v="Other Emission Reduction"/>
    <s v=""/>
    <s v="N"/>
    <s v="Yes"/>
    <s v="Yes"/>
    <s v="Partial"/>
    <s v="1,2"/>
    <s v=""/>
    <m/>
    <m/>
    <m/>
    <s v=""/>
    <s v="N"/>
    <s v=""/>
    <s v=""/>
    <m/>
    <m/>
    <m/>
    <s v="Not Specified"/>
    <s v="No"/>
    <s v="No"/>
    <s v="Y"/>
    <s v="&quot;NIKE set a science-based target (SBT) in FY19 to reduce our carbon footprint by 2030, including a 65% absolute reduction across our own operations (Scope 1 and 2 emissions) and 30% across our supply chain (Scope 3 emissions) from a 2015 baseline&quot; (Reducing Our Carbon Footprint website, https://archive.vn/TomVk)"/>
    <n v="2030"/>
    <m/>
    <m/>
    <m/>
    <m/>
    <m/>
    <n v="0"/>
    <n v="1"/>
    <n v="0"/>
    <n v="1"/>
    <n v="0"/>
    <n v="1"/>
    <n v="0"/>
    <n v="1"/>
    <n v="0"/>
    <n v="0"/>
    <n v="0"/>
    <n v="0"/>
    <n v="0"/>
    <n v="0"/>
    <n v="0"/>
    <n v="0"/>
    <n v="0"/>
    <n v="0"/>
    <n v="0"/>
    <n v="0"/>
    <n v="0"/>
    <n v="0"/>
    <n v="0"/>
    <n v="1"/>
    <n v="0"/>
    <n v="0"/>
    <n v="1"/>
    <n v="0"/>
    <n v="1"/>
  </r>
  <r>
    <n v="291"/>
    <n v="240"/>
    <s v="Dongfeng Motor"/>
    <s v="Motor Vehicles &amp; Parts"/>
    <x v="7"/>
    <s v="China"/>
    <s v="Asia"/>
    <s v="$51,309.3"/>
    <s v="$318.4"/>
    <n v="0"/>
    <s v="$63,972.3"/>
    <n v="118508"/>
    <n v="16"/>
    <s v="N"/>
    <m/>
    <m/>
    <s v="N"/>
    <s v="N"/>
    <s v=""/>
    <s v=""/>
    <m/>
    <s v=""/>
    <s v=""/>
    <m/>
    <s v=""/>
    <s v=""/>
    <m/>
    <m/>
    <s v="No target"/>
    <s v="No Target"/>
    <s v=""/>
    <s v="N"/>
    <s v="Yes"/>
    <s v="Yes"/>
    <m/>
    <s v="1,2"/>
    <s v="committed to national peak and neutrality targets with their own timeline"/>
    <n v="2050"/>
    <s v="https://etp.dfmc.com.cn/xydt/002002/20251022/d2f40072-fbc4-432c-a530-e1ff7f692c78.html"/>
    <m/>
    <s v=""/>
    <s v="N"/>
    <s v=""/>
    <s v=""/>
    <m/>
    <m/>
    <m/>
    <s v="Not Specified"/>
    <s v=""/>
    <s v=""/>
    <s v="N"/>
    <s v=""/>
    <s v=""/>
    <m/>
    <m/>
    <m/>
    <m/>
    <m/>
    <n v="0"/>
    <n v="0"/>
    <n v="0"/>
    <n v="0"/>
    <n v="0"/>
    <n v="0"/>
    <n v="0"/>
    <n v="0"/>
    <n v="0"/>
    <n v="0"/>
    <n v="0"/>
    <n v="0"/>
    <n v="0"/>
    <n v="0"/>
    <n v="0"/>
    <n v="0"/>
    <n v="0"/>
    <n v="0"/>
    <n v="0"/>
    <n v="0"/>
    <n v="0"/>
    <n v="0"/>
    <n v="0"/>
    <n v="0"/>
    <n v="0"/>
    <n v="0"/>
    <n v="0"/>
    <n v="0"/>
    <n v="1"/>
  </r>
  <r>
    <n v="292"/>
    <n v="314"/>
    <s v="Jingye Group"/>
    <s v="Metals"/>
    <x v="2"/>
    <s v="China"/>
    <s v="Asia"/>
    <s v="$51,224.6"/>
    <s v="$320.1"/>
    <n v="0.28599999999999998"/>
    <s v="$14,093.9"/>
    <n v="40000"/>
    <n v="5"/>
    <s v="N"/>
    <m/>
    <m/>
    <s v="N"/>
    <s v="N"/>
    <s v=""/>
    <s v=""/>
    <m/>
    <s v=""/>
    <s v=""/>
    <m/>
    <s v=""/>
    <s v=""/>
    <m/>
    <m/>
    <s v=""/>
    <s v=""/>
    <s v=""/>
    <s v="N"/>
    <s v=""/>
    <s v=""/>
    <s v=""/>
    <s v=""/>
    <s v=""/>
    <m/>
    <m/>
    <m/>
    <s v=""/>
    <s v="N"/>
    <s v=""/>
    <s v=""/>
    <m/>
    <m/>
    <m/>
    <s v=""/>
    <s v=""/>
    <s v=""/>
    <s v="N"/>
    <s v=""/>
    <s v=""/>
    <m/>
    <m/>
    <m/>
    <m/>
    <m/>
    <n v="0"/>
    <n v="0"/>
    <n v="0"/>
    <n v="0"/>
    <n v="0"/>
    <n v="0"/>
    <n v="0"/>
    <n v="0"/>
    <n v="0"/>
    <n v="0"/>
    <n v="0"/>
    <n v="0"/>
    <n v="0"/>
    <n v="0"/>
    <n v="0"/>
    <n v="0"/>
    <n v="0"/>
    <n v="0"/>
    <n v="0"/>
    <n v="0"/>
    <n v="0"/>
    <n v="0"/>
    <n v="0"/>
    <n v="0"/>
    <n v="0"/>
    <n v="0"/>
    <n v="0"/>
    <n v="0"/>
    <n v="0"/>
  </r>
  <r>
    <n v="293"/>
    <n v="252"/>
    <s v="Banco Bradesco"/>
    <s v="Banks: Commercial and Savings"/>
    <x v="6"/>
    <s v="Brazil"/>
    <s v="Latin America"/>
    <s v="$51,104.2"/>
    <s v="$3,201.6"/>
    <n v="0.122"/>
    <s v="$334,651.4"/>
    <n v="78644"/>
    <n v="29"/>
    <s v="N"/>
    <m/>
    <m/>
    <s v="N"/>
    <s v="N"/>
    <s v=""/>
    <s v=""/>
    <m/>
    <s v=""/>
    <s v=""/>
    <m/>
    <s v=""/>
    <s v=""/>
    <m/>
    <m/>
    <s v="Net zero"/>
    <s v="Net Zero"/>
    <s v=""/>
    <s v="N"/>
    <s v="Yes"/>
    <s v="Yes"/>
    <s v="Yes"/>
    <s v="1,2,3"/>
    <s v=""/>
    <m/>
    <m/>
    <m/>
    <s v="C,V"/>
    <s v="Y"/>
    <s v="1,2,3"/>
    <s v="Net Zero ‚Äì By 2050, we are_x000a_committed to having a carbon-neutral credit portfolio, aligned_x000a_with scientific scenarios and the_x000a_goals of the Paris Agreement (P155)_x000a_Since 2007, we have measured and_x000a_offset 100% of scope 1 and 2 operational_x000a_emissions. In 2019, we extended this_x000a_neutralization to scope 3 operational_x000a_emissions (p7)_x000a_"/>
    <n v="2050"/>
    <m/>
    <m/>
    <s v="Yes"/>
    <s v="Yes (unspecified)"/>
    <s v="No"/>
    <s v="N"/>
    <s v=""/>
    <s v=""/>
    <m/>
    <m/>
    <m/>
    <m/>
    <m/>
    <n v="0"/>
    <n v="0"/>
    <n v="0"/>
    <n v="0"/>
    <n v="0"/>
    <n v="0"/>
    <n v="0"/>
    <n v="0"/>
    <n v="0"/>
    <n v="0"/>
    <n v="0"/>
    <n v="0"/>
    <n v="0"/>
    <n v="1"/>
    <n v="0"/>
    <n v="0"/>
    <n v="0"/>
    <n v="0"/>
    <n v="0"/>
    <n v="0"/>
    <n v="1"/>
    <n v="1"/>
    <n v="0"/>
    <n v="0"/>
    <n v="0"/>
    <n v="1"/>
    <n v="1"/>
    <n v="0"/>
    <n v="0"/>
  </r>
  <r>
    <n v="294"/>
    <n v="298"/>
    <s v="Marubeni"/>
    <s v="Trading"/>
    <x v="6"/>
    <s v="Japan"/>
    <s v="Asia"/>
    <s v="$51,101.8"/>
    <s v="$3,299.3"/>
    <n v="1.2E-2"/>
    <s v="$61,391.5"/>
    <n v="55489"/>
    <n v="31"/>
    <s v="N"/>
    <m/>
    <m/>
    <s v="N"/>
    <s v="N"/>
    <s v=""/>
    <s v=""/>
    <m/>
    <s v=""/>
    <s v=""/>
    <m/>
    <s v=""/>
    <s v=""/>
    <m/>
    <m/>
    <s v="Net zero"/>
    <s v="Net Zero"/>
    <s v=""/>
    <s v="N"/>
    <s v="Yes"/>
    <s v="Yes"/>
    <s v="Yes"/>
    <s v="1,2,3"/>
    <s v=""/>
    <m/>
    <m/>
    <m/>
    <s v="C,V"/>
    <s v="Y"/>
    <s v="1,2,3"/>
    <s v="&quot;Achieve net-zero GHG emissions by 2050 based on the Marubeni Long-Term Vision on Climate Change&quot;"/>
    <n v="2050"/>
    <m/>
    <m/>
    <s v="Not Specified"/>
    <s v="Not Specified"/>
    <s v="No"/>
    <s v="N"/>
    <s v=""/>
    <s v=""/>
    <m/>
    <m/>
    <m/>
    <m/>
    <m/>
    <n v="0"/>
    <n v="0"/>
    <n v="0"/>
    <n v="0"/>
    <n v="0"/>
    <n v="0"/>
    <n v="0"/>
    <n v="0"/>
    <n v="0"/>
    <n v="0"/>
    <n v="0"/>
    <n v="0"/>
    <n v="0"/>
    <n v="1"/>
    <n v="0"/>
    <n v="0"/>
    <n v="0"/>
    <n v="0"/>
    <n v="0"/>
    <n v="0"/>
    <n v="1"/>
    <n v="1"/>
    <n v="0"/>
    <n v="0"/>
    <n v="0"/>
    <n v="0"/>
    <n v="1"/>
    <n v="0"/>
    <n v="1"/>
  </r>
  <r>
    <n v="295"/>
    <n v="285"/>
    <s v="Shaanxi Yanchang Petroleum (Group)"/>
    <s v="Mining, Crude-Oil Production"/>
    <x v="2"/>
    <s v="China"/>
    <s v="Asia"/>
    <s v="$51,062.7"/>
    <s v="$1,026.1"/>
    <n v="2.9000000000000001E-2"/>
    <s v="$69,286.3"/>
    <n v="126108"/>
    <n v="13"/>
    <s v="N"/>
    <m/>
    <m/>
    <s v="N"/>
    <s v="N"/>
    <s v=""/>
    <s v=""/>
    <m/>
    <s v=""/>
    <s v=""/>
    <m/>
    <s v=""/>
    <s v=""/>
    <m/>
    <m/>
    <s v=""/>
    <s v=""/>
    <s v=""/>
    <s v="N"/>
    <s v=""/>
    <s v=""/>
    <s v=""/>
    <s v=""/>
    <s v=""/>
    <m/>
    <m/>
    <m/>
    <s v=""/>
    <s v="N"/>
    <s v=""/>
    <s v=""/>
    <m/>
    <m/>
    <m/>
    <s v=""/>
    <s v=""/>
    <s v=""/>
    <s v="N"/>
    <s v=""/>
    <s v=""/>
    <m/>
    <m/>
    <m/>
    <m/>
    <m/>
    <n v="0"/>
    <n v="0"/>
    <n v="0"/>
    <n v="0"/>
    <n v="0"/>
    <n v="0"/>
    <n v="0"/>
    <n v="0"/>
    <n v="0"/>
    <n v="0"/>
    <n v="0"/>
    <n v="0"/>
    <n v="0"/>
    <n v="0"/>
    <n v="0"/>
    <n v="0"/>
    <n v="0"/>
    <n v="0"/>
    <n v="0"/>
    <n v="0"/>
    <n v="0"/>
    <n v="0"/>
    <n v="0"/>
    <n v="0"/>
    <n v="0"/>
    <n v="0"/>
    <n v="0"/>
    <n v="0"/>
    <n v="0"/>
  </r>
  <r>
    <n v="296"/>
    <n v="274"/>
    <s v="Deutsche Bahn"/>
    <s v="Railroads"/>
    <x v="12"/>
    <s v="Germany"/>
    <s v="Europe"/>
    <s v="$50,972.2"/>
    <s v="$-844.6"/>
    <n v="0"/>
    <s v="$86,868.9"/>
    <n v="296662"/>
    <n v="31"/>
    <s v="N"/>
    <m/>
    <m/>
    <s v="Y"/>
    <s v="Y"/>
    <s v="Targets set"/>
    <s v="1.5°C "/>
    <n v="2034"/>
    <s v="Targets set"/>
    <s v="1.5°C "/>
    <n v="2040"/>
    <s v="Y"/>
    <s v="Targets set"/>
    <n v="2040"/>
    <m/>
    <s v="Net zero"/>
    <s v="Net Zero"/>
    <s v=""/>
    <s v="N"/>
    <s v="Yes"/>
    <s v="Yes"/>
    <s v="Yes"/>
    <s v="1,2,3"/>
    <s v=""/>
    <m/>
    <m/>
    <m/>
    <s v="C,V"/>
    <s v="Y"/>
    <s v="1,2,3"/>
    <s v="&quot;Our initial Transition Plan describes the progress made to date as well as our plan to reach net zero by 2050, and is part of Deutsche Bank's NZBA commitment.&quot;"/>
    <n v="2050"/>
    <m/>
    <m/>
    <s v="Yes"/>
    <s v="Not Specified"/>
    <s v="No"/>
    <s v="N"/>
    <s v=""/>
    <s v=""/>
    <m/>
    <m/>
    <m/>
    <m/>
    <m/>
    <n v="0"/>
    <n v="0"/>
    <n v="0"/>
    <n v="0"/>
    <n v="0"/>
    <n v="0"/>
    <n v="1"/>
    <n v="1"/>
    <n v="0"/>
    <n v="0"/>
    <n v="1"/>
    <n v="0"/>
    <n v="0"/>
    <n v="1"/>
    <n v="0"/>
    <n v="0"/>
    <n v="0"/>
    <n v="0"/>
    <n v="0"/>
    <n v="0"/>
    <n v="1"/>
    <n v="1"/>
    <n v="0"/>
    <n v="0"/>
    <n v="0"/>
    <n v="1"/>
    <n v="1"/>
    <n v="0"/>
    <n v="0"/>
  </r>
  <r>
    <n v="297"/>
    <n v="397"/>
    <s v="Xiaomi"/>
    <s v="Internet Services and Retailing"/>
    <x v="0"/>
    <s v="China"/>
    <s v="Asia"/>
    <s v="$50,854.5"/>
    <s v="$3,288.1"/>
    <n v="0.33200000000000002"/>
    <s v="$55,232.1"/>
    <n v="43688"/>
    <n v="7"/>
    <s v="N"/>
    <m/>
    <m/>
    <s v="N"/>
    <s v="N"/>
    <s v=""/>
    <s v=""/>
    <m/>
    <s v=""/>
    <s v=""/>
    <m/>
    <s v=""/>
    <s v=""/>
    <m/>
    <m/>
    <s v="Carbon neutral(ity)"/>
    <s v="Carbon Neutral"/>
    <s v="C,V"/>
    <s v="Y"/>
    <s v="Yes"/>
    <s v="Yes"/>
    <s v="Yes"/>
    <s v="1,2,3"/>
    <s v="By no later than 2030, reduce GHG emissions from our main operating segments to 30% of the base year level...By 2040, achieve carbon neutrality in our own operations of existing business segments, use 100% clean heat in our own operations, and use 100% renewable energy. (Cf. 2023 ESG report, p. 35) _x000a__x000a_By no later than 2030, reduce GHG emissions from our main operating segments by at least 70% from the base_x000a_year level...By no later than 2040, reduce GHG emissions from our main operating segments by at least 98% from the base year level, with pre-conditions in place to achieve net zero emission. (Cf. 2022 ESG report, p. 111)_x000a_Main operating segments: Smartphone, IoT and Lifestyle products, Internet Services, and others (same scope as the operating segments stated in the 2022 Annual Report)."/>
    <n v="2040"/>
    <m/>
    <m/>
    <s v=""/>
    <s v="N"/>
    <s v=""/>
    <s v=""/>
    <m/>
    <m/>
    <m/>
    <s v="Not Specified"/>
    <s v="Yes (nature-based removals e.g. Forestation, soil carbon enhancement)"/>
    <s v="No"/>
    <s v="N"/>
    <s v=""/>
    <s v=""/>
    <m/>
    <m/>
    <m/>
    <m/>
    <m/>
    <n v="0"/>
    <n v="0"/>
    <n v="0"/>
    <n v="0"/>
    <n v="0"/>
    <n v="0"/>
    <n v="0"/>
    <n v="0"/>
    <n v="0"/>
    <n v="0"/>
    <n v="0"/>
    <n v="0"/>
    <n v="0"/>
    <n v="0"/>
    <n v="0"/>
    <n v="0"/>
    <n v="1"/>
    <n v="1"/>
    <n v="0"/>
    <n v="0"/>
    <n v="0"/>
    <n v="0"/>
    <n v="0"/>
    <n v="0"/>
    <n v="0"/>
    <n v="0"/>
    <n v="1"/>
    <n v="0"/>
    <n v="1"/>
  </r>
  <r>
    <n v="298"/>
    <n v="337"/>
    <s v="Crédit Mutuel Group"/>
    <s v="Diversified Financials"/>
    <x v="6"/>
    <s v="France"/>
    <s v="Europe"/>
    <s v="$50,619.7"/>
    <s v="$4,264.1"/>
    <n v="1E-3"/>
    <s v="$965,219.5"/>
    <n v="72352"/>
    <n v="2"/>
    <s v="N"/>
    <m/>
    <m/>
    <s v="N"/>
    <s v="N"/>
    <s v=""/>
    <s v=""/>
    <m/>
    <s v=""/>
    <s v=""/>
    <m/>
    <s v=""/>
    <s v=""/>
    <m/>
    <m/>
    <s v=""/>
    <s v=""/>
    <s v=""/>
    <s v="N"/>
    <s v=""/>
    <s v=""/>
    <s v=""/>
    <s v=""/>
    <s v=""/>
    <m/>
    <s v="https://www.creditmutuel.com/en/deploying-our-csr-approach/our-csr-commitments.html"/>
    <m/>
    <s v=""/>
    <s v="Y"/>
    <s v=""/>
    <s v=""/>
    <n v="2050"/>
    <s v="Our CSR commitments | Crédit Mutuel group"/>
    <s v="Led by the banking sector in coordination with the United Nations Environment Programme Finance Initiative (UNEP-FI), the Net-Zero Banking Alliance works to achieve the Paris Agreement carbon neutrality target, aiming to align bank portfolio-related emissions with pathways to net zero greenhouse gas emissions by 2050."/>
    <s v="Not Specified"/>
    <s v=""/>
    <s v=""/>
    <s v="N"/>
    <s v=""/>
    <s v=""/>
    <m/>
    <m/>
    <m/>
    <m/>
    <m/>
    <n v="0"/>
    <n v="0"/>
    <n v="0"/>
    <n v="0"/>
    <n v="0"/>
    <n v="0"/>
    <n v="0"/>
    <n v="0"/>
    <n v="0"/>
    <n v="0"/>
    <n v="0"/>
    <n v="0"/>
    <n v="0"/>
    <n v="1"/>
    <n v="0"/>
    <n v="0"/>
    <n v="0"/>
    <n v="0"/>
    <n v="0"/>
    <n v="0"/>
    <n v="1"/>
    <n v="1"/>
    <n v="0"/>
    <n v="0"/>
    <n v="0"/>
    <n v="0"/>
    <n v="1"/>
    <n v="0"/>
    <n v="1"/>
  </r>
  <r>
    <n v="299"/>
    <n v="293"/>
    <s v="Louis Dreyfus"/>
    <s v="Food Production"/>
    <x v="11"/>
    <s v="Netherlands"/>
    <s v="Europe"/>
    <s v="$50,589"/>
    <s v="$726"/>
    <n v="-0.28299999999999997"/>
    <s v="$24,739"/>
    <n v="17123"/>
    <n v="12"/>
    <s v="N"/>
    <m/>
    <m/>
    <s v="N"/>
    <s v="N"/>
    <s v=""/>
    <s v=""/>
    <m/>
    <s v=""/>
    <s v=""/>
    <m/>
    <s v=""/>
    <s v=""/>
    <m/>
    <m/>
    <s v="Emissions reduction target"/>
    <s v="Other Emission Reduction"/>
    <s v=""/>
    <s v="N"/>
    <s v="Yes"/>
    <s v="Yes"/>
    <s v="No"/>
    <s v="1,2"/>
    <s v=""/>
    <m/>
    <m/>
    <m/>
    <s v=""/>
    <s v="N"/>
    <s v=""/>
    <s v=""/>
    <m/>
    <m/>
    <m/>
    <s v="Yes"/>
    <s v="Not Specified"/>
    <s v="No"/>
    <s v="Y"/>
    <s v="Our Targets - Our Operations: Reduce our absolute Scope 1 &amp; 2 GHG emissions by 33.6% by 2030, from a 2022 baseline."/>
    <n v="2030"/>
    <m/>
    <m/>
    <m/>
    <m/>
    <m/>
    <n v="0"/>
    <n v="0"/>
    <n v="0"/>
    <n v="0"/>
    <n v="0"/>
    <n v="0"/>
    <n v="0"/>
    <n v="0"/>
    <n v="0"/>
    <n v="0"/>
    <n v="0"/>
    <n v="0"/>
    <n v="0"/>
    <n v="0"/>
    <n v="0"/>
    <n v="0"/>
    <n v="0"/>
    <n v="0"/>
    <n v="0"/>
    <n v="0"/>
    <n v="0"/>
    <n v="0"/>
    <n v="0"/>
    <n v="1"/>
    <n v="0"/>
    <n v="1"/>
    <n v="0"/>
    <n v="0"/>
    <n v="0"/>
  </r>
  <r>
    <n v="300"/>
    <n v="280"/>
    <s v="Liberty Mutual Insurance Group"/>
    <s v="Insurance: Property and Casualty (Stock)"/>
    <x v="6"/>
    <s v="U.S."/>
    <s v="North America"/>
    <s v="$50,429"/>
    <s v="$4,383"/>
    <n v="19.577999999999999"/>
    <s v="$166,695"/>
    <n v="40000"/>
    <n v="31"/>
    <s v="N"/>
    <m/>
    <m/>
    <s v="N"/>
    <s v="N"/>
    <s v=""/>
    <s v=""/>
    <m/>
    <s v=""/>
    <s v=""/>
    <m/>
    <s v=""/>
    <s v=""/>
    <m/>
    <m/>
    <s v="Emissions reduction target"/>
    <s v="Other Emission Reduction"/>
    <s v=""/>
    <s v="N"/>
    <s v="Yes"/>
    <s v="Yes"/>
    <s v="No"/>
    <s v="1,2"/>
    <s v=""/>
    <m/>
    <m/>
    <m/>
    <s v=""/>
    <s v="N"/>
    <s v=""/>
    <s v=""/>
    <m/>
    <m/>
    <m/>
    <s v="Not Specified"/>
    <s v="Not Specified"/>
    <s v="No"/>
    <s v="Y"/>
    <s v="The company has made an announcement saying they already achieved the commitment to reduce 50% of emissions of Scope 1 and 2 and are now working to reduce 65% by 2030._x000a_https://www.libertymutualgroup.com/documents/signature-lm-esg-carbon-reduction.pdf"/>
    <n v="2030"/>
    <m/>
    <m/>
    <m/>
    <m/>
    <m/>
    <n v="0"/>
    <n v="0"/>
    <n v="0"/>
    <n v="0"/>
    <n v="0"/>
    <n v="0"/>
    <n v="0"/>
    <n v="0"/>
    <n v="0"/>
    <n v="0"/>
    <n v="0"/>
    <n v="0"/>
    <n v="0"/>
    <n v="0"/>
    <n v="0"/>
    <n v="0"/>
    <n v="0"/>
    <n v="0"/>
    <n v="0"/>
    <n v="0"/>
    <n v="0"/>
    <n v="0"/>
    <n v="0"/>
    <n v="1"/>
    <n v="0"/>
    <n v="0"/>
    <n v="0"/>
    <n v="0"/>
    <n v="1"/>
  </r>
  <r>
    <n v="301"/>
    <n v="286"/>
    <s v="Bayer"/>
    <s v="Chemicals"/>
    <x v="13"/>
    <s v="Germany"/>
    <s v="Europe"/>
    <s v="$50,401.2"/>
    <s v="$-2,759.8"/>
    <n v="0"/>
    <s v="$114,775.3"/>
    <n v="92815"/>
    <n v="31"/>
    <s v="N"/>
    <m/>
    <m/>
    <s v="Y"/>
    <s v="Y"/>
    <s v="Targets set"/>
    <s v="1.5°C "/>
    <n v="2029"/>
    <s v="Targets set"/>
    <s v="1.5°C "/>
    <n v="2050"/>
    <s v="Y"/>
    <s v="Targets set"/>
    <n v="2050"/>
    <m/>
    <s v="Net zero"/>
    <s v="Net Zero"/>
    <s v=""/>
    <s v="N"/>
    <s v="Yes"/>
    <s v="Yes"/>
    <s v="Yes"/>
    <s v="1,2,3"/>
    <s v=""/>
    <m/>
    <m/>
    <m/>
    <s v="C,V"/>
    <s v="Y"/>
    <s v="1,2,3"/>
    <s v="We have also committed to achieve &quot;net-zero&quot; greenhouse gas (GHG) emissions across our value chain by 2050. "/>
    <n v="2050"/>
    <m/>
    <m/>
    <s v="Not Specified"/>
    <s v="Yes (nature-based removals e.g. Forestation, soil carbon enhancement)"/>
    <s v="No"/>
    <s v="N"/>
    <s v=""/>
    <s v=""/>
    <m/>
    <m/>
    <m/>
    <m/>
    <m/>
    <n v="0"/>
    <n v="0"/>
    <n v="0"/>
    <n v="0"/>
    <n v="0"/>
    <n v="1"/>
    <n v="0"/>
    <n v="1"/>
    <n v="0"/>
    <n v="0"/>
    <n v="1"/>
    <n v="0"/>
    <n v="0"/>
    <n v="1"/>
    <n v="0"/>
    <n v="0"/>
    <n v="0"/>
    <n v="0"/>
    <n v="0"/>
    <n v="0"/>
    <n v="1"/>
    <n v="1"/>
    <n v="0"/>
    <n v="0"/>
    <n v="0"/>
    <n v="0"/>
    <n v="1"/>
    <n v="0"/>
    <n v="1"/>
  </r>
  <r>
    <n v="302"/>
    <n v="284"/>
    <s v="Saint-Gobain"/>
    <s v="Building Materials, Glass"/>
    <x v="14"/>
    <s v="France"/>
    <s v="Europe"/>
    <s v="$50,363.4"/>
    <s v="$3,075.6"/>
    <n v="5.3999999999999999E-2"/>
    <s v="$63,903.5"/>
    <n v="158413"/>
    <n v="31"/>
    <s v="N"/>
    <m/>
    <m/>
    <s v="Y"/>
    <s v="Y"/>
    <s v="Targets set"/>
    <s v="1.5°C "/>
    <n v="2030"/>
    <s v="Targets set"/>
    <s v="1.5°C "/>
    <n v="2050"/>
    <s v="Y"/>
    <s v="Targets set"/>
    <n v="2050"/>
    <m/>
    <s v="Net zero"/>
    <s v="Net Zero"/>
    <s v=""/>
    <s v="N"/>
    <s v="Yes"/>
    <s v="Yes"/>
    <s v="Yes"/>
    <s v="1,2,3"/>
    <s v=""/>
    <m/>
    <m/>
    <m/>
    <s v="C,V"/>
    <s v="Y"/>
    <s v="1,2,3"/>
    <s v="Saint-Gobain commits to reduce absolute scope 1 and 2 GHG emissions 33% by 2030 from a 2017 base year. Saint-Gobain also commits to reduce absolute scope 3 GHG emissions ‚Ä¶ 16% within the same timeframe. Saint-Gobain further commits to reduce absolute scope 1, 2 and 3 GHG emissions 90% by 2050 from a 2017 base year."/>
    <n v="2050"/>
    <m/>
    <m/>
    <s v="No"/>
    <s v="Yes (unspecified)"/>
    <s v="No"/>
    <s v="N"/>
    <s v=""/>
    <s v=""/>
    <m/>
    <m/>
    <m/>
    <m/>
    <m/>
    <n v="0"/>
    <n v="0"/>
    <n v="0"/>
    <n v="0"/>
    <n v="0"/>
    <n v="1"/>
    <n v="0"/>
    <n v="1"/>
    <n v="0"/>
    <n v="0"/>
    <n v="1"/>
    <n v="0"/>
    <n v="0"/>
    <n v="1"/>
    <n v="0"/>
    <n v="0"/>
    <n v="0"/>
    <n v="0"/>
    <n v="0"/>
    <n v="0"/>
    <n v="1"/>
    <n v="1"/>
    <n v="0"/>
    <n v="0"/>
    <n v="0"/>
    <n v="0"/>
    <n v="1"/>
    <n v="1"/>
    <n v="0"/>
  </r>
  <r>
    <n v="303"/>
    <n v="250"/>
    <s v="Contemporary Amperex Technology"/>
    <s v="Motor Vehicles &amp; Parts"/>
    <x v="7"/>
    <s v="China"/>
    <s v="Asia"/>
    <s v="$50,313.4"/>
    <s v="$7,052.6"/>
    <n v="0.13200000000000001"/>
    <s v="$107,771.7"/>
    <n v="131988"/>
    <n v="3"/>
    <s v="N"/>
    <m/>
    <m/>
    <s v="N"/>
    <s v="N"/>
    <s v=""/>
    <s v=""/>
    <m/>
    <s v=""/>
    <s v=""/>
    <m/>
    <s v=""/>
    <s v=""/>
    <m/>
    <m/>
    <s v="No target"/>
    <s v="No Target"/>
    <s v=""/>
    <s v="N"/>
    <s v="Yes"/>
    <s v="Yes"/>
    <m/>
    <s v="1,2"/>
    <s v="Carbon neutrality in core operations by 2025”; “across entire supply chain by 2035"/>
    <n v="2035"/>
    <s v="https://www.catl.com/en/news/6014.html"/>
    <m/>
    <s v=""/>
    <s v="N"/>
    <s v=""/>
    <s v=""/>
    <m/>
    <m/>
    <m/>
    <s v="Not Specified"/>
    <s v=""/>
    <s v=""/>
    <s v="N"/>
    <s v=""/>
    <s v=""/>
    <m/>
    <m/>
    <m/>
    <m/>
    <m/>
    <n v="0"/>
    <n v="0"/>
    <n v="0"/>
    <n v="0"/>
    <n v="0"/>
    <n v="0"/>
    <n v="0"/>
    <n v="0"/>
    <n v="0"/>
    <n v="0"/>
    <n v="0"/>
    <n v="0"/>
    <n v="0"/>
    <n v="0"/>
    <n v="0"/>
    <n v="0"/>
    <n v="0"/>
    <n v="0"/>
    <n v="0"/>
    <n v="0"/>
    <n v="0"/>
    <n v="0"/>
    <n v="0"/>
    <n v="0"/>
    <n v="0"/>
    <n v="0"/>
    <n v="0"/>
    <n v="0"/>
    <n v="1"/>
  </r>
  <r>
    <n v="304"/>
    <n v="311"/>
    <s v="Plains GP Holdings"/>
    <s v="Pipelines"/>
    <x v="1"/>
    <s v="U.S."/>
    <s v="North America"/>
    <s v="$50,073"/>
    <s v="$103"/>
    <n v="-0.48"/>
    <s v="$27,756"/>
    <n v="4200"/>
    <n v="10"/>
    <s v="N"/>
    <m/>
    <m/>
    <s v="N"/>
    <s v="N"/>
    <s v=""/>
    <s v=""/>
    <m/>
    <s v=""/>
    <s v=""/>
    <m/>
    <s v=""/>
    <s v=""/>
    <m/>
    <m/>
    <s v=""/>
    <s v=""/>
    <s v=""/>
    <s v="N"/>
    <s v=""/>
    <s v=""/>
    <s v=""/>
    <s v=""/>
    <s v=""/>
    <m/>
    <m/>
    <m/>
    <s v=""/>
    <s v="N"/>
    <s v=""/>
    <s v=""/>
    <m/>
    <m/>
    <m/>
    <s v=""/>
    <s v=""/>
    <s v=""/>
    <s v="N"/>
    <s v=""/>
    <s v=""/>
    <m/>
    <m/>
    <m/>
    <m/>
    <m/>
    <n v="0"/>
    <n v="0"/>
    <n v="0"/>
    <n v="0"/>
    <n v="0"/>
    <n v="0"/>
    <n v="0"/>
    <n v="0"/>
    <n v="0"/>
    <n v="0"/>
    <n v="0"/>
    <n v="0"/>
    <n v="0"/>
    <n v="0"/>
    <n v="0"/>
    <n v="0"/>
    <n v="0"/>
    <n v="0"/>
    <n v="0"/>
    <n v="0"/>
    <n v="0"/>
    <n v="0"/>
    <n v="0"/>
    <n v="0"/>
    <n v="0"/>
    <n v="0"/>
    <n v="0"/>
    <n v="0"/>
    <n v="0"/>
  </r>
  <r>
    <n v="305"/>
    <n v="327"/>
    <s v="Talanx"/>
    <s v="Insurance: Property and Casualty (Stock)"/>
    <x v="6"/>
    <s v="Germany"/>
    <s v="Europe"/>
    <s v="$50,017.3"/>
    <s v="$2,138"/>
    <n v="0.251"/>
    <s v="$186,807.8"/>
    <n v="29976"/>
    <n v="12"/>
    <s v="N"/>
    <m/>
    <m/>
    <s v="N"/>
    <s v="N"/>
    <s v=""/>
    <s v=""/>
    <m/>
    <s v=""/>
    <s v=""/>
    <m/>
    <s v=""/>
    <s v=""/>
    <m/>
    <m/>
    <s v="Net zero"/>
    <s v="Net Zero"/>
    <s v=""/>
    <s v="N"/>
    <s v="Yes"/>
    <s v="Yes"/>
    <s v="Yes"/>
    <s v="1,2,3"/>
    <s v=""/>
    <m/>
    <m/>
    <m/>
    <s v="C,V"/>
    <s v="Y"/>
    <s v="1,2,3"/>
    <s v="he Talanx Group is pursuing the ambition of reaching net zero emissions by 2050 in its insurance and investment portfolio.&quot; (p 104 of 2024 Annual Report)_x000a__x000a_Note: in their own operations, their goal is to be GHG neutral by 2030"/>
    <n v="2050"/>
    <m/>
    <m/>
    <s v="Yes"/>
    <s v="Yes (nature-based removals e.g. Forestation, soil carbon enhancement)"/>
    <s v="No"/>
    <s v="N"/>
    <s v=""/>
    <s v=""/>
    <m/>
    <m/>
    <m/>
    <m/>
    <m/>
    <n v="0"/>
    <n v="0"/>
    <n v="0"/>
    <n v="0"/>
    <n v="0"/>
    <n v="0"/>
    <n v="0"/>
    <n v="0"/>
    <n v="0"/>
    <n v="0"/>
    <n v="0"/>
    <n v="0"/>
    <n v="0"/>
    <n v="1"/>
    <n v="0"/>
    <n v="0"/>
    <n v="0"/>
    <n v="0"/>
    <n v="0"/>
    <n v="0"/>
    <n v="1"/>
    <n v="1"/>
    <n v="0"/>
    <n v="0"/>
    <n v="0"/>
    <n v="1"/>
    <n v="1"/>
    <n v="0"/>
    <n v="0"/>
  </r>
  <r>
    <n v="306"/>
    <n v="315"/>
    <s v="UniCredit Group"/>
    <s v="Banks: Commercial and Savings"/>
    <x v="6"/>
    <s v="Italy"/>
    <s v="Europe"/>
    <s v="$49,962.2"/>
    <s v="$10,510.4"/>
    <n v="2.3E-2"/>
    <s v="$811,766.4"/>
    <n v="69722"/>
    <n v="28"/>
    <s v="N"/>
    <m/>
    <m/>
    <s v="N"/>
    <s v="N"/>
    <s v=""/>
    <s v=""/>
    <m/>
    <s v=""/>
    <s v=""/>
    <m/>
    <s v=""/>
    <s v=""/>
    <m/>
    <m/>
    <s v="Net zero"/>
    <s v="Net Zero"/>
    <s v=""/>
    <s v="N"/>
    <s v="Yes"/>
    <s v="Yes"/>
    <s v="Yes"/>
    <s v="1,2,3"/>
    <s v=""/>
    <m/>
    <m/>
    <m/>
    <s v="C,V"/>
    <s v="Y"/>
    <s v="1,2,3"/>
    <s v="We are striving to reduce our direct and indirect environmental impacts while supporting Europe‚Äôs green transition. In this context, we committed to Net Zero in October 2021 when we joined the Net Zero Banking Alliance (NZBA), targeting Net Zero on our own emissions by 2030 and on financed emissions by 2050. (pg.60)"/>
    <n v="2050"/>
    <m/>
    <m/>
    <s v="Not Specified"/>
    <s v="Not Specified"/>
    <s v="No"/>
    <s v="N"/>
    <s v=""/>
    <s v=""/>
    <m/>
    <m/>
    <m/>
    <m/>
    <m/>
    <n v="0"/>
    <n v="0"/>
    <n v="0"/>
    <n v="0"/>
    <n v="0"/>
    <n v="0"/>
    <n v="0"/>
    <n v="0"/>
    <n v="0"/>
    <n v="0"/>
    <n v="0"/>
    <n v="0"/>
    <n v="0"/>
    <n v="1"/>
    <n v="0"/>
    <n v="0"/>
    <n v="0"/>
    <n v="0"/>
    <n v="0"/>
    <n v="0"/>
    <n v="1"/>
    <n v="1"/>
    <n v="0"/>
    <n v="0"/>
    <n v="0"/>
    <n v="0"/>
    <n v="1"/>
    <n v="0"/>
    <n v="1"/>
  </r>
  <r>
    <n v="307"/>
    <n v="282"/>
    <s v="Volvo"/>
    <s v="Construction and Farm Machinery"/>
    <x v="8"/>
    <s v="Sweden"/>
    <s v="Europe"/>
    <s v="$49,826.5"/>
    <s v="$4,765.8"/>
    <n v="1.4999999999999999E-2"/>
    <s v="$64,681.6"/>
    <n v="92690"/>
    <n v="31"/>
    <s v="N"/>
    <m/>
    <m/>
    <s v="Y"/>
    <s v="Y"/>
    <s v="Targets set"/>
    <s v="1.5Â°C"/>
    <n v="2034"/>
    <s v=""/>
    <s v=""/>
    <m/>
    <s v="N"/>
    <s v="Committed"/>
    <m/>
    <m/>
    <s v="Net zero"/>
    <s v="Net Zero"/>
    <s v=""/>
    <s v="N"/>
    <s v="Yes"/>
    <s v="Yes"/>
    <s v="Yes"/>
    <s v="1,2,3"/>
    <s v=""/>
    <m/>
    <m/>
    <m/>
    <s v="C,V"/>
    <s v="Y"/>
    <s v="1,2,3"/>
    <s v="&quot; We are committed to the SBTi Business Ambition for 1.5 ¬∞C and have set science-based targets in relation to our emissions in pursuit of our net-zero targets. We have also set milestone targets along the way.&quot;(Annual Report 2024, p.21) &quot;The Volvo Group aims to reach net-zero value chain greenhouse gas emissions by 2040.&quot; (Annual Report 2024 p. 21)_x000a_"/>
    <n v="2040"/>
    <m/>
    <m/>
    <s v="Not Specified"/>
    <s v="Yes (unspecified)"/>
    <s v="No"/>
    <s v="N"/>
    <s v=""/>
    <s v=""/>
    <m/>
    <m/>
    <m/>
    <m/>
    <m/>
    <n v="0"/>
    <n v="0"/>
    <n v="0"/>
    <n v="0"/>
    <n v="0"/>
    <n v="0"/>
    <n v="1"/>
    <n v="1"/>
    <n v="0"/>
    <n v="0"/>
    <n v="0"/>
    <n v="0"/>
    <n v="0"/>
    <n v="1"/>
    <n v="0"/>
    <n v="0"/>
    <n v="0"/>
    <n v="0"/>
    <n v="0"/>
    <n v="0"/>
    <n v="1"/>
    <n v="1"/>
    <n v="0"/>
    <n v="0"/>
    <n v="0"/>
    <n v="0"/>
    <n v="1"/>
    <n v="0"/>
    <n v="1"/>
  </r>
  <r>
    <n v="308"/>
    <n v="321"/>
    <s v="HD Hyundai"/>
    <s v="Petroleum Refining"/>
    <x v="3"/>
    <s v="South Korea"/>
    <s v="Asia"/>
    <s v="$49,694.3"/>
    <s v="$373.3"/>
    <n v="0.84299999999999997"/>
    <s v="$50,014"/>
    <n v="34097"/>
    <n v="3"/>
    <s v="N"/>
    <m/>
    <m/>
    <s v="N"/>
    <s v="N"/>
    <s v=""/>
    <s v=""/>
    <m/>
    <s v=""/>
    <s v=""/>
    <m/>
    <s v=""/>
    <s v=""/>
    <m/>
    <m/>
    <s v="Carbon neutral(ity)"/>
    <s v="Carbon Neutral"/>
    <s v="C,V"/>
    <s v="Y"/>
    <s v="Yes"/>
    <s v="Yes"/>
    <s v="Yes"/>
    <s v="1,2,3"/>
    <s v="To achieve carbon neutrality, the company intends to attain a 100% reduction of Scope 1 and 2 GHG emissions by 2050, compared to 2018 levels.This is part of the company's vision to become a &quot;Global Leading Net Zero Shipbuilder&quot;."/>
    <n v="2050"/>
    <m/>
    <m/>
    <s v=""/>
    <s v="N"/>
    <s v=""/>
    <s v=""/>
    <m/>
    <m/>
    <m/>
    <s v="Yes"/>
    <s v="Not Specified"/>
    <s v="No"/>
    <s v="N"/>
    <s v=""/>
    <s v=""/>
    <m/>
    <m/>
    <m/>
    <m/>
    <m/>
    <n v="0"/>
    <n v="0"/>
    <n v="0"/>
    <n v="0"/>
    <n v="0"/>
    <n v="0"/>
    <n v="0"/>
    <n v="0"/>
    <n v="0"/>
    <n v="0"/>
    <n v="0"/>
    <n v="0"/>
    <n v="0"/>
    <n v="0"/>
    <n v="0"/>
    <n v="0"/>
    <n v="1"/>
    <n v="1"/>
    <n v="0"/>
    <n v="0"/>
    <n v="0"/>
    <n v="0"/>
    <n v="0"/>
    <n v="0"/>
    <n v="0"/>
    <n v="1"/>
    <n v="1"/>
    <n v="0"/>
    <n v="0"/>
  </r>
  <r>
    <n v="309"/>
    <n v="292"/>
    <s v="Shanghai Pudong Development Bank"/>
    <s v="Banks: Commercial and Savings"/>
    <x v="6"/>
    <s v="China"/>
    <s v="Asia"/>
    <s v="$48,944"/>
    <s v="$6,289.9"/>
    <n v="0.21299999999999999"/>
    <s v="$1,296,272.3"/>
    <n v="62987"/>
    <n v="13"/>
    <s v="N"/>
    <m/>
    <m/>
    <s v="N"/>
    <s v="N"/>
    <s v=""/>
    <s v=""/>
    <m/>
    <s v=""/>
    <s v=""/>
    <m/>
    <s v=""/>
    <s v=""/>
    <m/>
    <m/>
    <s v="No target"/>
    <s v="No Target"/>
    <s v="G"/>
    <s v="N"/>
    <s v="Yes"/>
    <s v="Yes"/>
    <s v="Not Specified"/>
    <s v="1,2"/>
    <s v="committed to national peak and neutrality targets"/>
    <n v="2060"/>
    <s v="https://news.spdb.com.cn/about_spd/xwdt_1632/202503/t20250329_1109185.shtml"/>
    <m/>
    <s v=""/>
    <s v="N"/>
    <s v=""/>
    <s v=""/>
    <m/>
    <m/>
    <m/>
    <s v="Not Specified"/>
    <s v="Not Specified"/>
    <s v="No"/>
    <s v="N"/>
    <s v=""/>
    <s v=""/>
    <m/>
    <m/>
    <m/>
    <m/>
    <m/>
    <n v="0"/>
    <n v="0"/>
    <n v="0"/>
    <n v="0"/>
    <n v="0"/>
    <n v="0"/>
    <n v="0"/>
    <n v="0"/>
    <n v="0"/>
    <n v="0"/>
    <n v="0"/>
    <n v="0"/>
    <n v="0"/>
    <n v="0"/>
    <n v="0"/>
    <n v="0"/>
    <n v="0"/>
    <n v="0"/>
    <n v="0"/>
    <n v="0"/>
    <n v="0"/>
    <n v="0"/>
    <n v="0"/>
    <n v="0"/>
    <n v="0"/>
    <n v="0"/>
    <n v="0"/>
    <n v="0"/>
    <n v="1"/>
  </r>
  <r>
    <n v="310"/>
    <n v="360"/>
    <s v="USAA"/>
    <s v="Insurance: Property and Casualty"/>
    <x v="6"/>
    <s v="U.S."/>
    <s v="North America"/>
    <s v="$48,560"/>
    <s v="$3,885.4"/>
    <n v="2.202"/>
    <s v="$220,582.6"/>
    <n v="38018"/>
    <n v="12"/>
    <s v="N"/>
    <m/>
    <m/>
    <s v="N"/>
    <s v="N"/>
    <s v=""/>
    <s v=""/>
    <m/>
    <s v=""/>
    <s v=""/>
    <m/>
    <s v=""/>
    <s v=""/>
    <m/>
    <m/>
    <s v="No target"/>
    <s v="No Target"/>
    <s v=""/>
    <s v="N"/>
    <s v=""/>
    <s v=""/>
    <s v=""/>
    <s v=""/>
    <s v=""/>
    <m/>
    <s v="https://www.usaa.com/about/climate-environmental-stewardship"/>
    <s v="no usefull information"/>
    <s v=""/>
    <s v="N"/>
    <s v=""/>
    <s v=""/>
    <m/>
    <m/>
    <m/>
    <s v=""/>
    <s v=""/>
    <s v=""/>
    <s v="N"/>
    <s v=""/>
    <s v=""/>
    <m/>
    <m/>
    <m/>
    <m/>
    <m/>
    <n v="0"/>
    <n v="0"/>
    <n v="0"/>
    <n v="0"/>
    <n v="0"/>
    <n v="0"/>
    <n v="0"/>
    <n v="0"/>
    <n v="0"/>
    <n v="0"/>
    <n v="0"/>
    <n v="0"/>
    <n v="0"/>
    <n v="0"/>
    <n v="0"/>
    <n v="0"/>
    <n v="0"/>
    <n v="0"/>
    <n v="0"/>
    <n v="0"/>
    <n v="0"/>
    <n v="0"/>
    <n v="0"/>
    <n v="0"/>
    <n v="0"/>
    <n v="0"/>
    <n v="0"/>
    <n v="0"/>
    <n v="0"/>
  </r>
  <r>
    <n v="311"/>
    <e v="#N/A"/>
    <s v="SK Hynix"/>
    <s v="Semiconductors and Other Electronic Components"/>
    <x v="5"/>
    <s v="South Korea"/>
    <s v="Asia"/>
    <s v="$48,541.1"/>
    <s v="$14,511.6"/>
    <n v="0"/>
    <s v="$81,152.1"/>
    <n v="32065"/>
    <n v="6"/>
    <s v="Y"/>
    <n v="2020"/>
    <n v="2050"/>
    <s v="N"/>
    <s v="N"/>
    <s v=""/>
    <s v=""/>
    <m/>
    <s v=""/>
    <s v=""/>
    <m/>
    <s v=""/>
    <s v=""/>
    <m/>
    <m/>
    <s v="Emissions reduction target"/>
    <s v="Other Emission Reduction"/>
    <s v=""/>
    <s v="N"/>
    <s v="Yes"/>
    <s v="No"/>
    <s v="No"/>
    <s v="1"/>
    <s v=""/>
    <m/>
    <m/>
    <m/>
    <s v=""/>
    <s v="N"/>
    <s v=""/>
    <s v=""/>
    <m/>
    <m/>
    <m/>
    <s v="Not Specified"/>
    <s v="Not Specified"/>
    <s v="No"/>
    <s v="Y"/>
    <s v=""/>
    <n v="2030"/>
    <m/>
    <m/>
    <m/>
    <m/>
    <m/>
    <n v="0"/>
    <n v="0"/>
    <n v="1"/>
    <n v="1"/>
    <n v="0"/>
    <n v="0"/>
    <n v="0"/>
    <n v="0"/>
    <n v="0"/>
    <n v="0"/>
    <n v="0"/>
    <n v="0"/>
    <n v="0"/>
    <n v="0"/>
    <n v="0"/>
    <n v="0"/>
    <n v="0"/>
    <n v="0"/>
    <n v="0"/>
    <n v="0"/>
    <n v="0"/>
    <n v="0"/>
    <n v="0"/>
    <n v="1"/>
    <n v="0"/>
    <n v="0"/>
    <n v="1"/>
    <n v="0"/>
    <n v="1"/>
  </r>
  <r>
    <n v="312"/>
    <n v="273"/>
    <s v="Iberdrola"/>
    <s v="Utilities"/>
    <x v="1"/>
    <s v="Spain"/>
    <s v="Europe"/>
    <s v="$48,382.2"/>
    <s v="$6,069"/>
    <n v="0.16900000000000001"/>
    <s v="$163,898.3"/>
    <n v="41689"/>
    <n v="21"/>
    <s v="N"/>
    <m/>
    <m/>
    <s v="Y"/>
    <s v="Y"/>
    <s v="Targets set"/>
    <s v="1.5Â°C"/>
    <n v="2030"/>
    <s v="Targets set"/>
    <s v="1.5Â°C"/>
    <n v="2039"/>
    <s v="Y"/>
    <s v="Targets set"/>
    <n v="2039"/>
    <m/>
    <s v="Net zero"/>
    <s v="Net Zero"/>
    <s v=""/>
    <s v="N"/>
    <s v="Yes"/>
    <s v="Yes"/>
    <s v="Yes"/>
    <s v="1,2,3"/>
    <s v=""/>
    <m/>
    <m/>
    <m/>
    <s v="C,V"/>
    <s v="Y"/>
    <s v="1,2,3"/>
    <s v="&quot;The Company‚Äôs ultimate goal is to achieve Net Zero emissions by 2040. The Science Based Target Initiative (SBTi) has certified that this trajectory is consistent with the objectives of the Paris Agreement. Thus, the aspiration is that by 2040, absolute emissions from all its scopes would be reduced by 90% compared to 2020 and residual emissions would be neutralised in accordance with the highest quality standards.&quot; [p. 72 of https://www.iberdrola.com/documents/20125/42388/IB_Sustainability_Report.pdf]"/>
    <n v="2040"/>
    <m/>
    <m/>
    <s v="No"/>
    <s v="Yes (nature-based removals e.g. Forestation, soil carbon enhancement)"/>
    <s v="No"/>
    <s v="N"/>
    <s v=""/>
    <s v=""/>
    <m/>
    <m/>
    <m/>
    <m/>
    <m/>
    <n v="0"/>
    <n v="0"/>
    <n v="0"/>
    <n v="0"/>
    <n v="0"/>
    <n v="1"/>
    <n v="0"/>
    <n v="1"/>
    <n v="0"/>
    <n v="0"/>
    <n v="1"/>
    <n v="0"/>
    <n v="0"/>
    <n v="1"/>
    <n v="0"/>
    <n v="0"/>
    <n v="0"/>
    <n v="0"/>
    <n v="0"/>
    <n v="0"/>
    <n v="1"/>
    <n v="1"/>
    <n v="0"/>
    <n v="0"/>
    <n v="0"/>
    <n v="0"/>
    <n v="1"/>
    <n v="1"/>
    <n v="0"/>
  </r>
  <r>
    <n v="313"/>
    <n v="308"/>
    <s v="Veolia Environnement"/>
    <s v="Utilities"/>
    <x v="1"/>
    <s v="France"/>
    <s v="Europe"/>
    <s v="$48,331.4"/>
    <s v="$1,187.4"/>
    <n v="0.17199999999999999"/>
    <s v="$75,542.6"/>
    <n v="214041"/>
    <n v="23"/>
    <s v="N"/>
    <m/>
    <m/>
    <s v="Y"/>
    <s v="Y"/>
    <s v="Targets set"/>
    <s v="1.5Â°C"/>
    <n v="2032"/>
    <s v="Targets set"/>
    <s v="1.5Â°C"/>
    <n v="2050"/>
    <s v="Y"/>
    <s v="Targets set"/>
    <n v="2050"/>
    <m/>
    <s v="Net zero"/>
    <s v="Net Zero"/>
    <s v=""/>
    <s v="N"/>
    <s v="Yes"/>
    <s v="Yes"/>
    <s v="Not Specified"/>
    <s v="1,2"/>
    <s v=""/>
    <m/>
    <m/>
    <m/>
    <s v="C"/>
    <s v="Y"/>
    <s v="1,2"/>
    <s v="Net zero by 2050."/>
    <n v="2050"/>
    <m/>
    <m/>
    <s v="Yes"/>
    <s v="Yes (nature-based and CCS-based removals)"/>
    <s v="No"/>
    <s v="N"/>
    <s v=""/>
    <s v=""/>
    <m/>
    <m/>
    <m/>
    <m/>
    <m/>
    <n v="0"/>
    <n v="0"/>
    <n v="0"/>
    <n v="0"/>
    <n v="0"/>
    <n v="0"/>
    <n v="1"/>
    <n v="1"/>
    <n v="0"/>
    <n v="0"/>
    <n v="1"/>
    <n v="0"/>
    <n v="0"/>
    <n v="1"/>
    <n v="0"/>
    <n v="0"/>
    <n v="0"/>
    <n v="0"/>
    <n v="0"/>
    <n v="0"/>
    <n v="1"/>
    <n v="1"/>
    <n v="0"/>
    <n v="0"/>
    <n v="0"/>
    <n v="1"/>
    <n v="1"/>
    <n v="0"/>
    <n v="0"/>
  </r>
  <r>
    <n v="314"/>
    <n v="342"/>
    <s v="Bristol-Myers Squibb"/>
    <s v="Pharmaceuticals"/>
    <x v="4"/>
    <s v="U.S."/>
    <s v="North America"/>
    <s v="$48,300"/>
    <s v="$-8,948"/>
    <n v="-2.1150000000000002"/>
    <s v="$92,603"/>
    <n v="34100"/>
    <n v="22"/>
    <s v="N"/>
    <m/>
    <m/>
    <s v="Y"/>
    <s v="Y"/>
    <s v="Targets set"/>
    <s v="1.5°C "/>
    <n v="2033"/>
    <s v="Targets set"/>
    <s v="1.5°C "/>
    <n v="2050"/>
    <s v="Y"/>
    <s v="Targets set"/>
    <n v="2050"/>
    <m/>
    <s v="Net zero"/>
    <s v="Net Zero"/>
    <s v=""/>
    <s v="N"/>
    <s v="Yes"/>
    <s v="Yes"/>
    <s v="Yes"/>
    <s v="1,2,3"/>
    <s v=""/>
    <m/>
    <m/>
    <m/>
    <s v="C,V"/>
    <s v="Y"/>
    <s v="1,2,3"/>
    <s v="We have designed and implemented environmental goals‚Äîincluding our goal to achieve Net-Zero emissions in Scopes 1, 2 and 3 by 2050‚Äîthat not only reflect our science-led, innovation-focused approach, but that also ensure accountability to those we serve through strong governance and transparent reporting practices. "/>
    <n v="2050"/>
    <m/>
    <m/>
    <s v="Not Specified"/>
    <s v="Not Specified"/>
    <s v="No"/>
    <s v="N"/>
    <s v=""/>
    <s v=""/>
    <m/>
    <m/>
    <m/>
    <m/>
    <m/>
    <n v="0"/>
    <n v="0"/>
    <n v="0"/>
    <n v="0"/>
    <n v="0"/>
    <n v="0"/>
    <n v="1"/>
    <n v="1"/>
    <n v="0"/>
    <n v="0"/>
    <n v="1"/>
    <n v="0"/>
    <n v="0"/>
    <n v="1"/>
    <n v="0"/>
    <n v="0"/>
    <n v="0"/>
    <n v="0"/>
    <n v="0"/>
    <n v="0"/>
    <n v="1"/>
    <n v="1"/>
    <n v="0"/>
    <n v="0"/>
    <n v="0"/>
    <n v="0"/>
    <n v="1"/>
    <n v="0"/>
    <n v="1"/>
  </r>
  <r>
    <n v="315"/>
    <n v="312"/>
    <s v="Landesbank Baden-Wurttemberg"/>
    <s v="Banks: Commercial and Savings"/>
    <x v="6"/>
    <s v="Germany"/>
    <s v="Europe"/>
    <s v="$48,028.6"/>
    <s v="$943"/>
    <n v="-0.127"/>
    <s v="$368,973.9"/>
    <n v="10777"/>
    <n v="18"/>
    <s v="N"/>
    <m/>
    <m/>
    <s v="N"/>
    <s v="N"/>
    <s v=""/>
    <s v=""/>
    <m/>
    <s v=""/>
    <s v=""/>
    <m/>
    <s v=""/>
    <s v=""/>
    <m/>
    <m/>
    <s v=""/>
    <s v=""/>
    <s v=""/>
    <s v="N"/>
    <s v="Not Specified"/>
    <s v="Not Specified"/>
    <s v="Not Specified"/>
    <s v=""/>
    <s v=""/>
    <m/>
    <m/>
    <m/>
    <s v=""/>
    <s v="Y"/>
    <s v=""/>
    <s v=""/>
    <n v="2050"/>
    <s v="lbbw-sustainable-transformation-our-path-to-net-zero_afevaknnhg_m.pdf"/>
    <m/>
    <s v="Not Specified"/>
    <s v=""/>
    <s v=""/>
    <s v="N"/>
    <s v=""/>
    <s v=""/>
    <m/>
    <m/>
    <m/>
    <m/>
    <m/>
    <n v="0"/>
    <n v="0"/>
    <n v="0"/>
    <n v="0"/>
    <n v="0"/>
    <n v="0"/>
    <n v="0"/>
    <n v="0"/>
    <n v="0"/>
    <n v="0"/>
    <n v="0"/>
    <n v="0"/>
    <n v="0"/>
    <n v="1"/>
    <n v="0"/>
    <n v="0"/>
    <n v="0"/>
    <n v="0"/>
    <n v="0"/>
    <n v="0"/>
    <n v="1"/>
    <n v="1"/>
    <n v="0"/>
    <n v="0"/>
    <n v="0"/>
    <n v="0"/>
    <n v="1"/>
    <n v="0"/>
    <n v="1"/>
  </r>
  <r>
    <n v="316"/>
    <e v="#N/A"/>
    <s v="Ingram Micro Holding"/>
    <s v="Wholesalers: Electronics and Office Equipment"/>
    <x v="14"/>
    <s v="U.S."/>
    <s v="North America"/>
    <s v="$47,983.7"/>
    <s v="$264.2"/>
    <n v="-0.251"/>
    <s v="$18,779.7"/>
    <n v="26125"/>
    <n v="21"/>
    <s v="N"/>
    <m/>
    <m/>
    <s v="Y"/>
    <s v="Y"/>
    <s v="Targets set"/>
    <s v="1.5°C "/>
    <n v="2030"/>
    <s v=""/>
    <s v=""/>
    <m/>
    <s v="N"/>
    <s v="Commitment removed"/>
    <m/>
    <m/>
    <s v="Science-based target"/>
    <s v="Other Emission Reduction"/>
    <s v=""/>
    <s v="N"/>
    <s v="Yes"/>
    <s v="Yes"/>
    <s v="Not Specified"/>
    <s v="1,2"/>
    <s v=""/>
    <m/>
    <m/>
    <m/>
    <s v=""/>
    <s v="N"/>
    <s v=""/>
    <s v=""/>
    <m/>
    <m/>
    <m/>
    <s v="Not Specified"/>
    <s v="Not Specified"/>
    <s v="No"/>
    <s v="Y"/>
    <s v="Our 10 to Zero initiative aims to achieve zero greenhouse gas (GHG) emissions, zero waste, and zero days away injuries in our operations by 2030. Our 2024 GHG emissions data reflected a remarkable 28% year-over year reduction."/>
    <n v="2030"/>
    <m/>
    <m/>
    <m/>
    <m/>
    <m/>
    <n v="0"/>
    <n v="0"/>
    <n v="0"/>
    <n v="0"/>
    <n v="0"/>
    <n v="1"/>
    <n v="0"/>
    <n v="1"/>
    <n v="0"/>
    <n v="0"/>
    <n v="0"/>
    <n v="0"/>
    <n v="0"/>
    <n v="0"/>
    <n v="0"/>
    <n v="0"/>
    <n v="0"/>
    <n v="0"/>
    <n v="0"/>
    <n v="0"/>
    <n v="0"/>
    <n v="0"/>
    <n v="0"/>
    <n v="1"/>
    <n v="0"/>
    <n v="0"/>
    <n v="1"/>
    <n v="0"/>
    <n v="1"/>
  </r>
  <r>
    <n v="317"/>
    <n v="318"/>
    <s v="Sumitomo"/>
    <s v="Trading"/>
    <x v="6"/>
    <s v="Japan"/>
    <s v="Asia"/>
    <s v="$47,834.5"/>
    <s v="$3,685.7"/>
    <n v="0.379"/>
    <s v="$77,598"/>
    <n v="83327"/>
    <n v="31"/>
    <s v="N"/>
    <m/>
    <m/>
    <s v="N"/>
    <s v="N"/>
    <s v=""/>
    <s v=""/>
    <m/>
    <s v=""/>
    <s v=""/>
    <m/>
    <s v=""/>
    <s v=""/>
    <m/>
    <m/>
    <s v="Carbon neutral(ity)"/>
    <s v="Carbon Neutral"/>
    <s v="C,V"/>
    <s v="Y"/>
    <s v="Yes"/>
    <s v="Yes"/>
    <s v="Yes"/>
    <s v="1,2,3"/>
    <s v="Aim to make the Sumitomo Corporation Group carbon neutral in 2050(*1)._x000a_"/>
    <n v="2050"/>
    <m/>
    <m/>
    <s v=""/>
    <s v="N"/>
    <s v=""/>
    <s v=""/>
    <m/>
    <m/>
    <m/>
    <s v="Yes"/>
    <s v="Yes (nature-based and CCS-based removals)"/>
    <s v="No"/>
    <s v="N"/>
    <s v=""/>
    <s v=""/>
    <m/>
    <m/>
    <m/>
    <m/>
    <m/>
    <n v="0"/>
    <n v="0"/>
    <n v="0"/>
    <n v="0"/>
    <n v="0"/>
    <n v="0"/>
    <n v="0"/>
    <n v="0"/>
    <n v="0"/>
    <n v="0"/>
    <n v="0"/>
    <n v="0"/>
    <n v="0"/>
    <n v="0"/>
    <n v="0"/>
    <n v="0"/>
    <n v="1"/>
    <n v="1"/>
    <n v="0"/>
    <n v="0"/>
    <n v="0"/>
    <n v="0"/>
    <n v="0"/>
    <n v="0"/>
    <n v="0"/>
    <n v="1"/>
    <n v="1"/>
    <n v="0"/>
    <n v="0"/>
  </r>
  <r>
    <n v="318"/>
    <n v="362"/>
    <s v="General Dynamics"/>
    <s v="Aerospace and Defense"/>
    <x v="15"/>
    <s v="U.S."/>
    <s v="North America"/>
    <s v="$47,716"/>
    <s v="$3,782"/>
    <n v="0.14099999999999999"/>
    <s v="$55,880"/>
    <n v="117000"/>
    <n v="25"/>
    <s v="N"/>
    <m/>
    <m/>
    <s v="N"/>
    <s v="N"/>
    <s v=""/>
    <s v=""/>
    <m/>
    <s v=""/>
    <s v=""/>
    <m/>
    <s v=""/>
    <s v=""/>
    <m/>
    <m/>
    <s v="Emissions reduction target"/>
    <s v="Other Emission Reduction"/>
    <s v=""/>
    <s v="N"/>
    <s v="Yes"/>
    <s v="Yes"/>
    <s v="No"/>
    <s v="1,2"/>
    <s v=""/>
    <m/>
    <m/>
    <m/>
    <s v=""/>
    <s v="N"/>
    <s v=""/>
    <s v=""/>
    <m/>
    <m/>
    <m/>
    <s v="Not Specified"/>
    <s v="Not Specified"/>
    <s v="No"/>
    <s v="Y"/>
    <s v="We have committed to a companywide target of reducing Scope 1 and Scope 2 GHG emissions by 40% by 2034, from a 2019 base year. The target was developed using standards articulated by the Greenhouse Gas Protocol and the Science Based Targets Initiative and is aligned with efforts to limit global temperature increase to well below 2 degrees Celsius. In order to achieve this goal, each business unit has its own road map to align with the overall companywide target."/>
    <n v="2034"/>
    <m/>
    <m/>
    <m/>
    <m/>
    <m/>
    <n v="0"/>
    <n v="0"/>
    <n v="0"/>
    <n v="0"/>
    <n v="0"/>
    <n v="0"/>
    <n v="0"/>
    <n v="0"/>
    <n v="0"/>
    <n v="0"/>
    <n v="0"/>
    <n v="0"/>
    <n v="0"/>
    <n v="0"/>
    <n v="0"/>
    <n v="0"/>
    <n v="0"/>
    <n v="0"/>
    <n v="0"/>
    <n v="0"/>
    <n v="0"/>
    <n v="0"/>
    <n v="0"/>
    <n v="0"/>
    <n v="1"/>
    <n v="0"/>
    <n v="0"/>
    <n v="0"/>
    <n v="1"/>
  </r>
  <r>
    <n v="319"/>
    <n v="206"/>
    <s v="China Vanke"/>
    <s v="Real estate"/>
    <x v="16"/>
    <s v="China"/>
    <s v="Asia"/>
    <s v="$47,695.5"/>
    <s v="$-6,876.6"/>
    <n v="-5.0030000000000001"/>
    <s v="$176,216.9"/>
    <n v="127638"/>
    <n v="10"/>
    <s v="N"/>
    <m/>
    <m/>
    <s v="N"/>
    <s v="N"/>
    <s v=""/>
    <s v=""/>
    <m/>
    <s v=""/>
    <s v=""/>
    <m/>
    <s v=""/>
    <s v=""/>
    <m/>
    <m/>
    <s v="No target"/>
    <s v="No Target"/>
    <s v="G"/>
    <s v="N"/>
    <s v="Yes"/>
    <s v="Yes"/>
    <m/>
    <s v="1,2"/>
    <s v="committed to national peak and neutrality targets"/>
    <n v="2060"/>
    <s v="https://www.vanke.com/upload/file/2024-03-27/c26e5c0a-a008-4560-b657-e58e99ed78ce.pdf"/>
    <m/>
    <s v=""/>
    <s v="N"/>
    <s v=""/>
    <s v=""/>
    <m/>
    <m/>
    <m/>
    <s v="Not Specified"/>
    <s v="Not Specified"/>
    <s v="No"/>
    <s v="N"/>
    <s v=""/>
    <s v=""/>
    <m/>
    <m/>
    <m/>
    <m/>
    <m/>
    <n v="0"/>
    <n v="0"/>
    <n v="0"/>
    <n v="0"/>
    <n v="0"/>
    <n v="0"/>
    <n v="0"/>
    <n v="0"/>
    <n v="0"/>
    <n v="0"/>
    <n v="0"/>
    <n v="0"/>
    <n v="0"/>
    <n v="0"/>
    <n v="0"/>
    <n v="0"/>
    <n v="0"/>
    <n v="0"/>
    <n v="0"/>
    <n v="0"/>
    <n v="0"/>
    <n v="0"/>
    <n v="0"/>
    <n v="0"/>
    <n v="0"/>
    <n v="0"/>
    <n v="0"/>
    <n v="0"/>
    <n v="1"/>
  </r>
  <r>
    <n v="320"/>
    <n v="325"/>
    <s v="SoftBank Group"/>
    <s v="Telecommunications"/>
    <x v="9"/>
    <s v="Japan"/>
    <s v="Asia"/>
    <s v="$47,517.4"/>
    <s v="$7,565.6"/>
    <n v="0"/>
    <s v="$300,311.9"/>
    <n v="67229"/>
    <n v="18"/>
    <s v="Y"/>
    <n v="2024"/>
    <n v="2040"/>
    <s v="Y"/>
    <s v="Y"/>
    <s v="Targets set"/>
    <s v="1.5°C "/>
    <n v="2030"/>
    <s v="Targets set"/>
    <s v="1.5°C "/>
    <n v="2050"/>
    <s v="Y"/>
    <s v="Targets set"/>
    <n v="2050"/>
    <m/>
    <s v="Net zero"/>
    <s v="Net Zero"/>
    <s v=""/>
    <s v="N"/>
    <s v="Yes"/>
    <s v="Yes"/>
    <s v="Yes"/>
    <s v="1,2,3"/>
    <s v=""/>
    <m/>
    <m/>
    <m/>
    <s v="C,V"/>
    <s v="Y"/>
    <s v="1,2,3"/>
    <s v="&quot;Targets: Achieve Net Zero by fiscal 2050 (Covers Scope 1, Scope 2, and Scope 3)&quot; (Sustainability Report 2022, pg. 39: https://group.softbank/media/Project/sbg/sbg/pdf/sustainability/report/sustainability-report_fy2022_en.pdf)."/>
    <n v="2050"/>
    <m/>
    <m/>
    <s v="Not Specified"/>
    <s v="No"/>
    <s v="No"/>
    <s v="N"/>
    <s v=""/>
    <s v=""/>
    <m/>
    <m/>
    <m/>
    <m/>
    <m/>
    <n v="0"/>
    <n v="0"/>
    <n v="1"/>
    <n v="1"/>
    <n v="0"/>
    <n v="1"/>
    <n v="0"/>
    <n v="1"/>
    <n v="0"/>
    <n v="0"/>
    <n v="1"/>
    <n v="0"/>
    <n v="0"/>
    <n v="1"/>
    <n v="0"/>
    <n v="0"/>
    <n v="0"/>
    <n v="0"/>
    <n v="0"/>
    <n v="0"/>
    <n v="1"/>
    <n v="1"/>
    <n v="0"/>
    <n v="0"/>
    <n v="0"/>
    <n v="0"/>
    <n v="1"/>
    <n v="0"/>
    <n v="1"/>
  </r>
  <r>
    <n v="321"/>
    <n v="328"/>
    <s v="America Movil"/>
    <s v="Telecommunications"/>
    <x v="9"/>
    <s v="Mexico"/>
    <s v="Latin America"/>
    <s v="$47,484.7"/>
    <s v="$1,251.1"/>
    <n v="-0.70899999999999996"/>
    <s v="$86,233.8"/>
    <n v="178468"/>
    <n v="19"/>
    <s v="N"/>
    <m/>
    <m/>
    <s v="N"/>
    <s v="N"/>
    <s v=""/>
    <s v=""/>
    <m/>
    <s v=""/>
    <s v=""/>
    <m/>
    <s v=""/>
    <s v="Commitment removed"/>
    <m/>
    <m/>
    <s v=""/>
    <s v=""/>
    <s v=""/>
    <s v="N"/>
    <s v=""/>
    <s v=""/>
    <s v=""/>
    <s v=""/>
    <s v=""/>
    <m/>
    <m/>
    <m/>
    <s v=""/>
    <s v="Y"/>
    <s v=""/>
    <s v=""/>
    <n v="2050"/>
    <s v="Sustainability-Report-2024.pdf"/>
    <s v="· Net-zero commitment, by setting a public goal to reach net-zero emissions by no later than 2050,"/>
    <s v="Not Specified"/>
    <s v=""/>
    <s v=""/>
    <s v="N"/>
    <s v=""/>
    <s v=""/>
    <m/>
    <m/>
    <m/>
    <m/>
    <m/>
    <n v="0"/>
    <n v="0"/>
    <n v="0"/>
    <n v="0"/>
    <n v="0"/>
    <n v="0"/>
    <n v="0"/>
    <n v="0"/>
    <n v="0"/>
    <n v="0"/>
    <n v="0"/>
    <n v="0"/>
    <n v="0"/>
    <n v="1"/>
    <n v="0"/>
    <n v="0"/>
    <n v="0"/>
    <n v="0"/>
    <n v="0"/>
    <n v="0"/>
    <n v="1"/>
    <n v="1"/>
    <n v="0"/>
    <n v="0"/>
    <n v="0"/>
    <n v="0"/>
    <n v="1"/>
    <n v="0"/>
    <n v="1"/>
  </r>
  <r>
    <n v="322"/>
    <n v="367"/>
    <s v="Canadian Imperial Bank of Commerce"/>
    <s v="Banks: Commercial and Savings"/>
    <x v="6"/>
    <s v="Canada"/>
    <s v="North America"/>
    <s v="$47,111.2"/>
    <s v="$5,229.6"/>
    <n v="0.41199999999999998"/>
    <s v="$747,532.1"/>
    <n v="48525"/>
    <n v="16"/>
    <s v="N"/>
    <m/>
    <m/>
    <s v="N"/>
    <s v="N"/>
    <s v=""/>
    <s v=""/>
    <m/>
    <s v=""/>
    <s v=""/>
    <m/>
    <s v=""/>
    <s v=""/>
    <m/>
    <m/>
    <s v="Net zero"/>
    <s v="Net Zero"/>
    <s v=""/>
    <s v="N"/>
    <s v="Yes"/>
    <s v="Yes"/>
    <s v="Partial"/>
    <s v="1,2"/>
    <s v=""/>
    <m/>
    <m/>
    <m/>
    <s v="C"/>
    <s v="Y"/>
    <s v="1,2"/>
    <s v="Page 80 Sustainability report: This includes our ambition to align operational and financing activities with net-zero by 2050."/>
    <n v="2050"/>
    <m/>
    <m/>
    <s v="Yes"/>
    <s v="Not Specified"/>
    <s v="No"/>
    <s v="N"/>
    <s v=""/>
    <s v=""/>
    <m/>
    <m/>
    <m/>
    <m/>
    <m/>
    <n v="0"/>
    <n v="0"/>
    <n v="0"/>
    <n v="0"/>
    <n v="0"/>
    <n v="0"/>
    <n v="0"/>
    <n v="0"/>
    <n v="0"/>
    <n v="0"/>
    <n v="0"/>
    <n v="0"/>
    <n v="0"/>
    <n v="1"/>
    <n v="0"/>
    <n v="0"/>
    <n v="0"/>
    <n v="0"/>
    <n v="0"/>
    <n v="0"/>
    <n v="1"/>
    <n v="1"/>
    <n v="0"/>
    <n v="0"/>
    <n v="0"/>
    <n v="1"/>
    <n v="1"/>
    <n v="0"/>
    <n v="0"/>
  </r>
  <r>
    <n v="323"/>
    <n v="332"/>
    <s v="Coca-Cola"/>
    <s v="Beverages"/>
    <x v="11"/>
    <s v="U.S."/>
    <s v="North America"/>
    <s v="$47,061"/>
    <s v="$10,631"/>
    <n v="-8.0000000000000002E-3"/>
    <s v="$100,549"/>
    <n v="69700"/>
    <n v="31"/>
    <s v="N"/>
    <m/>
    <m/>
    <s v="Y"/>
    <s v="Y"/>
    <s v="Targets set"/>
    <s v="2Â°C"/>
    <n v="2030"/>
    <s v=""/>
    <s v=""/>
    <m/>
    <s v=""/>
    <s v=""/>
    <m/>
    <m/>
    <s v="Net zero"/>
    <s v="Net Zero"/>
    <s v=""/>
    <s v="N"/>
    <s v="Yes"/>
    <s v="Yes"/>
    <s v="Yes"/>
    <s v="1,2,3"/>
    <s v=""/>
    <m/>
    <m/>
    <m/>
    <s v="C,V"/>
    <s v="Y"/>
    <s v="1,2,3"/>
    <s v="&quot;Our long-term ambition is to be net zero carbon by 2050.&quot;_x000a_"/>
    <n v="2050"/>
    <m/>
    <m/>
    <s v="Not Specified"/>
    <s v="Not Specified"/>
    <s v="No"/>
    <s v="N"/>
    <s v=""/>
    <s v=""/>
    <m/>
    <m/>
    <m/>
    <m/>
    <m/>
    <n v="0"/>
    <n v="0"/>
    <n v="0"/>
    <n v="0"/>
    <n v="0"/>
    <n v="1"/>
    <n v="0"/>
    <n v="1"/>
    <n v="0"/>
    <n v="0"/>
    <n v="0"/>
    <n v="0"/>
    <n v="0"/>
    <n v="1"/>
    <n v="0"/>
    <n v="0"/>
    <n v="0"/>
    <n v="0"/>
    <n v="0"/>
    <n v="0"/>
    <n v="1"/>
    <n v="1"/>
    <n v="0"/>
    <n v="0"/>
    <n v="0"/>
    <n v="0"/>
    <n v="1"/>
    <n v="0"/>
    <n v="1"/>
  </r>
  <r>
    <n v="324"/>
    <n v="348"/>
    <s v="L'Oréal"/>
    <s v="Soaps and Cosmetics"/>
    <x v="10"/>
    <s v="France"/>
    <s v="Europe"/>
    <s v="$47,028"/>
    <s v="$6,930.6"/>
    <n v="3.6999999999999998E-2"/>
    <s v="$58,348.9"/>
    <n v="94397"/>
    <n v="31"/>
    <s v="N"/>
    <m/>
    <m/>
    <s v="Y"/>
    <s v="Y"/>
    <s v="Targets set"/>
    <s v="1.5°C "/>
    <n v="2030"/>
    <s v="Targets set"/>
    <s v="1.5°C "/>
    <n v="2050"/>
    <s v="Y"/>
    <s v="Targets set"/>
    <n v="2050"/>
    <m/>
    <s v="Net zero"/>
    <s v="Net Zero"/>
    <s v=""/>
    <s v="N"/>
    <s v="Yes"/>
    <s v="Yes"/>
    <s v="Yes"/>
    <s v="1,2,3"/>
    <s v=""/>
    <m/>
    <m/>
    <m/>
    <s v="C,V"/>
    <s v="Y"/>
    <s v="1,2,3"/>
    <s v="By 2050, reduce total emissions by 90%, with residual emissions offset to achieve net zero."/>
    <n v="2050"/>
    <m/>
    <m/>
    <s v="Yes"/>
    <s v="No"/>
    <s v="No"/>
    <s v="N"/>
    <s v=""/>
    <s v=""/>
    <m/>
    <m/>
    <m/>
    <m/>
    <m/>
    <n v="0"/>
    <n v="0"/>
    <n v="0"/>
    <n v="0"/>
    <n v="0"/>
    <n v="1"/>
    <n v="0"/>
    <n v="1"/>
    <n v="0"/>
    <n v="0"/>
    <n v="1"/>
    <n v="0"/>
    <n v="0"/>
    <n v="1"/>
    <n v="0"/>
    <n v="0"/>
    <n v="0"/>
    <n v="0"/>
    <n v="0"/>
    <n v="0"/>
    <n v="1"/>
    <n v="1"/>
    <n v="0"/>
    <n v="0"/>
    <n v="0"/>
    <n v="1"/>
    <n v="1"/>
    <n v="0"/>
    <n v="0"/>
  </r>
  <r>
    <n v="325"/>
    <n v="305"/>
    <s v="Denso"/>
    <s v="Motor Vehicle Parts"/>
    <x v="7"/>
    <s v="Japan"/>
    <s v="Asia"/>
    <s v="$46,979.7"/>
    <s v="$2,749.1"/>
    <n v="0.27"/>
    <s v="$54,206.4"/>
    <n v="158056"/>
    <n v="31"/>
    <s v="N"/>
    <m/>
    <m/>
    <s v="Y"/>
    <s v="Y"/>
    <s v="Targets set"/>
    <s v="1.5°C "/>
    <n v="2030"/>
    <s v=""/>
    <s v=""/>
    <m/>
    <s v=""/>
    <s v=""/>
    <m/>
    <m/>
    <s v="Carbon neutral(ity)"/>
    <s v="Carbon Neutral"/>
    <s v="C"/>
    <s v="Y"/>
    <s v="Yes"/>
    <s v="Yes"/>
    <s v="No"/>
    <s v="1,2"/>
    <s v="&quot;Specifically, we have added the perspective of carbon neutrality to our CO2 reduction plans under Eco Vision 2025, the Company‚Äôs environmental management policy formulated in _x000a_2016. For our Monozukuri activities, we have adopted the target of realizing carbon-neutral electricity by fiscal 2026 (carbon credits to be used with respect to gas) and becoming _x000a_completely carbon neutral, including gas, by fiscal 2036.&quot;"/>
    <n v="2035"/>
    <m/>
    <m/>
    <s v=""/>
    <s v="N"/>
    <s v=""/>
    <s v=""/>
    <m/>
    <m/>
    <m/>
    <s v="Yes"/>
    <s v="Not Specified"/>
    <s v="No"/>
    <s v="N"/>
    <s v=""/>
    <s v=""/>
    <m/>
    <m/>
    <m/>
    <m/>
    <m/>
    <n v="0"/>
    <n v="0"/>
    <n v="0"/>
    <n v="0"/>
    <n v="0"/>
    <n v="1"/>
    <n v="0"/>
    <n v="1"/>
    <n v="0"/>
    <n v="0"/>
    <n v="0"/>
    <n v="0"/>
    <n v="0"/>
    <n v="0"/>
    <n v="0"/>
    <n v="0"/>
    <n v="1"/>
    <n v="1"/>
    <n v="0"/>
    <n v="0"/>
    <n v="0"/>
    <n v="0"/>
    <n v="0"/>
    <n v="0"/>
    <n v="0"/>
    <n v="1"/>
    <n v="1"/>
    <n v="0"/>
    <n v="0"/>
  </r>
  <r>
    <n v="326"/>
    <n v="333"/>
    <s v="TIAA"/>
    <s v="Insurance: Life and Health"/>
    <x v="6"/>
    <s v="U.S."/>
    <s v="North America"/>
    <s v="$46,945.8"/>
    <s v="$-1,935.8"/>
    <n v="0"/>
    <s v="$655,708.3"/>
    <n v="15623"/>
    <n v="28"/>
    <s v="N"/>
    <m/>
    <m/>
    <s v="N"/>
    <s v="N"/>
    <s v=""/>
    <s v=""/>
    <m/>
    <s v=""/>
    <s v=""/>
    <m/>
    <s v=""/>
    <s v=""/>
    <m/>
    <m/>
    <s v="Net zero"/>
    <s v="Net Zero"/>
    <s v=""/>
    <s v="N"/>
    <s v="Yes"/>
    <s v="Yes"/>
    <s v="Yes"/>
    <s v="1,2,3"/>
    <s v=""/>
    <m/>
    <m/>
    <m/>
    <s v="C,V"/>
    <s v="Y"/>
    <s v="1,2,3"/>
    <s v="TIAA is committed to reducing carbon emissions and we‚Äôve set Net Zero goals for our own operations (2040),_x000a_assets managed by Nuveen Real Estate (2040), and assets managed in the GA (2050). "/>
    <n v="2040"/>
    <m/>
    <m/>
    <s v="Yes"/>
    <s v="Not Specified"/>
    <s v="No"/>
    <s v="N"/>
    <s v=""/>
    <s v=""/>
    <m/>
    <m/>
    <m/>
    <m/>
    <m/>
    <n v="0"/>
    <n v="0"/>
    <n v="0"/>
    <n v="0"/>
    <n v="0"/>
    <n v="0"/>
    <n v="0"/>
    <n v="0"/>
    <n v="0"/>
    <n v="0"/>
    <n v="0"/>
    <n v="0"/>
    <n v="0"/>
    <n v="1"/>
    <n v="0"/>
    <n v="0"/>
    <n v="0"/>
    <n v="0"/>
    <n v="0"/>
    <n v="0"/>
    <n v="1"/>
    <n v="1"/>
    <n v="0"/>
    <n v="0"/>
    <n v="0"/>
    <n v="1"/>
    <n v="1"/>
    <n v="0"/>
    <n v="0"/>
  </r>
  <r>
    <n v="327"/>
    <n v="384"/>
    <s v="Meituan"/>
    <s v="Internet Services and Retailing"/>
    <x v="0"/>
    <s v="China"/>
    <s v="Asia"/>
    <s v="$46,919.3"/>
    <s v="$4,976.6"/>
    <n v="1.5429999999999999"/>
    <s v="$44,436.4"/>
    <n v="109185"/>
    <n v="3"/>
    <s v="N"/>
    <m/>
    <m/>
    <s v="N"/>
    <s v="N"/>
    <s v=""/>
    <s v=""/>
    <m/>
    <s v=""/>
    <s v=""/>
    <m/>
    <s v=""/>
    <s v=""/>
    <m/>
    <m/>
    <s v="No target"/>
    <s v="No Target"/>
    <s v=""/>
    <s v="N"/>
    <s v="Not Specified"/>
    <s v="Not Specified"/>
    <s v="Not Specified"/>
    <s v=""/>
    <s v=""/>
    <m/>
    <s v="https://www.meituan.com/"/>
    <s v="no usefull information"/>
    <s v=""/>
    <s v="N"/>
    <s v=""/>
    <s v=""/>
    <m/>
    <m/>
    <m/>
    <s v="No"/>
    <s v="No"/>
    <s v="No"/>
    <s v="N"/>
    <s v=""/>
    <s v=""/>
    <m/>
    <m/>
    <m/>
    <m/>
    <m/>
    <n v="0"/>
    <n v="0"/>
    <n v="0"/>
    <n v="0"/>
    <n v="0"/>
    <n v="0"/>
    <n v="0"/>
    <n v="0"/>
    <n v="0"/>
    <n v="0"/>
    <n v="0"/>
    <n v="0"/>
    <n v="0"/>
    <n v="0"/>
    <n v="0"/>
    <n v="0"/>
    <n v="0"/>
    <n v="0"/>
    <n v="0"/>
    <n v="0"/>
    <n v="0"/>
    <n v="0"/>
    <n v="0"/>
    <n v="0"/>
    <n v="0"/>
    <n v="0"/>
    <n v="0"/>
    <n v="1"/>
    <n v="0"/>
  </r>
  <r>
    <n v="328"/>
    <n v="341"/>
    <s v="SNCF Group"/>
    <s v="Railroads"/>
    <x v="12"/>
    <s v="France"/>
    <s v="Europe"/>
    <s v="$46,884.4"/>
    <s v="$1,683.8"/>
    <n v="0.189"/>
    <s v="$130,079.7"/>
    <n v="289500"/>
    <n v="31"/>
    <s v="N"/>
    <m/>
    <m/>
    <s v="Y"/>
    <s v="Y"/>
    <s v="Targets set"/>
    <s v="1.5Â°C"/>
    <n v="2030"/>
    <s v=""/>
    <s v=""/>
    <m/>
    <s v=""/>
    <s v=""/>
    <m/>
    <m/>
    <s v=""/>
    <s v=""/>
    <s v=""/>
    <s v="N"/>
    <s v="Yes"/>
    <s v="Yes"/>
    <s v=""/>
    <s v="1,2"/>
    <s v=""/>
    <n v="2050"/>
    <s v="https://www.groupe-sncf.com/medias-publics/2025-03/annual-sustainability-report-2024-sncf-group.pdf?VersionId=o5m4uSDiYZPPr8_o_L1_4Y2ls.fnf8gK"/>
    <m/>
    <s v=""/>
    <s v="N"/>
    <s v=""/>
    <s v=""/>
    <m/>
    <m/>
    <m/>
    <s v=""/>
    <s v=""/>
    <s v=""/>
    <s v="Y"/>
    <s v=""/>
    <s v=""/>
    <m/>
    <m/>
    <m/>
    <m/>
    <m/>
    <n v="0"/>
    <n v="0"/>
    <n v="0"/>
    <n v="0"/>
    <n v="0"/>
    <n v="1"/>
    <n v="0"/>
    <n v="1"/>
    <n v="0"/>
    <n v="0"/>
    <n v="0"/>
    <n v="0"/>
    <n v="0"/>
    <n v="0"/>
    <n v="0"/>
    <n v="0"/>
    <n v="0"/>
    <n v="0"/>
    <n v="0"/>
    <n v="0"/>
    <n v="0"/>
    <n v="0"/>
    <n v="0"/>
    <n v="0"/>
    <n v="1"/>
    <n v="0"/>
    <n v="1"/>
    <n v="0"/>
    <n v="0"/>
  </r>
  <r>
    <n v="329"/>
    <n v="365"/>
    <s v="Travelers"/>
    <s v="Insurance: Property and Casualty"/>
    <x v="6"/>
    <s v="U.S."/>
    <s v="North America"/>
    <s v="$46,423"/>
    <s v="$4,999"/>
    <n v="0.67100000000000004"/>
    <s v="$133,189"/>
    <n v="34000"/>
    <n v="22"/>
    <s v="N"/>
    <m/>
    <m/>
    <s v="N"/>
    <s v="N"/>
    <s v=""/>
    <s v=""/>
    <m/>
    <s v=""/>
    <s v=""/>
    <m/>
    <s v=""/>
    <s v=""/>
    <m/>
    <m/>
    <s v="Carbon neutral(ity)"/>
    <s v="Carbon Neutral"/>
    <s v="C"/>
    <s v="Y"/>
    <s v="Yes"/>
    <s v="Yes"/>
    <s v="No"/>
    <s v="1,2"/>
    <s v="'Our GHG Inventory &amp; Goals page summarizes our progress to reduce direct and indirect GHG emissions and references our goal of becoming carbon neutral across our owned operations by 2030.' (page 73) "/>
    <n v="2030"/>
    <m/>
    <m/>
    <s v=""/>
    <s v="N"/>
    <s v=""/>
    <s v=""/>
    <m/>
    <m/>
    <m/>
    <s v="Not Specified"/>
    <s v="Yes (nature-based removals e.g. Forestation, soil carbon enhancement)"/>
    <s v="No"/>
    <s v="N"/>
    <s v=""/>
    <s v=""/>
    <m/>
    <m/>
    <m/>
    <m/>
    <m/>
    <n v="0"/>
    <n v="0"/>
    <n v="0"/>
    <n v="0"/>
    <n v="0"/>
    <n v="0"/>
    <n v="0"/>
    <n v="0"/>
    <n v="0"/>
    <n v="0"/>
    <n v="0"/>
    <n v="0"/>
    <n v="0"/>
    <n v="0"/>
    <n v="0"/>
    <n v="1"/>
    <n v="0"/>
    <n v="1"/>
    <n v="0"/>
    <n v="0"/>
    <n v="0"/>
    <n v="0"/>
    <n v="0"/>
    <n v="0"/>
    <n v="0"/>
    <n v="0"/>
    <n v="1"/>
    <n v="0"/>
    <n v="1"/>
  </r>
  <r>
    <n v="330"/>
    <n v="330"/>
    <s v="Zhejiang Communications Investment Group"/>
    <s v="Transportation and Logistics"/>
    <x v="12"/>
    <s v="China"/>
    <s v="Asia"/>
    <s v="$45,971.6"/>
    <s v="$584"/>
    <n v="-0.23499999999999999"/>
    <s v="$137,607.9"/>
    <n v="42113"/>
    <n v="5"/>
    <s v="N"/>
    <m/>
    <m/>
    <s v="N"/>
    <s v="N"/>
    <s v=""/>
    <s v=""/>
    <m/>
    <s v=""/>
    <s v=""/>
    <m/>
    <s v=""/>
    <s v=""/>
    <m/>
    <m/>
    <s v=""/>
    <s v=""/>
    <s v="G"/>
    <s v="N"/>
    <s v="Yes"/>
    <s v="Yes"/>
    <s v=""/>
    <s v="1,2"/>
    <s v="committed to national peak and neutrality "/>
    <n v="2060"/>
    <s v="https://www.zjec.com.cn/mtsc/uploads/single_file/E_2024_ESG_Report_20250331.pdf"/>
    <m/>
    <s v=""/>
    <s v="N"/>
    <s v=""/>
    <s v=""/>
    <m/>
    <m/>
    <m/>
    <s v=""/>
    <s v=""/>
    <s v=""/>
    <s v="N"/>
    <s v=""/>
    <s v=""/>
    <m/>
    <m/>
    <m/>
    <m/>
    <m/>
    <n v="0"/>
    <n v="0"/>
    <n v="0"/>
    <n v="0"/>
    <n v="0"/>
    <n v="0"/>
    <n v="0"/>
    <n v="0"/>
    <n v="0"/>
    <n v="0"/>
    <n v="0"/>
    <n v="0"/>
    <n v="0"/>
    <n v="0"/>
    <n v="0"/>
    <n v="0"/>
    <n v="0"/>
    <n v="0"/>
    <n v="0"/>
    <n v="0"/>
    <n v="0"/>
    <n v="0"/>
    <n v="0"/>
    <n v="0"/>
    <n v="0"/>
    <n v="0"/>
    <n v="0"/>
    <n v="0"/>
    <n v="0"/>
  </r>
  <r>
    <n v="331"/>
    <n v="301"/>
    <s v="Swiss Re"/>
    <s v="Insurance: Property and Casualty"/>
    <x v="6"/>
    <s v="Switzerland"/>
    <s v="Europe"/>
    <s v="$45,865"/>
    <s v="$3,241"/>
    <n v="4.2000000000000003E-2"/>
    <s v="$127,229"/>
    <n v="15021"/>
    <n v="31"/>
    <s v="Y"/>
    <n v="2014"/>
    <n v="2020"/>
    <s v="Y"/>
    <s v="N"/>
    <s v="Commitment removed"/>
    <s v=""/>
    <m/>
    <s v=""/>
    <s v=""/>
    <m/>
    <s v="N"/>
    <s v="Commitment removed"/>
    <m/>
    <m/>
    <s v="Net zero"/>
    <s v="Net Zero"/>
    <s v=""/>
    <s v="N"/>
    <s v="Yes"/>
    <s v="Yes"/>
    <s v="Partial"/>
    <s v="1,2"/>
    <s v=""/>
    <m/>
    <m/>
    <m/>
    <s v="C"/>
    <s v="Y"/>
    <s v="1,2"/>
    <s v="Group-wide net-zero GHG emissions by 2050"/>
    <n v="2050"/>
    <m/>
    <m/>
    <s v="Not Specified"/>
    <s v="Yes (unspecified)"/>
    <s v="No"/>
    <s v="N"/>
    <s v=""/>
    <s v=""/>
    <m/>
    <m/>
    <m/>
    <m/>
    <m/>
    <n v="1"/>
    <n v="0"/>
    <n v="0"/>
    <n v="1"/>
    <n v="0"/>
    <n v="0"/>
    <n v="0"/>
    <n v="0"/>
    <n v="0"/>
    <n v="0"/>
    <n v="0"/>
    <n v="0"/>
    <n v="0"/>
    <n v="1"/>
    <n v="0"/>
    <n v="0"/>
    <n v="0"/>
    <n v="0"/>
    <n v="0"/>
    <n v="0"/>
    <n v="1"/>
    <n v="1"/>
    <n v="0"/>
    <n v="0"/>
    <n v="0"/>
    <n v="0"/>
    <n v="1"/>
    <n v="0"/>
    <n v="1"/>
  </r>
  <r>
    <n v="332"/>
    <n v="343"/>
    <s v="China South Industries Group"/>
    <s v="Aerospace &amp; Defense"/>
    <x v="15"/>
    <s v="China"/>
    <s v="Asia"/>
    <s v="$45,481.8"/>
    <s v="$850.6"/>
    <n v="-0.252"/>
    <s v="$66,363.1"/>
    <n v="158371"/>
    <n v="16"/>
    <s v="N"/>
    <m/>
    <m/>
    <s v="N"/>
    <s v="N"/>
    <s v=""/>
    <s v=""/>
    <m/>
    <s v=""/>
    <s v=""/>
    <m/>
    <s v=""/>
    <s v=""/>
    <m/>
    <m/>
    <s v=""/>
    <s v=""/>
    <s v=""/>
    <s v="N"/>
    <s v=""/>
    <s v=""/>
    <s v=""/>
    <s v=""/>
    <s v=""/>
    <m/>
    <s v="https://www.csgc.com.cn/"/>
    <s v="no information"/>
    <s v=""/>
    <s v="N"/>
    <s v=""/>
    <s v=""/>
    <m/>
    <m/>
    <m/>
    <s v=""/>
    <s v=""/>
    <s v=""/>
    <s v="N"/>
    <s v=""/>
    <s v=""/>
    <m/>
    <m/>
    <m/>
    <m/>
    <m/>
    <n v="0"/>
    <n v="0"/>
    <n v="0"/>
    <n v="0"/>
    <n v="0"/>
    <n v="0"/>
    <n v="0"/>
    <n v="0"/>
    <n v="0"/>
    <n v="0"/>
    <n v="0"/>
    <n v="0"/>
    <n v="0"/>
    <n v="0"/>
    <n v="0"/>
    <n v="0"/>
    <n v="0"/>
    <n v="0"/>
    <n v="0"/>
    <n v="0"/>
    <n v="0"/>
    <n v="0"/>
    <n v="0"/>
    <n v="0"/>
    <n v="0"/>
    <n v="0"/>
    <n v="0"/>
    <n v="0"/>
    <n v="0"/>
  </r>
  <r>
    <n v="333"/>
    <n v="345"/>
    <s v="Raizen"/>
    <s v="Petroleum Refining"/>
    <x v="3"/>
    <s v="Brazil"/>
    <s v="Latin America"/>
    <s v="$45,473.9"/>
    <s v="$-758.3"/>
    <n v="-8.1829999999999998"/>
    <s v="$24,562.3"/>
    <n v="46000"/>
    <n v="4"/>
    <s v="N"/>
    <m/>
    <m/>
    <s v="N"/>
    <s v="N"/>
    <s v=""/>
    <s v=""/>
    <m/>
    <s v=""/>
    <s v=""/>
    <m/>
    <s v=""/>
    <s v=""/>
    <m/>
    <m/>
    <s v=""/>
    <s v=""/>
    <s v=""/>
    <s v="N"/>
    <s v=""/>
    <s v=""/>
    <s v=""/>
    <s v=""/>
    <s v=""/>
    <m/>
    <s v="https://www.raizen.com.br/en/sustainability/climate-change"/>
    <s v="no useful information "/>
    <s v=""/>
    <s v="N"/>
    <s v=""/>
    <s v=""/>
    <m/>
    <m/>
    <m/>
    <s v=""/>
    <s v=""/>
    <s v=""/>
    <s v="N"/>
    <s v=""/>
    <s v=""/>
    <m/>
    <m/>
    <m/>
    <m/>
    <m/>
    <n v="0"/>
    <n v="0"/>
    <n v="0"/>
    <n v="0"/>
    <n v="0"/>
    <n v="0"/>
    <n v="0"/>
    <n v="0"/>
    <n v="0"/>
    <n v="0"/>
    <n v="0"/>
    <n v="0"/>
    <n v="0"/>
    <n v="0"/>
    <n v="0"/>
    <n v="0"/>
    <n v="0"/>
    <n v="0"/>
    <n v="0"/>
    <n v="0"/>
    <n v="0"/>
    <n v="0"/>
    <n v="0"/>
    <n v="0"/>
    <n v="0"/>
    <n v="0"/>
    <n v="0"/>
    <n v="0"/>
    <n v="0"/>
  </r>
  <r>
    <n v="334"/>
    <n v="381"/>
    <s v="Taikang Insurance Group"/>
    <s v="Insurance: Life, Health (Mutual)"/>
    <x v="6"/>
    <s v="China"/>
    <s v="Asia"/>
    <s v="$45,456"/>
    <s v="$2,115.6"/>
    <n v="0.185"/>
    <s v="$291,482.9"/>
    <n v="54060"/>
    <n v="8"/>
    <s v="N"/>
    <m/>
    <m/>
    <s v="N"/>
    <s v="N"/>
    <s v=""/>
    <s v=""/>
    <m/>
    <s v=""/>
    <s v=""/>
    <m/>
    <s v=""/>
    <s v=""/>
    <m/>
    <m/>
    <s v="No target"/>
    <s v="No Target"/>
    <s v="G"/>
    <s v="N"/>
    <s v="Yes"/>
    <s v="Yes"/>
    <s v=""/>
    <s v="1,2"/>
    <s v="committed to national peak and neutrality targets"/>
    <n v="2060"/>
    <s v="https://cn.chinadaily.com.cn/a/202408/23/WS66c834c9a310b35299d3828c.html"/>
    <m/>
    <s v=""/>
    <s v="N"/>
    <s v=""/>
    <s v=""/>
    <m/>
    <m/>
    <m/>
    <s v=""/>
    <s v=""/>
    <s v=""/>
    <s v="N"/>
    <s v=""/>
    <s v=""/>
    <m/>
    <m/>
    <m/>
    <m/>
    <m/>
    <n v="0"/>
    <n v="0"/>
    <n v="0"/>
    <n v="0"/>
    <n v="0"/>
    <n v="0"/>
    <n v="0"/>
    <n v="0"/>
    <n v="0"/>
    <n v="0"/>
    <n v="0"/>
    <n v="0"/>
    <n v="0"/>
    <n v="0"/>
    <n v="0"/>
    <n v="0"/>
    <n v="0"/>
    <n v="0"/>
    <n v="0"/>
    <n v="0"/>
    <n v="0"/>
    <n v="0"/>
    <n v="0"/>
    <n v="0"/>
    <n v="0"/>
    <n v="0"/>
    <n v="0"/>
    <n v="0"/>
    <n v="0"/>
  </r>
  <r>
    <n v="335"/>
    <n v="322"/>
    <s v="Ingka Group"/>
    <s v="Specialty Retailers"/>
    <x v="0"/>
    <s v="Netherlands"/>
    <s v="Europe"/>
    <s v="$45,215.7"/>
    <s v="$870.9"/>
    <n v="-0.45500000000000002"/>
    <s v="$63,700.5"/>
    <n v="162293"/>
    <n v="5"/>
    <s v="Y"/>
    <n v="2014"/>
    <n v="2025"/>
    <s v="Y"/>
    <s v="Y"/>
    <s v="Targets set"/>
    <s v="1.5Â°C"/>
    <n v="2030"/>
    <s v="1.5 C"/>
    <s v="1.5Â°C"/>
    <n v="2050"/>
    <s v="Y"/>
    <s v="Targets set"/>
    <n v="2050"/>
    <m/>
    <s v="Net zero"/>
    <s v="Net Zero"/>
    <s v=""/>
    <s v="N"/>
    <s v="Yes"/>
    <s v="Yes"/>
    <s v="Yes"/>
    <s v="1,2,3"/>
    <s v=""/>
    <m/>
    <m/>
    <m/>
    <s v="C,V"/>
    <s v="Y"/>
    <s v="1,2,3"/>
    <s v="&quot;We will reduce the greenhouse gas (GHG) emissions from the value chain in absolute terms by at least 50% by FY30 compared to baseline FY16 and at least 90% latest FY50. Any remaining emissions will be neutralised â€“ reaching net-zero emissions latest FY50&quot; (Pg 12) "/>
    <n v="2050"/>
    <m/>
    <m/>
    <s v="No"/>
    <s v="Yes (nature-based removals e.g. Forestation, soil carbon enhancement)"/>
    <s v="No"/>
    <s v="N"/>
    <s v=""/>
    <s v=""/>
    <m/>
    <m/>
    <m/>
    <m/>
    <m/>
    <n v="0"/>
    <n v="1"/>
    <n v="0"/>
    <n v="1"/>
    <n v="0"/>
    <n v="1"/>
    <n v="0"/>
    <n v="1"/>
    <n v="0"/>
    <n v="0"/>
    <n v="1"/>
    <n v="0"/>
    <n v="0"/>
    <n v="1"/>
    <n v="0"/>
    <n v="0"/>
    <n v="0"/>
    <n v="0"/>
    <n v="0"/>
    <n v="0"/>
    <n v="1"/>
    <n v="1"/>
    <n v="0"/>
    <n v="0"/>
    <n v="0"/>
    <n v="0"/>
    <n v="1"/>
    <n v="1"/>
    <n v="0"/>
  </r>
  <r>
    <n v="336"/>
    <n v="455"/>
    <s v="Eli Lilly"/>
    <s v="Pharmaceuticals"/>
    <x v="4"/>
    <s v="U.S."/>
    <s v="North America"/>
    <s v="$45,042.7"/>
    <s v="$10,590"/>
    <n v="1.0209999999999999"/>
    <s v="$78,714.9"/>
    <n v="47000"/>
    <n v="17"/>
    <s v="N"/>
    <m/>
    <m/>
    <s v="N"/>
    <s v="N"/>
    <s v=""/>
    <s v=""/>
    <m/>
    <s v=""/>
    <s v=""/>
    <m/>
    <s v=""/>
    <s v=""/>
    <m/>
    <m/>
    <s v="Carbon neutral(ity)"/>
    <s v="Carbon Neutral"/>
    <s v="C,V"/>
    <s v="Y"/>
    <s v="Yes"/>
    <s v="Yes"/>
    <s v="Yes"/>
    <s v="1,2,3"/>
    <s v="Lilly‚Äôs 2030 goals are to source 100% of purchased electricity from renewable sources and to achieve carbon neutrality in our operations. (Become carbon neutral in our own operations (scope 1 and 2 emissions)"/>
    <n v="2030"/>
    <m/>
    <m/>
    <s v=""/>
    <s v="N"/>
    <s v=""/>
    <s v=""/>
    <m/>
    <m/>
    <m/>
    <s v="Yes"/>
    <s v="Not Specified"/>
    <s v="No"/>
    <s v="N"/>
    <s v=""/>
    <s v=""/>
    <m/>
    <m/>
    <m/>
    <m/>
    <m/>
    <n v="0"/>
    <n v="0"/>
    <n v="0"/>
    <n v="0"/>
    <n v="0"/>
    <n v="0"/>
    <n v="0"/>
    <n v="0"/>
    <n v="0"/>
    <n v="0"/>
    <n v="0"/>
    <n v="0"/>
    <n v="0"/>
    <n v="0"/>
    <n v="0"/>
    <n v="1"/>
    <n v="0"/>
    <n v="1"/>
    <n v="0"/>
    <n v="0"/>
    <n v="0"/>
    <n v="0"/>
    <n v="0"/>
    <n v="0"/>
    <n v="0"/>
    <n v="1"/>
    <n v="1"/>
    <n v="0"/>
    <n v="0"/>
  </r>
  <r>
    <n v="337"/>
    <n v="391"/>
    <s v="ACS"/>
    <s v="Engineering &amp; Construction"/>
    <x v="8"/>
    <s v="Spain"/>
    <s v="Europe"/>
    <s v="$45,023.4"/>
    <s v="$895"/>
    <n v="6.0999999999999999E-2"/>
    <s v="$43,513.4"/>
    <n v="157284"/>
    <n v="21"/>
    <s v="N"/>
    <m/>
    <m/>
    <s v="N"/>
    <s v="N"/>
    <s v=""/>
    <s v=""/>
    <m/>
    <s v=""/>
    <s v=""/>
    <m/>
    <s v=""/>
    <s v=""/>
    <m/>
    <m/>
    <s v="Emissions reduction target"/>
    <s v="Other Emission Reduction"/>
    <s v=""/>
    <s v="N"/>
    <s v="Yes"/>
    <s v="Yes"/>
    <s v="No"/>
    <s v="1,2"/>
    <s v=""/>
    <m/>
    <m/>
    <m/>
    <s v=""/>
    <s v="N"/>
    <s v=""/>
    <s v="This is to meet the targets that the ACS Group has set for itself, and to make good on its commitment in its 2025 Strategic Sustainability Plan to achieve the target of zero net emissions by 2045."/>
    <n v="2045"/>
    <m/>
    <m/>
    <s v="Yes"/>
    <s v="Yes (nature-based removals e.g. Forestation, soil carbon enhancement)"/>
    <s v="No"/>
    <s v="Y"/>
    <s v="Reduction of scope 1 emissions by 35% in 2030, with an intermediate reduction target of at least 15% by 2025 _x000d__x000a__x000d__x000a_Reduction of scope 2 emissions by 60% in 2030, with an intermediate reduction target of at least 30% by 2025"/>
    <n v="2030"/>
    <m/>
    <m/>
    <m/>
    <m/>
    <m/>
    <n v="0"/>
    <n v="0"/>
    <n v="0"/>
    <n v="0"/>
    <n v="0"/>
    <n v="0"/>
    <n v="0"/>
    <n v="0"/>
    <n v="0"/>
    <n v="0"/>
    <n v="0"/>
    <n v="0"/>
    <n v="0"/>
    <n v="0"/>
    <n v="0"/>
    <n v="0"/>
    <n v="0"/>
    <n v="0"/>
    <n v="0"/>
    <n v="0"/>
    <n v="0"/>
    <n v="0"/>
    <n v="0"/>
    <n v="1"/>
    <n v="0"/>
    <n v="1"/>
    <n v="0"/>
    <n v="0"/>
    <n v="0"/>
  </r>
  <r>
    <n v="338"/>
    <n v="340"/>
    <s v="Susun Construction Group"/>
    <s v="Engineering &amp; Construction"/>
    <x v="8"/>
    <s v="China"/>
    <s v="Asia"/>
    <s v="$45,003.8"/>
    <s v="$924.2"/>
    <n v="-0.191"/>
    <s v="$34,018.5"/>
    <n v="122635"/>
    <n v="4"/>
    <s v="N"/>
    <m/>
    <m/>
    <s v="N"/>
    <s v="N"/>
    <s v=""/>
    <s v=""/>
    <m/>
    <s v=""/>
    <s v=""/>
    <m/>
    <s v=""/>
    <s v=""/>
    <m/>
    <m/>
    <s v=""/>
    <s v=""/>
    <s v=""/>
    <s v="N"/>
    <s v=""/>
    <s v=""/>
    <s v=""/>
    <s v=""/>
    <s v=""/>
    <m/>
    <m/>
    <s v="no information"/>
    <s v=""/>
    <s v="N"/>
    <s v=""/>
    <s v=""/>
    <m/>
    <m/>
    <m/>
    <s v=""/>
    <s v=""/>
    <s v=""/>
    <s v="N"/>
    <s v=""/>
    <s v=""/>
    <m/>
    <m/>
    <m/>
    <m/>
    <m/>
    <n v="0"/>
    <n v="0"/>
    <n v="0"/>
    <n v="0"/>
    <n v="0"/>
    <n v="0"/>
    <n v="0"/>
    <n v="0"/>
    <n v="0"/>
    <n v="0"/>
    <n v="0"/>
    <n v="0"/>
    <n v="0"/>
    <n v="0"/>
    <n v="0"/>
    <n v="0"/>
    <n v="0"/>
    <n v="0"/>
    <n v="0"/>
    <n v="0"/>
    <n v="0"/>
    <n v="0"/>
    <n v="0"/>
    <n v="0"/>
    <n v="0"/>
    <n v="0"/>
    <n v="0"/>
    <n v="0"/>
    <n v="0"/>
  </r>
  <r>
    <n v="339"/>
    <n v="336"/>
    <s v="China Huadian"/>
    <s v="Utilities"/>
    <x v="1"/>
    <s v="China"/>
    <s v="Asia"/>
    <s v="$45,003.1"/>
    <s v="$2,370.7"/>
    <n v="0.24199999999999999"/>
    <s v="$166,802.7"/>
    <n v="97694"/>
    <n v="14"/>
    <s v="N"/>
    <m/>
    <m/>
    <s v="N"/>
    <s v="N"/>
    <s v=""/>
    <s v=""/>
    <m/>
    <s v=""/>
    <s v=""/>
    <m/>
    <s v=""/>
    <s v=""/>
    <m/>
    <m/>
    <s v=""/>
    <s v=""/>
    <s v="G"/>
    <s v="N"/>
    <s v="Yes"/>
    <s v="Yes"/>
    <s v=""/>
    <s v="1,2"/>
    <s v="committed to national peak and neutrality "/>
    <n v="2060"/>
    <s v="Climate and Energy Benchmark - Electric Utilities"/>
    <m/>
    <s v=""/>
    <s v="N"/>
    <s v=""/>
    <s v=""/>
    <m/>
    <m/>
    <m/>
    <s v=""/>
    <s v=""/>
    <s v=""/>
    <s v="N"/>
    <s v=""/>
    <s v=""/>
    <m/>
    <m/>
    <m/>
    <m/>
    <m/>
    <n v="0"/>
    <n v="0"/>
    <n v="0"/>
    <n v="0"/>
    <n v="0"/>
    <n v="0"/>
    <n v="0"/>
    <n v="0"/>
    <n v="0"/>
    <n v="0"/>
    <n v="0"/>
    <n v="0"/>
    <n v="0"/>
    <n v="0"/>
    <n v="0"/>
    <n v="0"/>
    <n v="0"/>
    <n v="0"/>
    <n v="0"/>
    <n v="0"/>
    <n v="0"/>
    <n v="0"/>
    <n v="0"/>
    <n v="0"/>
    <n v="0"/>
    <n v="0"/>
    <n v="0"/>
    <n v="0"/>
    <n v="0"/>
  </r>
  <r>
    <n v="340"/>
    <n v="347"/>
    <s v="George Weston"/>
    <s v="Food &amp; Drug Stores"/>
    <x v="0"/>
    <s v="Canada"/>
    <s v="North America"/>
    <s v="$44,975.6"/>
    <s v="$992.1"/>
    <n v="-0.13100000000000001"/>
    <s v="$35,776.6"/>
    <n v="200250"/>
    <n v="31"/>
    <s v="N"/>
    <m/>
    <m/>
    <s v="N"/>
    <s v="N"/>
    <s v=""/>
    <s v=""/>
    <m/>
    <s v=""/>
    <s v=""/>
    <m/>
    <s v=""/>
    <s v=""/>
    <m/>
    <m/>
    <s v="No target"/>
    <s v="No Target"/>
    <s v=""/>
    <s v="N"/>
    <s v="Yes"/>
    <s v="Yes"/>
    <s v="Yes"/>
    <s v="1,2,3"/>
    <s v=""/>
    <m/>
    <m/>
    <m/>
    <s v="C,V"/>
    <s v="Y"/>
    <s v="1,2,3"/>
    <s v=""/>
    <n v="2050"/>
    <m/>
    <m/>
    <s v="Not Specified"/>
    <s v="No"/>
    <s v="No"/>
    <s v="N"/>
    <s v=""/>
    <s v=""/>
    <m/>
    <m/>
    <m/>
    <m/>
    <m/>
    <n v="0"/>
    <n v="0"/>
    <n v="0"/>
    <n v="0"/>
    <n v="0"/>
    <n v="0"/>
    <n v="0"/>
    <n v="0"/>
    <n v="0"/>
    <n v="0"/>
    <n v="0"/>
    <n v="0"/>
    <n v="0"/>
    <n v="1"/>
    <n v="0"/>
    <n v="0"/>
    <n v="0"/>
    <n v="0"/>
    <n v="0"/>
    <n v="0"/>
    <n v="1"/>
    <n v="1"/>
    <n v="0"/>
    <n v="0"/>
    <n v="0"/>
    <n v="0"/>
    <n v="1"/>
    <n v="0"/>
    <n v="1"/>
  </r>
  <r>
    <n v="341"/>
    <n v="320"/>
    <s v="Orange"/>
    <s v="Telecommunications"/>
    <x v="9"/>
    <s v="France"/>
    <s v="Europe"/>
    <s v="$44,781"/>
    <s v="$2,541.4"/>
    <n v="-3.6999999999999998E-2"/>
    <s v="$107,552.3"/>
    <n v="119270"/>
    <n v="31"/>
    <s v="N"/>
    <m/>
    <m/>
    <s v="Y"/>
    <s v="Y"/>
    <s v="Targets set"/>
    <s v="1.5°C "/>
    <n v="2030"/>
    <s v="Targets set"/>
    <s v="1.5°C "/>
    <n v="2040"/>
    <s v="Y"/>
    <s v="Targets set"/>
    <n v="2040"/>
    <m/>
    <s v="Net zero"/>
    <s v="Net Zero"/>
    <s v=""/>
    <s v="N"/>
    <s v="Yes"/>
    <s v="Yes"/>
    <s v="Yes"/>
    <s v="1,2,3"/>
    <s v=""/>
    <m/>
    <m/>
    <m/>
    <s v="C,V"/>
    <s v="Y"/>
    <s v="1,2,3"/>
    <s v="&quot;Founded in 2015, the Science-Based Targets initiative (SBTi) encourages businesses to set science-based targets to reduce their greenhouse gas emissions, to help effectively combat climate change. The SBTi target validation team has evaluated the targets of Orange‚Äôs near-term (2030) and long-term (2040) commitments to be consistent with keeping the planet‚Äôs global warming below 1.5°C  and aligned with the need to achieve net zero emissions by 2050 or earlier. Achieving net zero by 2040, ten years before the industry‚Äôs recommendations.&quot; (Source: https://archive.vn/jNEBS)"/>
    <n v="2040"/>
    <m/>
    <m/>
    <s v="Yes"/>
    <s v="Yes (nature-based removals e.g. Forestation, soil carbon enhancement)"/>
    <s v="Yes"/>
    <s v="N"/>
    <s v=""/>
    <s v=""/>
    <m/>
    <m/>
    <m/>
    <m/>
    <m/>
    <n v="0"/>
    <n v="0"/>
    <n v="0"/>
    <n v="0"/>
    <n v="0"/>
    <n v="1"/>
    <n v="0"/>
    <n v="1"/>
    <n v="0"/>
    <n v="0"/>
    <n v="1"/>
    <n v="0"/>
    <n v="0"/>
    <n v="1"/>
    <n v="0"/>
    <n v="0"/>
    <n v="0"/>
    <n v="0"/>
    <n v="0"/>
    <n v="0"/>
    <n v="1"/>
    <n v="1"/>
    <n v="0"/>
    <n v="0"/>
    <n v="0"/>
    <n v="1"/>
    <n v="1"/>
    <n v="0"/>
    <n v="0"/>
  </r>
  <r>
    <n v="342"/>
    <n v="295"/>
    <s v="ZF Friedrichshafen"/>
    <s v="Motor Vehicle Parts"/>
    <x v="7"/>
    <s v="Germany"/>
    <s v="Europe"/>
    <s v="$44,746.4"/>
    <s v="$-1,246.9"/>
    <n v="0"/>
    <s v="$40,702"/>
    <n v="155962"/>
    <n v="12"/>
    <s v="N"/>
    <m/>
    <m/>
    <s v="Y"/>
    <s v="Y"/>
    <s v="Targets set"/>
    <s v="1.5Â°C"/>
    <n v="2030"/>
    <s v=""/>
    <s v=""/>
    <m/>
    <s v="N"/>
    <s v="Commitment removed"/>
    <m/>
    <m/>
    <s v="Climate neutral"/>
    <s v="Carbon Neutral"/>
    <s v="C,V"/>
    <s v="Y"/>
    <s v="Yes"/>
    <s v="Yes"/>
    <s v="Yes"/>
    <s v="1,2,3"/>
    <s v="&quot;ZF commits to climate neutrality by 2040 across all three scopes&quot;."/>
    <n v="2040"/>
    <m/>
    <m/>
    <s v=""/>
    <s v="N"/>
    <s v=""/>
    <s v=""/>
    <m/>
    <m/>
    <m/>
    <s v="Not Specified"/>
    <s v="Not Specified"/>
    <s v="No"/>
    <s v="N"/>
    <s v=""/>
    <s v=""/>
    <m/>
    <m/>
    <m/>
    <m/>
    <m/>
    <n v="0"/>
    <n v="0"/>
    <n v="0"/>
    <n v="0"/>
    <n v="0"/>
    <n v="1"/>
    <n v="0"/>
    <n v="1"/>
    <n v="0"/>
    <n v="0"/>
    <n v="0"/>
    <n v="0"/>
    <n v="0"/>
    <n v="0"/>
    <n v="0"/>
    <n v="0"/>
    <n v="1"/>
    <n v="1"/>
    <n v="0"/>
    <n v="0"/>
    <n v="0"/>
    <n v="0"/>
    <n v="0"/>
    <n v="0"/>
    <n v="0"/>
    <n v="0"/>
    <n v="1"/>
    <n v="0"/>
    <n v="1"/>
  </r>
  <r>
    <n v="343"/>
    <n v="350"/>
    <s v="Telefonica"/>
    <s v="Telecommunications"/>
    <x v="9"/>
    <s v="Spain"/>
    <s v="Europe"/>
    <s v="$44,679.4"/>
    <s v="$-53"/>
    <n v="0"/>
    <s v="$104,060.9"/>
    <n v="100870"/>
    <n v="31"/>
    <s v="Y"/>
    <n v="2017"/>
    <n v="2030"/>
    <s v="Y"/>
    <s v="Y"/>
    <s v="Targets set"/>
    <s v="1.5°C "/>
    <n v="2030"/>
    <s v="Targets set"/>
    <s v="1.5°C "/>
    <n v="2040"/>
    <s v="Y"/>
    <s v="Targets set"/>
    <n v="2040"/>
    <m/>
    <s v="Net zero"/>
    <s v="Net Zero"/>
    <s v=""/>
    <s v="N"/>
    <s v="Yes"/>
    <s v="Yes"/>
    <s v="Yes"/>
    <s v="1,2,3"/>
    <s v=""/>
    <m/>
    <m/>
    <m/>
    <s v="C,V"/>
    <s v="Y"/>
    <s v="1,2,3"/>
    <s v="&quot;By 2040:_x000d__x000a_We will reach net zero emissions by reducing 90% of our emissions (Scopes 1, 2 and 3)._x000d__x000a_We will neutralise residual emissions annually (the remaining 10%).&quot; (Source: https://archive.vn/B0AYh)"/>
    <n v="2040"/>
    <m/>
    <m/>
    <s v="Yes"/>
    <s v="Yes (nature-based removals e.g. Forestation, soil carbon enhancement)"/>
    <s v="Yes"/>
    <s v="N"/>
    <s v=""/>
    <s v=""/>
    <m/>
    <m/>
    <m/>
    <m/>
    <m/>
    <n v="0"/>
    <n v="1"/>
    <n v="0"/>
    <n v="1"/>
    <n v="0"/>
    <n v="1"/>
    <n v="0"/>
    <n v="1"/>
    <n v="0"/>
    <n v="0"/>
    <n v="1"/>
    <n v="0"/>
    <n v="0"/>
    <n v="1"/>
    <n v="0"/>
    <n v="0"/>
    <n v="0"/>
    <n v="0"/>
    <n v="0"/>
    <n v="0"/>
    <n v="1"/>
    <n v="1"/>
    <n v="0"/>
    <n v="0"/>
    <n v="0"/>
    <n v="1"/>
    <n v="1"/>
    <n v="0"/>
    <n v="0"/>
  </r>
  <r>
    <n v="344"/>
    <n v="317"/>
    <s v="Tokyo Electric Power"/>
    <s v="Utilities"/>
    <x v="1"/>
    <s v="Japan"/>
    <s v="Asia"/>
    <s v="$44,674.7"/>
    <s v="$1,058"/>
    <n v="-0.42899999999999999"/>
    <s v="$99,986.6"/>
    <n v="38074"/>
    <n v="31"/>
    <s v="N"/>
    <m/>
    <m/>
    <s v="N"/>
    <s v="N"/>
    <s v=""/>
    <s v=""/>
    <m/>
    <s v=""/>
    <s v=""/>
    <m/>
    <s v=""/>
    <s v=""/>
    <m/>
    <m/>
    <s v="Carbon neutral(ity)"/>
    <s v="Carbon Neutral"/>
    <s v="C,V"/>
    <s v="Y"/>
    <s v="Yes"/>
    <s v="Yes"/>
    <s v="Yes"/>
    <s v="1,2,3"/>
    <s v="Targets and Initiatives for Carbon Neutrality - 2050 challenge : Reduce CO2 emissions from the supply of energy to net zero by 2050_x000a__x000a_"/>
    <n v="2050"/>
    <m/>
    <m/>
    <s v=""/>
    <s v="N"/>
    <s v=""/>
    <s v=""/>
    <m/>
    <m/>
    <m/>
    <s v="Not Specified"/>
    <s v="Not Specified"/>
    <s v="No"/>
    <s v="N"/>
    <s v=""/>
    <s v=""/>
    <m/>
    <m/>
    <m/>
    <m/>
    <m/>
    <n v="0"/>
    <n v="0"/>
    <n v="0"/>
    <n v="0"/>
    <n v="0"/>
    <n v="0"/>
    <n v="0"/>
    <n v="0"/>
    <n v="0"/>
    <n v="0"/>
    <n v="0"/>
    <n v="0"/>
    <n v="0"/>
    <n v="0"/>
    <n v="0"/>
    <n v="0"/>
    <n v="1"/>
    <n v="1"/>
    <n v="0"/>
    <n v="0"/>
    <n v="0"/>
    <n v="0"/>
    <n v="0"/>
    <n v="0"/>
    <n v="0"/>
    <n v="0"/>
    <n v="1"/>
    <n v="0"/>
    <n v="1"/>
  </r>
  <r>
    <n v="345"/>
    <n v="353"/>
    <s v="Woolworths Group"/>
    <s v="Food &amp; Drug Stores"/>
    <x v="0"/>
    <s v="Australia"/>
    <s v="Oceania"/>
    <s v="$44,521.5"/>
    <s v="$70.8"/>
    <n v="-0.93500000000000005"/>
    <s v="$22,645.1"/>
    <n v="201413"/>
    <n v="29"/>
    <s v="Y"/>
    <n v="2020"/>
    <n v="2025"/>
    <s v="Y"/>
    <s v="Y"/>
    <s v="Targets set"/>
    <s v="1.5°C "/>
    <n v="2033"/>
    <s v="Targets set"/>
    <s v="1.5°C "/>
    <n v="2050"/>
    <s v="Y"/>
    <s v="Targets set"/>
    <n v="2050"/>
    <m/>
    <s v="Climate positive"/>
    <s v="Carbon Neutral"/>
    <s v="C,V"/>
    <s v="Y"/>
    <s v="Yes"/>
    <s v="Yes"/>
    <s v="Yes"/>
    <s v="1,2,3"/>
    <s v="&quot;We aim to reach net positive emissions for our operations no later than 2050.&quot; (p. 47)"/>
    <n v="2050"/>
    <m/>
    <m/>
    <s v=""/>
    <s v="N"/>
    <s v=""/>
    <s v=""/>
    <m/>
    <m/>
    <m/>
    <s v="Yes"/>
    <s v="Not Specified"/>
    <s v="No"/>
    <s v="N"/>
    <s v=""/>
    <s v=""/>
    <m/>
    <m/>
    <m/>
    <m/>
    <m/>
    <n v="0"/>
    <n v="1"/>
    <n v="0"/>
    <n v="1"/>
    <n v="0"/>
    <n v="0"/>
    <n v="1"/>
    <n v="1"/>
    <n v="0"/>
    <n v="0"/>
    <n v="1"/>
    <n v="0"/>
    <n v="0"/>
    <n v="0"/>
    <n v="0"/>
    <n v="0"/>
    <n v="1"/>
    <n v="1"/>
    <n v="0"/>
    <n v="0"/>
    <n v="1"/>
    <n v="1"/>
    <n v="0"/>
    <n v="0"/>
    <n v="0"/>
    <n v="1"/>
    <n v="1"/>
    <n v="0"/>
    <n v="0"/>
  </r>
  <r>
    <n v="346"/>
    <n v="310"/>
    <s v="Vodafone Group"/>
    <s v="Telecommunications"/>
    <x v="9"/>
    <s v="Britain"/>
    <s v="Europe"/>
    <s v="$44,427.3"/>
    <s v="$-4,473.1"/>
    <n v="-4.6180000000000003"/>
    <s v="$138,731.7"/>
    <n v="92834"/>
    <n v="26"/>
    <s v="Y"/>
    <n v="2018"/>
    <n v="2025"/>
    <s v="Y"/>
    <s v="Y"/>
    <s v="Targets set"/>
    <s v="1.5°C "/>
    <n v="2030"/>
    <s v="Targets set"/>
    <s v="1.5°C "/>
    <n v="2040"/>
    <s v="Y"/>
    <s v="Targets set"/>
    <n v="2040"/>
    <m/>
    <s v="Net zero"/>
    <s v="Net Zero"/>
    <s v=""/>
    <s v="N"/>
    <s v="Yes"/>
    <s v="Yes"/>
    <s v="Yes"/>
    <s v="1,2,3"/>
    <s v=""/>
    <m/>
    <m/>
    <m/>
    <s v="C,V"/>
    <s v="Y"/>
    <s v="1,2,3"/>
    <s v="&quot;Net zero GHG emissions from our operations (Scope 1 and 2) in Europe by 2028 and in Africa no later than 2035, and across our full value chain (Scope 3) by 2040&quot; [p38 2024 Annual Report]"/>
    <n v="2040"/>
    <m/>
    <m/>
    <s v="Not Specified"/>
    <s v="Not Specified"/>
    <s v="No"/>
    <s v="N"/>
    <s v=""/>
    <s v=""/>
    <m/>
    <m/>
    <m/>
    <m/>
    <m/>
    <n v="0"/>
    <n v="1"/>
    <n v="0"/>
    <n v="1"/>
    <n v="0"/>
    <n v="1"/>
    <n v="0"/>
    <n v="1"/>
    <n v="0"/>
    <n v="0"/>
    <n v="1"/>
    <n v="0"/>
    <n v="0"/>
    <n v="1"/>
    <n v="0"/>
    <n v="0"/>
    <n v="0"/>
    <n v="0"/>
    <n v="0"/>
    <n v="0"/>
    <n v="1"/>
    <n v="1"/>
    <n v="0"/>
    <n v="0"/>
    <n v="0"/>
    <n v="0"/>
    <n v="1"/>
    <n v="0"/>
    <n v="1"/>
  </r>
  <r>
    <n v="347"/>
    <n v="403"/>
    <s v="Uber Technologies"/>
    <s v="Internet Services and Retailing"/>
    <x v="0"/>
    <s v="U.S."/>
    <s v="North America"/>
    <s v="$43,978"/>
    <s v="$9,856"/>
    <n v="4.2229999999999999"/>
    <s v="$51,244"/>
    <n v="31100"/>
    <n v="3"/>
    <s v="N"/>
    <m/>
    <m/>
    <s v="Y"/>
    <s v="Y"/>
    <s v="Targets set"/>
    <s v="1.5°C "/>
    <n v="2030"/>
    <s v="Targets set"/>
    <s v="1.5°C "/>
    <n v="2040"/>
    <s v="Y"/>
    <s v="Targets set"/>
    <n v="2040"/>
    <m/>
    <s v="Net zero"/>
    <s v="Net Zero"/>
    <s v=""/>
    <s v="N"/>
    <s v="Yes"/>
    <s v="Yes"/>
    <s v="Partial"/>
    <s v="1,2"/>
    <s v=""/>
    <m/>
    <m/>
    <m/>
    <s v="C"/>
    <s v="Y"/>
    <s v="1,2"/>
    <s v="Uber commits to reducing absolute Scope 1 and 2 GHG emissions 90% by 2040 from a 2021 base year. The aim is for the 2040 net zero goal to be met by the purchasing of credits alongside this 90% reduction._x000a__x000a_Uber also commits to reducing Scope 3 GHG emissions from use of sold products 97% per service kilometre within the same time frame."/>
    <n v="2040"/>
    <m/>
    <m/>
    <s v="Yes"/>
    <s v="No"/>
    <s v="No"/>
    <s v="N"/>
    <s v=""/>
    <s v=""/>
    <m/>
    <m/>
    <m/>
    <m/>
    <m/>
    <n v="0"/>
    <n v="0"/>
    <n v="0"/>
    <n v="0"/>
    <n v="0"/>
    <n v="1"/>
    <n v="0"/>
    <n v="1"/>
    <n v="0"/>
    <n v="0"/>
    <n v="1"/>
    <n v="0"/>
    <n v="0"/>
    <n v="1"/>
    <n v="0"/>
    <n v="0"/>
    <n v="0"/>
    <n v="0"/>
    <n v="0"/>
    <n v="0"/>
    <n v="1"/>
    <n v="1"/>
    <n v="0"/>
    <n v="0"/>
    <n v="0"/>
    <n v="1"/>
    <n v="1"/>
    <n v="0"/>
    <n v="0"/>
  </r>
  <r>
    <n v="348"/>
    <n v="444"/>
    <s v="Quanta Computer"/>
    <s v="Computers"/>
    <x v="5"/>
    <s v="Taiwan"/>
    <s v="Asia"/>
    <s v="$43,949.6"/>
    <s v="$1,859.9"/>
    <n v="0.46"/>
    <s v="$28,432.6"/>
    <n v="65926"/>
    <n v="20"/>
    <s v="N"/>
    <m/>
    <m/>
    <s v="Y"/>
    <s v="Y"/>
    <s v="Targets set"/>
    <s v="1.5°C "/>
    <n v="2030"/>
    <s v="Targets set"/>
    <s v="1.5°C "/>
    <n v="2050"/>
    <s v="Y"/>
    <s v="Targets set"/>
    <n v="2050"/>
    <m/>
    <s v="Carbon neutral(ity)"/>
    <s v="Carbon Neutral"/>
    <s v="C,V"/>
    <s v="Y"/>
    <s v="Yes"/>
    <s v="Yes"/>
    <s v="Yes"/>
    <s v="1,2,3"/>
    <s v="Our objective is to achieve 50 percent renewable energy by 2030 and carbon neutrality by 2050.  (cf. 2023 ESG report, p. 16) "/>
    <n v="2050"/>
    <m/>
    <m/>
    <s v=""/>
    <s v="N"/>
    <s v=""/>
    <s v=""/>
    <m/>
    <m/>
    <m/>
    <s v="Not Specified"/>
    <s v="Not Specified"/>
    <s v="No"/>
    <s v="N"/>
    <s v=""/>
    <s v=""/>
    <m/>
    <m/>
    <m/>
    <m/>
    <m/>
    <n v="0"/>
    <n v="0"/>
    <n v="0"/>
    <n v="0"/>
    <n v="0"/>
    <n v="1"/>
    <n v="0"/>
    <n v="1"/>
    <n v="0"/>
    <n v="0"/>
    <n v="1"/>
    <n v="0"/>
    <n v="0"/>
    <n v="0"/>
    <n v="0"/>
    <n v="0"/>
    <n v="1"/>
    <n v="1"/>
    <n v="0"/>
    <n v="0"/>
    <n v="1"/>
    <n v="1"/>
    <n v="0"/>
    <n v="0"/>
    <n v="0"/>
    <n v="0"/>
    <n v="1"/>
    <n v="0"/>
    <n v="1"/>
  </r>
  <r>
    <n v="349"/>
    <n v="349"/>
    <s v="Fomento Económico Mexicano"/>
    <s v="Beverages"/>
    <x v="11"/>
    <s v="Mexico"/>
    <s v="Latin America"/>
    <s v="$43,800.7"/>
    <s v="$1,460.5"/>
    <n v="-0.60599999999999998"/>
    <s v="$40,933.3"/>
    <n v="388999"/>
    <n v="6"/>
    <s v="N"/>
    <m/>
    <m/>
    <s v="N"/>
    <s v="N"/>
    <s v=""/>
    <s v=""/>
    <m/>
    <s v=""/>
    <s v=""/>
    <m/>
    <s v=""/>
    <s v=""/>
    <m/>
    <m/>
    <s v=""/>
    <s v=""/>
    <s v=""/>
    <s v="N"/>
    <s v=""/>
    <s v=""/>
    <s v=""/>
    <s v=""/>
    <s v=""/>
    <m/>
    <s v="https://www.femsa.com/en/sustainability/focus-topics/our-planet/"/>
    <s v="no useful information "/>
    <s v=""/>
    <s v="N"/>
    <s v=""/>
    <s v=""/>
    <m/>
    <m/>
    <m/>
    <s v=""/>
    <s v=""/>
    <s v=""/>
    <s v="N"/>
    <s v=""/>
    <s v=""/>
    <m/>
    <m/>
    <m/>
    <m/>
    <s v="Integrated-report-results-in-2024.pdf"/>
    <n v="0"/>
    <n v="0"/>
    <n v="0"/>
    <n v="0"/>
    <n v="0"/>
    <n v="0"/>
    <n v="0"/>
    <n v="0"/>
    <n v="0"/>
    <n v="0"/>
    <n v="0"/>
    <n v="0"/>
    <n v="0"/>
    <n v="0"/>
    <n v="0"/>
    <n v="0"/>
    <n v="0"/>
    <n v="0"/>
    <n v="0"/>
    <n v="0"/>
    <n v="0"/>
    <n v="0"/>
    <n v="0"/>
    <n v="0"/>
    <n v="0"/>
    <n v="0"/>
    <n v="0"/>
    <n v="0"/>
    <n v="0"/>
  </r>
  <r>
    <n v="350"/>
    <n v="338"/>
    <s v="MS&amp;AD Insurance Group Holdings"/>
    <s v="Insurance: Property and Casualty (Stock)"/>
    <x v="6"/>
    <s v="Japan"/>
    <s v="Asia"/>
    <s v="$43,693.5"/>
    <s v="$4,537.1"/>
    <n v="0.77600000000000002"/>
    <s v="$175,070.4"/>
    <n v="38247"/>
    <n v="27"/>
    <s v="N"/>
    <m/>
    <m/>
    <s v="Y"/>
    <s v="N"/>
    <s v="Commitment removed"/>
    <s v=""/>
    <m/>
    <s v=""/>
    <s v=""/>
    <m/>
    <s v=""/>
    <s v=""/>
    <m/>
    <m/>
    <s v="Net zero"/>
    <s v="Net Zero"/>
    <s v=""/>
    <s v="N"/>
    <s v="Yes"/>
    <s v="Yes"/>
    <s v="Yes"/>
    <s v="1,2,3"/>
    <s v=""/>
    <m/>
    <m/>
    <m/>
    <s v="C,V"/>
    <s v="Y"/>
    <s v="1,2,3"/>
    <s v="Toward realizing net zero in 2050, we have set a new CO2_x000a_reduction target in line with the 1.5‚ÑÉ target of the Paris_x000a_Agreement, and a target for the introduction rate of_x000a_renewable energy (Pg. 22)"/>
    <n v="2050"/>
    <m/>
    <m/>
    <s v="Not Specified"/>
    <s v="Not Specified"/>
    <s v="No"/>
    <s v="N"/>
    <s v=""/>
    <s v=""/>
    <m/>
    <m/>
    <m/>
    <m/>
    <m/>
    <n v="0"/>
    <n v="0"/>
    <n v="0"/>
    <n v="0"/>
    <n v="0"/>
    <n v="0"/>
    <n v="0"/>
    <n v="0"/>
    <n v="0"/>
    <n v="0"/>
    <n v="0"/>
    <n v="0"/>
    <n v="0"/>
    <n v="1"/>
    <n v="0"/>
    <n v="0"/>
    <n v="0"/>
    <n v="0"/>
    <n v="0"/>
    <n v="0"/>
    <n v="1"/>
    <n v="1"/>
    <n v="0"/>
    <n v="0"/>
    <n v="0"/>
    <n v="0"/>
    <n v="1"/>
    <n v="0"/>
    <n v="1"/>
  </r>
  <r>
    <n v="351"/>
    <n v="307"/>
    <s v="China National Building Material Group"/>
    <s v="Building Materials, Glass"/>
    <x v="14"/>
    <s v="China"/>
    <s v="Asia"/>
    <s v="$43,504.9"/>
    <s v="$82.8"/>
    <n v="-0.58199999999999996"/>
    <s v="$97,329.3"/>
    <n v="184226"/>
    <n v="15"/>
    <s v="N"/>
    <m/>
    <m/>
    <s v="N"/>
    <s v="N"/>
    <s v=""/>
    <s v=""/>
    <m/>
    <s v=""/>
    <s v=""/>
    <m/>
    <s v=""/>
    <s v=""/>
    <m/>
    <m/>
    <s v="No target"/>
    <s v="No Target"/>
    <s v="G"/>
    <s v="N"/>
    <s v="Yes"/>
    <s v="Yes"/>
    <m/>
    <s v="1,2"/>
    <s v="committed to national peak and neutrality targets"/>
    <n v="2060"/>
    <s v="https://finance.sina.com.cn/tech/2021-06-22/doc-ikqciyzk1148188.shtml"/>
    <m/>
    <s v=""/>
    <s v="N"/>
    <s v=""/>
    <s v=""/>
    <m/>
    <m/>
    <m/>
    <s v="Not Specified"/>
    <s v="Not Specified"/>
    <s v="No"/>
    <s v="N"/>
    <s v=""/>
    <s v=""/>
    <m/>
    <m/>
    <m/>
    <m/>
    <m/>
    <n v="0"/>
    <n v="0"/>
    <n v="0"/>
    <n v="0"/>
    <n v="0"/>
    <n v="0"/>
    <n v="0"/>
    <n v="0"/>
    <n v="0"/>
    <n v="0"/>
    <n v="0"/>
    <n v="0"/>
    <n v="0"/>
    <n v="0"/>
    <n v="0"/>
    <n v="0"/>
    <n v="0"/>
    <n v="0"/>
    <n v="0"/>
    <n v="0"/>
    <n v="0"/>
    <n v="0"/>
    <n v="0"/>
    <n v="0"/>
    <n v="0"/>
    <n v="0"/>
    <n v="0"/>
    <n v="0"/>
    <n v="1"/>
  </r>
  <r>
    <n v="352"/>
    <n v="326"/>
    <s v="Sinomach"/>
    <s v="Industrial Machinery"/>
    <x v="14"/>
    <s v="China"/>
    <s v="Asia"/>
    <s v="$43,269.2"/>
    <s v="$257.3"/>
    <n v="0.41699999999999998"/>
    <s v="$45,718.9"/>
    <n v="114740"/>
    <n v="15"/>
    <s v="N"/>
    <m/>
    <m/>
    <s v="N"/>
    <s v="N"/>
    <s v=""/>
    <s v=""/>
    <m/>
    <s v=""/>
    <s v=""/>
    <m/>
    <s v=""/>
    <s v=""/>
    <m/>
    <m/>
    <s v=""/>
    <s v=""/>
    <s v="G"/>
    <s v="N"/>
    <s v=""/>
    <s v=""/>
    <s v=""/>
    <s v=""/>
    <s v="We will accelerate the green trans_x0002_formation, and actively leverage our strengths in &quot;carbon peaking and carbon neutrality&quot; services and green engineering to promote green development."/>
    <n v="2060"/>
    <s v="https://www.sinomach.com.cn/en/Sustainability/CSRReports/202501/P020250107355903214865.pdf"/>
    <m/>
    <s v=""/>
    <s v="N"/>
    <s v=""/>
    <s v=""/>
    <m/>
    <m/>
    <m/>
    <s v=""/>
    <s v=""/>
    <s v=""/>
    <s v="N"/>
    <s v=""/>
    <s v=""/>
    <m/>
    <m/>
    <m/>
    <m/>
    <m/>
    <n v="0"/>
    <n v="0"/>
    <n v="0"/>
    <n v="0"/>
    <n v="0"/>
    <n v="0"/>
    <n v="0"/>
    <n v="0"/>
    <n v="0"/>
    <n v="0"/>
    <n v="0"/>
    <n v="0"/>
    <n v="0"/>
    <n v="0"/>
    <n v="0"/>
    <n v="0"/>
    <n v="0"/>
    <n v="0"/>
    <n v="0"/>
    <n v="0"/>
    <n v="0"/>
    <n v="0"/>
    <n v="0"/>
    <n v="0"/>
    <n v="0"/>
    <n v="0"/>
    <n v="0"/>
    <n v="0"/>
    <n v="0"/>
  </r>
  <r>
    <n v="353"/>
    <n v="404"/>
    <s v="DZ Bank"/>
    <s v="Banks: Commercial and Savings"/>
    <x v="6"/>
    <s v="Germany"/>
    <s v="Europe"/>
    <s v="$43,262.7"/>
    <s v="$2,401.9"/>
    <n v="4.2999999999999997E-2"/>
    <s v="$682,996.5"/>
    <n v="30014"/>
    <n v="30"/>
    <s v="N"/>
    <m/>
    <m/>
    <s v="N"/>
    <s v="N"/>
    <s v=""/>
    <s v=""/>
    <m/>
    <s v=""/>
    <s v=""/>
    <m/>
    <s v=""/>
    <s v=""/>
    <m/>
    <m/>
    <s v="Net zero"/>
    <s v="Net Zero"/>
    <s v=""/>
    <s v="N"/>
    <s v="Yes"/>
    <s v="Yes"/>
    <s v="Yes"/>
    <s v="1,2,3"/>
    <s v=""/>
    <m/>
    <m/>
    <m/>
    <s v="C,V"/>
    <s v="Y"/>
    <s v="1,2,3"/>
    <s v="In 2022, the DZ BANK banking group7 began to align its business portfolios with the general parameters aimed at achieving the Paris climate agreement. To this end, the DZ BANK banking group undertakes to align its portfolios in particularly carbon-intensive sectors with the 1.5¬∞C target. The sector-specific decarbonization pathways are running on a medium to long-term convergence with the 1.5¬∞C reference pathway. Conformity with the 1.5¬∞C target pathway should be achieved in 2050 for selected sectors. The entities in the DZ BANK banking group formally declared this ambition as part of voluntary commitments such as the Net Zero Banking Alliance Germany and the collective commitment to climate action of the German financial sector._x000a__x000a_The targets were set on the basis of these scenarios and assumptions. The sector targets for the DZ BANK banking group are aimed at aligning the lending and investment portfolios with the Net Zero Emissions 2050 scenario (NZE) of the International Energy Agency in the long term._x000a__x000a_The DZ BANK banking group‚Äôs decarbonization target pathway is broadly aligned with the International Energy Agency‚Äôs Net Zero Emissions (IEA NZE) reference pathway, which is recognized internationally and by the science community and is based on an absolute metric (financed emissions ‚Äì megatonnes CO2eq). The target is limited to upstream oil and gas activities 9 (extraction and production; Scope 3 greenhouse gas emissions), not to geographical boundaries. It covers the original target period from 2024 to 2050 (26 years) with defined interim targets for 2027, 2030, and 2040."/>
    <n v="2050"/>
    <m/>
    <m/>
    <s v="No"/>
    <s v="Not Specified"/>
    <s v="No"/>
    <s v="N"/>
    <s v=""/>
    <s v=""/>
    <m/>
    <m/>
    <m/>
    <m/>
    <m/>
    <n v="0"/>
    <n v="0"/>
    <n v="0"/>
    <n v="0"/>
    <n v="0"/>
    <n v="0"/>
    <n v="0"/>
    <n v="0"/>
    <n v="0"/>
    <n v="0"/>
    <n v="0"/>
    <n v="0"/>
    <n v="0"/>
    <n v="1"/>
    <n v="0"/>
    <n v="0"/>
    <n v="0"/>
    <n v="0"/>
    <n v="0"/>
    <n v="0"/>
    <n v="1"/>
    <n v="1"/>
    <n v="0"/>
    <n v="0"/>
    <n v="0"/>
    <n v="0"/>
    <n v="1"/>
    <n v="1"/>
    <n v="0"/>
  </r>
  <r>
    <n v="354"/>
    <n v="359"/>
    <s v="Massachusetts Mutual Life Insurance"/>
    <s v="Insurance: Life and Health"/>
    <x v="6"/>
    <s v="U.S."/>
    <s v="North America"/>
    <s v="$43,072"/>
    <s v="$316.3"/>
    <n v="0"/>
    <s v="$422,113.5"/>
    <n v="11192"/>
    <n v="28"/>
    <s v="N"/>
    <m/>
    <m/>
    <s v="N"/>
    <s v="N"/>
    <s v=""/>
    <s v=""/>
    <m/>
    <s v=""/>
    <s v=""/>
    <m/>
    <s v=""/>
    <s v=""/>
    <m/>
    <m/>
    <s v="Net zero"/>
    <s v="Net Zero"/>
    <s v=""/>
    <s v="N"/>
    <s v="Yes"/>
    <s v="Yes"/>
    <s v="Partial"/>
    <s v="1,2"/>
    <s v=""/>
    <m/>
    <m/>
    <m/>
    <s v="C"/>
    <s v="Y"/>
    <s v="1,2"/>
    <s v="Achieve net zero GHG emissions in our operations by 2030 and investment portfolio by 2050.‚Äù"/>
    <n v="2050"/>
    <m/>
    <m/>
    <s v="Yes"/>
    <s v="Yes (unspecified)"/>
    <s v="No"/>
    <s v="N"/>
    <s v=""/>
    <s v=""/>
    <m/>
    <m/>
    <m/>
    <m/>
    <m/>
    <n v="0"/>
    <n v="0"/>
    <n v="0"/>
    <n v="0"/>
    <n v="0"/>
    <n v="0"/>
    <n v="0"/>
    <n v="0"/>
    <n v="0"/>
    <n v="0"/>
    <n v="0"/>
    <n v="0"/>
    <n v="0"/>
    <n v="1"/>
    <n v="0"/>
    <n v="0"/>
    <n v="0"/>
    <n v="0"/>
    <n v="0"/>
    <n v="0"/>
    <n v="1"/>
    <n v="1"/>
    <n v="0"/>
    <n v="0"/>
    <n v="0"/>
    <n v="1"/>
    <n v="1"/>
    <n v="0"/>
    <n v="0"/>
  </r>
  <r>
    <n v="355"/>
    <n v="346"/>
    <s v="Dow"/>
    <s v="Chemicals"/>
    <x v="13"/>
    <s v="U.S."/>
    <s v="North America"/>
    <s v="$42,964"/>
    <s v="$1,116"/>
    <n v="0.89500000000000002"/>
    <s v="$57,312"/>
    <n v="36000"/>
    <n v="6"/>
    <s v="N"/>
    <m/>
    <m/>
    <s v="N"/>
    <s v="N"/>
    <s v=""/>
    <s v=""/>
    <m/>
    <s v=""/>
    <s v=""/>
    <m/>
    <s v=""/>
    <s v=""/>
    <m/>
    <m/>
    <s v="Carbon neutral(ity)"/>
    <s v="Carbon Neutral"/>
    <s v="C,V"/>
    <s v="Y"/>
    <s v="Yes"/>
    <s v="Yes"/>
    <s v="Yes"/>
    <s v="1,2,3"/>
    <s v="&quot;By 2050, Dow aspires to be carbon neutral (Scope 1 + 2 + 3 plus product benefits).&quot;"/>
    <n v="2050"/>
    <m/>
    <m/>
    <s v=""/>
    <s v="N"/>
    <s v=""/>
    <s v=""/>
    <m/>
    <m/>
    <m/>
    <s v="Not Specified"/>
    <s v="Yes (unspecified)"/>
    <s v="No"/>
    <s v="N"/>
    <s v=""/>
    <s v=""/>
    <m/>
    <m/>
    <m/>
    <m/>
    <m/>
    <n v="0"/>
    <n v="0"/>
    <n v="0"/>
    <n v="0"/>
    <n v="0"/>
    <n v="0"/>
    <n v="0"/>
    <n v="0"/>
    <n v="0"/>
    <n v="0"/>
    <n v="0"/>
    <n v="0"/>
    <n v="0"/>
    <n v="0"/>
    <n v="0"/>
    <n v="0"/>
    <n v="1"/>
    <n v="1"/>
    <n v="0"/>
    <n v="0"/>
    <n v="0"/>
    <n v="0"/>
    <n v="0"/>
    <n v="0"/>
    <n v="0"/>
    <n v="0"/>
    <n v="1"/>
    <n v="0"/>
    <n v="1"/>
  </r>
  <r>
    <n v="356"/>
    <n v="323"/>
    <s v="ANZ Group Holdings"/>
    <s v="Banks: Commercial and Savings"/>
    <x v="6"/>
    <s v="Australia"/>
    <s v="Oceania"/>
    <s v="$42,962.8"/>
    <s v="$4,348.2"/>
    <n v="-0.08"/>
    <s v="$852,221.4"/>
    <n v="42370"/>
    <n v="18"/>
    <s v="Y"/>
    <n v="2019"/>
    <n v="2025"/>
    <s v="N"/>
    <s v="N"/>
    <s v=""/>
    <s v=""/>
    <m/>
    <s v=""/>
    <s v=""/>
    <m/>
    <s v=""/>
    <s v=""/>
    <m/>
    <m/>
    <s v="Emissions reduction target"/>
    <s v="Other Emission Reduction"/>
    <s v=""/>
    <s v="N"/>
    <s v="Yes"/>
    <s v="Yes"/>
    <s v="Yes"/>
    <s v="1,2,3"/>
    <s v=""/>
    <m/>
    <m/>
    <m/>
    <s v=""/>
    <s v="N"/>
    <s v=""/>
    <s v=""/>
    <m/>
    <m/>
    <m/>
    <s v="Yes"/>
    <s v="Not Specified"/>
    <s v="No"/>
    <s v="Y"/>
    <s v="&quot;2024 Target: Reducing combined scope 1 and 2 emissions 85% by 2025 and 90% by 2030 (against 2015 baseline) - No change for 2025&quot; (P.20, ANZ 2024 ESG Supplement)"/>
    <n v="2030"/>
    <m/>
    <m/>
    <m/>
    <m/>
    <m/>
    <n v="0"/>
    <n v="1"/>
    <n v="0"/>
    <n v="1"/>
    <n v="0"/>
    <n v="0"/>
    <n v="0"/>
    <n v="0"/>
    <n v="0"/>
    <n v="0"/>
    <n v="0"/>
    <n v="0"/>
    <n v="0"/>
    <n v="0"/>
    <n v="0"/>
    <n v="0"/>
    <n v="0"/>
    <n v="0"/>
    <n v="0"/>
    <n v="0"/>
    <n v="0"/>
    <n v="0"/>
    <n v="0"/>
    <n v="1"/>
    <n v="0"/>
    <n v="1"/>
    <n v="1"/>
    <n v="0"/>
    <n v="0"/>
  </r>
  <r>
    <n v="357"/>
    <n v="344"/>
    <s v="Continental"/>
    <s v="Motor Vehicle Parts"/>
    <x v="7"/>
    <s v="Germany"/>
    <s v="Europe"/>
    <s v="$42,953.4"/>
    <s v="$1,263.1"/>
    <n v="0.01"/>
    <s v="$38,275"/>
    <n v="190159"/>
    <n v="23"/>
    <s v="Y"/>
    <n v="2020"/>
    <n v="2040"/>
    <s v="Y"/>
    <s v="Y"/>
    <s v="Targets set"/>
    <s v="1.5°C "/>
    <n v="2030"/>
    <s v=""/>
    <s v=""/>
    <m/>
    <s v=""/>
    <s v=""/>
    <m/>
    <m/>
    <s v="Carbon neutral(ity)"/>
    <s v="Carbon Neutral"/>
    <s v="C,V"/>
    <s v="Y"/>
    <s v="Yes"/>
    <s v="Yes"/>
    <s v="Yes"/>
    <s v="1,2,3"/>
    <s v="Continental is committed to the Paris Agreement and is aiming for 100% carbon neutrality by 2050 at the latest â€“ along its entire value chain."/>
    <n v="2050"/>
    <m/>
    <m/>
    <s v=""/>
    <s v="N"/>
    <s v=""/>
    <s v=""/>
    <m/>
    <m/>
    <m/>
    <s v="Not Specified"/>
    <s v="Not Specified"/>
    <s v="No"/>
    <s v="N"/>
    <s v=""/>
    <s v=""/>
    <m/>
    <m/>
    <m/>
    <m/>
    <m/>
    <n v="0"/>
    <n v="0"/>
    <n v="1"/>
    <n v="1"/>
    <n v="0"/>
    <n v="1"/>
    <n v="0"/>
    <n v="1"/>
    <n v="0"/>
    <n v="0"/>
    <n v="0"/>
    <n v="0"/>
    <n v="0"/>
    <n v="0"/>
    <n v="0"/>
    <n v="0"/>
    <n v="1"/>
    <n v="1"/>
    <n v="0"/>
    <n v="0"/>
    <n v="0"/>
    <n v="0"/>
    <n v="0"/>
    <n v="0"/>
    <n v="0"/>
    <n v="0"/>
    <n v="1"/>
    <n v="0"/>
    <n v="1"/>
  </r>
  <r>
    <n v="358"/>
    <n v="484"/>
    <s v="Commonwealth Bank of Australia"/>
    <s v="Banks: Commercial and Savings"/>
    <x v="6"/>
    <s v="Australia"/>
    <s v="Oceania"/>
    <s v="$42,945.7"/>
    <s v="$6,157.6"/>
    <n v="-9.2999999999999999E-2"/>
    <s v="$836,831.7"/>
    <n v="48887"/>
    <n v="19"/>
    <s v="Y"/>
    <n v="2018"/>
    <n v="2030"/>
    <s v="N"/>
    <s v="N"/>
    <s v=""/>
    <s v=""/>
    <m/>
    <s v=""/>
    <s v=""/>
    <m/>
    <s v=""/>
    <s v=""/>
    <m/>
    <m/>
    <s v="Net zero"/>
    <s v="Net Zero"/>
    <s v=""/>
    <s v="N"/>
    <s v="Yes"/>
    <s v="Yes"/>
    <s v="Partial"/>
    <s v="1,2"/>
    <s v=""/>
    <m/>
    <m/>
    <m/>
    <s v="C"/>
    <s v="Y"/>
    <s v="1,2"/>
    <s v="&quot;For the past three years, we have been working to progressively set interim 2030 sector-level financed emissions targets. The objective of setting and tracking against these 2030 targets is to help us support Australia‚Äôs transition to net zero by 2050 and meet our NZBA commitment.&quot;(p26)"/>
    <n v="2050"/>
    <m/>
    <m/>
    <s v="Yes"/>
    <s v="Not Specified"/>
    <s v="No"/>
    <s v="N"/>
    <s v=""/>
    <s v=""/>
    <m/>
    <m/>
    <m/>
    <m/>
    <m/>
    <n v="0"/>
    <n v="1"/>
    <n v="0"/>
    <n v="1"/>
    <n v="0"/>
    <n v="0"/>
    <n v="0"/>
    <n v="0"/>
    <n v="0"/>
    <n v="0"/>
    <n v="0"/>
    <n v="0"/>
    <n v="0"/>
    <n v="1"/>
    <n v="0"/>
    <n v="0"/>
    <n v="0"/>
    <n v="0"/>
    <n v="0"/>
    <n v="0"/>
    <n v="1"/>
    <n v="1"/>
    <n v="0"/>
    <n v="0"/>
    <n v="0"/>
    <n v="1"/>
    <n v="1"/>
    <n v="0"/>
    <n v="0"/>
  </r>
  <r>
    <n v="359"/>
    <n v="356"/>
    <s v="Thermo Fisher Scientific"/>
    <s v="Medical Products and Equipment"/>
    <x v="4"/>
    <s v="U.S."/>
    <s v="North America"/>
    <s v="$42,879"/>
    <s v="$6,335"/>
    <n v="5.7000000000000002E-2"/>
    <s v="$97,321"/>
    <n v="125000"/>
    <n v="6"/>
    <s v="N"/>
    <m/>
    <m/>
    <s v="Y"/>
    <s v="Y"/>
    <s v="Targets set"/>
    <s v="1.5°C "/>
    <n v="2030"/>
    <s v="Targets set"/>
    <s v="1.5°C "/>
    <n v="2050"/>
    <s v="Y"/>
    <s v="Targets set"/>
    <n v="2050"/>
    <m/>
    <s v="Net zero"/>
    <s v="Net Zero"/>
    <s v=""/>
    <s v="N"/>
    <s v="Yes"/>
    <s v="Yes"/>
    <s v="Yes"/>
    <s v="1,2,3"/>
    <s v=""/>
    <m/>
    <m/>
    <m/>
    <s v="C,V"/>
    <s v="Y"/>
    <s v="1,2,3"/>
    <s v="We have committed to becoming net-zero by 2050 and joined the Business Ambition for 1.5°C  campaign led by the Science Based Targets initiative (SBTi), aligning our goals with the Paris Agreement and the Sustainable Markets Initiative Health Systems Task Force joint supplier standards. This commitment expands on our near-term targets for Scope 1, 2, and 3 emissions, which are aligned with a‚ÄØ1.5°C  trajectory.‚ÄØ"/>
    <n v="2050"/>
    <m/>
    <m/>
    <s v="No"/>
    <s v="No"/>
    <s v="No"/>
    <s v="N"/>
    <s v=""/>
    <s v=""/>
    <m/>
    <m/>
    <m/>
    <m/>
    <m/>
    <n v="0"/>
    <n v="0"/>
    <n v="0"/>
    <n v="0"/>
    <n v="0"/>
    <n v="1"/>
    <n v="0"/>
    <n v="1"/>
    <n v="0"/>
    <n v="0"/>
    <n v="1"/>
    <n v="0"/>
    <n v="0"/>
    <n v="1"/>
    <n v="0"/>
    <n v="0"/>
    <n v="0"/>
    <n v="0"/>
    <n v="0"/>
    <n v="0"/>
    <n v="1"/>
    <n v="1"/>
    <n v="0"/>
    <n v="0"/>
    <n v="0"/>
    <n v="0"/>
    <n v="1"/>
    <n v="1"/>
    <n v="0"/>
  </r>
  <r>
    <n v="360"/>
    <n v="357"/>
    <s v="Magna International"/>
    <s v="Motor Vehicle Parts"/>
    <x v="7"/>
    <s v="Canada"/>
    <s v="North America"/>
    <s v="$42,836"/>
    <s v="$1,009"/>
    <n v="-0.16800000000000001"/>
    <s v="$31,039"/>
    <n v="170000"/>
    <n v="25"/>
    <s v="N"/>
    <m/>
    <m/>
    <s v="Y"/>
    <s v="Y"/>
    <s v="Targets set"/>
    <s v="1.5°C "/>
    <n v="2030"/>
    <s v="Targets set"/>
    <s v="1.5°C "/>
    <n v="2050"/>
    <s v="Y"/>
    <s v="Targets set"/>
    <n v="2050"/>
    <m/>
    <s v="Net zero"/>
    <s v="Net Zero"/>
    <s v=""/>
    <s v="N"/>
    <s v="Yes"/>
    <s v="Yes"/>
    <s v="Yes"/>
    <s v="1,2,3"/>
    <s v=""/>
    <m/>
    <m/>
    <m/>
    <s v="C,V"/>
    <s v="Y"/>
    <s v="1,2,3"/>
    <s v="net-zero by 2050 commitment which requires 90% reduction in Scope 1, 2 and 3 emissions from a 2021 baseline, as required by the SBTi Net-Zero Standard. (page 23 of https://www.magna.com/docs/default-source/financial-reports-public-filings/tax-other-reports/101227_magna_sustainabilityreport_fy2024_final_cda.pdf?sfvrsn=76c40972_11)"/>
    <n v="2050"/>
    <m/>
    <m/>
    <s v="Yes"/>
    <s v="Not Specified"/>
    <s v="No"/>
    <s v="N"/>
    <s v=""/>
    <s v=""/>
    <m/>
    <m/>
    <m/>
    <m/>
    <m/>
    <n v="0"/>
    <n v="0"/>
    <n v="0"/>
    <n v="0"/>
    <n v="0"/>
    <n v="1"/>
    <n v="0"/>
    <n v="1"/>
    <n v="0"/>
    <n v="0"/>
    <n v="1"/>
    <n v="0"/>
    <n v="0"/>
    <n v="1"/>
    <n v="0"/>
    <n v="0"/>
    <n v="0"/>
    <n v="0"/>
    <n v="0"/>
    <n v="0"/>
    <n v="1"/>
    <n v="1"/>
    <n v="0"/>
    <n v="0"/>
    <n v="0"/>
    <n v="1"/>
    <n v="1"/>
    <n v="0"/>
    <n v="0"/>
  </r>
  <r>
    <n v="361"/>
    <n v="373"/>
    <s v="U.S. Bancorp"/>
    <s v="Superregional Banks"/>
    <x v="6"/>
    <s v="U.S."/>
    <s v="North America"/>
    <s v="$42,712"/>
    <s v="$6,299"/>
    <n v="0.16"/>
    <s v="$678,318"/>
    <n v="70263"/>
    <n v="18"/>
    <s v="N"/>
    <m/>
    <m/>
    <s v="N"/>
    <s v="N"/>
    <s v=""/>
    <s v=""/>
    <m/>
    <s v=""/>
    <s v=""/>
    <m/>
    <s v=""/>
    <s v=""/>
    <m/>
    <m/>
    <s v="Net zero"/>
    <s v="Net Zero"/>
    <s v=""/>
    <s v="N"/>
    <s v="Yes"/>
    <s v="Yes"/>
    <s v="Yes"/>
    <s v="1,2,3"/>
    <s v=""/>
    <m/>
    <m/>
    <m/>
    <s v="C,V"/>
    <s v="Y"/>
    <s v="1,2,3"/>
    <s v="'Net zero greenhouse gas (GHG) emissions by 2050. Net zero GHG emissions across our own operations and value chain.' (TCFD Report 2023, P.3)"/>
    <n v="2050"/>
    <m/>
    <m/>
    <s v="Not Specified"/>
    <s v="Not Specified"/>
    <s v="No"/>
    <s v="N"/>
    <s v=""/>
    <s v=""/>
    <m/>
    <m/>
    <m/>
    <m/>
    <m/>
    <n v="0"/>
    <n v="0"/>
    <n v="0"/>
    <n v="0"/>
    <n v="0"/>
    <n v="0"/>
    <n v="0"/>
    <n v="0"/>
    <n v="0"/>
    <n v="0"/>
    <n v="0"/>
    <n v="0"/>
    <n v="0"/>
    <n v="1"/>
    <n v="0"/>
    <n v="0"/>
    <n v="0"/>
    <n v="0"/>
    <n v="0"/>
    <n v="0"/>
    <n v="1"/>
    <n v="1"/>
    <n v="0"/>
    <n v="0"/>
    <n v="0"/>
    <n v="0"/>
    <n v="1"/>
    <n v="0"/>
    <n v="1"/>
  </r>
  <r>
    <n v="362"/>
    <n v="334"/>
    <s v="Caixa Econômica Federal"/>
    <s v="Banks: Commercial and Savings"/>
    <x v="6"/>
    <s v="Brazil"/>
    <s v="Latin America"/>
    <s v="$42,397.5"/>
    <s v="$2,510.1"/>
    <n v="6.8000000000000005E-2"/>
    <s v="$328,284.5"/>
    <n v="83307"/>
    <n v="5"/>
    <s v="N"/>
    <m/>
    <m/>
    <s v="N"/>
    <s v="N"/>
    <s v=""/>
    <s v=""/>
    <m/>
    <s v=""/>
    <s v=""/>
    <m/>
    <s v=""/>
    <s v=""/>
    <m/>
    <m/>
    <s v=""/>
    <s v=""/>
    <s v=""/>
    <s v="N"/>
    <s v=""/>
    <s v=""/>
    <s v=""/>
    <s v=""/>
    <s v=""/>
    <m/>
    <s v="https://cop30.br/en/news-about-cop30/caixa-launches-platform-to-cut-carbon-emissions-in-housing-projects"/>
    <m/>
    <s v=""/>
    <s v="Y"/>
    <s v=""/>
    <s v=""/>
    <n v="2050"/>
    <s v="https://cop30.br/en/news-about-cop30/caixa-launches-platform-to-cut-carbon-emissions-in-housing-projects"/>
    <m/>
    <s v="Yes"/>
    <s v=""/>
    <s v=""/>
    <s v="N"/>
    <s v=""/>
    <s v=""/>
    <m/>
    <m/>
    <m/>
    <m/>
    <m/>
    <n v="0"/>
    <n v="0"/>
    <n v="0"/>
    <n v="0"/>
    <n v="0"/>
    <n v="0"/>
    <n v="0"/>
    <n v="0"/>
    <n v="0"/>
    <n v="0"/>
    <n v="0"/>
    <n v="0"/>
    <n v="0"/>
    <n v="1"/>
    <n v="0"/>
    <n v="0"/>
    <n v="0"/>
    <n v="0"/>
    <n v="0"/>
    <n v="0"/>
    <n v="1"/>
    <n v="1"/>
    <n v="0"/>
    <n v="0"/>
    <n v="0"/>
    <n v="1"/>
    <n v="1"/>
    <n v="0"/>
    <n v="0"/>
  </r>
  <r>
    <n v="363"/>
    <n v="393"/>
    <s v="Fairfax Financial Holdings"/>
    <s v="Insurance: Property and Casualty (Stock)"/>
    <x v="6"/>
    <s v="Canada"/>
    <s v="North America"/>
    <s v="$42,282.3"/>
    <s v="$3,874.9"/>
    <n v="-0.11600000000000001"/>
    <s v="$96,777.3"/>
    <n v="57050"/>
    <n v="2"/>
    <s v="N"/>
    <m/>
    <m/>
    <s v="N"/>
    <s v="N"/>
    <s v=""/>
    <s v=""/>
    <m/>
    <s v=""/>
    <s v=""/>
    <m/>
    <s v=""/>
    <s v=""/>
    <m/>
    <m/>
    <s v="No target"/>
    <s v="No Target"/>
    <s v=""/>
    <s v="N"/>
    <s v="Not Specified"/>
    <s v="Not Specified"/>
    <s v="Not Specified"/>
    <s v=""/>
    <s v=""/>
    <m/>
    <s v="https://www.fairfax.ca/wp-content/uploads/2025/04/250407_ESG_Report_FINAL.pdf"/>
    <s v="no usefull information"/>
    <s v=""/>
    <s v="N"/>
    <s v=""/>
    <s v=""/>
    <m/>
    <m/>
    <m/>
    <s v="Not Specified"/>
    <s v="Not Specified"/>
    <s v="No"/>
    <s v="N"/>
    <s v=""/>
    <s v=""/>
    <m/>
    <m/>
    <m/>
    <m/>
    <m/>
    <n v="0"/>
    <n v="0"/>
    <n v="0"/>
    <n v="0"/>
    <n v="0"/>
    <n v="0"/>
    <n v="0"/>
    <n v="0"/>
    <n v="0"/>
    <n v="0"/>
    <n v="0"/>
    <n v="0"/>
    <n v="0"/>
    <n v="0"/>
    <n v="0"/>
    <n v="0"/>
    <n v="0"/>
    <n v="0"/>
    <n v="0"/>
    <n v="0"/>
    <n v="0"/>
    <n v="0"/>
    <n v="0"/>
    <n v="0"/>
    <n v="0"/>
    <n v="0"/>
    <n v="0"/>
    <n v="0"/>
    <n v="1"/>
  </r>
  <r>
    <n v="364"/>
    <n v="369"/>
    <s v="J. Sainsbury"/>
    <s v="Food &amp; Drug Stores"/>
    <x v="0"/>
    <s v="Britain"/>
    <s v="Europe"/>
    <s v="$42,261.3"/>
    <s v="$308.6"/>
    <n v="0.79300000000000004"/>
    <s v="$31,767"/>
    <n v="95000"/>
    <n v="31"/>
    <s v="N"/>
    <m/>
    <m/>
    <s v="Y"/>
    <s v="Y"/>
    <s v="Targets set"/>
    <s v="1.5°C "/>
    <n v="2030"/>
    <s v="Targets set"/>
    <s v="1.5°C "/>
    <n v="2050"/>
    <s v="Y"/>
    <s v="Targets set"/>
    <n v="2050"/>
    <m/>
    <s v="Net zero"/>
    <s v="Net Zero"/>
    <s v=""/>
    <s v="N"/>
    <s v="Yes"/>
    <s v="Yes"/>
    <s v="Yes"/>
    <s v="1,2,3"/>
    <s v=""/>
    <m/>
    <m/>
    <m/>
    <s v="C,V"/>
    <s v="Y"/>
    <s v="1,2,3"/>
    <s v="&quot;Sainsburyâ€™s bold new targets are part of its work towards becoming net zero in its own operations by 2035, and in its value chain by 2050, in line with its commitment to the Paris Agreement of limiting global warming by 1.5Â°C.&quot;; &quot;Our ambition to achieve net zero by 2050 will require transformation across our whole business, supply chains, as well as how we help our customers to make more informed choices.&quot;"/>
    <n v="2050"/>
    <m/>
    <m/>
    <s v="Not Specified"/>
    <s v="Yes (nature-based removals e.g. Forestation, soil carbon enhancement)"/>
    <s v="No"/>
    <s v="N"/>
    <s v=""/>
    <s v=""/>
    <m/>
    <m/>
    <m/>
    <m/>
    <m/>
    <n v="0"/>
    <n v="0"/>
    <n v="0"/>
    <n v="0"/>
    <n v="0"/>
    <n v="1"/>
    <n v="0"/>
    <n v="1"/>
    <n v="0"/>
    <n v="0"/>
    <n v="1"/>
    <n v="0"/>
    <n v="0"/>
    <n v="1"/>
    <n v="0"/>
    <n v="0"/>
    <n v="0"/>
    <n v="0"/>
    <n v="0"/>
    <n v="0"/>
    <n v="1"/>
    <n v="1"/>
    <n v="0"/>
    <n v="0"/>
    <n v="0"/>
    <n v="0"/>
    <n v="1"/>
    <n v="0"/>
    <n v="1"/>
  </r>
  <r>
    <n v="365"/>
    <n v="364"/>
    <s v="Zijin Mining Group"/>
    <s v="Metals"/>
    <x v="2"/>
    <s v="China"/>
    <s v="Asia"/>
    <s v="$42,200.6"/>
    <s v="$4,454.5"/>
    <n v="0.49299999999999999"/>
    <s v="$54,335.5"/>
    <n v="55690"/>
    <n v="5"/>
    <s v="N"/>
    <m/>
    <m/>
    <s v="N"/>
    <s v="N"/>
    <s v=""/>
    <s v=""/>
    <m/>
    <s v=""/>
    <s v=""/>
    <m/>
    <s v=""/>
    <s v=""/>
    <m/>
    <m/>
    <s v="Carbon neutral(ity)"/>
    <s v="Carbon Neutral"/>
    <s v="C"/>
    <s v="Y"/>
    <s v="Yes"/>
    <s v="Yes"/>
    <s v="No"/>
    <s v="1,2"/>
    <s v="In pursuit of a better life for humanity, Zijin Mining aims to achieve carbon peak by 2029 and carbon neutrality by 2050."/>
    <n v="2050"/>
    <m/>
    <m/>
    <s v=""/>
    <s v="N"/>
    <s v=""/>
    <s v=""/>
    <m/>
    <m/>
    <m/>
    <s v="Yes"/>
    <s v="Yes (nature-based and CCS-based removals)"/>
    <s v="Yes"/>
    <s v="N"/>
    <s v=""/>
    <s v=""/>
    <m/>
    <m/>
    <m/>
    <m/>
    <m/>
    <n v="0"/>
    <n v="0"/>
    <n v="0"/>
    <n v="0"/>
    <n v="0"/>
    <n v="0"/>
    <n v="0"/>
    <n v="0"/>
    <n v="0"/>
    <n v="0"/>
    <n v="0"/>
    <n v="0"/>
    <n v="0"/>
    <n v="0"/>
    <n v="0"/>
    <n v="0"/>
    <n v="1"/>
    <n v="1"/>
    <n v="0"/>
    <n v="0"/>
    <n v="0"/>
    <n v="0"/>
    <n v="0"/>
    <n v="0"/>
    <n v="0"/>
    <n v="1"/>
    <n v="1"/>
    <n v="0"/>
    <n v="0"/>
  </r>
  <r>
    <n v="366"/>
    <n v="319"/>
    <s v="World Kinect"/>
    <s v="Energy"/>
    <x v="1"/>
    <s v="U.S."/>
    <s v="North America"/>
    <s v="$42,168"/>
    <s v="$67.4"/>
    <n v="0.27400000000000002"/>
    <s v="$6,731.8"/>
    <n v="4745"/>
    <n v="13"/>
    <s v="N"/>
    <m/>
    <m/>
    <s v="N"/>
    <s v="N"/>
    <s v=""/>
    <s v=""/>
    <m/>
    <s v=""/>
    <s v=""/>
    <m/>
    <s v=""/>
    <s v=""/>
    <m/>
    <m/>
    <s v="Net zero"/>
    <s v="Net Zero"/>
    <s v=""/>
    <s v="N"/>
    <s v="Yes"/>
    <s v="Yes"/>
    <s v="Partial"/>
    <s v="1,2"/>
    <s v=""/>
    <m/>
    <m/>
    <m/>
    <s v="C"/>
    <s v="Y"/>
    <s v="1,2"/>
    <s v="'Net zero in carbon emissions by 2050'"/>
    <n v="2050"/>
    <m/>
    <m/>
    <s v="Yes"/>
    <s v="Not Specified"/>
    <s v="No"/>
    <s v="N"/>
    <s v=""/>
    <s v=""/>
    <m/>
    <m/>
    <m/>
    <m/>
    <m/>
    <n v="0"/>
    <n v="0"/>
    <n v="0"/>
    <n v="0"/>
    <n v="0"/>
    <n v="0"/>
    <n v="0"/>
    <n v="0"/>
    <n v="0"/>
    <n v="0"/>
    <n v="0"/>
    <n v="0"/>
    <n v="0"/>
    <n v="1"/>
    <n v="0"/>
    <n v="0"/>
    <n v="0"/>
    <n v="0"/>
    <n v="0"/>
    <n v="0"/>
    <n v="1"/>
    <n v="1"/>
    <n v="0"/>
    <n v="0"/>
    <n v="0"/>
    <n v="1"/>
    <n v="1"/>
    <n v="0"/>
    <n v="0"/>
  </r>
  <r>
    <n v="367"/>
    <n v="408"/>
    <s v="X5 Retail Group"/>
    <s v="Food &amp; Drug Stores"/>
    <x v="0"/>
    <s v="Netherlands"/>
    <s v="Europe"/>
    <s v="$42,111.8"/>
    <s v="$1,113.3"/>
    <n v="0.21199999999999999"/>
    <s v="$16,236.5"/>
    <n v="417058"/>
    <n v="6"/>
    <s v="N"/>
    <m/>
    <m/>
    <s v="Y"/>
    <s v="Y"/>
    <s v="Committed"/>
    <s v=""/>
    <n v="2030"/>
    <s v=""/>
    <s v=""/>
    <m/>
    <s v=""/>
    <s v=""/>
    <m/>
    <m/>
    <s v="Carbon neutral(ity)"/>
    <s v="Carbon Neutral"/>
    <s v=""/>
    <s v="Y"/>
    <s v="Not Specified"/>
    <s v="Not Specified"/>
    <s v="Not Specified"/>
    <s v=""/>
    <s v="&quot;The Company also intends to achieve carbon neutrality by 2050, , in line with the Paris Agreement and Russian decarbonisation goals.&quot; (https://x5.praxisgroup.ru/annex.html#:~:text=The%20long,term%20targets%20for%202030)"/>
    <n v="2050"/>
    <m/>
    <m/>
    <s v=""/>
    <s v="N"/>
    <s v=""/>
    <s v=""/>
    <m/>
    <m/>
    <m/>
    <s v="Not Specified"/>
    <s v="Not Specified"/>
    <s v="No"/>
    <s v="N"/>
    <s v=""/>
    <s v=""/>
    <m/>
    <m/>
    <m/>
    <m/>
    <m/>
    <n v="0"/>
    <n v="0"/>
    <n v="0"/>
    <n v="0"/>
    <n v="0"/>
    <n v="1"/>
    <n v="0"/>
    <n v="1"/>
    <n v="0"/>
    <n v="0"/>
    <n v="0"/>
    <n v="0"/>
    <n v="0"/>
    <n v="0"/>
    <n v="0"/>
    <n v="0"/>
    <n v="1"/>
    <n v="1"/>
    <n v="0"/>
    <n v="0"/>
    <n v="0"/>
    <n v="0"/>
    <n v="0"/>
    <n v="0"/>
    <n v="0"/>
    <n v="0"/>
    <n v="1"/>
    <n v="0"/>
    <n v="1"/>
  </r>
  <r>
    <n v="368"/>
    <n v="469"/>
    <s v="Novo Nordisk"/>
    <s v="Pharmaceuticals"/>
    <x v="4"/>
    <s v="Denmark"/>
    <s v="Europe"/>
    <s v="$42,110.8"/>
    <s v="$14,644.1"/>
    <n v="0.20599999999999999"/>
    <s v="$64,681.2"/>
    <n v="77349"/>
    <n v="2"/>
    <s v="Y"/>
    <n v="2015"/>
    <n v="2020"/>
    <s v="N"/>
    <s v="N"/>
    <s v=""/>
    <s v=""/>
    <m/>
    <s v=""/>
    <s v=""/>
    <m/>
    <s v=""/>
    <s v=""/>
    <m/>
    <m/>
    <s v="Net zero"/>
    <s v="Net Zero"/>
    <s v=""/>
    <s v="N"/>
    <s v="Yes"/>
    <s v="Yes"/>
    <s v="Yes"/>
    <s v="1,2,3"/>
    <s v=""/>
    <m/>
    <m/>
    <m/>
    <s v="C,V"/>
    <s v="Y"/>
    <s v="1,2,3"/>
    <s v=" Novo Nordisk is committed to reaching net zero emissions across scope 1, scope 2 (market-based) and scope 3 GHG emissions by 2045 in alignment with the Corporate Net-Zero Standard from the SBTi."/>
    <n v="2045"/>
    <m/>
    <m/>
    <s v="Yes"/>
    <s v="Yes (nature-based and CCS-based removals)"/>
    <s v="No"/>
    <s v="N"/>
    <s v=""/>
    <s v=""/>
    <m/>
    <m/>
    <m/>
    <m/>
    <m/>
    <n v="1"/>
    <n v="0"/>
    <n v="0"/>
    <n v="1"/>
    <n v="0"/>
    <n v="0"/>
    <n v="0"/>
    <n v="0"/>
    <n v="0"/>
    <n v="0"/>
    <n v="0"/>
    <n v="0"/>
    <n v="0"/>
    <n v="1"/>
    <n v="0"/>
    <n v="0"/>
    <n v="0"/>
    <n v="0"/>
    <n v="0"/>
    <n v="0"/>
    <n v="1"/>
    <n v="1"/>
    <n v="0"/>
    <n v="0"/>
    <n v="0"/>
    <n v="1"/>
    <n v="1"/>
    <n v="0"/>
    <n v="0"/>
  </r>
  <r>
    <n v="369"/>
    <n v="425"/>
    <s v="Olam Group"/>
    <s v="Food Production"/>
    <x v="11"/>
    <s v="Singapore"/>
    <s v="Asia"/>
    <s v="$42,028.3"/>
    <s v="$64.7"/>
    <n v="-0.68799999999999994"/>
    <s v="$33,161.5"/>
    <n v="65144"/>
    <n v="5"/>
    <s v="N"/>
    <m/>
    <m/>
    <s v="Y"/>
    <s v="Y"/>
    <s v="Targets set"/>
    <s v="Well-below 2¬∞C"/>
    <n v="2030"/>
    <s v=""/>
    <s v=""/>
    <m/>
    <s v=""/>
    <s v=""/>
    <m/>
    <m/>
    <s v="Net zero"/>
    <s v="Net Zero"/>
    <s v=""/>
    <s v="N"/>
    <s v="Yes"/>
    <s v="Yes"/>
    <s v="Yes"/>
    <s v="1,2,3"/>
    <s v=""/>
    <m/>
    <m/>
    <m/>
    <s v="C,V"/>
    <s v="Y"/>
    <s v="1,2,3"/>
    <s v="Olam continues to engage with farmers and other supply chain partners to address its climate-related impacts, dependencies, risks and opportunities. Recognising that the majority of its emissions occur at farm level in the supply chain, Olam will continue to develop and implement significant efforts on the ground to deliver climate adaptation and mitigation solutions, such as improved nutrient management, soil and biomass carbon sequestration, and climate-smart farming. (Pg 140 of 2024 Annual Report)"/>
    <n v="2050"/>
    <m/>
    <m/>
    <s v="Not Specified"/>
    <s v="Yes (nature-based removals e.g. Forestation, soil carbon enhancement)"/>
    <s v="No"/>
    <s v="N"/>
    <s v=""/>
    <s v=""/>
    <m/>
    <m/>
    <m/>
    <m/>
    <m/>
    <n v="0"/>
    <n v="0"/>
    <n v="0"/>
    <n v="0"/>
    <n v="0"/>
    <n v="1"/>
    <n v="0"/>
    <n v="1"/>
    <n v="0"/>
    <n v="0"/>
    <n v="0"/>
    <n v="0"/>
    <n v="0"/>
    <n v="1"/>
    <n v="0"/>
    <n v="0"/>
    <n v="0"/>
    <n v="0"/>
    <n v="0"/>
    <n v="0"/>
    <n v="1"/>
    <n v="1"/>
    <n v="0"/>
    <n v="0"/>
    <n v="0"/>
    <n v="0"/>
    <n v="1"/>
    <n v="0"/>
    <n v="1"/>
  </r>
  <r>
    <n v="370"/>
    <n v="398"/>
    <s v="Compass Group"/>
    <s v="Diversified Outsourcing Services"/>
    <x v="14"/>
    <s v="Britain"/>
    <s v="Europe"/>
    <s v="$42,002"/>
    <s v="$1,404"/>
    <n v="-0.128"/>
    <s v="$24,349"/>
    <n v="579126"/>
    <n v="23"/>
    <s v="N"/>
    <m/>
    <m/>
    <s v="Y"/>
    <s v="Y"/>
    <s v="Targets set"/>
    <s v="1.5°C "/>
    <n v="2030"/>
    <s v="Targets set"/>
    <s v="1.5°C "/>
    <n v="2050"/>
    <s v="Y"/>
    <s v="Targets set"/>
    <n v="2050"/>
    <m/>
    <s v="Net zero"/>
    <s v="Net Zero"/>
    <s v=""/>
    <s v="N"/>
    <s v="Yes"/>
    <s v="Yes"/>
    <s v="Yes"/>
    <s v="1,2,3"/>
    <s v=""/>
    <m/>
    <m/>
    <m/>
    <s v="C,V"/>
    <s v="Y"/>
    <s v="1,2,3"/>
    <s v="&quot;Approved Science based targets to 2030. Carbon neutrality in our operations by 2030 (Scope 1 &amp; 2). Climate Net Zero by 2050 across our value chain.&quot; as per the Global Roadmap to Net Zero https://web.archive.org/web/20250927184014/https://www.compass-group.com/content/dam/compass-group/corporate/sustainability/net-zero/Planet_Promise_Roadmap_1021.pdf"/>
    <n v="2050"/>
    <m/>
    <m/>
    <s v="Not Specified"/>
    <s v="Yes (nature-based removals e.g. Forestation, soil carbon enhancement)"/>
    <s v="No"/>
    <s v="N"/>
    <s v=""/>
    <s v=""/>
    <m/>
    <m/>
    <m/>
    <m/>
    <m/>
    <n v="0"/>
    <n v="0"/>
    <n v="0"/>
    <n v="0"/>
    <n v="0"/>
    <n v="1"/>
    <n v="0"/>
    <n v="1"/>
    <n v="0"/>
    <n v="0"/>
    <n v="1"/>
    <n v="0"/>
    <n v="0"/>
    <n v="1"/>
    <n v="0"/>
    <n v="0"/>
    <n v="0"/>
    <n v="0"/>
    <n v="0"/>
    <n v="0"/>
    <n v="1"/>
    <n v="1"/>
    <n v="0"/>
    <n v="0"/>
    <n v="0"/>
    <n v="0"/>
    <n v="1"/>
    <n v="0"/>
    <n v="1"/>
  </r>
  <r>
    <n v="371"/>
    <n v="339"/>
    <s v="Hyundai Mobis"/>
    <s v="Motor Vehicle Parts"/>
    <x v="7"/>
    <s v="South Korea"/>
    <s v="Asia"/>
    <s v="$41,973.4"/>
    <s v="$2,974.1"/>
    <n v="0.13500000000000001"/>
    <s v="$45,091.8"/>
    <n v="46947"/>
    <n v="14"/>
    <s v="Y"/>
    <n v="2022"/>
    <n v="2040"/>
    <s v="Y"/>
    <s v="Y"/>
    <s v="Targets set"/>
    <s v="1.5°C "/>
    <n v="2030"/>
    <s v=""/>
    <s v=""/>
    <m/>
    <s v="N"/>
    <s v="Committed"/>
    <m/>
    <m/>
    <s v="Net zero"/>
    <s v="Net Zero"/>
    <s v=""/>
    <s v="N"/>
    <s v="Yes"/>
    <s v="Yes"/>
    <s v="Yes"/>
    <s v="1,2,3"/>
    <s v=""/>
    <m/>
    <m/>
    <m/>
    <s v="C,V"/>
    <s v="Y"/>
    <s v="1,2,3"/>
    <s v="&quot;Hyundai Mobis established the ‚Äú2045 Net-Zero Roadmap‚Äù to achieve approximately 30% reduction of greenhouse gas emissions by 2030 compared to 2019, achieve net-zero in all domestic and overseas business sites (Scope 1, 2) by 2040, and complete net-zero for the entire supply chain (Scope 3) by 2045.&quot; [p.7 https://web.archive.org/web/20231005094949/https://www.mobis.co.kr/resources/pdf/MOBIS_Net-Zero_Report_en.pdf]"/>
    <n v="2045"/>
    <m/>
    <m/>
    <s v="Not Specified"/>
    <s v="Yes (nature-based removals e.g. Forestation, soil carbon enhancement)"/>
    <s v="No"/>
    <s v="N"/>
    <s v=""/>
    <s v=""/>
    <m/>
    <m/>
    <m/>
    <m/>
    <m/>
    <n v="0"/>
    <n v="0"/>
    <n v="1"/>
    <n v="1"/>
    <n v="0"/>
    <n v="1"/>
    <n v="0"/>
    <n v="1"/>
    <n v="0"/>
    <n v="0"/>
    <n v="0"/>
    <n v="0"/>
    <n v="0"/>
    <n v="1"/>
    <n v="0"/>
    <n v="0"/>
    <n v="0"/>
    <n v="0"/>
    <n v="0"/>
    <n v="0"/>
    <n v="1"/>
    <n v="1"/>
    <n v="0"/>
    <n v="0"/>
    <n v="0"/>
    <n v="0"/>
    <n v="1"/>
    <n v="0"/>
    <n v="1"/>
  </r>
  <r>
    <n v="372"/>
    <n v="376"/>
    <s v="Abbott Laboratories"/>
    <s v="Medical Products and Equipment"/>
    <x v="4"/>
    <s v="U.S."/>
    <s v="North America"/>
    <s v="$41,950"/>
    <s v="$13,402"/>
    <n v="1.3420000000000001"/>
    <s v="$81,414"/>
    <n v="114000"/>
    <n v="27"/>
    <s v="N"/>
    <m/>
    <m/>
    <s v="N"/>
    <s v="N"/>
    <s v=""/>
    <s v=""/>
    <m/>
    <s v=""/>
    <s v=""/>
    <m/>
    <s v=""/>
    <s v=""/>
    <m/>
    <m/>
    <s v="Emissions reduction target"/>
    <s v="Other Emission Reduction"/>
    <s v=""/>
    <s v="N"/>
    <s v="Yes"/>
    <s v="Yes"/>
    <s v="No"/>
    <s v="1,2"/>
    <s v=""/>
    <m/>
    <m/>
    <m/>
    <s v=""/>
    <s v="N"/>
    <s v=""/>
    <s v=""/>
    <m/>
    <m/>
    <m/>
    <s v="Not Specified"/>
    <s v="No"/>
    <s v="No"/>
    <s v="Y"/>
    <s v="‚Ä¢ Reduce absolute Scope 1 and 2 carbon emissions by 30% from 2018 baseline by the end of 2030, consistent with the objectives of the Science Based Targets initiative (SBTi). _x000a_‚Ä¢ In 2023, 7% absolute reduction in Scope 1 and 2 emissions in 2023 (versus 2018 baseline); the emissions production decreased by 1% compared with 2022._x000a_‚Ä¢ In 2023, a dedicated environmental sustainability capital fund of $15 million annually was established to support the completion of priority energy efficiency projects._x000a__x000a_(Sources: Abbott 2030 Sustainability Plan and Global Sustainability Report 2023)"/>
    <n v="2030"/>
    <m/>
    <m/>
    <m/>
    <m/>
    <m/>
    <n v="0"/>
    <n v="0"/>
    <n v="0"/>
    <n v="0"/>
    <n v="0"/>
    <n v="0"/>
    <n v="0"/>
    <n v="0"/>
    <n v="0"/>
    <n v="0"/>
    <n v="0"/>
    <n v="0"/>
    <n v="0"/>
    <n v="0"/>
    <n v="0"/>
    <n v="0"/>
    <n v="0"/>
    <n v="0"/>
    <n v="0"/>
    <n v="0"/>
    <n v="0"/>
    <n v="0"/>
    <n v="0"/>
    <n v="1"/>
    <n v="0"/>
    <n v="0"/>
    <n v="0"/>
    <n v="0"/>
    <n v="1"/>
  </r>
  <r>
    <n v="373"/>
    <n v="396"/>
    <s v="Standard Chartered"/>
    <s v="Banks: Commercial and Savings"/>
    <x v="6"/>
    <s v="U.K."/>
    <s v="Europe"/>
    <s v="$41,928"/>
    <s v="$4,050"/>
    <n v="0.16800000000000001"/>
    <s v="$849,688"/>
    <n v="81097"/>
    <n v="11"/>
    <s v="Y"/>
    <n v="2022"/>
    <n v="2025"/>
    <s v="N"/>
    <s v="N"/>
    <s v=""/>
    <s v=""/>
    <m/>
    <s v=""/>
    <s v=""/>
    <m/>
    <s v=""/>
    <s v=""/>
    <m/>
    <m/>
    <s v="Net zero"/>
    <s v="Net Zero"/>
    <s v=""/>
    <s v="N"/>
    <s v="Yes"/>
    <s v="Yes"/>
    <s v="Yes"/>
    <s v="1,2,3"/>
    <s v=""/>
    <m/>
    <m/>
    <m/>
    <s v="C,V"/>
    <s v="Y"/>
    <s v="1,2,3"/>
    <s v="The Group has since made a commitment to be net zero in our Scope 1 and Scope 2 emissions by 2025 and across our financed emissions (which represent the vast majority of our Scope 3 emissions) by 2050, with interim 2030 financed emission targets for high-emitting sectors. The high-emitting sectors for which_x000a_we have set targets follow NZBA guidance and represent both the start and end point of our transition to net zero. They are embedded within our sustainability strategy and guide the_x000a_evolution of our operating model to one aligned with our net zero commitments."/>
    <n v="2050"/>
    <m/>
    <m/>
    <s v="Yes"/>
    <s v="Yes (nature-based and CCS-based removals)"/>
    <s v="No"/>
    <s v="N"/>
    <s v=""/>
    <s v=""/>
    <m/>
    <m/>
    <m/>
    <m/>
    <m/>
    <n v="0"/>
    <n v="1"/>
    <n v="0"/>
    <n v="1"/>
    <n v="0"/>
    <n v="0"/>
    <n v="0"/>
    <n v="0"/>
    <n v="0"/>
    <n v="0"/>
    <n v="0"/>
    <n v="0"/>
    <n v="0"/>
    <n v="1"/>
    <n v="0"/>
    <n v="0"/>
    <n v="0"/>
    <n v="0"/>
    <n v="0"/>
    <n v="0"/>
    <n v="1"/>
    <n v="1"/>
    <n v="0"/>
    <n v="0"/>
    <n v="0"/>
    <n v="1"/>
    <n v="1"/>
    <n v="0"/>
    <n v="0"/>
  </r>
  <r>
    <n v="374"/>
    <n v="354"/>
    <s v="Shanghai Construction Group"/>
    <s v="Engineering &amp; Construction"/>
    <x v="8"/>
    <s v="China"/>
    <s v="Asia"/>
    <s v="$41,724.8"/>
    <s v="$301.3"/>
    <n v="0.36899999999999999"/>
    <s v="$53,001.1"/>
    <n v="48821"/>
    <n v="6"/>
    <s v="N"/>
    <m/>
    <m/>
    <s v="N"/>
    <s v="N"/>
    <s v=""/>
    <s v=""/>
    <m/>
    <s v=""/>
    <s v=""/>
    <m/>
    <s v=""/>
    <s v=""/>
    <m/>
    <m/>
    <s v="No target"/>
    <s v="No Target"/>
    <s v="G"/>
    <s v="N"/>
    <s v="Yes"/>
    <s v="Yes"/>
    <s v=""/>
    <s v="1,2"/>
    <s v="committed to national peak and neutrality targets"/>
    <n v="2060"/>
    <s v="https://www.gzw.sh.gov.cn/shgzw_gqzc_shzr/20230524/eacfbb8474b54a9eb14a3102dac79382.html"/>
    <m/>
    <s v=""/>
    <s v="N"/>
    <s v=""/>
    <s v=""/>
    <m/>
    <m/>
    <m/>
    <s v=""/>
    <s v=""/>
    <s v=""/>
    <s v="N"/>
    <s v=""/>
    <s v=""/>
    <m/>
    <m/>
    <m/>
    <m/>
    <m/>
    <n v="0"/>
    <n v="0"/>
    <n v="0"/>
    <n v="0"/>
    <n v="0"/>
    <n v="0"/>
    <n v="0"/>
    <n v="0"/>
    <n v="0"/>
    <n v="0"/>
    <n v="0"/>
    <n v="0"/>
    <n v="0"/>
    <n v="0"/>
    <n v="0"/>
    <n v="0"/>
    <n v="0"/>
    <n v="0"/>
    <n v="0"/>
    <n v="0"/>
    <n v="0"/>
    <n v="0"/>
    <n v="0"/>
    <n v="0"/>
    <n v="0"/>
    <n v="0"/>
    <n v="0"/>
    <n v="0"/>
    <n v="0"/>
  </r>
  <r>
    <n v="375"/>
    <n v="386"/>
    <s v="Inditex"/>
    <s v="Specialty Retailers"/>
    <x v="0"/>
    <s v="Spain"/>
    <s v="Europe"/>
    <s v="$41,593.5"/>
    <s v="$6,315.7"/>
    <n v="8.5000000000000006E-2"/>
    <s v="$36,089"/>
    <n v="114640"/>
    <n v="9"/>
    <s v="N"/>
    <m/>
    <m/>
    <s v="Y"/>
    <s v="Y"/>
    <s v="Targets set"/>
    <s v="1.5°C "/>
    <n v="2030"/>
    <s v="Targets set"/>
    <s v="1.5°C "/>
    <n v="2040"/>
    <s v="Y"/>
    <s v="Targets set"/>
    <n v="2040"/>
    <m/>
    <s v="Net zero"/>
    <s v="Net Zero"/>
    <s v=""/>
    <s v="N"/>
    <s v="Yes"/>
    <s v="Yes"/>
    <s v="Yes"/>
    <s v="1,2,3"/>
    <s v=""/>
    <m/>
    <m/>
    <m/>
    <s v="C,V"/>
    <s v="Y"/>
    <s v="1,2,3"/>
    <s v="&quot;We have set new targets along our roadmap for the rest of the decade, a roadmap that will take us to net zero by 2040.&quot;_x000a_&quot;Zero net emissions, reducing our carbon footprint by at least 90% by comparison with 2018.&quot;"/>
    <n v="2040"/>
    <m/>
    <m/>
    <s v="Not Specified"/>
    <s v="Yes (unspecified)"/>
    <s v="Yes"/>
    <s v="N"/>
    <s v=""/>
    <s v=""/>
    <m/>
    <m/>
    <m/>
    <m/>
    <m/>
    <n v="0"/>
    <n v="0"/>
    <n v="0"/>
    <n v="0"/>
    <n v="0"/>
    <n v="1"/>
    <n v="0"/>
    <n v="1"/>
    <n v="0"/>
    <n v="0"/>
    <n v="1"/>
    <n v="0"/>
    <n v="0"/>
    <n v="1"/>
    <n v="0"/>
    <n v="0"/>
    <n v="0"/>
    <n v="0"/>
    <n v="0"/>
    <n v="0"/>
    <n v="1"/>
    <n v="1"/>
    <n v="0"/>
    <n v="0"/>
    <n v="0"/>
    <n v="0"/>
    <n v="1"/>
    <n v="0"/>
    <n v="1"/>
  </r>
  <r>
    <n v="376"/>
    <n v="352"/>
    <s v="Best Buy"/>
    <s v="Specialty Retailers"/>
    <x v="0"/>
    <s v="U.S."/>
    <s v="North America"/>
    <s v="$41,528"/>
    <s v="$927"/>
    <n v="-0.253"/>
    <s v="$14,782"/>
    <n v="85000"/>
    <n v="27"/>
    <s v="N"/>
    <m/>
    <m/>
    <s v="Y"/>
    <s v="Y"/>
    <s v="Targets set"/>
    <s v="1.5°C "/>
    <n v="2030"/>
    <s v=""/>
    <s v=""/>
    <m/>
    <s v=""/>
    <s v=""/>
    <m/>
    <m/>
    <s v="Net zero"/>
    <s v="Net Zero"/>
    <s v=""/>
    <s v="N"/>
    <s v="Yes"/>
    <s v="Yes"/>
    <s v="Partial"/>
    <s v="1,2"/>
    <s v=""/>
    <m/>
    <m/>
    <m/>
    <s v="C"/>
    <s v="Y"/>
    <s v="1,2"/>
    <s v="We‚Äôve pledged to be carbon neutral by 2040. ‚ÄúIn 2019, we set a goal to reduce carbon emissions by 75% by 2030 (over a 2009 baseline) and to become carbon neutral by 2040._x000a_"/>
    <n v="2040"/>
    <m/>
    <m/>
    <s v="No"/>
    <s v="Not Specified"/>
    <s v="No"/>
    <s v="N"/>
    <s v=""/>
    <s v=""/>
    <m/>
    <m/>
    <m/>
    <m/>
    <m/>
    <n v="0"/>
    <n v="0"/>
    <n v="0"/>
    <n v="0"/>
    <n v="0"/>
    <n v="1"/>
    <n v="0"/>
    <n v="1"/>
    <n v="0"/>
    <n v="0"/>
    <n v="0"/>
    <n v="0"/>
    <n v="0"/>
    <n v="1"/>
    <n v="0"/>
    <n v="0"/>
    <n v="0"/>
    <n v="0"/>
    <n v="0"/>
    <n v="0"/>
    <n v="1"/>
    <n v="1"/>
    <n v="0"/>
    <n v="0"/>
    <n v="0"/>
    <n v="0"/>
    <n v="1"/>
    <n v="1"/>
    <n v="0"/>
  </r>
  <r>
    <n v="377"/>
    <n v="388"/>
    <s v="Northwestern Mutual"/>
    <s v="Insurance: Life and Health"/>
    <x v="6"/>
    <s v="U.S."/>
    <s v="North America"/>
    <s v="$41,445"/>
    <s v="$560.7"/>
    <n v="-0.21199999999999999"/>
    <s v="$378,324.1"/>
    <n v="8249"/>
    <n v="31"/>
    <s v="N"/>
    <m/>
    <m/>
    <s v="N"/>
    <s v="N"/>
    <s v=""/>
    <s v=""/>
    <m/>
    <s v=""/>
    <s v=""/>
    <m/>
    <s v=""/>
    <s v=""/>
    <m/>
    <m/>
    <s v="No target"/>
    <s v="No Target"/>
    <s v=""/>
    <s v="N"/>
    <s v="Yes"/>
    <s v="Yes"/>
    <s v="Not Specified"/>
    <s v="1,2"/>
    <s v=""/>
    <m/>
    <s v="https://www.northwesternmutual.com/who-we-are/sustainability-impact/environment"/>
    <s v="no usefull information"/>
    <s v=""/>
    <s v="N"/>
    <s v=""/>
    <s v=""/>
    <m/>
    <m/>
    <m/>
    <s v=""/>
    <s v=""/>
    <s v=""/>
    <s v="N"/>
    <s v=""/>
    <s v=""/>
    <m/>
    <m/>
    <m/>
    <m/>
    <m/>
    <n v="0"/>
    <n v="0"/>
    <n v="0"/>
    <n v="0"/>
    <n v="0"/>
    <n v="0"/>
    <n v="0"/>
    <n v="0"/>
    <n v="0"/>
    <n v="0"/>
    <n v="0"/>
    <n v="0"/>
    <n v="0"/>
    <n v="0"/>
    <n v="0"/>
    <n v="0"/>
    <n v="0"/>
    <n v="0"/>
    <n v="0"/>
    <n v="0"/>
    <n v="0"/>
    <n v="0"/>
    <n v="0"/>
    <n v="0"/>
    <n v="0"/>
    <n v="0"/>
    <n v="0"/>
    <n v="0"/>
    <n v="0"/>
  </r>
  <r>
    <n v="378"/>
    <n v="387"/>
    <s v="Schneider Electric"/>
    <s v="Electronics"/>
    <x v="5"/>
    <s v="France"/>
    <s v="Europe"/>
    <s v="$41,259.9"/>
    <s v="$4,616.6"/>
    <n v="6.7000000000000004E-2"/>
    <s v="$68,278.1"/>
    <n v="176962"/>
    <n v="24"/>
    <s v="Y"/>
    <n v="2017"/>
    <n v="2030"/>
    <s v="Y"/>
    <s v="Y"/>
    <s v="Targets set"/>
    <s v="1.5°C "/>
    <n v="2030"/>
    <s v="Targets set"/>
    <s v="1.5°C "/>
    <n v="2050"/>
    <s v="Y"/>
    <s v="Targets set"/>
    <n v="2050"/>
    <m/>
    <s v="Net zero"/>
    <s v="Net Zero"/>
    <s v=""/>
    <s v="N"/>
    <s v="Yes"/>
    <s v="Yes"/>
    <s v="Yes"/>
    <s v="1,2,3"/>
    <s v=""/>
    <m/>
    <m/>
    <m/>
    <s v="C,V"/>
    <s v="Y"/>
    <s v="1,2,3"/>
    <s v="&quot;Ultimately, the Group is committed to be Net-Zero across its entire value chain by 2050, which means that the Group aims to reduce its 2021 footprint by an absolute 90% by 2050 and balance residual emissions with high-quality and high-durability carbon removal credits&quot; (Schneider Electric 2023 Sustainable Development Report, pg. 98: https://www.se.com/ww/en/assets/564/document/466155/2023-sustainability-report.pdf?p_enDocType=EDMS&amp;p_File_Name=2023%20Sustainable%20Development%20Report)."/>
    <n v="2050"/>
    <m/>
    <m/>
    <s v="Yes"/>
    <s v="Yes (unspecified)"/>
    <s v="Yes"/>
    <s v="N"/>
    <s v=""/>
    <s v=""/>
    <m/>
    <m/>
    <m/>
    <m/>
    <m/>
    <n v="0"/>
    <n v="1"/>
    <n v="0"/>
    <n v="1"/>
    <n v="0"/>
    <n v="1"/>
    <n v="0"/>
    <n v="1"/>
    <n v="0"/>
    <n v="0"/>
    <n v="1"/>
    <n v="0"/>
    <n v="0"/>
    <n v="1"/>
    <n v="0"/>
    <n v="0"/>
    <n v="0"/>
    <n v="0"/>
    <n v="0"/>
    <n v="0"/>
    <n v="1"/>
    <n v="1"/>
    <n v="0"/>
    <n v="0"/>
    <n v="0"/>
    <n v="1"/>
    <n v="1"/>
    <n v="0"/>
    <n v="0"/>
  </r>
  <r>
    <n v="379"/>
    <n v="296"/>
    <s v="KB Financial Group"/>
    <s v="Banks: Commercial and Savings"/>
    <x v="6"/>
    <s v="South Korea"/>
    <s v="Asia"/>
    <s v="$41,086.5"/>
    <s v="$3,724"/>
    <n v="0.05"/>
    <s v="$513,125.7"/>
    <n v="25839"/>
    <n v="13"/>
    <s v="Y"/>
    <n v="2021"/>
    <n v="2040"/>
    <s v="Y"/>
    <s v="Y"/>
    <s v="Targets set"/>
    <s v="1.5°C "/>
    <n v="2025"/>
    <s v=""/>
    <s v=""/>
    <m/>
    <s v=""/>
    <s v=""/>
    <m/>
    <m/>
    <s v="Net zero"/>
    <s v="Net Zero"/>
    <s v=""/>
    <s v="N"/>
    <s v="Yes"/>
    <s v="Yes"/>
    <s v="Yes"/>
    <s v="1,2,3"/>
    <s v=""/>
    <m/>
    <m/>
    <m/>
    <s v="C,V"/>
    <s v="Y"/>
    <s v="1,2,3"/>
    <s v="KB Financial Group developed the ‚ÄúKB Net Zero S.T.A.R.‚Äù and ‚ÄúKB GREEN WAVE 2030‚Äù strategies to contribute to addressing the issues regarding climate change, and is striding forward to achieve the goals._x000a_&quot;KB Net Zero S.T.A.R. aims to achieve net-zero for operational emissions (Scope 1&amp;2) and financed emissions (Scope 3). The target for operational emissions is to achieve a 42% reduction compared to the 2020 levels by 2030 and net-zero by 2040. For financed emissions, the goal is to reduce 33.3% of the emissions by 2030 and 61% by 2040 compared to the 2019 levels and achieve net-zero by 2050.&quot;"/>
    <n v="2050"/>
    <m/>
    <m/>
    <s v="Not Specified"/>
    <s v="Not Specified"/>
    <s v="No"/>
    <s v="N"/>
    <s v=""/>
    <s v=""/>
    <m/>
    <m/>
    <m/>
    <m/>
    <m/>
    <n v="0"/>
    <n v="0"/>
    <n v="1"/>
    <n v="1"/>
    <n v="0"/>
    <n v="1"/>
    <n v="0"/>
    <n v="1"/>
    <n v="0"/>
    <n v="0"/>
    <n v="0"/>
    <n v="0"/>
    <n v="0"/>
    <n v="1"/>
    <n v="0"/>
    <n v="0"/>
    <n v="0"/>
    <n v="0"/>
    <n v="0"/>
    <n v="0"/>
    <n v="1"/>
    <n v="1"/>
    <n v="0"/>
    <n v="0"/>
    <n v="0"/>
    <n v="0"/>
    <n v="1"/>
    <n v="0"/>
    <n v="1"/>
  </r>
  <r>
    <n v="380"/>
    <n v="382"/>
    <s v="Northrop Grumman"/>
    <s v="Aerospace and Defense"/>
    <x v="15"/>
    <s v="U.S."/>
    <s v="North America"/>
    <s v="$41,033"/>
    <s v="$4,174"/>
    <n v="1.03"/>
    <s v="$49,359"/>
    <n v="97000"/>
    <n v="26"/>
    <s v="N"/>
    <m/>
    <m/>
    <s v="N"/>
    <s v="N"/>
    <s v=""/>
    <s v=""/>
    <m/>
    <s v=""/>
    <s v=""/>
    <m/>
    <s v=""/>
    <s v=""/>
    <m/>
    <m/>
    <s v="Net zero"/>
    <s v="Net Zero"/>
    <s v=""/>
    <s v="N"/>
    <s v="Yes"/>
    <s v="Yes"/>
    <s v="No"/>
    <s v="1,2"/>
    <s v=""/>
    <m/>
    <m/>
    <m/>
    <s v="C"/>
    <s v="Y"/>
    <s v="1,2"/>
    <s v="'As the next step in our journey to decarbonize, we are committed to achieving net zero GHG emissions in our operations by 2035' (p8)"/>
    <n v="2035"/>
    <m/>
    <m/>
    <s v="Yes"/>
    <s v="Not Specified"/>
    <s v="No"/>
    <s v="N"/>
    <s v=""/>
    <s v=""/>
    <m/>
    <m/>
    <m/>
    <m/>
    <m/>
    <n v="0"/>
    <n v="0"/>
    <n v="0"/>
    <n v="0"/>
    <n v="0"/>
    <n v="0"/>
    <n v="0"/>
    <n v="0"/>
    <n v="0"/>
    <n v="0"/>
    <n v="0"/>
    <n v="0"/>
    <n v="0"/>
    <n v="1"/>
    <n v="0"/>
    <n v="0"/>
    <n v="0"/>
    <n v="0"/>
    <n v="0"/>
    <n v="0"/>
    <n v="1"/>
    <n v="1"/>
    <n v="0"/>
    <n v="0"/>
    <n v="0"/>
    <n v="1"/>
    <n v="1"/>
    <n v="0"/>
    <n v="0"/>
  </r>
  <r>
    <n v="381"/>
    <n v="449"/>
    <s v="National Australia Bank"/>
    <s v="Banks: Commercial and Savings"/>
    <x v="6"/>
    <s v="Australia"/>
    <s v="Oceania"/>
    <s v="$41,000.6"/>
    <s v="$4,588.9"/>
    <n v="-7.0000000000000007E-2"/>
    <s v="$748,716.4"/>
    <n v="39240"/>
    <n v="26"/>
    <s v="Y"/>
    <n v="2018"/>
    <n v="2025"/>
    <s v="N"/>
    <s v="N"/>
    <s v=""/>
    <s v=""/>
    <m/>
    <s v=""/>
    <s v=""/>
    <m/>
    <s v=""/>
    <s v=""/>
    <m/>
    <m/>
    <s v="Net zero"/>
    <s v="Net Zero"/>
    <s v=""/>
    <s v="N"/>
    <s v="Yes"/>
    <s v="Yes"/>
    <s v="Partial"/>
    <s v="1,2"/>
    <s v=""/>
    <m/>
    <m/>
    <m/>
    <s v="C"/>
    <s v="Y"/>
    <s v="1,2"/>
    <s v="Ambition to achieve net zero across our financed emissions and operations by 2050. To achieve this, NAB has committed to align their lending portfolio with net zero emissions by 2050."/>
    <n v="2050"/>
    <m/>
    <m/>
    <s v="Yes"/>
    <s v="No"/>
    <s v="No"/>
    <s v="N"/>
    <s v=""/>
    <s v=""/>
    <m/>
    <m/>
    <m/>
    <m/>
    <m/>
    <n v="0"/>
    <n v="1"/>
    <n v="0"/>
    <n v="1"/>
    <n v="0"/>
    <n v="0"/>
    <n v="0"/>
    <n v="0"/>
    <n v="0"/>
    <n v="0"/>
    <n v="0"/>
    <n v="0"/>
    <n v="0"/>
    <n v="1"/>
    <n v="0"/>
    <n v="0"/>
    <n v="0"/>
    <n v="0"/>
    <n v="0"/>
    <n v="0"/>
    <n v="1"/>
    <n v="1"/>
    <n v="0"/>
    <n v="0"/>
    <n v="0"/>
    <n v="1"/>
    <n v="1"/>
    <n v="0"/>
    <n v="0"/>
  </r>
  <r>
    <n v="382"/>
    <n v="372"/>
    <s v="Hanwha"/>
    <s v="Diversified Financials"/>
    <x v="6"/>
    <s v="South Korea"/>
    <s v="Asia"/>
    <s v="$40,807.3"/>
    <s v="$566.8"/>
    <n v="0.94599999999999995"/>
    <s v="$170,650.4"/>
    <n v="73237"/>
    <n v="20"/>
    <s v="N"/>
    <m/>
    <m/>
    <s v="N"/>
    <s v="N"/>
    <s v=""/>
    <s v=""/>
    <m/>
    <s v=""/>
    <s v=""/>
    <m/>
    <s v=""/>
    <s v=""/>
    <m/>
    <m/>
    <s v="Net zero"/>
    <s v="Net Zero"/>
    <s v=""/>
    <s v="N"/>
    <s v="Yes"/>
    <s v="Yes"/>
    <s v="No"/>
    <s v="1,2"/>
    <s v=""/>
    <m/>
    <m/>
    <m/>
    <s v="C"/>
    <s v="Y"/>
    <s v="1,2"/>
    <s v="In response to the global climate crisis, Hanwha Corporation declared the ‚ÄòHanwha Net Zero 2040‚Äô initiative, committing to reducing its emissions by approximately 65% by 2030 and achieving a 100% reduction by 2040 compared to 2019 levels."/>
    <n v="2040"/>
    <m/>
    <m/>
    <s v="Yes"/>
    <s v="Yes (unspecified)"/>
    <s v="No"/>
    <s v="N"/>
    <s v=""/>
    <s v=""/>
    <m/>
    <m/>
    <m/>
    <m/>
    <m/>
    <n v="0"/>
    <n v="0"/>
    <n v="0"/>
    <n v="0"/>
    <n v="0"/>
    <n v="0"/>
    <n v="0"/>
    <n v="0"/>
    <n v="0"/>
    <n v="0"/>
    <n v="0"/>
    <n v="0"/>
    <n v="0"/>
    <n v="1"/>
    <n v="0"/>
    <n v="0"/>
    <n v="0"/>
    <n v="0"/>
    <n v="0"/>
    <n v="0"/>
    <n v="1"/>
    <n v="1"/>
    <n v="0"/>
    <n v="0"/>
    <n v="0"/>
    <n v="1"/>
    <n v="1"/>
    <n v="0"/>
    <n v="0"/>
  </r>
  <r>
    <n v="383"/>
    <n v="457"/>
    <s v="Molina Healthcare"/>
    <s v="Health Care: Insurance and Managed Care"/>
    <x v="4"/>
    <s v="U.S."/>
    <s v="North America"/>
    <s v="$40,650"/>
    <s v="$1,179"/>
    <n v="8.1000000000000003E-2"/>
    <s v="$15,630"/>
    <n v="18000"/>
    <n v="3"/>
    <s v="N"/>
    <m/>
    <m/>
    <s v="N"/>
    <s v="N"/>
    <s v=""/>
    <s v=""/>
    <m/>
    <s v=""/>
    <s v=""/>
    <m/>
    <s v=""/>
    <s v=""/>
    <m/>
    <m/>
    <s v="No target"/>
    <s v="No Target"/>
    <s v=""/>
    <s v="N"/>
    <s v="Not Specified"/>
    <s v="Not Specified"/>
    <s v="Not Specified"/>
    <s v=""/>
    <s v=""/>
    <m/>
    <s v="https://www.responsibilityreports.com/HostedData/ResponsibilityReportArchive/m/NYSE_MOH_2023.pdf"/>
    <s v="no usefull information"/>
    <s v=""/>
    <s v="N"/>
    <s v=""/>
    <s v=""/>
    <m/>
    <m/>
    <m/>
    <s v="Not Specified"/>
    <s v="Not Specified"/>
    <s v="No"/>
    <s v="N"/>
    <s v=""/>
    <s v=""/>
    <m/>
    <m/>
    <m/>
    <m/>
    <m/>
    <n v="0"/>
    <n v="0"/>
    <n v="0"/>
    <n v="0"/>
    <n v="0"/>
    <n v="0"/>
    <n v="0"/>
    <n v="0"/>
    <n v="0"/>
    <n v="0"/>
    <n v="0"/>
    <n v="0"/>
    <n v="0"/>
    <n v="0"/>
    <n v="0"/>
    <n v="0"/>
    <n v="0"/>
    <n v="0"/>
    <n v="0"/>
    <n v="0"/>
    <n v="0"/>
    <n v="0"/>
    <n v="0"/>
    <n v="0"/>
    <n v="0"/>
    <n v="0"/>
    <n v="0"/>
    <n v="0"/>
    <n v="1"/>
  </r>
  <r>
    <n v="384"/>
    <n v="374"/>
    <s v="Lufthansa Group"/>
    <s v="Airlines"/>
    <x v="12"/>
    <s v="Germany"/>
    <s v="Europe"/>
    <s v="$40,641.3"/>
    <s v="$1,492.4"/>
    <n v="-0.17499999999999999"/>
    <s v="$48,718.2"/>
    <n v="83893"/>
    <n v="29"/>
    <s v="N"/>
    <m/>
    <m/>
    <s v="Y"/>
    <s v="Y"/>
    <s v="Targets set"/>
    <s v="Well-below 2¬∞C"/>
    <n v="2030"/>
    <s v=""/>
    <s v=""/>
    <m/>
    <s v="N"/>
    <s v="Commitment removed"/>
    <m/>
    <m/>
    <s v="Carbon neutral(ity)"/>
    <s v="Carbon Neutral"/>
    <s v="C,V"/>
    <s v="Y"/>
    <s v="Yes"/>
    <s v="Yes"/>
    <s v="Yes"/>
    <s v="1,2,3"/>
    <s v="&quot;We aim to be carbon-neutral by 2050, and we want to halve the net CO2 emissions of our flight operations from their 2019 levels by 2030&quot; (pg. 2, Sustainability Factsheet 2023) "/>
    <n v="2050"/>
    <m/>
    <m/>
    <s v=""/>
    <s v="N"/>
    <s v=""/>
    <s v=""/>
    <m/>
    <m/>
    <m/>
    <s v="Yes"/>
    <s v="Yes (CCS-based removals e.g. BECCS, DACCS)"/>
    <s v="No"/>
    <s v="N"/>
    <s v=""/>
    <s v=""/>
    <m/>
    <m/>
    <m/>
    <m/>
    <m/>
    <n v="0"/>
    <n v="0"/>
    <n v="0"/>
    <n v="0"/>
    <n v="0"/>
    <n v="1"/>
    <n v="0"/>
    <n v="1"/>
    <n v="0"/>
    <n v="0"/>
    <n v="0"/>
    <n v="0"/>
    <n v="0"/>
    <n v="0"/>
    <n v="0"/>
    <n v="0"/>
    <n v="1"/>
    <n v="1"/>
    <n v="0"/>
    <n v="0"/>
    <n v="0"/>
    <n v="0"/>
    <n v="0"/>
    <n v="0"/>
    <n v="0"/>
    <n v="1"/>
    <n v="1"/>
    <n v="0"/>
    <n v="0"/>
  </r>
  <r>
    <n v="385"/>
    <n v="389"/>
    <s v="Dollar General"/>
    <s v="Specialty Retailers"/>
    <x v="0"/>
    <s v="U.S."/>
    <s v="North America"/>
    <s v="$40,612.3"/>
    <s v="$1,125.3"/>
    <n v="-0.32300000000000001"/>
    <s v="$31,132.7"/>
    <n v="194200"/>
    <n v="8"/>
    <s v="N"/>
    <m/>
    <m/>
    <s v="N"/>
    <s v="N"/>
    <s v=""/>
    <s v=""/>
    <m/>
    <s v=""/>
    <s v=""/>
    <m/>
    <s v=""/>
    <s v=""/>
    <m/>
    <m/>
    <s v="Emissions reduction target"/>
    <s v="Other Emission Reduction"/>
    <s v=""/>
    <s v="N"/>
    <s v="Yes"/>
    <s v="Yes"/>
    <s v="No"/>
    <s v="1,2"/>
    <s v=""/>
    <m/>
    <m/>
    <m/>
    <s v=""/>
    <s v="N"/>
    <s v=""/>
    <s v=""/>
    <m/>
    <m/>
    <m/>
    <s v="Yes"/>
    <s v="Not Specified"/>
    <s v="No"/>
    <s v="Y"/>
    <s v="&quot;Dollar General has both shorter-term and longer-term goals to reduce_x000a_our GHG emissions*._x000a_15% REDUCTION per square foot by 2026_x000a_30% REDUCTION per square foot by 2031&quot;_x000a_(p. 29)"/>
    <n v="2031"/>
    <m/>
    <m/>
    <m/>
    <m/>
    <m/>
    <n v="0"/>
    <n v="0"/>
    <n v="0"/>
    <n v="0"/>
    <n v="0"/>
    <n v="0"/>
    <n v="0"/>
    <n v="0"/>
    <n v="0"/>
    <n v="0"/>
    <n v="0"/>
    <n v="0"/>
    <n v="0"/>
    <n v="0"/>
    <n v="0"/>
    <n v="0"/>
    <n v="0"/>
    <n v="0"/>
    <n v="0"/>
    <n v="0"/>
    <n v="0"/>
    <n v="0"/>
    <n v="0"/>
    <n v="0"/>
    <n v="1"/>
    <n v="1"/>
    <n v="0"/>
    <n v="0"/>
    <n v="0"/>
  </r>
  <r>
    <n v="386"/>
    <n v="368"/>
    <s v="LyondellBasell Industries"/>
    <s v="Chemicals"/>
    <x v="13"/>
    <s v="Netherlands"/>
    <s v="Europe"/>
    <s v="$40,302"/>
    <s v="$1,360"/>
    <n v="-0.35699999999999998"/>
    <s v="$35,746"/>
    <n v="20000"/>
    <n v="18"/>
    <s v="N"/>
    <m/>
    <m/>
    <s v="N"/>
    <s v="N"/>
    <s v=""/>
    <s v=""/>
    <m/>
    <s v=""/>
    <s v=""/>
    <m/>
    <s v=""/>
    <s v=""/>
    <m/>
    <m/>
    <s v="Net zero"/>
    <s v="Net Zero"/>
    <s v=""/>
    <s v="N"/>
    <s v="Yes"/>
    <s v="Yes"/>
    <s v="Partial"/>
    <s v="1,2"/>
    <s v=""/>
    <m/>
    <m/>
    <m/>
    <s v="C"/>
    <s v="Y"/>
    <s v="1,2"/>
    <s v="'That is why we aim to achieve net zero GHG emissions from global operations by 2050 and we set an interim goal to achieve an absolute reduction of 30% in scope 1 and 2 GHG emissions by 2030. (p23)_x000a_&quot;Relative to a 2020 baseline&quot; p23"/>
    <n v="2050"/>
    <m/>
    <m/>
    <s v="Not Specified"/>
    <s v="Yes (CCS-based removals e.g. BECCS, DACCS)"/>
    <s v="No"/>
    <s v="N"/>
    <s v=""/>
    <s v=""/>
    <m/>
    <m/>
    <m/>
    <m/>
    <m/>
    <n v="0"/>
    <n v="0"/>
    <n v="0"/>
    <n v="0"/>
    <n v="0"/>
    <n v="0"/>
    <n v="0"/>
    <n v="0"/>
    <n v="0"/>
    <n v="0"/>
    <n v="0"/>
    <n v="0"/>
    <n v="0"/>
    <n v="1"/>
    <n v="0"/>
    <n v="0"/>
    <n v="0"/>
    <n v="0"/>
    <n v="0"/>
    <n v="0"/>
    <n v="1"/>
    <n v="1"/>
    <n v="0"/>
    <n v="0"/>
    <n v="0"/>
    <n v="0"/>
    <n v="1"/>
    <n v="0"/>
    <n v="1"/>
  </r>
  <r>
    <n v="387"/>
    <n v="351"/>
    <s v="China Minsheng Banking"/>
    <s v="Banks: Commercial and Savings"/>
    <x v="6"/>
    <s v="China"/>
    <s v="Asia"/>
    <s v="$40,217"/>
    <s v="$4,488.6"/>
    <n v="-0.113"/>
    <s v="$1,070,646.4"/>
    <n v="63490"/>
    <n v="13"/>
    <s v="N"/>
    <m/>
    <m/>
    <s v="N"/>
    <s v="N"/>
    <s v=""/>
    <s v=""/>
    <m/>
    <s v=""/>
    <s v=""/>
    <m/>
    <s v=""/>
    <s v=""/>
    <m/>
    <m/>
    <s v="No target"/>
    <s v="No Target"/>
    <s v="G"/>
    <s v="N"/>
    <s v="Yes"/>
    <s v="Yes"/>
    <m/>
    <s v="1,2"/>
    <s v="committed to national peak and neutrality targets"/>
    <n v="2060"/>
    <s v="https://en.cmbc.com.cn/cmbc_en/2025-01/13/article_2025011313511819201.html"/>
    <m/>
    <s v=""/>
    <s v="N"/>
    <s v=""/>
    <s v=""/>
    <m/>
    <m/>
    <m/>
    <s v="Not Specified"/>
    <s v="Not Specified"/>
    <s v="No"/>
    <s v="N"/>
    <s v=""/>
    <s v=""/>
    <m/>
    <m/>
    <m/>
    <m/>
    <m/>
    <n v="0"/>
    <n v="0"/>
    <n v="0"/>
    <n v="0"/>
    <n v="0"/>
    <n v="0"/>
    <n v="0"/>
    <n v="0"/>
    <n v="0"/>
    <n v="0"/>
    <n v="0"/>
    <n v="0"/>
    <n v="0"/>
    <n v="0"/>
    <n v="0"/>
    <n v="0"/>
    <n v="0"/>
    <n v="0"/>
    <n v="0"/>
    <n v="0"/>
    <n v="0"/>
    <n v="0"/>
    <n v="0"/>
    <n v="0"/>
    <n v="0"/>
    <n v="0"/>
    <n v="0"/>
    <n v="0"/>
    <n v="1"/>
  </r>
  <r>
    <n v="388"/>
    <n v="400"/>
    <s v="GSK"/>
    <s v="Pharmaceuticals"/>
    <x v="4"/>
    <s v="Britain"/>
    <s v="Europe"/>
    <s v="$40,083.5"/>
    <s v="$3,289.6"/>
    <n v="-0.46300000000000002"/>
    <s v="$74,477.7"/>
    <n v="68629"/>
    <n v="31"/>
    <s v="Y"/>
    <n v="2020"/>
    <n v="2030"/>
    <s v="Y"/>
    <s v="Y"/>
    <s v="Targets set"/>
    <s v="1.5°C "/>
    <n v="2030"/>
    <s v="Targets set"/>
    <s v="1.5°C "/>
    <n v="2045"/>
    <s v="Y"/>
    <s v="Targets set"/>
    <n v="2045"/>
    <m/>
    <s v="Net zero"/>
    <s v="Net Zero"/>
    <s v=""/>
    <s v="N"/>
    <s v="Yes"/>
    <s v="Yes"/>
    <s v="Yes"/>
    <s v="1,2,3"/>
    <s v=""/>
    <m/>
    <m/>
    <m/>
    <s v="C,V"/>
    <s v="Y"/>
    <s v="1,2,3"/>
    <s v="&quot;Net zero greenhouse gas emissions across our full value chain by 2045: 90% absolute reduction in emissions from a 2020 baseline, across all scopes and all residual emissions neutralised&quot;_x000d__x000a__x000d__x000a_Source: Our pathway to net zero impact on climate, published Feb. 2025, p.1_x000d__x000a_https://web.archive.org/web/20250708174738/https://www.gsk.com/media/iyrmzve1/pathway-to-a-net-zero-impact-on-climate.pdf"/>
    <n v="2045"/>
    <m/>
    <m/>
    <s v="Yes"/>
    <s v="Yes (nature-based removals e.g. Forestation, soil carbon enhancement)"/>
    <s v="No"/>
    <s v="N"/>
    <s v=""/>
    <s v=""/>
    <m/>
    <m/>
    <m/>
    <m/>
    <m/>
    <n v="0"/>
    <n v="1"/>
    <n v="0"/>
    <n v="1"/>
    <n v="0"/>
    <n v="1"/>
    <n v="0"/>
    <n v="1"/>
    <n v="0"/>
    <n v="0"/>
    <n v="1"/>
    <n v="0"/>
    <n v="0"/>
    <n v="1"/>
    <n v="0"/>
    <n v="0"/>
    <n v="0"/>
    <n v="0"/>
    <n v="0"/>
    <n v="0"/>
    <n v="1"/>
    <n v="1"/>
    <n v="0"/>
    <n v="0"/>
    <n v="0"/>
    <n v="1"/>
    <n v="1"/>
    <n v="0"/>
    <n v="0"/>
  </r>
  <r>
    <n v="389"/>
    <n v="466"/>
    <s v="Bank of New York (BNY)"/>
    <s v="Megabanks"/>
    <x v="6"/>
    <s v="U.S."/>
    <s v="North America"/>
    <s v="$39,914"/>
    <s v="$4,530"/>
    <n v="0.379"/>
    <s v="$416,064"/>
    <n v="51800"/>
    <n v="2"/>
    <s v="N"/>
    <m/>
    <m/>
    <s v="N"/>
    <s v="N"/>
    <s v=""/>
    <s v=""/>
    <m/>
    <s v=""/>
    <s v=""/>
    <m/>
    <s v=""/>
    <s v=""/>
    <m/>
    <m/>
    <s v="1.5°C target"/>
    <s v="Other Emission Reduction"/>
    <s v=""/>
    <s v="N"/>
    <s v="Yes"/>
    <s v="Yes"/>
    <s v="Partial"/>
    <s v="1,2"/>
    <s v=""/>
    <m/>
    <m/>
    <m/>
    <s v=""/>
    <s v="N"/>
    <s v=""/>
    <s v=""/>
    <m/>
    <m/>
    <m/>
    <s v="Yes"/>
    <s v="Not Specified"/>
    <s v="No"/>
    <s v="Y"/>
    <s v="In 2023, BNY Mellon set a target to reduce Scope 1 and Scope 2 (location-based) GHG emissions by 50% by 2030 from a 2018 baseline, consistent with 1.5¬∞C pathways. (p.63)"/>
    <n v="2030"/>
    <m/>
    <m/>
    <m/>
    <m/>
    <m/>
    <n v="0"/>
    <n v="0"/>
    <n v="0"/>
    <n v="0"/>
    <n v="0"/>
    <n v="0"/>
    <n v="0"/>
    <n v="0"/>
    <n v="0"/>
    <n v="0"/>
    <n v="0"/>
    <n v="0"/>
    <n v="0"/>
    <n v="0"/>
    <n v="0"/>
    <n v="0"/>
    <n v="0"/>
    <n v="0"/>
    <n v="0"/>
    <n v="0"/>
    <n v="0"/>
    <n v="0"/>
    <n v="0"/>
    <n v="1"/>
    <n v="0"/>
    <n v="1"/>
    <n v="0"/>
    <n v="0"/>
    <n v="0"/>
  </r>
  <r>
    <n v="390"/>
    <n v="407"/>
    <s v="Haier Smart Home"/>
    <s v="Home Equipment, Furnishings"/>
    <x v="10"/>
    <s v="China"/>
    <s v="Asia"/>
    <s v="$39,746.3"/>
    <s v="$2,604.7"/>
    <n v="0.111"/>
    <s v="$39,745.4"/>
    <n v="122733"/>
    <n v="8"/>
    <s v="N"/>
    <m/>
    <m/>
    <s v="N"/>
    <s v="N"/>
    <s v=""/>
    <s v=""/>
    <m/>
    <s v=""/>
    <s v=""/>
    <m/>
    <s v=""/>
    <s v=""/>
    <m/>
    <m/>
    <s v="Net zero"/>
    <s v="Net Zero"/>
    <s v=""/>
    <s v="N"/>
    <s v="Yes"/>
    <s v="Yes"/>
    <s v="Not Specified"/>
    <s v="1,2"/>
    <s v=""/>
    <m/>
    <m/>
    <m/>
    <s v="C"/>
    <s v="Y"/>
    <s v="1,2"/>
    <s v="‚óè By 2050, net zero carbon emissions is ahieved"/>
    <n v="2050"/>
    <m/>
    <m/>
    <s v="Not Specified"/>
    <s v="Not Specified"/>
    <s v="No"/>
    <s v="N"/>
    <s v=""/>
    <s v=""/>
    <m/>
    <m/>
    <m/>
    <m/>
    <m/>
    <n v="0"/>
    <n v="0"/>
    <n v="0"/>
    <n v="0"/>
    <n v="0"/>
    <n v="0"/>
    <n v="0"/>
    <n v="0"/>
    <n v="0"/>
    <n v="0"/>
    <n v="0"/>
    <n v="0"/>
    <n v="0"/>
    <n v="1"/>
    <n v="0"/>
    <n v="0"/>
    <n v="0"/>
    <n v="0"/>
    <n v="0"/>
    <n v="0"/>
    <n v="1"/>
    <n v="1"/>
    <n v="0"/>
    <n v="0"/>
    <n v="0"/>
    <n v="0"/>
    <n v="1"/>
    <n v="0"/>
    <n v="1"/>
  </r>
  <r>
    <n v="391"/>
    <n v="390"/>
    <s v="Cenovus Energy"/>
    <s v="Mining, Crude-Oil Production"/>
    <x v="2"/>
    <s v="Canada"/>
    <s v="North America"/>
    <s v="$39,623.8"/>
    <s v="$2,293.8"/>
    <n v="-0.247"/>
    <s v="$39,326"/>
    <n v="7150"/>
    <n v="4"/>
    <s v="N"/>
    <m/>
    <m/>
    <s v="N"/>
    <s v="N"/>
    <s v=""/>
    <s v=""/>
    <m/>
    <s v=""/>
    <s v=""/>
    <m/>
    <s v=""/>
    <s v=""/>
    <m/>
    <m/>
    <s v="Net zero"/>
    <s v="Net Zero"/>
    <s v=""/>
    <s v="N"/>
    <s v="Yes"/>
    <s v="Yes"/>
    <s v="No"/>
    <s v="1,2"/>
    <s v=""/>
    <m/>
    <m/>
    <m/>
    <s v="C"/>
    <s v="Y"/>
    <s v="1,2"/>
    <s v="Reduce absolute scope 1 and 2 GHG  emissions, on a net equity basis, by 35% from 2019 levels by year‚Äëend 2035, as we build toward our long‚Äëterm ambition for net zero emissions by 2050._x000a_"/>
    <n v="2050"/>
    <m/>
    <m/>
    <s v="Yes"/>
    <s v="Yes (CCS-based removals e.g. BECCS, DACCS)"/>
    <s v="No"/>
    <s v="N"/>
    <s v=""/>
    <s v=""/>
    <m/>
    <m/>
    <m/>
    <m/>
    <m/>
    <n v="0"/>
    <n v="0"/>
    <n v="0"/>
    <n v="0"/>
    <n v="0"/>
    <n v="0"/>
    <n v="0"/>
    <n v="0"/>
    <n v="0"/>
    <n v="0"/>
    <n v="0"/>
    <n v="0"/>
    <n v="0"/>
    <n v="1"/>
    <n v="0"/>
    <n v="0"/>
    <n v="0"/>
    <n v="0"/>
    <n v="0"/>
    <n v="0"/>
    <n v="1"/>
    <n v="1"/>
    <n v="0"/>
    <n v="0"/>
    <n v="0"/>
    <n v="1"/>
    <n v="1"/>
    <n v="0"/>
    <n v="0"/>
  </r>
  <r>
    <n v="392"/>
    <n v="392"/>
    <s v="Coop Group"/>
    <s v="Food &amp; Drug Stores"/>
    <x v="0"/>
    <s v="Switzerland"/>
    <s v="Europe"/>
    <s v="$39,591.2"/>
    <s v="$664.4"/>
    <n v="3.7999999999999999E-2"/>
    <s v="$25,629.1"/>
    <n v="83959"/>
    <n v="16"/>
    <s v="N"/>
    <m/>
    <m/>
    <s v="N"/>
    <s v="N"/>
    <s v=""/>
    <s v=""/>
    <m/>
    <s v=""/>
    <s v=""/>
    <m/>
    <s v=""/>
    <s v=""/>
    <m/>
    <m/>
    <s v="Net zero"/>
    <s v="Net Zero"/>
    <s v=""/>
    <s v="N"/>
    <s v="Yes"/>
    <s v="Yes"/>
    <s v="Yes"/>
    <s v="1,2,3"/>
    <s v=""/>
    <m/>
    <m/>
    <m/>
    <s v="C,V"/>
    <s v="Y"/>
    <s v="1,2,3"/>
    <s v="Our long-term goal is to reach Net Zero emissions across our full value chain by 2040, and for our own operations by 2035. (pg 43)"/>
    <n v="2040"/>
    <m/>
    <m/>
    <s v="Not Specified"/>
    <s v="Yes (nature-based removals e.g. Forestation, soil carbon enhancement)"/>
    <s v="No"/>
    <s v="N"/>
    <s v=""/>
    <s v=""/>
    <m/>
    <m/>
    <m/>
    <m/>
    <m/>
    <n v="0"/>
    <n v="0"/>
    <n v="0"/>
    <n v="0"/>
    <n v="0"/>
    <n v="0"/>
    <n v="0"/>
    <n v="0"/>
    <n v="0"/>
    <n v="0"/>
    <n v="0"/>
    <n v="0"/>
    <n v="0"/>
    <n v="1"/>
    <n v="0"/>
    <n v="0"/>
    <n v="0"/>
    <n v="0"/>
    <n v="0"/>
    <n v="0"/>
    <n v="1"/>
    <n v="1"/>
    <n v="0"/>
    <n v="0"/>
    <n v="0"/>
    <n v="0"/>
    <n v="1"/>
    <n v="0"/>
    <n v="1"/>
  </r>
  <r>
    <n v="393"/>
    <n v="415"/>
    <s v="S.F. Holding"/>
    <s v="Air Freight and Logistics"/>
    <x v="12"/>
    <s v="China"/>
    <s v="Asia"/>
    <s v="$39,529.4"/>
    <s v="$1,413.5"/>
    <n v="0.215"/>
    <s v="$29,293.8"/>
    <n v="147189"/>
    <n v="4"/>
    <s v="N"/>
    <m/>
    <m/>
    <s v="Y"/>
    <s v="Y"/>
    <s v="Targets set"/>
    <s v="1.5°C "/>
    <n v="2030"/>
    <s v="Targets set"/>
    <s v="1.5°C "/>
    <n v="2050"/>
    <s v="Y"/>
    <s v="Targets set"/>
    <n v="2050"/>
    <m/>
    <s v="Net zero"/>
    <s v="Net Zero"/>
    <s v=""/>
    <s v="N"/>
    <s v="Yes"/>
    <s v="Yes"/>
    <s v="Yes"/>
    <s v="1,2,3"/>
    <s v=""/>
    <m/>
    <m/>
    <m/>
    <s v="C,V"/>
    <s v="Y"/>
    <s v="1,2,3"/>
    <s v="In November 2023, SF officially signed and submitted the Business Ambition for 1.5°C  Commitment Letter to the ‚ÄúScience-Based Carbon Target Initiative‚Äù (SBTi), demonstrating the company‚Äôs commitment to achieving science-based greenhouse gas emission reduction targets and striving to achieve net-zero emissions in the value chain by 2050.' (P.74, 2024 Sustainability Report) _x000a_&quot;Overall Net-Zero Target: S.F. Holding Co., Ltd commits to reach net-zero greenhouse gas emissions across the value chain by 2050.&quot; (SBTi target dashboard)"/>
    <n v="2050"/>
    <m/>
    <m/>
    <s v="Yes"/>
    <s v="Yes (nature-based removals e.g. Forestation, soil carbon enhancement)"/>
    <s v="No"/>
    <s v="N"/>
    <s v=""/>
    <s v=""/>
    <m/>
    <m/>
    <m/>
    <m/>
    <m/>
    <n v="0"/>
    <n v="0"/>
    <n v="0"/>
    <n v="0"/>
    <n v="0"/>
    <n v="1"/>
    <n v="0"/>
    <n v="1"/>
    <n v="0"/>
    <n v="0"/>
    <n v="1"/>
    <n v="0"/>
    <n v="0"/>
    <n v="1"/>
    <n v="0"/>
    <n v="0"/>
    <n v="0"/>
    <n v="0"/>
    <n v="0"/>
    <n v="0"/>
    <n v="1"/>
    <n v="1"/>
    <n v="0"/>
    <n v="0"/>
    <n v="0"/>
    <n v="1"/>
    <n v="1"/>
    <n v="0"/>
    <n v="0"/>
  </r>
  <r>
    <n v="394"/>
    <n v="402"/>
    <s v="Hangzhou Industrial Investment Group"/>
    <s v="Diversified Financials"/>
    <x v="6"/>
    <s v="China"/>
    <s v="Asia"/>
    <s v="$39,495.9"/>
    <s v="$371.4"/>
    <n v="0.02"/>
    <s v="$12,792.8"/>
    <n v="4010"/>
    <n v="2"/>
    <s v="N"/>
    <m/>
    <m/>
    <s v="N"/>
    <s v="N"/>
    <s v=""/>
    <s v=""/>
    <m/>
    <s v=""/>
    <s v=""/>
    <m/>
    <s v=""/>
    <s v=""/>
    <m/>
    <m/>
    <s v=""/>
    <s v=""/>
    <s v=""/>
    <s v="N"/>
    <s v=""/>
    <s v=""/>
    <s v=""/>
    <s v=""/>
    <s v=""/>
    <m/>
    <s v="https://www.hziam.com/"/>
    <s v="no useful information "/>
    <s v=""/>
    <s v="N"/>
    <s v=""/>
    <s v=""/>
    <m/>
    <m/>
    <m/>
    <s v=""/>
    <s v=""/>
    <s v=""/>
    <s v="N"/>
    <s v=""/>
    <s v=""/>
    <m/>
    <m/>
    <m/>
    <m/>
    <m/>
    <n v="0"/>
    <n v="0"/>
    <n v="0"/>
    <n v="0"/>
    <n v="0"/>
    <n v="0"/>
    <n v="0"/>
    <n v="0"/>
    <n v="0"/>
    <n v="0"/>
    <n v="0"/>
    <n v="0"/>
    <n v="0"/>
    <n v="0"/>
    <n v="0"/>
    <n v="0"/>
    <n v="0"/>
    <n v="0"/>
    <n v="0"/>
    <n v="0"/>
    <n v="0"/>
    <n v="0"/>
    <n v="0"/>
    <n v="0"/>
    <n v="0"/>
    <n v="0"/>
    <n v="0"/>
    <n v="0"/>
    <n v="0"/>
  </r>
  <r>
    <n v="395"/>
    <n v="366"/>
    <s v="Warner Bros. Discovery"/>
    <s v="Entertainment"/>
    <x v="9"/>
    <s v="U.S."/>
    <s v="North America"/>
    <s v="$39,321"/>
    <s v="$-11,311"/>
    <n v="0"/>
    <s v="$104,560"/>
    <n v="35000"/>
    <n v="3"/>
    <s v="N"/>
    <m/>
    <m/>
    <s v="N"/>
    <s v="N"/>
    <s v=""/>
    <s v=""/>
    <m/>
    <s v=""/>
    <s v=""/>
    <m/>
    <s v=""/>
    <s v=""/>
    <m/>
    <m/>
    <s v="Net zero"/>
    <s v="Net Zero"/>
    <s v=""/>
    <s v="N"/>
    <s v="Yes"/>
    <s v="Yes"/>
    <s v="Partial"/>
    <s v="1,2"/>
    <s v=""/>
    <m/>
    <m/>
    <m/>
    <s v="C"/>
    <s v="Y"/>
    <s v="1,2"/>
    <s v="Goal: Achieve net zero (scopes 1 &amp; 2) by 2030 with 100% renewable energy_x000a_‚Ä¢ Progress: Discovery set this public goal in December 2021, and is working to begin to make progress against the goal. Discovery already prioritizes offsetting its emissions, and is identifying other ways to invest in renewable energy infrastructure. In December 2021, we also became a member of RE100 joining other leading businesses who are committed to 100% renewable energy across the globe. This commitment will strengthen our net zero approach by aligning our renewable energy generation and procurement strategy with RE100 criteria and addressing the importance of credible claims and regionality."/>
    <n v="2030"/>
    <m/>
    <m/>
    <s v="Yes"/>
    <s v="Not Specified"/>
    <s v="No"/>
    <s v="N"/>
    <s v=""/>
    <s v=""/>
    <m/>
    <m/>
    <m/>
    <m/>
    <m/>
    <n v="0"/>
    <n v="0"/>
    <n v="0"/>
    <n v="0"/>
    <n v="0"/>
    <n v="0"/>
    <n v="0"/>
    <n v="0"/>
    <n v="0"/>
    <n v="0"/>
    <n v="0"/>
    <n v="0"/>
    <n v="1"/>
    <n v="0"/>
    <n v="0"/>
    <n v="0"/>
    <n v="0"/>
    <n v="0"/>
    <n v="0"/>
    <n v="1"/>
    <n v="0"/>
    <n v="1"/>
    <n v="0"/>
    <n v="0"/>
    <n v="0"/>
    <n v="1"/>
    <n v="1"/>
    <n v="0"/>
    <n v="0"/>
  </r>
  <r>
    <n v="396"/>
    <n v="335"/>
    <s v="CHS"/>
    <s v="Food Production"/>
    <x v="11"/>
    <s v="U.S."/>
    <s v="North America"/>
    <s v="$39,261.2"/>
    <s v="$1,102.3"/>
    <n v="-0.42"/>
    <s v="$18,715.1"/>
    <n v="10730"/>
    <n v="18"/>
    <s v="N"/>
    <m/>
    <m/>
    <s v="N"/>
    <s v="N"/>
    <s v=""/>
    <s v=""/>
    <m/>
    <s v=""/>
    <s v=""/>
    <m/>
    <s v=""/>
    <s v=""/>
    <m/>
    <m/>
    <s v="No target"/>
    <s v="No Target"/>
    <s v=""/>
    <s v="N"/>
    <s v="Not Specified"/>
    <s v="Not Specified"/>
    <s v="Not Specified"/>
    <s v=""/>
    <m/>
    <m/>
    <s v="https://www.chsinc.com/news-and-stories/2024/11/21/sustainability-report"/>
    <s v="no usefull information"/>
    <s v=""/>
    <s v="N"/>
    <s v=""/>
    <s v=""/>
    <m/>
    <m/>
    <m/>
    <s v="Not Specified"/>
    <s v="No"/>
    <s v="No"/>
    <s v="N"/>
    <s v=""/>
    <s v=""/>
    <m/>
    <m/>
    <m/>
    <m/>
    <m/>
    <n v="0"/>
    <n v="0"/>
    <n v="0"/>
    <n v="0"/>
    <n v="0"/>
    <n v="0"/>
    <n v="0"/>
    <n v="0"/>
    <n v="0"/>
    <n v="0"/>
    <n v="0"/>
    <n v="0"/>
    <n v="0"/>
    <n v="0"/>
    <n v="0"/>
    <n v="0"/>
    <n v="0"/>
    <n v="0"/>
    <n v="0"/>
    <n v="0"/>
    <n v="0"/>
    <n v="0"/>
    <n v="0"/>
    <n v="0"/>
    <n v="0"/>
    <n v="0"/>
    <n v="0"/>
    <n v="0"/>
    <n v="1"/>
  </r>
  <r>
    <n v="397"/>
    <n v="497"/>
    <s v="Enbridge"/>
    <s v="Pipelines"/>
    <x v="1"/>
    <s v="Canada"/>
    <s v="North America"/>
    <s v="$39,036.9"/>
    <s v="$3,972.1"/>
    <n v="-0.13400000000000001"/>
    <s v="$152,307.9"/>
    <n v="15250"/>
    <n v="12"/>
    <s v="N"/>
    <m/>
    <m/>
    <s v="N"/>
    <s v="N"/>
    <s v=""/>
    <s v=""/>
    <m/>
    <s v=""/>
    <s v=""/>
    <m/>
    <s v=""/>
    <s v=""/>
    <m/>
    <m/>
    <s v="Net zero"/>
    <s v="Net Zero"/>
    <s v=""/>
    <s v="N"/>
    <s v="Yes"/>
    <s v="Yes"/>
    <s v="No"/>
    <s v="1,2"/>
    <s v=""/>
    <m/>
    <m/>
    <m/>
    <s v="C"/>
    <s v="Y"/>
    <s v="1,2"/>
    <s v="Net-zero emissions from our operations by 2050"/>
    <n v="2050"/>
    <m/>
    <m/>
    <s v="Yes"/>
    <s v="Yes (nature-based and CCS-based removals)"/>
    <s v="Yes"/>
    <s v="N"/>
    <s v=""/>
    <s v=""/>
    <m/>
    <m/>
    <m/>
    <m/>
    <m/>
    <n v="0"/>
    <n v="0"/>
    <n v="0"/>
    <n v="0"/>
    <n v="0"/>
    <n v="0"/>
    <n v="0"/>
    <n v="0"/>
    <n v="0"/>
    <n v="0"/>
    <n v="0"/>
    <n v="0"/>
    <n v="0"/>
    <n v="1"/>
    <n v="0"/>
    <n v="0"/>
    <n v="0"/>
    <n v="0"/>
    <n v="0"/>
    <n v="0"/>
    <n v="1"/>
    <n v="1"/>
    <n v="0"/>
    <n v="0"/>
    <n v="0"/>
    <n v="1"/>
    <n v="1"/>
    <n v="0"/>
    <n v="0"/>
  </r>
  <r>
    <n v="398"/>
    <n v="468"/>
    <s v="Netflix"/>
    <s v="Entertainment"/>
    <x v="9"/>
    <s v="U.S."/>
    <s v="North America"/>
    <s v="$39,001"/>
    <s v="$8,711.6"/>
    <n v="0.61099999999999999"/>
    <s v="$53,630.4"/>
    <n v="14000"/>
    <n v="5"/>
    <s v="N"/>
    <m/>
    <m/>
    <s v="Y"/>
    <s v="Y"/>
    <s v="Targets set"/>
    <s v="1.5°C "/>
    <n v="2030"/>
    <s v=""/>
    <s v=""/>
    <m/>
    <s v="N"/>
    <s v="Commitment removed"/>
    <m/>
    <m/>
    <s v="Net zero"/>
    <s v="Net Zero"/>
    <s v=""/>
    <s v="N"/>
    <s v="Yes"/>
    <s v="Yes"/>
    <s v="Yes"/>
    <s v="1,2,3"/>
    <s v=""/>
    <m/>
    <m/>
    <m/>
    <s v="C,V"/>
    <s v="Y"/>
    <s v="1,2,3"/>
    <s v="Netflix states that in 2022, the company achieved its goal of netting all remaining emissions to zero by investing in nature-based carbon credits and renewable energy credits: &quot;To supplement our decarbonization work, we delivered on our promise to net all remaining emissions to zero, across all three scopes, in 2022. We did this by investing in nature to retain and remove carbon (nature-based carbon credits) and match remaining electricity use to like-for-like renewable energy credits&quot; (Netflix Environmental Social Governance Report 2022, pg. 28: https://s22.q4cdn.com/959853165/files/doc_downloads/2023/06/29/Netflix_2022-ESG-Report-FINAL.pdf)._x000a_‚ÄúNetflix‚Äôs 2022 net zero claim was achieved primarily through high-quality carbon credits and renewable energy certificates, not full value-chain decarbonization. The company continues to pursue deep emission reductions in line with a 1.5°C  pathway, targeting a 46% absolute reduction by 2030 and net zero by 2050 across all scopes.‚Äù"/>
    <n v="2050"/>
    <m/>
    <m/>
    <s v="Yes"/>
    <s v="Yes (nature-based and CCS-based removals)"/>
    <s v="Yes"/>
    <s v="N"/>
    <s v=""/>
    <s v=""/>
    <m/>
    <m/>
    <m/>
    <m/>
    <m/>
    <n v="0"/>
    <n v="0"/>
    <n v="0"/>
    <n v="0"/>
    <n v="0"/>
    <n v="1"/>
    <n v="0"/>
    <n v="1"/>
    <n v="0"/>
    <n v="0"/>
    <n v="0"/>
    <n v="0"/>
    <n v="0"/>
    <n v="1"/>
    <n v="0"/>
    <n v="0"/>
    <n v="0"/>
    <n v="0"/>
    <n v="0"/>
    <n v="0"/>
    <n v="1"/>
    <n v="1"/>
    <n v="0"/>
    <n v="0"/>
    <n v="0"/>
    <n v="1"/>
    <n v="1"/>
    <n v="0"/>
    <n v="0"/>
  </r>
  <r>
    <n v="399"/>
    <n v="426"/>
    <s v="Qualcomm"/>
    <s v="Semiconductors"/>
    <x v="5"/>
    <s v="U.S."/>
    <s v="North America"/>
    <s v="$38,962"/>
    <s v="$10,142"/>
    <n v="0.40200000000000002"/>
    <s v="$55,154"/>
    <n v="49000"/>
    <n v="8"/>
    <s v="N"/>
    <m/>
    <m/>
    <s v="Y"/>
    <s v="Y"/>
    <s v="Targets set"/>
    <s v="1.5Â°C"/>
    <n v="2030"/>
    <s v="Targets set"/>
    <s v="1.5Â°C"/>
    <n v="2040"/>
    <s v="Y"/>
    <s v="Targets set"/>
    <n v="2040"/>
    <m/>
    <s v="Net zero"/>
    <s v="Net Zero"/>
    <s v=""/>
    <s v="N"/>
    <s v="Yes"/>
    <s v="Yes"/>
    <s v="Yes"/>
    <s v="1,2,3"/>
    <s v=""/>
    <m/>
    <m/>
    <m/>
    <s v="C,V"/>
    <s v="Y"/>
    <s v="1,2,3"/>
    <s v="'To reach net-zero global operational GHG emissions for Scopes 1, 2 and 3 by 2040' (p20) nb 'We also maintain our 2025 GHG reduction goal, consistent with science-based reductions required to keep global warming well below 2¬∞C, to reduce absolute Scope 1 and 2 GHG emissions by 30% compared to a 2014 base year.' (p65)"/>
    <n v="2040"/>
    <m/>
    <m/>
    <s v="Yes"/>
    <s v="Not Specified"/>
    <s v="No"/>
    <s v="N"/>
    <s v=""/>
    <s v=""/>
    <m/>
    <m/>
    <m/>
    <m/>
    <m/>
    <n v="0"/>
    <n v="0"/>
    <n v="0"/>
    <n v="0"/>
    <n v="0"/>
    <n v="1"/>
    <n v="0"/>
    <n v="1"/>
    <n v="0"/>
    <n v="0"/>
    <n v="1"/>
    <n v="0"/>
    <n v="0"/>
    <n v="1"/>
    <n v="0"/>
    <n v="0"/>
    <n v="0"/>
    <n v="0"/>
    <n v="0"/>
    <n v="0"/>
    <n v="1"/>
    <n v="1"/>
    <n v="0"/>
    <n v="0"/>
    <n v="0"/>
    <n v="1"/>
    <n v="1"/>
    <n v="0"/>
    <n v="0"/>
  </r>
  <r>
    <n v="400"/>
    <n v="379"/>
    <s v="KDDI"/>
    <s v="Telecommunications"/>
    <x v="9"/>
    <s v="Japan"/>
    <s v="Asia"/>
    <s v="$38,820.5"/>
    <s v="$4,497.9"/>
    <n v="1.9E-2"/>
    <s v="$112,590.7"/>
    <n v="64636"/>
    <n v="28"/>
    <s v="Y"/>
    <n v="2023"/>
    <n v="2050"/>
    <s v="Y"/>
    <s v="Y"/>
    <s v="Targets set"/>
    <s v="1.5°C "/>
    <n v="2030"/>
    <s v="Targets set"/>
    <s v="1.5°C "/>
    <n v="2040"/>
    <s v="Y"/>
    <s v="Targets set"/>
    <n v="2040"/>
    <m/>
    <s v="Net zero"/>
    <s v="Net Zero"/>
    <s v=""/>
    <s v="N"/>
    <s v="Yes"/>
    <s v="Yes"/>
    <s v="Yes"/>
    <s v="1,2,3"/>
    <s v=""/>
    <m/>
    <m/>
    <m/>
    <s v="C,V"/>
    <s v="Y"/>
    <s v="1,2,3"/>
    <s v="&quot;we will continue promoting initiatives aimed at achieving net-zero CO2 emissions by 2050&quot;_x000a_"/>
    <n v="2050"/>
    <m/>
    <m/>
    <s v="Yes"/>
    <s v="Not Specified"/>
    <s v="No"/>
    <s v="N"/>
    <s v=""/>
    <s v=""/>
    <m/>
    <m/>
    <m/>
    <m/>
    <m/>
    <n v="0"/>
    <n v="0"/>
    <n v="1"/>
    <n v="1"/>
    <n v="0"/>
    <n v="1"/>
    <n v="0"/>
    <n v="1"/>
    <n v="0"/>
    <n v="0"/>
    <n v="1"/>
    <n v="0"/>
    <n v="0"/>
    <n v="1"/>
    <n v="0"/>
    <n v="0"/>
    <n v="0"/>
    <n v="0"/>
    <n v="0"/>
    <n v="0"/>
    <n v="1"/>
    <n v="1"/>
    <n v="0"/>
    <n v="0"/>
    <n v="0"/>
    <n v="1"/>
    <n v="1"/>
    <n v="0"/>
    <n v="0"/>
  </r>
  <r>
    <n v="401"/>
    <n v="412"/>
    <s v="Shandong Hi-Speed Group"/>
    <s v="Transportation and Logistics"/>
    <x v="12"/>
    <s v="China"/>
    <s v="Asia"/>
    <s v="$38,819.6"/>
    <s v="$579.7"/>
    <n v="0.17899999999999999"/>
    <s v="$222,106.5"/>
    <n v="52858"/>
    <n v="4"/>
    <s v="N"/>
    <m/>
    <m/>
    <s v="N"/>
    <s v="N"/>
    <s v=""/>
    <s v=""/>
    <m/>
    <s v=""/>
    <s v=""/>
    <m/>
    <s v=""/>
    <s v=""/>
    <m/>
    <m/>
    <s v=""/>
    <s v=""/>
    <s v="G"/>
    <s v="N"/>
    <s v="Yes"/>
    <s v="Yes"/>
    <s v=""/>
    <s v="1,2"/>
    <s v="2024 marked a pivotal year of fully implementing the guiding principles of the 20th CPC National Congress. It was also a tough year as SHNE deepened industrial revolution in green energy. As the flagship new energy company under Shandong Hi-Speed Group, we are firmly committed to the national strategy of achieving carbon peak and carbon neutrality. By harnessing shareholder support, we have built a new development paradigm. Through relentless innovation and strategic transformation, we are infusing fresh momentum into China’s green development."/>
    <n v="2060"/>
    <s v="https://api2.aconnect.com.hk/Attachment/146689"/>
    <m/>
    <s v=""/>
    <m/>
    <m/>
    <m/>
    <m/>
    <m/>
    <m/>
    <s v="Yes"/>
    <s v=""/>
    <s v=""/>
    <s v="N"/>
    <s v=""/>
    <s v=""/>
    <m/>
    <m/>
    <m/>
    <m/>
    <m/>
    <n v="0"/>
    <n v="0"/>
    <n v="0"/>
    <n v="0"/>
    <n v="0"/>
    <n v="0"/>
    <n v="0"/>
    <n v="0"/>
    <n v="0"/>
    <n v="0"/>
    <n v="0"/>
    <n v="0"/>
    <n v="0"/>
    <n v="0"/>
    <n v="0"/>
    <n v="0"/>
    <n v="0"/>
    <n v="0"/>
    <n v="0"/>
    <n v="0"/>
    <n v="0"/>
    <n v="0"/>
    <n v="0"/>
    <n v="0"/>
    <n v="0"/>
    <n v="1"/>
    <n v="0"/>
    <n v="0"/>
    <n v="0"/>
  </r>
  <r>
    <n v="402"/>
    <e v="#N/A"/>
    <s v="General Electric (GE Aerospace)"/>
    <s v="Aerospace and Defense"/>
    <x v="15"/>
    <s v="U.S."/>
    <s v="North America"/>
    <s v="$38,702"/>
    <s v="$6,556"/>
    <n v="-0.309"/>
    <s v="$123,140"/>
    <n v="53000"/>
    <n v="31"/>
    <s v="N"/>
    <m/>
    <m/>
    <s v="N"/>
    <s v="N"/>
    <s v=""/>
    <s v=""/>
    <m/>
    <s v=""/>
    <s v=""/>
    <m/>
    <s v=""/>
    <s v=""/>
    <m/>
    <m/>
    <s v="Net zero"/>
    <s v="Net Zero"/>
    <s v=""/>
    <s v="N"/>
    <s v="Yes"/>
    <s v="Yes"/>
    <s v="Partial"/>
    <s v="1,2"/>
    <s v=""/>
    <m/>
    <m/>
    <m/>
    <s v="C"/>
    <s v="Y"/>
    <s v="1,2"/>
    <s v="'Ambition to be a net zero company by 2050, including not just GEâ€™s own operations, but also the Scope 3 emissions associated with the use of our sold products.' (p. 2) _x000d__x000a_'Committing to be carbon neutral in our own Scope 1 and Scope 2 greenhouse gas (GHG) emissions by 2030.' (p. 9) _x000d__x000a_"/>
    <n v="2050"/>
    <m/>
    <m/>
    <s v="Yes"/>
    <s v="Yes (CCS-based removals e.g. BECCS, DACCS)"/>
    <s v="No"/>
    <s v="N"/>
    <s v=""/>
    <s v=""/>
    <m/>
    <m/>
    <m/>
    <m/>
    <s v="net zero file "/>
    <n v="0"/>
    <n v="0"/>
    <n v="0"/>
    <n v="0"/>
    <n v="0"/>
    <n v="0"/>
    <n v="0"/>
    <n v="0"/>
    <n v="0"/>
    <n v="0"/>
    <n v="0"/>
    <n v="0"/>
    <n v="0"/>
    <n v="1"/>
    <n v="0"/>
    <n v="0"/>
    <n v="0"/>
    <n v="0"/>
    <n v="0"/>
    <n v="0"/>
    <n v="1"/>
    <n v="1"/>
    <n v="0"/>
    <n v="0"/>
    <n v="0"/>
    <n v="1"/>
    <n v="1"/>
    <n v="0"/>
    <n v="0"/>
  </r>
  <r>
    <n v="403"/>
    <n v="433"/>
    <s v="Mercadona"/>
    <s v="Food &amp; Drug Stores"/>
    <x v="0"/>
    <s v="Spain"/>
    <s v="Europe"/>
    <s v="$38,505.3"/>
    <s v="$1,496.6"/>
    <n v="0.372"/>
    <s v="$15,532.8"/>
    <n v="110000"/>
    <n v="3"/>
    <s v="N"/>
    <m/>
    <m/>
    <s v="Y"/>
    <s v="N"/>
    <s v="Commitment removed"/>
    <s v=""/>
    <m/>
    <s v=""/>
    <s v=""/>
    <m/>
    <s v="N"/>
    <s v="Commitment removed"/>
    <m/>
    <m/>
    <s v="No target"/>
    <s v="No Target"/>
    <s v=""/>
    <s v="N"/>
    <s v="Not Specified"/>
    <s v="Not Specified"/>
    <s v="Not Specified"/>
    <s v=""/>
    <s v=""/>
    <m/>
    <m/>
    <m/>
    <s v=""/>
    <s v="N"/>
    <s v=""/>
    <s v=""/>
    <m/>
    <m/>
    <m/>
    <s v=""/>
    <s v=""/>
    <s v=""/>
    <s v="Y"/>
    <s v="emission reduction "/>
    <n v="2030"/>
    <s v="https://info.mercadona.es/document/en/download-report.pdf"/>
    <m/>
    <m/>
    <m/>
    <m/>
    <n v="0"/>
    <n v="0"/>
    <n v="0"/>
    <n v="0"/>
    <n v="0"/>
    <n v="0"/>
    <n v="0"/>
    <n v="0"/>
    <n v="0"/>
    <n v="0"/>
    <n v="0"/>
    <n v="0"/>
    <n v="0"/>
    <n v="0"/>
    <n v="0"/>
    <n v="0"/>
    <n v="0"/>
    <n v="0"/>
    <n v="0"/>
    <n v="0"/>
    <n v="0"/>
    <n v="0"/>
    <n v="0"/>
    <n v="1"/>
    <n v="0"/>
    <n v="0"/>
    <n v="0"/>
    <n v="0"/>
    <n v="0"/>
  </r>
  <r>
    <n v="404"/>
    <n v="413"/>
    <s v="Honeywell International"/>
    <s v="Industrial Machinery"/>
    <x v="14"/>
    <s v="U.S."/>
    <s v="North America"/>
    <s v="$38,498"/>
    <s v="$5,705"/>
    <n v="8.0000000000000002E-3"/>
    <s v="$75,196"/>
    <n v="102000"/>
    <n v="31"/>
    <s v="N"/>
    <m/>
    <m/>
    <s v="Y"/>
    <s v="Y"/>
    <s v="Targets set"/>
    <s v="Well-below 2¬∞C"/>
    <n v="2037"/>
    <s v=""/>
    <s v=""/>
    <m/>
    <s v=""/>
    <s v=""/>
    <m/>
    <m/>
    <s v="Carbon neutral(ity)"/>
    <s v="Carbon Neutral"/>
    <s v="C"/>
    <s v="Y"/>
    <s v="Yes"/>
    <s v="Yes"/>
    <s v="Partial"/>
    <s v="1,2"/>
    <s v="(Pg. 56) &quot;Pledge to be carbon neutral in our facilities and operations by 2035.&quot;"/>
    <n v="2035"/>
    <m/>
    <m/>
    <s v=""/>
    <s v="N"/>
    <s v=""/>
    <s v=""/>
    <m/>
    <m/>
    <m/>
    <s v="Yes"/>
    <s v="Yes (nature-based removals e.g. Forestation, soil carbon enhancement)"/>
    <s v="Yes"/>
    <s v="N"/>
    <s v=""/>
    <s v=""/>
    <m/>
    <m/>
    <m/>
    <m/>
    <m/>
    <n v="0"/>
    <n v="0"/>
    <n v="0"/>
    <n v="0"/>
    <n v="0"/>
    <n v="0"/>
    <n v="1"/>
    <n v="1"/>
    <n v="0"/>
    <n v="0"/>
    <n v="0"/>
    <n v="0"/>
    <n v="0"/>
    <n v="0"/>
    <n v="0"/>
    <n v="0"/>
    <n v="1"/>
    <n v="1"/>
    <n v="0"/>
    <n v="0"/>
    <n v="0"/>
    <n v="0"/>
    <n v="0"/>
    <n v="0"/>
    <n v="0"/>
    <n v="1"/>
    <n v="1"/>
    <n v="0"/>
    <n v="0"/>
  </r>
  <r>
    <n v="405"/>
    <n v="410"/>
    <s v="Hangzhou Iron and Steel Group"/>
    <s v="Metals"/>
    <x v="2"/>
    <s v="China"/>
    <s v="Asia"/>
    <s v="$38,430.7"/>
    <s v="$158.6"/>
    <n v="-0.19600000000000001"/>
    <s v="$14,497"/>
    <n v="11492"/>
    <n v="4"/>
    <s v="N"/>
    <m/>
    <m/>
    <s v="N"/>
    <s v="N"/>
    <s v=""/>
    <s v=""/>
    <m/>
    <s v=""/>
    <s v=""/>
    <m/>
    <s v=""/>
    <s v=""/>
    <m/>
    <m/>
    <s v=""/>
    <s v=""/>
    <s v=""/>
    <s v="N"/>
    <s v=""/>
    <s v=""/>
    <s v=""/>
    <s v=""/>
    <s v=""/>
    <m/>
    <s v="https://www.hzsteel.com/"/>
    <s v="no useful information "/>
    <s v=""/>
    <s v="N"/>
    <s v=""/>
    <s v=""/>
    <m/>
    <m/>
    <m/>
    <s v=""/>
    <s v=""/>
    <s v=""/>
    <s v="N"/>
    <s v=""/>
    <s v=""/>
    <m/>
    <m/>
    <m/>
    <m/>
    <m/>
    <n v="0"/>
    <n v="0"/>
    <n v="0"/>
    <n v="0"/>
    <n v="0"/>
    <n v="0"/>
    <n v="0"/>
    <n v="0"/>
    <n v="0"/>
    <n v="0"/>
    <n v="0"/>
    <n v="0"/>
    <n v="0"/>
    <n v="0"/>
    <n v="0"/>
    <n v="0"/>
    <n v="0"/>
    <n v="0"/>
    <n v="0"/>
    <n v="0"/>
    <n v="0"/>
    <n v="0"/>
    <n v="0"/>
    <n v="0"/>
    <n v="0"/>
    <n v="0"/>
    <n v="0"/>
    <n v="0"/>
    <n v="0"/>
  </r>
  <r>
    <n v="406"/>
    <n v="394"/>
    <s v="Guangzhou Industrial Investment Holdings"/>
    <s v="Industrial Machinery"/>
    <x v="14"/>
    <s v="China"/>
    <s v="Asia"/>
    <s v="$38,344.6"/>
    <s v="$85.1"/>
    <n v="-0.436"/>
    <s v="$48,023.2"/>
    <n v="83115"/>
    <n v="3"/>
    <s v="N"/>
    <m/>
    <m/>
    <s v="N"/>
    <s v="N"/>
    <s v=""/>
    <s v=""/>
    <m/>
    <s v=""/>
    <s v=""/>
    <m/>
    <s v=""/>
    <s v=""/>
    <m/>
    <m/>
    <s v=""/>
    <s v=""/>
    <s v=""/>
    <s v="N"/>
    <s v=""/>
    <s v=""/>
    <s v=""/>
    <s v=""/>
    <s v=""/>
    <m/>
    <s v="https://www.giihg.group/"/>
    <s v="no information"/>
    <s v=""/>
    <s v="N"/>
    <s v=""/>
    <s v=""/>
    <m/>
    <m/>
    <m/>
    <s v=""/>
    <s v=""/>
    <s v=""/>
    <s v="N"/>
    <s v=""/>
    <s v=""/>
    <m/>
    <m/>
    <m/>
    <m/>
    <s v="About Us - GIIHG"/>
    <n v="0"/>
    <n v="0"/>
    <n v="0"/>
    <n v="0"/>
    <n v="0"/>
    <n v="0"/>
    <n v="0"/>
    <n v="0"/>
    <n v="0"/>
    <n v="0"/>
    <n v="0"/>
    <n v="0"/>
    <n v="0"/>
    <n v="0"/>
    <n v="0"/>
    <n v="0"/>
    <n v="0"/>
    <n v="0"/>
    <n v="0"/>
    <n v="0"/>
    <n v="0"/>
    <n v="0"/>
    <n v="0"/>
    <n v="0"/>
    <n v="0"/>
    <n v="0"/>
    <n v="0"/>
    <n v="0"/>
    <n v="0"/>
  </r>
  <r>
    <n v="407"/>
    <n v="411"/>
    <s v="Shanghai Pharmaceuticals Holding"/>
    <s v="Wholesalers: Health Care"/>
    <x v="4"/>
    <s v="China"/>
    <s v="Asia"/>
    <s v="$38,255"/>
    <s v="$632.7"/>
    <n v="0.189"/>
    <s v="$30,305.6"/>
    <n v="49402"/>
    <n v="6"/>
    <s v="N"/>
    <m/>
    <m/>
    <s v="N"/>
    <s v="N"/>
    <s v=""/>
    <s v=""/>
    <m/>
    <s v=""/>
    <s v=""/>
    <m/>
    <s v=""/>
    <s v=""/>
    <m/>
    <m/>
    <s v="No target"/>
    <s v="No Target"/>
    <s v="G"/>
    <s v="N"/>
    <s v="Yes"/>
    <s v="Yes"/>
    <s v="Not Specified"/>
    <s v="1,2"/>
    <s v="committed to national peak and neutrality targets"/>
    <n v="2060"/>
    <s v="https://www.siic.com/news/press/82.html"/>
    <m/>
    <s v=""/>
    <s v="N"/>
    <s v=""/>
    <s v=""/>
    <m/>
    <m/>
    <m/>
    <s v="Not Specified"/>
    <s v="Not Specified"/>
    <s v="No"/>
    <s v="N"/>
    <s v=""/>
    <s v=""/>
    <m/>
    <m/>
    <m/>
    <m/>
    <m/>
    <n v="0"/>
    <n v="0"/>
    <n v="0"/>
    <n v="0"/>
    <n v="0"/>
    <n v="0"/>
    <n v="0"/>
    <n v="0"/>
    <n v="0"/>
    <n v="0"/>
    <n v="0"/>
    <n v="0"/>
    <n v="0"/>
    <n v="0"/>
    <n v="0"/>
    <n v="0"/>
    <n v="0"/>
    <n v="0"/>
    <n v="0"/>
    <n v="0"/>
    <n v="0"/>
    <n v="0"/>
    <n v="0"/>
    <n v="0"/>
    <n v="0"/>
    <n v="0"/>
    <n v="0"/>
    <n v="0"/>
    <n v="1"/>
  </r>
  <r>
    <n v="408"/>
    <n v="406"/>
    <s v="Suzuki Motor"/>
    <s v="Motor Vehicles &amp; Parts"/>
    <x v="7"/>
    <s v="Japan"/>
    <s v="Asia"/>
    <s v="$38,211.8"/>
    <s v="$2,729.2"/>
    <n v="0.24399999999999999"/>
    <s v="$39,987"/>
    <n v="74077"/>
    <n v="31"/>
    <s v="N"/>
    <m/>
    <m/>
    <s v="N"/>
    <s v="N"/>
    <s v=""/>
    <s v=""/>
    <m/>
    <s v=""/>
    <s v=""/>
    <m/>
    <s v=""/>
    <s v=""/>
    <m/>
    <m/>
    <s v="Carbon neutral(ity)"/>
    <s v="Carbon Neutral"/>
    <s v="C,V"/>
    <s v="Y"/>
    <s v="Yes"/>
    <s v="Yes"/>
    <s v="Yes"/>
    <s v="1,2,3"/>
    <s v="Acheive neutrality carbon in Japan and Europe by 2050 and India by 2070."/>
    <n v="2070"/>
    <m/>
    <m/>
    <s v=""/>
    <s v="N"/>
    <s v=""/>
    <s v=""/>
    <m/>
    <m/>
    <m/>
    <s v="Yes"/>
    <s v="Not Specified"/>
    <s v="No"/>
    <s v="N"/>
    <s v=""/>
    <s v=""/>
    <m/>
    <m/>
    <m/>
    <m/>
    <m/>
    <n v="0"/>
    <n v="0"/>
    <n v="0"/>
    <n v="0"/>
    <n v="0"/>
    <n v="0"/>
    <n v="0"/>
    <n v="0"/>
    <n v="0"/>
    <n v="0"/>
    <n v="0"/>
    <n v="0"/>
    <n v="0"/>
    <n v="0"/>
    <n v="0"/>
    <n v="0"/>
    <n v="1"/>
    <n v="1"/>
    <n v="0"/>
    <n v="0"/>
    <n v="0"/>
    <n v="0"/>
    <n v="0"/>
    <n v="0"/>
    <n v="0"/>
    <n v="1"/>
    <n v="1"/>
    <n v="0"/>
    <n v="0"/>
  </r>
  <r>
    <n v="409"/>
    <n v="363"/>
    <s v="Vale"/>
    <s v="Mining, Crude-Oil Production"/>
    <x v="2"/>
    <s v="Brazil"/>
    <s v="Latin America"/>
    <s v="$38,056"/>
    <s v="$6,166"/>
    <n v="-0.22800000000000001"/>
    <s v="$80,152"/>
    <n v="64610"/>
    <n v="19"/>
    <s v="N"/>
    <m/>
    <m/>
    <s v="Y"/>
    <s v="N"/>
    <s v="Commitment removed"/>
    <s v=""/>
    <m/>
    <s v=""/>
    <s v=""/>
    <m/>
    <s v=""/>
    <s v=""/>
    <m/>
    <m/>
    <s v="Net zero"/>
    <s v="Net Zero"/>
    <s v=""/>
    <s v="N"/>
    <s v="Yes"/>
    <s v="Yes"/>
    <s v="No"/>
    <s v="1,2"/>
    <s v=""/>
    <m/>
    <m/>
    <m/>
    <s v="C"/>
    <s v="Y"/>
    <s v="1,2"/>
    <s v="Achieve net zero scopes 1 and 2 emissions by 2050 (https://vale.com/documents/d/guest/vale_cc_2021-en)  _x000a_"/>
    <n v="2050"/>
    <m/>
    <m/>
    <s v="Yes"/>
    <s v="Yes (nature-based removals e.g. Forestation, soil carbon enhancement)"/>
    <s v="No"/>
    <s v="N"/>
    <s v=""/>
    <s v=""/>
    <m/>
    <m/>
    <m/>
    <m/>
    <m/>
    <n v="0"/>
    <n v="0"/>
    <n v="0"/>
    <n v="0"/>
    <n v="0"/>
    <n v="0"/>
    <n v="0"/>
    <n v="0"/>
    <n v="0"/>
    <n v="0"/>
    <n v="0"/>
    <n v="0"/>
    <n v="0"/>
    <n v="1"/>
    <n v="0"/>
    <n v="0"/>
    <n v="0"/>
    <n v="0"/>
    <n v="0"/>
    <n v="0"/>
    <n v="1"/>
    <n v="1"/>
    <n v="0"/>
    <n v="0"/>
    <n v="0"/>
    <n v="1"/>
    <n v="1"/>
    <n v="0"/>
    <n v="0"/>
  </r>
  <r>
    <n v="410"/>
    <n v="377"/>
    <s v="ThyssenKrupp"/>
    <s v="Metals"/>
    <x v="2"/>
    <s v="Germany"/>
    <s v="Europe"/>
    <s v="$37,985.2"/>
    <s v="$-1,632.5"/>
    <n v="0"/>
    <s v="$32,690.3"/>
    <n v="98120"/>
    <n v="31"/>
    <s v="N"/>
    <m/>
    <m/>
    <s v="Y"/>
    <s v="Y"/>
    <s v="Targets set"/>
    <s v="1.5Â°C"/>
    <n v="2030"/>
    <s v="Targets set"/>
    <s v="1.5Â°C"/>
    <n v="2050"/>
    <s v="Y"/>
    <s v="Targets set"/>
    <n v="2050"/>
    <m/>
    <s v="Climate neutral"/>
    <s v="Carbon Neutral"/>
    <s v="C"/>
    <s v="Y"/>
    <s v="Yes"/>
    <s v="Yes"/>
    <s v="Partial"/>
    <s v="1,2"/>
    <s v="&quot;Our longterm target is to be climate-neutral by 2050 and strive to achieve this far earlier in some businesses and countries.&quot;_x000a_(source: Annual Report 2022/23, p 97 https://web.archive.org/web/20240501095251/https://d2zo35mdb530wx.cloudfront.net/_binary/UCPthyssenkruppAG/370e5e3b-9068-4437-8820-5b3530b02868/Annual-Report-2022_2023_thyssenkrupp.pdf)"/>
    <n v="2045"/>
    <m/>
    <m/>
    <s v=""/>
    <s v="N"/>
    <s v=""/>
    <s v=""/>
    <m/>
    <m/>
    <m/>
    <s v="Not Specified"/>
    <s v="Yes (CCS-based removals e.g. BECCS, DACCS)"/>
    <s v="No"/>
    <s v="N"/>
    <s v=""/>
    <s v=""/>
    <m/>
    <m/>
    <m/>
    <m/>
    <m/>
    <n v="0"/>
    <n v="0"/>
    <n v="0"/>
    <n v="0"/>
    <n v="0"/>
    <n v="1"/>
    <n v="0"/>
    <n v="1"/>
    <n v="0"/>
    <n v="0"/>
    <n v="1"/>
    <n v="0"/>
    <n v="0"/>
    <n v="0"/>
    <n v="0"/>
    <n v="0"/>
    <n v="1"/>
    <n v="1"/>
    <n v="0"/>
    <n v="0"/>
    <n v="1"/>
    <n v="1"/>
    <n v="0"/>
    <n v="0"/>
    <n v="0"/>
    <n v="0"/>
    <n v="1"/>
    <n v="0"/>
    <n v="1"/>
  </r>
  <r>
    <n v="411"/>
    <n v="445"/>
    <s v="Salesforce"/>
    <s v="Computer Software"/>
    <x v="5"/>
    <s v="U.S."/>
    <s v="North America"/>
    <s v="$37,895"/>
    <s v="$6,197"/>
    <n v="0.498"/>
    <s v="$102,928"/>
    <n v="76453"/>
    <n v="3"/>
    <s v="N"/>
    <m/>
    <m/>
    <s v="Y"/>
    <s v="Y"/>
    <s v="Targets set"/>
    <s v="1.5°C "/>
    <n v="2031"/>
    <s v="Targets set"/>
    <s v="1.5°C "/>
    <n v="2041"/>
    <s v="Y"/>
    <s v="Targets set"/>
    <n v="2041"/>
    <m/>
    <s v="Net zero"/>
    <s v="Net Zero"/>
    <s v=""/>
    <s v="N"/>
    <s v="Yes"/>
    <s v="Yes"/>
    <s v="Yes"/>
    <s v="1,2,3"/>
    <s v=""/>
    <m/>
    <m/>
    <m/>
    <s v="C,V"/>
    <s v="Y"/>
    <s v="1,2,3"/>
    <s v="&quot;Salesforce global climate policy principal: Reduce emission sources and scale nature-based solutions to reach net-zero emissions by 2050&quot; (FY25 Stakeholder Impact Report Summary, p. 23)._x000a_Source: https://web.archive.org/web/20251019160559/https://www.salesforce.com/en-us/wp-content/uploads/sites/4/documents/white-papers/salesforce-fy25-stakeholder-impact-report.pdf"/>
    <n v="2050"/>
    <m/>
    <m/>
    <s v="Yes"/>
    <s v="Not Specified"/>
    <s v="Yes"/>
    <s v="N"/>
    <s v=""/>
    <s v=""/>
    <m/>
    <m/>
    <m/>
    <m/>
    <m/>
    <n v="0"/>
    <n v="0"/>
    <n v="0"/>
    <n v="0"/>
    <n v="0"/>
    <n v="0"/>
    <n v="1"/>
    <n v="1"/>
    <n v="0"/>
    <n v="0"/>
    <n v="1"/>
    <n v="0"/>
    <n v="0"/>
    <n v="1"/>
    <n v="0"/>
    <n v="0"/>
    <n v="0"/>
    <n v="0"/>
    <n v="0"/>
    <n v="0"/>
    <n v="1"/>
    <n v="1"/>
    <n v="0"/>
    <n v="0"/>
    <n v="0"/>
    <n v="1"/>
    <n v="1"/>
    <n v="0"/>
    <n v="0"/>
  </r>
  <r>
    <n v="412"/>
    <n v="440"/>
    <s v="Philip Morris International"/>
    <s v="Tobacco"/>
    <x v="10"/>
    <s v="U.S."/>
    <s v="North America"/>
    <s v="$37,878"/>
    <s v="$7,057"/>
    <n v="-9.7000000000000003E-2"/>
    <s v="$61,784"/>
    <n v="83100"/>
    <n v="17"/>
    <s v="N"/>
    <m/>
    <m/>
    <s v="Y"/>
    <s v="Y"/>
    <s v="Targets set"/>
    <s v="1.5°C "/>
    <n v="2030"/>
    <s v="Targets set"/>
    <s v="1.5°C "/>
    <n v="2040"/>
    <s v="Y"/>
    <s v="Targets set"/>
    <n v="2040"/>
    <m/>
    <s v="Net zero"/>
    <s v="Net Zero"/>
    <s v=""/>
    <s v="N"/>
    <s v="Yes"/>
    <s v="Yes"/>
    <s v="Yes"/>
    <s v="1,2,3"/>
    <s v=""/>
    <m/>
    <m/>
    <m/>
    <s v="C,V"/>
    <s v="Y"/>
    <s v="1,2,3"/>
    <s v="By 2040: &quot;Net zero GHG emissions in our value chain (scope 1+2+3) (SBT)&quot; (Page 89) "/>
    <n v="2040"/>
    <m/>
    <m/>
    <s v="Yes"/>
    <s v="Yes (nature-based removals e.g. Forestation, soil carbon enhancement)"/>
    <s v="No"/>
    <s v="N"/>
    <s v=""/>
    <s v=""/>
    <m/>
    <m/>
    <m/>
    <m/>
    <m/>
    <n v="0"/>
    <n v="0"/>
    <n v="0"/>
    <n v="0"/>
    <n v="0"/>
    <n v="1"/>
    <n v="0"/>
    <n v="1"/>
    <n v="0"/>
    <n v="0"/>
    <n v="1"/>
    <n v="0"/>
    <n v="0"/>
    <n v="1"/>
    <n v="0"/>
    <n v="0"/>
    <n v="0"/>
    <n v="0"/>
    <n v="0"/>
    <n v="0"/>
    <n v="1"/>
    <n v="1"/>
    <n v="0"/>
    <n v="0"/>
    <n v="0"/>
    <n v="1"/>
    <n v="1"/>
    <n v="0"/>
    <n v="0"/>
  </r>
  <r>
    <n v="413"/>
    <n v="430"/>
    <s v="US Foods Holding"/>
    <s v="Wholesalers: Food and Grocery"/>
    <x v="11"/>
    <s v="U.S."/>
    <s v="North America"/>
    <s v="$37,877"/>
    <s v="$494"/>
    <n v="-2.4E-2"/>
    <s v="$13,436"/>
    <n v="30000"/>
    <n v="8"/>
    <s v="N"/>
    <m/>
    <m/>
    <s v="Y"/>
    <s v="Y"/>
    <s v="Targets set"/>
    <s v="Well-below 2¬∞C"/>
    <n v="2032"/>
    <s v=""/>
    <s v=""/>
    <m/>
    <s v=""/>
    <s v=""/>
    <m/>
    <m/>
    <s v="Emissions reduction target"/>
    <s v="Other Emission Reduction"/>
    <s v=""/>
    <s v="N"/>
    <s v="Yes"/>
    <s v="Yes"/>
    <s v="No"/>
    <s v="1,2"/>
    <s v=""/>
    <m/>
    <m/>
    <m/>
    <s v=""/>
    <s v="N"/>
    <s v=""/>
    <s v=""/>
    <m/>
    <m/>
    <m/>
    <s v="Not Specified"/>
    <s v="Not Specified"/>
    <s v="No"/>
    <s v="Y"/>
    <s v="Our Science-based Targets:_x000a_To address climate change and our Company GHG emissions footprint, we have set the following targets, both approved by the Science Based Targets initiative (SBTi):_x000a_‚Ä¢ We commit to reduce absolute Scopes 1 and 2 GHG emissions by 32.5% by 2032 from a 2019 base year_x000a_‚Ä¢ We also commit that 67% of suppliers (by emissions) covering purchased goods and services, have science-based targets by 2027_x000a__x000a_Pg 40 of 2024 report"/>
    <n v="2032"/>
    <m/>
    <m/>
    <m/>
    <m/>
    <m/>
    <n v="0"/>
    <n v="0"/>
    <n v="0"/>
    <n v="0"/>
    <n v="0"/>
    <n v="0"/>
    <n v="1"/>
    <n v="1"/>
    <n v="0"/>
    <n v="0"/>
    <n v="0"/>
    <n v="0"/>
    <n v="0"/>
    <n v="0"/>
    <n v="0"/>
    <n v="0"/>
    <n v="0"/>
    <n v="0"/>
    <n v="0"/>
    <n v="0"/>
    <n v="0"/>
    <n v="0"/>
    <n v="0"/>
    <n v="0"/>
    <n v="1"/>
    <n v="0"/>
    <n v="1"/>
    <n v="0"/>
    <n v="1"/>
  </r>
  <r>
    <n v="414"/>
    <n v="370"/>
    <s v="Shenzhen Investment Holdings"/>
    <s v="Diversified Financials"/>
    <x v="6"/>
    <s v="China"/>
    <s v="Asia"/>
    <s v="$37,717.2"/>
    <s v="$818.1"/>
    <n v="-0.42099999999999999"/>
    <s v="$167,092"/>
    <n v="100057"/>
    <n v="6"/>
    <s v="N"/>
    <m/>
    <m/>
    <s v="N"/>
    <s v="N"/>
    <s v=""/>
    <s v=""/>
    <m/>
    <s v=""/>
    <s v=""/>
    <m/>
    <s v=""/>
    <s v=""/>
    <m/>
    <m/>
    <s v=""/>
    <s v=""/>
    <s v=""/>
    <s v="N"/>
    <s v=""/>
    <s v=""/>
    <s v=""/>
    <s v=""/>
    <s v=""/>
    <m/>
    <s v="https://www.shenzheninvestment.com/upload/file/2023-05-11/27561847-47cd-4a85-b666-24cd5a765f72.pdf"/>
    <s v="no useful information "/>
    <s v=""/>
    <s v="N"/>
    <s v=""/>
    <s v=""/>
    <m/>
    <m/>
    <m/>
    <s v=""/>
    <s v=""/>
    <s v=""/>
    <s v="N"/>
    <s v=""/>
    <s v=""/>
    <m/>
    <m/>
    <m/>
    <m/>
    <s v="d0f1c87a-e935-42ef-9a76-12673e00d2f7.pdf"/>
    <n v="0"/>
    <n v="0"/>
    <n v="0"/>
    <n v="0"/>
    <n v="0"/>
    <n v="0"/>
    <n v="0"/>
    <n v="0"/>
    <n v="0"/>
    <n v="0"/>
    <n v="0"/>
    <n v="0"/>
    <n v="0"/>
    <n v="0"/>
    <n v="0"/>
    <n v="0"/>
    <n v="0"/>
    <n v="0"/>
    <n v="0"/>
    <n v="0"/>
    <n v="0"/>
    <n v="0"/>
    <n v="0"/>
    <n v="0"/>
    <n v="0"/>
    <n v="0"/>
    <n v="0"/>
    <n v="0"/>
    <n v="0"/>
  </r>
  <r>
    <n v="415"/>
    <e v="#N/A"/>
    <s v="Westpac Banking"/>
    <s v="Banks: Commercial and Savings"/>
    <x v="6"/>
    <s v="Australia"/>
    <s v="Oceania"/>
    <s v="$37,701.4"/>
    <s v="$4,608.7"/>
    <n v="-3.7999999999999999E-2"/>
    <s v="$746,842.3"/>
    <n v="35240"/>
    <n v="17"/>
    <s v="N"/>
    <m/>
    <m/>
    <s v="N"/>
    <s v="N"/>
    <s v=""/>
    <s v=""/>
    <m/>
    <s v=""/>
    <s v=""/>
    <m/>
    <s v=""/>
    <s v=""/>
    <m/>
    <m/>
    <s v="Net zero"/>
    <s v="Net Zero"/>
    <s v=""/>
    <s v="N"/>
    <s v="Yes"/>
    <s v="Yes"/>
    <s v="Partial"/>
    <s v="1,2"/>
    <s v=""/>
    <m/>
    <m/>
    <m/>
    <s v="C"/>
    <s v="Y"/>
    <s v="1,2"/>
    <s v="In July 2022, we joined the Net-Zero Banking Alliance (NZBA) and continued our work on reducing our operational and financed emissions and aligning our lending portfolios with net-zero financed emissions by 2050, consistent with a pathway to limit global warming to 1.5¬∞C above pre-industrial levels by 2100."/>
    <n v="2050"/>
    <m/>
    <m/>
    <s v="Yes"/>
    <s v="Yes (nature-based and CCS-based removals)"/>
    <s v="No"/>
    <s v="N"/>
    <s v=""/>
    <s v=""/>
    <m/>
    <m/>
    <m/>
    <m/>
    <m/>
    <n v="0"/>
    <n v="0"/>
    <n v="0"/>
    <n v="0"/>
    <n v="0"/>
    <n v="0"/>
    <n v="0"/>
    <n v="0"/>
    <n v="0"/>
    <n v="0"/>
    <n v="0"/>
    <n v="0"/>
    <n v="0"/>
    <n v="1"/>
    <n v="0"/>
    <n v="0"/>
    <n v="0"/>
    <n v="0"/>
    <n v="0"/>
    <n v="0"/>
    <n v="1"/>
    <n v="1"/>
    <n v="0"/>
    <n v="0"/>
    <n v="0"/>
    <n v="1"/>
    <n v="1"/>
    <n v="0"/>
    <n v="0"/>
  </r>
  <r>
    <n v="416"/>
    <n v="383"/>
    <s v="Jiangsu Shagang Group"/>
    <s v="Metals"/>
    <x v="2"/>
    <s v="China"/>
    <s v="Asia"/>
    <s v="$37,615.5"/>
    <s v="$196.9"/>
    <n v="-0.13600000000000001"/>
    <s v="$50,811.5"/>
    <n v="45661"/>
    <n v="17"/>
    <s v="N"/>
    <m/>
    <m/>
    <s v="N"/>
    <s v="N"/>
    <s v=""/>
    <s v=""/>
    <m/>
    <s v=""/>
    <s v=""/>
    <m/>
    <s v=""/>
    <s v=""/>
    <m/>
    <m/>
    <s v="No target"/>
    <s v="No Target"/>
    <s v="G"/>
    <s v="N"/>
    <s v="Yes"/>
    <s v="Yes"/>
    <s v=""/>
    <s v="1,2"/>
    <s v="committed to national peak and neutrality targets"/>
    <n v="2060"/>
    <s v="https://www.cnfin.com/cmjj-lb/detail/20230110/3782912_1.html"/>
    <m/>
    <s v=""/>
    <s v="N"/>
    <s v=""/>
    <s v=""/>
    <m/>
    <m/>
    <m/>
    <s v=""/>
    <s v=""/>
    <s v=""/>
    <s v="N"/>
    <s v=""/>
    <s v=""/>
    <m/>
    <m/>
    <m/>
    <m/>
    <m/>
    <n v="0"/>
    <n v="0"/>
    <n v="0"/>
    <n v="0"/>
    <n v="0"/>
    <n v="0"/>
    <n v="0"/>
    <n v="0"/>
    <n v="0"/>
    <n v="0"/>
    <n v="0"/>
    <n v="0"/>
    <n v="0"/>
    <n v="0"/>
    <n v="0"/>
    <n v="0"/>
    <n v="0"/>
    <n v="0"/>
    <n v="0"/>
    <n v="0"/>
    <n v="0"/>
    <n v="0"/>
    <n v="0"/>
    <n v="0"/>
    <n v="0"/>
    <n v="0"/>
    <n v="0"/>
    <n v="0"/>
    <n v="0"/>
  </r>
  <r>
    <n v="417"/>
    <n v="446"/>
    <s v="AIA Group"/>
    <s v="Insurance: Life, Health (stock)"/>
    <x v="6"/>
    <s v="China"/>
    <s v="Asia"/>
    <s v="$37,612"/>
    <s v="$6,836"/>
    <n v="0.81599999999999995"/>
    <s v="$305,454"/>
    <n v="27421"/>
    <n v="10"/>
    <s v="N"/>
    <m/>
    <m/>
    <s v="Y"/>
    <s v="Y"/>
    <s v="Targets set"/>
    <s v="1.5°C "/>
    <n v="2025"/>
    <s v=""/>
    <s v=""/>
    <m/>
    <s v=""/>
    <s v=""/>
    <m/>
    <m/>
    <s v="Net zero"/>
    <s v="Net Zero"/>
    <s v=""/>
    <s v="N"/>
    <s v="Yes"/>
    <s v="Yes"/>
    <s v="No"/>
    <s v="1,2"/>
    <s v=""/>
    <m/>
    <m/>
    <m/>
    <s v="C"/>
    <s v="Y"/>
    <s v="1,2"/>
    <s v="'In 2021, we became one of the largest life and health insurers in the world to commit to achieving net-zero greenhouse gas (GHG) emissions by 2050' (p7)"/>
    <n v="2050"/>
    <m/>
    <m/>
    <s v="Not Specified"/>
    <s v="Not Specified"/>
    <s v="No"/>
    <s v="N"/>
    <s v=""/>
    <s v=""/>
    <m/>
    <m/>
    <m/>
    <m/>
    <m/>
    <n v="0"/>
    <n v="0"/>
    <n v="0"/>
    <n v="0"/>
    <n v="0"/>
    <n v="1"/>
    <n v="0"/>
    <n v="1"/>
    <n v="0"/>
    <n v="0"/>
    <n v="0"/>
    <n v="0"/>
    <n v="0"/>
    <n v="1"/>
    <n v="0"/>
    <n v="0"/>
    <n v="0"/>
    <n v="0"/>
    <n v="0"/>
    <n v="0"/>
    <n v="1"/>
    <n v="1"/>
    <n v="0"/>
    <n v="0"/>
    <n v="0"/>
    <n v="0"/>
    <n v="1"/>
    <n v="0"/>
    <n v="1"/>
  </r>
  <r>
    <n v="418"/>
    <n v="414"/>
    <s v="Guangdong Guangxin Holdings"/>
    <s v="Diversified Financials"/>
    <x v="6"/>
    <s v="China"/>
    <s v="Asia"/>
    <s v="$37,542.8"/>
    <s v="$144.7"/>
    <n v="0.68300000000000005"/>
    <s v="$18,758.1"/>
    <n v="44102"/>
    <n v="3"/>
    <s v="N"/>
    <m/>
    <m/>
    <s v="N"/>
    <s v="N"/>
    <s v=""/>
    <s v=""/>
    <m/>
    <s v=""/>
    <s v=""/>
    <m/>
    <s v=""/>
    <s v=""/>
    <m/>
    <m/>
    <s v=""/>
    <s v=""/>
    <s v=""/>
    <s v="N"/>
    <m/>
    <m/>
    <s v=""/>
    <m/>
    <m/>
    <m/>
    <s v="https://www.gdghg.com/"/>
    <s v="no useful information "/>
    <s v=""/>
    <s v="N"/>
    <s v=""/>
    <s v=""/>
    <m/>
    <m/>
    <m/>
    <s v=""/>
    <s v=""/>
    <s v=""/>
    <s v="N"/>
    <s v=""/>
    <s v=""/>
    <m/>
    <m/>
    <m/>
    <m/>
    <m/>
    <n v="0"/>
    <n v="0"/>
    <n v="0"/>
    <n v="0"/>
    <n v="0"/>
    <n v="0"/>
    <n v="0"/>
    <n v="0"/>
    <n v="0"/>
    <n v="0"/>
    <n v="0"/>
    <n v="0"/>
    <n v="0"/>
    <n v="0"/>
    <n v="0"/>
    <n v="0"/>
    <n v="0"/>
    <n v="0"/>
    <n v="0"/>
    <n v="0"/>
    <n v="0"/>
    <n v="0"/>
    <n v="0"/>
    <n v="0"/>
    <n v="0"/>
    <n v="0"/>
    <n v="0"/>
    <n v="0"/>
    <n v="0"/>
  </r>
  <r>
    <n v="419"/>
    <e v="#N/A"/>
    <s v="QNB Group"/>
    <s v="Banks: Commercial and Savings"/>
    <x v="6"/>
    <s v="Qatar"/>
    <s v="Middle East"/>
    <s v="$37,472.7"/>
    <s v="$4,584.8"/>
    <n v="7.9000000000000001E-2"/>
    <s v="$356,091.2"/>
    <n v="31000"/>
    <n v="1"/>
    <s v="N"/>
    <m/>
    <m/>
    <s v="N"/>
    <s v="N"/>
    <s v=""/>
    <s v=""/>
    <m/>
    <s v=""/>
    <s v=""/>
    <m/>
    <s v=""/>
    <s v=""/>
    <m/>
    <m/>
    <s v="Emissions reduction target"/>
    <s v="Other Emission Reduction"/>
    <s v=""/>
    <s v="N"/>
    <s v="Yes"/>
    <s v="Yes"/>
    <s v="Partial"/>
    <s v="1,2"/>
    <s v=""/>
    <m/>
    <m/>
    <m/>
    <s v=""/>
    <s v="N"/>
    <s v=""/>
    <s v=""/>
    <m/>
    <m/>
    <m/>
    <s v="Not Specified"/>
    <s v="Not Specified"/>
    <s v="No"/>
    <s v="Y"/>
    <s v="QNB remains committed to protecting the environment through action, and had previously set a target of 20% reduction in GHG (scope 1 and 2) emissions by the end of 2022, based on a 2017 baseline. Our actions and initiatives to date have been to drive towards this target."/>
    <n v="2022"/>
    <m/>
    <m/>
    <m/>
    <m/>
    <m/>
    <n v="0"/>
    <n v="0"/>
    <n v="0"/>
    <n v="0"/>
    <n v="0"/>
    <n v="0"/>
    <n v="0"/>
    <n v="0"/>
    <n v="0"/>
    <n v="0"/>
    <n v="0"/>
    <n v="0"/>
    <n v="0"/>
    <n v="0"/>
    <n v="0"/>
    <n v="0"/>
    <n v="0"/>
    <n v="0"/>
    <n v="0"/>
    <n v="0"/>
    <n v="0"/>
    <n v="0"/>
    <n v="1"/>
    <n v="0"/>
    <n v="0"/>
    <n v="0"/>
    <n v="0"/>
    <n v="0"/>
    <n v="1"/>
  </r>
  <r>
    <n v="420"/>
    <e v="#N/A"/>
    <s v="NatWest Group"/>
    <s v="Banks: Commercial and Savings"/>
    <x v="6"/>
    <s v="Britain"/>
    <s v="Europe"/>
    <s v="$37,460.7"/>
    <s v="$6,134.7"/>
    <n v="6.5000000000000002E-2"/>
    <s v="$886,754.8"/>
    <n v="61400"/>
    <n v="19"/>
    <s v="Y"/>
    <n v="2018"/>
    <n v="2025"/>
    <s v="Y"/>
    <s v="Y"/>
    <s v="Targets set"/>
    <s v="1.5°C "/>
    <n v="2025"/>
    <s v=""/>
    <s v=""/>
    <m/>
    <s v="N"/>
    <s v="Committed"/>
    <m/>
    <m/>
    <s v="Net zero"/>
    <s v="Net Zero"/>
    <s v=""/>
    <s v="N"/>
    <s v="Yes"/>
    <s v="Yes"/>
    <s v="Partial"/>
    <s v="1,2"/>
    <s v=""/>
    <m/>
    <m/>
    <m/>
    <s v="C"/>
    <s v="Y"/>
    <s v="1,2"/>
    <s v="&quot;We have an ambition to be net zero by 2050 across our financed emissions, assets under management (AUM) and our operational value chain.&quot; (Pg. 6)_x000a_"/>
    <n v="2050"/>
    <m/>
    <m/>
    <s v="Yes"/>
    <s v="No"/>
    <s v="No"/>
    <s v="N"/>
    <s v=""/>
    <s v=""/>
    <m/>
    <m/>
    <m/>
    <m/>
    <m/>
    <n v="0"/>
    <n v="1"/>
    <n v="0"/>
    <n v="1"/>
    <n v="0"/>
    <n v="1"/>
    <n v="0"/>
    <n v="1"/>
    <n v="0"/>
    <n v="0"/>
    <n v="0"/>
    <n v="0"/>
    <n v="0"/>
    <n v="1"/>
    <n v="0"/>
    <n v="0"/>
    <n v="0"/>
    <n v="0"/>
    <n v="0"/>
    <n v="0"/>
    <n v="1"/>
    <n v="1"/>
    <n v="0"/>
    <n v="0"/>
    <n v="0"/>
    <n v="1"/>
    <n v="1"/>
    <n v="0"/>
    <n v="0"/>
  </r>
  <r>
    <n v="421"/>
    <n v="409"/>
    <s v="La Poste"/>
    <s v="Delivery"/>
    <x v="12"/>
    <s v="France"/>
    <s v="Europe"/>
    <s v="$37,384"/>
    <s v="$1,524.8"/>
    <n v="1.744"/>
    <s v="$794,638.6"/>
    <n v="226831"/>
    <n v="30"/>
    <s v="Y"/>
    <n v="2015"/>
    <n v="2020"/>
    <s v="Y"/>
    <s v="Y"/>
    <s v="Targets set"/>
    <s v="1.5°C "/>
    <n v="2030"/>
    <s v="Targets set"/>
    <s v="1.5°C "/>
    <n v="2040"/>
    <s v="Y"/>
    <s v="Targets set"/>
    <n v="2040"/>
    <m/>
    <s v=""/>
    <s v=""/>
    <s v=""/>
    <s v="N"/>
    <s v=""/>
    <s v=""/>
    <s v=""/>
    <s v=""/>
    <s v=""/>
    <m/>
    <s v="https://www.lapostegroupe.com/en/news/la-poste-groupe-publishes-its-2024-impact-report"/>
    <m/>
    <s v=""/>
    <s v="N"/>
    <s v=""/>
    <s v=""/>
    <m/>
    <m/>
    <m/>
    <s v=""/>
    <s v=""/>
    <s v=""/>
    <s v="N"/>
    <s v=""/>
    <s v=""/>
    <m/>
    <m/>
    <m/>
    <m/>
    <m/>
    <n v="1"/>
    <n v="0"/>
    <n v="0"/>
    <n v="1"/>
    <n v="0"/>
    <n v="1"/>
    <n v="0"/>
    <n v="1"/>
    <n v="0"/>
    <n v="0"/>
    <n v="1"/>
    <n v="0"/>
    <n v="0"/>
    <n v="0"/>
    <n v="0"/>
    <n v="0"/>
    <n v="0"/>
    <n v="0"/>
    <n v="0"/>
    <n v="0"/>
    <n v="1"/>
    <n v="1"/>
    <n v="0"/>
    <n v="0"/>
    <n v="0"/>
    <n v="0"/>
    <n v="1"/>
    <n v="0"/>
    <n v="0"/>
  </r>
  <r>
    <n v="422"/>
    <n v="478"/>
    <s v="Siemens Energy"/>
    <s v="Energy"/>
    <x v="1"/>
    <s v="Germany"/>
    <s v="Europe"/>
    <s v="$37,360.8"/>
    <s v="$1,283.5"/>
    <n v="0"/>
    <s v="$56,696.8"/>
    <n v="98000"/>
    <n v="5"/>
    <s v="N"/>
    <m/>
    <m/>
    <s v="Y"/>
    <s v="Y"/>
    <s v="Targets set"/>
    <s v="1.5°C "/>
    <n v="2030"/>
    <s v=""/>
    <s v=""/>
    <m/>
    <s v=""/>
    <s v=""/>
    <m/>
    <m/>
    <s v=""/>
    <s v=""/>
    <s v=""/>
    <s v="N"/>
    <s v="Yes"/>
    <s v="Yes"/>
    <s v=""/>
    <s v="1,2"/>
    <s v=""/>
    <n v="2030"/>
    <s v="https://www.siemens-energy.com/global/en/home/general/us-legal-notice-reports.html"/>
    <m/>
    <s v=""/>
    <s v="N"/>
    <s v=""/>
    <s v=""/>
    <m/>
    <m/>
    <m/>
    <s v=""/>
    <s v=""/>
    <s v=""/>
    <s v="N"/>
    <s v=""/>
    <s v=""/>
    <m/>
    <m/>
    <m/>
    <m/>
    <m/>
    <n v="0"/>
    <n v="0"/>
    <n v="0"/>
    <n v="0"/>
    <n v="0"/>
    <n v="1"/>
    <n v="0"/>
    <n v="1"/>
    <n v="0"/>
    <n v="0"/>
    <n v="0"/>
    <n v="0"/>
    <n v="0"/>
    <n v="0"/>
    <n v="0"/>
    <n v="0"/>
    <n v="0"/>
    <n v="0"/>
    <n v="0"/>
    <n v="0"/>
    <n v="0"/>
    <n v="0"/>
    <n v="0"/>
    <n v="0"/>
    <n v="0"/>
    <n v="0"/>
    <n v="1"/>
    <n v="0"/>
    <n v="0"/>
  </r>
  <r>
    <n v="423"/>
    <n v="488"/>
    <s v="Luxshare Precision Industry"/>
    <s v="Electronics, Electrical Equip."/>
    <x v="5"/>
    <s v="China"/>
    <s v="Asia"/>
    <s v="$37,357.7"/>
    <s v="$1,857.6"/>
    <n v="0.20100000000000001"/>
    <s v="$30,664.3"/>
    <n v="278103"/>
    <n v="3"/>
    <s v="N"/>
    <m/>
    <m/>
    <s v="Y"/>
    <s v="Y"/>
    <s v="Targets set"/>
    <s v="1.5°C "/>
    <n v="2032"/>
    <s v=""/>
    <s v=""/>
    <m/>
    <s v="N"/>
    <s v="Commitment removed"/>
    <m/>
    <m/>
    <s v="Carbon neutral(ity)"/>
    <s v="Carbon Neutral"/>
    <s v="C,V"/>
    <s v="Y"/>
    <s v="Yes"/>
    <s v="Yes"/>
    <s v="Yes"/>
    <s v="1,2,3"/>
    <s v="&quot;On January 5, 2022, we announced carbon reduction goals in line with Science Based Targets initiative 1.5‚ÑÉ(SBTi1.5‚ÑÉ) with an ambition to reach carbon neutrality by 2050. In January 2024, Luxshare Precision's emissions reduction targets were officially validated and approved by the SBTi.&quot; (Company Initiatives, Corporate Website)"/>
    <n v="2050"/>
    <m/>
    <m/>
    <s v=""/>
    <s v="N"/>
    <s v=""/>
    <s v=""/>
    <m/>
    <m/>
    <m/>
    <s v="Not Specified"/>
    <s v="Not Specified"/>
    <s v="No"/>
    <s v="N"/>
    <s v=""/>
    <s v=""/>
    <m/>
    <m/>
    <m/>
    <m/>
    <m/>
    <n v="0"/>
    <n v="0"/>
    <n v="0"/>
    <n v="0"/>
    <n v="0"/>
    <n v="0"/>
    <n v="1"/>
    <n v="1"/>
    <n v="0"/>
    <n v="0"/>
    <n v="0"/>
    <n v="0"/>
    <n v="0"/>
    <n v="0"/>
    <n v="0"/>
    <n v="0"/>
    <n v="1"/>
    <n v="1"/>
    <n v="0"/>
    <n v="0"/>
    <n v="0"/>
    <n v="0"/>
    <n v="0"/>
    <n v="0"/>
    <n v="0"/>
    <n v="0"/>
    <n v="1"/>
    <n v="0"/>
    <n v="1"/>
  </r>
  <r>
    <n v="424"/>
    <n v="316"/>
    <s v="Energie Baden-Wurttemberg"/>
    <s v="Utilities"/>
    <x v="1"/>
    <s v="Germany"/>
    <s v="Europe"/>
    <s v="$37,335.8"/>
    <s v="$1,345"/>
    <n v="-0.191"/>
    <s v="$66,553.8"/>
    <n v="28597"/>
    <n v="15"/>
    <s v="N"/>
    <m/>
    <m/>
    <s v="Y"/>
    <s v="Y"/>
    <s v="Targets set"/>
    <s v="1.5°C "/>
    <n v="2035"/>
    <s v=""/>
    <s v=""/>
    <m/>
    <s v=""/>
    <s v=""/>
    <m/>
    <m/>
    <s v="Climate neutral"/>
    <s v="Carbon Neutral"/>
    <s v="C,V"/>
    <s v="Y"/>
    <s v="Yes"/>
    <s v="Yes"/>
    <s v="Yes"/>
    <s v="1,2,3"/>
    <s v="We have set ourselves the goal of climate neutrality by 2035 at the latest. By this we mean net neutrality in relation to our Scope 1 and 2 emissions. We base this on a residual budget of 150 megatons, which follows from the definition of the German Advisory Council on the Environment for achieving climate neutrality in accordance with the requirements of the Paris Climate Agreement._x000d__x000a__x000d__x000a_&quot;EnBWâ€™s 2035 climate neutrality target in relation to Scope 1 and 2 is in line with the requirements and targets in the Paris Climate Agreement. In order to achieve net zero emissions by 2035 and the interim target of a 50 % emission reduction by 2030 (relative to the 2018 baseline), we have adopted a package of various climate action measures.&quot; - Source: https://archive.vn/bHfej"/>
    <n v="2035"/>
    <m/>
    <m/>
    <s v=""/>
    <s v="N"/>
    <s v=""/>
    <s v=""/>
    <m/>
    <m/>
    <m/>
    <s v="Yes"/>
    <s v="Not Specified"/>
    <s v="No"/>
    <s v="N"/>
    <s v=""/>
    <s v=""/>
    <m/>
    <m/>
    <m/>
    <m/>
    <m/>
    <n v="0"/>
    <n v="0"/>
    <n v="0"/>
    <n v="0"/>
    <n v="0"/>
    <n v="0"/>
    <n v="1"/>
    <n v="1"/>
    <n v="0"/>
    <n v="0"/>
    <n v="0"/>
    <n v="0"/>
    <n v="0"/>
    <n v="0"/>
    <n v="0"/>
    <n v="0"/>
    <n v="1"/>
    <n v="1"/>
    <n v="0"/>
    <n v="0"/>
    <n v="0"/>
    <n v="0"/>
    <n v="0"/>
    <n v="0"/>
    <n v="0"/>
    <n v="1"/>
    <n v="1"/>
    <n v="0"/>
    <n v="0"/>
  </r>
  <r>
    <n v="425"/>
    <n v="401"/>
    <s v="Suncor Energy"/>
    <s v="Petroleum Refining"/>
    <x v="3"/>
    <s v="Canada"/>
    <s v="North America"/>
    <s v="$37,329.3"/>
    <s v="$4,391.9"/>
    <n v="-0.28599999999999998"/>
    <s v="$62,449.8"/>
    <n v="15010"/>
    <n v="15"/>
    <s v="N"/>
    <m/>
    <m/>
    <s v="N"/>
    <s v="N"/>
    <s v=""/>
    <s v=""/>
    <m/>
    <s v=""/>
    <s v=""/>
    <m/>
    <s v=""/>
    <s v=""/>
    <m/>
    <m/>
    <s v="Net zero"/>
    <s v="Net Zero"/>
    <s v=""/>
    <s v="N"/>
    <s v="Yes"/>
    <s v="Yes"/>
    <s v="No"/>
    <s v="1,2"/>
    <s v=""/>
    <m/>
    <m/>
    <m/>
    <s v="C"/>
    <s v="Y"/>
    <s v="1,2"/>
    <s v="'To become a net-zero GHG emissions company by 2050, we are focused on operational efficiency improvements and accelerating the adoption of new technology.' "/>
    <n v="2050"/>
    <m/>
    <m/>
    <s v="No"/>
    <s v="Yes (CCS-based removals e.g. BECCS, DACCS)"/>
    <s v="No"/>
    <s v="N"/>
    <s v=""/>
    <s v=""/>
    <m/>
    <m/>
    <m/>
    <m/>
    <m/>
    <n v="0"/>
    <n v="0"/>
    <n v="0"/>
    <n v="0"/>
    <n v="0"/>
    <n v="0"/>
    <n v="0"/>
    <n v="0"/>
    <n v="0"/>
    <n v="0"/>
    <n v="0"/>
    <n v="0"/>
    <n v="0"/>
    <n v="1"/>
    <n v="0"/>
    <n v="0"/>
    <n v="0"/>
    <n v="0"/>
    <n v="0"/>
    <n v="0"/>
    <n v="1"/>
    <n v="1"/>
    <n v="0"/>
    <n v="0"/>
    <n v="0"/>
    <n v="0"/>
    <n v="1"/>
    <n v="1"/>
    <n v="0"/>
  </r>
  <r>
    <n v="426"/>
    <n v="378"/>
    <s v="New Hope Holding Group"/>
    <s v="Food Production"/>
    <x v="11"/>
    <s v="China"/>
    <s v="Asia"/>
    <s v="$37,283.9"/>
    <s v="$86.9"/>
    <n v="0"/>
    <s v="$34,814.3"/>
    <n v="81693"/>
    <n v="5"/>
    <s v="N"/>
    <m/>
    <m/>
    <s v="N"/>
    <s v="N"/>
    <s v=""/>
    <s v=""/>
    <m/>
    <s v=""/>
    <s v=""/>
    <m/>
    <s v=""/>
    <s v=""/>
    <m/>
    <m/>
    <s v=""/>
    <s v=""/>
    <s v=""/>
    <s v="N"/>
    <s v="Yes"/>
    <s v="Yes"/>
    <s v=""/>
    <s v="1,2"/>
    <s v="committed to national peak and neutrality with their own timeline"/>
    <n v="2050"/>
    <s v="https://newhopegroup.com.au/wp-content/uploads/2025/09/New-Hope-Group-Sustainability-Report-2025.pdf"/>
    <m/>
    <s v=""/>
    <s v="N"/>
    <s v=""/>
    <s v=""/>
    <m/>
    <m/>
    <m/>
    <s v=""/>
    <s v=""/>
    <s v=""/>
    <s v="N"/>
    <s v=""/>
    <s v=""/>
    <m/>
    <m/>
    <m/>
    <m/>
    <m/>
    <n v="0"/>
    <n v="0"/>
    <n v="0"/>
    <n v="0"/>
    <n v="0"/>
    <n v="0"/>
    <n v="0"/>
    <n v="0"/>
    <n v="0"/>
    <n v="0"/>
    <n v="0"/>
    <n v="0"/>
    <n v="0"/>
    <n v="0"/>
    <n v="0"/>
    <n v="0"/>
    <n v="0"/>
    <n v="0"/>
    <n v="0"/>
    <n v="0"/>
    <n v="0"/>
    <n v="0"/>
    <n v="0"/>
    <n v="0"/>
    <n v="0"/>
    <n v="0"/>
    <n v="0"/>
    <n v="0"/>
    <n v="0"/>
  </r>
  <r>
    <n v="427"/>
    <n v="435"/>
    <s v="China Electronics"/>
    <s v="Electronics, Electrical Equip."/>
    <x v="5"/>
    <s v="China"/>
    <s v="Asia"/>
    <s v="$37,030"/>
    <s v="$1,989.8"/>
    <n v="73.325999999999993"/>
    <s v="$65,274.9"/>
    <n v="179733"/>
    <n v="15"/>
    <s v="N"/>
    <m/>
    <m/>
    <s v="N"/>
    <s v="N"/>
    <s v=""/>
    <s v=""/>
    <m/>
    <s v=""/>
    <s v=""/>
    <m/>
    <s v=""/>
    <s v=""/>
    <m/>
    <m/>
    <s v=""/>
    <s v=""/>
    <s v=""/>
    <s v="N"/>
    <s v=""/>
    <s v=""/>
    <s v=""/>
    <s v=""/>
    <s v=""/>
    <m/>
    <m/>
    <s v="no information"/>
    <s v=""/>
    <s v="N"/>
    <s v=""/>
    <s v=""/>
    <m/>
    <m/>
    <m/>
    <s v=""/>
    <s v=""/>
    <s v=""/>
    <s v="N"/>
    <s v=""/>
    <s v=""/>
    <m/>
    <m/>
    <m/>
    <m/>
    <m/>
    <n v="0"/>
    <n v="0"/>
    <n v="0"/>
    <n v="0"/>
    <n v="0"/>
    <n v="0"/>
    <n v="0"/>
    <n v="0"/>
    <n v="0"/>
    <n v="0"/>
    <n v="0"/>
    <n v="0"/>
    <n v="0"/>
    <n v="0"/>
    <n v="0"/>
    <n v="0"/>
    <n v="0"/>
    <n v="0"/>
    <n v="0"/>
    <n v="0"/>
    <n v="0"/>
    <n v="0"/>
    <n v="0"/>
    <n v="0"/>
    <n v="0"/>
    <n v="0"/>
    <n v="0"/>
    <n v="0"/>
    <n v="0"/>
  </r>
  <r>
    <n v="428"/>
    <n v="355"/>
    <s v="LG Chem"/>
    <s v="Chemicals"/>
    <x v="13"/>
    <s v="South Korea"/>
    <s v="Asia"/>
    <s v="$37,021"/>
    <s v="$-506.6"/>
    <n v="-1.4950000000000001"/>
    <s v="$63,549.7"/>
    <n v="18750"/>
    <n v="6"/>
    <s v="N"/>
    <m/>
    <m/>
    <s v="Y"/>
    <s v="N"/>
    <s v="Commitment removed"/>
    <s v=""/>
    <m/>
    <s v=""/>
    <s v=""/>
    <m/>
    <s v="N"/>
    <s v="Commitment removed"/>
    <m/>
    <m/>
    <s v="Net zero"/>
    <s v="Net Zero"/>
    <s v=""/>
    <s v="N"/>
    <s v="Yes"/>
    <s v="Yes"/>
    <s v="No"/>
    <s v="1,2"/>
    <s v=""/>
    <m/>
    <m/>
    <m/>
    <s v="C"/>
    <s v="Y"/>
    <s v="1,2"/>
    <s v="LG Chemical targets Net Zero in Scope 1 and 2 emissions by 2050. *There is no mention regarding Scope 3 emissions*"/>
    <n v="2050"/>
    <m/>
    <m/>
    <s v="Not Specified"/>
    <s v="Yes (unspecified)"/>
    <s v="No"/>
    <s v="N"/>
    <s v=""/>
    <s v=""/>
    <m/>
    <m/>
    <m/>
    <m/>
    <m/>
    <n v="0"/>
    <n v="0"/>
    <n v="0"/>
    <n v="0"/>
    <n v="0"/>
    <n v="0"/>
    <n v="0"/>
    <n v="0"/>
    <n v="0"/>
    <n v="0"/>
    <n v="0"/>
    <n v="0"/>
    <n v="0"/>
    <n v="1"/>
    <n v="0"/>
    <n v="0"/>
    <n v="0"/>
    <n v="0"/>
    <n v="0"/>
    <n v="0"/>
    <n v="1"/>
    <n v="1"/>
    <n v="0"/>
    <n v="0"/>
    <n v="0"/>
    <n v="0"/>
    <n v="1"/>
    <n v="0"/>
    <n v="1"/>
  </r>
  <r>
    <n v="429"/>
    <n v="450"/>
    <s v="SAP"/>
    <s v="Computer Software"/>
    <x v="5"/>
    <s v="Germany"/>
    <s v="Europe"/>
    <s v="$36,959"/>
    <s v="$3,378.4"/>
    <n v="-0.49099999999999999"/>
    <s v="$76,746.7"/>
    <n v="109121"/>
    <n v="10"/>
    <s v="Y"/>
    <n v="2015"/>
    <n v="2014"/>
    <s v="Y"/>
    <s v="Y"/>
    <s v="Targets set"/>
    <s v="1.5Â°C"/>
    <n v="2030"/>
    <s v="Targets set"/>
    <s v="1.5Â°C"/>
    <n v="2030"/>
    <s v="Y"/>
    <s v="Targets set"/>
    <n v="2030"/>
    <m/>
    <s v="Net zero"/>
    <s v="Net Zero"/>
    <s v=""/>
    <s v="N"/>
    <s v="Yes"/>
    <s v="Yes"/>
    <s v="Yes"/>
    <s v="1,2,3"/>
    <s v=""/>
    <m/>
    <m/>
    <m/>
    <s v="C,V"/>
    <s v="Y"/>
    <s v="1,2,3"/>
    <s v="SAP committed to achieve net-zero along the value chain in line with a 1.5¬∞C future in 2030."/>
    <n v="2030"/>
    <m/>
    <m/>
    <s v="Yes"/>
    <s v="Not Specified"/>
    <s v="No"/>
    <s v="N"/>
    <s v=""/>
    <s v=""/>
    <m/>
    <m/>
    <m/>
    <m/>
    <m/>
    <n v="1"/>
    <n v="0"/>
    <n v="0"/>
    <n v="1"/>
    <n v="0"/>
    <n v="1"/>
    <n v="0"/>
    <n v="1"/>
    <n v="0"/>
    <n v="1"/>
    <n v="0"/>
    <n v="0"/>
    <n v="1"/>
    <n v="0"/>
    <n v="0"/>
    <n v="0"/>
    <n v="0"/>
    <n v="0"/>
    <n v="0"/>
    <n v="1"/>
    <n v="0"/>
    <n v="1"/>
    <n v="0"/>
    <n v="0"/>
    <n v="0"/>
    <n v="1"/>
    <n v="1"/>
    <n v="0"/>
    <n v="0"/>
  </r>
  <r>
    <n v="430"/>
    <n v="432"/>
    <s v="Migros Group"/>
    <s v="Food &amp; Drug Stores"/>
    <x v="0"/>
    <s v="Switzerland"/>
    <s v="Europe"/>
    <s v="$36,942.7"/>
    <s v="$475.9"/>
    <n v="1.3109999999999999"/>
    <s v="$90,530.9"/>
    <n v="72249"/>
    <n v="31"/>
    <s v="N"/>
    <m/>
    <m/>
    <s v="Y"/>
    <s v="Y"/>
    <s v="Targets set"/>
    <s v="1.5°C "/>
    <n v="2030"/>
    <s v="Targets set"/>
    <s v="1.5°C "/>
    <n v="2050"/>
    <s v="Y"/>
    <s v="Targets set"/>
    <n v="2050"/>
    <m/>
    <s v="Net zero"/>
    <s v="Net Zero"/>
    <s v=""/>
    <s v="N"/>
    <s v="Yes"/>
    <s v="Yes"/>
    <s v="Yes"/>
    <s v="1,2,3"/>
    <s v=""/>
    <m/>
    <m/>
    <m/>
    <s v="C,V"/>
    <s v="Y"/>
    <s v="1,2,3"/>
    <s v="&quot;The Migros Group is pursuing the climate target of net zero by 2050.&quot;_x000a_&quot;We will reduce greenhouse gas emissions in our own operations and along our value chains to net zero by 2050.&quot;"/>
    <n v="2050"/>
    <m/>
    <m/>
    <s v="Not Specified"/>
    <s v="Yes (CCS-based removals e.g. BECCS, DACCS)"/>
    <s v="No"/>
    <s v="N"/>
    <s v=""/>
    <s v=""/>
    <m/>
    <m/>
    <m/>
    <m/>
    <m/>
    <n v="0"/>
    <n v="0"/>
    <n v="0"/>
    <n v="0"/>
    <n v="0"/>
    <n v="1"/>
    <n v="0"/>
    <n v="1"/>
    <n v="0"/>
    <n v="0"/>
    <n v="1"/>
    <n v="0"/>
    <n v="0"/>
    <n v="1"/>
    <n v="0"/>
    <n v="0"/>
    <n v="0"/>
    <n v="0"/>
    <n v="0"/>
    <n v="0"/>
    <n v="1"/>
    <n v="1"/>
    <n v="0"/>
    <n v="0"/>
    <n v="0"/>
    <n v="0"/>
    <n v="1"/>
    <n v="0"/>
    <n v="1"/>
  </r>
  <r>
    <n v="431"/>
    <n v="399"/>
    <s v="Meiji Yasuda Life Insurance"/>
    <s v="Insurance: Life, Health (Mutual)"/>
    <x v="6"/>
    <s v="Japan"/>
    <s v="Asia"/>
    <s v="$36,877.7"/>
    <s v="$1,007"/>
    <n v="-5.1999999999999998E-2"/>
    <s v="$356,656.7"/>
    <n v="47787"/>
    <n v="31"/>
    <s v="N"/>
    <m/>
    <m/>
    <s v="N"/>
    <s v="N"/>
    <s v=""/>
    <s v=""/>
    <m/>
    <s v=""/>
    <s v=""/>
    <m/>
    <s v=""/>
    <s v=""/>
    <m/>
    <m/>
    <s v="Net zero"/>
    <s v="Net Zero"/>
    <s v=""/>
    <s v="N"/>
    <s v="Yes"/>
    <s v="Yes"/>
    <s v="Yes"/>
    <s v="1,2,3"/>
    <s v=""/>
    <m/>
    <m/>
    <m/>
    <s v="C,V"/>
    <s v="Y"/>
    <s v="1,2,3"/>
    <s v="Includes Scopes 1, 2 and 3 emissions as a business operator and with Scope 1 and 2 emissions from investees. &quot;Strengthen initiatives to achieve net-zero CO2 emissions status by the end of FY2050 from the standpoint of both a business operator and an institutional investor ‚Ä¢ Further reduce energy consumption while  promoting the phased introduction of renewable_x000a_energy, with the aim of reducing CO2 emissions from our own operations ‚Ä¢ Proactively execute ESG investment and financing while stepping up engagement with investees to encourage them to reduce the volume of CO2 emissions from their operations&quot;"/>
    <n v="2050"/>
    <m/>
    <m/>
    <s v="Not Specified"/>
    <s v="Yes (nature-based removals e.g. Forestation, soil carbon enhancement)"/>
    <s v="No"/>
    <s v="N"/>
    <s v=""/>
    <s v=""/>
    <m/>
    <m/>
    <m/>
    <m/>
    <m/>
    <n v="0"/>
    <n v="0"/>
    <n v="0"/>
    <n v="0"/>
    <n v="0"/>
    <n v="0"/>
    <n v="0"/>
    <n v="0"/>
    <n v="0"/>
    <n v="0"/>
    <n v="0"/>
    <n v="0"/>
    <n v="0"/>
    <n v="1"/>
    <n v="0"/>
    <n v="0"/>
    <n v="0"/>
    <n v="0"/>
    <n v="0"/>
    <n v="0"/>
    <n v="1"/>
    <n v="1"/>
    <n v="0"/>
    <n v="0"/>
    <n v="0"/>
    <n v="0"/>
    <n v="1"/>
    <n v="0"/>
    <n v="1"/>
  </r>
  <r>
    <n v="432"/>
    <n v="434"/>
    <s v="D.R. Horton"/>
    <s v="Homebuilders"/>
    <x v="8"/>
    <s v="U.S."/>
    <s v="North America"/>
    <s v="$36,801.4"/>
    <s v="$4,756.4"/>
    <n v="2E-3"/>
    <s v="$36,104.3"/>
    <n v="14766"/>
    <n v="5"/>
    <s v="N"/>
    <m/>
    <m/>
    <s v="N"/>
    <s v="N"/>
    <s v=""/>
    <s v=""/>
    <m/>
    <s v=""/>
    <s v=""/>
    <m/>
    <s v=""/>
    <s v=""/>
    <m/>
    <m/>
    <s v="No target"/>
    <s v="No Target"/>
    <s v=""/>
    <s v="N"/>
    <s v="No"/>
    <s v="No"/>
    <s v="No"/>
    <s v=""/>
    <s v=""/>
    <m/>
    <s v="https://investor.drhorton.com/~/media/Files/D/D-R-Horton-IR/documents/d-r-horton-inc-fy2024-sustainability-report.pdf"/>
    <s v="no usefull information"/>
    <s v=""/>
    <s v="N"/>
    <s v=""/>
    <s v=""/>
    <m/>
    <m/>
    <m/>
    <s v="Not Specified"/>
    <s v="Not Specified"/>
    <s v="No"/>
    <s v="N"/>
    <s v=""/>
    <s v=""/>
    <m/>
    <m/>
    <m/>
    <m/>
    <m/>
    <n v="0"/>
    <n v="0"/>
    <n v="0"/>
    <n v="0"/>
    <n v="0"/>
    <n v="0"/>
    <n v="0"/>
    <n v="0"/>
    <n v="0"/>
    <n v="0"/>
    <n v="0"/>
    <n v="0"/>
    <n v="0"/>
    <n v="0"/>
    <n v="0"/>
    <n v="0"/>
    <n v="0"/>
    <n v="0"/>
    <n v="0"/>
    <n v="0"/>
    <n v="0"/>
    <n v="0"/>
    <n v="0"/>
    <n v="0"/>
    <n v="0"/>
    <n v="0"/>
    <n v="0"/>
    <n v="0"/>
    <n v="1"/>
  </r>
  <r>
    <n v="433"/>
    <n v="358"/>
    <s v="OMV Group"/>
    <s v="Petroleum Refining"/>
    <x v="3"/>
    <s v="Austria"/>
    <s v="Europe"/>
    <s v="$36,748.1"/>
    <s v="$1,571.3"/>
    <n v="-6.4000000000000001E-2"/>
    <s v="$50,541.5"/>
    <n v="23557"/>
    <n v="17"/>
    <s v="N"/>
    <m/>
    <m/>
    <s v="N"/>
    <s v="N"/>
    <s v=""/>
    <s v=""/>
    <m/>
    <s v=""/>
    <s v=""/>
    <m/>
    <s v=""/>
    <s v=""/>
    <m/>
    <m/>
    <s v="Net zero"/>
    <s v="Net Zero"/>
    <s v=""/>
    <s v="N"/>
    <s v="Yes"/>
    <s v="Yes"/>
    <s v="Yes"/>
    <s v="1,2,3"/>
    <s v=""/>
    <m/>
    <m/>
    <m/>
    <s v="C,V"/>
    <s v="Y"/>
    <s v="1,2,3"/>
    <s v="New strategy set: Net-zero emissions across entire business by 2050 (p7)"/>
    <n v="2050"/>
    <m/>
    <m/>
    <s v="Yes"/>
    <s v="Yes (CCS-based removals e.g. BECCS, DACCS)"/>
    <s v="No"/>
    <s v="N"/>
    <s v=""/>
    <s v=""/>
    <m/>
    <m/>
    <m/>
    <m/>
    <m/>
    <n v="0"/>
    <n v="0"/>
    <n v="0"/>
    <n v="0"/>
    <n v="0"/>
    <n v="0"/>
    <n v="0"/>
    <n v="0"/>
    <n v="0"/>
    <n v="0"/>
    <n v="0"/>
    <n v="0"/>
    <n v="0"/>
    <n v="1"/>
    <n v="0"/>
    <n v="0"/>
    <n v="0"/>
    <n v="0"/>
    <n v="0"/>
    <n v="0"/>
    <n v="1"/>
    <n v="1"/>
    <n v="0"/>
    <n v="0"/>
    <n v="0"/>
    <n v="1"/>
    <n v="1"/>
    <n v="0"/>
    <n v="0"/>
  </r>
  <r>
    <n v="434"/>
    <e v="#N/A"/>
    <s v="Lithia Motors"/>
    <s v="Specialty Retailers"/>
    <x v="0"/>
    <s v="U.S."/>
    <s v="North America"/>
    <s v="$36,610.6"/>
    <s v="$802.1"/>
    <n v="-0.19900000000000001"/>
    <s v="$23,127.9"/>
    <n v="30164"/>
    <n v="1"/>
    <s v="N"/>
    <m/>
    <m/>
    <s v="N"/>
    <s v="N"/>
    <s v=""/>
    <s v=""/>
    <m/>
    <s v=""/>
    <s v=""/>
    <m/>
    <s v=""/>
    <s v=""/>
    <m/>
    <m/>
    <s v=""/>
    <s v=""/>
    <s v=""/>
    <s v="N"/>
    <s v=""/>
    <s v=""/>
    <s v=""/>
    <s v=""/>
    <s v=""/>
    <m/>
    <s v="https://www.sustainabilityreports.com/lithia-motors/2024/sustainability-report"/>
    <s v="no ufesu"/>
    <s v=""/>
    <s v="N"/>
    <s v=""/>
    <s v=""/>
    <m/>
    <m/>
    <m/>
    <s v="Yes"/>
    <s v=""/>
    <s v=""/>
    <s v="Y"/>
    <s v="50% reduction target for Scope 1 &amp; 2 emissions by 2030 (baseline 2020)."/>
    <s v=""/>
    <s v="https://ditchcarbon.com/organizations/lithia-motors"/>
    <m/>
    <m/>
    <m/>
    <m/>
    <n v="0"/>
    <n v="0"/>
    <n v="0"/>
    <n v="0"/>
    <n v="0"/>
    <n v="0"/>
    <n v="0"/>
    <n v="0"/>
    <n v="0"/>
    <n v="0"/>
    <n v="0"/>
    <n v="0"/>
    <n v="0"/>
    <n v="0"/>
    <n v="0"/>
    <n v="0"/>
    <n v="0"/>
    <n v="0"/>
    <n v="0"/>
    <n v="0"/>
    <n v="0"/>
    <n v="0"/>
    <n v="0"/>
    <n v="0"/>
    <n v="1"/>
    <n v="1"/>
    <n v="0"/>
    <n v="0"/>
    <n v="0"/>
  </r>
  <r>
    <n v="435"/>
    <n v="420"/>
    <s v="CFE"/>
    <s v="Utilities"/>
    <x v="1"/>
    <s v="Mexico"/>
    <s v="Latin America"/>
    <s v="$36,450.9"/>
    <s v="$-15,081.6"/>
    <n v="-3.7509999999999999"/>
    <s v="$127,433.8"/>
    <n v="92137"/>
    <n v="15"/>
    <s v="N"/>
    <m/>
    <m/>
    <s v="N"/>
    <s v="N"/>
    <s v=""/>
    <s v=""/>
    <m/>
    <s v=""/>
    <s v=""/>
    <m/>
    <s v=""/>
    <s v=""/>
    <m/>
    <m/>
    <s v=""/>
    <s v=""/>
    <s v=""/>
    <s v="N"/>
    <s v=""/>
    <s v=""/>
    <s v=""/>
    <s v=""/>
    <s v=""/>
    <m/>
    <m/>
    <m/>
    <s v=""/>
    <s v="N"/>
    <s v=""/>
    <s v=""/>
    <m/>
    <m/>
    <m/>
    <s v=""/>
    <s v=""/>
    <s v=""/>
    <s v="Y"/>
    <s v="Emissions intensity reduction"/>
    <n v="2028"/>
    <s v="https://www.cfe.gob.mx/finanzas/financial-economic-information/ESG/SPO%20%E2%80%93%20Second%20Party%20Opinion/2024/2024%20CFE%20Sustainable%20Financing%20Framework%20Second-Party%20Opinion.pdf"/>
    <m/>
    <m/>
    <m/>
    <s v="20250721 V1 Reporte CFE"/>
    <n v="0"/>
    <n v="0"/>
    <n v="0"/>
    <n v="0"/>
    <n v="0"/>
    <n v="0"/>
    <n v="0"/>
    <n v="0"/>
    <n v="0"/>
    <n v="0"/>
    <n v="0"/>
    <n v="0"/>
    <n v="0"/>
    <n v="0"/>
    <n v="0"/>
    <n v="0"/>
    <n v="0"/>
    <n v="0"/>
    <n v="0"/>
    <n v="0"/>
    <n v="0"/>
    <n v="0"/>
    <n v="0"/>
    <n v="1"/>
    <n v="0"/>
    <n v="0"/>
    <n v="0"/>
    <n v="0"/>
    <n v="0"/>
  </r>
  <r>
    <n v="436"/>
    <n v="422"/>
    <s v="Mondelez International"/>
    <s v="Consumer Food Products"/>
    <x v="11"/>
    <s v="U.S."/>
    <s v="North America"/>
    <s v="$36,441"/>
    <s v="$4,611"/>
    <n v="-7.0000000000000007E-2"/>
    <s v="$68,497"/>
    <n v="90000"/>
    <n v="18"/>
    <s v="N"/>
    <m/>
    <m/>
    <s v="Y"/>
    <s v="Y"/>
    <s v="Targets set"/>
    <s v="1.5°C "/>
    <n v="2030"/>
    <s v="Targets set"/>
    <s v="1.5°C "/>
    <n v="2050"/>
    <s v="Y"/>
    <s v="Targets set"/>
    <n v="2050"/>
    <m/>
    <s v="Net zero"/>
    <s v="Net Zero"/>
    <s v=""/>
    <s v="N"/>
    <s v="Yes"/>
    <s v="Yes"/>
    <s v="Yes"/>
    <s v="1,2,3"/>
    <s v=""/>
    <m/>
    <m/>
    <m/>
    <s v="C,V"/>
    <s v="Y"/>
    <s v="1,2,3"/>
    <s v="'In April 2024, the SBTi successfully validated our full value chain goal to reduce absolute end-to-end CO2e emissions by about 35% by 2030 and to reach net-zero by 2050 from a 2018 base year, including the reduction of absolute gross scope 1 and 2 GHG emissions by 50.4% within the same timeframe, in line with the 1.5¬∫C reduction pathway.' (p19)"/>
    <n v="2050"/>
    <m/>
    <m/>
    <s v="Not Specified"/>
    <s v="Yes (nature-based removals e.g. Forestation, soil carbon enhancement)"/>
    <s v="No"/>
    <s v="N"/>
    <s v=""/>
    <s v=""/>
    <m/>
    <m/>
    <m/>
    <m/>
    <m/>
    <n v="0"/>
    <n v="0"/>
    <n v="0"/>
    <n v="0"/>
    <n v="0"/>
    <n v="1"/>
    <n v="0"/>
    <n v="1"/>
    <n v="0"/>
    <n v="0"/>
    <n v="1"/>
    <n v="0"/>
    <n v="0"/>
    <n v="1"/>
    <n v="0"/>
    <n v="0"/>
    <n v="0"/>
    <n v="0"/>
    <n v="0"/>
    <n v="0"/>
    <n v="1"/>
    <n v="1"/>
    <n v="0"/>
    <n v="0"/>
    <n v="0"/>
    <n v="0"/>
    <n v="1"/>
    <n v="0"/>
    <n v="1"/>
  </r>
  <r>
    <n v="437"/>
    <n v="479"/>
    <s v="Schlumberger"/>
    <s v="Oil and Gas Equipment, Services"/>
    <x v="3"/>
    <s v="U.S."/>
    <s v="North America"/>
    <s v="$36,289"/>
    <s v="$4,461"/>
    <n v="6.0999999999999999E-2"/>
    <s v="$48,935"/>
    <n v="110000"/>
    <n v="22"/>
    <s v="N"/>
    <m/>
    <m/>
    <s v="N"/>
    <s v="N"/>
    <s v=""/>
    <s v=""/>
    <m/>
    <s v=""/>
    <s v=""/>
    <m/>
    <s v=""/>
    <s v=""/>
    <m/>
    <m/>
    <s v="Net zero"/>
    <s v="Net Zero"/>
    <s v=""/>
    <s v="N"/>
    <s v="Yes"/>
    <s v="Yes"/>
    <s v="Yes"/>
    <s v="1,2,3"/>
    <s v=""/>
    <m/>
    <m/>
    <m/>
    <s v="C,V"/>
    <s v="Y"/>
    <s v="1,2,3"/>
    <s v="Net-zero greenhouse gas (GHG) emissions by 2050_x000a__x000a_"/>
    <n v="2050"/>
    <m/>
    <m/>
    <s v="Not Specified"/>
    <s v="Yes (CCS-based removals e.g. BECCS, DACCS)"/>
    <s v="No"/>
    <s v="N"/>
    <s v=""/>
    <s v=""/>
    <m/>
    <m/>
    <m/>
    <m/>
    <m/>
    <n v="0"/>
    <n v="0"/>
    <n v="0"/>
    <n v="0"/>
    <n v="0"/>
    <n v="0"/>
    <n v="0"/>
    <n v="0"/>
    <n v="0"/>
    <n v="0"/>
    <n v="0"/>
    <n v="0"/>
    <n v="0"/>
    <n v="1"/>
    <n v="0"/>
    <n v="0"/>
    <n v="0"/>
    <n v="0"/>
    <n v="0"/>
    <n v="0"/>
    <n v="1"/>
    <n v="1"/>
    <n v="0"/>
    <n v="0"/>
    <n v="0"/>
    <n v="0"/>
    <n v="1"/>
    <n v="0"/>
    <n v="1"/>
  </r>
  <r>
    <n v="438"/>
    <n v="371"/>
    <s v="Ansteel Group"/>
    <s v="Metals"/>
    <x v="2"/>
    <s v="China"/>
    <s v="Asia"/>
    <s v="$36,270.6"/>
    <s v="$-1,382.2"/>
    <n v="0"/>
    <s v="$69,392.9"/>
    <n v="128584"/>
    <n v="12"/>
    <s v="N"/>
    <m/>
    <m/>
    <s v="N"/>
    <s v="N"/>
    <s v=""/>
    <s v=""/>
    <m/>
    <s v=""/>
    <s v=""/>
    <m/>
    <s v=""/>
    <s v=""/>
    <m/>
    <m/>
    <s v=""/>
    <s v=""/>
    <s v="G"/>
    <s v="N"/>
    <s v=""/>
    <s v=""/>
    <s v=""/>
    <s v=""/>
    <s v="carbon neutrality"/>
    <n v="2060"/>
    <s v="http://en.ansteel.cn/upload/pdf/2021.pdf"/>
    <s v="info from previous yr database"/>
    <s v=""/>
    <s v="N"/>
    <s v=""/>
    <s v=""/>
    <m/>
    <m/>
    <m/>
    <s v=""/>
    <s v=""/>
    <s v=""/>
    <s v="N"/>
    <s v=""/>
    <s v=""/>
    <m/>
    <m/>
    <m/>
    <m/>
    <m/>
    <n v="0"/>
    <n v="0"/>
    <n v="0"/>
    <n v="0"/>
    <n v="0"/>
    <n v="0"/>
    <n v="0"/>
    <n v="0"/>
    <n v="0"/>
    <n v="0"/>
    <n v="0"/>
    <n v="0"/>
    <n v="0"/>
    <n v="0"/>
    <n v="0"/>
    <n v="0"/>
    <n v="0"/>
    <n v="0"/>
    <n v="0"/>
    <n v="0"/>
    <n v="0"/>
    <n v="0"/>
    <n v="0"/>
    <n v="0"/>
    <n v="0"/>
    <n v="0"/>
    <n v="0"/>
    <n v="0"/>
    <n v="0"/>
  </r>
  <r>
    <n v="439"/>
    <n v="416"/>
    <s v="Mitsubishi Electric"/>
    <s v="Electronics, Electrical Equip."/>
    <x v="5"/>
    <s v="Japan"/>
    <s v="Asia"/>
    <s v="$36,221.2"/>
    <s v="$2,125.9"/>
    <n v="7.8E-2"/>
    <s v="$42,535.7"/>
    <n v="149914"/>
    <n v="31"/>
    <s v="N"/>
    <m/>
    <m/>
    <s v="Y"/>
    <s v="Y"/>
    <s v="Targets set"/>
    <s v="1.5°C "/>
    <n v="2031"/>
    <s v=""/>
    <s v=""/>
    <m/>
    <s v=""/>
    <s v=""/>
    <m/>
    <m/>
    <s v="Net zero"/>
    <s v="Net Zero"/>
    <s v=""/>
    <s v="N"/>
    <s v="Yes"/>
    <s v="Yes"/>
    <s v="Yes"/>
    <s v="1,2,3"/>
    <s v=""/>
    <m/>
    <m/>
    <m/>
    <s v="C,V"/>
    <s v="Y"/>
    <s v="1,2,3"/>
    <s v="'However, in order to realize a decarbonized society, we have revised this target to achieve net-zero emissions by 2050 across the value chain by achieving thorough energy-saving solutions in structures and facilities as well as by expanding the scale at which we implement renewable energy sources' (p11)"/>
    <n v="2050"/>
    <m/>
    <m/>
    <s v="Not Specified"/>
    <s v="Not Specified"/>
    <s v="No"/>
    <s v="N"/>
    <s v=""/>
    <s v=""/>
    <m/>
    <m/>
    <m/>
    <m/>
    <m/>
    <n v="0"/>
    <n v="0"/>
    <n v="0"/>
    <n v="0"/>
    <n v="0"/>
    <n v="0"/>
    <n v="1"/>
    <n v="1"/>
    <n v="0"/>
    <n v="0"/>
    <n v="0"/>
    <n v="0"/>
    <n v="0"/>
    <n v="1"/>
    <n v="0"/>
    <n v="0"/>
    <n v="0"/>
    <n v="0"/>
    <n v="0"/>
    <n v="0"/>
    <n v="1"/>
    <n v="1"/>
    <n v="0"/>
    <n v="0"/>
    <n v="0"/>
    <n v="0"/>
    <n v="1"/>
    <n v="0"/>
    <n v="1"/>
  </r>
  <r>
    <n v="440"/>
    <n v="482"/>
    <s v="Jerónimo Martins"/>
    <s v="Food &amp; Drug Stores"/>
    <x v="0"/>
    <s v="Portugal"/>
    <s v="Europe"/>
    <s v="$36,176.2"/>
    <s v="$3,760.9"/>
    <n v="-8.7999999999999995E-2"/>
    <s v="$31,339.3"/>
    <n v="361000"/>
    <n v="5"/>
    <s v="N"/>
    <m/>
    <m/>
    <s v="N"/>
    <s v="Y"/>
    <s v="Targets set"/>
    <s v="1.5°C"/>
    <n v="2033"/>
    <s v="Targets set"/>
    <s v="1.5Â°C"/>
    <n v="2050"/>
    <s v="Y"/>
    <s v="Targets set"/>
    <n v="2050"/>
    <m/>
    <s v="Carbon neutral(ity)"/>
    <s v="Carbon Neutral"/>
    <s v="C,V"/>
    <s v="Y"/>
    <s v="Yes"/>
    <s v="Yes"/>
    <s v="Yes"/>
    <s v="1,2,3"/>
    <s v="our ambition to reach carbon neutrality by 2050 in our own operations and in the value chain,_x000d__x000a__x000d__x000a_By 2045, reduce our scope 1 and 2 energy/industry emissions by 90% and make background emissions neutral, compared to 2021. â€¢ By 2050, reduce our scope 3 energy/industry emissions by 90% and make background emissions neutral, compared to 2021"/>
    <n v="2050"/>
    <m/>
    <m/>
    <s v=""/>
    <s v="N"/>
    <s v=""/>
    <s v=""/>
    <m/>
    <m/>
    <m/>
    <s v="Yes"/>
    <s v="Yes (nature-based removals e.g. Forestation, soil carbon enhancement)"/>
    <s v="No"/>
    <s v="N"/>
    <s v=""/>
    <s v=""/>
    <m/>
    <m/>
    <m/>
    <m/>
    <s v="carbon-footprint-indicators-2024.pdf"/>
    <n v="0"/>
    <n v="0"/>
    <n v="0"/>
    <n v="0"/>
    <n v="0"/>
    <n v="0"/>
    <n v="1"/>
    <n v="1"/>
    <n v="0"/>
    <n v="0"/>
    <n v="1"/>
    <n v="0"/>
    <n v="0"/>
    <n v="0"/>
    <n v="0"/>
    <n v="0"/>
    <n v="1"/>
    <n v="1"/>
    <n v="0"/>
    <n v="0"/>
    <n v="1"/>
    <n v="1"/>
    <n v="0"/>
    <n v="0"/>
    <n v="0"/>
    <n v="1"/>
    <n v="1"/>
    <n v="0"/>
    <n v="0"/>
  </r>
  <r>
    <n v="441"/>
    <n v="424"/>
    <s v="Starbucks"/>
    <s v="Food Services"/>
    <x v="11"/>
    <s v="U.S."/>
    <s v="North America"/>
    <s v="$36,166.5"/>
    <s v="$-1.1"/>
    <n v="-1.034"/>
    <s v="$10,646.2"/>
    <n v="26727"/>
    <n v="6"/>
    <s v="Y"/>
    <n v="2015"/>
    <n v="2022"/>
    <s v="Y"/>
    <s v="Y"/>
    <s v="Targets set"/>
    <s v="1.5°C "/>
    <n v="2030"/>
    <s v=""/>
    <s v=""/>
    <m/>
    <s v=""/>
    <s v=""/>
    <m/>
    <m/>
    <s v="Net zero"/>
    <s v="Net Zero"/>
    <s v=""/>
    <s v="N"/>
    <s v="Yes"/>
    <s v="Yes"/>
    <s v="Partial"/>
    <s v="1,2"/>
    <s v=""/>
    <m/>
    <m/>
    <m/>
    <s v="C"/>
    <s v="Y"/>
    <s v="1,2"/>
    <s v="'In July 2020, Starbucks joined Transform to Net Zero as a founding member. The Initiative‚Äôs objective is to accelerate the transition to a net zero global economy no later than 2050, and as such Starbucks has committed to be Net Zero by 2050.' (2023 CDP Report). "/>
    <n v="2050"/>
    <m/>
    <m/>
    <s v="No"/>
    <s v="Yes (nature-based removals e.g. Forestation, soil carbon enhancement)"/>
    <s v="No"/>
    <s v="N"/>
    <s v=""/>
    <s v=""/>
    <m/>
    <m/>
    <m/>
    <m/>
    <m/>
    <n v="1"/>
    <n v="0"/>
    <n v="0"/>
    <n v="1"/>
    <n v="0"/>
    <n v="1"/>
    <n v="0"/>
    <n v="1"/>
    <n v="0"/>
    <n v="0"/>
    <n v="0"/>
    <n v="0"/>
    <n v="0"/>
    <n v="1"/>
    <n v="0"/>
    <n v="0"/>
    <n v="0"/>
    <n v="0"/>
    <n v="0"/>
    <n v="0"/>
    <n v="1"/>
    <n v="1"/>
    <n v="0"/>
    <n v="0"/>
    <n v="0"/>
    <n v="0"/>
    <n v="1"/>
    <n v="1"/>
    <n v="0"/>
  </r>
  <r>
    <n v="442"/>
    <n v="429"/>
    <s v="Hailiang Group"/>
    <s v="Trading"/>
    <x v="6"/>
    <s v="China"/>
    <s v="Asia"/>
    <s v="$36,102.7"/>
    <s v="$1,046.3"/>
    <n v="0.42899999999999999"/>
    <s v="$58,714.9"/>
    <n v="30585"/>
    <n v="16"/>
    <s v="N"/>
    <m/>
    <m/>
    <s v="N"/>
    <s v="N"/>
    <s v=""/>
    <s v=""/>
    <m/>
    <s v=""/>
    <s v=""/>
    <m/>
    <s v=""/>
    <s v=""/>
    <m/>
    <m/>
    <s v="Net zero"/>
    <s v="Net Zero"/>
    <s v=""/>
    <s v="N"/>
    <s v="Yes"/>
    <s v="Yes"/>
    <s v="Partial"/>
    <s v="1,2"/>
    <s v=""/>
    <m/>
    <m/>
    <m/>
    <s v="C"/>
    <s v="Y"/>
    <s v="1,2"/>
    <s v="Achieve carbon neutrality by 2035 through emission reductions, clean energy adoption, and efficiency improvements."/>
    <n v="2035"/>
    <m/>
    <m/>
    <s v="No"/>
    <s v="Yes (nature-based removals e.g. Forestation, soil carbon enhancement)"/>
    <s v="No"/>
    <s v="N"/>
    <s v=""/>
    <s v=""/>
    <m/>
    <m/>
    <m/>
    <m/>
    <m/>
    <n v="0"/>
    <n v="0"/>
    <n v="0"/>
    <n v="0"/>
    <n v="0"/>
    <n v="0"/>
    <n v="0"/>
    <n v="0"/>
    <n v="0"/>
    <n v="0"/>
    <n v="0"/>
    <n v="0"/>
    <n v="0"/>
    <n v="1"/>
    <n v="0"/>
    <n v="0"/>
    <n v="0"/>
    <n v="0"/>
    <n v="0"/>
    <n v="0"/>
    <n v="1"/>
    <n v="1"/>
    <n v="0"/>
    <n v="0"/>
    <n v="0"/>
    <n v="0"/>
    <n v="1"/>
    <n v="1"/>
    <n v="0"/>
  </r>
  <r>
    <n v="443"/>
    <n v="419"/>
    <s v="Mapfre Group"/>
    <s v="Insurance: Property and Casualty (Stock)"/>
    <x v="6"/>
    <s v="Spain"/>
    <s v="Europe"/>
    <s v="$36,057.3"/>
    <s v="$2,190"/>
    <n v="-0.27"/>
    <s v="$143,226.7"/>
    <n v="300000"/>
    <n v="10"/>
    <s v="N"/>
    <m/>
    <m/>
    <s v="N"/>
    <s v="N"/>
    <s v=""/>
    <s v=""/>
    <m/>
    <s v=""/>
    <s v=""/>
    <m/>
    <s v=""/>
    <s v=""/>
    <m/>
    <m/>
    <s v="Carbon neutral(ity)"/>
    <s v="Carbon Neutral"/>
    <s v="C"/>
    <s v="Y"/>
    <s v="Yes"/>
    <s v="Yes"/>
    <s v="No"/>
    <s v="1,2"/>
    <s v="In order to make good on the environmental commitments set out in our Environment Policy and meet the group‚Äôs public goal of carbon neutrality by 2030, we have developed the Corporate Environmental Footprint Plan 2021-2030 to reduce and offset our environmental footprint in the countries where we operate."/>
    <n v="2030"/>
    <m/>
    <m/>
    <s v=""/>
    <s v="N"/>
    <s v=""/>
    <s v=""/>
    <m/>
    <m/>
    <m/>
    <s v="Yes"/>
    <s v="Not Specified"/>
    <s v="Yes"/>
    <s v="N"/>
    <s v=""/>
    <s v=""/>
    <m/>
    <m/>
    <m/>
    <m/>
    <m/>
    <n v="0"/>
    <n v="0"/>
    <n v="0"/>
    <n v="0"/>
    <n v="0"/>
    <n v="0"/>
    <n v="0"/>
    <n v="0"/>
    <n v="0"/>
    <n v="0"/>
    <n v="0"/>
    <n v="0"/>
    <n v="0"/>
    <n v="0"/>
    <n v="0"/>
    <n v="1"/>
    <n v="0"/>
    <n v="1"/>
    <n v="0"/>
    <n v="0"/>
    <n v="0"/>
    <n v="0"/>
    <n v="0"/>
    <n v="0"/>
    <n v="0"/>
    <n v="1"/>
    <n v="1"/>
    <n v="0"/>
    <n v="0"/>
  </r>
  <r>
    <n v="444"/>
    <n v="439"/>
    <s v="CK Hutchison Holdings"/>
    <s v="Specialty Retailers"/>
    <x v="0"/>
    <s v="China"/>
    <s v="Asia"/>
    <s v="$35,945.7"/>
    <s v="$-1,319.4"/>
    <n v="0"/>
    <s v="$21,475.5"/>
    <n v="138444"/>
    <n v="29"/>
    <s v="N"/>
    <m/>
    <m/>
    <s v="N"/>
    <s v="N"/>
    <s v=""/>
    <s v=""/>
    <m/>
    <s v=""/>
    <s v=""/>
    <m/>
    <s v=""/>
    <s v=""/>
    <m/>
    <m/>
    <s v="Net zero"/>
    <s v="Net Zero"/>
    <s v=""/>
    <s v="N"/>
    <s v="Yes"/>
    <s v="Yes"/>
    <s v="Yes"/>
    <s v="1,2,3"/>
    <s v=""/>
    <m/>
    <m/>
    <m/>
    <s v="C,V"/>
    <s v="Y"/>
    <s v="1,2,3"/>
    <s v="AVR Afvalverwerking BV: Achieve net zero in operations in scopes 1, 2 and 3 by 2050._x000a_Northern Gas Networks: Achieve net zero in operations by 2031 (excluding gas shrinkage) and 2050 (including gas shrinkage), in line with the UK net zero commitment._x000a_SA Power Networks: Achieve net zero in operations by 2050 in line with the State Government target in South Australia._x000a_UK Power Networks (&quot;UKPN&quot;): Reduce the business carbon footprint by 2% per annum. UKPN is currently in the process of setting a target which will be validated by the Science Based Target Initiative in 2021._x000a_   _x000a_Wales &amp; West Utilities: Become a net zero ready carbon emission network by 2035. Reduce GHG emissions by 37.5% by 2035 versus 2020._x000a_ Telecommunications: CK Hutchison Group Telecom is currently in the process of setting a target which will be validated by the Science Based Target Initiative in 2021."/>
    <n v="2050"/>
    <m/>
    <m/>
    <s v="Not Specified"/>
    <s v="Not Specified"/>
    <s v="No"/>
    <s v="N"/>
    <s v=""/>
    <s v=""/>
    <m/>
    <m/>
    <m/>
    <m/>
    <m/>
    <n v="0"/>
    <n v="0"/>
    <n v="0"/>
    <n v="0"/>
    <n v="0"/>
    <n v="0"/>
    <n v="0"/>
    <n v="0"/>
    <n v="0"/>
    <n v="0"/>
    <n v="0"/>
    <n v="0"/>
    <n v="0"/>
    <n v="1"/>
    <n v="0"/>
    <n v="0"/>
    <n v="0"/>
    <n v="0"/>
    <n v="0"/>
    <n v="0"/>
    <n v="1"/>
    <n v="1"/>
    <n v="0"/>
    <n v="0"/>
    <n v="0"/>
    <n v="0"/>
    <n v="1"/>
    <n v="0"/>
    <n v="1"/>
  </r>
  <r>
    <n v="445"/>
    <n v="431"/>
    <s v="ELO Group"/>
    <s v="Food &amp; Drug Stores"/>
    <x v="0"/>
    <s v="France"/>
    <s v="Europe"/>
    <s v="$35,926"/>
    <s v="$19,743"/>
    <n v="0.14299999999999999"/>
    <s v="$94,511"/>
    <n v="31600"/>
    <n v="2"/>
    <s v="N"/>
    <m/>
    <m/>
    <s v="N"/>
    <s v="N"/>
    <s v=""/>
    <s v=""/>
    <m/>
    <s v=""/>
    <s v=""/>
    <m/>
    <s v=""/>
    <s v=""/>
    <m/>
    <m/>
    <s v=""/>
    <s v=""/>
    <s v=""/>
    <s v="N"/>
    <s v=""/>
    <s v=""/>
    <s v=""/>
    <s v=""/>
    <s v=""/>
    <m/>
    <s v="https://groupe-elo.com/en/responsability/"/>
    <s v="no useful information "/>
    <s v=""/>
    <s v="N"/>
    <s v=""/>
    <s v=""/>
    <m/>
    <m/>
    <m/>
    <s v=""/>
    <s v=""/>
    <s v=""/>
    <s v="N"/>
    <s v=""/>
    <s v=""/>
    <m/>
    <m/>
    <m/>
    <m/>
    <s v="ELO SA"/>
    <n v="0"/>
    <n v="0"/>
    <n v="0"/>
    <n v="0"/>
    <n v="0"/>
    <n v="0"/>
    <n v="0"/>
    <n v="0"/>
    <n v="0"/>
    <n v="0"/>
    <n v="0"/>
    <n v="0"/>
    <n v="0"/>
    <n v="0"/>
    <n v="0"/>
    <n v="0"/>
    <n v="0"/>
    <n v="0"/>
    <n v="0"/>
    <n v="0"/>
    <n v="0"/>
    <n v="0"/>
    <n v="0"/>
    <n v="0"/>
    <n v="0"/>
    <n v="0"/>
    <n v="0"/>
    <n v="0"/>
    <n v="0"/>
  </r>
  <r>
    <n v="446"/>
    <n v="490"/>
    <s v="Visa"/>
    <s v="Consumer Credit Card and Related Services"/>
    <x v="6"/>
    <s v="U.S."/>
    <s v="North America"/>
    <s v="$35,901.4"/>
    <s v="$891.2"/>
    <n v="1.677"/>
    <s v="$126,435.1"/>
    <n v="88040"/>
    <n v="16"/>
    <s v="Y"/>
    <n v="2018"/>
    <n v="2019"/>
    <s v="Y"/>
    <s v="Y"/>
    <s v="Targets set"/>
    <s v="1.5°C "/>
    <n v="2030"/>
    <s v="Targets set"/>
    <s v="1.5°C "/>
    <n v="2040"/>
    <s v="Y"/>
    <s v="Targets set"/>
    <n v="2040"/>
    <m/>
    <s v="Net zero"/>
    <s v="Net Zero"/>
    <s v=""/>
    <s v="N"/>
    <s v="Yes"/>
    <s v="Yes"/>
    <s v="Yes"/>
    <s v="1,2,3"/>
    <s v=""/>
    <m/>
    <m/>
    <m/>
    <s v="C,V"/>
    <s v="Y"/>
    <s v="1,2,3"/>
    <s v="Achieve net-zero emissions in alignment with the SBTi net zero framework from our scopes 1, 2 and 3 emissions by 2040. (CDP Submission 2024)"/>
    <n v="2040"/>
    <m/>
    <m/>
    <s v="Yes"/>
    <s v="Not Specified"/>
    <s v="No"/>
    <s v="N"/>
    <s v=""/>
    <s v=""/>
    <m/>
    <m/>
    <m/>
    <m/>
    <m/>
    <n v="1"/>
    <n v="0"/>
    <n v="0"/>
    <n v="1"/>
    <n v="0"/>
    <n v="1"/>
    <n v="0"/>
    <n v="1"/>
    <n v="0"/>
    <n v="0"/>
    <n v="1"/>
    <n v="0"/>
    <n v="0"/>
    <n v="1"/>
    <n v="0"/>
    <n v="0"/>
    <n v="0"/>
    <n v="0"/>
    <n v="0"/>
    <n v="0"/>
    <n v="1"/>
    <n v="1"/>
    <n v="0"/>
    <n v="0"/>
    <n v="0"/>
    <n v="1"/>
    <n v="1"/>
    <n v="0"/>
    <n v="0"/>
  </r>
  <r>
    <n v="447"/>
    <n v="418"/>
    <s v="China Datang"/>
    <s v="Energy"/>
    <x v="1"/>
    <s v="China"/>
    <s v="Asia"/>
    <s v="$35,876.1"/>
    <s v="$788.4"/>
    <n v="-8.5000000000000006E-2"/>
    <s v="$80,710.4"/>
    <n v="161110"/>
    <n v="7"/>
    <s v="N"/>
    <m/>
    <m/>
    <s v="N"/>
    <s v="N"/>
    <s v=""/>
    <s v=""/>
    <m/>
    <s v=""/>
    <s v=""/>
    <m/>
    <s v=""/>
    <s v=""/>
    <m/>
    <m/>
    <s v=""/>
    <s v=""/>
    <s v="G"/>
    <s v="N"/>
    <s v="Yes"/>
    <s v="Yes"/>
    <s v=""/>
    <s v="1,2"/>
    <s v="committed to national peak and neutrality "/>
    <n v="2060"/>
    <s v="en.china-cdt.com/dtwz/content_file/xxgk/shzr/shzrbg/2025/1/fc3a6a0fd91a4662901a61ea9688a3a0.pdf"/>
    <m/>
    <s v=""/>
    <s v="N"/>
    <s v=""/>
    <s v=""/>
    <m/>
    <m/>
    <m/>
    <s v=""/>
    <s v=""/>
    <s v=""/>
    <s v="N"/>
    <s v=""/>
    <s v=""/>
    <m/>
    <m/>
    <m/>
    <m/>
    <m/>
    <n v="0"/>
    <n v="0"/>
    <n v="0"/>
    <n v="0"/>
    <n v="0"/>
    <n v="0"/>
    <n v="0"/>
    <n v="0"/>
    <n v="0"/>
    <n v="0"/>
    <n v="0"/>
    <n v="0"/>
    <n v="0"/>
    <n v="0"/>
    <n v="0"/>
    <n v="0"/>
    <n v="0"/>
    <n v="0"/>
    <n v="0"/>
    <n v="0"/>
    <n v="0"/>
    <n v="0"/>
    <n v="0"/>
    <n v="0"/>
    <n v="0"/>
    <n v="0"/>
    <n v="0"/>
    <n v="0"/>
    <n v="0"/>
  </r>
  <r>
    <n v="448"/>
    <n v="451"/>
    <s v="CRRC Group"/>
    <s v="Industrial Machinery"/>
    <x v="14"/>
    <s v="China"/>
    <s v="Asia"/>
    <s v="$35,779"/>
    <s v="$-468"/>
    <n v="-1.6819999999999999"/>
    <s v="$86,779"/>
    <n v="433000"/>
    <n v="26"/>
    <s v="N"/>
    <m/>
    <m/>
    <s v="N"/>
    <s v="N"/>
    <s v=""/>
    <s v=""/>
    <m/>
    <s v=""/>
    <s v=""/>
    <m/>
    <s v=""/>
    <s v=""/>
    <m/>
    <m/>
    <s v="No target"/>
    <s v="No Target"/>
    <s v=""/>
    <s v="N"/>
    <s v="Not Specified"/>
    <s v="Not Specified"/>
    <s v="Not Specified"/>
    <s v=""/>
    <s v=""/>
    <m/>
    <m/>
    <m/>
    <s v=""/>
    <s v="N"/>
    <s v=""/>
    <s v=""/>
    <m/>
    <m/>
    <m/>
    <s v="Not Specified"/>
    <s v="Not Specified"/>
    <s v="No"/>
    <s v="N"/>
    <s v=""/>
    <s v=""/>
    <m/>
    <m/>
    <m/>
    <m/>
    <m/>
    <n v="0"/>
    <n v="0"/>
    <n v="0"/>
    <n v="0"/>
    <n v="0"/>
    <n v="0"/>
    <n v="0"/>
    <n v="0"/>
    <n v="0"/>
    <n v="0"/>
    <n v="0"/>
    <n v="0"/>
    <n v="0"/>
    <n v="0"/>
    <n v="0"/>
    <n v="0"/>
    <n v="0"/>
    <n v="0"/>
    <n v="0"/>
    <n v="0"/>
    <n v="0"/>
    <n v="0"/>
    <n v="0"/>
    <n v="0"/>
    <n v="0"/>
    <n v="0"/>
    <n v="0"/>
    <n v="0"/>
    <n v="1"/>
  </r>
  <r>
    <n v="449"/>
    <n v="421"/>
    <s v="Jardine Matheson"/>
    <s v="Motor Vehicles &amp; Parts"/>
    <x v="7"/>
    <s v="China"/>
    <s v="Asia"/>
    <s v="$35,775.5"/>
    <s v="$2,774.3"/>
    <n v="-3.5999999999999997E-2"/>
    <s v="$100,273.6"/>
    <n v="48793"/>
    <n v="29"/>
    <s v="N"/>
    <m/>
    <m/>
    <s v="N"/>
    <s v="N"/>
    <s v=""/>
    <s v=""/>
    <m/>
    <s v=""/>
    <s v=""/>
    <m/>
    <s v=""/>
    <s v=""/>
    <m/>
    <m/>
    <s v="Net zero"/>
    <s v="Net Zero"/>
    <s v=""/>
    <s v="N"/>
    <s v="Yes"/>
    <s v="Yes"/>
    <s v="No"/>
    <s v="1,2"/>
    <s v=""/>
    <m/>
    <m/>
    <m/>
    <s v="C"/>
    <s v="Y"/>
    <s v="1,2"/>
    <s v="We aim to achieve net-zero emissions by 2050. "/>
    <n v="2050"/>
    <m/>
    <m/>
    <s v="Not Specified"/>
    <s v="Not Specified"/>
    <s v="No"/>
    <s v="N"/>
    <s v=""/>
    <s v=""/>
    <m/>
    <m/>
    <m/>
    <m/>
    <m/>
    <n v="0"/>
    <n v="0"/>
    <n v="0"/>
    <n v="0"/>
    <n v="0"/>
    <n v="0"/>
    <n v="0"/>
    <n v="0"/>
    <n v="0"/>
    <n v="0"/>
    <n v="0"/>
    <n v="0"/>
    <n v="0"/>
    <n v="1"/>
    <n v="0"/>
    <n v="0"/>
    <n v="0"/>
    <n v="0"/>
    <n v="0"/>
    <n v="0"/>
    <n v="1"/>
    <n v="1"/>
    <n v="0"/>
    <n v="0"/>
    <n v="0"/>
    <n v="0"/>
    <n v="1"/>
    <n v="0"/>
    <n v="1"/>
  </r>
  <r>
    <n v="450"/>
    <n v="454"/>
    <s v="Sompo Holdings"/>
    <s v="Insurance: Property and Casualty (Stock)"/>
    <x v="6"/>
    <s v="Japan"/>
    <s v="Asia"/>
    <s v="$35,773.5"/>
    <s v="$175.2"/>
    <n v="1.9359999999999999"/>
    <s v="$14,408.5"/>
    <n v="21224"/>
    <n v="7"/>
    <s v="N"/>
    <m/>
    <m/>
    <s v="Y"/>
    <s v="N"/>
    <s v="Commitment removed"/>
    <s v=""/>
    <m/>
    <s v=""/>
    <s v=""/>
    <m/>
    <s v=""/>
    <s v=""/>
    <m/>
    <m/>
    <s v="Net zero"/>
    <s v="Net Zero"/>
    <s v=""/>
    <s v="N"/>
    <s v="Yes"/>
    <s v="Yes"/>
    <s v="Yes"/>
    <s v="1,2,3"/>
    <s v=""/>
    <m/>
    <m/>
    <m/>
    <s v="C,V"/>
    <s v="Y"/>
    <s v="1,2,3"/>
    <s v="In April 2021, we announced a greenhouse gas emission reduction policy, which aims to achieve net zero by 2050. We are working toward a goal of 60% reduction in 2030 (compared to 2017) (p28)"/>
    <n v="2050"/>
    <m/>
    <m/>
    <s v="Not Specified"/>
    <s v="Not Specified"/>
    <s v="No"/>
    <s v="N"/>
    <s v=""/>
    <s v=""/>
    <m/>
    <m/>
    <m/>
    <m/>
    <m/>
    <n v="0"/>
    <n v="0"/>
    <n v="0"/>
    <n v="0"/>
    <n v="0"/>
    <n v="0"/>
    <n v="0"/>
    <n v="0"/>
    <n v="0"/>
    <n v="0"/>
    <n v="0"/>
    <n v="0"/>
    <n v="0"/>
    <n v="1"/>
    <n v="0"/>
    <n v="0"/>
    <n v="0"/>
    <n v="0"/>
    <n v="0"/>
    <n v="0"/>
    <n v="1"/>
    <n v="1"/>
    <n v="0"/>
    <n v="0"/>
    <n v="0"/>
    <n v="0"/>
    <n v="1"/>
    <n v="0"/>
    <n v="1"/>
  </r>
  <r>
    <n v="451"/>
    <n v="438"/>
    <s v="TongLing Nonferrous Metals Group"/>
    <s v="Metals"/>
    <x v="2"/>
    <s v="China"/>
    <s v="Asia"/>
    <s v="$35,767"/>
    <s v="$968"/>
    <n v="-1.7999999999999999E-2"/>
    <s v="$24,383"/>
    <n v="140000"/>
    <n v="1"/>
    <s v="N"/>
    <m/>
    <m/>
    <s v="N"/>
    <s v="N"/>
    <s v=""/>
    <s v=""/>
    <m/>
    <s v=""/>
    <s v=""/>
    <m/>
    <s v=""/>
    <s v=""/>
    <m/>
    <m/>
    <s v="Carbon neutral(ity)"/>
    <s v="Carbon Neutral"/>
    <s v=""/>
    <s v="Y"/>
    <s v="Not Specified"/>
    <s v="Not Specified"/>
    <s v="Not Specified"/>
    <s v=""/>
    <s v="&quot;ÂÖ¨Âè∏ÂùöÊåÅËµ∞ÁîüÊÄÅ‰ºòÂÖà„ÄÅËäÇÁ∫¶ÈõÜÁ∫¶„ÄÅÁªøËâ≤‰ΩéÁ¢≥ÂèëÂ±ïÈÅìË∑ØÔºåÂÖ®Èù¢ËêΩÂÆûÂèåÁ¢≥ÊàòÁï•„ÄÇÊàêÁ´ãÁ¢≥ËææÂ≥∞Á¢≥‰∏≠ÂíåÂ∑•‰ΩúÈ¢ÜÂØºÂ∞èÁªÑÔºåÁ≥ªÁªüË∞ãÂàíÈôçÁ¢≥ÁÆ°ÁêÜÔºåËßÑÂàíÂÆûÊñΩ„ÄäÂÖ¨Âè∏Á¢≥ËææÂ≥∞Á¢≥‰∏≠ÂíåÂèëÂ±ïËßÑÂàíÔºà2023‚Äî2060Ôºâ„ÄãÔºåÊòéÁ°ÆÁ¢≥ËææÂ≥∞Á¢≥‰∏≠ÂíåÊàòÁï•ÁõÆÊ†áÂíåË°åÂä®Ë∑ØÂæÑ...2030 Âπ¥ËææÂ≥∞Âêé...Âú® 2060 Âπ¥ÂâçÂÆûÁé∞Á¢≥‰∏≠Âíå„ÄÇ&quot; (P.46, 2023 ESG Report) &quot;Translation: The company strives to prioritize the environment, conservation and low-carbon development, and the implementation of the dual-carbon strategy. We have established a working group for leading our carbon peaking and carbon neutrality work, in order to systematically plan our carbon reduction management, and we also plan to implement our &quot;Company Carbon Peaking and Carbon Neutrality Development Plan (2023-2060)&quot;, with clear strategic goals and road map...to reach carbon peak by 2030...and achieve carbon neutrality by 2060&quot;)"/>
    <n v="2060"/>
    <m/>
    <m/>
    <s v=""/>
    <s v="N"/>
    <s v=""/>
    <s v=""/>
    <m/>
    <m/>
    <m/>
    <s v="Not Specified"/>
    <s v="Not Specified"/>
    <s v="No"/>
    <s v="N"/>
    <s v=""/>
    <s v=""/>
    <m/>
    <m/>
    <m/>
    <m/>
    <m/>
    <n v="0"/>
    <n v="0"/>
    <n v="0"/>
    <n v="0"/>
    <n v="0"/>
    <n v="0"/>
    <n v="0"/>
    <n v="0"/>
    <n v="0"/>
    <n v="0"/>
    <n v="0"/>
    <n v="0"/>
    <n v="0"/>
    <n v="0"/>
    <n v="0"/>
    <n v="0"/>
    <n v="1"/>
    <n v="1"/>
    <n v="0"/>
    <n v="0"/>
    <n v="0"/>
    <n v="0"/>
    <n v="0"/>
    <n v="0"/>
    <n v="0"/>
    <n v="0"/>
    <n v="1"/>
    <n v="0"/>
    <n v="1"/>
  </r>
  <r>
    <n v="452"/>
    <e v="#N/A"/>
    <s v="CBRE Group"/>
    <s v="Real Estate"/>
    <x v="16"/>
    <s v="U.S."/>
    <s v="North America"/>
    <s v="$35,764"/>
    <s v="$5,513.1"/>
    <n v="0.19"/>
    <s v="$651,535.5"/>
    <n v="49272"/>
    <n v="27"/>
    <s v="N"/>
    <m/>
    <m/>
    <s v="Y"/>
    <s v="Y"/>
    <s v="Targets set"/>
    <s v="1.5°C "/>
    <n v="2030"/>
    <s v="Targets set"/>
    <s v="1.5°C "/>
    <n v="2040"/>
    <s v="Y"/>
    <s v="Targets set"/>
    <n v="2040"/>
    <m/>
    <s v="Net zero"/>
    <s v="Net Zero"/>
    <s v=""/>
    <s v="N"/>
    <s v="Yes"/>
    <s v="Yes"/>
    <s v="Yes"/>
    <s v="1,2,3"/>
    <s v=""/>
    <m/>
    <m/>
    <m/>
    <s v="C,V"/>
    <s v="Y"/>
    <s v="1,2,3"/>
    <s v="CBRE Group, Inc. (NYSE: CBRE) today announced its commitment to achieve net zero carbon emissions by 2040. As a part of its 2040 net-zero emissions strategy, CBRE today signed The Climate Pledge, a commitment to achieving net-zero carbon 10 years ahead of the goal stated in the Paris Agreement. The Climate Pledge, co-founded by Amazon and Global Optimism, forms a cross-sector community of companies and organizations committed to net zero carbon by 2040, working together to take action to address the climate crisis and solve the challenges of decarbonizing our economy. _x000a_Associated Contact_x000a_Steve Iaco_x000a_Photo of steve-iaco_x000a_Phone_x000a_Email_x000a_Associated Contact_x000a_Kristyn Farahmand_x000a_Photo of kristyn-farahmand_x000a_Email_x000a_CBRE Group, Inc. (NYSE: CBRE) today announced its commitment to achieve net zero carbon emissions by 2040. This commitment encompasses carbon emissions from CBRE‚Äôs own operations and the properties it manages for investors and occupiers, as well as indirect supply chain emissions._x000a__x000a_‚ÄúAs the world‚Äôs largest manager of commercial real estate, we have a special obligation to help the world address the many challenges posed by the warming planet,‚Äù said Bob Sulentic, CBRE‚Äôs president and chief executive officer. ‚ÄúCBRE is deeply committed to doing our part and to working with our clients and across our vast global supply chain to help achieve net zero emissions as quickly as possible. This is an essential element of our commitment to the communities in which we operate.‚Äù_x000a__x000a_As a part of its 2040 net-zero emissions strategy, CBRE today signed The Climate Pledge, a commitment to achieving net-zero carbon 10 years ahead of the goal stated in the Paris Agreement. The Climate Pledge, co-founded by Amazon and Global Optimism, forms a cross-sector community of companies and organizations committed to net zero carbon by 2040, working together to take action to address the climate crisis and solve the challenges of decarbonizing our economy._x000a_The net zero commitment builds on the company‚Äôs science-based emissions reduction target announced last year._x000a_Source: https://www.cbre.com/press-releases/cbre-commits-to-net-zero-by-2040 "/>
    <n v="2040"/>
    <m/>
    <m/>
    <s v="Yes"/>
    <s v="No"/>
    <s v="No"/>
    <s v="N"/>
    <s v=""/>
    <s v=""/>
    <m/>
    <m/>
    <m/>
    <m/>
    <m/>
    <n v="0"/>
    <n v="0"/>
    <n v="0"/>
    <n v="0"/>
    <n v="0"/>
    <n v="1"/>
    <n v="0"/>
    <n v="1"/>
    <n v="0"/>
    <n v="0"/>
    <n v="1"/>
    <n v="0"/>
    <n v="0"/>
    <n v="1"/>
    <n v="0"/>
    <n v="0"/>
    <n v="0"/>
    <n v="0"/>
    <n v="0"/>
    <n v="0"/>
    <n v="1"/>
    <n v="1"/>
    <n v="0"/>
    <n v="0"/>
    <n v="0"/>
    <n v="1"/>
    <n v="1"/>
    <n v="0"/>
    <n v="0"/>
  </r>
  <r>
    <n v="453"/>
    <n v="461"/>
    <s v="Rabobank Group"/>
    <s v="Banks: Commercial and Savings"/>
    <x v="6"/>
    <s v="Netherlands"/>
    <s v="Europe"/>
    <s v="$35,732.8"/>
    <s v="$533.9"/>
    <n v="-0.222"/>
    <s v="$205,533.5"/>
    <n v="58166"/>
    <n v="4"/>
    <s v="N"/>
    <m/>
    <m/>
    <s v="N"/>
    <s v="N"/>
    <s v=""/>
    <s v=""/>
    <m/>
    <s v=""/>
    <s v=""/>
    <m/>
    <s v=""/>
    <s v=""/>
    <m/>
    <m/>
    <s v=""/>
    <s v=""/>
    <s v=""/>
    <s v="N"/>
    <s v=""/>
    <s v=""/>
    <s v=""/>
    <s v=""/>
    <s v=""/>
    <m/>
    <s v="https://www.rabobank.com/about-us/impact/article/011407129/rabobanks-climate-plan-2022-summarized"/>
    <m/>
    <m/>
    <s v="N"/>
    <m/>
    <s v="Rabobank engages with clients and business partners that meet or are working towards: • having a plan that captures actions to become 1.5 °C aligned; • capturing and sharing their actual GHG emissions data or alternative information about their progress to become 1.5°C aligned; and • if the client or business partner is required by law or if they are larger clients1 or business partners in the high-emitting sectors defined by the UN’s Net-Zero Banking Alliance (NZBA)2 : having science_x0002_based carbon emissions reduction targets for 2030 and beyond which are 1.5°C aligned3 ."/>
    <m/>
    <s v="Climate-policy-Rabobank-Group.pdf"/>
    <m/>
    <s v=""/>
    <s v=""/>
    <s v="C"/>
    <s v="Y"/>
    <s v="Our Paris Alignment process is focused on delivering on our commitment to transition all operational and attributable GHG emissions from our lending and investment portfolios to align with 1.5°C pathways by mid-century or sooner, including CO2 emissions reaching net-zero at the latest by 2050, consistent with a maximum temperature rise of 1.5°C above pre- industrial levels by 2100. "/>
    <n v="2050"/>
    <m/>
    <m/>
    <m/>
    <m/>
    <m/>
    <n v="0"/>
    <n v="0"/>
    <n v="0"/>
    <n v="0"/>
    <n v="0"/>
    <n v="0"/>
    <n v="0"/>
    <n v="0"/>
    <n v="0"/>
    <n v="0"/>
    <n v="0"/>
    <n v="0"/>
    <n v="0"/>
    <n v="0"/>
    <n v="0"/>
    <n v="0"/>
    <n v="0"/>
    <n v="0"/>
    <n v="0"/>
    <n v="0"/>
    <n v="0"/>
    <n v="0"/>
    <n v="0"/>
    <n v="0"/>
    <n v="1"/>
    <n v="0"/>
    <n v="0"/>
    <n v="0"/>
    <n v="0"/>
  </r>
  <r>
    <n v="454"/>
    <n v="436"/>
    <s v="Shudao Investment Group"/>
    <s v="Engineering &amp; Construction"/>
    <x v="8"/>
    <s v="China"/>
    <s v="Asia"/>
    <s v="$35,676"/>
    <s v="$108.9"/>
    <n v="-0.28299999999999997"/>
    <s v="$29,621.3"/>
    <n v="43287"/>
    <n v="5"/>
    <s v="N"/>
    <m/>
    <m/>
    <s v="N"/>
    <s v="N"/>
    <s v=""/>
    <s v=""/>
    <m/>
    <s v=""/>
    <s v=""/>
    <m/>
    <s v=""/>
    <s v=""/>
    <m/>
    <m/>
    <s v=""/>
    <s v=""/>
    <s v=""/>
    <s v="N"/>
    <s v=""/>
    <s v=""/>
    <s v=""/>
    <s v=""/>
    <s v=""/>
    <m/>
    <s v="https://www.shudaojt.com"/>
    <s v="no useful information "/>
    <s v=""/>
    <s v="N"/>
    <s v=""/>
    <s v=""/>
    <m/>
    <m/>
    <m/>
    <s v=""/>
    <s v=""/>
    <s v=""/>
    <s v="N"/>
    <s v=""/>
    <s v=""/>
    <m/>
    <m/>
    <m/>
    <m/>
    <s v="组织架构 - 蜀道投资集团有限责任公司"/>
    <n v="0"/>
    <n v="0"/>
    <n v="0"/>
    <n v="0"/>
    <n v="0"/>
    <n v="0"/>
    <n v="0"/>
    <n v="0"/>
    <n v="0"/>
    <n v="0"/>
    <n v="0"/>
    <n v="0"/>
    <n v="0"/>
    <n v="0"/>
    <n v="0"/>
    <n v="0"/>
    <n v="0"/>
    <n v="0"/>
    <n v="0"/>
    <n v="0"/>
    <n v="0"/>
    <n v="0"/>
    <n v="0"/>
    <n v="0"/>
    <n v="0"/>
    <n v="0"/>
    <n v="0"/>
    <n v="0"/>
    <n v="0"/>
  </r>
  <r>
    <n v="455"/>
    <n v="361"/>
    <s v="Guangzhou Municipal Construction Group"/>
    <s v="Engineering &amp; Construction"/>
    <x v="8"/>
    <s v="China"/>
    <s v="Asia"/>
    <s v="$35,651.2"/>
    <s v="$2,132.3"/>
    <n v="3.2000000000000001E-2"/>
    <s v="$47,030"/>
    <n v="50390"/>
    <n v="21"/>
    <s v="N"/>
    <m/>
    <m/>
    <s v="N"/>
    <s v="N"/>
    <s v=""/>
    <s v=""/>
    <m/>
    <s v=""/>
    <s v=""/>
    <m/>
    <s v=""/>
    <s v=""/>
    <m/>
    <m/>
    <s v=""/>
    <s v=""/>
    <s v=""/>
    <s v="N"/>
    <s v=""/>
    <s v=""/>
    <s v=""/>
    <s v=""/>
    <s v=""/>
    <m/>
    <s v="http://www.gzmcg.com/"/>
    <s v="no information"/>
    <s v=""/>
    <s v="N"/>
    <s v=""/>
    <s v=""/>
    <m/>
    <m/>
    <m/>
    <s v=""/>
    <s v=""/>
    <s v=""/>
    <s v="N"/>
    <s v=""/>
    <s v=""/>
    <m/>
    <m/>
    <m/>
    <m/>
    <m/>
    <n v="0"/>
    <n v="0"/>
    <n v="0"/>
    <n v="0"/>
    <n v="0"/>
    <n v="0"/>
    <n v="0"/>
    <n v="0"/>
    <n v="0"/>
    <n v="0"/>
    <n v="0"/>
    <n v="0"/>
    <n v="0"/>
    <n v="0"/>
    <n v="0"/>
    <n v="0"/>
    <n v="0"/>
    <n v="0"/>
    <n v="0"/>
    <n v="0"/>
    <n v="0"/>
    <n v="0"/>
    <n v="0"/>
    <n v="0"/>
    <n v="0"/>
    <n v="0"/>
    <n v="0"/>
    <n v="0"/>
    <n v="0"/>
  </r>
  <r>
    <n v="456"/>
    <n v="423"/>
    <s v="Daiwa House Industry"/>
    <s v="Engineering &amp; Construction"/>
    <x v="8"/>
    <s v="Japan"/>
    <s v="Asia"/>
    <s v="$35,572"/>
    <s v="$3,492"/>
    <n v="9.9000000000000005E-2"/>
    <s v="$50,613"/>
    <n v="79800"/>
    <n v="22"/>
    <s v="N"/>
    <m/>
    <m/>
    <s v="Y"/>
    <s v="Y"/>
    <s v="Targets set"/>
    <s v="1.5°C "/>
    <n v="2031"/>
    <s v="Targets set"/>
    <s v="1.5°C "/>
    <n v="2050"/>
    <s v="Y"/>
    <s v="Targets set"/>
    <n v="2050"/>
    <m/>
    <s v="Carbon neutral(ity)"/>
    <s v="Carbon Neutral"/>
    <s v="C,V"/>
    <s v="Y"/>
    <s v="Yes"/>
    <s v="Yes"/>
    <s v="Yes"/>
    <s v="1,2,3"/>
    <s v="The Group‚Äôs target is to reduce GHG emissions by 40% by 2030 (compared to fiscal 2015 levels) and to achieve carbon neutrality by 2050. To meet this goal, the group aim to realize carbon neutrality at all three stages of the value chain, namely business activities, community development, and the supply chain."/>
    <n v="2050"/>
    <m/>
    <m/>
    <s v=""/>
    <s v="N"/>
    <s v=""/>
    <s v=""/>
    <m/>
    <m/>
    <m/>
    <s v="Yes"/>
    <s v="Yes (nature-based removals e.g. Forestation, soil carbon enhancement)"/>
    <s v="No"/>
    <s v="N"/>
    <s v=""/>
    <s v=""/>
    <m/>
    <m/>
    <m/>
    <m/>
    <m/>
    <n v="0"/>
    <n v="0"/>
    <n v="0"/>
    <n v="0"/>
    <n v="0"/>
    <n v="0"/>
    <n v="1"/>
    <n v="1"/>
    <n v="0"/>
    <n v="0"/>
    <n v="1"/>
    <n v="0"/>
    <n v="0"/>
    <n v="0"/>
    <n v="0"/>
    <n v="0"/>
    <n v="1"/>
    <n v="1"/>
    <n v="0"/>
    <n v="0"/>
    <n v="1"/>
    <n v="1"/>
    <n v="0"/>
    <n v="0"/>
    <n v="0"/>
    <n v="1"/>
    <n v="1"/>
    <n v="0"/>
    <n v="0"/>
  </r>
  <r>
    <n v="457"/>
    <n v="443"/>
    <s v="CRH"/>
    <s v="Building Materials, Glass"/>
    <x v="14"/>
    <s v="Ireland"/>
    <s v="Europe"/>
    <s v="$35,441.5"/>
    <s v="$3,932.5"/>
    <n v="-2E-3"/>
    <s v="$41,312.8"/>
    <n v="13265"/>
    <n v="5"/>
    <s v="N"/>
    <m/>
    <m/>
    <s v="Y"/>
    <s v="Y"/>
    <s v="Targets set"/>
    <s v="1.5°C "/>
    <n v="2030"/>
    <s v=""/>
    <s v=""/>
    <m/>
    <s v=""/>
    <s v=""/>
    <m/>
    <m/>
    <s v="Net zero"/>
    <s v="Net Zero"/>
    <s v=""/>
    <s v="N"/>
    <s v="Yes"/>
    <s v="Yes"/>
    <s v="Yes"/>
    <s v="1,2,3"/>
    <s v=""/>
    <m/>
    <m/>
    <m/>
    <s v="C,V"/>
    <s v="Y"/>
    <s v="1,2,3"/>
    <s v="Our ambition is to be_x000a_carbon neutral along the_x000a_cement and concrete_x000a_value chain by 2050."/>
    <n v="2050"/>
    <m/>
    <m/>
    <s v="Not Specified"/>
    <s v="Yes (CCS-based removals e.g. BECCS, DACCS)"/>
    <s v="No"/>
    <s v="N"/>
    <s v=""/>
    <s v=""/>
    <m/>
    <m/>
    <m/>
    <m/>
    <m/>
    <n v="0"/>
    <n v="0"/>
    <n v="0"/>
    <n v="0"/>
    <n v="0"/>
    <n v="1"/>
    <n v="0"/>
    <n v="1"/>
    <n v="0"/>
    <n v="0"/>
    <n v="0"/>
    <n v="0"/>
    <n v="0"/>
    <n v="1"/>
    <n v="0"/>
    <n v="0"/>
    <n v="0"/>
    <n v="0"/>
    <n v="0"/>
    <n v="0"/>
    <n v="1"/>
    <n v="1"/>
    <n v="0"/>
    <n v="0"/>
    <n v="0"/>
    <n v="0"/>
    <n v="1"/>
    <n v="0"/>
    <n v="1"/>
  </r>
  <r>
    <n v="458"/>
    <n v="453"/>
    <s v="Lennar"/>
    <s v="Homebuilders"/>
    <x v="8"/>
    <s v="U.S."/>
    <s v="North America"/>
    <s v="$35,164.1"/>
    <s v="$316.5"/>
    <n v="-2.3E-2"/>
    <s v="$12,607.3"/>
    <n v="35505"/>
    <n v="5"/>
    <s v="N"/>
    <m/>
    <m/>
    <s v="N"/>
    <s v="N"/>
    <s v=""/>
    <s v=""/>
    <m/>
    <s v=""/>
    <s v=""/>
    <m/>
    <s v=""/>
    <s v=""/>
    <m/>
    <m/>
    <s v="No target"/>
    <s v="No Target"/>
    <s v=""/>
    <s v="N"/>
    <s v="Not Specified"/>
    <s v="Not Specified"/>
    <s v="Not Specified"/>
    <s v=""/>
    <s v=""/>
    <m/>
    <m/>
    <m/>
    <s v=""/>
    <s v="N"/>
    <s v=""/>
    <s v=""/>
    <m/>
    <m/>
    <m/>
    <s v="Not Specified"/>
    <s v="Not Specified"/>
    <s v="No"/>
    <s v="N"/>
    <s v=""/>
    <s v=""/>
    <m/>
    <m/>
    <m/>
    <m/>
    <m/>
    <n v="0"/>
    <n v="0"/>
    <n v="0"/>
    <n v="0"/>
    <n v="0"/>
    <n v="0"/>
    <n v="0"/>
    <n v="0"/>
    <n v="0"/>
    <n v="0"/>
    <n v="0"/>
    <n v="0"/>
    <n v="0"/>
    <n v="0"/>
    <n v="0"/>
    <n v="0"/>
    <n v="0"/>
    <n v="0"/>
    <n v="0"/>
    <n v="0"/>
    <n v="0"/>
    <n v="0"/>
    <n v="0"/>
    <n v="0"/>
    <n v="0"/>
    <n v="0"/>
    <n v="0"/>
    <n v="0"/>
    <n v="1"/>
  </r>
  <r>
    <n v="459"/>
    <n v="417"/>
    <s v="Guangzhou Pharmaceutical Holdings"/>
    <s v="Pharmaceuticals"/>
    <x v="4"/>
    <s v="China"/>
    <s v="Asia"/>
    <s v="$35,128.6"/>
    <s v="$-4,563.5"/>
    <n v="0"/>
    <s v="$141,909.9"/>
    <n v="22794"/>
    <n v="8"/>
    <s v="N"/>
    <m/>
    <m/>
    <s v="N"/>
    <s v="N"/>
    <s v=""/>
    <s v=""/>
    <m/>
    <s v=""/>
    <s v=""/>
    <m/>
    <s v=""/>
    <s v=""/>
    <m/>
    <m/>
    <s v="Emissions reduction target"/>
    <s v="Other Emission Reduction"/>
    <s v=""/>
    <s v="N"/>
    <s v="Yes"/>
    <s v="Yes"/>
    <s v="Partial"/>
    <s v="1,2"/>
    <s v=""/>
    <m/>
    <m/>
    <m/>
    <s v=""/>
    <s v="N"/>
    <s v=""/>
    <s v=""/>
    <m/>
    <m/>
    <m/>
    <s v=""/>
    <s v="Not Specified"/>
    <s v="No"/>
    <s v="Y"/>
    <s v="Taking 2023 as the benchmark year, we promise, by 2023, to achieve a 20% reduction in the density of greenhouse gas emissions (p. 47, FY2023 ESG report). _x000a_Pledge to achieve a 20% reduction in the density of greenhouse gas emissions by 2030 compare to a 2023 (p. 48, FY2024 ESG report). "/>
    <n v="2030"/>
    <m/>
    <m/>
    <m/>
    <m/>
    <m/>
    <n v="0"/>
    <n v="0"/>
    <n v="0"/>
    <n v="0"/>
    <n v="0"/>
    <n v="0"/>
    <n v="0"/>
    <n v="0"/>
    <n v="0"/>
    <n v="0"/>
    <n v="0"/>
    <n v="0"/>
    <n v="0"/>
    <n v="0"/>
    <n v="0"/>
    <n v="0"/>
    <n v="0"/>
    <n v="0"/>
    <n v="0"/>
    <n v="0"/>
    <n v="0"/>
    <n v="0"/>
    <n v="0"/>
    <n v="1"/>
    <n v="0"/>
    <n v="0"/>
    <n v="0"/>
    <n v="0"/>
    <n v="0"/>
  </r>
  <r>
    <n v="460"/>
    <e v="#N/A"/>
    <s v="Country Garden Holdings"/>
    <s v="Real estate"/>
    <x v="16"/>
    <s v="China"/>
    <s v="Asia"/>
    <s v="$35,058.2"/>
    <s v="$525.8"/>
    <n v="4.2000000000000003E-2"/>
    <s v="$20,574.9"/>
    <n v="98202"/>
    <n v="13"/>
    <s v="N"/>
    <m/>
    <m/>
    <s v="N"/>
    <s v="N"/>
    <s v=""/>
    <s v=""/>
    <m/>
    <s v=""/>
    <s v=""/>
    <m/>
    <s v=""/>
    <s v=""/>
    <m/>
    <m/>
    <s v="No target"/>
    <s v="No Target"/>
    <s v="G"/>
    <s v="N"/>
    <s v="Yes"/>
    <s v="Yes"/>
    <m/>
    <s v="1,2"/>
    <s v="committed to national peak and neutrality targets"/>
    <n v="2060"/>
    <s v="https://www.sohu.com/a/675767707_116062"/>
    <m/>
    <s v=""/>
    <s v="N"/>
    <s v=""/>
    <s v=""/>
    <m/>
    <m/>
    <m/>
    <s v="Not Specified"/>
    <s v="Not Specified"/>
    <s v="No"/>
    <s v="N"/>
    <s v=""/>
    <s v=""/>
    <m/>
    <m/>
    <m/>
    <m/>
    <m/>
    <n v="0"/>
    <n v="0"/>
    <n v="0"/>
    <n v="0"/>
    <n v="0"/>
    <n v="0"/>
    <n v="0"/>
    <n v="0"/>
    <n v="0"/>
    <n v="0"/>
    <n v="0"/>
    <n v="0"/>
    <n v="0"/>
    <n v="0"/>
    <n v="0"/>
    <n v="0"/>
    <n v="0"/>
    <n v="0"/>
    <n v="0"/>
    <n v="0"/>
    <n v="0"/>
    <n v="0"/>
    <n v="0"/>
    <n v="0"/>
    <n v="0"/>
    <n v="0"/>
    <n v="0"/>
    <n v="0"/>
    <n v="1"/>
  </r>
  <r>
    <n v="461"/>
    <n v="375"/>
    <s v="Pegatron"/>
    <s v="Electronics, Electrical Equip."/>
    <x v="5"/>
    <s v="Taiwan"/>
    <s v="Asia"/>
    <s v="$34,935"/>
    <s v="$1,552"/>
    <n v="0"/>
    <s v="$51,485"/>
    <n v="76800"/>
    <n v="1"/>
    <s v="N"/>
    <m/>
    <m/>
    <s v="Y"/>
    <s v="Y"/>
    <s v="Targets set"/>
    <s v="1.5°C "/>
    <n v="2030"/>
    <s v="Targets set"/>
    <s v="1.5°C "/>
    <n v="2050"/>
    <s v="Y"/>
    <s v="Targets set"/>
    <n v="2050"/>
    <m/>
    <s v="Net zero"/>
    <s v="Net Zero"/>
    <s v=""/>
    <s v="N"/>
    <s v="Yes"/>
    <s v="Yes"/>
    <s v="Yes"/>
    <s v="1,2,3"/>
    <s v=""/>
    <m/>
    <m/>
    <m/>
    <s v="C,V"/>
    <s v="Y"/>
    <s v="1,2,3"/>
    <s v="achieve an absolute reduction of 42% in greenhouse gas emissions in Scope 1, Scope 2 and Scope 3 category 1a (purchases of production-related goods and services)_x000a_by 2030 compared to 2021, and achieve net zero emissions by 2050. "/>
    <n v="2050"/>
    <m/>
    <m/>
    <s v="Not Specified"/>
    <s v="Not Specified"/>
    <s v="No"/>
    <s v="N"/>
    <s v=""/>
    <s v=""/>
    <m/>
    <m/>
    <m/>
    <m/>
    <m/>
    <n v="0"/>
    <n v="0"/>
    <n v="0"/>
    <n v="0"/>
    <n v="0"/>
    <n v="1"/>
    <n v="0"/>
    <n v="1"/>
    <n v="0"/>
    <n v="0"/>
    <n v="1"/>
    <n v="0"/>
    <n v="0"/>
    <n v="1"/>
    <n v="0"/>
    <n v="0"/>
    <n v="0"/>
    <n v="0"/>
    <n v="0"/>
    <n v="0"/>
    <n v="1"/>
    <n v="1"/>
    <n v="0"/>
    <n v="0"/>
    <n v="0"/>
    <n v="0"/>
    <n v="1"/>
    <n v="0"/>
    <n v="1"/>
  </r>
  <r>
    <n v="462"/>
    <e v="#N/A"/>
    <s v="GE Vernova"/>
    <s v="Energy"/>
    <x v="1"/>
    <s v="U.S."/>
    <s v="North America"/>
    <s v="$34,916.8"/>
    <s v="$79.9"/>
    <n v="-0.90900000000000003"/>
    <s v="$15,690.5"/>
    <n v="3201"/>
    <n v="13"/>
    <s v="N"/>
    <m/>
    <m/>
    <s v="N"/>
    <s v="N"/>
    <s v=""/>
    <s v=""/>
    <m/>
    <s v=""/>
    <s v=""/>
    <m/>
    <s v=""/>
    <s v=""/>
    <m/>
    <m/>
    <s v="Net zero"/>
    <s v="Net Zero"/>
    <s v=""/>
    <s v="N"/>
    <s v="Yes"/>
    <s v="Yes"/>
    <s v="Yes"/>
    <s v="1,2,3"/>
    <s v=""/>
    <m/>
    <m/>
    <m/>
    <s v="C,V"/>
    <s v="Y"/>
    <s v="1,2,3"/>
    <s v="&quot;GE previously announced an ambition to be a carbon neutral company for its operations by 2030, and net zero for emissions associated with the use of its sold products by 2050. GE Vernova adopts this ambition as our own. A priority for this ambition must be reducing Scope 3 emissions from the use of our sold products, where we have the largest impact, helping to decarbonize power production on a global scale.&quot; (P.48, Sustainability Report 2024)"/>
    <n v="2050"/>
    <m/>
    <m/>
    <s v="Yes"/>
    <s v="Yes (CCS-based removals e.g. BECCS, DACCS)"/>
    <s v="No"/>
    <s v="N"/>
    <s v=""/>
    <s v=""/>
    <m/>
    <m/>
    <m/>
    <m/>
    <m/>
    <n v="0"/>
    <n v="0"/>
    <n v="0"/>
    <n v="0"/>
    <n v="0"/>
    <n v="0"/>
    <n v="0"/>
    <n v="0"/>
    <n v="0"/>
    <n v="0"/>
    <n v="0"/>
    <n v="0"/>
    <n v="0"/>
    <n v="1"/>
    <n v="0"/>
    <n v="0"/>
    <n v="0"/>
    <n v="0"/>
    <n v="0"/>
    <n v="0"/>
    <n v="1"/>
    <n v="1"/>
    <n v="0"/>
    <n v="0"/>
    <n v="0"/>
    <n v="1"/>
    <n v="1"/>
    <n v="0"/>
    <n v="0"/>
  </r>
  <r>
    <n v="463"/>
    <n v="405"/>
    <s v="GS Caltex"/>
    <s v="Petroleum Refining"/>
    <x v="3"/>
    <s v="South Korea"/>
    <s v="Asia"/>
    <s v="$34,849.2"/>
    <s v="$6,036.7"/>
    <n v="0.129"/>
    <s v="$309,272.8"/>
    <n v="129177"/>
    <n v="1"/>
    <s v="N"/>
    <m/>
    <m/>
    <s v="N"/>
    <s v="N"/>
    <s v=""/>
    <s v=""/>
    <m/>
    <s v=""/>
    <s v=""/>
    <m/>
    <s v=""/>
    <s v=""/>
    <m/>
    <m/>
    <s v="Carbon neutral(ity)"/>
    <s v="Carbon Neutral"/>
    <s v="C"/>
    <s v="Y"/>
    <s v="Yes"/>
    <s v="Yes"/>
    <s v="Not Specified"/>
    <s v="1,2"/>
    <s v="GS Caltex is seeking ways to reduce GHG emissions throughout its business value chain to contribute to the national goal of achieving carbon neutrality by 2050."/>
    <n v="2050"/>
    <m/>
    <m/>
    <s v=""/>
    <s v="N"/>
    <s v=""/>
    <s v=""/>
    <m/>
    <m/>
    <m/>
    <s v="Not Specified"/>
    <s v="Yes (CCS-based removals e.g. BECCS, DACCS)"/>
    <s v="No"/>
    <s v="N"/>
    <s v=""/>
    <s v=""/>
    <m/>
    <m/>
    <m/>
    <m/>
    <m/>
    <n v="0"/>
    <n v="0"/>
    <n v="0"/>
    <n v="0"/>
    <n v="0"/>
    <n v="0"/>
    <n v="0"/>
    <n v="0"/>
    <n v="0"/>
    <n v="0"/>
    <n v="0"/>
    <n v="0"/>
    <n v="0"/>
    <n v="0"/>
    <n v="0"/>
    <n v="0"/>
    <n v="1"/>
    <n v="1"/>
    <n v="0"/>
    <n v="0"/>
    <n v="0"/>
    <n v="0"/>
    <n v="0"/>
    <n v="0"/>
    <n v="0"/>
    <n v="0"/>
    <n v="1"/>
    <n v="0"/>
    <n v="1"/>
  </r>
  <r>
    <n v="464"/>
    <e v="#N/A"/>
    <s v="ICICI Bank"/>
    <s v="Banks: Commercial and Savings"/>
    <x v="6"/>
    <s v="India"/>
    <s v="Asia"/>
    <s v="$34,762.6"/>
    <s v="$32.6"/>
    <n v="1.242"/>
    <s v="$30,879.3"/>
    <n v="26149"/>
    <n v="1"/>
    <s v="N"/>
    <m/>
    <m/>
    <s v="N"/>
    <s v="N"/>
    <s v=""/>
    <s v=""/>
    <m/>
    <s v=""/>
    <s v=""/>
    <m/>
    <s v=""/>
    <s v=""/>
    <m/>
    <m/>
    <s v="Carbon neutral(ity)"/>
    <s v="Carbon Neutral"/>
    <s v="C"/>
    <s v="Y"/>
    <s v="Yes"/>
    <s v="Yes"/>
    <s v="Partial"/>
    <s v="1,2"/>
    <s v="The entity has declared its goal to achieve net zero target covering scope 1 and 2 emissions by the year 2032. _x000a_Source: https://web.archive.org/web/20250704060255/https://www.icicibank.com/content/dam/icicibank/managed-assets/docs/investor/annual-reports/2024/icici-bank-esg-report-2023-24.pdf"/>
    <n v="2032"/>
    <m/>
    <m/>
    <s v=""/>
    <s v="N"/>
    <s v=""/>
    <s v=""/>
    <m/>
    <m/>
    <m/>
    <s v="Not Specified"/>
    <s v="Not Specified"/>
    <s v="No"/>
    <s v="N"/>
    <s v=""/>
    <s v=""/>
    <m/>
    <m/>
    <m/>
    <m/>
    <m/>
    <n v="0"/>
    <n v="0"/>
    <n v="0"/>
    <n v="0"/>
    <n v="0"/>
    <n v="0"/>
    <n v="0"/>
    <n v="0"/>
    <n v="0"/>
    <n v="0"/>
    <n v="0"/>
    <n v="0"/>
    <n v="0"/>
    <n v="0"/>
    <n v="0"/>
    <n v="0"/>
    <n v="1"/>
    <n v="1"/>
    <n v="0"/>
    <n v="0"/>
    <n v="0"/>
    <n v="0"/>
    <n v="0"/>
    <n v="0"/>
    <n v="0"/>
    <n v="0"/>
    <n v="1"/>
    <n v="0"/>
    <n v="1"/>
  </r>
  <r>
    <n v="465"/>
    <e v="#N/A"/>
    <s v="Shandong Gold Group"/>
    <s v="Metals"/>
    <x v="2"/>
    <s v="China"/>
    <s v="Asia"/>
    <s v="$34,714"/>
    <s v="$2,954.5"/>
    <n v="2.9000000000000001E-2"/>
    <s v="$45,355.2"/>
    <n v="74378"/>
    <n v="24"/>
    <s v="N"/>
    <m/>
    <m/>
    <s v="N"/>
    <s v="N"/>
    <s v=""/>
    <s v=""/>
    <m/>
    <s v=""/>
    <s v=""/>
    <m/>
    <s v=""/>
    <s v=""/>
    <m/>
    <m/>
    <s v="No target"/>
    <s v="No Target"/>
    <s v=""/>
    <s v="N"/>
    <s v="Not Specified"/>
    <s v="Not Specified"/>
    <s v="Not Specified"/>
    <s v=""/>
    <s v=""/>
    <m/>
    <s v="https://finance.sina.com.cn/stock/relnews/cn/2025-10-27/doc-infvixhi9633087.shtml"/>
    <s v="no usefull information"/>
    <s v=""/>
    <s v="N"/>
    <s v=""/>
    <s v=""/>
    <m/>
    <m/>
    <m/>
    <s v="Not Specified"/>
    <s v="Not Specified"/>
    <s v="No"/>
    <s v="N"/>
    <s v=""/>
    <s v=""/>
    <m/>
    <m/>
    <m/>
    <m/>
    <m/>
    <n v="0"/>
    <n v="0"/>
    <n v="0"/>
    <n v="0"/>
    <n v="0"/>
    <n v="0"/>
    <n v="0"/>
    <n v="0"/>
    <n v="0"/>
    <n v="0"/>
    <n v="0"/>
    <n v="0"/>
    <n v="0"/>
    <n v="0"/>
    <n v="0"/>
    <n v="0"/>
    <n v="0"/>
    <n v="0"/>
    <n v="0"/>
    <n v="0"/>
    <n v="0"/>
    <n v="0"/>
    <n v="0"/>
    <n v="0"/>
    <n v="0"/>
    <n v="0"/>
    <n v="0"/>
    <n v="0"/>
    <n v="1"/>
  </r>
  <r>
    <n v="466"/>
    <e v="#N/A"/>
    <s v="International Airlines Group"/>
    <s v="Airlines"/>
    <x v="12"/>
    <s v="U.K."/>
    <s v="Europe"/>
    <s v="$34,513.9"/>
    <s v="$207.1"/>
    <n v="-7.1999999999999995E-2"/>
    <s v="$23,254.3"/>
    <n v="38358"/>
    <n v="4"/>
    <s v="N"/>
    <m/>
    <m/>
    <s v="N"/>
    <s v="N"/>
    <s v=""/>
    <s v=""/>
    <m/>
    <s v=""/>
    <s v=""/>
    <m/>
    <s v=""/>
    <s v=""/>
    <m/>
    <m/>
    <s v="Net zero"/>
    <s v="Net Zero"/>
    <s v=""/>
    <s v="N"/>
    <s v="Yes"/>
    <s v="Yes"/>
    <s v="Yes"/>
    <s v="1,2,3"/>
    <s v=""/>
    <m/>
    <m/>
    <m/>
    <s v="C,V"/>
    <s v="Y"/>
    <s v="1,2,3"/>
    <s v="Simple target text:_x000a_&quot;IAG was the first airline group in the world to commit to net zero emissions and has been publishing its latest roadmap to this goal every year since 2019.&quot;_x000a_Archived source: https://web.archive.org/web/20250714144521/https://www.iairgroup.com/sustainability/roadmap-2050/_x000a__x000a_In-depth breakdown:_x000a_&quot;IAG has a 20% reduction target for its net Scope 1 emissions by_x000a_2030 compared to 2019 levels and is working towards to net_x000a_zero emissions by 2050. Direct emissions associated with IAG‚Äôs_x000a_direct operations include emissions from jet fuel, diesel, petrol,_x000a_natural gas and halons. Sources of these emissions include_x000a_aircraft engines, boilers, auxiliary power units (APUs) and_x000a_ground vehicle engines. IAG‚Äôs target to reduce Scope 1_x000a_emissions includes reductions from the use of SAF in its gross_x000a_emissions calculation. The IAG Scope 1 net emission reduction_x000a_target equates to 21.6 million tCO2e by 2030, or 24.8 million_x000a_tCO2e in equivalent Scope 1 gross emissions._x000a_Indirect emissions associated with electricity use in ground_x000a_facilities like offices, lounges, data centres and hangars_x000a_represent less than 1% of total IAG emissions, and, therefore,_x000a_IAG does not set a near-term target for the reduction of these_x000a_emissions. IAG monitors the use of renewable electricity across_x000a_its operations, and we are committed to net zero Scope 2_x000a_emissions by 2050._x000a_In 2021 IAG was the first airline group worldwide to set a target_x000a_of net zero Scope 3 emissions by 2050. This was_x000a_complemented by a target of a 20% reduction in net Scope 3_x000a_emissions by 2030, compared to a 2019 baseline. These targets_x000a_will be delivered in collaboration with suppliers and other_x000a_stakeholders, by monitoring supplier sustainability performance,_x000a_engaging with suppliers on their sustainability plans,_x000a_embedding climate requirements into supplier contract clauses_x000a_and product specifications, and accounting for delivery of_x000a_existing supplier targets.&quot;_x000a__x000a_Archived source: https://web.archive.org/web/20250710155507/https://www.iairgroup.com/media/ikcleuni/consolidated-non-financial-information-statement-and-sustainability-information-2024.pdf _x000a_"/>
    <n v="2050"/>
    <m/>
    <m/>
    <s v="Yes"/>
    <s v="Yes (nature-based and CCS-based removals)"/>
    <s v="Yes"/>
    <s v="N"/>
    <s v=""/>
    <s v=""/>
    <m/>
    <m/>
    <m/>
    <m/>
    <m/>
    <n v="0"/>
    <n v="0"/>
    <n v="0"/>
    <n v="0"/>
    <n v="0"/>
    <n v="0"/>
    <n v="0"/>
    <n v="0"/>
    <n v="0"/>
    <n v="0"/>
    <n v="0"/>
    <n v="0"/>
    <n v="0"/>
    <n v="1"/>
    <n v="0"/>
    <n v="0"/>
    <n v="0"/>
    <n v="0"/>
    <n v="0"/>
    <n v="0"/>
    <n v="1"/>
    <n v="1"/>
    <n v="0"/>
    <n v="0"/>
    <n v="0"/>
    <n v="1"/>
    <n v="1"/>
    <n v="0"/>
    <n v="0"/>
  </r>
  <r>
    <n v="467"/>
    <n v="452"/>
    <s v="Shanghai Delong Steel Group"/>
    <s v="Metals"/>
    <x v="2"/>
    <s v="China"/>
    <s v="Asia"/>
    <s v="$34,440"/>
    <s v="$5,889"/>
    <n v="5.6000000000000001E-2"/>
    <s v="$560,038"/>
    <n v="54435"/>
    <n v="2"/>
    <s v="N"/>
    <m/>
    <m/>
    <s v="N"/>
    <s v="N"/>
    <s v=""/>
    <s v=""/>
    <m/>
    <s v=""/>
    <s v=""/>
    <m/>
    <s v=""/>
    <s v=""/>
    <m/>
    <m/>
    <s v=""/>
    <s v=""/>
    <s v=""/>
    <s v="N"/>
    <s v=""/>
    <s v=""/>
    <s v=""/>
    <s v=""/>
    <s v=""/>
    <m/>
    <s v="https://www.shanghaidelong.com/content.html?id=189&amp;menuid=122"/>
    <s v="no useful information "/>
    <s v=""/>
    <s v="N"/>
    <s v=""/>
    <s v=""/>
    <m/>
    <m/>
    <m/>
    <s v=""/>
    <s v=""/>
    <s v=""/>
    <s v="N"/>
    <s v=""/>
    <s v=""/>
    <m/>
    <m/>
    <m/>
    <m/>
    <m/>
    <n v="0"/>
    <n v="0"/>
    <n v="0"/>
    <n v="0"/>
    <n v="0"/>
    <n v="0"/>
    <n v="0"/>
    <n v="0"/>
    <n v="0"/>
    <n v="0"/>
    <n v="0"/>
    <n v="0"/>
    <n v="0"/>
    <n v="0"/>
    <n v="0"/>
    <n v="0"/>
    <n v="0"/>
    <n v="0"/>
    <n v="0"/>
    <n v="0"/>
    <n v="0"/>
    <n v="0"/>
    <n v="0"/>
    <n v="0"/>
    <n v="0"/>
    <n v="0"/>
    <n v="0"/>
    <n v="0"/>
    <n v="0"/>
  </r>
  <r>
    <n v="468"/>
    <e v="#N/A"/>
    <s v="PNC Financial Services Group"/>
    <s v="Superregional Banks"/>
    <x v="6"/>
    <s v="U.S."/>
    <s v="North America"/>
    <s v="$34,437.3"/>
    <s v="$1,118"/>
    <n v="-0.22700000000000001"/>
    <s v="$110,153.8"/>
    <n v="51435"/>
    <n v="3"/>
    <s v="N"/>
    <m/>
    <m/>
    <s v="N"/>
    <s v="N"/>
    <s v=""/>
    <s v=""/>
    <m/>
    <s v=""/>
    <s v=""/>
    <m/>
    <s v=""/>
    <s v=""/>
    <m/>
    <m/>
    <s v="Emissions reduction target"/>
    <s v="Other Emission Reduction"/>
    <s v=""/>
    <s v="N"/>
    <s v="Yes"/>
    <s v="Yes"/>
    <s v="No"/>
    <s v="1,2"/>
    <s v=""/>
    <m/>
    <m/>
    <m/>
    <s v=""/>
    <s v="N"/>
    <s v=""/>
    <s v=""/>
    <m/>
    <m/>
    <m/>
    <s v="No"/>
    <s v="Not Specified"/>
    <s v="No"/>
    <s v="Y"/>
    <s v="80% Carbon Emissions Reduction (Scopes 1 &amp; 2) from 2022 baseline by 2030 To achieve this goal, PNC is:_x000a_‚Ä¢ Reducing energy and carbon emissions through energy efficiency projects, real estate optimization and electrification, without reliance on the purchase of carbon offsets_x000a_‚Ä¢ Executing renewable energy power purchase agreements, installing on-site solar and buying certified renewable energy credits. We remain on track to meet our goal of 100 percent purchased renewable electricity by 2025_x000a__x000a_Target Emissions (Scopes 1-2 Market-Based) = Baseline (2022) = 117,060; 80% carbon emissions reduction (Scopes 1 &amp; 2) by 2030_x000a_"/>
    <n v="2030"/>
    <m/>
    <m/>
    <m/>
    <m/>
    <m/>
    <n v="0"/>
    <n v="0"/>
    <n v="0"/>
    <n v="0"/>
    <n v="0"/>
    <n v="0"/>
    <n v="0"/>
    <n v="0"/>
    <n v="0"/>
    <n v="0"/>
    <n v="0"/>
    <n v="0"/>
    <n v="0"/>
    <n v="0"/>
    <n v="0"/>
    <n v="0"/>
    <n v="0"/>
    <n v="0"/>
    <n v="0"/>
    <n v="0"/>
    <n v="0"/>
    <n v="0"/>
    <n v="0"/>
    <n v="1"/>
    <n v="0"/>
    <n v="0"/>
    <n v="0"/>
    <n v="1"/>
    <n v="0"/>
  </r>
  <r>
    <n v="469"/>
    <e v="#N/A"/>
    <s v="Perusahaan Listrik Negara"/>
    <s v="Utilities"/>
    <x v="1"/>
    <s v="Indonesia"/>
    <s v="Asia"/>
    <s v="$34,257.9"/>
    <s v="$5,191.2"/>
    <n v="0.106"/>
    <s v="$45,739.7"/>
    <n v="121223"/>
    <n v="6"/>
    <s v="N"/>
    <m/>
    <m/>
    <s v="N"/>
    <s v="N"/>
    <s v=""/>
    <s v=""/>
    <m/>
    <s v=""/>
    <s v=""/>
    <m/>
    <s v=""/>
    <s v=""/>
    <m/>
    <m/>
    <s v=""/>
    <s v=""/>
    <s v=""/>
    <s v="N"/>
    <s v=""/>
    <s v=""/>
    <s v=""/>
    <s v=""/>
    <s v=""/>
    <m/>
    <m/>
    <m/>
    <s v=""/>
    <s v="Y"/>
    <m/>
    <s v="At COP 26, PLN has announced its commitment to achieve Net Zero Emissions by 2060. PLN will focus on expanding power capacity using clean energy to support Indonesia’s economic and power demand growth. Under Net Zero Emission scenarios, emissions will peak in 2030 and then gradually decline until they reach Net Zero by 2060. This will reduce 1,057 million ton of greenhouse gas emission in 2060, compared to business as usual scenario."/>
    <n v="2060"/>
    <s v="https://web.pln.co.id/en/sustainability/climate-change-management"/>
    <m/>
    <s v="Yes"/>
    <s v="Y"/>
    <s v=""/>
    <s v="N"/>
    <s v=""/>
    <s v=""/>
    <m/>
    <m/>
    <m/>
    <m/>
    <m/>
    <n v="0"/>
    <n v="0"/>
    <n v="0"/>
    <n v="0"/>
    <n v="0"/>
    <n v="0"/>
    <n v="0"/>
    <n v="0"/>
    <n v="0"/>
    <n v="0"/>
    <n v="0"/>
    <n v="0"/>
    <n v="0"/>
    <n v="1"/>
    <n v="0"/>
    <n v="0"/>
    <n v="0"/>
    <n v="0"/>
    <n v="0"/>
    <n v="0"/>
    <n v="1"/>
    <n v="1"/>
    <n v="0"/>
    <n v="0"/>
    <n v="0"/>
    <n v="1"/>
    <n v="1"/>
    <n v="0"/>
    <n v="0"/>
  </r>
  <r>
    <n v="470"/>
    <n v="492"/>
    <s v="Emirates Group"/>
    <s v="Airlines"/>
    <x v="12"/>
    <s v="UAE"/>
    <s v="Middle East"/>
    <s v="$34,238.5"/>
    <s v="$188.6"/>
    <n v="0.35799999999999998"/>
    <s v="$27,206.1"/>
    <n v="59157"/>
    <n v="5"/>
    <s v="N"/>
    <m/>
    <m/>
    <s v="N"/>
    <s v="N"/>
    <s v=""/>
    <s v=""/>
    <m/>
    <s v=""/>
    <s v=""/>
    <m/>
    <s v=""/>
    <s v=""/>
    <m/>
    <m/>
    <s v=""/>
    <s v=""/>
    <s v=""/>
    <s v="N"/>
    <s v=""/>
    <s v=""/>
    <s v=""/>
    <s v=""/>
    <s v=""/>
    <m/>
    <s v="https://www.emirates.com/uk/english/about-us/our-planet"/>
    <m/>
    <s v=""/>
    <s v="N"/>
    <s v=""/>
    <s v=""/>
    <m/>
    <s v="https://www.emirates.com/english/about-us/our-planet/environmental-policy/"/>
    <s v="no useful information "/>
    <s v=""/>
    <s v=""/>
    <s v=""/>
    <s v="N"/>
    <s v=""/>
    <s v=""/>
    <m/>
    <m/>
    <m/>
    <m/>
    <m/>
    <n v="0"/>
    <n v="0"/>
    <n v="0"/>
    <n v="0"/>
    <n v="0"/>
    <n v="0"/>
    <n v="0"/>
    <n v="0"/>
    <n v="0"/>
    <n v="0"/>
    <n v="0"/>
    <n v="0"/>
    <n v="0"/>
    <n v="0"/>
    <n v="0"/>
    <n v="0"/>
    <n v="0"/>
    <n v="0"/>
    <n v="0"/>
    <n v="0"/>
    <n v="0"/>
    <n v="0"/>
    <n v="0"/>
    <n v="0"/>
    <n v="0"/>
    <n v="0"/>
    <n v="0"/>
    <n v="0"/>
    <n v="0"/>
  </r>
  <r>
    <n v="471"/>
    <n v="458"/>
    <s v="Beijing Jianlong Heavy Industry Group"/>
    <s v="Metals"/>
    <x v="2"/>
    <s v="China"/>
    <s v="Asia"/>
    <s v="$34,102"/>
    <s v="$3,946"/>
    <n v="4.3689999999999998"/>
    <s v="$31,540"/>
    <n v="69600"/>
    <n v="2"/>
    <s v="N"/>
    <m/>
    <m/>
    <s v="N"/>
    <s v="N"/>
    <s v=""/>
    <s v=""/>
    <m/>
    <s v=""/>
    <s v=""/>
    <m/>
    <s v=""/>
    <s v=""/>
    <m/>
    <m/>
    <s v=""/>
    <s v=""/>
    <s v="G"/>
    <s v="N"/>
    <s v="Yes"/>
    <s v="Yes"/>
    <s v=""/>
    <s v="1,2"/>
    <s v="committed to national peak and neutrality "/>
    <n v="2060"/>
    <s v="https://global.chinadaily.com.cn/a/202205/06/WS62748aa8a310fd2b29e5b030.html"/>
    <m/>
    <s v=""/>
    <s v="N"/>
    <s v=""/>
    <s v=""/>
    <m/>
    <m/>
    <m/>
    <s v=""/>
    <s v=""/>
    <s v=""/>
    <s v="N"/>
    <s v=""/>
    <s v=""/>
    <m/>
    <m/>
    <m/>
    <m/>
    <m/>
    <n v="0"/>
    <n v="0"/>
    <n v="0"/>
    <n v="0"/>
    <n v="0"/>
    <n v="0"/>
    <n v="0"/>
    <n v="0"/>
    <n v="0"/>
    <n v="0"/>
    <n v="0"/>
    <n v="0"/>
    <n v="0"/>
    <n v="0"/>
    <n v="0"/>
    <n v="0"/>
    <n v="0"/>
    <n v="0"/>
    <n v="0"/>
    <n v="0"/>
    <n v="0"/>
    <n v="0"/>
    <n v="0"/>
    <n v="0"/>
    <n v="0"/>
    <n v="0"/>
    <n v="0"/>
    <n v="0"/>
    <n v="0"/>
  </r>
  <r>
    <n v="472"/>
    <n v="459"/>
    <s v="Cummins"/>
    <s v="Industrial Machinery"/>
    <x v="14"/>
    <s v="U.S."/>
    <s v="North America"/>
    <s v="$34,057.9"/>
    <s v="$2,206.1"/>
    <n v="2.4E-2"/>
    <s v="$76,754.8"/>
    <n v="139163"/>
    <n v="6"/>
    <s v="N"/>
    <m/>
    <m/>
    <s v="Y"/>
    <s v="Y"/>
    <s v="Targets set"/>
    <s v="1.5°C "/>
    <n v="2030"/>
    <s v=""/>
    <s v=""/>
    <m/>
    <s v=""/>
    <s v=""/>
    <m/>
    <m/>
    <s v="Net zero"/>
    <s v="Net Zero"/>
    <s v=""/>
    <s v="N"/>
    <s v="Yes"/>
    <s v="Yes"/>
    <s v="No"/>
    <s v="1,2"/>
    <s v=""/>
    <m/>
    <m/>
    <m/>
    <s v="C"/>
    <s v="Y"/>
    <s v="1,2"/>
    <s v="Achieving net-zero emissions across Cummins‚Äô facilities and operations by 2050"/>
    <n v="2050"/>
    <m/>
    <m/>
    <s v="Not Specified"/>
    <s v="No"/>
    <s v="No"/>
    <s v="N"/>
    <s v=""/>
    <s v=""/>
    <m/>
    <m/>
    <m/>
    <m/>
    <m/>
    <n v="0"/>
    <n v="0"/>
    <n v="0"/>
    <n v="0"/>
    <n v="0"/>
    <n v="1"/>
    <n v="0"/>
    <n v="1"/>
    <n v="0"/>
    <n v="0"/>
    <n v="0"/>
    <n v="0"/>
    <n v="0"/>
    <n v="1"/>
    <n v="0"/>
    <n v="0"/>
    <n v="0"/>
    <n v="0"/>
    <n v="0"/>
    <n v="0"/>
    <n v="1"/>
    <n v="1"/>
    <n v="0"/>
    <n v="0"/>
    <n v="0"/>
    <n v="0"/>
    <n v="1"/>
    <n v="0"/>
    <n v="1"/>
  </r>
  <r>
    <n v="473"/>
    <n v="437"/>
    <s v="China National Coal Group"/>
    <s v="Mining, Crude-Oil Production"/>
    <x v="2"/>
    <s v="China"/>
    <s v="Asia"/>
    <s v="$34,020.8"/>
    <s v="$342.8"/>
    <n v="-0.66100000000000003"/>
    <s v="$37,435.3"/>
    <n v="80730"/>
    <n v="26"/>
    <s v="N"/>
    <m/>
    <m/>
    <s v="N"/>
    <s v="N"/>
    <s v=""/>
    <s v=""/>
    <m/>
    <s v=""/>
    <s v=""/>
    <m/>
    <s v=""/>
    <s v=""/>
    <m/>
    <m/>
    <s v=""/>
    <s v=""/>
    <s v=""/>
    <s v="N"/>
    <s v="Yes"/>
    <s v="Yes"/>
    <m/>
    <s v="1,2"/>
    <s v="The Company actively explored the optimal path to peak carbon emissions and advancing its carbon peaking initiatives in an orderly manner. Based on its business operations, the Company steadily reduced carbon emission intensity through energy efficiency improvements, green energy substitution, and industrial optimization, aiming to achieve peak carbon emissions before 2030 and striving for carbon neutrality before 2060. The Board of Directors provided full oversight of the Company's progress toward its climate targets, while responsible departments leverage the carbon emission management system to enhance monitoring and management, strengthen the data foundation for the &quot;dual carbon&quot; goals, and foster a solid foundation for green development."/>
    <n v="2060"/>
    <s v="https://www.hkexnews.hk/listedco/listconews/sehk/2025/0415/2025041501111.pdf?utmChina%20National%20Coal%20Group"/>
    <m/>
    <s v=""/>
    <s v="N"/>
    <s v=""/>
    <s v=""/>
    <m/>
    <m/>
    <m/>
    <s v=""/>
    <s v=""/>
    <s v=""/>
    <s v="N"/>
    <s v=""/>
    <s v=""/>
    <m/>
    <m/>
    <m/>
    <m/>
    <s v="https://www.hkexnews.hk/listedco/listconews/sehk/2025/0415/2025041501111.pdf?utmChina%20National%20Coal%20Group_source=chatgpt.com"/>
    <n v="0"/>
    <n v="0"/>
    <n v="0"/>
    <n v="0"/>
    <n v="0"/>
    <n v="0"/>
    <n v="0"/>
    <n v="0"/>
    <n v="0"/>
    <n v="0"/>
    <n v="0"/>
    <n v="0"/>
    <n v="0"/>
    <n v="0"/>
    <n v="0"/>
    <n v="0"/>
    <n v="0"/>
    <n v="0"/>
    <n v="0"/>
    <n v="0"/>
    <n v="0"/>
    <n v="0"/>
    <n v="0"/>
    <n v="0"/>
    <n v="0"/>
    <n v="0"/>
    <n v="0"/>
    <n v="0"/>
    <n v="0"/>
  </r>
  <r>
    <n v="474"/>
    <n v="496"/>
    <s v="Air France-KLM Group"/>
    <s v="Airlines"/>
    <x v="12"/>
    <s v="France"/>
    <s v="Europe"/>
    <s v="$33,996.7"/>
    <s v="$322.7"/>
    <n v="-0.71599999999999997"/>
    <s v="$326,031.2"/>
    <n v="42511"/>
    <n v="30"/>
    <s v="N"/>
    <m/>
    <m/>
    <s v="Y"/>
    <s v="Y"/>
    <s v="Targets set"/>
    <s v="Well-below 2¬∞C"/>
    <n v="2030"/>
    <s v=""/>
    <s v=""/>
    <m/>
    <s v=""/>
    <s v=""/>
    <m/>
    <m/>
    <s v="Net zero"/>
    <s v="Net Zero"/>
    <s v=""/>
    <s v="N"/>
    <s v="Yes"/>
    <s v="Yes"/>
    <s v="Yes"/>
    <s v="1,2,3"/>
    <s v=""/>
    <m/>
    <m/>
    <m/>
    <s v="C,V"/>
    <s v="Y"/>
    <s v="1,2,3"/>
    <s v="Air France ‚Äì KLM has a strong commitment towards sustainability, including reaching Net Zero carbon emissions in 2050 by activating, among others, levers on operations, fleet renewal and Sustainable Aviation Fuel."/>
    <n v="2050"/>
    <m/>
    <m/>
    <s v="Yes"/>
    <s v="Yes (unspecified)"/>
    <s v="No"/>
    <s v="N"/>
    <s v=""/>
    <s v=""/>
    <m/>
    <m/>
    <m/>
    <m/>
    <m/>
    <n v="0"/>
    <n v="0"/>
    <n v="0"/>
    <n v="0"/>
    <n v="0"/>
    <n v="1"/>
    <n v="0"/>
    <n v="1"/>
    <n v="0"/>
    <n v="0"/>
    <n v="0"/>
    <n v="0"/>
    <n v="0"/>
    <n v="1"/>
    <n v="0"/>
    <n v="0"/>
    <n v="0"/>
    <n v="0"/>
    <n v="0"/>
    <n v="0"/>
    <n v="1"/>
    <n v="1"/>
    <n v="0"/>
    <n v="0"/>
    <n v="0"/>
    <n v="1"/>
    <n v="1"/>
    <n v="0"/>
    <n v="0"/>
  </r>
  <r>
    <n v="475"/>
    <e v="#N/A"/>
    <s v="Sumitomo Life Insurance"/>
    <s v="Insurance: Life, Health (Mutual)"/>
    <x v="6"/>
    <s v="Japan"/>
    <s v="Asia"/>
    <s v="$33,663.8"/>
    <s v="$4,162"/>
    <n v="-9.5000000000000001E-2"/>
    <s v="$43,418.9"/>
    <n v="30100"/>
    <n v="5"/>
    <s v="N"/>
    <m/>
    <m/>
    <s v="N"/>
    <s v="N"/>
    <s v=""/>
    <s v=""/>
    <m/>
    <s v=""/>
    <s v=""/>
    <m/>
    <s v=""/>
    <s v=""/>
    <m/>
    <m/>
    <s v="Net zero"/>
    <s v="Net Zero"/>
    <s v=""/>
    <s v="N"/>
    <s v="Yes"/>
    <s v="Yes"/>
    <s v="Partial"/>
    <s v="1,2"/>
    <s v=""/>
    <m/>
    <m/>
    <m/>
    <s v="C"/>
    <s v="Y"/>
    <s v="1,2"/>
    <s v="One of the specific initiatives we are promoting is the reduction of greenhouse gas (GHG) emissions from our own business activities and our asset portfolio, aiming to achieve net zero GHG emissions by 2050, the target set by the Sumitomo Life Group. (page 5)"/>
    <n v="2050"/>
    <m/>
    <m/>
    <s v="Yes"/>
    <s v="Not Specified"/>
    <s v="No"/>
    <s v="N"/>
    <s v=""/>
    <s v=""/>
    <m/>
    <m/>
    <m/>
    <m/>
    <m/>
    <n v="0"/>
    <n v="0"/>
    <n v="0"/>
    <n v="0"/>
    <n v="0"/>
    <n v="0"/>
    <n v="0"/>
    <n v="0"/>
    <n v="0"/>
    <n v="0"/>
    <n v="0"/>
    <n v="0"/>
    <n v="0"/>
    <n v="1"/>
    <n v="0"/>
    <n v="0"/>
    <n v="0"/>
    <n v="0"/>
    <n v="0"/>
    <n v="0"/>
    <n v="1"/>
    <n v="1"/>
    <n v="0"/>
    <n v="0"/>
    <n v="0"/>
    <n v="1"/>
    <n v="1"/>
    <n v="0"/>
    <n v="0"/>
  </r>
  <r>
    <n v="476"/>
    <n v="441"/>
    <s v="Paccar"/>
    <s v="Construction and Farm Machinery"/>
    <x v="8"/>
    <s v="U.S."/>
    <s v="North America"/>
    <s v="$33,636.1"/>
    <s v="$-130.1"/>
    <n v="-1.278"/>
    <s v="$13,079.2"/>
    <n v="80951"/>
    <n v="8"/>
    <s v="N"/>
    <m/>
    <m/>
    <s v="Y"/>
    <s v="Y"/>
    <s v="Targets set"/>
    <s v="Well-below 2¬∞C"/>
    <n v="2030"/>
    <s v=""/>
    <s v=""/>
    <m/>
    <s v=""/>
    <s v=""/>
    <m/>
    <m/>
    <s v="Emissions reduction target"/>
    <s v="Other Emission Reduction"/>
    <s v=""/>
    <s v="N"/>
    <s v="Yes"/>
    <s v="Yes"/>
    <s v="Partial"/>
    <s v="1,2"/>
    <s v=""/>
    <m/>
    <m/>
    <m/>
    <s v=""/>
    <s v="N"/>
    <s v=""/>
    <s v=""/>
    <m/>
    <m/>
    <m/>
    <s v="Not Specified"/>
    <s v="Not Specified"/>
    <s v="No"/>
    <s v="Y"/>
    <s v="Reduce absolute Scope 1 (internal operations) and Scope 2 (purchased energy) GHG emissions 35% from_x000a_a 2018 base year. Reduce Scope 3 emissions from use of sold products 25% per vkm by 2030 from a 2018 base year*"/>
    <n v="2030"/>
    <m/>
    <m/>
    <m/>
    <m/>
    <m/>
    <n v="0"/>
    <n v="0"/>
    <n v="0"/>
    <n v="0"/>
    <n v="0"/>
    <n v="1"/>
    <n v="0"/>
    <n v="1"/>
    <n v="0"/>
    <n v="0"/>
    <n v="0"/>
    <n v="0"/>
    <n v="0"/>
    <n v="0"/>
    <n v="0"/>
    <n v="0"/>
    <n v="0"/>
    <n v="0"/>
    <n v="0"/>
    <n v="0"/>
    <n v="0"/>
    <n v="0"/>
    <n v="0"/>
    <n v="1"/>
    <n v="0"/>
    <n v="0"/>
    <n v="1"/>
    <n v="0"/>
    <n v="1"/>
  </r>
  <r>
    <n v="477"/>
    <n v="494"/>
    <s v="Metro"/>
    <s v="Wholesalers: Food and Grocery"/>
    <x v="11"/>
    <s v="Germany"/>
    <s v="Europe"/>
    <s v="$33,614.1"/>
    <s v="$2,498.8"/>
    <n v="8.3000000000000004E-2"/>
    <s v="$47,773.1"/>
    <n v="100000"/>
    <n v="26"/>
    <s v="N"/>
    <m/>
    <m/>
    <s v="Y"/>
    <s v="Y"/>
    <s v="Committed"/>
    <s v=""/>
    <n v="2030"/>
    <s v=""/>
    <s v=""/>
    <m/>
    <s v=""/>
    <s v=""/>
    <m/>
    <m/>
    <s v="Emissions reduction target"/>
    <s v="Other Emission Reduction"/>
    <s v=""/>
    <s v="N"/>
    <s v="Yes"/>
    <s v="Yes"/>
    <s v="Yes"/>
    <s v="1,2,3"/>
    <s v=""/>
    <m/>
    <m/>
    <m/>
    <s v=""/>
    <s v="N"/>
    <s v=""/>
    <s v=""/>
    <m/>
    <m/>
    <m/>
    <s v="No"/>
    <s v="No"/>
    <s v="No"/>
    <s v="Y"/>
    <s v="&quot;METRO‚Äôs new near-term science-based targets (SBT), which have yet to be approved by the Science Based Targets initiative (SBTi), are consistent with the level of decarbonization required to keep global temperature increases to 1.5°C  compared to pre-industrial temperatures. Our targets with a 2023 base year will consist of:_x000a_‚Ä¢ [SBT1] Reducing absolute scope 1 and scope 2 greenhouse gas (GHG) emissions by 42% by 2030;_x000a_‚Ä¢ [SBT2] Having 45% of our suppliers by spend with science-based targets by 2028;_x000a_‚Ä¢ [SBT3] Reducing absolute scope 3 GHG emissions from purchases of goods and services by 25% by 2030;_x000a_‚Ä¢ [SBT4] Reducing absolute scope 3 GHG emissions from downstream transportation and distribution by 25% by 2030; and_x000a_‚Ä¢ [SBT5] Reducing scope 3 FLAG GHG emissions by 30% by 2030.&quot;_x000a_- GHG EMISSIONS INFO SHEET, Update December 2024"/>
    <n v="2030"/>
    <m/>
    <m/>
    <m/>
    <m/>
    <m/>
    <n v="0"/>
    <n v="0"/>
    <n v="0"/>
    <n v="0"/>
    <n v="0"/>
    <n v="1"/>
    <n v="0"/>
    <n v="1"/>
    <n v="0"/>
    <n v="0"/>
    <n v="0"/>
    <n v="0"/>
    <n v="0"/>
    <n v="0"/>
    <n v="0"/>
    <n v="0"/>
    <n v="0"/>
    <n v="0"/>
    <n v="0"/>
    <n v="0"/>
    <n v="0"/>
    <n v="0"/>
    <n v="0"/>
    <n v="1"/>
    <n v="0"/>
    <n v="0"/>
    <n v="1"/>
    <n v="1"/>
    <n v="0"/>
  </r>
  <r>
    <n v="478"/>
    <e v="#N/A"/>
    <s v="BAE Systems"/>
    <s v="Aerospace and Defense"/>
    <x v="15"/>
    <s v="Britain"/>
    <s v="Europe"/>
    <s v="$33,547.6"/>
    <s v="$30.9"/>
    <n v="-0.94799999999999995"/>
    <s v="$28,874.3"/>
    <n v="60038"/>
    <n v="3"/>
    <s v="N"/>
    <m/>
    <m/>
    <s v="Y"/>
    <s v="Y"/>
    <s v="Targets set"/>
    <s v="1.5°C "/>
    <n v="2030"/>
    <s v="Targets set"/>
    <s v="1.5°C "/>
    <n v="2050"/>
    <s v="Y"/>
    <s v="Targets set"/>
    <n v="2050"/>
    <m/>
    <s v="Net zero"/>
    <s v="Net Zero"/>
    <s v=""/>
    <s v="N"/>
    <s v="Yes"/>
    <s v="Yes"/>
    <s v="Partial"/>
    <s v="1,2"/>
    <s v=""/>
    <m/>
    <m/>
    <m/>
    <s v="C"/>
    <s v="Y"/>
    <s v="1,2"/>
    <s v="&quot;Our near-term target and KPI, embedded in long-term incentives, is to reduce GHG emissions across our operations (Scopes 1 and 2) by 4.2% year-on-year. We continue to work towards our long-term target of ‚Äòworking towards a net zero value chain by 2050‚Äô.&quot; (Annual Report 2023 BAE Systems plc, pg. 49)."/>
    <n v="2050"/>
    <m/>
    <m/>
    <s v="Not Specified"/>
    <s v="Not Specified"/>
    <s v="No"/>
    <s v="N"/>
    <s v=""/>
    <s v=""/>
    <m/>
    <m/>
    <m/>
    <m/>
    <m/>
    <n v="0"/>
    <n v="0"/>
    <n v="0"/>
    <n v="0"/>
    <n v="0"/>
    <n v="1"/>
    <n v="0"/>
    <n v="1"/>
    <n v="0"/>
    <n v="0"/>
    <n v="1"/>
    <n v="0"/>
    <n v="0"/>
    <n v="1"/>
    <n v="0"/>
    <n v="0"/>
    <n v="0"/>
    <n v="0"/>
    <n v="0"/>
    <n v="0"/>
    <n v="1"/>
    <n v="1"/>
    <n v="0"/>
    <n v="0"/>
    <n v="0"/>
    <n v="0"/>
    <n v="1"/>
    <n v="0"/>
    <n v="1"/>
  </r>
  <r>
    <n v="479"/>
    <n v="467"/>
    <s v="Tongwei Group"/>
    <s v="Energy"/>
    <x v="1"/>
    <s v="China"/>
    <s v="Asia"/>
    <s v="$33,482"/>
    <s v="$-2,161.5"/>
    <n v="0"/>
    <s v="$150,686.8"/>
    <n v="50508"/>
    <n v="14"/>
    <s v="Y"/>
    <n v="2024"/>
    <n v="2030"/>
    <s v="N"/>
    <s v="N"/>
    <s v=""/>
    <s v=""/>
    <m/>
    <s v=""/>
    <s v=""/>
    <m/>
    <s v=""/>
    <s v=""/>
    <m/>
    <m/>
    <s v=""/>
    <s v=""/>
    <s v=""/>
    <s v="N"/>
    <s v="Yes"/>
    <s v="Yes"/>
    <s v=""/>
    <s v="1,2"/>
    <s v=" achieve carbon neutrality in operations by 2030."/>
    <n v="2030"/>
    <s v="https://en.tongwei.com/news/detail/169632.html"/>
    <m/>
    <s v=""/>
    <s v="N"/>
    <s v=""/>
    <s v=""/>
    <m/>
    <m/>
    <m/>
    <s v=""/>
    <s v=""/>
    <s v=""/>
    <s v="N"/>
    <s v=""/>
    <s v=""/>
    <m/>
    <m/>
    <m/>
    <m/>
    <m/>
    <n v="0"/>
    <n v="1"/>
    <n v="0"/>
    <n v="1"/>
    <n v="0"/>
    <n v="0"/>
    <n v="0"/>
    <n v="0"/>
    <n v="0"/>
    <n v="0"/>
    <n v="0"/>
    <n v="0"/>
    <n v="0"/>
    <n v="0"/>
    <n v="0"/>
    <n v="0"/>
    <n v="0"/>
    <n v="0"/>
    <n v="0"/>
    <n v="0"/>
    <n v="0"/>
    <n v="0"/>
    <n v="0"/>
    <n v="0"/>
    <n v="0"/>
    <n v="0"/>
    <n v="1"/>
    <n v="0"/>
    <n v="0"/>
  </r>
  <r>
    <n v="480"/>
    <n v="291"/>
    <s v="Greenland Holding Group"/>
    <s v="Real estate"/>
    <x v="16"/>
    <s v="China"/>
    <s v="Asia"/>
    <s v="$33,447.8"/>
    <s v="$381.9"/>
    <n v="2.8679999999999999"/>
    <s v="$10,591.7"/>
    <n v="13354"/>
    <n v="14"/>
    <s v="N"/>
    <m/>
    <m/>
    <s v="N"/>
    <s v="N"/>
    <s v=""/>
    <s v=""/>
    <m/>
    <s v=""/>
    <s v=""/>
    <m/>
    <s v=""/>
    <s v=""/>
    <m/>
    <m/>
    <s v="No target"/>
    <s v="No Target"/>
    <s v="G"/>
    <s v="N"/>
    <s v="Yes"/>
    <s v="Yes"/>
    <m/>
    <s v="1,2"/>
    <s v="committed to national peak and neutrality targets"/>
    <n v="2060"/>
    <s v="https://dataclouds.cninfo.com.cn/shgonggao/2024/2024-04-30/94890901062211ef809ffa163e26e5de.pdf"/>
    <m/>
    <s v=""/>
    <s v="N"/>
    <s v=""/>
    <s v=""/>
    <m/>
    <m/>
    <m/>
    <s v="No"/>
    <s v="No"/>
    <s v="No"/>
    <s v="N"/>
    <s v=""/>
    <s v=""/>
    <m/>
    <m/>
    <m/>
    <m/>
    <m/>
    <n v="0"/>
    <n v="0"/>
    <n v="0"/>
    <n v="0"/>
    <n v="0"/>
    <n v="0"/>
    <n v="0"/>
    <n v="0"/>
    <n v="0"/>
    <n v="0"/>
    <n v="0"/>
    <n v="0"/>
    <n v="0"/>
    <n v="0"/>
    <n v="0"/>
    <n v="0"/>
    <n v="0"/>
    <n v="0"/>
    <n v="0"/>
    <n v="0"/>
    <n v="0"/>
    <n v="0"/>
    <n v="0"/>
    <n v="0"/>
    <n v="0"/>
    <n v="0"/>
    <n v="0"/>
    <n v="1"/>
    <n v="0"/>
  </r>
  <r>
    <n v="481"/>
    <n v="483"/>
    <s v="China National Aviation Fuel Group"/>
    <s v="Trading"/>
    <x v="6"/>
    <s v="China"/>
    <s v="Asia"/>
    <s v="$33,424"/>
    <s v="$4,090"/>
    <n v="-0.39100000000000001"/>
    <s v="$91,839"/>
    <n v="28000"/>
    <n v="4"/>
    <s v="N"/>
    <m/>
    <m/>
    <s v="N"/>
    <s v="N"/>
    <s v=""/>
    <s v=""/>
    <m/>
    <s v=""/>
    <s v=""/>
    <m/>
    <s v=""/>
    <s v=""/>
    <m/>
    <m/>
    <s v=""/>
    <s v=""/>
    <s v="G"/>
    <s v="N"/>
    <s v="Yes"/>
    <s v="Yes"/>
    <s v=""/>
    <s v="1,2"/>
    <s v="committed to national peak and neutrality "/>
    <n v="2060"/>
    <s v="http://www.sasac.gov.cn/n4470048/n26915116/n28283133/n28283138/c28305167/content.html"/>
    <s v="no info for parent "/>
    <s v=""/>
    <s v="N"/>
    <s v=""/>
    <s v=""/>
    <m/>
    <m/>
    <m/>
    <s v="No"/>
    <s v=""/>
    <s v=""/>
    <s v="N"/>
    <s v=""/>
    <s v=""/>
    <m/>
    <m/>
    <m/>
    <m/>
    <m/>
    <n v="0"/>
    <n v="0"/>
    <n v="0"/>
    <n v="0"/>
    <n v="0"/>
    <n v="0"/>
    <n v="0"/>
    <n v="0"/>
    <n v="0"/>
    <n v="0"/>
    <n v="0"/>
    <n v="0"/>
    <n v="0"/>
    <n v="0"/>
    <n v="0"/>
    <n v="0"/>
    <n v="0"/>
    <n v="0"/>
    <n v="0"/>
    <n v="0"/>
    <n v="0"/>
    <n v="0"/>
    <n v="0"/>
    <n v="0"/>
    <n v="0"/>
    <n v="0"/>
    <n v="0"/>
    <n v="1"/>
    <n v="0"/>
  </r>
  <r>
    <n v="482"/>
    <e v="#N/A"/>
    <s v="Amgen"/>
    <s v="Pharmaceuticals"/>
    <x v="4"/>
    <s v="U.S."/>
    <s v="North America"/>
    <s v="$36,189"/>
    <s v="$647.8"/>
    <n v="-0.20699999999999999"/>
    <s v="$15,838.7"/>
    <n v="139907"/>
    <n v="2"/>
    <s v="N"/>
    <m/>
    <m/>
    <s v="Y"/>
    <s v="Y"/>
    <s v="Targets set"/>
    <s v="1.5°C "/>
    <n v="2030"/>
    <s v=""/>
    <s v=""/>
    <m/>
    <s v=""/>
    <s v=""/>
    <m/>
    <m/>
    <s v="Carbon neutral(ity)"/>
    <s v="Carbon Neutral"/>
    <s v="C,V"/>
    <s v="Y"/>
    <s v="Yes"/>
    <s v="Yes"/>
    <s v="Yes"/>
    <s v="1,2,3"/>
    <s v="&quot;Amgen's 2027 carbon emissions targets have been approved by the Science Based Targets initiative (SBTi) and are consistent with the goal of limiting global warming to 1.5 degrees Celsius for Scope 1 and 2 emissions. We also established an SBTi Scope 3 supplier engagement target to engage with 73% of our suppliers by spend in key categories to support their adoption of science-based carbon reduction targets by 2027. &quot;"/>
    <n v="2027"/>
    <m/>
    <m/>
    <s v=""/>
    <s v="N"/>
    <s v=""/>
    <s v=""/>
    <m/>
    <m/>
    <m/>
    <s v="Not Specified"/>
    <s v="Yes (unspecified)"/>
    <s v="No"/>
    <s v="N"/>
    <s v=""/>
    <s v=""/>
    <m/>
    <m/>
    <m/>
    <m/>
    <m/>
    <n v="0"/>
    <n v="0"/>
    <n v="0"/>
    <n v="0"/>
    <n v="0"/>
    <n v="1"/>
    <n v="0"/>
    <n v="1"/>
    <n v="0"/>
    <n v="0"/>
    <n v="0"/>
    <n v="0"/>
    <n v="0"/>
    <n v="0"/>
    <n v="0"/>
    <n v="1"/>
    <n v="0"/>
    <n v="1"/>
    <n v="0"/>
    <n v="0"/>
    <n v="0"/>
    <n v="0"/>
    <n v="0"/>
    <n v="0"/>
    <n v="0"/>
    <n v="0"/>
    <n v="1"/>
    <n v="0"/>
    <n v="1"/>
  </r>
  <r>
    <n v="483"/>
    <n v="475"/>
    <s v="Hunan Iron &amp; Steel Group"/>
    <s v="Metals"/>
    <x v="2"/>
    <s v="China"/>
    <s v="Asia"/>
    <s v="$33,366.8"/>
    <s v="$639.1"/>
    <n v="-0.23400000000000001"/>
    <s v="$27,356.9"/>
    <n v="35368"/>
    <n v="4"/>
    <s v="N"/>
    <m/>
    <m/>
    <s v="N"/>
    <s v="N"/>
    <s v=""/>
    <s v=""/>
    <m/>
    <s v=""/>
    <s v=""/>
    <m/>
    <s v=""/>
    <s v=""/>
    <m/>
    <m/>
    <s v="Carbon neutral(ity)"/>
    <s v="Carbon Neutral"/>
    <s v=""/>
    <s v="Y"/>
    <s v="Not Specified"/>
    <s v="Not Specified"/>
    <s v="Not Specified"/>
    <s v=""/>
    <s v="SR 2024, p.53 (Google Translated)_x000a_In the current international context of heightened attention to the risks and opportunities of climate change, the company has actively responded to the national call for &quot;carbon peak by 2030 and carbon neutrality by 2060&quot; and proactively addressed climate change_x000a_---_x000a_SR, p.53 (Native)_x000a_Èù¢ÂØπÂΩìÂâçÂõΩÈôÖËÉåÊôØ‰∏ãÂØπ‰∫éÊ∞îÂÄôÂèòÂåñÈ£éÈô©ÂíåÊú∫ÈÅáÁöÑÈ´òÂ∫¶ÂÖ≥Ê≥®,ÂÖ¨Âè∏ÁßØÊûÅÂìçÂ∫îÂõΩÂÆ∂ËøàÂêë‚Äú2030Âπ¥Á¢≥ËææÂ≥∞„ÄÅ 2060Âπ¥Á¢≥‰∏≠Âíå‚ÄùÁöÑÂè∑Âè¨,‰∏ªÂä®Â∫îÂØπÊ∞îÂÄôÂèòÂåñ„ÄÇÂÖ¨Âè∏‰∏ªÂä®ËØÜÂà´ÂàÜÊûê‰∫ÜÂΩ±ÂìçÂÖ¨Âè∏Ê∞îÂÄôÂèòÂåñÁõ∏ÂÖ≥ÁöÑÈ£éÈô©‰∏éÊú∫ÈÅá, Âπ∂Âà∂ÂÆöÊ∞îÂÄôÈ£éÈô©ÁÆ°ÁêÜÂäûÊ≥ï‰∏éÂ∫îÂØπÊé™ÊñΩ,ÊèêÂçáÂÖ¨Âè∏ÂØπ‰∫éÊ∞îÂÄôÂèòÂåñÁöÑÈÄÇÂ∫îËÉΩÂäõ,‰∏∫Êú™Êù•Âú®ÁªøËâ≤‰ΩéÁ¢≥È¢ÜÂüüÁöÑÊäÄÊúØÂ∫îÁî®„ÄÅ‰∫ßÂìÅÂàõÊñ∞ÂíåËøêËê•Ê®°Âºè‰ºòÂåñÊèê‰æõÊåáÂºï,Âπ∂ÂèÇËÄÉÊ∞îÂÄôÁõ∏ÂÖ≥Ë¥¢Âä°‰ø°ÊÅØÊä´Èú≤Â∑•‰ΩúÁªÑ(TCFD)ÁöÑÂª∫ËÆÆÊä´Èú≤Ê°ÜÊû∂,ÂØπÊú¨ÂÖ¨Âè∏Ê∞îÂÄôÂèòÂåñÁõ∏ÂÖ≥‚ÄúÊ≤ªÁêÜ‚Äù‚ÄúÁ≠ñÁï•‚Äù‚ÄúÈ£éÈô©ÁÆ°ÁêÜ‚Äù‰ª•Âèä‚ÄúÊåáÈíà‰∏éÁõÆÊ†á‚ÄùÁ≠âÂ∑•‰ΩúËøõË°åÊ¶ÇËø∞„ÄÇ"/>
    <n v="2060"/>
    <m/>
    <m/>
    <s v=""/>
    <s v="N"/>
    <s v=""/>
    <s v=""/>
    <m/>
    <m/>
    <m/>
    <s v="Not Specified"/>
    <s v="Not Specified"/>
    <s v="No"/>
    <s v="N"/>
    <s v=""/>
    <s v=""/>
    <m/>
    <m/>
    <m/>
    <m/>
    <m/>
    <n v="0"/>
    <n v="0"/>
    <n v="0"/>
    <n v="0"/>
    <n v="0"/>
    <n v="0"/>
    <n v="0"/>
    <n v="0"/>
    <n v="0"/>
    <n v="0"/>
    <n v="0"/>
    <n v="0"/>
    <n v="0"/>
    <n v="0"/>
    <n v="0"/>
    <n v="0"/>
    <n v="1"/>
    <n v="1"/>
    <n v="0"/>
    <n v="0"/>
    <n v="0"/>
    <n v="0"/>
    <n v="0"/>
    <n v="0"/>
    <n v="0"/>
    <n v="0"/>
    <n v="1"/>
    <n v="0"/>
    <n v="1"/>
  </r>
  <r>
    <n v="484"/>
    <e v="#N/A"/>
    <s v="St. James's Place"/>
    <s v="Diversified Financials"/>
    <x v="6"/>
    <s v="U.K."/>
    <s v="Europe"/>
    <s v="$33,178.9"/>
    <s v="$509"/>
    <n v="0"/>
    <s v="$244,082"/>
    <n v="3334"/>
    <n v="1"/>
    <s v="N"/>
    <m/>
    <m/>
    <s v="Y"/>
    <s v="Y"/>
    <s v="Committed"/>
    <s v=""/>
    <n v="2030"/>
    <s v=""/>
    <s v=""/>
    <m/>
    <s v="N"/>
    <s v="Committed"/>
    <m/>
    <m/>
    <s v="Net zero"/>
    <s v="Net Zero"/>
    <s v=""/>
    <s v="N"/>
    <s v="Yes"/>
    <s v="Yes"/>
    <s v="Yes"/>
    <s v="1,2,3"/>
    <s v=""/>
    <m/>
    <m/>
    <m/>
    <s v="C,V"/>
    <s v="Y"/>
    <s v="1,2,3"/>
    <s v="We aim to align our business to a 1.5°C  Paris Agreement goal. This means reducing our carbon emissions to net zero by 2050."/>
    <n v="2050"/>
    <m/>
    <m/>
    <s v="Yes"/>
    <s v="Not Specified"/>
    <s v="No"/>
    <s v="N"/>
    <s v=""/>
    <s v=""/>
    <m/>
    <m/>
    <m/>
    <m/>
    <m/>
    <n v="0"/>
    <n v="0"/>
    <n v="0"/>
    <n v="0"/>
    <n v="0"/>
    <n v="1"/>
    <n v="0"/>
    <n v="1"/>
    <n v="0"/>
    <n v="0"/>
    <n v="0"/>
    <n v="0"/>
    <n v="0"/>
    <n v="1"/>
    <n v="0"/>
    <n v="0"/>
    <n v="0"/>
    <n v="0"/>
    <n v="0"/>
    <n v="0"/>
    <n v="1"/>
    <n v="1"/>
    <n v="0"/>
    <n v="0"/>
    <n v="0"/>
    <n v="1"/>
    <n v="1"/>
    <n v="0"/>
    <n v="0"/>
  </r>
  <r>
    <n v="485"/>
    <n v="395"/>
    <s v="PBF Energy"/>
    <s v="Petroleum Refining"/>
    <x v="3"/>
    <s v="U.S."/>
    <s v="North America"/>
    <s v="$33,115.3"/>
    <s v="$-533.8"/>
    <n v="-1.2490000000000001"/>
    <s v="$12,703.2"/>
    <n v="3855"/>
    <n v="4"/>
    <s v="N"/>
    <m/>
    <m/>
    <s v="N"/>
    <s v="N"/>
    <s v=""/>
    <s v=""/>
    <m/>
    <s v=""/>
    <s v=""/>
    <m/>
    <s v=""/>
    <s v=""/>
    <m/>
    <m/>
    <s v="No target"/>
    <s v="No Target"/>
    <s v=""/>
    <s v="N"/>
    <s v="Yes"/>
    <s v="Yes"/>
    <s v="Not Specified"/>
    <s v="1,2"/>
    <s v=""/>
    <m/>
    <m/>
    <m/>
    <s v=""/>
    <s v="N"/>
    <s v=""/>
    <s v=""/>
    <m/>
    <m/>
    <m/>
    <s v="Not Specified"/>
    <s v="Yes (CCS-based removals e.g. BECCS, DACCS)"/>
    <s v="No"/>
    <s v="Y"/>
    <s v="emission reduction "/>
    <s v=""/>
    <s v="https://www.pbfenergy.com/wp-content/uploads/2025/09/2024-PBF-Sustainability-Report.pdf"/>
    <m/>
    <m/>
    <m/>
    <m/>
    <n v="0"/>
    <n v="0"/>
    <n v="0"/>
    <n v="0"/>
    <n v="0"/>
    <n v="0"/>
    <n v="0"/>
    <n v="0"/>
    <n v="0"/>
    <n v="0"/>
    <n v="0"/>
    <n v="0"/>
    <n v="0"/>
    <n v="0"/>
    <n v="0"/>
    <n v="0"/>
    <n v="0"/>
    <n v="0"/>
    <n v="0"/>
    <n v="0"/>
    <n v="0"/>
    <n v="0"/>
    <n v="0"/>
    <n v="0"/>
    <n v="1"/>
    <n v="0"/>
    <n v="0"/>
    <n v="0"/>
    <n v="1"/>
  </r>
  <r>
    <n v="486"/>
    <n v="464"/>
    <s v="British American Tobacco"/>
    <s v="Tobacco"/>
    <x v="10"/>
    <s v="U.K."/>
    <s v="Europe"/>
    <s v="$33,045.6"/>
    <s v="$3,919.4"/>
    <n v="0"/>
    <s v="$148,921.6"/>
    <n v="48209"/>
    <n v="28"/>
    <s v="N"/>
    <m/>
    <m/>
    <s v="Y"/>
    <s v="Y"/>
    <s v="Targets set"/>
    <s v="1.5Â°C"/>
    <n v="2030"/>
    <s v="Targets set"/>
    <s v="1.5Â°C"/>
    <n v="2050"/>
    <s v="Y"/>
    <s v="Targets set"/>
    <n v="2050"/>
    <m/>
    <s v="Net zero"/>
    <s v="Net Zero"/>
    <s v=""/>
    <s v="N"/>
    <s v="Yes"/>
    <s v="Yes"/>
    <s v="Yes"/>
    <s v="1,2,3"/>
    <s v=""/>
    <m/>
    <m/>
    <m/>
    <s v="C,V"/>
    <s v="Y"/>
    <s v="1,2,3"/>
    <s v="&quot;Net Zero Value Chain&quot; by 2050 (P.81, 2024 Combined Annual and Sustainability Report)_x000a_&quot;BAT has a target..., by 2050, to achieve Net Zero GHG emissions across our value chain.&quot; (P104, 2023 Combined Annual and ESG Report)_x000a_&quot;In 2021, we joined the UN-backed Race to Zero Campaign and the Science-Based Targets Business Ambition for 1.5¬∫C, an alliance to halve global emissions by 2030 and achieve net zero carbon emissions by 2050.&quot; (P12, Low Carbon Transition Plan 2022)"/>
    <n v="2050"/>
    <m/>
    <m/>
    <s v="Not Specified"/>
    <s v="Yes (nature-based and CCS-based removals)"/>
    <s v="No"/>
    <s v="N"/>
    <s v=""/>
    <s v=""/>
    <m/>
    <m/>
    <m/>
    <m/>
    <m/>
    <n v="0"/>
    <n v="0"/>
    <n v="0"/>
    <n v="0"/>
    <n v="0"/>
    <n v="1"/>
    <n v="0"/>
    <n v="1"/>
    <n v="0"/>
    <n v="0"/>
    <n v="1"/>
    <n v="0"/>
    <n v="0"/>
    <n v="1"/>
    <n v="0"/>
    <n v="0"/>
    <n v="0"/>
    <n v="0"/>
    <n v="0"/>
    <n v="0"/>
    <n v="1"/>
    <n v="1"/>
    <n v="0"/>
    <n v="0"/>
    <n v="0"/>
    <n v="0"/>
    <n v="1"/>
    <n v="0"/>
    <n v="1"/>
  </r>
  <r>
    <n v="487"/>
    <n v="486"/>
    <s v="Linde"/>
    <s v="Chemicals"/>
    <x v="13"/>
    <s v="U.K."/>
    <s v="Europe"/>
    <s v="$33,005"/>
    <s v="$6,565"/>
    <n v="5.8999999999999997E-2"/>
    <s v="$80,147"/>
    <n v="65289"/>
    <n v="6"/>
    <s v="N"/>
    <m/>
    <m/>
    <s v="Y"/>
    <s v="Y"/>
    <s v="Targets set"/>
    <s v="Well-below 2¬∞C"/>
    <n v="2035"/>
    <s v=""/>
    <s v=""/>
    <m/>
    <s v=""/>
    <s v=""/>
    <m/>
    <m/>
    <s v="Climate neutral"/>
    <s v="Carbon Neutral"/>
    <s v="C"/>
    <s v="Y"/>
    <s v="Yes"/>
    <s v="Yes"/>
    <s v="Not Specified"/>
    <s v="1,2"/>
    <s v="_x000a_&quot;0ur vision for 2050 includes widespread availability of renewable and low carbon energy and alternative technologies for production and distribution. Linde‚Äôs 2050 climate neutrality ambition is based upon IEA‚Äôs scenario analysis, as described in its 2020 ETP paper. This well-below 2 degrees SDS recognized that the chemical sector as a whole is one that is hard to abate and projects the GHG trajectory for this industry as declining after 2030, reaching net zero after 2070. Most SD targets run from the 2018 base year, for 10 years to 2028. In 2021, Linde announced its climate change target, ‚Äú35 by 35,‚Äù which is a commitment to reduce absolute Scope 1 and 2 emissions by 35 percent in 2035. This managed target runs from the 2021 base year and has been validated by the SBTi. Four new targets commenced in 2024. Climate Change Decarbonization, Investment &amp; Innovation ‚Ä¢ &gt;$3 billion in internal decarbonization initiatives by 2035 ‚Ä¢ GHG Reduction: Achieve 35 percent intensity reduction in GHG vs. EBITDA ‚Ä¢ 35% reduction of absolute GHG emissions (Scopes 1 and 2) by 2035 ‚Ä¢ &gt;2x low-carbon power sourcing, primarily from active renewable electricity ‚Ä¢ Enable &gt;2x annual carbon productivity.&quot;"/>
    <n v="2050"/>
    <m/>
    <m/>
    <s v=""/>
    <s v="N"/>
    <s v=""/>
    <s v=""/>
    <m/>
    <m/>
    <m/>
    <s v="No"/>
    <s v="Yes (CCS-based removals e.g. BECCS, DACCS)"/>
    <s v="No"/>
    <s v="N"/>
    <s v=""/>
    <s v=""/>
    <m/>
    <m/>
    <m/>
    <m/>
    <m/>
    <n v="0"/>
    <n v="0"/>
    <n v="0"/>
    <n v="0"/>
    <n v="0"/>
    <n v="0"/>
    <n v="1"/>
    <n v="1"/>
    <n v="0"/>
    <n v="0"/>
    <n v="0"/>
    <n v="0"/>
    <n v="0"/>
    <n v="0"/>
    <n v="0"/>
    <n v="0"/>
    <n v="1"/>
    <n v="1"/>
    <n v="0"/>
    <n v="0"/>
    <n v="0"/>
    <n v="0"/>
    <n v="0"/>
    <n v="0"/>
    <n v="0"/>
    <n v="0"/>
    <n v="1"/>
    <n v="1"/>
    <n v="0"/>
  </r>
  <r>
    <n v="488"/>
    <n v="499"/>
    <s v="Mitsubishi Heavy Industries"/>
    <s v="Industrial Machinery"/>
    <x v="14"/>
    <s v="Japan"/>
    <s v="Asia"/>
    <s v="$32,977.2"/>
    <s v="$1,610.1"/>
    <n v="4.8000000000000001E-2"/>
    <s v="$44,425.4"/>
    <n v="77274"/>
    <n v="31"/>
    <s v="N"/>
    <m/>
    <m/>
    <s v="N"/>
    <s v="N"/>
    <s v=""/>
    <s v=""/>
    <m/>
    <s v=""/>
    <s v=""/>
    <m/>
    <s v=""/>
    <s v=""/>
    <m/>
    <m/>
    <s v="Net zero"/>
    <s v="Net Zero"/>
    <s v=""/>
    <s v="N"/>
    <s v="Yes"/>
    <s v="Yes"/>
    <s v="Yes"/>
    <s v="1,2,3"/>
    <s v=""/>
    <m/>
    <m/>
    <m/>
    <s v="C,V"/>
    <s v="Y"/>
    <s v="1,2,3"/>
    <s v=" To reach this goal, considering the lead time required for our products and technologies to enter service, we at MHI have de- clared our intent to realize net zero CO2 emissions by 2040, ten years ahead of the Japanese government‚Äôs target._x000a__x000a_By our estimate, CO2 emissions from products we have provided to our customers (Scope 3) totaled approxi- mately Ùè∞ç.Ùè∞£ billion tons as of Ùè∞êÙè∞üÙè∞çÙè∞ë. We are confident in our ability to make a significant contribution to global Ùè∞§arbon Neutrality by reducing those emissions with our techno- logical capabilities._x000a_In our MISSION NET ZERO announcement, we set two targetsÙè∞à first, to cut our Ùè∞ïcope Ùè∞• Ùè∞¶ Ùè∞§Ùè∞§Ùè∞ôÙè∞ï emissions by_x000a_50% compared to 2019 levels by 2030, and then, to reach Net Zero by 2040. Secondly, we set two targets regard- ing Scopes 1 and 2 emissions‚ÄìCO2 emissions resulting from our Group-wide production activities. We will reduce Scopes 1 and 2 emissions by 50% compared to 2014 levels by 2030 and then achieve Net Zero by 2040. We have already succeeded in reducing our Scopes 1 and 2 emissions by more than 40%. Today, we are proceeding with plans to demonstrate our Carbon Neutral Factory concept at Mihara Machinery Works in western Japan. We aim to achieve Carbon Neutrality at this manufacturing facility mainly by replacing conventional power sources with green energy derived from renewables, electrifying heat sources, and installing energy management systems. By applying the eÙè∞®perience gained through these eÙè∞äorts and working closely with our peers in industry, we will develop innovative, carbon neutral solutions and propose them to our customers. (Pg. 12)_x000a__x000a_Under MISSION NET ZERO, our 2040 Carbon Neutrality Ùè∞¥eclaration, Ùè∞ÉÙè∞ÑÙè∞Ö Ùè∞ÄroupÙè∞ás first goal is to reduce our Ùè∞§Ùè∞¢2 emissions (Scopes 1 and 2) to 50% of 2014 levels by 2030 and reach Net Zero emissions by 2040._x000a_Our second goal focuses on Scope 3 emissions, the majority of which arise from customers‚Äô use of our prod-_x000a_2030 -50% (Compared to 2014) * Scopes 1 and 2: Calculation based on GHG Protocol_x000a_ucts. We aim to reduce CO2 emissions throughout our entire value chain to 50% of 2019 levels by 2030 after deducting reductions from CCUS* and to reduce them to Net Zero by 2040. (Pg. 32)_x000a_"/>
    <n v="2040"/>
    <m/>
    <m/>
    <s v="Not Specified"/>
    <s v="Yes (CCS-based removals e.g. BECCS, DACCS)"/>
    <s v="No"/>
    <s v="N"/>
    <s v=""/>
    <s v=""/>
    <m/>
    <m/>
    <m/>
    <m/>
    <m/>
    <n v="0"/>
    <n v="0"/>
    <n v="0"/>
    <n v="0"/>
    <n v="0"/>
    <n v="0"/>
    <n v="0"/>
    <n v="0"/>
    <n v="0"/>
    <n v="0"/>
    <n v="0"/>
    <n v="0"/>
    <n v="0"/>
    <n v="1"/>
    <n v="0"/>
    <n v="0"/>
    <n v="0"/>
    <n v="0"/>
    <n v="0"/>
    <n v="0"/>
    <n v="1"/>
    <n v="1"/>
    <n v="0"/>
    <n v="0"/>
    <n v="0"/>
    <n v="0"/>
    <n v="1"/>
    <n v="0"/>
    <n v="1"/>
  </r>
  <r>
    <n v="489"/>
    <n v="472"/>
    <s v="Guangxi Investment Group"/>
    <s v="Diversified Financials"/>
    <x v="6"/>
    <s v="China"/>
    <s v="Asia"/>
    <s v="$32,974.6"/>
    <s v="$28"/>
    <n v="-0.59"/>
    <s v="$118,053.7"/>
    <n v="31983"/>
    <n v="6"/>
    <s v="N"/>
    <m/>
    <m/>
    <s v="N"/>
    <s v="N"/>
    <s v=""/>
    <s v=""/>
    <m/>
    <s v=""/>
    <s v=""/>
    <m/>
    <s v=""/>
    <s v=""/>
    <m/>
    <m/>
    <s v="No target"/>
    <s v="No Target"/>
    <s v="G"/>
    <s v="N"/>
    <s v="Yes"/>
    <s v="Yes"/>
    <s v="Not Specified"/>
    <s v="1,2"/>
    <s v="committed to national peak and neutrality targets"/>
    <n v="2060"/>
    <s v="https://gx.cnr.cn/cnrgx/jingjishenghuo/20210519/t20210519_525490539.shtml"/>
    <m/>
    <s v=""/>
    <s v="N"/>
    <s v=""/>
    <s v=""/>
    <m/>
    <m/>
    <m/>
    <s v="Not Specified"/>
    <s v="Not Specified"/>
    <s v="No"/>
    <s v="N"/>
    <s v=""/>
    <s v=""/>
    <m/>
    <m/>
    <m/>
    <m/>
    <m/>
    <n v="0"/>
    <n v="0"/>
    <n v="0"/>
    <n v="0"/>
    <n v="0"/>
    <n v="0"/>
    <n v="0"/>
    <n v="0"/>
    <n v="0"/>
    <n v="0"/>
    <n v="0"/>
    <n v="0"/>
    <n v="0"/>
    <n v="0"/>
    <n v="0"/>
    <n v="0"/>
    <n v="0"/>
    <n v="0"/>
    <n v="0"/>
    <n v="0"/>
    <n v="0"/>
    <n v="0"/>
    <n v="0"/>
    <n v="0"/>
    <n v="0"/>
    <n v="0"/>
    <n v="0"/>
    <n v="0"/>
    <n v="1"/>
  </r>
  <r>
    <n v="490"/>
    <e v="#N/A"/>
    <s v="GuideWell Mutual Holding"/>
    <s v="Health Care: Insurance and Managed Care"/>
    <x v="4"/>
    <s v="U.S."/>
    <s v="North America"/>
    <s v="$32,955"/>
    <s v="$284.7"/>
    <n v="-0.46500000000000002"/>
    <s v="$20,238.2"/>
    <n v="17936"/>
    <n v="1"/>
    <s v="N"/>
    <m/>
    <m/>
    <s v="N"/>
    <s v="N"/>
    <m/>
    <m/>
    <m/>
    <m/>
    <m/>
    <m/>
    <s v=""/>
    <m/>
    <m/>
    <m/>
    <m/>
    <m/>
    <s v=""/>
    <s v="N"/>
    <m/>
    <m/>
    <m/>
    <s v=""/>
    <s v=""/>
    <m/>
    <s v="https://www.guidewell.com/news/impact-report"/>
    <s v="no useful information "/>
    <s v=""/>
    <s v="N"/>
    <s v=""/>
    <s v=""/>
    <m/>
    <m/>
    <m/>
    <s v=""/>
    <m/>
    <m/>
    <s v="N"/>
    <s v=""/>
    <s v=""/>
    <m/>
    <m/>
    <m/>
    <m/>
    <m/>
    <n v="0"/>
    <n v="0"/>
    <n v="0"/>
    <n v="0"/>
    <n v="0"/>
    <n v="0"/>
    <n v="0"/>
    <n v="0"/>
    <n v="0"/>
    <n v="0"/>
    <n v="0"/>
    <n v="0"/>
    <n v="0"/>
    <n v="0"/>
    <n v="0"/>
    <n v="0"/>
    <n v="0"/>
    <n v="0"/>
    <n v="0"/>
    <n v="0"/>
    <n v="0"/>
    <n v="0"/>
    <n v="0"/>
    <n v="0"/>
    <n v="0"/>
    <n v="0"/>
    <n v="0"/>
    <n v="0"/>
    <n v="0"/>
  </r>
  <r>
    <n v="491"/>
    <n v="474"/>
    <s v="Mazda Motor"/>
    <s v="Motor Vehicles &amp; Parts"/>
    <x v="7"/>
    <s v="Japan"/>
    <s v="Asia"/>
    <s v="$32,922.8"/>
    <s v="$748.3"/>
    <n v="-0.47899999999999998"/>
    <s v="$27,287.2"/>
    <n v="48783"/>
    <n v="29"/>
    <s v="N"/>
    <m/>
    <m/>
    <s v="N"/>
    <s v="N"/>
    <s v=""/>
    <s v=""/>
    <m/>
    <s v=""/>
    <s v=""/>
    <m/>
    <s v=""/>
    <s v=""/>
    <m/>
    <m/>
    <s v="Carbon neutral(ity)"/>
    <s v="Carbon Neutral"/>
    <s v="C"/>
    <s v="Y"/>
    <s v="Yes"/>
    <s v="Yes"/>
    <s v="Partial"/>
    <s v="1,2"/>
    <s v="'At Mazda, we are now taking on the challenge of achieving carbon neutrality (CN) by 2050 with a view to realizing a decarbonized society' (p. 6 2022 Sustainability Report). "/>
    <n v="2050"/>
    <m/>
    <m/>
    <s v=""/>
    <s v="N"/>
    <s v=""/>
    <s v=""/>
    <m/>
    <m/>
    <m/>
    <s v="Yes"/>
    <s v="No"/>
    <s v="Yes"/>
    <s v="N"/>
    <s v=""/>
    <s v=""/>
    <m/>
    <m/>
    <m/>
    <m/>
    <m/>
    <n v="0"/>
    <n v="0"/>
    <n v="0"/>
    <n v="0"/>
    <n v="0"/>
    <n v="0"/>
    <n v="0"/>
    <n v="0"/>
    <n v="0"/>
    <n v="0"/>
    <n v="0"/>
    <n v="0"/>
    <n v="0"/>
    <n v="0"/>
    <n v="0"/>
    <n v="0"/>
    <n v="1"/>
    <n v="1"/>
    <n v="0"/>
    <n v="0"/>
    <n v="0"/>
    <n v="0"/>
    <n v="0"/>
    <n v="0"/>
    <n v="0"/>
    <n v="1"/>
    <n v="1"/>
    <n v="0"/>
    <n v="0"/>
  </r>
  <r>
    <n v="492"/>
    <n v="498"/>
    <s v="ABB"/>
    <s v="Industrial Machinery"/>
    <x v="14"/>
    <s v="Switzerland"/>
    <s v="Europe"/>
    <s v="$32,850"/>
    <s v="$3,935"/>
    <n v="5.0999999999999997E-2"/>
    <s v="$40,357"/>
    <n v="109900"/>
    <n v="30"/>
    <s v="Y"/>
    <n v="2021"/>
    <n v="2030"/>
    <s v="Y"/>
    <s v="Y"/>
    <s v="Targets set"/>
    <s v="1.5°C "/>
    <n v="2030"/>
    <s v="Targets set"/>
    <s v="1.5°C "/>
    <n v="2050"/>
    <s v="Y"/>
    <s v="Targets set"/>
    <n v="2050"/>
    <m/>
    <s v="Net zero"/>
    <s v="Net Zero"/>
    <s v=""/>
    <s v="N"/>
    <s v="Yes"/>
    <s v="Yes"/>
    <s v="Yes"/>
    <s v="1,2,3"/>
    <s v=""/>
    <m/>
    <m/>
    <m/>
    <s v="C,V"/>
    <s v="Y"/>
    <s v="1,2,3"/>
    <s v="&quot;We chose the ‚ÄúNet Zero Emissions by 2050‚Äù scenario of the International Energy Agency (IEA) as the basis for the transition scenario analysis as it features net zero CO2 energy sector and industrial process emissions in 2050, while achieving universal energy access in 2030.&quot; (pg. 29)_x000a_"/>
    <n v="2050"/>
    <m/>
    <m/>
    <s v="Not Specified"/>
    <s v="Not Specified"/>
    <s v="No"/>
    <s v="N"/>
    <s v=""/>
    <s v=""/>
    <m/>
    <m/>
    <m/>
    <m/>
    <m/>
    <n v="0"/>
    <n v="1"/>
    <n v="0"/>
    <n v="1"/>
    <n v="0"/>
    <n v="1"/>
    <n v="0"/>
    <n v="1"/>
    <n v="0"/>
    <n v="0"/>
    <n v="1"/>
    <n v="0"/>
    <n v="0"/>
    <n v="1"/>
    <n v="0"/>
    <n v="0"/>
    <n v="0"/>
    <n v="0"/>
    <n v="0"/>
    <n v="0"/>
    <n v="1"/>
    <n v="1"/>
    <n v="0"/>
    <n v="0"/>
    <n v="0"/>
    <n v="0"/>
    <n v="1"/>
    <n v="0"/>
    <n v="1"/>
  </r>
  <r>
    <n v="493"/>
    <e v="#N/A"/>
    <s v="Magnit"/>
    <s v="Food &amp; Drug Stores"/>
    <x v="0"/>
    <s v="Russia"/>
    <s v="Europe"/>
    <s v="$32,795"/>
    <s v="$475.2"/>
    <n v="-0.31"/>
    <s v="$13,776.8"/>
    <n v="369000"/>
    <n v="2"/>
    <s v="N"/>
    <m/>
    <m/>
    <s v="Y"/>
    <s v="Y"/>
    <s v="Targets set"/>
    <s v="1.5Â°C"/>
    <n v="2030"/>
    <s v=""/>
    <s v=""/>
    <m/>
    <s v="N"/>
    <s v="Commitment removed"/>
    <m/>
    <m/>
    <s v="Emissions intensity target"/>
    <s v="Other Emission Reduction"/>
    <s v=""/>
    <s v="N"/>
    <s v="Yes"/>
    <s v="Yes"/>
    <s v="Yes"/>
    <s v="1,2,3"/>
    <s v=""/>
    <m/>
    <m/>
    <m/>
    <s v=""/>
    <s v="N"/>
    <s v=""/>
    <s v=""/>
    <m/>
    <m/>
    <m/>
    <s v="Not Specified"/>
    <s v="Yes (nature-based removals e.g. Forestation, soil carbon enhancement)"/>
    <s v="No"/>
    <s v="Y"/>
    <s v="Not mentioned"/>
    <n v="2050"/>
    <m/>
    <m/>
    <m/>
    <m/>
    <m/>
    <n v="0"/>
    <n v="0"/>
    <n v="0"/>
    <n v="0"/>
    <n v="0"/>
    <n v="1"/>
    <n v="0"/>
    <n v="1"/>
    <n v="0"/>
    <n v="0"/>
    <n v="0"/>
    <n v="0"/>
    <n v="0"/>
    <n v="0"/>
    <n v="0"/>
    <n v="0"/>
    <n v="0"/>
    <n v="0"/>
    <n v="0"/>
    <n v="0"/>
    <n v="0"/>
    <n v="0"/>
    <n v="0"/>
    <n v="0"/>
    <n v="1"/>
    <n v="0"/>
    <n v="1"/>
    <n v="0"/>
    <n v="1"/>
  </r>
  <r>
    <n v="494"/>
    <n v="465"/>
    <s v="CPC"/>
    <s v="Petroleum Refining"/>
    <x v="3"/>
    <s v="Taiwan"/>
    <s v="Asia"/>
    <s v="$32,768.9"/>
    <s v="$-1,028.9"/>
    <n v="0"/>
    <s v="$33,926.5"/>
    <n v="16637"/>
    <n v="24"/>
    <s v="N"/>
    <m/>
    <m/>
    <s v="N"/>
    <s v="N"/>
    <m/>
    <s v=""/>
    <m/>
    <s v=""/>
    <s v=""/>
    <m/>
    <s v=""/>
    <s v=""/>
    <m/>
    <m/>
    <s v="Annually conduct greenhouse gas emissions inventory and disclosure through ISO 14064-1._x000a_•Set CPC’ s interim target of reducing emissions by 50.2% by 2032 compared to 2005 levels, striving to _x000a_achieve net-zero emissions through measures such as improving energy efficiency, using low-carbon _x000a_fuels, recovering and utilizing energy, adopting renewable energy, carbon capture and storage, hydrogen energy, and carbon-neutral natural gas"/>
    <s v=""/>
    <s v=""/>
    <s v="N"/>
    <s v="Yes"/>
    <s v="Yes"/>
    <s v=""/>
    <s v="1,2"/>
    <s v="Annually conduct greenhouse gas emissions inventory and disclosure through ISO 14064-1. •Set CPC’ s interim target of reducing emissions by 50.2% by 2032 compared to 2005 levels, striving to achieve net-zero emissions through measures such as improving energy efficiency, using low-carbon fuels, recovering and utilizing energy, adopting renewable energy, carbon capture and storage, hydro_x0002_gen energy, and carbon-neutral natural gas"/>
    <m/>
    <m/>
    <m/>
    <s v="C"/>
    <s v="Y"/>
    <s v="1,2"/>
    <s v=""/>
    <n v="2050"/>
    <m/>
    <m/>
    <s v="Yes"/>
    <s v=""/>
    <s v=""/>
    <s v="N"/>
    <s v=""/>
    <s v=""/>
    <m/>
    <m/>
    <m/>
    <m/>
    <s v="https://ws.cpc.com.tw/CPCCSREN/2025_EN_CPC_CSR.pdf"/>
    <n v="0"/>
    <n v="0"/>
    <n v="0"/>
    <n v="0"/>
    <n v="0"/>
    <n v="0"/>
    <n v="0"/>
    <n v="0"/>
    <n v="0"/>
    <n v="0"/>
    <n v="0"/>
    <n v="0"/>
    <n v="0"/>
    <n v="1"/>
    <n v="0"/>
    <n v="0"/>
    <n v="0"/>
    <n v="0"/>
    <n v="0"/>
    <n v="0"/>
    <n v="1"/>
    <n v="1"/>
    <n v="0"/>
    <n v="0"/>
    <n v="0"/>
    <n v="1"/>
    <n v="1"/>
    <n v="0"/>
    <n v="0"/>
  </r>
  <r>
    <n v="495"/>
    <n v="480"/>
    <s v="Ecopetrol"/>
    <s v="Mining, Crude-Oil Production"/>
    <x v="2"/>
    <s v="Colombia"/>
    <s v="Latin America"/>
    <s v="$32,736.3"/>
    <s v="$3,398.4"/>
    <n v="-0.30299999999999999"/>
    <s v="$67,752.1"/>
    <n v="19581"/>
    <n v="8"/>
    <s v="N"/>
    <m/>
    <m/>
    <s v="N"/>
    <s v="N"/>
    <s v=""/>
    <s v=""/>
    <m/>
    <s v=""/>
    <s v=""/>
    <m/>
    <s v=""/>
    <s v=""/>
    <m/>
    <m/>
    <s v="Net zero"/>
    <s v="Net Zero"/>
    <s v=""/>
    <s v="N"/>
    <s v="Yes"/>
    <s v="Yes"/>
    <s v="Yes"/>
    <s v="1,2,3"/>
    <s v=""/>
    <m/>
    <m/>
    <m/>
    <s v="C,V"/>
    <s v="Y"/>
    <s v="1,2,3"/>
    <s v="'We announced our commitment to achieve net zero carbon emissions by 2050 (Scopes 1 and 2)' (p14, 2021)._x000a_nb also _x000a_By 2050, the company plans a 50% reduction in its total emissions (Scopes 1, 2 and 3), including the entire value chain, which encompasses the use of its products. _x000a__x000a_Also in 2024: Ecopetrol committed to achieve Net Zero Carbon emissions by 2050 (Scopes 1 and 2) [...]. Additionally, the Ecopetrol Group will seek to reduce 50% of total emissions (Scopes 1, 2 and 3) by 2050. (https://www.ecopetrol.com.co/wps/portal/Home/tesg/environmental/climate-action/climate-ambition, consulted in august 2024)"/>
    <n v="2050"/>
    <m/>
    <m/>
    <s v="Yes"/>
    <s v="Yes (nature-based and CCS-based removals)"/>
    <s v="No"/>
    <s v="N"/>
    <s v=""/>
    <s v=""/>
    <m/>
    <m/>
    <m/>
    <m/>
    <m/>
    <n v="0"/>
    <n v="0"/>
    <n v="0"/>
    <n v="0"/>
    <n v="0"/>
    <n v="0"/>
    <n v="0"/>
    <n v="0"/>
    <n v="0"/>
    <n v="0"/>
    <n v="0"/>
    <n v="0"/>
    <n v="0"/>
    <n v="1"/>
    <n v="0"/>
    <n v="0"/>
    <n v="0"/>
    <n v="0"/>
    <n v="0"/>
    <n v="0"/>
    <n v="1"/>
    <n v="1"/>
    <n v="0"/>
    <n v="0"/>
    <n v="0"/>
    <n v="1"/>
    <n v="1"/>
    <n v="0"/>
    <n v="0"/>
  </r>
  <r>
    <n v="496"/>
    <e v="#N/A"/>
    <s v="Wistron"/>
    <s v="Computers"/>
    <x v="5"/>
    <s v="Taiwan"/>
    <s v="Asia"/>
    <s v="$32,687.7"/>
    <s v="$543.5"/>
    <n v="0.47499999999999998"/>
    <s v="$17,985.7"/>
    <n v="42091"/>
    <n v="9"/>
    <s v="N"/>
    <m/>
    <m/>
    <s v="Y"/>
    <s v="Y"/>
    <s v="Targets set"/>
    <s v="1.5°C "/>
    <n v="2030"/>
    <s v="Targets set"/>
    <s v="1.5°C "/>
    <n v="2050"/>
    <s v="Y"/>
    <s v="Targets set"/>
    <n v="2050"/>
    <m/>
    <s v="Net zero"/>
    <s v="Net Zero"/>
    <s v=""/>
    <s v="N"/>
    <s v="Yes"/>
    <s v="Yes"/>
    <s v="Yes"/>
    <s v="1,2,3"/>
    <s v=""/>
    <m/>
    <m/>
    <m/>
    <s v="C,V"/>
    <s v="Y"/>
    <s v="1,2,3"/>
    <s v="We are committed to achieving carbon neutrality across Wistron‚Äôs operations by 2030 and net-zero emissions across the entire value chain by 2050."/>
    <n v="2050"/>
    <m/>
    <m/>
    <s v="Yes"/>
    <s v="Yes (nature-based and CCS-based removals)"/>
    <s v="No"/>
    <s v="N"/>
    <s v=""/>
    <s v=""/>
    <m/>
    <m/>
    <m/>
    <m/>
    <m/>
    <n v="0"/>
    <n v="0"/>
    <n v="0"/>
    <n v="0"/>
    <n v="0"/>
    <n v="1"/>
    <n v="0"/>
    <n v="1"/>
    <n v="0"/>
    <n v="0"/>
    <n v="1"/>
    <n v="0"/>
    <n v="0"/>
    <n v="1"/>
    <n v="0"/>
    <n v="0"/>
    <n v="0"/>
    <n v="0"/>
    <n v="0"/>
    <n v="0"/>
    <n v="1"/>
    <n v="1"/>
    <n v="0"/>
    <n v="0"/>
    <n v="0"/>
    <n v="1"/>
    <n v="1"/>
    <n v="0"/>
    <n v="0"/>
  </r>
  <r>
    <n v="497"/>
    <e v="#N/A"/>
    <s v="Medtronic"/>
    <s v="Medical Products and Equipment"/>
    <x v="4"/>
    <s v="Ireland"/>
    <s v="Europe"/>
    <s v="$32,364"/>
    <s v="$3,676"/>
    <n v="-2.1999999999999999E-2"/>
    <s v="$89,981"/>
    <n v="95000"/>
    <n v="8"/>
    <s v="N"/>
    <m/>
    <m/>
    <s v="Y"/>
    <s v="Y"/>
    <s v="Targets set"/>
    <s v="1.5°C "/>
    <n v="2034"/>
    <s v=""/>
    <s v=""/>
    <m/>
    <s v="N"/>
    <s v="Commitment removed"/>
    <m/>
    <m/>
    <s v="Net zero"/>
    <s v="Net Zero"/>
    <s v=""/>
    <s v="N"/>
    <s v="Yes"/>
    <s v="Yes"/>
    <s v="Yes"/>
    <s v="1,2,3"/>
    <s v=""/>
    <m/>
    <m/>
    <m/>
    <s v="C,V"/>
    <s v="Y"/>
    <s v="1,2,3"/>
    <s v="‚ÄúTo address the climate crisis, Medtronic has set an ambition to achieve net‚ÄØzero carbon emissions by fiscal year (FY)‚ÄØ2045 across its operations and value chain (scopes‚ÄØ1,‚ÄØ2, and‚ÄØ3). Achieving net‚ÄØzero carbon emissions will be no easy feat, but the environmental and health benefits justify‚ÄØthe‚ÄØeffort.‚Äù _x000a__x000a_‚ÄúWe have a goal of becoming carbon neutral in our operations by fiscal year‚ÄØ2030, and to reduce carbon emissions to net zero in our operations, supply chain, and logistics by fiscal year‚ÄØ2045. To achieve the ambition, we created a Decarbonization Roadmap and will pursue setting carbon emission reduction targets across scopes‚ÄØ1,‚ÄØ2, and‚ÄØ3.‚Äù_x000a__x000a_Source: https://web.archive.org/web/20250714214025/https://europe.medtronic.com/xd-en/our-impact/carbon-reduction.html_x000a_"/>
    <n v="2045"/>
    <m/>
    <m/>
    <s v="Yes"/>
    <s v="Not Specified"/>
    <s v="No"/>
    <s v="N"/>
    <s v=""/>
    <s v=""/>
    <m/>
    <m/>
    <m/>
    <m/>
    <m/>
    <n v="0"/>
    <n v="0"/>
    <n v="0"/>
    <n v="0"/>
    <n v="0"/>
    <n v="0"/>
    <n v="1"/>
    <n v="1"/>
    <n v="0"/>
    <n v="0"/>
    <n v="0"/>
    <n v="0"/>
    <n v="0"/>
    <n v="1"/>
    <n v="0"/>
    <n v="0"/>
    <n v="0"/>
    <n v="0"/>
    <n v="0"/>
    <n v="0"/>
    <n v="1"/>
    <n v="1"/>
    <n v="0"/>
    <n v="0"/>
    <n v="0"/>
    <n v="1"/>
    <n v="1"/>
    <n v="0"/>
    <n v="0"/>
  </r>
  <r>
    <n v="498"/>
    <e v="#N/A"/>
    <s v="New China Life Insurance"/>
    <s v="Insurance: Life, Health (stock)"/>
    <x v="6"/>
    <s v="China"/>
    <s v="Asia"/>
    <s v="$32,293.1"/>
    <s v="$-1,438.2"/>
    <n v="0"/>
    <s v="$231,852.4"/>
    <n v="28675"/>
    <n v="6"/>
    <s v="N"/>
    <m/>
    <m/>
    <s v="N"/>
    <s v="N"/>
    <s v=""/>
    <s v=""/>
    <m/>
    <s v=""/>
    <s v=""/>
    <m/>
    <s v=""/>
    <s v=""/>
    <m/>
    <m/>
    <s v="No target"/>
    <s v="No Target"/>
    <s v="G"/>
    <s v="N"/>
    <s v="Not Specified"/>
    <s v="Not Specified"/>
    <s v="Not Specified"/>
    <s v=""/>
    <s v=""/>
    <n v="2060"/>
    <s v="995b0b3a-1cd6-4078-b7e1-1fb613ffc2b7.pdf"/>
    <s v="The investment portfolio will achieve carbon neutrality by 2060"/>
    <s v=""/>
    <s v="N"/>
    <s v=""/>
    <s v=""/>
    <m/>
    <m/>
    <m/>
    <s v="Not Specified"/>
    <s v="Not Specified"/>
    <s v="No"/>
    <s v="N"/>
    <s v=""/>
    <s v=""/>
    <m/>
    <m/>
    <m/>
    <m/>
    <m/>
    <n v="0"/>
    <n v="0"/>
    <n v="0"/>
    <n v="0"/>
    <n v="0"/>
    <n v="0"/>
    <n v="0"/>
    <n v="0"/>
    <n v="0"/>
    <n v="0"/>
    <n v="0"/>
    <n v="0"/>
    <n v="0"/>
    <n v="0"/>
    <n v="0"/>
    <n v="0"/>
    <n v="0"/>
    <n v="0"/>
    <n v="0"/>
    <n v="0"/>
    <n v="0"/>
    <n v="0"/>
    <n v="0"/>
    <n v="0"/>
    <n v="0"/>
    <n v="0"/>
    <n v="0"/>
    <n v="0"/>
    <n v="1"/>
  </r>
  <r>
    <n v="499"/>
    <e v="#N/A"/>
    <s v="China General Technology"/>
    <s v="Trading"/>
    <x v="6"/>
    <s v="China"/>
    <s v="Asia"/>
    <s v="$32,282.4"/>
    <s v="$-150.6"/>
    <n v="-1.486"/>
    <s v="$44,268.6"/>
    <n v="102874"/>
    <n v="8"/>
    <s v="N"/>
    <m/>
    <m/>
    <s v="N"/>
    <s v="N"/>
    <s v=""/>
    <s v=""/>
    <m/>
    <s v=""/>
    <s v=""/>
    <m/>
    <s v=""/>
    <s v=""/>
    <m/>
    <m/>
    <s v=""/>
    <s v=""/>
    <s v="G"/>
    <s v="N"/>
    <s v=""/>
    <s v=""/>
    <s v=""/>
    <s v=""/>
    <s v=""/>
    <m/>
    <s v="b138b4a6ac5c4faaa9b3a3665b13642b.pdf"/>
    <s v="Carbon Peaking and Carbon Neutrality"/>
    <s v=""/>
    <s v="N"/>
    <s v=""/>
    <s v=""/>
    <m/>
    <m/>
    <m/>
    <s v=""/>
    <s v=""/>
    <s v=""/>
    <s v="N"/>
    <s v=""/>
    <s v=""/>
    <m/>
    <m/>
    <m/>
    <m/>
    <s v="China General Technology (Group) Holding Co., Ltd &gt; Social Responsibility &gt; CSR Report"/>
    <n v="0"/>
    <n v="0"/>
    <n v="0"/>
    <n v="0"/>
    <n v="0"/>
    <n v="0"/>
    <n v="0"/>
    <n v="0"/>
    <n v="0"/>
    <n v="0"/>
    <n v="0"/>
    <n v="0"/>
    <n v="0"/>
    <n v="0"/>
    <n v="0"/>
    <n v="0"/>
    <n v="0"/>
    <n v="0"/>
    <n v="0"/>
    <n v="0"/>
    <n v="0"/>
    <n v="0"/>
    <n v="0"/>
    <n v="0"/>
    <n v="0"/>
    <n v="0"/>
    <n v="0"/>
    <n v="0"/>
    <n v="0"/>
  </r>
  <r>
    <n v="500"/>
    <n v="487"/>
    <s v="Heineken"/>
    <s v="Beverages"/>
    <x v="11"/>
    <s v="Netherlands"/>
    <s v="Europe"/>
    <s v="$32,249.4"/>
    <s v="$538.6"/>
    <n v="-0.57599999999999996"/>
    <s v="$55,368.6"/>
    <n v="88497"/>
    <n v="16"/>
    <s v="Y"/>
    <n v="2021"/>
    <n v="2030"/>
    <s v="Y"/>
    <s v="Y"/>
    <s v="Targets set"/>
    <s v="1.5Â°C"/>
    <n v="2030"/>
    <s v="Targets set"/>
    <s v="1.5Â°C"/>
    <n v="2040"/>
    <s v="Y"/>
    <s v="Targets set"/>
    <n v="2040"/>
    <m/>
    <s v="Net zero"/>
    <s v="Net Zero"/>
    <s v=""/>
    <s v="N"/>
    <s v="Yes"/>
    <s v="Yes"/>
    <s v="Yes"/>
    <s v="1,2,3"/>
    <s v=""/>
    <m/>
    <m/>
    <m/>
    <s v="C,V"/>
    <s v="Y"/>
    <s v="1,2,3"/>
    <s v="&quot;Reach net zero across our value chain by 2040&quot;  (P.143, 2023 Annual Report)_x000a_&quot;A key ambition of our Brew a Better World strategy is to reach net zero by 2040. This strategy is aligned with the latest climate science and translates ambition into action in both the near and long-term. We have announced this ambition in April 2021 with intermediate goals to reach net zero carbon in scope 1 and 2 and reduce 21% of scope 3 emissions, both by 2030.&quot; (P.148, 2023 Annual Report) "/>
    <n v="2040"/>
    <m/>
    <m/>
    <s v="Yes"/>
    <s v="Not Specified"/>
    <s v="No"/>
    <s v="N"/>
    <s v=""/>
    <s v=""/>
    <m/>
    <m/>
    <m/>
    <m/>
    <m/>
    <n v="0"/>
    <n v="1"/>
    <n v="0"/>
    <n v="1"/>
    <n v="0"/>
    <n v="1"/>
    <n v="0"/>
    <n v="1"/>
    <n v="0"/>
    <n v="0"/>
    <n v="1"/>
    <n v="0"/>
    <n v="0"/>
    <n v="1"/>
    <n v="0"/>
    <n v="0"/>
    <n v="0"/>
    <n v="0"/>
    <n v="0"/>
    <n v="0"/>
    <n v="1"/>
    <n v="1"/>
    <n v="0"/>
    <n v="0"/>
    <n v="0"/>
    <n v="1"/>
    <n v="1"/>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1"/>
    <s v="Walmart"/>
    <s v="General Merchandisers"/>
    <x v="0"/>
    <x v="0"/>
    <x v="0"/>
    <n v="680985"/>
    <n v="19436"/>
    <n v="0.253"/>
    <n v="260823"/>
    <n v="2100000"/>
    <n v="31"/>
    <x v="0"/>
    <n v="2015"/>
    <n v="2035"/>
    <s v="Y"/>
    <s v="Y"/>
    <s v="Targets set"/>
    <s v="1.5°C "/>
    <n v="2030"/>
    <m/>
    <m/>
    <m/>
    <s v="N"/>
    <s v="Commitment removed"/>
    <m/>
    <m/>
    <s v="Zero emissions"/>
    <s v="Net Zero"/>
    <s v="Yes"/>
    <s v="Yes"/>
    <s v="No"/>
    <s v="1,2"/>
    <m/>
    <s v="N"/>
    <m/>
    <m/>
    <m/>
    <m/>
    <s v="C"/>
    <s v="Y"/>
    <s v="1,2"/>
    <s v="&quot;Goal: Achieve zero emissions across global operations by 2040 (Scopes 1 &amp; 2)&quot; (Website, as of 14/08/2025: https://corporate.walmart.com/purpose/esgreport/environmental/climate-change)"/>
    <n v="2040"/>
    <m/>
    <m/>
    <s v="No"/>
    <s v="No"/>
    <s v="No"/>
    <s v="N"/>
    <m/>
    <m/>
    <m/>
    <m/>
    <m/>
    <m/>
    <m/>
    <n v="0"/>
  </r>
  <r>
    <n v="2"/>
    <n v="2"/>
    <s v="Amazon"/>
    <s v="Internet Services and Retailing"/>
    <x v="0"/>
    <x v="0"/>
    <x v="0"/>
    <n v="637959"/>
    <n v="59248"/>
    <n v="0.94699999999999995"/>
    <n v="624894"/>
    <n v="1556000"/>
    <n v="17"/>
    <x v="1"/>
    <m/>
    <m/>
    <s v="Y"/>
    <s v="N"/>
    <s v="Commitment removed"/>
    <m/>
    <m/>
    <m/>
    <m/>
    <m/>
    <m/>
    <m/>
    <m/>
    <m/>
    <s v="Net zero"/>
    <s v="Net Zero"/>
    <s v="Not Specified"/>
    <s v="Not Specified"/>
    <s v="Partial"/>
    <m/>
    <m/>
    <s v="N"/>
    <m/>
    <m/>
    <m/>
    <m/>
    <m/>
    <s v="Y"/>
    <m/>
    <s v="In 2019, we co-founded and committed to The Climate Pledge‚Äîour goal to reach net-zero carbon emissions by 2040, 10 years ahead of the Paris Agreement. (sustainability report 2024 p. 6)_x000a_"/>
    <n v="2040"/>
    <m/>
    <m/>
    <s v="Yes"/>
    <s v="Yes (nature-based removals e.g. Forestation, soil carbon enhancement)"/>
    <s v="No"/>
    <s v="N"/>
    <m/>
    <m/>
    <m/>
    <m/>
    <m/>
    <m/>
    <m/>
    <n v="0"/>
  </r>
  <r>
    <n v="3"/>
    <n v="3"/>
    <s v="State Grid"/>
    <s v="Utilities"/>
    <x v="1"/>
    <x v="1"/>
    <x v="1"/>
    <n v="548414.4"/>
    <n v="10044.9"/>
    <n v="9.0999999999999998E-2"/>
    <n v="797694"/>
    <n v="1354310"/>
    <n v="25"/>
    <x v="1"/>
    <m/>
    <m/>
    <s v="N"/>
    <s v="N"/>
    <m/>
    <m/>
    <m/>
    <m/>
    <m/>
    <m/>
    <m/>
    <m/>
    <m/>
    <m/>
    <m/>
    <m/>
    <m/>
    <m/>
    <m/>
    <m/>
    <s v="G"/>
    <s v="N"/>
    <m/>
    <n v="2060"/>
    <s v="http://www.sgcc.com.cn/u/cms/sgcc_main/other/202012/20201217092925545833884.pdf"/>
    <m/>
    <m/>
    <s v="N"/>
    <m/>
    <m/>
    <m/>
    <m/>
    <m/>
    <s v="Not Specified"/>
    <m/>
    <m/>
    <s v="N"/>
    <m/>
    <m/>
    <m/>
    <m/>
    <m/>
    <m/>
    <m/>
    <n v="0"/>
  </r>
  <r>
    <n v="4"/>
    <n v="4"/>
    <s v="Saudi Aramco"/>
    <s v="Mining, Crude-Oil Production"/>
    <x v="2"/>
    <x v="2"/>
    <x v="2"/>
    <n v="480193.5"/>
    <n v="104982.3"/>
    <n v="-0.13"/>
    <n v="645097.19999999995"/>
    <n v="75118"/>
    <n v="7"/>
    <x v="1"/>
    <m/>
    <m/>
    <s v="N"/>
    <s v="N"/>
    <m/>
    <m/>
    <m/>
    <m/>
    <m/>
    <m/>
    <m/>
    <m/>
    <m/>
    <m/>
    <s v="Net zero"/>
    <s v="Net Zero"/>
    <s v="Yes"/>
    <s v="Yes"/>
    <s v="No"/>
    <s v="1,2"/>
    <m/>
    <s v="N"/>
    <m/>
    <m/>
    <m/>
    <m/>
    <s v="C"/>
    <s v="Y"/>
    <s v="1,2"/>
    <s v="We have an ambition to reach net-zero Scope 1 and Scope 2 GHG emissions by 2050 across all our wholly-owned operated assets. (see p22 of the 2024 Aramco Sustainability Report)."/>
    <n v="2050"/>
    <m/>
    <m/>
    <s v="Yes"/>
    <s v="Yes (nature-based and CCS-based removals)"/>
    <s v="No"/>
    <s v="N"/>
    <m/>
    <m/>
    <m/>
    <m/>
    <m/>
    <m/>
    <m/>
    <n v="0"/>
  </r>
  <r>
    <n v="5"/>
    <n v="6"/>
    <s v="China National Petroleum"/>
    <s v="Petroleum Refining"/>
    <x v="3"/>
    <x v="1"/>
    <x v="1"/>
    <n v="412645.3"/>
    <n v="22424"/>
    <n v="5.2999999999999999E-2"/>
    <n v="607615.1"/>
    <n v="985155"/>
    <n v="25"/>
    <x v="1"/>
    <m/>
    <m/>
    <s v="N"/>
    <s v="N"/>
    <m/>
    <m/>
    <m/>
    <m/>
    <m/>
    <m/>
    <m/>
    <m/>
    <m/>
    <m/>
    <s v="Net zero"/>
    <s v="Net Zero"/>
    <s v="Yes"/>
    <s v="Yes"/>
    <s v="Not Specified"/>
    <s v="1,2"/>
    <s v="G"/>
    <s v="N"/>
    <m/>
    <m/>
    <m/>
    <m/>
    <s v="C"/>
    <s v="Y"/>
    <s v="1,2"/>
    <s v="The 2024 report frequently mentions ‚Äúcarbon neutrality,‚Äù ‚Äúzero-carbon,‚Äù and the global ‚Äúnet-zero‚Äù context (including NZE-2050), it does not specify a corporate-wide net-zero year target for PetroChina itself ‚Äî it frames the ambition as ongoing pursuit of the national carbon-peak and carbon-neutrality goals."/>
    <n v="2050"/>
    <m/>
    <m/>
    <s v="Not Specified"/>
    <s v="No"/>
    <s v="No"/>
    <s v="N"/>
    <m/>
    <m/>
    <m/>
    <m/>
    <m/>
    <m/>
    <m/>
    <n v="0"/>
  </r>
  <r>
    <n v="6"/>
    <n v="5"/>
    <s v="Sinopec Group"/>
    <s v="Petroleum Refining"/>
    <x v="3"/>
    <x v="1"/>
    <x v="1"/>
    <n v="407490.1"/>
    <n v="8036.4"/>
    <n v="-0.14499999999999999"/>
    <n v="375395.1"/>
    <n v="495096"/>
    <n v="27"/>
    <x v="1"/>
    <m/>
    <m/>
    <s v="N"/>
    <s v="N"/>
    <m/>
    <m/>
    <m/>
    <m/>
    <m/>
    <m/>
    <m/>
    <m/>
    <m/>
    <m/>
    <s v="Carbon neutral(ity)"/>
    <s v="Carbon Neutral"/>
    <s v="Yes"/>
    <s v="Yes"/>
    <s v="Not Specified"/>
    <s v="1,2"/>
    <s v="C"/>
    <s v="Y"/>
    <s v="Strive to achieve carbon neutrality around 2050."/>
    <n v="2050"/>
    <m/>
    <m/>
    <m/>
    <s v="N"/>
    <m/>
    <m/>
    <m/>
    <m/>
    <m/>
    <s v="Yes"/>
    <s v="Yes (nature-based removals e.g. Forestation, soil carbon enhancement)"/>
    <s v="No"/>
    <s v="N"/>
    <m/>
    <m/>
    <m/>
    <m/>
    <m/>
    <m/>
    <m/>
    <n v="0"/>
  </r>
  <r>
    <n v="7"/>
    <n v="8"/>
    <s v="UnitedHealth Group"/>
    <s v="Health Care: Insurance and Managed Care"/>
    <x v="4"/>
    <x v="0"/>
    <x v="0"/>
    <n v="400278"/>
    <n v="14405"/>
    <n v="-0.35599999999999998"/>
    <n v="298278"/>
    <n v="400000"/>
    <n v="29"/>
    <x v="1"/>
    <m/>
    <m/>
    <s v="Y"/>
    <s v="Y"/>
    <s v="Targets set"/>
    <s v="1.5°C "/>
    <n v="2030"/>
    <m/>
    <m/>
    <m/>
    <s v="N"/>
    <s v="Committed"/>
    <m/>
    <m/>
    <s v="Net zero"/>
    <s v="Net Zero"/>
    <s v="Yes"/>
    <s v="Yes"/>
    <s v="No"/>
    <s v="1,2"/>
    <m/>
    <s v="N"/>
    <m/>
    <m/>
    <m/>
    <m/>
    <s v="C"/>
    <s v="Y"/>
    <s v="1,2"/>
    <s v="Achieving operational net-zero by 2035_x000a_We will continue to pursue our ambition to achieve net-zero emissions in scopes 1 and 2 by 2035 across our_x000a_global operations"/>
    <n v="2035"/>
    <m/>
    <m/>
    <s v="Not Specified"/>
    <s v="Not Specified"/>
    <s v="No"/>
    <s v="N"/>
    <m/>
    <m/>
    <m/>
    <m/>
    <m/>
    <m/>
    <m/>
    <n v="0"/>
  </r>
  <r>
    <n v="8"/>
    <n v="7"/>
    <s v="Apple"/>
    <s v="Computers"/>
    <x v="5"/>
    <x v="0"/>
    <x v="0"/>
    <n v="391035"/>
    <n v="93736"/>
    <n v="-3.4000000000000002E-2"/>
    <n v="364980"/>
    <n v="164000"/>
    <n v="23"/>
    <x v="0"/>
    <n v="2016"/>
    <n v="2021"/>
    <s v="Y"/>
    <s v="Y"/>
    <s v="Targets set"/>
    <s v="1.5°C "/>
    <n v="2030"/>
    <m/>
    <m/>
    <m/>
    <m/>
    <m/>
    <m/>
    <m/>
    <s v="Carbon neutral(ity)"/>
    <s v="Carbon Neutral"/>
    <s v="Yes"/>
    <s v="Yes"/>
    <s v="Yes"/>
    <s v="1,2,3"/>
    <s v="C,V"/>
    <s v="Y"/>
    <s v="We‚Äôre committed to our ambitious, sciencebased Apple 2030 goal to reduce our collective scope 1, 2, and 3 emissions ‚ upstream and downstream ‚ by 75 percent_x000a_before balancing the remaining emissions with high-quality carbon removals. To achieve this goal, we're reducing emissions across our value chain and directing our efforts toward decarbonizing the largest sources of emissions. (pg 10)"/>
    <n v="2030"/>
    <m/>
    <m/>
    <m/>
    <s v="N"/>
    <m/>
    <m/>
    <m/>
    <m/>
    <m/>
    <s v="Yes"/>
    <s v="Yes (nature-based removals e.g. Forestation, soil carbon enhancement)"/>
    <s v="Yes"/>
    <s v="N"/>
    <m/>
    <m/>
    <m/>
    <m/>
    <m/>
    <m/>
    <m/>
    <n v="1"/>
  </r>
  <r>
    <n v="9"/>
    <n v="10"/>
    <s v="CVS Health"/>
    <s v="Health Care: Pharmacy and Other Services"/>
    <x v="4"/>
    <x v="0"/>
    <x v="0"/>
    <n v="372809"/>
    <n v="4614"/>
    <n v="-0.44700000000000001"/>
    <n v="253215"/>
    <n v="259500"/>
    <n v="30"/>
    <x v="1"/>
    <m/>
    <m/>
    <s v="Y"/>
    <s v="Y"/>
    <s v="Targets set"/>
    <s v="1.5°C "/>
    <n v="2030"/>
    <s v="Targets set"/>
    <s v="1.5°C "/>
    <n v="2050"/>
    <s v="Y"/>
    <s v="Targets set"/>
    <n v="2050"/>
    <m/>
    <s v="Net zero"/>
    <s v="Net Zero"/>
    <s v="Yes"/>
    <s v="Yes"/>
    <s v="Yes"/>
    <s v="1,2,3"/>
    <m/>
    <s v="N"/>
    <m/>
    <m/>
    <m/>
    <m/>
    <s v="C,V"/>
    <s v="Y"/>
    <s v="1,2,3"/>
    <s v="*CVS health is one of the first companies in the world to have our net zero targets validated by the Science-Based Targets initiative's (SBTi) net zero methodology. This set us on the path to achieving net zero emissions from our direct operations by 2048 and across their value chain by 2050. They also committed to achieving carbon neutrality by 2030._x000a_*Reduce absolute scope: 1, 2 and 3 (value chain) emissions by 90% by 2050. "/>
    <n v="2050"/>
    <m/>
    <m/>
    <s v="Yes"/>
    <s v="Not Specified"/>
    <s v="No"/>
    <s v="N"/>
    <m/>
    <m/>
    <m/>
    <m/>
    <m/>
    <m/>
    <m/>
    <n v="0"/>
  </r>
  <r>
    <n v="10"/>
    <n v="9"/>
    <s v="Berkshire Hathaway"/>
    <s v="Insurance: Property and Casualty"/>
    <x v="6"/>
    <x v="0"/>
    <x v="0"/>
    <n v="371433"/>
    <n v="88995"/>
    <n v="-7.4999999999999997E-2"/>
    <n v="1153881"/>
    <n v="392400"/>
    <n v="29"/>
    <x v="1"/>
    <m/>
    <m/>
    <s v="N"/>
    <s v="N"/>
    <m/>
    <m/>
    <m/>
    <m/>
    <m/>
    <m/>
    <m/>
    <m/>
    <m/>
    <m/>
    <s v="No target"/>
    <s v="No Target"/>
    <s v="Not Specified"/>
    <s v="Not Specified"/>
    <s v="Not Specified"/>
    <m/>
    <m/>
    <s v="N"/>
    <m/>
    <m/>
    <m/>
    <m/>
    <m/>
    <s v="N"/>
    <m/>
    <m/>
    <m/>
    <m/>
    <m/>
    <s v="Not Specified"/>
    <s v="Not Specified"/>
    <s v="No"/>
    <s v="N"/>
    <m/>
    <m/>
    <m/>
    <m/>
    <m/>
    <m/>
    <m/>
    <n v="0"/>
  </r>
  <r>
    <n v="11"/>
    <n v="16"/>
    <s v="McKesson"/>
    <s v="Wholesalers: Health Care"/>
    <x v="4"/>
    <x v="0"/>
    <x v="0"/>
    <n v="359051"/>
    <n v="3295"/>
    <n v="9.8000000000000004E-2"/>
    <n v="75140"/>
    <n v="44000"/>
    <n v="31"/>
    <x v="1"/>
    <m/>
    <m/>
    <s v="Y"/>
    <s v="Y"/>
    <s v="Targets set"/>
    <s v="1.5°C "/>
    <n v="2032"/>
    <m/>
    <m/>
    <m/>
    <m/>
    <m/>
    <m/>
    <m/>
    <s v="Other"/>
    <s v="Other Emission Reduction"/>
    <s v="Yes"/>
    <s v="Yes"/>
    <s v="Partial"/>
    <s v="1,2"/>
    <m/>
    <s v="N"/>
    <m/>
    <m/>
    <m/>
    <m/>
    <m/>
    <s v="N"/>
    <m/>
    <m/>
    <m/>
    <m/>
    <m/>
    <s v="Not Specified"/>
    <s v="Not Specified"/>
    <s v="No"/>
    <s v="Y"/>
    <s v="Mckesson has established the strategy to reduce GHG emissions from 2021, but has not clearly described about their end target (net zero). "/>
    <n v="2032"/>
    <m/>
    <m/>
    <m/>
    <m/>
    <m/>
    <n v="0"/>
  </r>
  <r>
    <n v="12"/>
    <n v="11"/>
    <s v="Volkswagen"/>
    <s v="Motor Vehicles"/>
    <x v="7"/>
    <x v="3"/>
    <x v="3"/>
    <n v="351093.3"/>
    <n v="12275.3"/>
    <n v="-0.316"/>
    <n v="655316.80000000005"/>
    <n v="646501"/>
    <n v="31"/>
    <x v="1"/>
    <m/>
    <m/>
    <s v="Y"/>
    <s v="Y"/>
    <s v="Targets set"/>
    <s v="1.5Â°C/2Â°C"/>
    <n v="2030"/>
    <m/>
    <m/>
    <m/>
    <m/>
    <m/>
    <m/>
    <m/>
    <s v="Carbon neutral(ity)"/>
    <s v="Carbon Neutral"/>
    <s v="Yes"/>
    <s v="Yes"/>
    <s v="Partial"/>
    <s v="1,2"/>
    <s v="C"/>
    <s v="Y"/>
    <s v="achieve net carbon neutrality by 2050 (pg 236)"/>
    <n v="2050"/>
    <m/>
    <m/>
    <m/>
    <s v="N"/>
    <m/>
    <m/>
    <m/>
    <m/>
    <m/>
    <s v="Yes"/>
    <s v="Yes (nature-based removals e.g. Forestation, soil carbon enhancement)"/>
    <s v="No"/>
    <s v="N"/>
    <m/>
    <m/>
    <m/>
    <m/>
    <m/>
    <m/>
    <m/>
    <n v="0"/>
  </r>
  <r>
    <n v="13"/>
    <n v="17"/>
    <s v="Alphabet"/>
    <s v="Internet Services and Retailing"/>
    <x v="0"/>
    <x v="0"/>
    <x v="0"/>
    <n v="350018"/>
    <n v="100118"/>
    <n v="0.35699999999999998"/>
    <n v="450256"/>
    <n v="183323"/>
    <n v="17"/>
    <x v="1"/>
    <m/>
    <m/>
    <s v="Y"/>
    <s v="Y"/>
    <s v="Targets set"/>
    <s v="1.5°C "/>
    <n v="2030"/>
    <m/>
    <m/>
    <m/>
    <m/>
    <m/>
    <m/>
    <m/>
    <s v="Net zero"/>
    <s v="Net Zero"/>
    <s v="Yes"/>
    <s v="Yes"/>
    <s v="Yes"/>
    <s v="1,2,3"/>
    <m/>
    <s v="N"/>
    <m/>
    <m/>
    <m/>
    <m/>
    <s v="C,V"/>
    <s v="Y"/>
    <s v="1,2,3"/>
    <s v="We aim to run on 24/7 carbon-free energy on every grid where we operate by 2030. _x000a__x000a_Reduce 50% of our combined Scope 1, 2 (market-based), and 3 absolute emissions (versus our 2019 baseline) before 2030"/>
    <n v="2030"/>
    <m/>
    <m/>
    <s v="No"/>
    <s v="Yes (nature-based and CCS-based removals)"/>
    <s v="Yes"/>
    <s v="N"/>
    <m/>
    <m/>
    <m/>
    <m/>
    <m/>
    <m/>
    <m/>
    <n v="0"/>
  </r>
  <r>
    <n v="14"/>
    <n v="12"/>
    <s v="Exxon Mobil"/>
    <s v="Petroleum Refining"/>
    <x v="3"/>
    <x v="0"/>
    <x v="0"/>
    <n v="349585"/>
    <n v="33680"/>
    <n v="-6.5000000000000002E-2"/>
    <n v="453475"/>
    <n v="60900"/>
    <n v="31"/>
    <x v="1"/>
    <m/>
    <m/>
    <s v="N"/>
    <s v="N"/>
    <m/>
    <m/>
    <m/>
    <m/>
    <m/>
    <m/>
    <m/>
    <m/>
    <m/>
    <m/>
    <s v="Net zero"/>
    <s v="Net Zero"/>
    <s v="Yes"/>
    <s v="Yes"/>
    <s v="No"/>
    <s v="1,2"/>
    <m/>
    <s v="N"/>
    <m/>
    <m/>
    <m/>
    <m/>
    <s v="C"/>
    <s v="Y"/>
    <s v="1,2"/>
    <s v="&quot;In January 2022, we announced a 2050 net-zero GHG ambition for our operated assets, which requires new advancements in technology and practical government  policies.&quot; (covers Scopes 1 and 2) p7_x000a__x000a_"/>
    <n v="2050"/>
    <m/>
    <m/>
    <s v="Yes"/>
    <s v="Yes (CCS-based removals e.g. BECCS, DACCS)"/>
    <s v="No"/>
    <s v="N"/>
    <m/>
    <m/>
    <m/>
    <m/>
    <m/>
    <m/>
    <m/>
    <n v="0"/>
  </r>
  <r>
    <n v="15"/>
    <n v="15"/>
    <s v="Toyota Motor"/>
    <s v="Motor Vehicles"/>
    <x v="7"/>
    <x v="4"/>
    <x v="1"/>
    <n v="315110.2"/>
    <n v="31257.9"/>
    <n v="-8.5999999999999993E-2"/>
    <n v="624466.9"/>
    <n v="383853"/>
    <n v="31"/>
    <x v="1"/>
    <m/>
    <m/>
    <s v="Y"/>
    <s v="Y"/>
    <s v="Targets set"/>
    <s v="1.5°C / Well-below 2°C"/>
    <n v="2035"/>
    <m/>
    <m/>
    <m/>
    <m/>
    <m/>
    <m/>
    <m/>
    <s v="Carbon neutral(ity)"/>
    <s v="Carbon Neutral"/>
    <s v="Yes"/>
    <s v="Yes"/>
    <s v="Yes"/>
    <s v="1,2,3"/>
    <s v="C,V"/>
    <s v="Y"/>
    <s v="2050: Achieve CN for GHG emissions throughout the life cycle, for average GHG emissions for new vehicles, for GHG emissions from corporate activities (pg 21 &amp; 54)_x000a_** Applies to GHG emissions from the business activities of Toyota Motor Corporation and consolidated subsidiaries due to energy consumption and GHG emissions from business partners and customers in relation to vehicles under Toyota Motor Corporation and consolidated subsidiary brands. (Per vehicle, Scope1, 2, and 3) (Target for 2050 includes Toyota Motor Corporation and some consolidated subsidiaries.)"/>
    <n v="2050"/>
    <m/>
    <m/>
    <m/>
    <s v="N"/>
    <m/>
    <m/>
    <m/>
    <m/>
    <m/>
    <s v="Not Specified"/>
    <s v="Yes (CCS-based removals e.g. BECCS, DACCS)"/>
    <s v="No"/>
    <s v="N"/>
    <m/>
    <m/>
    <m/>
    <m/>
    <m/>
    <m/>
    <m/>
    <n v="0"/>
  </r>
  <r>
    <n v="16"/>
    <n v="14"/>
    <s v="China State Construction Engineering"/>
    <s v="Engineering &amp; Construction"/>
    <x v="8"/>
    <x v="1"/>
    <x v="1"/>
    <n v="304121.3"/>
    <n v="3667.4"/>
    <n v="-0.161"/>
    <n v="438013.2"/>
    <n v="361249"/>
    <n v="14"/>
    <x v="1"/>
    <m/>
    <m/>
    <s v="N"/>
    <s v="N"/>
    <m/>
    <m/>
    <m/>
    <m/>
    <m/>
    <m/>
    <m/>
    <m/>
    <m/>
    <m/>
    <s v="Carbon neutral(ity)"/>
    <s v="Carbon Neutral"/>
    <s v="Yes"/>
    <s v="Yes"/>
    <s v="Not Specified"/>
    <s v="1,2"/>
    <s v="C"/>
    <s v="Y"/>
    <s v="CSCEC will possess global core _x000a_competitiveness in green, low_x000a_carbon development, with world_x000a_class capabilities in low-carbon _x000a_industries, products, construction, _x000a_and operations. We will secure a _x000a_leading position in both domestic _x000a_and global operations. The _x000a_Company will realize the green _x000a_transformation of production _x000a_methods and play a pivotal role in _x000a_the construction industry‚Äôs path _x000a_to carbon neutrality, contributing _x000a_significantly to China‚Äôs goal of _x000a_carbon neutrality"/>
    <n v="2060"/>
    <m/>
    <m/>
    <m/>
    <s v="N"/>
    <m/>
    <m/>
    <m/>
    <m/>
    <m/>
    <s v="Not Specified"/>
    <s v="Not Specified"/>
    <s v="No"/>
    <s v="N"/>
    <m/>
    <m/>
    <m/>
    <m/>
    <m/>
    <m/>
    <m/>
    <n v="0"/>
  </r>
  <r>
    <n v="17"/>
    <n v="18"/>
    <s v="Cencora"/>
    <s v="Wholesalers: Health Care"/>
    <x v="4"/>
    <x v="0"/>
    <x v="0"/>
    <n v="293958.59999999998"/>
    <n v="1509.1"/>
    <n v="-0.13500000000000001"/>
    <n v="67101.7"/>
    <n v="44000"/>
    <n v="26"/>
    <x v="1"/>
    <m/>
    <m/>
    <s v="Y"/>
    <s v="Y"/>
    <s v="Targets set"/>
    <s v="1.5°C "/>
    <n v="2032"/>
    <m/>
    <m/>
    <m/>
    <m/>
    <m/>
    <m/>
    <m/>
    <s v="Emissions reduction target"/>
    <s v="Other Emission Reduction"/>
    <s v="Yes"/>
    <s v="Yes"/>
    <s v="Yes"/>
    <s v="1,2,3"/>
    <m/>
    <s v="N"/>
    <m/>
    <m/>
    <m/>
    <m/>
    <m/>
    <s v="N"/>
    <m/>
    <m/>
    <m/>
    <m/>
    <m/>
    <s v="Not Specified"/>
    <s v="Not Specified"/>
    <s v="No"/>
    <s v="Y"/>
    <s v="&quot;Cencora has a fully verified science-based target to reduce absolute Scope 1 and 2 greenhouse gas emissions 54.6% by FY2032 from a FY2019 base year. Cencora also commits that 82% of its suppliers by spend, covering purchased goods and services, will have science-based targets by FY2027&quot; (Page 7, Cencora FY23 ESG Reporting Index). _x000a_"/>
    <n v="2032"/>
    <m/>
    <m/>
    <m/>
    <m/>
    <m/>
    <n v="0"/>
  </r>
  <r>
    <n v="18"/>
    <n v="13"/>
    <s v="Shell"/>
    <s v="Petroleum Refining"/>
    <x v="3"/>
    <x v="5"/>
    <x v="3"/>
    <n v="289029"/>
    <n v="16094"/>
    <n v="-0.16900000000000001"/>
    <n v="387609"/>
    <n v="96000"/>
    <n v="31"/>
    <x v="1"/>
    <m/>
    <m/>
    <s v="N"/>
    <s v="N"/>
    <m/>
    <m/>
    <m/>
    <m/>
    <m/>
    <m/>
    <m/>
    <m/>
    <m/>
    <m/>
    <s v="Net zero"/>
    <s v="Net Zero"/>
    <s v="Yes"/>
    <s v="Yes"/>
    <s v="Yes"/>
    <s v="1,2,3"/>
    <m/>
    <s v="N"/>
    <m/>
    <m/>
    <m/>
    <m/>
    <s v="C,V"/>
    <s v="Y"/>
    <s v="1,2,3"/>
    <s v="&quot;Net-zero emissions by 2025 (Scope 1, 2 and 3)&quot; p93 2024 report_x000a_Scope 3: &quot;Reduce the net carbon intensity (NCI) of the energy products we sell by 100% by 2050 (2016 baseline)&quot; (Annual Report 2024, p. 15; Energy Transition Strategy 2024, pp. 9 &amp; 10)"/>
    <n v="2050"/>
    <m/>
    <m/>
    <s v="Yes"/>
    <s v="Yes (nature-based and CCS-based removals)"/>
    <s v="No"/>
    <s v="N"/>
    <m/>
    <m/>
    <m/>
    <m/>
    <m/>
    <m/>
    <m/>
    <n v="0"/>
  </r>
  <r>
    <n v="19"/>
    <n v="21"/>
    <s v="JPMorgan Chase"/>
    <s v="Megabanks"/>
    <x v="6"/>
    <x v="0"/>
    <x v="0"/>
    <n v="278906"/>
    <n v="58471"/>
    <n v="0.18"/>
    <n v="4002814"/>
    <n v="317233"/>
    <n v="31"/>
    <x v="1"/>
    <m/>
    <m/>
    <s v="N"/>
    <s v="N"/>
    <m/>
    <m/>
    <m/>
    <m/>
    <m/>
    <m/>
    <m/>
    <m/>
    <m/>
    <m/>
    <s v="Net zero"/>
    <s v="Net Zero"/>
    <s v="Yes"/>
    <s v="Yes"/>
    <s v="Partial"/>
    <s v="1,2"/>
    <m/>
    <s v="N"/>
    <m/>
    <m/>
    <m/>
    <m/>
    <s v="C"/>
    <s v="Y"/>
    <s v="1,2"/>
    <s v="The goal of accelerating the low-carbon transition and encouraging near-term actions that set a path for global net-zero emissions by 2050. We are aligning key sectors of our financing portfolio with net-zero emissions by 2050."/>
    <n v="2050"/>
    <m/>
    <m/>
    <s v="Yes"/>
    <s v="Yes (nature-based and CCS-based removals)"/>
    <s v="Yes"/>
    <s v="N"/>
    <m/>
    <m/>
    <m/>
    <m/>
    <m/>
    <m/>
    <m/>
    <n v="0"/>
  </r>
  <r>
    <n v="20"/>
    <n v="20"/>
    <s v="Costco Wholesale"/>
    <s v="General Merchandisers"/>
    <x v="0"/>
    <x v="0"/>
    <x v="0"/>
    <n v="254453"/>
    <n v="7367"/>
    <n v="0.17100000000000001"/>
    <n v="69831"/>
    <n v="333000"/>
    <n v="31"/>
    <x v="1"/>
    <m/>
    <m/>
    <s v="N"/>
    <s v="N"/>
    <m/>
    <m/>
    <m/>
    <m/>
    <m/>
    <m/>
    <m/>
    <m/>
    <m/>
    <m/>
    <s v="Emissions reduction target"/>
    <s v="Other Emission Reduction"/>
    <s v="Yes"/>
    <s v="Yes"/>
    <s v="Partial"/>
    <s v="1,2"/>
    <m/>
    <s v="N"/>
    <m/>
    <m/>
    <m/>
    <m/>
    <m/>
    <s v="N"/>
    <m/>
    <m/>
    <m/>
    <m/>
    <m/>
    <s v="Not Specified"/>
    <s v="Not Specified"/>
    <s v="No"/>
    <s v="Y"/>
    <s v="We have committed to an ambitious Scope 1 and Scope 2 emission reduction target: 39% absolute reduction by 2030 compared to our 2020 base year. "/>
    <n v="2030"/>
    <m/>
    <m/>
    <m/>
    <m/>
    <m/>
    <n v="0"/>
  </r>
  <r>
    <n v="21"/>
    <n v="33"/>
    <s v="Cigna"/>
    <s v="Health Care: Pharmacy and Other Services"/>
    <x v="4"/>
    <x v="0"/>
    <x v="0"/>
    <n v="247121"/>
    <n v="3434"/>
    <n v="-0.33500000000000002"/>
    <n v="155881"/>
    <n v="72398"/>
    <n v="30"/>
    <x v="0"/>
    <n v="2022"/>
    <n v="2030"/>
    <s v="Y"/>
    <s v="Y"/>
    <s v="Committed"/>
    <m/>
    <n v="2030"/>
    <m/>
    <m/>
    <m/>
    <m/>
    <m/>
    <m/>
    <m/>
    <s v="Carbon neutral(ity)"/>
    <s v="Carbon Neutral"/>
    <s v="Yes"/>
    <s v="Yes"/>
    <s v="Yes"/>
    <s v="1,2,3"/>
    <s v="C,V"/>
    <s v="Y"/>
    <s v="We are committed to maintaining carbon-neutral operations after we achieve our initial goal set for 2040. Our commitment includes Scope 1 (direct) GHG emissions from building operations and company-owned aircraft and vehicles, as well as Scope 2 (indirect) GHG emissions from purchased electricity._x000a__x000a_For the purposes of communicating progress towards our 2040 carbon neutrality goal, we calculate our total operational emissions by summing Scope 1 and Scope 2 (market-based) emissions. This market-based subtotal has been reduced by procuring EACs and market-based emission factors. As we get closer to 2040, we plan to evaluate the use of high-quality carbon offsets103 to achieve our goal. "/>
    <n v="2040"/>
    <m/>
    <m/>
    <m/>
    <s v="N"/>
    <m/>
    <m/>
    <m/>
    <m/>
    <m/>
    <s v="Not Specified"/>
    <s v="Not Specified"/>
    <s v="Yes"/>
    <s v="N"/>
    <m/>
    <m/>
    <m/>
    <m/>
    <m/>
    <m/>
    <m/>
    <n v="0"/>
  </r>
  <r>
    <n v="22"/>
    <n v="26"/>
    <s v="Microsoft"/>
    <s v="Computer Software"/>
    <x v="5"/>
    <x v="0"/>
    <x v="0"/>
    <n v="245122"/>
    <n v="88136"/>
    <n v="0.218"/>
    <n v="512163"/>
    <n v="228000"/>
    <n v="28"/>
    <x v="0"/>
    <n v="2015"/>
    <n v="2014"/>
    <s v="Y"/>
    <s v="Y"/>
    <s v="Targets set"/>
    <s v="1.5°C "/>
    <n v="2030"/>
    <m/>
    <m/>
    <m/>
    <s v="N"/>
    <s v="Commitment removed"/>
    <m/>
    <m/>
    <s v="Carbon negative"/>
    <s v="Carbon Neutral"/>
    <s v="Yes"/>
    <s v="Yes"/>
    <s v="Yes"/>
    <s v="1,2,3"/>
    <s v="C,V"/>
    <s v="Y"/>
    <s v="We are committed to being carbon negative by 2030 and by 2050 to remove from the atmosphere an equivalent amount of all the carbon dioxide our company has emitted either directly or by our electricity consumption since we were founded in 1975._x000a_Our carbon negative commitment includes three primary areas: reducing carbon emissions, increasing use of carbon-free electricity, and carbon removal._x000a_Reducing Direct Emissions: We will reduce our Scope 1 and 2 emissions to near zero by increasing energy efficiency, decarbonization of our operations, and reaching 100% renewable energy by 2025. _x000a_Reducing Value Chain Emissions: By 2030, Microsoft will remove more carbon than it emits._x000a_Replacing with 100/100/0 carbon-free energy: By 2030, we will reduce our Scope 3 emissions by more than half from a 2020 baseline. _x000a_Removing the rest of our emissions: By 2030, 100% of our electricity consumption will be matched by zero carbon energy purchases 100% of the time."/>
    <n v="2030"/>
    <m/>
    <m/>
    <m/>
    <s v="N"/>
    <m/>
    <m/>
    <m/>
    <m/>
    <m/>
    <s v="Yes"/>
    <s v="Yes (unspecified)"/>
    <s v="Yes"/>
    <s v="N"/>
    <m/>
    <m/>
    <m/>
    <m/>
    <m/>
    <m/>
    <m/>
    <n v="1"/>
  </r>
  <r>
    <n v="23"/>
    <n v="19"/>
    <s v="Trafigura Group"/>
    <s v="Trading"/>
    <x v="6"/>
    <x v="6"/>
    <x v="1"/>
    <n v="243201.8"/>
    <n v="2771.8"/>
    <n v="-0.625"/>
    <n v="76426.5"/>
    <n v="13086"/>
    <n v="11"/>
    <x v="1"/>
    <m/>
    <m/>
    <s v="N"/>
    <s v="N"/>
    <m/>
    <m/>
    <m/>
    <m/>
    <m/>
    <m/>
    <m/>
    <m/>
    <m/>
    <m/>
    <s v="Carbon neutral(ity)"/>
    <s v="Carbon Neutral"/>
    <s v="Yes"/>
    <s v="Yes"/>
    <s v="Yes"/>
    <s v="1,2,3"/>
    <s v="C,V"/>
    <s v="Y"/>
    <s v="&quot;We have also set out an indicative pathway to achieve operational carbon neutrality by 2050.&quot;_x000a_[url: https://web.archive.org/web/20250812213839/https://www.trafigura.com/sustainability/environment-and-climate/]"/>
    <n v="2050"/>
    <m/>
    <m/>
    <m/>
    <s v="N"/>
    <m/>
    <m/>
    <m/>
    <m/>
    <m/>
    <s v="Yes"/>
    <s v="Yes (nature-based removals e.g. Forestation, soil carbon enhancement)"/>
    <s v="No"/>
    <s v="N"/>
    <m/>
    <m/>
    <m/>
    <m/>
    <m/>
    <m/>
    <m/>
    <n v="0"/>
  </r>
  <r>
    <n v="24"/>
    <n v="24"/>
    <s v="Glencore"/>
    <s v="Mining, Crude-Oil Production"/>
    <x v="2"/>
    <x v="7"/>
    <x v="3"/>
    <n v="230944"/>
    <n v="-1634"/>
    <n v="-1.3819999999999999"/>
    <n v="130460"/>
    <n v="84146"/>
    <n v="15"/>
    <x v="1"/>
    <m/>
    <m/>
    <s v="N"/>
    <s v="N"/>
    <m/>
    <m/>
    <m/>
    <m/>
    <m/>
    <m/>
    <m/>
    <m/>
    <m/>
    <m/>
    <s v="Net zero"/>
    <s v="Net Zero"/>
    <s v="Yes"/>
    <s v="Yes"/>
    <s v="Yes"/>
    <s v="1,2,3"/>
    <m/>
    <s v="N"/>
    <m/>
    <m/>
    <m/>
    <m/>
    <s v="C,V"/>
    <s v="Y"/>
    <s v="1,2,3"/>
    <s v="&quot;In our 2024-2026 Climate Action Transition Plan, we outlined our responsible thermal coal decline strategy and holistic scope 1, 2 and 3 industrial emissions reduction targets of 15% by the end of 2026, 25% by the end of 2030 and 50% by the end of 2035 (all against a restated 2019 baseline). We also further reiterated our ambition of achieving net zero industrial emissions by the end of 2050, subject to a supportive policy environment. &quot; (p. 45 of Annual Report 2024)"/>
    <n v="2050"/>
    <m/>
    <m/>
    <s v="Not Specified"/>
    <s v="Yes (CCS-based removals e.g. BECCS, DACCS)"/>
    <s v="No"/>
    <s v="N"/>
    <m/>
    <m/>
    <m/>
    <m/>
    <m/>
    <m/>
    <m/>
    <n v="0"/>
  </r>
  <r>
    <n v="25"/>
    <n v="27"/>
    <s v="Cardinal Health"/>
    <s v="Wholesalers: Health Care"/>
    <x v="4"/>
    <x v="0"/>
    <x v="0"/>
    <n v="226827"/>
    <n v="852"/>
    <n v="2.2639999999999998"/>
    <n v="45121"/>
    <n v="48411"/>
    <n v="28"/>
    <x v="1"/>
    <m/>
    <m/>
    <s v="Y"/>
    <s v="Y"/>
    <s v="Targets set"/>
    <s v="1.5°C "/>
    <n v="2030"/>
    <m/>
    <m/>
    <m/>
    <m/>
    <m/>
    <m/>
    <m/>
    <s v="Emissions reduction target"/>
    <s v="Other Emission Reduction"/>
    <s v="Yes"/>
    <s v="Yes"/>
    <s v="Partial"/>
    <s v="1,2"/>
    <m/>
    <s v="N"/>
    <m/>
    <m/>
    <m/>
    <m/>
    <m/>
    <s v="N"/>
    <m/>
    <s v="The target covers carbon dioxide emissions, including scope 1 and 2 emissions, and partially covers scope 3 emissions. Net Zero Tracker"/>
    <m/>
    <m/>
    <m/>
    <s v="Not Specified"/>
    <s v="Not Specified"/>
    <s v="No"/>
    <s v="Y"/>
    <s v="Target 1: Reduce absolute Scope 1 and 2 GHG emissions 50% by fiscal 2030 from a fiscal 2019 base year. The target boundary includes land-related emissions and removals from bioenergy feedstocks Target 2: 75% of its suppliers by spend, covering purchased goods and services and upstream transportation and distribution, will have science-based targets by fiscal 2028."/>
    <n v="2030"/>
    <m/>
    <m/>
    <m/>
    <m/>
    <m/>
    <n v="0"/>
  </r>
  <r>
    <n v="26"/>
    <n v="22"/>
    <s v="Industrial &amp; Commercial Bank of China"/>
    <s v="Banks: Commercial and Savings"/>
    <x v="6"/>
    <x v="1"/>
    <x v="1"/>
    <n v="221461.3"/>
    <n v="50848.5"/>
    <n v="-1.0999999999999999E-2"/>
    <n v="6688551.7999999998"/>
    <n v="415159"/>
    <n v="27"/>
    <x v="1"/>
    <m/>
    <m/>
    <s v="N"/>
    <s v="N"/>
    <m/>
    <m/>
    <m/>
    <m/>
    <m/>
    <m/>
    <m/>
    <m/>
    <m/>
    <m/>
    <s v="No target"/>
    <s v="No Target"/>
    <s v="Yes"/>
    <s v="Yes"/>
    <s v="Not Specified"/>
    <s v="1,2"/>
    <s v="G"/>
    <s v="N"/>
    <s v="committed to national peak and neutrality targets"/>
    <n v="2060"/>
    <s v="https://v.icbc.com.cn/userfiles/resources/icbcltd/download/2025/esg2024en.pdf"/>
    <m/>
    <m/>
    <s v="N"/>
    <m/>
    <m/>
    <m/>
    <m/>
    <m/>
    <s v="Yes"/>
    <s v="Not Specified"/>
    <s v="No"/>
    <s v="N"/>
    <m/>
    <m/>
    <m/>
    <m/>
    <m/>
    <m/>
    <m/>
    <n v="0"/>
  </r>
  <r>
    <n v="27"/>
    <n v="31"/>
    <s v="Samsung Electronics"/>
    <s v="Electronics"/>
    <x v="5"/>
    <x v="8"/>
    <x v="1"/>
    <n v="220636.7"/>
    <n v="24655.4"/>
    <n v="1.2250000000000001"/>
    <n v="348381.7"/>
    <n v="262647"/>
    <n v="31"/>
    <x v="0"/>
    <n v="2022"/>
    <n v="2050"/>
    <s v="N"/>
    <s v="N"/>
    <m/>
    <m/>
    <m/>
    <m/>
    <m/>
    <m/>
    <m/>
    <m/>
    <m/>
    <m/>
    <s v="Net zero"/>
    <s v="Net Zero"/>
    <s v="Yes"/>
    <s v="Yes"/>
    <s v="No"/>
    <s v="1,2"/>
    <m/>
    <s v="N"/>
    <m/>
    <m/>
    <m/>
    <m/>
    <s v="C"/>
    <s v="Y"/>
    <s v="1,2"/>
    <s v="&quot;At the heart of the new commitment is achieving net zero carbon emissions (Scope 1 &amp; Scope 2) ... across all global operations, including the Device Solutions (DS) Division, by 2050.&quot;_x000a_(Source: https://web.archive.org/web/20250821204128/https://news.samsung.com/global/samsung-electronics-announces-new-environmental-strategy (Sept 2022))_x000a_"/>
    <n v="2050"/>
    <m/>
    <m/>
    <s v="Yes"/>
    <s v="Yes (nature-based and CCS-based removals)"/>
    <s v="No"/>
    <s v="N"/>
    <m/>
    <m/>
    <m/>
    <m/>
    <m/>
    <m/>
    <m/>
    <n v="0"/>
  </r>
  <r>
    <n v="28"/>
    <n v="32"/>
    <s v="Hon Hai Precision Industry"/>
    <s v="Electronics, Electrical Equip."/>
    <x v="5"/>
    <x v="9"/>
    <x v="1"/>
    <n v="213699.1"/>
    <n v="4757.3"/>
    <n v="4.2999999999999997E-2"/>
    <n v="133999.1"/>
    <n v="633167"/>
    <n v="21"/>
    <x v="0"/>
    <n v="2024"/>
    <n v="2040"/>
    <s v="Y"/>
    <s v="Y"/>
    <s v="Targets set"/>
    <s v="1.5Â°C"/>
    <n v="2030"/>
    <s v="Targets set"/>
    <s v="1.5Â°C"/>
    <n v="2050"/>
    <s v="Y"/>
    <s v="Targets set"/>
    <n v="2050"/>
    <m/>
    <s v="Net zero"/>
    <s v="Net Zero"/>
    <s v="Yes"/>
    <s v="Yes"/>
    <s v="No"/>
    <s v="1,2"/>
    <m/>
    <s v="N"/>
    <m/>
    <m/>
    <m/>
    <m/>
    <s v="C"/>
    <s v="Y"/>
    <s v="1,2"/>
    <s v="We became a founding member of the Taiwan Alliance for Net Zero Emission and pledged to achieve net zero emissions in our offices in Taiwan by 2030 and in our production bases by 2050' (p4)"/>
    <n v="2050"/>
    <m/>
    <m/>
    <s v="Not Specified"/>
    <s v="Not Specified"/>
    <s v="No"/>
    <s v="N"/>
    <m/>
    <m/>
    <m/>
    <m/>
    <m/>
    <m/>
    <m/>
    <n v="0"/>
  </r>
  <r>
    <n v="29"/>
    <n v="29"/>
    <s v="Chevron"/>
    <s v="Petroleum Refining"/>
    <x v="3"/>
    <x v="0"/>
    <x v="0"/>
    <n v="202792"/>
    <n v="17661"/>
    <n v="-0.17399999999999999"/>
    <n v="256938"/>
    <n v="45298"/>
    <n v="31"/>
    <x v="1"/>
    <m/>
    <m/>
    <s v="N"/>
    <s v="N"/>
    <m/>
    <m/>
    <m/>
    <m/>
    <m/>
    <m/>
    <m/>
    <m/>
    <m/>
    <m/>
    <s v="Net zero"/>
    <s v="Net Zero"/>
    <s v="Yes"/>
    <s v="Yes"/>
    <s v="Partial"/>
    <s v="1,2"/>
    <m/>
    <s v="N"/>
    <m/>
    <m/>
    <m/>
    <m/>
    <s v="C"/>
    <s v="Y"/>
    <s v="1,2"/>
    <s v="&quot;Chevron aspires to achieve net zero for upstream production Scope 1 and 2 GHG emissions on an equity basis by 2050&quot;"/>
    <n v="2050"/>
    <m/>
    <m/>
    <s v="Yes"/>
    <s v="Yes (CCS-based removals e.g. BECCS, DACCS)"/>
    <s v="Yes"/>
    <s v="N"/>
    <m/>
    <m/>
    <m/>
    <m/>
    <m/>
    <m/>
    <m/>
    <n v="0"/>
  </r>
  <r>
    <n v="30"/>
    <n v="34"/>
    <s v="Agricultural Bank of China"/>
    <s v="Banks: Commercial and Savings"/>
    <x v="6"/>
    <x v="1"/>
    <x v="1"/>
    <n v="197466.4"/>
    <n v="39204.6"/>
    <n v="0.03"/>
    <n v="5923600.2000000002"/>
    <n v="454716"/>
    <n v="26"/>
    <x v="1"/>
    <m/>
    <m/>
    <s v="N"/>
    <s v="N"/>
    <m/>
    <m/>
    <m/>
    <m/>
    <m/>
    <m/>
    <m/>
    <m/>
    <m/>
    <m/>
    <s v="No target"/>
    <s v="No Target"/>
    <s v="Yes"/>
    <s v="Yes"/>
    <s v="No"/>
    <s v="1,2"/>
    <s v="G"/>
    <s v="N"/>
    <s v="committed to national peak and neutrality targets"/>
    <n v="2060"/>
    <s v="https://finance.sina.com.cn/stock/relnews/cn/2025-04-08/doc-inesmepe5162164.shtml"/>
    <m/>
    <m/>
    <s v="N"/>
    <m/>
    <m/>
    <m/>
    <m/>
    <m/>
    <s v="No"/>
    <s v="No"/>
    <s v="No"/>
    <s v="Y"/>
    <s v="emission reduction "/>
    <m/>
    <s v="https://ditchcarbon.com/organizations/agricultural-bank-of-china"/>
    <m/>
    <m/>
    <m/>
    <m/>
    <n v="0"/>
  </r>
  <r>
    <n v="31"/>
    <n v="30"/>
    <s v="China Construction Bank"/>
    <s v="Banks: Commercial and Savings"/>
    <x v="6"/>
    <x v="1"/>
    <x v="1"/>
    <n v="196738.3"/>
    <n v="46639.3"/>
    <n v="-8.0000000000000002E-3"/>
    <n v="5558224.5999999996"/>
    <n v="376847"/>
    <n v="26"/>
    <x v="1"/>
    <m/>
    <m/>
    <s v="N"/>
    <s v="N"/>
    <m/>
    <m/>
    <m/>
    <m/>
    <m/>
    <m/>
    <m/>
    <m/>
    <m/>
    <m/>
    <s v="Other"/>
    <s v="Other Emission Reduction"/>
    <s v="Yes"/>
    <s v="Yes"/>
    <m/>
    <s v="1,2"/>
    <s v="G"/>
    <s v="N"/>
    <s v="committed to national peak and neutrality targets"/>
    <n v="2060"/>
    <s v="https://ccb.com/chn/2025-04/22/article_2025042218375214433.shtml"/>
    <m/>
    <m/>
    <s v="N"/>
    <m/>
    <m/>
    <m/>
    <m/>
    <m/>
    <s v="Not Specified"/>
    <s v="Not Specified"/>
    <s v="No"/>
    <s v="Y"/>
    <s v="&quot;The Group proactively implemented the strategic plan for green finance development, advanced the carbon peaking and carbon neutrality action plan&quot; (Annual Report 2022, p.58)."/>
    <m/>
    <m/>
    <m/>
    <m/>
    <m/>
    <m/>
    <n v="0"/>
  </r>
  <r>
    <n v="32"/>
    <n v="23"/>
    <s v="TotalEnergies"/>
    <s v="Petroleum Refining"/>
    <x v="3"/>
    <x v="10"/>
    <x v="3"/>
    <n v="195610"/>
    <n v="15758"/>
    <n v="-0.26300000000000001"/>
    <n v="285487"/>
    <n v="102887"/>
    <n v="31"/>
    <x v="1"/>
    <m/>
    <m/>
    <s v="N"/>
    <s v="N"/>
    <m/>
    <m/>
    <m/>
    <m/>
    <m/>
    <m/>
    <m/>
    <m/>
    <m/>
    <m/>
    <s v="Net zero"/>
    <s v="Net Zero"/>
    <s v="Yes"/>
    <s v="Yes"/>
    <s v="Partial"/>
    <s v="1,2"/>
    <m/>
    <s v="N"/>
    <m/>
    <m/>
    <m/>
    <m/>
    <s v="C"/>
    <s v="Y"/>
    <s v="1,2"/>
    <s v="By 2050, TotalEnergies would produce about 10‚ÄØMt CO‚ÇÇe/year of Scope‚ÄØ1 residual emissions, with methane emissions aiming towards zero (below 0.1‚ÄØMt‚ÄØCO‚ÇÇe/year); Scope‚ÄØ3 emissions totaling about 100‚ÄØMt‚ÄØCO‚ÇÇe/year. To get to net‚Äëzero together with society, TotalEnergies would contribute to ‚Äòeliminate‚Äô the equivalent of 100‚ÄØMt/year of CO‚ÇÇ generated by our customers by developing carbon utilization (CCU) and carbon capture and storage (CCS) solutions of approximately 100‚ÄØMt CO‚ÇÇe/year."/>
    <n v="2050"/>
    <m/>
    <m/>
    <s v="Yes"/>
    <s v="Yes (nature-based removals e.g. Forestation, soil carbon enhancement)"/>
    <s v="No"/>
    <s v="N"/>
    <m/>
    <m/>
    <m/>
    <m/>
    <m/>
    <m/>
    <m/>
    <n v="0"/>
  </r>
  <r>
    <n v="33"/>
    <n v="25"/>
    <s v="BP"/>
    <s v="Petroleum Refining"/>
    <x v="3"/>
    <x v="5"/>
    <x v="3"/>
    <n v="194629"/>
    <n v="381"/>
    <n v="-0.97499999999999998"/>
    <n v="282228"/>
    <n v="100500"/>
    <n v="31"/>
    <x v="1"/>
    <m/>
    <m/>
    <s v="N"/>
    <s v="N"/>
    <m/>
    <m/>
    <m/>
    <m/>
    <m/>
    <m/>
    <m/>
    <m/>
    <m/>
    <m/>
    <s v="Net zero"/>
    <s v="Net Zero"/>
    <s v="Yes"/>
    <s v="Yes"/>
    <s v="No"/>
    <s v="1,2"/>
    <m/>
    <s v="N"/>
    <m/>
    <m/>
    <m/>
    <m/>
    <s v="C"/>
    <s v="Y"/>
    <s v="1,2"/>
    <s v="Our aim is to reach net zero by 2050 or sooner for Scope 1 and 2 emissions within bp‚Äôs operational control (on a CO2e basis), including by maintaining ‚Äònear-zero‚Äô methane intensity across our operated producing assets, enabled by supportive government policies (see page 17 of bp's 2024 Sustainability Report).  _x000a__x000a_Removal of Scope 3 ambition_x000a_We have retired our aim related to the estimated Scope 3 (category 11) emissions from the carbon in our upstream oil and gas production. The estimated Scope 3 emissions from the carbon in our upstream oil and gas production were 322MtCO2 in 2024 ‚Äì an 11% reduction relative to our 2019 baseline and a slight increase from 315MtCO2 in 2023. This increase was mainly associated with an increase in underlying production due to the ramp-up of major projects and higher asset performance (see page 24)._x000a_https://web.archive.org/web/20250829133514/http://www.bp.com/content/dam/bp/business-sites/en/global/corporate/pdfs/sustainability/group-reports/bp-sustainability-report-2024.pdf"/>
    <n v="2050"/>
    <m/>
    <m/>
    <s v="Yes"/>
    <s v="Yes (nature-based and CCS-based removals)"/>
    <s v="No"/>
    <s v="N"/>
    <m/>
    <m/>
    <m/>
    <m/>
    <m/>
    <m/>
    <m/>
    <n v="0"/>
  </r>
  <r>
    <n v="34"/>
    <n v="38"/>
    <s v="Bank of America"/>
    <s v="Megabanks"/>
    <x v="6"/>
    <x v="0"/>
    <x v="0"/>
    <n v="192434"/>
    <n v="27132"/>
    <n v="2.3E-2"/>
    <n v="3261519"/>
    <n v="213193"/>
    <n v="31"/>
    <x v="1"/>
    <m/>
    <m/>
    <s v="N"/>
    <s v="N"/>
    <m/>
    <m/>
    <m/>
    <m/>
    <m/>
    <m/>
    <m/>
    <m/>
    <m/>
    <m/>
    <s v="Net zero"/>
    <s v="Net Zero"/>
    <s v="Yes"/>
    <s v="Yes"/>
    <s v="Yes"/>
    <s v="1,2,3"/>
    <m/>
    <s v="N"/>
    <m/>
    <m/>
    <m/>
    <m/>
    <s v="C,V"/>
    <s v="Y"/>
    <s v="1,2,3"/>
    <s v=" Net Zero emissions before 2050 for our financing activities, operations and supply chain. ' p7"/>
    <n v="2050"/>
    <m/>
    <m/>
    <s v="Yes"/>
    <s v="Not Specified"/>
    <s v="No"/>
    <s v="N"/>
    <m/>
    <m/>
    <m/>
    <m/>
    <m/>
    <m/>
    <m/>
    <n v="0"/>
  </r>
  <r>
    <n v="35"/>
    <n v="39"/>
    <s v="General Motors"/>
    <s v="Motor Vehicles"/>
    <x v="7"/>
    <x v="0"/>
    <x v="0"/>
    <n v="187442"/>
    <n v="6008"/>
    <n v="-0.40699999999999997"/>
    <n v="279761"/>
    <n v="162000"/>
    <n v="31"/>
    <x v="0"/>
    <n v="2016"/>
    <n v="2035"/>
    <s v="Y"/>
    <s v="Y"/>
    <s v="Targets set"/>
    <s v="1.5°C / Well-below 2°C"/>
    <n v="2035"/>
    <m/>
    <m/>
    <m/>
    <s v="N"/>
    <s v="Commitment removed"/>
    <m/>
    <m/>
    <s v="Carbon neutral(ity)"/>
    <s v="Carbon Neutral"/>
    <s v="Yes"/>
    <s v="Yes"/>
    <s v="Partial"/>
    <s v="1,2"/>
    <s v="C"/>
    <s v="Y"/>
    <s v="GM has announced plans to become carbon neutral in our global products and operations by 2040_x000a_(source: https://web.archive.org/web/20250807000628/https://www.gm.com/content/dam/company/docs/us/en/gmcom/company/GM_2023_SR.pdf)"/>
    <n v="2040"/>
    <m/>
    <m/>
    <m/>
    <s v="N"/>
    <m/>
    <m/>
    <m/>
    <m/>
    <m/>
    <s v="Yes"/>
    <s v="No"/>
    <s v="No"/>
    <s v="N"/>
    <m/>
    <m/>
    <m/>
    <m/>
    <m/>
    <m/>
    <m/>
    <n v="0"/>
  </r>
  <r>
    <n v="36"/>
    <n v="36"/>
    <s v="Ford Motor"/>
    <s v="Motor Vehicles"/>
    <x v="7"/>
    <x v="0"/>
    <x v="0"/>
    <n v="184992"/>
    <n v="5879"/>
    <n v="0.35199999999999998"/>
    <n v="285196"/>
    <n v="171000"/>
    <n v="31"/>
    <x v="1"/>
    <m/>
    <m/>
    <s v="Y"/>
    <s v="Y"/>
    <s v="Targets set"/>
    <s v="1.5°C / Well-below 2°C"/>
    <n v="2035"/>
    <m/>
    <m/>
    <m/>
    <s v="N"/>
    <s v="Commitment removed"/>
    <m/>
    <m/>
    <s v="Carbon neutral(ity)"/>
    <s v="Carbon Neutral"/>
    <s v="Yes"/>
    <s v="Yes"/>
    <s v="Yes"/>
    <s v="1,2,3"/>
    <s v="C,V"/>
    <s v="Y"/>
    <s v="Achieve carbon neutrality by 2050_x000a_https://web.archive.org/web/20251010223020/https://corporate.ford.com//corporate/articles/sustainability/ford-expands-climate-change-goals/"/>
    <n v="2050"/>
    <m/>
    <m/>
    <m/>
    <s v="N"/>
    <m/>
    <m/>
    <m/>
    <m/>
    <m/>
    <s v="Yes"/>
    <s v="Yes (unspecified)"/>
    <s v="No"/>
    <s v="N"/>
    <m/>
    <m/>
    <m/>
    <m/>
    <m/>
    <m/>
    <m/>
    <n v="0"/>
  </r>
  <r>
    <n v="37"/>
    <n v="40"/>
    <s v="Elevance Health"/>
    <s v="Health Care: Insurance and Managed Care"/>
    <x v="4"/>
    <x v="0"/>
    <x v="0"/>
    <n v="177011"/>
    <n v="5980"/>
    <n v="-1E-3"/>
    <n v="116889"/>
    <n v="103679"/>
    <n v="24"/>
    <x v="0"/>
    <n v="2019"/>
    <n v="2025"/>
    <s v="Y"/>
    <s v="Y"/>
    <s v="Targets set"/>
    <s v="1.5°C "/>
    <n v="2030"/>
    <m/>
    <m/>
    <m/>
    <m/>
    <m/>
    <m/>
    <m/>
    <s v="Net zero"/>
    <s v="Net Zero"/>
    <s v="Yes"/>
    <s v="Yes"/>
    <s v="Partial"/>
    <s v="1,2"/>
    <m/>
    <s v="N"/>
    <m/>
    <m/>
    <m/>
    <m/>
    <s v="C"/>
    <s v="Y"/>
    <s v="1,2"/>
    <s v="Develop and implement a long-term transition plan for the general account in line with net zero by 2050."/>
    <n v="2050"/>
    <m/>
    <m/>
    <s v="Yes"/>
    <s v="Not Specified"/>
    <s v="No"/>
    <s v="N"/>
    <m/>
    <m/>
    <m/>
    <m/>
    <m/>
    <m/>
    <m/>
    <n v="0"/>
  </r>
  <r>
    <n v="38"/>
    <n v="37"/>
    <s v="Bank of China"/>
    <s v="Banks: Commercial and Savings"/>
    <x v="6"/>
    <x v="1"/>
    <x v="1"/>
    <n v="176142.5"/>
    <n v="33055.699999999997"/>
    <n v="8.9999999999999993E-3"/>
    <n v="4803378.3"/>
    <n v="312757"/>
    <n v="31"/>
    <x v="1"/>
    <m/>
    <m/>
    <s v="N"/>
    <s v="N"/>
    <m/>
    <m/>
    <m/>
    <m/>
    <m/>
    <m/>
    <m/>
    <m/>
    <m/>
    <m/>
    <s v="Carbon neutral(ity)"/>
    <s v="Carbon Neutral"/>
    <s v="Yes"/>
    <s v="Yes"/>
    <s v="Partial"/>
    <s v="1,2"/>
    <s v="C"/>
    <s v="Y"/>
    <s v="BOC actively aligned with the national strategy of carbon peaking and carbon neutrality, striving to become the preferred bank for green finance services. (pg 4 AR)_x000a__x000a_decarbonization targets of BOC's business strategy are in full alignment with China's goals of reaching carbon emissions peak before 2030, and achieving carbon neutrality before 2060. (pg 5 Bank of China Limited Transition Bonds Management Statement: https://web.archive.org/web/20251025060944/https://pic.bankofchina.com/bocappd/report/202310/P020231011315246686358.pdf#:~:text=,before%202030%2C%20and%20achieving"/>
    <n v="2060"/>
    <m/>
    <m/>
    <m/>
    <s v="N"/>
    <m/>
    <m/>
    <m/>
    <m/>
    <m/>
    <s v="Yes"/>
    <s v="Yes (CCS-based removals e.g. BECCS, DACCS)"/>
    <s v="No"/>
    <s v="N"/>
    <m/>
    <m/>
    <m/>
    <m/>
    <m/>
    <m/>
    <m/>
    <n v="0"/>
  </r>
  <r>
    <n v="39"/>
    <n v="45"/>
    <s v="Citigroup"/>
    <s v="Megabanks"/>
    <x v="6"/>
    <x v="0"/>
    <x v="0"/>
    <n v="170757"/>
    <n v="12682"/>
    <n v="0.374"/>
    <n v="2352945"/>
    <n v="227855"/>
    <n v="31"/>
    <x v="1"/>
    <m/>
    <m/>
    <s v="N"/>
    <s v="N"/>
    <m/>
    <m/>
    <m/>
    <m/>
    <m/>
    <m/>
    <m/>
    <m/>
    <m/>
    <m/>
    <s v="Net zero"/>
    <s v="Net Zero"/>
    <s v="Yes"/>
    <s v="Yes"/>
    <s v="Yes"/>
    <s v="1,2,3"/>
    <m/>
    <s v="N"/>
    <m/>
    <m/>
    <m/>
    <m/>
    <s v="C,V"/>
    <s v="Y"/>
    <s v="1,2,3"/>
    <s v="In March 2021, Citi made a commitment to reach net zero greenhouse gas emissions by 2050, including our own operations by 2030._x000a_https://www.citigroup.com/global/our-impact/sustainability/net-zero"/>
    <n v="2050"/>
    <m/>
    <m/>
    <s v="Yes"/>
    <s v="Not Specified"/>
    <s v="No"/>
    <s v="N"/>
    <m/>
    <m/>
    <m/>
    <m/>
    <m/>
    <m/>
    <m/>
    <n v="0"/>
  </r>
  <r>
    <n v="40"/>
    <n v="28"/>
    <s v="Stellantis"/>
    <s v="Motor Vehicles &amp; Parts"/>
    <x v="7"/>
    <x v="11"/>
    <x v="3"/>
    <n v="169652.9"/>
    <n v="5918.7"/>
    <n v="-0.70599999999999996"/>
    <n v="214958.6"/>
    <n v="248243"/>
    <n v="20"/>
    <x v="1"/>
    <m/>
    <m/>
    <s v="N"/>
    <s v="N"/>
    <m/>
    <m/>
    <m/>
    <m/>
    <m/>
    <m/>
    <m/>
    <m/>
    <m/>
    <m/>
    <s v="Net zero"/>
    <s v="Net Zero"/>
    <s v="Yes"/>
    <s v="Yes"/>
    <s v="Yes"/>
    <s v="1,2,3"/>
    <m/>
    <s v="N"/>
    <m/>
    <m/>
    <m/>
    <m/>
    <s v="C,V"/>
    <s v="Y"/>
    <s v="1,2,3"/>
    <s v="&quot;Our strategic plan currently sets a target to reduce absolute greenhouse gas emissions (scopes1, 2 and 3) by 30% by 2030 vs. our 2021 baseline, and achieve carbon net zero by 2038 with single digit percentage compensation of the remaining emissions&quot;"/>
    <n v="2038"/>
    <m/>
    <m/>
    <s v="Yes"/>
    <s v="No"/>
    <s v="No"/>
    <s v="N"/>
    <m/>
    <m/>
    <m/>
    <m/>
    <m/>
    <m/>
    <m/>
    <n v="0"/>
  </r>
  <r>
    <n v="41"/>
    <n v="66"/>
    <s v="Meta Platforms"/>
    <s v="Internet Services and Retailing"/>
    <x v="0"/>
    <x v="0"/>
    <x v="0"/>
    <n v="164501"/>
    <n v="62360"/>
    <n v="0.59499999999999997"/>
    <n v="276054"/>
    <n v="74067"/>
    <n v="9"/>
    <x v="1"/>
    <m/>
    <m/>
    <s v="Y"/>
    <s v="Y"/>
    <s v="Targets set"/>
    <s v="1.5°C "/>
    <n v="2031"/>
    <m/>
    <m/>
    <m/>
    <s v="N"/>
    <s v="Committed"/>
    <m/>
    <m/>
    <s v="Net zero"/>
    <s v="Net Zero"/>
    <s v="Yes"/>
    <s v="Yes"/>
    <s v="Yes"/>
    <s v="1,2,3"/>
    <m/>
    <s v="N"/>
    <m/>
    <m/>
    <m/>
    <m/>
    <s v="C,V"/>
    <s v="Y"/>
    <s v="1,2,3"/>
    <s v="Since 2020, we have maintained net zero emissions across our global operations. We have publicly committed to achieving net zero emissions across our value chain and becoming water positive in 2030. (pg 17)"/>
    <n v="2030"/>
    <m/>
    <m/>
    <s v="Yes"/>
    <s v="Yes (nature-based and CCS-based removals)"/>
    <s v="Yes"/>
    <s v="N"/>
    <m/>
    <m/>
    <m/>
    <m/>
    <m/>
    <m/>
    <m/>
    <n v="0"/>
  </r>
  <r>
    <n v="42"/>
    <n v="46"/>
    <s v="Centene"/>
    <s v="Health Care: Insurance and Managed Care"/>
    <x v="4"/>
    <x v="0"/>
    <x v="0"/>
    <n v="163071"/>
    <n v="3305"/>
    <n v="0.223"/>
    <n v="82445"/>
    <n v="60500"/>
    <n v="10"/>
    <x v="1"/>
    <m/>
    <m/>
    <s v="N"/>
    <s v="N"/>
    <m/>
    <m/>
    <m/>
    <m/>
    <m/>
    <m/>
    <m/>
    <m/>
    <m/>
    <m/>
    <s v="No target"/>
    <s v="No Target"/>
    <s v="Not Specified"/>
    <s v="Not Specified"/>
    <s v="Not Specified"/>
    <m/>
    <m/>
    <s v="N"/>
    <m/>
    <m/>
    <s v="https://www.centene.com/why-were-different/corporate-sustainability/healthy-environment/environmental-sustainability.html"/>
    <s v="no usefull information"/>
    <m/>
    <s v="N"/>
    <m/>
    <m/>
    <m/>
    <m/>
    <m/>
    <s v="Not Specified"/>
    <s v="Not Specified"/>
    <s v="No"/>
    <s v="N"/>
    <m/>
    <m/>
    <m/>
    <m/>
    <m/>
    <m/>
    <m/>
    <n v="0"/>
  </r>
  <r>
    <n v="43"/>
    <n v="35"/>
    <s v="China Railway Engineering Group"/>
    <s v="Engineering &amp; Construction"/>
    <x v="8"/>
    <x v="1"/>
    <x v="1"/>
    <n v="161336.5"/>
    <n v="1810.5"/>
    <n v="-0.159"/>
    <n v="309912.3"/>
    <n v="313067"/>
    <n v="11"/>
    <x v="1"/>
    <m/>
    <m/>
    <s v="N"/>
    <s v="N"/>
    <m/>
    <m/>
    <m/>
    <m/>
    <m/>
    <m/>
    <m/>
    <m/>
    <m/>
    <m/>
    <m/>
    <m/>
    <m/>
    <m/>
    <m/>
    <m/>
    <m/>
    <s v="N"/>
    <m/>
    <m/>
    <m/>
    <m/>
    <m/>
    <s v="N"/>
    <m/>
    <m/>
    <m/>
    <m/>
    <m/>
    <s v="Not Specified"/>
    <m/>
    <m/>
    <s v="N"/>
    <m/>
    <m/>
    <m/>
    <m/>
    <m/>
    <m/>
    <m/>
    <n v="0"/>
  </r>
  <r>
    <n v="44"/>
    <n v="47"/>
    <s v="JD.com"/>
    <s v="Internet and Direct Marketing Retail"/>
    <x v="0"/>
    <x v="1"/>
    <x v="1"/>
    <n v="161055.4"/>
    <n v="5748.2"/>
    <n v="0.68400000000000005"/>
    <n v="95657.7"/>
    <n v="570895"/>
    <n v="10"/>
    <x v="1"/>
    <m/>
    <m/>
    <s v="N"/>
    <s v="N"/>
    <m/>
    <m/>
    <m/>
    <m/>
    <m/>
    <m/>
    <m/>
    <m/>
    <m/>
    <m/>
    <s v="No target"/>
    <s v="No Target"/>
    <s v="Not Specified"/>
    <s v="Not Specified"/>
    <s v="Not Specified"/>
    <m/>
    <s v="G"/>
    <s v="N"/>
    <m/>
    <m/>
    <m/>
    <m/>
    <m/>
    <s v="N"/>
    <m/>
    <m/>
    <m/>
    <m/>
    <m/>
    <s v="Not Specified"/>
    <s v="Not Specified"/>
    <s v="No"/>
    <s v="N"/>
    <m/>
    <m/>
    <s v="2024_jd.com_inc._environmental_social_and_governance_report.pdf"/>
    <m/>
    <m/>
    <m/>
    <m/>
    <n v="0"/>
  </r>
  <r>
    <n v="45"/>
    <n v="59"/>
    <s v="China Life Insurance"/>
    <s v="Insurance: Life, Health (stock)"/>
    <x v="6"/>
    <x v="1"/>
    <x v="1"/>
    <n v="160276.79999999999"/>
    <n v="1329.2"/>
    <n v="0"/>
    <n v="1024671.4"/>
    <n v="179415"/>
    <n v="23"/>
    <x v="1"/>
    <m/>
    <m/>
    <s v="N"/>
    <s v="N"/>
    <m/>
    <m/>
    <m/>
    <m/>
    <m/>
    <m/>
    <m/>
    <m/>
    <m/>
    <m/>
    <s v="No target"/>
    <s v="No Target"/>
    <s v="Yes"/>
    <s v="Yes"/>
    <m/>
    <s v="1,2"/>
    <s v="G"/>
    <s v="N"/>
    <s v="committed to national peak and neutrality targets"/>
    <n v="2060"/>
    <s v="https://cn.chinadaily.com.cn/a/202505/09/WS681d94e5a3102053770324d2.html?"/>
    <m/>
    <m/>
    <s v="N"/>
    <m/>
    <m/>
    <m/>
    <m/>
    <m/>
    <s v="Not Specified"/>
    <s v="Not Specified"/>
    <s v="No"/>
    <s v="N"/>
    <m/>
    <m/>
    <m/>
    <m/>
    <m/>
    <m/>
    <m/>
    <n v="0"/>
  </r>
  <r>
    <n v="46"/>
    <n v="48"/>
    <s v="Home Depot"/>
    <s v="Specialty Retailers"/>
    <x v="0"/>
    <x v="0"/>
    <x v="0"/>
    <n v="159514"/>
    <n v="14806"/>
    <n v="-2.1999999999999999E-2"/>
    <n v="96119"/>
    <n v="470100"/>
    <n v="31"/>
    <x v="0"/>
    <n v="2021"/>
    <n v="2030"/>
    <s v="Y"/>
    <s v="Y"/>
    <s v="Targets set"/>
    <s v="1.5Â°C"/>
    <n v="2030"/>
    <m/>
    <m/>
    <m/>
    <m/>
    <m/>
    <m/>
    <m/>
    <s v="Emissions reduction target"/>
    <s v="Other Emission Reduction"/>
    <s v="Yes"/>
    <s v="Yes"/>
    <s v="Yes"/>
    <s v="1,2,3"/>
    <m/>
    <s v="N"/>
    <m/>
    <m/>
    <m/>
    <m/>
    <m/>
    <s v="N"/>
    <m/>
    <m/>
    <m/>
    <m/>
    <m/>
    <s v="Not Specified"/>
    <s v="Not Specified"/>
    <s v="No"/>
    <s v="Y"/>
    <s v="- Reduce absolute Scopes 1 and 2 emissions 42% by 2030, from a 2020 base year (SBTi validated) - Reduce absolute Scope 3 Category 11 ‚ÄúUse of Sold Products‚Äù emissions 42% by 2030, from the 2020 base year (SBTi validated)"/>
    <n v="2030"/>
    <m/>
    <m/>
    <m/>
    <m/>
    <m/>
    <n v="0"/>
  </r>
  <r>
    <n v="47"/>
    <n v="53"/>
    <s v="Ping An Insurance"/>
    <s v="Insurance: Life, Health (stock)"/>
    <x v="6"/>
    <x v="1"/>
    <x v="1"/>
    <n v="158627"/>
    <n v="17596.099999999999"/>
    <n v="0.45400000000000001"/>
    <n v="1775215"/>
    <n v="273053"/>
    <n v="16"/>
    <x v="1"/>
    <m/>
    <m/>
    <s v="N"/>
    <s v="N"/>
    <m/>
    <m/>
    <m/>
    <m/>
    <m/>
    <m/>
    <m/>
    <m/>
    <m/>
    <m/>
    <s v="Carbon neutral(ity)"/>
    <s v="Carbon Neutral"/>
    <s v="Yes"/>
    <s v="Yes"/>
    <s v="Yes"/>
    <s v="1,2,3"/>
    <s v="C,V"/>
    <s v="Y"/>
    <s v="In 2021, Ping An fully upgraded its action in green finance, announced its five-year business goals, and committed to achieving carbon neutrality in operation by 2030' (p32)"/>
    <n v="2030"/>
    <m/>
    <m/>
    <m/>
    <s v="N"/>
    <m/>
    <m/>
    <m/>
    <m/>
    <m/>
    <s v="Not Specified"/>
    <s v="Yes (nature-based removals e.g. Forestation, soil carbon enhancement)"/>
    <s v="No"/>
    <s v="N"/>
    <m/>
    <m/>
    <m/>
    <m/>
    <m/>
    <m/>
    <m/>
    <n v="0"/>
  </r>
  <r>
    <n v="48"/>
    <n v="42"/>
    <s v="Mercedes-Benz Group"/>
    <s v="Motor Vehicles"/>
    <x v="7"/>
    <x v="3"/>
    <x v="3"/>
    <n v="157450"/>
    <n v="11038.2"/>
    <n v="-0.28399999999999997"/>
    <n v="274394.3"/>
    <n v="169198"/>
    <n v="31"/>
    <x v="1"/>
    <m/>
    <m/>
    <s v="Y"/>
    <s v="Y"/>
    <s v="Targets set"/>
    <s v="1.5Â°C/Well-below 2Â°C"/>
    <n v="2030"/>
    <m/>
    <m/>
    <m/>
    <m/>
    <m/>
    <m/>
    <m/>
    <s v="Carbon neutral(ity)"/>
    <s v="Carbon Neutral"/>
    <s v="Yes"/>
    <s v="Yes"/>
    <s v="Partial"/>
    <s v="1,2"/>
    <s v="C"/>
    <s v="Y"/>
    <s v="The overall ambition of Mercedes-Benz is to achieve net carbon neutrality across its fleet, entire value chain and the vehicles‚Äô entire life cycle by 2039. It also aims to supply all production plants worldwide with 100% renewable energy by 2039 and reduce the carbon emissions of cars and vans by 60 % compared to 2021 by 2039. In support of the Paris Climate Agreement, they have identified decarbonisation as a key focus and core element to their sustainability strategy with a focus on actual avoidance and reduction of CO‚ÇÇ emissions through electrified fleets. _x000a_sources - https://web.archive.org/web/20250928161623/https://group.mercedes-benz.com/documents/investors/reports/annual-report/mercedes-benz/mercedes-benz-climate-transition-action-plan-2025.pdf and https://web.archive.org/web/20250726210848/https://group.mercedes-benz.com/documents/investors/reports/annual-report/mercedes-benz/mercedes-benz-annual-report-2024-incl-combined-management-report-mbg-ag.pdf#page=112_x000a_- In 2022, Mercedes-Benz already achieved its originally set target of reducing CO‚ÇÇ emissions in its own plants (Scope 1 and 2) by 50 % by 2030 compared to 2018 and defined a new goal - see interim target"/>
    <n v="2030"/>
    <m/>
    <m/>
    <m/>
    <s v="N"/>
    <m/>
    <m/>
    <m/>
    <m/>
    <m/>
    <s v="Not Specified"/>
    <s v="Yes (nature-based and CCS-based removals)"/>
    <s v="No"/>
    <s v="N"/>
    <m/>
    <m/>
    <m/>
    <m/>
    <m/>
    <m/>
    <m/>
    <n v="0"/>
  </r>
  <r>
    <n v="49"/>
    <n v="41"/>
    <s v="BMW Group"/>
    <s v="Motor Vehicles"/>
    <x v="7"/>
    <x v="3"/>
    <x v="3"/>
    <n v="153974.29999999999"/>
    <n v="7883.6"/>
    <n v="-0.35399999999999998"/>
    <n v="277212.7"/>
    <n v="159104"/>
    <n v="31"/>
    <x v="0"/>
    <n v="2015"/>
    <n v="2050"/>
    <s v="Y"/>
    <s v="Y"/>
    <s v="Targets set"/>
    <s v="1.5°C / Well-below 2°C"/>
    <n v="2030"/>
    <m/>
    <m/>
    <m/>
    <s v="N"/>
    <s v="Commitment removed"/>
    <m/>
    <m/>
    <s v="Emissions reduction target"/>
    <s v="Other Emission Reduction"/>
    <s v="Yes"/>
    <s v="Yes"/>
    <s v="Yes"/>
    <s v="1,2,3"/>
    <m/>
    <s v="N"/>
    <m/>
    <m/>
    <m/>
    <m/>
    <s v="C"/>
    <s v="Y"/>
    <m/>
    <m/>
    <n v="2050"/>
    <s v="https://www.bmwgroup.com/content/dam/grpw/websites/bmwgroup_com/ir/downloads/en/2025/hv/BMWGroup_Report2024.pdf"/>
    <m/>
    <s v="Yes"/>
    <s v="Not Specified"/>
    <s v="No"/>
    <s v="Y"/>
    <s v="The BMW Group is committed to the Paris Agreement: by 2050 at the latest, we intend to reduce our COâ‚‚e emissions by 90 percent compared with 2019."/>
    <n v="2050"/>
    <m/>
    <m/>
    <m/>
    <m/>
    <m/>
    <n v="0"/>
  </r>
  <r>
    <n v="50"/>
    <n v="58"/>
    <s v="Fannie Mae"/>
    <s v="Diversified Financials"/>
    <x v="6"/>
    <x v="0"/>
    <x v="0"/>
    <n v="152670"/>
    <n v="16978"/>
    <n v="-2.5000000000000001E-2"/>
    <n v="4349731"/>
    <n v="8200"/>
    <n v="28"/>
    <x v="1"/>
    <m/>
    <m/>
    <s v="N"/>
    <s v="N"/>
    <m/>
    <m/>
    <m/>
    <m/>
    <m/>
    <m/>
    <m/>
    <m/>
    <m/>
    <m/>
    <s v="No target"/>
    <s v="No Target"/>
    <s v="No"/>
    <s v="No"/>
    <s v="No"/>
    <m/>
    <m/>
    <s v="N"/>
    <m/>
    <m/>
    <s v="https://capitalmarkets.fanniemae.com/mortgage-backed-securities/multifamily-mbs/fannie-mae-publishes-multifamily-green-mbs-energy-metrics-report"/>
    <s v="no usefull information"/>
    <m/>
    <s v="N"/>
    <m/>
    <m/>
    <m/>
    <m/>
    <m/>
    <s v="Not Specified"/>
    <s v="No"/>
    <s v="No"/>
    <s v="N"/>
    <m/>
    <m/>
    <m/>
    <m/>
    <m/>
    <m/>
    <m/>
    <n v="0"/>
  </r>
  <r>
    <n v="51"/>
    <n v="43"/>
    <s v="China Railway Construction"/>
    <s v="Engineering &amp; Construction"/>
    <x v="8"/>
    <x v="1"/>
    <x v="1"/>
    <n v="148467.4"/>
    <n v="1265.2"/>
    <n v="-0.25600000000000001"/>
    <n v="260668.3"/>
    <n v="325108"/>
    <n v="14"/>
    <x v="1"/>
    <m/>
    <m/>
    <s v="N"/>
    <s v="N"/>
    <m/>
    <m/>
    <m/>
    <m/>
    <m/>
    <m/>
    <m/>
    <m/>
    <m/>
    <m/>
    <s v="Carbon neutral(ity)"/>
    <s v="Carbon Neutral"/>
    <s v="Yes"/>
    <s v="Yes"/>
    <s v="No"/>
    <s v="1,2"/>
    <s v="C"/>
    <s v="Y"/>
    <s v="Actively respond: &quot;actively respond to the national ‚Äúdual carbon‚Äù strategy&quot; (pg 42 Sustainability Report)_x000a_- &quot;dual carbon goals&quot; are China's national commitment to peak carbon dioxide emissions before 2030 and achieve carbon neutrality before 2060_x000a__x000a_It implements directives on ecological environmental protection and the dual goals of peaking carbon emissions and achieving carbon neutrality (pg 42 Sustainability Report)"/>
    <n v="2060"/>
    <m/>
    <m/>
    <m/>
    <s v="N"/>
    <m/>
    <m/>
    <m/>
    <m/>
    <m/>
    <s v="Not Specified"/>
    <s v="Yes (nature-based removals e.g. Forestation, soil carbon enhancement)"/>
    <s v="No"/>
    <s v="N"/>
    <m/>
    <m/>
    <m/>
    <m/>
    <m/>
    <m/>
    <m/>
    <n v="0"/>
  </r>
  <r>
    <n v="52"/>
    <n v="60"/>
    <s v="Walgreens Boots Alliance"/>
    <s v="Health Care: Pharmacy and Other Services"/>
    <x v="4"/>
    <x v="0"/>
    <x v="0"/>
    <n v="147658"/>
    <n v="-8636"/>
    <n v="0"/>
    <n v="81037"/>
    <n v="252500"/>
    <n v="31"/>
    <x v="1"/>
    <m/>
    <m/>
    <s v="N"/>
    <s v="N"/>
    <m/>
    <m/>
    <m/>
    <m/>
    <m/>
    <m/>
    <m/>
    <m/>
    <m/>
    <m/>
    <s v="Emissions reduction target"/>
    <s v="Other Emission Reduction"/>
    <s v="Yes"/>
    <s v="Yes"/>
    <s v="No"/>
    <s v="1,2"/>
    <m/>
    <s v="N"/>
    <m/>
    <m/>
    <m/>
    <m/>
    <m/>
    <s v="N"/>
    <m/>
    <m/>
    <m/>
    <m/>
    <m/>
    <s v="Not Specified"/>
    <s v="Not Specified"/>
    <s v="No"/>
    <s v="Y"/>
    <s v="&quot;Reduce absolute Scope 1 and Scope 2 global carbon emissions by 30%, as compared with 2019 baseline.&quot;_x000a__x000a_"/>
    <n v="2030"/>
    <m/>
    <m/>
    <m/>
    <m/>
    <m/>
    <n v="0"/>
  </r>
  <r>
    <n v="53"/>
    <n v="51"/>
    <s v="Kroger"/>
    <s v="Food and Drugstores"/>
    <x v="0"/>
    <x v="0"/>
    <x v="0"/>
    <n v="147123"/>
    <n v="2665"/>
    <n v="0.23200000000000001"/>
    <n v="52616"/>
    <n v="409000"/>
    <n v="31"/>
    <x v="1"/>
    <m/>
    <m/>
    <s v="Y"/>
    <s v="N"/>
    <s v="Commitment removed"/>
    <m/>
    <m/>
    <m/>
    <m/>
    <m/>
    <m/>
    <m/>
    <m/>
    <m/>
    <s v="Emissions reduction target"/>
    <s v="Other Emission Reduction"/>
    <s v="Yes"/>
    <s v="Yes"/>
    <s v="Partial"/>
    <s v="1,2"/>
    <m/>
    <s v="N"/>
    <m/>
    <m/>
    <m/>
    <m/>
    <m/>
    <s v="N"/>
    <m/>
    <m/>
    <m/>
    <m/>
    <m/>
    <s v="Not Specified"/>
    <s v="Not Specified"/>
    <s v="No"/>
    <s v="Y"/>
    <s v="&quot;Kroger‚Äôs current goal is to reduce GHG emissions from our operations by 30% by 2030, from a 2018 baseline. The goal was developed using climate science, supporting a well-below 2¬∞C climate scenario according to the absolute contraction method.&quot; (page 39)"/>
    <n v="2030"/>
    <m/>
    <m/>
    <m/>
    <m/>
    <m/>
    <n v="0"/>
  </r>
  <r>
    <n v="54"/>
    <n v="64"/>
    <s v="BNP Paribas"/>
    <s v="Megabanks"/>
    <x v="6"/>
    <x v="10"/>
    <x v="3"/>
    <n v="146390.20000000001"/>
    <n v="12639.8"/>
    <n v="6.5000000000000002E-2"/>
    <n v="2800691.7"/>
    <n v="175853"/>
    <n v="31"/>
    <x v="1"/>
    <m/>
    <m/>
    <s v="Y"/>
    <s v="Y"/>
    <s v="Committed"/>
    <m/>
    <n v="2030"/>
    <m/>
    <m/>
    <m/>
    <m/>
    <m/>
    <m/>
    <m/>
    <s v="Carbon neutral(ity)"/>
    <s v="Carbon Neutral"/>
    <s v="Yes"/>
    <s v="Yes"/>
    <s v="Partial"/>
    <s v="1,2"/>
    <s v="C"/>
    <s v="Y"/>
    <s v="&quot;Sustainability is at the core of the 2025 GTS strategic plan and is reinforced by the commitment of BNP Paribas to align its activities with a carbon neutrality trajectory by 2050&quot; (2022 climate change report, p13)."/>
    <n v="2050"/>
    <m/>
    <m/>
    <m/>
    <s v="N"/>
    <m/>
    <m/>
    <m/>
    <m/>
    <m/>
    <s v="Yes"/>
    <s v="Yes (nature-based removals e.g. Forestation, soil carbon enhancement)"/>
    <s v="No"/>
    <s v="N"/>
    <m/>
    <m/>
    <m/>
    <m/>
    <m/>
    <m/>
    <m/>
    <n v="0"/>
  </r>
  <r>
    <n v="55"/>
    <n v="62"/>
    <s v="Banco Santander"/>
    <s v="Megabanks"/>
    <x v="6"/>
    <x v="12"/>
    <x v="3"/>
    <n v="146326.39999999999"/>
    <n v="13597.9"/>
    <n v="0.13600000000000001"/>
    <n v="1902134"/>
    <n v="206417"/>
    <n v="31"/>
    <x v="1"/>
    <m/>
    <m/>
    <s v="N"/>
    <s v="N"/>
    <m/>
    <m/>
    <m/>
    <m/>
    <m/>
    <m/>
    <m/>
    <m/>
    <m/>
    <m/>
    <s v="Net zero"/>
    <s v="Net Zero"/>
    <s v="Yes"/>
    <s v="Yes"/>
    <s v="Yes"/>
    <s v="1,2,3"/>
    <m/>
    <s v="N"/>
    <m/>
    <m/>
    <m/>
    <m/>
    <s v="C,V"/>
    <s v="Y"/>
    <s v="1,2,3"/>
    <s v="In order to be aligned with the Paris Agreement and with the aim of limiting global temperature increase to 1.5¬∞C, we have committed to be net zero in carbon emissions by 2050 also as part of the Net Zero Banking Alliance (NZBA)._x000a__x000a__x000a_This is done through:_x000a_- Contribute to limiting temperature increases to 1.5¬∫C in line with the NZBA and NZAMi_x000a_-Support our customers transition to a lowcarbon economy_x000a_- Remain carbon neutral and consume 100% electricity from renewable sources by 2025_x000a_-Manage climate and environmental risk according to regulatory and supervisory expectations &amp; setting sector portfolio alignment targets for 2030 in high-emissions portfolios. _x000a__x000a_(https://www.santander.com/content/dam/santander-com/en/documentos/informe-anual-de-sostenibilidad/2024/sustainability_statement-2024-en.pdf )_x000a_"/>
    <n v="2050"/>
    <m/>
    <m/>
    <s v="Yes"/>
    <s v="Yes (nature-based and CCS-based removals)"/>
    <s v="No"/>
    <s v="N"/>
    <m/>
    <m/>
    <m/>
    <m/>
    <m/>
    <m/>
    <m/>
    <n v="0"/>
  </r>
  <r>
    <n v="56"/>
    <n v="67"/>
    <s v="HSBC Holdings"/>
    <s v="Megabanks"/>
    <x v="6"/>
    <x v="5"/>
    <x v="3"/>
    <n v="145717"/>
    <n v="23979"/>
    <n v="1.9E-2"/>
    <n v="3017048"/>
    <n v="211304"/>
    <n v="31"/>
    <x v="0"/>
    <n v="2017"/>
    <n v="2030"/>
    <s v="N"/>
    <s v="N"/>
    <m/>
    <m/>
    <m/>
    <m/>
    <m/>
    <m/>
    <m/>
    <m/>
    <m/>
    <m/>
    <s v="Net zero"/>
    <s v="Net Zero"/>
    <s v="Yes"/>
    <s v="Yes"/>
    <s v="Yes"/>
    <s v="1,2,3"/>
    <m/>
    <s v="N"/>
    <m/>
    <m/>
    <m/>
    <m/>
    <s v="C,V"/>
    <s v="Y"/>
    <s v="1,2,3"/>
    <s v="We have revisited our ambition to take into account latest best practice guidance on carbon offsets. We are now focused on achieving net zero across our operations, travel and supply chain by 2050. [2024 Annual Report, p42] ....we are now focused on actions to cut emissions across these areas as part of our overall ambition to become net zero by 2050. [2024 Annual Report, p58]._x000a__x000a_&quot;we expect to update our net zero transition plan in the second half of 2025, taking into consideration latest scientific methodologies, climate-related policy measures and real-world progress.&quot;_x000a_https://www.hsbc.com/who-we-are/our-climate-strategy/our-net-zero-transition-plan "/>
    <n v="2050"/>
    <m/>
    <m/>
    <s v="Yes"/>
    <s v="Yes (unspecified)"/>
    <s v="No"/>
    <s v="N"/>
    <m/>
    <m/>
    <m/>
    <m/>
    <m/>
    <m/>
    <m/>
    <n v="0"/>
  </r>
  <r>
    <n v="57"/>
    <n v="52"/>
    <s v="Phillips 66"/>
    <s v="Petroleum Refining"/>
    <x v="3"/>
    <x v="0"/>
    <x v="0"/>
    <n v="145496"/>
    <n v="2117"/>
    <n v="-0.69799999999999995"/>
    <n v="72582"/>
    <n v="13200"/>
    <n v="13"/>
    <x v="1"/>
    <m/>
    <m/>
    <s v="N"/>
    <s v="N"/>
    <m/>
    <m/>
    <m/>
    <m/>
    <m/>
    <m/>
    <m/>
    <m/>
    <m/>
    <m/>
    <s v="Emissions intensity target"/>
    <s v="Other Emission Reduction"/>
    <s v="Yes"/>
    <s v="Yes"/>
    <s v="Yes"/>
    <s v="1,2,3"/>
    <m/>
    <s v="N"/>
    <m/>
    <m/>
    <m/>
    <m/>
    <m/>
    <s v="N"/>
    <m/>
    <m/>
    <m/>
    <m/>
    <m/>
    <s v="Not Specified"/>
    <s v="Yes (CCS-based removals e.g. BECCS, DACCS)"/>
    <s v="No"/>
    <s v="Y"/>
    <s v="MANUFACTURING EMISSIONS INTENSITY (Scope 1 and 2 Metric Tons of CO2e/MBOE): 50% reduction by 2050 with baseline year 2019_x000a_https://www.phillips66.com/sustainability/our-targets/ _x000a_https://phillips66.widen.net/s/xrz9pvmmvh/eyassurance-review-report"/>
    <n v="2050"/>
    <m/>
    <m/>
    <m/>
    <m/>
    <m/>
    <n v="0"/>
  </r>
  <r>
    <n v="58"/>
    <n v="55"/>
    <s v="China Mobile Communications"/>
    <s v="Telecommunications"/>
    <x v="9"/>
    <x v="1"/>
    <x v="1"/>
    <n v="145239.9"/>
    <n v="14698.8"/>
    <n v="-3.5999999999999997E-2"/>
    <n v="350174.2"/>
    <n v="456965"/>
    <n v="25"/>
    <x v="1"/>
    <m/>
    <m/>
    <s v="N"/>
    <s v="N"/>
    <m/>
    <m/>
    <m/>
    <m/>
    <m/>
    <m/>
    <m/>
    <m/>
    <m/>
    <m/>
    <s v="Emissions intensity target"/>
    <s v="Other Emission Reduction"/>
    <s v="Yes"/>
    <s v="Yes"/>
    <s v="No"/>
    <s v="1,2"/>
    <m/>
    <s v="N"/>
    <m/>
    <m/>
    <m/>
    <m/>
    <m/>
    <s v="N"/>
    <m/>
    <m/>
    <m/>
    <m/>
    <m/>
    <s v="Not Specified"/>
    <s v="Not Specified"/>
    <s v="No"/>
    <s v="Y"/>
    <s v="‚ÄòBased on likely climate-related impact on our future operations, we pledge to reduce Scope 1 and Scope 2 GHG emission intensity by 20% by 2025 from the 2020 baseline.‚Äô p42"/>
    <n v="2025"/>
    <m/>
    <m/>
    <m/>
    <m/>
    <m/>
    <n v="0"/>
  </r>
  <r>
    <n v="59"/>
    <n v="57"/>
    <s v="Honda Motor"/>
    <s v="Motor Vehicles"/>
    <x v="7"/>
    <x v="4"/>
    <x v="1"/>
    <n v="142273.60000000001"/>
    <n v="5482.9"/>
    <n v="-0.28399999999999997"/>
    <n v="205323"/>
    <n v="194173"/>
    <n v="31"/>
    <x v="1"/>
    <m/>
    <m/>
    <s v="N"/>
    <s v="N"/>
    <m/>
    <m/>
    <m/>
    <m/>
    <m/>
    <m/>
    <m/>
    <m/>
    <m/>
    <m/>
    <s v="Carbon neutral(ity)"/>
    <s v="Carbon Neutral"/>
    <s v="Yes"/>
    <s v="Yes"/>
    <s v="Yes"/>
    <s v="1,2,3"/>
    <s v="C,V"/>
    <s v="Y"/>
    <s v="Our company aim for ‚Äúcarbon neutrality by 2050‚Äù across the entire product lifecycle, and is focusing on the four materialities and is prioritizing ‚Äúaddressing climate change‚Äù and ‚Äúaddressing energy issues.&quot;"/>
    <n v="2050"/>
    <m/>
    <m/>
    <m/>
    <s v="N"/>
    <m/>
    <m/>
    <m/>
    <m/>
    <m/>
    <s v="Yes"/>
    <s v="Not Specified"/>
    <s v="No"/>
    <s v="N"/>
    <m/>
    <m/>
    <m/>
    <m/>
    <m/>
    <m/>
    <m/>
    <n v="0"/>
  </r>
  <r>
    <n v="60"/>
    <n v="50"/>
    <s v="Marathon Petroleum"/>
    <s v="Petroleum Refining"/>
    <x v="3"/>
    <x v="0"/>
    <x v="0"/>
    <n v="140412"/>
    <n v="3445"/>
    <n v="-0.64400000000000002"/>
    <n v="78858"/>
    <n v="18300"/>
    <n v="14"/>
    <x v="1"/>
    <m/>
    <m/>
    <s v="N"/>
    <s v="N"/>
    <m/>
    <m/>
    <m/>
    <m/>
    <m/>
    <m/>
    <m/>
    <m/>
    <m/>
    <m/>
    <s v="Emissions intensity target"/>
    <s v="Other Emission Reduction"/>
    <s v="Yes"/>
    <s v="Yes"/>
    <s v="Partial"/>
    <s v="1,2"/>
    <m/>
    <s v="N"/>
    <m/>
    <m/>
    <m/>
    <m/>
    <m/>
    <s v="N"/>
    <m/>
    <m/>
    <m/>
    <m/>
    <m/>
    <s v="Not Specified"/>
    <s v="Yes (nature-based and CCS-based removals)"/>
    <s v="No"/>
    <s v="Y"/>
    <s v="30% reduction of scope 1 and 2 GHG emissions intensity by 2030 from 2014 levels; 15% reduction of scope 3 - category 11 GHG  emissions by 2030  from 2019 levels"/>
    <n v="2035"/>
    <m/>
    <m/>
    <m/>
    <m/>
    <m/>
    <n v="0"/>
  </r>
  <r>
    <n v="61"/>
    <n v="63"/>
    <s v="China Communications Construction"/>
    <s v="Engineering &amp; Construction"/>
    <x v="8"/>
    <x v="1"/>
    <x v="1"/>
    <n v="139229"/>
    <n v="937"/>
    <n v="-0.44"/>
    <n v="371057.2"/>
    <n v="204994"/>
    <n v="18"/>
    <x v="1"/>
    <m/>
    <m/>
    <s v="N"/>
    <s v="N"/>
    <m/>
    <m/>
    <m/>
    <m/>
    <m/>
    <m/>
    <m/>
    <m/>
    <m/>
    <m/>
    <s v="Other"/>
    <s v="Other Emission Reduction"/>
    <s v="No"/>
    <s v="No"/>
    <s v="No"/>
    <m/>
    <m/>
    <s v="N"/>
    <m/>
    <m/>
    <m/>
    <m/>
    <m/>
    <s v="N"/>
    <m/>
    <m/>
    <m/>
    <m/>
    <m/>
    <s v="No"/>
    <s v="No"/>
    <s v="No"/>
    <s v="Y"/>
    <s v="CCCC will significantly reduce carbon emission in key areas, make significant breakthroughs in green and low-carbon technologies, significantly increase the scale of green and low-carbon industries, and reach peak carbon emissions in infrastructure construction by 2030 and in equipment manufacturing by 2028."/>
    <m/>
    <m/>
    <m/>
    <m/>
    <m/>
    <m/>
    <n v="0"/>
  </r>
  <r>
    <n v="62"/>
    <n v="71"/>
    <s v="CITIC Group"/>
    <s v="Diversified Financials"/>
    <x v="6"/>
    <x v="1"/>
    <x v="1"/>
    <n v="138940.6"/>
    <n v="3953.1"/>
    <n v="-4.2000000000000003E-2"/>
    <n v="1690451.4"/>
    <n v="214660"/>
    <n v="17"/>
    <x v="1"/>
    <m/>
    <m/>
    <s v="N"/>
    <s v="N"/>
    <m/>
    <m/>
    <m/>
    <m/>
    <m/>
    <m/>
    <m/>
    <m/>
    <m/>
    <m/>
    <s v="Carbon neutral(ity)"/>
    <s v="Carbon Neutral"/>
    <s v="Yes"/>
    <s v="Yes"/>
    <s v="Yes"/>
    <s v="1,2,3"/>
    <s v="C,V"/>
    <s v="Y"/>
    <s v="_x000a_&quot;2060: Achieve the comprehensive integration of a green, low-carbon and recycling industrial system and a clean, low-carbon, safe and efficient energy system, with energy utilization efficiency aligning with world-leading enterprises.&quot;"/>
    <n v="2060"/>
    <m/>
    <m/>
    <m/>
    <s v="N"/>
    <m/>
    <m/>
    <m/>
    <m/>
    <m/>
    <s v="Not Specified"/>
    <s v="Yes (CCS-based removals e.g. BECCS, DACCS)"/>
    <s v="No"/>
    <s v="N"/>
    <m/>
    <m/>
    <m/>
    <m/>
    <m/>
    <m/>
    <m/>
    <n v="0"/>
  </r>
  <r>
    <n v="63"/>
    <n v="70"/>
    <s v="Alibaba Group Holding"/>
    <s v="Internet Services and Retailing"/>
    <x v="0"/>
    <x v="1"/>
    <x v="1"/>
    <n v="138065"/>
    <n v="18029.400000000001"/>
    <n v="0.61499999999999999"/>
    <n v="248629.1"/>
    <n v="124320"/>
    <n v="9"/>
    <x v="1"/>
    <m/>
    <m/>
    <s v="Y"/>
    <s v="N"/>
    <s v="Commitment removed"/>
    <m/>
    <m/>
    <m/>
    <m/>
    <m/>
    <s v="N"/>
    <s v="Commitment removed"/>
    <m/>
    <m/>
    <s v="Carbon neutral(ity)"/>
    <s v="Carbon Neutral"/>
    <s v="Yes"/>
    <s v="Yes"/>
    <s v="Yes"/>
    <s v="1,2,3"/>
    <s v="C,V"/>
    <s v="Y"/>
    <s v="In 2021, we set the goals of: (1) achieving carbon neutrality in our own operations by 2030; (2) halving the net emissions intensity in the value chain by 2030 (cf. 2024 Alibaba Group ESG Report, p. 9) Baseline year - Jan 2020 - Dec 2020 (cf. 2024 Alibaba Group ESG Report, p. 27). "/>
    <n v="2030"/>
    <m/>
    <m/>
    <m/>
    <s v="N"/>
    <s v="Achieve Net Zero emissions in company operations by 2040."/>
    <s v="Engage top suppliers to set science-based carbon reduction targets by 2026."/>
    <m/>
    <m/>
    <m/>
    <s v="Not Specified"/>
    <s v="Yes (nature-based and CCS-based removals)"/>
    <s v="No"/>
    <s v="N"/>
    <m/>
    <m/>
    <m/>
    <m/>
    <m/>
    <m/>
    <m/>
    <n v="0"/>
  </r>
  <r>
    <n v="64"/>
    <n v="68"/>
    <s v="Verizon Communications"/>
    <s v="Telecommunications"/>
    <x v="9"/>
    <x v="0"/>
    <x v="0"/>
    <n v="134788"/>
    <n v="17506"/>
    <n v="0.50700000000000001"/>
    <n v="384711"/>
    <n v="99600"/>
    <n v="31"/>
    <x v="0"/>
    <n v="2024"/>
    <n v="2030"/>
    <s v="N"/>
    <s v="N"/>
    <m/>
    <m/>
    <m/>
    <m/>
    <m/>
    <m/>
    <m/>
    <m/>
    <m/>
    <m/>
    <s v="Net zero"/>
    <s v="Net Zero"/>
    <s v="Yes"/>
    <s v="Yes"/>
    <s v="Yes"/>
    <s v="1,2,3"/>
    <m/>
    <s v="N"/>
    <m/>
    <m/>
    <m/>
    <m/>
    <s v="C,V"/>
    <s v="Y"/>
    <s v="1,2,3"/>
    <s v="Verizon has committed to set an SBTi-approved target to reach net-zero GHG emissions across our value chain (scopes 1, 2 and 3) by 2050._x000d__x000a__x000d__x000a_From website (https://web.archive.org/web/20250713122219/https://www.verizon.com/about/responsibility/sustainability)"/>
    <n v="2050"/>
    <m/>
    <m/>
    <s v="Not Specified"/>
    <s v="Yes (unspecified)"/>
    <s v="No"/>
    <s v="N"/>
    <m/>
    <m/>
    <m/>
    <m/>
    <m/>
    <m/>
    <m/>
    <n v="0"/>
  </r>
  <r>
    <n v="65"/>
    <n v="56"/>
    <s v="China National Offshore Oil"/>
    <s v="Mining, Crude-Oil Production"/>
    <x v="2"/>
    <x v="1"/>
    <x v="1"/>
    <n v="130832"/>
    <n v="14772.8"/>
    <n v="1.4999999999999999E-2"/>
    <n v="231744.6"/>
    <n v="85957"/>
    <n v="19"/>
    <x v="1"/>
    <m/>
    <m/>
    <s v="N"/>
    <s v="N"/>
    <m/>
    <m/>
    <m/>
    <m/>
    <m/>
    <m/>
    <m/>
    <m/>
    <m/>
    <m/>
    <s v="Other"/>
    <s v="Other Emission Reduction"/>
    <s v="Not Specified"/>
    <s v="Not Specified"/>
    <s v="Not Specified"/>
    <m/>
    <m/>
    <s v="N"/>
    <m/>
    <m/>
    <m/>
    <m/>
    <m/>
    <s v="N"/>
    <m/>
    <m/>
    <m/>
    <m/>
    <m/>
    <s v="Yes"/>
    <s v="Yes (CCS-based removals e.g. BECCS, DACCS)"/>
    <s v="No"/>
    <s v="Y"/>
    <s v="&quot;From 2021 to 2025, we will reduce cumulative carbon reductions by over 1.5 million tons&quot; (2020 ESG report, p.11)_x000d__x000a_&quot;By 2025, we plan to achieve a cumulative emission reduction of more than 1.5 million tons of carbon dioxide equivalent.&quot; (2023 ESG report, p.59)"/>
    <n v="2025"/>
    <m/>
    <m/>
    <m/>
    <m/>
    <m/>
    <n v="0"/>
  </r>
  <r>
    <n v="66"/>
    <n v="222"/>
    <s v="Nvidia"/>
    <s v="Semiconductors"/>
    <x v="5"/>
    <x v="0"/>
    <x v="0"/>
    <n v="130497"/>
    <n v="72880"/>
    <n v="1.4490000000000001"/>
    <n v="111601"/>
    <n v="36000"/>
    <n v="2"/>
    <x v="1"/>
    <m/>
    <m/>
    <s v="Y"/>
    <s v="Y"/>
    <s v="Targets set"/>
    <s v="1.5°C "/>
    <n v="2030"/>
    <m/>
    <m/>
    <m/>
    <m/>
    <m/>
    <m/>
    <m/>
    <s v="Emissions reduction target"/>
    <s v="Other Emission Reduction"/>
    <s v="Yes"/>
    <s v="Yes"/>
    <s v="Yes"/>
    <s v="1,2,3"/>
    <m/>
    <s v="N"/>
    <m/>
    <m/>
    <m/>
    <m/>
    <m/>
    <s v="N"/>
    <m/>
    <m/>
    <m/>
    <m/>
    <m/>
    <s v="Not Specified"/>
    <s v="Not Specified"/>
    <s v="No"/>
    <s v="Y"/>
    <s v="We commit to the following science-_x000a_based targets from a FY23 base year:_x000a_&gt; To reduce absolute scope 1 and 2 _x000a_emissions 50% by FY30"/>
    <n v="2030"/>
    <m/>
    <m/>
    <m/>
    <m/>
    <m/>
    <n v="0"/>
  </r>
  <r>
    <n v="67"/>
    <n v="72"/>
    <s v="China Resources"/>
    <s v="Diversified Financials"/>
    <x v="6"/>
    <x v="1"/>
    <x v="1"/>
    <n v="129623.5"/>
    <n v="3638.1"/>
    <n v="-4.2000000000000003E-2"/>
    <n v="371795.6"/>
    <n v="396087"/>
    <n v="16"/>
    <x v="1"/>
    <m/>
    <m/>
    <s v="N"/>
    <s v="N"/>
    <m/>
    <m/>
    <m/>
    <m/>
    <m/>
    <m/>
    <m/>
    <m/>
    <m/>
    <m/>
    <s v="Emissions reduction target"/>
    <s v="Other Emission Reduction"/>
    <s v="Not Specified"/>
    <s v="Not Specified"/>
    <s v="No"/>
    <m/>
    <m/>
    <s v="N"/>
    <m/>
    <m/>
    <m/>
    <m/>
    <m/>
    <s v="N"/>
    <m/>
    <m/>
    <m/>
    <m/>
    <m/>
    <s v="Not Specified"/>
    <s v="Not Specified"/>
    <s v="No"/>
    <s v="Y"/>
    <s v="Target for 2025 is to &quot;lower the carbon dioxide emission intensity by 10% compared with that of 2020.&quot; "/>
    <n v="2025"/>
    <m/>
    <m/>
    <m/>
    <m/>
    <m/>
    <n v="0"/>
  </r>
  <r>
    <n v="68"/>
    <n v="73"/>
    <s v="Hyundai Motor"/>
    <s v="Motor Vehicles"/>
    <x v="7"/>
    <x v="8"/>
    <x v="1"/>
    <n v="128501.8"/>
    <n v="9186.2000000000007"/>
    <n v="3.0000000000000001E-3"/>
    <n v="230072.3"/>
    <n v="75137"/>
    <n v="30"/>
    <x v="0"/>
    <n v="2022"/>
    <n v="2045"/>
    <s v="Y"/>
    <s v="Y"/>
    <s v="Committed"/>
    <m/>
    <n v="2030"/>
    <m/>
    <m/>
    <m/>
    <m/>
    <m/>
    <m/>
    <m/>
    <s v="Carbon neutral(ity)"/>
    <s v="Carbon Neutral"/>
    <s v="Yes"/>
    <s v="Yes"/>
    <s v="Not Specified"/>
    <s v="1,2"/>
    <s v="C"/>
    <s v="Y"/>
    <s v="At the IAA Mobility held in Munich in September 2021, we presented our strategies to become carbon neutral by 2045, focusing on electrification and hydrogen society. we have made it our goal to become carbon neutral across all stages including parts procurement, production, and vehicle operation by 2045. _x000a_https://www.hyundai.com/content/dam/hyundai/ww/en/images/company/sustainability/carbon-neutrality-roadmap/hmc-2021-carbon-neutral-white-paper-en.pdf"/>
    <n v="2045"/>
    <m/>
    <m/>
    <m/>
    <s v="N"/>
    <m/>
    <m/>
    <m/>
    <m/>
    <m/>
    <s v="Not Specified"/>
    <s v="Yes (CCS-based removals e.g. BECCS, DACCS)"/>
    <s v="No"/>
    <s v="N"/>
    <m/>
    <m/>
    <m/>
    <m/>
    <m/>
    <m/>
    <m/>
    <n v="0"/>
  </r>
  <r>
    <n v="69"/>
    <n v="49"/>
    <s v="Electricite de France"/>
    <s v="Utilities"/>
    <x v="1"/>
    <x v="10"/>
    <x v="3"/>
    <n v="128355.1"/>
    <n v="12334.8"/>
    <n v="0.13900000000000001"/>
    <n v="378137.3"/>
    <n v="181850"/>
    <n v="31"/>
    <x v="1"/>
    <m/>
    <m/>
    <s v="Y"/>
    <s v="Y"/>
    <s v="Targets set"/>
    <s v="Well-below 2Â°C"/>
    <n v="2030"/>
    <m/>
    <m/>
    <m/>
    <s v="N"/>
    <s v="Commitment removed"/>
    <m/>
    <m/>
    <s v="Net zero"/>
    <s v="Net Zero"/>
    <s v="Yes"/>
    <s v="Yes"/>
    <s v="Yes"/>
    <s v="1,2,3"/>
    <m/>
    <s v="N"/>
    <m/>
    <m/>
    <m/>
    <m/>
    <s v="C,V"/>
    <s v="Y"/>
    <s v="1,2,3"/>
    <n v="2020"/>
    <n v="2050"/>
    <m/>
    <m/>
    <s v="No"/>
    <s v="Yes (nature-based and CCS-based removals)"/>
    <m/>
    <s v="N"/>
    <m/>
    <m/>
    <m/>
    <m/>
    <m/>
    <m/>
    <m/>
    <n v="0"/>
  </r>
  <r>
    <n v="70"/>
    <n v="87"/>
    <s v="Goldman Sachs Group"/>
    <s v="Megabanks"/>
    <x v="6"/>
    <x v="0"/>
    <x v="0"/>
    <n v="126853"/>
    <n v="14276"/>
    <n v="0.67600000000000005"/>
    <n v="1675972"/>
    <n v="46500"/>
    <n v="26"/>
    <x v="0"/>
    <n v="2015"/>
    <n v="2021"/>
    <s v="N"/>
    <s v="N"/>
    <m/>
    <m/>
    <m/>
    <m/>
    <m/>
    <m/>
    <m/>
    <m/>
    <m/>
    <m/>
    <s v="Net zero"/>
    <s v="Net Zero"/>
    <s v="Yes"/>
    <s v="Yes"/>
    <s v="Not Specified"/>
    <s v="1,2"/>
    <m/>
    <s v="N"/>
    <m/>
    <m/>
    <m/>
    <m/>
    <s v="C"/>
    <s v="Y"/>
    <s v="1,2"/>
    <s v="&quot;2021: Committed to aligning our financing activities with a net zero by 2050 pathway and expanded our operational commitment to target net zero for our supply chain&quot; (P.7, 2023 Sustainability Report)"/>
    <n v="2050"/>
    <m/>
    <m/>
    <s v="Yes"/>
    <s v="Not Specified"/>
    <s v="No"/>
    <s v="N"/>
    <m/>
    <m/>
    <m/>
    <m/>
    <m/>
    <m/>
    <m/>
    <n v="1"/>
  </r>
  <r>
    <n v="71"/>
    <n v="80"/>
    <s v="Wells Fargo"/>
    <s v="Commercial Banks"/>
    <x v="6"/>
    <x v="0"/>
    <x v="0"/>
    <n v="125397"/>
    <n v="19722"/>
    <n v="0.03"/>
    <n v="1929845"/>
    <n v="217502"/>
    <n v="28"/>
    <x v="1"/>
    <m/>
    <m/>
    <s v="N"/>
    <s v="N"/>
    <m/>
    <m/>
    <m/>
    <m/>
    <m/>
    <m/>
    <m/>
    <m/>
    <m/>
    <m/>
    <s v="Emissions reduction target"/>
    <s v="Other Emission Reduction"/>
    <s v="Yes"/>
    <s v="Yes"/>
    <s v="No"/>
    <s v="1,2"/>
    <m/>
    <s v="N"/>
    <m/>
    <m/>
    <m/>
    <m/>
    <m/>
    <s v="N"/>
    <m/>
    <m/>
    <m/>
    <s v="https://www.reuters.com/sustainability/climate-energy/wells-fargo-drops-financed-emissions-target-amid-esg-rethink-2025-02-28/#:~:text=Wells%20Fargo%20%28WFC,rethink%20their%20sustainable%20lending%20activities"/>
    <s v="dropped "/>
    <s v="Yes"/>
    <s v="Not Specified"/>
    <s v="No"/>
    <s v="Y"/>
    <s v="&quot;Wells Fargo has set operational sustainability goals for 2030: Reducing GHG emissions (Scope 1 and Scope 2) from 2019 by 70%&quot; (Wells Fargo Sustainability &amp; Governance Report, pg. 10: https://www08.wellsfargomedia.com/assets/pdf/about/corporate-responsibility/sustainability-and-governance-report.pdf)."/>
    <n v="2030"/>
    <m/>
    <m/>
    <m/>
    <m/>
    <m/>
    <n v="0"/>
  </r>
  <r>
    <n v="72"/>
    <n v="77"/>
    <s v="Deutsche Telekom"/>
    <s v="Telecommunications"/>
    <x v="9"/>
    <x v="3"/>
    <x v="3"/>
    <n v="125196.3"/>
    <n v="12121.8"/>
    <n v="-0.37"/>
    <n v="315732"/>
    <n v="198194"/>
    <n v="31"/>
    <x v="0"/>
    <n v="2019"/>
    <n v="2021"/>
    <s v="Y"/>
    <s v="Y"/>
    <s v="Targets set"/>
    <s v="1.5Â°C"/>
    <n v="2030"/>
    <s v="Targets set"/>
    <s v="1.5Â°C"/>
    <n v="2040"/>
    <s v="Y"/>
    <s v="Targets set"/>
    <n v="2040"/>
    <m/>
    <s v="Carbon neutral(ity)"/>
    <s v="Carbon Neutral"/>
    <s v="Yes"/>
    <s v="Yes"/>
    <s v="Yes"/>
    <s v="1,2,3"/>
    <s v="C,V"/>
    <s v="Y"/>
    <s v="&quot;By 2040 at latest, we want to achieve net zero emissions (climate neutral) along the entire value chain â€“ across Scope 1, 2 and 3 emissions. To achieve this, we aim to reduce total emissions by at least 90 % from a 2020 baseline; only up to 10 % may be offset.&quot; (under â€œESRS E1â€‘4 â€“ Targets related to climate change mitigation and adaptation.&quot; Link - https://report.telekom.com/annual-report-2024/sustainability-statement/environment/esrs-e1-climate-change.html?tabc=4e1) "/>
    <n v="2040"/>
    <m/>
    <m/>
    <m/>
    <s v="N"/>
    <m/>
    <m/>
    <m/>
    <m/>
    <m/>
    <s v="Yes"/>
    <s v="Yes (nature-based and CCS-based removals)"/>
    <s v="Yes"/>
    <s v="N"/>
    <m/>
    <m/>
    <m/>
    <m/>
    <m/>
    <m/>
    <m/>
    <n v="1"/>
  </r>
  <r>
    <n v="73"/>
    <n v="44"/>
    <s v="China Baowu Steel Group"/>
    <s v="Metals"/>
    <x v="2"/>
    <x v="1"/>
    <x v="1"/>
    <n v="125112.5"/>
    <n v="2497.3000000000002"/>
    <n v="1E-3"/>
    <n v="183117.2"/>
    <n v="237100"/>
    <n v="22"/>
    <x v="1"/>
    <m/>
    <m/>
    <s v="N"/>
    <s v="N"/>
    <m/>
    <m/>
    <m/>
    <m/>
    <m/>
    <m/>
    <m/>
    <m/>
    <m/>
    <m/>
    <m/>
    <m/>
    <m/>
    <m/>
    <m/>
    <m/>
    <s v="G"/>
    <s v="N"/>
    <m/>
    <m/>
    <m/>
    <m/>
    <m/>
    <s v="N"/>
    <m/>
    <m/>
    <m/>
    <m/>
    <m/>
    <s v="Yes"/>
    <m/>
    <m/>
    <s v="N"/>
    <m/>
    <m/>
    <m/>
    <m/>
    <s v="Carolina"/>
    <d v="2025-11-06T00:00:00"/>
    <m/>
    <n v="0"/>
  </r>
  <r>
    <n v="74"/>
    <n v="61"/>
    <s v="Valero Energy"/>
    <s v="Petroleum Refining"/>
    <x v="3"/>
    <x v="0"/>
    <x v="0"/>
    <n v="123974"/>
    <n v="2770"/>
    <n v="-0.68700000000000006"/>
    <n v="60143"/>
    <n v="9910"/>
    <n v="25"/>
    <x v="1"/>
    <m/>
    <m/>
    <s v="N"/>
    <s v="N"/>
    <m/>
    <m/>
    <m/>
    <m/>
    <m/>
    <m/>
    <m/>
    <m/>
    <m/>
    <m/>
    <s v="Carbon negative"/>
    <s v="Carbon Neutral"/>
    <s v="Yes"/>
    <s v="Yes"/>
    <s v="Yes"/>
    <s v="1,2,3"/>
    <s v="C,V"/>
    <s v="Y"/>
    <s v="‚Ä¢ New 2050 ambition to reduce and displace_x000a_companywide GHG emissions for Scopes 1, 2, 3 and 4_x000a_by more than 45 million metric tons CO2e. (Based on 2011 base year, 32.3 mil metric tons CO2e)"/>
    <n v="2050"/>
    <m/>
    <m/>
    <m/>
    <s v="N"/>
    <m/>
    <m/>
    <m/>
    <m/>
    <m/>
    <s v="Yes"/>
    <s v="Yes (CCS-based removals e.g. BECCS, DACCS)"/>
    <s v="Yes"/>
    <s v="N"/>
    <m/>
    <m/>
    <m/>
    <m/>
    <m/>
    <m/>
    <m/>
    <n v="0"/>
  </r>
  <r>
    <n v="75"/>
    <n v="76"/>
    <s v="Comcast"/>
    <s v="Entertainment"/>
    <x v="9"/>
    <x v="0"/>
    <x v="0"/>
    <n v="123731"/>
    <n v="16192"/>
    <n v="5.1999999999999998E-2"/>
    <n v="266211"/>
    <n v="182000"/>
    <n v="23"/>
    <x v="1"/>
    <m/>
    <m/>
    <s v="Y"/>
    <s v="Y"/>
    <s v="Targets set"/>
    <s v="1.5°C "/>
    <n v="2030"/>
    <m/>
    <m/>
    <m/>
    <m/>
    <m/>
    <m/>
    <m/>
    <s v="Carbon neutral(ity)"/>
    <s v="Carbon Neutral"/>
    <s v="Yes"/>
    <s v="Yes"/>
    <s v="No"/>
    <s v="1,2"/>
    <s v="C"/>
    <s v="Y"/>
    <s v="Our goal to be carbon neutral by 2035 means reducing our Scope 1 and 2 emissions, or the direct and indirect emissions we own and control across our global operations"/>
    <n v="2035"/>
    <m/>
    <m/>
    <m/>
    <s v="N"/>
    <m/>
    <m/>
    <m/>
    <m/>
    <m/>
    <s v="Yes"/>
    <s v="Not Specified"/>
    <s v="No"/>
    <s v="N"/>
    <m/>
    <m/>
    <m/>
    <m/>
    <m/>
    <m/>
    <m/>
    <n v="0"/>
  </r>
  <r>
    <n v="76"/>
    <n v="82"/>
    <s v="Allianz"/>
    <s v="Insurance: Life, Health (stock)"/>
    <x v="6"/>
    <x v="3"/>
    <x v="3"/>
    <n v="123148.1"/>
    <n v="10739.7"/>
    <n v="0.16300000000000001"/>
    <n v="1081567.6000000001"/>
    <n v="156626"/>
    <n v="31"/>
    <x v="0"/>
    <n v="2018"/>
    <n v="2023"/>
    <s v="Y"/>
    <s v="N"/>
    <s v="Commitment removed"/>
    <m/>
    <m/>
    <m/>
    <m/>
    <m/>
    <m/>
    <m/>
    <m/>
    <m/>
    <s v="Net zero"/>
    <s v="Net Zero"/>
    <s v="Yes"/>
    <s v="Yes"/>
    <s v="Yes"/>
    <s v="1,2,3"/>
    <m/>
    <s v="N"/>
    <m/>
    <m/>
    <m/>
    <m/>
    <s v="C,V"/>
    <s v="Y"/>
    <s v="1,2,3"/>
    <m/>
    <n v="2050"/>
    <m/>
    <m/>
    <s v="Yes"/>
    <s v="Yes (nature-based and CCS-based removals)"/>
    <s v="No"/>
    <s v="N"/>
    <m/>
    <m/>
    <m/>
    <m/>
    <m/>
    <m/>
    <m/>
    <n v="1"/>
  </r>
  <r>
    <n v="77"/>
    <n v="94"/>
    <s v="State Farm Insurance"/>
    <s v="Insurance: Property and Casualty (Mutual)"/>
    <x v="6"/>
    <x v="0"/>
    <x v="0"/>
    <n v="122951"/>
    <n v="5287.3"/>
    <n v="0"/>
    <n v="367414"/>
    <n v="67381"/>
    <n v="31"/>
    <x v="1"/>
    <m/>
    <m/>
    <s v="N"/>
    <s v="N"/>
    <m/>
    <m/>
    <m/>
    <m/>
    <m/>
    <m/>
    <m/>
    <m/>
    <m/>
    <m/>
    <s v="Emissions reduction target"/>
    <s v="Other Emission Reduction"/>
    <s v="Yes"/>
    <s v="Yes"/>
    <s v="No"/>
    <s v="1,2"/>
    <m/>
    <s v="N"/>
    <m/>
    <m/>
    <m/>
    <m/>
    <m/>
    <s v="N"/>
    <m/>
    <m/>
    <m/>
    <m/>
    <m/>
    <s v="Not Specified"/>
    <s v="Not Specified"/>
    <s v="No"/>
    <s v="Y"/>
    <s v="‚ÄúReduce Scope 1 and Scope 2 greenhouse gas (GHG) emissions 50% by 2030 (baseline: 2019).‚Äù (as reported in the 2024 Impact Report)."/>
    <n v="2030"/>
    <m/>
    <m/>
    <m/>
    <m/>
    <m/>
    <n v="0"/>
  </r>
  <r>
    <n v="78"/>
    <n v="74"/>
    <s v="AT&amp;T"/>
    <s v="Telecommunications"/>
    <x v="9"/>
    <x v="0"/>
    <x v="0"/>
    <n v="122336"/>
    <n v="10948"/>
    <n v="-0.24"/>
    <n v="394795"/>
    <n v="140990"/>
    <n v="31"/>
    <x v="1"/>
    <m/>
    <m/>
    <s v="Y"/>
    <s v="Y"/>
    <s v="Targets set"/>
    <s v="1.5°C "/>
    <n v="2030"/>
    <m/>
    <m/>
    <m/>
    <m/>
    <m/>
    <m/>
    <m/>
    <s v="Net zero"/>
    <s v="Net Zero"/>
    <s v="Yes"/>
    <s v="Yes"/>
    <s v="Partial"/>
    <s v="1,2"/>
    <m/>
    <s v="N"/>
    <m/>
    <m/>
    <m/>
    <m/>
    <s v="C"/>
    <s v="Y"/>
    <s v="1,2"/>
    <s v="2035 TARGET: Achieve carbon neutrality (net zero Scope 1 and 2 GHG emissions1) by 2035."/>
    <n v="2035"/>
    <m/>
    <m/>
    <s v="Yes"/>
    <s v="Not Specified"/>
    <s v="No"/>
    <s v="N"/>
    <m/>
    <m/>
    <m/>
    <m/>
    <m/>
    <m/>
    <m/>
    <n v="0"/>
  </r>
  <r>
    <n v="79"/>
    <n v="65"/>
    <s v="Mitsubishi"/>
    <s v="Trading"/>
    <x v="6"/>
    <x v="4"/>
    <x v="1"/>
    <n v="122127.4"/>
    <n v="6236.4"/>
    <n v="-6.5000000000000002E-2"/>
    <n v="143412.5"/>
    <n v="62062"/>
    <n v="31"/>
    <x v="1"/>
    <m/>
    <m/>
    <s v="N"/>
    <s v="N"/>
    <m/>
    <m/>
    <m/>
    <m/>
    <m/>
    <m/>
    <m/>
    <m/>
    <m/>
    <m/>
    <s v="Net zero"/>
    <s v="Net Zero"/>
    <s v="Yes"/>
    <s v="Yes"/>
    <s v="Yes"/>
    <s v="1,2,3"/>
    <m/>
    <s v="N"/>
    <m/>
    <m/>
    <m/>
    <m/>
    <s v="C,V"/>
    <s v="Y"/>
    <s v="1,2,3"/>
    <s v="&quot;Regarding 'action to climate change,' we have stated our commitment toward helping to shape a society resilient to the impact of climate change by achieving net-zero CO2 emissions. In September 2022, we revised Environmental Vision 2050, incorporating the goal of achieving carbon neutrality&quot; (Mitsubishi Motors Corporation Sustainability Report 2024, pg. 23: https://www.mitsubishi-motors.com/en/sustainability/esg/report/pdf/report-2024/sustainability2024.pdf)."/>
    <n v="2050"/>
    <m/>
    <m/>
    <s v="Yes"/>
    <s v="Yes (unspecified)"/>
    <s v="No"/>
    <s v="N"/>
    <m/>
    <m/>
    <m/>
    <m/>
    <m/>
    <m/>
    <m/>
    <n v="0"/>
  </r>
  <r>
    <n v="80"/>
    <n v="88"/>
    <s v="Freddie Mac"/>
    <s v="Diversified Financials"/>
    <x v="6"/>
    <x v="0"/>
    <x v="0"/>
    <n v="122052"/>
    <n v="11858"/>
    <n v="0.125"/>
    <n v="3386692"/>
    <n v="8090"/>
    <n v="29"/>
    <x v="1"/>
    <m/>
    <m/>
    <s v="N"/>
    <s v="N"/>
    <m/>
    <m/>
    <m/>
    <m/>
    <m/>
    <m/>
    <m/>
    <m/>
    <m/>
    <m/>
    <s v="No target"/>
    <s v="No Target"/>
    <s v="Not Specified"/>
    <s v="Not Specified"/>
    <s v="Not Specified"/>
    <m/>
    <m/>
    <s v="N"/>
    <m/>
    <m/>
    <s v="https://www.freddiemac.com/about/pdf/2023_Sustainability_Report.pdf"/>
    <s v="no usefull information"/>
    <m/>
    <s v="N"/>
    <m/>
    <m/>
    <m/>
    <m/>
    <m/>
    <s v="Not Specified"/>
    <s v="Not Specified"/>
    <s v="No"/>
    <s v="N"/>
    <m/>
    <m/>
    <m/>
    <m/>
    <m/>
    <m/>
    <m/>
    <n v="0"/>
  </r>
  <r>
    <n v="81"/>
    <n v="81"/>
    <s v="Hengli Group"/>
    <s v="Textiles"/>
    <x v="10"/>
    <x v="1"/>
    <x v="1"/>
    <n v="121126"/>
    <n v="815.5"/>
    <n v="-0.16900000000000001"/>
    <n v="54307.6"/>
    <n v="211360"/>
    <n v="9"/>
    <x v="1"/>
    <m/>
    <m/>
    <s v="N"/>
    <s v="N"/>
    <m/>
    <m/>
    <m/>
    <m/>
    <m/>
    <m/>
    <m/>
    <m/>
    <m/>
    <m/>
    <s v="No target"/>
    <s v="No Target"/>
    <m/>
    <m/>
    <m/>
    <m/>
    <s v="G"/>
    <s v="N"/>
    <s v="committed to national targets "/>
    <m/>
    <s v="https://www.icbc.com/assets/pa/6UVv1nZRVSLlQ84gDYMWMo/carbon-neutral-action-report.pdf"/>
    <m/>
    <m/>
    <s v="N"/>
    <m/>
    <m/>
    <m/>
    <m/>
    <m/>
    <s v="Not Specified"/>
    <m/>
    <m/>
    <s v="N"/>
    <m/>
    <m/>
    <m/>
    <m/>
    <m/>
    <m/>
    <m/>
    <n v="0"/>
  </r>
  <r>
    <n v="82"/>
    <n v="75"/>
    <s v="Shandong Energy Group"/>
    <s v="Mining, Crude-Oil Production"/>
    <x v="2"/>
    <x v="1"/>
    <x v="1"/>
    <n v="120426"/>
    <n v="105"/>
    <n v="-0.873"/>
    <n v="143217.20000000001"/>
    <n v="199526"/>
    <n v="8"/>
    <x v="1"/>
    <m/>
    <m/>
    <s v="N"/>
    <s v="N"/>
    <m/>
    <m/>
    <m/>
    <m/>
    <m/>
    <m/>
    <m/>
    <m/>
    <m/>
    <m/>
    <m/>
    <m/>
    <m/>
    <m/>
    <m/>
    <m/>
    <s v="G"/>
    <s v="N"/>
    <s v="committed to national peak and neutrality with their own timeline"/>
    <n v="2060"/>
    <s v="Shandong Energy Group ramps up clean energy network eyeing nation’s carbon emission reduction goal - Global Times"/>
    <s v="Shandong Energy Group (SDE) is accelerating the construction of new energy-oriented productivity and has formed an electricity group, in a bid to implement China’s goal to achieve a peak in carbon dioxide emissions before 2030 and carbon neutrality before 2060"/>
    <m/>
    <s v="N"/>
    <m/>
    <m/>
    <m/>
    <m/>
    <m/>
    <s v="Not Specified"/>
    <m/>
    <m/>
    <s v="N"/>
    <m/>
    <m/>
    <m/>
    <m/>
    <m/>
    <m/>
    <m/>
    <n v="0"/>
  </r>
  <r>
    <n v="83"/>
    <n v="103"/>
    <s v="Huawei Investment &amp; Holding"/>
    <s v="Network and Other Communications Equipment"/>
    <x v="5"/>
    <x v="1"/>
    <x v="1"/>
    <n v="119812.8"/>
    <n v="8685.2000000000007"/>
    <n v="-0.29199999999999998"/>
    <n v="176749.7"/>
    <n v="208000"/>
    <n v="16"/>
    <x v="1"/>
    <m/>
    <m/>
    <s v="N"/>
    <s v="N"/>
    <m/>
    <m/>
    <m/>
    <m/>
    <m/>
    <m/>
    <m/>
    <m/>
    <m/>
    <m/>
    <s v="Emissions reduction target"/>
    <s v="Other Emission Reduction"/>
    <s v="Yes"/>
    <s v="Yes"/>
    <s v="Not Specified"/>
    <s v="1,2"/>
    <m/>
    <s v="N"/>
    <m/>
    <m/>
    <m/>
    <m/>
    <m/>
    <s v="N"/>
    <m/>
    <m/>
    <m/>
    <m/>
    <m/>
    <s v="Not Specified"/>
    <s v="Not Specified"/>
    <s v="No"/>
    <s v="Y"/>
    <s v="Reduce the carbon emissions (Scope 1 and Scope 2 GHG emissions) per unit of sales revenue by 16% by 2025 compared with 2019."/>
    <n v="2025"/>
    <m/>
    <m/>
    <m/>
    <m/>
    <m/>
    <n v="0"/>
  </r>
  <r>
    <n v="84"/>
    <n v="78"/>
    <s v="China Southern Power Grid"/>
    <s v="Utilities"/>
    <x v="1"/>
    <x v="1"/>
    <x v="1"/>
    <n v="118607.5"/>
    <n v="2500.6999999999998"/>
    <n v="6.8000000000000005E-2"/>
    <n v="184827.1"/>
    <n v="269097"/>
    <n v="21"/>
    <x v="1"/>
    <m/>
    <m/>
    <s v="Y"/>
    <s v="Y"/>
    <s v="Committed"/>
    <m/>
    <n v="2030"/>
    <m/>
    <m/>
    <m/>
    <m/>
    <m/>
    <m/>
    <m/>
    <m/>
    <m/>
    <s v="Yes"/>
    <s v="Yes"/>
    <m/>
    <s v="1,2"/>
    <s v="G"/>
    <s v="N"/>
    <s v="committed to national peak and neutrality "/>
    <n v="2060"/>
    <s v="https://doc.irasia.com/listco/hk/chinapower/annual/2023/esr.pdf"/>
    <m/>
    <m/>
    <s v="N"/>
    <m/>
    <m/>
    <m/>
    <m/>
    <m/>
    <s v="Not Specified"/>
    <m/>
    <m/>
    <s v="N"/>
    <m/>
    <m/>
    <m/>
    <m/>
    <m/>
    <m/>
    <m/>
    <n v="0"/>
  </r>
  <r>
    <n v="85"/>
    <n v="92"/>
    <s v="Humana"/>
    <s v="Health Care: Insurance and Managed Care"/>
    <x v="4"/>
    <x v="0"/>
    <x v="0"/>
    <n v="117761"/>
    <n v="1207"/>
    <n v="-0.51500000000000001"/>
    <n v="46479"/>
    <n v="65680"/>
    <n v="27"/>
    <x v="1"/>
    <m/>
    <m/>
    <s v="Y"/>
    <s v="Y"/>
    <s v="Targets set"/>
    <s v="1.5°C "/>
    <n v="2029"/>
    <m/>
    <m/>
    <m/>
    <m/>
    <m/>
    <m/>
    <m/>
    <s v="Emissions reduction target"/>
    <s v="Other Emission Reduction"/>
    <s v="Yes"/>
    <s v="Yes"/>
    <s v="Yes"/>
    <s v="1,2,3"/>
    <m/>
    <s v="N"/>
    <m/>
    <m/>
    <m/>
    <m/>
    <m/>
    <s v="N"/>
    <m/>
    <m/>
    <m/>
    <m/>
    <m/>
    <s v="Not Specified"/>
    <s v="Not Specified"/>
    <s v="No"/>
    <s v="Y"/>
    <s v="LOUISVILLE, Ky.--(BUSINESS WIRE)-- Humana Inc. (NYSE: HUM), one of the nation‚Äôs leading health and well-being companies, is committed to reducing greenhouse gas emissions 54.6 percent by 2032 from a 2019 base year. In line with a 1.5°C  trajectory, Humana‚Äôs near-term science-based emissions reduction targets have been approved by the Science Based Targets initiative (SBTi). https://press.humana.com/news/news-details/2023/Humana-Sets-Ambitious-Science-Based-Environmental-Targets-to-Reduce-Emissions-by-54.6-Percent/default.aspx#gsc.tab=0"/>
    <n v="2032"/>
    <m/>
    <m/>
    <m/>
    <m/>
    <m/>
    <n v="0"/>
  </r>
  <r>
    <n v="86"/>
    <n v="69"/>
    <s v="China Minmetals"/>
    <s v="Metals"/>
    <x v="2"/>
    <x v="1"/>
    <x v="1"/>
    <n v="115805.6"/>
    <n v="923.7"/>
    <n v="0.20599999999999999"/>
    <n v="183860.4"/>
    <n v="170430"/>
    <n v="19"/>
    <x v="1"/>
    <m/>
    <m/>
    <s v="N"/>
    <s v="N"/>
    <m/>
    <m/>
    <m/>
    <m/>
    <m/>
    <m/>
    <m/>
    <m/>
    <m/>
    <m/>
    <m/>
    <m/>
    <m/>
    <m/>
    <m/>
    <m/>
    <s v="G"/>
    <s v="N"/>
    <m/>
    <m/>
    <s v="P020250828682365497503.pdf"/>
    <s v="China Minmetals actively responds to China's carbon peaking and carbon neutrality strategy by integrating carbon peaking and carbon neutrality goals into the Company's overall development plan"/>
    <m/>
    <s v="N"/>
    <m/>
    <m/>
    <m/>
    <m/>
    <m/>
    <s v="Not Specified"/>
    <m/>
    <m/>
    <s v="N"/>
    <m/>
    <m/>
    <m/>
    <m/>
    <m/>
    <m/>
    <m/>
    <n v="0"/>
  </r>
  <r>
    <n v="87"/>
    <n v="102"/>
    <s v="Gazprom"/>
    <s v="Energy"/>
    <x v="1"/>
    <x v="13"/>
    <x v="3"/>
    <n v="115457.7"/>
    <n v="13130.6"/>
    <n v="0"/>
    <n v="270425.8"/>
    <n v="501000"/>
    <n v="29"/>
    <x v="1"/>
    <m/>
    <m/>
    <s v="N"/>
    <s v="N"/>
    <m/>
    <m/>
    <m/>
    <m/>
    <m/>
    <m/>
    <m/>
    <m/>
    <m/>
    <m/>
    <s v="Emissions intensity target"/>
    <s v="Other Emission Reduction"/>
    <s v="Yes"/>
    <s v="Yes"/>
    <s v="Yes"/>
    <s v="1,2,3"/>
    <m/>
    <s v="N"/>
    <m/>
    <m/>
    <m/>
    <m/>
    <m/>
    <s v="N"/>
    <m/>
    <m/>
    <m/>
    <m/>
    <m/>
    <s v="Yes"/>
    <s v="Yes (nature-based and CCS-based removals)"/>
    <s v="No"/>
    <s v="Y"/>
    <s v="In October 2023, the Board of Directors approved PJSC Gazprom‚Äôs Climate Strategy through 2050. The strategy is designed to reduce carbon intensity in the production, transportation, storage, and processing of natural gas and to set the stage for increasing the share of natural gas used in the energy, industry, and transportation sectors._x000a__x000a_The Climate Strategy is integrated into PJSC Gazprom‚Äôs corporate planning system. It sets out plans for reducing GHG emissions, which are then incorporated into corporate programs on long-term and innovative development in the form of strategic targets and key performance indicators._x000a_"/>
    <n v="2050"/>
    <m/>
    <m/>
    <m/>
    <m/>
    <m/>
    <n v="0"/>
  </r>
  <r>
    <n v="88"/>
    <n v="86"/>
    <s v="Reliance Industries"/>
    <s v="Petroleum Refining"/>
    <x v="3"/>
    <x v="14"/>
    <x v="1"/>
    <n v="114121.60000000001"/>
    <n v="8239.2999999999993"/>
    <n v="-2.1000000000000001E-2"/>
    <n v="228260.5"/>
    <n v="381876"/>
    <n v="22"/>
    <x v="1"/>
    <m/>
    <m/>
    <s v="N"/>
    <s v="N"/>
    <m/>
    <m/>
    <m/>
    <m/>
    <m/>
    <m/>
    <m/>
    <m/>
    <m/>
    <m/>
    <s v="Net zero"/>
    <s v="Net Zero"/>
    <s v="Yes"/>
    <s v="Yes"/>
    <s v="Yes"/>
    <s v="1,2,3"/>
    <m/>
    <s v="N"/>
    <m/>
    <m/>
    <m/>
    <m/>
    <s v="C,V"/>
    <s v="Y"/>
    <s v="1,2,3"/>
    <s v="RIL continues to make steady progress toward its Net Carbon Zero target by 2035, with a focused approach to reducing operational GHG emissions through energy conservations, renewable energy transition, carbon capture and utilisation, and industrial decarbonisation. To achieve its ambitious Net Carbon Zero target by 2035, Reliance announced plans to: ‚Ä¢ Establish and enable 100 GW of renewable energy by 2030 ‚Ä¢ Invest in the value chain, partnerships and future technologies, including upstream and downstream industries ‚Ä¢ Build giga factories to create and offer a fully integrated, end-to-end renewable energy ecosystem ‚Ä¢ Transform its business to Net Carbon Zero operation"/>
    <n v="2035"/>
    <m/>
    <m/>
    <s v="Yes"/>
    <s v="Yes (CCS-based removals e.g. BECCS, DACCS)"/>
    <s v="No"/>
    <s v="N"/>
    <m/>
    <m/>
    <m/>
    <m/>
    <m/>
    <m/>
    <m/>
    <n v="0"/>
  </r>
  <r>
    <n v="89"/>
    <n v="104"/>
    <s v="Societe Generale"/>
    <s v="Megabanks"/>
    <x v="6"/>
    <x v="10"/>
    <x v="3"/>
    <n v="110647.8"/>
    <n v="4542"/>
    <n v="0.68500000000000005"/>
    <n v="1629265.9"/>
    <n v="114139"/>
    <n v="29"/>
    <x v="1"/>
    <m/>
    <m/>
    <s v="N"/>
    <s v="N"/>
    <m/>
    <m/>
    <m/>
    <m/>
    <m/>
    <m/>
    <m/>
    <m/>
    <m/>
    <m/>
    <s v="Carbon neutral(ity)"/>
    <s v="Carbon Neutral"/>
    <s v="Yes"/>
    <s v="Yes"/>
    <s v="Yes"/>
    <s v="1,2,3"/>
    <s v="C,V"/>
    <s v="Y"/>
    <s v="- commitment to align our portfolios with paths toward achieving carbon neutrality by 2050."/>
    <n v="2050"/>
    <m/>
    <m/>
    <m/>
    <s v="N"/>
    <m/>
    <m/>
    <m/>
    <m/>
    <m/>
    <s v="Not Specified"/>
    <s v="Yes (nature-based and CCS-based removals)"/>
    <s v="No"/>
    <s v="N"/>
    <m/>
    <m/>
    <m/>
    <m/>
    <m/>
    <m/>
    <m/>
    <n v="0"/>
  </r>
  <r>
    <n v="90"/>
    <n v="89"/>
    <s v="Rosneft Oil"/>
    <s v="Petroleum Refining"/>
    <x v="3"/>
    <x v="13"/>
    <x v="3"/>
    <n v="109254.3"/>
    <n v="11680.8"/>
    <n v="-0.215"/>
    <n v="182191.1"/>
    <n v="333700"/>
    <n v="19"/>
    <x v="1"/>
    <m/>
    <m/>
    <s v="N"/>
    <s v="N"/>
    <m/>
    <m/>
    <m/>
    <m/>
    <m/>
    <m/>
    <m/>
    <m/>
    <m/>
    <m/>
    <s v="Carbon neutral(ity)"/>
    <s v="Carbon Neutral"/>
    <s v="Yes"/>
    <s v="Yes"/>
    <s v="No"/>
    <s v="1,2"/>
    <s v="C"/>
    <s v="Y"/>
    <s v="In late 2021, the Company‚Äôs Board of Directors approved the Rosneft-2030: Reliable Energy and Global Energy Transition Strategy comprising a number of ambitious sustainability_x000a_goals. The key strategic focus for the Company is to reach carbon neutrality in terms of GHG emissions (Scope 1 and 2) by 2050. We also set relevant targets and KPIs to drive these improvements:_x000a_Growing the Company‚Äôs natural gas production to over 100 bcm per annum;_x000a_Reducing per unit GHG emissions by 5% by 2022;_x000a_Avoiding 8 mmt of –°–û2 equivalent emissions through the Gas Investment Program and the Energy Saving Program;_x000a_Achieving a top quartile indicator in GHG emissions‚Äô intensity (Upstream oil and gas production, t CO2 eq. /production, kt) comparable with leading global peers;_x000a_Developing and producing new products that allow consumers to reduce emissions through the use of the Company‚Äôs more eco-friendly products._x000a__x000a_Source: Carbon Management Plan 2021: https://web.archive.org/web/20241214223743/https://www.rosneft.com/upload/site2/document_file/Rosneft_CSR2021_ENG.pdf UN SDGS Report 2023: https://web.archive.org/web/20250421052601/https://www.rosneft.com/upload/site2/attach/3/23/Rosneft_UN_en_2023.pdf"/>
    <n v="2050"/>
    <m/>
    <m/>
    <m/>
    <s v="N"/>
    <m/>
    <m/>
    <m/>
    <m/>
    <m/>
    <s v="Not Specified"/>
    <s v="Yes (nature-based and CCS-based removals)"/>
    <s v="No"/>
    <s v="N"/>
    <m/>
    <m/>
    <m/>
    <m/>
    <m/>
    <m/>
    <m/>
    <n v="0"/>
  </r>
  <r>
    <n v="91"/>
    <n v="143"/>
    <s v="BYD"/>
    <s v="Automobiles"/>
    <x v="7"/>
    <x v="1"/>
    <x v="1"/>
    <n v="108003.5"/>
    <n v="5594.6"/>
    <n v="0.318"/>
    <n v="107319.3"/>
    <n v="968872"/>
    <n v="4"/>
    <x v="1"/>
    <m/>
    <m/>
    <s v="N"/>
    <s v="N"/>
    <m/>
    <m/>
    <m/>
    <m/>
    <m/>
    <m/>
    <m/>
    <m/>
    <m/>
    <m/>
    <s v="Carbon neutral(ity)"/>
    <s v="Carbon Neutral"/>
    <s v="Yes"/>
    <s v="Yes"/>
    <s v="Yes"/>
    <s v="1,2,3"/>
    <s v="C,V"/>
    <s v="Y"/>
    <s v="&quot;In  2024,  we  set  the  goal  of  striving to  achieve  carbon  neutrality  across  the  whole  value  chain  by  2045&quot; (P.43, 2024 Sustainability Report) ; _x000a__x000a_&quot;In  order  to  effectively  promote  the  implementation  of  the  target,  we  have  formulated  a  carbon  neutral  strategy  and implementation  path&quot; (P.43, 2024 Sustainability Report)"/>
    <n v="2045"/>
    <m/>
    <m/>
    <m/>
    <s v="N"/>
    <m/>
    <m/>
    <m/>
    <m/>
    <m/>
    <s v="Not Specified"/>
    <s v="Not Specified"/>
    <s v="No"/>
    <s v="N"/>
    <m/>
    <m/>
    <m/>
    <m/>
    <m/>
    <m/>
    <m/>
    <n v="0"/>
  </r>
  <r>
    <n v="92"/>
    <n v="84"/>
    <s v="China Energy Investment"/>
    <s v="Energy"/>
    <x v="1"/>
    <x v="1"/>
    <x v="1"/>
    <n v="107690.2"/>
    <n v="6901.5"/>
    <n v="8.8999999999999996E-2"/>
    <n v="307073.2"/>
    <n v="305247"/>
    <n v="16"/>
    <x v="1"/>
    <m/>
    <m/>
    <s v="N"/>
    <s v="N"/>
    <m/>
    <m/>
    <m/>
    <m/>
    <m/>
    <m/>
    <m/>
    <m/>
    <m/>
    <m/>
    <m/>
    <m/>
    <m/>
    <m/>
    <m/>
    <m/>
    <s v="G"/>
    <s v="N"/>
    <m/>
    <m/>
    <m/>
    <m/>
    <m/>
    <s v="N"/>
    <m/>
    <m/>
    <m/>
    <m/>
    <m/>
    <s v="Not Specified"/>
    <m/>
    <m/>
    <s v="N"/>
    <m/>
    <m/>
    <m/>
    <m/>
    <m/>
    <m/>
    <m/>
    <n v="0"/>
  </r>
  <r>
    <n v="93"/>
    <n v="111"/>
    <s v="Morgan Stanley"/>
    <s v="Megabanks"/>
    <x v="6"/>
    <x v="0"/>
    <x v="0"/>
    <n v="107285"/>
    <n v="13390"/>
    <n v="0.47399999999999998"/>
    <n v="1215071"/>
    <n v="80478"/>
    <n v="28"/>
    <x v="1"/>
    <m/>
    <m/>
    <s v="N"/>
    <s v="N"/>
    <m/>
    <m/>
    <m/>
    <m/>
    <m/>
    <m/>
    <m/>
    <m/>
    <m/>
    <m/>
    <s v="Net zero"/>
    <s v="Net Zero"/>
    <s v="Yes"/>
    <s v="Yes"/>
    <s v="Partial"/>
    <s v="1,2"/>
    <m/>
    <s v="N"/>
    <m/>
    <m/>
    <m/>
    <m/>
    <s v="C"/>
    <s v="Y"/>
    <s v="1,2"/>
    <s v="&quot;In September 2020, Morgan Stanley became the first major U.S.-headquartered global financial services firm to commit to achieving net-zero financed emissions by 2050.&quot; (Pg 41)"/>
    <n v="2050"/>
    <m/>
    <m/>
    <s v="Yes"/>
    <s v="Not Specified"/>
    <s v="No"/>
    <s v="N"/>
    <m/>
    <m/>
    <m/>
    <m/>
    <m/>
    <m/>
    <m/>
    <n v="0"/>
  </r>
  <r>
    <n v="94"/>
    <n v="90"/>
    <s v="Target"/>
    <s v="General Merchandisers"/>
    <x v="0"/>
    <x v="0"/>
    <x v="0"/>
    <n v="106566"/>
    <n v="4091"/>
    <n v="-1.0999999999999999E-2"/>
    <n v="57769"/>
    <n v="440000"/>
    <n v="31"/>
    <x v="0"/>
    <n v="2019"/>
    <n v="2030"/>
    <s v="Y"/>
    <s v="Y"/>
    <s v="Targets set"/>
    <s v="2¬∞C"/>
    <n v="2030"/>
    <m/>
    <m/>
    <m/>
    <s v="N"/>
    <s v="Committed"/>
    <m/>
    <m/>
    <s v="Net zero"/>
    <s v="Net Zero"/>
    <s v="Yes"/>
    <s v="Yes"/>
    <s v="Yes"/>
    <s v="1,2,3"/>
    <m/>
    <s v="N"/>
    <m/>
    <m/>
    <m/>
    <m/>
    <s v="C,V"/>
    <s v="Y"/>
    <s v="1,2,3"/>
    <s v="s. Aligned with our Target Forward ambitions, we commit to net zero GHG emissions across our enterprise by 2040 to reduce climate impacts across our operations and supply chain.  "/>
    <n v="2040"/>
    <m/>
    <m/>
    <s v="Not Specified"/>
    <s v="Yes (unspecified)"/>
    <s v="No"/>
    <s v="N"/>
    <m/>
    <m/>
    <m/>
    <m/>
    <m/>
    <m/>
    <m/>
    <n v="0"/>
  </r>
  <r>
    <n v="95"/>
    <n v="95"/>
    <s v="Life Insurance Corp. of India"/>
    <s v="Insurance: Life, Health (stock)"/>
    <x v="6"/>
    <x v="14"/>
    <x v="1"/>
    <n v="104970.8"/>
    <n v="5716.2"/>
    <n v="0.156"/>
    <n v="662566.19999999995"/>
    <n v="98661"/>
    <n v="4"/>
    <x v="1"/>
    <m/>
    <m/>
    <s v="N"/>
    <s v="N"/>
    <m/>
    <m/>
    <m/>
    <m/>
    <m/>
    <m/>
    <m/>
    <m/>
    <m/>
    <m/>
    <s v="No target"/>
    <s v="No Target"/>
    <m/>
    <m/>
    <m/>
    <m/>
    <m/>
    <s v="N"/>
    <m/>
    <m/>
    <s v="https://nsearchives.nseindia.com/corporate/LIC_BOARD_22082023172744_Business_Responsibility_and_Sustainability_Report_2022"/>
    <s v="no usefull information"/>
    <m/>
    <s v="N"/>
    <m/>
    <m/>
    <m/>
    <m/>
    <m/>
    <s v="Not Specified"/>
    <s v="Not Specified"/>
    <s v="No"/>
    <s v="N"/>
    <m/>
    <m/>
    <m/>
    <m/>
    <m/>
    <m/>
    <m/>
    <n v="0"/>
  </r>
  <r>
    <n v="96"/>
    <n v="91"/>
    <s v="Equinor"/>
    <s v="Petroleum Refining"/>
    <x v="3"/>
    <x v="15"/>
    <x v="3"/>
    <n v="103774"/>
    <n v="8806"/>
    <n v="-0.25900000000000001"/>
    <n v="131141"/>
    <n v="24898"/>
    <n v="31"/>
    <x v="1"/>
    <m/>
    <m/>
    <s v="N"/>
    <s v="N"/>
    <m/>
    <m/>
    <m/>
    <m/>
    <m/>
    <m/>
    <m/>
    <m/>
    <m/>
    <m/>
    <s v="Net zero"/>
    <s v="Net Zero"/>
    <s v="Yes"/>
    <s v="Yes"/>
    <s v="Yes"/>
    <s v="1,2,3"/>
    <m/>
    <s v="N"/>
    <m/>
    <m/>
    <m/>
    <m/>
    <s v="C,V"/>
    <s v="Y"/>
    <s v="1,2,3"/>
    <s v="&quot;Equinor aims to achieve net zero by 2050 across scope 1, 2 and 3 emissions, and the goals of the Paris Agreement&quot;_x000a_"/>
    <n v="2050"/>
    <m/>
    <m/>
    <s v="Yes"/>
    <s v="Yes (nature-based and CCS-based removals)"/>
    <s v="No"/>
    <s v="N"/>
    <m/>
    <m/>
    <m/>
    <m/>
    <m/>
    <m/>
    <m/>
    <n v="0"/>
  </r>
  <r>
    <n v="97"/>
    <n v="96"/>
    <s v="Nestlé"/>
    <s v="Consumer Food Products"/>
    <x v="11"/>
    <x v="7"/>
    <x v="3"/>
    <n v="103749.5"/>
    <n v="12360.8"/>
    <n v="-8.9999999999999993E-3"/>
    <n v="153713"/>
    <n v="277000"/>
    <n v="31"/>
    <x v="0"/>
    <n v="2014"/>
    <n v="2025"/>
    <s v="Y"/>
    <s v="Y"/>
    <s v="Targets set"/>
    <s v="1.5°C "/>
    <n v="2030"/>
    <s v="Targets set"/>
    <s v="1.5°C "/>
    <n v="2050"/>
    <s v="Y"/>
    <s v="Targets set"/>
    <n v="2050"/>
    <m/>
    <s v="Net zero"/>
    <s v="Net Zero"/>
    <s v="Yes"/>
    <s v="Yes"/>
    <s v="Partial"/>
    <s v="1,2"/>
    <m/>
    <s v="N"/>
    <m/>
    <m/>
    <m/>
    <m/>
    <s v="C"/>
    <s v="Y"/>
    <s v="1,2"/>
    <s v="&quot;Nestl√© aims to reduce its greenhouse gas (GHG) emissions by 20% by 2025 and 50% by 2030 from 2018 levels, on the road to net zero by 2050 at the latest. More specifically, on top of its net zero target, Nestl√© submitted its Forest, Land and Agriculture (FLAG) and energy/industry targets, which were approved by the Science Based Targets initiative (SBTi) in 2023. As per those targets, Nestl√© aims to reduce absolute Scope 3 FLAG GHG emissions by 50% by 2030 and 75% by 2050. Nestl√© aims to reduce absolute Scopes 1, 2 and 3 energy/industry GHG emissions by 50% by 2030 and 90% by 2050, compared to a 2018 baseline&quot;. (Source: Non Financial Statement 2024, pg28)_x000a__x000a_https://web.archive.org/web/20250926181044/https://www.nestle.com/sites/default/files/2025-02/non-financial-statement-2024.pdf_x000a__x000a__x000a__x000a__x000a_"/>
    <n v="2050"/>
    <m/>
    <m/>
    <s v="No"/>
    <s v="Yes (nature-based removals e.g. Forestation, soil carbon enhancement)"/>
    <s v="Yes"/>
    <s v="N"/>
    <m/>
    <m/>
    <m/>
    <m/>
    <m/>
    <m/>
    <m/>
    <n v="0"/>
  </r>
  <r>
    <n v="98"/>
    <n v="85"/>
    <s v="Xiamen C&amp;D"/>
    <s v="Trading"/>
    <x v="6"/>
    <x v="1"/>
    <x v="1"/>
    <n v="100600.1"/>
    <n v="375.3"/>
    <n v="-0.64500000000000002"/>
    <n v="115042.7"/>
    <n v="59074"/>
    <n v="9"/>
    <x v="1"/>
    <m/>
    <m/>
    <s v="N"/>
    <s v="N"/>
    <m/>
    <m/>
    <m/>
    <m/>
    <m/>
    <m/>
    <m/>
    <m/>
    <m/>
    <m/>
    <s v="No target"/>
    <s v="No Target"/>
    <s v="Yes"/>
    <s v="Yes"/>
    <m/>
    <s v="1,2"/>
    <s v="G"/>
    <s v="N"/>
    <s v="committed to national peak and neutrality targets"/>
    <n v="2060"/>
    <s v="https://www.hstong.com/news/detail/25010401125778230"/>
    <m/>
    <m/>
    <s v="N"/>
    <m/>
    <m/>
    <m/>
    <m/>
    <m/>
    <s v="Not Specified"/>
    <m/>
    <m/>
    <s v="N"/>
    <m/>
    <m/>
    <m/>
    <m/>
    <m/>
    <m/>
    <m/>
    <n v="0"/>
  </r>
  <r>
    <n v="99"/>
    <n v="223"/>
    <s v="StoneX Group"/>
    <s v="Diversified Financials"/>
    <x v="6"/>
    <x v="0"/>
    <x v="0"/>
    <n v="99887.8"/>
    <n v="260.8"/>
    <n v="9.4E-2"/>
    <n v="27466.3"/>
    <n v="4500"/>
    <n v="15"/>
    <x v="1"/>
    <m/>
    <m/>
    <s v="N"/>
    <s v="N"/>
    <m/>
    <m/>
    <m/>
    <m/>
    <m/>
    <m/>
    <m/>
    <m/>
    <m/>
    <m/>
    <s v="Net zero"/>
    <s v="Net Zero"/>
    <s v="Not Specified"/>
    <s v="Not Specified"/>
    <s v="Not Specified"/>
    <m/>
    <m/>
    <s v="N"/>
    <m/>
    <m/>
    <m/>
    <m/>
    <m/>
    <s v="Y"/>
    <m/>
    <s v="we have established a longer-term goal of pursuing carbon emission reduction measures with the aim of reaching net zero emissions by 2050'"/>
    <n v="2050"/>
    <m/>
    <m/>
    <s v="Yes"/>
    <s v="No"/>
    <s v="No"/>
    <s v="N"/>
    <m/>
    <m/>
    <m/>
    <m/>
    <m/>
    <m/>
    <m/>
    <n v="0"/>
  </r>
  <r>
    <n v="100"/>
    <n v="108"/>
    <s v="PowerChina"/>
    <s v="Engineering &amp; Construction"/>
    <x v="8"/>
    <x v="1"/>
    <x v="1"/>
    <n v="99829.5"/>
    <n v="607"/>
    <n v="-0.218"/>
    <n v="213009.2"/>
    <n v="182299"/>
    <n v="14"/>
    <x v="1"/>
    <m/>
    <m/>
    <s v="N"/>
    <s v="N"/>
    <m/>
    <m/>
    <m/>
    <m/>
    <m/>
    <m/>
    <m/>
    <m/>
    <m/>
    <m/>
    <s v="No target"/>
    <s v="No Target"/>
    <s v="Yes"/>
    <s v="Yes"/>
    <s v="Not Specified"/>
    <s v="1,2"/>
    <s v="G"/>
    <s v="N"/>
    <s v="committed to national peak and neutrality targets"/>
    <n v="2060"/>
    <s v="https://www.powerchina.cn/col7440/art/2022/art_7440_1400881.html"/>
    <m/>
    <m/>
    <s v="N"/>
    <m/>
    <m/>
    <m/>
    <m/>
    <m/>
    <s v="Not Specified"/>
    <s v="Not Specified"/>
    <s v="No"/>
    <s v="N"/>
    <m/>
    <m/>
    <m/>
    <m/>
    <m/>
    <m/>
    <m/>
    <n v="0"/>
  </r>
  <r>
    <n v="101"/>
    <n v="137"/>
    <s v="Royal Bank of Canada"/>
    <s v="Megabanks"/>
    <x v="6"/>
    <x v="16"/>
    <x v="0"/>
    <n v="98742.8"/>
    <n v="11929.2"/>
    <n v="8.3000000000000004E-2"/>
    <n v="1557918.1"/>
    <n v="94838"/>
    <n v="31"/>
    <x v="1"/>
    <m/>
    <m/>
    <s v="N"/>
    <s v="N"/>
    <m/>
    <m/>
    <m/>
    <m/>
    <m/>
    <m/>
    <m/>
    <m/>
    <m/>
    <m/>
    <s v="Net zero"/>
    <s v="Net Zero"/>
    <s v="Yes"/>
    <s v="Yes"/>
    <s v="Partial"/>
    <s v="1,2"/>
    <m/>
    <s v="N"/>
    <m/>
    <m/>
    <m/>
    <m/>
    <s v="C"/>
    <s v="Y"/>
    <s v="1,2"/>
    <s v="&quot;RBC has a goal to achieve net-zero in our lending by 2050.&quot; (Pg 5, RBC Climate Report 2023) [https://www.rbc.com/community-sustainability/_assets-custom/pdf/climate-report-2023.pdf]"/>
    <n v="2050"/>
    <m/>
    <m/>
    <s v="Yes"/>
    <s v="Not Specified"/>
    <s v="No"/>
    <s v="N"/>
    <m/>
    <m/>
    <m/>
    <m/>
    <m/>
    <m/>
    <m/>
    <n v="0"/>
  </r>
  <r>
    <n v="102"/>
    <n v="216"/>
    <s v="Sberbank"/>
    <s v="Banks: Commercial and Savings"/>
    <x v="6"/>
    <x v="13"/>
    <x v="3"/>
    <n v="98742.7"/>
    <n v="17042.8"/>
    <n v="-0.04"/>
    <n v="536082.30000000005"/>
    <n v="308092"/>
    <n v="18"/>
    <x v="1"/>
    <m/>
    <m/>
    <s v="N"/>
    <s v="N"/>
    <m/>
    <m/>
    <m/>
    <m/>
    <m/>
    <m/>
    <m/>
    <m/>
    <m/>
    <m/>
    <s v="Carbon neutral(ity)"/>
    <s v="Carbon Neutral"/>
    <s v="Yes"/>
    <s v="Yes"/>
    <s v="No"/>
    <s v="1,2"/>
    <s v="C"/>
    <s v="Y"/>
    <s v="In 2024, Sber started to implement its new Climate Strategy until 2026, which is aimed at implementing further measures to achieve carbon neutrality by Scopes 1 and 2 by 2030."/>
    <n v="2030"/>
    <m/>
    <m/>
    <m/>
    <s v="N"/>
    <m/>
    <m/>
    <m/>
    <m/>
    <m/>
    <s v="Yes"/>
    <s v="Not Specified"/>
    <m/>
    <s v="N"/>
    <m/>
    <m/>
    <m/>
    <m/>
    <m/>
    <m/>
    <m/>
    <n v="0"/>
  </r>
  <r>
    <n v="103"/>
    <n v="126"/>
    <s v="AXA"/>
    <s v="Insurance: Life, Health (stock)"/>
    <x v="6"/>
    <x v="10"/>
    <x v="3"/>
    <n v="98686.1"/>
    <n v="8528.2000000000007"/>
    <n v="9.7000000000000003E-2"/>
    <n v="676912.4"/>
    <n v="100041"/>
    <n v="31"/>
    <x v="0"/>
    <n v="2017"/>
    <n v="2025"/>
    <s v="Y"/>
    <s v="Y"/>
    <s v="Committed"/>
    <m/>
    <n v="2030"/>
    <m/>
    <m/>
    <m/>
    <m/>
    <m/>
    <m/>
    <m/>
    <s v="Net zero"/>
    <s v="Net Zero"/>
    <s v="Not Specified"/>
    <s v="Not Specified"/>
    <s v="Not Specified"/>
    <m/>
    <m/>
    <s v="N"/>
    <m/>
    <m/>
    <m/>
    <m/>
    <m/>
    <s v="Y"/>
    <m/>
    <s v="&quot;We must now take steps to build out our roadmap to be consistent with our Net-Zero goal by 2050&quot;"/>
    <n v="2050"/>
    <m/>
    <m/>
    <s v="Yes"/>
    <s v="Yes (nature-based removals e.g. Forestation, soil carbon enhancement)"/>
    <s v="Yes"/>
    <s v="N"/>
    <m/>
    <m/>
    <m/>
    <m/>
    <m/>
    <m/>
    <m/>
    <n v="0"/>
  </r>
  <r>
    <n v="104"/>
    <n v="98"/>
    <s v="ENI"/>
    <s v="Petroleum Refining"/>
    <x v="3"/>
    <x v="17"/>
    <x v="3"/>
    <n v="98641.7"/>
    <n v="2837.7"/>
    <n v="-0.45"/>
    <n v="152142.29999999999"/>
    <n v="32492"/>
    <n v="31"/>
    <x v="1"/>
    <m/>
    <m/>
    <s v="N"/>
    <s v="N"/>
    <m/>
    <m/>
    <m/>
    <m/>
    <m/>
    <m/>
    <m/>
    <m/>
    <m/>
    <m/>
    <s v="Net zero"/>
    <s v="Net Zero"/>
    <s v="Yes"/>
    <s v="Yes"/>
    <s v="Yes"/>
    <s v="1,2,3"/>
    <m/>
    <s v="N"/>
    <m/>
    <m/>
    <m/>
    <m/>
    <s v="C,V"/>
    <s v="Y"/>
    <s v="1,2,3"/>
    <s v="We have set progressive targets to achieve net zero emissions from exploration activities by 2030 and from all of Eni by 2035 (Scope 1+2), reaching Net Zero for all GHG Scope 1, 2 and 3 emissions by 2050."/>
    <n v="2050"/>
    <m/>
    <m/>
    <s v="Yes"/>
    <s v="Yes (nature-based and CCS-based removals)"/>
    <s v="Yes"/>
    <s v="N"/>
    <m/>
    <m/>
    <m/>
    <m/>
    <m/>
    <m/>
    <m/>
    <n v="0"/>
  </r>
  <r>
    <n v="105"/>
    <n v="105"/>
    <s v="Bosch Group"/>
    <s v="Motor Vehicle Parts"/>
    <x v="7"/>
    <x v="3"/>
    <x v="3"/>
    <n v="97702"/>
    <n v="850"/>
    <n v="-0.626"/>
    <n v="116759.2"/>
    <n v="417859"/>
    <n v="31"/>
    <x v="1"/>
    <m/>
    <m/>
    <s v="Y"/>
    <s v="Y"/>
    <s v="Targets set"/>
    <s v="1.5°C "/>
    <n v="2030"/>
    <m/>
    <m/>
    <m/>
    <m/>
    <m/>
    <m/>
    <m/>
    <s v="Climate neutral"/>
    <s v="Carbon Neutral"/>
    <s v="Yes"/>
    <s v="Yes"/>
    <s v="No"/>
    <s v="1,2"/>
    <s v="C"/>
    <s v="Y"/>
    <s v="&quot;Since 2020, the Bosch Group with its more than 450 locations worldwide has been climate neutral (scopes 1 and 2).&quot;"/>
    <n v="2020"/>
    <m/>
    <m/>
    <m/>
    <s v="N"/>
    <m/>
    <m/>
    <m/>
    <m/>
    <m/>
    <s v="Yes"/>
    <s v="Yes (nature-based removals e.g. Forestation, soil carbon enhancement)"/>
    <s v="No"/>
    <s v="N"/>
    <m/>
    <m/>
    <m/>
    <m/>
    <m/>
    <m/>
    <m/>
    <n v="0"/>
  </r>
  <r>
    <n v="106"/>
    <n v="110"/>
    <s v="Tesla"/>
    <s v="Motor Vehicles"/>
    <x v="7"/>
    <x v="0"/>
    <x v="0"/>
    <n v="97690"/>
    <n v="7091"/>
    <n v="-0.52700000000000002"/>
    <n v="122070"/>
    <n v="125665"/>
    <n v="5"/>
    <x v="1"/>
    <m/>
    <m/>
    <s v="Y"/>
    <s v="N"/>
    <s v="Commitment removed"/>
    <m/>
    <m/>
    <m/>
    <m/>
    <m/>
    <m/>
    <m/>
    <m/>
    <m/>
    <s v="No target"/>
    <s v="No Target"/>
    <s v="Not Specified"/>
    <s v="Not Specified"/>
    <s v="Not Specified"/>
    <m/>
    <m/>
    <s v="N"/>
    <m/>
    <m/>
    <m/>
    <m/>
    <m/>
    <s v="N"/>
    <m/>
    <m/>
    <m/>
    <m/>
    <m/>
    <s v="Not Specified"/>
    <s v="Not Specified"/>
    <s v="No"/>
    <s v="N"/>
    <m/>
    <m/>
    <m/>
    <m/>
    <m/>
    <m/>
    <m/>
    <n v="0"/>
  </r>
  <r>
    <n v="107"/>
    <n v="83"/>
    <s v="China Post Group"/>
    <s v="Mail, Package, and Freight Delivery"/>
    <x v="12"/>
    <x v="1"/>
    <x v="1"/>
    <n v="97544.4"/>
    <n v="5222.2"/>
    <n v="-0.113"/>
    <n v="2459729.2999999998"/>
    <n v="723227"/>
    <n v="15"/>
    <x v="1"/>
    <m/>
    <m/>
    <s v="N"/>
    <s v="N"/>
    <m/>
    <m/>
    <m/>
    <m/>
    <m/>
    <m/>
    <m/>
    <m/>
    <m/>
    <m/>
    <m/>
    <m/>
    <m/>
    <m/>
    <m/>
    <m/>
    <m/>
    <s v="N"/>
    <m/>
    <m/>
    <s v="https://www.chinapost.com.cn/xhtml1/report/2505/1808-1.htm"/>
    <s v="no useful information "/>
    <m/>
    <s v="N"/>
    <m/>
    <m/>
    <m/>
    <m/>
    <m/>
    <s v="Not Specified"/>
    <m/>
    <m/>
    <s v="N"/>
    <m/>
    <m/>
    <m/>
    <m/>
    <m/>
    <m/>
    <s v="2024 Green Post initiative and environmental protection priorities released - ChinaPost"/>
    <n v="0"/>
  </r>
  <r>
    <n v="108"/>
    <n v="114"/>
    <s v="Royal Ahold Delhaize"/>
    <s v="Food and Drugstores"/>
    <x v="0"/>
    <x v="11"/>
    <x v="3"/>
    <n v="96632.4"/>
    <n v="1907.7"/>
    <n v="-5.8000000000000003E-2"/>
    <n v="53677.8"/>
    <n v="222000"/>
    <n v="31"/>
    <x v="1"/>
    <m/>
    <m/>
    <s v="Y"/>
    <s v="Y"/>
    <s v="Targets set"/>
    <s v="1.5°C "/>
    <n v="2030"/>
    <s v="Targets set"/>
    <s v="1.5°C "/>
    <n v="2050"/>
    <s v="Y"/>
    <s v="Targets set"/>
    <n v="2050"/>
    <m/>
    <s v="Net zero"/>
    <s v="Net Zero"/>
    <s v="Yes"/>
    <s v="Yes"/>
    <s v="Yes"/>
    <s v="1,2,3"/>
    <m/>
    <s v="N"/>
    <m/>
    <m/>
    <m/>
    <m/>
    <s v="C,V"/>
    <s v="Y"/>
    <s v="1,2,3"/>
    <s v="Long-term targets: _x000a_For Scope 1 &amp; Scope 2 - Reaching Net Zero by 2040: 90% reduction and 10% removals against the 2018 baseline._x000a__x000a_For Scope 3 - Reaching Net Zero by 2050 (2020 baseline, submitted but not yet validated):_x000a_- &quot;We commit to reduce absolute scope 3 FLAG GHG emissions by at least 72% by 2050 from the 2020 SBTi baseline&quot;._x000a_- &quot;We commit to reduce absolute scope 3 E&amp;I GHG emissions by 90% by 2050 from the 2020 SBTi baseline.&quot; (page 20 of the 2024 report)_x000a__x000a_In their 2024 report it is mentioned that: &quot;We plan to reduce electricity emissions to zero by 2035.&quot; (page 34)_x000a_"/>
    <n v="2050"/>
    <m/>
    <m/>
    <s v="Yes"/>
    <s v="Yes (unspecified)"/>
    <s v="Yes"/>
    <s v="N"/>
    <m/>
    <m/>
    <m/>
    <m/>
    <m/>
    <m/>
    <m/>
    <n v="0"/>
  </r>
  <r>
    <n v="109"/>
    <n v="107"/>
    <s v="Itochu"/>
    <s v="Trading"/>
    <x v="6"/>
    <x v="4"/>
    <x v="1"/>
    <n v="96587.7"/>
    <n v="5774.3"/>
    <n v="4.1000000000000002E-2"/>
    <n v="100969.1"/>
    <n v="138129"/>
    <n v="31"/>
    <x v="1"/>
    <m/>
    <m/>
    <s v="N"/>
    <s v="N"/>
    <m/>
    <m/>
    <m/>
    <m/>
    <m/>
    <m/>
    <m/>
    <m/>
    <m/>
    <m/>
    <s v="Net zero"/>
    <s v="Net Zero"/>
    <s v="Yes"/>
    <s v="Yes"/>
    <s v="Yes"/>
    <s v="1,2,3"/>
    <m/>
    <s v="N"/>
    <m/>
    <m/>
    <m/>
    <m/>
    <s v="C,V"/>
    <s v="Y"/>
    <s v="1,2,3"/>
    <s v="Achieve net zero GHG emissions by 2050."/>
    <n v="2050"/>
    <m/>
    <m/>
    <s v="Yes"/>
    <s v="Yes (CCS-based removals e.g. BECCS, DACCS)"/>
    <s v="No"/>
    <s v="N"/>
    <m/>
    <m/>
    <m/>
    <m/>
    <m/>
    <m/>
    <m/>
    <n v="0"/>
  </r>
  <r>
    <n v="110"/>
    <n v="121"/>
    <s v="Mitsui"/>
    <s v="Trading"/>
    <x v="6"/>
    <x v="4"/>
    <x v="1"/>
    <n v="96183.6"/>
    <n v="5906.1"/>
    <n v="-0.19800000000000001"/>
    <n v="112159"/>
    <n v="56400"/>
    <n v="31"/>
    <x v="1"/>
    <m/>
    <m/>
    <s v="N"/>
    <s v="N"/>
    <m/>
    <m/>
    <m/>
    <m/>
    <m/>
    <m/>
    <m/>
    <m/>
    <m/>
    <m/>
    <s v="Net zero"/>
    <s v="Net Zero"/>
    <s v="Yes"/>
    <s v="Yes"/>
    <s v="Partial"/>
    <s v="1,2"/>
    <m/>
    <s v="N"/>
    <m/>
    <m/>
    <m/>
    <m/>
    <s v="C"/>
    <s v="Y"/>
    <s v="1,2"/>
    <s v="GHG Reduction Targets 1. Scope 1 and 2, and Scope 3 Category 15 (Investments) of the Company and its consolidated subsidiaries (including un-incorporated joint ventures): Formulating Mitsui's goal to achieve net-zero emissions as our Vision for 2050, and aiming to halve GHG Impact by 2030 compared to the fiscal year ended March 2020, as the pathway to achieve the above goal. 2. Scope 1 and 2 of the Company and its consolidated subsidiaries: Halving GHG emissions by 2030 compared to the fiscal year ended March 2020. 3. The ratio of renewable energy in our power generation portfolio: Raising the ratio of renewable energy to over 30% by 2030 "/>
    <n v="2050"/>
    <m/>
    <m/>
    <s v="Yes"/>
    <s v="Yes (nature-based removals e.g. Forestation, soil carbon enhancement)"/>
    <s v="No"/>
    <s v="N"/>
    <m/>
    <m/>
    <m/>
    <m/>
    <m/>
    <m/>
    <m/>
    <n v="0"/>
  </r>
  <r>
    <n v="111"/>
    <n v="133"/>
    <s v="Dell Technologies"/>
    <s v="Computers"/>
    <x v="5"/>
    <x v="0"/>
    <x v="0"/>
    <n v="95567"/>
    <n v="4592"/>
    <n v="0.35499999999999998"/>
    <n v="79746"/>
    <n v="108000"/>
    <n v="25"/>
    <x v="0"/>
    <n v="2019"/>
    <n v="2040"/>
    <s v="Y"/>
    <s v="Y"/>
    <s v="Targets set"/>
    <s v="1.5°C "/>
    <n v="2031"/>
    <s v="Targets set"/>
    <s v="1.5°C "/>
    <n v="2051"/>
    <s v="Y"/>
    <s v="Targets set"/>
    <n v="2051"/>
    <m/>
    <s v="Net zero"/>
    <s v="Net Zero"/>
    <s v="Yes"/>
    <s v="Yes"/>
    <s v="Yes"/>
    <s v="1,2,3"/>
    <m/>
    <s v="N"/>
    <m/>
    <m/>
    <m/>
    <m/>
    <s v="C,V"/>
    <s v="Y"/>
    <s v="1,2,3"/>
    <s v="Dellâ€™s long-term approach to managing our contribution to climate change is a commitment to reach net-zero carbon emissions across our full greenhouse gas inventory by 2050, inclusive of Scope 1, Scope 2 and Scope 3 carbon emissions._x000d__x000a_"/>
    <n v="2050"/>
    <m/>
    <m/>
    <s v="Not Specified"/>
    <s v="No"/>
    <s v="No"/>
    <s v="N"/>
    <m/>
    <m/>
    <m/>
    <m/>
    <m/>
    <m/>
    <m/>
    <n v="0"/>
  </r>
  <r>
    <n v="112"/>
    <e v="#N/A"/>
    <s v="REWE Group"/>
    <s v="Food &amp; Drug Stores"/>
    <x v="0"/>
    <x v="3"/>
    <x v="3"/>
    <n v="95044.2"/>
    <n v="1057"/>
    <n v="0.45500000000000002"/>
    <n v="43864.6"/>
    <n v="194956"/>
    <n v="1"/>
    <x v="1"/>
    <m/>
    <m/>
    <s v="N"/>
    <s v="N"/>
    <m/>
    <m/>
    <m/>
    <m/>
    <m/>
    <m/>
    <m/>
    <m/>
    <m/>
    <m/>
    <s v="Net zero"/>
    <s v="Net Zero"/>
    <s v="Yes"/>
    <s v="Yes"/>
    <s v="Yes"/>
    <s v="1,2,3"/>
    <m/>
    <s v="N"/>
    <m/>
    <m/>
    <m/>
    <m/>
    <s v="C,V"/>
    <s v="Y"/>
    <s v="1,2,3"/>
    <s v="&quot;Our ambitious goal is to achieve net-zero emissions as a Group by 2050. This applies to all emissions along the entire value chain ‚Äì from our own operations to those of our suppliers and partners. We are aligning our climate targets with the Science Based Targets initiative (SBTi) and the 1.5 ¬∞C target of the Paris Agreement._x000a__x000a_For our own company operations (Scope 1 and Scope 2), we aim to achieve climate neutrality by 2040. This includes reducing emissions in our stores, logistics, and administrative buildings as much as possible and offsetting any remaining unavoidable emissions.&quot;"/>
    <n v="2050"/>
    <m/>
    <m/>
    <s v="Yes"/>
    <s v="Not Specified"/>
    <s v="No"/>
    <s v="N"/>
    <m/>
    <m/>
    <m/>
    <m/>
    <m/>
    <m/>
    <m/>
    <n v="0"/>
  </r>
  <r>
    <n v="113"/>
    <n v="122"/>
    <s v="Carrefour"/>
    <s v="Food &amp; Drug Stores"/>
    <x v="0"/>
    <x v="10"/>
    <x v="3"/>
    <n v="94376.6"/>
    <n v="781.9"/>
    <n v="-0.56399999999999995"/>
    <n v="59394.3"/>
    <n v="324750"/>
    <n v="31"/>
    <x v="1"/>
    <m/>
    <m/>
    <s v="Y"/>
    <s v="Y"/>
    <s v="Targets set"/>
    <s v="Well-below 2¬∞C"/>
    <n v="2030"/>
    <m/>
    <m/>
    <m/>
    <s v="N"/>
    <s v="Commitment removed"/>
    <m/>
    <m/>
    <s v="Carbon neutral(ity)"/>
    <s v="Carbon Neutral"/>
    <s v="Yes"/>
    <s v="Yes"/>
    <s v="Partial"/>
    <s v="1,2"/>
    <s v="C"/>
    <s v="Y"/>
    <s v="Carbon neutrality for the stores, scopes 1 &amp; 2 (https://web.archive.org/web/20250327173511/https://www.carrefour.com/sites/default/files/2022-05/Carrefour%20-%20Sustainability-Linked%20Bond%20Framework%20%282%29.pdf)_x000a__x000a_[From https://newclimate.org/wp-content/uploads/2022/02/CorporateClimateResponsibilityMonitor2022.pdf] : 'Carrefour‚Äôs carbon neutral by 2040 target appears to cover far less than 2% of the company‚Äôs emissions. Carrefour announced a new carbon neutrality target for 2040 on the eve of COP26 in October 2021, accompanied by the more specific target to reduce its scope 1 and 2 emissions by 70% by 2040, compared to 2019. This is a direct update of its existing SBTi approved 55% reduction by 2040 target. The significance of these targets is highly limited, since scope 1 and 2 emissions account for just 2% of Carrefour‚Äôs emissions. Carrefour‚Äôs separate interim target of 29% emission reductions from scope 3 emissions by 2030 is a far more significant target, given that scope 3 emissions account for 98% of the company‚Äôs footprint, but these emissions do not appear to be covered by the headline carbon neutrality target.'_x000a__x000a_-&gt; target by 2030 of 20% emission reductions from scope 3 emissions related to downstream transport vs.2019 according to their estimations in their 2023 DPEF p.87: https://web.archive.org/web/20250703095642/https://www.carrefour.com/sites/default/files/2024-07/DPEF.pdf_x000a_Carbon neutrality by 2040, this will involve using completely renewable electricity by 2030, Reducing the emissions resulting from the Group's  activities by 30% by 2025, by 39,5% by 2027 by 50% by 2030 and then by 70% by 2040 (compared with 2019 levels), a target aligned with the SBTi's 1.5°C  scenario.  Using 100% renewable electricity by 2030."/>
    <n v="2040"/>
    <m/>
    <m/>
    <m/>
    <s v="N"/>
    <m/>
    <m/>
    <m/>
    <m/>
    <m/>
    <s v="Not Specified"/>
    <s v="Yes (unspecified)"/>
    <s v="No"/>
    <s v="N"/>
    <m/>
    <m/>
    <m/>
    <m/>
    <m/>
    <m/>
    <m/>
    <n v="0"/>
  </r>
  <r>
    <n v="114"/>
    <n v="100"/>
    <s v="SK"/>
    <s v="Petroleum Refining"/>
    <x v="3"/>
    <x v="8"/>
    <x v="1"/>
    <n v="92973.3"/>
    <n v="-948"/>
    <n v="0"/>
    <n v="145558.20000000001"/>
    <n v="108301"/>
    <n v="10"/>
    <x v="0"/>
    <n v="2020"/>
    <n v="2040"/>
    <s v="Y"/>
    <s v="N"/>
    <s v="Commitment removed"/>
    <m/>
    <m/>
    <m/>
    <m/>
    <m/>
    <m/>
    <m/>
    <m/>
    <m/>
    <s v="Net zero"/>
    <s v="Net Zero"/>
    <s v="Yes"/>
    <s v="Yes"/>
    <s v="Yes"/>
    <s v="1,2,3"/>
    <m/>
    <s v="N"/>
    <m/>
    <m/>
    <m/>
    <m/>
    <s v="C,V"/>
    <s v="Y"/>
    <s v="1,2,3"/>
    <s v="Long-Term Target: Achieve Net Zero for Scope 1 and 2 by 2040 (based on 2023 as the base year) and 90% reduction in total Scope 3 emissions by 2050 compared to 2021 levels"/>
    <n v="2040"/>
    <m/>
    <m/>
    <s v="Yes"/>
    <s v="Yes (nature-based and CCS-based removals)"/>
    <s v="No"/>
    <s v="N"/>
    <m/>
    <m/>
    <m/>
    <m/>
    <m/>
    <m/>
    <m/>
    <n v="0"/>
  </r>
  <r>
    <n v="115"/>
    <n v="123"/>
    <s v="PepsiCo"/>
    <s v="Consumer Food Products"/>
    <x v="11"/>
    <x v="0"/>
    <x v="0"/>
    <n v="91854"/>
    <n v="9578"/>
    <n v="5.6000000000000001E-2"/>
    <n v="99467"/>
    <n v="319000"/>
    <n v="31"/>
    <x v="0"/>
    <n v="2020"/>
    <n v="2040"/>
    <s v="Y"/>
    <s v="Y"/>
    <s v="Targets set"/>
    <s v="1.5°C "/>
    <n v="2030"/>
    <s v="Targets set"/>
    <s v="1.5°C "/>
    <n v="2050"/>
    <s v="Y"/>
    <s v="Targets set"/>
    <n v="2050"/>
    <m/>
    <s v="Net zero"/>
    <s v="Net Zero"/>
    <s v="Yes"/>
    <s v="Yes"/>
    <s v="Yes"/>
    <s v="1,2,3"/>
    <m/>
    <s v="N"/>
    <m/>
    <m/>
    <m/>
    <m/>
    <s v="C,V"/>
    <s v="Y"/>
    <s v="1,2,3"/>
    <s v="&quot;Achieve net-zero emissions by 2050 or sooner&quot; (P.2, PepsiCo Positive Goal Evolution Graphic)_x000a_&quot;We have a vision to achieve net-zero emissions across our value chain by 2050, in line with the Paris Agreement.&quot; (P.5, PepsiCo Climate Transition Plan)"/>
    <n v="2050"/>
    <m/>
    <m/>
    <s v="Yes"/>
    <s v="Yes (nature-based and CCS-based removals)"/>
    <s v="No"/>
    <s v="N"/>
    <m/>
    <m/>
    <m/>
    <m/>
    <m/>
    <m/>
    <m/>
    <n v="0"/>
  </r>
  <r>
    <n v="116"/>
    <n v="141"/>
    <s v="Tencent Holdings"/>
    <s v="Internet Services and Retailing"/>
    <x v="0"/>
    <x v="1"/>
    <x v="1"/>
    <n v="91764.1"/>
    <n v="26972.7"/>
    <n v="0.65700000000000003"/>
    <n v="243995.3"/>
    <n v="110558"/>
    <n v="9"/>
    <x v="1"/>
    <m/>
    <m/>
    <s v="Y"/>
    <s v="Y"/>
    <s v="Targets set"/>
    <s v="1.5°C "/>
    <n v="2030"/>
    <s v="Targets set"/>
    <s v="1.5°C "/>
    <n v="2050"/>
    <s v="Y"/>
    <s v="Targets set"/>
    <n v="2050"/>
    <m/>
    <s v="Carbon neutral(ity)"/>
    <s v="Carbon Neutral"/>
    <s v="Yes"/>
    <s v="Yes"/>
    <s v="Yes"/>
    <s v="1,2,3"/>
    <s v="C,V"/>
    <s v="Y"/>
    <s v="In January 2021, Tencent announced to start its planning for carbon neutrality and officially announced its carbon neutrality goal in Feburary 2022. (pp.15)_x000a_'To clarify our determination to reduce greenhouse gas emissions, we have further refined our decarbonization pathway based on carbon neutrality commitments. We have also established absolute emission reduction targets in line with the Paris Agreement, covering scopes 1, 2, and 3, and these targets have been verified by SBTi (Science-Based Targets initiative).' (pp.15)"/>
    <n v="2030"/>
    <m/>
    <m/>
    <m/>
    <s v="N"/>
    <m/>
    <m/>
    <m/>
    <m/>
    <m/>
    <s v="Not Specified"/>
    <s v="Not Specified"/>
    <s v="No"/>
    <s v="N"/>
    <m/>
    <m/>
    <m/>
    <m/>
    <m/>
    <m/>
    <m/>
    <n v="0"/>
  </r>
  <r>
    <n v="117"/>
    <n v="119"/>
    <s v="Christian Dior"/>
    <s v="Apparel"/>
    <x v="0"/>
    <x v="10"/>
    <x v="3"/>
    <n v="91578.9"/>
    <n v="5632.1"/>
    <n v="-0.17399999999999999"/>
    <n v="151525.20000000001"/>
    <n v="200518"/>
    <n v="25"/>
    <x v="1"/>
    <m/>
    <m/>
    <s v="Y"/>
    <s v="Y"/>
    <s v="Targets set"/>
    <s v="1.5°C "/>
    <n v="2030"/>
    <m/>
    <m/>
    <m/>
    <m/>
    <m/>
    <m/>
    <m/>
    <m/>
    <m/>
    <m/>
    <m/>
    <m/>
    <m/>
    <m/>
    <s v="N"/>
    <m/>
    <m/>
    <s v="https://www.dior.com/en_gb/beauty/page/our-commitments.html"/>
    <s v="only subsidiary"/>
    <m/>
    <s v="N"/>
    <m/>
    <m/>
    <m/>
    <m/>
    <m/>
    <s v="Not Specified"/>
    <m/>
    <m/>
    <s v="N"/>
    <m/>
    <m/>
    <m/>
    <m/>
    <m/>
    <m/>
    <m/>
    <n v="0"/>
  </r>
  <r>
    <n v="118"/>
    <n v="138"/>
    <s v="Zhejiang Rongsheng Holding Group"/>
    <s v="Chemicals"/>
    <x v="13"/>
    <x v="1"/>
    <x v="1"/>
    <n v="91534"/>
    <n v="25"/>
    <n v="-0.66500000000000004"/>
    <n v="57603.8"/>
    <n v="23653"/>
    <n v="5"/>
    <x v="1"/>
    <m/>
    <m/>
    <s v="N"/>
    <s v="N"/>
    <m/>
    <m/>
    <m/>
    <m/>
    <m/>
    <m/>
    <m/>
    <m/>
    <m/>
    <m/>
    <m/>
    <m/>
    <m/>
    <m/>
    <m/>
    <m/>
    <s v="G"/>
    <s v="N"/>
    <s v="committed to national peak and neutrality "/>
    <n v="2060"/>
    <m/>
    <m/>
    <m/>
    <s v="N"/>
    <m/>
    <m/>
    <m/>
    <m/>
    <m/>
    <s v="Not Specified"/>
    <m/>
    <m/>
    <s v="N"/>
    <m/>
    <m/>
    <m/>
    <m/>
    <m/>
    <m/>
    <s v="Zhejiang Rongsheng Holding Group-Home"/>
    <n v="0"/>
  </r>
  <r>
    <n v="119"/>
    <n v="112"/>
    <s v="Sinopharm"/>
    <s v="Wholesalers: Health Care"/>
    <x v="4"/>
    <x v="1"/>
    <x v="1"/>
    <n v="91485.7"/>
    <n v="643.9"/>
    <n v="-0.44"/>
    <n v="80401.399999999994"/>
    <n v="193615"/>
    <n v="13"/>
    <x v="1"/>
    <m/>
    <m/>
    <s v="N"/>
    <s v="N"/>
    <m/>
    <m/>
    <m/>
    <m/>
    <m/>
    <m/>
    <m/>
    <m/>
    <m/>
    <m/>
    <s v="Emissions reduction target"/>
    <s v="Other Emission Reduction"/>
    <s v="Yes"/>
    <s v="Yes"/>
    <s v="No"/>
    <s v="1,2"/>
    <m/>
    <s v="N"/>
    <m/>
    <m/>
    <m/>
    <m/>
    <m/>
    <s v="N"/>
    <m/>
    <m/>
    <m/>
    <m/>
    <m/>
    <s v="Not Specified"/>
    <s v="Not Specified"/>
    <s v="No"/>
    <s v="Y"/>
    <s v="Realize a 10-15% reduction in carbon dioxide emissions per unit logistics throughput (million boxes) of major logistics parks compared to 2022 (cf. FY2023 ESG report, p. 59). "/>
    <n v="2025"/>
    <m/>
    <m/>
    <m/>
    <m/>
    <m/>
    <n v="0"/>
  </r>
  <r>
    <n v="120"/>
    <n v="99"/>
    <s v="Petrobras"/>
    <s v="Petroleum Refining"/>
    <x v="3"/>
    <x v="18"/>
    <x v="4"/>
    <n v="91416"/>
    <n v="7528"/>
    <n v="-0.69799999999999995"/>
    <n v="181645"/>
    <n v="49185"/>
    <n v="31"/>
    <x v="1"/>
    <m/>
    <m/>
    <s v="N"/>
    <s v="N"/>
    <m/>
    <m/>
    <m/>
    <m/>
    <m/>
    <m/>
    <m/>
    <m/>
    <m/>
    <m/>
    <s v="Net zero"/>
    <s v="Net Zero"/>
    <s v="Yes"/>
    <s v="Yes"/>
    <s v="No"/>
    <s v="1,2"/>
    <m/>
    <s v="N"/>
    <m/>
    <m/>
    <m/>
    <m/>
    <s v="C"/>
    <s v="Y"/>
    <s v="1,2"/>
    <s v="The company commits to achieve net zero by 2050. [p. 50, Climate Change Supplement]"/>
    <n v="2050"/>
    <m/>
    <m/>
    <s v="Yes"/>
    <s v="Yes (nature-based and CCS-based removals)"/>
    <s v="No"/>
    <s v="N"/>
    <m/>
    <m/>
    <m/>
    <m/>
    <m/>
    <m/>
    <m/>
    <n v="0"/>
  </r>
  <r>
    <n v="121"/>
    <n v="109"/>
    <s v="Pemex"/>
    <s v="Mining, Crude-Oil Production"/>
    <x v="2"/>
    <x v="19"/>
    <x v="4"/>
    <n v="91376.5"/>
    <n v="-42633.4"/>
    <n v="-94.27"/>
    <n v="106174.7"/>
    <n v="129198"/>
    <n v="31"/>
    <x v="1"/>
    <m/>
    <m/>
    <s v="N"/>
    <s v="N"/>
    <m/>
    <m/>
    <m/>
    <m/>
    <m/>
    <m/>
    <m/>
    <m/>
    <m/>
    <m/>
    <m/>
    <m/>
    <s v="Yes"/>
    <s v="Yes"/>
    <s v="No"/>
    <s v="1,2"/>
    <m/>
    <s v="N"/>
    <m/>
    <m/>
    <m/>
    <m/>
    <s v="C"/>
    <s v="Y"/>
    <s v="1,2"/>
    <m/>
    <n v="2050"/>
    <m/>
    <m/>
    <s v="Yes"/>
    <s v="Not Specified"/>
    <s v="No"/>
    <s v="N"/>
    <m/>
    <m/>
    <m/>
    <s v="Within Mexicoâ€™s legislation framework and in line with the Governmentâ€™s efforts and commitments to climate action, the"/>
    <m/>
    <m/>
    <m/>
    <n v="0"/>
  </r>
  <r>
    <n v="122"/>
    <n v="131"/>
    <s v="Walt Disney"/>
    <s v="Entertainment"/>
    <x v="9"/>
    <x v="0"/>
    <x v="0"/>
    <n v="91361"/>
    <n v="4972"/>
    <n v="1.1120000000000001"/>
    <n v="196219"/>
    <n v="205040"/>
    <n v="31"/>
    <x v="1"/>
    <m/>
    <m/>
    <s v="Y"/>
    <s v="Y"/>
    <s v="Targets set"/>
    <s v="1.5Â°C"/>
    <n v="2030"/>
    <m/>
    <m/>
    <m/>
    <m/>
    <m/>
    <m/>
    <m/>
    <s v="Net zero"/>
    <s v="Net Zero"/>
    <s v="Yes"/>
    <s v="Yes"/>
    <s v="Yes"/>
    <s v="1,2,3"/>
    <m/>
    <s v="N"/>
    <m/>
    <m/>
    <m/>
    <m/>
    <s v="C,V"/>
    <s v="Y"/>
    <s v="1,2,3"/>
    <s v="Disney has had a long-term goal to achieve net zero‚Ä° greenhouse gas (GHG) emissions from our direct operations (Scope 1 and 2) since 2009. As of the end of fiscal 2024, the company has a Science-Based Target to reduce Scope 1, 2, and 3 emissions in line with the Paris Agreement, and a goal to achieve net-zero emissions from our direct operations (Scope 1 and 2), by 2030. 2030 Emissions Goals‚Ä† EMISSIONS FROM OUR DIRECT OPERATIONS (SCOPE 1 &amp; 2) ‚Ä¢ Reduce absolute emissions from direct operations (Scope 1 &amp; 2) by 46.2%, against a fiscal 2019 baseline ‚Ä¢ Achieve net zero emissions for direct operations‚Ä° ‚Ä¢ Purchase or produce 100% zero carbon electricity ‚Ä¢ Invest in natural climate solutions EMISSIONS FROM OUR VALUE CHAIN (SCOPE 3) ‚Ä¢ Reduce Scope 3 emissions through absolute reduction and supplier and licensee engagement:‚ÄìReduce absolute Scope 3 GHG emissions from purchased goods and services, capital goods, fuel- and energy-related activities, upstream transportation and distribution, waste generated in operations, business travel, employee commuting, and franchises by a minimum of 27.5% against a fiscal 2019 baseline‚ÄìCommit that 20% of our suppliers, measured by emissions covering purchased goods and services, will have science-based targets by 2027‚ÄìCommit that 72% of our licensees, measured by emissions covering franchises, will have science based targets by 2027"/>
    <n v="2030"/>
    <m/>
    <m/>
    <s v="Yes"/>
    <s v="Yes (nature-based removals e.g. Forestation, soil carbon enhancement)"/>
    <s v="No"/>
    <s v="N"/>
    <m/>
    <m/>
    <m/>
    <m/>
    <m/>
    <m/>
    <m/>
    <n v="0"/>
  </r>
  <r>
    <n v="123"/>
    <n v="124"/>
    <s v="United Parcel Service"/>
    <s v="Delivery"/>
    <x v="12"/>
    <x v="0"/>
    <x v="0"/>
    <n v="91070"/>
    <n v="5782"/>
    <n v="-0.13800000000000001"/>
    <n v="70070"/>
    <n v="372180"/>
    <n v="31"/>
    <x v="1"/>
    <m/>
    <m/>
    <s v="N"/>
    <s v="N"/>
    <m/>
    <m/>
    <m/>
    <m/>
    <m/>
    <m/>
    <m/>
    <m/>
    <m/>
    <m/>
    <s v="Carbon neutral(ity)"/>
    <s v="Carbon Neutral"/>
    <s v="Yes"/>
    <s v="Yes"/>
    <s v="Yes"/>
    <s v="1,2,3"/>
    <s v="C,V"/>
    <s v="Y"/>
    <s v="We have defined interim goals for 2025 and 2035 to demonstrate progress towards our overarching goal of achieving carbon neutrality by 2050. We are committed to providing updates on our progress towards achieving our goals. UPS's decarbonization transition plans enabled the Company to make progress during 2024 towards achieving our sustainability goals. In 2024, UPS's total gross scope 1, 2 and 3 CO2e emissions were 24,877 ('000) tonnes, which was 2.1% below 2023."/>
    <n v="2050"/>
    <m/>
    <m/>
    <m/>
    <s v="N"/>
    <m/>
    <m/>
    <m/>
    <m/>
    <m/>
    <s v="No"/>
    <s v="No"/>
    <s v="No"/>
    <s v="N"/>
    <m/>
    <m/>
    <m/>
    <s v="Sustainability Plan of PetrÃ³leos Mexicanos clearly sets out Pemexâ€™s emission reduction targets to 2030 and, in line with the"/>
    <m/>
    <m/>
    <m/>
    <n v="0"/>
  </r>
  <r>
    <n v="124"/>
    <n v="134"/>
    <s v="DHL Group"/>
    <s v="Delivery"/>
    <x v="12"/>
    <x v="3"/>
    <x v="3"/>
    <n v="91041.4"/>
    <n v="3603.3"/>
    <n v="-9.4E-2"/>
    <n v="72349.399999999994"/>
    <n v="559051"/>
    <n v="31"/>
    <x v="1"/>
    <m/>
    <m/>
    <s v="Y"/>
    <s v="Y"/>
    <s v="Targets set"/>
    <s v="1.5°C "/>
    <n v="2030"/>
    <s v="Targets set"/>
    <s v="1.5°C "/>
    <n v="2050"/>
    <s v="Y"/>
    <s v="Targets set"/>
    <n v="2050"/>
    <m/>
    <s v="Net zero"/>
    <s v="Net Zero"/>
    <s v="Not Specified"/>
    <s v="Not Specified"/>
    <s v="Not Specified"/>
    <m/>
    <m/>
    <s v="N"/>
    <m/>
    <m/>
    <m/>
    <m/>
    <m/>
    <s v="Y"/>
    <m/>
    <s v="In 2017, the company announced its goal to reduce all logistics-related emissions to net zero by 2050."/>
    <n v="2050"/>
    <m/>
    <m/>
    <s v="Yes"/>
    <s v="Not Specified"/>
    <s v="No"/>
    <s v="N"/>
    <m/>
    <m/>
    <m/>
    <m/>
    <m/>
    <m/>
    <m/>
    <n v="0"/>
  </r>
  <r>
    <n v="125"/>
    <n v="118"/>
    <s v="Credit Agricole"/>
    <s v="Banks: Commercial and Savings"/>
    <x v="6"/>
    <x v="10"/>
    <x v="3"/>
    <n v="90552.6"/>
    <n v="7664.1"/>
    <n v="0.11700000000000001"/>
    <n v="2391573.7999999998"/>
    <n v="78401"/>
    <n v="31"/>
    <x v="0"/>
    <n v="2016"/>
    <n v="2030"/>
    <s v="Y"/>
    <s v="Y"/>
    <s v="Committed"/>
    <m/>
    <n v="2030"/>
    <m/>
    <m/>
    <m/>
    <m/>
    <m/>
    <m/>
    <m/>
    <s v="Net zero"/>
    <s v="Net Zero"/>
    <s v="Yes"/>
    <s v="Yes"/>
    <s v="Partial"/>
    <s v="1,2"/>
    <m/>
    <s v="N"/>
    <m/>
    <m/>
    <m/>
    <m/>
    <s v="C"/>
    <s v="Y"/>
    <s v="1,2"/>
    <s v="&quot;A commitment to contribute to global carbon neutrality by 2050&quot;"/>
    <n v="2050"/>
    <m/>
    <m/>
    <s v="Yes"/>
    <s v="Yes (unspecified)"/>
    <s v="No"/>
    <s v="N"/>
    <m/>
    <m/>
    <m/>
    <s v="domestic energy sector evolution perspectives, formulates ambitions towards net zero emissions by 2050."/>
    <m/>
    <m/>
    <m/>
    <n v="0"/>
  </r>
  <r>
    <n v="126"/>
    <n v="186"/>
    <s v="Taiwan Semiconductor Manufacturing"/>
    <s v="Semiconductors"/>
    <x v="5"/>
    <x v="9"/>
    <x v="1"/>
    <n v="90167"/>
    <n v="36087.300000000003"/>
    <n v="0.31900000000000001"/>
    <n v="204048.3"/>
    <n v="83825"/>
    <n v="11"/>
    <x v="1"/>
    <m/>
    <m/>
    <s v="N"/>
    <s v="N"/>
    <m/>
    <m/>
    <m/>
    <m/>
    <m/>
    <m/>
    <m/>
    <m/>
    <m/>
    <m/>
    <s v="Other"/>
    <s v="Other Emission Reduction"/>
    <s v="Yes"/>
    <s v="Yes"/>
    <s v="Not Specified"/>
    <s v="1,2"/>
    <m/>
    <s v="N"/>
    <m/>
    <m/>
    <m/>
    <m/>
    <s v="C,V"/>
    <s v="Y"/>
    <s v="1,2,3"/>
    <s v="TSMC has outlined a blueprint for achieving net-zero emissions. Key milestones include peaking carbon emissions in 2025, reducing them to 2020 levels by 2030 with a target of using 60% renewable energy for global operations (RE60), achieving RE100 by 2040, and reaching net-zero emissions by 2050. Using 2025 as a baseline, TSMC commits to achieving absolute reduction targets for scope 1, 2, and 3 emissions aligned with the SBTi Corporate Net-Zero Standard within the next decade."/>
    <n v="2050"/>
    <s v="https://pr.tsmc.com/english/news/3227"/>
    <m/>
    <s v="Yes"/>
    <s v="Not Specified"/>
    <s v="No"/>
    <s v="Y"/>
    <s v="What it looks like in practice:_x000a_- By 2030, we will further improve the energy management system to enhance energy efficiency_x000a_- By 2030, we will further strengthen waste management and reduce waste emission intensity_x000a_- By 2030, we will make efforts to reduce carbon emissions year by year._x000a_- By 2030, we will increase investment in watersaving technologies and processes to improve water efficiency_x000a_(pg 36)"/>
    <n v="2030"/>
    <m/>
    <m/>
    <m/>
    <m/>
    <m/>
    <n v="0"/>
  </r>
  <r>
    <n v="127"/>
    <n v="116"/>
    <s v="Indian Oil"/>
    <s v="Petroleum Refining"/>
    <x v="3"/>
    <x v="14"/>
    <x v="1"/>
    <n v="90098.4"/>
    <n v="1608.6"/>
    <n v="-0.68100000000000005"/>
    <n v="59328.5"/>
    <n v="31528"/>
    <n v="31"/>
    <x v="1"/>
    <m/>
    <m/>
    <s v="N"/>
    <s v="N"/>
    <m/>
    <m/>
    <m/>
    <m/>
    <m/>
    <m/>
    <m/>
    <m/>
    <m/>
    <m/>
    <s v="Net zero"/>
    <s v="Net Zero"/>
    <s v="Yes"/>
    <s v="Yes"/>
    <s v="Yes"/>
    <s v="1,2,3"/>
    <m/>
    <s v="N"/>
    <m/>
    <m/>
    <m/>
    <m/>
    <s v="C,V"/>
    <s v="Y"/>
    <s v="1,2,3"/>
    <s v="IndianOil to go Net Zero by 2046"/>
    <n v="2046"/>
    <m/>
    <m/>
    <s v="Yes"/>
    <s v="Yes (nature-based and CCS-based removals)"/>
    <s v="No"/>
    <s v="N"/>
    <m/>
    <m/>
    <m/>
    <m/>
    <m/>
    <m/>
    <m/>
    <n v="0"/>
  </r>
  <r>
    <n v="128"/>
    <e v="#N/A"/>
    <s v="NTT"/>
    <s v="Telecommunications"/>
    <x v="9"/>
    <x v="4"/>
    <x v="1"/>
    <n v="89900"/>
    <n v="6559.9"/>
    <n v="-0.25900000000000001"/>
    <n v="200563.6"/>
    <n v="341321"/>
    <n v="31"/>
    <x v="1"/>
    <m/>
    <m/>
    <s v="Y"/>
    <s v="Y"/>
    <s v="Targets set"/>
    <s v="1.5°C "/>
    <n v="2030"/>
    <s v="Targets set"/>
    <s v="1.5°C "/>
    <n v="2040"/>
    <s v="Y"/>
    <s v="Targets set"/>
    <n v="2040"/>
    <m/>
    <s v="Net zero"/>
    <s v="Net Zero"/>
    <s v="Yes"/>
    <s v="Yes"/>
    <s v="Yes"/>
    <s v="1,2,3"/>
    <m/>
    <s v="N"/>
    <m/>
    <m/>
    <m/>
    <m/>
    <s v="C,V"/>
    <s v="Y"/>
    <s v="1,2,3"/>
    <s v="NTT has set targets for groupwide carbon neutrality by fiscal 2040 on its way to achieving zero environmental impact' (p19)"/>
    <n v="2040"/>
    <m/>
    <m/>
    <s v="Yes"/>
    <s v="Not Specified"/>
    <s v="No"/>
    <s v="N"/>
    <m/>
    <m/>
    <m/>
    <m/>
    <m/>
    <m/>
    <m/>
    <n v="0"/>
  </r>
  <r>
    <n v="129"/>
    <n v="140"/>
    <s v="Tesco"/>
    <s v="Food &amp; Drug Stores"/>
    <x v="0"/>
    <x v="5"/>
    <x v="3"/>
    <n v="89745.600000000006"/>
    <n v="2071"/>
    <n v="0.39300000000000002"/>
    <n v="48961.4"/>
    <n v="229140"/>
    <n v="31"/>
    <x v="0"/>
    <n v="2017"/>
    <n v="2030"/>
    <s v="Y"/>
    <s v="Y"/>
    <s v="Targets set"/>
    <s v="1.5°C "/>
    <n v="2032"/>
    <s v="Targets set"/>
    <s v="1.5°C "/>
    <n v="2050"/>
    <s v="Y"/>
    <s v="Targets set"/>
    <n v="2050"/>
    <m/>
    <s v="Net zero"/>
    <s v="Net Zero"/>
    <s v="Yes"/>
    <s v="Yes"/>
    <s v="Yes"/>
    <s v="1,2,3"/>
    <m/>
    <s v="N"/>
    <m/>
    <m/>
    <m/>
    <m/>
    <s v="C,V"/>
    <s v="Y"/>
    <s v="1,2,3"/>
    <s v="&quot;Carbon-neutral operations by 2035, with interim targets to: Reduce absolute Scope 1 and 2 emissions by 60% by December 2025 (baseline 2015/16). Reduce absolute Scope 1 and 2 emissions by 85% by 2030, (ahead of our SBTi target of 82% by 2032). Procure Group electricity demand increasingly via Power Purchase Agreements (PPAs) and onsite generation, at 45% of our electricity usage by December 2025 and 60% by December 2030. Fully electric Tesco home delivery fleet by 2030. Net zero supply chain by 2050, with interim targets to: Reduce absolute Scope 3 emissions from energy and industrial sources by 55% by 2032, 90% by 2050 (baseline 2019/20). Reduce absolute Scope 3 emissions from forests, land and agriculture by 39% by 2032, 72% by 2050 (baseline 2019/20). All scope 1, 2 and 3 carbon reduction targets have been validated by SBTi. (Tesco Sustainability Report 2025 P. No. 09)"/>
    <n v="2050"/>
    <m/>
    <m/>
    <s v="Yes"/>
    <s v="Yes (unspecified)"/>
    <s v="No"/>
    <s v="N"/>
    <m/>
    <m/>
    <m/>
    <m/>
    <m/>
    <m/>
    <m/>
    <n v="0"/>
  </r>
  <r>
    <n v="130"/>
    <n v="148"/>
    <s v="Mitsubishi UFJ Financial Group"/>
    <s v="Megabanks"/>
    <x v="6"/>
    <x v="4"/>
    <x v="1"/>
    <n v="89409.8"/>
    <n v="12220.5"/>
    <n v="0.185"/>
    <n v="2756111.2"/>
    <n v="156253"/>
    <n v="24"/>
    <x v="1"/>
    <m/>
    <m/>
    <s v="N"/>
    <s v="N"/>
    <m/>
    <m/>
    <m/>
    <m/>
    <m/>
    <m/>
    <m/>
    <m/>
    <m/>
    <m/>
    <s v="Net zero"/>
    <s v="Net Zero"/>
    <s v="Yes"/>
    <s v="Yes"/>
    <s v="Not Specified"/>
    <s v="1,2"/>
    <m/>
    <s v="N"/>
    <m/>
    <m/>
    <m/>
    <m/>
    <s v="C"/>
    <s v="Y"/>
    <s v="1,2"/>
    <s v="The first strategy, ‚ÄúReducing emissions from our own operations‚Äù, is on course to meet our 2026 interim target, a milestone on the path to achieving net-zero emissions by 2030"/>
    <n v="2030"/>
    <m/>
    <m/>
    <s v="Yes"/>
    <s v="No"/>
    <s v="No"/>
    <s v="N"/>
    <m/>
    <m/>
    <m/>
    <m/>
    <m/>
    <m/>
    <m/>
    <n v="0"/>
  </r>
  <r>
    <n v="131"/>
    <n v="115"/>
    <s v="Johnson &amp; Johnson"/>
    <s v="Pharmaceuticals"/>
    <x v="4"/>
    <x v="0"/>
    <x v="0"/>
    <n v="88821"/>
    <n v="14066"/>
    <n v="-0.6"/>
    <n v="180104"/>
    <n v="138100"/>
    <n v="25"/>
    <x v="0"/>
    <n v="2015"/>
    <n v="2025"/>
    <s v="Y"/>
    <s v="Y"/>
    <s v="Targets set"/>
    <s v="1.5°C "/>
    <n v="2030"/>
    <m/>
    <m/>
    <m/>
    <s v="N"/>
    <s v="Commitment removed"/>
    <m/>
    <m/>
    <s v="Net zero"/>
    <s v="Net Zero"/>
    <s v="Yes"/>
    <s v="Yes"/>
    <s v="Yes"/>
    <s v="1,2,3"/>
    <m/>
    <s v="N"/>
    <m/>
    <m/>
    <m/>
    <m/>
    <s v="C,V"/>
    <s v="Y"/>
    <s v="1,2,3"/>
    <s v="&quot;Current climate goals are:_x000a_‚Ä¢ By 2025, source 100% of our electricity needs from renewable sources_x000a_plus, &quot;with an ambition to achieve net-zero emissions across our value chain by 2045&quot; _x000a_‚Ä¢ By 2028, 80% of our suppliers by emissions covering purchased goods and services and upstream transportation and distribution will have science-based targets&quot; (https://www.jnj.com/about-jnj/policies-and-positions/position-on-climate-action) _x000a_(https://www.jnj.com/our-societal-impact/global-environmental-sustainability/our-approach-to-climate-action) "/>
    <n v="2045"/>
    <m/>
    <m/>
    <s v="Yes"/>
    <s v="Yes (nature-based removals e.g. Forestation, soil carbon enhancement)"/>
    <s v="No"/>
    <s v="N"/>
    <m/>
    <m/>
    <m/>
    <s v="Offsets with high-quality carbon credits 3"/>
    <m/>
    <m/>
    <m/>
    <n v="0"/>
  </r>
  <r>
    <n v="132"/>
    <n v="168"/>
    <s v="Toronto-Dominion Bank"/>
    <s v="Banks: Commercial and Savings"/>
    <x v="6"/>
    <x v="16"/>
    <x v="0"/>
    <n v="88304.2"/>
    <n v="6499"/>
    <n v="-0.187"/>
    <n v="1479124"/>
    <n v="101759"/>
    <n v="26"/>
    <x v="0"/>
    <n v="2016"/>
    <n v="2017"/>
    <s v="N"/>
    <s v="N"/>
    <m/>
    <m/>
    <m/>
    <m/>
    <m/>
    <m/>
    <m/>
    <m/>
    <m/>
    <m/>
    <s v="Net zero"/>
    <s v="Net Zero"/>
    <s v="Yes"/>
    <s v="Yes"/>
    <s v="Partial"/>
    <s v="1,2"/>
    <m/>
    <s v="N"/>
    <m/>
    <m/>
    <m/>
    <m/>
    <s v="C"/>
    <s v="Y"/>
    <s v="1,2"/>
    <s v="&quot;achieve net-zero greenhouse gas (GHG) emissions by 2050 across our operations and financing&quot;"/>
    <n v="2050"/>
    <m/>
    <m/>
    <s v="Yes"/>
    <s v="Not Specified"/>
    <s v="No"/>
    <s v="N"/>
    <m/>
    <m/>
    <m/>
    <s v=" "/>
    <m/>
    <m/>
    <m/>
    <n v="1"/>
  </r>
  <r>
    <n v="133"/>
    <n v="106"/>
    <s v="COFCO"/>
    <s v="Trading"/>
    <x v="6"/>
    <x v="1"/>
    <x v="1"/>
    <n v="88260"/>
    <n v="143"/>
    <n v="-0.88700000000000001"/>
    <n v="95897.7"/>
    <n v="106365"/>
    <n v="31"/>
    <x v="1"/>
    <m/>
    <m/>
    <s v="Y"/>
    <s v="Y"/>
    <s v="Targets set"/>
    <s v="1.5°C "/>
    <n v="2033"/>
    <m/>
    <m/>
    <m/>
    <m/>
    <m/>
    <m/>
    <m/>
    <m/>
    <m/>
    <m/>
    <m/>
    <m/>
    <m/>
    <m/>
    <s v="N"/>
    <m/>
    <m/>
    <m/>
    <m/>
    <m/>
    <s v="N"/>
    <m/>
    <m/>
    <m/>
    <m/>
    <m/>
    <s v="Not Specified"/>
    <m/>
    <m/>
    <s v="N"/>
    <m/>
    <m/>
    <m/>
    <m/>
    <m/>
    <m/>
    <m/>
    <n v="0"/>
  </r>
  <r>
    <n v="134"/>
    <n v="135"/>
    <s v="China Telecommunications"/>
    <s v="Telecommunications"/>
    <x v="9"/>
    <x v="1"/>
    <x v="1"/>
    <n v="87996.5"/>
    <n v="2552.9"/>
    <n v="0.187"/>
    <n v="154143.6"/>
    <n v="376371"/>
    <n v="26"/>
    <x v="1"/>
    <m/>
    <m/>
    <s v="N"/>
    <s v="N"/>
    <m/>
    <m/>
    <m/>
    <m/>
    <m/>
    <m/>
    <m/>
    <m/>
    <m/>
    <m/>
    <s v="No target"/>
    <s v="No Target"/>
    <s v="Yes"/>
    <s v="Yes"/>
    <m/>
    <s v="1,2"/>
    <s v="G"/>
    <s v="N"/>
    <s v="committed to national peak and neutrality targets"/>
    <n v="2060"/>
    <s v="https://www.eco.gov.cn/news_info/48274.html"/>
    <m/>
    <m/>
    <s v="N"/>
    <m/>
    <m/>
    <m/>
    <m/>
    <m/>
    <s v="Not Specified"/>
    <s v="Not Specified"/>
    <s v="No"/>
    <s v="N"/>
    <m/>
    <m/>
    <m/>
    <m/>
    <m/>
    <m/>
    <m/>
    <n v="0"/>
  </r>
  <r>
    <n v="135"/>
    <n v="127"/>
    <s v="FedEx"/>
    <s v="Delivery"/>
    <x v="12"/>
    <x v="0"/>
    <x v="0"/>
    <n v="87693"/>
    <n v="4331"/>
    <n v="0.09"/>
    <n v="87007"/>
    <n v="494824"/>
    <n v="31"/>
    <x v="1"/>
    <m/>
    <m/>
    <s v="Y"/>
    <s v="Y"/>
    <s v="Committed"/>
    <m/>
    <n v="2030"/>
    <m/>
    <m/>
    <m/>
    <m/>
    <m/>
    <m/>
    <m/>
    <s v="Carbon neutral(ity)"/>
    <s v="Carbon Neutral"/>
    <s v="Yes"/>
    <s v="Yes"/>
    <s v="Partial"/>
    <s v="1,2"/>
    <s v="C"/>
    <s v="Y"/>
    <m/>
    <n v="2040"/>
    <m/>
    <m/>
    <m/>
    <s v="N"/>
    <m/>
    <m/>
    <m/>
    <m/>
    <m/>
    <s v="Not Specified"/>
    <s v="Not Specified"/>
    <s v="No"/>
    <s v="N"/>
    <m/>
    <m/>
    <m/>
    <m/>
    <m/>
    <m/>
    <m/>
    <n v="0"/>
  </r>
  <r>
    <n v="136"/>
    <n v="125"/>
    <s v="PTT"/>
    <s v="Petroleum Refining"/>
    <x v="3"/>
    <x v="20"/>
    <x v="1"/>
    <n v="87638.5"/>
    <n v="2554.3000000000002"/>
    <n v="-0.20699999999999999"/>
    <n v="100490.5"/>
    <n v="30251"/>
    <n v="22"/>
    <x v="1"/>
    <m/>
    <m/>
    <s v="N"/>
    <s v="N"/>
    <m/>
    <m/>
    <m/>
    <m/>
    <m/>
    <m/>
    <m/>
    <m/>
    <m/>
    <m/>
    <s v="Net zero"/>
    <s v="Net Zero"/>
    <s v="Yes"/>
    <s v="Yes"/>
    <s v="Partial"/>
    <s v="1,2"/>
    <m/>
    <s v="N"/>
    <m/>
    <m/>
    <m/>
    <m/>
    <s v="C"/>
    <s v="Y"/>
    <s v="1,2"/>
    <s v="&quot;Long-term Targets - PTT: Achieve Carbon Neutrality by 2040 and Net Zero Emissions by 2050 for PTT‚Äôs owned_x000a_operations and PTT‚Äôs wholly owned subsidiaries&quot; (Objectives/Targets, Climate Action, PPT plc corporate website)"/>
    <n v="2050"/>
    <m/>
    <m/>
    <s v="Yes"/>
    <s v="Yes (nature-based and CCS-based removals)"/>
    <s v="No"/>
    <s v="N"/>
    <m/>
    <m/>
    <m/>
    <m/>
    <m/>
    <m/>
    <m/>
    <n v="0"/>
  </r>
  <r>
    <n v="137"/>
    <n v="200"/>
    <s v="Banco Bilbao Vizcaya Argentaria"/>
    <s v="Banks: Commercial and Savings"/>
    <x v="6"/>
    <x v="12"/>
    <x v="3"/>
    <n v="87457.600000000006"/>
    <n v="10872.7"/>
    <n v="0.254"/>
    <n v="799753.6"/>
    <n v="125916"/>
    <n v="31"/>
    <x v="1"/>
    <m/>
    <m/>
    <s v="Y"/>
    <s v="N"/>
    <s v="Commitment removed"/>
    <m/>
    <m/>
    <m/>
    <m/>
    <m/>
    <m/>
    <m/>
    <m/>
    <m/>
    <s v="Net zero"/>
    <s v="Net Zero"/>
    <s v="Yes"/>
    <s v="Yes"/>
    <s v="Not Specified"/>
    <s v="1,2"/>
    <m/>
    <s v="N"/>
    <m/>
    <m/>
    <m/>
    <m/>
    <s v="C"/>
    <s v="Y"/>
    <s v="1,2"/>
    <s v="In April 2021 BBVA announced the Net Zero 2050 commitment, which takes both direct and indirect emissions into account, including among the latter those of clients who receive financing from the bank."/>
    <n v="2050"/>
    <m/>
    <m/>
    <s v="Yes"/>
    <s v="Not Specified"/>
    <s v="No"/>
    <s v="N"/>
    <m/>
    <m/>
    <m/>
    <m/>
    <m/>
    <m/>
    <m/>
    <n v="0"/>
  </r>
  <r>
    <n v="138"/>
    <n v="93"/>
    <s v="SAIC Motor"/>
    <s v="Motor Vehicles &amp; Parts"/>
    <x v="7"/>
    <x v="1"/>
    <x v="1"/>
    <n v="87223.9"/>
    <n v="231.6"/>
    <n v="-0.88400000000000001"/>
    <n v="131128.1"/>
    <n v="134323"/>
    <n v="14"/>
    <x v="1"/>
    <m/>
    <m/>
    <s v="N"/>
    <s v="N"/>
    <m/>
    <m/>
    <m/>
    <m/>
    <m/>
    <m/>
    <m/>
    <m/>
    <m/>
    <m/>
    <s v="Other"/>
    <s v="Other Emission Reduction"/>
    <s v="Yes"/>
    <s v="Yes"/>
    <s v="No"/>
    <s v="1,2"/>
    <s v="C"/>
    <s v="Y"/>
    <s v="committed to national peak and neutral with own timeline "/>
    <n v="2050"/>
    <s v="https://www.saicmotor.com/english/download/esg/2023.pdf"/>
    <m/>
    <m/>
    <s v="N"/>
    <m/>
    <m/>
    <m/>
    <m/>
    <m/>
    <s v="Not Specified"/>
    <s v="Not Specified"/>
    <s v="No"/>
    <s v="Y"/>
    <s v="During the reporting period, SAIC Motor established ambitious emission reduction targets based on the Company's development strategy, which is striving to achieve high-quality &quot;Carbon Peaking&quot; by 2025.'_x000a_"/>
    <n v="2025"/>
    <m/>
    <m/>
    <m/>
    <m/>
    <m/>
    <n v="0"/>
  </r>
  <r>
    <n v="139"/>
    <n v="182"/>
    <s v="UBS Group"/>
    <s v="Megabanks"/>
    <x v="6"/>
    <x v="7"/>
    <x v="3"/>
    <n v="87150"/>
    <n v="5085"/>
    <n v="-0.81699999999999995"/>
    <n v="1565028"/>
    <n v="108648"/>
    <n v="31"/>
    <x v="0"/>
    <n v="2015"/>
    <n v="2025"/>
    <s v="N"/>
    <s v="N"/>
    <m/>
    <m/>
    <m/>
    <m/>
    <m/>
    <m/>
    <m/>
    <m/>
    <m/>
    <m/>
    <s v="Net zero"/>
    <s v="Net Zero"/>
    <s v="Yes"/>
    <s v="Yes"/>
    <s v="No"/>
    <s v="1,2"/>
    <m/>
    <s v="N"/>
    <m/>
    <m/>
    <m/>
    <m/>
    <s v="C"/>
    <s v="Y"/>
    <s v="1,2"/>
    <s v="Reducing our scope 1 and 2 emissions to net zero by 2035' p30_x000a_'We have replaced our original 2025 scope 1 and 2 target as disclosed in the UBS Group Sustainability Report 2023 with a new scope 1 and 2 net-zero target to be achieved by 2035 that is in line with net-zero guidelines. We aim to, at a minimum, reduce our emissions by 90% against our 2023 baseline of 46,278 metric tons of CO2e before neutralizing any residual emissions through the purchase of carbon removal credits. This target covers our scope 1 and market-based scope 2 emissions across all our global own operations.' p44"/>
    <n v="2035"/>
    <m/>
    <m/>
    <s v="Yes"/>
    <s v="No"/>
    <s v="No"/>
    <s v="N"/>
    <m/>
    <m/>
    <m/>
    <m/>
    <m/>
    <m/>
    <m/>
    <n v="0"/>
  </r>
  <r>
    <n v="140"/>
    <n v="101"/>
    <s v="E.ON"/>
    <s v="Energy"/>
    <x v="1"/>
    <x v="3"/>
    <x v="3"/>
    <n v="86643.199999999997"/>
    <n v="4900"/>
    <n v="7.7670000000000003"/>
    <n v="115304.4"/>
    <n v="76566"/>
    <n v="31"/>
    <x v="1"/>
    <m/>
    <m/>
    <s v="Y"/>
    <s v="Y"/>
    <s v="Targets set"/>
    <s v="1.5Â°C"/>
    <n v="2030"/>
    <m/>
    <m/>
    <m/>
    <m/>
    <m/>
    <m/>
    <m/>
    <s v="Climate neutral"/>
    <s v="Carbon Neutral"/>
    <s v="Yes"/>
    <s v="Yes"/>
    <s v="Yes"/>
    <s v="1,2,3"/>
    <s v="C,V"/>
    <s v="Y"/>
    <s v="E.ON has the target of achieving climate neutrality across Scope 1 and 2 emissions by 2040 and Scope 3 emissions by 2050 (On Course for Net Zero Fifth Edition, p. 13 &amp; 15)._x000a_Source: https://web.archive.org/web/20251001170848/https://www.eon.com/content/dam/eon/eon-com/eon-com-assets/documents/sustainability/en/climate-related-disclosures/EON_2025_On_course_for_net_zero.pdf"/>
    <n v="2050"/>
    <m/>
    <m/>
    <m/>
    <s v="N"/>
    <m/>
    <m/>
    <m/>
    <m/>
    <m/>
    <s v="Not Specified"/>
    <s v="Yes (unspecified)"/>
    <s v="No"/>
    <s v="N"/>
    <m/>
    <m/>
    <m/>
    <m/>
    <m/>
    <m/>
    <m/>
    <n v="0"/>
  </r>
  <r>
    <n v="141"/>
    <n v="158"/>
    <s v="People's Insurance Co. of China"/>
    <s v="Insurance: Property and Casualty (Stock)"/>
    <x v="6"/>
    <x v="1"/>
    <x v="1"/>
    <n v="86477.6"/>
    <n v="5858.2"/>
    <n v="0.85799999999999998"/>
    <n v="241985"/>
    <n v="175121"/>
    <n v="16"/>
    <x v="1"/>
    <m/>
    <m/>
    <s v="N"/>
    <s v="N"/>
    <m/>
    <m/>
    <m/>
    <m/>
    <m/>
    <m/>
    <m/>
    <m/>
    <m/>
    <m/>
    <s v="No target"/>
    <s v="No Target"/>
    <s v="Yes"/>
    <s v="Yes"/>
    <s v="Not Specified"/>
    <s v="1,2"/>
    <s v="G"/>
    <s v="N"/>
    <s v="committed to national peak and neutrality targets"/>
    <n v="2060"/>
    <s v="https://m.picc.com/home/news/wapmtjj/202206/t20220620_50364.html"/>
    <m/>
    <m/>
    <s v="N"/>
    <m/>
    <m/>
    <m/>
    <m/>
    <m/>
    <s v="Not Specified"/>
    <s v="Not Specified"/>
    <s v="No"/>
    <s v="N"/>
    <m/>
    <m/>
    <m/>
    <m/>
    <m/>
    <m/>
    <m/>
    <n v="0"/>
  </r>
  <r>
    <n v="142"/>
    <n v="113"/>
    <s v="Brookfield"/>
    <s v="Diversified Financials"/>
    <x v="6"/>
    <x v="16"/>
    <x v="0"/>
    <n v="86006"/>
    <n v="641"/>
    <n v="-0.433"/>
    <n v="490424"/>
    <n v="250000"/>
    <n v="9"/>
    <x v="1"/>
    <m/>
    <m/>
    <s v="N"/>
    <s v="N"/>
    <m/>
    <m/>
    <m/>
    <m/>
    <m/>
    <m/>
    <m/>
    <m/>
    <m/>
    <m/>
    <s v="Net zero"/>
    <s v="Net Zero"/>
    <s v="Yes"/>
    <s v="Yes"/>
    <s v="Partial"/>
    <s v="1,2"/>
    <m/>
    <s v="N"/>
    <m/>
    <m/>
    <m/>
    <m/>
    <s v="C"/>
    <s v="Y"/>
    <s v="1,2"/>
    <s v="Reach net-zero emissions by 2050 or sooner across Operationally Managed investments, helping support our investors' own net zero goals. "/>
    <n v="2050"/>
    <m/>
    <m/>
    <s v="Yes"/>
    <s v="Not Specified"/>
    <s v="No"/>
    <s v="N"/>
    <m/>
    <m/>
    <m/>
    <m/>
    <m/>
    <m/>
    <m/>
    <n v="0"/>
  </r>
  <r>
    <n v="143"/>
    <n v="117"/>
    <s v="Archer Daniels Midland"/>
    <s v="Food Production"/>
    <x v="11"/>
    <x v="0"/>
    <x v="0"/>
    <n v="85530"/>
    <n v="1800"/>
    <n v="-0.48299999999999998"/>
    <n v="53271"/>
    <n v="43213"/>
    <n v="31"/>
    <x v="1"/>
    <m/>
    <m/>
    <s v="Y"/>
    <s v="N"/>
    <s v="Commitment removed"/>
    <m/>
    <m/>
    <m/>
    <m/>
    <m/>
    <m/>
    <m/>
    <m/>
    <m/>
    <s v="Emissions reduction target"/>
    <s v="Other Emission Reduction"/>
    <s v="Yes"/>
    <s v="Yes"/>
    <s v="Yes"/>
    <s v="1,2,3"/>
    <m/>
    <s v="N"/>
    <m/>
    <m/>
    <m/>
    <m/>
    <m/>
    <s v="N"/>
    <m/>
    <m/>
    <m/>
    <m/>
    <m/>
    <s v="Not Specified"/>
    <s v="Yes (nature-based and CCS-based removals)"/>
    <s v="No"/>
    <s v="Y"/>
    <s v="(Pg. 23&amp;25)_x000a_‚Äúwe are working with the Science-based Targets Initiative (SBTi) to obtain their approval that our sustainability targets align with ambitious goals to limit the average rise of global temperatures to 1.5 degrees Celsius‚Äù_x000a_(Pg. 3)_x000a_‚ÄúIn line with our commitment to align with ambitious goals to limit the average rise of global temperatures to 1.5 degrees Celsius, we submitted our Scope 1 + 2, Scope 3, and FLAG GHG emission reduction targets to the Science-based Targets Initiative.‚Äù"/>
    <n v="2050"/>
    <m/>
    <m/>
    <m/>
    <m/>
    <m/>
    <n v="0"/>
  </r>
  <r>
    <n v="144"/>
    <n v="145"/>
    <s v="Siemens"/>
    <s v="Industrial Machinery"/>
    <x v="14"/>
    <x v="3"/>
    <x v="3"/>
    <n v="85432.8"/>
    <n v="8998.5"/>
    <n v="6.2E-2"/>
    <n v="164729.70000000001"/>
    <n v="327000"/>
    <n v="31"/>
    <x v="1"/>
    <m/>
    <m/>
    <s v="Y"/>
    <s v="Y"/>
    <s v="Targets set"/>
    <s v="1.5°C "/>
    <n v="2030"/>
    <s v="Targets set"/>
    <s v="1.5°C "/>
    <n v="2050"/>
    <s v="Y"/>
    <s v="Targets set"/>
    <n v="2050"/>
    <m/>
    <s v="Net zero"/>
    <s v="Net Zero"/>
    <s v="Yes"/>
    <s v="Yes"/>
    <s v="Yes"/>
    <s v="1,2,3"/>
    <m/>
    <s v="N"/>
    <m/>
    <m/>
    <m/>
    <m/>
    <s v="C,V"/>
    <s v="Y"/>
    <s v="1,2,3"/>
    <s v="Support the 1.5°C  target to fight global warming_x000a_ Net Zero operations by 2030, with 55% emissions reduction by 2025 and 90% by 2030 (Scope 1 + 2)_x000a_ Net zero supply chain by 2050, 20% emissions reduction by 2030 (Scope 3)"/>
    <n v="2050"/>
    <m/>
    <m/>
    <s v="Yes"/>
    <s v="Not Specified"/>
    <s v="No"/>
    <s v="N"/>
    <m/>
    <m/>
    <m/>
    <m/>
    <m/>
    <m/>
    <m/>
    <n v="0"/>
  </r>
  <r>
    <n v="145"/>
    <n v="97"/>
    <s v="Enel"/>
    <s v="Utilities"/>
    <x v="1"/>
    <x v="17"/>
    <x v="3"/>
    <n v="85375.8"/>
    <n v="7587.3"/>
    <n v="1.0409999999999999"/>
    <n v="193765.8"/>
    <n v="60359"/>
    <n v="31"/>
    <x v="1"/>
    <m/>
    <m/>
    <s v="Y"/>
    <s v="Y"/>
    <s v="Targets set"/>
    <s v="1.5Â°C"/>
    <n v="2030"/>
    <s v="Targets set"/>
    <s v="1.5Â°C"/>
    <n v="2040"/>
    <s v="Y"/>
    <s v="Targets set"/>
    <n v="2040"/>
    <m/>
    <s v="Net zero"/>
    <s v="Net Zero"/>
    <s v="Yes"/>
    <s v="Yes"/>
    <s v="Yes"/>
    <s v="1,2,3"/>
    <m/>
    <s v="N"/>
    <m/>
    <m/>
    <m/>
    <m/>
    <s v="C,V"/>
    <s v="Y"/>
    <s v="1,2,3"/>
    <s v="Enel aims to achieve zero emissions by 2040, a more ambitious target than the global 2050 goal. The company is committed to eliminating emissions across all operations, including suppliers and customers, and will exit the natural gas sector to supply only renewable electricity._x000a__x000a_Source: /web/20250630153054/https://www.enel.com/investors/sustainability/strategy-sustainable-progress/net-zero_x000a_https://web.archive.org/web/20250604213234/https://www.enel.com/content/dam/enel-com/documenti/investitori/informazioni-finanziarie/2024/annuali/en/integrated-annual-report_2024.pdf#page=96"/>
    <n v="2040"/>
    <m/>
    <m/>
    <s v="No"/>
    <s v="Yes (unspecified)"/>
    <s v="Yes"/>
    <s v="N"/>
    <m/>
    <m/>
    <m/>
    <m/>
    <m/>
    <m/>
    <m/>
    <n v="0"/>
  </r>
  <r>
    <n v="146"/>
    <n v="128"/>
    <s v="Sony"/>
    <s v="Electronics"/>
    <x v="5"/>
    <x v="4"/>
    <x v="1"/>
    <n v="84995.5"/>
    <n v="7488.7"/>
    <n v="0.115"/>
    <n v="235460.5"/>
    <n v="112300"/>
    <n v="31"/>
    <x v="0"/>
    <n v="2018"/>
    <n v="2030"/>
    <s v="Y"/>
    <s v="Y"/>
    <s v="Targets set"/>
    <s v="1.5°C "/>
    <n v="2035"/>
    <s v="Targets set"/>
    <s v="1.5°C "/>
    <n v="2040"/>
    <s v="Y"/>
    <s v="Targets set"/>
    <n v="2040"/>
    <m/>
    <s v="Net zero"/>
    <s v="Net Zero"/>
    <s v="Yes"/>
    <s v="Yes"/>
    <s v="Yes"/>
    <s v="1,2,3"/>
    <m/>
    <s v="N"/>
    <m/>
    <m/>
    <m/>
    <m/>
    <s v="C,V"/>
    <s v="Y"/>
    <s v="1,2,3"/>
    <s v="&quot;Accelerate initiatives to achieve net-zero targets across the value chain from scopes 1 to 3 by 2040 and a zero environmental footprint by 2050&quot; (Sony Sustainability Report 2024, pg. 14)._x000a__x000a_&quot;Sony‚Äôs net-zero target for 2040 was approved as the net-zero target for the Science Based Targets initiative (SBTi) in August 2022... By 2040, Sony aims to achieve net-zero emissions in all Scopes&quot; (Sony Sustainability Report 2024, pg. 24: https://www.sony.com/en/SonyInfo/csr/library/reports/SustainabilityReport2024_E.pdf)_x000a__x000a_&quot;Net zero for Scope 1+2+3, Reduce absolute emissions by 90% vs. FY2018 level - Removal of residual carbon emissions&quot; (page 104 https://www.sony.com/en/SonyInfo/csr/library/reports/SustainabilityReport2025_E.pdf)"/>
    <n v="2040"/>
    <m/>
    <m/>
    <s v="Yes"/>
    <s v="Not Specified"/>
    <s v="No"/>
    <s v="N"/>
    <m/>
    <m/>
    <m/>
    <m/>
    <m/>
    <m/>
    <m/>
    <n v="0"/>
  </r>
  <r>
    <n v="147"/>
    <n v="149"/>
    <s v="Procter &amp; Gamble"/>
    <s v="Soaps and Cosmetics"/>
    <x v="10"/>
    <x v="0"/>
    <x v="0"/>
    <n v="84039"/>
    <n v="14879"/>
    <n v="1.4999999999999999E-2"/>
    <n v="122370"/>
    <n v="108000"/>
    <n v="31"/>
    <x v="1"/>
    <m/>
    <m/>
    <s v="Y"/>
    <s v="Y"/>
    <s v="Targets set"/>
    <s v="1.5°C "/>
    <n v="2030"/>
    <m/>
    <m/>
    <m/>
    <s v="N"/>
    <s v="Commitment removed"/>
    <m/>
    <m/>
    <s v="Net zero"/>
    <s v="Net Zero"/>
    <s v="Yes"/>
    <s v="Yes"/>
    <s v="Yes"/>
    <s v="1,2,3"/>
    <m/>
    <s v="N"/>
    <m/>
    <m/>
    <m/>
    <m/>
    <s v="C,V"/>
    <s v="Y"/>
    <s v="1,2,3"/>
    <s v="&quot;In September 2021, P&amp;G set a new ambition to achieve net zero greenhouse gas (GHG) emissions across its operations and supply chain, from raw material to retailer, by 2040. P&amp;G also shared a Climate Transition Action Plan which outlines a comprehensive approach to accelerating climate action and the key challenges ahead. In addition to the details of P&amp;G‚Äôs net zero ambition, the Climate Transition Action Plan covers the entire lifecycle emissions of our products and packaging, across supply chain, operations, consumer use of our products, and product end of life. P&amp;G also issued a TCFD aligned report and responded to CDP‚Äôs Climate Survey. &quot;"/>
    <n v="2040"/>
    <m/>
    <m/>
    <s v="Yes"/>
    <s v="Yes (nature-based and CCS-based removals)"/>
    <s v="No"/>
    <s v="N"/>
    <m/>
    <m/>
    <m/>
    <m/>
    <m/>
    <m/>
    <m/>
    <n v="0"/>
  </r>
  <r>
    <n v="148"/>
    <n v="139"/>
    <s v="Lowe's"/>
    <s v="Specialty Retailers"/>
    <x v="0"/>
    <x v="0"/>
    <x v="0"/>
    <n v="83674"/>
    <n v="6957"/>
    <n v="-0.1"/>
    <n v="43102"/>
    <n v="215500"/>
    <n v="28"/>
    <x v="1"/>
    <m/>
    <m/>
    <s v="Y"/>
    <s v="N"/>
    <s v="Commitment removed"/>
    <m/>
    <m/>
    <m/>
    <m/>
    <m/>
    <s v="N"/>
    <s v="Commitment removed"/>
    <m/>
    <m/>
    <s v="Net zero"/>
    <s v="Net Zero"/>
    <s v="Yes"/>
    <s v="Yes"/>
    <s v="Yes"/>
    <s v="1,2,3"/>
    <m/>
    <s v="N"/>
    <m/>
    <m/>
    <m/>
    <m/>
    <s v="C,V"/>
    <s v="Y"/>
    <s v="1,2,3"/>
    <s v="Lowe's today announced its goal to reach net-zero emissions across the company's scope 1, 2 and 3 greenhouse gas emissions by 2050, in accordance with guidelines from the Science Based Targets initiative (SBTi), the global body enabling businesses to set emissions reduction targets in line with climate science.' "/>
    <n v="2050"/>
    <m/>
    <m/>
    <s v="Not Specified"/>
    <s v="Not Specified"/>
    <s v="No"/>
    <s v="N"/>
    <m/>
    <m/>
    <m/>
    <m/>
    <m/>
    <m/>
    <m/>
    <n v="0"/>
  </r>
  <r>
    <n v="149"/>
    <n v="150"/>
    <s v="Wuchan Zhongda Group"/>
    <s v="Trading"/>
    <x v="6"/>
    <x v="1"/>
    <x v="1"/>
    <n v="83322.600000000006"/>
    <n v="427.9"/>
    <n v="-0.16300000000000001"/>
    <n v="24095.3"/>
    <n v="26233"/>
    <n v="15"/>
    <x v="1"/>
    <m/>
    <m/>
    <s v="N"/>
    <s v="N"/>
    <m/>
    <m/>
    <m/>
    <m/>
    <m/>
    <m/>
    <m/>
    <m/>
    <m/>
    <m/>
    <s v="No target"/>
    <s v="No Target"/>
    <m/>
    <m/>
    <m/>
    <m/>
    <m/>
    <s v="N"/>
    <m/>
    <m/>
    <m/>
    <s v="no information"/>
    <m/>
    <s v="N"/>
    <m/>
    <m/>
    <m/>
    <m/>
    <m/>
    <s v="Not Specified"/>
    <m/>
    <m/>
    <s v="N"/>
    <m/>
    <m/>
    <m/>
    <m/>
    <m/>
    <m/>
    <m/>
    <n v="0"/>
  </r>
  <r>
    <n v="150"/>
    <n v="136"/>
    <s v="Nissan Motor"/>
    <s v="Motor Vehicles &amp; Parts"/>
    <x v="7"/>
    <x v="4"/>
    <x v="1"/>
    <n v="82871.100000000006"/>
    <n v="-4400.8999999999996"/>
    <n v="-2.4910000000000001"/>
    <n v="126920.1"/>
    <n v="140806"/>
    <n v="31"/>
    <x v="1"/>
    <m/>
    <m/>
    <s v="Y"/>
    <s v="Y"/>
    <s v="Targets set"/>
    <s v="Well-below 2¬∞C/Well-below 2¬∞C"/>
    <n v="2030"/>
    <m/>
    <m/>
    <m/>
    <s v="N"/>
    <s v="Commitment removed"/>
    <m/>
    <m/>
    <s v="Carbon neutral(ity)"/>
    <s v="Carbon Neutral"/>
    <s v="Yes"/>
    <s v="Yes"/>
    <s v="Partial"/>
    <s v="1,2"/>
    <s v="C"/>
    <s v="Y"/>
    <s v="In January 2021, we announced a new goal for achieving carbon neutrality in 2050, throughout the vehicle lifecycle, such as material extraction, manufacturing, vehicle use and vehicle recycling or reuse at end-of-life. Nissan considers CO2 emissions not only when the vehicle is running, but throughout the value chain, including suppliers, from the procurement of raw materials to transportation. Interim: By 2030 every all-new Nissan vehicle offering in key markets will be electrified."/>
    <n v="2050"/>
    <m/>
    <m/>
    <m/>
    <s v="N"/>
    <m/>
    <m/>
    <m/>
    <m/>
    <m/>
    <s v="Yes"/>
    <s v="No"/>
    <s v="No"/>
    <s v="N"/>
    <m/>
    <m/>
    <m/>
    <m/>
    <m/>
    <m/>
    <m/>
    <n v="0"/>
  </r>
  <r>
    <n v="151"/>
    <n v="155"/>
    <s v="Energy Transfer"/>
    <s v="Pipelines"/>
    <x v="1"/>
    <x v="0"/>
    <x v="0"/>
    <n v="82671"/>
    <n v="4814"/>
    <n v="0.223"/>
    <n v="125380"/>
    <n v="16248"/>
    <n v="12"/>
    <x v="1"/>
    <m/>
    <m/>
    <s v="N"/>
    <s v="N"/>
    <m/>
    <m/>
    <m/>
    <m/>
    <m/>
    <m/>
    <m/>
    <m/>
    <m/>
    <m/>
    <m/>
    <m/>
    <m/>
    <m/>
    <m/>
    <m/>
    <m/>
    <s v="N"/>
    <m/>
    <m/>
    <m/>
    <m/>
    <m/>
    <s v="N"/>
    <m/>
    <m/>
    <m/>
    <m/>
    <m/>
    <s v="Not Specified"/>
    <m/>
    <m/>
    <s v="N"/>
    <m/>
    <m/>
    <m/>
    <m/>
    <m/>
    <m/>
    <m/>
    <n v="0"/>
  </r>
  <r>
    <n v="152"/>
    <n v="174"/>
    <s v="Groupe BPCE"/>
    <s v="Banks: Commercial and Savings"/>
    <x v="6"/>
    <x v="10"/>
    <x v="3"/>
    <n v="81716.2"/>
    <n v="3806.6"/>
    <n v="0.25600000000000001"/>
    <n v="1640668.9"/>
    <n v="98371"/>
    <n v="16"/>
    <x v="1"/>
    <m/>
    <m/>
    <s v="N"/>
    <s v="N"/>
    <m/>
    <m/>
    <m/>
    <m/>
    <m/>
    <m/>
    <m/>
    <m/>
    <m/>
    <m/>
    <s v="Net zero"/>
    <s v="Net Zero"/>
    <s v="Yes"/>
    <s v="Yes"/>
    <s v="Yes"/>
    <s v="1,2,3"/>
    <m/>
    <s v="N"/>
    <m/>
    <m/>
    <m/>
    <m/>
    <s v="C,V"/>
    <s v="Y"/>
    <s v="1,2,3"/>
    <s v="BPCE‚Äôs Net Zero target is fully embedded in its VISION 2030 strategic plan and detailed in its public sustainability report, with sectoral decarbonization trajectories, interim targets, governance structures, and financing commitments. The target is operationalized across financing, investment, insurance portfolios, and own operations_x000a_&quot;In July 2021, Groupe BPCE joined the Net Zero Banking Alliance (NZBA), a financial initiative of the United Nations Environment Program (UNEP FI) covering more than 40% of the assets financed by banks worldwide. This alliance between banking institutions is a decisive step in the mobilization of the financial sector. In accordance with its commitment to align the trajectory of its portfolios with the objective of carbon neutrality by 2050, Groupe BPCE has published its ambitions for the eleven sectors with the highest carbon emissions&quot; - Page 62 of the report linked below_x000a_https://web.archive.org/web/20250812194304/https://www.groupebpce.com/app/uploads/2025/03/bpce-sustainability-report-2024.pdf"/>
    <n v="2050"/>
    <m/>
    <m/>
    <s v="Yes"/>
    <s v="Not Specified"/>
    <s v="No"/>
    <s v="N"/>
    <m/>
    <m/>
    <m/>
    <m/>
    <m/>
    <m/>
    <m/>
    <n v="0"/>
  </r>
  <r>
    <n v="153"/>
    <n v="188"/>
    <s v="RTX"/>
    <s v="Aerospace and Defense"/>
    <x v="15"/>
    <x v="0"/>
    <x v="0"/>
    <n v="80738"/>
    <n v="4774"/>
    <n v="0.49399999999999999"/>
    <n v="162861"/>
    <n v="186000"/>
    <n v="31"/>
    <x v="1"/>
    <m/>
    <m/>
    <s v="N"/>
    <s v="N"/>
    <m/>
    <m/>
    <m/>
    <m/>
    <m/>
    <m/>
    <m/>
    <m/>
    <m/>
    <m/>
    <s v="Emissions reduction target"/>
    <s v="Other Emission Reduction"/>
    <s v="Yes"/>
    <s v="Yes"/>
    <s v="Not Specified"/>
    <s v="1,2"/>
    <m/>
    <s v="N"/>
    <m/>
    <m/>
    <m/>
    <m/>
    <m/>
    <s v="N"/>
    <m/>
    <m/>
    <m/>
    <m/>
    <m/>
    <s v="Not Specified"/>
    <s v="Not Specified"/>
    <s v="No"/>
    <s v="Y"/>
    <s v="By 2050 we aspire to...Partner to achieve industrywide net-zero carbon emissions in civil aviation. To support the industry‚Äôs goals, we aim to directly address 30% of air transport carbon dioxide (CO2) emissions through the engines, aircraft systems and services in our 2050 civil fleet, relative to 2015 technology levels and the associated emissions baseline.' [emissions reduction target is a part of the industry net zero target, but it doesn't seem like Raytheon Technologies themselves will achieve net zero individually].  (p. 5, 2022 ESG report)"/>
    <n v="2050"/>
    <m/>
    <m/>
    <m/>
    <m/>
    <m/>
    <n v="0"/>
  </r>
  <r>
    <n v="154"/>
    <n v="152"/>
    <s v="Albertsons"/>
    <s v="Food &amp; Drug Stores"/>
    <x v="0"/>
    <x v="0"/>
    <x v="0"/>
    <n v="80390.899999999994"/>
    <n v="958.6"/>
    <n v="-0.26"/>
    <n v="26755.7"/>
    <n v="196650"/>
    <n v="21"/>
    <x v="1"/>
    <m/>
    <m/>
    <s v="Y"/>
    <s v="Y"/>
    <s v="Targets set"/>
    <s v="1.5°C "/>
    <n v="2030"/>
    <m/>
    <m/>
    <m/>
    <m/>
    <m/>
    <m/>
    <m/>
    <m/>
    <m/>
    <m/>
    <m/>
    <m/>
    <m/>
    <m/>
    <s v="N"/>
    <m/>
    <m/>
    <s v="https://www.albertsonsmediacollective.com/pr-details/2022/Albertsons-Companies-Announces-ESG-Goals-and-Long-Term-Strategies-to-Support-a-More-Sustainable-Future/default.aspx"/>
    <m/>
    <s v="C"/>
    <s v="Y"/>
    <s v="1,2"/>
    <s v="Achieve Net Zero emissions in company operations by 2040."/>
    <n v="2040"/>
    <s v="https://www.albertsonsmediacollective.com/pr-details/2022/Albertsons-Companies-Announces-ESG-Goals-and-Long-Term-Strategies-to-Support-a-More-Sustainable-Future/default.aspx"/>
    <m/>
    <s v="Not Specified"/>
    <m/>
    <m/>
    <s v="N"/>
    <m/>
    <m/>
    <m/>
    <m/>
    <m/>
    <m/>
    <m/>
    <n v="0"/>
  </r>
  <r>
    <n v="155"/>
    <n v="185"/>
    <s v="Zhejiang Geely Holding Group"/>
    <s v="Motor Vehicles &amp; Parts"/>
    <x v="7"/>
    <x v="1"/>
    <x v="1"/>
    <n v="79890.600000000006"/>
    <n v="835.1"/>
    <n v="2.8000000000000001E-2"/>
    <n v="99153.2"/>
    <n v="142465"/>
    <n v="14"/>
    <x v="1"/>
    <m/>
    <m/>
    <s v="Y"/>
    <s v="N"/>
    <s v="Commitment removed"/>
    <m/>
    <m/>
    <m/>
    <m/>
    <m/>
    <s v="N"/>
    <s v="Commitment removed"/>
    <m/>
    <m/>
    <s v="Carbon neutral(ity)"/>
    <s v="Carbon Neutral"/>
    <s v="Not Specified"/>
    <s v="Not Specified"/>
    <s v="Not Specified"/>
    <m/>
    <m/>
    <s v="Y"/>
    <s v="&quot;Facing the historic opportunity of the global energy transition, Geely Holding remains firmly committed to its strategic goal of achieving full-chain carbon neutrality by 2045.&quot; (Eric Shufu Li, Geely Holding Group 2024 Sustainability Report p5 'Chairman's Message')"/>
    <n v="2045"/>
    <m/>
    <m/>
    <m/>
    <s v="N"/>
    <m/>
    <m/>
    <m/>
    <m/>
    <m/>
    <s v="Not Specified"/>
    <s v="Not Specified"/>
    <s v="No"/>
    <s v="N"/>
    <m/>
    <m/>
    <m/>
    <m/>
    <m/>
    <m/>
    <m/>
    <n v="0"/>
  </r>
  <r>
    <n v="156"/>
    <n v="130"/>
    <s v="Engie"/>
    <s v="Energy"/>
    <x v="1"/>
    <x v="10"/>
    <x v="3"/>
    <n v="79822.7"/>
    <n v="4440.3999999999996"/>
    <n v="0.86"/>
    <n v="196256"/>
    <n v="94017"/>
    <n v="30"/>
    <x v="1"/>
    <m/>
    <m/>
    <s v="Y"/>
    <s v="Y"/>
    <s v="Targets set"/>
    <s v="Well-below 2¬∞C"/>
    <n v="2030"/>
    <m/>
    <m/>
    <m/>
    <m/>
    <m/>
    <m/>
    <m/>
    <s v="Net zero"/>
    <s v="Net Zero"/>
    <s v="Yes"/>
    <s v="Yes"/>
    <s v="Yes"/>
    <s v="1,2,3"/>
    <m/>
    <s v="N"/>
    <m/>
    <m/>
    <m/>
    <m/>
    <s v="C,V"/>
    <s v="Y"/>
    <s v="1,2,3"/>
    <s v="ENGIE has set a goal of reaching Net Zero Carbon (1) throughout its entire value chain (scope 1, 2 and 3) by 2045, following a well-below 2¬∞C trajectory certified by the Science Based Target initiative (SBTi) in February 2023._x000a_*aiming for at least a 90% absolute reduction in greenhouse gas emissions from 2017 levels ( source - https://web.archive.org/web/20250824130356/https://www.engie.com/sites/default/files/assets/documents/2025-06/ENGIE_Brochure_Climat_2024-1906.pdf)_x000a_"/>
    <n v="2045"/>
    <m/>
    <m/>
    <s v="Yes"/>
    <s v="Yes (unspecified)"/>
    <s v="No"/>
    <s v="N"/>
    <m/>
    <m/>
    <m/>
    <m/>
    <m/>
    <m/>
    <m/>
    <n v="0"/>
  </r>
  <r>
    <n v="157"/>
    <n v="156"/>
    <s v="U.S. Postal Service"/>
    <s v="Mail, Package, and Freight Delivery"/>
    <x v="12"/>
    <x v="0"/>
    <x v="0"/>
    <n v="79547"/>
    <n v="-9520"/>
    <n v="0"/>
    <n v="45567"/>
    <n v="586700"/>
    <n v="31"/>
    <x v="1"/>
    <m/>
    <m/>
    <s v="N"/>
    <s v="N"/>
    <m/>
    <m/>
    <m/>
    <m/>
    <m/>
    <m/>
    <m/>
    <m/>
    <m/>
    <m/>
    <m/>
    <m/>
    <m/>
    <m/>
    <m/>
    <m/>
    <m/>
    <s v="N"/>
    <m/>
    <m/>
    <m/>
    <m/>
    <m/>
    <s v="N"/>
    <m/>
    <m/>
    <m/>
    <m/>
    <m/>
    <s v="Not Specified"/>
    <m/>
    <m/>
    <s v="Y"/>
    <s v="Reduce Scope 1 and 2 emission by 40%. Reduce Scope 3 emissions by 20%"/>
    <n v="2030"/>
    <s v="Climate action - Sustainability - What we do - About.usps.com"/>
    <m/>
    <m/>
    <m/>
    <m/>
    <n v="0"/>
  </r>
  <r>
    <n v="158"/>
    <n v="163"/>
    <s v="Sysco"/>
    <s v="Wholesalers: Food and Grocery"/>
    <x v="11"/>
    <x v="0"/>
    <x v="0"/>
    <n v="78844"/>
    <n v="1955"/>
    <n v="0.104"/>
    <n v="24917"/>
    <n v="76000"/>
    <n v="31"/>
    <x v="1"/>
    <m/>
    <m/>
    <s v="Y"/>
    <s v="Y"/>
    <s v="Targets set"/>
    <s v="Well-below 2¬∞C"/>
    <n v="2030"/>
    <m/>
    <m/>
    <m/>
    <m/>
    <m/>
    <m/>
    <m/>
    <s v="Emissions reduction target"/>
    <s v="Other Emission Reduction"/>
    <s v="Yes"/>
    <s v="Yes"/>
    <s v="Yes"/>
    <s v="1,2,3"/>
    <m/>
    <s v="N"/>
    <m/>
    <m/>
    <m/>
    <m/>
    <m/>
    <s v="N"/>
    <m/>
    <m/>
    <m/>
    <m/>
    <m/>
    <s v="Yes"/>
    <s v="Yes (nature-based removals e.g. Forestation, soil carbon enhancement)"/>
    <s v="No"/>
    <s v="Y"/>
    <s v="Our current sustainability goals include to reduce our Scope 1 &amp; 2 emissions by 27.5% by 2030 and strongly encourage suppliers representing 67% of Scope 3 emissions (focusing on purchased goods and services and upstream transportation suppliers) to set science-based targets by 2026.(p11) _x000a_https://investors.sysco.com/~/media/Files/S/Sysco-IR/documents/annual-reports/Sysco_2024-Annual-Report_Web.pd_x000a__x000a_"/>
    <n v="2030"/>
    <m/>
    <m/>
    <m/>
    <m/>
    <m/>
    <n v="0"/>
  </r>
  <r>
    <n v="159"/>
    <n v="162"/>
    <s v="Kia"/>
    <s v="Motor Vehicles &amp; Parts"/>
    <x v="7"/>
    <x v="8"/>
    <x v="1"/>
    <n v="78795"/>
    <n v="7166.8"/>
    <n v="6.7000000000000004E-2"/>
    <n v="62803.6"/>
    <n v="35741"/>
    <n v="14"/>
    <x v="0"/>
    <n v="2022"/>
    <n v="2040"/>
    <s v="Y"/>
    <s v="Y"/>
    <s v="Committed"/>
    <m/>
    <n v="2030"/>
    <m/>
    <m/>
    <m/>
    <m/>
    <m/>
    <m/>
    <m/>
    <s v="Climate neutral"/>
    <s v="Carbon Neutral"/>
    <s v="Yes"/>
    <s v="Yes"/>
    <s v="Not Specified"/>
    <s v="1,2"/>
    <s v="C"/>
    <s v="Y"/>
    <s v="Kia aims to provide inspiring movement while reducing negative impacts on nature caused by movement._x000d__x000a_In November 2021, Kia officially declared to achieve carbon neutrality by 2045. To this end, Kia plans to reduce_x000d__x000a_its carbon emissions by 97% compared to 2019 by 2045 and seek ways to offset the remaining amount, making_x000d__x000a_net emissions &quot;zero&quot; at all stages. This will be promoted with the goal of achieving the 3Ss: Sustainable Energy,_x000d__x000a_Sustainable Mobility, and Sustainable Planet (Pg. 15)."/>
    <n v="2045"/>
    <m/>
    <m/>
    <m/>
    <s v="N"/>
    <m/>
    <m/>
    <m/>
    <m/>
    <m/>
    <s v="Not Specified"/>
    <s v="Not Specified"/>
    <s v="No"/>
    <s v="N"/>
    <m/>
    <m/>
    <m/>
    <m/>
    <m/>
    <m/>
    <m/>
    <n v="0"/>
  </r>
  <r>
    <n v="160"/>
    <n v="166"/>
    <s v="Vinci"/>
    <s v="Engineering, Construction"/>
    <x v="8"/>
    <x v="10"/>
    <x v="3"/>
    <n v="78692.600000000006"/>
    <n v="5259"/>
    <n v="3.5000000000000003E-2"/>
    <n v="134076.4"/>
    <n v="284526"/>
    <n v="25"/>
    <x v="1"/>
    <m/>
    <m/>
    <s v="Y"/>
    <s v="Y"/>
    <s v="Targets set"/>
    <s v="Well-below 2Â°C"/>
    <n v="2030"/>
    <m/>
    <m/>
    <m/>
    <m/>
    <m/>
    <m/>
    <m/>
    <s v="Net zero"/>
    <s v="Net Zero"/>
    <s v="Yes"/>
    <s v="Yes"/>
    <s v="Partial"/>
    <s v="1,2"/>
    <m/>
    <s v="N"/>
    <m/>
    <m/>
    <m/>
    <m/>
    <s v="C"/>
    <s v="Y"/>
    <s v="1,2"/>
    <s v="2050 AMBITION NET ZERO GREENHOUSE GAS EMISSIONS' (p1, 2024)"/>
    <n v="2050"/>
    <m/>
    <m/>
    <s v="Yes"/>
    <s v="Not Specified"/>
    <s v="No"/>
    <s v="N"/>
    <m/>
    <m/>
    <m/>
    <m/>
    <m/>
    <m/>
    <m/>
    <n v="0"/>
  </r>
  <r>
    <n v="161"/>
    <n v="171"/>
    <s v="Shenghong Holding Group"/>
    <s v="Chemicals"/>
    <x v="13"/>
    <x v="1"/>
    <x v="1"/>
    <n v="78611.7"/>
    <n v="401.4"/>
    <n v="-0.26800000000000002"/>
    <n v="34109.5"/>
    <n v="59553"/>
    <n v="6"/>
    <x v="1"/>
    <m/>
    <m/>
    <s v="N"/>
    <s v="N"/>
    <m/>
    <m/>
    <m/>
    <m/>
    <m/>
    <m/>
    <m/>
    <m/>
    <m/>
    <m/>
    <m/>
    <m/>
    <m/>
    <m/>
    <m/>
    <m/>
    <m/>
    <s v="N"/>
    <m/>
    <m/>
    <m/>
    <m/>
    <m/>
    <s v="N"/>
    <m/>
    <m/>
    <m/>
    <m/>
    <m/>
    <s v="Not Specified"/>
    <m/>
    <m/>
    <s v="N"/>
    <m/>
    <m/>
    <m/>
    <m/>
    <m/>
    <m/>
    <m/>
    <n v="0"/>
  </r>
  <r>
    <n v="162"/>
    <n v="151"/>
    <s v="Seven &amp; I Holdings"/>
    <s v="Food &amp; Drug Stores"/>
    <x v="0"/>
    <x v="4"/>
    <x v="1"/>
    <n v="78509.399999999994"/>
    <n v="1134.9000000000001"/>
    <n v="-0.27700000000000002"/>
    <n v="75569.899999999994"/>
    <n v="107436"/>
    <n v="20"/>
    <x v="0"/>
    <n v="2020"/>
    <n v="2050"/>
    <s v="Y"/>
    <s v="N"/>
    <s v="Commitment removed"/>
    <m/>
    <m/>
    <m/>
    <m/>
    <m/>
    <m/>
    <m/>
    <m/>
    <m/>
    <s v="Net zero"/>
    <s v="Net Zero"/>
    <s v="Yes"/>
    <s v="Yes"/>
    <s v="Yes"/>
    <s v="1,2,3"/>
    <m/>
    <s v="N"/>
    <m/>
    <m/>
    <m/>
    <m/>
    <s v="C,V"/>
    <s v="Y"/>
    <s v="1,2,3"/>
    <s v="&quot;Reduce emissions from group store operations to net-zero by 2050&quot;. (Pg. 5)"/>
    <n v="2050"/>
    <m/>
    <m/>
    <s v="Not Specified"/>
    <s v="Not Specified"/>
    <s v="No"/>
    <s v="N"/>
    <m/>
    <m/>
    <m/>
    <m/>
    <m/>
    <m/>
    <m/>
    <n v="0"/>
  </r>
  <r>
    <n v="163"/>
    <n v="178"/>
    <s v="State Bank of India"/>
    <s v="Banks: Commercial and Savings"/>
    <x v="6"/>
    <x v="14"/>
    <x v="1"/>
    <n v="78472.399999999994"/>
    <n v="9175.4"/>
    <n v="0.13200000000000001"/>
    <n v="856121.1"/>
    <n v="236226"/>
    <n v="20"/>
    <x v="1"/>
    <m/>
    <m/>
    <s v="N"/>
    <s v="N"/>
    <m/>
    <m/>
    <m/>
    <m/>
    <m/>
    <m/>
    <m/>
    <m/>
    <m/>
    <m/>
    <s v="Carbon neutral(ity)"/>
    <s v="Carbon Neutral"/>
    <s v="Yes"/>
    <s v="Yes"/>
    <s v="Not Specified"/>
    <s v="1,2"/>
    <s v="C"/>
    <s v="Y"/>
    <m/>
    <n v="2030"/>
    <m/>
    <m/>
    <m/>
    <s v="N"/>
    <m/>
    <m/>
    <m/>
    <m/>
    <m/>
    <s v="Not Specified"/>
    <s v="Not Specified"/>
    <s v="No"/>
    <s v="N"/>
    <m/>
    <m/>
    <m/>
    <m/>
    <m/>
    <m/>
    <m/>
    <n v="0"/>
  </r>
  <r>
    <n v="164"/>
    <n v="129"/>
    <s v="China FAW Group"/>
    <s v="Motor Vehicles &amp; Parts"/>
    <x v="7"/>
    <x v="1"/>
    <x v="1"/>
    <n v="77736.800000000003"/>
    <n v="835.9"/>
    <n v="-0.70799999999999996"/>
    <n v="89346.5"/>
    <n v="121737"/>
    <n v="21"/>
    <x v="1"/>
    <m/>
    <m/>
    <s v="N"/>
    <s v="N"/>
    <m/>
    <m/>
    <m/>
    <m/>
    <m/>
    <m/>
    <m/>
    <m/>
    <m/>
    <m/>
    <m/>
    <m/>
    <m/>
    <m/>
    <m/>
    <m/>
    <s v="G"/>
    <s v="N"/>
    <m/>
    <n v="2060"/>
    <m/>
    <m/>
    <m/>
    <s v="N"/>
    <m/>
    <m/>
    <m/>
    <m/>
    <m/>
    <s v="Not Specified"/>
    <m/>
    <m/>
    <s v="N"/>
    <m/>
    <m/>
    <m/>
    <m/>
    <m/>
    <m/>
    <m/>
    <n v="0"/>
  </r>
  <r>
    <n v="165"/>
    <n v="157"/>
    <s v="Jiangxi Copper"/>
    <s v="Metals"/>
    <x v="2"/>
    <x v="1"/>
    <x v="1"/>
    <n v="77667.600000000006"/>
    <n v="364.1"/>
    <n v="-1.9E-2"/>
    <n v="34230"/>
    <n v="32863"/>
    <n v="13"/>
    <x v="1"/>
    <m/>
    <m/>
    <s v="N"/>
    <s v="N"/>
    <m/>
    <m/>
    <m/>
    <m/>
    <m/>
    <m/>
    <m/>
    <m/>
    <m/>
    <m/>
    <s v="Carbon neutral(ity)"/>
    <s v="Carbon Neutral"/>
    <s v="Not Specified"/>
    <s v="Not Specified"/>
    <s v="Not Specified"/>
    <m/>
    <m/>
    <s v="Y"/>
    <s v="carbon peaking in 2030 , carbon neutrality in 2060"/>
    <n v="2060"/>
    <m/>
    <m/>
    <m/>
    <s v="N"/>
    <m/>
    <m/>
    <m/>
    <m/>
    <m/>
    <s v="Not Specified"/>
    <s v="Yes (nature-based removals e.g. Forestation, soil carbon enhancement)"/>
    <s v="No"/>
    <s v="N"/>
    <m/>
    <m/>
    <m/>
    <m/>
    <m/>
    <m/>
    <m/>
    <n v="0"/>
  </r>
  <r>
    <n v="166"/>
    <n v="175"/>
    <s v="Shandong Weiqiao Pioneering Group"/>
    <s v="Textiles"/>
    <x v="10"/>
    <x v="1"/>
    <x v="1"/>
    <n v="77626.2"/>
    <n v="2013.8"/>
    <n v="0.68899999999999995"/>
    <n v="41794.800000000003"/>
    <n v="103046"/>
    <n v="14"/>
    <x v="1"/>
    <m/>
    <m/>
    <s v="N"/>
    <s v="N"/>
    <m/>
    <m/>
    <m/>
    <m/>
    <m/>
    <m/>
    <m/>
    <m/>
    <m/>
    <m/>
    <s v="Carbon neutral(ity)"/>
    <s v="Carbon Neutral"/>
    <s v="Yes"/>
    <s v="Yes"/>
    <s v="No"/>
    <s v="1,2"/>
    <s v="C"/>
    <s v="Y"/>
    <s v="In their sustainability report they state this: &quot;In our effort to achieve the goal of carbon neutrality, the Group expedited the implementation of the strategic plan of ‚ÄúCarbon Peak and Carbon Neutrality‚Äù. Through cooperation with the Office for Social Responsibility of China National Textile And Apparel Council, Weiqiao Textile participated in the Climate Stewardship 2030 Initiative initiated by China National Textile And Apparel Council and released its goals of ‚ÄúCarbon Peak and Carbon Neutrality‚Äù, aiming to achieve carbon peak by 2023 and carbon neutrality for its operation by 2049.&quot; But no other information was found. "/>
    <n v="2049"/>
    <m/>
    <m/>
    <m/>
    <s v="N"/>
    <m/>
    <m/>
    <m/>
    <m/>
    <m/>
    <s v="Not Specified"/>
    <s v="Not Specified"/>
    <s v="No"/>
    <s v="N"/>
    <m/>
    <m/>
    <m/>
    <m/>
    <m/>
    <m/>
    <m/>
    <n v="0"/>
  </r>
  <r>
    <n v="167"/>
    <n v="176"/>
    <s v="JBS"/>
    <s v="Food Production"/>
    <x v="11"/>
    <x v="11"/>
    <x v="3"/>
    <n v="77182.600000000006"/>
    <n v="1766.9"/>
    <n v="0"/>
    <n v="40685.4"/>
    <n v="281974"/>
    <n v="16"/>
    <x v="1"/>
    <m/>
    <m/>
    <s v="Y"/>
    <s v="N"/>
    <s v="Commitment removed"/>
    <m/>
    <m/>
    <m/>
    <m/>
    <m/>
    <s v="N"/>
    <s v="Commitment removed"/>
    <m/>
    <m/>
    <s v="Net zero"/>
    <s v="Net Zero"/>
    <s v="Yes"/>
    <s v="Yes"/>
    <s v="Yes"/>
    <s v="1,2,3"/>
    <m/>
    <s v="N"/>
    <m/>
    <m/>
    <m/>
    <m/>
    <s v="C,V"/>
    <s v="Y"/>
    <s v="1,2,3"/>
    <s v="&quot;Achieve net-zero greenhouse gas (GHG) emissions by 2040&quot;  (JBS sustainability report 2023, p. 29) _x000a_&quot;Reach 100% renewable electricity across our operations by 2040&quot; (JBS sustainability report 2022, p. 39) (no update in 2023 sustainability report)_x000a__x000a_(JBS does not specify what share of its 2040 net-zero target will be based on emission reductions and what share will rely on offsetting.)_x000a__x000a_See also JBS (2025) Our Approach to Net Zero, JBS. Available at: https://web.archive.org/web/20250620083943/https://jbsfoodsgroup.com/our-purpose/net-zero_x000a__x000a_'We strive to achieve our goal to reduce the intensity of scope 3 emissions'"/>
    <n v="2040"/>
    <m/>
    <m/>
    <s v="Not Specified"/>
    <s v="Yes (unspecified)"/>
    <s v="No"/>
    <s v="N"/>
    <m/>
    <m/>
    <m/>
    <m/>
    <m/>
    <m/>
    <m/>
    <n v="0"/>
  </r>
  <r>
    <n v="168"/>
    <n v="154"/>
    <s v="Bank of Communications"/>
    <s v="Banks: Commercial and Savings"/>
    <x v="6"/>
    <x v="1"/>
    <x v="1"/>
    <n v="75834.2"/>
    <n v="13006.8"/>
    <n v="-7.0000000000000001E-3"/>
    <n v="2041389.9"/>
    <n v="95746"/>
    <n v="17"/>
    <x v="1"/>
    <m/>
    <m/>
    <s v="N"/>
    <s v="N"/>
    <m/>
    <m/>
    <m/>
    <m/>
    <m/>
    <m/>
    <m/>
    <m/>
    <m/>
    <m/>
    <s v="Emissions reduction target"/>
    <s v="Other Emission Reduction"/>
    <s v="Not Specified"/>
    <s v="Not Specified"/>
    <s v="Not Specified"/>
    <m/>
    <m/>
    <s v="N"/>
    <m/>
    <m/>
    <m/>
    <m/>
    <m/>
    <s v="N"/>
    <m/>
    <m/>
    <m/>
    <m/>
    <m/>
    <s v="Not Specified"/>
    <s v="Not Specified"/>
    <s v="No"/>
    <s v="Y"/>
    <s v="30% reduction in greenhouse gas emissions in 2025 compared to 2021' (p. 62)"/>
    <n v="2025"/>
    <m/>
    <m/>
    <m/>
    <m/>
    <m/>
    <n v="0"/>
  </r>
  <r>
    <n v="169"/>
    <n v="218"/>
    <s v="Progressive"/>
    <s v="Insurance: Property and Casualty"/>
    <x v="6"/>
    <x v="0"/>
    <x v="0"/>
    <n v="75372"/>
    <n v="8480"/>
    <n v="1.173"/>
    <n v="105745"/>
    <n v="66308"/>
    <n v="12"/>
    <x v="1"/>
    <m/>
    <m/>
    <s v="N"/>
    <s v="N"/>
    <m/>
    <m/>
    <m/>
    <m/>
    <m/>
    <m/>
    <m/>
    <m/>
    <m/>
    <m/>
    <s v="Carbon neutral(ity)"/>
    <s v="Carbon Neutral"/>
    <s v="Yes"/>
    <s v="Yes"/>
    <s v="No"/>
    <s v="1,2"/>
    <s v="C"/>
    <s v="Y"/>
    <s v="Our ultimate goal [is to become] carbon neutral (in Scope 1 and 2 emissions) by 2025, with a goal of becoming net-zero in the following decade."/>
    <n v="2025"/>
    <m/>
    <m/>
    <m/>
    <s v="N"/>
    <m/>
    <m/>
    <m/>
    <m/>
    <m/>
    <s v="Not Specified"/>
    <s v="Not Specified"/>
    <s v="No"/>
    <s v="N"/>
    <m/>
    <m/>
    <m/>
    <m/>
    <m/>
    <m/>
    <m/>
    <n v="0"/>
  </r>
  <r>
    <n v="170"/>
    <n v="161"/>
    <s v="Pacific Construction Group"/>
    <s v="Engineering &amp; Construction"/>
    <x v="8"/>
    <x v="1"/>
    <x v="1"/>
    <n v="75359.8"/>
    <n v="4897.5"/>
    <n v="-2.7E-2"/>
    <n v="63162.2"/>
    <n v="265245"/>
    <n v="12"/>
    <x v="1"/>
    <m/>
    <m/>
    <s v="N"/>
    <s v="N"/>
    <m/>
    <m/>
    <m/>
    <m/>
    <m/>
    <m/>
    <m/>
    <m/>
    <m/>
    <m/>
    <s v="Net zero"/>
    <s v="Net Zero"/>
    <s v="Yes"/>
    <s v="Yes"/>
    <s v="No"/>
    <s v="1,2"/>
    <m/>
    <s v="N"/>
    <m/>
    <m/>
    <m/>
    <m/>
    <s v="C"/>
    <s v="Y"/>
    <s v="1,2"/>
    <s v="&quot;CO2 emission reduction (Scope 1,2) 2050 targets Net Zero&quot; (p. 18) "/>
    <n v="2050"/>
    <m/>
    <m/>
    <s v="Yes"/>
    <s v="Not Specified"/>
    <s v="No"/>
    <s v="N"/>
    <m/>
    <m/>
    <m/>
    <m/>
    <m/>
    <m/>
    <m/>
    <n v="0"/>
  </r>
  <r>
    <n v="171"/>
    <n v="165"/>
    <s v="Pertamina"/>
    <s v="Petroleum Refining"/>
    <x v="3"/>
    <x v="21"/>
    <x v="1"/>
    <n v="75327"/>
    <n v="3125.9"/>
    <n v="-0.29599999999999999"/>
    <n v="89850.3"/>
    <n v="43998"/>
    <n v="12"/>
    <x v="1"/>
    <m/>
    <m/>
    <s v="N"/>
    <s v="N"/>
    <m/>
    <m/>
    <m/>
    <m/>
    <m/>
    <m/>
    <m/>
    <m/>
    <m/>
    <m/>
    <m/>
    <m/>
    <s v="Yes"/>
    <s v="Yes"/>
    <s v="Partial"/>
    <s v="1,2"/>
    <m/>
    <s v="N"/>
    <m/>
    <m/>
    <m/>
    <m/>
    <s v="C"/>
    <s v="Y"/>
    <s v="1,2"/>
    <m/>
    <n v="2060"/>
    <m/>
    <m/>
    <s v="Not Specified"/>
    <m/>
    <m/>
    <s v="N"/>
    <m/>
    <n v="2060"/>
    <s v="Aspiration: Scope 1 &amp; 2: Net Zero Emission by 2060 (or earlier)"/>
    <s v="Aspiration: Scope 1 &amp; 2: Net Zero Emission by 2060 (or earlier"/>
    <m/>
    <m/>
    <m/>
    <n v="0"/>
  </r>
  <r>
    <n v="172"/>
    <n v="79"/>
    <s v="Uniper"/>
    <s v="Energy"/>
    <x v="1"/>
    <x v="3"/>
    <x v="3"/>
    <n v="75306.600000000006"/>
    <n v="321.2"/>
    <n v="-0.95299999999999996"/>
    <n v="39851.9"/>
    <n v="7464"/>
    <n v="7"/>
    <x v="1"/>
    <m/>
    <m/>
    <s v="N"/>
    <s v="N"/>
    <m/>
    <m/>
    <m/>
    <m/>
    <m/>
    <m/>
    <m/>
    <m/>
    <m/>
    <m/>
    <m/>
    <m/>
    <s v="Yes"/>
    <s v="Yes"/>
    <s v="Partial"/>
    <s v="1,2"/>
    <s v="C,V"/>
    <s v="Y"/>
    <s v="Uniper aims for climate neutrality by 2040 Uniper’s decarbonization strategy aims to steer the energy transition by providing a secure sup_x0002_ply of low-carbon energy. As part of the new strategy Uniper presented updated climate tar_x0002_gets in 2023. The Uniper Group intends to reduce its Scope 1 and 2 emissions by at least 55% by 2030 (compared with 2019) and to achieve cli_x0002_mate neutrality in these categories by 2035. We aim to be climate-neutral Group-wide by 2040 – ten years earlier than previously planned."/>
    <n v="2045"/>
    <s v="https://www.uniper.energy/sites/default/files/2024-04/2023%20Sustainability%20Report%20EN.pdf"/>
    <s v="neutral.G, climate neutral 2045 "/>
    <m/>
    <s v="N"/>
    <m/>
    <m/>
    <m/>
    <m/>
    <m/>
    <s v="Yes"/>
    <m/>
    <m/>
    <s v="N"/>
    <m/>
    <m/>
    <m/>
    <m/>
    <m/>
    <m/>
    <m/>
    <n v="0"/>
  </r>
  <r>
    <n v="173"/>
    <n v="146"/>
    <s v="Japan Post Holdings"/>
    <s v="Insurance: Life, Health (stock)"/>
    <x v="6"/>
    <x v="4"/>
    <x v="1"/>
    <n v="75230"/>
    <n v="2430.8000000000002"/>
    <n v="0.308"/>
    <n v="1982451.5"/>
    <n v="218718"/>
    <n v="29"/>
    <x v="1"/>
    <m/>
    <m/>
    <s v="Y"/>
    <s v="Y"/>
    <s v="Committed"/>
    <m/>
    <n v="2030"/>
    <m/>
    <m/>
    <m/>
    <m/>
    <m/>
    <m/>
    <m/>
    <s v="Carbon neutral(ity)"/>
    <s v="Carbon Neutral"/>
    <s v="Yes"/>
    <s v="Yes"/>
    <s v="No"/>
    <s v="1,2"/>
    <s v="C"/>
    <s v="Y"/>
    <s v="&quot;We are promoting climate change initiatives including GHG emission reductions, having the ultra-long-term target of achieving carbon neutrality by 2050 and the medium-term target for FY2030 as a milestone.&quot;"/>
    <n v="2050"/>
    <m/>
    <m/>
    <m/>
    <s v="N"/>
    <m/>
    <m/>
    <m/>
    <m/>
    <m/>
    <s v="Not Specified"/>
    <s v="Not Specified"/>
    <s v="No"/>
    <s v="N"/>
    <m/>
    <m/>
    <m/>
    <m/>
    <m/>
    <m/>
    <m/>
    <n v="0"/>
  </r>
  <r>
    <n v="174"/>
    <n v="183"/>
    <s v="Airbus"/>
    <s v="Aerospace and Defense"/>
    <x v="15"/>
    <x v="11"/>
    <x v="3"/>
    <n v="74867.5"/>
    <n v="4576.6000000000004"/>
    <n v="0.11700000000000001"/>
    <n v="133788.6"/>
    <n v="156921"/>
    <n v="31"/>
    <x v="1"/>
    <m/>
    <m/>
    <s v="Y"/>
    <s v="Y"/>
    <s v="Targets set"/>
    <s v="1.5°C "/>
    <n v="2035"/>
    <m/>
    <m/>
    <m/>
    <m/>
    <m/>
    <m/>
    <m/>
    <s v="Emissions reduction target"/>
    <s v="Other Emission Reduction"/>
    <s v="Yes"/>
    <s v="Yes"/>
    <s v="No"/>
    <s v="1,2"/>
    <m/>
    <s v="N"/>
    <m/>
    <m/>
    <m/>
    <m/>
    <m/>
    <s v="N"/>
    <m/>
    <m/>
    <m/>
    <m/>
    <m/>
    <s v="Yes"/>
    <s v="Not Specified"/>
    <s v="No"/>
    <s v="Y"/>
    <s v="-63%(2) in line with 1.5°C  pathway ‚Äúnet zero Scope 1&amp;2‚Äù by 2030'  (p61)"/>
    <n v="2030"/>
    <m/>
    <m/>
    <m/>
    <m/>
    <m/>
    <n v="0"/>
  </r>
  <r>
    <n v="175"/>
    <n v="195"/>
    <s v="American Express"/>
    <s v="Consumer Credit Card and Related Services"/>
    <x v="6"/>
    <x v="0"/>
    <x v="0"/>
    <n v="74201"/>
    <n v="10129"/>
    <n v="0.21"/>
    <n v="271461"/>
    <n v="75100"/>
    <n v="31"/>
    <x v="0"/>
    <n v="2020"/>
    <n v="2025"/>
    <s v="Y"/>
    <s v="Y"/>
    <s v="Targets set"/>
    <s v="1.5°C "/>
    <n v="2033"/>
    <s v="Targets set"/>
    <s v="1.5°C "/>
    <n v="2050"/>
    <s v="Y"/>
    <s v="Targets set"/>
    <n v="2050"/>
    <m/>
    <s v="Net zero"/>
    <s v="Net Zero"/>
    <s v="Yes"/>
    <s v="Yes"/>
    <s v="Partial"/>
    <s v="1,2"/>
    <m/>
    <s v="N"/>
    <m/>
    <m/>
    <m/>
    <s v="achieved"/>
    <s v="C"/>
    <s v="Y"/>
    <s v="1,2"/>
    <s v="‚ÄúCommitted to net-zero emissions by 2035 in alignment with the SBTi‚Äù (2021-2022 ESG Report, P.40)"/>
    <n v="2035"/>
    <m/>
    <m/>
    <s v="Yes"/>
    <s v="Not Specified"/>
    <s v="No"/>
    <s v="N"/>
    <m/>
    <m/>
    <m/>
    <m/>
    <m/>
    <m/>
    <m/>
    <n v="0"/>
  </r>
  <r>
    <n v="176"/>
    <n v="132"/>
    <s v="Orlen"/>
    <s v="Petroleum Refining"/>
    <x v="3"/>
    <x v="22"/>
    <x v="3"/>
    <n v="74121.3"/>
    <n v="369.1"/>
    <n v="-0.92500000000000004"/>
    <n v="61826.5"/>
    <n v="67809"/>
    <n v="17"/>
    <x v="1"/>
    <m/>
    <m/>
    <s v="N"/>
    <s v="N"/>
    <m/>
    <m/>
    <m/>
    <m/>
    <m/>
    <m/>
    <m/>
    <m/>
    <m/>
    <m/>
    <s v="Net zero"/>
    <s v="Net Zero"/>
    <s v="Yes"/>
    <s v="Yes"/>
    <s v="Yes"/>
    <s v="1,2,3"/>
    <m/>
    <s v="N"/>
    <m/>
    <m/>
    <m/>
    <m/>
    <s v="C,V"/>
    <s v="Y"/>
    <s v="1,2,3"/>
    <s v="&quot;ORLEN Group aims to achieve Net Zero for emission scope 1, 2 and 3, in accordance with the Paris Agreement.&quot; (p. 7)"/>
    <n v="2050"/>
    <m/>
    <m/>
    <s v="Not Specified"/>
    <s v="Yes (unspecified)"/>
    <s v="No"/>
    <s v="N"/>
    <m/>
    <m/>
    <m/>
    <m/>
    <m/>
    <m/>
    <m/>
    <n v="0"/>
  </r>
  <r>
    <n v="177"/>
    <n v="205"/>
    <s v="Deutsche Bank"/>
    <s v="Banks: Commercial and Savings"/>
    <x v="6"/>
    <x v="3"/>
    <x v="3"/>
    <n v="73708.2"/>
    <n v="4695.6000000000004"/>
    <n v="-0.314"/>
    <n v="1440291"/>
    <n v="89753"/>
    <n v="31"/>
    <x v="0"/>
    <n v="2022"/>
    <n v="2025"/>
    <s v="N"/>
    <s v="N"/>
    <m/>
    <m/>
    <m/>
    <m/>
    <m/>
    <m/>
    <m/>
    <m/>
    <m/>
    <m/>
    <s v="Net zero"/>
    <s v="Net Zero"/>
    <s v="Yes"/>
    <s v="Yes"/>
    <s v="Yes"/>
    <s v="1,2,3"/>
    <m/>
    <s v="N"/>
    <m/>
    <m/>
    <m/>
    <m/>
    <s v="C,V"/>
    <s v="Y"/>
    <s v="1,2,3"/>
    <s v="&quot;Our initial Transition Plan describes the progress made to date as well as our plan to reach net zero by 2050, and is part of Deutsche Bank's NZBA commitment.&quot;"/>
    <n v="2050"/>
    <m/>
    <m/>
    <s v="Yes"/>
    <s v="Not Specified"/>
    <s v="No"/>
    <s v="N"/>
    <m/>
    <m/>
    <m/>
    <m/>
    <m/>
    <m/>
    <m/>
    <n v="0"/>
  </r>
  <r>
    <n v="178"/>
    <n v="170"/>
    <s v="Shaanxi Coal &amp; Chemical Industry"/>
    <s v="Mining, Crude-Oil Production"/>
    <x v="2"/>
    <x v="1"/>
    <x v="1"/>
    <n v="73683.600000000006"/>
    <n v="1358.9"/>
    <n v="0.22"/>
    <n v="99261.3"/>
    <n v="140860"/>
    <n v="11"/>
    <x v="1"/>
    <m/>
    <m/>
    <s v="N"/>
    <s v="N"/>
    <m/>
    <m/>
    <m/>
    <m/>
    <m/>
    <m/>
    <m/>
    <m/>
    <m/>
    <m/>
    <s v="Carbon neutral(ity)"/>
    <s v="Carbon Neutral"/>
    <s v="Not Specified"/>
    <s v="Not Specified"/>
    <s v="Not Specified"/>
    <m/>
    <m/>
    <s v="Y"/>
    <s v="&quot;Shaanxi Coal Group actively focuses on the national strategic goal of &quot;carbon peaking and carbon neutrality&quot; to provide customers in different industries with high-quality, green, safe, reliable and efficient smart energy services.&quot; _x000a_(http://www.shccig.com/ProductService/list/1125) _x000a__x000a_China submitted its Mid-Century Long-Term Low Greenhouse Gas Emission Development Strategy (LTS) on October 28, 2021 to the UNFCCC, which contains the country‚Äôs commitment to reach ‚Äúcarbon neutrality before 2060‚Äù. (https://climateactiontracker.org/countries/china/net-zero-targets/)"/>
    <n v="2060"/>
    <m/>
    <m/>
    <m/>
    <s v="N"/>
    <m/>
    <m/>
    <m/>
    <m/>
    <m/>
    <s v="Not Specified"/>
    <s v="Not Specified"/>
    <m/>
    <s v="N"/>
    <m/>
    <m/>
    <m/>
    <m/>
    <m/>
    <m/>
    <m/>
    <n v="0"/>
  </r>
  <r>
    <n v="179"/>
    <n v="204"/>
    <s v="Lloyds Banking Group"/>
    <s v="Banks: Commercial and Savings"/>
    <x v="6"/>
    <x v="5"/>
    <x v="3"/>
    <n v="73085.600000000006"/>
    <n v="5647.9"/>
    <n v="-0.16800000000000001"/>
    <n v="1135642.5"/>
    <n v="61228"/>
    <n v="30"/>
    <x v="0"/>
    <n v="2019"/>
    <n v="2020"/>
    <s v="N"/>
    <s v="N"/>
    <m/>
    <m/>
    <m/>
    <m/>
    <m/>
    <m/>
    <m/>
    <m/>
    <m/>
    <m/>
    <s v="Net zero"/>
    <s v="Net Zero"/>
    <s v="Yes"/>
    <s v="Yes"/>
    <s v="Yes"/>
    <s v="1,2,3"/>
    <m/>
    <s v="N"/>
    <m/>
    <m/>
    <m/>
    <m/>
    <s v="C,V"/>
    <s v="Y"/>
    <s v="1,2,3"/>
    <s v="&quot;We will achieve net zero carbon operations by 2030 and reduce our direct carbon emissions by at least 75%; Reduce the carbon emissions we generate through our supply chain by 50% by 2030 on the path to net zero by 2050 or sooner [from a 2021/2022 baseline].&quot;  (P.9, 2022 Sustainability Report)_x000a_&quot;We will aim to reduce the carbon intensity of our whole portfolio by 50 per cent by 2030 and achieve net zero by 2050.&quot; (P.28, 2023 Sustainability Report)_x000a_&quot;2050: Net Zero by 2050 or sooner&quot; (P.68, 2024 Sustainability Report)"/>
    <n v="2050"/>
    <m/>
    <m/>
    <s v="Yes"/>
    <s v="Not Specified"/>
    <s v="No"/>
    <s v="N"/>
    <m/>
    <m/>
    <m/>
    <m/>
    <m/>
    <m/>
    <m/>
    <n v="1"/>
  </r>
  <r>
    <n v="180"/>
    <n v="153"/>
    <s v="ENEOS Holdings"/>
    <s v="Petroleum Refining"/>
    <x v="3"/>
    <x v="4"/>
    <x v="1"/>
    <n v="72819.3"/>
    <n v="1483"/>
    <n v="-0.25600000000000001"/>
    <n v="58638.9"/>
    <n v="40256"/>
    <n v="31"/>
    <x v="1"/>
    <m/>
    <m/>
    <s v="N"/>
    <s v="N"/>
    <m/>
    <m/>
    <m/>
    <m/>
    <m/>
    <m/>
    <m/>
    <m/>
    <m/>
    <m/>
    <s v="Carbon neutral(ity)"/>
    <s v="Carbon Neutral"/>
    <s v="Yes"/>
    <s v="Yes"/>
    <s v="Yes"/>
    <s v="1,2,3"/>
    <s v="C,V"/>
    <s v="Y"/>
    <s v="The ENEOS Group, in their 2025 roadmap, aims to achieve carbon neutrality for Scope 1 and 2 emissions by fiscal 2040, and for Scope 3 emissions by fiscal 2050."/>
    <n v="2050"/>
    <m/>
    <m/>
    <m/>
    <s v="N"/>
    <m/>
    <m/>
    <m/>
    <m/>
    <m/>
    <s v="Yes"/>
    <s v="Yes (nature-based and CCS-based removals)"/>
    <s v="No"/>
    <s v="N"/>
    <m/>
    <m/>
    <m/>
    <m/>
    <m/>
    <m/>
    <m/>
    <n v="0"/>
  </r>
  <r>
    <n v="181"/>
    <n v="180"/>
    <s v="Oil &amp; Natural Gas"/>
    <s v="Mining, Crude-Oil Production"/>
    <x v="2"/>
    <x v="14"/>
    <x v="1"/>
    <n v="72406.3"/>
    <n v="4285.3999999999996"/>
    <n v="-0.28000000000000003"/>
    <n v="88808.1"/>
    <n v="35795"/>
    <n v="19"/>
    <x v="1"/>
    <m/>
    <m/>
    <s v="N"/>
    <s v="N"/>
    <m/>
    <m/>
    <m/>
    <m/>
    <m/>
    <m/>
    <m/>
    <m/>
    <m/>
    <m/>
    <s v="Net zero"/>
    <s v="Net Zero"/>
    <s v="Yes"/>
    <s v="Yes"/>
    <s v="No"/>
    <s v="1,2"/>
    <m/>
    <s v="N"/>
    <m/>
    <m/>
    <m/>
    <m/>
    <s v="C"/>
    <s v="Y"/>
    <s v="1,2"/>
    <s v="ONGC commits to achieve carbon-neutral operations (Scope 1 &amp; 2) by 2038, announced Aug 2023 and reiterated in the 2023-24 Annual Report"/>
    <n v="2038"/>
    <m/>
    <m/>
    <s v="Yes"/>
    <s v="Yes (CCS-based removals e.g. BECCS, DACCS)"/>
    <s v="No"/>
    <s v="N"/>
    <m/>
    <m/>
    <m/>
    <m/>
    <m/>
    <m/>
    <m/>
    <n v="0"/>
  </r>
  <r>
    <n v="182"/>
    <n v="169"/>
    <s v="Lukoil"/>
    <s v="Petroleum Refining"/>
    <x v="3"/>
    <x v="13"/>
    <x v="3"/>
    <n v="72270.3"/>
    <n v="9143.2999999999993"/>
    <n v="-0.32500000000000001"/>
    <n v="81772.100000000006"/>
    <n v="104736"/>
    <n v="25"/>
    <x v="1"/>
    <m/>
    <m/>
    <s v="N"/>
    <s v="N"/>
    <m/>
    <m/>
    <m/>
    <m/>
    <m/>
    <m/>
    <m/>
    <m/>
    <m/>
    <m/>
    <s v="Emissions reduction target"/>
    <s v="Other Emission Reduction"/>
    <s v="Yes"/>
    <s v="Yes"/>
    <s v="No"/>
    <s v="1,2"/>
    <m/>
    <s v="N"/>
    <m/>
    <m/>
    <m/>
    <m/>
    <m/>
    <s v="N"/>
    <m/>
    <m/>
    <m/>
    <m/>
    <m/>
    <s v="Not Specified"/>
    <s v="Yes (unspecified)"/>
    <s v="No"/>
    <s v="Y"/>
    <s v="LUKOIL Group‚Äôs voluntary goal to reduce GHG emissions was developed in 2021 by reference to forecasts prepared by the Intergovernmental Panel on Climate Change based on the goal specified in Article 2 of the Paris Agreement to keep the increase in the global average surface air temperature below 2¬∞C. It consists in reducing controlled GHG emissions (Scope 1 + Scope 2) by at least 20% by 2030 compared to the 2017 level. The Company also speaks up for the goals of the Oil &amp; Gas Decarbonization Charter to achieve zero GHG emissions for Scope 1 and Scope 2 by 2050, near-zero methane emissions and routine APG flaring in oil and gas production. "/>
    <n v="2030"/>
    <m/>
    <m/>
    <m/>
    <m/>
    <m/>
    <n v="0"/>
  </r>
  <r>
    <n v="183"/>
    <n v="144"/>
    <s v="Nippon Life Insurance"/>
    <s v="Insurance: Life, Health (Mutual)"/>
    <x v="6"/>
    <x v="4"/>
    <x v="1"/>
    <n v="72181"/>
    <n v="2856.6"/>
    <n v="1E-3"/>
    <n v="642755.6"/>
    <n v="170711"/>
    <n v="31"/>
    <x v="0"/>
    <n v="2024"/>
    <n v="2040"/>
    <s v="N"/>
    <s v="N"/>
    <m/>
    <m/>
    <m/>
    <m/>
    <m/>
    <m/>
    <m/>
    <m/>
    <m/>
    <m/>
    <s v="Net zero"/>
    <s v="Net Zero"/>
    <s v="Yes"/>
    <s v="Yes"/>
    <s v="Yes"/>
    <s v="1,2,3"/>
    <m/>
    <s v="N"/>
    <m/>
    <m/>
    <m/>
    <m/>
    <s v="C,V"/>
    <s v="Y"/>
    <s v="1,2,3"/>
    <s v="Life has endorsed the Japanese government‚Äôs policy to target net zero emissions of Green-House Gasses (GHG) by fiscal 2050 and has set fiscal 2030 interim targets for GHG emission reduction in the investment portfolio* in order to achieve a net zero target by fiscal 2050._x000a__x000a_*Target assets are domestic and foreign listed equities, domestic and foreign corporate bonds, and real estate."/>
    <n v="2050"/>
    <m/>
    <m/>
    <s v="Not Specified"/>
    <s v="Yes (nature-based removals e.g. Forestation, soil carbon enhancement)"/>
    <s v="No"/>
    <s v="N"/>
    <m/>
    <m/>
    <m/>
    <m/>
    <m/>
    <m/>
    <m/>
    <n v="0"/>
  </r>
  <r>
    <n v="184"/>
    <n v="228"/>
    <s v="ING Group"/>
    <s v="Banks: Commercial and Savings"/>
    <x v="6"/>
    <x v="11"/>
    <x v="3"/>
    <n v="71973.600000000006"/>
    <n v="5768.4"/>
    <n v="0.28899999999999998"/>
    <n v="1060111.8"/>
    <n v="61121"/>
    <n v="31"/>
    <x v="0"/>
    <n v="2015"/>
    <n v="2020"/>
    <s v="Y"/>
    <s v="Y"/>
    <s v="Targets set"/>
    <s v="1.5°C "/>
    <n v="2025"/>
    <m/>
    <m/>
    <m/>
    <m/>
    <m/>
    <m/>
    <m/>
    <s v="Net zero"/>
    <s v="Net Zero"/>
    <s v="Yes"/>
    <s v="Yes"/>
    <s v="Partial"/>
    <s v="1,2"/>
    <m/>
    <s v="N"/>
    <m/>
    <m/>
    <m/>
    <m/>
    <s v="C"/>
    <s v="Y"/>
    <s v="1,2"/>
    <s v="&quot;Recently, we increased our ambition to align our lending portfolio with a net zero future by 2050 or sooner. This means we‚Äôll now evolve our Terra approach to steer our loan book towards keeping the rise in global temperatures to a maximum of 1.5 ¬∞C, rather than well below 2 ¬∞C.&quot; p.11 of 2021 report._x000a__x000a_We use our Terra approach to steer the most carbon-intensive parts of our portfolio towards reaching net zero by 2050. We combine a portfolio-level approach to the carbon-intensive sectors we‚Äôre active in with client engagement that strives to support companies in accelerating their own net-zero transitions. With Terra, we measure the emissions associated with clients active in the most carbon-intensive parts of the sector value chains, and use this information to benchmark our clients‚Äô activities against the relevant decarbonisation scenarios. Additionally, by measuring the absolute financed emissions of our portfolio, we perform hotspot analyses to monitor our loan book, identify risks and opportunities, and define next steps for expansion of Terra's scope. (page 32)"/>
    <n v="2050"/>
    <m/>
    <m/>
    <s v="No"/>
    <s v="No"/>
    <s v="No"/>
    <s v="N"/>
    <m/>
    <m/>
    <m/>
    <m/>
    <m/>
    <m/>
    <m/>
    <n v="1"/>
  </r>
  <r>
    <n v="185"/>
    <n v="212"/>
    <s v="Barclays"/>
    <s v="Megabanks"/>
    <x v="6"/>
    <x v="5"/>
    <x v="3"/>
    <n v="71257.5"/>
    <n v="8057.3"/>
    <n v="0.23300000000000001"/>
    <n v="1901555.6"/>
    <n v="93000"/>
    <n v="31"/>
    <x v="0"/>
    <n v="2019"/>
    <n v="2025"/>
    <s v="N"/>
    <s v="N"/>
    <m/>
    <m/>
    <m/>
    <m/>
    <m/>
    <m/>
    <m/>
    <m/>
    <m/>
    <m/>
    <s v="Net zero"/>
    <s v="Net Zero"/>
    <s v="Yes"/>
    <s v="Yes"/>
    <s v="Partial"/>
    <s v="1,2"/>
    <m/>
    <s v="N"/>
    <m/>
    <m/>
    <m/>
    <m/>
    <s v="C"/>
    <s v="Y"/>
    <s v="1,2"/>
    <s v="Become a net zero bank by 2050: &quot;work towards the milestone of 90% absolute GHG supply chain emissions reduction against a 2018 baseline&quot; (pg 72)"/>
    <n v="2050"/>
    <m/>
    <m/>
    <s v="Yes"/>
    <s v="Yes (CCS-based removals e.g. BECCS, DACCS)"/>
    <m/>
    <s v="N"/>
    <m/>
    <m/>
    <m/>
    <m/>
    <m/>
    <m/>
    <m/>
    <n v="0"/>
  </r>
  <r>
    <n v="186"/>
    <n v="193"/>
    <s v="Lockheed Martin"/>
    <s v="Aerospace and Defense"/>
    <x v="15"/>
    <x v="0"/>
    <x v="0"/>
    <n v="71043"/>
    <n v="5336"/>
    <n v="-0.22900000000000001"/>
    <n v="55617"/>
    <n v="121000"/>
    <n v="31"/>
    <x v="1"/>
    <m/>
    <m/>
    <s v="N"/>
    <s v="N"/>
    <m/>
    <m/>
    <m/>
    <m/>
    <m/>
    <m/>
    <m/>
    <m/>
    <m/>
    <m/>
    <s v="Emissions reduction target"/>
    <s v="Other Emission Reduction"/>
    <s v="Yes"/>
    <s v="Yes"/>
    <s v="No"/>
    <s v="1,2"/>
    <m/>
    <s v="N"/>
    <m/>
    <m/>
    <m/>
    <m/>
    <m/>
    <s v="N"/>
    <m/>
    <m/>
    <m/>
    <m/>
    <m/>
    <s v="Not Specified"/>
    <s v="Not Specified"/>
    <s v="No"/>
    <s v="Y"/>
    <s v="Our updated commitment, which received executive-level approval, is to reduce our absolute Scope 1 and Scope 2 emissions by 36% from a 2020 baseline. This updated commitment is in line with the absolute contraction model well-below 2¬∞C scenario."/>
    <n v="2030"/>
    <m/>
    <m/>
    <m/>
    <m/>
    <m/>
    <n v="0"/>
  </r>
  <r>
    <n v="187"/>
    <n v="202"/>
    <s v="MetLife"/>
    <s v="Insurance: Life and Health"/>
    <x v="6"/>
    <x v="0"/>
    <x v="0"/>
    <n v="70986"/>
    <n v="4426"/>
    <n v="1.8049999999999999"/>
    <n v="677457"/>
    <n v="45000"/>
    <n v="31"/>
    <x v="1"/>
    <m/>
    <m/>
    <s v="Y"/>
    <s v="Y"/>
    <s v="Committed"/>
    <m/>
    <n v="2030"/>
    <m/>
    <m/>
    <m/>
    <m/>
    <m/>
    <m/>
    <m/>
    <s v="Net zero"/>
    <s v="Net Zero"/>
    <s v="Yes"/>
    <s v="Yes"/>
    <s v="Partial"/>
    <s v="1,2"/>
    <m/>
    <s v="N"/>
    <m/>
    <m/>
    <m/>
    <m/>
    <s v="C"/>
    <s v="Y"/>
    <s v="1,2"/>
    <s v="In 2022, MetLife committed to achieve net zero GHG emissions for its global operations and general account investment portfolio by 2050 or sooner. Interim goals include:_x000a__x000a_50% reduction in Scope 1, 2, and 3 business travel emissions_x000a__x000a_50% reduction in GHG emissions from managed real estate equity investments_x000a__x000a_Engagement with emitters responsible for at least 50% of public corporate portfolio financed emissions annually"/>
    <n v="2050"/>
    <m/>
    <m/>
    <s v="Yes"/>
    <s v="Not Specified"/>
    <s v="Yes"/>
    <s v="N"/>
    <m/>
    <m/>
    <m/>
    <m/>
    <m/>
    <m/>
    <m/>
    <n v="0"/>
  </r>
  <r>
    <n v="188"/>
    <n v="197"/>
    <s v="Roche Group"/>
    <s v="Pharmaceuticals"/>
    <x v="4"/>
    <x v="7"/>
    <x v="3"/>
    <n v="70861.100000000006"/>
    <n v="9400.1"/>
    <n v="-0.26600000000000001"/>
    <n v="112363.1"/>
    <n v="103249"/>
    <n v="31"/>
    <x v="1"/>
    <m/>
    <m/>
    <s v="Y"/>
    <s v="Y"/>
    <s v="Targets set"/>
    <s v="1.5°C "/>
    <n v="2029"/>
    <s v="Targets set"/>
    <s v="1.5°C "/>
    <n v="2045"/>
    <s v="Y"/>
    <s v="Targets set"/>
    <n v="2045"/>
    <m/>
    <s v="Zero emissions"/>
    <s v="Net Zero"/>
    <s v="Yes"/>
    <s v="Yes"/>
    <s v="Partial"/>
    <s v="1,2"/>
    <m/>
    <s v="N"/>
    <m/>
    <m/>
    <m/>
    <m/>
    <s v="C"/>
    <s v="Y"/>
    <s v="1,2"/>
    <s v="In October 2024, Roche submitted its greenhouse gas (GHG) reduction targets to the Science Based Targets initiative (SBTi), underscoring its commitment to addressing climate change. As part of its ongoing sustainability efforts, Roche has expanded its carbon reduction strategy to include nearand long-term targets. These targets seek to reduce GHG emissions across its operations (Scope 1 and 2) and throughout its up- and downstream value chain (Scope 3). The goal is to achieve net zero emissions across Roche‚Äôs entire value chain by 2045. SBTi validation of these targets is in progress, targets will be announced once validated. Roche‚Äôs commitment remains to achieve absolute zero Scope 1 and 2 emissions by 2050._x000a__x000a_Last year, they refined their company-wide sustainability strategy. In the area of climate protection, they have set a target of achieving net-zero emissions throughout our value chain by 2045 and absolute zero emissions by 2050 as part of the Science Based Targets initiative"/>
    <n v="2050"/>
    <m/>
    <m/>
    <s v="Not Specified"/>
    <s v="Yes (unspecified)"/>
    <s v="No"/>
    <s v="N"/>
    <m/>
    <m/>
    <m/>
    <m/>
    <m/>
    <m/>
    <m/>
    <n v="0"/>
  </r>
  <r>
    <n v="189"/>
    <n v="207"/>
    <s v="HCA Healthcare"/>
    <s v="Health Care: Medical Facilities"/>
    <x v="4"/>
    <x v="0"/>
    <x v="0"/>
    <n v="70603"/>
    <n v="5760"/>
    <n v="9.9000000000000005E-2"/>
    <n v="59513"/>
    <n v="271000"/>
    <n v="31"/>
    <x v="1"/>
    <m/>
    <m/>
    <s v="N"/>
    <s v="N"/>
    <m/>
    <m/>
    <m/>
    <m/>
    <m/>
    <m/>
    <m/>
    <m/>
    <m/>
    <m/>
    <s v="No target"/>
    <s v="No Target"/>
    <s v="Not Specified"/>
    <s v="Not Specified"/>
    <s v="Not Specified"/>
    <m/>
    <m/>
    <s v="N"/>
    <m/>
    <m/>
    <m/>
    <m/>
    <s v="C"/>
    <s v="Y"/>
    <s v="1,2"/>
    <s v="In the short term, HCA Healthcare is pursuing a plan to reduce its Scope 1 and 2 emissions by 2030 in line with the Paris Agreement’s 1.5˚C emissions reduction goal. HCA Healthcare also has an ambition of identifying a pathway to reach net-zero GHG emissions by 2050 as it relates to Scope 1 and 2 emissions."/>
    <n v="2050"/>
    <s v="https://www.hcahealthcareimpact.com/wp-content/uploads/2023/11/2023_AnnualSustainabilityReport.pdf"/>
    <m/>
    <s v="Not Specified"/>
    <s v="Not Specified"/>
    <s v="No"/>
    <s v="Y"/>
    <s v="GHG reduction"/>
    <n v="2030"/>
    <s v="https://www.hcadam.com/api/public/content/a02e1a713e7b46ba9bc08e4b9acd9658?v=83b2b1e1"/>
    <m/>
    <m/>
    <m/>
    <m/>
    <n v="0"/>
  </r>
  <r>
    <n v="190"/>
    <n v="172"/>
    <s v="BASF"/>
    <s v="Chemicals"/>
    <x v="13"/>
    <x v="3"/>
    <x v="3"/>
    <n v="70574.2"/>
    <n v="1403.7"/>
    <n v="4.7709999999999999"/>
    <n v="83262.600000000006"/>
    <n v="111822"/>
    <n v="31"/>
    <x v="1"/>
    <m/>
    <m/>
    <s v="N"/>
    <s v="N"/>
    <m/>
    <m/>
    <m/>
    <m/>
    <m/>
    <m/>
    <m/>
    <m/>
    <m/>
    <m/>
    <s v="Net zero"/>
    <s v="Net Zero"/>
    <s v="Yes"/>
    <s v="Yes"/>
    <s v="Partial"/>
    <s v="1,2"/>
    <m/>
    <s v="N"/>
    <m/>
    <m/>
    <m/>
    <m/>
    <s v="C"/>
    <s v="Y"/>
    <s v="1,2"/>
    <s v="On our journey toward climate neutrality, we have set ourselves ambitious goals and are striving worldwide to achieve net zero CO2 emissions by 2050."/>
    <n v="2050"/>
    <m/>
    <m/>
    <s v="Yes"/>
    <s v="Not Specified"/>
    <s v="No"/>
    <s v="N"/>
    <m/>
    <m/>
    <m/>
    <m/>
    <m/>
    <m/>
    <m/>
    <n v="0"/>
  </r>
  <r>
    <n v="191"/>
    <n v="194"/>
    <s v="Koc Holding"/>
    <s v="Energy"/>
    <x v="1"/>
    <x v="23"/>
    <x v="3"/>
    <n v="70543.199999999997"/>
    <n v="39.799999999999997"/>
    <n v="-0.98699999999999999"/>
    <n v="110532.5"/>
    <n v="130760"/>
    <n v="24"/>
    <x v="1"/>
    <m/>
    <m/>
    <s v="N"/>
    <s v="N"/>
    <m/>
    <m/>
    <m/>
    <m/>
    <m/>
    <m/>
    <m/>
    <m/>
    <m/>
    <m/>
    <s v="Carbon neutral(ity)"/>
    <s v="Carbon Neutral"/>
    <s v="Yes"/>
    <s v="Yes"/>
    <s v="No"/>
    <s v="1,2"/>
    <s v="C"/>
    <s v="Y"/>
    <s v="In line with the net-zero by 2050 target of the European Green Deal, we are currently developing a Group-wide plan that will illustrate our pathway to become carbon neutral in 2050._x000a_They would carry out the Carbon Transition Program in three main stages:_x000a_ &quot;The first stage consists of analyzing climate-related risks and opportunities and basing our action plans on the revealed output. Accordingly, we have taken one of our biggest steps in transitioning to a low-carbon economy by taking part in the ‚ÄòTask Force on Climate-related Financial Disclosures (TCFD),‚Äô a platform that brings together the world's leading organizations whose aim is to reach net-zero emissions. The second stage of our roadmap consists of setting the targets of Group companies in line with our commitment to become carbon neutral by 2050. The third and last stage of our roadmap consists of monitoring global and national climate policies and practices, especially the European Green Deal._x000a_https://www.koc.com.tr/media-center/latest-news/2021/koc-holding-launches-carbon-transition-program"/>
    <n v="2050"/>
    <m/>
    <m/>
    <m/>
    <s v="N"/>
    <m/>
    <m/>
    <m/>
    <m/>
    <m/>
    <s v="Not Specified"/>
    <s v="Not Specified"/>
    <s v="No"/>
    <s v="N"/>
    <m/>
    <m/>
    <m/>
    <m/>
    <m/>
    <m/>
    <m/>
    <n v="0"/>
  </r>
  <r>
    <n v="192"/>
    <n v="266"/>
    <s v="Prudential Financial"/>
    <s v="Insurance: Life and Health"/>
    <x v="6"/>
    <x v="0"/>
    <x v="0"/>
    <n v="70405"/>
    <n v="2727"/>
    <n v="9.6000000000000002E-2"/>
    <n v="735587"/>
    <n v="37936"/>
    <n v="31"/>
    <x v="1"/>
    <m/>
    <m/>
    <s v="Y"/>
    <s v="N"/>
    <s v="Commitment removed"/>
    <m/>
    <m/>
    <m/>
    <m/>
    <m/>
    <m/>
    <m/>
    <m/>
    <m/>
    <m/>
    <m/>
    <m/>
    <m/>
    <m/>
    <s v="1,2"/>
    <s v="C"/>
    <s v="Y"/>
    <s v="a partial Scope 1 &amp; 2 emissions reduction target to be net zero by 2050, limited to these core properties, with interim targets to reduce GHG emissions 55% by 2030 and 97% by 2040 from our 2017 baseline year, and to achieve carbon neutrality for these facilities by 2040"/>
    <n v="2040"/>
    <m/>
    <m/>
    <s v="C"/>
    <s v="Y"/>
    <s v="1,2"/>
    <s v="a partial Scope 1 &amp; 2 emissions reduction target to be net zero by 2050, limited to these core properties, with interim targets to reduce GHG emissions 55% by 2030 and 97% by 2040 from our 2017 baseline year, and to achieve carbon neutrality for these facilities by 2040"/>
    <n v="2050"/>
    <s v="https://s204.q4cdn.com/830623074/files/doc_downloads/2024/v2/Prudential-s-2024-Sustainability-Report.pdf"/>
    <m/>
    <s v="Yes"/>
    <s v="Y"/>
    <m/>
    <s v="N"/>
    <m/>
    <m/>
    <m/>
    <m/>
    <m/>
    <m/>
    <m/>
    <n v="0"/>
  </r>
  <r>
    <n v="193"/>
    <n v="179"/>
    <s v="China Merchants Bank"/>
    <s v="Banks: Commercial and Savings"/>
    <x v="6"/>
    <x v="1"/>
    <x v="1"/>
    <n v="70384.7"/>
    <n v="20623.7"/>
    <n v="-4.0000000000000001E-3"/>
    <n v="1664822.1"/>
    <n v="117201"/>
    <n v="14"/>
    <x v="1"/>
    <m/>
    <m/>
    <s v="N"/>
    <s v="N"/>
    <m/>
    <m/>
    <m/>
    <m/>
    <m/>
    <m/>
    <m/>
    <m/>
    <m/>
    <m/>
    <s v="Carbon neutral(ity)"/>
    <s v="Carbon Neutral"/>
    <s v="Yes"/>
    <s v="Yes"/>
    <s v="Yes"/>
    <s v="1,2,3"/>
    <s v="C,V"/>
    <s v="Y"/>
    <s v="carbon neutrality by 2060 (p7)"/>
    <n v="2060"/>
    <m/>
    <m/>
    <m/>
    <s v="N"/>
    <m/>
    <m/>
    <m/>
    <m/>
    <m/>
    <s v="Not Specified"/>
    <s v="Yes (nature-based removals e.g. Forestation, soil carbon enhancement)"/>
    <s v="No"/>
    <s v="N"/>
    <m/>
    <m/>
    <m/>
    <m/>
    <m/>
    <m/>
    <m/>
    <n v="0"/>
  </r>
  <r>
    <n v="194"/>
    <n v="167"/>
    <s v="Petronas"/>
    <s v="Energy"/>
    <x v="1"/>
    <x v="24"/>
    <x v="1"/>
    <n v="69973.899999999994"/>
    <n v="10738.9"/>
    <n v="-0.34200000000000003"/>
    <n v="171592"/>
    <n v="52157"/>
    <n v="29"/>
    <x v="1"/>
    <m/>
    <m/>
    <s v="N"/>
    <s v="N"/>
    <m/>
    <m/>
    <m/>
    <m/>
    <m/>
    <m/>
    <m/>
    <m/>
    <m/>
    <m/>
    <s v="Net zero"/>
    <s v="Net Zero"/>
    <s v="Yes"/>
    <s v="Yes"/>
    <s v="No"/>
    <s v="1,2"/>
    <m/>
    <s v="N"/>
    <m/>
    <m/>
    <m/>
    <m/>
    <s v="C"/>
    <s v="Y"/>
    <s v="1,2"/>
    <m/>
    <n v="2050"/>
    <m/>
    <m/>
    <s v="Not Specified"/>
    <s v="Yes (CCS-based removals e.g. BECCS, DACCS)"/>
    <s v="No"/>
    <s v="N"/>
    <m/>
    <m/>
    <m/>
    <m/>
    <m/>
    <m/>
    <m/>
    <n v="0"/>
  </r>
  <r>
    <n v="195"/>
    <n v="177"/>
    <s v="Alimentation Couche-Tard"/>
    <s v="Specialty Retailers"/>
    <x v="0"/>
    <x v="16"/>
    <x v="0"/>
    <n v="69263.5"/>
    <n v="2729.7"/>
    <n v="-0.11700000000000001"/>
    <n v="36942.1"/>
    <n v="149000"/>
    <n v="12"/>
    <x v="1"/>
    <m/>
    <m/>
    <s v="N"/>
    <s v="N"/>
    <m/>
    <m/>
    <m/>
    <m/>
    <m/>
    <m/>
    <m/>
    <m/>
    <m/>
    <m/>
    <s v="Carbon neutral(ity)"/>
    <s v="Carbon Neutral"/>
    <s v="Yes"/>
    <s v="Yes"/>
    <s v="No"/>
    <s v="1,2"/>
    <s v="C"/>
    <s v="Y"/>
    <s v="2024 sustainability report, p 49: Carbon neutral for Scope 1 and 2 net emissions from energy consumption including the use of carbon credits. "/>
    <n v="2030"/>
    <m/>
    <m/>
    <m/>
    <s v="N"/>
    <s v="Achieve Net Zero emissions in company operations by 2040."/>
    <m/>
    <m/>
    <m/>
    <m/>
    <s v="Not Specified"/>
    <s v="Yes (unspecified)"/>
    <s v="No"/>
    <s v="N"/>
    <m/>
    <m/>
    <m/>
    <m/>
    <m/>
    <m/>
    <m/>
    <n v="0"/>
  </r>
  <r>
    <n v="196"/>
    <n v="248"/>
    <s v="Lenovo Group"/>
    <s v="Computers"/>
    <x v="5"/>
    <x v="1"/>
    <x v="1"/>
    <n v="69077"/>
    <n v="1384.5"/>
    <n v="0.37"/>
    <n v="44230.8"/>
    <n v="72000"/>
    <n v="16"/>
    <x v="1"/>
    <m/>
    <m/>
    <s v="Y"/>
    <s v="Y"/>
    <s v="Targets set"/>
    <s v="1.5°C "/>
    <n v="2030"/>
    <s v="Targets set"/>
    <s v="1.5°C "/>
    <n v="2050"/>
    <s v="Y"/>
    <s v="Targets set"/>
    <n v="2050"/>
    <m/>
    <s v="Net zero"/>
    <s v="Net Zero"/>
    <s v="Yes"/>
    <s v="Yes"/>
    <s v="Yes"/>
    <s v="1,2,3"/>
    <m/>
    <s v="N"/>
    <m/>
    <m/>
    <m/>
    <m/>
    <s v="C,V"/>
    <s v="Y"/>
    <s v="1,2,3"/>
    <s v="Net zero by 2050 across scopes 1,2,3, with a 90 percentage reduction across Scope 1, 2, and 3 emissions"/>
    <n v="2050"/>
    <m/>
    <m/>
    <s v="Not Specified"/>
    <s v="Not Specified"/>
    <s v="No"/>
    <s v="N"/>
    <m/>
    <m/>
    <m/>
    <m/>
    <m/>
    <m/>
    <m/>
    <n v="0"/>
  </r>
  <r>
    <n v="197"/>
    <n v="201"/>
    <s v="Korea Electric Power"/>
    <s v="Utilities"/>
    <x v="1"/>
    <x v="8"/>
    <x v="1"/>
    <n v="67890.100000000006"/>
    <n v="2560.6"/>
    <n v="0"/>
    <n v="167109.79999999999"/>
    <n v="48440"/>
    <n v="31"/>
    <x v="1"/>
    <m/>
    <m/>
    <s v="N"/>
    <s v="N"/>
    <m/>
    <m/>
    <m/>
    <m/>
    <m/>
    <m/>
    <m/>
    <m/>
    <m/>
    <m/>
    <s v="Carbon neutral(ity)"/>
    <s v="Carbon Neutral"/>
    <s v="Yes"/>
    <s v="Yes"/>
    <s v="Yes"/>
    <s v="1,2,3"/>
    <s v="C,V"/>
    <s v="Y"/>
    <s v="&quot;Korea Electric Power Corporation and six subsidiary power generation corporations declared a vision of 'Zero for Green' for carbon neutrality on November 10, 2021.&quot;(P.2, KEPCO CDP report 2022). &quot;Goals &amp; Targets: By 2050 - Carbon neutrality, Zero for Green declaration&quot; (P.13, 2023 KEPCO &amp; KEPCO Group Companies Sustainability Report)"/>
    <n v="2050"/>
    <m/>
    <m/>
    <m/>
    <s v="N"/>
    <m/>
    <m/>
    <m/>
    <m/>
    <m/>
    <s v="Yes"/>
    <s v="Yes (nature-based removals e.g. Forestation, soil carbon enhancement)"/>
    <s v="No"/>
    <s v="N"/>
    <m/>
    <m/>
    <m/>
    <m/>
    <m/>
    <m/>
    <m/>
    <n v="0"/>
  </r>
  <r>
    <n v="198"/>
    <n v="184"/>
    <s v="Toyota Tsusho"/>
    <s v="Trading"/>
    <x v="6"/>
    <x v="4"/>
    <x v="1"/>
    <n v="67628.399999999994"/>
    <n v="2378"/>
    <n v="3.6999999999999998E-2"/>
    <n v="47084.3"/>
    <n v="69111"/>
    <n v="17"/>
    <x v="1"/>
    <m/>
    <m/>
    <s v="Y"/>
    <s v="Y"/>
    <s v="Targets set"/>
    <s v="1.5°C "/>
    <n v="2030"/>
    <s v="Targets set"/>
    <s v="1.5°C "/>
    <n v="2050"/>
    <s v="Y"/>
    <s v="Targets set"/>
    <n v="2050"/>
    <m/>
    <s v="Net zero"/>
    <s v="Net Zero"/>
    <s v="Yes"/>
    <s v="Yes"/>
    <s v="Yes"/>
    <s v="1,2,3"/>
    <m/>
    <s v="N"/>
    <m/>
    <m/>
    <m/>
    <m/>
    <s v="C,V"/>
    <s v="Y"/>
    <s v="1,2,3"/>
    <s v="The Toyota Tsusho Group supports the Paris Agreement and, in July 2021, formulated reduction targets for its own emissions (Scope 1 and 2) as a concrete policy toward contributing to the transition to a decarbonized society. Under these targets, we aim to reduce Scope 1 and 2 emissions by 50% and Scope 3 emissions by 27.5% by 2030 compared with 2019 levels, and to achieve net zero greenhouse gas emissions across the entire value chain, including our own operations and supply chain (Scope 1, 2, and 3), by 2050._x000a_"/>
    <n v="2050"/>
    <m/>
    <m/>
    <s v="Not Specified"/>
    <s v="Not Specified"/>
    <s v="No"/>
    <s v="N"/>
    <m/>
    <m/>
    <m/>
    <m/>
    <m/>
    <m/>
    <m/>
    <n v="0"/>
  </r>
  <r>
    <n v="199"/>
    <n v="173"/>
    <s v="China Poly Group"/>
    <s v="Real estate"/>
    <x v="16"/>
    <x v="1"/>
    <x v="1"/>
    <n v="67617.7"/>
    <n v="552.6"/>
    <n v="-0.441"/>
    <n v="234343.1"/>
    <n v="95918"/>
    <n v="11"/>
    <x v="1"/>
    <m/>
    <m/>
    <s v="N"/>
    <s v="N"/>
    <m/>
    <m/>
    <m/>
    <m/>
    <m/>
    <m/>
    <m/>
    <m/>
    <m/>
    <m/>
    <m/>
    <m/>
    <m/>
    <m/>
    <m/>
    <m/>
    <s v="G"/>
    <s v="N"/>
    <m/>
    <n v="2060"/>
    <s v="Poly Adds &quot;Green&quot; to the Motherland by Focusing on Green Development"/>
    <s v="Poly Property Group has over 17 million square meters of certified green buildings, helping to achieve carbon peak and carbon neutrality."/>
    <m/>
    <s v="N"/>
    <m/>
    <m/>
    <m/>
    <m/>
    <m/>
    <s v="Not Specified"/>
    <m/>
    <m/>
    <s v="N"/>
    <m/>
    <m/>
    <m/>
    <m/>
    <m/>
    <m/>
    <m/>
    <n v="0"/>
  </r>
  <r>
    <n v="200"/>
    <n v="198"/>
    <s v="Wilmar International"/>
    <s v="Food Production"/>
    <x v="11"/>
    <x v="6"/>
    <x v="1"/>
    <n v="67379.100000000006"/>
    <n v="1169.8"/>
    <n v="-0.23300000000000001"/>
    <n v="59572.2"/>
    <n v="100000"/>
    <n v="17"/>
    <x v="1"/>
    <m/>
    <m/>
    <s v="Y"/>
    <s v="Y"/>
    <s v="Targets set"/>
    <s v="1.5°C "/>
    <n v="2032"/>
    <s v="Targets set"/>
    <s v="1.5°C "/>
    <n v="2050"/>
    <s v="Y"/>
    <s v="Targets set"/>
    <n v="2050"/>
    <m/>
    <s v="Net zero"/>
    <s v="Net Zero"/>
    <s v="Yes"/>
    <s v="Yes"/>
    <s v="Yes"/>
    <s v="1,2,3"/>
    <m/>
    <s v="N"/>
    <m/>
    <m/>
    <m/>
    <m/>
    <s v="C,V"/>
    <s v="Y"/>
    <s v="1,2,3"/>
    <s v="Wilmar‚Äôs net-zero target was officially validated by the Science Based Targets initiative (SBTi) in March 2025. The Group is committed to a 90% absolute reduction in Scope 1‚Äì3 emissions and a 72% reduction in Forest, Land and Agriculture (FLAG) emissions (Scope 1 &amp; 3) by 2050 from a 2022 base year._x000a_üìÑ Reference: p. 40, 2024 Sustainability Report"/>
    <n v="2050"/>
    <m/>
    <m/>
    <s v="Not Specified"/>
    <s v="Yes (nature-based and CCS-based removals)"/>
    <s v="No"/>
    <s v="N"/>
    <m/>
    <m/>
    <m/>
    <m/>
    <m/>
    <m/>
    <m/>
    <n v="0"/>
  </r>
  <r>
    <n v="201"/>
    <n v="192"/>
    <s v="Beijing Automotive Group"/>
    <s v="Motor Vehicles &amp; Parts"/>
    <x v="7"/>
    <x v="1"/>
    <x v="1"/>
    <n v="67199.7"/>
    <n v="88"/>
    <n v="-0.73199999999999998"/>
    <n v="62151.4"/>
    <n v="97000"/>
    <n v="13"/>
    <x v="1"/>
    <m/>
    <m/>
    <s v="N"/>
    <s v="N"/>
    <m/>
    <m/>
    <m/>
    <m/>
    <m/>
    <m/>
    <m/>
    <m/>
    <m/>
    <m/>
    <m/>
    <m/>
    <s v="Yes"/>
    <s v="Yes"/>
    <m/>
    <s v="1,2"/>
    <s v="C"/>
    <s v="Y"/>
    <s v="To achieve operational carbon neutrality by 2050 (p.6 Report)"/>
    <n v="2050"/>
    <s v="https://www.baicgroup.com.cn/uploadfile/shezebaogao/szbg2022.pdf"/>
    <m/>
    <m/>
    <s v="N"/>
    <m/>
    <m/>
    <m/>
    <m/>
    <m/>
    <s v="Not Specified"/>
    <m/>
    <m/>
    <s v="N"/>
    <m/>
    <m/>
    <m/>
    <m/>
    <m/>
    <m/>
    <m/>
    <n v="0"/>
  </r>
  <r>
    <n v="202"/>
    <n v="215"/>
    <s v="Munich Re Group"/>
    <s v="Insurance: Property and Casualty"/>
    <x v="6"/>
    <x v="3"/>
    <x v="3"/>
    <n v="67118"/>
    <n v="6147.9"/>
    <n v="0.23499999999999999"/>
    <n v="296660.8"/>
    <n v="43584"/>
    <n v="31"/>
    <x v="1"/>
    <m/>
    <m/>
    <s v="N"/>
    <s v="N"/>
    <m/>
    <m/>
    <m/>
    <m/>
    <m/>
    <m/>
    <m/>
    <m/>
    <m/>
    <m/>
    <s v="Net zero"/>
    <s v="Net Zero"/>
    <s v="Yes"/>
    <s v="Yes"/>
    <s v="Yes"/>
    <s v="1,2,3"/>
    <m/>
    <s v="N"/>
    <m/>
    <m/>
    <m/>
    <m/>
    <s v="C,V"/>
    <s v="Y"/>
    <s v="1,2,3"/>
    <s v="By 2030: net-zero emissions in Own operations; _x000a_By 2050: net-zero emissions in Assets (Financed GHG emissions) and Liabilities (Insurance-related GHG emissions)"/>
    <n v="2050"/>
    <m/>
    <m/>
    <s v="Yes"/>
    <s v="Not Specified"/>
    <s v="No"/>
    <s v="N"/>
    <m/>
    <m/>
    <m/>
    <m/>
    <m/>
    <m/>
    <m/>
    <n v="0"/>
  </r>
  <r>
    <n v="203"/>
    <n v="214"/>
    <s v="Aluminum Corp. of China"/>
    <s v="Metals"/>
    <x v="2"/>
    <x v="1"/>
    <x v="1"/>
    <n v="66811.100000000006"/>
    <n v="1326.8"/>
    <n v="0.51400000000000001"/>
    <n v="83626.600000000006"/>
    <n v="122340"/>
    <n v="18"/>
    <x v="1"/>
    <m/>
    <m/>
    <s v="N"/>
    <s v="N"/>
    <m/>
    <m/>
    <m/>
    <m/>
    <m/>
    <m/>
    <m/>
    <m/>
    <m/>
    <m/>
    <s v="Carbon neutral(ity)"/>
    <s v="Carbon Neutral"/>
    <s v="Not Specified"/>
    <s v="Not Specified"/>
    <s v="Not Specified"/>
    <m/>
    <s v="G"/>
    <s v="N"/>
    <s v="committed to national peak and neutrality "/>
    <n v="2060"/>
    <m/>
    <m/>
    <m/>
    <s v="N"/>
    <m/>
    <m/>
    <m/>
    <m/>
    <m/>
    <s v="Not Specified"/>
    <s v="Not Specified"/>
    <s v="No"/>
    <s v="N"/>
    <m/>
    <m/>
    <m/>
    <m/>
    <m/>
    <m/>
    <m/>
    <n v="0"/>
  </r>
  <r>
    <n v="204"/>
    <n v="208"/>
    <s v="Sumitomo Mitsui Financial Group"/>
    <s v="Megabanks"/>
    <x v="6"/>
    <x v="4"/>
    <x v="1"/>
    <n v="66745.100000000006"/>
    <n v="7727.4"/>
    <n v="0.16"/>
    <n v="2043378.6"/>
    <n v="127930"/>
    <n v="31"/>
    <x v="1"/>
    <m/>
    <m/>
    <s v="N"/>
    <s v="N"/>
    <m/>
    <m/>
    <m/>
    <m/>
    <m/>
    <m/>
    <m/>
    <m/>
    <m/>
    <m/>
    <s v="Net zero"/>
    <s v="Net Zero"/>
    <s v="Yes"/>
    <s v="Yes"/>
    <s v="Yes"/>
    <s v="1,2,3"/>
    <m/>
    <s v="N"/>
    <m/>
    <m/>
    <m/>
    <m/>
    <s v="C,V"/>
    <s v="Y"/>
    <s v="1,2,3"/>
    <s v="2021: Set net-zero targets for GHG emissions (by 2030 for SMBC‚Äôs own operations; by 2050 for investment and loan portfolio)"/>
    <n v="2050"/>
    <m/>
    <m/>
    <s v="Yes"/>
    <s v="Yes (nature-based and CCS-based removals)"/>
    <s v="No"/>
    <s v="N"/>
    <m/>
    <m/>
    <m/>
    <m/>
    <m/>
    <m/>
    <m/>
    <n v="0"/>
  </r>
  <r>
    <n v="205"/>
    <n v="189"/>
    <s v="Itau Unibanco Holding"/>
    <s v="Banks: Commercial and Savings"/>
    <x v="6"/>
    <x v="18"/>
    <x v="4"/>
    <n v="66620.100000000006"/>
    <n v="7624.1"/>
    <n v="0.15"/>
    <n v="461590.4"/>
    <n v="96219"/>
    <n v="12"/>
    <x v="1"/>
    <m/>
    <m/>
    <s v="N"/>
    <s v="N"/>
    <m/>
    <m/>
    <m/>
    <m/>
    <m/>
    <m/>
    <m/>
    <m/>
    <m/>
    <m/>
    <s v="Net zero"/>
    <s v="Net Zero"/>
    <s v="Yes"/>
    <s v="Yes"/>
    <s v="Not Specified"/>
    <s v="1,2"/>
    <m/>
    <s v="N"/>
    <m/>
    <m/>
    <m/>
    <m/>
    <s v="C"/>
    <s v="Y"/>
    <s v="1,2"/>
    <s v="we launched our Net_x000a_Zero Commitment, to become a Scope 1, 2 and 3_x000a_carbon neutral bank by 2050 (Pg4)."/>
    <n v="2050"/>
    <m/>
    <m/>
    <s v="Yes"/>
    <s v="Yes (unspecified)"/>
    <s v="Yes"/>
    <s v="N"/>
    <m/>
    <m/>
    <m/>
    <m/>
    <m/>
    <m/>
    <m/>
    <n v="0"/>
  </r>
  <r>
    <n v="206"/>
    <n v="159"/>
    <s v="Boeing"/>
    <s v="Aerospace and Defense"/>
    <x v="15"/>
    <x v="0"/>
    <x v="0"/>
    <n v="66517"/>
    <n v="-11817"/>
    <n v="0"/>
    <n v="156363"/>
    <n v="172000"/>
    <n v="31"/>
    <x v="1"/>
    <m/>
    <m/>
    <s v="N"/>
    <s v="N"/>
    <m/>
    <m/>
    <m/>
    <m/>
    <m/>
    <m/>
    <m/>
    <m/>
    <m/>
    <m/>
    <s v="Emissions reduction target"/>
    <s v="Other Emission Reduction"/>
    <s v="Yes"/>
    <s v="Yes"/>
    <s v="Not Specified"/>
    <s v="1,2"/>
    <m/>
    <s v="N"/>
    <m/>
    <m/>
    <m/>
    <m/>
    <m/>
    <s v="N"/>
    <m/>
    <m/>
    <m/>
    <m/>
    <s v="achieved"/>
    <s v="Yes"/>
    <s v="Yes (nature-based removals e.g. Forestation, soil carbon enhancement)"/>
    <s v="No"/>
    <s v="Y"/>
    <s v="For the goal &quot;Reduce greenhouse gas (GHG) emissions from Boeing operations through conservation and renewable energy&quot;, the targets for 2030 includes:_x000a_‚Ä¢ Achieve 30% GHG reduction in Scope 1 and Scope 2 market-based emissions from 2023 base year_x000a_‚Ä¢ Achieve 100% renewable electricity_x000a_‚Ä¢ Achieve 3% reduction of natural gas intensity from 2023 base year_x000a__x000a_(pg 6)"/>
    <n v="2030"/>
    <m/>
    <m/>
    <m/>
    <m/>
    <m/>
    <n v="0"/>
  </r>
  <r>
    <n v="207"/>
    <n v="203"/>
    <s v="AEON"/>
    <s v="Food &amp; Drug Stores"/>
    <x v="0"/>
    <x v="4"/>
    <x v="1"/>
    <n v="66457.7"/>
    <n v="188.7"/>
    <n v="-0.39500000000000002"/>
    <n v="91812"/>
    <n v="392001"/>
    <n v="31"/>
    <x v="0"/>
    <n v="2018"/>
    <n v="2030"/>
    <s v="Y"/>
    <s v="Y"/>
    <s v="Targets set"/>
    <s v="1.5°C "/>
    <n v="2030"/>
    <m/>
    <m/>
    <m/>
    <s v="N"/>
    <s v="Commitment removed"/>
    <m/>
    <m/>
    <s v="Zero emissions"/>
    <s v="Net Zero"/>
    <s v="Yes"/>
    <s v="Yes"/>
    <s v="Yes"/>
    <s v="1,2,3"/>
    <m/>
    <s v="N"/>
    <m/>
    <m/>
    <m/>
    <m/>
    <s v="C,V"/>
    <s v="Y"/>
    <s v="1,2,3"/>
    <s v="Reduce total CO2 and other emissions from stores to net-zero by 2040 "/>
    <n v="2040"/>
    <m/>
    <m/>
    <s v="Not Specified"/>
    <s v="Not Specified"/>
    <s v="No"/>
    <s v="N"/>
    <m/>
    <m/>
    <m/>
    <m/>
    <m/>
    <m/>
    <m/>
    <n v="0"/>
  </r>
  <r>
    <n v="208"/>
    <n v="142"/>
    <s v="Xiamen ITG Holding Group"/>
    <s v="Trading"/>
    <x v="6"/>
    <x v="1"/>
    <x v="1"/>
    <n v="66225.7"/>
    <n v="18.5"/>
    <n v="-0.89700000000000002"/>
    <n v="47253.1"/>
    <n v="37066"/>
    <n v="9"/>
    <x v="1"/>
    <m/>
    <m/>
    <s v="N"/>
    <s v="N"/>
    <m/>
    <m/>
    <m/>
    <m/>
    <m/>
    <m/>
    <m/>
    <m/>
    <m/>
    <m/>
    <m/>
    <m/>
    <m/>
    <m/>
    <m/>
    <m/>
    <s v="G"/>
    <s v="N"/>
    <m/>
    <n v="2060"/>
    <s v="英文版.indd"/>
    <s v="&quot;. We serve the carbon peaking and carbon neutrality goals, and ensure the security, stability, agility, efficiency, intelligence and sustainability of industrial supply chains"/>
    <m/>
    <s v="N"/>
    <m/>
    <m/>
    <m/>
    <m/>
    <m/>
    <s v="Not Specified"/>
    <m/>
    <m/>
    <s v="N"/>
    <m/>
    <m/>
    <m/>
    <m/>
    <m/>
    <m/>
    <m/>
    <n v="0"/>
  </r>
  <r>
    <n v="209"/>
    <n v="224"/>
    <s v="Zurich Insurance Group"/>
    <s v="Insurance: Property and Casualty"/>
    <x v="6"/>
    <x v="7"/>
    <x v="3"/>
    <n v="65801"/>
    <n v="5814"/>
    <n v="0.33600000000000002"/>
    <n v="358005"/>
    <n v="62393"/>
    <n v="31"/>
    <x v="0"/>
    <n v="2019"/>
    <n v="2022"/>
    <s v="Y"/>
    <s v="N"/>
    <s v="Commitment removed"/>
    <m/>
    <m/>
    <m/>
    <m/>
    <m/>
    <m/>
    <m/>
    <m/>
    <m/>
    <s v="Net zero"/>
    <s v="Net Zero"/>
    <s v="Yes"/>
    <s v="Yes"/>
    <s v="Yes"/>
    <s v="1,2,3"/>
    <m/>
    <s v="N"/>
    <m/>
    <m/>
    <m/>
    <m/>
    <s v="C,V"/>
    <s v="Y"/>
    <s v="1,2,3"/>
    <s v="&quot;In 2019, Zurich Insurance Group (Zurich) committed to_x000a_becoming a net-zero business by 2050 across our_x000a_insurance, investments and operations. This is our first_x000a_climate transition plan (‚ÄòPlan‚Äô) which outlines how we_x000a_are executing on this commitment&quot; pg4"/>
    <n v="2050"/>
    <m/>
    <m/>
    <s v="Yes"/>
    <s v="Not Specified"/>
    <s v="No"/>
    <s v="N"/>
    <m/>
    <m/>
    <m/>
    <m/>
    <m/>
    <m/>
    <m/>
    <n v="1"/>
  </r>
  <r>
    <n v="210"/>
    <n v="210"/>
    <s v="Unilever"/>
    <s v="Soaps and Cosmetics"/>
    <x v="10"/>
    <x v="5"/>
    <x v="3"/>
    <n v="65708.899999999994"/>
    <n v="6211.7"/>
    <n v="-0.114"/>
    <n v="82574"/>
    <n v="120040"/>
    <n v="31"/>
    <x v="0"/>
    <n v="2015"/>
    <n v="2030"/>
    <s v="Y"/>
    <s v="Y"/>
    <s v="Targets set"/>
    <s v="1.5°C "/>
    <n v="2030"/>
    <m/>
    <m/>
    <m/>
    <s v="N"/>
    <s v="Commitment removed"/>
    <m/>
    <m/>
    <s v="Net zero"/>
    <s v="Net Zero"/>
    <s v="Yes"/>
    <s v="Yes"/>
    <s v="Partial"/>
    <s v="1,2"/>
    <m/>
    <s v="N"/>
    <m/>
    <m/>
    <m/>
    <m/>
    <s v="C"/>
    <s v="Y"/>
    <s v="1,2"/>
    <s v="&quot;achieve net zero GHG emissions covering Scope 1, 2 &amp; 3 (excluding indirect consumer use emissions) by 2039&quot;"/>
    <n v="2039"/>
    <m/>
    <m/>
    <s v="No"/>
    <s v="No"/>
    <s v="No"/>
    <s v="N"/>
    <m/>
    <m/>
    <m/>
    <m/>
    <m/>
    <m/>
    <m/>
    <n v="0"/>
  </r>
  <r>
    <n v="211"/>
    <n v="211"/>
    <s v="Accenture"/>
    <s v="Information Technology Services"/>
    <x v="5"/>
    <x v="25"/>
    <x v="3"/>
    <n v="64896.5"/>
    <n v="7264.8"/>
    <n v="5.7000000000000002E-2"/>
    <n v="55932.4"/>
    <n v="774303"/>
    <n v="24"/>
    <x v="0"/>
    <n v="2019"/>
    <n v="2023"/>
    <s v="Y"/>
    <s v="Y"/>
    <s v="Targets set"/>
    <s v="1.5°C "/>
    <n v="2030"/>
    <s v="Targets set"/>
    <s v="1.5°C "/>
    <n v="2040"/>
    <s v="Y"/>
    <s v="Targets set"/>
    <n v="2040"/>
    <m/>
    <s v="Net zero"/>
    <s v="Net Zero"/>
    <s v="Yes"/>
    <s v="Yes"/>
    <s v="Yes"/>
    <s v="1,2,3"/>
    <m/>
    <s v="N"/>
    <m/>
    <m/>
    <m/>
    <m/>
    <s v="C,V"/>
    <s v="Y"/>
    <s v="1,2,3"/>
    <s v="&quot;We continue to work toward our 2025 carbon removal goal by first focusing on reductions across our Scope 1, 2 and 3 emissions and then removing any remaining emissions through nature-based carbon removal projects.&quot; (P.43, 360¬∞ Value Report 2024)"/>
    <n v="2025"/>
    <m/>
    <m/>
    <s v="Not Specified"/>
    <s v="Yes (nature-based removals e.g. Forestation, soil carbon enhancement)"/>
    <s v="No"/>
    <s v="N"/>
    <m/>
    <m/>
    <m/>
    <m/>
    <m/>
    <m/>
    <m/>
    <n v="1"/>
  </r>
  <r>
    <n v="212"/>
    <n v="267"/>
    <s v="COSCO Shipping"/>
    <s v="Shipping"/>
    <x v="12"/>
    <x v="1"/>
    <x v="1"/>
    <n v="64863.1"/>
    <n v="5866.1"/>
    <n v="0.63700000000000001"/>
    <n v="156110.1"/>
    <n v="104487"/>
    <n v="18"/>
    <x v="1"/>
    <m/>
    <m/>
    <s v="Y"/>
    <s v="Y"/>
    <s v="Targets set"/>
    <s v="1.5°C"/>
    <n v="2030"/>
    <s v="Targets set"/>
    <s v="1.5°C"/>
    <n v="2050"/>
    <s v="Y"/>
    <s v="Targets set"/>
    <n v="2050"/>
    <m/>
    <s v="Carbon neutral(ity)"/>
    <s v="Carbon Neutral"/>
    <s v="Not Specified"/>
    <s v="Not Specified"/>
    <s v="Not Specified"/>
    <m/>
    <m/>
    <s v="Y"/>
    <s v="COSCO  SHIPPING  has  fully  implemented  the  national  strategy  of  &quot;carbon  peak  and  carbon  neutrality&quot;,  actively  promoted  the  upgrading  of  digital  management,  accelerated  the  green  and  intelligent  ship  technology  revolution  and  industrialization,  and  supported  and  driven  the  active  and  prudent  evolution  of  the  industry  toward  a  green  and  low-carbon  direction,  thus  contributing  the  &quot;power of Chinese shipping&quot; to the green and zero-carbon shipping"/>
    <n v="2060"/>
    <m/>
    <m/>
    <m/>
    <s v="N"/>
    <m/>
    <m/>
    <m/>
    <m/>
    <m/>
    <s v="Not Specified"/>
    <s v="Not Specified"/>
    <s v="No"/>
    <s v="N"/>
    <m/>
    <m/>
    <m/>
    <m/>
    <m/>
    <m/>
    <m/>
    <n v="0"/>
  </r>
  <r>
    <n v="213"/>
    <n v="199"/>
    <s v="Caterpillar"/>
    <s v="Construction and Farm Machinery"/>
    <x v="8"/>
    <x v="0"/>
    <x v="0"/>
    <n v="64809"/>
    <n v="10792"/>
    <n v="4.3999999999999997E-2"/>
    <n v="87764"/>
    <n v="112900"/>
    <n v="31"/>
    <x v="1"/>
    <m/>
    <m/>
    <s v="N"/>
    <s v="N"/>
    <m/>
    <m/>
    <m/>
    <m/>
    <m/>
    <m/>
    <m/>
    <m/>
    <m/>
    <m/>
    <s v="Emissions reduction target"/>
    <s v="Other Emission Reduction"/>
    <s v="Yes"/>
    <s v="Yes"/>
    <s v="No"/>
    <s v="1,2"/>
    <m/>
    <s v="N"/>
    <m/>
    <m/>
    <m/>
    <m/>
    <m/>
    <s v="N"/>
    <m/>
    <m/>
    <m/>
    <m/>
    <m/>
    <s v="Not Specified"/>
    <s v="Not Specified"/>
    <s v="No"/>
    <s v="Y"/>
    <s v="&quot;Scope 1 and 2 goal to reduce absolute greenhouse gas emissions from our operations by 30% from 2018 to 2030&quot;"/>
    <n v="2030"/>
    <m/>
    <m/>
    <m/>
    <m/>
    <m/>
    <n v="0"/>
  </r>
  <r>
    <n v="214"/>
    <n v="164"/>
    <s v="Dai-ichi Life Holdings"/>
    <s v="Insurance: Life, Health (stock)"/>
    <x v="6"/>
    <x v="4"/>
    <x v="1"/>
    <n v="64766.400000000001"/>
    <n v="2818.2"/>
    <n v="0.27"/>
    <n v="464293.6"/>
    <n v="60814"/>
    <n v="31"/>
    <x v="1"/>
    <m/>
    <m/>
    <s v="N"/>
    <s v="N"/>
    <m/>
    <m/>
    <m/>
    <m/>
    <m/>
    <m/>
    <m/>
    <m/>
    <m/>
    <m/>
    <s v="Net zero"/>
    <s v="Net Zero"/>
    <s v="Yes"/>
    <s v="Yes"/>
    <s v="Yes"/>
    <s v="1,2,3"/>
    <m/>
    <s v="N"/>
    <m/>
    <m/>
    <m/>
    <m/>
    <s v="C,V"/>
    <s v="Y"/>
    <s v="1,2,3"/>
    <s v="In March 2021, we made a pledge to realize net-zero of Scope 1 and Scope2 of our entire Group by FY2040 and net-zero of supply chain and investment portfolio of Dai-ichi Life Insurance Company (‚ÄúDai-ichiLife‚Äù), the Group‚Äôs core insurance business entity in Japan, by FY2050. (Page 4, Net Zero Transition Plan, 2023)"/>
    <n v="2050"/>
    <m/>
    <m/>
    <s v="Not Specified"/>
    <s v="Not Specified"/>
    <s v="No"/>
    <s v="N"/>
    <m/>
    <m/>
    <m/>
    <m/>
    <m/>
    <m/>
    <m/>
    <n v="0"/>
  </r>
  <r>
    <n v="215"/>
    <n v="209"/>
    <s v="LG Electronics"/>
    <s v="Electronics"/>
    <x v="5"/>
    <x v="8"/>
    <x v="1"/>
    <n v="64333.5"/>
    <n v="269.5"/>
    <n v="-0.50600000000000001"/>
    <n v="44436.800000000003"/>
    <n v="75000"/>
    <n v="25"/>
    <x v="0"/>
    <n v="2023"/>
    <n v="2050"/>
    <s v="Y"/>
    <s v="Y"/>
    <s v="Targets set"/>
    <s v="1.5°C "/>
    <n v="2030"/>
    <m/>
    <m/>
    <m/>
    <m/>
    <m/>
    <m/>
    <m/>
    <s v="Carbon neutral(ity)"/>
    <s v="Carbon Neutral"/>
    <s v="Yes"/>
    <s v="Yes"/>
    <s v="Yes"/>
    <s v="1,2,3"/>
    <s v="C,V"/>
    <s v="Y"/>
    <s v="We‚Äôve set ourselves the challenge of being ‚Äòcarbon neutral‚Äô by 2030."/>
    <n v="2030"/>
    <m/>
    <m/>
    <m/>
    <s v="N"/>
    <m/>
    <m/>
    <m/>
    <m/>
    <m/>
    <s v="Yes"/>
    <s v="Not Specified"/>
    <s v="Yes"/>
    <s v="N"/>
    <m/>
    <m/>
    <m/>
    <m/>
    <m/>
    <m/>
    <m/>
    <n v="0"/>
  </r>
  <r>
    <n v="216"/>
    <n v="196"/>
    <s v="Hitachi"/>
    <s v="Electronics, Electrical Equip."/>
    <x v="5"/>
    <x v="4"/>
    <x v="1"/>
    <n v="64176.800000000003"/>
    <n v="4039"/>
    <n v="-0.01"/>
    <n v="88630.399999999994"/>
    <n v="282743"/>
    <n v="31"/>
    <x v="1"/>
    <m/>
    <m/>
    <s v="Y"/>
    <s v="Y"/>
    <s v="Targets set"/>
    <s v="1.5°C "/>
    <n v="2030"/>
    <s v="Targets set"/>
    <s v="1.5°C "/>
    <n v="2050"/>
    <s v="Y"/>
    <s v="Targets set"/>
    <n v="2050"/>
    <m/>
    <s v="Carbon neutral(ity)"/>
    <s v="Carbon Neutral"/>
    <s v="Yes"/>
    <s v="Yes"/>
    <s v="Yes"/>
    <s v="1,2,3"/>
    <s v="C,V"/>
    <s v="Y"/>
    <s v="Achieve carbon neutrality throughout our value chain by fiscal 2050 (compared to fiscal 2010)"/>
    <n v="2050"/>
    <m/>
    <m/>
    <m/>
    <s v="N"/>
    <m/>
    <m/>
    <m/>
    <m/>
    <m/>
    <s v="Not Specified"/>
    <s v="Not Specified"/>
    <s v="No"/>
    <s v="N"/>
    <m/>
    <m/>
    <m/>
    <m/>
    <m/>
    <m/>
    <m/>
    <n v="0"/>
  </r>
  <r>
    <n v="217"/>
    <n v="229"/>
    <s v="Merck"/>
    <s v="Pharmaceuticals"/>
    <x v="4"/>
    <x v="0"/>
    <x v="0"/>
    <n v="64168"/>
    <n v="17117"/>
    <n v="45.896000000000001"/>
    <n v="117106"/>
    <n v="74000"/>
    <n v="31"/>
    <x v="1"/>
    <m/>
    <m/>
    <s v="Y"/>
    <s v="Y"/>
    <s v="Targets set"/>
    <s v="1.5Â°C"/>
    <n v="2030"/>
    <s v="Targets set"/>
    <s v="1.5Â°C"/>
    <n v="2045"/>
    <s v="Y"/>
    <s v="Targets set"/>
    <n v="2045"/>
    <m/>
    <s v="Net zero"/>
    <s v="Net Zero"/>
    <s v="Yes"/>
    <s v="Yes"/>
    <s v="Yes"/>
    <s v="1,2,3"/>
    <m/>
    <s v="N"/>
    <m/>
    <m/>
    <m/>
    <m/>
    <s v="C,V"/>
    <s v="Y"/>
    <s v="1,2,3"/>
    <s v="In 2024, we committed to a net-zero target for our greenhouse gas (GHG) emissions across our global operations (Scopes 1, 2, and 3) by 2045, aligned with the guidelines of the Science Based Targets initiative (SBTi)."/>
    <n v="2045"/>
    <m/>
    <m/>
    <s v="Yes"/>
    <s v="Not Specified"/>
    <s v="No"/>
    <s v="N"/>
    <m/>
    <m/>
    <m/>
    <m/>
    <m/>
    <m/>
    <m/>
    <n v="0"/>
  </r>
  <r>
    <n v="218"/>
    <n v="244"/>
    <s v="Allstate"/>
    <s v="Insurance: Property and Casualty"/>
    <x v="6"/>
    <x v="0"/>
    <x v="0"/>
    <n v="64106"/>
    <n v="4667"/>
    <n v="0"/>
    <n v="111617"/>
    <n v="55200"/>
    <n v="30"/>
    <x v="1"/>
    <m/>
    <m/>
    <s v="N"/>
    <s v="N"/>
    <m/>
    <m/>
    <m/>
    <m/>
    <m/>
    <m/>
    <m/>
    <m/>
    <m/>
    <m/>
    <s v="Net zero"/>
    <s v="Net Zero"/>
    <s v="Yes"/>
    <s v="Yes"/>
    <s v="No"/>
    <s v="1,2"/>
    <m/>
    <s v="N"/>
    <m/>
    <m/>
    <m/>
    <m/>
    <s v="C"/>
    <s v="Y"/>
    <s v="1,2"/>
    <s v="As a service company, Allstate‚Äôs operational greenhouse gas emissions are relatively small compared to the size and scope of our business. We committed to reduce Scope 1 and 2 emissions to zero by 2030 since this will increase efficiency and supports engagement to mitigate the impact of severe weather on customers."/>
    <n v="2030"/>
    <m/>
    <m/>
    <s v="Not Specified"/>
    <s v="Not Specified"/>
    <s v="No"/>
    <s v="N"/>
    <m/>
    <m/>
    <m/>
    <m/>
    <m/>
    <m/>
    <m/>
    <n v="0"/>
  </r>
  <r>
    <n v="219"/>
    <n v="236"/>
    <s v="Pfizer"/>
    <s v="Pharmaceuticals"/>
    <x v="4"/>
    <x v="0"/>
    <x v="0"/>
    <n v="63627"/>
    <n v="8031"/>
    <n v="2.79"/>
    <n v="213396"/>
    <n v="81000"/>
    <n v="31"/>
    <x v="0"/>
    <n v="2022"/>
    <n v="2030"/>
    <s v="Y"/>
    <s v="Y"/>
    <s v="Targets set"/>
    <s v="1.5°C "/>
    <n v="2030"/>
    <m/>
    <m/>
    <m/>
    <s v="N"/>
    <s v="Commitment removed"/>
    <m/>
    <m/>
    <s v="Net zero"/>
    <s v="Net Zero"/>
    <s v="Yes"/>
    <s v="Yes"/>
    <s v="Partial"/>
    <s v="1,2"/>
    <m/>
    <s v="N"/>
    <m/>
    <m/>
    <m/>
    <m/>
    <s v="C"/>
    <s v="Y"/>
    <s v="1,2"/>
    <s v="In 2022 Pfizer committed to further reducing GHG emissions by aiming to achieve the voluntary Net-Zero Standard4 by 2040_x000a_Pfizer aims to achieve a 95% reduction in company (Scope 1 and 2) GHG emissions and a 90% reduction in value chain (Scope 3) emissions by 2040, compared to their 2019 baseline"/>
    <n v="2040"/>
    <m/>
    <m/>
    <s v="Yes"/>
    <s v="Not Specified"/>
    <s v="No"/>
    <s v="N"/>
    <m/>
    <m/>
    <m/>
    <m/>
    <m/>
    <m/>
    <m/>
    <n v="0"/>
  </r>
  <r>
    <n v="220"/>
    <n v="243"/>
    <s v="Zhejiang Hengyi Group"/>
    <s v="Chemicals"/>
    <x v="13"/>
    <x v="1"/>
    <x v="1"/>
    <n v="62792.3"/>
    <n v="35.4"/>
    <n v="0.503"/>
    <n v="18651.7"/>
    <n v="23099"/>
    <n v="5"/>
    <x v="1"/>
    <m/>
    <m/>
    <s v="N"/>
    <s v="N"/>
    <m/>
    <m/>
    <m/>
    <m/>
    <m/>
    <m/>
    <m/>
    <m/>
    <m/>
    <m/>
    <m/>
    <m/>
    <s v="Yes"/>
    <s v="Yes"/>
    <m/>
    <s v="1,2"/>
    <s v="G"/>
    <s v="N"/>
    <s v="committed to national peak and neutrality "/>
    <n v="2060"/>
    <s v="https://www.hengyi.com/news/html/?1316.html"/>
    <m/>
    <m/>
    <s v="N"/>
    <m/>
    <m/>
    <m/>
    <m/>
    <m/>
    <s v="Not Specified"/>
    <m/>
    <m/>
    <s v="N"/>
    <m/>
    <m/>
    <m/>
    <m/>
    <m/>
    <m/>
    <m/>
    <n v="0"/>
  </r>
  <r>
    <n v="221"/>
    <n v="219"/>
    <s v="IBM"/>
    <s v="Information Technology Services"/>
    <x v="5"/>
    <x v="0"/>
    <x v="0"/>
    <n v="62753"/>
    <n v="6023"/>
    <n v="-0.19700000000000001"/>
    <n v="137175"/>
    <n v="284500"/>
    <n v="31"/>
    <x v="1"/>
    <m/>
    <m/>
    <s v="N"/>
    <s v="N"/>
    <m/>
    <m/>
    <m/>
    <m/>
    <m/>
    <m/>
    <m/>
    <m/>
    <m/>
    <m/>
    <s v="Net zero"/>
    <s v="Net Zero"/>
    <s v="Yes"/>
    <s v="Yes"/>
    <s v="Partial"/>
    <s v="1,2"/>
    <m/>
    <s v="N"/>
    <m/>
    <m/>
    <m/>
    <m/>
    <s v="C"/>
    <s v="Y"/>
    <s v="1,2"/>
    <s v="_x000a_Reach net-zero operational GHG emissions by 2030, using feasible technologies to remove emissions in an amount which equals or exceeds IBM‚Äôs residual emissions. Correspondingly, aim for residual emissions of 350,000 metric tons of CO2-equivalent (mtCO2e) or less by 2030. - With reference to the voluntary Greenhouse Gas Protocol, our GHG emissions goals address Scope 1 and Scope 2 (market-based) emissions, as well as Scope 3 emissions associated with IBM's electricity consumption at third-party co-location data centers."/>
    <n v="2030"/>
    <m/>
    <m/>
    <s v="Yes"/>
    <s v="Yes (CCS-based removals e.g. BECCS, DACCS)"/>
    <s v="Yes"/>
    <s v="N"/>
    <m/>
    <m/>
    <m/>
    <m/>
    <m/>
    <m/>
    <m/>
    <n v="0"/>
  </r>
  <r>
    <n v="222"/>
    <n v="260"/>
    <s v="New York Life Insurance"/>
    <s v="Insurance: Life and Health"/>
    <x v="6"/>
    <x v="0"/>
    <x v="0"/>
    <n v="62639.199999999997"/>
    <n v="250.2"/>
    <n v="-0.68899999999999995"/>
    <n v="431944.2"/>
    <n v="15131"/>
    <n v="31"/>
    <x v="1"/>
    <m/>
    <m/>
    <s v="N"/>
    <s v="N"/>
    <m/>
    <m/>
    <m/>
    <m/>
    <m/>
    <m/>
    <m/>
    <m/>
    <m/>
    <m/>
    <s v="Emissions reduction target"/>
    <s v="Other Emission Reduction"/>
    <s v="Yes"/>
    <s v="Yes"/>
    <s v="No"/>
    <s v="1,2"/>
    <m/>
    <s v="N"/>
    <m/>
    <m/>
    <m/>
    <m/>
    <m/>
    <s v="N"/>
    <m/>
    <m/>
    <m/>
    <m/>
    <m/>
    <s v="Not Specified"/>
    <s v="Not Specified"/>
    <s v="No"/>
    <s v="Y"/>
    <s v="New York Life has committed to reducing its operational Scope 1 and 2 emissions by 30% by 2030, over a 2019 baseline."/>
    <n v="2030"/>
    <m/>
    <m/>
    <m/>
    <m/>
    <m/>
    <n v="0"/>
  </r>
  <r>
    <n v="223"/>
    <n v="190"/>
    <s v="ArcelorMittal"/>
    <s v="Metals"/>
    <x v="2"/>
    <x v="26"/>
    <x v="3"/>
    <n v="62441"/>
    <n v="1339"/>
    <n v="0.45700000000000002"/>
    <n v="89385"/>
    <n v="125416"/>
    <n v="21"/>
    <x v="1"/>
    <m/>
    <m/>
    <s v="Y"/>
    <s v="N"/>
    <s v="Commitment removed"/>
    <m/>
    <m/>
    <m/>
    <m/>
    <m/>
    <m/>
    <m/>
    <m/>
    <m/>
    <s v="Net zero"/>
    <s v="Net Zero"/>
    <s v="Yes"/>
    <s v="Yes"/>
    <s v="No"/>
    <s v="1,2"/>
    <m/>
    <s v="N"/>
    <m/>
    <m/>
    <m/>
    <m/>
    <s v="C"/>
    <s v="Y"/>
    <s v="1,2"/>
    <s v="Across our global portfolio our goal is to be net zero by 2050 and in Europe our target is to reduce our CO2 emissions by 30% by 2030 over 2018._x000a_https://web.archive.org/web/20251004134240/https://corporate.arcelormittal.com/sustainability/approach/climate-change"/>
    <n v="2050"/>
    <m/>
    <m/>
    <s v="Yes"/>
    <s v="Yes (CCS-based removals e.g. BECCS, DACCS)"/>
    <s v="No"/>
    <s v="N"/>
    <m/>
    <m/>
    <m/>
    <m/>
    <m/>
    <m/>
    <m/>
    <n v="0"/>
  </r>
  <r>
    <n v="224"/>
    <n v="245"/>
    <s v="Assicurazioni Generali"/>
    <s v="Insurance: Life, Health (stock)"/>
    <x v="6"/>
    <x v="17"/>
    <x v="3"/>
    <n v="62196.4"/>
    <n v="4027.3"/>
    <n v="-6.0000000000000001E-3"/>
    <n v="557721.1"/>
    <n v="86851"/>
    <n v="31"/>
    <x v="1"/>
    <m/>
    <m/>
    <s v="N"/>
    <s v="N"/>
    <m/>
    <m/>
    <m/>
    <m/>
    <m/>
    <m/>
    <m/>
    <m/>
    <m/>
    <m/>
    <s v="Net zero"/>
    <s v="Net Zero"/>
    <s v="Not Specified"/>
    <s v="Not Specified"/>
    <s v="Not Specified"/>
    <m/>
    <m/>
    <s v="N"/>
    <m/>
    <m/>
    <m/>
    <m/>
    <s v="C"/>
    <s v="Y"/>
    <m/>
    <s v="Achievement of net-zero emissions by 2040 through financing of removal projects that will take into account the evolution_x000a_of sector-specific regulations."/>
    <n v="2040"/>
    <m/>
    <m/>
    <s v="Yes"/>
    <s v="Not Specified"/>
    <s v="No"/>
    <s v="N"/>
    <m/>
    <m/>
    <m/>
    <m/>
    <m/>
    <m/>
    <m/>
    <n v="0"/>
  </r>
  <r>
    <n v="225"/>
    <n v="237"/>
    <s v="Delta Air Lines"/>
    <s v="Airlines"/>
    <x v="12"/>
    <x v="0"/>
    <x v="0"/>
    <n v="61643"/>
    <n v="3457"/>
    <n v="-0.25"/>
    <n v="75372"/>
    <n v="103000"/>
    <n v="30"/>
    <x v="1"/>
    <m/>
    <m/>
    <s v="Y"/>
    <s v="Y"/>
    <s v="Targets set"/>
    <s v="Well-below 2¬∞C"/>
    <n v="2035"/>
    <m/>
    <m/>
    <m/>
    <s v="N"/>
    <s v="Committed"/>
    <m/>
    <m/>
    <s v="Net zero"/>
    <s v="Net Zero"/>
    <s v="Yes"/>
    <s v="Yes"/>
    <s v="Yes"/>
    <s v="1,2,3"/>
    <m/>
    <s v="N"/>
    <m/>
    <m/>
    <m/>
    <m/>
    <s v="C,V"/>
    <s v="Y"/>
    <s v="1,2,3"/>
    <s v="Delta has set medium- and long-term climate goals aligned with Science Based Targets initiative (SBTi) guidelines. Our ultimate goal is to achieve net-zero emissions for our airline operations by 2050."/>
    <n v="2050"/>
    <m/>
    <m/>
    <s v="Yes"/>
    <s v="Yes (unspecified)"/>
    <s v="No"/>
    <s v="N"/>
    <m/>
    <m/>
    <m/>
    <m/>
    <m/>
    <m/>
    <m/>
    <n v="0"/>
  </r>
  <r>
    <n v="226"/>
    <n v="160"/>
    <s v="China North Industries Group"/>
    <s v="Aerospace &amp; Defense"/>
    <x v="15"/>
    <x v="1"/>
    <x v="1"/>
    <n v="61519.5"/>
    <n v="1982.9"/>
    <n v="2.5999999999999999E-2"/>
    <n v="80880.2"/>
    <n v="223575"/>
    <n v="16"/>
    <x v="1"/>
    <m/>
    <m/>
    <s v="N"/>
    <s v="N"/>
    <m/>
    <m/>
    <m/>
    <m/>
    <m/>
    <m/>
    <m/>
    <m/>
    <m/>
    <m/>
    <m/>
    <m/>
    <m/>
    <m/>
    <m/>
    <m/>
    <m/>
    <s v="N"/>
    <m/>
    <m/>
    <s v="https://static.sse.com.cn/disclosure/bond/announcement/company/c/new/2025-07-08/243307_20250708_4NCR.pdf"/>
    <s v="no useful information "/>
    <m/>
    <s v="N"/>
    <m/>
    <m/>
    <m/>
    <m/>
    <m/>
    <s v="Not Specified"/>
    <m/>
    <m/>
    <s v="N"/>
    <m/>
    <m/>
    <m/>
    <m/>
    <m/>
    <m/>
    <m/>
    <n v="0"/>
  </r>
  <r>
    <n v="227"/>
    <n v="225"/>
    <s v="Bouygues"/>
    <s v="Engineering &amp; Construction"/>
    <x v="8"/>
    <x v="10"/>
    <x v="3"/>
    <n v="61423.199999999997"/>
    <n v="1144.2"/>
    <n v="1.7999999999999999E-2"/>
    <n v="65317.9"/>
    <n v="200234"/>
    <n v="31"/>
    <x v="1"/>
    <m/>
    <m/>
    <s v="N"/>
    <s v="N"/>
    <m/>
    <m/>
    <m/>
    <m/>
    <m/>
    <m/>
    <m/>
    <m/>
    <m/>
    <m/>
    <s v="Net zero"/>
    <s v="Net Zero"/>
    <s v="Yes"/>
    <s v="Yes"/>
    <s v="Partial"/>
    <s v="1,2"/>
    <m/>
    <s v="N"/>
    <m/>
    <m/>
    <m/>
    <m/>
    <s v="C"/>
    <s v="Y"/>
    <s v="1,2"/>
    <s v="Helping to achieve the net-zero goal by 2050 also means building long-term thinking into our approach. pg 38 2024 Integrated approach _x000a__x000a_Bouygues has made a tangible pledge to reduce its carbon footprint and that of its customers by 2030. Its six business segments have had their decarbonisation targets endorsed by the Science Based Targets initiative (SBTi). _x000a_SCOPES 1 &amp; 2_x000a_ Net Zero Carbon_x000a_ Target 2025 - change energy sources and reduce energy use (ISO 50 001, monitoring and management of energy use on worksites, energy efficiency, etc.)._x000a_ _x000a_SCOPE 3A (Upfront  embodied)_x000a_-20% (Target 2025)_x000a__x000a_ SCOPE 3B  (Operational)_x000a_-30% (Target 2030)_x000a_ Net Zero Carbon (Target 2040)_x000a_ _x000a__x000a_ SCOPE 3B  (Operational)_x000a_-30% (Target 2030)_x000a__x000a_General driver: actions include eco-design, more ‚Äòlow carbon‚Äô materials (low-carbon concrete, wood, etc.), greater circularity, redesigning current products and services to be more energy-efficient and better adapted to tomorrow‚Äôs climate, and supporting the Group‚Äôs suppliers and customers to collectively reduce their carbon footprint and use of resources._x000a__x000a_(https://www.bouygues.com/en/climate-strategy/)"/>
    <n v="2050"/>
    <m/>
    <m/>
    <s v="Not Specified"/>
    <s v="Yes (nature-based removals e.g. Forestation, soil carbon enhancement)"/>
    <s v="No"/>
    <s v="N"/>
    <m/>
    <m/>
    <m/>
    <m/>
    <m/>
    <m/>
    <m/>
    <n v="0"/>
  </r>
  <r>
    <n v="228"/>
    <n v="239"/>
    <s v="China Energy Engineering Group"/>
    <s v="Engineering &amp; Construction"/>
    <x v="8"/>
    <x v="1"/>
    <x v="1"/>
    <n v="61099.5"/>
    <n v="559.9"/>
    <n v="-6.7000000000000004E-2"/>
    <n v="121726.1"/>
    <n v="118422"/>
    <n v="12"/>
    <x v="1"/>
    <m/>
    <m/>
    <s v="N"/>
    <s v="N"/>
    <m/>
    <m/>
    <m/>
    <m/>
    <m/>
    <m/>
    <m/>
    <m/>
    <m/>
    <m/>
    <s v="No target"/>
    <s v="No Target"/>
    <s v="Yes"/>
    <s v="Yes"/>
    <m/>
    <s v="1,2"/>
    <s v="G"/>
    <s v="N"/>
    <s v="committed to national peak and neutrality targets"/>
    <n v="2060"/>
    <s v="https://www1.hkexnews.hk/listedco/listconews/sehk/2024/0328/2024032803818.pdf"/>
    <m/>
    <m/>
    <s v="N"/>
    <m/>
    <m/>
    <m/>
    <m/>
    <m/>
    <s v="Not Specified"/>
    <m/>
    <m/>
    <s v="Y"/>
    <s v="emission reduction "/>
    <m/>
    <s v="https://www1.hkexnews.hk/listedco/listconews/sehk/2024/0328/2024032803818.pdf"/>
    <m/>
    <m/>
    <m/>
    <m/>
    <n v="0"/>
  </r>
  <r>
    <n v="229"/>
    <n v="251"/>
    <s v="Renault"/>
    <s v="Motor Vehicles &amp; Parts"/>
    <x v="7"/>
    <x v="10"/>
    <x v="3"/>
    <n v="60811.1"/>
    <n v="813.2"/>
    <n v="-0.65800000000000003"/>
    <n v="133947"/>
    <n v="98636"/>
    <n v="31"/>
    <x v="1"/>
    <m/>
    <m/>
    <s v="Y"/>
    <s v="Y"/>
    <s v="Targets set"/>
    <s v="Well-below 2Â°C/2Â°C"/>
    <n v="2030"/>
    <m/>
    <m/>
    <m/>
    <m/>
    <m/>
    <m/>
    <m/>
    <s v="Carbon neutral(ity)"/>
    <s v="Carbon Neutral"/>
    <s v="Yes"/>
    <s v="Yes"/>
    <s v="Yes"/>
    <s v="1,2,3"/>
    <s v="C,V"/>
    <s v="Y"/>
    <s v="Following the Paris Climate Agreement (COP 21), Renault Group has adapted its strategy to reduce greenhouse gas emissions from its activities and help limit global warming to well below 2¬∞C and beyond, to continue its efforts to limit the rise in temperatures to 1.5¬∞C. For 2050, Renault Group's ambition is to converge towards net zero carbon emissions over the entire lifecycle worldwide (and as early as 2040 in Europe). (p8)"/>
    <n v="2050"/>
    <m/>
    <m/>
    <m/>
    <s v="N"/>
    <m/>
    <m/>
    <m/>
    <m/>
    <m/>
    <s v="Not Specified"/>
    <s v="Not Specified"/>
    <s v="No"/>
    <s v="N"/>
    <m/>
    <m/>
    <m/>
    <m/>
    <m/>
    <m/>
    <m/>
    <n v="0"/>
  </r>
  <r>
    <n v="230"/>
    <n v="217"/>
    <s v="Banco do Brasil"/>
    <s v="Banks: Commercial and Savings"/>
    <x v="6"/>
    <x v="18"/>
    <x v="4"/>
    <n v="60802"/>
    <n v="4891.3999999999996"/>
    <n v="-0.182"/>
    <n v="387891.20000000001"/>
    <n v="86574"/>
    <n v="31"/>
    <x v="1"/>
    <m/>
    <m/>
    <s v="Y"/>
    <s v="Y"/>
    <s v="Committed"/>
    <m/>
    <n v="2030"/>
    <m/>
    <m/>
    <m/>
    <s v="N"/>
    <s v="Committed"/>
    <m/>
    <m/>
    <s v="Emissions reduction target"/>
    <s v="Other Emission Reduction"/>
    <s v="Yes"/>
    <s v="Yes"/>
    <s v="No"/>
    <s v="1,2"/>
    <m/>
    <s v="N"/>
    <m/>
    <m/>
    <m/>
    <m/>
    <m/>
    <s v="N"/>
    <m/>
    <m/>
    <m/>
    <m/>
    <m/>
    <s v="Yes"/>
    <s v="Not Specified"/>
    <s v="No"/>
    <s v="Y"/>
    <s v="emissions of ghg: compensate 100% from 2021 and reduce 30% by 2030. 90% renewable energy by 2024' (annual report, p31)"/>
    <n v="2030"/>
    <m/>
    <m/>
    <m/>
    <m/>
    <m/>
    <n v="0"/>
  </r>
  <r>
    <n v="231"/>
    <n v="242"/>
    <s v="Publix Super Markets"/>
    <s v="Food and Drugstores"/>
    <x v="0"/>
    <x v="0"/>
    <x v="0"/>
    <n v="60177"/>
    <n v="4635"/>
    <n v="6.6000000000000003E-2"/>
    <n v="37601"/>
    <n v="255000"/>
    <n v="31"/>
    <x v="1"/>
    <m/>
    <m/>
    <s v="N"/>
    <s v="N"/>
    <m/>
    <m/>
    <m/>
    <m/>
    <m/>
    <m/>
    <m/>
    <m/>
    <m/>
    <m/>
    <s v="No target"/>
    <s v="No Target"/>
    <s v="Yes"/>
    <s v="Yes"/>
    <s v="Not Specified"/>
    <s v="1,2"/>
    <m/>
    <s v="N"/>
    <m/>
    <m/>
    <s v="https://corporate.publix.com/home/newsroom/news%20stories/the%20publix%20green%20routine"/>
    <s v="no information"/>
    <m/>
    <s v="N"/>
    <m/>
    <m/>
    <m/>
    <m/>
    <m/>
    <s v="Not Specified"/>
    <s v="No"/>
    <s v="No"/>
    <s v="N"/>
    <m/>
    <m/>
    <m/>
    <m/>
    <m/>
    <m/>
    <m/>
    <n v="0"/>
  </r>
  <r>
    <n v="232"/>
    <n v="231"/>
    <s v="Anheuser-Busch InBev"/>
    <s v="Beverages"/>
    <x v="11"/>
    <x v="27"/>
    <x v="3"/>
    <n v="59768"/>
    <n v="5855"/>
    <n v="9.6000000000000002E-2"/>
    <n v="206637"/>
    <n v="143885"/>
    <n v="20"/>
    <x v="0"/>
    <n v="2017"/>
    <n v="2025"/>
    <s v="Y"/>
    <s v="Y"/>
    <s v="Targets set"/>
    <s v="1.5Â°C"/>
    <n v="2025"/>
    <m/>
    <m/>
    <m/>
    <s v="N"/>
    <s v="Commitment removed"/>
    <m/>
    <m/>
    <s v="Net zero"/>
    <s v="Net Zero"/>
    <s v="Yes"/>
    <s v="Yes"/>
    <s v="Yes"/>
    <s v="1,2,3"/>
    <m/>
    <s v="N"/>
    <m/>
    <m/>
    <m/>
    <m/>
    <s v="C,V"/>
    <s v="Y"/>
    <s v="1,2,3"/>
    <s v="&quot;achieve net zero across our value chain by 2040&quot;_x000a__x000a_"/>
    <n v="2040"/>
    <m/>
    <m/>
    <s v="Not Specified"/>
    <s v="Yes (nature-based removals e.g. Forestation, soil carbon enhancement)"/>
    <s v="No"/>
    <s v="N"/>
    <m/>
    <m/>
    <m/>
    <m/>
    <m/>
    <m/>
    <m/>
    <n v="0"/>
  </r>
  <r>
    <n v="233"/>
    <n v="385"/>
    <s v="Chery Holding Group"/>
    <s v="Motor Vehicles &amp; Parts"/>
    <x v="7"/>
    <x v="1"/>
    <x v="1"/>
    <n v="59693.9"/>
    <n v="458.7"/>
    <n v="-0.217"/>
    <n v="43927"/>
    <n v="69647"/>
    <n v="2"/>
    <x v="1"/>
    <m/>
    <m/>
    <s v="N"/>
    <s v="N"/>
    <m/>
    <m/>
    <m/>
    <m/>
    <m/>
    <m/>
    <m/>
    <m/>
    <m/>
    <m/>
    <m/>
    <m/>
    <m/>
    <m/>
    <m/>
    <m/>
    <m/>
    <s v="N"/>
    <m/>
    <m/>
    <m/>
    <m/>
    <m/>
    <s v="N"/>
    <m/>
    <m/>
    <m/>
    <m/>
    <m/>
    <s v="Not Specified"/>
    <m/>
    <m/>
    <s v="N"/>
    <m/>
    <m/>
    <m/>
    <m/>
    <m/>
    <m/>
    <m/>
    <n v="0"/>
  </r>
  <r>
    <n v="234"/>
    <n v="226"/>
    <s v="Mizuho Financial Group"/>
    <s v="Banks: Commercial and Savings"/>
    <x v="6"/>
    <x v="4"/>
    <x v="1"/>
    <n v="59237.3"/>
    <n v="5808.3"/>
    <n v="0.23599999999999999"/>
    <n v="1890188.8"/>
    <n v="52554"/>
    <n v="25"/>
    <x v="1"/>
    <m/>
    <m/>
    <s v="N"/>
    <s v="N"/>
    <m/>
    <m/>
    <m/>
    <m/>
    <m/>
    <m/>
    <m/>
    <m/>
    <m/>
    <m/>
    <s v="Net zero"/>
    <s v="Net Zero"/>
    <s v="Yes"/>
    <s v="Yes"/>
    <s v="Yes"/>
    <s v="1,2,3"/>
    <m/>
    <s v="N"/>
    <m/>
    <m/>
    <m/>
    <m/>
    <s v="C,V"/>
    <s v="Y"/>
    <s v="1,2,3"/>
    <s v="&quot;In December 2020, Asset Management One became the only Japanese asset management firm to be an initial signatory of the Net Zero Asset Managers initiative, which is committed to achieving net zero greenhouse gas emissions.&quot; &quot;we have included responding to climate change as a key pillar of our business strategy and will take the following actions in order to proactively fulfill our role as a financial services group in the effort to achieve a low-carbon society (achieve net-zero greenhouse gas emissions) and to develop a climate change resilient society by 2050.&quot; &quot;‚Ä¢ Aim to become carbon neutral by FY2050&quot;"/>
    <n v="2050"/>
    <m/>
    <m/>
    <s v="No"/>
    <s v="Not Specified"/>
    <s v="No"/>
    <s v="N"/>
    <m/>
    <m/>
    <m/>
    <m/>
    <m/>
    <m/>
    <m/>
    <n v="0"/>
  </r>
  <r>
    <n v="235"/>
    <n v="300"/>
    <s v="Jinchuan Group"/>
    <s v="Metals"/>
    <x v="2"/>
    <x v="1"/>
    <x v="1"/>
    <n v="58886"/>
    <n v="1440.7"/>
    <n v="0.06"/>
    <n v="30119.5"/>
    <n v="31822"/>
    <n v="7"/>
    <x v="1"/>
    <m/>
    <m/>
    <s v="N"/>
    <s v="N"/>
    <m/>
    <m/>
    <m/>
    <m/>
    <m/>
    <m/>
    <m/>
    <m/>
    <m/>
    <m/>
    <m/>
    <m/>
    <m/>
    <m/>
    <m/>
    <m/>
    <s v="G"/>
    <s v="N"/>
    <m/>
    <n v="2060"/>
    <m/>
    <m/>
    <m/>
    <s v="N"/>
    <m/>
    <m/>
    <m/>
    <m/>
    <m/>
    <s v="Not Specified"/>
    <m/>
    <m/>
    <s v="N"/>
    <m/>
    <m/>
    <m/>
    <m/>
    <m/>
    <m/>
    <m/>
    <n v="0"/>
  </r>
  <r>
    <n v="236"/>
    <n v="254"/>
    <s v="Nationwide"/>
    <s v="Insurance: Property and Casualty (Mutual)"/>
    <x v="6"/>
    <x v="0"/>
    <x v="0"/>
    <n v="58645.9"/>
    <n v="2062.1999999999998"/>
    <n v="0"/>
    <n v="307070.90000000002"/>
    <n v="22453"/>
    <n v="31"/>
    <x v="1"/>
    <m/>
    <m/>
    <s v="N"/>
    <s v="N"/>
    <m/>
    <m/>
    <m/>
    <m/>
    <m/>
    <m/>
    <m/>
    <m/>
    <m/>
    <m/>
    <s v="Net zero"/>
    <s v="Net Zero"/>
    <s v="Yes"/>
    <s v="Yes"/>
    <s v="Yes"/>
    <s v="1,2,3"/>
    <m/>
    <s v="N"/>
    <m/>
    <m/>
    <m/>
    <m/>
    <s v="C,V"/>
    <s v="Y"/>
    <s v="1,2,3"/>
    <s v="Nationwide is committed to a net-zero future; it is our ambition to support the UK in achieving its target to be net-zero by 2050.'_x000a_*' We have set intermediate (by 2030) science-based targets to support our net-zero ambition ... aiming to build a more sustainable world by supporting progress towards a greener society' (https://www.nationwide.co.uk/-/assets/nationwidecouk/documents/about/how-we-are-run/results-and-accounts/2024-2025/climate-related-financial-disclosures-2025.pdf?rev=2bf7b06fbe274cfcad725841dd60d0c0)_x000a__x000a_2022 - REDUCED OUR CARBON FOOTPRINT 41% per square foot since our 2010 baseline through actions that included installing LED lights and efficient heating and cooling equipment(https://www.nationwide.com/cps/cps-pdf/2022-Corporate-Sustainability-Report.pdf)_x000a_"/>
    <n v="2050"/>
    <m/>
    <m/>
    <s v="Yes"/>
    <s v="Not Specified"/>
    <s v="No"/>
    <s v="N"/>
    <m/>
    <m/>
    <m/>
    <m/>
    <m/>
    <m/>
    <m/>
    <n v="0"/>
  </r>
  <r>
    <n v="237"/>
    <n v="257"/>
    <s v="Edeka Zentrale"/>
    <s v="Wholesalers: Food and Grocery"/>
    <x v="11"/>
    <x v="3"/>
    <x v="3"/>
    <n v="58493.599999999999"/>
    <n v="379.8"/>
    <n v="-3.6999999999999998E-2"/>
    <n v="11845.1"/>
    <n v="413000"/>
    <n v="27"/>
    <x v="1"/>
    <m/>
    <m/>
    <s v="Y"/>
    <s v="Y"/>
    <s v="Targets set"/>
    <s v="1.5Â°C"/>
    <n v="2032"/>
    <s v="Targets set"/>
    <s v="1.5Â°C"/>
    <n v="2045"/>
    <s v="Y"/>
    <s v="Targets set"/>
    <n v="2045"/>
    <m/>
    <s v="Net zero"/>
    <s v="Net Zero"/>
    <s v="Yes"/>
    <s v="Yes"/>
    <s v="Yes"/>
    <s v="1,2,3"/>
    <m/>
    <s v="N"/>
    <m/>
    <m/>
    <m/>
    <m/>
    <s v="C,V"/>
    <s v="Y"/>
    <s v="1,2,3"/>
    <s v="From SBTi target dashboard: &quot;Overall net-zero target: EDEKA ZENTRALE Stiftung &amp; Co. KG (Netto Marken-Discount Stiftung &amp; Co. KG, BUDNI Handels &amp; Service GmbH) commits to reach net-zero greenhouse gas emissions across the value chain by 2045.&quot;"/>
    <n v="2045"/>
    <m/>
    <m/>
    <s v="Not Specified"/>
    <s v="Not Specified"/>
    <s v="No"/>
    <s v="N"/>
    <m/>
    <m/>
    <m/>
    <m/>
    <m/>
    <m/>
    <m/>
    <n v="0"/>
  </r>
  <r>
    <n v="238"/>
    <n v="227"/>
    <s v="Daimler Truck Holding"/>
    <s v="Motor Vehicles &amp; Parts"/>
    <x v="7"/>
    <x v="3"/>
    <x v="3"/>
    <n v="58480.6"/>
    <n v="3136.2"/>
    <n v="-0.23200000000000001"/>
    <n v="76469.3"/>
    <n v="108167"/>
    <n v="3"/>
    <x v="1"/>
    <m/>
    <m/>
    <s v="N"/>
    <s v="N"/>
    <m/>
    <m/>
    <m/>
    <m/>
    <m/>
    <m/>
    <m/>
    <m/>
    <m/>
    <m/>
    <s v="Carbon neutral(ity)"/>
    <s v="Carbon Neutral"/>
    <s v="Yes"/>
    <s v="Yes"/>
    <s v="No"/>
    <s v="1,2"/>
    <s v="C"/>
    <s v="Y"/>
    <s v="&quot;Based on our CO2e reduction targets, we strive to continuously reduce emissions in our production processes. In addition, we are currently focusing on offsetting the remaining CO‚ÇÇe emissions...By 2039, all production sites worldwide should be carbon-neutral on the balance sheet.&quot; (P.84, 2024 Annual Report)_x000a_"/>
    <n v="2039"/>
    <m/>
    <m/>
    <m/>
    <s v="N"/>
    <m/>
    <m/>
    <m/>
    <m/>
    <m/>
    <s v="Yes"/>
    <s v="Not Specified"/>
    <s v="No"/>
    <s v="N"/>
    <m/>
    <m/>
    <m/>
    <m/>
    <m/>
    <m/>
    <m/>
    <n v="0"/>
  </r>
  <r>
    <n v="239"/>
    <n v="241"/>
    <s v="TD Synnex"/>
    <s v="Wholesalers: Electronics and Office Equipment"/>
    <x v="14"/>
    <x v="0"/>
    <x v="0"/>
    <n v="58452.4"/>
    <n v="689.1"/>
    <n v="9.9000000000000005E-2"/>
    <n v="30274.5"/>
    <n v="25750"/>
    <n v="5"/>
    <x v="1"/>
    <m/>
    <m/>
    <s v="Y"/>
    <s v="Y"/>
    <s v="Targets set"/>
    <s v="1.5°C "/>
    <n v="2030"/>
    <s v="Targets set"/>
    <s v="1.5°C "/>
    <n v="2045"/>
    <s v="Y"/>
    <s v="Targets set"/>
    <n v="2045"/>
    <m/>
    <s v="Net zero"/>
    <s v="Net Zero"/>
    <s v="Yes"/>
    <s v="Yes"/>
    <s v="Yes"/>
    <s v="1,2,3"/>
    <m/>
    <s v="N"/>
    <m/>
    <m/>
    <m/>
    <m/>
    <s v="C,V"/>
    <s v="Y"/>
    <s v="1,2,3"/>
    <s v="The company has committed to the Science-based Target initiative Business Ambition Pledge, and as part of this, plans to achieve net-zero greenhouse gas emissions in its global operations by 2045._x000a__x000a_TD SYNNEX commits to reduce absolute scope 1, 2 and 3 GHG emissions 90% by FY2045 from a FY2022 base year._x000a__x000a_https://s22.q4cdn.com/848111767/files/doc_news/TD-SYNNEX-Announces-Corporate-Citizenship-Program-2022.pdf"/>
    <n v="2045"/>
    <m/>
    <m/>
    <s v="Yes"/>
    <s v="Not Specified"/>
    <s v="No"/>
    <s v="N"/>
    <m/>
    <m/>
    <m/>
    <m/>
    <m/>
    <m/>
    <m/>
    <n v="0"/>
  </r>
  <r>
    <n v="240"/>
    <n v="294"/>
    <s v="Bank of Montreal"/>
    <s v="Banks: Commercial and Savings"/>
    <x v="6"/>
    <x v="16"/>
    <x v="0"/>
    <n v="58295.1"/>
    <n v="5378.8"/>
    <n v="0.66200000000000003"/>
    <n v="1011297.1"/>
    <n v="53597"/>
    <n v="15"/>
    <x v="1"/>
    <m/>
    <m/>
    <s v="N"/>
    <s v="N"/>
    <m/>
    <m/>
    <m/>
    <m/>
    <m/>
    <m/>
    <m/>
    <m/>
    <m/>
    <m/>
    <s v="No target"/>
    <s v="No Target"/>
    <s v="Yes"/>
    <s v="Yes"/>
    <s v="Yes"/>
    <s v="1,2,3"/>
    <m/>
    <s v="N"/>
    <m/>
    <m/>
    <m/>
    <m/>
    <s v="C"/>
    <s v="Y"/>
    <m/>
    <s v="Target Net zero by 2050 Be our clients’ lead partner in the transition to a net-zero world – targeting net-zero financed emissions in our lending by 2050"/>
    <n v="2050"/>
    <s v="https://www.banktrack.org/download/2023_climate_report_2/240307_bmo_2023_climatereport_en.pdf"/>
    <m/>
    <s v="Yes"/>
    <s v="Yes (CCS-based removals e.g. BECCS, DACCS)"/>
    <s v="No"/>
    <s v="Y"/>
    <s v="emission reduction "/>
    <n v="2030"/>
    <s v="BMO Financial Group 2024 Sustainability and Climate Reporting"/>
    <s v="r Scope 1, market-based Scope 2, and Scope 3 (category 6 – business travel) In 2025, we purchased and retired carbon credits to offset our Scope 1 and Scope 2 market-based GHG emissions and Scope 3 GHG emissions resulting from our employees’ activities (category 6 – business travel) for the reporting period August 1, 2023 to July 31, 2024. We have developed a diversified offset portfolio that includes an agreement to pre-purchase 1,000 tonnes of Direct Air Capture removals from Carbon Engineering, and a five-year commitment to purchase CarbonCure mineralization removal offset"/>
    <m/>
    <m/>
    <m/>
    <n v="0"/>
  </r>
  <r>
    <n v="241"/>
    <n v="187"/>
    <s v="XMXYG"/>
    <s v="Trading"/>
    <x v="6"/>
    <x v="1"/>
    <x v="1"/>
    <n v="57874.3"/>
    <n v="24.6"/>
    <n v="0.69499999999999995"/>
    <n v="46434.9"/>
    <n v="31642"/>
    <n v="8"/>
    <x v="1"/>
    <m/>
    <m/>
    <s v="N"/>
    <s v="N"/>
    <m/>
    <m/>
    <m/>
    <m/>
    <m/>
    <m/>
    <m/>
    <m/>
    <m/>
    <m/>
    <s v="No target"/>
    <s v="No Target"/>
    <s v="Yes"/>
    <s v="Yes"/>
    <m/>
    <s v="1,2"/>
    <s v="G"/>
    <s v="N"/>
    <s v="committed to national peak and neutrality targets"/>
    <n v="2060"/>
    <s v="https://static.cninfo.com.cn/finalpage/2024-07-20/1220688756.PDF"/>
    <m/>
    <m/>
    <s v="N"/>
    <m/>
    <m/>
    <m/>
    <m/>
    <m/>
    <s v="Not Specified"/>
    <m/>
    <m/>
    <s v="N"/>
    <m/>
    <m/>
    <m/>
    <m/>
    <m/>
    <m/>
    <m/>
    <n v="0"/>
  </r>
  <r>
    <n v="242"/>
    <n v="232"/>
    <s v="Industrial Bank"/>
    <s v="Banks: Commercial and Savings"/>
    <x v="6"/>
    <x v="1"/>
    <x v="1"/>
    <n v="57476.800000000003"/>
    <n v="10730.1"/>
    <n v="-1.4999999999999999E-2"/>
    <n v="1439576.1"/>
    <n v="63189"/>
    <n v="13"/>
    <x v="1"/>
    <m/>
    <m/>
    <s v="N"/>
    <s v="N"/>
    <m/>
    <m/>
    <m/>
    <m/>
    <m/>
    <m/>
    <m/>
    <m/>
    <m/>
    <m/>
    <s v="Carbon neutral(ity)"/>
    <s v="Carbon Neutral"/>
    <s v="Yes"/>
    <s v="Yes"/>
    <s v="Yes"/>
    <s v="1,2,3"/>
    <s v="C,V"/>
    <s v="Y"/>
    <s v="&quot;By 2035 - Achieve carbon neutrality in all upstream and downstream activities  (including Scope 3 emissions).&quot; (P.72, Sustainability Report 2023)"/>
    <n v="2035"/>
    <m/>
    <m/>
    <m/>
    <s v="N"/>
    <m/>
    <m/>
    <m/>
    <m/>
    <m/>
    <s v="Yes"/>
    <s v="Not Specified"/>
    <s v="No"/>
    <s v="N"/>
    <m/>
    <m/>
    <m/>
    <m/>
    <m/>
    <m/>
    <m/>
    <n v="0"/>
  </r>
  <r>
    <n v="243"/>
    <n v="270"/>
    <s v="United Airlines Holdings"/>
    <s v="Airlines"/>
    <x v="12"/>
    <x v="0"/>
    <x v="0"/>
    <n v="57063"/>
    <n v="3149"/>
    <n v="0.20300000000000001"/>
    <n v="74083"/>
    <n v="107300"/>
    <n v="28"/>
    <x v="1"/>
    <m/>
    <m/>
    <s v="Y"/>
    <s v="Y"/>
    <s v="Targets set"/>
    <s v="Well-below 2¬∞C"/>
    <n v="2035"/>
    <m/>
    <m/>
    <m/>
    <s v="N"/>
    <s v="Commitment removed"/>
    <m/>
    <m/>
    <s v="Net zero"/>
    <s v="Net Zero"/>
    <s v="Yes"/>
    <s v="Yes"/>
    <s v="Partial"/>
    <s v="1,2"/>
    <m/>
    <s v="N"/>
    <m/>
    <m/>
    <m/>
    <m/>
    <s v="C"/>
    <s v="Y"/>
    <s v="1,2"/>
    <s v="Our commitment is to achieve net zero greenhouse gas emissions by 2050. We have set a Science-Based Target to reduce carbon intensity by 50% per revenue tonne kilometer by 2035, using 2019 as our baseline year. This goal covers Scope 1 and Scope 2 emissions, as well as certain Scope 3 categories, and is approved by the Science-Based Targets initiative (SBTi). Achieving net zero means eliminating all carbon emissions from our operations or balancing any remaining emissions through credible carbon removal technologies, without relying on voluntary carbon offsets."/>
    <n v="2050"/>
    <m/>
    <m/>
    <s v="No"/>
    <s v="Not Specified"/>
    <s v="No"/>
    <s v="N"/>
    <m/>
    <m/>
    <m/>
    <m/>
    <m/>
    <m/>
    <m/>
    <n v="0"/>
  </r>
  <r>
    <n v="244"/>
    <n v="220"/>
    <s v="Nippon Steel"/>
    <s v="Metals"/>
    <x v="2"/>
    <x v="4"/>
    <x v="1"/>
    <n v="57040.7"/>
    <n v="2297.4"/>
    <n v="-0.39600000000000002"/>
    <n v="73003.3"/>
    <n v="120739"/>
    <n v="31"/>
    <x v="1"/>
    <m/>
    <m/>
    <s v="N"/>
    <s v="N"/>
    <m/>
    <m/>
    <m/>
    <m/>
    <m/>
    <m/>
    <m/>
    <m/>
    <m/>
    <m/>
    <s v="Carbon neutral(ity)"/>
    <s v="Carbon Neutral"/>
    <s v="Yes"/>
    <s v="Yes"/>
    <s v="Yes"/>
    <s v="1,2,3"/>
    <s v="C,V"/>
    <s v="Y"/>
    <s v="Vision 2050: Aim to be carbon neutral (Pg. 15)"/>
    <n v="2050"/>
    <m/>
    <m/>
    <m/>
    <s v="N"/>
    <m/>
    <m/>
    <m/>
    <m/>
    <m/>
    <s v="Yes"/>
    <s v="Yes (CCS-based removals e.g. BECCS, DACCS)"/>
    <s v="No"/>
    <s v="N"/>
    <m/>
    <m/>
    <m/>
    <m/>
    <m/>
    <m/>
    <m/>
    <n v="0"/>
  </r>
  <r>
    <n v="245"/>
    <n v="235"/>
    <s v="ConocoPhillips"/>
    <s v="Mining, Crude-Oil Production"/>
    <x v="2"/>
    <x v="0"/>
    <x v="0"/>
    <n v="56953"/>
    <n v="9245"/>
    <n v="-0.156"/>
    <n v="122780"/>
    <n v="11800"/>
    <n v="30"/>
    <x v="1"/>
    <m/>
    <m/>
    <s v="N"/>
    <s v="N"/>
    <m/>
    <m/>
    <m/>
    <m/>
    <m/>
    <m/>
    <m/>
    <m/>
    <m/>
    <m/>
    <s v="Net zero"/>
    <s v="Net Zero"/>
    <s v="Yes"/>
    <s v="Yes"/>
    <s v="No"/>
    <s v="1,2"/>
    <m/>
    <s v="N"/>
    <m/>
    <m/>
    <m/>
    <m/>
    <s v="C"/>
    <s v="Y"/>
    <s v="1,2"/>
    <m/>
    <n v="2030"/>
    <m/>
    <m/>
    <s v="Yes"/>
    <s v="Yes (nature-based and CCS-based removals)"/>
    <s v="No"/>
    <s v="N"/>
    <m/>
    <m/>
    <m/>
    <m/>
    <m/>
    <m/>
    <m/>
    <n v="0"/>
  </r>
  <r>
    <n v="246"/>
    <n v="277"/>
    <s v="Midea Group"/>
    <s v="Electronics, Electrical Equip."/>
    <x v="5"/>
    <x v="1"/>
    <x v="1"/>
    <n v="56855.5"/>
    <n v="5356.2"/>
    <n v="0.125"/>
    <n v="82795.899999999994"/>
    <n v="198432"/>
    <n v="10"/>
    <x v="1"/>
    <m/>
    <m/>
    <s v="N"/>
    <s v="N"/>
    <m/>
    <m/>
    <m/>
    <m/>
    <m/>
    <m/>
    <m/>
    <m/>
    <m/>
    <m/>
    <s v="No target"/>
    <s v="No Target"/>
    <s v="Yes"/>
    <s v="Yes"/>
    <s v="Not Specified"/>
    <s v="1,2"/>
    <s v="G"/>
    <s v="N"/>
    <s v="committed to national peak and neutrality targets"/>
    <n v="2060"/>
    <s v="https://finance.sina.com.cn/tech/2021-10-14/doc-iktzqtyu1368224.shtml"/>
    <m/>
    <m/>
    <s v="N"/>
    <m/>
    <m/>
    <m/>
    <m/>
    <m/>
    <s v="Not Specified"/>
    <s v="Not Specified"/>
    <s v="No"/>
    <s v="N"/>
    <m/>
    <m/>
    <m/>
    <m/>
    <m/>
    <m/>
    <m/>
    <n v="0"/>
  </r>
  <r>
    <n v="247"/>
    <n v="265"/>
    <s v="Tsingshan Holding Group"/>
    <s v="Metals"/>
    <x v="2"/>
    <x v="1"/>
    <x v="1"/>
    <n v="56515.8"/>
    <n v="960.7"/>
    <n v="-0.38200000000000001"/>
    <n v="22251.4"/>
    <n v="110327"/>
    <n v="7"/>
    <x v="1"/>
    <m/>
    <m/>
    <s v="N"/>
    <s v="N"/>
    <m/>
    <m/>
    <m/>
    <m/>
    <m/>
    <m/>
    <m/>
    <m/>
    <m/>
    <m/>
    <s v="No target"/>
    <s v="No Target"/>
    <s v="Not Specified"/>
    <s v="Not Specified"/>
    <s v="Not Specified"/>
    <m/>
    <m/>
    <s v="N"/>
    <m/>
    <m/>
    <s v="Ecological environmental protection | TSINGSHAN HOLDING GROUP"/>
    <s v="no usefull information"/>
    <m/>
    <s v="N"/>
    <m/>
    <m/>
    <m/>
    <m/>
    <m/>
    <s v="Not Specified"/>
    <m/>
    <m/>
    <s v="N"/>
    <m/>
    <m/>
    <m/>
    <m/>
    <m/>
    <m/>
    <m/>
    <n v="0"/>
  </r>
  <r>
    <n v="248"/>
    <n v="262"/>
    <s v="TJX"/>
    <s v="Specialty Retailers"/>
    <x v="0"/>
    <x v="0"/>
    <x v="0"/>
    <n v="56360"/>
    <n v="4864"/>
    <n v="8.6999999999999994E-2"/>
    <n v="31749"/>
    <n v="364000"/>
    <n v="24"/>
    <x v="1"/>
    <m/>
    <m/>
    <s v="N"/>
    <s v="N"/>
    <m/>
    <m/>
    <m/>
    <m/>
    <m/>
    <m/>
    <m/>
    <m/>
    <m/>
    <m/>
    <s v="Net zero"/>
    <s v="Net Zero"/>
    <s v="Yes"/>
    <s v="Yes"/>
    <s v="No"/>
    <s v="1,2"/>
    <m/>
    <s v="N"/>
    <m/>
    <m/>
    <m/>
    <m/>
    <s v="C"/>
    <s v="Y"/>
    <s v="1,2"/>
    <s v="We have set science-based goals and defined initiatives that support a decarbonization pathway for our global operations, including our goal to achieve net zero greenhouse gas (GHG) emissions in our direct operations (Scopes 1 and 2) by 2040. Along the way, we intend to reach a 55% absolute reduction in GHG emissions from our direct operations (against a Fiscal 2017 baseline), as well as source 100% renewable energy1 for use in our operations by 2030. "/>
    <n v="2040"/>
    <m/>
    <m/>
    <s v="Yes"/>
    <s v="Not Specified"/>
    <s v="No"/>
    <s v="N"/>
    <m/>
    <m/>
    <m/>
    <m/>
    <m/>
    <m/>
    <m/>
    <n v="0"/>
  </r>
  <r>
    <n v="249"/>
    <n v="259"/>
    <s v="AbbVie"/>
    <s v="Pharmaceuticals"/>
    <x v="4"/>
    <x v="0"/>
    <x v="0"/>
    <n v="56334"/>
    <n v="4278"/>
    <n v="-0.12"/>
    <n v="135161"/>
    <n v="55000"/>
    <n v="10"/>
    <x v="1"/>
    <m/>
    <m/>
    <s v="Y"/>
    <s v="Y"/>
    <s v="Targets set"/>
    <s v="1.5°C "/>
    <n v="2030"/>
    <m/>
    <m/>
    <m/>
    <m/>
    <m/>
    <m/>
    <m/>
    <s v="Emissions reduction target"/>
    <s v="Other Emission Reduction"/>
    <s v="Yes"/>
    <s v="Yes"/>
    <s v="No"/>
    <s v="1,2"/>
    <m/>
    <s v="N"/>
    <m/>
    <m/>
    <m/>
    <m/>
    <m/>
    <s v="N"/>
    <m/>
    <m/>
    <m/>
    <m/>
    <m/>
    <s v="Not Specified"/>
    <s v="Not Specified"/>
    <s v="No"/>
    <s v="Y"/>
    <s v="(p.12) Emissions: Reduce absolute Scope 1 and 2 (market-based) GHG emissions by 42.0% by 2030 from a 2021 base year_x000a__x000a_Website: https://www.abbvie.com/content/dam/abbvie-com2/pdfs/abbvie-esg-action-report.pdf"/>
    <n v="2030"/>
    <m/>
    <m/>
    <m/>
    <m/>
    <m/>
    <n v="0"/>
  </r>
  <r>
    <n v="250"/>
    <n v="303"/>
    <s v="Enterprise Products Partners"/>
    <s v="Pipelines"/>
    <x v="1"/>
    <x v="0"/>
    <x v="0"/>
    <n v="56219"/>
    <n v="5901"/>
    <n v="6.7000000000000004E-2"/>
    <n v="77168"/>
    <n v="7800"/>
    <n v="15"/>
    <x v="1"/>
    <m/>
    <m/>
    <s v="N"/>
    <s v="N"/>
    <m/>
    <m/>
    <m/>
    <m/>
    <m/>
    <m/>
    <m/>
    <m/>
    <m/>
    <m/>
    <m/>
    <m/>
    <m/>
    <m/>
    <m/>
    <m/>
    <m/>
    <s v="N"/>
    <m/>
    <m/>
    <m/>
    <m/>
    <m/>
    <s v="N"/>
    <m/>
    <m/>
    <m/>
    <m/>
    <m/>
    <s v="Not Specified"/>
    <m/>
    <m/>
    <s v="N"/>
    <m/>
    <m/>
    <m/>
    <m/>
    <m/>
    <m/>
    <m/>
    <n v="0"/>
  </r>
  <r>
    <n v="251"/>
    <n v="331"/>
    <s v="China Pacific Insurance (Group)"/>
    <s v="Insurance: Life, Health (stock)"/>
    <x v="6"/>
    <x v="1"/>
    <x v="1"/>
    <n v="56161.2"/>
    <n v="6248.7"/>
    <n v="0.623"/>
    <n v="388380.7"/>
    <n v="94990"/>
    <n v="15"/>
    <x v="1"/>
    <m/>
    <m/>
    <s v="N"/>
    <s v="N"/>
    <m/>
    <m/>
    <m/>
    <m/>
    <m/>
    <m/>
    <m/>
    <m/>
    <m/>
    <m/>
    <s v="No target"/>
    <s v="No Target"/>
    <s v="Yes"/>
    <s v="Yes"/>
    <m/>
    <s v="1,2"/>
    <s v="G"/>
    <s v="N"/>
    <s v="committed to national peak and neutrality targets"/>
    <n v="2060"/>
    <s v="https://www.cpic.com.cn/c/2022-04-07/1633277.shtml"/>
    <m/>
    <m/>
    <s v="N"/>
    <m/>
    <m/>
    <m/>
    <m/>
    <m/>
    <s v="Not Specified"/>
    <s v="Not Specified"/>
    <s v="No"/>
    <s v="N"/>
    <m/>
    <m/>
    <m/>
    <m/>
    <m/>
    <m/>
    <m/>
    <n v="0"/>
  </r>
  <r>
    <n v="252"/>
    <n v="181"/>
    <s v="Guangzhou Automobile Industry Group"/>
    <s v="Automobiles"/>
    <x v="7"/>
    <x v="1"/>
    <x v="1"/>
    <n v="56059.1"/>
    <n v="-234.9"/>
    <n v="-1.68"/>
    <n v="54421.5"/>
    <n v="99900"/>
    <n v="13"/>
    <x v="1"/>
    <m/>
    <m/>
    <s v="N"/>
    <s v="N"/>
    <m/>
    <m/>
    <m/>
    <m/>
    <m/>
    <m/>
    <m/>
    <m/>
    <m/>
    <m/>
    <s v="Carbon neutral(ity)"/>
    <s v="Carbon Neutral"/>
    <s v="Not Specified"/>
    <s v="Not Specified"/>
    <s v="Not Specified"/>
    <m/>
    <m/>
    <s v="Y"/>
    <s v="To achieve green and sustainable development, GAC Group published &quot;GLASS Plan (Green Low-carbon for Achieving Sustainable Success)&quot; in 2021 and planned to reach the goal of carbon neutrality by 2050._x000a__x000a_&quot;GAC strive[s] to achieve carbon neutrality in the whole product lifecycle by 2050 (stretch goal: 2045)&quot; (2022 GAC Group ESG Report p58)"/>
    <n v="2050"/>
    <m/>
    <m/>
    <m/>
    <s v="N"/>
    <m/>
    <m/>
    <m/>
    <m/>
    <m/>
    <s v="Not Specified"/>
    <s v="Not Specified"/>
    <s v="No"/>
    <s v="N"/>
    <m/>
    <m/>
    <m/>
    <m/>
    <m/>
    <m/>
    <m/>
    <n v="0"/>
  </r>
  <r>
    <n v="253"/>
    <n v="281"/>
    <s v="Bank of Nova Scotia"/>
    <s v="Banks: Commercial and Savings"/>
    <x v="6"/>
    <x v="16"/>
    <x v="0"/>
    <n v="55917.4"/>
    <n v="5702.2"/>
    <n v="3.7999999999999999E-2"/>
    <n v="1013004.5"/>
    <n v="88488"/>
    <n v="28"/>
    <x v="1"/>
    <m/>
    <m/>
    <s v="N"/>
    <s v="N"/>
    <m/>
    <m/>
    <m/>
    <m/>
    <m/>
    <m/>
    <m/>
    <m/>
    <m/>
    <m/>
    <s v="Net zero"/>
    <s v="Net Zero"/>
    <s v="Yes"/>
    <s v="Yes"/>
    <s v="Yes"/>
    <s v="1,2,3"/>
    <m/>
    <s v="N"/>
    <m/>
    <m/>
    <m/>
    <m/>
    <s v="C,V"/>
    <s v="Y"/>
    <s v="1,2,3"/>
    <s v="&quot;Our climate goals comprise three pillars: (1) financing climate solutions, by providing climate-related financing to clients in all sectors, including certain _x000a_carbon intensive sectors; (2) advancing to net-zero, by working with clients to reduce emissions associated with our lending portfolio and setting 2030 sectoral emissions intensity reduction targets to keep us on course to meet our goal of achieving net-zero financed emissions by 2050; and (3) reducing our own emissions, by introducing solutions to minimize the Bank‚Äôs direct impact on climate change&quot; (Pg 12, Scotiabank 2023 ESG Report)"/>
    <n v="2050"/>
    <m/>
    <m/>
    <s v="Yes"/>
    <s v="No"/>
    <s v="No"/>
    <s v="N"/>
    <m/>
    <m/>
    <m/>
    <m/>
    <m/>
    <m/>
    <m/>
    <n v="0"/>
  </r>
  <r>
    <n v="254"/>
    <n v="249"/>
    <s v="HBIS Group"/>
    <s v="Metals"/>
    <x v="2"/>
    <x v="1"/>
    <x v="1"/>
    <n v="55879.7"/>
    <n v="40.9"/>
    <n v="0.72299999999999998"/>
    <n v="75881.600000000006"/>
    <n v="85648"/>
    <n v="17"/>
    <x v="1"/>
    <m/>
    <m/>
    <s v="N"/>
    <s v="N"/>
    <m/>
    <m/>
    <m/>
    <m/>
    <m/>
    <m/>
    <m/>
    <m/>
    <m/>
    <m/>
    <m/>
    <m/>
    <m/>
    <m/>
    <m/>
    <m/>
    <s v="C"/>
    <s v="Y"/>
    <s v="Anchoring the carbon peaking and neutrality goals, focusing on the“three major innovations”of energy technology, process technology, and material technology, release &quot;6+2&quot;low-carbon development technology roadmap in the industry for the first batch,striving to achieve the goal of carbon neutrality by 2050."/>
    <n v="2050"/>
    <s v="https://www.hbisco.com/en/sustainable/green#:~:text=%E2%80%9Cgreen%E2%80%9Dleading%20strategy,of%20carbon%20neutrality%20by%202050"/>
    <s v="Anchoring the carbon peaking and neutrality goals, focusing on the“three major innovations”of energy technology, process technology, and material technology, release &quot;6+2&quot;low-carbon development technology roadmap in the industry for the first batch,striving to achieve the goal of carbon neutrality by 2050."/>
    <m/>
    <s v="N"/>
    <m/>
    <m/>
    <m/>
    <m/>
    <m/>
    <s v="Not Specified"/>
    <m/>
    <m/>
    <s v="N"/>
    <m/>
    <m/>
    <m/>
    <m/>
    <m/>
    <m/>
    <m/>
    <n v="0"/>
  </r>
  <r>
    <n v="255"/>
    <n v="283"/>
    <s v="Intesa Sanpaolo"/>
    <s v="Banks: Commercial and Savings"/>
    <x v="6"/>
    <x v="17"/>
    <x v="3"/>
    <n v="55844.1"/>
    <n v="9371.7000000000007"/>
    <n v="0.122"/>
    <n v="966333.6"/>
    <n v="94736"/>
    <n v="27"/>
    <x v="1"/>
    <m/>
    <m/>
    <s v="Y"/>
    <s v="Y"/>
    <s v="Targets set"/>
    <s v="1.5°C "/>
    <n v="2028"/>
    <m/>
    <m/>
    <m/>
    <s v="N"/>
    <s v="Committed"/>
    <m/>
    <m/>
    <s v="Net zero"/>
    <s v="Net Zero"/>
    <s v="Yes"/>
    <s v="Yes"/>
    <s v="No"/>
    <s v="1,2"/>
    <m/>
    <s v="N"/>
    <m/>
    <m/>
    <m/>
    <m/>
    <s v="C"/>
    <s v="Y"/>
    <s v="1,2"/>
    <s v="Intesa Sanpaolo has chosen to pursue the ‚ÄúNet Zero‚Äù objective by 2050 for all its main business lines, including its own emissions, the lending and investment portfolios, the asset management and insurance divisions'. (p 27)"/>
    <n v="2050"/>
    <m/>
    <m/>
    <s v="Yes"/>
    <s v="Not Specified"/>
    <s v="No"/>
    <s v="N"/>
    <m/>
    <m/>
    <m/>
    <m/>
    <m/>
    <m/>
    <m/>
    <n v="0"/>
  </r>
  <r>
    <n v="256"/>
    <n v="238"/>
    <s v="China Huaneng Group"/>
    <s v="Energy"/>
    <x v="1"/>
    <x v="1"/>
    <x v="1"/>
    <n v="55760.2"/>
    <n v="2718"/>
    <n v="0.66500000000000004"/>
    <n v="233942"/>
    <n v="123483"/>
    <n v="17"/>
    <x v="1"/>
    <m/>
    <m/>
    <s v="N"/>
    <s v="N"/>
    <m/>
    <m/>
    <m/>
    <m/>
    <m/>
    <m/>
    <m/>
    <m/>
    <m/>
    <m/>
    <s v="Carbon neutral(ity)"/>
    <s v="Carbon Neutral"/>
    <s v="Yes"/>
    <s v="Yes"/>
    <s v="Not Specified"/>
    <s v="1,2"/>
    <s v="C"/>
    <s v="Y"/>
    <s v="Huadian Power International has proactively incorporated the strategic goals of “carbon peak and carbon neutrality” and national energy structure transformation requirements into its 14th Five-Year Plan, in response to the latest domestic and international policy developments. We have established a dedicated carbon management position to spearhead climate change-related initiatives, coordinate planning, and implement sustainable development strategies, ensuring steady progress in the Company’s green and low-carbon transformation."/>
    <n v="2060"/>
    <s v="0415华电2024ESG英文版"/>
    <m/>
    <m/>
    <s v="N"/>
    <m/>
    <m/>
    <m/>
    <m/>
    <m/>
    <s v="Not Specified"/>
    <s v="Not Specified"/>
    <s v="No"/>
    <s v="N"/>
    <m/>
    <m/>
    <m/>
    <m/>
    <m/>
    <m/>
    <m/>
    <n v="0"/>
  </r>
  <r>
    <n v="257"/>
    <n v="302"/>
    <s v="Chubb"/>
    <s v="Insurance: Property and Casualty"/>
    <x v="6"/>
    <x v="7"/>
    <x v="3"/>
    <n v="55753"/>
    <n v="9272"/>
    <n v="2.7E-2"/>
    <n v="246548"/>
    <n v="43000"/>
    <n v="9"/>
    <x v="1"/>
    <m/>
    <m/>
    <s v="N"/>
    <s v="N"/>
    <m/>
    <m/>
    <m/>
    <m/>
    <m/>
    <m/>
    <m/>
    <m/>
    <m/>
    <m/>
    <s v="Emissions reduction target"/>
    <s v="Other Emission Reduction"/>
    <s v="Yes"/>
    <s v="Yes"/>
    <s v="Partial"/>
    <s v="1,2"/>
    <m/>
    <s v="N"/>
    <m/>
    <m/>
    <m/>
    <m/>
    <m/>
    <s v="N"/>
    <m/>
    <m/>
    <m/>
    <m/>
    <m/>
    <s v="Yes"/>
    <s v="Yes (unspecified)"/>
    <s v="No"/>
    <s v="Y"/>
    <s v="Chubb‚Äôs short-term 20% absolute GHG reduction target (2016 baseline, 2025 goal) was met ahead of schedule in 2019 with a 22% reduction. The longer-term 40% reduction target for 2035 was achieved ahead of schedule in 2021 with a 49% reduction."/>
    <n v="2035"/>
    <m/>
    <m/>
    <m/>
    <m/>
    <m/>
    <n v="0"/>
  </r>
  <r>
    <n v="258"/>
    <n v="306"/>
    <s v="HDFC Bank"/>
    <s v="Banks: Commercial and Savings"/>
    <x v="6"/>
    <x v="14"/>
    <x v="1"/>
    <n v="55708.6"/>
    <n v="8374.6"/>
    <n v="8.2000000000000003E-2"/>
    <n v="514129.9"/>
    <n v="214521"/>
    <n v="2"/>
    <x v="1"/>
    <m/>
    <m/>
    <s v="N"/>
    <s v="N"/>
    <m/>
    <m/>
    <m/>
    <m/>
    <m/>
    <m/>
    <m/>
    <m/>
    <m/>
    <m/>
    <s v="Carbon neutral(ity)"/>
    <s v="Carbon Neutral"/>
    <s v="Yes"/>
    <s v="Yes"/>
    <s v="No"/>
    <s v="1,2"/>
    <s v="C"/>
    <s v="Y"/>
    <s v="Demonstrating our unwavering commitment to environmental sustainability, we have set an ambitious goal of achieving carbon neutrality for our Scope 1 &amp; 2 emissions by FY32."/>
    <n v="2032"/>
    <m/>
    <m/>
    <m/>
    <s v="N"/>
    <m/>
    <m/>
    <m/>
    <m/>
    <m/>
    <s v="Not Specified"/>
    <s v="Yes (nature-based removals e.g. Forestation, soil carbon enhancement)"/>
    <s v="No"/>
    <s v="N"/>
    <m/>
    <m/>
    <m/>
    <m/>
    <m/>
    <m/>
    <m/>
    <n v="0"/>
  </r>
  <r>
    <n v="259"/>
    <n v="268"/>
    <s v="BHP Group"/>
    <s v="Mining, Crude-Oil Production"/>
    <x v="2"/>
    <x v="28"/>
    <x v="5"/>
    <n v="55658"/>
    <n v="7897"/>
    <n v="-0.38900000000000001"/>
    <n v="102362"/>
    <n v="40872"/>
    <n v="31"/>
    <x v="1"/>
    <m/>
    <m/>
    <s v="N"/>
    <s v="N"/>
    <m/>
    <m/>
    <m/>
    <m/>
    <m/>
    <m/>
    <m/>
    <m/>
    <m/>
    <m/>
    <s v="Net zero"/>
    <s v="Net Zero"/>
    <s v="Yes"/>
    <s v="Yes"/>
    <s v="Partial"/>
    <s v="1,2"/>
    <m/>
    <s v="N"/>
    <m/>
    <m/>
    <m/>
    <m/>
    <s v="C"/>
    <s v="Y"/>
    <s v="1,2"/>
    <s v="_x000a_BHP is committed to achieving net zero operational greenhouse-gas (GHG) emissions (Scopes 1 and 2) by FY2050. The company has also set a medium-term target to reduce operational GHG emissions by at least 30 percent by FY2030, using a FY2020 baseline. This target covers all BHP-operated assets and is supported by a publicly available Climate Transition Action Plan (CTAP 2024 - https://web.archive.org/web/20251005190858/https://www.bhp.com/sustainability/climate-change/climate-transition-action-plan), which details pathways and assumptions for reaching the goal. BHP is also ‚Äúworking towards‚Äù net-zero value-chain (Scope 3) emissions by 2050, but this is an ambition rather than a formally validated target."/>
    <n v="2050"/>
    <m/>
    <m/>
    <s v="Yes"/>
    <s v="Yes (nature-based and CCS-based removals)"/>
    <s v="No"/>
    <s v="N"/>
    <m/>
    <m/>
    <m/>
    <m/>
    <m/>
    <m/>
    <m/>
    <n v="0"/>
  </r>
  <r>
    <n v="260"/>
    <n v="247"/>
    <s v="Repsol"/>
    <s v="Petroleum Refining"/>
    <x v="3"/>
    <x v="12"/>
    <x v="3"/>
    <n v="55571.5"/>
    <n v="1899"/>
    <n v="-0.44600000000000001"/>
    <n v="65423.5"/>
    <n v="25601"/>
    <n v="31"/>
    <x v="1"/>
    <m/>
    <m/>
    <s v="N"/>
    <s v="N"/>
    <m/>
    <m/>
    <m/>
    <m/>
    <m/>
    <m/>
    <m/>
    <m/>
    <m/>
    <m/>
    <s v="Net zero"/>
    <s v="Net Zero"/>
    <s v="Yes"/>
    <s v="Yes"/>
    <s v="Yes"/>
    <s v="1,2,3"/>
    <m/>
    <s v="N"/>
    <m/>
    <m/>
    <m/>
    <m/>
    <s v="C,V"/>
    <s v="Y"/>
    <s v="1,2,3"/>
    <s v="The main goal is to become a net zero emissions company by 2050, in line with the targets set out in the Paris Agreement."/>
    <n v="2050"/>
    <m/>
    <m/>
    <s v="Yes"/>
    <s v="Yes (nature-based and CCS-based removals)"/>
    <s v="No"/>
    <s v="N"/>
    <m/>
    <m/>
    <m/>
    <m/>
    <m/>
    <m/>
    <m/>
    <n v="0"/>
  </r>
  <r>
    <n v="261"/>
    <n v="234"/>
    <s v="Panasonic Holdings"/>
    <s v="Electronics, Electrical Equip."/>
    <x v="5"/>
    <x v="4"/>
    <x v="1"/>
    <n v="55483.8"/>
    <n v="2402.1999999999998"/>
    <n v="-0.218"/>
    <n v="62333.7"/>
    <n v="207548"/>
    <n v="31"/>
    <x v="0"/>
    <n v="2019"/>
    <n v="2050"/>
    <s v="Y"/>
    <s v="Y"/>
    <s v="Targets set"/>
    <s v="1.5°C "/>
    <n v="2030"/>
    <s v="Targets set"/>
    <s v="1.5°C "/>
    <n v="2050"/>
    <s v="Y"/>
    <s v="Targets set"/>
    <n v="2050"/>
    <m/>
    <s v="Other"/>
    <s v="Other Emission Reduction"/>
    <s v="Yes"/>
    <s v="Yes"/>
    <s v="Yes"/>
    <s v="1,2,3"/>
    <m/>
    <s v="N"/>
    <m/>
    <m/>
    <m/>
    <m/>
    <m/>
    <s v="N"/>
    <m/>
    <m/>
    <m/>
    <m/>
    <m/>
    <s v="Yes"/>
    <s v="Yes (unspecified)"/>
    <s v="No"/>
    <s v="Y"/>
    <s v="&quot;Aiming for net zero CO2 emissions at all factories by 2030‚Äã. We Aim to Achieve a Reduction of Approximately 110 million tons(*) in CO2 Emissions Within Our Own Value Chain. (*) CO2 emissions based on FY2021 results. As a milestone towards achieving Panasonic GREEN IMPACT, we are aiming to attain net zero CO2 emissions at all our companies, and to create approximately 100 million tons of avoided emissions, by fiscal 2031.&quot;"/>
    <n v="2030"/>
    <m/>
    <m/>
    <m/>
    <m/>
    <m/>
    <n v="0"/>
  </r>
  <r>
    <n v="262"/>
    <n v="289"/>
    <s v="Maersk Group"/>
    <s v="Trucking, Transportation, Logistics"/>
    <x v="12"/>
    <x v="29"/>
    <x v="3"/>
    <n v="55482"/>
    <n v="6109"/>
    <n v="0.59799999999999998"/>
    <n v="87697"/>
    <n v="104890"/>
    <n v="22"/>
    <x v="1"/>
    <m/>
    <m/>
    <s v="Y"/>
    <s v="Y"/>
    <s v="Targets set"/>
    <s v="1.5Â°C"/>
    <n v="2030"/>
    <s v="Targets set"/>
    <s v="1.5Â°C"/>
    <n v="2040"/>
    <s v="Y"/>
    <s v="Targets set"/>
    <n v="2040"/>
    <m/>
    <s v="Net zero"/>
    <s v="Net Zero"/>
    <s v="Yes"/>
    <s v="Yes"/>
    <s v="Yes"/>
    <s v="1,2,3"/>
    <m/>
    <s v="N"/>
    <m/>
    <m/>
    <m/>
    <m/>
    <s v="C,V"/>
    <s v="Y"/>
    <s v="1,2,3"/>
    <s v="&quot;Maersk‚Äôs greenhouse gas emission  targets were validated by the Science  Based Targets initiative (SBTi) to be in line with net-zero 2040 and the  Paris Agreement‚Äôs 1.5-degree pathway towards 2030 ‚Äì an industry first under  SBTi‚Äôs new Maritime Guidance.&quot; (Maersk Annual Report 2024, pg 4)"/>
    <n v="2040"/>
    <m/>
    <m/>
    <s v="Yes"/>
    <s v="No"/>
    <s v="Yes"/>
    <s v="N"/>
    <m/>
    <m/>
    <m/>
    <m/>
    <m/>
    <m/>
    <m/>
    <n v="0"/>
  </r>
  <r>
    <n v="263"/>
    <n v="287"/>
    <s v="Tokio Marine Holdings"/>
    <s v="Insurance: Property and Casualty (Stock)"/>
    <x v="6"/>
    <x v="4"/>
    <x v="1"/>
    <n v="55365.3"/>
    <n v="6922.4"/>
    <n v="0.438"/>
    <n v="208401.8"/>
    <n v="51436"/>
    <n v="31"/>
    <x v="1"/>
    <m/>
    <m/>
    <s v="Y"/>
    <s v="N"/>
    <s v="Commitment removed"/>
    <m/>
    <m/>
    <m/>
    <m/>
    <m/>
    <m/>
    <m/>
    <m/>
    <m/>
    <s v="Emissions reduction target"/>
    <s v="Other Emission Reduction"/>
    <s v="Yes"/>
    <s v="Yes"/>
    <s v="Partial"/>
    <s v="1,2"/>
    <m/>
    <s v="N"/>
    <m/>
    <m/>
    <m/>
    <s v="chieved"/>
    <s v="C,V"/>
    <s v="Y"/>
    <m/>
    <s v="We have set seven key targets in our management of climate change"/>
    <n v="2050"/>
    <s v="https://www.tmkiln.com/about-tmk/sustainability/"/>
    <m/>
    <s v="Yes"/>
    <s v="Yes (nature-based removals e.g. Forestation, soil carbon enhancement)"/>
    <s v="No"/>
    <s v="Y"/>
    <s v="Tokio Marine has achieved net-zero in its business operations for eleven consecutive years since fiscal 2013. The company aims to reduce GHG emissions by 60% by 2030 relative to 2015 levels and transition to 100% renewable energy at its key business facilities, including the head office, by 2030."/>
    <n v="2030"/>
    <m/>
    <m/>
    <m/>
    <m/>
    <m/>
    <n v="0"/>
  </r>
  <r>
    <n v="264"/>
    <n v="255"/>
    <s v="Charter Communications"/>
    <s v="Telecommunications"/>
    <x v="9"/>
    <x v="0"/>
    <x v="0"/>
    <n v="55085"/>
    <n v="5083"/>
    <n v="0.115"/>
    <n v="150020"/>
    <n v="94500"/>
    <n v="9"/>
    <x v="1"/>
    <m/>
    <m/>
    <s v="N"/>
    <s v="N"/>
    <m/>
    <m/>
    <m/>
    <m/>
    <m/>
    <m/>
    <m/>
    <m/>
    <m/>
    <m/>
    <s v="Carbon neutral(ity)"/>
    <s v="Carbon Neutral"/>
    <s v="Yes"/>
    <s v="Yes"/>
    <s v="No"/>
    <s v="1,2"/>
    <s v="C"/>
    <s v="Y"/>
    <s v="&quot;GOAL IN PROGRESS: Reach carbon neutrality in our operations (scope 1 and 2 GHG emissions) by 2035&quot; (2023 Environmental, Social and  Governance Report, p. 4)_x000a_Source: https://web.archive.org/web/20251014160217/https://corporate.charter.com/esg-report.pdf"/>
    <n v="2035"/>
    <m/>
    <m/>
    <m/>
    <s v="N"/>
    <m/>
    <m/>
    <m/>
    <m/>
    <m/>
    <s v="Not Specified"/>
    <s v="Not Specified"/>
    <s v="No"/>
    <s v="N"/>
    <m/>
    <m/>
    <m/>
    <m/>
    <m/>
    <m/>
    <m/>
    <n v="0"/>
  </r>
  <r>
    <n v="265"/>
    <n v="256"/>
    <s v="State Power Investment"/>
    <s v="Energy"/>
    <x v="1"/>
    <x v="1"/>
    <x v="1"/>
    <n v="54963.1"/>
    <n v="2125.8000000000002"/>
    <n v="0.316"/>
    <n v="257154.7"/>
    <n v="126893"/>
    <n v="14"/>
    <x v="1"/>
    <m/>
    <m/>
    <s v="N"/>
    <s v="N"/>
    <m/>
    <m/>
    <m/>
    <m/>
    <m/>
    <m/>
    <m/>
    <m/>
    <m/>
    <m/>
    <m/>
    <m/>
    <m/>
    <m/>
    <m/>
    <m/>
    <m/>
    <s v="N"/>
    <m/>
    <m/>
    <m/>
    <m/>
    <m/>
    <s v="N"/>
    <m/>
    <m/>
    <m/>
    <m/>
    <m/>
    <s v="Not Specified"/>
    <m/>
    <m/>
    <s v="N"/>
    <m/>
    <m/>
    <m/>
    <m/>
    <m/>
    <m/>
    <m/>
    <n v="0"/>
  </r>
  <r>
    <n v="266"/>
    <n v="442"/>
    <s v="PDD Holdings"/>
    <s v="Internet Services and Retailing"/>
    <x v="0"/>
    <x v="1"/>
    <x v="1"/>
    <n v="54736.3"/>
    <n v="15626.4"/>
    <n v="0.84299999999999997"/>
    <n v="69189.399999999994"/>
    <n v="23465"/>
    <n v="2"/>
    <x v="1"/>
    <m/>
    <m/>
    <s v="N"/>
    <s v="N"/>
    <m/>
    <m/>
    <m/>
    <m/>
    <m/>
    <m/>
    <m/>
    <m/>
    <m/>
    <m/>
    <s v="No target"/>
    <s v="No Target"/>
    <s v="Not Specified"/>
    <s v="Not Specified"/>
    <s v="Not Specified"/>
    <m/>
    <m/>
    <s v="N"/>
    <m/>
    <m/>
    <m/>
    <s v="no information"/>
    <m/>
    <s v="N"/>
    <m/>
    <m/>
    <m/>
    <m/>
    <m/>
    <s v="Not Specified"/>
    <s v="Not Specified"/>
    <s v="No"/>
    <s v="N"/>
    <m/>
    <m/>
    <m/>
    <m/>
    <m/>
    <m/>
    <m/>
    <n v="0"/>
  </r>
  <r>
    <n v="267"/>
    <n v="272"/>
    <s v="Performance Food Group"/>
    <s v="Wholesalers: Food and Grocery"/>
    <x v="11"/>
    <x v="0"/>
    <x v="0"/>
    <n v="54681.2"/>
    <n v="435.9"/>
    <n v="9.7000000000000003E-2"/>
    <n v="13392.9"/>
    <n v="36815"/>
    <n v="5"/>
    <x v="1"/>
    <m/>
    <m/>
    <s v="N"/>
    <s v="N"/>
    <m/>
    <m/>
    <m/>
    <m/>
    <m/>
    <m/>
    <m/>
    <m/>
    <m/>
    <m/>
    <s v="Emissions reduction target"/>
    <s v="Other Emission Reduction"/>
    <s v="Yes"/>
    <s v="Yes"/>
    <s v="No"/>
    <s v="1,2"/>
    <m/>
    <s v="N"/>
    <m/>
    <m/>
    <m/>
    <m/>
    <m/>
    <s v="N"/>
    <m/>
    <m/>
    <m/>
    <m/>
    <m/>
    <s v="Not Specified"/>
    <s v="Not Specified"/>
    <s v="No"/>
    <s v="Y"/>
    <s v="- Reduce Scope 1 and Scope 2 GHG emissions by 30% (using a per-case metric basis) by 2034 from a 2021 base year. _x000a_- Evaluate and disclose Scope 3 emissions in the fiscal year "/>
    <n v="2034"/>
    <m/>
    <m/>
    <m/>
    <m/>
    <m/>
    <n v="0"/>
  </r>
  <r>
    <n v="268"/>
    <n v="278"/>
    <s v="American Airlines Group"/>
    <s v="Airlines"/>
    <x v="12"/>
    <x v="0"/>
    <x v="0"/>
    <n v="54211"/>
    <n v="846"/>
    <n v="2.9000000000000001E-2"/>
    <n v="61783"/>
    <n v="133300"/>
    <n v="30"/>
    <x v="1"/>
    <m/>
    <m/>
    <s v="Y"/>
    <s v="Y"/>
    <s v="Targets set"/>
    <s v="Well-below 2¬∞C"/>
    <n v="2035"/>
    <m/>
    <m/>
    <m/>
    <m/>
    <m/>
    <m/>
    <m/>
    <s v="Net zero"/>
    <s v="Net Zero"/>
    <s v="Yes"/>
    <s v="Yes"/>
    <s v="Partial"/>
    <s v="1,2"/>
    <m/>
    <s v="N"/>
    <m/>
    <m/>
    <m/>
    <m/>
    <s v="C"/>
    <s v="Y"/>
    <s v="1,2"/>
    <s v="Target net zero emissions by 2050 (P.13)"/>
    <n v="2050"/>
    <m/>
    <m/>
    <s v="Yes"/>
    <s v="Not Specified"/>
    <s v="No"/>
    <s v="N"/>
    <m/>
    <m/>
    <m/>
    <m/>
    <m/>
    <m/>
    <m/>
    <n v="0"/>
  </r>
  <r>
    <n v="269"/>
    <n v="279"/>
    <s v="China United Network Communications"/>
    <s v="Telecommunications"/>
    <x v="9"/>
    <x v="1"/>
    <x v="1"/>
    <n v="54146"/>
    <n v="1255"/>
    <n v="8.6999999999999994E-2"/>
    <n v="92178.3"/>
    <n v="240617"/>
    <n v="17"/>
    <x v="1"/>
    <m/>
    <m/>
    <s v="N"/>
    <s v="N"/>
    <m/>
    <m/>
    <m/>
    <m/>
    <m/>
    <m/>
    <m/>
    <m/>
    <m/>
    <m/>
    <s v="No target"/>
    <s v="No Target"/>
    <s v="Yes"/>
    <s v="Yes"/>
    <m/>
    <s v="1,2"/>
    <s v="G"/>
    <s v="N"/>
    <s v="committed to national peak and neutrality targets"/>
    <n v="2060"/>
    <s v="https://www.chinaunicom.com.hk/en/esg/reports/csr2022.pdf"/>
    <s v="unicorn is their official name "/>
    <m/>
    <s v="N"/>
    <m/>
    <m/>
    <m/>
    <m/>
    <m/>
    <s v="Not Specified"/>
    <s v="Not Specified"/>
    <s v="No"/>
    <s v="N"/>
    <m/>
    <m/>
    <m/>
    <m/>
    <m/>
    <m/>
    <m/>
    <n v="0"/>
  </r>
  <r>
    <n v="270"/>
    <n v="329"/>
    <s v="AstraZeneca"/>
    <s v="Pharmaceuticals"/>
    <x v="4"/>
    <x v="5"/>
    <x v="3"/>
    <n v="54073"/>
    <n v="7035"/>
    <n v="0.18099999999999999"/>
    <n v="104035"/>
    <n v="94300"/>
    <n v="24"/>
    <x v="0"/>
    <n v="2016"/>
    <n v="2025"/>
    <s v="Y"/>
    <s v="Y"/>
    <s v="Targets set"/>
    <s v="1.5°C "/>
    <n v="2030"/>
    <s v="Targets set"/>
    <s v="1.5°C "/>
    <n v="2045"/>
    <s v="Y"/>
    <s v="Targets set"/>
    <n v="2045"/>
    <m/>
    <s v="Net zero"/>
    <s v="Net Zero"/>
    <s v="Yes"/>
    <s v="Yes"/>
    <s v="Yes"/>
    <s v="1,2,3"/>
    <m/>
    <s v="N"/>
    <m/>
    <m/>
    <m/>
    <m/>
    <s v="C,V"/>
    <s v="Y"/>
    <s v="1,2,3"/>
    <s v="&quot;Reduce absolute Scope 3 emissions by 90% by 2045, from a 2019 baseline, to become science-based net zero&quot;"/>
    <n v="2045"/>
    <m/>
    <m/>
    <s v="Not Specified"/>
    <s v="Yes (nature-based and CCS-based removals)"/>
    <s v="Yes"/>
    <s v="N"/>
    <m/>
    <m/>
    <m/>
    <m/>
    <m/>
    <m/>
    <m/>
    <n v="0"/>
  </r>
  <r>
    <n v="271"/>
    <n v="304"/>
    <s v="Capital One Financial"/>
    <s v="Consumer Credit Card and Related Services"/>
    <x v="6"/>
    <x v="0"/>
    <x v="0"/>
    <n v="53938"/>
    <n v="4750"/>
    <n v="-2.8000000000000001E-2"/>
    <n v="490144"/>
    <n v="52600"/>
    <n v="15"/>
    <x v="1"/>
    <m/>
    <m/>
    <s v="N"/>
    <s v="N"/>
    <m/>
    <m/>
    <m/>
    <m/>
    <m/>
    <m/>
    <m/>
    <m/>
    <m/>
    <m/>
    <s v="Emissions reduction target"/>
    <s v="Other Emission Reduction"/>
    <s v="Yes"/>
    <s v="No"/>
    <s v="Partial"/>
    <n v="1"/>
    <m/>
    <s v="N"/>
    <m/>
    <m/>
    <s v="https://greenbusinessbarbados.com/has-capital-one-made-progress-toward-becoming.html"/>
    <s v="achieved"/>
    <s v="C"/>
    <s v="Y"/>
    <m/>
    <s v="Capital One Financial's net zero target is set for 2030. Net Zero Tracker"/>
    <n v="2030"/>
    <s v="https://net0tracker.com/corporates.html/Capital%20One%20Financial/#:~:text=,is%20that%20Capital%20One%20has"/>
    <m/>
    <s v="No"/>
    <s v="Not Specified"/>
    <s v="No"/>
    <s v="Y"/>
    <s v="&quot;Metrics and targets_x000a_Capital One is committed to the following goals:_x000a_Reduce Scope 1 Direct Emissions by 50% by 2030 (from a baseline year of 2019)&quot;_x000a_https://ecm.capitalone.com/WCM/stories/pdfs/2023-capital-one-environmental-social-and-governance-report.pdf_x000a_&quot;Reduce Scope 3 (Categories 1-14) Emissions by 50% by 2030 (from a baseline year of 2019)&quot;_x000a_https://ecm.capitalone.com/WCM/stories/pdfs/2023-capital-one-environmental-social-and-governance-report.pdf"/>
    <n v="2030"/>
    <m/>
    <m/>
    <m/>
    <m/>
    <m/>
    <n v="0"/>
  </r>
  <r>
    <n v="272"/>
    <n v="233"/>
    <s v="POSCO Holdings"/>
    <s v="Metals"/>
    <x v="2"/>
    <x v="8"/>
    <x v="1"/>
    <n v="53869.8"/>
    <n v="825.3"/>
    <n v="-0.36499999999999999"/>
    <n v="70040.2"/>
    <n v="44502"/>
    <n v="31"/>
    <x v="1"/>
    <m/>
    <m/>
    <s v="N"/>
    <s v="N"/>
    <m/>
    <m/>
    <m/>
    <m/>
    <m/>
    <m/>
    <m/>
    <m/>
    <m/>
    <m/>
    <s v="Net zero"/>
    <s v="Net Zero"/>
    <s v="Yes"/>
    <s v="Not Specified"/>
    <s v="No"/>
    <n v="1"/>
    <m/>
    <s v="N"/>
    <m/>
    <m/>
    <m/>
    <m/>
    <m/>
    <s v="Y"/>
    <n v="1"/>
    <s v="POSCO joins in with the Korean government‚Äôs 2050 Carbon Neutrality Declaration_x000a_"/>
    <n v="2050"/>
    <m/>
    <m/>
    <s v="Yes"/>
    <s v="No"/>
    <s v="No"/>
    <s v="N"/>
    <m/>
    <m/>
    <m/>
    <m/>
    <m/>
    <m/>
    <m/>
    <n v="0"/>
  </r>
  <r>
    <n v="273"/>
    <n v="246"/>
    <s v="Cisco Systems"/>
    <s v="Network and Other Communications Equipment"/>
    <x v="5"/>
    <x v="0"/>
    <x v="0"/>
    <n v="53803"/>
    <n v="10320"/>
    <n v="-0.182"/>
    <n v="124413"/>
    <n v="90400"/>
    <n v="26"/>
    <x v="0"/>
    <n v="2023"/>
    <n v="2030"/>
    <s v="Y"/>
    <s v="Y"/>
    <s v="Targets set"/>
    <s v="1.5°C "/>
    <n v="2030"/>
    <s v="Targets set"/>
    <s v="1.5°C "/>
    <n v="2040"/>
    <s v="Y"/>
    <s v="Targets set"/>
    <n v="2040"/>
    <m/>
    <s v="Net zero"/>
    <s v="Net Zero"/>
    <s v="Yes"/>
    <s v="Yes"/>
    <s v="Yes"/>
    <s v="1,2,3"/>
    <m/>
    <s v="N"/>
    <m/>
    <m/>
    <m/>
    <m/>
    <s v="C,V"/>
    <s v="Y"/>
    <s v="1,2,3"/>
    <s v="&quot;In 2021, Cisco committed to net zero greenhouse gas emissions by 2040, Cisco Foundation Climate Commitment Committed US$100M over the next 10 years to address climate change. Net-zero goal: By 2040: Reach net-zero GHG emissions across our value chain by reducing absolute Scope 1, 2, and 3 emissions by 90% (FY19 base year). Our 2040 net-zero goal was approved by the Science Based Targets initiative (SBTi) in 2022 under its Corporate Net-Zero Standard.&quot;"/>
    <n v="2040"/>
    <m/>
    <m/>
    <s v="Not Specified"/>
    <s v="Not Specified"/>
    <s v="Yes"/>
    <s v="N"/>
    <m/>
    <m/>
    <m/>
    <m/>
    <m/>
    <m/>
    <m/>
    <n v="0"/>
  </r>
  <r>
    <n v="274"/>
    <n v="264"/>
    <s v="Rio Tinto Group"/>
    <s v="Mining, Crude-Oil Production"/>
    <x v="2"/>
    <x v="30"/>
    <x v="3"/>
    <n v="53658"/>
    <n v="11552"/>
    <n v="0.14899999999999999"/>
    <n v="102786"/>
    <n v="59594"/>
    <n v="20"/>
    <x v="1"/>
    <m/>
    <m/>
    <s v="N"/>
    <s v="N"/>
    <m/>
    <m/>
    <m/>
    <m/>
    <m/>
    <m/>
    <m/>
    <m/>
    <m/>
    <m/>
    <s v="Net zero"/>
    <s v="Net Zero"/>
    <s v="Yes"/>
    <s v="Yes"/>
    <s v="No"/>
    <s v="1,2"/>
    <m/>
    <s v="N"/>
    <m/>
    <m/>
    <m/>
    <m/>
    <s v="C"/>
    <s v="Y"/>
    <s v="1,2"/>
    <s v="&quot;We aim to reduce our net Scope 1 and 2 emissions by 50% by 2030 (relative to 2018 levels), and to reach net zero by 2050.&quot;_x000a__x000a_Source:  2025 Climate Action Plan p. 47_x000a_https://web.archive.org/web/20250603175831/https://cdn-rio.dataweavers.io/-/media/content/documents/invest/reports/climate-change-reports/2025-climate-action-plan.pdf?rev=00e9f51ee9b245f8996e9ea288ba8f06"/>
    <n v="2050"/>
    <m/>
    <m/>
    <s v="Yes"/>
    <s v="Yes (nature-based and CCS-based removals)"/>
    <s v="No"/>
    <s v="N"/>
    <m/>
    <m/>
    <m/>
    <m/>
    <m/>
    <m/>
    <m/>
    <n v="0"/>
  </r>
  <r>
    <n v="275"/>
    <n v="269"/>
    <s v="HP"/>
    <s v="Computers"/>
    <x v="5"/>
    <x v="0"/>
    <x v="0"/>
    <n v="53559"/>
    <n v="2775"/>
    <n v="-0.15"/>
    <n v="39909"/>
    <n v="58000"/>
    <n v="31"/>
    <x v="0"/>
    <n v="2016"/>
    <n v="2025"/>
    <s v="Y"/>
    <s v="Y"/>
    <s v="Targets set"/>
    <s v="1.5°C "/>
    <n v="2030"/>
    <s v="Targets set"/>
    <s v="1.5°C "/>
    <n v="2040"/>
    <s v="Y"/>
    <s v="Targets set"/>
    <n v="2040"/>
    <m/>
    <s v="Net zero"/>
    <s v="Net Zero"/>
    <s v="Yes"/>
    <s v="Yes"/>
    <s v="Yes"/>
    <s v="1,2,3"/>
    <m/>
    <s v="N"/>
    <m/>
    <m/>
    <m/>
    <m/>
    <s v="C,V"/>
    <s v="Y"/>
    <s v="1,2,3"/>
    <s v="&quot;Reduce HP value chain GHG emissions by 50% by 2030 (compared to 2019), and achieve net zero emissions by 2040&quot; (P.60, Sustainability Impact Report 2024)"/>
    <n v="2040"/>
    <m/>
    <m/>
    <s v="Yes"/>
    <s v="Yes (nature-based removals e.g. Forestation, soil carbon enhancement)"/>
    <s v="No"/>
    <s v="N"/>
    <m/>
    <m/>
    <m/>
    <m/>
    <m/>
    <m/>
    <m/>
    <n v="0"/>
  </r>
  <r>
    <n v="276"/>
    <n v="290"/>
    <s v="Phoenix Pharma"/>
    <s v="Wholesalers: Health Care"/>
    <x v="4"/>
    <x v="3"/>
    <x v="3"/>
    <n v="53536.800000000003"/>
    <n v="342.8"/>
    <n v="0.46100000000000002"/>
    <n v="15700.6"/>
    <n v="40885"/>
    <n v="15"/>
    <x v="1"/>
    <m/>
    <m/>
    <s v="Y"/>
    <s v="Y"/>
    <s v="Committed"/>
    <m/>
    <n v="2030"/>
    <m/>
    <m/>
    <m/>
    <m/>
    <m/>
    <m/>
    <m/>
    <s v="Carbon neutral(ity)"/>
    <s v="Carbon Neutral"/>
    <s v="Yes"/>
    <s v="Yes"/>
    <s v="Partial"/>
    <s v="1,2"/>
    <s v="C"/>
    <s v="Y"/>
    <s v="We aim to reduce the carbon emissions arising from our own operations by 42 per-cent by 2030 compared to the financial year 2020/21. We also aim to achieve carbon neutrality by 2030 by purchasing carbon credits for our remaining emissions._x000a__x000a_"/>
    <n v="2030"/>
    <m/>
    <m/>
    <m/>
    <s v="N"/>
    <m/>
    <m/>
    <m/>
    <m/>
    <m/>
    <s v="Yes"/>
    <s v="No"/>
    <s v="No"/>
    <s v="N"/>
    <m/>
    <m/>
    <m/>
    <m/>
    <m/>
    <m/>
    <m/>
    <n v="0"/>
  </r>
  <r>
    <n v="277"/>
    <n v="297"/>
    <s v="Sanofi"/>
    <s v="Pharmaceuticals"/>
    <x v="4"/>
    <x v="10"/>
    <x v="3"/>
    <n v="53333"/>
    <n v="6012.8"/>
    <n v="0.03"/>
    <n v="137500.5"/>
    <n v="82878"/>
    <n v="21"/>
    <x v="0"/>
    <n v="2020"/>
    <n v="2030"/>
    <s v="Y"/>
    <s v="Y"/>
    <s v="Targets set"/>
    <s v="1.5°C "/>
    <n v="2030"/>
    <s v="Targets set"/>
    <s v="1.5°C "/>
    <n v="2045"/>
    <s v="Y"/>
    <s v="Targets set"/>
    <n v="2045"/>
    <m/>
    <s v="Net zero"/>
    <s v="Net Zero"/>
    <s v="Yes"/>
    <s v="Yes"/>
    <s v="Yes"/>
    <s v="1,2,3"/>
    <m/>
    <s v="N"/>
    <m/>
    <m/>
    <m/>
    <m/>
    <s v="C,V"/>
    <s v="Y"/>
    <s v="1,2,3"/>
    <s v="Sanofi's end target is to achieve net zero by 2045, this was updated ahead of COP 26 in November 2021: https://www.sanofi.com/en/our-responsibility/environmental-sustainability"/>
    <n v="2045"/>
    <m/>
    <m/>
    <s v="Yes"/>
    <s v="Not Specified"/>
    <s v="No"/>
    <s v="N"/>
    <m/>
    <m/>
    <m/>
    <m/>
    <m/>
    <m/>
    <m/>
    <n v="0"/>
  </r>
  <r>
    <n v="278"/>
    <n v="276"/>
    <s v="Tyson Foods"/>
    <s v="Food Production"/>
    <x v="11"/>
    <x v="0"/>
    <x v="0"/>
    <n v="53309"/>
    <n v="800"/>
    <n v="0"/>
    <n v="37100"/>
    <n v="138000"/>
    <n v="24"/>
    <x v="1"/>
    <m/>
    <m/>
    <s v="Y"/>
    <s v="Y"/>
    <s v="Targets set"/>
    <s v="2¬∞C"/>
    <n v="2030"/>
    <m/>
    <m/>
    <m/>
    <m/>
    <m/>
    <m/>
    <m/>
    <s v="Net zero"/>
    <s v="Net Zero"/>
    <s v="Yes"/>
    <s v="Yes"/>
    <s v="Yes"/>
    <s v="1,2,3"/>
    <m/>
    <s v="N"/>
    <m/>
    <m/>
    <m/>
    <m/>
    <s v="C,V"/>
    <s v="Y"/>
    <s v="1,2,3"/>
    <s v="We continually aspire to achieve net-zero emissions for Scope 1, 2 and 3 by 2050."/>
    <n v="2050"/>
    <m/>
    <m/>
    <s v="Yes"/>
    <s v="Yes (nature-based removals e.g. Forestation, soil carbon enhancement)"/>
    <s v="Yes"/>
    <s v="N"/>
    <m/>
    <m/>
    <m/>
    <m/>
    <m/>
    <m/>
    <m/>
    <n v="0"/>
  </r>
  <r>
    <n v="279"/>
    <n v="230"/>
    <s v="Bunge Global"/>
    <s v="Food Production"/>
    <x v="11"/>
    <x v="7"/>
    <x v="3"/>
    <n v="53108"/>
    <n v="1137"/>
    <n v="-0.49299999999999999"/>
    <n v="24899"/>
    <n v="23000"/>
    <n v="23"/>
    <x v="1"/>
    <m/>
    <m/>
    <s v="Y"/>
    <s v="Y"/>
    <s v="Targets set"/>
    <s v="Well-below 2¬∞C"/>
    <n v="2030"/>
    <m/>
    <m/>
    <m/>
    <m/>
    <m/>
    <m/>
    <m/>
    <s v="Emissions reduction target"/>
    <s v="Other Emission Reduction"/>
    <s v="Yes"/>
    <s v="Yes"/>
    <s v="Yes"/>
    <s v="1,2,3"/>
    <m/>
    <s v="N"/>
    <m/>
    <m/>
    <s v="https://www.bunge.com/sites/default/files/2022_global_sustainability_report.pdf#:~:text=in%20Europe%2C%20North%20America%20and,to%2014"/>
    <s v="achived"/>
    <m/>
    <s v="N"/>
    <m/>
    <m/>
    <m/>
    <m/>
    <m/>
    <s v="Not Specified"/>
    <s v="Yes (nature-based removals e.g. Forestation, soil carbon enhancement)"/>
    <s v="No"/>
    <s v="Y"/>
    <s v="_x000a_Goal: ‚ÄúAs described in the Decarbonization section, we have a goal of reducing Scope 1 and 2 GHG emissions intensity by 10% from a 2016 baseline, and we achieved a reduction of approximately 23.4% in 2024, far surpassing our target. In 2021, Bunge announced near-term science-based targets (SBTs). Validated by the Science Based Target initiative (SBTi), these targets aim for a 25% reduction in GHG emissions from our operations (Scope 1 and 2) and a 12.3% reduction in our supply chains (Scope 3) by 2030, based on a 2020 baseline. To help achieve these SBTs, we developed and adopted a CTP, aligned with a well-below 2¬∞C pathway‚Äù._x000a_Progress: &quot;‚ÄúIn 2024 Achieved 100% traceability and monitoring of all field sourcing for soybeans in priority regions of Brazil subject to deforestation and land use change. Ceased use of coal in our facilities across Europe. Expanded regenerative agriculture programs to Canada and Poland. Achieved 19.7% reduction in Scope 1 and 2 and 6.7% in Scope 3 versus 2020 baseline.‚Äù&quot;"/>
    <n v="2030"/>
    <m/>
    <m/>
    <m/>
    <m/>
    <m/>
    <n v="0"/>
  </r>
  <r>
    <n v="280"/>
    <n v="261"/>
    <s v="Intel"/>
    <s v="Semiconductors and Other Electronic Components"/>
    <x v="5"/>
    <x v="0"/>
    <x v="0"/>
    <n v="53101"/>
    <n v="-18756"/>
    <n v="-12.105"/>
    <n v="196485"/>
    <n v="108900"/>
    <n v="31"/>
    <x v="0"/>
    <n v="2020"/>
    <n v="2030"/>
    <s v="N"/>
    <s v="N"/>
    <m/>
    <m/>
    <m/>
    <m/>
    <m/>
    <m/>
    <m/>
    <m/>
    <m/>
    <m/>
    <s v="Net zero"/>
    <s v="Net Zero"/>
    <s v="Yes"/>
    <s v="Yes"/>
    <s v="Partial"/>
    <s v="1,2"/>
    <m/>
    <s v="N"/>
    <m/>
    <m/>
    <m/>
    <m/>
    <s v="C"/>
    <s v="Y"/>
    <s v="1,2"/>
    <s v="Achieve net zero by 2040 (Scope 1 and 2).' (p. 65, 2022-23 CSR Report)_x000a_'We expanded our commitment to net-zero GHG emissions and set a goal to achieve net-zero upstream Scope 3 GHG emissions by 2050.' (https://www.intel.com/content/www/us/en/environment/sustainability.html)"/>
    <n v="2040"/>
    <m/>
    <m/>
    <s v="Yes"/>
    <s v="Yes (unspecified)"/>
    <s v="No"/>
    <s v="N"/>
    <m/>
    <m/>
    <m/>
    <m/>
    <m/>
    <m/>
    <m/>
    <n v="0"/>
  </r>
  <r>
    <n v="281"/>
    <n v="275"/>
    <s v="Idemitsu Kosan"/>
    <s v="Petroleum Refining"/>
    <x v="3"/>
    <x v="4"/>
    <x v="1"/>
    <n v="53004.800000000003"/>
    <n v="682.6"/>
    <n v="-0.56799999999999995"/>
    <n v="31860.6"/>
    <n v="16449"/>
    <n v="31"/>
    <x v="1"/>
    <m/>
    <m/>
    <s v="N"/>
    <s v="N"/>
    <m/>
    <m/>
    <m/>
    <m/>
    <m/>
    <m/>
    <m/>
    <m/>
    <m/>
    <m/>
    <s v="Carbon neutral(ity)"/>
    <s v="Carbon Neutral"/>
    <s v="Yes"/>
    <s v="Yes"/>
    <s v="Partial"/>
    <s v="1,2"/>
    <s v="C"/>
    <s v="Y"/>
    <s v="The target values (target levels) and actual values for fiscal 2023 for each indicator are as follows:_x000a_2030: ‚ñ≤46% (compared to 2013)_x000a_2050: Carbon neutral (CN)_x000a_https://web.archive.org/web/20250728142015/https://www.idemitsu.com/en/sustainability/environment/carbon_neutrality/index.html"/>
    <n v="2050"/>
    <m/>
    <m/>
    <m/>
    <s v="N"/>
    <m/>
    <m/>
    <m/>
    <m/>
    <m/>
    <s v="Not Specified"/>
    <s v="Yes (unspecified)"/>
    <s v="No"/>
    <s v="N"/>
    <m/>
    <m/>
    <m/>
    <m/>
    <m/>
    <m/>
    <m/>
    <n v="0"/>
  </r>
  <r>
    <n v="282"/>
    <n v="299"/>
    <s v="Oracle"/>
    <s v="Computer Software"/>
    <x v="5"/>
    <x v="0"/>
    <x v="0"/>
    <n v="52961"/>
    <n v="10467"/>
    <n v="0.23100000000000001"/>
    <n v="140976"/>
    <n v="159000"/>
    <n v="19"/>
    <x v="1"/>
    <m/>
    <m/>
    <s v="N"/>
    <s v="N"/>
    <m/>
    <m/>
    <m/>
    <m/>
    <m/>
    <m/>
    <m/>
    <m/>
    <m/>
    <m/>
    <s v="Net zero"/>
    <s v="Net Zero"/>
    <s v="Yes"/>
    <s v="Yes"/>
    <s v="Yes"/>
    <s v="1,2,3"/>
    <m/>
    <s v="N"/>
    <m/>
    <m/>
    <m/>
    <m/>
    <s v="C,V"/>
    <s v="Y"/>
    <s v="1,2,3"/>
    <s v="&quot;Oracle has set a target to achieve net-zero emissions by 2050 and to halve the greenhouse gas emissions across our operations and supply chain by 2030, relative to a 2020 baseline. We remain committed to achieving 100% renewable energy match across our operations, aligned with the 1.5C science-based target scenario for Scope 1 and Scope 2 emissions. We also aim to reduce the environmental impact of the products that we sell&quot; (Source: 2024 CDP Corporate Questionnaire, Pg.29)_x000a__x000a__x000a__x000a_&quot;Oracle has set a target to achieve net-zero emissions by 2050 and to halve the greenhouse gas emissions across our operations and supply chain by 2030, relative to a 2020 baseline. This target has been approved by the Exponential Roadmap Initiative, an accredited partner of the United Nations‚Äô Race to Zero&quot; (Source: 2022 Social Impact Report, pg.98)_x000a__x000a__x000a_"/>
    <n v="2050"/>
    <m/>
    <m/>
    <s v="Not Specified"/>
    <s v="Not Specified"/>
    <s v="No"/>
    <s v="N"/>
    <m/>
    <m/>
    <m/>
    <m/>
    <m/>
    <m/>
    <m/>
    <n v="0"/>
  </r>
  <r>
    <n v="283"/>
    <n v="271"/>
    <s v="Tata Motors"/>
    <s v="Motor Vehicles &amp; Parts"/>
    <x v="7"/>
    <x v="14"/>
    <x v="1"/>
    <n v="52753.9"/>
    <n v="3292.2"/>
    <n v="-0.13200000000000001"/>
    <n v="44319.8"/>
    <n v="86259"/>
    <n v="16"/>
    <x v="0"/>
    <n v="2016"/>
    <n v="2030"/>
    <s v="Y"/>
    <s v="N"/>
    <s v="Commitment removed"/>
    <m/>
    <m/>
    <m/>
    <m/>
    <m/>
    <m/>
    <m/>
    <m/>
    <m/>
    <s v="Net zero"/>
    <s v="Net Zero"/>
    <s v="Yes"/>
    <s v="Yes"/>
    <s v="Yes"/>
    <s v="1,2,3"/>
    <m/>
    <s v="N"/>
    <m/>
    <m/>
    <m/>
    <m/>
    <s v="C,V"/>
    <s v="Y"/>
    <s v="1,2,3"/>
    <s v="Aalingana - meaning 'embrace' in Sanskrit, embodies the Tata Group's vision of a greener, cleaner, sustainable, and equitable future of our planet. _x000a__x000a_Our goal of achieving net zero by 2045 and our mission to secure the future through innovation reflect a steadfast commitment to integrating sustainability into our business strategy. This commitment is centered around three interlinked pillars: decarbonization, circularity, and the preservation of nature and biodiversity. (Tata-motor-IAR 2024-25, pg 78)"/>
    <n v="2045"/>
    <m/>
    <m/>
    <s v="Not Specified"/>
    <s v="Not Specified"/>
    <s v="No"/>
    <s v="N"/>
    <m/>
    <m/>
    <m/>
    <m/>
    <m/>
    <m/>
    <m/>
    <n v="0"/>
  </r>
  <r>
    <n v="284"/>
    <n v="427"/>
    <s v="Broadcom"/>
    <s v="Semiconductors"/>
    <x v="5"/>
    <x v="0"/>
    <x v="0"/>
    <n v="52432"/>
    <n v="5895"/>
    <n v="-0.58099999999999996"/>
    <n v="165645"/>
    <n v="37000"/>
    <n v="3"/>
    <x v="1"/>
    <m/>
    <m/>
    <s v="Y"/>
    <s v="Y"/>
    <s v="Committed"/>
    <m/>
    <n v="2030"/>
    <m/>
    <m/>
    <m/>
    <m/>
    <m/>
    <m/>
    <m/>
    <s v="No target"/>
    <s v="No Target"/>
    <s v="Yes"/>
    <s v="Yes"/>
    <s v="Partial"/>
    <s v="1,2"/>
    <m/>
    <s v="N"/>
    <m/>
    <m/>
    <m/>
    <m/>
    <m/>
    <s v="N"/>
    <m/>
    <m/>
    <m/>
    <m/>
    <m/>
    <s v="Not Specified"/>
    <s v="Not Specified"/>
    <s v="No"/>
    <s v="Y"/>
    <s v="emission reduction "/>
    <n v="2030"/>
    <s v="https://api.broadcomfoundation.org/wp-content/uploads/2023/09/ESG-Report-2022.pdf"/>
    <m/>
    <m/>
    <m/>
    <m/>
    <n v="0"/>
  </r>
  <r>
    <n v="285"/>
    <n v="258"/>
    <s v="Bharat Petroleum"/>
    <s v="Petroleum Refining"/>
    <x v="3"/>
    <x v="14"/>
    <x v="1"/>
    <n v="52401"/>
    <n v="1577.7"/>
    <n v="-0.51400000000000001"/>
    <n v="25561.5"/>
    <n v="8750"/>
    <n v="22"/>
    <x v="1"/>
    <m/>
    <m/>
    <s v="N"/>
    <s v="N"/>
    <m/>
    <m/>
    <m/>
    <m/>
    <m/>
    <m/>
    <m/>
    <m/>
    <m/>
    <m/>
    <s v="Net zero"/>
    <s v="Net Zero"/>
    <s v="Yes"/>
    <s v="Yes"/>
    <s v="No"/>
    <s v="1,2"/>
    <m/>
    <s v="N"/>
    <m/>
    <m/>
    <m/>
    <m/>
    <s v="C"/>
    <s v="Y"/>
    <s v="1,2"/>
    <s v="We at BPCL are committed to scope one and two and aim to be net-zero by 2040. This strategic business unit is a part of it. We are seeing a shift from fossil fuels to renewable. India would be among the countries, which will continue to grow in fossil fuels, but we understand that it has to eventually move to clean energy,‚Äù informs Amit Garg, Executive Director, Renewable Energy, BPCL. BPCL has committed to offset emissions from its crude oil refining operations and from the energy it uses by 2040, referred to as scope one and two emissions._x000a_"/>
    <n v="2040"/>
    <m/>
    <m/>
    <s v="Not Specified"/>
    <s v="Yes (unspecified)"/>
    <s v="No"/>
    <s v="N"/>
    <m/>
    <m/>
    <m/>
    <m/>
    <m/>
    <m/>
    <m/>
    <n v="0"/>
  </r>
  <r>
    <n v="286"/>
    <n v="473"/>
    <s v="VTB Bank"/>
    <s v="Banks: Commercial and Savings"/>
    <x v="6"/>
    <x v="13"/>
    <x v="3"/>
    <n v="51825.5"/>
    <n v="5768.2"/>
    <n v="0.16900000000000001"/>
    <n v="317748.2"/>
    <n v="55545"/>
    <n v="5"/>
    <x v="1"/>
    <m/>
    <m/>
    <s v="N"/>
    <s v="N"/>
    <m/>
    <m/>
    <m/>
    <m/>
    <m/>
    <m/>
    <m/>
    <m/>
    <m/>
    <m/>
    <s v="No target"/>
    <s v="No Target"/>
    <s v="Not Specified"/>
    <s v="Not Specified"/>
    <s v="Not Specified"/>
    <m/>
    <s v="C"/>
    <s v="Y"/>
    <s v=" The Bank is committed to achieving carbon neutrality in its operations by 2030."/>
    <n v="2030"/>
    <s v="https://www.vtb.com/about/press-center/news/2021-11-19-utverzhdena-strategiya-ustoychivogo-razvitiya-banka-vtb-na-2022-2025-gody"/>
    <m/>
    <m/>
    <s v="N"/>
    <m/>
    <m/>
    <m/>
    <m/>
    <m/>
    <s v="Not Specified"/>
    <s v="Not Specified"/>
    <s v="No"/>
    <s v="N"/>
    <m/>
    <m/>
    <m/>
    <m/>
    <m/>
    <m/>
    <m/>
    <n v="0"/>
  </r>
  <r>
    <n v="287"/>
    <n v="263"/>
    <s v="Novartis"/>
    <s v="Pharmaceuticals"/>
    <x v="4"/>
    <x v="7"/>
    <x v="3"/>
    <n v="51722"/>
    <n v="11941"/>
    <n v="-0.19600000000000001"/>
    <n v="102246"/>
    <n v="75883"/>
    <n v="31"/>
    <x v="0"/>
    <n v="2021"/>
    <n v="2025"/>
    <s v="Y"/>
    <s v="Y"/>
    <s v="Targets set"/>
    <s v="1.5Â°C"/>
    <n v="2030"/>
    <s v="Targets set"/>
    <s v="1.5Â°C"/>
    <n v="2040"/>
    <s v="Y"/>
    <s v="Targets set"/>
    <n v="2040"/>
    <m/>
    <s v="Net zero"/>
    <s v="Net Zero"/>
    <s v="Yes"/>
    <s v="Yes"/>
    <s v="Yes"/>
    <s v="1,2,3"/>
    <m/>
    <s v="N"/>
    <m/>
    <m/>
    <m/>
    <m/>
    <s v="C,V"/>
    <s v="Y"/>
    <s v="1,2,3"/>
    <s v="Become carbon neutral in our own operations (Scopes 1 and 2) by 2025. _x000a__x000a_Reduce water consumption in our own operations by half by 2025. _x000a__x000a_No water quality impacts from manufacturing effluents by 2025. "/>
    <n v="2040"/>
    <m/>
    <m/>
    <s v="Yes"/>
    <s v="Yes (nature-based removals e.g. Forestation, soil carbon enhancement)"/>
    <s v="No"/>
    <s v="N"/>
    <m/>
    <m/>
    <m/>
    <m/>
    <m/>
    <m/>
    <m/>
    <n v="0"/>
  </r>
  <r>
    <n v="288"/>
    <n v="221"/>
    <s v="Deere"/>
    <s v="Construction and Farm Machinery"/>
    <x v="8"/>
    <x v="0"/>
    <x v="0"/>
    <n v="51716"/>
    <n v="7100"/>
    <n v="-0.30199999999999999"/>
    <n v="107320"/>
    <n v="55524"/>
    <n v="31"/>
    <x v="1"/>
    <m/>
    <m/>
    <s v="Y"/>
    <s v="Y"/>
    <s v="Targets set"/>
    <s v="1.5°C "/>
    <n v="2030"/>
    <m/>
    <m/>
    <m/>
    <m/>
    <m/>
    <m/>
    <m/>
    <s v="Zero emissions"/>
    <s v="Net Zero"/>
    <s v="Yes"/>
    <s v="Yes"/>
    <s v="Partial"/>
    <s v="1,2"/>
    <m/>
    <s v="N"/>
    <m/>
    <m/>
    <m/>
    <m/>
    <s v="C"/>
    <s v="Y"/>
    <s v="1,2"/>
    <s v="Deere has validated Science Based Targets to reduce its Scope 1 and 2 GHG emissions by an additional 50 percent by 2030, with fiscal year 2021 serving as the baseline. We‚Äôll aim to accomplish this through efficiency gains in operations and facilities processes, and by leveraging renewable electricity and fuels... 30% reduction in upstream and downstream CO2-e emissions (scope 3) by 2030."/>
    <n v="2050"/>
    <m/>
    <m/>
    <s v="Not Specified"/>
    <s v="Yes (unspecified)"/>
    <s v="No"/>
    <s v="N"/>
    <m/>
    <m/>
    <m/>
    <m/>
    <m/>
    <m/>
    <m/>
    <n v="0"/>
  </r>
  <r>
    <n v="289"/>
    <n v="213"/>
    <s v="Jinneng Holding Group"/>
    <s v="Mining, Crude-Oil Production"/>
    <x v="2"/>
    <x v="1"/>
    <x v="1"/>
    <n v="51443.4"/>
    <n v="-352.7"/>
    <n v="-1.355"/>
    <n v="148694.39999999999"/>
    <n v="423143"/>
    <n v="13"/>
    <x v="1"/>
    <m/>
    <m/>
    <s v="N"/>
    <s v="N"/>
    <m/>
    <m/>
    <m/>
    <m/>
    <m/>
    <m/>
    <m/>
    <m/>
    <m/>
    <m/>
    <m/>
    <m/>
    <m/>
    <m/>
    <m/>
    <m/>
    <m/>
    <s v="N"/>
    <m/>
    <m/>
    <m/>
    <m/>
    <m/>
    <s v="N"/>
    <m/>
    <m/>
    <m/>
    <m/>
    <m/>
    <s v="Not Specified"/>
    <m/>
    <m/>
    <s v="N"/>
    <m/>
    <m/>
    <m/>
    <m/>
    <m/>
    <m/>
    <m/>
    <n v="0"/>
  </r>
  <r>
    <n v="290"/>
    <n v="288"/>
    <s v="Nike"/>
    <s v="Apparel"/>
    <x v="0"/>
    <x v="0"/>
    <x v="0"/>
    <n v="51362"/>
    <n v="5700"/>
    <n v="0.124"/>
    <n v="38110"/>
    <n v="79400"/>
    <n v="19"/>
    <x v="0"/>
    <n v="2015"/>
    <n v="2025"/>
    <s v="Y"/>
    <s v="Y"/>
    <s v="Targets set"/>
    <s v="1.5°C "/>
    <n v="2030"/>
    <m/>
    <m/>
    <m/>
    <m/>
    <m/>
    <m/>
    <m/>
    <s v="Science-based target"/>
    <s v="Other Emission Reduction"/>
    <s v="Yes"/>
    <s v="Yes"/>
    <s v="Partial"/>
    <s v="1,2"/>
    <m/>
    <s v="N"/>
    <m/>
    <m/>
    <m/>
    <m/>
    <m/>
    <s v="N"/>
    <m/>
    <m/>
    <m/>
    <m/>
    <m/>
    <s v="Not Specified"/>
    <s v="No"/>
    <s v="No"/>
    <s v="Y"/>
    <s v="&quot;NIKE set a science-based target (SBT) in FY19 to reduce our carbon footprint by 2030, including a 65% absolute reduction across our own operations (Scope 1 and 2 emissions) and 30% across our supply chain (Scope 3 emissions) from a 2015 baseline&quot; (Reducing Our Carbon Footprint website, https://archive.vn/TomVk)"/>
    <n v="2030"/>
    <m/>
    <m/>
    <m/>
    <m/>
    <m/>
    <n v="0"/>
  </r>
  <r>
    <n v="291"/>
    <n v="240"/>
    <s v="Dongfeng Motor"/>
    <s v="Motor Vehicles &amp; Parts"/>
    <x v="7"/>
    <x v="1"/>
    <x v="1"/>
    <n v="51309.3"/>
    <n v="318.39999999999998"/>
    <n v="0"/>
    <n v="63972.3"/>
    <n v="118508"/>
    <n v="16"/>
    <x v="1"/>
    <m/>
    <m/>
    <s v="N"/>
    <s v="N"/>
    <m/>
    <m/>
    <m/>
    <m/>
    <m/>
    <m/>
    <m/>
    <m/>
    <m/>
    <m/>
    <s v="No target"/>
    <s v="No Target"/>
    <s v="Yes"/>
    <s v="Yes"/>
    <m/>
    <s v="1,2"/>
    <s v="C"/>
    <s v="Y"/>
    <s v="committed to national peak and neutrality targets with their own timeline"/>
    <n v="2050"/>
    <s v="https://etp.dfmc.com.cn/xydt/002002/20251022/d2f40072-fbc4-432c-a530-e1ff7f692c78.html"/>
    <m/>
    <m/>
    <s v="N"/>
    <m/>
    <m/>
    <m/>
    <m/>
    <m/>
    <s v="Not Specified"/>
    <m/>
    <m/>
    <s v="N"/>
    <m/>
    <m/>
    <m/>
    <m/>
    <m/>
    <m/>
    <m/>
    <n v="0"/>
  </r>
  <r>
    <n v="292"/>
    <n v="314"/>
    <s v="Jingye Group"/>
    <s v="Metals"/>
    <x v="2"/>
    <x v="1"/>
    <x v="1"/>
    <n v="51224.6"/>
    <n v="320.10000000000002"/>
    <n v="0.28599999999999998"/>
    <n v="14093.9"/>
    <n v="40000"/>
    <n v="5"/>
    <x v="1"/>
    <m/>
    <m/>
    <s v="N"/>
    <s v="N"/>
    <m/>
    <m/>
    <m/>
    <m/>
    <m/>
    <m/>
    <m/>
    <m/>
    <m/>
    <m/>
    <m/>
    <m/>
    <m/>
    <m/>
    <m/>
    <m/>
    <m/>
    <s v="N"/>
    <m/>
    <m/>
    <m/>
    <m/>
    <m/>
    <s v="N"/>
    <m/>
    <m/>
    <m/>
    <m/>
    <m/>
    <s v="Not Specified"/>
    <m/>
    <m/>
    <s v="N"/>
    <m/>
    <m/>
    <m/>
    <m/>
    <m/>
    <m/>
    <m/>
    <n v="0"/>
  </r>
  <r>
    <n v="293"/>
    <n v="252"/>
    <s v="Banco Bradesco"/>
    <s v="Banks: Commercial and Savings"/>
    <x v="6"/>
    <x v="18"/>
    <x v="4"/>
    <n v="51104.2"/>
    <n v="3201.6"/>
    <n v="0.122"/>
    <n v="334651.40000000002"/>
    <n v="78644"/>
    <n v="29"/>
    <x v="1"/>
    <m/>
    <m/>
    <s v="N"/>
    <s v="N"/>
    <m/>
    <m/>
    <m/>
    <m/>
    <m/>
    <m/>
    <m/>
    <m/>
    <m/>
    <m/>
    <s v="Net zero"/>
    <s v="Net Zero"/>
    <s v="Yes"/>
    <s v="Yes"/>
    <s v="Yes"/>
    <s v="1,2,3"/>
    <m/>
    <s v="N"/>
    <m/>
    <m/>
    <m/>
    <m/>
    <s v="C,V"/>
    <s v="Y"/>
    <s v="1,2,3"/>
    <s v="Net Zero ‚Äì By 2050, we are_x000a_committed to having a carbon-neutral credit portfolio, aligned_x000a_with scientific scenarios and the_x000a_goals of the Paris Agreement (P155)_x000a_Since 2007, we have measured and_x000a_offset 100% of scope 1 and 2 operational_x000a_emissions. In 2019, we extended this_x000a_neutralization to scope 3 operational_x000a_emissions (p7)_x000a_"/>
    <n v="2050"/>
    <m/>
    <m/>
    <s v="Yes"/>
    <s v="Yes (unspecified)"/>
    <s v="No"/>
    <s v="N"/>
    <m/>
    <m/>
    <m/>
    <m/>
    <m/>
    <m/>
    <m/>
    <n v="0"/>
  </r>
  <r>
    <n v="294"/>
    <n v="298"/>
    <s v="Marubeni"/>
    <s v="Trading"/>
    <x v="6"/>
    <x v="4"/>
    <x v="1"/>
    <n v="51101.8"/>
    <n v="3299.3"/>
    <n v="1.2E-2"/>
    <n v="61391.5"/>
    <n v="55489"/>
    <n v="31"/>
    <x v="1"/>
    <m/>
    <m/>
    <s v="N"/>
    <s v="N"/>
    <m/>
    <m/>
    <m/>
    <m/>
    <m/>
    <m/>
    <m/>
    <m/>
    <m/>
    <m/>
    <s v="Net zero"/>
    <s v="Net Zero"/>
    <s v="Yes"/>
    <s v="Yes"/>
    <s v="Yes"/>
    <s v="1,2,3"/>
    <m/>
    <s v="N"/>
    <m/>
    <m/>
    <m/>
    <m/>
    <s v="C,V"/>
    <s v="Y"/>
    <s v="1,2,3"/>
    <s v="&quot;Achieve net-zero GHG emissions by 2050 based on the Marubeni Long-Term Vision on Climate Change&quot;"/>
    <n v="2050"/>
    <m/>
    <m/>
    <s v="Not Specified"/>
    <s v="Not Specified"/>
    <s v="No"/>
    <s v="N"/>
    <m/>
    <m/>
    <m/>
    <m/>
    <m/>
    <m/>
    <m/>
    <n v="0"/>
  </r>
  <r>
    <n v="295"/>
    <n v="285"/>
    <s v="Shaanxi Yanchang Petroleum (Group)"/>
    <s v="Mining, Crude-Oil Production"/>
    <x v="2"/>
    <x v="1"/>
    <x v="1"/>
    <n v="51062.7"/>
    <n v="1026.0999999999999"/>
    <n v="2.9000000000000001E-2"/>
    <n v="69286.3"/>
    <n v="126108"/>
    <n v="13"/>
    <x v="1"/>
    <m/>
    <m/>
    <s v="N"/>
    <s v="N"/>
    <m/>
    <m/>
    <m/>
    <m/>
    <m/>
    <m/>
    <m/>
    <m/>
    <m/>
    <m/>
    <m/>
    <m/>
    <m/>
    <m/>
    <m/>
    <m/>
    <m/>
    <s v="N"/>
    <m/>
    <m/>
    <m/>
    <m/>
    <m/>
    <s v="N"/>
    <m/>
    <m/>
    <m/>
    <m/>
    <m/>
    <s v="Not Specified"/>
    <m/>
    <m/>
    <s v="N"/>
    <m/>
    <m/>
    <m/>
    <m/>
    <m/>
    <m/>
    <m/>
    <n v="0"/>
  </r>
  <r>
    <n v="296"/>
    <n v="274"/>
    <s v="Deutsche Bahn"/>
    <s v="Railroads"/>
    <x v="12"/>
    <x v="3"/>
    <x v="3"/>
    <n v="50972.2"/>
    <n v="-844.6"/>
    <n v="0"/>
    <n v="86868.9"/>
    <n v="296662"/>
    <n v="31"/>
    <x v="1"/>
    <m/>
    <m/>
    <s v="Y"/>
    <s v="Y"/>
    <s v="Targets set"/>
    <s v="1.5°C "/>
    <n v="2034"/>
    <s v="Targets set"/>
    <s v="1.5°C "/>
    <n v="2040"/>
    <s v="Y"/>
    <s v="Targets set"/>
    <n v="2040"/>
    <m/>
    <s v="Net zero"/>
    <s v="Net Zero"/>
    <s v="Yes"/>
    <s v="Yes"/>
    <s v="Yes"/>
    <s v="1,2,3"/>
    <m/>
    <s v="N"/>
    <m/>
    <m/>
    <m/>
    <m/>
    <s v="C,V"/>
    <s v="Y"/>
    <s v="1,2,3"/>
    <s v="&quot;Our initial Transition Plan describes the progress made to date as well as our plan to reach net zero by 2050, and is part of Deutsche Bank's NZBA commitment.&quot;"/>
    <n v="2050"/>
    <m/>
    <m/>
    <s v="Yes"/>
    <s v="Not Specified"/>
    <s v="No"/>
    <s v="N"/>
    <m/>
    <m/>
    <m/>
    <m/>
    <m/>
    <m/>
    <m/>
    <n v="0"/>
  </r>
  <r>
    <n v="297"/>
    <n v="397"/>
    <s v="Xiaomi"/>
    <s v="Internet Services and Retailing"/>
    <x v="0"/>
    <x v="1"/>
    <x v="1"/>
    <n v="50854.5"/>
    <n v="3288.1"/>
    <n v="0.33200000000000002"/>
    <n v="55232.1"/>
    <n v="43688"/>
    <n v="7"/>
    <x v="1"/>
    <m/>
    <m/>
    <s v="N"/>
    <s v="N"/>
    <m/>
    <m/>
    <m/>
    <m/>
    <m/>
    <m/>
    <m/>
    <m/>
    <m/>
    <m/>
    <s v="Carbon neutral(ity)"/>
    <s v="Carbon Neutral"/>
    <s v="Yes"/>
    <s v="Yes"/>
    <s v="Yes"/>
    <s v="1,2,3"/>
    <s v="C,V"/>
    <s v="Y"/>
    <s v="By no later than 2030, reduce GHG emissions from our main operating segments to 30% of the base year level...By 2040, achieve carbon neutrality in our own operations of existing business segments, use 100% clean heat in our own operations, and use 100% renewable energy. (Cf. 2023 ESG report, p. 35) _x000a__x000a_By no later than 2030, reduce GHG emissions from our main operating segments by at least 70% from the base_x000a_year level...By no later than 2040, reduce GHG emissions from our main operating segments by at least 98% from the base year level, with pre-conditions in place to achieve net zero emission. (Cf. 2022 ESG report, p. 111)_x000a_Main operating segments: Smartphone, IoT and Lifestyle products, Internet Services, and others (same scope as the operating segments stated in the 2022 Annual Report)."/>
    <n v="2040"/>
    <m/>
    <m/>
    <m/>
    <s v="N"/>
    <m/>
    <m/>
    <m/>
    <m/>
    <m/>
    <s v="Not Specified"/>
    <s v="Yes (nature-based removals e.g. Forestation, soil carbon enhancement)"/>
    <s v="No"/>
    <s v="N"/>
    <m/>
    <m/>
    <m/>
    <m/>
    <m/>
    <m/>
    <m/>
    <n v="0"/>
  </r>
  <r>
    <n v="298"/>
    <n v="337"/>
    <s v="Crédit Mutuel Group"/>
    <s v="Diversified Financials"/>
    <x v="6"/>
    <x v="10"/>
    <x v="3"/>
    <n v="50619.7"/>
    <n v="4264.1000000000004"/>
    <n v="1E-3"/>
    <n v="965219.5"/>
    <n v="72352"/>
    <n v="2"/>
    <x v="1"/>
    <m/>
    <m/>
    <s v="N"/>
    <s v="N"/>
    <m/>
    <m/>
    <m/>
    <m/>
    <m/>
    <m/>
    <m/>
    <m/>
    <m/>
    <m/>
    <m/>
    <m/>
    <m/>
    <m/>
    <m/>
    <m/>
    <m/>
    <s v="N"/>
    <m/>
    <m/>
    <s v="https://www.creditmutuel.com/en/deploying-our-csr-approach/our-csr-commitments.html"/>
    <m/>
    <m/>
    <s v="Y"/>
    <m/>
    <m/>
    <n v="2050"/>
    <s v="Our CSR commitments | Crédit Mutuel group"/>
    <s v="Led by the banking sector in coordination with the United Nations Environment Programme Finance Initiative (UNEP-FI), the Net-Zero Banking Alliance works to achieve the Paris Agreement carbon neutrality target, aiming to align bank portfolio-related emissions with pathways to net zero greenhouse gas emissions by 2050."/>
    <s v="Yes"/>
    <m/>
    <m/>
    <s v="N"/>
    <m/>
    <m/>
    <m/>
    <m/>
    <m/>
    <m/>
    <m/>
    <n v="0"/>
  </r>
  <r>
    <n v="299"/>
    <n v="293"/>
    <s v="Louis Dreyfus"/>
    <s v="Food Production"/>
    <x v="11"/>
    <x v="11"/>
    <x v="3"/>
    <n v="50589"/>
    <n v="726"/>
    <n v="-0.28299999999999997"/>
    <n v="24739"/>
    <n v="17123"/>
    <n v="12"/>
    <x v="1"/>
    <m/>
    <m/>
    <s v="N"/>
    <s v="N"/>
    <m/>
    <m/>
    <m/>
    <m/>
    <m/>
    <m/>
    <m/>
    <m/>
    <m/>
    <m/>
    <s v="Emissions reduction target"/>
    <s v="Other Emission Reduction"/>
    <s v="Yes"/>
    <s v="Yes"/>
    <s v="No"/>
    <s v="1,2"/>
    <m/>
    <s v="N"/>
    <m/>
    <m/>
    <m/>
    <m/>
    <m/>
    <s v="N"/>
    <m/>
    <m/>
    <m/>
    <m/>
    <m/>
    <s v="Yes"/>
    <s v="Not Specified"/>
    <s v="No"/>
    <s v="Y"/>
    <s v="Our Targets - Our Operations: Reduce our absolute Scope 1 &amp; 2 GHG emissions by 33.6% by 2030, from a 2022 baseline."/>
    <n v="2030"/>
    <m/>
    <m/>
    <m/>
    <m/>
    <m/>
    <n v="0"/>
  </r>
  <r>
    <n v="300"/>
    <n v="280"/>
    <s v="Liberty Mutual Insurance Group"/>
    <s v="Insurance: Property and Casualty (Stock)"/>
    <x v="6"/>
    <x v="0"/>
    <x v="0"/>
    <n v="50429"/>
    <n v="4383"/>
    <n v="19.577999999999999"/>
    <n v="166695"/>
    <n v="40000"/>
    <n v="31"/>
    <x v="1"/>
    <m/>
    <m/>
    <s v="N"/>
    <s v="N"/>
    <m/>
    <m/>
    <m/>
    <m/>
    <m/>
    <m/>
    <m/>
    <m/>
    <m/>
    <m/>
    <s v="Emissions reduction target"/>
    <s v="Other Emission Reduction"/>
    <s v="Yes"/>
    <s v="Yes"/>
    <s v="No"/>
    <s v="1,2"/>
    <m/>
    <s v="N"/>
    <m/>
    <m/>
    <m/>
    <m/>
    <m/>
    <s v="N"/>
    <m/>
    <m/>
    <m/>
    <m/>
    <m/>
    <s v="Not Specified"/>
    <s v="Not Specified"/>
    <s v="No"/>
    <s v="Y"/>
    <s v="The company has made an announcement saying they already achieved the commitment to reduce 50% of emissions of Scope 1 and 2 and are now working to reduce 65% by 2030._x000a_https://www.libertymutualgroup.com/documents/signature-lm-esg-carbon-reduction.pdf"/>
    <n v="2030"/>
    <m/>
    <m/>
    <m/>
    <m/>
    <m/>
    <n v="0"/>
  </r>
  <r>
    <n v="301"/>
    <n v="286"/>
    <s v="Bayer"/>
    <s v="Chemicals"/>
    <x v="13"/>
    <x v="3"/>
    <x v="3"/>
    <n v="50401.2"/>
    <n v="-2759.8"/>
    <n v="0"/>
    <n v="114775.3"/>
    <n v="92815"/>
    <n v="31"/>
    <x v="1"/>
    <m/>
    <m/>
    <s v="Y"/>
    <s v="Y"/>
    <s v="Targets set"/>
    <s v="1.5°C "/>
    <n v="2029"/>
    <s v="Targets set"/>
    <s v="1.5°C "/>
    <n v="2050"/>
    <s v="Y"/>
    <s v="Targets set"/>
    <n v="2050"/>
    <m/>
    <s v="Net zero"/>
    <s v="Net Zero"/>
    <s v="Yes"/>
    <s v="Yes"/>
    <s v="Yes"/>
    <s v="1,2,3"/>
    <m/>
    <s v="N"/>
    <m/>
    <m/>
    <m/>
    <m/>
    <s v="C,V"/>
    <s v="Y"/>
    <s v="1,2,3"/>
    <s v="We have also committed to achieve &quot;net-zero&quot; greenhouse gas (GHG) emissions across our value chain by 2050. "/>
    <n v="2050"/>
    <m/>
    <m/>
    <s v="Yes"/>
    <s v="Yes (nature-based removals e.g. Forestation, soil carbon enhancement)"/>
    <s v="No"/>
    <s v="N"/>
    <m/>
    <m/>
    <m/>
    <m/>
    <m/>
    <m/>
    <m/>
    <n v="0"/>
  </r>
  <r>
    <n v="302"/>
    <n v="284"/>
    <s v="Saint-Gobain"/>
    <s v="Building Materials, Glass"/>
    <x v="14"/>
    <x v="10"/>
    <x v="3"/>
    <n v="50363.4"/>
    <n v="3075.6"/>
    <n v="5.3999999999999999E-2"/>
    <n v="63903.5"/>
    <n v="158413"/>
    <n v="31"/>
    <x v="1"/>
    <m/>
    <m/>
    <s v="Y"/>
    <s v="Y"/>
    <s v="Targets set"/>
    <s v="1.5°C "/>
    <n v="2030"/>
    <s v="Targets set"/>
    <s v="1.5°C "/>
    <n v="2050"/>
    <s v="Y"/>
    <s v="Targets set"/>
    <n v="2050"/>
    <m/>
    <s v="Net zero"/>
    <s v="Net Zero"/>
    <s v="Yes"/>
    <s v="Yes"/>
    <s v="Yes"/>
    <s v="1,2,3"/>
    <m/>
    <s v="N"/>
    <m/>
    <m/>
    <m/>
    <m/>
    <s v="C,V"/>
    <s v="Y"/>
    <s v="1,2,3"/>
    <s v="Saint-Gobain commits to reduce absolute scope 1 and 2 GHG emissions 33% by 2030 from a 2017 base year. Saint-Gobain also commits to reduce absolute scope 3 GHG emissions ‚Ä¶ 16% within the same timeframe. Saint-Gobain further commits to reduce absolute scope 1, 2 and 3 GHG emissions 90% by 2050 from a 2017 base year."/>
    <n v="2050"/>
    <m/>
    <m/>
    <s v="Yes"/>
    <s v="Yes (unspecified)"/>
    <s v="No"/>
    <s v="N"/>
    <m/>
    <m/>
    <m/>
    <m/>
    <m/>
    <m/>
    <m/>
    <n v="0"/>
  </r>
  <r>
    <n v="303"/>
    <n v="250"/>
    <s v="Contemporary Amperex Technology"/>
    <s v="Motor Vehicles &amp; Parts"/>
    <x v="7"/>
    <x v="1"/>
    <x v="1"/>
    <n v="50313.4"/>
    <n v="7052.6"/>
    <n v="0.13200000000000001"/>
    <n v="107771.7"/>
    <n v="131988"/>
    <n v="3"/>
    <x v="1"/>
    <m/>
    <m/>
    <s v="N"/>
    <s v="N"/>
    <m/>
    <m/>
    <m/>
    <m/>
    <m/>
    <m/>
    <m/>
    <m/>
    <m/>
    <m/>
    <s v="No target"/>
    <s v="No Target"/>
    <s v="Yes"/>
    <s v="Yes"/>
    <m/>
    <s v="1,2"/>
    <s v="C,V"/>
    <s v="Y"/>
    <s v="Carbon neutrality in core operations by 2025”; “across entire supply chain by 2035"/>
    <n v="2035"/>
    <s v="https://www.catl.com/en/news/6014.html"/>
    <m/>
    <m/>
    <s v="N"/>
    <m/>
    <m/>
    <m/>
    <m/>
    <m/>
    <s v="Yes"/>
    <m/>
    <m/>
    <s v="N"/>
    <m/>
    <m/>
    <m/>
    <m/>
    <m/>
    <m/>
    <m/>
    <n v="0"/>
  </r>
  <r>
    <n v="304"/>
    <n v="311"/>
    <s v="Plains GP Holdings"/>
    <s v="Pipelines"/>
    <x v="1"/>
    <x v="0"/>
    <x v="0"/>
    <n v="50073"/>
    <n v="103"/>
    <n v="-0.48"/>
    <n v="27756"/>
    <n v="4200"/>
    <n v="10"/>
    <x v="1"/>
    <m/>
    <m/>
    <s v="N"/>
    <s v="N"/>
    <m/>
    <m/>
    <m/>
    <m/>
    <m/>
    <m/>
    <m/>
    <m/>
    <m/>
    <m/>
    <m/>
    <m/>
    <m/>
    <m/>
    <m/>
    <m/>
    <m/>
    <s v="N"/>
    <m/>
    <m/>
    <m/>
    <m/>
    <m/>
    <s v="N"/>
    <m/>
    <m/>
    <m/>
    <m/>
    <m/>
    <s v="Not Specified"/>
    <m/>
    <m/>
    <s v="N"/>
    <m/>
    <m/>
    <m/>
    <m/>
    <m/>
    <m/>
    <m/>
    <n v="0"/>
  </r>
  <r>
    <n v="305"/>
    <n v="327"/>
    <s v="Talanx"/>
    <s v="Insurance: Property and Casualty (Stock)"/>
    <x v="6"/>
    <x v="3"/>
    <x v="3"/>
    <n v="50017.3"/>
    <n v="2138"/>
    <n v="0.251"/>
    <n v="186807.8"/>
    <n v="29976"/>
    <n v="12"/>
    <x v="1"/>
    <m/>
    <m/>
    <s v="N"/>
    <s v="N"/>
    <m/>
    <m/>
    <m/>
    <m/>
    <m/>
    <m/>
    <m/>
    <m/>
    <m/>
    <m/>
    <s v="Net zero"/>
    <s v="Net Zero"/>
    <s v="Yes"/>
    <s v="Yes"/>
    <s v="Yes"/>
    <s v="1,2,3"/>
    <m/>
    <s v="N"/>
    <m/>
    <m/>
    <m/>
    <m/>
    <s v="C,V"/>
    <s v="Y"/>
    <s v="1,2,3"/>
    <s v="he Talanx Group is pursuing the ambition of reaching net zero emissions by 2050 in its insurance and investment portfolio.&quot; (p 104 of 2024 Annual Report)_x000a__x000a_Note: in their own operations, their goal is to be GHG neutral by 2030"/>
    <n v="2050"/>
    <m/>
    <m/>
    <s v="Yes"/>
    <s v="Yes (nature-based removals e.g. Forestation, soil carbon enhancement)"/>
    <s v="No"/>
    <s v="N"/>
    <m/>
    <m/>
    <m/>
    <m/>
    <m/>
    <m/>
    <m/>
    <n v="0"/>
  </r>
  <r>
    <n v="306"/>
    <n v="315"/>
    <s v="UniCredit Group"/>
    <s v="Banks: Commercial and Savings"/>
    <x v="6"/>
    <x v="17"/>
    <x v="3"/>
    <n v="49962.2"/>
    <n v="10510.4"/>
    <n v="2.3E-2"/>
    <n v="811766.4"/>
    <n v="69722"/>
    <n v="28"/>
    <x v="1"/>
    <m/>
    <m/>
    <s v="N"/>
    <s v="N"/>
    <m/>
    <m/>
    <m/>
    <m/>
    <m/>
    <m/>
    <m/>
    <m/>
    <m/>
    <m/>
    <s v="Net zero"/>
    <s v="Net Zero"/>
    <s v="Yes"/>
    <s v="Yes"/>
    <s v="Yes"/>
    <s v="1,2,3"/>
    <m/>
    <s v="N"/>
    <m/>
    <m/>
    <m/>
    <m/>
    <s v="C,V"/>
    <s v="Y"/>
    <s v="1,2,3"/>
    <s v="We are striving to reduce our direct and indirect environmental impacts while supporting Europe‚Äôs green transition. In this context, we committed to Net Zero in October 2021 when we joined the Net Zero Banking Alliance (NZBA), targeting Net Zero on our own emissions by 2030 and on financed emissions by 2050. (pg.60)"/>
    <n v="2050"/>
    <m/>
    <m/>
    <s v="Not Specified"/>
    <s v="Not Specified"/>
    <s v="No"/>
    <s v="N"/>
    <m/>
    <m/>
    <m/>
    <m/>
    <m/>
    <m/>
    <m/>
    <n v="0"/>
  </r>
  <r>
    <n v="307"/>
    <n v="282"/>
    <s v="Volvo"/>
    <s v="Construction and Farm Machinery"/>
    <x v="8"/>
    <x v="31"/>
    <x v="3"/>
    <n v="49826.5"/>
    <n v="4765.8"/>
    <n v="1.4999999999999999E-2"/>
    <n v="64681.599999999999"/>
    <n v="92690"/>
    <n v="31"/>
    <x v="1"/>
    <m/>
    <m/>
    <s v="Y"/>
    <s v="Y"/>
    <s v="Targets set"/>
    <s v="1.5Â°C"/>
    <n v="2034"/>
    <m/>
    <m/>
    <m/>
    <s v="N"/>
    <s v="Committed"/>
    <m/>
    <m/>
    <s v="Net zero"/>
    <s v="Net Zero"/>
    <s v="Yes"/>
    <s v="Yes"/>
    <s v="Yes"/>
    <s v="1,2,3"/>
    <m/>
    <s v="N"/>
    <m/>
    <m/>
    <m/>
    <m/>
    <s v="C,V"/>
    <s v="Y"/>
    <s v="1,2,3"/>
    <s v="&quot; We are committed to the SBTi Business Ambition for 1.5 ¬∞C and have set science-based targets in relation to our emissions in pursuit of our net-zero targets. We have also set milestone targets along the way.&quot;(Annual Report 2024, p.21) &quot;The Volvo Group aims to reach net-zero value chain greenhouse gas emissions by 2040.&quot; (Annual Report 2024 p. 21)_x000a_"/>
    <n v="2040"/>
    <m/>
    <m/>
    <s v="Yes"/>
    <s v="Yes (unspecified)"/>
    <s v="No"/>
    <s v="N"/>
    <m/>
    <m/>
    <m/>
    <m/>
    <m/>
    <m/>
    <m/>
    <n v="0"/>
  </r>
  <r>
    <n v="308"/>
    <n v="321"/>
    <s v="HD Hyundai"/>
    <s v="Petroleum Refining"/>
    <x v="3"/>
    <x v="8"/>
    <x v="1"/>
    <n v="49694.3"/>
    <n v="373.3"/>
    <n v="0.84299999999999997"/>
    <n v="50014"/>
    <n v="34097"/>
    <n v="3"/>
    <x v="1"/>
    <m/>
    <m/>
    <s v="N"/>
    <s v="N"/>
    <m/>
    <m/>
    <m/>
    <m/>
    <m/>
    <m/>
    <m/>
    <m/>
    <m/>
    <m/>
    <s v="Carbon neutral(ity)"/>
    <s v="Carbon Neutral"/>
    <s v="Yes"/>
    <s v="Yes"/>
    <s v="Yes"/>
    <s v="1,2,3"/>
    <s v="C,V"/>
    <s v="Y"/>
    <s v="To achieve carbon neutrality, the company intends to attain a 100% reduction of Scope 1 and 2 GHG emissions by 2050, compared to 2018 levels.This is part of the company's vision to become a &quot;Global Leading Net Zero Shipbuilder&quot;."/>
    <n v="2050"/>
    <m/>
    <m/>
    <m/>
    <s v="N"/>
    <m/>
    <m/>
    <m/>
    <m/>
    <m/>
    <s v="Yes"/>
    <s v="Not Specified"/>
    <s v="No"/>
    <s v="N"/>
    <m/>
    <m/>
    <m/>
    <m/>
    <m/>
    <m/>
    <m/>
    <n v="0"/>
  </r>
  <r>
    <n v="309"/>
    <n v="292"/>
    <s v="Shanghai Pudong Development Bank"/>
    <s v="Banks: Commercial and Savings"/>
    <x v="6"/>
    <x v="1"/>
    <x v="1"/>
    <n v="48944"/>
    <n v="6289.9"/>
    <n v="0.21299999999999999"/>
    <n v="1296272.3"/>
    <n v="62987"/>
    <n v="13"/>
    <x v="1"/>
    <m/>
    <m/>
    <s v="N"/>
    <s v="N"/>
    <m/>
    <m/>
    <m/>
    <m/>
    <m/>
    <m/>
    <m/>
    <m/>
    <m/>
    <m/>
    <s v="No target"/>
    <s v="No Target"/>
    <s v="Yes"/>
    <s v="Yes"/>
    <s v="Not Specified"/>
    <s v="1,2"/>
    <s v="G"/>
    <s v="N"/>
    <s v="committed to national peak and neutrality targets"/>
    <n v="2060"/>
    <s v="https://news.spdb.com.cn/about_spd/xwdt_1632/202503/t20250329_1109185.shtml"/>
    <m/>
    <m/>
    <s v="N"/>
    <m/>
    <m/>
    <m/>
    <m/>
    <m/>
    <s v="Not Specified"/>
    <s v="Not Specified"/>
    <s v="No"/>
    <s v="N"/>
    <m/>
    <m/>
    <m/>
    <m/>
    <m/>
    <m/>
    <m/>
    <n v="0"/>
  </r>
  <r>
    <n v="310"/>
    <n v="360"/>
    <s v="USAA"/>
    <s v="Insurance: Property and Casualty"/>
    <x v="6"/>
    <x v="0"/>
    <x v="0"/>
    <n v="48560"/>
    <n v="3885.4"/>
    <n v="2.202"/>
    <n v="220582.6"/>
    <n v="38018"/>
    <n v="12"/>
    <x v="1"/>
    <m/>
    <m/>
    <s v="N"/>
    <s v="N"/>
    <m/>
    <m/>
    <m/>
    <m/>
    <m/>
    <m/>
    <m/>
    <m/>
    <m/>
    <m/>
    <s v="No target"/>
    <s v="No Target"/>
    <m/>
    <m/>
    <m/>
    <m/>
    <m/>
    <s v="N"/>
    <m/>
    <m/>
    <s v="https://www.usaa.com/about/climate-environmental-stewardship"/>
    <s v="no usefull information"/>
    <m/>
    <s v="N"/>
    <m/>
    <m/>
    <m/>
    <m/>
    <m/>
    <s v="Not Specified"/>
    <m/>
    <m/>
    <s v="N"/>
    <m/>
    <m/>
    <m/>
    <m/>
    <m/>
    <m/>
    <m/>
    <n v="0"/>
  </r>
  <r>
    <n v="311"/>
    <e v="#N/A"/>
    <s v="SK Hynix"/>
    <s v="Semiconductors and Other Electronic Components"/>
    <x v="5"/>
    <x v="8"/>
    <x v="1"/>
    <n v="48541.1"/>
    <n v="14511.6"/>
    <n v="0"/>
    <n v="81152.100000000006"/>
    <n v="32065"/>
    <n v="6"/>
    <x v="0"/>
    <n v="2020"/>
    <n v="2050"/>
    <s v="N"/>
    <s v="N"/>
    <m/>
    <m/>
    <m/>
    <m/>
    <m/>
    <m/>
    <m/>
    <m/>
    <m/>
    <m/>
    <s v="Emissions reduction target"/>
    <s v="Other Emission Reduction"/>
    <s v="Yes"/>
    <s v="No"/>
    <s v="No"/>
    <n v="1"/>
    <m/>
    <s v="N"/>
    <m/>
    <m/>
    <m/>
    <m/>
    <s v="C,V"/>
    <s v="Y"/>
    <s v="1,2,3"/>
    <s v=" SK hynix will also set long- and short-term goals for greenhouse gas reduction with the goal of achieving Net Zero3) by 2050."/>
    <n v="2050"/>
    <s v="https://news.skhynix.com/sk-hynix-becomes-founding-member-of-scc"/>
    <m/>
    <s v="Yes"/>
    <s v="Not Specified"/>
    <s v="No"/>
    <s v="Y"/>
    <m/>
    <n v="2030"/>
    <m/>
    <m/>
    <m/>
    <m/>
    <m/>
    <n v="0"/>
  </r>
  <r>
    <n v="312"/>
    <n v="273"/>
    <s v="Iberdrola"/>
    <s v="Utilities"/>
    <x v="1"/>
    <x v="12"/>
    <x v="3"/>
    <n v="48382.2"/>
    <n v="6069"/>
    <n v="0.16900000000000001"/>
    <n v="163898.29999999999"/>
    <n v="41689"/>
    <n v="21"/>
    <x v="1"/>
    <m/>
    <m/>
    <s v="Y"/>
    <s v="Y"/>
    <s v="Targets set"/>
    <s v="1.5Â°C"/>
    <n v="2030"/>
    <s v="Targets set"/>
    <s v="1.5Â°C"/>
    <n v="2039"/>
    <s v="Y"/>
    <s v="Targets set"/>
    <n v="2039"/>
    <m/>
    <s v="Net zero"/>
    <s v="Net Zero"/>
    <s v="Yes"/>
    <s v="Yes"/>
    <s v="Yes"/>
    <s v="1,2,3"/>
    <m/>
    <s v="N"/>
    <m/>
    <m/>
    <m/>
    <m/>
    <s v="C,V"/>
    <s v="Y"/>
    <s v="1,2,3"/>
    <s v="&quot;The Company‚Äôs ultimate goal is to achieve Net Zero emissions by 2040. The Science Based Target Initiative (SBTi) has certified that this trajectory is consistent with the objectives of the Paris Agreement. Thus, the aspiration is that by 2040, absolute emissions from all its scopes would be reduced by 90% compared to 2020 and residual emissions would be neutralised in accordance with the highest quality standards.&quot; [p. 72 of https://www.iberdrola.com/documents/20125/42388/IB_Sustainability_Report.pdf]"/>
    <n v="2040"/>
    <m/>
    <m/>
    <s v="Yes"/>
    <s v="Yes (nature-based removals e.g. Forestation, soil carbon enhancement)"/>
    <s v="No"/>
    <s v="N"/>
    <m/>
    <m/>
    <m/>
    <m/>
    <m/>
    <m/>
    <m/>
    <n v="0"/>
  </r>
  <r>
    <n v="313"/>
    <n v="308"/>
    <s v="Veolia Environnement"/>
    <s v="Utilities"/>
    <x v="1"/>
    <x v="10"/>
    <x v="3"/>
    <n v="48331.4"/>
    <n v="1187.4000000000001"/>
    <n v="0.17199999999999999"/>
    <n v="75542.600000000006"/>
    <n v="214041"/>
    <n v="23"/>
    <x v="1"/>
    <m/>
    <m/>
    <s v="Y"/>
    <s v="Y"/>
    <s v="Targets set"/>
    <s v="1.5Â°C"/>
    <n v="2032"/>
    <s v="Targets set"/>
    <s v="1.5Â°C"/>
    <n v="2050"/>
    <s v="Y"/>
    <s v="Targets set"/>
    <n v="2050"/>
    <m/>
    <s v="Net zero"/>
    <s v="Net Zero"/>
    <s v="Yes"/>
    <s v="Yes"/>
    <s v="Not Specified"/>
    <s v="1,2"/>
    <m/>
    <s v="N"/>
    <m/>
    <m/>
    <m/>
    <m/>
    <s v="C"/>
    <s v="Y"/>
    <s v="1,2"/>
    <s v="Net zero by 2050."/>
    <n v="2050"/>
    <m/>
    <m/>
    <s v="Yes"/>
    <s v="Yes (nature-based and CCS-based removals)"/>
    <s v="No"/>
    <s v="N"/>
    <m/>
    <m/>
    <m/>
    <m/>
    <m/>
    <m/>
    <m/>
    <n v="0"/>
  </r>
  <r>
    <n v="314"/>
    <n v="342"/>
    <s v="Bristol-Myers Squibb"/>
    <s v="Pharmaceuticals"/>
    <x v="4"/>
    <x v="0"/>
    <x v="0"/>
    <n v="48300"/>
    <n v="-8948"/>
    <n v="-2.1150000000000002"/>
    <n v="92603"/>
    <n v="34100"/>
    <n v="22"/>
    <x v="1"/>
    <m/>
    <m/>
    <s v="Y"/>
    <s v="Y"/>
    <s v="Targets set"/>
    <s v="1.5°C "/>
    <n v="2033"/>
    <s v="Targets set"/>
    <s v="1.5°C "/>
    <n v="2050"/>
    <s v="Y"/>
    <s v="Targets set"/>
    <n v="2050"/>
    <m/>
    <s v="Net zero"/>
    <s v="Net Zero"/>
    <s v="Yes"/>
    <s v="Yes"/>
    <s v="Yes"/>
    <s v="1,2,3"/>
    <m/>
    <s v="N"/>
    <m/>
    <m/>
    <m/>
    <m/>
    <s v="C,V"/>
    <s v="Y"/>
    <s v="1,2,3"/>
    <s v="We have designed and implemented environmental goals‚Äîincluding our goal to achieve Net-Zero emissions in Scopes 1, 2 and 3 by 2050‚Äîthat not only reflect our science-led, innovation-focused approach, but that also ensure accountability to those we serve through strong governance and transparent reporting practices. "/>
    <n v="2050"/>
    <m/>
    <m/>
    <s v="Not Specified"/>
    <s v="Not Specified"/>
    <s v="No"/>
    <s v="N"/>
    <m/>
    <m/>
    <m/>
    <m/>
    <m/>
    <m/>
    <m/>
    <n v="0"/>
  </r>
  <r>
    <n v="315"/>
    <n v="312"/>
    <s v="Landesbank Baden-Wurttemberg"/>
    <s v="Banks: Commercial and Savings"/>
    <x v="6"/>
    <x v="3"/>
    <x v="3"/>
    <n v="48028.6"/>
    <n v="943"/>
    <n v="-0.127"/>
    <n v="368973.9"/>
    <n v="10777"/>
    <n v="18"/>
    <x v="1"/>
    <m/>
    <m/>
    <s v="N"/>
    <s v="N"/>
    <m/>
    <m/>
    <m/>
    <m/>
    <m/>
    <m/>
    <m/>
    <m/>
    <m/>
    <m/>
    <m/>
    <m/>
    <s v="Not Specified"/>
    <s v="Not Specified"/>
    <s v="Not Specified"/>
    <m/>
    <m/>
    <s v="N"/>
    <m/>
    <m/>
    <m/>
    <m/>
    <s v="C"/>
    <s v="Y"/>
    <m/>
    <m/>
    <n v="2050"/>
    <s v="lbbw-sustainable-transformation-our-path-to-net-zero_afevaknnhg_m.pdf"/>
    <m/>
    <s v="Yes"/>
    <m/>
    <m/>
    <s v="N"/>
    <m/>
    <m/>
    <m/>
    <m/>
    <m/>
    <m/>
    <m/>
    <n v="0"/>
  </r>
  <r>
    <n v="316"/>
    <e v="#N/A"/>
    <s v="Ingram Micro Holding"/>
    <s v="Wholesalers: Electronics and Office Equipment"/>
    <x v="14"/>
    <x v="0"/>
    <x v="0"/>
    <n v="47983.7"/>
    <n v="264.2"/>
    <n v="-0.251"/>
    <n v="18779.7"/>
    <n v="26125"/>
    <n v="21"/>
    <x v="1"/>
    <m/>
    <m/>
    <s v="Y"/>
    <s v="Y"/>
    <s v="Targets set"/>
    <s v="1.5°C "/>
    <n v="2030"/>
    <m/>
    <m/>
    <m/>
    <s v="N"/>
    <s v="Commitment removed"/>
    <m/>
    <m/>
    <s v="Science-based target"/>
    <s v="Other Emission Reduction"/>
    <s v="Yes"/>
    <s v="Yes"/>
    <s v="Not Specified"/>
    <s v="1,2"/>
    <m/>
    <s v="N"/>
    <m/>
    <m/>
    <m/>
    <m/>
    <m/>
    <s v="N"/>
    <m/>
    <m/>
    <m/>
    <m/>
    <m/>
    <s v="Yes"/>
    <s v="Not Specified"/>
    <s v="No"/>
    <s v="Y"/>
    <s v="Our 10 to Zero initiative aims to achieve zero greenhouse gas (GHG) emissions, zero waste, and zero days away injuries in our operations by 2030. Our 2024 GHG emissions data reflected a remarkable 28% year-over year reduction."/>
    <n v="2030"/>
    <m/>
    <m/>
    <m/>
    <m/>
    <m/>
    <n v="0"/>
  </r>
  <r>
    <n v="317"/>
    <n v="318"/>
    <s v="Sumitomo"/>
    <s v="Trading"/>
    <x v="6"/>
    <x v="4"/>
    <x v="1"/>
    <n v="47834.5"/>
    <n v="3685.7"/>
    <n v="0.379"/>
    <n v="77598"/>
    <n v="83327"/>
    <n v="31"/>
    <x v="1"/>
    <m/>
    <m/>
    <s v="N"/>
    <s v="N"/>
    <m/>
    <m/>
    <m/>
    <m/>
    <m/>
    <m/>
    <m/>
    <m/>
    <m/>
    <m/>
    <s v="Carbon neutral(ity)"/>
    <s v="Carbon Neutral"/>
    <s v="Yes"/>
    <s v="Yes"/>
    <s v="Yes"/>
    <s v="1,2,3"/>
    <s v="C,V"/>
    <s v="Y"/>
    <s v="Aim to make the Sumitomo Corporation Group carbon neutral in 2050(*1)._x000a_"/>
    <n v="2050"/>
    <m/>
    <m/>
    <m/>
    <s v="N"/>
    <m/>
    <m/>
    <m/>
    <m/>
    <m/>
    <s v="Yes"/>
    <s v="Yes (nature-based and CCS-based removals)"/>
    <s v="No"/>
    <s v="N"/>
    <m/>
    <m/>
    <m/>
    <m/>
    <m/>
    <m/>
    <m/>
    <n v="0"/>
  </r>
  <r>
    <n v="318"/>
    <n v="362"/>
    <s v="General Dynamics"/>
    <s v="Aerospace and Defense"/>
    <x v="15"/>
    <x v="0"/>
    <x v="0"/>
    <n v="47716"/>
    <n v="3782"/>
    <n v="0.14099999999999999"/>
    <n v="55880"/>
    <n v="117000"/>
    <n v="25"/>
    <x v="1"/>
    <m/>
    <m/>
    <s v="N"/>
    <s v="N"/>
    <m/>
    <m/>
    <m/>
    <m/>
    <m/>
    <m/>
    <m/>
    <m/>
    <m/>
    <m/>
    <s v="Emissions reduction target"/>
    <s v="Other Emission Reduction"/>
    <s v="Yes"/>
    <s v="Yes"/>
    <s v="No"/>
    <s v="1,2"/>
    <s v="C,V"/>
    <s v="Y"/>
    <s v="General Dynamics, a company based in the USA, has set a net zero target to become carbon neutral by 2060. Net Zero Tracker_x000d__x000a_This goal is supported by an interim target to reduce greenhouse gas emissions by 40% by 2034, relative to 2019 emissions. Net Zero Tracker_x000d__x000a_This target aligns with the 2 degrees Science Based Targets initiative (SBTi) and covers both carbon dioxide and other greenhouse gases, including scope 1 and scope 2 emissions. Net Zero Tracker_x000d__x000a_The company does not specify if scope 3 emissions are covered by its target. Net Zero Tracker_x000d__x000a_General Dynamics also plans to …"/>
    <n v="60"/>
    <s v="https://netzerotracker.org/corporates.html/General%20Dynamics/#:~:text=,are%20covered%20by%20its%20target"/>
    <m/>
    <m/>
    <s v="N"/>
    <m/>
    <m/>
    <m/>
    <m/>
    <m/>
    <s v="Not Specified"/>
    <s v="Not Specified"/>
    <s v="No"/>
    <s v="Y"/>
    <s v="We have committed to a companywide target of reducing Scope 1 and Scope 2 GHG emissions by 40% by 2034, from a 2019 base year. The target was developed using standards articulated by the Greenhouse Gas Protocol and the Science Based Targets Initiative and is aligned with efforts to limit global temperature increase to well below 2 degrees Celsius. In order to achieve this goal, each business unit has its own road map to align with the overall companywide target."/>
    <n v="2034"/>
    <m/>
    <m/>
    <m/>
    <m/>
    <m/>
    <n v="0"/>
  </r>
  <r>
    <n v="319"/>
    <n v="206"/>
    <s v="China Vanke"/>
    <s v="Real estate"/>
    <x v="16"/>
    <x v="1"/>
    <x v="1"/>
    <n v="47695.5"/>
    <n v="-6876.6"/>
    <n v="-5.0030000000000001"/>
    <n v="176216.9"/>
    <n v="127638"/>
    <n v="10"/>
    <x v="1"/>
    <m/>
    <m/>
    <s v="N"/>
    <s v="N"/>
    <m/>
    <m/>
    <m/>
    <m/>
    <m/>
    <m/>
    <m/>
    <m/>
    <m/>
    <m/>
    <s v="No target"/>
    <s v="No Target"/>
    <s v="Yes"/>
    <s v="Yes"/>
    <m/>
    <s v="1,2"/>
    <s v="G"/>
    <s v="N"/>
    <s v="committed to national peak and neutrality targets"/>
    <n v="2060"/>
    <s v="https://www.vanke.com/upload/file/2024-03-27/c26e5c0a-a008-4560-b657-e58e99ed78ce.pdf"/>
    <m/>
    <m/>
    <s v="N"/>
    <m/>
    <m/>
    <m/>
    <m/>
    <m/>
    <s v="Not Specified"/>
    <s v="Not Specified"/>
    <s v="No"/>
    <s v="N"/>
    <m/>
    <m/>
    <m/>
    <m/>
    <m/>
    <m/>
    <m/>
    <n v="0"/>
  </r>
  <r>
    <n v="320"/>
    <n v="325"/>
    <s v="SoftBank Group"/>
    <s v="Telecommunications"/>
    <x v="9"/>
    <x v="4"/>
    <x v="1"/>
    <n v="47517.4"/>
    <n v="7565.6"/>
    <n v="0"/>
    <n v="300311.90000000002"/>
    <n v="67229"/>
    <n v="18"/>
    <x v="0"/>
    <n v="2024"/>
    <n v="2040"/>
    <s v="Y"/>
    <s v="Y"/>
    <s v="Targets set"/>
    <s v="1.5°C "/>
    <n v="2030"/>
    <s v="Targets set"/>
    <s v="1.5°C "/>
    <n v="2050"/>
    <s v="Y"/>
    <s v="Targets set"/>
    <n v="2050"/>
    <m/>
    <s v="Net zero"/>
    <s v="Net Zero"/>
    <s v="Yes"/>
    <s v="Yes"/>
    <s v="Yes"/>
    <s v="1,2,3"/>
    <m/>
    <s v="N"/>
    <m/>
    <m/>
    <m/>
    <m/>
    <s v="C,V"/>
    <s v="Y"/>
    <s v="1,2,3"/>
    <s v="&quot;Targets: Achieve Net Zero by fiscal 2050 (Covers Scope 1, Scope 2, and Scope 3)&quot; (Sustainability Report 2022, pg. 39: https://group.softbank/media/Project/sbg/sbg/pdf/sustainability/report/sustainability-report_fy2022_en.pdf)."/>
    <n v="2050"/>
    <m/>
    <m/>
    <s v="Yes"/>
    <s v="No"/>
    <s v="No"/>
    <s v="N"/>
    <m/>
    <m/>
    <m/>
    <m/>
    <m/>
    <m/>
    <m/>
    <n v="0"/>
  </r>
  <r>
    <n v="321"/>
    <n v="328"/>
    <s v="America Movil"/>
    <s v="Telecommunications"/>
    <x v="9"/>
    <x v="19"/>
    <x v="4"/>
    <n v="47484.7"/>
    <n v="1251.0999999999999"/>
    <n v="-0.70899999999999996"/>
    <n v="86233.8"/>
    <n v="178468"/>
    <n v="19"/>
    <x v="1"/>
    <m/>
    <m/>
    <s v="N"/>
    <s v="N"/>
    <m/>
    <m/>
    <m/>
    <m/>
    <m/>
    <m/>
    <m/>
    <s v="Commitment removed"/>
    <m/>
    <m/>
    <m/>
    <m/>
    <m/>
    <m/>
    <m/>
    <m/>
    <m/>
    <s v="N"/>
    <m/>
    <m/>
    <m/>
    <m/>
    <m/>
    <s v="Y"/>
    <m/>
    <m/>
    <n v="2050"/>
    <s v="Sustainability-Report-2024.pdf"/>
    <s v="· Net-zero commitment, by setting a public goal to reach net-zero emissions by no later than 2050,"/>
    <s v="Not Specified"/>
    <m/>
    <m/>
    <s v="N"/>
    <m/>
    <m/>
    <m/>
    <m/>
    <m/>
    <m/>
    <m/>
    <n v="0"/>
  </r>
  <r>
    <n v="322"/>
    <n v="367"/>
    <s v="Canadian Imperial Bank of Commerce"/>
    <s v="Banks: Commercial and Savings"/>
    <x v="6"/>
    <x v="16"/>
    <x v="0"/>
    <n v="47111.199999999997"/>
    <n v="5229.6000000000004"/>
    <n v="0.41199999999999998"/>
    <n v="747532.1"/>
    <n v="48525"/>
    <n v="16"/>
    <x v="1"/>
    <m/>
    <m/>
    <s v="N"/>
    <s v="N"/>
    <m/>
    <m/>
    <m/>
    <m/>
    <m/>
    <m/>
    <m/>
    <m/>
    <m/>
    <m/>
    <s v="Net zero"/>
    <s v="Net Zero"/>
    <s v="Yes"/>
    <s v="Yes"/>
    <s v="Partial"/>
    <s v="1,2"/>
    <m/>
    <s v="N"/>
    <m/>
    <m/>
    <m/>
    <m/>
    <s v="C"/>
    <s v="Y"/>
    <s v="1,2"/>
    <s v="Page 80 Sustainability report: This includes our ambition to align operational and financing activities with net-zero by 2050."/>
    <n v="2050"/>
    <m/>
    <m/>
    <s v="Yes"/>
    <s v="Not Specified"/>
    <s v="No"/>
    <s v="N"/>
    <m/>
    <m/>
    <m/>
    <m/>
    <m/>
    <m/>
    <m/>
    <n v="0"/>
  </r>
  <r>
    <n v="323"/>
    <n v="332"/>
    <s v="Coca-Cola"/>
    <s v="Beverages"/>
    <x v="11"/>
    <x v="0"/>
    <x v="0"/>
    <n v="47061"/>
    <n v="10631"/>
    <n v="-8.0000000000000002E-3"/>
    <n v="100549"/>
    <n v="69700"/>
    <n v="31"/>
    <x v="1"/>
    <m/>
    <m/>
    <s v="Y"/>
    <s v="Y"/>
    <s v="Targets set"/>
    <s v="2Â°C"/>
    <n v="2030"/>
    <m/>
    <m/>
    <m/>
    <m/>
    <m/>
    <m/>
    <m/>
    <s v="Net zero"/>
    <s v="Net Zero"/>
    <s v="Yes"/>
    <s v="Yes"/>
    <s v="Yes"/>
    <s v="1,2,3"/>
    <m/>
    <s v="N"/>
    <m/>
    <m/>
    <m/>
    <m/>
    <s v="C,V"/>
    <s v="Y"/>
    <s v="1,2,3"/>
    <s v="&quot;Our long-term ambition is to be net zero carbon by 2050.&quot;_x000a_"/>
    <n v="2050"/>
    <m/>
    <m/>
    <s v="Not Specified"/>
    <s v="Not Specified"/>
    <s v="No"/>
    <s v="N"/>
    <m/>
    <m/>
    <m/>
    <m/>
    <m/>
    <m/>
    <m/>
    <n v="0"/>
  </r>
  <r>
    <n v="324"/>
    <n v="348"/>
    <s v="L'Oréal"/>
    <s v="Soaps and Cosmetics"/>
    <x v="10"/>
    <x v="10"/>
    <x v="3"/>
    <n v="47028"/>
    <n v="6930.6"/>
    <n v="3.6999999999999998E-2"/>
    <n v="58348.9"/>
    <n v="94397"/>
    <n v="31"/>
    <x v="1"/>
    <m/>
    <m/>
    <s v="Y"/>
    <s v="Y"/>
    <s v="Targets set"/>
    <s v="1.5°C "/>
    <n v="2030"/>
    <s v="Targets set"/>
    <s v="1.5°C "/>
    <n v="2050"/>
    <s v="Y"/>
    <s v="Targets set"/>
    <n v="2050"/>
    <m/>
    <s v="Net zero"/>
    <s v="Net Zero"/>
    <s v="Yes"/>
    <s v="Yes"/>
    <s v="Yes"/>
    <s v="1,2,3"/>
    <m/>
    <s v="N"/>
    <m/>
    <m/>
    <m/>
    <m/>
    <s v="C,V"/>
    <s v="Y"/>
    <s v="1,2,3"/>
    <s v="By 2050, reduce total emissions by 90%, with residual emissions offset to achieve net zero."/>
    <n v="2050"/>
    <m/>
    <m/>
    <s v="Yes"/>
    <s v="No"/>
    <s v="No"/>
    <s v="N"/>
    <m/>
    <m/>
    <m/>
    <m/>
    <m/>
    <m/>
    <m/>
    <n v="0"/>
  </r>
  <r>
    <n v="325"/>
    <n v="305"/>
    <s v="Denso"/>
    <s v="Motor Vehicle Parts"/>
    <x v="7"/>
    <x v="4"/>
    <x v="1"/>
    <n v="46979.7"/>
    <n v="2749.1"/>
    <n v="0.27"/>
    <n v="54206.400000000001"/>
    <n v="158056"/>
    <n v="31"/>
    <x v="1"/>
    <m/>
    <m/>
    <s v="Y"/>
    <s v="Y"/>
    <s v="Targets set"/>
    <s v="1.5°C "/>
    <n v="2030"/>
    <m/>
    <m/>
    <m/>
    <m/>
    <m/>
    <m/>
    <m/>
    <s v="Carbon neutral(ity)"/>
    <s v="Carbon Neutral"/>
    <s v="Yes"/>
    <s v="Yes"/>
    <s v="No"/>
    <s v="1,2"/>
    <s v="C"/>
    <s v="Y"/>
    <s v="&quot;Specifically, we have added the perspective of carbon neutrality to our CO2 reduction plans under Eco Vision 2025, the Company‚Äôs environmental management policy formulated in _x000a_2016. For our Monozukuri activities, we have adopted the target of realizing carbon-neutral electricity by fiscal 2026 (carbon credits to be used with respect to gas) and becoming _x000a_completely carbon neutral, including gas, by fiscal 2036.&quot;"/>
    <n v="2035"/>
    <m/>
    <m/>
    <m/>
    <s v="N"/>
    <m/>
    <m/>
    <m/>
    <m/>
    <m/>
    <s v="Yes"/>
    <s v="Not Specified"/>
    <s v="No"/>
    <s v="N"/>
    <m/>
    <m/>
    <m/>
    <m/>
    <m/>
    <m/>
    <m/>
    <n v="0"/>
  </r>
  <r>
    <n v="326"/>
    <n v="333"/>
    <s v="TIAA"/>
    <s v="Insurance: Life and Health"/>
    <x v="6"/>
    <x v="0"/>
    <x v="0"/>
    <n v="46945.8"/>
    <n v="-1935.8"/>
    <n v="0"/>
    <n v="655708.30000000005"/>
    <n v="15623"/>
    <n v="28"/>
    <x v="1"/>
    <m/>
    <m/>
    <s v="N"/>
    <s v="N"/>
    <m/>
    <m/>
    <m/>
    <m/>
    <m/>
    <m/>
    <m/>
    <m/>
    <m/>
    <m/>
    <s v="Net zero"/>
    <s v="Net Zero"/>
    <s v="Yes"/>
    <s v="Yes"/>
    <s v="Yes"/>
    <s v="1,2,3"/>
    <m/>
    <s v="N"/>
    <m/>
    <m/>
    <m/>
    <m/>
    <s v="C,V"/>
    <s v="Y"/>
    <s v="1,2,3"/>
    <s v="TIAA is committed to reducing carbon emissions and we‚Äôve set Net Zero goals for our own operations (2040),_x000a_assets managed by Nuveen Real Estate (2040), and assets managed in the GA (2050). "/>
    <n v="2040"/>
    <m/>
    <m/>
    <s v="Yes"/>
    <s v="Not Specified"/>
    <s v="No"/>
    <s v="N"/>
    <m/>
    <m/>
    <m/>
    <m/>
    <m/>
    <m/>
    <m/>
    <n v="0"/>
  </r>
  <r>
    <n v="327"/>
    <n v="384"/>
    <s v="Meituan"/>
    <s v="Internet Services and Retailing"/>
    <x v="0"/>
    <x v="1"/>
    <x v="1"/>
    <n v="46919.3"/>
    <n v="4976.6000000000004"/>
    <n v="1.5429999999999999"/>
    <n v="44436.4"/>
    <n v="109185"/>
    <n v="3"/>
    <x v="1"/>
    <m/>
    <m/>
    <s v="N"/>
    <s v="N"/>
    <m/>
    <m/>
    <m/>
    <m/>
    <m/>
    <m/>
    <m/>
    <m/>
    <m/>
    <m/>
    <s v="No target"/>
    <s v="No Target"/>
    <s v="Not Specified"/>
    <s v="Not Specified"/>
    <s v="Not Specified"/>
    <m/>
    <m/>
    <s v="N"/>
    <s v="Our goal is to eliminate our direct and indirect emissions (scopes 1, 2, and 3) across our operations and our entire value chain to zero by FY45."/>
    <m/>
    <s v="https://www.meituan.com/"/>
    <s v="no usefull information"/>
    <m/>
    <s v="N"/>
    <m/>
    <m/>
    <m/>
    <m/>
    <m/>
    <s v="Not Specified"/>
    <s v="No"/>
    <s v="No"/>
    <s v="N"/>
    <m/>
    <m/>
    <m/>
    <m/>
    <m/>
    <m/>
    <m/>
    <n v="0"/>
  </r>
  <r>
    <n v="328"/>
    <n v="341"/>
    <s v="SNCF Group"/>
    <s v="Railroads"/>
    <x v="12"/>
    <x v="10"/>
    <x v="3"/>
    <n v="46884.4"/>
    <n v="1683.8"/>
    <n v="0.189"/>
    <n v="130079.7"/>
    <n v="289500"/>
    <n v="31"/>
    <x v="1"/>
    <m/>
    <m/>
    <s v="Y"/>
    <s v="Y"/>
    <s v="Targets set"/>
    <s v="1.5Â°C"/>
    <n v="2030"/>
    <m/>
    <m/>
    <m/>
    <m/>
    <m/>
    <m/>
    <m/>
    <m/>
    <m/>
    <s v="Yes"/>
    <s v="Yes"/>
    <m/>
    <s v="1,2"/>
    <s v="G"/>
    <s v="N"/>
    <m/>
    <n v="2050"/>
    <s v="https://www.groupe-sncf.com/medias-publics/2025-03/annual-sustainability-report-2024-sncf-group.pdf?VersionId=o5m4uSDiYZPPr8_o_L1_4Y2ls.fnf8gK"/>
    <m/>
    <m/>
    <s v="N"/>
    <m/>
    <m/>
    <m/>
    <m/>
    <m/>
    <s v="Yes"/>
    <m/>
    <m/>
    <s v="Y"/>
    <m/>
    <m/>
    <m/>
    <m/>
    <m/>
    <m/>
    <m/>
    <n v="0"/>
  </r>
  <r>
    <n v="329"/>
    <n v="365"/>
    <s v="Travelers"/>
    <s v="Insurance: Property and Casualty"/>
    <x v="6"/>
    <x v="0"/>
    <x v="0"/>
    <n v="46423"/>
    <n v="4999"/>
    <n v="0.67100000000000004"/>
    <n v="133189"/>
    <n v="34000"/>
    <n v="22"/>
    <x v="1"/>
    <m/>
    <m/>
    <s v="N"/>
    <s v="N"/>
    <m/>
    <m/>
    <m/>
    <m/>
    <m/>
    <m/>
    <m/>
    <m/>
    <m/>
    <m/>
    <s v="Carbon neutral(ity)"/>
    <s v="Carbon Neutral"/>
    <s v="Yes"/>
    <s v="Yes"/>
    <s v="No"/>
    <s v="1,2"/>
    <s v="C"/>
    <s v="Y"/>
    <s v="Our GHG Inventory &amp; Goals page summarizes our progress to reduce direct and indirect GHG emissions and references our goal of becoming carbon neutral across our owned operations by 2030.' (page 73) "/>
    <n v="2030"/>
    <m/>
    <m/>
    <m/>
    <s v="N"/>
    <m/>
    <m/>
    <m/>
    <m/>
    <m/>
    <s v="Not Specified"/>
    <s v="Yes (nature-based removals e.g. Forestation, soil carbon enhancement)"/>
    <s v="No"/>
    <s v="N"/>
    <m/>
    <m/>
    <m/>
    <m/>
    <m/>
    <m/>
    <m/>
    <n v="0"/>
  </r>
  <r>
    <n v="330"/>
    <n v="330"/>
    <s v="Zhejiang Communications Investment Group"/>
    <s v="Transportation and Logistics"/>
    <x v="12"/>
    <x v="1"/>
    <x v="1"/>
    <n v="45971.6"/>
    <n v="584"/>
    <n v="-0.23499999999999999"/>
    <n v="137607.9"/>
    <n v="42113"/>
    <n v="5"/>
    <x v="1"/>
    <m/>
    <m/>
    <s v="N"/>
    <s v="N"/>
    <m/>
    <m/>
    <m/>
    <m/>
    <m/>
    <m/>
    <m/>
    <m/>
    <m/>
    <m/>
    <m/>
    <m/>
    <s v="Yes"/>
    <s v="Yes"/>
    <m/>
    <s v="1,2"/>
    <s v="G"/>
    <s v="N"/>
    <s v="committed to national peak and neutrality "/>
    <n v="2060"/>
    <s v="https://www.zjec.com.cn/mtsc/uploads/single_file/E_2024_ESG_Report_20250331.pdf"/>
    <m/>
    <m/>
    <s v="N"/>
    <m/>
    <m/>
    <m/>
    <m/>
    <m/>
    <s v="Not Specified"/>
    <m/>
    <m/>
    <s v="N"/>
    <m/>
    <m/>
    <m/>
    <m/>
    <m/>
    <m/>
    <m/>
    <n v="0"/>
  </r>
  <r>
    <n v="331"/>
    <n v="301"/>
    <s v="Swiss Re"/>
    <s v="Insurance: Property and Casualty"/>
    <x v="6"/>
    <x v="7"/>
    <x v="3"/>
    <n v="45865"/>
    <n v="3241"/>
    <n v="4.2000000000000003E-2"/>
    <n v="127229"/>
    <n v="15021"/>
    <n v="31"/>
    <x v="0"/>
    <n v="2014"/>
    <n v="2020"/>
    <s v="Y"/>
    <s v="N"/>
    <s v="Commitment removed"/>
    <m/>
    <m/>
    <m/>
    <m/>
    <m/>
    <s v="N"/>
    <s v="Commitment removed"/>
    <m/>
    <m/>
    <s v="Net zero"/>
    <s v="Net Zero"/>
    <s v="Yes"/>
    <s v="Yes"/>
    <s v="Partial"/>
    <s v="1,2"/>
    <m/>
    <s v="N"/>
    <m/>
    <m/>
    <m/>
    <m/>
    <s v="C"/>
    <s v="Y"/>
    <s v="1,2"/>
    <s v="Group-wide net-zero GHG emissions by 2050"/>
    <n v="2050"/>
    <m/>
    <m/>
    <s v="Yes"/>
    <s v="Yes (unspecified)"/>
    <s v="No"/>
    <s v="N"/>
    <m/>
    <m/>
    <m/>
    <m/>
    <m/>
    <m/>
    <m/>
    <n v="1"/>
  </r>
  <r>
    <n v="332"/>
    <n v="343"/>
    <s v="China South Industries Group"/>
    <s v="Aerospace &amp; Defense"/>
    <x v="15"/>
    <x v="1"/>
    <x v="1"/>
    <n v="45481.8"/>
    <n v="850.6"/>
    <n v="-0.252"/>
    <n v="66363.100000000006"/>
    <n v="158371"/>
    <n v="16"/>
    <x v="1"/>
    <m/>
    <m/>
    <s v="N"/>
    <s v="N"/>
    <m/>
    <m/>
    <m/>
    <m/>
    <m/>
    <m/>
    <m/>
    <m/>
    <m/>
    <m/>
    <m/>
    <m/>
    <m/>
    <m/>
    <m/>
    <m/>
    <m/>
    <s v="N"/>
    <m/>
    <m/>
    <s v="https://www.csgc.com.cn/"/>
    <s v="no information"/>
    <m/>
    <s v="N"/>
    <m/>
    <m/>
    <m/>
    <m/>
    <m/>
    <s v="Not Specified"/>
    <m/>
    <m/>
    <s v="N"/>
    <m/>
    <m/>
    <m/>
    <m/>
    <m/>
    <m/>
    <m/>
    <n v="0"/>
  </r>
  <r>
    <n v="333"/>
    <n v="345"/>
    <s v="Raizen"/>
    <s v="Petroleum Refining"/>
    <x v="3"/>
    <x v="18"/>
    <x v="4"/>
    <n v="45473.9"/>
    <n v="-758.3"/>
    <n v="-8.1829999999999998"/>
    <n v="24562.3"/>
    <n v="46000"/>
    <n v="4"/>
    <x v="1"/>
    <m/>
    <m/>
    <s v="N"/>
    <s v="N"/>
    <m/>
    <m/>
    <m/>
    <m/>
    <m/>
    <m/>
    <m/>
    <m/>
    <m/>
    <m/>
    <m/>
    <m/>
    <m/>
    <m/>
    <m/>
    <m/>
    <m/>
    <s v="N"/>
    <m/>
    <m/>
    <s v="https://www.raizen.com.br/en/sustainability/climate-change"/>
    <s v="no useful information "/>
    <m/>
    <s v="N"/>
    <m/>
    <m/>
    <m/>
    <m/>
    <m/>
    <s v="Not Specified"/>
    <m/>
    <m/>
    <s v="N"/>
    <m/>
    <m/>
    <m/>
    <m/>
    <m/>
    <m/>
    <m/>
    <n v="0"/>
  </r>
  <r>
    <n v="334"/>
    <n v="381"/>
    <s v="Taikang Insurance Group"/>
    <s v="Insurance: Life, Health (Mutual)"/>
    <x v="6"/>
    <x v="1"/>
    <x v="1"/>
    <n v="45456"/>
    <n v="2115.6"/>
    <n v="0.185"/>
    <n v="291482.90000000002"/>
    <n v="54060"/>
    <n v="8"/>
    <x v="1"/>
    <m/>
    <m/>
    <s v="N"/>
    <s v="N"/>
    <m/>
    <m/>
    <m/>
    <m/>
    <m/>
    <m/>
    <m/>
    <m/>
    <m/>
    <m/>
    <s v="No target"/>
    <s v="No Target"/>
    <s v="Yes"/>
    <s v="Yes"/>
    <m/>
    <s v="1,2"/>
    <s v="G"/>
    <s v="N"/>
    <s v="committed to national peak and neutrality targets"/>
    <n v="2060"/>
    <s v="https://cn.chinadaily.com.cn/a/202408/23/WS66c834c9a310b35299d3828c.html"/>
    <m/>
    <m/>
    <s v="N"/>
    <m/>
    <m/>
    <m/>
    <m/>
    <m/>
    <s v="Not Specified"/>
    <m/>
    <m/>
    <s v="N"/>
    <m/>
    <m/>
    <m/>
    <m/>
    <m/>
    <m/>
    <m/>
    <n v="0"/>
  </r>
  <r>
    <n v="335"/>
    <n v="322"/>
    <s v="Ingka Group"/>
    <s v="Specialty Retailers"/>
    <x v="0"/>
    <x v="11"/>
    <x v="3"/>
    <n v="45215.7"/>
    <n v="870.9"/>
    <n v="-0.45500000000000002"/>
    <n v="63700.5"/>
    <n v="162293"/>
    <n v="5"/>
    <x v="0"/>
    <n v="2014"/>
    <n v="2025"/>
    <s v="Y"/>
    <s v="Y"/>
    <s v="Targets set"/>
    <s v="1.5Â°C"/>
    <n v="2030"/>
    <s v="1.5 C"/>
    <s v="1.5Â°C"/>
    <n v="2050"/>
    <s v="Y"/>
    <s v="Targets set"/>
    <n v="2050"/>
    <m/>
    <s v="Net zero"/>
    <s v="Net Zero"/>
    <s v="Yes"/>
    <s v="Yes"/>
    <s v="Yes"/>
    <s v="1,2,3"/>
    <m/>
    <s v="N"/>
    <m/>
    <m/>
    <m/>
    <m/>
    <s v="C,V"/>
    <s v="Y"/>
    <s v="1,2,3"/>
    <s v="&quot;We will reduce the greenhouse gas (GHG) emissions from the value chain in absolute terms by at least 50% by FY30 compared to baseline FY16 and at least 90% latest FY50. Any remaining emissions will be neutralised â€“ reaching net-zero emissions latest FY50&quot; (Pg 12) "/>
    <n v="2050"/>
    <m/>
    <m/>
    <s v="No"/>
    <s v="Yes (nature-based removals e.g. Forestation, soil carbon enhancement)"/>
    <s v="No"/>
    <s v="N"/>
    <m/>
    <m/>
    <m/>
    <m/>
    <m/>
    <m/>
    <m/>
    <n v="0"/>
  </r>
  <r>
    <n v="336"/>
    <n v="455"/>
    <s v="Eli Lilly"/>
    <s v="Pharmaceuticals"/>
    <x v="4"/>
    <x v="0"/>
    <x v="0"/>
    <n v="45042.7"/>
    <n v="10590"/>
    <n v="1.0209999999999999"/>
    <n v="78714.899999999994"/>
    <n v="47000"/>
    <n v="17"/>
    <x v="1"/>
    <m/>
    <m/>
    <s v="N"/>
    <s v="N"/>
    <m/>
    <m/>
    <m/>
    <m/>
    <m/>
    <m/>
    <m/>
    <m/>
    <m/>
    <m/>
    <s v="Carbon neutral(ity)"/>
    <s v="Carbon Neutral"/>
    <s v="Yes"/>
    <s v="Yes"/>
    <s v="Yes"/>
    <s v="1,2,3"/>
    <s v="C,V"/>
    <s v="Y"/>
    <s v="Lilly‚Äôs 2030 goals are to source 100% of purchased electricity from renewable sources and to achieve carbon neutrality in our operations. (Become carbon neutral in our own operations (scope 1 and 2 emissions)"/>
    <n v="2030"/>
    <m/>
    <m/>
    <m/>
    <s v="N"/>
    <m/>
    <m/>
    <m/>
    <m/>
    <m/>
    <s v="Yes"/>
    <s v="Not Specified"/>
    <s v="No"/>
    <s v="N"/>
    <m/>
    <m/>
    <m/>
    <m/>
    <m/>
    <m/>
    <m/>
    <n v="0"/>
  </r>
  <r>
    <n v="337"/>
    <n v="391"/>
    <s v="ACS"/>
    <s v="Engineering &amp; Construction"/>
    <x v="8"/>
    <x v="12"/>
    <x v="3"/>
    <n v="45023.4"/>
    <n v="895"/>
    <n v="6.0999999999999999E-2"/>
    <n v="43513.4"/>
    <n v="157284"/>
    <n v="21"/>
    <x v="1"/>
    <m/>
    <m/>
    <s v="N"/>
    <s v="N"/>
    <m/>
    <m/>
    <m/>
    <m/>
    <m/>
    <m/>
    <m/>
    <m/>
    <m/>
    <m/>
    <s v="Emissions reduction target"/>
    <s v="Other Emission Reduction"/>
    <s v="Yes"/>
    <s v="Yes"/>
    <s v="No"/>
    <s v="1,2"/>
    <m/>
    <s v="N"/>
    <m/>
    <m/>
    <m/>
    <m/>
    <s v="C,V"/>
    <s v="Y"/>
    <m/>
    <s v="This is to meet the targets that the ACS Group has set for itself, and to make good on its commitment in its 2025 Strategic Sustainability Plan to achieve the target of zero net emissions by 2045."/>
    <n v="2045"/>
    <s v="https://www.grupoacs.com/ficheros_editor/File/03_accionistas_inversores/06_junta_general_accionistas/2025/05.%20Informaci%C3%B3n%20no%20financiera_ENG.pdf?utm_source=chatgpt.com"/>
    <m/>
    <s v="Yes"/>
    <s v="Yes (nature-based removals e.g. Forestation, soil carbon enhancement)"/>
    <s v="No"/>
    <s v="Y"/>
    <s v="Reduction of scope 1 emissions by 35% in 2030, with an intermediate reduction target of at least 15% by 2025 _x000d__x000a__x000d__x000a_Reduction of scope 2 emissions by 60% in 2030, with an intermediate reduction target of at least 30% by 2025"/>
    <n v="2030"/>
    <m/>
    <m/>
    <m/>
    <m/>
    <m/>
    <n v="0"/>
  </r>
  <r>
    <n v="338"/>
    <n v="340"/>
    <s v="Susun Construction Group"/>
    <s v="Engineering &amp; Construction"/>
    <x v="8"/>
    <x v="1"/>
    <x v="1"/>
    <n v="45003.8"/>
    <n v="924.2"/>
    <n v="-0.191"/>
    <n v="34018.5"/>
    <n v="122635"/>
    <n v="4"/>
    <x v="1"/>
    <m/>
    <m/>
    <s v="N"/>
    <s v="N"/>
    <m/>
    <m/>
    <m/>
    <m/>
    <m/>
    <m/>
    <m/>
    <m/>
    <m/>
    <m/>
    <m/>
    <m/>
    <m/>
    <m/>
    <m/>
    <m/>
    <m/>
    <s v="N"/>
    <m/>
    <m/>
    <m/>
    <s v="no information"/>
    <m/>
    <s v="N"/>
    <m/>
    <m/>
    <m/>
    <m/>
    <m/>
    <s v="Not Specified"/>
    <m/>
    <m/>
    <s v="N"/>
    <m/>
    <m/>
    <m/>
    <m/>
    <m/>
    <m/>
    <m/>
    <n v="0"/>
  </r>
  <r>
    <n v="339"/>
    <n v="336"/>
    <s v="China Huadian"/>
    <s v="Utilities"/>
    <x v="1"/>
    <x v="1"/>
    <x v="1"/>
    <n v="45003.1"/>
    <n v="2370.6999999999998"/>
    <n v="0.24199999999999999"/>
    <n v="166802.70000000001"/>
    <n v="97694"/>
    <n v="14"/>
    <x v="1"/>
    <m/>
    <m/>
    <s v="N"/>
    <s v="N"/>
    <m/>
    <m/>
    <m/>
    <m/>
    <m/>
    <m/>
    <m/>
    <m/>
    <m/>
    <m/>
    <m/>
    <m/>
    <s v="Yes"/>
    <s v="Yes"/>
    <m/>
    <s v="1,2"/>
    <s v="G"/>
    <s v="N"/>
    <s v="committed to national peak and neutrality "/>
    <n v="2060"/>
    <s v="Climate and Energy Benchmark - Electric Utilities"/>
    <m/>
    <m/>
    <s v="N"/>
    <m/>
    <m/>
    <m/>
    <m/>
    <m/>
    <s v="Not Specified"/>
    <m/>
    <m/>
    <s v="N"/>
    <m/>
    <m/>
    <m/>
    <m/>
    <m/>
    <m/>
    <m/>
    <n v="0"/>
  </r>
  <r>
    <n v="340"/>
    <n v="347"/>
    <s v="George Weston"/>
    <s v="Food &amp; Drug Stores"/>
    <x v="0"/>
    <x v="16"/>
    <x v="0"/>
    <n v="44975.6"/>
    <n v="992.1"/>
    <n v="-0.13100000000000001"/>
    <n v="35776.6"/>
    <n v="200250"/>
    <n v="31"/>
    <x v="1"/>
    <m/>
    <m/>
    <s v="N"/>
    <s v="N"/>
    <m/>
    <m/>
    <m/>
    <m/>
    <m/>
    <m/>
    <m/>
    <m/>
    <m/>
    <m/>
    <s v="No target"/>
    <s v="No Target"/>
    <s v="Yes"/>
    <s v="Yes"/>
    <s v="Yes"/>
    <s v="1,2,3"/>
    <m/>
    <s v="N"/>
    <m/>
    <m/>
    <m/>
    <m/>
    <s v="C,V"/>
    <s v="Y"/>
    <s v="1,2,3"/>
    <m/>
    <n v="2050"/>
    <m/>
    <m/>
    <s v="Not Specified"/>
    <s v="No"/>
    <s v="No"/>
    <s v="N"/>
    <m/>
    <m/>
    <m/>
    <m/>
    <m/>
    <m/>
    <m/>
    <n v="0"/>
  </r>
  <r>
    <n v="341"/>
    <n v="320"/>
    <s v="Orange"/>
    <s v="Telecommunications"/>
    <x v="9"/>
    <x v="10"/>
    <x v="3"/>
    <n v="44781"/>
    <n v="2541.4"/>
    <n v="-3.6999999999999998E-2"/>
    <n v="107552.3"/>
    <n v="119270"/>
    <n v="31"/>
    <x v="1"/>
    <m/>
    <m/>
    <s v="Y"/>
    <s v="Y"/>
    <s v="Targets set"/>
    <s v="1.5°C "/>
    <n v="2030"/>
    <s v="Targets set"/>
    <s v="1.5°C "/>
    <n v="2040"/>
    <s v="Y"/>
    <s v="Targets set"/>
    <n v="2040"/>
    <m/>
    <s v="Net zero"/>
    <s v="Net Zero"/>
    <s v="Yes"/>
    <s v="Yes"/>
    <s v="Yes"/>
    <s v="1,2,3"/>
    <m/>
    <s v="N"/>
    <m/>
    <m/>
    <m/>
    <m/>
    <s v="C,V"/>
    <s v="Y"/>
    <s v="1,2,3"/>
    <s v="&quot;Founded in 2015, the Science-Based Targets initiative (SBTi) encourages businesses to set science-based targets to reduce their greenhouse gas emissions, to help effectively combat climate change. The SBTi target validation team has evaluated the targets of Orange‚Äôs near-term (2030) and long-term (2040) commitments to be consistent with keeping the planet‚Äôs global warming below 1.5°C  and aligned with the need to achieve net zero emissions by 2050 or earlier. Achieving net zero by 2040, ten years before the industry‚Äôs recommendations.&quot; (Source: https://archive.vn/jNEBS)"/>
    <n v="2040"/>
    <m/>
    <m/>
    <s v="Yes"/>
    <s v="Yes (nature-based removals e.g. Forestation, soil carbon enhancement)"/>
    <s v="Yes"/>
    <s v="N"/>
    <m/>
    <m/>
    <m/>
    <m/>
    <m/>
    <m/>
    <m/>
    <n v="0"/>
  </r>
  <r>
    <n v="342"/>
    <n v="295"/>
    <s v="ZF Friedrichshafen"/>
    <s v="Motor Vehicle Parts"/>
    <x v="7"/>
    <x v="3"/>
    <x v="3"/>
    <n v="44746.400000000001"/>
    <n v="-1246.9000000000001"/>
    <n v="0"/>
    <n v="40702"/>
    <n v="155962"/>
    <n v="12"/>
    <x v="1"/>
    <m/>
    <m/>
    <s v="Y"/>
    <s v="Y"/>
    <s v="Targets set"/>
    <s v="1.5Â°C"/>
    <n v="2030"/>
    <m/>
    <m/>
    <m/>
    <s v="N"/>
    <s v="Commitment removed"/>
    <m/>
    <m/>
    <s v="Climate neutral"/>
    <s v="Carbon Neutral"/>
    <s v="Yes"/>
    <s v="Yes"/>
    <s v="Yes"/>
    <s v="1,2,3"/>
    <s v="C,V"/>
    <s v="Y"/>
    <s v="&quot;ZF commits to climate neutrality by 2040 across all three scopes&quot;."/>
    <n v="2040"/>
    <m/>
    <m/>
    <m/>
    <s v="N"/>
    <m/>
    <m/>
    <m/>
    <m/>
    <m/>
    <s v="Not Specified"/>
    <s v="Not Specified"/>
    <s v="No"/>
    <s v="N"/>
    <m/>
    <m/>
    <m/>
    <m/>
    <m/>
    <m/>
    <m/>
    <n v="0"/>
  </r>
  <r>
    <n v="343"/>
    <n v="350"/>
    <s v="Telefonica"/>
    <s v="Telecommunications"/>
    <x v="9"/>
    <x v="12"/>
    <x v="3"/>
    <n v="44679.4"/>
    <n v="-53"/>
    <n v="0"/>
    <n v="104060.9"/>
    <n v="100870"/>
    <n v="31"/>
    <x v="0"/>
    <n v="2017"/>
    <n v="2030"/>
    <s v="Y"/>
    <s v="Y"/>
    <s v="Targets set"/>
    <s v="1.5°C "/>
    <n v="2030"/>
    <s v="Targets set"/>
    <s v="1.5°C "/>
    <n v="2040"/>
    <s v="Y"/>
    <s v="Targets set"/>
    <n v="2040"/>
    <m/>
    <s v="Net zero"/>
    <s v="Net Zero"/>
    <s v="Yes"/>
    <s v="Yes"/>
    <s v="Yes"/>
    <s v="1,2,3"/>
    <m/>
    <s v="N"/>
    <m/>
    <m/>
    <m/>
    <m/>
    <s v="C,V"/>
    <s v="Y"/>
    <s v="1,2,3"/>
    <s v="&quot;By 2040:_x000d__x000a_We will reach net zero emissions by reducing 90% of our emissions (Scopes 1, 2 and 3)._x000d__x000a_We will neutralise residual emissions annually (the remaining 10%).&quot; (Source: https://archive.vn/B0AYh)"/>
    <n v="2040"/>
    <m/>
    <m/>
    <s v="Yes"/>
    <s v="Yes (nature-based removals e.g. Forestation, soil carbon enhancement)"/>
    <s v="Yes"/>
    <s v="N"/>
    <m/>
    <m/>
    <m/>
    <m/>
    <m/>
    <m/>
    <m/>
    <n v="0"/>
  </r>
  <r>
    <n v="344"/>
    <n v="317"/>
    <s v="Tokyo Electric Power"/>
    <s v="Utilities"/>
    <x v="1"/>
    <x v="4"/>
    <x v="1"/>
    <n v="44674.7"/>
    <n v="1058"/>
    <n v="-0.42899999999999999"/>
    <n v="99986.6"/>
    <n v="38074"/>
    <n v="31"/>
    <x v="1"/>
    <m/>
    <m/>
    <s v="N"/>
    <s v="N"/>
    <m/>
    <m/>
    <m/>
    <m/>
    <m/>
    <m/>
    <m/>
    <m/>
    <m/>
    <m/>
    <s v="Carbon neutral(ity)"/>
    <s v="Carbon Neutral"/>
    <s v="Yes"/>
    <s v="Yes"/>
    <s v="Yes"/>
    <s v="1,2,3"/>
    <s v="C,V"/>
    <s v="Y"/>
    <s v="Targets and Initiatives for Carbon Neutrality - 2050 challenge : Reduce CO2 emissions from the supply of energy to net zero by 2050_x000a__x000a_"/>
    <n v="2050"/>
    <m/>
    <m/>
    <m/>
    <s v="N"/>
    <m/>
    <s v="Develop plans for our business, aligned with Tokio Marine Group, in"/>
    <m/>
    <m/>
    <m/>
    <s v="Not Specified"/>
    <s v="Not Specified"/>
    <s v="No"/>
    <s v="N"/>
    <m/>
    <m/>
    <m/>
    <m/>
    <m/>
    <m/>
    <m/>
    <n v="0"/>
  </r>
  <r>
    <n v="345"/>
    <n v="353"/>
    <s v="Woolworths Group"/>
    <s v="Food &amp; Drug Stores"/>
    <x v="0"/>
    <x v="28"/>
    <x v="5"/>
    <n v="44521.5"/>
    <n v="70.8"/>
    <n v="-0.93500000000000005"/>
    <n v="22645.1"/>
    <n v="201413"/>
    <n v="29"/>
    <x v="0"/>
    <n v="2020"/>
    <n v="2025"/>
    <s v="Y"/>
    <s v="Y"/>
    <s v="Targets set"/>
    <s v="1.5°C "/>
    <n v="2033"/>
    <s v="Targets set"/>
    <s v="1.5°C "/>
    <n v="2050"/>
    <s v="Y"/>
    <s v="Targets set"/>
    <n v="2050"/>
    <m/>
    <s v="Climate positive"/>
    <s v="Carbon Neutral"/>
    <s v="Yes"/>
    <s v="Yes"/>
    <s v="Yes"/>
    <s v="1,2,3"/>
    <s v="C,V"/>
    <s v="Y"/>
    <s v="&quot;We aim to reach net positive emissions for our operations no later than 2050.&quot; (p. 47)"/>
    <n v="2050"/>
    <m/>
    <m/>
    <m/>
    <s v="N"/>
    <m/>
    <m/>
    <m/>
    <m/>
    <m/>
    <s v="Yes"/>
    <s v="Not Specified"/>
    <s v="No"/>
    <s v="N"/>
    <m/>
    <m/>
    <m/>
    <m/>
    <m/>
    <m/>
    <m/>
    <n v="0"/>
  </r>
  <r>
    <n v="346"/>
    <n v="310"/>
    <s v="Vodafone Group"/>
    <s v="Telecommunications"/>
    <x v="9"/>
    <x v="5"/>
    <x v="3"/>
    <n v="44427.3"/>
    <n v="-4473.1000000000004"/>
    <n v="-4.6180000000000003"/>
    <n v="138731.70000000001"/>
    <n v="92834"/>
    <n v="26"/>
    <x v="0"/>
    <n v="2018"/>
    <n v="2025"/>
    <s v="Y"/>
    <s v="Y"/>
    <s v="Targets set"/>
    <s v="1.5°C "/>
    <n v="2030"/>
    <s v="Targets set"/>
    <s v="1.5°C "/>
    <n v="2040"/>
    <s v="Y"/>
    <s v="Targets set"/>
    <n v="2040"/>
    <m/>
    <s v="Net zero"/>
    <s v="Net Zero"/>
    <s v="Yes"/>
    <s v="Yes"/>
    <s v="Yes"/>
    <s v="1,2,3"/>
    <m/>
    <s v="N"/>
    <m/>
    <m/>
    <m/>
    <m/>
    <s v="C,V"/>
    <s v="Y"/>
    <s v="1,2,3"/>
    <s v="&quot;Net zero GHG emissions from our operations (Scope 1 and 2) in Europe by 2028 and in Africa no later than 2035, and across our full value chain (Scope 3) by 2040&quot; [p38 2024 Annual Report]"/>
    <n v="2040"/>
    <m/>
    <m/>
    <s v="Not Specified"/>
    <s v="Not Specified"/>
    <s v="No"/>
    <s v="N"/>
    <m/>
    <m/>
    <m/>
    <m/>
    <m/>
    <m/>
    <m/>
    <n v="0"/>
  </r>
  <r>
    <n v="347"/>
    <n v="403"/>
    <s v="Uber Technologies"/>
    <s v="Internet Services and Retailing"/>
    <x v="0"/>
    <x v="0"/>
    <x v="0"/>
    <n v="43978"/>
    <n v="9856"/>
    <n v="4.2229999999999999"/>
    <n v="51244"/>
    <n v="31100"/>
    <n v="3"/>
    <x v="1"/>
    <m/>
    <m/>
    <s v="Y"/>
    <s v="Y"/>
    <s v="Targets set"/>
    <s v="1.5°C "/>
    <n v="2030"/>
    <s v="Targets set"/>
    <s v="1.5°C "/>
    <n v="2040"/>
    <s v="Y"/>
    <s v="Targets set"/>
    <n v="2040"/>
    <m/>
    <s v="Net zero"/>
    <s v="Net Zero"/>
    <s v="Yes"/>
    <s v="Yes"/>
    <s v="Partial"/>
    <s v="1,2"/>
    <m/>
    <s v="N"/>
    <m/>
    <m/>
    <m/>
    <m/>
    <s v="C"/>
    <s v="Y"/>
    <s v="1,2"/>
    <s v="Uber commits to reducing absolute Scope 1 and 2 GHG emissions 90% by 2040 from a 2021 base year. The aim is for the 2040 net zero goal to be met by the purchasing of credits alongside this 90% reduction._x000a__x000a_Uber also commits to reducing Scope 3 GHG emissions from use of sold products 97% per service kilometre within the same time frame."/>
    <n v="2040"/>
    <m/>
    <m/>
    <s v="Yes"/>
    <s v="No"/>
    <s v="No"/>
    <s v="N"/>
    <m/>
    <m/>
    <m/>
    <m/>
    <m/>
    <m/>
    <m/>
    <n v="0"/>
  </r>
  <r>
    <n v="348"/>
    <n v="444"/>
    <s v="Quanta Computer"/>
    <s v="Computers"/>
    <x v="5"/>
    <x v="9"/>
    <x v="1"/>
    <n v="43949.599999999999"/>
    <n v="1859.9"/>
    <n v="0.46"/>
    <n v="28432.6"/>
    <n v="65926"/>
    <n v="20"/>
    <x v="1"/>
    <m/>
    <m/>
    <s v="Y"/>
    <s v="Y"/>
    <s v="Targets set"/>
    <s v="1.5°C "/>
    <n v="2030"/>
    <s v="Targets set"/>
    <s v="1.5°C "/>
    <n v="2050"/>
    <s v="Y"/>
    <s v="Targets set"/>
    <n v="2050"/>
    <m/>
    <s v="Carbon neutral(ity)"/>
    <s v="Carbon Neutral"/>
    <s v="Yes"/>
    <s v="Yes"/>
    <s v="Yes"/>
    <s v="1,2,3"/>
    <s v="C,V"/>
    <s v="Y"/>
    <s v="Our objective is to achieve 50 percent renewable energy by 2030 and carbon neutrality by 2050.  (cf. 2023 ESG report, p. 16) "/>
    <n v="2050"/>
    <m/>
    <m/>
    <m/>
    <s v="N"/>
    <m/>
    <m/>
    <m/>
    <m/>
    <m/>
    <s v="Not Specified"/>
    <s v="Not Specified"/>
    <s v="No"/>
    <s v="N"/>
    <m/>
    <m/>
    <m/>
    <m/>
    <m/>
    <m/>
    <m/>
    <n v="0"/>
  </r>
  <r>
    <n v="349"/>
    <n v="349"/>
    <s v="Fomento Económico Mexicano"/>
    <s v="Beverages"/>
    <x v="11"/>
    <x v="19"/>
    <x v="4"/>
    <n v="43800.7"/>
    <n v="1460.5"/>
    <n v="-0.60599999999999998"/>
    <n v="40933.300000000003"/>
    <n v="388999"/>
    <n v="6"/>
    <x v="1"/>
    <m/>
    <m/>
    <s v="N"/>
    <s v="N"/>
    <m/>
    <m/>
    <m/>
    <m/>
    <m/>
    <m/>
    <m/>
    <m/>
    <m/>
    <m/>
    <m/>
    <m/>
    <m/>
    <m/>
    <m/>
    <m/>
    <m/>
    <s v="N"/>
    <m/>
    <m/>
    <s v="https://www.femsa.com/en/sustainability/focus-topics/our-planet/"/>
    <s v="no useful information "/>
    <m/>
    <s v="N"/>
    <m/>
    <m/>
    <m/>
    <m/>
    <m/>
    <s v="Not Specified"/>
    <m/>
    <m/>
    <s v="N"/>
    <m/>
    <m/>
    <m/>
    <m/>
    <m/>
    <m/>
    <s v="Integrated-report-results-in-2024.pdf"/>
    <n v="0"/>
  </r>
  <r>
    <n v="350"/>
    <n v="338"/>
    <s v="MS&amp;AD Insurance Group Holdings"/>
    <s v="Insurance: Property and Casualty (Stock)"/>
    <x v="6"/>
    <x v="4"/>
    <x v="1"/>
    <n v="43693.5"/>
    <n v="4537.1000000000004"/>
    <n v="0.77600000000000002"/>
    <n v="175070.4"/>
    <n v="38247"/>
    <n v="27"/>
    <x v="1"/>
    <m/>
    <m/>
    <s v="Y"/>
    <s v="N"/>
    <s v="Commitment removed"/>
    <m/>
    <m/>
    <m/>
    <m/>
    <m/>
    <m/>
    <m/>
    <m/>
    <m/>
    <s v="Net zero"/>
    <s v="Net Zero"/>
    <s v="Yes"/>
    <s v="Yes"/>
    <s v="Yes"/>
    <s v="1,2,3"/>
    <m/>
    <s v="N"/>
    <m/>
    <m/>
    <m/>
    <m/>
    <s v="C,V"/>
    <s v="Y"/>
    <s v="1,2,3"/>
    <s v="Toward realizing net zero in 2050, we have set a new CO2_x000a_reduction target in line with the 1.5‚ÑÉ target of the Paris_x000a_Agreement, and a target for the introduction rate of_x000a_renewable energy (Pg. 22)"/>
    <n v="2050"/>
    <m/>
    <m/>
    <s v="Not Specified"/>
    <s v="Not Specified"/>
    <s v="No"/>
    <s v="N"/>
    <m/>
    <m/>
    <m/>
    <m/>
    <m/>
    <m/>
    <m/>
    <n v="0"/>
  </r>
  <r>
    <n v="351"/>
    <n v="307"/>
    <s v="China National Building Material Group"/>
    <s v="Building Materials, Glass"/>
    <x v="14"/>
    <x v="1"/>
    <x v="1"/>
    <n v="43504.9"/>
    <n v="82.8"/>
    <n v="-0.58199999999999996"/>
    <n v="97329.3"/>
    <n v="184226"/>
    <n v="15"/>
    <x v="1"/>
    <m/>
    <m/>
    <s v="N"/>
    <s v="N"/>
    <m/>
    <m/>
    <m/>
    <m/>
    <m/>
    <m/>
    <m/>
    <m/>
    <m/>
    <m/>
    <s v="No target"/>
    <s v="No Target"/>
    <s v="Yes"/>
    <s v="Yes"/>
    <m/>
    <s v="1,2"/>
    <s v="G"/>
    <s v="N"/>
    <s v="committed to national peak and neutrality targets"/>
    <n v="2060"/>
    <s v="https://finance.sina.com.cn/tech/2021-06-22/doc-ikqciyzk1148188.shtml"/>
    <m/>
    <m/>
    <s v="N"/>
    <m/>
    <m/>
    <m/>
    <m/>
    <m/>
    <s v="Not Specified"/>
    <s v="Not Specified"/>
    <s v="No"/>
    <s v="N"/>
    <m/>
    <m/>
    <m/>
    <m/>
    <m/>
    <m/>
    <m/>
    <n v="0"/>
  </r>
  <r>
    <n v="352"/>
    <n v="326"/>
    <s v="Sinomach"/>
    <s v="Industrial Machinery"/>
    <x v="14"/>
    <x v="1"/>
    <x v="1"/>
    <n v="43269.2"/>
    <n v="257.3"/>
    <n v="0.41699999999999998"/>
    <n v="45718.9"/>
    <n v="114740"/>
    <n v="15"/>
    <x v="1"/>
    <m/>
    <m/>
    <s v="N"/>
    <s v="N"/>
    <m/>
    <m/>
    <m/>
    <m/>
    <m/>
    <m/>
    <m/>
    <m/>
    <m/>
    <m/>
    <m/>
    <m/>
    <m/>
    <m/>
    <m/>
    <m/>
    <s v="G"/>
    <s v="N"/>
    <s v="We will accelerate the green trans_x0002_formation, and actively leverage our strengths in &quot;carbon peaking and carbon neutrality&quot; services and green engineering to promote green development."/>
    <n v="2060"/>
    <s v="https://www.sinomach.com.cn/en/Sustainability/CSRReports/202501/P020250107355903214865.pdf"/>
    <m/>
    <m/>
    <s v="N"/>
    <m/>
    <m/>
    <m/>
    <m/>
    <m/>
    <s v="Not Specified"/>
    <m/>
    <m/>
    <s v="N"/>
    <m/>
    <m/>
    <m/>
    <m/>
    <m/>
    <m/>
    <m/>
    <n v="0"/>
  </r>
  <r>
    <n v="353"/>
    <n v="404"/>
    <s v="DZ Bank"/>
    <s v="Banks: Commercial and Savings"/>
    <x v="6"/>
    <x v="3"/>
    <x v="3"/>
    <n v="43262.7"/>
    <n v="2401.9"/>
    <n v="4.2999999999999997E-2"/>
    <n v="682996.5"/>
    <n v="30014"/>
    <n v="30"/>
    <x v="1"/>
    <m/>
    <m/>
    <s v="N"/>
    <s v="N"/>
    <m/>
    <m/>
    <m/>
    <m/>
    <m/>
    <m/>
    <m/>
    <m/>
    <m/>
    <m/>
    <s v="Net zero"/>
    <s v="Net Zero"/>
    <s v="Yes"/>
    <s v="Yes"/>
    <s v="Yes"/>
    <s v="1,2,3"/>
    <m/>
    <s v="N"/>
    <m/>
    <m/>
    <m/>
    <m/>
    <s v="C,V"/>
    <s v="Y"/>
    <s v="1,2,3"/>
    <s v="In 2022, the DZ BANK banking group7 began to align its business portfolios with the general parameters aimed at achieving the Paris climate agreement. To this end, the DZ BANK banking group undertakes to align its portfolios in particularly carbon-intensive sectors with the 1.5¬∞C target. The sector-specific decarbonization pathways are running on a medium to long-term convergence with the 1.5¬∞C reference pathway. Conformity with the 1.5¬∞C target pathway should be achieved in 2050 for selected sectors. The entities in the DZ BANK banking group formally declared this ambition as part of voluntary commitments such as the Net Zero Banking Alliance Germany and the collective commitment to climate action of the German financial sector._x000a__x000a_The targets were set on the basis of these scenarios and assumptions. The sector targets for the DZ BANK banking group are aimed at aligning the lending and investment portfolios with the Net Zero Emissions 2050 scenario (NZE) of the International Energy Agency in the long term._x000a__x000a_The DZ BANK banking group‚Äôs decarbonization target pathway is broadly aligned with the International Energy Agency‚Äôs Net Zero Emissions (IEA NZE) reference pathway, which is recognized internationally and by the science community and is based on an absolute metric (financed emissions ‚Äì megatonnes CO2eq). The target is limited to upstream oil and gas activities 9 (extraction and production; Scope 3 greenhouse gas emissions), not to geographical boundaries. It covers the original target period from 2024 to 2050 (26 years) with defined interim targets for 2027, 2030, and 2040."/>
    <n v="2050"/>
    <m/>
    <m/>
    <s v="Yes"/>
    <s v="Not Specified"/>
    <s v="No"/>
    <s v="N"/>
    <m/>
    <m/>
    <m/>
    <m/>
    <m/>
    <m/>
    <m/>
    <n v="0"/>
  </r>
  <r>
    <n v="354"/>
    <n v="359"/>
    <s v="Massachusetts Mutual Life Insurance"/>
    <s v="Insurance: Life and Health"/>
    <x v="6"/>
    <x v="0"/>
    <x v="0"/>
    <n v="43072"/>
    <n v="316.3"/>
    <n v="0"/>
    <n v="422113.5"/>
    <n v="11192"/>
    <n v="28"/>
    <x v="1"/>
    <m/>
    <m/>
    <s v="N"/>
    <s v="N"/>
    <m/>
    <m/>
    <m/>
    <m/>
    <m/>
    <m/>
    <m/>
    <m/>
    <m/>
    <m/>
    <s v="Net zero"/>
    <s v="Net Zero"/>
    <s v="Yes"/>
    <s v="Yes"/>
    <s v="Partial"/>
    <s v="1,2"/>
    <m/>
    <s v="N"/>
    <m/>
    <m/>
    <m/>
    <m/>
    <s v="C"/>
    <s v="Y"/>
    <s v="1,2"/>
    <s v="Achieve net zero GHG emissions in our operations by 2030 and investment portfolio by 2050.‚Äù"/>
    <n v="2050"/>
    <m/>
    <m/>
    <s v="Yes"/>
    <s v="Yes (unspecified)"/>
    <s v="No"/>
    <s v="N"/>
    <m/>
    <m/>
    <m/>
    <m/>
    <m/>
    <m/>
    <m/>
    <n v="0"/>
  </r>
  <r>
    <n v="355"/>
    <n v="346"/>
    <s v="Dow"/>
    <s v="Chemicals"/>
    <x v="13"/>
    <x v="0"/>
    <x v="0"/>
    <n v="42964"/>
    <n v="1116"/>
    <n v="0.89500000000000002"/>
    <n v="57312"/>
    <n v="36000"/>
    <n v="6"/>
    <x v="1"/>
    <m/>
    <m/>
    <s v="N"/>
    <s v="N"/>
    <m/>
    <m/>
    <m/>
    <m/>
    <m/>
    <m/>
    <m/>
    <m/>
    <m/>
    <m/>
    <s v="Carbon neutral(ity)"/>
    <s v="Carbon Neutral"/>
    <s v="Yes"/>
    <s v="Yes"/>
    <s v="Yes"/>
    <s v="1,2,3"/>
    <s v="C,V"/>
    <s v="Y"/>
    <s v="&quot;By 2050, Dow aspires to be carbon neutral (Scope 1 + 2 + 3 plus product benefits).&quot;"/>
    <n v="2050"/>
    <m/>
    <m/>
    <m/>
    <s v="N"/>
    <m/>
    <m/>
    <m/>
    <m/>
    <m/>
    <s v="Not Specified"/>
    <s v="Yes (unspecified)"/>
    <s v="No"/>
    <s v="N"/>
    <m/>
    <m/>
    <m/>
    <m/>
    <m/>
    <m/>
    <m/>
    <n v="0"/>
  </r>
  <r>
    <n v="356"/>
    <n v="323"/>
    <s v="ANZ Group Holdings"/>
    <s v="Banks: Commercial and Savings"/>
    <x v="6"/>
    <x v="28"/>
    <x v="5"/>
    <n v="42962.8"/>
    <n v="4348.2"/>
    <n v="-0.08"/>
    <n v="852221.4"/>
    <n v="42370"/>
    <n v="18"/>
    <x v="0"/>
    <n v="2019"/>
    <n v="2025"/>
    <s v="N"/>
    <s v="N"/>
    <m/>
    <m/>
    <m/>
    <m/>
    <m/>
    <m/>
    <m/>
    <m/>
    <m/>
    <m/>
    <s v="Emissions reduction target"/>
    <s v="Other Emission Reduction"/>
    <s v="Yes"/>
    <s v="Yes"/>
    <s v="Yes"/>
    <s v="1,2,3"/>
    <m/>
    <s v="N"/>
    <m/>
    <m/>
    <m/>
    <m/>
    <m/>
    <s v="N"/>
    <m/>
    <m/>
    <m/>
    <m/>
    <m/>
    <s v="Yes"/>
    <s v="Not Specified"/>
    <s v="No"/>
    <s v="Y"/>
    <s v="&quot;2024 Target: Reducing combined scope 1 and 2 emissions 85% by 2025 and 90% by 2030 (against 2015 baseline) - No change for 2025&quot; (P.20, ANZ 2024 ESG Supplement)"/>
    <n v="2030"/>
    <m/>
    <m/>
    <m/>
    <m/>
    <m/>
    <n v="0"/>
  </r>
  <r>
    <n v="357"/>
    <n v="344"/>
    <s v="Continental"/>
    <s v="Motor Vehicle Parts"/>
    <x v="7"/>
    <x v="3"/>
    <x v="3"/>
    <n v="42953.4"/>
    <n v="1263.0999999999999"/>
    <n v="0.01"/>
    <n v="38275"/>
    <n v="190159"/>
    <n v="23"/>
    <x v="0"/>
    <n v="2020"/>
    <n v="2040"/>
    <s v="Y"/>
    <s v="Y"/>
    <s v="Targets set"/>
    <s v="1.5°C "/>
    <n v="2030"/>
    <m/>
    <m/>
    <m/>
    <m/>
    <m/>
    <m/>
    <m/>
    <s v="Carbon neutral(ity)"/>
    <s v="Carbon Neutral"/>
    <s v="Yes"/>
    <s v="Yes"/>
    <s v="Yes"/>
    <s v="1,2,3"/>
    <s v="C,V"/>
    <s v="Y"/>
    <s v="Continental is committed to the Paris Agreement and is aiming for 100% carbon neutrality by 2050 at the latest â€“ along its entire value chain."/>
    <n v="2050"/>
    <m/>
    <m/>
    <m/>
    <s v="N"/>
    <m/>
    <m/>
    <m/>
    <m/>
    <m/>
    <s v="Not Specified"/>
    <s v="Not Specified"/>
    <s v="No"/>
    <s v="N"/>
    <m/>
    <m/>
    <m/>
    <m/>
    <m/>
    <m/>
    <m/>
    <n v="0"/>
  </r>
  <r>
    <n v="358"/>
    <n v="484"/>
    <s v="Commonwealth Bank of Australia"/>
    <s v="Banks: Commercial and Savings"/>
    <x v="6"/>
    <x v="28"/>
    <x v="5"/>
    <n v="42945.7"/>
    <n v="6157.6"/>
    <n v="-9.2999999999999999E-2"/>
    <n v="836831.7"/>
    <n v="48887"/>
    <n v="19"/>
    <x v="0"/>
    <n v="2018"/>
    <n v="2030"/>
    <s v="N"/>
    <s v="N"/>
    <m/>
    <m/>
    <m/>
    <m/>
    <m/>
    <m/>
    <m/>
    <m/>
    <m/>
    <m/>
    <s v="Net zero"/>
    <s v="Net Zero"/>
    <s v="Yes"/>
    <s v="Yes"/>
    <s v="Partial"/>
    <s v="1,2"/>
    <m/>
    <s v="N"/>
    <m/>
    <m/>
    <m/>
    <m/>
    <s v="C"/>
    <s v="Y"/>
    <s v="1,2"/>
    <s v="&quot;For the past three years, we have been working to progressively set interim 2030 sector-level financed emissions targets. The objective of setting and tracking against these 2030 targets is to help us support Australia‚Äôs transition to net zero by 2050 and meet our NZBA commitment.&quot;(p26)"/>
    <n v="2050"/>
    <m/>
    <m/>
    <s v="Yes"/>
    <s v="Not Specified"/>
    <s v="No"/>
    <s v="N"/>
    <m/>
    <m/>
    <m/>
    <m/>
    <m/>
    <m/>
    <m/>
    <n v="0"/>
  </r>
  <r>
    <n v="359"/>
    <n v="356"/>
    <s v="Thermo Fisher Scientific"/>
    <s v="Medical Products and Equipment"/>
    <x v="4"/>
    <x v="0"/>
    <x v="0"/>
    <n v="42879"/>
    <n v="6335"/>
    <n v="5.7000000000000002E-2"/>
    <n v="97321"/>
    <n v="125000"/>
    <n v="6"/>
    <x v="1"/>
    <m/>
    <m/>
    <s v="Y"/>
    <s v="Y"/>
    <s v="Targets set"/>
    <s v="1.5°C "/>
    <n v="2030"/>
    <s v="Targets set"/>
    <s v="1.5°C "/>
    <n v="2050"/>
    <s v="Y"/>
    <s v="Targets set"/>
    <n v="2050"/>
    <m/>
    <s v="Net zero"/>
    <s v="Net Zero"/>
    <s v="Yes"/>
    <s v="Yes"/>
    <s v="Yes"/>
    <s v="1,2,3"/>
    <m/>
    <s v="N"/>
    <m/>
    <m/>
    <m/>
    <m/>
    <s v="C,V"/>
    <s v="Y"/>
    <s v="1,2,3"/>
    <s v="We have committed to becoming net-zero by 2050 and joined the Business Ambition for 1.5°C  campaign led by the Science Based Targets initiative (SBTi), aligning our goals with the Paris Agreement and the Sustainable Markets Initiative Health Systems Task Force joint supplier standards. This commitment expands on our near-term targets for Scope 1, 2, and 3 emissions, which are aligned with a‚ÄØ1.5°C  trajectory.‚ÄØ"/>
    <n v="2050"/>
    <m/>
    <m/>
    <s v="No"/>
    <s v="No"/>
    <s v="No"/>
    <s v="N"/>
    <m/>
    <m/>
    <m/>
    <m/>
    <m/>
    <m/>
    <m/>
    <n v="0"/>
  </r>
  <r>
    <n v="360"/>
    <n v="357"/>
    <s v="Magna International"/>
    <s v="Motor Vehicle Parts"/>
    <x v="7"/>
    <x v="16"/>
    <x v="0"/>
    <n v="42836"/>
    <n v="1009"/>
    <n v="-0.16800000000000001"/>
    <n v="31039"/>
    <n v="170000"/>
    <n v="25"/>
    <x v="1"/>
    <m/>
    <m/>
    <s v="Y"/>
    <s v="Y"/>
    <s v="Targets set"/>
    <s v="1.5°C "/>
    <n v="2030"/>
    <s v="Targets set"/>
    <s v="1.5°C "/>
    <n v="2050"/>
    <s v="Y"/>
    <s v="Targets set"/>
    <n v="2050"/>
    <m/>
    <s v="Net zero"/>
    <s v="Net Zero"/>
    <s v="Yes"/>
    <s v="Yes"/>
    <s v="Yes"/>
    <s v="1,2,3"/>
    <m/>
    <s v="N"/>
    <m/>
    <m/>
    <m/>
    <m/>
    <s v="C,V"/>
    <s v="Y"/>
    <s v="1,2,3"/>
    <s v="net-zero by 2050 commitment which requires 90% reduction in Scope 1, 2 and 3 emissions from a 2021 baseline, as required by the SBTi Net-Zero Standard. (page 23 of https://www.magna.com/docs/default-source/financial-reports-public-filings/tax-other-reports/101227_magna_sustainabilityreport_fy2024_final_cda.pdf?sfvrsn=76c40972_11)"/>
    <n v="2050"/>
    <m/>
    <m/>
    <s v="Yes"/>
    <s v="Not Specified"/>
    <s v="No"/>
    <s v="N"/>
    <m/>
    <m/>
    <m/>
    <m/>
    <m/>
    <m/>
    <m/>
    <n v="0"/>
  </r>
  <r>
    <n v="361"/>
    <n v="373"/>
    <s v="U.S. Bancorp"/>
    <s v="Superregional Banks"/>
    <x v="6"/>
    <x v="0"/>
    <x v="0"/>
    <n v="42712"/>
    <n v="6299"/>
    <n v="0.16"/>
    <n v="678318"/>
    <n v="70263"/>
    <n v="18"/>
    <x v="1"/>
    <m/>
    <m/>
    <s v="N"/>
    <s v="N"/>
    <m/>
    <m/>
    <m/>
    <m/>
    <m/>
    <m/>
    <m/>
    <m/>
    <m/>
    <m/>
    <s v="Net zero"/>
    <s v="Net Zero"/>
    <s v="Yes"/>
    <s v="Yes"/>
    <s v="Yes"/>
    <s v="1,2,3"/>
    <m/>
    <s v="N"/>
    <m/>
    <m/>
    <m/>
    <m/>
    <s v="C,V"/>
    <s v="Y"/>
    <s v="1,2,3"/>
    <s v="Net zero greenhouse gas (GHG) emissions by 2050. Net zero GHG emissions across our own operations and value chain.' (TCFD Report 2023, P.3)"/>
    <n v="2050"/>
    <m/>
    <m/>
    <s v="Not Specified"/>
    <s v="Not Specified"/>
    <s v="No"/>
    <s v="N"/>
    <m/>
    <m/>
    <m/>
    <m/>
    <m/>
    <m/>
    <m/>
    <n v="0"/>
  </r>
  <r>
    <n v="362"/>
    <n v="334"/>
    <s v="Caixa Econômica Federal"/>
    <s v="Banks: Commercial and Savings"/>
    <x v="6"/>
    <x v="18"/>
    <x v="4"/>
    <n v="42397.5"/>
    <n v="2510.1"/>
    <n v="6.8000000000000005E-2"/>
    <n v="328284.5"/>
    <n v="83307"/>
    <n v="5"/>
    <x v="1"/>
    <m/>
    <m/>
    <s v="N"/>
    <s v="N"/>
    <m/>
    <m/>
    <m/>
    <m/>
    <m/>
    <m/>
    <m/>
    <m/>
    <m/>
    <m/>
    <m/>
    <m/>
    <m/>
    <m/>
    <m/>
    <m/>
    <s v="G"/>
    <s v="N"/>
    <m/>
    <n v="2050"/>
    <s v="https://cop30.br/en/news-about-cop30/caixa-launches-platform-to-cut-carbon-emissions-in-housing-projects"/>
    <m/>
    <m/>
    <s v="Y"/>
    <m/>
    <m/>
    <n v="2050"/>
    <s v="https://cop30.br/en/news-about-cop30/caixa-launches-platform-to-cut-carbon-emissions-in-housing-projects"/>
    <m/>
    <s v="Yes"/>
    <m/>
    <m/>
    <s v="N"/>
    <m/>
    <m/>
    <m/>
    <m/>
    <m/>
    <m/>
    <m/>
    <n v="0"/>
  </r>
  <r>
    <n v="363"/>
    <n v="393"/>
    <s v="Fairfax Financial Holdings"/>
    <s v="Insurance: Property and Casualty (Stock)"/>
    <x v="6"/>
    <x v="16"/>
    <x v="0"/>
    <n v="42282.3"/>
    <n v="3874.9"/>
    <n v="-0.11600000000000001"/>
    <n v="96777.3"/>
    <n v="57050"/>
    <n v="2"/>
    <x v="1"/>
    <m/>
    <m/>
    <s v="N"/>
    <s v="N"/>
    <m/>
    <m/>
    <m/>
    <m/>
    <m/>
    <m/>
    <m/>
    <m/>
    <m/>
    <m/>
    <s v="No target"/>
    <s v="No Target"/>
    <s v="Not Specified"/>
    <s v="Not Specified"/>
    <s v="Not Specified"/>
    <m/>
    <m/>
    <s v="N"/>
    <m/>
    <m/>
    <s v="https://www.fairfax.ca/wp-content/uploads/2025/04/250407_ESG_Report_FINAL.pdf"/>
    <s v="no usefull information"/>
    <m/>
    <s v="N"/>
    <m/>
    <m/>
    <m/>
    <m/>
    <m/>
    <s v="Not Specified"/>
    <s v="Not Specified"/>
    <s v="No"/>
    <s v="N"/>
    <m/>
    <m/>
    <m/>
    <m/>
    <m/>
    <m/>
    <m/>
    <n v="0"/>
  </r>
  <r>
    <n v="364"/>
    <n v="369"/>
    <s v="J. Sainsbury"/>
    <s v="Food &amp; Drug Stores"/>
    <x v="0"/>
    <x v="5"/>
    <x v="3"/>
    <n v="42261.3"/>
    <n v="308.60000000000002"/>
    <n v="0.79300000000000004"/>
    <n v="31767"/>
    <n v="95000"/>
    <n v="31"/>
    <x v="1"/>
    <m/>
    <m/>
    <s v="Y"/>
    <s v="Y"/>
    <s v="Targets set"/>
    <s v="1.5°C "/>
    <n v="2030"/>
    <s v="Targets set"/>
    <s v="1.5°C "/>
    <n v="2050"/>
    <s v="Y"/>
    <s v="Targets set"/>
    <n v="2050"/>
    <m/>
    <s v="Net zero"/>
    <s v="Net Zero"/>
    <s v="Yes"/>
    <s v="Yes"/>
    <s v="Yes"/>
    <s v="1,2,3"/>
    <m/>
    <s v="N"/>
    <m/>
    <m/>
    <m/>
    <m/>
    <s v="C,V"/>
    <s v="Y"/>
    <s v="1,2,3"/>
    <s v="&quot;Sainsburyâ€™s bold new targets are part of its work towards becoming net zero in its own operations by 2035, and in its value chain by 2050, in line with its commitment to the Paris Agreement of limiting global warming by 1.5Â°C.&quot;; &quot;Our ambition to achieve net zero by 2050 will require transformation across our whole business, supply chains, as well as how we help our customers to make more informed choices.&quot;"/>
    <n v="2050"/>
    <m/>
    <m/>
    <s v="Not Specified"/>
    <s v="Yes (nature-based removals e.g. Forestation, soil carbon enhancement)"/>
    <s v="No"/>
    <s v="N"/>
    <m/>
    <m/>
    <m/>
    <m/>
    <m/>
    <m/>
    <m/>
    <n v="0"/>
  </r>
  <r>
    <n v="365"/>
    <n v="364"/>
    <s v="Zijin Mining Group"/>
    <s v="Metals"/>
    <x v="2"/>
    <x v="1"/>
    <x v="1"/>
    <n v="42200.6"/>
    <n v="4454.5"/>
    <n v="0.49299999999999999"/>
    <n v="54335.5"/>
    <n v="55690"/>
    <n v="5"/>
    <x v="1"/>
    <m/>
    <m/>
    <s v="N"/>
    <s v="N"/>
    <m/>
    <m/>
    <m/>
    <m/>
    <m/>
    <m/>
    <m/>
    <m/>
    <m/>
    <m/>
    <s v="Carbon neutral(ity)"/>
    <s v="Carbon Neutral"/>
    <s v="Yes"/>
    <s v="Yes"/>
    <s v="No"/>
    <s v="1,2"/>
    <s v="C"/>
    <s v="Y"/>
    <s v="In pursuit of a better life for humanity, Zijin Mining aims to achieve carbon peak by 2029 and carbon neutrality by 2050."/>
    <n v="2050"/>
    <m/>
    <m/>
    <m/>
    <s v="N"/>
    <m/>
    <m/>
    <m/>
    <m/>
    <m/>
    <s v="Yes"/>
    <s v="Yes (nature-based and CCS-based removals)"/>
    <s v="Yes"/>
    <s v="N"/>
    <m/>
    <m/>
    <m/>
    <m/>
    <m/>
    <m/>
    <m/>
    <n v="0"/>
  </r>
  <r>
    <n v="366"/>
    <n v="319"/>
    <s v="World Kinect"/>
    <s v="Energy"/>
    <x v="1"/>
    <x v="0"/>
    <x v="0"/>
    <n v="42168"/>
    <n v="67.400000000000006"/>
    <n v="0.27400000000000002"/>
    <n v="6731.8"/>
    <n v="4745"/>
    <n v="13"/>
    <x v="1"/>
    <m/>
    <m/>
    <s v="N"/>
    <s v="N"/>
    <m/>
    <m/>
    <m/>
    <m/>
    <m/>
    <m/>
    <m/>
    <m/>
    <m/>
    <m/>
    <s v="Net zero"/>
    <s v="Net Zero"/>
    <s v="Yes"/>
    <s v="Yes"/>
    <s v="Partial"/>
    <s v="1,2"/>
    <m/>
    <s v="N"/>
    <m/>
    <m/>
    <m/>
    <m/>
    <s v="C"/>
    <s v="Y"/>
    <s v="1,2"/>
    <s v="Net zero in carbon emissions by 2050'"/>
    <n v="2050"/>
    <m/>
    <m/>
    <s v="Yes"/>
    <s v="Not Specified"/>
    <s v="No"/>
    <s v="N"/>
    <m/>
    <m/>
    <m/>
    <m/>
    <m/>
    <m/>
    <m/>
    <n v="0"/>
  </r>
  <r>
    <n v="367"/>
    <n v="408"/>
    <s v="X5 Retail Group"/>
    <s v="Food &amp; Drug Stores"/>
    <x v="0"/>
    <x v="11"/>
    <x v="3"/>
    <n v="42111.8"/>
    <n v="1113.3"/>
    <n v="0.21199999999999999"/>
    <n v="16236.5"/>
    <n v="417058"/>
    <n v="6"/>
    <x v="1"/>
    <m/>
    <m/>
    <s v="Y"/>
    <s v="Y"/>
    <s v="Committed"/>
    <m/>
    <n v="2030"/>
    <m/>
    <m/>
    <m/>
    <m/>
    <m/>
    <m/>
    <m/>
    <s v="Carbon neutral(ity)"/>
    <s v="Carbon Neutral"/>
    <s v="Not Specified"/>
    <s v="Not Specified"/>
    <s v="Not Specified"/>
    <m/>
    <m/>
    <s v="Y"/>
    <s v="&quot;The Company also intends to achieve carbon neutrality by 2050, , in line with the Paris Agreement and Russian decarbonisation goals.&quot; (https://x5.praxisgroup.ru/annex.html#:~:text=The%20long,term%20targets%20for%202030)"/>
    <n v="2050"/>
    <m/>
    <m/>
    <m/>
    <s v="N"/>
    <m/>
    <m/>
    <m/>
    <m/>
    <m/>
    <s v="Not Specified"/>
    <s v="Not Specified"/>
    <s v="No"/>
    <s v="N"/>
    <m/>
    <m/>
    <m/>
    <m/>
    <m/>
    <m/>
    <m/>
    <n v="0"/>
  </r>
  <r>
    <n v="368"/>
    <n v="469"/>
    <s v="Novo Nordisk"/>
    <s v="Pharmaceuticals"/>
    <x v="4"/>
    <x v="29"/>
    <x v="3"/>
    <n v="42110.8"/>
    <n v="14644.1"/>
    <n v="0.20599999999999999"/>
    <n v="64681.2"/>
    <n v="77349"/>
    <n v="2"/>
    <x v="0"/>
    <n v="2015"/>
    <n v="2020"/>
    <s v="N"/>
    <s v="N"/>
    <m/>
    <m/>
    <m/>
    <m/>
    <m/>
    <m/>
    <m/>
    <m/>
    <m/>
    <m/>
    <s v="Net zero"/>
    <s v="Net Zero"/>
    <s v="Yes"/>
    <s v="Yes"/>
    <s v="Yes"/>
    <s v="1,2,3"/>
    <m/>
    <s v="N"/>
    <m/>
    <m/>
    <m/>
    <m/>
    <s v="C,V"/>
    <s v="Y"/>
    <s v="1,2,3"/>
    <s v=" Novo Nordisk is committed to reaching net zero emissions across scope 1, scope 2 (market-based) and scope 3 GHG emissions by 2045 in alignment with the Corporate Net-Zero Standard from the SBTi."/>
    <n v="2045"/>
    <m/>
    <m/>
    <s v="Yes"/>
    <s v="Yes (nature-based and CCS-based removals)"/>
    <s v="No"/>
    <s v="N"/>
    <m/>
    <m/>
    <m/>
    <m/>
    <m/>
    <m/>
    <m/>
    <n v="1"/>
  </r>
  <r>
    <n v="369"/>
    <n v="425"/>
    <s v="Olam Group"/>
    <s v="Food Production"/>
    <x v="11"/>
    <x v="6"/>
    <x v="1"/>
    <n v="42028.3"/>
    <n v="64.7"/>
    <n v="-0.68799999999999994"/>
    <n v="33161.5"/>
    <n v="65144"/>
    <n v="5"/>
    <x v="1"/>
    <m/>
    <m/>
    <s v="Y"/>
    <s v="Y"/>
    <s v="Targets set"/>
    <s v="Well-below 2¬∞C"/>
    <n v="2030"/>
    <m/>
    <m/>
    <m/>
    <m/>
    <m/>
    <m/>
    <m/>
    <s v="Net zero"/>
    <s v="Net Zero"/>
    <s v="Yes"/>
    <s v="Yes"/>
    <s v="Yes"/>
    <s v="1,2,3"/>
    <m/>
    <s v="N"/>
    <m/>
    <m/>
    <m/>
    <m/>
    <s v="C,V"/>
    <s v="Y"/>
    <s v="1,2,3"/>
    <s v="Olam continues to engage with farmers and other supply chain partners to address its climate-related impacts, dependencies, risks and opportunities. Recognising that the majority of its emissions occur at farm level in the supply chain, Olam will continue to develop and implement significant efforts on the ground to deliver climate adaptation and mitigation solutions, such as improved nutrient management, soil and biomass carbon sequestration, and climate-smart farming. (Pg 140 of 2024 Annual Report)"/>
    <n v="2050"/>
    <m/>
    <m/>
    <s v="Not Specified"/>
    <s v="Yes (nature-based removals e.g. Forestation, soil carbon enhancement)"/>
    <s v="No"/>
    <s v="N"/>
    <m/>
    <m/>
    <m/>
    <m/>
    <m/>
    <m/>
    <m/>
    <n v="0"/>
  </r>
  <r>
    <n v="370"/>
    <n v="398"/>
    <s v="Compass Group"/>
    <s v="Diversified Outsourcing Services"/>
    <x v="14"/>
    <x v="5"/>
    <x v="3"/>
    <n v="42002"/>
    <n v="1404"/>
    <n v="-0.128"/>
    <n v="24349"/>
    <n v="579126"/>
    <n v="23"/>
    <x v="1"/>
    <m/>
    <m/>
    <s v="Y"/>
    <s v="Y"/>
    <s v="Targets set"/>
    <s v="1.5°C "/>
    <n v="2030"/>
    <s v="Targets set"/>
    <s v="1.5°C "/>
    <n v="2050"/>
    <s v="Y"/>
    <s v="Targets set"/>
    <n v="2050"/>
    <m/>
    <s v="Net zero"/>
    <s v="Net Zero"/>
    <s v="Yes"/>
    <s v="Yes"/>
    <s v="Yes"/>
    <s v="1,2,3"/>
    <m/>
    <s v="N"/>
    <m/>
    <m/>
    <m/>
    <m/>
    <s v="C,V"/>
    <s v="Y"/>
    <s v="1,2,3"/>
    <s v="&quot;Approved Science based targets to 2030. Carbon neutrality in our operations by 2030 (Scope 1 &amp; 2). Climate Net Zero by 2050 across our value chain.&quot; as per the Global Roadmap to Net Zero https://web.archive.org/web/20250927184014/https://www.compass-group.com/content/dam/compass-group/corporate/sustainability/net-zero/Planet_Promise_Roadmap_1021.pdf"/>
    <n v="2050"/>
    <m/>
    <m/>
    <s v="Yes"/>
    <s v="Yes (nature-based removals e.g. Forestation, soil carbon enhancement)"/>
    <s v="No"/>
    <s v="N"/>
    <m/>
    <m/>
    <m/>
    <m/>
    <m/>
    <m/>
    <m/>
    <n v="0"/>
  </r>
  <r>
    <n v="371"/>
    <n v="339"/>
    <s v="Hyundai Mobis"/>
    <s v="Motor Vehicle Parts"/>
    <x v="7"/>
    <x v="8"/>
    <x v="1"/>
    <n v="41973.4"/>
    <n v="2974.1"/>
    <n v="0.13500000000000001"/>
    <n v="45091.8"/>
    <n v="46947"/>
    <n v="14"/>
    <x v="0"/>
    <n v="2022"/>
    <n v="2040"/>
    <s v="Y"/>
    <s v="Y"/>
    <s v="Targets set"/>
    <s v="1.5°C "/>
    <n v="2030"/>
    <m/>
    <m/>
    <m/>
    <s v="N"/>
    <s v="Committed"/>
    <m/>
    <m/>
    <s v="Net zero"/>
    <s v="Net Zero"/>
    <s v="Yes"/>
    <s v="Yes"/>
    <s v="Yes"/>
    <s v="1,2,3"/>
    <m/>
    <s v="N"/>
    <m/>
    <m/>
    <m/>
    <m/>
    <s v="C,V"/>
    <s v="Y"/>
    <s v="1,2,3"/>
    <s v="&quot;Hyundai Mobis established the ‚Äú2045 Net-Zero Roadmap‚Äù to achieve approximately 30% reduction of greenhouse gas emissions by 2030 compared to 2019, achieve net-zero in all domestic and overseas business sites (Scope 1, 2) by 2040, and complete net-zero for the entire supply chain (Scope 3) by 2045.&quot; [p.7 https://web.archive.org/web/20231005094949/https://www.mobis.co.kr/resources/pdf/MOBIS_Net-Zero_Report_en.pdf]"/>
    <n v="2045"/>
    <m/>
    <m/>
    <s v="Not Specified"/>
    <s v="Yes (nature-based removals e.g. Forestation, soil carbon enhancement)"/>
    <s v="No"/>
    <s v="N"/>
    <m/>
    <m/>
    <m/>
    <m/>
    <m/>
    <m/>
    <m/>
    <n v="0"/>
  </r>
  <r>
    <n v="372"/>
    <n v="376"/>
    <s v="Abbott Laboratories"/>
    <s v="Medical Products and Equipment"/>
    <x v="4"/>
    <x v="0"/>
    <x v="0"/>
    <n v="41950"/>
    <n v="13402"/>
    <n v="1.3420000000000001"/>
    <n v="81414"/>
    <n v="114000"/>
    <n v="27"/>
    <x v="1"/>
    <m/>
    <m/>
    <s v="N"/>
    <s v="N"/>
    <m/>
    <m/>
    <m/>
    <m/>
    <m/>
    <m/>
    <m/>
    <m/>
    <m/>
    <m/>
    <s v="Emissions reduction target"/>
    <s v="Other Emission Reduction"/>
    <s v="Yes"/>
    <s v="Yes"/>
    <s v="No"/>
    <s v="1,2"/>
    <m/>
    <s v="N"/>
    <m/>
    <m/>
    <m/>
    <m/>
    <s v="C,V"/>
    <s v="Y"/>
    <m/>
    <m/>
    <n v="2050"/>
    <s v="https://www.abbott.co.uk/content/dam/corp/abbott/en-gb/documents/pdfs/PPN-0621-2024-Carbon-Reduction-Plan-Abbott-Rapid-Diagnostics-Ltd.pdf"/>
    <m/>
    <s v="Not Specified"/>
    <s v="No"/>
    <s v="No"/>
    <s v="Y"/>
    <s v="‚Ä¢ Reduce absolute Scope 1 and 2 carbon emissions by 30% from 2018 baseline by the end of 2030, consistent with the objectives of the Science Based Targets initiative (SBTi). _x000a_‚Ä¢ In 2023, 7% absolute reduction in Scope 1 and 2 emissions in 2023 (versus 2018 baseline); the emissions production decreased by 1% compared with 2022._x000a_‚Ä¢ In 2023, a dedicated environmental sustainability capital fund of $15 million annually was established to support the completion of priority energy efficiency projects._x000a__x000a_(Sources: Abbott 2030 Sustainability Plan and Global Sustainability Report 2023)"/>
    <n v="2030"/>
    <m/>
    <m/>
    <m/>
    <m/>
    <m/>
    <n v="0"/>
  </r>
  <r>
    <n v="373"/>
    <n v="396"/>
    <s v="Standard Chartered"/>
    <s v="Banks: Commercial and Savings"/>
    <x v="6"/>
    <x v="30"/>
    <x v="3"/>
    <n v="41928"/>
    <n v="4050"/>
    <n v="0.16800000000000001"/>
    <n v="849688"/>
    <n v="81097"/>
    <n v="11"/>
    <x v="0"/>
    <n v="2022"/>
    <n v="2025"/>
    <s v="N"/>
    <s v="N"/>
    <m/>
    <m/>
    <m/>
    <m/>
    <m/>
    <m/>
    <m/>
    <m/>
    <m/>
    <m/>
    <s v="Net zero"/>
    <s v="Net Zero"/>
    <s v="Yes"/>
    <s v="Yes"/>
    <s v="Yes"/>
    <s v="1,2,3"/>
    <m/>
    <s v="N"/>
    <m/>
    <m/>
    <m/>
    <m/>
    <s v="C,V"/>
    <s v="Y"/>
    <s v="1,2,3"/>
    <s v="The Group has since made a commitment to be net zero in our Scope 1 and Scope 2 emissions by 2025 and across our financed emissions (which represent the vast majority of our Scope 3 emissions) by 2050, with interim 2030 financed emission targets for high-emitting sectors. The high-emitting sectors for which_x000a_we have set targets follow NZBA guidance and represent both the start and end point of our transition to net zero. They are embedded within our sustainability strategy and guide the_x000a_evolution of our operating model to one aligned with our net zero commitments."/>
    <n v="2050"/>
    <m/>
    <m/>
    <s v="Yes"/>
    <s v="Yes (nature-based and CCS-based removals)"/>
    <s v="No"/>
    <s v="N"/>
    <m/>
    <m/>
    <m/>
    <m/>
    <m/>
    <m/>
    <m/>
    <n v="0"/>
  </r>
  <r>
    <n v="374"/>
    <n v="354"/>
    <s v="Shanghai Construction Group"/>
    <s v="Engineering &amp; Construction"/>
    <x v="8"/>
    <x v="1"/>
    <x v="1"/>
    <n v="41724.800000000003"/>
    <n v="301.3"/>
    <n v="0.36899999999999999"/>
    <n v="53001.1"/>
    <n v="48821"/>
    <n v="6"/>
    <x v="1"/>
    <m/>
    <m/>
    <s v="N"/>
    <s v="N"/>
    <m/>
    <m/>
    <m/>
    <m/>
    <m/>
    <m/>
    <m/>
    <m/>
    <m/>
    <m/>
    <s v="No target"/>
    <s v="No Target"/>
    <s v="Yes"/>
    <s v="Yes"/>
    <m/>
    <s v="1,2"/>
    <s v="G"/>
    <s v="N"/>
    <s v="committed to national peak and neutrality targets"/>
    <n v="2060"/>
    <s v="https://www.gzw.sh.gov.cn/shgzw_gqzc_shzr/20230524/eacfbb8474b54a9eb14a3102dac79382.html"/>
    <m/>
    <m/>
    <s v="N"/>
    <m/>
    <m/>
    <m/>
    <m/>
    <m/>
    <s v="Not Specified"/>
    <m/>
    <m/>
    <s v="N"/>
    <m/>
    <m/>
    <m/>
    <m/>
    <m/>
    <m/>
    <m/>
    <n v="0"/>
  </r>
  <r>
    <n v="375"/>
    <n v="386"/>
    <s v="Inditex"/>
    <s v="Specialty Retailers"/>
    <x v="0"/>
    <x v="12"/>
    <x v="3"/>
    <n v="41593.5"/>
    <n v="6315.7"/>
    <n v="8.5000000000000006E-2"/>
    <n v="36089"/>
    <n v="114640"/>
    <n v="9"/>
    <x v="1"/>
    <m/>
    <m/>
    <s v="Y"/>
    <s v="Y"/>
    <s v="Targets set"/>
    <s v="1.5°C "/>
    <n v="2030"/>
    <s v="Targets set"/>
    <s v="1.5°C "/>
    <n v="2040"/>
    <s v="Y"/>
    <s v="Targets set"/>
    <n v="2040"/>
    <m/>
    <s v="Net zero"/>
    <s v="Net Zero"/>
    <s v="Yes"/>
    <s v="Yes"/>
    <s v="Yes"/>
    <s v="1,2,3"/>
    <m/>
    <s v="N"/>
    <m/>
    <m/>
    <m/>
    <m/>
    <s v="C,V"/>
    <s v="Y"/>
    <s v="1,2,3"/>
    <s v="&quot;We have set new targets along our roadmap for the rest of the decade, a roadmap that will take us to net zero by 2040.&quot;_x000a_&quot;Zero net emissions, reducing our carbon footprint by at least 90% by comparison with 2018.&quot;"/>
    <n v="2040"/>
    <m/>
    <m/>
    <s v="Not Specified"/>
    <s v="Yes (unspecified)"/>
    <s v="Yes"/>
    <s v="N"/>
    <m/>
    <m/>
    <m/>
    <m/>
    <m/>
    <m/>
    <m/>
    <n v="0"/>
  </r>
  <r>
    <n v="376"/>
    <n v="352"/>
    <s v="Best Buy"/>
    <s v="Specialty Retailers"/>
    <x v="0"/>
    <x v="0"/>
    <x v="0"/>
    <n v="41528"/>
    <n v="927"/>
    <n v="-0.253"/>
    <n v="14782"/>
    <n v="85000"/>
    <n v="27"/>
    <x v="1"/>
    <m/>
    <m/>
    <s v="Y"/>
    <s v="Y"/>
    <s v="Targets set"/>
    <s v="1.5°C "/>
    <n v="2030"/>
    <m/>
    <m/>
    <m/>
    <m/>
    <m/>
    <m/>
    <m/>
    <s v="Net zero"/>
    <s v="Net Zero"/>
    <s v="Yes"/>
    <s v="Yes"/>
    <s v="Partial"/>
    <s v="1,2"/>
    <m/>
    <s v="N"/>
    <m/>
    <m/>
    <m/>
    <m/>
    <s v="C"/>
    <s v="Y"/>
    <s v="1,2"/>
    <s v="We‚Äôve pledged to be carbon neutral by 2040. ‚ÄúIn 2019, we set a goal to reduce carbon emissions by 75% by 2030 (over a 2009 baseline) and to become carbon neutral by 2040._x000a_"/>
    <n v="2040"/>
    <m/>
    <m/>
    <s v="Yes"/>
    <s v="Not Specified"/>
    <s v="No"/>
    <s v="N"/>
    <m/>
    <m/>
    <m/>
    <m/>
    <m/>
    <m/>
    <m/>
    <n v="0"/>
  </r>
  <r>
    <n v="377"/>
    <n v="388"/>
    <s v="Northwestern Mutual"/>
    <s v="Insurance: Life and Health"/>
    <x v="6"/>
    <x v="0"/>
    <x v="0"/>
    <n v="41445"/>
    <n v="560.70000000000005"/>
    <n v="-0.21199999999999999"/>
    <n v="378324.1"/>
    <n v="8249"/>
    <n v="31"/>
    <x v="1"/>
    <m/>
    <m/>
    <s v="N"/>
    <s v="N"/>
    <m/>
    <m/>
    <m/>
    <m/>
    <m/>
    <m/>
    <m/>
    <m/>
    <m/>
    <m/>
    <s v="No target"/>
    <s v="No Target"/>
    <s v="Yes"/>
    <s v="Yes"/>
    <s v="Not Specified"/>
    <s v="1,2"/>
    <m/>
    <s v="N"/>
    <m/>
    <m/>
    <s v="https://www.northwesternmutual.com/who-we-are/sustainability-impact/environment"/>
    <s v="no usefull information"/>
    <m/>
    <s v="N"/>
    <m/>
    <m/>
    <m/>
    <m/>
    <m/>
    <s v="Not Specified"/>
    <m/>
    <m/>
    <s v="N"/>
    <m/>
    <m/>
    <m/>
    <m/>
    <m/>
    <m/>
    <m/>
    <n v="0"/>
  </r>
  <r>
    <n v="378"/>
    <n v="387"/>
    <s v="Schneider Electric"/>
    <s v="Electronics"/>
    <x v="5"/>
    <x v="10"/>
    <x v="3"/>
    <n v="41259.9"/>
    <n v="4616.6000000000004"/>
    <n v="6.7000000000000004E-2"/>
    <n v="68278.100000000006"/>
    <n v="176962"/>
    <n v="24"/>
    <x v="0"/>
    <n v="2017"/>
    <n v="2030"/>
    <s v="Y"/>
    <s v="Y"/>
    <s v="Targets set"/>
    <s v="1.5°C "/>
    <n v="2030"/>
    <s v="Targets set"/>
    <s v="1.5°C "/>
    <n v="2050"/>
    <s v="Y"/>
    <s v="Targets set"/>
    <n v="2050"/>
    <m/>
    <s v="Net zero"/>
    <s v="Net Zero"/>
    <s v="Yes"/>
    <s v="Yes"/>
    <s v="Yes"/>
    <s v="1,2,3"/>
    <m/>
    <s v="N"/>
    <m/>
    <m/>
    <m/>
    <m/>
    <s v="C,V"/>
    <s v="Y"/>
    <s v="1,2,3"/>
    <s v="&quot;Ultimately, the Group is committed to be Net-Zero across its entire value chain by 2050, which means that the Group aims to reduce its 2021 footprint by an absolute 90% by 2050 and balance residual emissions with high-quality and high-durability carbon removal credits&quot; (Schneider Electric 2023 Sustainable Development Report, pg. 98: https://www.se.com/ww/en/assets/564/document/466155/2023-sustainability-report.pdf?p_enDocType=EDMS&amp;p_File_Name=2023%20Sustainable%20Development%20Report)."/>
    <n v="2050"/>
    <m/>
    <m/>
    <s v="Yes"/>
    <s v="Yes (unspecified)"/>
    <s v="Yes"/>
    <s v="N"/>
    <m/>
    <m/>
    <m/>
    <m/>
    <m/>
    <m/>
    <m/>
    <n v="0"/>
  </r>
  <r>
    <n v="379"/>
    <n v="296"/>
    <s v="KB Financial Group"/>
    <s v="Banks: Commercial and Savings"/>
    <x v="6"/>
    <x v="8"/>
    <x v="1"/>
    <n v="41086.5"/>
    <n v="3724"/>
    <n v="0.05"/>
    <n v="513125.7"/>
    <n v="25839"/>
    <n v="13"/>
    <x v="0"/>
    <n v="2021"/>
    <n v="2040"/>
    <s v="Y"/>
    <s v="Y"/>
    <s v="Targets set"/>
    <s v="1.5°C "/>
    <n v="2025"/>
    <m/>
    <m/>
    <m/>
    <m/>
    <m/>
    <m/>
    <m/>
    <s v="Net zero"/>
    <s v="Net Zero"/>
    <s v="Yes"/>
    <s v="Yes"/>
    <s v="Yes"/>
    <s v="1,2,3"/>
    <m/>
    <s v="N"/>
    <m/>
    <m/>
    <m/>
    <m/>
    <s v="C,V"/>
    <s v="Y"/>
    <s v="1,2,3"/>
    <s v="KB Financial Group developed the ‚ÄúKB Net Zero S.T.A.R.‚Äù and ‚ÄúKB GREEN WAVE 2030‚Äù strategies to contribute to addressing the issues regarding climate change, and is striding forward to achieve the goals._x000a_&quot;KB Net Zero S.T.A.R. aims to achieve net-zero for operational emissions (Scope 1&amp;2) and financed emissions (Scope 3). The target for operational emissions is to achieve a 42% reduction compared to the 2020 levels by 2030 and net-zero by 2040. For financed emissions, the goal is to reduce 33.3% of the emissions by 2030 and 61% by 2040 compared to the 2019 levels and achieve net-zero by 2050.&quot;"/>
    <n v="2050"/>
    <m/>
    <m/>
    <s v="Not Specified"/>
    <s v="Not Specified"/>
    <s v="No"/>
    <s v="N"/>
    <m/>
    <m/>
    <m/>
    <m/>
    <m/>
    <m/>
    <m/>
    <n v="0"/>
  </r>
  <r>
    <n v="380"/>
    <n v="382"/>
    <s v="Northrop Grumman"/>
    <s v="Aerospace and Defense"/>
    <x v="15"/>
    <x v="0"/>
    <x v="0"/>
    <n v="41033"/>
    <n v="4174"/>
    <n v="1.03"/>
    <n v="49359"/>
    <n v="97000"/>
    <n v="26"/>
    <x v="1"/>
    <m/>
    <m/>
    <s v="N"/>
    <s v="N"/>
    <m/>
    <m/>
    <m/>
    <m/>
    <m/>
    <m/>
    <m/>
    <m/>
    <m/>
    <m/>
    <s v="Net zero"/>
    <s v="Net Zero"/>
    <s v="Yes"/>
    <s v="Yes"/>
    <s v="No"/>
    <s v="1,2"/>
    <m/>
    <s v="N"/>
    <m/>
    <m/>
    <m/>
    <m/>
    <s v="C"/>
    <s v="Y"/>
    <s v="1,2"/>
    <s v="As the next step in our journey to decarbonize, we are committed to achieving net zero GHG emissions in our operations by 2035' (p8)"/>
    <n v="2035"/>
    <m/>
    <m/>
    <s v="Yes"/>
    <s v="Not Specified"/>
    <s v="No"/>
    <s v="N"/>
    <m/>
    <m/>
    <m/>
    <m/>
    <m/>
    <m/>
    <m/>
    <n v="0"/>
  </r>
  <r>
    <n v="381"/>
    <n v="449"/>
    <s v="National Australia Bank"/>
    <s v="Banks: Commercial and Savings"/>
    <x v="6"/>
    <x v="28"/>
    <x v="5"/>
    <n v="41000.6"/>
    <n v="4588.8999999999996"/>
    <n v="-7.0000000000000007E-2"/>
    <n v="748716.4"/>
    <n v="39240"/>
    <n v="26"/>
    <x v="0"/>
    <n v="2018"/>
    <n v="2025"/>
    <s v="N"/>
    <s v="N"/>
    <m/>
    <m/>
    <m/>
    <m/>
    <m/>
    <m/>
    <m/>
    <m/>
    <m/>
    <m/>
    <s v="Net zero"/>
    <s v="Net Zero"/>
    <s v="Yes"/>
    <s v="Yes"/>
    <s v="Partial"/>
    <s v="1,2"/>
    <m/>
    <s v="N"/>
    <m/>
    <m/>
    <m/>
    <m/>
    <s v="C"/>
    <s v="Y"/>
    <s v="1,2"/>
    <s v="Ambition to achieve net zero across our financed emissions and operations by 2050. To achieve this, NAB has committed to align their lending portfolio with net zero emissions by 2050."/>
    <n v="2050"/>
    <m/>
    <m/>
    <s v="Yes"/>
    <s v="No"/>
    <s v="No"/>
    <s v="N"/>
    <m/>
    <m/>
    <m/>
    <m/>
    <m/>
    <m/>
    <m/>
    <n v="0"/>
  </r>
  <r>
    <n v="382"/>
    <n v="372"/>
    <s v="Hanwha"/>
    <s v="Diversified Financials"/>
    <x v="6"/>
    <x v="8"/>
    <x v="1"/>
    <n v="40807.300000000003"/>
    <n v="566.79999999999995"/>
    <n v="0.94599999999999995"/>
    <n v="170650.4"/>
    <n v="73237"/>
    <n v="20"/>
    <x v="1"/>
    <m/>
    <m/>
    <s v="N"/>
    <s v="N"/>
    <m/>
    <m/>
    <m/>
    <m/>
    <m/>
    <m/>
    <m/>
    <m/>
    <m/>
    <m/>
    <s v="Net zero"/>
    <s v="Net Zero"/>
    <s v="Yes"/>
    <s v="Yes"/>
    <s v="No"/>
    <s v="1,2"/>
    <m/>
    <s v="N"/>
    <m/>
    <m/>
    <m/>
    <m/>
    <s v="C"/>
    <s v="Y"/>
    <s v="1,2"/>
    <s v="In response to the global climate crisis, Hanwha Corporation declared the ‚ÄòHanwha Net Zero 2040‚Äô initiative, committing to reducing its emissions by approximately 65% by 2030 and achieving a 100% reduction by 2040 compared to 2019 levels."/>
    <n v="2040"/>
    <m/>
    <m/>
    <s v="Yes"/>
    <s v="Yes (unspecified)"/>
    <s v="No"/>
    <s v="N"/>
    <m/>
    <m/>
    <m/>
    <m/>
    <m/>
    <m/>
    <m/>
    <n v="0"/>
  </r>
  <r>
    <n v="383"/>
    <n v="457"/>
    <s v="Molina Healthcare"/>
    <s v="Health Care: Insurance and Managed Care"/>
    <x v="4"/>
    <x v="0"/>
    <x v="0"/>
    <n v="40650"/>
    <n v="1179"/>
    <n v="8.1000000000000003E-2"/>
    <n v="15630"/>
    <n v="18000"/>
    <n v="3"/>
    <x v="1"/>
    <m/>
    <m/>
    <s v="N"/>
    <s v="N"/>
    <m/>
    <m/>
    <m/>
    <m/>
    <m/>
    <m/>
    <m/>
    <m/>
    <m/>
    <m/>
    <s v="No target"/>
    <s v="No Target"/>
    <s v="Not Specified"/>
    <s v="Not Specified"/>
    <s v="Not Specified"/>
    <m/>
    <m/>
    <s v="N"/>
    <m/>
    <m/>
    <s v="https://www.responsibilityreports.com/HostedData/ResponsibilityReportArchive/m/NYSE_MOH_2023.pdf"/>
    <s v="no usefull information"/>
    <m/>
    <s v="N"/>
    <m/>
    <m/>
    <m/>
    <m/>
    <m/>
    <s v="Not Specified"/>
    <s v="Not Specified"/>
    <s v="No"/>
    <s v="N"/>
    <m/>
    <m/>
    <m/>
    <m/>
    <m/>
    <m/>
    <m/>
    <n v="0"/>
  </r>
  <r>
    <n v="384"/>
    <n v="374"/>
    <s v="Lufthansa Group"/>
    <s v="Airlines"/>
    <x v="12"/>
    <x v="3"/>
    <x v="3"/>
    <n v="40641.300000000003"/>
    <n v="1492.4"/>
    <n v="-0.17499999999999999"/>
    <n v="48718.2"/>
    <n v="83893"/>
    <n v="29"/>
    <x v="1"/>
    <m/>
    <m/>
    <s v="Y"/>
    <s v="Y"/>
    <s v="Targets set"/>
    <s v="Well-below 2¬∞C"/>
    <n v="2030"/>
    <m/>
    <m/>
    <m/>
    <s v="N"/>
    <s v="Commitment removed"/>
    <m/>
    <m/>
    <s v="Carbon neutral(ity)"/>
    <s v="Carbon Neutral"/>
    <s v="Yes"/>
    <s v="Yes"/>
    <s v="Yes"/>
    <s v="1,2,3"/>
    <s v="C,V"/>
    <s v="Y"/>
    <s v="&quot;We aim to be carbon-neutral by 2050, and we want to halve the net CO2 emissions of our flight operations from their 2019 levels by 2030&quot; (pg. 2, Sustainability Factsheet 2023) "/>
    <n v="2050"/>
    <m/>
    <m/>
    <m/>
    <s v="N"/>
    <m/>
    <m/>
    <m/>
    <m/>
    <m/>
    <s v="Yes"/>
    <s v="Yes (CCS-based removals e.g. BECCS, DACCS)"/>
    <s v="No"/>
    <s v="N"/>
    <m/>
    <m/>
    <m/>
    <m/>
    <m/>
    <m/>
    <m/>
    <n v="0"/>
  </r>
  <r>
    <n v="385"/>
    <n v="389"/>
    <s v="Dollar General"/>
    <s v="Specialty Retailers"/>
    <x v="0"/>
    <x v="0"/>
    <x v="0"/>
    <n v="40612.300000000003"/>
    <n v="1125.3"/>
    <n v="-0.32300000000000001"/>
    <n v="31132.7"/>
    <n v="194200"/>
    <n v="8"/>
    <x v="1"/>
    <m/>
    <m/>
    <s v="N"/>
    <s v="N"/>
    <m/>
    <m/>
    <m/>
    <m/>
    <m/>
    <m/>
    <m/>
    <m/>
    <m/>
    <m/>
    <s v="Emissions reduction target"/>
    <s v="Other Emission Reduction"/>
    <s v="Yes"/>
    <s v="Yes"/>
    <s v="No"/>
    <s v="1,2"/>
    <m/>
    <s v="N"/>
    <m/>
    <m/>
    <m/>
    <m/>
    <m/>
    <s v="N"/>
    <m/>
    <m/>
    <m/>
    <m/>
    <m/>
    <s v="Yes"/>
    <s v="Not Specified"/>
    <s v="No"/>
    <s v="Y"/>
    <s v="&quot;Dollar General has both shorter-term and longer-term goals to reduce_x000a_our GHG emissions*._x000a_15% REDUCTION per square foot by 2026_x000a_30% REDUCTION per square foot by 2031&quot;_x000a_(p. 29)"/>
    <n v="2031"/>
    <m/>
    <m/>
    <m/>
    <m/>
    <m/>
    <n v="0"/>
  </r>
  <r>
    <n v="386"/>
    <n v="368"/>
    <s v="LyondellBasell Industries"/>
    <s v="Chemicals"/>
    <x v="13"/>
    <x v="11"/>
    <x v="3"/>
    <n v="40302"/>
    <n v="1360"/>
    <n v="-0.35699999999999998"/>
    <n v="35746"/>
    <n v="20000"/>
    <n v="18"/>
    <x v="1"/>
    <m/>
    <m/>
    <s v="N"/>
    <s v="N"/>
    <m/>
    <m/>
    <m/>
    <m/>
    <m/>
    <m/>
    <m/>
    <m/>
    <m/>
    <m/>
    <s v="Net zero"/>
    <s v="Net Zero"/>
    <s v="Yes"/>
    <s v="Yes"/>
    <s v="Partial"/>
    <s v="1,2"/>
    <m/>
    <s v="N"/>
    <m/>
    <m/>
    <m/>
    <m/>
    <s v="C"/>
    <s v="Y"/>
    <s v="1,2"/>
    <s v="That is why we aim to achieve net zero GHG emissions from global operations by 2050 and we set an interim goal to achieve an absolute reduction of 30% in scope 1 and 2 GHG emissions by 2030. (p23)_x000a_&quot;Relative to a 2020 baseline&quot; p23"/>
    <n v="2050"/>
    <m/>
    <m/>
    <s v="Not Specified"/>
    <s v="Yes (CCS-based removals e.g. BECCS, DACCS)"/>
    <s v="No"/>
    <s v="N"/>
    <m/>
    <m/>
    <m/>
    <m/>
    <m/>
    <m/>
    <m/>
    <n v="0"/>
  </r>
  <r>
    <n v="387"/>
    <n v="351"/>
    <s v="China Minsheng Banking"/>
    <s v="Banks: Commercial and Savings"/>
    <x v="6"/>
    <x v="1"/>
    <x v="1"/>
    <n v="40217"/>
    <n v="4488.6000000000004"/>
    <n v="-0.113"/>
    <n v="1070646.3999999999"/>
    <n v="63490"/>
    <n v="13"/>
    <x v="1"/>
    <m/>
    <m/>
    <s v="N"/>
    <s v="N"/>
    <m/>
    <m/>
    <m/>
    <m/>
    <m/>
    <m/>
    <m/>
    <m/>
    <m/>
    <m/>
    <s v="No target"/>
    <s v="No Target"/>
    <s v="Yes"/>
    <s v="Yes"/>
    <m/>
    <s v="1,2"/>
    <s v="G"/>
    <s v="N"/>
    <s v="committed to national peak and neutrality targets"/>
    <n v="2060"/>
    <s v="https://en.cmbc.com.cn/cmbc_en/2025-01/13/article_2025011313511819201.html"/>
    <m/>
    <m/>
    <s v="N"/>
    <m/>
    <m/>
    <m/>
    <m/>
    <m/>
    <s v="Not Specified"/>
    <s v="Not Specified"/>
    <s v="No"/>
    <s v="N"/>
    <m/>
    <m/>
    <m/>
    <m/>
    <m/>
    <m/>
    <m/>
    <n v="0"/>
  </r>
  <r>
    <n v="388"/>
    <n v="400"/>
    <s v="GSK"/>
    <s v="Pharmaceuticals"/>
    <x v="4"/>
    <x v="5"/>
    <x v="3"/>
    <n v="40083.5"/>
    <n v="3289.6"/>
    <n v="-0.46300000000000002"/>
    <n v="74477.7"/>
    <n v="68629"/>
    <n v="31"/>
    <x v="0"/>
    <n v="2020"/>
    <n v="2030"/>
    <s v="Y"/>
    <s v="Y"/>
    <s v="Targets set"/>
    <s v="1.5°C "/>
    <n v="2030"/>
    <s v="Targets set"/>
    <s v="1.5°C "/>
    <n v="2045"/>
    <s v="Y"/>
    <s v="Targets set"/>
    <n v="2045"/>
    <m/>
    <s v="Net zero"/>
    <s v="Net Zero"/>
    <s v="Yes"/>
    <s v="Yes"/>
    <s v="Yes"/>
    <s v="1,2,3"/>
    <m/>
    <s v="N"/>
    <m/>
    <m/>
    <m/>
    <m/>
    <s v="C,V"/>
    <s v="Y"/>
    <s v="1,2,3"/>
    <s v="&quot;Net zero greenhouse gas emissions across our full value chain by 2045: 90% absolute reduction in emissions from a 2020 baseline, across all scopes and all residual emissions neutralised&quot;_x000d__x000a__x000d__x000a_Source: Our pathway to net zero impact on climate, published Feb. 2025, p.1_x000d__x000a_https://web.archive.org/web/20250708174738/https://www.gsk.com/media/iyrmzve1/pathway-to-a-net-zero-impact-on-climate.pdf"/>
    <n v="2045"/>
    <m/>
    <m/>
    <s v="Yes"/>
    <s v="Yes (nature-based removals e.g. Forestation, soil carbon enhancement)"/>
    <s v="No"/>
    <s v="N"/>
    <m/>
    <m/>
    <m/>
    <m/>
    <m/>
    <m/>
    <m/>
    <n v="0"/>
  </r>
  <r>
    <n v="389"/>
    <n v="466"/>
    <s v="Bank of New York (BNY)"/>
    <s v="Megabanks"/>
    <x v="6"/>
    <x v="0"/>
    <x v="0"/>
    <n v="39914"/>
    <n v="4530"/>
    <n v="0.379"/>
    <n v="416064"/>
    <n v="51800"/>
    <n v="2"/>
    <x v="1"/>
    <m/>
    <m/>
    <s v="N"/>
    <s v="N"/>
    <m/>
    <m/>
    <m/>
    <m/>
    <m/>
    <m/>
    <m/>
    <m/>
    <m/>
    <m/>
    <s v="1.5°C target"/>
    <s v="Other Emission Reduction"/>
    <s v="Yes"/>
    <s v="Yes"/>
    <s v="Partial"/>
    <s v="1,2"/>
    <m/>
    <s v="N"/>
    <m/>
    <m/>
    <s v="https://www.bny.com/assets/corporate/documents/pdf/2024-sustainability-report-tcfd-disclosure.pdf"/>
    <s v="achived"/>
    <m/>
    <s v="N"/>
    <m/>
    <m/>
    <m/>
    <m/>
    <m/>
    <s v="Yes"/>
    <s v="Not Specified"/>
    <s v="No"/>
    <s v="Y"/>
    <s v="In 2023, BNY Mellon set a target to reduce Scope 1 and Scope 2 (location-based) GHG emissions by 50% by 2030 from a 2018 baseline, consistent with 1.5¬∞C pathways. (p.63)"/>
    <n v="2030"/>
    <m/>
    <m/>
    <m/>
    <m/>
    <m/>
    <n v="0"/>
  </r>
  <r>
    <n v="390"/>
    <n v="407"/>
    <s v="Haier Smart Home"/>
    <s v="Home Equipment, Furnishings"/>
    <x v="10"/>
    <x v="1"/>
    <x v="1"/>
    <n v="39746.300000000003"/>
    <n v="2604.6999999999998"/>
    <n v="0.111"/>
    <n v="39745.4"/>
    <n v="122733"/>
    <n v="8"/>
    <x v="1"/>
    <m/>
    <m/>
    <s v="N"/>
    <s v="N"/>
    <m/>
    <m/>
    <m/>
    <m/>
    <m/>
    <m/>
    <m/>
    <m/>
    <m/>
    <m/>
    <s v="Net zero"/>
    <s v="Net Zero"/>
    <s v="Yes"/>
    <s v="Yes"/>
    <s v="Not Specified"/>
    <s v="1,2"/>
    <m/>
    <s v="N"/>
    <m/>
    <m/>
    <m/>
    <m/>
    <s v="C"/>
    <s v="Y"/>
    <s v="1,2"/>
    <s v="‚óè By 2050, net zero carbon emissions is ahieved"/>
    <n v="2050"/>
    <m/>
    <m/>
    <s v="Not Specified"/>
    <s v="Not Specified"/>
    <s v="No"/>
    <s v="N"/>
    <m/>
    <m/>
    <m/>
    <m/>
    <m/>
    <m/>
    <m/>
    <n v="0"/>
  </r>
  <r>
    <n v="391"/>
    <n v="390"/>
    <s v="Cenovus Energy"/>
    <s v="Mining, Crude-Oil Production"/>
    <x v="2"/>
    <x v="16"/>
    <x v="0"/>
    <n v="39623.800000000003"/>
    <n v="2293.8000000000002"/>
    <n v="-0.247"/>
    <n v="39326"/>
    <n v="7150"/>
    <n v="4"/>
    <x v="1"/>
    <m/>
    <m/>
    <s v="N"/>
    <s v="N"/>
    <m/>
    <m/>
    <m/>
    <m/>
    <m/>
    <m/>
    <m/>
    <m/>
    <m/>
    <m/>
    <s v="Net zero"/>
    <s v="Net Zero"/>
    <s v="Yes"/>
    <s v="Yes"/>
    <s v="No"/>
    <s v="1,2"/>
    <m/>
    <s v="N"/>
    <m/>
    <m/>
    <m/>
    <m/>
    <s v="C"/>
    <s v="Y"/>
    <s v="1,2"/>
    <s v="Reduce absolute scope 1 and 2 GHG  emissions, on a net equity basis, by 35% from 2019 levels by year‚Äëend 2035, as we build toward our long‚Äëterm ambition for net zero emissions by 2050._x000a_"/>
    <n v="2050"/>
    <m/>
    <m/>
    <s v="Yes"/>
    <s v="Yes (CCS-based removals e.g. BECCS, DACCS)"/>
    <s v="No"/>
    <s v="N"/>
    <m/>
    <m/>
    <m/>
    <m/>
    <m/>
    <m/>
    <m/>
    <n v="0"/>
  </r>
  <r>
    <n v="392"/>
    <n v="392"/>
    <s v="Coop Group"/>
    <s v="Food &amp; Drug Stores"/>
    <x v="0"/>
    <x v="7"/>
    <x v="3"/>
    <n v="39591.199999999997"/>
    <n v="664.4"/>
    <n v="3.7999999999999999E-2"/>
    <n v="25629.1"/>
    <n v="83959"/>
    <n v="16"/>
    <x v="1"/>
    <m/>
    <m/>
    <s v="N"/>
    <s v="N"/>
    <m/>
    <m/>
    <m/>
    <m/>
    <m/>
    <m/>
    <m/>
    <m/>
    <m/>
    <m/>
    <s v="Net zero"/>
    <s v="Net Zero"/>
    <s v="Yes"/>
    <s v="Yes"/>
    <s v="Yes"/>
    <s v="1,2,3"/>
    <m/>
    <s v="N"/>
    <m/>
    <m/>
    <m/>
    <m/>
    <s v="C,V"/>
    <s v="Y"/>
    <s v="1,2,3"/>
    <s v="Our long-term goal is to reach Net Zero emissions across our full value chain by 2040, and for our own operations by 2035. (pg 43)"/>
    <n v="2040"/>
    <m/>
    <m/>
    <s v="Not Specified"/>
    <s v="Yes (nature-based removals e.g. Forestation, soil carbon enhancement)"/>
    <s v="No"/>
    <s v="N"/>
    <m/>
    <m/>
    <m/>
    <m/>
    <m/>
    <m/>
    <m/>
    <n v="0"/>
  </r>
  <r>
    <n v="393"/>
    <n v="415"/>
    <s v="S.F. Holding"/>
    <s v="Air Freight and Logistics"/>
    <x v="12"/>
    <x v="1"/>
    <x v="1"/>
    <n v="39529.4"/>
    <n v="1413.5"/>
    <n v="0.215"/>
    <n v="29293.8"/>
    <n v="147189"/>
    <n v="4"/>
    <x v="1"/>
    <m/>
    <m/>
    <s v="Y"/>
    <s v="Y"/>
    <s v="Targets set"/>
    <s v="1.5°C "/>
    <n v="2030"/>
    <s v="Targets set"/>
    <s v="1.5°C "/>
    <n v="2050"/>
    <s v="Y"/>
    <s v="Targets set"/>
    <n v="2050"/>
    <m/>
    <s v="Net zero"/>
    <s v="Net Zero"/>
    <s v="Yes"/>
    <s v="Yes"/>
    <s v="Yes"/>
    <s v="1,2,3"/>
    <m/>
    <s v="N"/>
    <m/>
    <m/>
    <m/>
    <m/>
    <s v="C,V"/>
    <s v="Y"/>
    <s v="1,2,3"/>
    <s v="In November 2023, SF officially signed and submitted the Business Ambition for 1.5°C  Commitment Letter to the ‚ÄúScience-Based Carbon Target Initiative‚Äù (SBTi), demonstrating the company‚Äôs commitment to achieving science-based greenhouse gas emission reduction targets and striving to achieve net-zero emissions in the value chain by 2050.' (P.74, 2024 Sustainability Report) _x000a_&quot;Overall Net-Zero Target: S.F. Holding Co., Ltd commits to reach net-zero greenhouse gas emissions across the value chain by 2050.&quot; (SBTi target dashboard)"/>
    <n v="2050"/>
    <m/>
    <m/>
    <s v="Yes"/>
    <s v="Yes (nature-based removals e.g. Forestation, soil carbon enhancement)"/>
    <s v="No"/>
    <s v="N"/>
    <m/>
    <m/>
    <m/>
    <m/>
    <m/>
    <m/>
    <m/>
    <n v="0"/>
  </r>
  <r>
    <n v="394"/>
    <n v="402"/>
    <s v="Hangzhou Industrial Investment Group"/>
    <s v="Diversified Financials"/>
    <x v="6"/>
    <x v="1"/>
    <x v="1"/>
    <n v="39495.9"/>
    <n v="371.4"/>
    <n v="0.02"/>
    <n v="12792.8"/>
    <n v="4010"/>
    <n v="2"/>
    <x v="1"/>
    <m/>
    <m/>
    <s v="N"/>
    <s v="N"/>
    <m/>
    <m/>
    <m/>
    <m/>
    <m/>
    <m/>
    <m/>
    <m/>
    <m/>
    <m/>
    <m/>
    <m/>
    <m/>
    <m/>
    <m/>
    <m/>
    <m/>
    <s v="N"/>
    <m/>
    <m/>
    <s v="https://www.hziam.com/"/>
    <s v="no useful information "/>
    <m/>
    <s v="N"/>
    <m/>
    <m/>
    <m/>
    <m/>
    <m/>
    <s v="Not Specified"/>
    <m/>
    <m/>
    <s v="N"/>
    <m/>
    <m/>
    <m/>
    <m/>
    <m/>
    <m/>
    <m/>
    <n v="0"/>
  </r>
  <r>
    <n v="395"/>
    <n v="366"/>
    <s v="Warner Bros. Discovery"/>
    <s v="Entertainment"/>
    <x v="9"/>
    <x v="0"/>
    <x v="0"/>
    <n v="39321"/>
    <n v="-11311"/>
    <n v="0"/>
    <n v="104560"/>
    <n v="35000"/>
    <n v="3"/>
    <x v="1"/>
    <m/>
    <m/>
    <s v="N"/>
    <s v="N"/>
    <m/>
    <m/>
    <m/>
    <m/>
    <m/>
    <m/>
    <m/>
    <m/>
    <m/>
    <m/>
    <s v="Net zero"/>
    <s v="Net Zero"/>
    <s v="Yes"/>
    <s v="Yes"/>
    <s v="Partial"/>
    <s v="1,2"/>
    <m/>
    <s v="N"/>
    <m/>
    <m/>
    <m/>
    <m/>
    <s v="C"/>
    <s v="Y"/>
    <s v="1,2"/>
    <s v="Goal: Achieve net zero (scopes 1 &amp; 2) by 2030 with 100% renewable energy_x000a_‚Ä¢ Progress: Discovery set this public goal in December 2021, and is working to begin to make progress against the goal. Discovery already prioritizes offsetting its emissions, and is identifying other ways to invest in renewable energy infrastructure. In December 2021, we also became a member of RE100 joining other leading businesses who are committed to 100% renewable energy across the globe. This commitment will strengthen our net zero approach by aligning our renewable energy generation and procurement strategy with RE100 criteria and addressing the importance of credible claims and regionality."/>
    <n v="2030"/>
    <m/>
    <m/>
    <s v="Yes"/>
    <s v="Not Specified"/>
    <s v="No"/>
    <s v="N"/>
    <m/>
    <m/>
    <m/>
    <m/>
    <m/>
    <m/>
    <m/>
    <n v="0"/>
  </r>
  <r>
    <n v="396"/>
    <n v="335"/>
    <s v="CHS"/>
    <s v="Food Production"/>
    <x v="11"/>
    <x v="0"/>
    <x v="0"/>
    <n v="39261.199999999997"/>
    <n v="1102.3"/>
    <n v="-0.42"/>
    <n v="18715.099999999999"/>
    <n v="10730"/>
    <n v="18"/>
    <x v="1"/>
    <m/>
    <m/>
    <s v="N"/>
    <s v="N"/>
    <m/>
    <m/>
    <m/>
    <m/>
    <m/>
    <m/>
    <m/>
    <m/>
    <m/>
    <m/>
    <s v="No target"/>
    <s v="No Target"/>
    <s v="Not Specified"/>
    <s v="Not Specified"/>
    <s v="Not Specified"/>
    <m/>
    <m/>
    <s v="N"/>
    <m/>
    <m/>
    <s v="https://www.chsinc.com/news-and-stories/2024/11/21/sustainability-report"/>
    <s v="no usefull information"/>
    <m/>
    <s v="N"/>
    <m/>
    <m/>
    <m/>
    <m/>
    <m/>
    <s v="Not Specified"/>
    <s v="No"/>
    <s v="No"/>
    <s v="N"/>
    <m/>
    <m/>
    <m/>
    <m/>
    <m/>
    <m/>
    <m/>
    <n v="0"/>
  </r>
  <r>
    <n v="397"/>
    <n v="497"/>
    <s v="Enbridge"/>
    <s v="Pipelines"/>
    <x v="1"/>
    <x v="16"/>
    <x v="0"/>
    <n v="39036.9"/>
    <n v="3972.1"/>
    <n v="-0.13400000000000001"/>
    <n v="152307.9"/>
    <n v="15250"/>
    <n v="12"/>
    <x v="1"/>
    <m/>
    <m/>
    <s v="N"/>
    <s v="N"/>
    <m/>
    <m/>
    <m/>
    <m/>
    <m/>
    <m/>
    <m/>
    <m/>
    <m/>
    <m/>
    <s v="Net zero"/>
    <s v="Net Zero"/>
    <s v="Yes"/>
    <s v="Yes"/>
    <s v="No"/>
    <s v="1,2"/>
    <m/>
    <s v="N"/>
    <m/>
    <m/>
    <m/>
    <m/>
    <s v="C"/>
    <s v="Y"/>
    <s v="1,2"/>
    <s v="Net-zero emissions from our operations by 2050"/>
    <n v="2050"/>
    <m/>
    <m/>
    <s v="Yes"/>
    <s v="Yes (nature-based and CCS-based removals)"/>
    <s v="Yes"/>
    <s v="N"/>
    <m/>
    <m/>
    <m/>
    <m/>
    <m/>
    <m/>
    <m/>
    <n v="0"/>
  </r>
  <r>
    <n v="398"/>
    <n v="468"/>
    <s v="Netflix"/>
    <s v="Entertainment"/>
    <x v="9"/>
    <x v="0"/>
    <x v="0"/>
    <n v="39001"/>
    <n v="8711.6"/>
    <n v="0.61099999999999999"/>
    <n v="53630.400000000001"/>
    <n v="14000"/>
    <n v="5"/>
    <x v="1"/>
    <m/>
    <m/>
    <s v="Y"/>
    <s v="Y"/>
    <s v="Targets set"/>
    <s v="1.5°C "/>
    <n v="2030"/>
    <m/>
    <m/>
    <m/>
    <s v="N"/>
    <s v="Commitment removed"/>
    <m/>
    <m/>
    <s v="Net zero"/>
    <s v="Net Zero"/>
    <s v="Yes"/>
    <s v="Yes"/>
    <s v="Yes"/>
    <s v="1,2,3"/>
    <m/>
    <s v="N"/>
    <m/>
    <m/>
    <m/>
    <m/>
    <s v="C,V"/>
    <s v="Y"/>
    <s v="1,2,3"/>
    <s v="Netflix states that in 2022, the company achieved its goal of netting all remaining emissions to zero by investing in nature-based carbon credits and renewable energy credits: &quot;To supplement our decarbonization work, we delivered on our promise to net all remaining emissions to zero, across all three scopes, in 2022. We did this by investing in nature to retain and remove carbon (nature-based carbon credits) and match remaining electricity use to like-for-like renewable energy credits&quot; (Netflix Environmental Social Governance Report 2022, pg. 28: https://s22.q4cdn.com/959853165/files/doc_downloads/2023/06/29/Netflix_2022-ESG-Report-FINAL.pdf)._x000a_‚ÄúNetflix‚Äôs 2022 net zero claim was achieved primarily through high-quality carbon credits and renewable energy certificates, not full value-chain decarbonization. The company continues to pursue deep emission reductions in line with a 1.5°C  pathway, targeting a 46% absolute reduction by 2030 and net zero by 2050 across all scopes.‚Äù"/>
    <n v="2050"/>
    <m/>
    <m/>
    <s v="Yes"/>
    <s v="Yes (nature-based and CCS-based removals)"/>
    <s v="Yes"/>
    <s v="N"/>
    <m/>
    <m/>
    <m/>
    <m/>
    <m/>
    <m/>
    <m/>
    <n v="0"/>
  </r>
  <r>
    <n v="399"/>
    <n v="426"/>
    <s v="Qualcomm"/>
    <s v="Semiconductors"/>
    <x v="5"/>
    <x v="0"/>
    <x v="0"/>
    <n v="38962"/>
    <n v="10142"/>
    <n v="0.40200000000000002"/>
    <n v="55154"/>
    <n v="49000"/>
    <n v="8"/>
    <x v="1"/>
    <m/>
    <m/>
    <s v="Y"/>
    <s v="Y"/>
    <s v="Targets set"/>
    <s v="1.5Â°C"/>
    <n v="2030"/>
    <s v="Targets set"/>
    <s v="1.5Â°C"/>
    <n v="2040"/>
    <s v="Y"/>
    <s v="Targets set"/>
    <n v="2040"/>
    <m/>
    <s v="Net zero"/>
    <s v="Net Zero"/>
    <s v="Yes"/>
    <s v="Yes"/>
    <s v="Yes"/>
    <s v="1,2,3"/>
    <m/>
    <s v="N"/>
    <m/>
    <m/>
    <m/>
    <m/>
    <s v="C,V"/>
    <s v="Y"/>
    <s v="1,2,3"/>
    <s v="To reach net-zero global operational GHG emissions for Scopes 1, 2 and 3 by 2040' (p20) nb 'We also maintain our 2025 GHG reduction goal, consistent with science-based reductions required to keep global warming well below 2¬∞C, to reduce absolute Scope 1 and 2 GHG emissions by 30% compared to a 2014 base year.' (p65)"/>
    <n v="2040"/>
    <m/>
    <m/>
    <s v="Yes"/>
    <s v="Not Specified"/>
    <s v="No"/>
    <s v="N"/>
    <m/>
    <m/>
    <m/>
    <m/>
    <m/>
    <m/>
    <m/>
    <n v="0"/>
  </r>
  <r>
    <n v="400"/>
    <n v="379"/>
    <s v="KDDI"/>
    <s v="Telecommunications"/>
    <x v="9"/>
    <x v="4"/>
    <x v="1"/>
    <n v="38820.5"/>
    <n v="4497.8999999999996"/>
    <n v="1.9E-2"/>
    <n v="112590.7"/>
    <n v="64636"/>
    <n v="28"/>
    <x v="0"/>
    <n v="2023"/>
    <n v="2050"/>
    <s v="Y"/>
    <s v="Y"/>
    <s v="Targets set"/>
    <s v="1.5°C "/>
    <n v="2030"/>
    <s v="Targets set"/>
    <s v="1.5°C "/>
    <n v="2040"/>
    <s v="Y"/>
    <s v="Targets set"/>
    <n v="2040"/>
    <m/>
    <s v="Net zero"/>
    <s v="Net Zero"/>
    <s v="Yes"/>
    <s v="Yes"/>
    <s v="Yes"/>
    <s v="1,2,3"/>
    <m/>
    <s v="N"/>
    <m/>
    <m/>
    <m/>
    <m/>
    <s v="C,V"/>
    <s v="Y"/>
    <s v="1,2,3"/>
    <s v="&quot;we will continue promoting initiatives aimed at achieving net-zero CO2 emissions by 2050&quot;_x000a_"/>
    <n v="2050"/>
    <m/>
    <m/>
    <s v="Yes"/>
    <s v="Not Specified"/>
    <s v="No"/>
    <s v="N"/>
    <m/>
    <m/>
    <m/>
    <m/>
    <m/>
    <m/>
    <m/>
    <n v="0"/>
  </r>
  <r>
    <n v="401"/>
    <n v="412"/>
    <s v="Shandong Hi-Speed Group"/>
    <s v="Transportation and Logistics"/>
    <x v="12"/>
    <x v="1"/>
    <x v="1"/>
    <n v="38819.599999999999"/>
    <n v="579.70000000000005"/>
    <n v="0.17899999999999999"/>
    <n v="222106.5"/>
    <n v="52858"/>
    <n v="4"/>
    <x v="1"/>
    <m/>
    <m/>
    <s v="N"/>
    <s v="N"/>
    <m/>
    <m/>
    <m/>
    <m/>
    <m/>
    <m/>
    <m/>
    <m/>
    <m/>
    <m/>
    <m/>
    <m/>
    <s v="Yes"/>
    <s v="Yes"/>
    <m/>
    <s v="1,2"/>
    <s v="G"/>
    <s v="N"/>
    <s v="2024 marked a pivotal year of fully implementing the guiding principles of the 20th CPC National Congress. It was also a tough year as SHNE deepened industrial revolution in green energy. As the flagship new energy company under Shandong Hi-Speed Group, we are firmly committed to the national strategy of achieving carbon peak and carbon neutrality. By harnessing shareholder support, we have built a new development paradigm. Through relentless innovation and strategic transformation, we are infusing fresh momentum into China’s green development."/>
    <n v="2060"/>
    <s v="https://api2.aconnect.com.hk/Attachment/146689"/>
    <m/>
    <m/>
    <m/>
    <m/>
    <m/>
    <m/>
    <m/>
    <m/>
    <s v="Yes"/>
    <m/>
    <m/>
    <s v="N"/>
    <m/>
    <m/>
    <m/>
    <m/>
    <m/>
    <m/>
    <m/>
    <n v="0"/>
  </r>
  <r>
    <n v="402"/>
    <e v="#N/A"/>
    <s v="General Electric (GE Aerospace)"/>
    <s v="Aerospace and Defense"/>
    <x v="15"/>
    <x v="0"/>
    <x v="0"/>
    <n v="38702"/>
    <n v="6556"/>
    <n v="-0.309"/>
    <n v="123140"/>
    <n v="53000"/>
    <n v="31"/>
    <x v="1"/>
    <m/>
    <m/>
    <s v="N"/>
    <s v="N"/>
    <m/>
    <m/>
    <m/>
    <m/>
    <m/>
    <m/>
    <m/>
    <m/>
    <m/>
    <m/>
    <s v="Net zero"/>
    <s v="Net Zero"/>
    <s v="Yes"/>
    <s v="Yes"/>
    <s v="Partial"/>
    <s v="1,2"/>
    <m/>
    <s v="N"/>
    <m/>
    <m/>
    <m/>
    <m/>
    <s v="C"/>
    <s v="Y"/>
    <s v="1,2"/>
    <s v="Ambition to be a net zero company by 2050, including not just GEâ€™s own operations, but also the Scope 3 emissions associated with the use of our sold products.' (p. 2) _x000d__x000a_'Committing to be carbon neutral in our own Scope 1 and Scope 2 greenhouse gas (GHG) emissions by 2030.' (p. 9) _x000d__x000a_"/>
    <n v="2050"/>
    <m/>
    <m/>
    <s v="Yes"/>
    <s v="Yes (CCS-based removals e.g. BECCS, DACCS)"/>
    <s v="No"/>
    <s v="N"/>
    <m/>
    <m/>
    <m/>
    <m/>
    <m/>
    <m/>
    <s v="net zero file "/>
    <n v="0"/>
  </r>
  <r>
    <n v="403"/>
    <n v="433"/>
    <s v="Mercadona"/>
    <s v="Food &amp; Drug Stores"/>
    <x v="0"/>
    <x v="12"/>
    <x v="3"/>
    <n v="38505.300000000003"/>
    <n v="1496.6"/>
    <n v="0.372"/>
    <n v="15532.8"/>
    <n v="110000"/>
    <n v="3"/>
    <x v="1"/>
    <m/>
    <m/>
    <s v="Y"/>
    <s v="N"/>
    <s v="Commitment removed"/>
    <m/>
    <m/>
    <m/>
    <m/>
    <m/>
    <s v="N"/>
    <s v="Commitment removed"/>
    <m/>
    <m/>
    <s v="No target"/>
    <s v="No Target"/>
    <s v="Not Specified"/>
    <s v="Not Specified"/>
    <s v="Not Specified"/>
    <m/>
    <m/>
    <s v="N"/>
    <m/>
    <m/>
    <m/>
    <m/>
    <m/>
    <s v="N"/>
    <m/>
    <m/>
    <m/>
    <m/>
    <m/>
    <s v="Not Specified"/>
    <m/>
    <m/>
    <s v="Y"/>
    <s v="emission reduction "/>
    <n v="2030"/>
    <s v="https://info.mercadona.es/document/en/download-report.pdf"/>
    <m/>
    <m/>
    <m/>
    <m/>
    <n v="0"/>
  </r>
  <r>
    <n v="404"/>
    <n v="413"/>
    <s v="Honeywell International"/>
    <s v="Industrial Machinery"/>
    <x v="14"/>
    <x v="0"/>
    <x v="0"/>
    <n v="38498"/>
    <n v="5705"/>
    <n v="8.0000000000000002E-3"/>
    <n v="75196"/>
    <n v="102000"/>
    <n v="31"/>
    <x v="1"/>
    <m/>
    <m/>
    <s v="Y"/>
    <s v="Y"/>
    <s v="Targets set"/>
    <s v="Well-below 2¬∞C"/>
    <n v="2037"/>
    <m/>
    <m/>
    <m/>
    <m/>
    <m/>
    <m/>
    <m/>
    <s v="Carbon neutral(ity)"/>
    <s v="Carbon Neutral"/>
    <s v="Yes"/>
    <s v="Yes"/>
    <s v="Partial"/>
    <s v="1,2"/>
    <s v="C"/>
    <s v="Y"/>
    <s v="(Pg. 56) &quot;Pledge to be carbon neutral in our facilities and operations by 2035.&quot;"/>
    <n v="2035"/>
    <m/>
    <m/>
    <m/>
    <s v="N"/>
    <m/>
    <m/>
    <m/>
    <m/>
    <m/>
    <s v="Yes"/>
    <s v="Yes (nature-based removals e.g. Forestation, soil carbon enhancement)"/>
    <s v="Yes"/>
    <s v="N"/>
    <m/>
    <m/>
    <m/>
    <m/>
    <m/>
    <m/>
    <m/>
    <n v="0"/>
  </r>
  <r>
    <n v="405"/>
    <n v="410"/>
    <s v="Hangzhou Iron and Steel Group"/>
    <s v="Metals"/>
    <x v="2"/>
    <x v="1"/>
    <x v="1"/>
    <n v="38430.699999999997"/>
    <n v="158.6"/>
    <n v="-0.19600000000000001"/>
    <n v="14497"/>
    <n v="11492"/>
    <n v="4"/>
    <x v="1"/>
    <m/>
    <m/>
    <s v="N"/>
    <s v="N"/>
    <m/>
    <m/>
    <m/>
    <m/>
    <m/>
    <m/>
    <m/>
    <m/>
    <m/>
    <m/>
    <m/>
    <m/>
    <m/>
    <m/>
    <m/>
    <m/>
    <m/>
    <s v="N"/>
    <m/>
    <m/>
    <s v="https://www.hzsteel.com/"/>
    <s v="no useful information "/>
    <m/>
    <s v="N"/>
    <m/>
    <m/>
    <m/>
    <m/>
    <m/>
    <s v="Not Specified"/>
    <m/>
    <m/>
    <s v="N"/>
    <m/>
    <m/>
    <m/>
    <m/>
    <m/>
    <m/>
    <m/>
    <n v="0"/>
  </r>
  <r>
    <n v="406"/>
    <n v="394"/>
    <s v="Guangzhou Industrial Investment Holdings"/>
    <s v="Industrial Machinery"/>
    <x v="14"/>
    <x v="1"/>
    <x v="1"/>
    <n v="38344.6"/>
    <n v="85.1"/>
    <n v="-0.436"/>
    <n v="48023.199999999997"/>
    <n v="83115"/>
    <n v="3"/>
    <x v="1"/>
    <m/>
    <m/>
    <s v="N"/>
    <s v="N"/>
    <m/>
    <m/>
    <m/>
    <m/>
    <m/>
    <m/>
    <m/>
    <m/>
    <m/>
    <m/>
    <m/>
    <m/>
    <m/>
    <m/>
    <m/>
    <m/>
    <m/>
    <s v="N"/>
    <m/>
    <m/>
    <s v="https://www.giihg.group/"/>
    <s v="no information"/>
    <m/>
    <s v="N"/>
    <m/>
    <m/>
    <m/>
    <m/>
    <m/>
    <s v="Not Specified"/>
    <m/>
    <m/>
    <s v="N"/>
    <m/>
    <m/>
    <m/>
    <m/>
    <m/>
    <m/>
    <s v="About Us - GIIHG"/>
    <n v="0"/>
  </r>
  <r>
    <n v="407"/>
    <n v="411"/>
    <s v="Shanghai Pharmaceuticals Holding"/>
    <s v="Wholesalers: Health Care"/>
    <x v="4"/>
    <x v="1"/>
    <x v="1"/>
    <n v="38255"/>
    <n v="632.70000000000005"/>
    <n v="0.189"/>
    <n v="30305.599999999999"/>
    <n v="49402"/>
    <n v="6"/>
    <x v="1"/>
    <m/>
    <m/>
    <s v="N"/>
    <s v="N"/>
    <m/>
    <m/>
    <m/>
    <m/>
    <m/>
    <m/>
    <m/>
    <m/>
    <m/>
    <m/>
    <s v="No target"/>
    <s v="No Target"/>
    <s v="Yes"/>
    <s v="Yes"/>
    <s v="Not Specified"/>
    <s v="1,2"/>
    <s v="G"/>
    <s v="N"/>
    <s v="committed to national peak and neutrality targets"/>
    <n v="2060"/>
    <s v="https://www.siic.com/news/press/82.html"/>
    <m/>
    <m/>
    <s v="N"/>
    <m/>
    <m/>
    <m/>
    <m/>
    <m/>
    <s v="Not Specified"/>
    <s v="Not Specified"/>
    <s v="No"/>
    <s v="N"/>
    <m/>
    <m/>
    <m/>
    <m/>
    <m/>
    <m/>
    <m/>
    <n v="0"/>
  </r>
  <r>
    <n v="408"/>
    <n v="406"/>
    <s v="Suzuki Motor"/>
    <s v="Motor Vehicles &amp; Parts"/>
    <x v="7"/>
    <x v="4"/>
    <x v="1"/>
    <n v="38211.800000000003"/>
    <n v="2729.2"/>
    <n v="0.24399999999999999"/>
    <n v="39987"/>
    <n v="74077"/>
    <n v="31"/>
    <x v="1"/>
    <m/>
    <m/>
    <s v="N"/>
    <s v="N"/>
    <m/>
    <m/>
    <m/>
    <m/>
    <m/>
    <m/>
    <m/>
    <m/>
    <m/>
    <m/>
    <s v="Carbon neutral(ity)"/>
    <s v="Carbon Neutral"/>
    <s v="Yes"/>
    <s v="Yes"/>
    <s v="Yes"/>
    <s v="1,2,3"/>
    <s v="C,V"/>
    <s v="Y"/>
    <s v="Acheive neutrality carbon in Japan and Europe by 2050 and India by 2070."/>
    <n v="2070"/>
    <m/>
    <m/>
    <m/>
    <s v="N"/>
    <m/>
    <m/>
    <m/>
    <m/>
    <m/>
    <s v="Yes"/>
    <s v="Not Specified"/>
    <s v="No"/>
    <s v="N"/>
    <m/>
    <m/>
    <m/>
    <m/>
    <m/>
    <m/>
    <m/>
    <n v="0"/>
  </r>
  <r>
    <n v="409"/>
    <n v="363"/>
    <s v="Vale"/>
    <s v="Mining, Crude-Oil Production"/>
    <x v="2"/>
    <x v="18"/>
    <x v="4"/>
    <n v="38056"/>
    <n v="6166"/>
    <n v="-0.22800000000000001"/>
    <n v="80152"/>
    <n v="64610"/>
    <n v="19"/>
    <x v="1"/>
    <m/>
    <m/>
    <s v="Y"/>
    <s v="N"/>
    <s v="Commitment removed"/>
    <m/>
    <m/>
    <m/>
    <m/>
    <m/>
    <m/>
    <m/>
    <m/>
    <m/>
    <s v="Net zero"/>
    <s v="Net Zero"/>
    <s v="Yes"/>
    <s v="Yes"/>
    <s v="No"/>
    <s v="1,2"/>
    <m/>
    <s v="N"/>
    <m/>
    <m/>
    <m/>
    <m/>
    <s v="C"/>
    <s v="Y"/>
    <s v="1,2"/>
    <s v="Achieve net zero scopes 1 and 2 emissions by 2050 (https://vale.com/documents/d/guest/vale_cc_2021-en)  _x000a_"/>
    <n v="2050"/>
    <m/>
    <m/>
    <s v="Yes"/>
    <s v="Yes (nature-based removals e.g. Forestation, soil carbon enhancement)"/>
    <s v="No"/>
    <s v="N"/>
    <m/>
    <m/>
    <m/>
    <m/>
    <m/>
    <m/>
    <m/>
    <n v="0"/>
  </r>
  <r>
    <n v="410"/>
    <n v="377"/>
    <s v="ThyssenKrupp"/>
    <s v="Metals"/>
    <x v="2"/>
    <x v="3"/>
    <x v="3"/>
    <n v="37985.199999999997"/>
    <n v="-1632.5"/>
    <n v="0"/>
    <n v="32690.3"/>
    <n v="98120"/>
    <n v="31"/>
    <x v="1"/>
    <m/>
    <m/>
    <s v="Y"/>
    <s v="Y"/>
    <s v="Targets set"/>
    <s v="1.5Â°C"/>
    <n v="2030"/>
    <s v="Targets set"/>
    <s v="1.5Â°C"/>
    <n v="2050"/>
    <s v="Y"/>
    <s v="Targets set"/>
    <n v="2050"/>
    <m/>
    <s v="Climate neutral"/>
    <s v="Carbon Neutral"/>
    <s v="Yes"/>
    <s v="Yes"/>
    <s v="Partial"/>
    <s v="1,2"/>
    <s v="C"/>
    <s v="Y"/>
    <s v="&quot;Our longterm target is to be climate-neutral by 2050 and strive to achieve this far earlier in some businesses and countries.&quot;_x000a_(source: Annual Report 2022/23, p 97 https://web.archive.org/web/20240501095251/https://d2zo35mdb530wx.cloudfront.net/_binary/UCPthyssenkruppAG/370e5e3b-9068-4437-8820-5b3530b02868/Annual-Report-2022_2023_thyssenkrupp.pdf)"/>
    <n v="2045"/>
    <m/>
    <m/>
    <m/>
    <s v="N"/>
    <m/>
    <m/>
    <m/>
    <m/>
    <m/>
    <s v="Not Specified"/>
    <s v="Yes (CCS-based removals e.g. BECCS, DACCS)"/>
    <s v="No"/>
    <s v="N"/>
    <m/>
    <m/>
    <m/>
    <m/>
    <m/>
    <m/>
    <m/>
    <n v="0"/>
  </r>
  <r>
    <n v="411"/>
    <n v="445"/>
    <s v="Salesforce"/>
    <s v="Computer Software"/>
    <x v="5"/>
    <x v="0"/>
    <x v="0"/>
    <n v="37895"/>
    <n v="6197"/>
    <n v="0.498"/>
    <n v="102928"/>
    <n v="76453"/>
    <n v="3"/>
    <x v="1"/>
    <m/>
    <m/>
    <s v="Y"/>
    <s v="Y"/>
    <s v="Targets set"/>
    <s v="1.5°C "/>
    <n v="2031"/>
    <s v="Targets set"/>
    <s v="1.5°C "/>
    <n v="2041"/>
    <s v="Y"/>
    <s v="Targets set"/>
    <n v="2041"/>
    <m/>
    <s v="Net zero"/>
    <s v="Net Zero"/>
    <s v="Yes"/>
    <s v="Yes"/>
    <s v="Yes"/>
    <s v="1,2,3"/>
    <m/>
    <s v="N"/>
    <m/>
    <m/>
    <m/>
    <m/>
    <s v="C,V"/>
    <s v="Y"/>
    <s v="1,2,3"/>
    <s v="&quot;Salesforce global climate policy principal: Reduce emission sources and scale nature-based solutions to reach net-zero emissions by 2050&quot; (FY25 Stakeholder Impact Report Summary, p. 23)._x000a_Source: https://web.archive.org/web/20251019160559/https://www.salesforce.com/en-us/wp-content/uploads/sites/4/documents/white-papers/salesforce-fy25-stakeholder-impact-report.pdf"/>
    <n v="2050"/>
    <m/>
    <m/>
    <s v="Yes"/>
    <s v="Not Specified"/>
    <s v="Yes"/>
    <s v="N"/>
    <m/>
    <m/>
    <m/>
    <m/>
    <m/>
    <m/>
    <m/>
    <n v="0"/>
  </r>
  <r>
    <n v="412"/>
    <n v="440"/>
    <s v="Philip Morris International"/>
    <s v="Tobacco"/>
    <x v="10"/>
    <x v="0"/>
    <x v="0"/>
    <n v="37878"/>
    <n v="7057"/>
    <n v="-9.7000000000000003E-2"/>
    <n v="61784"/>
    <n v="83100"/>
    <n v="17"/>
    <x v="1"/>
    <m/>
    <m/>
    <s v="Y"/>
    <s v="Y"/>
    <s v="Targets set"/>
    <s v="1.5°C "/>
    <n v="2030"/>
    <s v="Targets set"/>
    <s v="1.5°C "/>
    <n v="2040"/>
    <s v="Y"/>
    <s v="Targets set"/>
    <n v="2040"/>
    <m/>
    <s v="Net zero"/>
    <s v="Net Zero"/>
    <s v="Yes"/>
    <s v="Yes"/>
    <s v="Yes"/>
    <s v="1,2,3"/>
    <m/>
    <s v="N"/>
    <m/>
    <m/>
    <m/>
    <m/>
    <s v="C,V"/>
    <s v="Y"/>
    <s v="1,2,3"/>
    <s v="By 2040: &quot;Net zero GHG emissions in our value chain (scope 1+2+3) (SBT)&quot; (Page 89) "/>
    <n v="2040"/>
    <m/>
    <m/>
    <s v="Yes"/>
    <s v="Yes (nature-based removals e.g. Forestation, soil carbon enhancement)"/>
    <s v="No"/>
    <s v="N"/>
    <m/>
    <m/>
    <m/>
    <m/>
    <m/>
    <m/>
    <m/>
    <n v="0"/>
  </r>
  <r>
    <n v="413"/>
    <n v="430"/>
    <s v="US Foods Holding"/>
    <s v="Wholesalers: Food and Grocery"/>
    <x v="11"/>
    <x v="0"/>
    <x v="0"/>
    <n v="37877"/>
    <n v="494"/>
    <n v="-2.4E-2"/>
    <n v="13436"/>
    <n v="30000"/>
    <n v="8"/>
    <x v="1"/>
    <m/>
    <m/>
    <s v="Y"/>
    <s v="Y"/>
    <s v="Targets set"/>
    <s v="Well-below 2¬∞C"/>
    <n v="2032"/>
    <m/>
    <m/>
    <m/>
    <m/>
    <m/>
    <m/>
    <m/>
    <s v="Emissions reduction target"/>
    <s v="Other Emission Reduction"/>
    <s v="Yes"/>
    <s v="Yes"/>
    <s v="No"/>
    <s v="1,2"/>
    <m/>
    <s v="N"/>
    <m/>
    <m/>
    <m/>
    <m/>
    <m/>
    <s v="N"/>
    <m/>
    <m/>
    <m/>
    <m/>
    <m/>
    <s v="Not Specified"/>
    <s v="Not Specified"/>
    <s v="No"/>
    <s v="Y"/>
    <s v="Our Science-based Targets:_x000a_To address climate change and our Company GHG emissions footprint, we have set the following targets, both approved by the Science Based Targets initiative (SBTi):_x000a_‚Ä¢ We commit to reduce absolute Scopes 1 and 2 GHG emissions by 32.5% by 2032 from a 2019 base year_x000a_‚Ä¢ We also commit that 67% of suppliers (by emissions) covering purchased goods and services, have science-based targets by 2027_x000a__x000a_Pg 40 of 2024 report"/>
    <n v="2032"/>
    <m/>
    <m/>
    <m/>
    <m/>
    <m/>
    <n v="0"/>
  </r>
  <r>
    <n v="414"/>
    <n v="370"/>
    <s v="Shenzhen Investment Holdings"/>
    <s v="Diversified Financials"/>
    <x v="6"/>
    <x v="1"/>
    <x v="1"/>
    <n v="37717.199999999997"/>
    <n v="818.1"/>
    <n v="-0.42099999999999999"/>
    <n v="167092"/>
    <n v="100057"/>
    <n v="6"/>
    <x v="1"/>
    <m/>
    <m/>
    <s v="N"/>
    <s v="N"/>
    <m/>
    <m/>
    <m/>
    <m/>
    <m/>
    <m/>
    <m/>
    <m/>
    <m/>
    <m/>
    <m/>
    <m/>
    <m/>
    <m/>
    <m/>
    <m/>
    <m/>
    <s v="N"/>
    <m/>
    <m/>
    <s v="https://www.shenzheninvestment.com/upload/file/2023-05-11/27561847-47cd-4a85-b666-24cd5a765f72.pdf"/>
    <s v="no useful information "/>
    <m/>
    <s v="N"/>
    <m/>
    <m/>
    <m/>
    <m/>
    <m/>
    <s v="Not Specified"/>
    <m/>
    <m/>
    <s v="N"/>
    <m/>
    <m/>
    <m/>
    <m/>
    <m/>
    <m/>
    <s v="d0f1c87a-e935-42ef-9a76-12673e00d2f7.pdf"/>
    <n v="0"/>
  </r>
  <r>
    <n v="415"/>
    <e v="#N/A"/>
    <s v="Westpac Banking"/>
    <s v="Banks: Commercial and Savings"/>
    <x v="6"/>
    <x v="28"/>
    <x v="5"/>
    <n v="37701.4"/>
    <n v="4608.7"/>
    <n v="-3.7999999999999999E-2"/>
    <n v="746842.3"/>
    <n v="35240"/>
    <n v="17"/>
    <x v="1"/>
    <m/>
    <m/>
    <s v="N"/>
    <s v="N"/>
    <m/>
    <m/>
    <m/>
    <m/>
    <m/>
    <m/>
    <m/>
    <m/>
    <m/>
    <m/>
    <s v="Net zero"/>
    <s v="Net Zero"/>
    <s v="Yes"/>
    <s v="Yes"/>
    <s v="Partial"/>
    <s v="1,2"/>
    <m/>
    <s v="N"/>
    <m/>
    <m/>
    <m/>
    <m/>
    <s v="C"/>
    <s v="Y"/>
    <s v="1,2"/>
    <s v="In July 2022, we joined the Net-Zero Banking Alliance (NZBA) and continued our work on reducing our operational and financed emissions and aligning our lending portfolios with net-zero financed emissions by 2050, consistent with a pathway to limit global warming to 1.5¬∞C above pre-industrial levels by 2100."/>
    <n v="2050"/>
    <m/>
    <m/>
    <s v="Yes"/>
    <s v="Yes (nature-based and CCS-based removals)"/>
    <s v="No"/>
    <s v="N"/>
    <m/>
    <m/>
    <m/>
    <m/>
    <m/>
    <m/>
    <m/>
    <n v="0"/>
  </r>
  <r>
    <n v="416"/>
    <n v="383"/>
    <s v="Jiangsu Shagang Group"/>
    <s v="Metals"/>
    <x v="2"/>
    <x v="1"/>
    <x v="1"/>
    <n v="37615.5"/>
    <n v="196.9"/>
    <n v="-0.13600000000000001"/>
    <n v="50811.5"/>
    <n v="45661"/>
    <n v="17"/>
    <x v="1"/>
    <m/>
    <m/>
    <s v="N"/>
    <s v="N"/>
    <m/>
    <m/>
    <m/>
    <m/>
    <m/>
    <m/>
    <m/>
    <m/>
    <m/>
    <m/>
    <s v="No target"/>
    <s v="No Target"/>
    <s v="Yes"/>
    <s v="Yes"/>
    <m/>
    <s v="1,2"/>
    <s v="G"/>
    <s v="N"/>
    <s v="committed to national peak and neutrality targets"/>
    <n v="2060"/>
    <s v="https://www.cnfin.com/cmjj-lb/detail/20230110/3782912_1.html"/>
    <m/>
    <m/>
    <s v="N"/>
    <m/>
    <m/>
    <m/>
    <m/>
    <m/>
    <s v="Not Specified"/>
    <m/>
    <m/>
    <s v="N"/>
    <m/>
    <m/>
    <m/>
    <m/>
    <m/>
    <m/>
    <m/>
    <n v="0"/>
  </r>
  <r>
    <n v="417"/>
    <n v="446"/>
    <s v="AIA Group"/>
    <s v="Insurance: Life, Health (stock)"/>
    <x v="6"/>
    <x v="1"/>
    <x v="1"/>
    <n v="37612"/>
    <n v="6836"/>
    <n v="0.81599999999999995"/>
    <n v="305454"/>
    <n v="27421"/>
    <n v="10"/>
    <x v="1"/>
    <m/>
    <m/>
    <s v="Y"/>
    <s v="Y"/>
    <s v="Targets set"/>
    <s v="1.5°C "/>
    <n v="2025"/>
    <m/>
    <m/>
    <m/>
    <m/>
    <m/>
    <m/>
    <m/>
    <s v="Net zero"/>
    <s v="Net Zero"/>
    <s v="Yes"/>
    <s v="Yes"/>
    <s v="No"/>
    <s v="1,2"/>
    <m/>
    <s v="N"/>
    <m/>
    <m/>
    <m/>
    <m/>
    <s v="C"/>
    <s v="Y"/>
    <s v="1,2"/>
    <s v="In 2021, we became one of the largest life and health insurers in the world to commit to achieving net-zero greenhouse gas (GHG) emissions by 2050' (p7)"/>
    <n v="2050"/>
    <m/>
    <m/>
    <s v="Not Specified"/>
    <s v="Not Specified"/>
    <s v="No"/>
    <s v="N"/>
    <m/>
    <m/>
    <m/>
    <m/>
    <m/>
    <m/>
    <m/>
    <n v="0"/>
  </r>
  <r>
    <n v="418"/>
    <n v="414"/>
    <s v="Guangdong Guangxin Holdings"/>
    <s v="Diversified Financials"/>
    <x v="6"/>
    <x v="1"/>
    <x v="1"/>
    <n v="37542.800000000003"/>
    <n v="144.69999999999999"/>
    <n v="0.68300000000000005"/>
    <n v="18758.099999999999"/>
    <n v="44102"/>
    <n v="3"/>
    <x v="1"/>
    <m/>
    <m/>
    <s v="N"/>
    <s v="N"/>
    <m/>
    <m/>
    <m/>
    <m/>
    <m/>
    <m/>
    <m/>
    <m/>
    <m/>
    <m/>
    <m/>
    <m/>
    <m/>
    <m/>
    <m/>
    <m/>
    <m/>
    <s v="N"/>
    <m/>
    <m/>
    <s v="https://www.gdghg.com/"/>
    <s v="no useful information "/>
    <m/>
    <s v="N"/>
    <m/>
    <m/>
    <m/>
    <m/>
    <m/>
    <s v="Not Specified"/>
    <m/>
    <m/>
    <s v="N"/>
    <m/>
    <m/>
    <m/>
    <m/>
    <m/>
    <m/>
    <m/>
    <n v="0"/>
  </r>
  <r>
    <n v="419"/>
    <e v="#N/A"/>
    <s v="QNB Group"/>
    <s v="Banks: Commercial and Savings"/>
    <x v="6"/>
    <x v="32"/>
    <x v="2"/>
    <n v="37472.699999999997"/>
    <n v="4584.8"/>
    <n v="7.9000000000000001E-2"/>
    <n v="356091.2"/>
    <n v="31000"/>
    <n v="1"/>
    <x v="1"/>
    <m/>
    <m/>
    <s v="N"/>
    <s v="N"/>
    <m/>
    <m/>
    <m/>
    <m/>
    <m/>
    <m/>
    <m/>
    <m/>
    <m/>
    <m/>
    <s v="Emissions reduction target"/>
    <s v="Other Emission Reduction"/>
    <s v="Yes"/>
    <s v="Yes"/>
    <s v="Partial"/>
    <s v="1,2"/>
    <m/>
    <s v="N"/>
    <m/>
    <m/>
    <m/>
    <m/>
    <m/>
    <s v="N"/>
    <m/>
    <m/>
    <m/>
    <m/>
    <m/>
    <s v="Not Specified"/>
    <s v="Not Specified"/>
    <s v="No"/>
    <s v="Y"/>
    <s v="QNB remains committed to protecting the environment through action, and had previously set a target of 20% reduction in GHG (scope 1 and 2) emissions by the end of 2022, based on a 2017 baseline. Our actions and initiatives to date have been to drive towards this target."/>
    <n v="2022"/>
    <m/>
    <m/>
    <m/>
    <m/>
    <m/>
    <n v="0"/>
  </r>
  <r>
    <n v="420"/>
    <e v="#N/A"/>
    <s v="NatWest Group"/>
    <s v="Banks: Commercial and Savings"/>
    <x v="6"/>
    <x v="5"/>
    <x v="3"/>
    <n v="37460.699999999997"/>
    <n v="6134.7"/>
    <n v="6.5000000000000002E-2"/>
    <n v="886754.8"/>
    <n v="61400"/>
    <n v="19"/>
    <x v="0"/>
    <n v="2018"/>
    <n v="2025"/>
    <s v="Y"/>
    <s v="Y"/>
    <s v="Targets set"/>
    <s v="1.5°C "/>
    <n v="2025"/>
    <m/>
    <m/>
    <m/>
    <s v="N"/>
    <s v="Committed"/>
    <m/>
    <m/>
    <s v="Net zero"/>
    <s v="Net Zero"/>
    <s v="Yes"/>
    <s v="Yes"/>
    <s v="Partial"/>
    <s v="1,2"/>
    <m/>
    <s v="N"/>
    <m/>
    <m/>
    <m/>
    <m/>
    <s v="C"/>
    <s v="Y"/>
    <s v="1,2"/>
    <s v="&quot;We have an ambition to be net zero by 2050 across our financed emissions, assets under management (AUM) and our operational value chain.&quot; (Pg. 6)_x000a_"/>
    <n v="2050"/>
    <m/>
    <m/>
    <s v="Yes"/>
    <s v="No"/>
    <s v="No"/>
    <s v="N"/>
    <m/>
    <m/>
    <m/>
    <m/>
    <m/>
    <m/>
    <m/>
    <n v="0"/>
  </r>
  <r>
    <n v="421"/>
    <n v="409"/>
    <s v="La Poste"/>
    <s v="Delivery"/>
    <x v="12"/>
    <x v="10"/>
    <x v="3"/>
    <n v="37384"/>
    <n v="1524.8"/>
    <n v="1.744"/>
    <n v="794638.6"/>
    <n v="226831"/>
    <n v="30"/>
    <x v="0"/>
    <n v="2015"/>
    <n v="2020"/>
    <s v="Y"/>
    <s v="Y"/>
    <s v="Targets set"/>
    <s v="1.5°C "/>
    <n v="2030"/>
    <s v="Targets set"/>
    <s v="1.5°C "/>
    <n v="2040"/>
    <s v="Y"/>
    <s v="Targets set"/>
    <n v="2040"/>
    <m/>
    <m/>
    <m/>
    <m/>
    <m/>
    <m/>
    <m/>
    <m/>
    <s v="N"/>
    <m/>
    <m/>
    <s v="https://www.lapostegroupe.com/en/news/la-poste-groupe-publishes-its-2024-impact-report"/>
    <m/>
    <m/>
    <s v="N"/>
    <m/>
    <m/>
    <m/>
    <m/>
    <m/>
    <s v="Not Specified"/>
    <m/>
    <m/>
    <s v="N"/>
    <m/>
    <m/>
    <m/>
    <m/>
    <m/>
    <m/>
    <m/>
    <n v="1"/>
  </r>
  <r>
    <n v="422"/>
    <n v="478"/>
    <s v="Siemens Energy"/>
    <s v="Energy"/>
    <x v="1"/>
    <x v="3"/>
    <x v="3"/>
    <n v="37360.800000000003"/>
    <n v="1283.5"/>
    <n v="0"/>
    <n v="56696.800000000003"/>
    <n v="98000"/>
    <n v="5"/>
    <x v="1"/>
    <m/>
    <m/>
    <s v="Y"/>
    <s v="Y"/>
    <s v="Targets set"/>
    <s v="1.5°C "/>
    <n v="2030"/>
    <m/>
    <m/>
    <m/>
    <m/>
    <m/>
    <m/>
    <m/>
    <m/>
    <m/>
    <s v="Yes"/>
    <s v="Yes"/>
    <m/>
    <s v="1,2"/>
    <s v="C,V"/>
    <s v="Y"/>
    <s v="Climate neutral"/>
    <n v="2030"/>
    <s v="https://www.siemens-energy.com/global/en/home/press-releases/science-based-targets-initiative-sbti-confirms-siemens-energys-co2-reduction-targets.html"/>
    <m/>
    <m/>
    <s v="N"/>
    <m/>
    <m/>
    <m/>
    <m/>
    <m/>
    <s v="Not Specified"/>
    <m/>
    <m/>
    <s v="N"/>
    <m/>
    <m/>
    <m/>
    <m/>
    <m/>
    <m/>
    <m/>
    <n v="0"/>
  </r>
  <r>
    <n v="423"/>
    <n v="488"/>
    <s v="Luxshare Precision Industry"/>
    <s v="Electronics, Electrical Equip."/>
    <x v="5"/>
    <x v="1"/>
    <x v="1"/>
    <n v="37357.699999999997"/>
    <n v="1857.6"/>
    <n v="0.20100000000000001"/>
    <n v="30664.3"/>
    <n v="278103"/>
    <n v="3"/>
    <x v="1"/>
    <m/>
    <m/>
    <s v="Y"/>
    <s v="Y"/>
    <s v="Targets set"/>
    <s v="1.5°C "/>
    <n v="2032"/>
    <m/>
    <m/>
    <m/>
    <s v="N"/>
    <s v="Commitment removed"/>
    <m/>
    <m/>
    <s v="Carbon neutral(ity)"/>
    <s v="Carbon Neutral"/>
    <s v="Yes"/>
    <s v="Yes"/>
    <s v="Yes"/>
    <s v="1,2,3"/>
    <s v="C,V"/>
    <s v="Y"/>
    <s v="&quot;On January 5, 2022, we announced carbon reduction goals in line with Science Based Targets initiative 1.5‚ÑÉ(SBTi1.5‚ÑÉ) with an ambition to reach carbon neutrality by 2050. In January 2024, Luxshare Precision's emissions reduction targets were officially validated and approved by the SBTi.&quot; (Company Initiatives, Corporate Website)"/>
    <n v="2050"/>
    <m/>
    <m/>
    <m/>
    <s v="N"/>
    <m/>
    <m/>
    <m/>
    <m/>
    <m/>
    <s v="Not Specified"/>
    <s v="Not Specified"/>
    <s v="No"/>
    <s v="N"/>
    <m/>
    <m/>
    <m/>
    <m/>
    <m/>
    <m/>
    <m/>
    <n v="0"/>
  </r>
  <r>
    <n v="424"/>
    <n v="316"/>
    <s v="Energie Baden-Wurttemberg"/>
    <s v="Utilities"/>
    <x v="1"/>
    <x v="3"/>
    <x v="3"/>
    <n v="37335.800000000003"/>
    <n v="1345"/>
    <n v="-0.191"/>
    <n v="66553.8"/>
    <n v="28597"/>
    <n v="15"/>
    <x v="1"/>
    <m/>
    <m/>
    <s v="Y"/>
    <s v="Y"/>
    <s v="Targets set"/>
    <s v="1.5°C "/>
    <n v="2035"/>
    <m/>
    <m/>
    <m/>
    <m/>
    <m/>
    <m/>
    <m/>
    <s v="Climate neutral"/>
    <s v="Carbon Neutral"/>
    <s v="Yes"/>
    <s v="Yes"/>
    <s v="Yes"/>
    <s v="1,2,3"/>
    <s v="C,V"/>
    <s v="Y"/>
    <s v="We have set ourselves the goal of climate neutrality by 2035 at the latest. By this we mean net neutrality in relation to our Scope 1 and 2 emissions. We base this on a residual budget of 150 megatons, which follows from the definition of the German Advisory Council on the Environment for achieving climate neutrality in accordance with the requirements of the Paris Climate Agreement._x000d__x000a__x000d__x000a_&quot;EnBWâ€™s 2035 climate neutrality target in relation to Scope 1 and 2 is in line with the requirements and targets in the Paris Climate Agreement. In order to achieve net zero emissions by 2035 and the interim target of a 50 % emission reduction by 2030 (relative to the 2018 baseline), we have adopted a package of various climate action measures.&quot; - Source: https://archive.vn/bHfej"/>
    <n v="2035"/>
    <m/>
    <m/>
    <m/>
    <s v="N"/>
    <m/>
    <m/>
    <m/>
    <m/>
    <m/>
    <s v="Yes"/>
    <s v="Not Specified"/>
    <s v="No"/>
    <s v="N"/>
    <m/>
    <m/>
    <m/>
    <m/>
    <m/>
    <m/>
    <m/>
    <n v="0"/>
  </r>
  <r>
    <n v="425"/>
    <n v="401"/>
    <s v="Suncor Energy"/>
    <s v="Petroleum Refining"/>
    <x v="3"/>
    <x v="16"/>
    <x v="0"/>
    <n v="37329.300000000003"/>
    <n v="4391.8999999999996"/>
    <n v="-0.28599999999999998"/>
    <n v="62449.8"/>
    <n v="15010"/>
    <n v="15"/>
    <x v="1"/>
    <m/>
    <m/>
    <s v="N"/>
    <s v="N"/>
    <m/>
    <m/>
    <m/>
    <m/>
    <m/>
    <m/>
    <m/>
    <m/>
    <m/>
    <m/>
    <s v="Net zero"/>
    <s v="Net Zero"/>
    <s v="Yes"/>
    <s v="Yes"/>
    <s v="No"/>
    <s v="1,2"/>
    <m/>
    <s v="N"/>
    <m/>
    <m/>
    <m/>
    <m/>
    <s v="C"/>
    <s v="Y"/>
    <s v="1,2"/>
    <s v="To become a net-zero GHG emissions company by 2050, we are focused on operational efficiency improvements and accelerating the adoption of new technology.' "/>
    <n v="2050"/>
    <m/>
    <m/>
    <s v="Yes"/>
    <s v="Yes (CCS-based removals e.g. BECCS, DACCS)"/>
    <s v="No"/>
    <s v="N"/>
    <m/>
    <m/>
    <m/>
    <m/>
    <m/>
    <m/>
    <m/>
    <n v="0"/>
  </r>
  <r>
    <n v="426"/>
    <n v="378"/>
    <s v="New Hope Holding Group"/>
    <s v="Food Production"/>
    <x v="11"/>
    <x v="1"/>
    <x v="1"/>
    <n v="37283.9"/>
    <n v="86.9"/>
    <n v="0"/>
    <n v="34814.300000000003"/>
    <n v="81693"/>
    <n v="5"/>
    <x v="1"/>
    <m/>
    <m/>
    <s v="N"/>
    <s v="N"/>
    <m/>
    <m/>
    <m/>
    <m/>
    <m/>
    <m/>
    <m/>
    <m/>
    <m/>
    <m/>
    <m/>
    <m/>
    <s v="Yes"/>
    <s v="Yes"/>
    <m/>
    <s v="1,2"/>
    <s v="C"/>
    <s v="Y"/>
    <s v="committed to national peak and neutrality with their own timeline"/>
    <n v="2050"/>
    <s v="https://newhopegroup.com.au/wp-content/uploads/2025/09/New-Hope-Group-Sustainability-Report-2025.pdf"/>
    <m/>
    <m/>
    <s v="N"/>
    <m/>
    <m/>
    <m/>
    <m/>
    <m/>
    <s v="Not Specified"/>
    <m/>
    <m/>
    <s v="N"/>
    <m/>
    <m/>
    <m/>
    <m/>
    <m/>
    <m/>
    <m/>
    <n v="0"/>
  </r>
  <r>
    <n v="427"/>
    <n v="435"/>
    <s v="China Electronics"/>
    <s v="Electronics, Electrical Equip."/>
    <x v="5"/>
    <x v="1"/>
    <x v="1"/>
    <n v="37030"/>
    <n v="1989.8"/>
    <n v="73.325999999999993"/>
    <n v="65274.9"/>
    <n v="179733"/>
    <n v="15"/>
    <x v="1"/>
    <m/>
    <m/>
    <s v="N"/>
    <s v="N"/>
    <m/>
    <m/>
    <m/>
    <m/>
    <m/>
    <m/>
    <m/>
    <m/>
    <m/>
    <m/>
    <m/>
    <m/>
    <m/>
    <m/>
    <m/>
    <m/>
    <m/>
    <s v="N"/>
    <m/>
    <m/>
    <m/>
    <s v="no information"/>
    <m/>
    <s v="N"/>
    <m/>
    <m/>
    <m/>
    <m/>
    <m/>
    <s v="Not Specified"/>
    <m/>
    <m/>
    <s v="N"/>
    <m/>
    <m/>
    <m/>
    <m/>
    <m/>
    <m/>
    <m/>
    <n v="0"/>
  </r>
  <r>
    <n v="428"/>
    <n v="355"/>
    <s v="LG Chem"/>
    <s v="Chemicals"/>
    <x v="13"/>
    <x v="8"/>
    <x v="1"/>
    <n v="37021"/>
    <n v="-506.6"/>
    <n v="-1.4950000000000001"/>
    <n v="63549.7"/>
    <n v="18750"/>
    <n v="6"/>
    <x v="1"/>
    <m/>
    <m/>
    <s v="Y"/>
    <s v="N"/>
    <s v="Commitment removed"/>
    <m/>
    <m/>
    <m/>
    <m/>
    <m/>
    <s v="N"/>
    <s v="Commitment removed"/>
    <m/>
    <m/>
    <s v="Net zero"/>
    <s v="Net Zero"/>
    <s v="Yes"/>
    <s v="Yes"/>
    <s v="No"/>
    <s v="1,2"/>
    <m/>
    <s v="N"/>
    <m/>
    <m/>
    <m/>
    <m/>
    <s v="C"/>
    <s v="Y"/>
    <s v="1,2"/>
    <s v="LG Chemical targets Net Zero in Scope 1 and 2 emissions by 2050. *There is no mention regarding Scope 3 emissions*"/>
    <n v="2050"/>
    <m/>
    <m/>
    <s v="Yes"/>
    <s v="Yes (unspecified)"/>
    <s v="No"/>
    <s v="N"/>
    <m/>
    <m/>
    <m/>
    <m/>
    <m/>
    <m/>
    <m/>
    <n v="0"/>
  </r>
  <r>
    <n v="429"/>
    <n v="450"/>
    <s v="SAP"/>
    <s v="Computer Software"/>
    <x v="5"/>
    <x v="3"/>
    <x v="3"/>
    <n v="36959"/>
    <n v="3378.4"/>
    <n v="-0.49099999999999999"/>
    <n v="76746.7"/>
    <n v="109121"/>
    <n v="10"/>
    <x v="0"/>
    <n v="2015"/>
    <n v="2014"/>
    <s v="Y"/>
    <s v="Y"/>
    <s v="Targets set"/>
    <s v="1.5Â°C"/>
    <n v="2030"/>
    <s v="Targets set"/>
    <s v="1.5Â°C"/>
    <n v="2030"/>
    <s v="Y"/>
    <s v="Targets set"/>
    <n v="2030"/>
    <m/>
    <s v="Net zero"/>
    <s v="Net Zero"/>
    <s v="Yes"/>
    <s v="Yes"/>
    <s v="Yes"/>
    <s v="1,2,3"/>
    <m/>
    <s v="N"/>
    <m/>
    <m/>
    <m/>
    <m/>
    <s v="C,V"/>
    <s v="Y"/>
    <s v="1,2,3"/>
    <s v="SAP committed to achieve net-zero along the value chain in line with a 1.5¬∞C future in 2030."/>
    <n v="2030"/>
    <m/>
    <m/>
    <s v="Yes"/>
    <s v="Not Specified"/>
    <s v="No"/>
    <s v="N"/>
    <m/>
    <m/>
    <m/>
    <m/>
    <m/>
    <m/>
    <m/>
    <n v="1"/>
  </r>
  <r>
    <n v="430"/>
    <n v="432"/>
    <s v="Migros Group"/>
    <s v="Food &amp; Drug Stores"/>
    <x v="0"/>
    <x v="7"/>
    <x v="3"/>
    <n v="36942.699999999997"/>
    <n v="475.9"/>
    <n v="1.3109999999999999"/>
    <n v="90530.9"/>
    <n v="72249"/>
    <n v="31"/>
    <x v="1"/>
    <m/>
    <m/>
    <s v="Y"/>
    <s v="Y"/>
    <s v="Targets set"/>
    <s v="1.5°C "/>
    <n v="2030"/>
    <s v="Targets set"/>
    <s v="1.5°C "/>
    <n v="2050"/>
    <s v="Y"/>
    <s v="Targets set"/>
    <n v="2050"/>
    <m/>
    <s v="Net zero"/>
    <s v="Net Zero"/>
    <s v="Yes"/>
    <s v="Yes"/>
    <s v="Yes"/>
    <s v="1,2,3"/>
    <m/>
    <s v="N"/>
    <m/>
    <m/>
    <m/>
    <m/>
    <s v="C,V"/>
    <s v="Y"/>
    <s v="1,2,3"/>
    <s v="&quot;The Migros Group is pursuing the climate target of net zero by 2050.&quot;_x000a_&quot;We will reduce greenhouse gas emissions in our own operations and along our value chains to net zero by 2050.&quot;"/>
    <n v="2050"/>
    <m/>
    <m/>
    <s v="Yes"/>
    <s v="Yes (CCS-based removals e.g. BECCS, DACCS)"/>
    <s v="No"/>
    <s v="N"/>
    <m/>
    <m/>
    <m/>
    <m/>
    <m/>
    <m/>
    <m/>
    <n v="0"/>
  </r>
  <r>
    <n v="431"/>
    <n v="399"/>
    <s v="Meiji Yasuda Life Insurance"/>
    <s v="Insurance: Life, Health (Mutual)"/>
    <x v="6"/>
    <x v="4"/>
    <x v="1"/>
    <n v="36877.699999999997"/>
    <n v="1007"/>
    <n v="-5.1999999999999998E-2"/>
    <n v="356656.7"/>
    <n v="47787"/>
    <n v="31"/>
    <x v="1"/>
    <m/>
    <m/>
    <s v="N"/>
    <s v="N"/>
    <m/>
    <m/>
    <m/>
    <m/>
    <m/>
    <m/>
    <m/>
    <m/>
    <m/>
    <m/>
    <s v="Net zero"/>
    <s v="Net Zero"/>
    <s v="Yes"/>
    <s v="Yes"/>
    <s v="Yes"/>
    <s v="1,2,3"/>
    <m/>
    <s v="N"/>
    <m/>
    <m/>
    <m/>
    <m/>
    <s v="C,V"/>
    <s v="Y"/>
    <s v="1,2,3"/>
    <s v="Includes Scopes 1, 2 and 3 emissions as a business operator and with Scope 1 and 2 emissions from investees. &quot;Strengthen initiatives to achieve net-zero CO2 emissions status by the end of FY2050 from the standpoint of both a business operator and an institutional investor ‚Ä¢ Further reduce energy consumption while  promoting the phased introduction of renewable_x000a_energy, with the aim of reducing CO2 emissions from our own operations ‚Ä¢ Proactively execute ESG investment and financing while stepping up engagement with investees to encourage them to reduce the volume of CO2 emissions from their operations&quot;"/>
    <n v="2050"/>
    <m/>
    <m/>
    <s v="Not Specified"/>
    <s v="Yes (nature-based removals e.g. Forestation, soil carbon enhancement)"/>
    <s v="No"/>
    <s v="N"/>
    <m/>
    <m/>
    <m/>
    <m/>
    <m/>
    <m/>
    <m/>
    <n v="0"/>
  </r>
  <r>
    <n v="432"/>
    <n v="434"/>
    <s v="D.R. Horton"/>
    <s v="Homebuilders"/>
    <x v="8"/>
    <x v="0"/>
    <x v="0"/>
    <n v="36801.4"/>
    <n v="4756.3999999999996"/>
    <n v="2E-3"/>
    <n v="36104.300000000003"/>
    <n v="14766"/>
    <n v="5"/>
    <x v="1"/>
    <m/>
    <m/>
    <s v="N"/>
    <s v="N"/>
    <m/>
    <m/>
    <m/>
    <m/>
    <m/>
    <m/>
    <m/>
    <m/>
    <m/>
    <m/>
    <s v="No target"/>
    <s v="No Target"/>
    <s v="No"/>
    <s v="No"/>
    <s v="No"/>
    <m/>
    <m/>
    <s v="N"/>
    <m/>
    <m/>
    <s v="https://investor.drhorton.com/~/media/Files/D/D-R-Horton-IR/documents/d-r-horton-inc-fy2024-sustainability-report.pdf"/>
    <s v="no usefull information"/>
    <m/>
    <s v="N"/>
    <m/>
    <m/>
    <m/>
    <m/>
    <m/>
    <s v="Not Specified"/>
    <s v="Not Specified"/>
    <s v="No"/>
    <s v="N"/>
    <m/>
    <m/>
    <m/>
    <m/>
    <m/>
    <m/>
    <m/>
    <n v="0"/>
  </r>
  <r>
    <n v="433"/>
    <n v="358"/>
    <s v="OMV Group"/>
    <s v="Petroleum Refining"/>
    <x v="3"/>
    <x v="33"/>
    <x v="3"/>
    <n v="36748.1"/>
    <n v="1571.3"/>
    <n v="-6.4000000000000001E-2"/>
    <n v="50541.5"/>
    <n v="23557"/>
    <n v="17"/>
    <x v="1"/>
    <m/>
    <m/>
    <s v="N"/>
    <s v="N"/>
    <m/>
    <m/>
    <m/>
    <m/>
    <m/>
    <m/>
    <m/>
    <m/>
    <m/>
    <m/>
    <s v="Net zero"/>
    <s v="Net Zero"/>
    <s v="Yes"/>
    <s v="Yes"/>
    <s v="Yes"/>
    <s v="1,2,3"/>
    <m/>
    <s v="N"/>
    <m/>
    <m/>
    <m/>
    <m/>
    <s v="C,V"/>
    <s v="Y"/>
    <s v="1,2,3"/>
    <s v="New strategy set: Net-zero emissions across entire business by 2050 (p7)"/>
    <n v="2050"/>
    <m/>
    <m/>
    <s v="Yes"/>
    <s v="Yes (CCS-based removals e.g. BECCS, DACCS)"/>
    <s v="No"/>
    <s v="N"/>
    <m/>
    <m/>
    <m/>
    <m/>
    <m/>
    <m/>
    <m/>
    <n v="0"/>
  </r>
  <r>
    <n v="434"/>
    <e v="#N/A"/>
    <s v="Lithia Motors"/>
    <s v="Specialty Retailers"/>
    <x v="0"/>
    <x v="0"/>
    <x v="0"/>
    <n v="36610.6"/>
    <n v="802.1"/>
    <n v="-0.19900000000000001"/>
    <n v="23127.9"/>
    <n v="30164"/>
    <n v="1"/>
    <x v="1"/>
    <m/>
    <m/>
    <s v="N"/>
    <s v="N"/>
    <m/>
    <m/>
    <m/>
    <m/>
    <m/>
    <m/>
    <m/>
    <m/>
    <m/>
    <m/>
    <m/>
    <m/>
    <m/>
    <m/>
    <m/>
    <m/>
    <m/>
    <s v="N"/>
    <m/>
    <m/>
    <s v="https://www.sustainabilityreports.com/lithia-motors/2024/sustainability-report"/>
    <s v="no ufesu"/>
    <m/>
    <s v="N"/>
    <m/>
    <m/>
    <m/>
    <m/>
    <m/>
    <s v="Yes"/>
    <m/>
    <m/>
    <s v="Y"/>
    <s v="50% reduction target for Scope 1 &amp; 2 emissions by 2030 (baseline 2020)."/>
    <m/>
    <s v="https://ditchcarbon.com/organizations/lithia-motors"/>
    <m/>
    <m/>
    <m/>
    <m/>
    <n v="0"/>
  </r>
  <r>
    <n v="435"/>
    <n v="420"/>
    <s v="CFE"/>
    <s v="Utilities"/>
    <x v="1"/>
    <x v="19"/>
    <x v="4"/>
    <n v="36450.9"/>
    <n v="-15081.6"/>
    <n v="-3.7509999999999999"/>
    <n v="127433.8"/>
    <n v="92137"/>
    <n v="15"/>
    <x v="1"/>
    <m/>
    <m/>
    <s v="N"/>
    <s v="N"/>
    <m/>
    <m/>
    <m/>
    <m/>
    <m/>
    <m/>
    <m/>
    <m/>
    <m/>
    <m/>
    <m/>
    <m/>
    <m/>
    <m/>
    <m/>
    <m/>
    <m/>
    <s v="N"/>
    <m/>
    <m/>
    <m/>
    <m/>
    <m/>
    <s v="N"/>
    <m/>
    <m/>
    <m/>
    <m/>
    <m/>
    <s v="Not Specified"/>
    <m/>
    <m/>
    <s v="Y"/>
    <s v="Emissions intensity reduction"/>
    <n v="2028"/>
    <s v="https://www.cfe.gob.mx/finanzas/financial-economic-information/ESG/SPO%20%E2%80%93%20Second%20Party%20Opinion/2024/2024%20CFE%20Sustainable%20Financing%20Framework%20Second-Party%20Opinion.pdf"/>
    <m/>
    <m/>
    <m/>
    <s v="20250721 V1 Reporte CFE"/>
    <n v="0"/>
  </r>
  <r>
    <n v="436"/>
    <n v="422"/>
    <s v="Mondelez International"/>
    <s v="Consumer Food Products"/>
    <x v="11"/>
    <x v="0"/>
    <x v="0"/>
    <n v="36441"/>
    <n v="4611"/>
    <n v="-7.0000000000000007E-2"/>
    <n v="68497"/>
    <n v="90000"/>
    <n v="18"/>
    <x v="1"/>
    <m/>
    <m/>
    <s v="Y"/>
    <s v="Y"/>
    <s v="Targets set"/>
    <s v="1.5°C "/>
    <n v="2030"/>
    <s v="Targets set"/>
    <s v="1.5°C "/>
    <n v="2050"/>
    <s v="Y"/>
    <s v="Targets set"/>
    <n v="2050"/>
    <m/>
    <s v="Net zero"/>
    <s v="Net Zero"/>
    <s v="Yes"/>
    <s v="Yes"/>
    <s v="Yes"/>
    <s v="1,2,3"/>
    <m/>
    <s v="N"/>
    <m/>
    <m/>
    <m/>
    <m/>
    <s v="C,V"/>
    <s v="Y"/>
    <s v="1,2,3"/>
    <s v="In April 2024, the SBTi successfully validated our full value chain goal to reduce absolute end-to-end CO2e emissions by about 35% by 2030 and to reach net-zero by 2050 from a 2018 base year, including the reduction of absolute gross scope 1 and 2 GHG emissions by 50.4% within the same timeframe, in line with the 1.5¬∫C reduction pathway.' (p19)"/>
    <n v="2050"/>
    <m/>
    <m/>
    <s v="Not Specified"/>
    <s v="Yes (nature-based removals e.g. Forestation, soil carbon enhancement)"/>
    <s v="No"/>
    <s v="N"/>
    <m/>
    <m/>
    <m/>
    <m/>
    <m/>
    <m/>
    <m/>
    <n v="0"/>
  </r>
  <r>
    <n v="437"/>
    <n v="479"/>
    <s v="Schlumberger"/>
    <s v="Oil and Gas Equipment, Services"/>
    <x v="3"/>
    <x v="0"/>
    <x v="0"/>
    <n v="36289"/>
    <n v="4461"/>
    <n v="6.0999999999999999E-2"/>
    <n v="48935"/>
    <n v="110000"/>
    <n v="22"/>
    <x v="1"/>
    <m/>
    <m/>
    <s v="N"/>
    <s v="N"/>
    <m/>
    <m/>
    <m/>
    <m/>
    <m/>
    <m/>
    <m/>
    <m/>
    <m/>
    <m/>
    <s v="Net zero"/>
    <s v="Net Zero"/>
    <s v="Yes"/>
    <s v="Yes"/>
    <s v="Yes"/>
    <s v="1,2,3"/>
    <m/>
    <s v="N"/>
    <m/>
    <m/>
    <m/>
    <m/>
    <s v="C,V"/>
    <s v="Y"/>
    <s v="1,2,3"/>
    <s v="Net-zero greenhouse gas (GHG) emissions by 2050_x000a__x000a_"/>
    <n v="2050"/>
    <m/>
    <m/>
    <s v="Not Specified"/>
    <s v="Yes (CCS-based removals e.g. BECCS, DACCS)"/>
    <s v="No"/>
    <s v="N"/>
    <m/>
    <m/>
    <m/>
    <m/>
    <m/>
    <m/>
    <m/>
    <n v="0"/>
  </r>
  <r>
    <n v="438"/>
    <n v="371"/>
    <s v="Ansteel Group"/>
    <s v="Metals"/>
    <x v="2"/>
    <x v="1"/>
    <x v="1"/>
    <n v="36270.6"/>
    <n v="-1382.2"/>
    <n v="0"/>
    <n v="69392.899999999994"/>
    <n v="128584"/>
    <n v="12"/>
    <x v="1"/>
    <m/>
    <m/>
    <s v="N"/>
    <s v="N"/>
    <m/>
    <m/>
    <m/>
    <m/>
    <m/>
    <m/>
    <m/>
    <m/>
    <m/>
    <m/>
    <m/>
    <m/>
    <m/>
    <m/>
    <m/>
    <m/>
    <s v="C"/>
    <s v="Y"/>
    <s v="carbon neutrality"/>
    <n v="2060"/>
    <s v="http://en.ansteel.cn/upload/pdf/2021.pdf"/>
    <s v="info from previous yr database"/>
    <m/>
    <s v="N"/>
    <m/>
    <m/>
    <m/>
    <m/>
    <m/>
    <s v="Not Specified"/>
    <m/>
    <m/>
    <s v="N"/>
    <m/>
    <m/>
    <m/>
    <m/>
    <m/>
    <m/>
    <m/>
    <n v="0"/>
  </r>
  <r>
    <n v="439"/>
    <n v="416"/>
    <s v="Mitsubishi Electric"/>
    <s v="Electronics, Electrical Equip."/>
    <x v="5"/>
    <x v="4"/>
    <x v="1"/>
    <n v="36221.199999999997"/>
    <n v="2125.9"/>
    <n v="7.8E-2"/>
    <n v="42535.7"/>
    <n v="149914"/>
    <n v="31"/>
    <x v="1"/>
    <m/>
    <m/>
    <s v="Y"/>
    <s v="Y"/>
    <s v="Targets set"/>
    <s v="1.5°C "/>
    <n v="2031"/>
    <m/>
    <m/>
    <m/>
    <m/>
    <m/>
    <m/>
    <m/>
    <s v="Net zero"/>
    <s v="Net Zero"/>
    <s v="Yes"/>
    <s v="Yes"/>
    <s v="Yes"/>
    <s v="1,2,3"/>
    <m/>
    <s v="N"/>
    <m/>
    <m/>
    <m/>
    <m/>
    <s v="C,V"/>
    <s v="Y"/>
    <s v="1,2,3"/>
    <s v="However, in order to realize a decarbonized society, we have revised this target to achieve net-zero emissions by 2050 across the value chain by achieving thorough energy-saving solutions in structures and facilities as well as by expanding the scale at which we implement renewable energy sources' (p11)"/>
    <n v="2050"/>
    <m/>
    <m/>
    <s v="Not Specified"/>
    <s v="Not Specified"/>
    <s v="No"/>
    <s v="N"/>
    <m/>
    <m/>
    <m/>
    <m/>
    <m/>
    <m/>
    <m/>
    <n v="0"/>
  </r>
  <r>
    <n v="440"/>
    <n v="482"/>
    <s v="Jerónimo Martins"/>
    <s v="Food &amp; Drug Stores"/>
    <x v="0"/>
    <x v="34"/>
    <x v="3"/>
    <n v="36176.199999999997"/>
    <n v="3760.9"/>
    <n v="-8.7999999999999995E-2"/>
    <n v="31339.3"/>
    <n v="361000"/>
    <n v="5"/>
    <x v="1"/>
    <m/>
    <m/>
    <s v="N"/>
    <s v="Y"/>
    <s v="Targets set"/>
    <s v="1.5°C"/>
    <n v="2033"/>
    <s v="Targets set"/>
    <s v="1.5Â°C"/>
    <n v="2050"/>
    <s v="Y"/>
    <s v="Targets set"/>
    <n v="2050"/>
    <m/>
    <s v="Carbon neutral(ity)"/>
    <s v="Carbon Neutral"/>
    <s v="Yes"/>
    <s v="Yes"/>
    <s v="Yes"/>
    <s v="1,2,3"/>
    <s v="C,V"/>
    <s v="Y"/>
    <s v="our ambition to reach carbon neutrality by 2050 in our own operations and in the value chain,_x000d__x000a__x000d__x000a_By 2045, reduce our scope 1 and 2 energy/industry emissions by 90% and make background emissions neutral, compared to 2021. â€¢ By 2050, reduce our scope 3 energy/industry emissions by 90% and make background emissions neutral, compared to 2021"/>
    <n v="2050"/>
    <m/>
    <m/>
    <m/>
    <s v="N"/>
    <m/>
    <m/>
    <m/>
    <m/>
    <m/>
    <s v="Yes"/>
    <s v="Yes (nature-based removals e.g. Forestation, soil carbon enhancement)"/>
    <s v="No"/>
    <s v="N"/>
    <m/>
    <m/>
    <m/>
    <m/>
    <m/>
    <m/>
    <s v="carbon-footprint-indicators-2024.pdf"/>
    <n v="0"/>
  </r>
  <r>
    <n v="441"/>
    <n v="424"/>
    <s v="Starbucks"/>
    <s v="Food Services"/>
    <x v="11"/>
    <x v="0"/>
    <x v="0"/>
    <n v="36166.5"/>
    <n v="-1.1000000000000001"/>
    <n v="-1.034"/>
    <n v="10646.2"/>
    <n v="26727"/>
    <n v="6"/>
    <x v="0"/>
    <n v="2015"/>
    <n v="2022"/>
    <s v="Y"/>
    <s v="Y"/>
    <s v="Targets set"/>
    <s v="1.5°C "/>
    <n v="2030"/>
    <m/>
    <m/>
    <m/>
    <m/>
    <m/>
    <m/>
    <m/>
    <s v="Net zero"/>
    <s v="Net Zero"/>
    <s v="Yes"/>
    <s v="Yes"/>
    <s v="Partial"/>
    <s v="1,2"/>
    <m/>
    <s v="N"/>
    <m/>
    <m/>
    <m/>
    <m/>
    <s v="C"/>
    <s v="Y"/>
    <s v="1,2"/>
    <s v="In July 2020, Starbucks joined Transform to Net Zero as a founding member. The Initiative‚Äôs objective is to accelerate the transition to a net zero global economy no later than 2050, and as such Starbucks has committed to be Net Zero by 2050.' (2023 CDP Report). "/>
    <n v="2050"/>
    <m/>
    <m/>
    <s v="No"/>
    <s v="Yes (nature-based removals e.g. Forestation, soil carbon enhancement)"/>
    <s v="No"/>
    <s v="N"/>
    <m/>
    <m/>
    <m/>
    <m/>
    <m/>
    <m/>
    <m/>
    <n v="1"/>
  </r>
  <r>
    <n v="442"/>
    <n v="429"/>
    <s v="Hailiang Group"/>
    <s v="Trading"/>
    <x v="6"/>
    <x v="1"/>
    <x v="1"/>
    <n v="36102.699999999997"/>
    <n v="1046.3"/>
    <n v="0.42899999999999999"/>
    <n v="58714.9"/>
    <n v="30585"/>
    <n v="16"/>
    <x v="1"/>
    <m/>
    <m/>
    <s v="N"/>
    <s v="N"/>
    <m/>
    <m/>
    <m/>
    <m/>
    <m/>
    <m/>
    <m/>
    <m/>
    <m/>
    <m/>
    <s v="Net zero"/>
    <s v="Net Zero"/>
    <s v="Yes"/>
    <s v="Yes"/>
    <s v="Partial"/>
    <s v="1,2"/>
    <m/>
    <s v="N"/>
    <m/>
    <m/>
    <m/>
    <m/>
    <s v="C"/>
    <s v="Y"/>
    <s v="1,2"/>
    <s v="Achieve carbon neutrality by 2035 through emission reductions, clean energy adoption, and efficiency improvements."/>
    <n v="2035"/>
    <m/>
    <m/>
    <s v="Not Specified"/>
    <s v="Yes (nature-based removals e.g. Forestation, soil carbon enhancement)"/>
    <s v="No"/>
    <s v="N"/>
    <m/>
    <m/>
    <m/>
    <m/>
    <m/>
    <m/>
    <m/>
    <n v="0"/>
  </r>
  <r>
    <n v="443"/>
    <n v="419"/>
    <s v="Mapfre Group"/>
    <s v="Insurance: Property and Casualty (Stock)"/>
    <x v="6"/>
    <x v="12"/>
    <x v="3"/>
    <n v="36057.300000000003"/>
    <n v="2190"/>
    <n v="-0.27"/>
    <n v="143226.70000000001"/>
    <n v="300000"/>
    <n v="10"/>
    <x v="1"/>
    <m/>
    <m/>
    <s v="N"/>
    <s v="N"/>
    <m/>
    <m/>
    <m/>
    <m/>
    <m/>
    <m/>
    <m/>
    <m/>
    <m/>
    <m/>
    <s v="Carbon neutral(ity)"/>
    <s v="Carbon Neutral"/>
    <s v="Yes"/>
    <s v="Yes"/>
    <s v="No"/>
    <s v="1,2"/>
    <s v="C"/>
    <s v="Y"/>
    <s v="In order to make good on the environmental commitments set out in our Environment Policy and meet the group‚Äôs public goal of carbon neutrality by 2030, we have developed the Corporate Environmental Footprint Plan 2021-2030 to reduce and offset our environmental footprint in the countries where we operate."/>
    <n v="2030"/>
    <m/>
    <m/>
    <m/>
    <s v="N"/>
    <m/>
    <m/>
    <m/>
    <m/>
    <m/>
    <s v="Yes"/>
    <s v="Not Specified"/>
    <s v="Yes"/>
    <s v="N"/>
    <m/>
    <m/>
    <m/>
    <m/>
    <m/>
    <m/>
    <m/>
    <n v="0"/>
  </r>
  <r>
    <n v="444"/>
    <n v="439"/>
    <s v="CK Hutchison Holdings"/>
    <s v="Specialty Retailers"/>
    <x v="0"/>
    <x v="1"/>
    <x v="1"/>
    <n v="35945.699999999997"/>
    <n v="-1319.4"/>
    <n v="0"/>
    <n v="21475.5"/>
    <n v="138444"/>
    <n v="29"/>
    <x v="1"/>
    <m/>
    <m/>
    <s v="N"/>
    <s v="N"/>
    <m/>
    <m/>
    <m/>
    <m/>
    <m/>
    <m/>
    <m/>
    <m/>
    <m/>
    <m/>
    <s v="Net zero"/>
    <s v="Net Zero"/>
    <s v="Yes"/>
    <s v="Yes"/>
    <s v="Yes"/>
    <s v="1,2,3"/>
    <m/>
    <s v="N"/>
    <m/>
    <m/>
    <m/>
    <m/>
    <s v="C,V"/>
    <s v="Y"/>
    <s v="1,2,3"/>
    <s v="AVR Afvalverwerking BV: Achieve net zero in operations in scopes 1, 2 and 3 by 2050._x000a_Northern Gas Networks: Achieve net zero in operations by 2031 (excluding gas shrinkage) and 2050 (including gas shrinkage), in line with the UK net zero commitment._x000a_SA Power Networks: Achieve net zero in operations by 2050 in line with the State Government target in South Australia._x000a_UK Power Networks (&quot;UKPN&quot;): Reduce the business carbon footprint by 2% per annum. UKPN is currently in the process of setting a target which will be validated by the Science Based Target Initiative in 2021._x000a_   _x000a_Wales &amp; West Utilities: Become a net zero ready carbon emission network by 2035. Reduce GHG emissions by 37.5% by 2035 versus 2020._x000a_ Telecommunications: CK Hutchison Group Telecom is currently in the process of setting a target which will be validated by the Science Based Target Initiative in 2021."/>
    <n v="2050"/>
    <m/>
    <m/>
    <s v="Not Specified"/>
    <s v="Not Specified"/>
    <s v="No"/>
    <s v="N"/>
    <m/>
    <m/>
    <m/>
    <m/>
    <m/>
    <m/>
    <m/>
    <n v="0"/>
  </r>
  <r>
    <n v="445"/>
    <n v="431"/>
    <s v="ELO Group"/>
    <s v="Food &amp; Drug Stores"/>
    <x v="0"/>
    <x v="10"/>
    <x v="3"/>
    <n v="35926"/>
    <n v="19743"/>
    <n v="0.14299999999999999"/>
    <n v="94511"/>
    <n v="31600"/>
    <n v="2"/>
    <x v="1"/>
    <m/>
    <m/>
    <s v="N"/>
    <s v="N"/>
    <m/>
    <m/>
    <m/>
    <m/>
    <m/>
    <m/>
    <m/>
    <m/>
    <m/>
    <m/>
    <m/>
    <m/>
    <m/>
    <m/>
    <m/>
    <m/>
    <m/>
    <s v="N"/>
    <m/>
    <m/>
    <s v="https://groupe-elo.com/en/responsability/"/>
    <s v="no useful information "/>
    <m/>
    <s v="N"/>
    <m/>
    <m/>
    <m/>
    <m/>
    <m/>
    <s v="Not Specified"/>
    <m/>
    <m/>
    <s v="N"/>
    <m/>
    <m/>
    <m/>
    <m/>
    <m/>
    <m/>
    <s v="ELO SA"/>
    <n v="0"/>
  </r>
  <r>
    <n v="446"/>
    <n v="490"/>
    <s v="Visa"/>
    <s v="Consumer Credit Card and Related Services"/>
    <x v="6"/>
    <x v="0"/>
    <x v="0"/>
    <n v="35901.4"/>
    <n v="891.2"/>
    <n v="1.677"/>
    <n v="126435.1"/>
    <n v="88040"/>
    <n v="16"/>
    <x v="0"/>
    <n v="2018"/>
    <n v="2019"/>
    <s v="Y"/>
    <s v="Y"/>
    <s v="Targets set"/>
    <s v="1.5°C "/>
    <n v="2030"/>
    <s v="Targets set"/>
    <s v="1.5°C "/>
    <n v="2040"/>
    <s v="Y"/>
    <s v="Targets set"/>
    <n v="2040"/>
    <m/>
    <s v="Net zero"/>
    <s v="Net Zero"/>
    <s v="Yes"/>
    <s v="Yes"/>
    <s v="Yes"/>
    <s v="1,2,3"/>
    <m/>
    <s v="N"/>
    <m/>
    <m/>
    <m/>
    <m/>
    <s v="C,V"/>
    <s v="Y"/>
    <s v="1,2,3"/>
    <s v="Achieve net-zero emissions in alignment with the SBTi net zero framework from our scopes 1, 2 and 3 emissions by 2040. (CDP Submission 2024)"/>
    <n v="2040"/>
    <m/>
    <m/>
    <s v="Yes"/>
    <s v="Not Specified"/>
    <s v="No"/>
    <s v="N"/>
    <m/>
    <m/>
    <m/>
    <m/>
    <m/>
    <m/>
    <m/>
    <n v="1"/>
  </r>
  <r>
    <n v="447"/>
    <n v="418"/>
    <s v="China Datang"/>
    <s v="Energy"/>
    <x v="1"/>
    <x v="1"/>
    <x v="1"/>
    <n v="35876.1"/>
    <n v="788.4"/>
    <n v="-8.5000000000000006E-2"/>
    <n v="80710.399999999994"/>
    <n v="161110"/>
    <n v="7"/>
    <x v="1"/>
    <m/>
    <m/>
    <s v="N"/>
    <s v="N"/>
    <m/>
    <m/>
    <m/>
    <m/>
    <m/>
    <m/>
    <m/>
    <m/>
    <m/>
    <m/>
    <m/>
    <m/>
    <s v="Yes"/>
    <s v="Yes"/>
    <m/>
    <s v="1,2"/>
    <s v="G"/>
    <s v="N"/>
    <s v="committed to national peak and neutrality "/>
    <n v="2060"/>
    <s v="en.china-cdt.com/dtwz/content_file/xxgk/shzr/shzrbg/2025/1/fc3a6a0fd91a4662901a61ea9688a3a0.pdf"/>
    <m/>
    <m/>
    <s v="N"/>
    <m/>
    <m/>
    <m/>
    <m/>
    <m/>
    <s v="Not Specified"/>
    <m/>
    <m/>
    <s v="N"/>
    <m/>
    <m/>
    <m/>
    <m/>
    <m/>
    <m/>
    <m/>
    <n v="0"/>
  </r>
  <r>
    <n v="448"/>
    <n v="451"/>
    <s v="CRRC Group"/>
    <s v="Industrial Machinery"/>
    <x v="14"/>
    <x v="1"/>
    <x v="1"/>
    <n v="35779"/>
    <n v="-468"/>
    <n v="-1.6819999999999999"/>
    <n v="86779"/>
    <n v="433000"/>
    <n v="26"/>
    <x v="1"/>
    <m/>
    <m/>
    <s v="N"/>
    <s v="N"/>
    <m/>
    <m/>
    <m/>
    <m/>
    <m/>
    <m/>
    <m/>
    <m/>
    <m/>
    <m/>
    <s v="No target"/>
    <s v="No Target"/>
    <s v="Not Specified"/>
    <s v="Not Specified"/>
    <s v="Not Specified"/>
    <m/>
    <s v="C,V"/>
    <s v="Y"/>
    <s v="aligend with dual "/>
    <n v="2050"/>
    <s v="https://www.crrcgc.cc/sdxc/304_20948/304_21032/304_22675/index.html"/>
    <m/>
    <m/>
    <s v="N"/>
    <m/>
    <m/>
    <m/>
    <m/>
    <m/>
    <s v="Not Specified"/>
    <s v="Not Specified"/>
    <s v="No"/>
    <s v="N"/>
    <m/>
    <m/>
    <m/>
    <m/>
    <m/>
    <m/>
    <m/>
    <n v="0"/>
  </r>
  <r>
    <n v="449"/>
    <n v="421"/>
    <s v="Jardine Matheson"/>
    <s v="Motor Vehicles &amp; Parts"/>
    <x v="7"/>
    <x v="1"/>
    <x v="1"/>
    <n v="35775.5"/>
    <n v="2774.3"/>
    <n v="-3.5999999999999997E-2"/>
    <n v="100273.60000000001"/>
    <n v="48793"/>
    <n v="29"/>
    <x v="1"/>
    <m/>
    <m/>
    <s v="N"/>
    <s v="N"/>
    <m/>
    <m/>
    <m/>
    <m/>
    <m/>
    <m/>
    <m/>
    <m/>
    <m/>
    <m/>
    <s v="Net zero"/>
    <s v="Net Zero"/>
    <s v="Yes"/>
    <s v="Yes"/>
    <s v="No"/>
    <s v="1,2"/>
    <m/>
    <s v="N"/>
    <m/>
    <m/>
    <m/>
    <m/>
    <s v="C"/>
    <s v="Y"/>
    <s v="1,2"/>
    <s v="We aim to achieve net-zero emissions by 2050. "/>
    <n v="2050"/>
    <m/>
    <m/>
    <s v="Not Specified"/>
    <s v="Not Specified"/>
    <s v="No"/>
    <s v="N"/>
    <m/>
    <m/>
    <m/>
    <m/>
    <m/>
    <m/>
    <m/>
    <n v="0"/>
  </r>
  <r>
    <n v="450"/>
    <n v="454"/>
    <s v="Sompo Holdings"/>
    <s v="Insurance: Property and Casualty (Stock)"/>
    <x v="6"/>
    <x v="4"/>
    <x v="1"/>
    <n v="35773.5"/>
    <n v="175.2"/>
    <n v="1.9359999999999999"/>
    <n v="14408.5"/>
    <n v="21224"/>
    <n v="7"/>
    <x v="1"/>
    <m/>
    <m/>
    <s v="Y"/>
    <s v="N"/>
    <s v="Commitment removed"/>
    <m/>
    <m/>
    <m/>
    <m/>
    <m/>
    <m/>
    <m/>
    <m/>
    <m/>
    <s v="Net zero"/>
    <s v="Net Zero"/>
    <s v="Yes"/>
    <s v="Yes"/>
    <s v="Yes"/>
    <s v="1,2,3"/>
    <m/>
    <s v="N"/>
    <m/>
    <m/>
    <m/>
    <m/>
    <s v="C,V"/>
    <s v="Y"/>
    <s v="1,2,3"/>
    <s v="In April 2021, we announced a greenhouse gas emission reduction policy, which aims to achieve net zero by 2050. We are working toward a goal of 60% reduction in 2030 (compared to 2017) (p28)"/>
    <n v="2050"/>
    <m/>
    <m/>
    <s v="Yes"/>
    <s v="Not Specified"/>
    <s v="No"/>
    <s v="N"/>
    <m/>
    <m/>
    <m/>
    <m/>
    <m/>
    <m/>
    <m/>
    <n v="0"/>
  </r>
  <r>
    <n v="451"/>
    <n v="438"/>
    <s v="TongLing Nonferrous Metals Group"/>
    <s v="Metals"/>
    <x v="2"/>
    <x v="1"/>
    <x v="1"/>
    <n v="35767"/>
    <n v="968"/>
    <n v="-1.7999999999999999E-2"/>
    <n v="24383"/>
    <n v="140000"/>
    <n v="1"/>
    <x v="1"/>
    <m/>
    <m/>
    <s v="N"/>
    <s v="N"/>
    <m/>
    <m/>
    <m/>
    <m/>
    <m/>
    <m/>
    <m/>
    <m/>
    <m/>
    <m/>
    <s v="Carbon neutral(ity)"/>
    <s v="Carbon Neutral"/>
    <s v="Not Specified"/>
    <s v="Not Specified"/>
    <s v="Not Specified"/>
    <m/>
    <m/>
    <s v="Y"/>
    <s v="&quot;ÂÖ¨Âè∏ÂùöÊåÅËµ∞ÁîüÊÄÅ‰ºòÂÖà„ÄÅËäÇÁ∫¶ÈõÜÁ∫¶„ÄÅÁªøËâ≤‰ΩéÁ¢≥ÂèëÂ±ïÈÅìË∑ØÔºåÂÖ®Èù¢ËêΩÂÆûÂèåÁ¢≥ÊàòÁï•„ÄÇÊàêÁ´ãÁ¢≥ËææÂ≥∞Á¢≥‰∏≠ÂíåÂ∑•‰ΩúÈ¢ÜÂØºÂ∞èÁªÑÔºåÁ≥ªÁªüË∞ãÂàíÈôçÁ¢≥ÁÆ°ÁêÜÔºåËßÑÂàíÂÆûÊñΩ„ÄäÂÖ¨Âè∏Á¢≥ËææÂ≥∞Á¢≥‰∏≠ÂíåÂèëÂ±ïËßÑÂàíÔºà2023‚Äî2060Ôºâ„ÄãÔºåÊòéÁ°ÆÁ¢≥ËææÂ≥∞Á¢≥‰∏≠ÂíåÊàòÁï•ÁõÆÊ†áÂíåË°åÂä®Ë∑ØÂæÑ...2030 Âπ¥ËææÂ≥∞Âêé...Âú® 2060 Âπ¥ÂâçÂÆûÁé∞Á¢≥‰∏≠Âíå„ÄÇ&quot; (P.46, 2023 ESG Report) &quot;Translation: The company strives to prioritize the environment, conservation and low-carbon development, and the implementation of the dual-carbon strategy. We have established a working group for leading our carbon peaking and carbon neutrality work, in order to systematically plan our carbon reduction management, and we also plan to implement our &quot;Company Carbon Peaking and Carbon Neutrality Development Plan (2023-2060)&quot;, with clear strategic goals and road map...to reach carbon peak by 2030...and achieve carbon neutrality by 2060&quot;)"/>
    <n v="2060"/>
    <m/>
    <m/>
    <m/>
    <s v="N"/>
    <m/>
    <s v="support of its goal of being net zero by 2050."/>
    <m/>
    <m/>
    <m/>
    <s v="Not Specified"/>
    <s v="Not Specified"/>
    <s v="No"/>
    <s v="N"/>
    <m/>
    <m/>
    <m/>
    <m/>
    <m/>
    <m/>
    <m/>
    <n v="0"/>
  </r>
  <r>
    <n v="452"/>
    <e v="#N/A"/>
    <s v="CBRE Group"/>
    <s v="Real Estate"/>
    <x v="16"/>
    <x v="0"/>
    <x v="0"/>
    <n v="35764"/>
    <n v="5513.1"/>
    <n v="0.19"/>
    <n v="651535.5"/>
    <n v="49272"/>
    <n v="27"/>
    <x v="1"/>
    <m/>
    <m/>
    <s v="Y"/>
    <s v="Y"/>
    <s v="Targets set"/>
    <s v="1.5°C "/>
    <n v="2030"/>
    <s v="Targets set"/>
    <s v="1.5°C "/>
    <n v="2040"/>
    <s v="Y"/>
    <s v="Targets set"/>
    <n v="2040"/>
    <m/>
    <s v="Net zero"/>
    <s v="Net Zero"/>
    <s v="Yes"/>
    <s v="Yes"/>
    <s v="Yes"/>
    <s v="1,2,3"/>
    <m/>
    <s v="N"/>
    <m/>
    <m/>
    <m/>
    <m/>
    <s v="C,V"/>
    <s v="Y"/>
    <s v="1,2,3"/>
    <s v="CBRE Group, Inc. (NYSE: CBRE) today announced its commitment to achieve net zero carbon emissions by 2040. As a part of its 2040 net-zero emissions strategy, CBRE today signed The Climate Pledge, a commitment to achieving net-zero carbon 10 years ahead of the goal stated in the Paris Agreement. The Climate Pledge, co-founded by Amazon and Global Optimism, forms a cross-sector community of companies and organizations committed to net zero carbon by 2040, working together to take action to address the climate crisis and solve the challenges of decarbonizing our economy. _x000a_Associated Contact_x000a_Steve Iaco_x000a_Photo of steve-iaco_x000a_Phone_x000a_Email_x000a_Associated Contact_x000a_Kristyn Farahmand_x000a_Photo of kristyn-farahmand_x000a_Email_x000a_CBRE Group, Inc. (NYSE: CBRE) today announced its commitment to achieve net zero carbon emissions by 2040. This commitment encompasses carbon emissions from CBRE‚Äôs own operations and the properties it manages for investors and occupiers, as well as indirect supply chain emissions._x000a__x000a_‚ÄúAs the world‚Äôs largest manager of commercial real estate, we have a special obligation to help the world address the many challenges posed by the warming planet,‚Äù said Bob Sulentic, CBRE‚Äôs president and chief executive officer. ‚ÄúCBRE is deeply committed to doing our part and to working with our clients and across our vast global supply chain to help achieve net zero emissions as quickly as possible. This is an essential element of our commitment to the communities in which we operate.‚Äù_x000a__x000a_As a part of its 2040 net-zero emissions strategy, CBRE today signed The Climate Pledge, a commitment to achieving net-zero carbon 10 years ahead of the goal stated in the Paris Agreement. The Climate Pledge, co-founded by Amazon and Global Optimism, forms a cross-sector community of companies and organizations committed to net zero carbon by 2040, working together to take action to address the climate crisis and solve the challenges of decarbonizing our economy._x000a_The net zero commitment builds on the company‚Äôs science-based emissions reduction target announced last year._x000a_Source: https://www.cbre.com/press-releases/cbre-commits-to-net-zero-by-2040 "/>
    <n v="2040"/>
    <m/>
    <m/>
    <s v="Yes"/>
    <s v="No"/>
    <s v="No"/>
    <s v="N"/>
    <m/>
    <m/>
    <m/>
    <m/>
    <m/>
    <m/>
    <m/>
    <n v="0"/>
  </r>
  <r>
    <n v="453"/>
    <n v="461"/>
    <s v="Rabobank Group"/>
    <s v="Banks: Commercial and Savings"/>
    <x v="6"/>
    <x v="11"/>
    <x v="3"/>
    <n v="35732.800000000003"/>
    <n v="533.9"/>
    <n v="-0.222"/>
    <n v="205533.5"/>
    <n v="58166"/>
    <n v="4"/>
    <x v="1"/>
    <m/>
    <m/>
    <s v="N"/>
    <s v="N"/>
    <m/>
    <m/>
    <m/>
    <m/>
    <m/>
    <m/>
    <m/>
    <m/>
    <m/>
    <m/>
    <m/>
    <m/>
    <m/>
    <m/>
    <m/>
    <m/>
    <m/>
    <s v="N"/>
    <m/>
    <m/>
    <s v="https://www.rabobank.com/about-us/impact/article/011407129/rabobanks-climate-plan-2022-summarized"/>
    <m/>
    <m/>
    <s v="N"/>
    <m/>
    <s v="Rabobank engages with clients and business partners that meet or are working towards: • having a plan that captures actions to become 1.5 °C aligned; • capturing and sharing their actual GHG emissions data or alternative information about their progress to become 1.5°C aligned; and • if the client or business partner is required by law or if they are larger clients1 or business partners in the high-emitting sectors defined by the UN’s Net-Zero Banking Alliance (NZBA)2 : having science_x0002_based carbon emissions reduction targets for 2030 and beyond which are 1.5°C aligned3 ."/>
    <m/>
    <s v="Climate-policy-Rabobank-Group.pdf"/>
    <m/>
    <s v="Not Specified"/>
    <m/>
    <s v="C"/>
    <s v="Y"/>
    <s v="Our Paris Alignment process is focused on delivering on our commitment to transition all operational and attributable GHG emissions from our lending and investment portfolios to align with 1.5°C pathways by mid-century or sooner, including CO2 emissions reaching net-zero at the latest by 2050, consistent with a maximum temperature rise of 1.5°C above pre- industrial levels by 2100. "/>
    <n v="2050"/>
    <m/>
    <m/>
    <m/>
    <m/>
    <m/>
    <n v="0"/>
  </r>
  <r>
    <n v="454"/>
    <n v="436"/>
    <s v="Shudao Investment Group"/>
    <s v="Engineering &amp; Construction"/>
    <x v="8"/>
    <x v="1"/>
    <x v="1"/>
    <n v="35676"/>
    <n v="108.9"/>
    <n v="-0.28299999999999997"/>
    <n v="29621.3"/>
    <n v="43287"/>
    <n v="5"/>
    <x v="1"/>
    <m/>
    <m/>
    <s v="N"/>
    <s v="N"/>
    <m/>
    <m/>
    <m/>
    <m/>
    <m/>
    <m/>
    <m/>
    <m/>
    <m/>
    <m/>
    <m/>
    <m/>
    <m/>
    <m/>
    <m/>
    <m/>
    <m/>
    <s v="N"/>
    <m/>
    <m/>
    <s v="https://www.shudaojt.com"/>
    <s v="no useful information "/>
    <m/>
    <s v="N"/>
    <m/>
    <m/>
    <m/>
    <m/>
    <m/>
    <s v="Not Specified"/>
    <m/>
    <m/>
    <s v="N"/>
    <m/>
    <m/>
    <m/>
    <m/>
    <m/>
    <m/>
    <s v="组织架构 - 蜀道投资集团有限责任公司"/>
    <n v="0"/>
  </r>
  <r>
    <n v="455"/>
    <n v="361"/>
    <s v="Guangzhou Municipal Construction Group"/>
    <s v="Engineering &amp; Construction"/>
    <x v="8"/>
    <x v="1"/>
    <x v="1"/>
    <n v="35651.199999999997"/>
    <n v="2132.3000000000002"/>
    <n v="3.2000000000000001E-2"/>
    <n v="47030"/>
    <n v="50390"/>
    <n v="21"/>
    <x v="1"/>
    <m/>
    <m/>
    <s v="N"/>
    <s v="N"/>
    <m/>
    <m/>
    <m/>
    <m/>
    <m/>
    <m/>
    <m/>
    <m/>
    <m/>
    <m/>
    <m/>
    <m/>
    <m/>
    <m/>
    <m/>
    <m/>
    <m/>
    <s v="N"/>
    <m/>
    <m/>
    <s v="http://www.gzmcg.com/"/>
    <s v="no information"/>
    <m/>
    <s v="N"/>
    <m/>
    <m/>
    <m/>
    <m/>
    <m/>
    <s v="Not Specified"/>
    <m/>
    <m/>
    <s v="N"/>
    <m/>
    <m/>
    <m/>
    <m/>
    <m/>
    <m/>
    <m/>
    <n v="0"/>
  </r>
  <r>
    <n v="456"/>
    <n v="423"/>
    <s v="Daiwa House Industry"/>
    <s v="Engineering &amp; Construction"/>
    <x v="8"/>
    <x v="4"/>
    <x v="1"/>
    <n v="35572"/>
    <n v="3492"/>
    <n v="9.9000000000000005E-2"/>
    <n v="50613"/>
    <n v="79800"/>
    <n v="22"/>
    <x v="1"/>
    <m/>
    <m/>
    <s v="Y"/>
    <s v="Y"/>
    <s v="Targets set"/>
    <s v="1.5°C "/>
    <n v="2031"/>
    <s v="Targets set"/>
    <s v="1.5°C "/>
    <n v="2050"/>
    <s v="Y"/>
    <s v="Targets set"/>
    <n v="2050"/>
    <m/>
    <s v="Carbon neutral(ity)"/>
    <s v="Carbon Neutral"/>
    <s v="Yes"/>
    <s v="Yes"/>
    <s v="Yes"/>
    <s v="1,2,3"/>
    <s v="C,V"/>
    <s v="Y"/>
    <s v="The Group‚Äôs target is to reduce GHG emissions by 40% by 2030 (compared to fiscal 2015 levels) and to achieve carbon neutrality by 2050. To meet this goal, the group aim to realize carbon neutrality at all three stages of the value chain, namely business activities, community development, and the supply chain."/>
    <n v="2050"/>
    <m/>
    <m/>
    <m/>
    <s v="N"/>
    <m/>
    <m/>
    <m/>
    <m/>
    <m/>
    <s v="Yes"/>
    <s v="Yes (nature-based removals e.g. Forestation, soil carbon enhancement)"/>
    <s v="No"/>
    <s v="N"/>
    <m/>
    <m/>
    <m/>
    <m/>
    <m/>
    <m/>
    <m/>
    <n v="0"/>
  </r>
  <r>
    <n v="457"/>
    <n v="443"/>
    <s v="CRH"/>
    <s v="Building Materials, Glass"/>
    <x v="14"/>
    <x v="25"/>
    <x v="3"/>
    <n v="35441.5"/>
    <n v="3932.5"/>
    <n v="-2E-3"/>
    <n v="41312.800000000003"/>
    <n v="13265"/>
    <n v="5"/>
    <x v="1"/>
    <m/>
    <m/>
    <s v="Y"/>
    <s v="Y"/>
    <s v="Targets set"/>
    <s v="1.5°C "/>
    <n v="2030"/>
    <m/>
    <m/>
    <m/>
    <m/>
    <m/>
    <m/>
    <m/>
    <s v="Net zero"/>
    <s v="Net Zero"/>
    <s v="Yes"/>
    <s v="Yes"/>
    <s v="Yes"/>
    <s v="1,2,3"/>
    <m/>
    <s v="N"/>
    <m/>
    <m/>
    <m/>
    <m/>
    <s v="C,V"/>
    <s v="Y"/>
    <s v="1,2,3"/>
    <s v="Our ambition is to be_x000a_carbon neutral along the_x000a_cement and concrete_x000a_value chain by 2050."/>
    <n v="2050"/>
    <m/>
    <m/>
    <s v="Not Specified"/>
    <s v="Yes (CCS-based removals e.g. BECCS, DACCS)"/>
    <s v="No"/>
    <s v="N"/>
    <m/>
    <m/>
    <m/>
    <m/>
    <m/>
    <m/>
    <m/>
    <n v="0"/>
  </r>
  <r>
    <n v="458"/>
    <n v="453"/>
    <s v="Lennar"/>
    <s v="Homebuilders"/>
    <x v="8"/>
    <x v="0"/>
    <x v="0"/>
    <n v="35164.1"/>
    <n v="316.5"/>
    <n v="-2.3E-2"/>
    <n v="12607.3"/>
    <n v="35505"/>
    <n v="5"/>
    <x v="1"/>
    <m/>
    <m/>
    <s v="N"/>
    <s v="N"/>
    <m/>
    <m/>
    <m/>
    <m/>
    <m/>
    <m/>
    <m/>
    <m/>
    <m/>
    <m/>
    <s v="No target"/>
    <s v="No Target"/>
    <s v="Not Specified"/>
    <s v="Not Specified"/>
    <s v="Not Specified"/>
    <m/>
    <m/>
    <s v="N"/>
    <m/>
    <m/>
    <m/>
    <m/>
    <m/>
    <s v="N"/>
    <m/>
    <m/>
    <m/>
    <m/>
    <m/>
    <s v="Not Specified"/>
    <s v="Not Specified"/>
    <s v="No"/>
    <s v="N"/>
    <m/>
    <m/>
    <m/>
    <m/>
    <m/>
    <m/>
    <m/>
    <n v="0"/>
  </r>
  <r>
    <n v="459"/>
    <n v="417"/>
    <s v="Guangzhou Pharmaceutical Holdings"/>
    <s v="Pharmaceuticals"/>
    <x v="4"/>
    <x v="1"/>
    <x v="1"/>
    <n v="35128.6"/>
    <n v="-4563.5"/>
    <n v="0"/>
    <n v="141909.9"/>
    <n v="22794"/>
    <n v="8"/>
    <x v="1"/>
    <m/>
    <m/>
    <s v="N"/>
    <s v="N"/>
    <m/>
    <m/>
    <m/>
    <m/>
    <m/>
    <m/>
    <m/>
    <m/>
    <m/>
    <m/>
    <s v="Emissions reduction target"/>
    <s v="Other Emission Reduction"/>
    <s v="Yes"/>
    <s v="Yes"/>
    <s v="Partial"/>
    <s v="1,2"/>
    <m/>
    <s v="N"/>
    <m/>
    <m/>
    <m/>
    <m/>
    <m/>
    <s v="N"/>
    <m/>
    <m/>
    <m/>
    <m/>
    <m/>
    <s v="Not Specified"/>
    <s v="Not Specified"/>
    <s v="No"/>
    <s v="Y"/>
    <s v="Taking 2023 as the benchmark year, we promise, by 2023, to achieve a 20% reduction in the density of greenhouse gas emissions (p. 47, FY2023 ESG report). _x000a_Pledge to achieve a 20% reduction in the density of greenhouse gas emissions by 2030 compare to a 2023 (p. 48, FY2024 ESG report). "/>
    <n v="2030"/>
    <m/>
    <m/>
    <m/>
    <m/>
    <m/>
    <n v="0"/>
  </r>
  <r>
    <n v="460"/>
    <e v="#N/A"/>
    <s v="Country Garden Holdings"/>
    <s v="Real estate"/>
    <x v="16"/>
    <x v="1"/>
    <x v="1"/>
    <n v="35058.199999999997"/>
    <n v="525.79999999999995"/>
    <n v="4.2000000000000003E-2"/>
    <n v="20574.900000000001"/>
    <n v="98202"/>
    <n v="13"/>
    <x v="1"/>
    <m/>
    <m/>
    <s v="N"/>
    <s v="N"/>
    <m/>
    <m/>
    <m/>
    <m/>
    <m/>
    <m/>
    <m/>
    <m/>
    <m/>
    <m/>
    <s v="No target"/>
    <s v="No Target"/>
    <s v="Yes"/>
    <s v="Yes"/>
    <m/>
    <s v="1,2"/>
    <s v="G"/>
    <s v="N"/>
    <s v="committed to national peak and neutrality targets"/>
    <n v="2060"/>
    <s v="https://www.sohu.com/a/675767707_116062"/>
    <m/>
    <m/>
    <s v="N"/>
    <m/>
    <m/>
    <m/>
    <m/>
    <m/>
    <s v="Not Specified"/>
    <s v="Not Specified"/>
    <s v="No"/>
    <s v="N"/>
    <m/>
    <m/>
    <m/>
    <m/>
    <m/>
    <m/>
    <m/>
    <n v="0"/>
  </r>
  <r>
    <n v="461"/>
    <n v="375"/>
    <s v="Pegatron"/>
    <s v="Electronics, Electrical Equip."/>
    <x v="5"/>
    <x v="9"/>
    <x v="1"/>
    <n v="34935"/>
    <n v="1552"/>
    <n v="0"/>
    <n v="51485"/>
    <n v="76800"/>
    <n v="1"/>
    <x v="1"/>
    <m/>
    <m/>
    <s v="Y"/>
    <s v="Y"/>
    <s v="Targets set"/>
    <s v="1.5°C "/>
    <n v="2030"/>
    <s v="Targets set"/>
    <s v="1.5°C "/>
    <n v="2050"/>
    <s v="Y"/>
    <s v="Targets set"/>
    <n v="2050"/>
    <m/>
    <s v="Net zero"/>
    <s v="Net Zero"/>
    <s v="Yes"/>
    <s v="Yes"/>
    <s v="Yes"/>
    <s v="1,2,3"/>
    <m/>
    <s v="N"/>
    <m/>
    <m/>
    <m/>
    <m/>
    <s v="C,V"/>
    <s v="Y"/>
    <s v="1,2,3"/>
    <s v="achieve an absolute reduction of 42% in greenhouse gas emissions in Scope 1, Scope 2 and Scope 3 category 1a (purchases of production-related goods and services)_x000a_by 2030 compared to 2021, and achieve net zero emissions by 2050. "/>
    <n v="2050"/>
    <m/>
    <m/>
    <s v="Not Specified"/>
    <s v="Not Specified"/>
    <s v="No"/>
    <s v="N"/>
    <m/>
    <m/>
    <m/>
    <m/>
    <m/>
    <m/>
    <m/>
    <n v="0"/>
  </r>
  <r>
    <n v="462"/>
    <e v="#N/A"/>
    <s v="GE Vernova"/>
    <s v="Energy"/>
    <x v="1"/>
    <x v="0"/>
    <x v="0"/>
    <n v="34916.800000000003"/>
    <n v="79.900000000000006"/>
    <n v="-0.90900000000000003"/>
    <n v="15690.5"/>
    <n v="3201"/>
    <n v="13"/>
    <x v="1"/>
    <m/>
    <m/>
    <s v="N"/>
    <s v="N"/>
    <m/>
    <m/>
    <m/>
    <m/>
    <m/>
    <m/>
    <m/>
    <m/>
    <m/>
    <m/>
    <s v="Net zero"/>
    <s v="Net Zero"/>
    <s v="Yes"/>
    <s v="Yes"/>
    <s v="Yes"/>
    <s v="1,2,3"/>
    <m/>
    <s v="N"/>
    <m/>
    <m/>
    <m/>
    <m/>
    <s v="C,V"/>
    <s v="Y"/>
    <s v="1,2,3"/>
    <s v="&quot;GE previously announced an ambition to be a carbon neutral company for its operations by 2030, and net zero for emissions associated with the use of its sold products by 2050. GE Vernova adopts this ambition as our own. A priority for this ambition must be reducing Scope 3 emissions from the use of our sold products, where we have the largest impact, helping to decarbonize power production on a global scale.&quot; (P.48, Sustainability Report 2024)"/>
    <n v="2050"/>
    <m/>
    <m/>
    <s v="Yes"/>
    <s v="Yes (CCS-based removals e.g. BECCS, DACCS)"/>
    <s v="No"/>
    <s v="N"/>
    <m/>
    <m/>
    <m/>
    <m/>
    <m/>
    <m/>
    <m/>
    <n v="0"/>
  </r>
  <r>
    <n v="463"/>
    <n v="405"/>
    <s v="GS Caltex"/>
    <s v="Petroleum Refining"/>
    <x v="3"/>
    <x v="8"/>
    <x v="1"/>
    <n v="34849.199999999997"/>
    <n v="6036.7"/>
    <n v="0.129"/>
    <n v="309272.8"/>
    <n v="129177"/>
    <n v="1"/>
    <x v="1"/>
    <m/>
    <m/>
    <s v="N"/>
    <s v="N"/>
    <m/>
    <m/>
    <m/>
    <m/>
    <m/>
    <m/>
    <m/>
    <m/>
    <m/>
    <m/>
    <s v="Carbon neutral(ity)"/>
    <s v="Carbon Neutral"/>
    <s v="Yes"/>
    <s v="Yes"/>
    <s v="Not Specified"/>
    <s v="1,2"/>
    <s v="C"/>
    <s v="Y"/>
    <s v="GS Caltex is seeking ways to reduce GHG emissions throughout its business value chain to contribute to the national goal of achieving carbon neutrality by 2050."/>
    <n v="2050"/>
    <m/>
    <m/>
    <m/>
    <s v="N"/>
    <m/>
    <m/>
    <m/>
    <m/>
    <m/>
    <s v="Not Specified"/>
    <s v="Yes (CCS-based removals e.g. BECCS, DACCS)"/>
    <s v="No"/>
    <s v="N"/>
    <m/>
    <m/>
    <m/>
    <m/>
    <m/>
    <m/>
    <m/>
    <n v="0"/>
  </r>
  <r>
    <n v="464"/>
    <e v="#N/A"/>
    <s v="ICICI Bank"/>
    <s v="Banks: Commercial and Savings"/>
    <x v="6"/>
    <x v="14"/>
    <x v="1"/>
    <n v="34762.6"/>
    <n v="32.6"/>
    <n v="1.242"/>
    <n v="30879.3"/>
    <n v="26149"/>
    <n v="1"/>
    <x v="1"/>
    <m/>
    <m/>
    <s v="N"/>
    <s v="N"/>
    <m/>
    <m/>
    <m/>
    <m/>
    <m/>
    <m/>
    <m/>
    <m/>
    <m/>
    <m/>
    <s v="Carbon neutral(ity)"/>
    <s v="Carbon Neutral"/>
    <s v="Yes"/>
    <s v="Yes"/>
    <s v="Partial"/>
    <s v="1,2"/>
    <s v="C"/>
    <s v="Y"/>
    <s v="The entity has declared its goal to achieve net zero target covering scope 1 and 2 emissions by the year 2032. _x000a_Source: https://web.archive.org/web/20250704060255/https://www.icicibank.com/content/dam/icicibank/managed-assets/docs/investor/annual-reports/2024/icici-bank-esg-report-2023-24.pdf"/>
    <n v="2032"/>
    <m/>
    <m/>
    <m/>
    <s v="N"/>
    <m/>
    <m/>
    <m/>
    <m/>
    <m/>
    <s v="Not Specified"/>
    <s v="Not Specified"/>
    <s v="No"/>
    <s v="N"/>
    <m/>
    <m/>
    <m/>
    <m/>
    <m/>
    <m/>
    <m/>
    <n v="0"/>
  </r>
  <r>
    <n v="465"/>
    <e v="#N/A"/>
    <s v="Shandong Gold Group"/>
    <s v="Metals"/>
    <x v="2"/>
    <x v="1"/>
    <x v="1"/>
    <n v="34714"/>
    <n v="2954.5"/>
    <n v="2.9000000000000001E-2"/>
    <n v="45355.199999999997"/>
    <n v="74378"/>
    <n v="24"/>
    <x v="1"/>
    <m/>
    <m/>
    <s v="N"/>
    <s v="N"/>
    <m/>
    <m/>
    <m/>
    <m/>
    <m/>
    <m/>
    <m/>
    <m/>
    <m/>
    <m/>
    <s v="No target"/>
    <s v="No Target"/>
    <s v="Not Specified"/>
    <s v="Not Specified"/>
    <s v="Not Specified"/>
    <m/>
    <s v="G"/>
    <s v="N"/>
    <m/>
    <m/>
    <s v="https://finance.sina.com.cn/stock/relnews/cn/2025-10-27/doc-infvixhi9633087.shtml"/>
    <s v="no usefull information"/>
    <m/>
    <s v="N"/>
    <m/>
    <m/>
    <m/>
    <m/>
    <m/>
    <s v="Not Specified"/>
    <s v="Not Specified"/>
    <s v="No"/>
    <s v="N"/>
    <m/>
    <m/>
    <m/>
    <m/>
    <m/>
    <m/>
    <m/>
    <n v="0"/>
  </r>
  <r>
    <n v="466"/>
    <e v="#N/A"/>
    <s v="International Airlines Group"/>
    <s v="Airlines"/>
    <x v="12"/>
    <x v="30"/>
    <x v="3"/>
    <n v="34513.9"/>
    <n v="207.1"/>
    <n v="-7.1999999999999995E-2"/>
    <n v="23254.3"/>
    <n v="38358"/>
    <n v="4"/>
    <x v="1"/>
    <m/>
    <m/>
    <s v="N"/>
    <s v="N"/>
    <m/>
    <m/>
    <m/>
    <m/>
    <m/>
    <m/>
    <m/>
    <m/>
    <m/>
    <m/>
    <s v="Net zero"/>
    <s v="Net Zero"/>
    <s v="Yes"/>
    <s v="Yes"/>
    <s v="Yes"/>
    <s v="1,2,3"/>
    <m/>
    <s v="N"/>
    <m/>
    <m/>
    <m/>
    <m/>
    <s v="C,V"/>
    <s v="Y"/>
    <s v="1,2,3"/>
    <s v="Simple target text:_x000a_&quot;IAG was the first airline group in the world to commit to net zero emissions and has been publishing its latest roadmap to this goal every year since 2019.&quot;_x000a_Archived source: https://web.archive.org/web/20250714144521/https://www.iairgroup.com/sustainability/roadmap-2050/_x000a__x000a_In-depth breakdown:_x000a_&quot;IAG has a 20% reduction target for its net Scope 1 emissions by_x000a_2030 compared to 2019 levels and is working towards to net_x000a_zero emissions by 2050. Direct emissions associated with IAG‚Äôs_x000a_direct operations include emissions from jet fuel, diesel, petrol,_x000a_natural gas and halons. Sources of these emissions include_x000a_aircraft engines, boilers, auxiliary power units (APUs) and_x000a_ground vehicle engines. IAG‚Äôs target to reduce Scope 1_x000a_emissions includes reductions from the use of SAF in its gross_x000a_emissions calculation. The IAG Scope 1 net emission reduction_x000a_target equates to 21.6 million tCO2e by 2030, or 24.8 million_x000a_tCO2e in equivalent Scope 1 gross emissions._x000a_Indirect emissions associated with electricity use in ground_x000a_facilities like offices, lounges, data centres and hangars_x000a_represent less than 1% of total IAG emissions, and, therefore,_x000a_IAG does not set a near-term target for the reduction of these_x000a_emissions. IAG monitors the use of renewable electricity across_x000a_its operations, and we are committed to net zero Scope 2_x000a_emissions by 2050._x000a_In 2021 IAG was the first airline group worldwide to set a target_x000a_of net zero Scope 3 emissions by 2050. This was_x000a_complemented by a target of a 20% reduction in net Scope 3_x000a_emissions by 2030, compared to a 2019 baseline. These targets_x000a_will be delivered in collaboration with suppliers and other_x000a_stakeholders, by monitoring supplier sustainability performance,_x000a_engaging with suppliers on their sustainability plans,_x000a_embedding climate requirements into supplier contract clauses_x000a_and product specifications, and accounting for delivery of_x000a_existing supplier targets.&quot;_x000a__x000a_Archived source: https://web.archive.org/web/20250710155507/https://www.iairgroup.com/media/ikcleuni/consolidated-non-financial-information-statement-and-sustainability-information-2024.pdf _x000a_"/>
    <n v="2050"/>
    <m/>
    <m/>
    <s v="Yes"/>
    <s v="Yes (nature-based and CCS-based removals)"/>
    <s v="Yes"/>
    <s v="N"/>
    <m/>
    <m/>
    <m/>
    <m/>
    <m/>
    <m/>
    <m/>
    <n v="0"/>
  </r>
  <r>
    <n v="467"/>
    <n v="452"/>
    <s v="Shanghai Delong Steel Group"/>
    <s v="Metals"/>
    <x v="2"/>
    <x v="1"/>
    <x v="1"/>
    <n v="34440"/>
    <n v="5889"/>
    <n v="5.6000000000000001E-2"/>
    <n v="560038"/>
    <n v="54435"/>
    <n v="2"/>
    <x v="1"/>
    <m/>
    <m/>
    <s v="N"/>
    <s v="N"/>
    <m/>
    <m/>
    <m/>
    <m/>
    <m/>
    <m/>
    <m/>
    <m/>
    <m/>
    <m/>
    <m/>
    <m/>
    <m/>
    <m/>
    <m/>
    <m/>
    <m/>
    <s v="N"/>
    <m/>
    <m/>
    <s v="https://www.shanghaidelong.com/content.html?id=189&amp;menuid=122"/>
    <s v="no useful information "/>
    <m/>
    <s v="N"/>
    <m/>
    <m/>
    <m/>
    <m/>
    <m/>
    <s v="Not Specified"/>
    <m/>
    <m/>
    <s v="N"/>
    <m/>
    <m/>
    <m/>
    <m/>
    <m/>
    <m/>
    <m/>
    <n v="0"/>
  </r>
  <r>
    <n v="468"/>
    <e v="#N/A"/>
    <s v="PNC Financial Services Group"/>
    <s v="Superregional Banks"/>
    <x v="6"/>
    <x v="0"/>
    <x v="0"/>
    <n v="34437.300000000003"/>
    <n v="1118"/>
    <n v="-0.22700000000000001"/>
    <n v="110153.8"/>
    <n v="51435"/>
    <n v="3"/>
    <x v="1"/>
    <m/>
    <m/>
    <s v="N"/>
    <s v="N"/>
    <m/>
    <m/>
    <m/>
    <m/>
    <m/>
    <m/>
    <m/>
    <m/>
    <m/>
    <m/>
    <s v="Emissions reduction target"/>
    <s v="Other Emission Reduction"/>
    <s v="Yes"/>
    <s v="Yes"/>
    <s v="No"/>
    <s v="1,2"/>
    <m/>
    <s v="N"/>
    <m/>
    <m/>
    <m/>
    <m/>
    <m/>
    <s v="N"/>
    <m/>
    <m/>
    <m/>
    <m/>
    <m/>
    <s v="Yes"/>
    <s v="Not Specified"/>
    <s v="No"/>
    <s v="Y"/>
    <s v="80% Carbon Emissions Reduction (Scopes 1 &amp; 2) from 2022 baseline by 2030 To achieve this goal, PNC is:_x000a_‚Ä¢ Reducing energy and carbon emissions through energy efficiency projects, real estate optimization and electrification, without reliance on the purchase of carbon offsets_x000a_‚Ä¢ Executing renewable energy power purchase agreements, installing on-site solar and buying certified renewable energy credits. We remain on track to meet our goal of 100 percent purchased renewable electricity by 2025_x000a__x000a_Target Emissions (Scopes 1-2 Market-Based) = Baseline (2022) = 117,060; 80% carbon emissions reduction (Scopes 1 &amp; 2) by 2030_x000a_"/>
    <n v="2030"/>
    <m/>
    <m/>
    <m/>
    <m/>
    <m/>
    <n v="0"/>
  </r>
  <r>
    <n v="469"/>
    <e v="#N/A"/>
    <s v="Perusahaan Listrik Negara"/>
    <s v="Utilities"/>
    <x v="1"/>
    <x v="21"/>
    <x v="1"/>
    <n v="34257.9"/>
    <n v="5191.2"/>
    <n v="0.106"/>
    <n v="45739.7"/>
    <n v="121223"/>
    <n v="6"/>
    <x v="1"/>
    <m/>
    <m/>
    <s v="N"/>
    <s v="N"/>
    <m/>
    <m/>
    <m/>
    <m/>
    <m/>
    <m/>
    <m/>
    <m/>
    <m/>
    <m/>
    <m/>
    <m/>
    <m/>
    <m/>
    <m/>
    <m/>
    <m/>
    <s v="N"/>
    <m/>
    <m/>
    <m/>
    <m/>
    <m/>
    <s v="Y"/>
    <m/>
    <s v="At COP 26, PLN has announced its commitment to achieve Net Zero Emissions by 2060. PLN will focus on expanding power capacity using clean energy to support Indonesia’s economic and power demand growth. Under Net Zero Emission scenarios, emissions will peak in 2030 and then gradually decline until they reach Net Zero by 2060. This will reduce 1,057 million ton of greenhouse gas emission in 2060, compared to business as usual scenario."/>
    <n v="2060"/>
    <s v="https://web.pln.co.id/en/sustainability/climate-change-management"/>
    <m/>
    <s v="Yes"/>
    <s v="Y"/>
    <m/>
    <s v="N"/>
    <m/>
    <m/>
    <m/>
    <m/>
    <m/>
    <m/>
    <m/>
    <n v="0"/>
  </r>
  <r>
    <n v="470"/>
    <n v="492"/>
    <s v="Emirates Group"/>
    <s v="Airlines"/>
    <x v="12"/>
    <x v="35"/>
    <x v="2"/>
    <n v="34238.5"/>
    <n v="188.6"/>
    <n v="0.35799999999999998"/>
    <n v="27206.1"/>
    <n v="59157"/>
    <n v="5"/>
    <x v="1"/>
    <m/>
    <m/>
    <s v="N"/>
    <s v="N"/>
    <m/>
    <m/>
    <m/>
    <m/>
    <m/>
    <m/>
    <m/>
    <m/>
    <m/>
    <m/>
    <m/>
    <m/>
    <m/>
    <m/>
    <m/>
    <m/>
    <m/>
    <s v="N"/>
    <m/>
    <m/>
    <s v="https://www.emirates.com/uk/english/about-us/our-planet"/>
    <m/>
    <m/>
    <s v="N"/>
    <m/>
    <m/>
    <m/>
    <s v="https://www.emirates.com/english/about-us/our-planet/environmental-policy/"/>
    <s v="no useful information "/>
    <s v="Not Specified"/>
    <m/>
    <m/>
    <s v="N"/>
    <m/>
    <m/>
    <m/>
    <m/>
    <m/>
    <m/>
    <m/>
    <n v="0"/>
  </r>
  <r>
    <n v="471"/>
    <n v="458"/>
    <s v="Beijing Jianlong Heavy Industry Group"/>
    <s v="Metals"/>
    <x v="2"/>
    <x v="1"/>
    <x v="1"/>
    <n v="34102"/>
    <n v="3946"/>
    <n v="4.3689999999999998"/>
    <n v="31540"/>
    <n v="69600"/>
    <n v="2"/>
    <x v="1"/>
    <m/>
    <m/>
    <s v="N"/>
    <s v="N"/>
    <m/>
    <m/>
    <m/>
    <m/>
    <m/>
    <m/>
    <m/>
    <m/>
    <m/>
    <m/>
    <m/>
    <m/>
    <s v="Yes"/>
    <s v="Yes"/>
    <m/>
    <s v="1,2"/>
    <s v="G"/>
    <s v="N"/>
    <s v="committed to national peak and neutrality "/>
    <n v="2060"/>
    <s v="https://global.chinadaily.com.cn/a/202205/06/WS62748aa8a310fd2b29e5b030.html"/>
    <m/>
    <m/>
    <s v="N"/>
    <m/>
    <m/>
    <m/>
    <m/>
    <m/>
    <s v="Not Specified"/>
    <m/>
    <m/>
    <s v="N"/>
    <m/>
    <m/>
    <m/>
    <m/>
    <m/>
    <m/>
    <m/>
    <n v="0"/>
  </r>
  <r>
    <n v="472"/>
    <n v="459"/>
    <s v="Cummins"/>
    <s v="Industrial Machinery"/>
    <x v="14"/>
    <x v="0"/>
    <x v="0"/>
    <n v="34057.9"/>
    <n v="2206.1"/>
    <n v="2.4E-2"/>
    <n v="76754.8"/>
    <n v="139163"/>
    <n v="6"/>
    <x v="1"/>
    <m/>
    <m/>
    <s v="Y"/>
    <s v="Y"/>
    <s v="Targets set"/>
    <s v="1.5°C "/>
    <n v="2030"/>
    <m/>
    <m/>
    <m/>
    <m/>
    <m/>
    <m/>
    <m/>
    <s v="Net zero"/>
    <s v="Net Zero"/>
    <s v="Yes"/>
    <s v="Yes"/>
    <s v="No"/>
    <s v="1,2"/>
    <m/>
    <s v="N"/>
    <m/>
    <m/>
    <m/>
    <m/>
    <s v="C"/>
    <s v="Y"/>
    <s v="1,2"/>
    <s v="Achieving net-zero emissions across Cummins‚Äô facilities and operations by 2050"/>
    <n v="2050"/>
    <m/>
    <m/>
    <s v="Not Specified"/>
    <s v="No"/>
    <s v="No"/>
    <s v="N"/>
    <m/>
    <m/>
    <m/>
    <m/>
    <m/>
    <m/>
    <m/>
    <n v="0"/>
  </r>
  <r>
    <n v="473"/>
    <n v="437"/>
    <s v="China National Coal Group"/>
    <s v="Mining, Crude-Oil Production"/>
    <x v="2"/>
    <x v="1"/>
    <x v="1"/>
    <n v="34020.800000000003"/>
    <n v="342.8"/>
    <n v="-0.66100000000000003"/>
    <n v="37435.300000000003"/>
    <n v="80730"/>
    <n v="26"/>
    <x v="1"/>
    <m/>
    <m/>
    <s v="N"/>
    <s v="N"/>
    <m/>
    <m/>
    <m/>
    <m/>
    <m/>
    <m/>
    <m/>
    <m/>
    <m/>
    <m/>
    <m/>
    <m/>
    <s v="Yes"/>
    <s v="Yes"/>
    <m/>
    <s v="1,2"/>
    <m/>
    <s v="N"/>
    <s v="The Company actively explored the optimal path to peak carbon emissions and advancing its carbon peaking initiatives in an orderly manner. Based on its business operations, the Company steadily reduced carbon emission intensity through energy efficiency improvements, green energy substitution, and industrial optimization, aiming to achieve peak carbon emissions before 2030 and striving for carbon neutrality before 2060. The Board of Directors provided full oversight of the Company's progress toward its climate targets, while responsible departments leverage the carbon emission management system to enhance monitoring and management, strengthen the data foundation for the &quot;dual carbon&quot; goals, and foster a solid foundation for green development."/>
    <n v="2060"/>
    <s v="https://www.hkexnews.hk/listedco/listconews/sehk/2025/0415/2025041501111.pdf?utmChina%20National%20Coal%20Group"/>
    <m/>
    <m/>
    <s v="N"/>
    <m/>
    <m/>
    <m/>
    <m/>
    <m/>
    <s v="Not Specified"/>
    <m/>
    <m/>
    <s v="N"/>
    <m/>
    <m/>
    <m/>
    <m/>
    <m/>
    <m/>
    <s v="https://www.hkexnews.hk/listedco/listconews/sehk/2025/0415/2025041501111.pdf?utmChina%20National%20Coal%20Group_source=chatgpt.com"/>
    <n v="0"/>
  </r>
  <r>
    <n v="474"/>
    <n v="496"/>
    <s v="Air France-KLM Group"/>
    <s v="Airlines"/>
    <x v="12"/>
    <x v="10"/>
    <x v="3"/>
    <n v="33996.699999999997"/>
    <n v="322.7"/>
    <n v="-0.71599999999999997"/>
    <n v="326031.2"/>
    <n v="42511"/>
    <n v="30"/>
    <x v="1"/>
    <m/>
    <m/>
    <s v="Y"/>
    <s v="Y"/>
    <s v="Targets set"/>
    <s v="Well-below 2¬∞C"/>
    <n v="2030"/>
    <m/>
    <m/>
    <m/>
    <m/>
    <m/>
    <m/>
    <m/>
    <s v="Net zero"/>
    <s v="Net Zero"/>
    <s v="Yes"/>
    <s v="Yes"/>
    <s v="Yes"/>
    <s v="1,2,3"/>
    <m/>
    <s v="N"/>
    <m/>
    <m/>
    <m/>
    <m/>
    <s v="C,V"/>
    <s v="Y"/>
    <s v="1,2,3"/>
    <s v="Air France ‚Äì KLM has a strong commitment towards sustainability, including reaching Net Zero carbon emissions in 2050 by activating, among others, levers on operations, fleet renewal and Sustainable Aviation Fuel."/>
    <n v="2050"/>
    <m/>
    <m/>
    <s v="Yes"/>
    <s v="Yes (unspecified)"/>
    <s v="No"/>
    <s v="N"/>
    <m/>
    <m/>
    <m/>
    <m/>
    <m/>
    <m/>
    <m/>
    <n v="0"/>
  </r>
  <r>
    <n v="475"/>
    <e v="#N/A"/>
    <s v="Sumitomo Life Insurance"/>
    <s v="Insurance: Life, Health (Mutual)"/>
    <x v="6"/>
    <x v="4"/>
    <x v="1"/>
    <n v="33663.800000000003"/>
    <n v="4162"/>
    <n v="-9.5000000000000001E-2"/>
    <n v="43418.9"/>
    <n v="30100"/>
    <n v="5"/>
    <x v="1"/>
    <m/>
    <m/>
    <s v="N"/>
    <s v="N"/>
    <m/>
    <m/>
    <m/>
    <m/>
    <m/>
    <m/>
    <m/>
    <m/>
    <m/>
    <m/>
    <s v="Net zero"/>
    <s v="Net Zero"/>
    <s v="Yes"/>
    <s v="Yes"/>
    <s v="Partial"/>
    <s v="1,2"/>
    <m/>
    <s v="N"/>
    <m/>
    <m/>
    <m/>
    <m/>
    <s v="C"/>
    <s v="Y"/>
    <s v="1,2"/>
    <s v="One of the specific initiatives we are promoting is the reduction of greenhouse gas (GHG) emissions from our own business activities and our asset portfolio, aiming to achieve net zero GHG emissions by 2050, the target set by the Sumitomo Life Group. (page 5)"/>
    <n v="2050"/>
    <m/>
    <m/>
    <s v="Yes"/>
    <s v="Not Specified"/>
    <s v="No"/>
    <s v="N"/>
    <m/>
    <m/>
    <m/>
    <m/>
    <m/>
    <m/>
    <m/>
    <n v="0"/>
  </r>
  <r>
    <n v="476"/>
    <n v="441"/>
    <s v="Paccar"/>
    <s v="Construction and Farm Machinery"/>
    <x v="8"/>
    <x v="0"/>
    <x v="0"/>
    <n v="33636.1"/>
    <n v="-130.1"/>
    <n v="-1.278"/>
    <n v="13079.2"/>
    <n v="80951"/>
    <n v="8"/>
    <x v="1"/>
    <m/>
    <m/>
    <s v="Y"/>
    <s v="Y"/>
    <s v="Targets set"/>
    <s v="Well-below 2¬∞C"/>
    <n v="2030"/>
    <m/>
    <m/>
    <m/>
    <m/>
    <m/>
    <m/>
    <m/>
    <s v="Emissions reduction target"/>
    <s v="Other Emission Reduction"/>
    <s v="Yes"/>
    <s v="Yes"/>
    <s v="Partial"/>
    <s v="1,2"/>
    <m/>
    <s v="N"/>
    <m/>
    <m/>
    <m/>
    <m/>
    <m/>
    <s v="N"/>
    <m/>
    <m/>
    <m/>
    <m/>
    <m/>
    <s v="Not Specified"/>
    <s v="Not Specified"/>
    <s v="No"/>
    <s v="Y"/>
    <s v="Reduce absolute Scope 1 (internal operations) and Scope 2 (purchased energy) GHG emissions 35% from_x000a_a 2018 base year. Reduce Scope 3 emissions from use of sold products 25% per vkm by 2030 from a 2018 base year*"/>
    <n v="2030"/>
    <m/>
    <m/>
    <m/>
    <m/>
    <m/>
    <n v="0"/>
  </r>
  <r>
    <n v="477"/>
    <n v="494"/>
    <s v="Metro"/>
    <s v="Wholesalers: Food and Grocery"/>
    <x v="11"/>
    <x v="3"/>
    <x v="3"/>
    <n v="33614.1"/>
    <n v="2498.8000000000002"/>
    <n v="8.3000000000000004E-2"/>
    <n v="47773.1"/>
    <n v="100000"/>
    <n v="26"/>
    <x v="1"/>
    <m/>
    <m/>
    <s v="Y"/>
    <s v="Y"/>
    <s v="Committed"/>
    <m/>
    <n v="2030"/>
    <m/>
    <m/>
    <m/>
    <m/>
    <m/>
    <m/>
    <m/>
    <s v="Emissions reduction target"/>
    <s v="Other Emission Reduction"/>
    <s v="Yes"/>
    <s v="Yes"/>
    <s v="Yes"/>
    <s v="1,2,3"/>
    <s v="C,V"/>
    <s v="Y"/>
    <s v="We plan to make our global business operations climate-neutral by 2040"/>
    <n v="2040"/>
    <s v="https://reports.metroag.de/annual-report/2023-2024/combined-management-report/principles-of-the-group/combined-non-financial-statement/environmental-matters.html"/>
    <m/>
    <m/>
    <s v="N"/>
    <m/>
    <m/>
    <m/>
    <m/>
    <m/>
    <s v="Not Specified"/>
    <s v="No"/>
    <s v="No"/>
    <s v="Y"/>
    <s v="&quot;METRO‚Äôs new near-term science-based targets (SBT), which have yet to be approved by the Science Based Targets initiative (SBTi), are consistent with the level of decarbonization required to keep global temperature increases to 1.5°C  compared to pre-industrial temperatures. Our targets with a 2023 base year will consist of:_x000a_‚Ä¢ [SBT1] Reducing absolute scope 1 and scope 2 greenhouse gas (GHG) emissions by 42% by 2030;_x000a_‚Ä¢ [SBT2] Having 45% of our suppliers by spend with science-based targets by 2028;_x000a_‚Ä¢ [SBT3] Reducing absolute scope 3 GHG emissions from purchases of goods and services by 25% by 2030;_x000a_‚Ä¢ [SBT4] Reducing absolute scope 3 GHG emissions from downstream transportation and distribution by 25% by 2030; and_x000a_‚Ä¢ [SBT5] Reducing scope 3 FLAG GHG emissions by 30% by 2030.&quot;_x000a_- GHG EMISSIONS INFO SHEET, Update December 2024"/>
    <n v="2030"/>
    <m/>
    <m/>
    <m/>
    <m/>
    <m/>
    <n v="0"/>
  </r>
  <r>
    <n v="478"/>
    <e v="#N/A"/>
    <s v="BAE Systems"/>
    <s v="Aerospace and Defense"/>
    <x v="15"/>
    <x v="5"/>
    <x v="3"/>
    <n v="33547.599999999999"/>
    <n v="30.9"/>
    <n v="-0.94799999999999995"/>
    <n v="28874.3"/>
    <n v="60038"/>
    <n v="3"/>
    <x v="1"/>
    <m/>
    <m/>
    <s v="Y"/>
    <s v="Y"/>
    <s v="Targets set"/>
    <s v="1.5°C "/>
    <n v="2030"/>
    <s v="Targets set"/>
    <s v="1.5°C "/>
    <n v="2050"/>
    <s v="Y"/>
    <s v="Targets set"/>
    <n v="2050"/>
    <m/>
    <s v="Net zero"/>
    <s v="Net Zero"/>
    <s v="Yes"/>
    <s v="Yes"/>
    <s v="Partial"/>
    <s v="1,2"/>
    <m/>
    <s v="N"/>
    <m/>
    <m/>
    <m/>
    <m/>
    <s v="C"/>
    <s v="Y"/>
    <s v="1,2"/>
    <s v="&quot;Our near-term target and KPI, embedded in long-term incentives, is to reduce GHG emissions across our operations (Scopes 1 and 2) by 4.2% year-on-year. We continue to work towards our long-term target of ‚Äòworking towards a net zero value chain by 2050‚Äô.&quot; (Annual Report 2023 BAE Systems plc, pg. 49)."/>
    <n v="2050"/>
    <m/>
    <m/>
    <s v="Not Specified"/>
    <s v="Not Specified"/>
    <s v="No"/>
    <s v="N"/>
    <m/>
    <m/>
    <m/>
    <m/>
    <m/>
    <m/>
    <m/>
    <n v="0"/>
  </r>
  <r>
    <n v="479"/>
    <n v="467"/>
    <s v="Tongwei Group"/>
    <s v="Energy"/>
    <x v="1"/>
    <x v="1"/>
    <x v="1"/>
    <n v="33482"/>
    <n v="-2161.5"/>
    <n v="0"/>
    <n v="150686.79999999999"/>
    <n v="50508"/>
    <n v="14"/>
    <x v="0"/>
    <n v="2024"/>
    <n v="2030"/>
    <s v="N"/>
    <s v="N"/>
    <m/>
    <m/>
    <m/>
    <m/>
    <m/>
    <m/>
    <m/>
    <m/>
    <m/>
    <m/>
    <m/>
    <m/>
    <s v="Yes"/>
    <s v="Yes"/>
    <m/>
    <s v="1,2"/>
    <s v="C"/>
    <s v="Y"/>
    <s v=" achieve carbon neutrality in operations by 2030."/>
    <n v="2030"/>
    <s v="https://stockn.xueqiu.com/SH600438/20250605454720.pdf?utm_source=chatgpt.com"/>
    <m/>
    <m/>
    <s v="N"/>
    <m/>
    <m/>
    <m/>
    <m/>
    <m/>
    <s v="Yes"/>
    <m/>
    <m/>
    <s v="N"/>
    <m/>
    <m/>
    <m/>
    <m/>
    <m/>
    <m/>
    <m/>
    <n v="0"/>
  </r>
  <r>
    <n v="480"/>
    <n v="291"/>
    <s v="Greenland Holding Group"/>
    <s v="Real estate"/>
    <x v="16"/>
    <x v="1"/>
    <x v="1"/>
    <n v="33447.800000000003"/>
    <n v="381.9"/>
    <n v="2.8679999999999999"/>
    <n v="10591.7"/>
    <n v="13354"/>
    <n v="14"/>
    <x v="1"/>
    <m/>
    <m/>
    <s v="N"/>
    <s v="N"/>
    <m/>
    <m/>
    <m/>
    <m/>
    <m/>
    <m/>
    <m/>
    <m/>
    <m/>
    <m/>
    <s v="No target"/>
    <s v="No Target"/>
    <s v="Yes"/>
    <s v="Yes"/>
    <m/>
    <s v="1,2"/>
    <s v="G"/>
    <s v="N"/>
    <s v="committed to national peak and neutrality targets"/>
    <n v="2060"/>
    <s v="https://dataclouds.cninfo.com.cn/shgonggao/2024/2024-04-30/94890901062211ef809ffa163e26e5de.pdf"/>
    <m/>
    <m/>
    <s v="N"/>
    <m/>
    <m/>
    <m/>
    <m/>
    <m/>
    <s v="Not Specified"/>
    <s v="No"/>
    <s v="No"/>
    <s v="N"/>
    <m/>
    <m/>
    <m/>
    <m/>
    <m/>
    <m/>
    <m/>
    <n v="0"/>
  </r>
  <r>
    <n v="481"/>
    <n v="483"/>
    <s v="China National Aviation Fuel Group"/>
    <s v="Trading"/>
    <x v="6"/>
    <x v="1"/>
    <x v="1"/>
    <n v="33424"/>
    <n v="4090"/>
    <n v="-0.39100000000000001"/>
    <n v="91839"/>
    <n v="28000"/>
    <n v="4"/>
    <x v="1"/>
    <m/>
    <m/>
    <s v="N"/>
    <s v="N"/>
    <m/>
    <m/>
    <m/>
    <m/>
    <m/>
    <m/>
    <m/>
    <m/>
    <m/>
    <m/>
    <m/>
    <m/>
    <s v="Yes"/>
    <s v="Yes"/>
    <m/>
    <s v="1,2"/>
    <s v="G"/>
    <s v="N"/>
    <s v="committed to national peak and neutrality "/>
    <n v="2060"/>
    <s v="http://www.sasac.gov.cn/n4470048/n26915116/n28283133/n28283138/c28305167/content.html"/>
    <s v="no info for parent "/>
    <m/>
    <s v="N"/>
    <m/>
    <m/>
    <m/>
    <m/>
    <m/>
    <s v="No"/>
    <m/>
    <m/>
    <s v="N"/>
    <m/>
    <m/>
    <m/>
    <m/>
    <m/>
    <m/>
    <m/>
    <n v="0"/>
  </r>
  <r>
    <n v="482"/>
    <e v="#N/A"/>
    <s v="Amgen"/>
    <s v="Pharmaceuticals"/>
    <x v="4"/>
    <x v="0"/>
    <x v="0"/>
    <n v="36189"/>
    <n v="647.79999999999995"/>
    <n v="-0.20699999999999999"/>
    <n v="15838.7"/>
    <n v="139907"/>
    <n v="2"/>
    <x v="1"/>
    <m/>
    <m/>
    <s v="Y"/>
    <s v="Y"/>
    <s v="Targets set"/>
    <s v="1.5°C "/>
    <n v="2030"/>
    <m/>
    <m/>
    <m/>
    <m/>
    <m/>
    <m/>
    <m/>
    <s v="Carbon neutral(ity)"/>
    <s v="Carbon Neutral"/>
    <s v="Yes"/>
    <s v="Yes"/>
    <s v="Yes"/>
    <s v="1,2,3"/>
    <s v="C,V"/>
    <s v="Y"/>
    <s v="&quot;Amgen's 2027 carbon emissions targets have been approved by the Science Based Targets initiative (SBTi) and are consistent with the goal of limiting global warming to 1.5 degrees Celsius for Scope 1 and 2 emissions. We also established an SBTi Scope 3 supplier engagement target to engage with 73% of our suppliers by spend in key categories to support their adoption of science-based carbon reduction targets by 2027. &quot;"/>
    <n v="2027"/>
    <m/>
    <m/>
    <m/>
    <s v="N"/>
    <m/>
    <m/>
    <m/>
    <m/>
    <m/>
    <s v="Not Specified"/>
    <s v="Yes (unspecified)"/>
    <s v="No"/>
    <s v="N"/>
    <m/>
    <m/>
    <m/>
    <m/>
    <m/>
    <m/>
    <m/>
    <n v="0"/>
  </r>
  <r>
    <n v="483"/>
    <n v="475"/>
    <s v="Hunan Iron &amp; Steel Group"/>
    <s v="Metals"/>
    <x v="2"/>
    <x v="1"/>
    <x v="1"/>
    <n v="33366.800000000003"/>
    <n v="639.1"/>
    <n v="-0.23400000000000001"/>
    <n v="27356.9"/>
    <n v="35368"/>
    <n v="4"/>
    <x v="1"/>
    <m/>
    <m/>
    <s v="N"/>
    <s v="N"/>
    <m/>
    <m/>
    <m/>
    <m/>
    <m/>
    <m/>
    <m/>
    <m/>
    <m/>
    <m/>
    <s v="Carbon neutral(ity)"/>
    <s v="Carbon Neutral"/>
    <s v="Not Specified"/>
    <s v="Not Specified"/>
    <s v="Not Specified"/>
    <m/>
    <m/>
    <s v="Y"/>
    <s v="SR 2024, p.53 (Google Translated)_x000a_In the current international context of heightened attention to the risks and opportunities of climate change, the company has actively responded to the national call for &quot;carbon peak by 2030 and carbon neutrality by 2060&quot; and proactively addressed climate change_x000a_---_x000a_SR, p.53 (Native)_x000a_Èù¢ÂØπÂΩìÂâçÂõΩÈôÖËÉåÊôØ‰∏ãÂØπ‰∫éÊ∞îÂÄôÂèòÂåñÈ£éÈô©ÂíåÊú∫ÈÅáÁöÑÈ´òÂ∫¶ÂÖ≥Ê≥®,ÂÖ¨Âè∏ÁßØÊûÅÂìçÂ∫îÂõΩÂÆ∂ËøàÂêë‚Äú2030Âπ¥Á¢≥ËææÂ≥∞„ÄÅ 2060Âπ¥Á¢≥‰∏≠Âíå‚ÄùÁöÑÂè∑Âè¨,‰∏ªÂä®Â∫îÂØπÊ∞îÂÄôÂèòÂåñ„ÄÇÂÖ¨Âè∏‰∏ªÂä®ËØÜÂà´ÂàÜÊûê‰∫ÜÂΩ±ÂìçÂÖ¨Âè∏Ê∞îÂÄôÂèòÂåñÁõ∏ÂÖ≥ÁöÑÈ£éÈô©‰∏éÊú∫ÈÅá, Âπ∂Âà∂ÂÆöÊ∞îÂÄôÈ£éÈô©ÁÆ°ÁêÜÂäûÊ≥ï‰∏éÂ∫îÂØπÊé™ÊñΩ,ÊèêÂçáÂÖ¨Âè∏ÂØπ‰∫éÊ∞îÂÄôÂèòÂåñÁöÑÈÄÇÂ∫îËÉΩÂäõ,‰∏∫Êú™Êù•Âú®ÁªøËâ≤‰ΩéÁ¢≥È¢ÜÂüüÁöÑÊäÄÊúØÂ∫îÁî®„ÄÅ‰∫ßÂìÅÂàõÊñ∞ÂíåËøêËê•Ê®°Âºè‰ºòÂåñÊèê‰æõÊåáÂºï,Âπ∂ÂèÇËÄÉÊ∞îÂÄôÁõ∏ÂÖ≥Ë¥¢Âä°‰ø°ÊÅØÊä´Èú≤Â∑•‰ΩúÁªÑ(TCFD)ÁöÑÂª∫ËÆÆÊä´Èú≤Ê°ÜÊû∂,ÂØπÊú¨ÂÖ¨Âè∏Ê∞îÂÄôÂèòÂåñÁõ∏ÂÖ≥‚ÄúÊ≤ªÁêÜ‚Äù‚ÄúÁ≠ñÁï•‚Äù‚ÄúÈ£éÈô©ÁÆ°ÁêÜ‚Äù‰ª•Âèä‚ÄúÊåáÈíà‰∏éÁõÆÊ†á‚ÄùÁ≠âÂ∑•‰ΩúËøõË°åÊ¶ÇËø∞„ÄÇ"/>
    <n v="2060"/>
    <m/>
    <m/>
    <m/>
    <s v="N"/>
    <m/>
    <m/>
    <m/>
    <m/>
    <m/>
    <s v="Not Specified"/>
    <s v="Not Specified"/>
    <s v="No"/>
    <s v="N"/>
    <m/>
    <m/>
    <m/>
    <m/>
    <m/>
    <m/>
    <m/>
    <n v="0"/>
  </r>
  <r>
    <n v="484"/>
    <e v="#N/A"/>
    <s v="St. James's Place"/>
    <s v="Diversified Financials"/>
    <x v="6"/>
    <x v="30"/>
    <x v="3"/>
    <n v="33178.9"/>
    <n v="509"/>
    <n v="0"/>
    <n v="244082"/>
    <n v="3334"/>
    <n v="1"/>
    <x v="1"/>
    <m/>
    <m/>
    <s v="Y"/>
    <s v="Y"/>
    <s v="Committed"/>
    <m/>
    <n v="2030"/>
    <m/>
    <m/>
    <m/>
    <s v="N"/>
    <s v="Committed"/>
    <m/>
    <m/>
    <s v="Net zero"/>
    <s v="Net Zero"/>
    <s v="Yes"/>
    <s v="Yes"/>
    <s v="Yes"/>
    <s v="1,2,3"/>
    <m/>
    <s v="N"/>
    <m/>
    <m/>
    <m/>
    <m/>
    <s v="C,V"/>
    <s v="Y"/>
    <s v="1,2,3"/>
    <s v="We aim to align our business to a 1.5°C  Paris Agreement goal. This means reducing our carbon emissions to net zero by 2050."/>
    <n v="2050"/>
    <m/>
    <m/>
    <s v="Yes"/>
    <s v="Not Specified"/>
    <s v="No"/>
    <s v="N"/>
    <m/>
    <m/>
    <m/>
    <m/>
    <m/>
    <m/>
    <m/>
    <n v="0"/>
  </r>
  <r>
    <n v="485"/>
    <n v="395"/>
    <s v="PBF Energy"/>
    <s v="Petroleum Refining"/>
    <x v="3"/>
    <x v="0"/>
    <x v="0"/>
    <n v="33115.300000000003"/>
    <n v="-533.79999999999995"/>
    <n v="-1.2490000000000001"/>
    <n v="12703.2"/>
    <n v="3855"/>
    <n v="4"/>
    <x v="1"/>
    <m/>
    <m/>
    <s v="N"/>
    <s v="N"/>
    <m/>
    <m/>
    <m/>
    <m/>
    <m/>
    <m/>
    <m/>
    <m/>
    <m/>
    <m/>
    <s v="No target"/>
    <s v="No Target"/>
    <s v="Yes"/>
    <s v="Yes"/>
    <s v="Not Specified"/>
    <s v="1,2"/>
    <m/>
    <s v="N"/>
    <m/>
    <m/>
    <m/>
    <m/>
    <m/>
    <s v="N"/>
    <m/>
    <m/>
    <m/>
    <m/>
    <m/>
    <s v="Not Specified"/>
    <s v="Yes (CCS-based removals e.g. BECCS, DACCS)"/>
    <s v="No"/>
    <s v="Y"/>
    <s v="emission reduction "/>
    <m/>
    <s v="https://www.pbfenergy.com/wp-content/uploads/2025/09/2024-PBF-Sustainability-Report.pdf"/>
    <m/>
    <m/>
    <m/>
    <m/>
    <n v="0"/>
  </r>
  <r>
    <n v="486"/>
    <n v="464"/>
    <s v="British American Tobacco"/>
    <s v="Tobacco"/>
    <x v="10"/>
    <x v="30"/>
    <x v="3"/>
    <n v="33045.599999999999"/>
    <n v="3919.4"/>
    <n v="0"/>
    <n v="148921.60000000001"/>
    <n v="48209"/>
    <n v="28"/>
    <x v="1"/>
    <m/>
    <m/>
    <s v="Y"/>
    <s v="Y"/>
    <s v="Targets set"/>
    <s v="1.5Â°C"/>
    <n v="2030"/>
    <s v="Targets set"/>
    <s v="1.5Â°C"/>
    <n v="2050"/>
    <s v="Y"/>
    <s v="Targets set"/>
    <n v="2050"/>
    <m/>
    <s v="Net zero"/>
    <s v="Net Zero"/>
    <s v="Yes"/>
    <s v="Yes"/>
    <s v="Yes"/>
    <s v="1,2,3"/>
    <m/>
    <s v="N"/>
    <m/>
    <m/>
    <m/>
    <m/>
    <s v="C,V"/>
    <s v="Y"/>
    <s v="1,2,3"/>
    <s v="&quot;Net Zero Value Chain&quot; by 2050 (P.81, 2024 Combined Annual and Sustainability Report)_x000a_&quot;BAT has a target..., by 2050, to achieve Net Zero GHG emissions across our value chain.&quot; (P104, 2023 Combined Annual and ESG Report)_x000a_&quot;In 2021, we joined the UN-backed Race to Zero Campaign and the Science-Based Targets Business Ambition for 1.5¬∫C, an alliance to halve global emissions by 2030 and achieve net zero carbon emissions by 2050.&quot; (P12, Low Carbon Transition Plan 2022)"/>
    <n v="2050"/>
    <m/>
    <m/>
    <s v="Not Specified"/>
    <s v="Yes (nature-based and CCS-based removals)"/>
    <s v="No"/>
    <s v="N"/>
    <m/>
    <m/>
    <m/>
    <m/>
    <m/>
    <m/>
    <m/>
    <n v="0"/>
  </r>
  <r>
    <n v="487"/>
    <n v="486"/>
    <s v="Linde"/>
    <s v="Chemicals"/>
    <x v="13"/>
    <x v="30"/>
    <x v="3"/>
    <n v="33005"/>
    <n v="6565"/>
    <n v="5.8999999999999997E-2"/>
    <n v="80147"/>
    <n v="65289"/>
    <n v="6"/>
    <x v="1"/>
    <m/>
    <m/>
    <s v="Y"/>
    <s v="Y"/>
    <s v="Targets set"/>
    <s v="Well-below 2¬∞C"/>
    <n v="2035"/>
    <m/>
    <m/>
    <m/>
    <m/>
    <m/>
    <m/>
    <m/>
    <s v="Climate neutral"/>
    <s v="Carbon Neutral"/>
    <s v="Yes"/>
    <s v="Yes"/>
    <s v="Not Specified"/>
    <s v="1,2"/>
    <s v="C"/>
    <s v="Y"/>
    <s v="_x000a_&quot;0ur vision for 2050 includes widespread availability of renewable and low carbon energy and alternative technologies for production and distribution. Linde‚Äôs 2050 climate neutrality ambition is based upon IEA‚Äôs scenario analysis, as described in its 2020 ETP paper. This well-below 2 degrees SDS recognized that the chemical sector as a whole is one that is hard to abate and projects the GHG trajectory for this industry as declining after 2030, reaching net zero after 2070. Most SD targets run from the 2018 base year, for 10 years to 2028. In 2021, Linde announced its climate change target, ‚Äú35 by 35,‚Äù which is a commitment to reduce absolute Scope 1 and 2 emissions by 35 percent in 2035. This managed target runs from the 2021 base year and has been validated by the SBTi. Four new targets commenced in 2024. Climate Change Decarbonization, Investment &amp; Innovation ‚Ä¢ &gt;$3 billion in internal decarbonization initiatives by 2035 ‚Ä¢ GHG Reduction: Achieve 35 percent intensity reduction in GHG vs. EBITDA ‚Ä¢ 35% reduction of absolute GHG emissions (Scopes 1 and 2) by 2035 ‚Ä¢ &gt;2x low-carbon power sourcing, primarily from active renewable electricity ‚Ä¢ Enable &gt;2x annual carbon productivity.&quot;"/>
    <n v="2050"/>
    <m/>
    <m/>
    <m/>
    <s v="N"/>
    <m/>
    <m/>
    <m/>
    <m/>
    <m/>
    <s v="Not Specified"/>
    <s v="Yes (CCS-based removals e.g. BECCS, DACCS)"/>
    <s v="No"/>
    <s v="N"/>
    <m/>
    <m/>
    <m/>
    <m/>
    <m/>
    <m/>
    <m/>
    <n v="0"/>
  </r>
  <r>
    <n v="488"/>
    <n v="499"/>
    <s v="Mitsubishi Heavy Industries"/>
    <s v="Industrial Machinery"/>
    <x v="14"/>
    <x v="4"/>
    <x v="1"/>
    <n v="32977.199999999997"/>
    <n v="1610.1"/>
    <n v="4.8000000000000001E-2"/>
    <n v="44425.4"/>
    <n v="77274"/>
    <n v="31"/>
    <x v="1"/>
    <m/>
    <m/>
    <s v="N"/>
    <s v="N"/>
    <m/>
    <m/>
    <m/>
    <m/>
    <m/>
    <m/>
    <m/>
    <m/>
    <m/>
    <m/>
    <s v="Net zero"/>
    <s v="Net Zero"/>
    <s v="Yes"/>
    <s v="Yes"/>
    <s v="Yes"/>
    <s v="1,2,3"/>
    <m/>
    <s v="N"/>
    <m/>
    <m/>
    <m/>
    <m/>
    <s v="C,V"/>
    <s v="Y"/>
    <s v="1,2,3"/>
    <s v=" To reach this goal, considering the lead time required for our products and technologies to enter service, we at MHI have de- clared our intent to realize net zero CO2 emissions by 2040, ten years ahead of the Japanese government‚Äôs target._x000a__x000a_By our estimate, CO2 emissions from products we have provided to our customers (Scope 3) totaled approxi- mately Ùè∞ç.Ùè∞£ billion tons as of Ùè∞êÙè∞üÙè∞çÙè∞ë. We are confident in our ability to make a significant contribution to global Ùè∞§arbon Neutrality by reducing those emissions with our techno- logical capabilities._x000a_In our MISSION NET ZERO announcement, we set two targetsÙè∞à first, to cut our Ùè∞ïcope Ùè∞• Ùè∞¶ Ùè∞§Ùè∞§Ùè∞ôÙè∞ï emissions by_x000a_50% compared to 2019 levels by 2030, and then, to reach Net Zero by 2040. Secondly, we set two targets regard- ing Scopes 1 and 2 emissions‚ÄìCO2 emissions resulting from our Group-wide production activities. We will reduce Scopes 1 and 2 emissions by 50% compared to 2014 levels by 2030 and then achieve Net Zero by 2040. We have already succeeded in reducing our Scopes 1 and 2 emissions by more than 40%. Today, we are proceeding with plans to demonstrate our Carbon Neutral Factory concept at Mihara Machinery Works in western Japan. We aim to achieve Carbon Neutrality at this manufacturing facility mainly by replacing conventional power sources with green energy derived from renewables, electrifying heat sources, and installing energy management systems. By applying the eÙè∞®perience gained through these eÙè∞äorts and working closely with our peers in industry, we will develop innovative, carbon neutral solutions and propose them to our customers. (Pg. 12)_x000a__x000a_Under MISSION NET ZERO, our 2040 Carbon Neutrality Ùè∞¥eclaration, Ùè∞ÉÙè∞ÑÙè∞Ö Ùè∞ÄroupÙè∞ás first goal is to reduce our Ùè∞§Ùè∞¢2 emissions (Scopes 1 and 2) to 50% of 2014 levels by 2030 and reach Net Zero emissions by 2040._x000a_Our second goal focuses on Scope 3 emissions, the majority of which arise from customers‚Äô use of our prod-_x000a_2030 -50% (Compared to 2014) * Scopes 1 and 2: Calculation based on GHG Protocol_x000a_ucts. We aim to reduce CO2 emissions throughout our entire value chain to 50% of 2019 levels by 2030 after deducting reductions from CCUS* and to reduce them to Net Zero by 2040. (Pg. 32)_x000a_"/>
    <n v="2040"/>
    <m/>
    <m/>
    <s v="Not Specified"/>
    <s v="Yes (CCS-based removals e.g. BECCS, DACCS)"/>
    <s v="No"/>
    <s v="N"/>
    <m/>
    <m/>
    <m/>
    <m/>
    <m/>
    <m/>
    <m/>
    <n v="0"/>
  </r>
  <r>
    <n v="489"/>
    <n v="472"/>
    <s v="Guangxi Investment Group"/>
    <s v="Diversified Financials"/>
    <x v="6"/>
    <x v="1"/>
    <x v="1"/>
    <n v="32974.6"/>
    <n v="28"/>
    <n v="-0.59"/>
    <n v="118053.7"/>
    <n v="31983"/>
    <n v="6"/>
    <x v="1"/>
    <m/>
    <m/>
    <s v="N"/>
    <s v="N"/>
    <m/>
    <m/>
    <m/>
    <m/>
    <m/>
    <m/>
    <m/>
    <m/>
    <m/>
    <m/>
    <s v="No target"/>
    <s v="No Target"/>
    <s v="Yes"/>
    <s v="Yes"/>
    <s v="Not Specified"/>
    <s v="1,2"/>
    <s v="G"/>
    <s v="N"/>
    <s v="committed to national peak and neutrality targets"/>
    <n v="2060"/>
    <s v="https://gx.cnr.cn/cnrgx/jingjishenghuo/20210519/t20210519_525490539.shtml"/>
    <m/>
    <m/>
    <s v="N"/>
    <m/>
    <m/>
    <m/>
    <m/>
    <m/>
    <s v="Not Specified"/>
    <s v="Not Specified"/>
    <s v="No"/>
    <s v="N"/>
    <m/>
    <m/>
    <m/>
    <m/>
    <m/>
    <m/>
    <m/>
    <n v="0"/>
  </r>
  <r>
    <n v="490"/>
    <e v="#N/A"/>
    <s v="GuideWell Mutual Holding"/>
    <s v="Health Care: Insurance and Managed Care"/>
    <x v="4"/>
    <x v="0"/>
    <x v="0"/>
    <n v="32955"/>
    <n v="284.7"/>
    <n v="-0.46500000000000002"/>
    <n v="20238.2"/>
    <n v="17936"/>
    <n v="1"/>
    <x v="1"/>
    <m/>
    <m/>
    <s v="N"/>
    <s v="N"/>
    <m/>
    <m/>
    <m/>
    <m/>
    <m/>
    <m/>
    <m/>
    <m/>
    <m/>
    <m/>
    <m/>
    <m/>
    <m/>
    <m/>
    <m/>
    <m/>
    <m/>
    <s v="N"/>
    <m/>
    <m/>
    <s v="https://www.guidewell.com/news/impact-report"/>
    <s v="no useful information "/>
    <m/>
    <s v="N"/>
    <m/>
    <m/>
    <m/>
    <m/>
    <m/>
    <s v="Not Specified"/>
    <m/>
    <m/>
    <s v="N"/>
    <m/>
    <m/>
    <m/>
    <m/>
    <m/>
    <m/>
    <m/>
    <n v="0"/>
  </r>
  <r>
    <n v="491"/>
    <n v="474"/>
    <s v="Mazda Motor"/>
    <s v="Motor Vehicles &amp; Parts"/>
    <x v="7"/>
    <x v="4"/>
    <x v="1"/>
    <n v="32922.800000000003"/>
    <n v="748.3"/>
    <n v="-0.47899999999999998"/>
    <n v="27287.200000000001"/>
    <n v="48783"/>
    <n v="29"/>
    <x v="1"/>
    <m/>
    <m/>
    <s v="N"/>
    <s v="N"/>
    <m/>
    <m/>
    <m/>
    <m/>
    <m/>
    <m/>
    <m/>
    <m/>
    <m/>
    <m/>
    <s v="Carbon neutral(ity)"/>
    <s v="Carbon Neutral"/>
    <s v="Yes"/>
    <s v="Yes"/>
    <s v="Partial"/>
    <s v="1,2"/>
    <s v="C"/>
    <s v="Y"/>
    <s v="At Mazda, we are now taking on the challenge of achieving carbon neutrality (CN) by 2050 with a view to realizing a decarbonized society' (p. 6 2022 Sustainability Report). "/>
    <n v="2050"/>
    <m/>
    <m/>
    <m/>
    <s v="N"/>
    <m/>
    <m/>
    <m/>
    <m/>
    <m/>
    <s v="Yes"/>
    <s v="No"/>
    <s v="Yes"/>
    <s v="N"/>
    <m/>
    <m/>
    <m/>
    <m/>
    <m/>
    <m/>
    <m/>
    <n v="0"/>
  </r>
  <r>
    <n v="492"/>
    <n v="498"/>
    <s v="ABB"/>
    <s v="Industrial Machinery"/>
    <x v="14"/>
    <x v="7"/>
    <x v="3"/>
    <n v="32850"/>
    <n v="3935"/>
    <n v="5.0999999999999997E-2"/>
    <n v="40357"/>
    <n v="109900"/>
    <n v="30"/>
    <x v="0"/>
    <n v="2021"/>
    <n v="2030"/>
    <s v="Y"/>
    <s v="Y"/>
    <s v="Targets set"/>
    <s v="1.5°C "/>
    <n v="2030"/>
    <s v="Targets set"/>
    <s v="1.5°C "/>
    <n v="2050"/>
    <s v="Y"/>
    <s v="Targets set"/>
    <n v="2050"/>
    <m/>
    <s v="Net zero"/>
    <s v="Net Zero"/>
    <s v="Yes"/>
    <s v="Yes"/>
    <s v="Yes"/>
    <s v="1,2,3"/>
    <m/>
    <s v="N"/>
    <m/>
    <m/>
    <m/>
    <m/>
    <s v="C,V"/>
    <s v="Y"/>
    <s v="1,2,3"/>
    <s v="&quot;We chose the ‚ÄúNet Zero Emissions by 2050‚Äù scenario of the International Energy Agency (IEA) as the basis for the transition scenario analysis as it features net zero CO2 energy sector and industrial process emissions in 2050, while achieving universal energy access in 2030.&quot; (pg. 29)_x000a_"/>
    <n v="2050"/>
    <m/>
    <m/>
    <s v="Not Specified"/>
    <s v="Not Specified"/>
    <s v="No"/>
    <s v="N"/>
    <m/>
    <m/>
    <m/>
    <m/>
    <m/>
    <m/>
    <m/>
    <n v="0"/>
  </r>
  <r>
    <n v="493"/>
    <e v="#N/A"/>
    <s v="Magnit"/>
    <s v="Food &amp; Drug Stores"/>
    <x v="0"/>
    <x v="13"/>
    <x v="3"/>
    <n v="32795"/>
    <n v="475.2"/>
    <n v="-0.31"/>
    <n v="13776.8"/>
    <n v="369000"/>
    <n v="2"/>
    <x v="1"/>
    <m/>
    <m/>
    <s v="Y"/>
    <s v="Y"/>
    <s v="Targets set"/>
    <s v="1.5Â°C"/>
    <n v="2030"/>
    <m/>
    <m/>
    <m/>
    <s v="N"/>
    <s v="Commitment removed"/>
    <m/>
    <m/>
    <s v="Emissions intensity target"/>
    <s v="Other Emission Reduction"/>
    <s v="Yes"/>
    <s v="Yes"/>
    <s v="Yes"/>
    <s v="1,2,3"/>
    <m/>
    <s v="N"/>
    <m/>
    <m/>
    <s v="https://magnitglobal.com/us/en/company/environmental-social-governance.html#:~:text=We%E2%80%99ve%20been%20a%20pioneer%20in,our%20SBTi%20Validated%202030%20Net"/>
    <s v="achieved "/>
    <s v="C"/>
    <s v="Y"/>
    <m/>
    <s v="We’ve been a pioneer in workforce management for more than 30 years, and our environmental sustainability program is just as innovative. In 2022 we ran on 100% renewable energy and were 100% carbon neutral. Despite being the first in the industry to achieve both of these feats, this is just the beginning. We are also dedicated to science-based policies, including our SBTi Validated 2030 Net Zero commitment."/>
    <n v="2030"/>
    <s v="https://magnitglobal.com/us/en/company/environmental-social-governance.html"/>
    <m/>
    <s v="Not Specified"/>
    <s v="Yes (nature-based removals e.g. Forestation, soil carbon enhancement)"/>
    <s v="No"/>
    <s v="Y"/>
    <s v="Not mentioned"/>
    <n v="2050"/>
    <m/>
    <m/>
    <m/>
    <m/>
    <m/>
    <n v="0"/>
  </r>
  <r>
    <n v="494"/>
    <n v="465"/>
    <s v="CPC"/>
    <s v="Petroleum Refining"/>
    <x v="3"/>
    <x v="9"/>
    <x v="1"/>
    <n v="32768.9"/>
    <n v="-1028.9000000000001"/>
    <n v="0"/>
    <n v="33926.5"/>
    <n v="16637"/>
    <n v="24"/>
    <x v="1"/>
    <m/>
    <m/>
    <s v="N"/>
    <s v="N"/>
    <m/>
    <m/>
    <m/>
    <m/>
    <m/>
    <m/>
    <m/>
    <m/>
    <m/>
    <m/>
    <s v="Annually conduct greenhouse gas emissions inventory and disclosure through ISO 14064-1._x000a_•Set CPC’ s interim target of reducing emissions by 50.2% by 2032 compared to 2005 levels, striving to _x000a_achieve net-zero emissions through measures such as improving energy efficiency, using low-carbon _x000a_fuels, recovering and utilizing energy, adopting renewable energy, carbon capture and storage, hydrogen energy, and carbon-neutral natural gas"/>
    <m/>
    <s v="Yes"/>
    <s v="Yes"/>
    <m/>
    <s v="1,2"/>
    <m/>
    <s v="N"/>
    <s v="Annually conduct greenhouse gas emissions inventory and disclosure through ISO 14064-1. •Set CPC’ s interim target of reducing emissions by 50.2% by 2032 compared to 2005 levels, striving to achieve net-zero emissions through measures such as improving energy efficiency, using low-carbon fuels, recovering and utilizing energy, adopting renewable energy, carbon capture and storage, hydro_x0002_gen energy, and carbon-neutral natural gas"/>
    <m/>
    <m/>
    <m/>
    <s v="C"/>
    <s v="Y"/>
    <s v="1,2"/>
    <m/>
    <n v="2050"/>
    <m/>
    <m/>
    <s v="Yes"/>
    <m/>
    <m/>
    <s v="N"/>
    <m/>
    <m/>
    <m/>
    <m/>
    <m/>
    <m/>
    <s v="https://ws.cpc.com.tw/CPCCSREN/2025_EN_CPC_CSR.pdf"/>
    <n v="0"/>
  </r>
  <r>
    <n v="495"/>
    <n v="480"/>
    <s v="Ecopetrol"/>
    <s v="Mining, Crude-Oil Production"/>
    <x v="2"/>
    <x v="36"/>
    <x v="4"/>
    <n v="32736.3"/>
    <n v="3398.4"/>
    <n v="-0.30299999999999999"/>
    <n v="67752.100000000006"/>
    <n v="19581"/>
    <n v="8"/>
    <x v="1"/>
    <m/>
    <m/>
    <s v="N"/>
    <s v="N"/>
    <m/>
    <m/>
    <m/>
    <m/>
    <m/>
    <m/>
    <m/>
    <m/>
    <m/>
    <m/>
    <s v="Net zero"/>
    <s v="Net Zero"/>
    <s v="Yes"/>
    <s v="Yes"/>
    <s v="Yes"/>
    <s v="1,2,3"/>
    <m/>
    <s v="N"/>
    <m/>
    <m/>
    <m/>
    <m/>
    <s v="C,V"/>
    <s v="Y"/>
    <s v="1,2,3"/>
    <s v="We announced our commitment to achieve net zero carbon emissions by 2050 (Scopes 1 and 2)' (p14, 2021)._x000a_nb also _x000a_By 2050, the company plans a 50% reduction in its total emissions (Scopes 1, 2 and 3), including the entire value chain, which encompasses the use of its products. _x000a__x000a_Also in 2024: Ecopetrol committed to achieve Net Zero Carbon emissions by 2050 (Scopes 1 and 2) [...]. Additionally, the Ecopetrol Group will seek to reduce 50% of total emissions (Scopes 1, 2 and 3) by 2050. (https://www.ecopetrol.com.co/wps/portal/Home/tesg/environmental/climate-action/climate-ambition, consulted in august 2024)"/>
    <n v="2050"/>
    <m/>
    <m/>
    <s v="Yes"/>
    <s v="Yes (nature-based and CCS-based removals)"/>
    <s v="No"/>
    <s v="N"/>
    <m/>
    <m/>
    <m/>
    <m/>
    <m/>
    <m/>
    <m/>
    <n v="0"/>
  </r>
  <r>
    <n v="496"/>
    <e v="#N/A"/>
    <s v="Wistron"/>
    <s v="Computers"/>
    <x v="5"/>
    <x v="9"/>
    <x v="1"/>
    <n v="32687.7"/>
    <n v="543.5"/>
    <n v="0.47499999999999998"/>
    <n v="17985.7"/>
    <n v="42091"/>
    <n v="9"/>
    <x v="1"/>
    <m/>
    <m/>
    <s v="Y"/>
    <s v="Y"/>
    <s v="Targets set"/>
    <s v="1.5°C "/>
    <n v="2030"/>
    <s v="Targets set"/>
    <s v="1.5°C "/>
    <n v="2050"/>
    <s v="Y"/>
    <s v="Targets set"/>
    <n v="2050"/>
    <m/>
    <s v="Net zero"/>
    <s v="Net Zero"/>
    <s v="Yes"/>
    <s v="Yes"/>
    <s v="Yes"/>
    <s v="1,2,3"/>
    <m/>
    <s v="N"/>
    <m/>
    <m/>
    <s v="https://esg.wistron.com/en/environment/TCNFD/ClimateGoals"/>
    <s v="achieved "/>
    <s v="C,V"/>
    <s v="Y"/>
    <s v="1,2,3"/>
    <s v="We are committed to achieving carbon neutrality across Wistron‚Äôs operations by 2030 and net-zero emissions across the entire value chain by 2050."/>
    <n v="2050"/>
    <m/>
    <m/>
    <s v="Yes"/>
    <s v="Yes (nature-based and CCS-based removals)"/>
    <s v="No"/>
    <s v="N"/>
    <m/>
    <m/>
    <m/>
    <m/>
    <m/>
    <m/>
    <m/>
    <n v="0"/>
  </r>
  <r>
    <n v="497"/>
    <e v="#N/A"/>
    <s v="Medtronic"/>
    <s v="Medical Products and Equipment"/>
    <x v="4"/>
    <x v="25"/>
    <x v="3"/>
    <n v="32364"/>
    <n v="3676"/>
    <n v="-2.1999999999999999E-2"/>
    <n v="89981"/>
    <n v="95000"/>
    <n v="8"/>
    <x v="1"/>
    <m/>
    <m/>
    <s v="Y"/>
    <s v="Y"/>
    <s v="Targets set"/>
    <s v="1.5°C "/>
    <n v="2034"/>
    <m/>
    <m/>
    <m/>
    <s v="N"/>
    <s v="Commitment removed"/>
    <m/>
    <m/>
    <s v="Net zero"/>
    <s v="Net Zero"/>
    <s v="Yes"/>
    <s v="Yes"/>
    <s v="Yes"/>
    <s v="1,2,3"/>
    <s v="C"/>
    <s v="Y"/>
    <s v="We aim to achieve net carbon neutrality across our operations by FY30 by maximizing our use of renewable energy and minimizing our direct (our own buildings, transportation, and production-related activities) and indirect (purchased or consumed electricity or heat) carbon dioxide emissions."/>
    <n v="2030"/>
    <s v="https://www.medtronic.com/en-us/our-impact/renewable-energy.html#:~:text=Our%20goal%20is%20to%20eliminate,value%20chain%20to%20zero%20by%C2%A0FY45"/>
    <m/>
    <s v="C,V"/>
    <s v="Y"/>
    <s v="1,2,3"/>
    <s v="‚ÄúTo address the climate crisis, Medtronic has set an ambition to achieve net‚ÄØzero carbon emissions by fiscal year (FY)‚ÄØ2045 across its operations and value chain (scopes‚ÄØ1,‚ÄØ2, and‚ÄØ3). Achieving net‚ÄØzero carbon emissions will be no easy feat, but the environmental and health benefits justify‚ÄØthe‚ÄØeffort.‚Äù _x000a__x000a_‚ÄúWe have a goal of becoming carbon neutral in our operations by fiscal year‚ÄØ2030, and to reduce carbon emissions to net zero in our operations, supply chain, and logistics by fiscal year‚ÄØ2045. To achieve the ambition, we created a Decarbonization Roadmap and will pursue setting carbon emission reduction targets across scopes‚ÄØ1,‚ÄØ2, and‚ÄØ3.‚Äù_x000a__x000a_Source: https://web.archive.org/web/20250714214025/https://europe.medtronic.com/xd-en/our-impact/carbon-reduction.html_x000a_"/>
    <n v="2045"/>
    <m/>
    <m/>
    <s v="Yes"/>
    <s v="Not Specified"/>
    <s v="No"/>
    <s v="N"/>
    <m/>
    <m/>
    <m/>
    <m/>
    <m/>
    <m/>
    <m/>
    <n v="0"/>
  </r>
  <r>
    <n v="498"/>
    <e v="#N/A"/>
    <s v="New China Life Insurance"/>
    <s v="Insurance: Life, Health (stock)"/>
    <x v="6"/>
    <x v="1"/>
    <x v="1"/>
    <n v="32293.1"/>
    <n v="-1438.2"/>
    <n v="0"/>
    <n v="231852.4"/>
    <n v="28675"/>
    <n v="6"/>
    <x v="1"/>
    <m/>
    <m/>
    <s v="N"/>
    <s v="N"/>
    <m/>
    <m/>
    <m/>
    <m/>
    <m/>
    <m/>
    <m/>
    <m/>
    <m/>
    <m/>
    <s v="No target"/>
    <s v="No Target"/>
    <s v="Not Specified"/>
    <s v="Not Specified"/>
    <s v="Not Specified"/>
    <m/>
    <s v="G"/>
    <s v="N"/>
    <m/>
    <n v="2060"/>
    <s v="995b0b3a-1cd6-4078-b7e1-1fb613ffc2b7.pdf"/>
    <s v="The investment portfolio will achieve carbon neutrality by 2060"/>
    <m/>
    <s v="N"/>
    <m/>
    <m/>
    <m/>
    <m/>
    <m/>
    <s v="Not Specified"/>
    <s v="Not Specified"/>
    <s v="No"/>
    <s v="N"/>
    <m/>
    <m/>
    <m/>
    <m/>
    <m/>
    <m/>
    <m/>
    <n v="0"/>
  </r>
  <r>
    <n v="499"/>
    <e v="#N/A"/>
    <s v="China General Technology"/>
    <s v="Trading"/>
    <x v="6"/>
    <x v="1"/>
    <x v="1"/>
    <n v="32282.400000000001"/>
    <n v="-150.6"/>
    <n v="-1.486"/>
    <n v="44268.6"/>
    <n v="102874"/>
    <n v="8"/>
    <x v="1"/>
    <m/>
    <m/>
    <s v="N"/>
    <s v="N"/>
    <m/>
    <m/>
    <m/>
    <m/>
    <m/>
    <m/>
    <m/>
    <m/>
    <m/>
    <m/>
    <m/>
    <m/>
    <m/>
    <m/>
    <m/>
    <m/>
    <s v="G"/>
    <s v="N"/>
    <m/>
    <m/>
    <s v="b138b4a6ac5c4faaa9b3a3665b13642b.pdf"/>
    <s v="Carbon Peaking and Carbon Neutrality"/>
    <m/>
    <s v="N"/>
    <m/>
    <m/>
    <m/>
    <m/>
    <m/>
    <s v="Not Specified"/>
    <m/>
    <m/>
    <s v="N"/>
    <m/>
    <m/>
    <m/>
    <m/>
    <m/>
    <m/>
    <s v="China General Technology (Group) Holding Co., Ltd &gt; Social Responsibility &gt; CSR Report"/>
    <n v="0"/>
  </r>
  <r>
    <n v="500"/>
    <n v="487"/>
    <s v="Heineken"/>
    <s v="Beverages"/>
    <x v="11"/>
    <x v="11"/>
    <x v="3"/>
    <n v="32249.4"/>
    <n v="538.6"/>
    <n v="-0.57599999999999996"/>
    <n v="55368.6"/>
    <n v="88497"/>
    <n v="16"/>
    <x v="0"/>
    <n v="2021"/>
    <n v="2030"/>
    <s v="Y"/>
    <s v="Y"/>
    <s v="Targets set"/>
    <s v="1.5Â°C"/>
    <n v="2030"/>
    <s v="Targets set"/>
    <s v="1.5Â°C"/>
    <n v="2040"/>
    <s v="Y"/>
    <s v="Targets set"/>
    <n v="2040"/>
    <m/>
    <s v="Net zero"/>
    <s v="Net Zero"/>
    <s v="Yes"/>
    <s v="Yes"/>
    <s v="Yes"/>
    <s v="1,2,3"/>
    <m/>
    <s v="N"/>
    <m/>
    <m/>
    <m/>
    <m/>
    <s v="C,V"/>
    <s v="Y"/>
    <s v="1,2,3"/>
    <s v="&quot;Reach net zero across our value chain by 2040&quot;  (P.143, 2023 Annual Report)_x000a_&quot;A key ambition of our Brew a Better World strategy is to reach net zero by 2040. This strategy is aligned with the latest climate science and translates ambition into action in both the near and long-term. We have announced this ambition in April 2021 with intermediate goals to reach net zero carbon in scope 1 and 2 and reduce 21% of scope 3 emissions, both by 2030.&quot; (P.148, 2023 Annual Report) "/>
    <n v="2040"/>
    <m/>
    <m/>
    <s v="Yes"/>
    <s v="Not Specified"/>
    <s v="No"/>
    <s v="N"/>
    <m/>
    <m/>
    <m/>
    <m/>
    <m/>
    <m/>
    <m/>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7">
  <r>
    <n v="1"/>
    <n v="1"/>
    <s v="Walmart"/>
    <s v="General Merchandisers"/>
    <s v="Retail"/>
    <s v="U.S."/>
    <x v="0"/>
    <n v="680985"/>
    <n v="19436"/>
    <n v="0.253"/>
    <n v="260823"/>
    <n v="2100000"/>
    <n v="31"/>
    <s v="Y"/>
    <n v="2015"/>
    <n v="2035"/>
    <s v="Y"/>
    <s v="Y"/>
    <s v="Targets set"/>
    <s v="1.5°C "/>
    <n v="2030"/>
    <m/>
    <m/>
    <m/>
    <s v="N"/>
    <s v="Commitment removed"/>
    <m/>
    <m/>
    <s v="Zero emissions"/>
    <s v="Net Zero"/>
    <s v="Yes"/>
    <s v="Yes"/>
    <s v="No"/>
    <s v="1,2"/>
    <m/>
    <s v="N"/>
    <m/>
    <m/>
    <m/>
    <m/>
    <s v="C"/>
    <s v="Y"/>
    <s v="1,2"/>
    <s v="&quot;Goal: Achieve zero emissions across global operations by 2040 (Scopes 1 &amp; 2)&quot; (Website, as of 14/08/2025: https://corporate.walmart.com/purpose/esgreport/environmental/climate-change)"/>
    <n v="2040"/>
    <m/>
    <m/>
    <s v="No"/>
    <s v="No"/>
    <s v="No"/>
    <s v="N"/>
    <m/>
    <m/>
    <m/>
    <m/>
    <m/>
    <m/>
    <m/>
    <n v="0"/>
  </r>
  <r>
    <n v="2"/>
    <n v="2"/>
    <s v="Amazon"/>
    <s v="Internet Services and Retailing"/>
    <s v="Retail"/>
    <s v="U.S."/>
    <x v="0"/>
    <n v="637959"/>
    <n v="59248"/>
    <n v="0.94699999999999995"/>
    <n v="624894"/>
    <n v="1556000"/>
    <n v="17"/>
    <s v="N"/>
    <m/>
    <m/>
    <s v="Y"/>
    <s v="N"/>
    <s v="Commitment removed"/>
    <m/>
    <m/>
    <m/>
    <m/>
    <m/>
    <m/>
    <m/>
    <m/>
    <m/>
    <s v="Net zero"/>
    <s v="Net Zero"/>
    <s v="Not Specified"/>
    <s v="Not Specified"/>
    <s v="Partial"/>
    <m/>
    <m/>
    <s v="N"/>
    <m/>
    <m/>
    <m/>
    <m/>
    <m/>
    <s v="Y"/>
    <m/>
    <s v="In 2019, we co-founded and committed to The Climate Pledge‚Äîour goal to reach net-zero carbon emissions by 2040, 10 years ahead of the Paris Agreement. (sustainability report 2024 p. 6)_x000a_"/>
    <n v="2040"/>
    <m/>
    <m/>
    <s v="Yes"/>
    <s v="Yes (nature-based removals e.g. Forestation, soil carbon enhancement)"/>
    <s v="No"/>
    <s v="N"/>
    <m/>
    <m/>
    <m/>
    <m/>
    <m/>
    <m/>
    <m/>
    <n v="0"/>
  </r>
  <r>
    <n v="3"/>
    <n v="3"/>
    <s v="State Grid"/>
    <s v="Utilities"/>
    <s v="Energy and utilities"/>
    <s v="China"/>
    <x v="1"/>
    <n v="548414.4"/>
    <n v="10044.9"/>
    <n v="9.0999999999999998E-2"/>
    <n v="797694"/>
    <n v="1354310"/>
    <n v="25"/>
    <s v="N"/>
    <m/>
    <m/>
    <s v="N"/>
    <s v="N"/>
    <m/>
    <m/>
    <m/>
    <m/>
    <m/>
    <m/>
    <m/>
    <m/>
    <m/>
    <m/>
    <m/>
    <m/>
    <m/>
    <m/>
    <m/>
    <m/>
    <s v="G"/>
    <s v="N"/>
    <m/>
    <n v="2060"/>
    <s v="http://www.sgcc.com.cn/u/cms/sgcc_main/other/202012/20201217092925545833884.pdf"/>
    <m/>
    <m/>
    <s v="N"/>
    <m/>
    <m/>
    <m/>
    <m/>
    <m/>
    <s v="Not Specified"/>
    <m/>
    <m/>
    <s v="N"/>
    <m/>
    <m/>
    <m/>
    <m/>
    <m/>
    <m/>
    <m/>
    <n v="0"/>
  </r>
  <r>
    <n v="4"/>
    <n v="4"/>
    <s v="Saudi Aramco"/>
    <s v="Mining, Crude-Oil Production"/>
    <s v="Metals and mining"/>
    <s v="Saudi Arabia"/>
    <x v="2"/>
    <n v="480193.5"/>
    <n v="104982.3"/>
    <n v="-0.13"/>
    <n v="645097.19999999995"/>
    <n v="75118"/>
    <n v="7"/>
    <s v="N"/>
    <m/>
    <m/>
    <s v="N"/>
    <s v="N"/>
    <m/>
    <m/>
    <m/>
    <m/>
    <m/>
    <m/>
    <m/>
    <m/>
    <m/>
    <m/>
    <s v="Net zero"/>
    <s v="Net Zero"/>
    <s v="Yes"/>
    <s v="Yes"/>
    <s v="No"/>
    <s v="1,2"/>
    <m/>
    <s v="N"/>
    <m/>
    <m/>
    <m/>
    <m/>
    <s v="C"/>
    <s v="Y"/>
    <s v="1,2"/>
    <s v="We have an ambition to reach net-zero Scope 1 and Scope 2 GHG emissions by 2050 across all our wholly-owned operated assets. (see p22 of the 2024 Aramco Sustainability Report)."/>
    <n v="2050"/>
    <m/>
    <m/>
    <s v="Yes"/>
    <s v="Yes (nature-based and CCS-based removals)"/>
    <s v="No"/>
    <s v="N"/>
    <m/>
    <m/>
    <m/>
    <m/>
    <m/>
    <m/>
    <m/>
    <n v="0"/>
  </r>
  <r>
    <n v="5"/>
    <n v="6"/>
    <s v="China National Petroleum"/>
    <s v="Petroleum Refining"/>
    <s v="Oil and gas"/>
    <s v="China"/>
    <x v="1"/>
    <n v="412645.3"/>
    <n v="22424"/>
    <n v="5.2999999999999999E-2"/>
    <n v="607615.1"/>
    <n v="985155"/>
    <n v="25"/>
    <s v="N"/>
    <m/>
    <m/>
    <s v="N"/>
    <s v="N"/>
    <m/>
    <m/>
    <m/>
    <m/>
    <m/>
    <m/>
    <m/>
    <m/>
    <m/>
    <m/>
    <s v="Net zero"/>
    <s v="Net Zero"/>
    <s v="Yes"/>
    <s v="Yes"/>
    <s v="Not Specified"/>
    <s v="1,2"/>
    <s v="G"/>
    <s v="N"/>
    <m/>
    <m/>
    <m/>
    <m/>
    <s v="C"/>
    <s v="Y"/>
    <s v="1,2"/>
    <s v="The 2024 report frequently mentions ‚Äúcarbon neutrality,‚Äù ‚Äúzero-carbon,‚Äù and the global ‚Äúnet-zero‚Äù context (including NZE-2050), it does not specify a corporate-wide net-zero year target for PetroChina itself ‚Äî it frames the ambition as ongoing pursuit of the national carbon-peak and carbon-neutrality goals."/>
    <n v="2050"/>
    <m/>
    <m/>
    <s v="Not Specified"/>
    <s v="No"/>
    <s v="No"/>
    <s v="N"/>
    <m/>
    <m/>
    <m/>
    <m/>
    <m/>
    <m/>
    <m/>
    <n v="0"/>
  </r>
  <r>
    <n v="6"/>
    <n v="5"/>
    <s v="Sinopec Group"/>
    <s v="Petroleum Refining"/>
    <s v="Oil and gas"/>
    <s v="China"/>
    <x v="1"/>
    <n v="407490.1"/>
    <n v="8036.4"/>
    <n v="-0.14499999999999999"/>
    <n v="375395.1"/>
    <n v="495096"/>
    <n v="27"/>
    <s v="N"/>
    <m/>
    <m/>
    <s v="N"/>
    <s v="N"/>
    <m/>
    <m/>
    <m/>
    <m/>
    <m/>
    <m/>
    <m/>
    <m/>
    <m/>
    <m/>
    <s v="Carbon neutral(ity)"/>
    <s v="Carbon Neutral"/>
    <s v="Yes"/>
    <s v="Yes"/>
    <s v="Not Specified"/>
    <s v="1,2"/>
    <s v="C"/>
    <s v="Y"/>
    <s v="Strive to achieve carbon neutrality around 2050."/>
    <n v="2050"/>
    <m/>
    <m/>
    <m/>
    <s v="N"/>
    <m/>
    <m/>
    <m/>
    <m/>
    <m/>
    <s v="Yes"/>
    <s v="Yes (nature-based removals e.g. Forestation, soil carbon enhancement)"/>
    <s v="No"/>
    <s v="N"/>
    <m/>
    <m/>
    <m/>
    <m/>
    <m/>
    <m/>
    <m/>
    <n v="0"/>
  </r>
  <r>
    <n v="7"/>
    <n v="8"/>
    <s v="UnitedHealth Group"/>
    <s v="Health Care: Insurance and Managed Care"/>
    <s v="Health care and pharmaceuticals"/>
    <s v="U.S."/>
    <x v="0"/>
    <n v="400278"/>
    <n v="14405"/>
    <n v="-0.35599999999999998"/>
    <n v="298278"/>
    <n v="400000"/>
    <n v="29"/>
    <s v="N"/>
    <m/>
    <m/>
    <s v="Y"/>
    <s v="Y"/>
    <s v="Targets set"/>
    <s v="1.5°C "/>
    <n v="2030"/>
    <m/>
    <m/>
    <m/>
    <s v="N"/>
    <s v="Committed"/>
    <m/>
    <m/>
    <s v="Net zero"/>
    <s v="Net Zero"/>
    <s v="Yes"/>
    <s v="Yes"/>
    <s v="No"/>
    <s v="1,2"/>
    <m/>
    <s v="N"/>
    <m/>
    <m/>
    <m/>
    <m/>
    <s v="C"/>
    <s v="Y"/>
    <s v="1,2"/>
    <s v="Achieving operational net-zero by 2035_x000a_We will continue to pursue our ambition to achieve net-zero emissions in scopes 1 and 2 by 2035 across our_x000a_global operations"/>
    <n v="2035"/>
    <m/>
    <m/>
    <s v="Not Specified"/>
    <s v="Not Specified"/>
    <s v="No"/>
    <s v="N"/>
    <m/>
    <m/>
    <m/>
    <m/>
    <m/>
    <m/>
    <m/>
    <n v="0"/>
  </r>
  <r>
    <n v="8"/>
    <n v="7"/>
    <s v="Apple"/>
    <s v="Computers"/>
    <s v="Technology"/>
    <s v="U.S."/>
    <x v="0"/>
    <n v="391035"/>
    <n v="93736"/>
    <n v="-3.4000000000000002E-2"/>
    <n v="364980"/>
    <n v="164000"/>
    <n v="23"/>
    <s v="Y"/>
    <n v="2016"/>
    <n v="2021"/>
    <s v="Y"/>
    <s v="Y"/>
    <s v="Targets set"/>
    <s v="1.5°C "/>
    <n v="2030"/>
    <m/>
    <m/>
    <m/>
    <m/>
    <m/>
    <m/>
    <m/>
    <s v="Carbon neutral(ity)"/>
    <s v="Carbon Neutral"/>
    <s v="Yes"/>
    <s v="Yes"/>
    <s v="Yes"/>
    <s v="1,2,3"/>
    <s v="C,V"/>
    <s v="Y"/>
    <s v="We‚Äôre committed to our ambitious, sciencebased Apple 2030 goal to reduce our collective scope 1, 2, and 3 emissions ‚ upstream and downstream ‚ by 75 percent_x000a_before balancing the remaining emissions with high-quality carbon removals. To achieve this goal, we're reducing emissions across our value chain and directing our efforts toward decarbonizing the largest sources of emissions. (pg 10)"/>
    <n v="2030"/>
    <m/>
    <m/>
    <m/>
    <s v="N"/>
    <m/>
    <m/>
    <m/>
    <m/>
    <m/>
    <s v="Yes"/>
    <s v="Yes (nature-based removals e.g. Forestation, soil carbon enhancement)"/>
    <s v="Yes"/>
    <s v="N"/>
    <m/>
    <m/>
    <m/>
    <m/>
    <m/>
    <m/>
    <m/>
    <n v="1"/>
  </r>
  <r>
    <n v="9"/>
    <n v="10"/>
    <s v="CVS Health"/>
    <s v="Health Care: Pharmacy and Other Services"/>
    <s v="Health care and pharmaceuticals"/>
    <s v="U.S."/>
    <x v="0"/>
    <n v="372809"/>
    <n v="4614"/>
    <n v="-0.44700000000000001"/>
    <n v="253215"/>
    <n v="259500"/>
    <n v="30"/>
    <s v="N"/>
    <m/>
    <m/>
    <s v="Y"/>
    <s v="Y"/>
    <s v="Targets set"/>
    <s v="1.5°C "/>
    <n v="2030"/>
    <s v="Targets set"/>
    <s v="1.5°C "/>
    <n v="2050"/>
    <s v="Y"/>
    <s v="Targets set"/>
    <n v="2050"/>
    <m/>
    <s v="Net zero"/>
    <s v="Net Zero"/>
    <s v="Yes"/>
    <s v="Yes"/>
    <s v="Yes"/>
    <s v="1,2,3"/>
    <m/>
    <s v="N"/>
    <m/>
    <m/>
    <m/>
    <m/>
    <s v="C,V"/>
    <s v="Y"/>
    <s v="1,2,3"/>
    <s v="*CVS health is one of the first companies in the world to have our net zero targets validated by the Science-Based Targets initiative's (SBTi) net zero methodology. This set us on the path to achieving net zero emissions from our direct operations by 2048 and across their value chain by 2050. They also committed to achieving carbon neutrality by 2030._x000a_*Reduce absolute scope: 1, 2 and 3 (value chain) emissions by 90% by 2050. "/>
    <n v="2050"/>
    <m/>
    <m/>
    <s v="Yes"/>
    <s v="Not Specified"/>
    <s v="No"/>
    <s v="N"/>
    <m/>
    <m/>
    <m/>
    <m/>
    <m/>
    <m/>
    <m/>
    <n v="0"/>
  </r>
  <r>
    <n v="10"/>
    <n v="9"/>
    <s v="Berkshire Hathaway"/>
    <s v="Insurance: Property and Casualty"/>
    <s v="Financial services"/>
    <s v="U.S."/>
    <x v="0"/>
    <n v="371433"/>
    <n v="88995"/>
    <n v="-7.4999999999999997E-2"/>
    <n v="1153881"/>
    <n v="392400"/>
    <n v="29"/>
    <s v="N"/>
    <m/>
    <m/>
    <s v="N"/>
    <s v="N"/>
    <m/>
    <m/>
    <m/>
    <m/>
    <m/>
    <m/>
    <m/>
    <m/>
    <m/>
    <m/>
    <s v="No target"/>
    <s v="No Target"/>
    <s v="Not Specified"/>
    <s v="Not Specified"/>
    <s v="Not Specified"/>
    <m/>
    <m/>
    <s v="N"/>
    <m/>
    <m/>
    <m/>
    <m/>
    <m/>
    <s v="N"/>
    <m/>
    <m/>
    <m/>
    <m/>
    <m/>
    <s v="Not Specified"/>
    <s v="Not Specified"/>
    <s v="No"/>
    <s v="N"/>
    <m/>
    <m/>
    <m/>
    <m/>
    <m/>
    <m/>
    <m/>
    <n v="0"/>
  </r>
  <r>
    <n v="11"/>
    <n v="16"/>
    <s v="McKesson"/>
    <s v="Wholesalers: Health Care"/>
    <s v="Health care and pharmaceuticals"/>
    <s v="U.S."/>
    <x v="0"/>
    <n v="359051"/>
    <n v="3295"/>
    <n v="9.8000000000000004E-2"/>
    <n v="75140"/>
    <n v="44000"/>
    <n v="31"/>
    <s v="N"/>
    <m/>
    <m/>
    <s v="Y"/>
    <s v="Y"/>
    <s v="Targets set"/>
    <s v="1.5°C "/>
    <n v="2032"/>
    <m/>
    <m/>
    <m/>
    <m/>
    <m/>
    <m/>
    <m/>
    <s v="Other"/>
    <s v="Other Emission Reduction"/>
    <s v="Yes"/>
    <s v="Yes"/>
    <s v="Partial"/>
    <s v="1,2"/>
    <m/>
    <s v="N"/>
    <m/>
    <m/>
    <m/>
    <m/>
    <m/>
    <s v="N"/>
    <m/>
    <m/>
    <m/>
    <m/>
    <m/>
    <s v="Not Specified"/>
    <s v="Not Specified"/>
    <s v="No"/>
    <s v="Y"/>
    <s v="Mckesson has established the strategy to reduce GHG emissions from 2021, but has not clearly described about their end target (net zero). "/>
    <n v="2032"/>
    <m/>
    <m/>
    <m/>
    <m/>
    <m/>
    <n v="0"/>
  </r>
  <r>
    <n v="12"/>
    <n v="11"/>
    <s v="Volkswagen"/>
    <s v="Motor Vehicles"/>
    <s v="Automotive"/>
    <s v="Germany"/>
    <x v="3"/>
    <n v="351093.3"/>
    <n v="12275.3"/>
    <n v="-0.316"/>
    <n v="655316.80000000005"/>
    <n v="646501"/>
    <n v="31"/>
    <s v="N"/>
    <m/>
    <m/>
    <s v="Y"/>
    <s v="Y"/>
    <s v="Targets set"/>
    <s v="1.5Â°C/2Â°C"/>
    <n v="2030"/>
    <m/>
    <m/>
    <m/>
    <m/>
    <m/>
    <m/>
    <m/>
    <s v="Carbon neutral(ity)"/>
    <s v="Carbon Neutral"/>
    <s v="Yes"/>
    <s v="Yes"/>
    <s v="Partial"/>
    <s v="1,2"/>
    <s v="C"/>
    <s v="Y"/>
    <s v="achieve net carbon neutrality by 2050 (pg 236)"/>
    <n v="2050"/>
    <m/>
    <m/>
    <m/>
    <s v="N"/>
    <m/>
    <m/>
    <m/>
    <m/>
    <m/>
    <s v="Yes"/>
    <s v="Yes (nature-based removals e.g. Forestation, soil carbon enhancement)"/>
    <s v="No"/>
    <s v="N"/>
    <m/>
    <m/>
    <m/>
    <m/>
    <m/>
    <m/>
    <m/>
    <n v="0"/>
  </r>
  <r>
    <n v="13"/>
    <n v="17"/>
    <s v="Alphabet"/>
    <s v="Internet Services and Retailing"/>
    <s v="Retail"/>
    <s v="U.S."/>
    <x v="0"/>
    <n v="350018"/>
    <n v="100118"/>
    <n v="0.35699999999999998"/>
    <n v="450256"/>
    <n v="183323"/>
    <n v="17"/>
    <s v="N"/>
    <m/>
    <m/>
    <s v="Y"/>
    <s v="Y"/>
    <s v="Targets set"/>
    <s v="1.5°C "/>
    <n v="2030"/>
    <m/>
    <m/>
    <m/>
    <m/>
    <m/>
    <m/>
    <m/>
    <s v="Net zero"/>
    <s v="Net Zero"/>
    <s v="Yes"/>
    <s v="Yes"/>
    <s v="Yes"/>
    <s v="1,2,3"/>
    <m/>
    <s v="N"/>
    <m/>
    <m/>
    <m/>
    <m/>
    <s v="C,V"/>
    <s v="Y"/>
    <s v="1,2,3"/>
    <s v="We aim to run on 24/7 carbon-free energy on every grid where we operate by 2030. _x000a__x000a_Reduce 50% of our combined Scope 1, 2 (market-based), and 3 absolute emissions (versus our 2019 baseline) before 2030"/>
    <n v="2030"/>
    <m/>
    <m/>
    <s v="No"/>
    <s v="Yes (nature-based and CCS-based removals)"/>
    <s v="Yes"/>
    <s v="N"/>
    <m/>
    <m/>
    <m/>
    <m/>
    <m/>
    <m/>
    <m/>
    <n v="0"/>
  </r>
  <r>
    <n v="14"/>
    <n v="12"/>
    <s v="Exxon Mobil"/>
    <s v="Petroleum Refining"/>
    <s v="Oil and gas"/>
    <s v="U.S."/>
    <x v="0"/>
    <n v="349585"/>
    <n v="33680"/>
    <n v="-6.5000000000000002E-2"/>
    <n v="453475"/>
    <n v="60900"/>
    <n v="31"/>
    <s v="N"/>
    <m/>
    <m/>
    <s v="N"/>
    <s v="N"/>
    <m/>
    <m/>
    <m/>
    <m/>
    <m/>
    <m/>
    <m/>
    <m/>
    <m/>
    <m/>
    <s v="Net zero"/>
    <s v="Net Zero"/>
    <s v="Yes"/>
    <s v="Yes"/>
    <s v="No"/>
    <s v="1,2"/>
    <m/>
    <s v="N"/>
    <m/>
    <m/>
    <m/>
    <m/>
    <s v="C"/>
    <s v="Y"/>
    <s v="1,2"/>
    <s v="&quot;In January 2022, we announced a 2050 net-zero GHG ambition for our operated assets, which requires new advancements in technology and practical government  policies.&quot; (covers Scopes 1 and 2) p7_x000a__x000a_"/>
    <n v="2050"/>
    <m/>
    <m/>
    <s v="Yes"/>
    <s v="Yes (CCS-based removals e.g. BECCS, DACCS)"/>
    <s v="No"/>
    <s v="N"/>
    <m/>
    <m/>
    <m/>
    <m/>
    <m/>
    <m/>
    <m/>
    <n v="0"/>
  </r>
  <r>
    <n v="15"/>
    <n v="15"/>
    <s v="Toyota Motor"/>
    <s v="Motor Vehicles"/>
    <s v="Automotive"/>
    <s v="Japan"/>
    <x v="1"/>
    <n v="315110.2"/>
    <n v="31257.9"/>
    <n v="-8.5999999999999993E-2"/>
    <n v="624466.9"/>
    <n v="383853"/>
    <n v="31"/>
    <s v="N"/>
    <m/>
    <m/>
    <s v="Y"/>
    <s v="Y"/>
    <s v="Targets set"/>
    <s v="1.5°C / Well-below 2°C"/>
    <n v="2035"/>
    <m/>
    <m/>
    <m/>
    <m/>
    <m/>
    <m/>
    <m/>
    <s v="Carbon neutral(ity)"/>
    <s v="Carbon Neutral"/>
    <s v="Yes"/>
    <s v="Yes"/>
    <s v="Yes"/>
    <s v="1,2,3"/>
    <s v="C,V"/>
    <s v="Y"/>
    <s v="2050: Achieve CN for GHG emissions throughout the life cycle, for average GHG emissions for new vehicles, for GHG emissions from corporate activities (pg 21 &amp; 54)_x000a_** Applies to GHG emissions from the business activities of Toyota Motor Corporation and consolidated subsidiaries due to energy consumption and GHG emissions from business partners and customers in relation to vehicles under Toyota Motor Corporation and consolidated subsidiary brands. (Per vehicle, Scope1, 2, and 3) (Target for 2050 includes Toyota Motor Corporation and some consolidated subsidiaries.)"/>
    <n v="2050"/>
    <m/>
    <m/>
    <m/>
    <s v="N"/>
    <m/>
    <m/>
    <m/>
    <m/>
    <m/>
    <s v="Not Specified"/>
    <s v="Yes (CCS-based removals e.g. BECCS, DACCS)"/>
    <s v="No"/>
    <s v="N"/>
    <m/>
    <m/>
    <m/>
    <m/>
    <m/>
    <m/>
    <m/>
    <n v="0"/>
  </r>
  <r>
    <n v="16"/>
    <n v="14"/>
    <s v="China State Construction Engineering"/>
    <s v="Engineering &amp; Construction"/>
    <s v="Engineering and construction"/>
    <s v="China"/>
    <x v="1"/>
    <n v="304121.3"/>
    <n v="3667.4"/>
    <n v="-0.161"/>
    <n v="438013.2"/>
    <n v="361249"/>
    <n v="14"/>
    <s v="N"/>
    <m/>
    <m/>
    <s v="N"/>
    <s v="N"/>
    <m/>
    <m/>
    <m/>
    <m/>
    <m/>
    <m/>
    <m/>
    <m/>
    <m/>
    <m/>
    <s v="Carbon neutral(ity)"/>
    <s v="Carbon Neutral"/>
    <s v="Yes"/>
    <s v="Yes"/>
    <s v="Not Specified"/>
    <s v="1,2"/>
    <s v="C"/>
    <s v="Y"/>
    <s v="CSCEC will possess global core _x000a_competitiveness in green, low_x000a_carbon development, with world_x000a_class capabilities in low-carbon _x000a_industries, products, construction, _x000a_and operations. We will secure a _x000a_leading position in both domestic _x000a_and global operations. The _x000a_Company will realize the green _x000a_transformation of production _x000a_methods and play a pivotal role in _x000a_the construction industry‚Äôs path _x000a_to carbon neutrality, contributing _x000a_significantly to China‚Äôs goal of _x000a_carbon neutrality"/>
    <n v="2060"/>
    <m/>
    <m/>
    <m/>
    <s v="N"/>
    <m/>
    <m/>
    <m/>
    <m/>
    <m/>
    <s v="Not Specified"/>
    <s v="Not Specified"/>
    <s v="No"/>
    <s v="N"/>
    <m/>
    <m/>
    <m/>
    <m/>
    <m/>
    <m/>
    <m/>
    <n v="0"/>
  </r>
  <r>
    <n v="17"/>
    <n v="18"/>
    <s v="Cencora"/>
    <s v="Wholesalers: Health Care"/>
    <s v="Health care and pharmaceuticals"/>
    <s v="U.S."/>
    <x v="0"/>
    <n v="293958.59999999998"/>
    <n v="1509.1"/>
    <n v="-0.13500000000000001"/>
    <n v="67101.7"/>
    <n v="44000"/>
    <n v="26"/>
    <s v="N"/>
    <m/>
    <m/>
    <s v="Y"/>
    <s v="Y"/>
    <s v="Targets set"/>
    <s v="1.5°C "/>
    <n v="2032"/>
    <m/>
    <m/>
    <m/>
    <m/>
    <m/>
    <m/>
    <m/>
    <s v="Emissions reduction target"/>
    <s v="Other Emission Reduction"/>
    <s v="Yes"/>
    <s v="Yes"/>
    <s v="Yes"/>
    <s v="1,2,3"/>
    <m/>
    <s v="N"/>
    <m/>
    <m/>
    <m/>
    <m/>
    <m/>
    <s v="N"/>
    <m/>
    <m/>
    <m/>
    <m/>
    <m/>
    <s v="Not Specified"/>
    <s v="Not Specified"/>
    <s v="No"/>
    <s v="Y"/>
    <s v="&quot;Cencora has a fully verified science-based target to reduce absolute Scope 1 and 2 greenhouse gas emissions 54.6% by FY2032 from a FY2019 base year. Cencora also commits that 82% of its suppliers by spend, covering purchased goods and services, will have science-based targets by FY2027&quot; (Page 7, Cencora FY23 ESG Reporting Index). _x000a_"/>
    <n v="2032"/>
    <m/>
    <m/>
    <m/>
    <m/>
    <m/>
    <n v="0"/>
  </r>
  <r>
    <n v="18"/>
    <n v="13"/>
    <s v="Shell"/>
    <s v="Petroleum Refining"/>
    <s v="Oil and gas"/>
    <s v="Britain"/>
    <x v="3"/>
    <n v="289029"/>
    <n v="16094"/>
    <n v="-0.16900000000000001"/>
    <n v="387609"/>
    <n v="96000"/>
    <n v="31"/>
    <s v="N"/>
    <m/>
    <m/>
    <s v="N"/>
    <s v="N"/>
    <m/>
    <m/>
    <m/>
    <m/>
    <m/>
    <m/>
    <m/>
    <m/>
    <m/>
    <m/>
    <s v="Net zero"/>
    <s v="Net Zero"/>
    <s v="Yes"/>
    <s v="Yes"/>
    <s v="Yes"/>
    <s v="1,2,3"/>
    <m/>
    <s v="N"/>
    <m/>
    <m/>
    <m/>
    <m/>
    <s v="C,V"/>
    <s v="Y"/>
    <s v="1,2,3"/>
    <s v="&quot;Net-zero emissions by 2025 (Scope 1, 2 and 3)&quot; p93 2024 report_x000a_Scope 3: &quot;Reduce the net carbon intensity (NCI) of the energy products we sell by 100% by 2050 (2016 baseline)&quot; (Annual Report 2024, p. 15; Energy Transition Strategy 2024, pp. 9 &amp; 10)"/>
    <n v="2050"/>
    <m/>
    <m/>
    <s v="Yes"/>
    <s v="Yes (nature-based and CCS-based removals)"/>
    <s v="No"/>
    <s v="N"/>
    <m/>
    <m/>
    <m/>
    <m/>
    <m/>
    <m/>
    <m/>
    <n v="0"/>
  </r>
  <r>
    <n v="19"/>
    <n v="21"/>
    <s v="JPMorgan Chase"/>
    <s v="Megabanks"/>
    <s v="Financial services"/>
    <s v="U.S."/>
    <x v="0"/>
    <n v="278906"/>
    <n v="58471"/>
    <n v="0.18"/>
    <n v="4002814"/>
    <n v="317233"/>
    <n v="31"/>
    <s v="N"/>
    <m/>
    <m/>
    <s v="N"/>
    <s v="N"/>
    <m/>
    <m/>
    <m/>
    <m/>
    <m/>
    <m/>
    <m/>
    <m/>
    <m/>
    <m/>
    <s v="Net zero"/>
    <s v="Net Zero"/>
    <s v="Yes"/>
    <s v="Yes"/>
    <s v="Partial"/>
    <s v="1,2"/>
    <m/>
    <s v="N"/>
    <m/>
    <m/>
    <m/>
    <m/>
    <s v="C"/>
    <s v="Y"/>
    <s v="1,2"/>
    <s v="The goal of accelerating the low-carbon transition and encouraging near-term actions that set a path for global net-zero emissions by 2050. We are aligning key sectors of our financing portfolio with net-zero emissions by 2050."/>
    <n v="2050"/>
    <m/>
    <m/>
    <s v="Yes"/>
    <s v="Yes (nature-based and CCS-based removals)"/>
    <s v="Yes"/>
    <s v="N"/>
    <m/>
    <m/>
    <m/>
    <m/>
    <m/>
    <m/>
    <m/>
    <n v="0"/>
  </r>
  <r>
    <n v="20"/>
    <n v="20"/>
    <s v="Costco Wholesale"/>
    <s v="General Merchandisers"/>
    <s v="Retail"/>
    <s v="U.S."/>
    <x v="0"/>
    <n v="254453"/>
    <n v="7367"/>
    <n v="0.17100000000000001"/>
    <n v="69831"/>
    <n v="333000"/>
    <n v="31"/>
    <s v="N"/>
    <m/>
    <m/>
    <s v="N"/>
    <s v="N"/>
    <m/>
    <m/>
    <m/>
    <m/>
    <m/>
    <m/>
    <m/>
    <m/>
    <m/>
    <m/>
    <s v="Emissions reduction target"/>
    <s v="Other Emission Reduction"/>
    <s v="Yes"/>
    <s v="Yes"/>
    <s v="Partial"/>
    <s v="1,2"/>
    <m/>
    <s v="N"/>
    <m/>
    <m/>
    <m/>
    <m/>
    <m/>
    <s v="N"/>
    <m/>
    <m/>
    <m/>
    <m/>
    <m/>
    <s v="Not Specified"/>
    <s v="Not Specified"/>
    <s v="No"/>
    <s v="Y"/>
    <s v="We have committed to an ambitious Scope 1 and Scope 2 emission reduction target: 39% absolute reduction by 2030 compared to our 2020 base year. "/>
    <n v="2030"/>
    <m/>
    <m/>
    <m/>
    <m/>
    <m/>
    <n v="0"/>
  </r>
  <r>
    <n v="21"/>
    <n v="33"/>
    <s v="Cigna"/>
    <s v="Health Care: Pharmacy and Other Services"/>
    <s v="Health care and pharmaceuticals"/>
    <s v="U.S."/>
    <x v="0"/>
    <n v="247121"/>
    <n v="3434"/>
    <n v="-0.33500000000000002"/>
    <n v="155881"/>
    <n v="72398"/>
    <n v="30"/>
    <s v="Y"/>
    <n v="2022"/>
    <n v="2030"/>
    <s v="Y"/>
    <s v="Y"/>
    <s v="Committed"/>
    <m/>
    <n v="2030"/>
    <m/>
    <m/>
    <m/>
    <m/>
    <m/>
    <m/>
    <m/>
    <s v="Carbon neutral(ity)"/>
    <s v="Carbon Neutral"/>
    <s v="Yes"/>
    <s v="Yes"/>
    <s v="Yes"/>
    <s v="1,2,3"/>
    <s v="C,V"/>
    <s v="Y"/>
    <s v="We are committed to maintaining carbon-neutral operations after we achieve our initial goal set for 2040. Our commitment includes Scope 1 (direct) GHG emissions from building operations and company-owned aircraft and vehicles, as well as Scope 2 (indirect) GHG emissions from purchased electricity._x000a__x000a_For the purposes of communicating progress towards our 2040 carbon neutrality goal, we calculate our total operational emissions by summing Scope 1 and Scope 2 (market-based) emissions. This market-based subtotal has been reduced by procuring EACs and market-based emission factors. As we get closer to 2040, we plan to evaluate the use of high-quality carbon offsets103 to achieve our goal. "/>
    <n v="2040"/>
    <m/>
    <m/>
    <m/>
    <s v="N"/>
    <m/>
    <m/>
    <m/>
    <m/>
    <m/>
    <s v="Not Specified"/>
    <s v="Not Specified"/>
    <s v="Yes"/>
    <s v="N"/>
    <m/>
    <m/>
    <m/>
    <m/>
    <m/>
    <m/>
    <m/>
    <n v="0"/>
  </r>
  <r>
    <n v="22"/>
    <n v="26"/>
    <s v="Microsoft"/>
    <s v="Computer Software"/>
    <s v="Technology"/>
    <s v="U.S."/>
    <x v="0"/>
    <n v="245122"/>
    <n v="88136"/>
    <n v="0.218"/>
    <n v="512163"/>
    <n v="228000"/>
    <n v="28"/>
    <s v="Y"/>
    <n v="2015"/>
    <n v="2014"/>
    <s v="Y"/>
    <s v="Y"/>
    <s v="Targets set"/>
    <s v="1.5°C "/>
    <n v="2030"/>
    <m/>
    <m/>
    <m/>
    <s v="N"/>
    <s v="Commitment removed"/>
    <m/>
    <m/>
    <s v="Carbon negative"/>
    <s v="Carbon Neutral"/>
    <s v="Yes"/>
    <s v="Yes"/>
    <s v="Yes"/>
    <s v="1,2,3"/>
    <s v="C,V"/>
    <s v="Y"/>
    <s v="We are committed to being carbon negative by 2030 and by 2050 to remove from the atmosphere an equivalent amount of all the carbon dioxide our company has emitted either directly or by our electricity consumption since we were founded in 1975._x000a_Our carbon negative commitment includes three primary areas: reducing carbon emissions, increasing use of carbon-free electricity, and carbon removal._x000a_Reducing Direct Emissions: We will reduce our Scope 1 and 2 emissions to near zero by increasing energy efficiency, decarbonization of our operations, and reaching 100% renewable energy by 2025. _x000a_Reducing Value Chain Emissions: By 2030, Microsoft will remove more carbon than it emits._x000a_Replacing with 100/100/0 carbon-free energy: By 2030, we will reduce our Scope 3 emissions by more than half from a 2020 baseline. _x000a_Removing the rest of our emissions: By 2030, 100% of our electricity consumption will be matched by zero carbon energy purchases 100% of the time."/>
    <n v="2030"/>
    <m/>
    <m/>
    <m/>
    <s v="N"/>
    <m/>
    <m/>
    <m/>
    <m/>
    <m/>
    <s v="Yes"/>
    <s v="Yes (unspecified)"/>
    <s v="Yes"/>
    <s v="N"/>
    <m/>
    <m/>
    <m/>
    <m/>
    <m/>
    <m/>
    <m/>
    <n v="1"/>
  </r>
  <r>
    <n v="23"/>
    <n v="19"/>
    <s v="Trafigura Group"/>
    <s v="Trading"/>
    <s v="Financial services"/>
    <s v="Singapore"/>
    <x v="1"/>
    <n v="243201.8"/>
    <n v="2771.8"/>
    <n v="-0.625"/>
    <n v="76426.5"/>
    <n v="13086"/>
    <n v="11"/>
    <s v="N"/>
    <m/>
    <m/>
    <s v="N"/>
    <s v="N"/>
    <m/>
    <m/>
    <m/>
    <m/>
    <m/>
    <m/>
    <m/>
    <m/>
    <m/>
    <m/>
    <s v="Carbon neutral(ity)"/>
    <s v="Carbon Neutral"/>
    <s v="Yes"/>
    <s v="Yes"/>
    <s v="Yes"/>
    <s v="1,2,3"/>
    <s v="C,V"/>
    <s v="Y"/>
    <s v="&quot;We have also set out an indicative pathway to achieve operational carbon neutrality by 2050.&quot;_x000a_[url: https://web.archive.org/web/20250812213839/https://www.trafigura.com/sustainability/environment-and-climate/]"/>
    <n v="2050"/>
    <m/>
    <m/>
    <m/>
    <s v="N"/>
    <m/>
    <m/>
    <m/>
    <m/>
    <m/>
    <s v="Yes"/>
    <s v="Yes (nature-based removals e.g. Forestation, soil carbon enhancement)"/>
    <s v="No"/>
    <s v="N"/>
    <m/>
    <m/>
    <m/>
    <m/>
    <m/>
    <m/>
    <m/>
    <n v="0"/>
  </r>
  <r>
    <n v="24"/>
    <n v="24"/>
    <s v="Glencore"/>
    <s v="Mining, Crude-Oil Production"/>
    <s v="Metals and mining"/>
    <s v="Switzerland"/>
    <x v="3"/>
    <n v="230944"/>
    <n v="-1634"/>
    <n v="-1.3819999999999999"/>
    <n v="130460"/>
    <n v="84146"/>
    <n v="15"/>
    <s v="N"/>
    <m/>
    <m/>
    <s v="N"/>
    <s v="N"/>
    <m/>
    <m/>
    <m/>
    <m/>
    <m/>
    <m/>
    <m/>
    <m/>
    <m/>
    <m/>
    <s v="Net zero"/>
    <s v="Net Zero"/>
    <s v="Yes"/>
    <s v="Yes"/>
    <s v="Yes"/>
    <s v="1,2,3"/>
    <m/>
    <s v="N"/>
    <m/>
    <m/>
    <m/>
    <m/>
    <s v="C,V"/>
    <s v="Y"/>
    <s v="1,2,3"/>
    <s v="&quot;In our 2024-2026 Climate Action Transition Plan, we outlined our responsible thermal coal decline strategy and holistic scope 1, 2 and 3 industrial emissions reduction targets of 15% by the end of 2026, 25% by the end of 2030 and 50% by the end of 2035 (all against a restated 2019 baseline). We also further reiterated our ambition of achieving net zero industrial emissions by the end of 2050, subject to a supportive policy environment. &quot; (p. 45 of Annual Report 2024)"/>
    <n v="2050"/>
    <m/>
    <m/>
    <s v="Not Specified"/>
    <s v="Yes (CCS-based removals e.g. BECCS, DACCS)"/>
    <s v="No"/>
    <s v="N"/>
    <m/>
    <m/>
    <m/>
    <m/>
    <m/>
    <m/>
    <m/>
    <n v="0"/>
  </r>
  <r>
    <n v="25"/>
    <n v="27"/>
    <s v="Cardinal Health"/>
    <s v="Wholesalers: Health Care"/>
    <s v="Health care and pharmaceuticals"/>
    <s v="U.S."/>
    <x v="0"/>
    <n v="226827"/>
    <n v="852"/>
    <n v="2.2639999999999998"/>
    <n v="45121"/>
    <n v="48411"/>
    <n v="28"/>
    <s v="N"/>
    <m/>
    <m/>
    <s v="Y"/>
    <s v="Y"/>
    <s v="Targets set"/>
    <s v="1.5°C "/>
    <n v="2030"/>
    <m/>
    <m/>
    <m/>
    <m/>
    <m/>
    <m/>
    <m/>
    <s v="Emissions reduction target"/>
    <s v="Other Emission Reduction"/>
    <s v="Yes"/>
    <s v="Yes"/>
    <s v="Partial"/>
    <s v="1,2"/>
    <m/>
    <s v="N"/>
    <m/>
    <m/>
    <m/>
    <m/>
    <m/>
    <s v="N"/>
    <m/>
    <s v="The target covers carbon dioxide emissions, including scope 1 and 2 emissions, and partially covers scope 3 emissions. Net Zero Tracker"/>
    <m/>
    <m/>
    <m/>
    <s v="Not Specified"/>
    <s v="Not Specified"/>
    <s v="No"/>
    <s v="Y"/>
    <s v="Target 1: Reduce absolute Scope 1 and 2 GHG emissions 50% by fiscal 2030 from a fiscal 2019 base year. The target boundary includes land-related emissions and removals from bioenergy feedstocks Target 2: 75% of its suppliers by spend, covering purchased goods and services and upstream transportation and distribution, will have science-based targets by fiscal 2028."/>
    <n v="2030"/>
    <m/>
    <m/>
    <m/>
    <m/>
    <m/>
    <n v="0"/>
  </r>
  <r>
    <n v="26"/>
    <n v="22"/>
    <s v="Industrial &amp; Commercial Bank of China"/>
    <s v="Banks: Commercial and Savings"/>
    <s v="Financial services"/>
    <s v="China"/>
    <x v="1"/>
    <n v="221461.3"/>
    <n v="50848.5"/>
    <n v="-1.0999999999999999E-2"/>
    <n v="6688551.7999999998"/>
    <n v="415159"/>
    <n v="27"/>
    <s v="N"/>
    <m/>
    <m/>
    <s v="N"/>
    <s v="N"/>
    <m/>
    <m/>
    <m/>
    <m/>
    <m/>
    <m/>
    <m/>
    <m/>
    <m/>
    <m/>
    <s v="No target"/>
    <s v="No Target"/>
    <s v="Yes"/>
    <s v="Yes"/>
    <s v="Not Specified"/>
    <s v="1,2"/>
    <s v="G"/>
    <s v="N"/>
    <s v="committed to national peak and neutrality targets"/>
    <n v="2060"/>
    <s v="https://v.icbc.com.cn/userfiles/resources/icbcltd/download/2025/esg2024en.pdf"/>
    <m/>
    <m/>
    <s v="N"/>
    <m/>
    <m/>
    <m/>
    <m/>
    <m/>
    <s v="Yes"/>
    <s v="Not Specified"/>
    <s v="No"/>
    <s v="N"/>
    <m/>
    <m/>
    <m/>
    <m/>
    <m/>
    <m/>
    <m/>
    <n v="0"/>
  </r>
  <r>
    <n v="27"/>
    <n v="31"/>
    <s v="Samsung Electronics"/>
    <s v="Electronics"/>
    <s v="Technology"/>
    <s v="South Korea"/>
    <x v="1"/>
    <n v="220636.7"/>
    <n v="24655.4"/>
    <n v="1.2250000000000001"/>
    <n v="348381.7"/>
    <n v="262647"/>
    <n v="31"/>
    <s v="Y"/>
    <n v="2022"/>
    <n v="2050"/>
    <s v="N"/>
    <s v="N"/>
    <m/>
    <m/>
    <m/>
    <m/>
    <m/>
    <m/>
    <m/>
    <m/>
    <m/>
    <m/>
    <s v="Net zero"/>
    <s v="Net Zero"/>
    <s v="Yes"/>
    <s v="Yes"/>
    <s v="No"/>
    <s v="1,2"/>
    <m/>
    <s v="N"/>
    <m/>
    <m/>
    <m/>
    <m/>
    <s v="C"/>
    <s v="Y"/>
    <s v="1,2"/>
    <s v="&quot;At the heart of the new commitment is achieving net zero carbon emissions (Scope 1 &amp; Scope 2) ... across all global operations, including the Device Solutions (DS) Division, by 2050.&quot;_x000a_(Source: https://web.archive.org/web/20250821204128/https://news.samsung.com/global/samsung-electronics-announces-new-environmental-strategy (Sept 2022))_x000a_"/>
    <n v="2050"/>
    <m/>
    <m/>
    <s v="Yes"/>
    <s v="Yes (nature-based and CCS-based removals)"/>
    <s v="No"/>
    <s v="N"/>
    <m/>
    <m/>
    <m/>
    <m/>
    <m/>
    <m/>
    <m/>
    <n v="0"/>
  </r>
  <r>
    <n v="28"/>
    <n v="32"/>
    <s v="Hon Hai Precision Industry"/>
    <s v="Electronics, Electrical Equip."/>
    <s v="Technology"/>
    <s v="Taiwan"/>
    <x v="1"/>
    <n v="213699.1"/>
    <n v="4757.3"/>
    <n v="4.2999999999999997E-2"/>
    <n v="133999.1"/>
    <n v="633167"/>
    <n v="21"/>
    <s v="Y"/>
    <n v="2024"/>
    <n v="2040"/>
    <s v="Y"/>
    <s v="Y"/>
    <s v="Targets set"/>
    <s v="1.5Â°C"/>
    <n v="2030"/>
    <s v="Targets set"/>
    <s v="1.5Â°C"/>
    <n v="2050"/>
    <s v="Y"/>
    <s v="Targets set"/>
    <n v="2050"/>
    <m/>
    <s v="Net zero"/>
    <s v="Net Zero"/>
    <s v="Yes"/>
    <s v="Yes"/>
    <s v="No"/>
    <s v="1,2"/>
    <m/>
    <s v="N"/>
    <m/>
    <m/>
    <m/>
    <m/>
    <s v="C"/>
    <s v="Y"/>
    <s v="1,2"/>
    <s v="We became a founding member of the Taiwan Alliance for Net Zero Emission and pledged to achieve net zero emissions in our offices in Taiwan by 2030 and in our production bases by 2050' (p4)"/>
    <n v="2050"/>
    <m/>
    <m/>
    <s v="Not Specified"/>
    <s v="Not Specified"/>
    <s v="No"/>
    <s v="N"/>
    <m/>
    <m/>
    <m/>
    <m/>
    <m/>
    <m/>
    <m/>
    <n v="0"/>
  </r>
  <r>
    <n v="29"/>
    <n v="29"/>
    <s v="Chevron"/>
    <s v="Petroleum Refining"/>
    <s v="Oil and gas"/>
    <s v="U.S."/>
    <x v="0"/>
    <n v="202792"/>
    <n v="17661"/>
    <n v="-0.17399999999999999"/>
    <n v="256938"/>
    <n v="45298"/>
    <n v="31"/>
    <s v="N"/>
    <m/>
    <m/>
    <s v="N"/>
    <s v="N"/>
    <m/>
    <m/>
    <m/>
    <m/>
    <m/>
    <m/>
    <m/>
    <m/>
    <m/>
    <m/>
    <s v="Net zero"/>
    <s v="Net Zero"/>
    <s v="Yes"/>
    <s v="Yes"/>
    <s v="Partial"/>
    <s v="1,2"/>
    <m/>
    <s v="N"/>
    <m/>
    <m/>
    <m/>
    <m/>
    <s v="C"/>
    <s v="Y"/>
    <s v="1,2"/>
    <s v="&quot;Chevron aspires to achieve net zero for upstream production Scope 1 and 2 GHG emissions on an equity basis by 2050&quot;"/>
    <n v="2050"/>
    <m/>
    <m/>
    <s v="Yes"/>
    <s v="Yes (CCS-based removals e.g. BECCS, DACCS)"/>
    <s v="Yes"/>
    <s v="N"/>
    <m/>
    <m/>
    <m/>
    <m/>
    <m/>
    <m/>
    <m/>
    <n v="0"/>
  </r>
  <r>
    <n v="30"/>
    <n v="34"/>
    <s v="Agricultural Bank of China"/>
    <s v="Banks: Commercial and Savings"/>
    <s v="Financial services"/>
    <s v="China"/>
    <x v="1"/>
    <n v="197466.4"/>
    <n v="39204.6"/>
    <n v="0.03"/>
    <n v="5923600.2000000002"/>
    <n v="454716"/>
    <n v="26"/>
    <s v="N"/>
    <m/>
    <m/>
    <s v="N"/>
    <s v="N"/>
    <m/>
    <m/>
    <m/>
    <m/>
    <m/>
    <m/>
    <m/>
    <m/>
    <m/>
    <m/>
    <s v="No target"/>
    <s v="No Target"/>
    <s v="Yes"/>
    <s v="Yes"/>
    <s v="No"/>
    <s v="1,2"/>
    <s v="G"/>
    <s v="N"/>
    <s v="committed to national peak and neutrality targets"/>
    <n v="2060"/>
    <s v="https://finance.sina.com.cn/stock/relnews/cn/2025-04-08/doc-inesmepe5162164.shtml"/>
    <m/>
    <m/>
    <s v="N"/>
    <m/>
    <m/>
    <m/>
    <m/>
    <m/>
    <s v="No"/>
    <s v="No"/>
    <s v="No"/>
    <s v="Y"/>
    <s v="emission reduction "/>
    <m/>
    <s v="https://ditchcarbon.com/organizations/agricultural-bank-of-china"/>
    <m/>
    <m/>
    <m/>
    <m/>
    <n v="0"/>
  </r>
  <r>
    <n v="31"/>
    <n v="30"/>
    <s v="China Construction Bank"/>
    <s v="Banks: Commercial and Savings"/>
    <s v="Financial services"/>
    <s v="China"/>
    <x v="1"/>
    <n v="196738.3"/>
    <n v="46639.3"/>
    <n v="-8.0000000000000002E-3"/>
    <n v="5558224.5999999996"/>
    <n v="376847"/>
    <n v="26"/>
    <s v="N"/>
    <m/>
    <m/>
    <s v="N"/>
    <s v="N"/>
    <m/>
    <m/>
    <m/>
    <m/>
    <m/>
    <m/>
    <m/>
    <m/>
    <m/>
    <m/>
    <s v="Other"/>
    <s v="Other Emission Reduction"/>
    <s v="Yes"/>
    <s v="Yes"/>
    <m/>
    <s v="1,2"/>
    <s v="G"/>
    <s v="N"/>
    <s v="committed to national peak and neutrality targets"/>
    <n v="2060"/>
    <s v="https://ccb.com/chn/2025-04/22/article_2025042218375214433.shtml"/>
    <m/>
    <m/>
    <s v="N"/>
    <m/>
    <m/>
    <m/>
    <m/>
    <m/>
    <s v="Not Specified"/>
    <s v="Not Specified"/>
    <s v="No"/>
    <s v="Y"/>
    <s v="&quot;The Group proactively implemented the strategic plan for green finance development, advanced the carbon peaking and carbon neutrality action plan&quot; (Annual Report 2022, p.58)."/>
    <m/>
    <m/>
    <m/>
    <m/>
    <m/>
    <m/>
    <n v="0"/>
  </r>
  <r>
    <n v="32"/>
    <n v="23"/>
    <s v="TotalEnergies"/>
    <s v="Petroleum Refining"/>
    <s v="Oil and gas"/>
    <s v="France"/>
    <x v="3"/>
    <n v="195610"/>
    <n v="15758"/>
    <n v="-0.26300000000000001"/>
    <n v="285487"/>
    <n v="102887"/>
    <n v="31"/>
    <s v="N"/>
    <m/>
    <m/>
    <s v="N"/>
    <s v="N"/>
    <m/>
    <m/>
    <m/>
    <m/>
    <m/>
    <m/>
    <m/>
    <m/>
    <m/>
    <m/>
    <s v="Net zero"/>
    <s v="Net Zero"/>
    <s v="Yes"/>
    <s v="Yes"/>
    <s v="Partial"/>
    <s v="1,2"/>
    <m/>
    <s v="N"/>
    <m/>
    <m/>
    <m/>
    <m/>
    <s v="C"/>
    <s v="Y"/>
    <s v="1,2"/>
    <s v="By 2050, TotalEnergies would produce about 10‚ÄØMt CO‚ÇÇe/year of Scope‚ÄØ1 residual emissions, with methane emissions aiming towards zero (below 0.1‚ÄØMt‚ÄØCO‚ÇÇe/year); Scope‚ÄØ3 emissions totaling about 100‚ÄØMt‚ÄØCO‚ÇÇe/year. To get to net‚Äëzero together with society, TotalEnergies would contribute to ‚Äòeliminate‚Äô the equivalent of 100‚ÄØMt/year of CO‚ÇÇ generated by our customers by developing carbon utilization (CCU) and carbon capture and storage (CCS) solutions of approximately 100‚ÄØMt CO‚ÇÇe/year."/>
    <n v="2050"/>
    <m/>
    <m/>
    <s v="Yes"/>
    <s v="Yes (nature-based removals e.g. Forestation, soil carbon enhancement)"/>
    <s v="No"/>
    <s v="N"/>
    <m/>
    <m/>
    <m/>
    <m/>
    <m/>
    <m/>
    <m/>
    <n v="0"/>
  </r>
  <r>
    <n v="33"/>
    <n v="25"/>
    <s v="BP"/>
    <s v="Petroleum Refining"/>
    <s v="Oil and gas"/>
    <s v="Britain"/>
    <x v="3"/>
    <n v="194629"/>
    <n v="381"/>
    <n v="-0.97499999999999998"/>
    <n v="282228"/>
    <n v="100500"/>
    <n v="31"/>
    <s v="N"/>
    <m/>
    <m/>
    <s v="N"/>
    <s v="N"/>
    <m/>
    <m/>
    <m/>
    <m/>
    <m/>
    <m/>
    <m/>
    <m/>
    <m/>
    <m/>
    <s v="Net zero"/>
    <s v="Net Zero"/>
    <s v="Yes"/>
    <s v="Yes"/>
    <s v="No"/>
    <s v="1,2"/>
    <m/>
    <s v="N"/>
    <m/>
    <m/>
    <m/>
    <m/>
    <s v="C"/>
    <s v="Y"/>
    <s v="1,2"/>
    <s v="Our aim is to reach net zero by 2050 or sooner for Scope 1 and 2 emissions within bp‚Äôs operational control (on a CO2e basis), including by maintaining ‚Äònear-zero‚Äô methane intensity across our operated producing assets, enabled by supportive government policies (see page 17 of bp's 2024 Sustainability Report).  _x000a__x000a_Removal of Scope 3 ambition_x000a_We have retired our aim related to the estimated Scope 3 (category 11) emissions from the carbon in our upstream oil and gas production. The estimated Scope 3 emissions from the carbon in our upstream oil and gas production were 322MtCO2 in 2024 ‚Äì an 11% reduction relative to our 2019 baseline and a slight increase from 315MtCO2 in 2023. This increase was mainly associated with an increase in underlying production due to the ramp-up of major projects and higher asset performance (see page 24)._x000a_https://web.archive.org/web/20250829133514/http://www.bp.com/content/dam/bp/business-sites/en/global/corporate/pdfs/sustainability/group-reports/bp-sustainability-report-2024.pdf"/>
    <n v="2050"/>
    <m/>
    <m/>
    <s v="Yes"/>
    <s v="Yes (nature-based and CCS-based removals)"/>
    <s v="No"/>
    <s v="N"/>
    <m/>
    <m/>
    <m/>
    <m/>
    <m/>
    <m/>
    <m/>
    <n v="0"/>
  </r>
  <r>
    <n v="34"/>
    <n v="38"/>
    <s v="Bank of America"/>
    <s v="Megabanks"/>
    <s v="Financial services"/>
    <s v="U.S."/>
    <x v="0"/>
    <n v="192434"/>
    <n v="27132"/>
    <n v="2.3E-2"/>
    <n v="3261519"/>
    <n v="213193"/>
    <n v="31"/>
    <s v="N"/>
    <m/>
    <m/>
    <s v="N"/>
    <s v="N"/>
    <m/>
    <m/>
    <m/>
    <m/>
    <m/>
    <m/>
    <m/>
    <m/>
    <m/>
    <m/>
    <s v="Net zero"/>
    <s v="Net Zero"/>
    <s v="Yes"/>
    <s v="Yes"/>
    <s v="Yes"/>
    <s v="1,2,3"/>
    <m/>
    <s v="N"/>
    <m/>
    <m/>
    <m/>
    <m/>
    <s v="C,V"/>
    <s v="Y"/>
    <s v="1,2,3"/>
    <s v=" Net Zero emissions before 2050 for our financing activities, operations and supply chain. ' p7"/>
    <n v="2050"/>
    <m/>
    <m/>
    <s v="Yes"/>
    <s v="Not Specified"/>
    <s v="No"/>
    <s v="N"/>
    <m/>
    <m/>
    <m/>
    <m/>
    <m/>
    <m/>
    <m/>
    <n v="0"/>
  </r>
  <r>
    <n v="35"/>
    <n v="39"/>
    <s v="General Motors"/>
    <s v="Motor Vehicles"/>
    <s v="Automotive"/>
    <s v="U.S."/>
    <x v="0"/>
    <n v="187442"/>
    <n v="6008"/>
    <n v="-0.40699999999999997"/>
    <n v="279761"/>
    <n v="162000"/>
    <n v="31"/>
    <s v="Y"/>
    <n v="2016"/>
    <n v="2035"/>
    <s v="Y"/>
    <s v="Y"/>
    <s v="Targets set"/>
    <s v="1.5°C / Well-below 2°C"/>
    <n v="2035"/>
    <m/>
    <m/>
    <m/>
    <s v="N"/>
    <s v="Commitment removed"/>
    <m/>
    <m/>
    <s v="Carbon neutral(ity)"/>
    <s v="Carbon Neutral"/>
    <s v="Yes"/>
    <s v="Yes"/>
    <s v="Partial"/>
    <s v="1,2"/>
    <s v="C"/>
    <s v="Y"/>
    <s v="GM has announced plans to become carbon neutral in our global products and operations by 2040_x000a_(source: https://web.archive.org/web/20250807000628/https://www.gm.com/content/dam/company/docs/us/en/gmcom/company/GM_2023_SR.pdf)"/>
    <n v="2040"/>
    <m/>
    <m/>
    <m/>
    <s v="N"/>
    <m/>
    <m/>
    <m/>
    <m/>
    <m/>
    <s v="Yes"/>
    <s v="No"/>
    <s v="No"/>
    <s v="N"/>
    <m/>
    <m/>
    <m/>
    <m/>
    <m/>
    <m/>
    <m/>
    <n v="0"/>
  </r>
  <r>
    <n v="36"/>
    <n v="36"/>
    <s v="Ford Motor"/>
    <s v="Motor Vehicles"/>
    <s v="Automotive"/>
    <s v="U.S."/>
    <x v="0"/>
    <n v="184992"/>
    <n v="5879"/>
    <n v="0.35199999999999998"/>
    <n v="285196"/>
    <n v="171000"/>
    <n v="31"/>
    <s v="N"/>
    <m/>
    <m/>
    <s v="Y"/>
    <s v="Y"/>
    <s v="Targets set"/>
    <s v="1.5°C / Well-below 2°C"/>
    <n v="2035"/>
    <m/>
    <m/>
    <m/>
    <s v="N"/>
    <s v="Commitment removed"/>
    <m/>
    <m/>
    <s v="Carbon neutral(ity)"/>
    <s v="Carbon Neutral"/>
    <s v="Yes"/>
    <s v="Yes"/>
    <s v="Yes"/>
    <s v="1,2,3"/>
    <s v="C,V"/>
    <s v="Y"/>
    <s v="Achieve carbon neutrality by 2050_x000a_https://web.archive.org/web/20251010223020/https://corporate.ford.com//corporate/articles/sustainability/ford-expands-climate-change-goals/"/>
    <n v="2050"/>
    <m/>
    <m/>
    <m/>
    <s v="N"/>
    <m/>
    <m/>
    <m/>
    <m/>
    <m/>
    <s v="Yes"/>
    <s v="Yes (unspecified)"/>
    <s v="No"/>
    <s v="N"/>
    <m/>
    <m/>
    <m/>
    <m/>
    <m/>
    <m/>
    <m/>
    <n v="0"/>
  </r>
  <r>
    <n v="37"/>
    <n v="40"/>
    <s v="Elevance Health"/>
    <s v="Health Care: Insurance and Managed Care"/>
    <s v="Health care and pharmaceuticals"/>
    <s v="U.S."/>
    <x v="0"/>
    <n v="177011"/>
    <n v="5980"/>
    <n v="-1E-3"/>
    <n v="116889"/>
    <n v="103679"/>
    <n v="24"/>
    <s v="Y"/>
    <n v="2019"/>
    <n v="2025"/>
    <s v="Y"/>
    <s v="Y"/>
    <s v="Targets set"/>
    <s v="1.5°C "/>
    <n v="2030"/>
    <m/>
    <m/>
    <m/>
    <m/>
    <m/>
    <m/>
    <m/>
    <s v="Net zero"/>
    <s v="Net Zero"/>
    <s v="Yes"/>
    <s v="Yes"/>
    <s v="Partial"/>
    <s v="1,2"/>
    <m/>
    <s v="N"/>
    <m/>
    <m/>
    <m/>
    <m/>
    <s v="C"/>
    <s v="Y"/>
    <s v="1,2"/>
    <s v="Develop and implement a long-term transition plan for the general account in line with net zero by 2050."/>
    <n v="2050"/>
    <m/>
    <m/>
    <s v="Yes"/>
    <s v="Not Specified"/>
    <s v="No"/>
    <s v="N"/>
    <m/>
    <m/>
    <m/>
    <m/>
    <m/>
    <m/>
    <m/>
    <n v="0"/>
  </r>
  <r>
    <n v="38"/>
    <n v="37"/>
    <s v="Bank of China"/>
    <s v="Banks: Commercial and Savings"/>
    <s v="Financial services"/>
    <s v="China"/>
    <x v="1"/>
    <n v="176142.5"/>
    <n v="33055.699999999997"/>
    <n v="8.9999999999999993E-3"/>
    <n v="4803378.3"/>
    <n v="312757"/>
    <n v="31"/>
    <s v="N"/>
    <m/>
    <m/>
    <s v="N"/>
    <s v="N"/>
    <m/>
    <m/>
    <m/>
    <m/>
    <m/>
    <m/>
    <m/>
    <m/>
    <m/>
    <m/>
    <s v="Carbon neutral(ity)"/>
    <s v="Carbon Neutral"/>
    <s v="Yes"/>
    <s v="Yes"/>
    <s v="Partial"/>
    <s v="1,2"/>
    <s v="C"/>
    <s v="Y"/>
    <s v="BOC actively aligned with the national strategy of carbon peaking and carbon neutrality, striving to become the preferred bank for green finance services. (pg 4 AR)_x000a__x000a_decarbonization targets of BOC's business strategy are in full alignment with China's goals of reaching carbon emissions peak before 2030, and achieving carbon neutrality before 2060. (pg 5 Bank of China Limited Transition Bonds Management Statement: https://web.archive.org/web/20251025060944/https://pic.bankofchina.com/bocappd/report/202310/P020231011315246686358.pdf#:~:text=,before%202030%2C%20and%20achieving"/>
    <n v="2060"/>
    <m/>
    <m/>
    <m/>
    <s v="N"/>
    <m/>
    <m/>
    <m/>
    <m/>
    <m/>
    <s v="Yes"/>
    <s v="Yes (CCS-based removals e.g. BECCS, DACCS)"/>
    <s v="No"/>
    <s v="N"/>
    <m/>
    <m/>
    <m/>
    <m/>
    <m/>
    <m/>
    <m/>
    <n v="0"/>
  </r>
  <r>
    <n v="39"/>
    <n v="45"/>
    <s v="Citigroup"/>
    <s v="Megabanks"/>
    <s v="Financial services"/>
    <s v="U.S."/>
    <x v="0"/>
    <n v="170757"/>
    <n v="12682"/>
    <n v="0.374"/>
    <n v="2352945"/>
    <n v="227855"/>
    <n v="31"/>
    <s v="N"/>
    <m/>
    <m/>
    <s v="N"/>
    <s v="N"/>
    <m/>
    <m/>
    <m/>
    <m/>
    <m/>
    <m/>
    <m/>
    <m/>
    <m/>
    <m/>
    <s v="Net zero"/>
    <s v="Net Zero"/>
    <s v="Yes"/>
    <s v="Yes"/>
    <s v="Yes"/>
    <s v="1,2,3"/>
    <m/>
    <s v="N"/>
    <m/>
    <m/>
    <m/>
    <m/>
    <s v="C,V"/>
    <s v="Y"/>
    <s v="1,2,3"/>
    <s v="In March 2021, Citi made a commitment to reach net zero greenhouse gas emissions by 2050, including our own operations by 2030._x000a_https://www.citigroup.com/global/our-impact/sustainability/net-zero"/>
    <n v="2050"/>
    <m/>
    <m/>
    <s v="Yes"/>
    <s v="Not Specified"/>
    <s v="No"/>
    <s v="N"/>
    <m/>
    <m/>
    <m/>
    <m/>
    <m/>
    <m/>
    <m/>
    <n v="0"/>
  </r>
  <r>
    <n v="40"/>
    <n v="28"/>
    <s v="Stellantis"/>
    <s v="Motor Vehicles &amp; Parts"/>
    <s v="Automotive"/>
    <s v="Netherlands"/>
    <x v="3"/>
    <n v="169652.9"/>
    <n v="5918.7"/>
    <n v="-0.70599999999999996"/>
    <n v="214958.6"/>
    <n v="248243"/>
    <n v="20"/>
    <s v="N"/>
    <m/>
    <m/>
    <s v="N"/>
    <s v="N"/>
    <m/>
    <m/>
    <m/>
    <m/>
    <m/>
    <m/>
    <m/>
    <m/>
    <m/>
    <m/>
    <s v="Net zero"/>
    <s v="Net Zero"/>
    <s v="Yes"/>
    <s v="Yes"/>
    <s v="Yes"/>
    <s v="1,2,3"/>
    <m/>
    <s v="N"/>
    <m/>
    <m/>
    <m/>
    <m/>
    <s v="C,V"/>
    <s v="Y"/>
    <s v="1,2,3"/>
    <s v="&quot;Our strategic plan currently sets a target to reduce absolute greenhouse gas emissions (scopes1, 2 and 3) by 30% by 2030 vs. our 2021 baseline, and achieve carbon net zero by 2038 with single digit percentage compensation of the remaining emissions&quot;"/>
    <n v="2038"/>
    <m/>
    <m/>
    <s v="Yes"/>
    <s v="No"/>
    <s v="No"/>
    <s v="N"/>
    <m/>
    <m/>
    <m/>
    <m/>
    <m/>
    <m/>
    <m/>
    <n v="0"/>
  </r>
  <r>
    <n v="41"/>
    <n v="66"/>
    <s v="Meta Platforms"/>
    <s v="Internet Services and Retailing"/>
    <s v="Retail"/>
    <s v="U.S."/>
    <x v="0"/>
    <n v="164501"/>
    <n v="62360"/>
    <n v="0.59499999999999997"/>
    <n v="276054"/>
    <n v="74067"/>
    <n v="9"/>
    <s v="N"/>
    <m/>
    <m/>
    <s v="Y"/>
    <s v="Y"/>
    <s v="Targets set"/>
    <s v="1.5°C "/>
    <n v="2031"/>
    <m/>
    <m/>
    <m/>
    <s v="N"/>
    <s v="Committed"/>
    <m/>
    <m/>
    <s v="Net zero"/>
    <s v="Net Zero"/>
    <s v="Yes"/>
    <s v="Yes"/>
    <s v="Yes"/>
    <s v="1,2,3"/>
    <m/>
    <s v="N"/>
    <m/>
    <m/>
    <m/>
    <m/>
    <s v="C,V"/>
    <s v="Y"/>
    <s v="1,2,3"/>
    <s v="Since 2020, we have maintained net zero emissions across our global operations. We have publicly committed to achieving net zero emissions across our value chain and becoming water positive in 2030. (pg 17)"/>
    <n v="2030"/>
    <m/>
    <m/>
    <s v="Yes"/>
    <s v="Yes (nature-based and CCS-based removals)"/>
    <s v="Yes"/>
    <s v="N"/>
    <m/>
    <m/>
    <m/>
    <m/>
    <m/>
    <m/>
    <m/>
    <n v="0"/>
  </r>
  <r>
    <n v="42"/>
    <n v="46"/>
    <s v="Centene"/>
    <s v="Health Care: Insurance and Managed Care"/>
    <s v="Health care and pharmaceuticals"/>
    <s v="U.S."/>
    <x v="0"/>
    <n v="163071"/>
    <n v="3305"/>
    <n v="0.223"/>
    <n v="82445"/>
    <n v="60500"/>
    <n v="10"/>
    <s v="N"/>
    <m/>
    <m/>
    <s v="N"/>
    <s v="N"/>
    <m/>
    <m/>
    <m/>
    <m/>
    <m/>
    <m/>
    <m/>
    <m/>
    <m/>
    <m/>
    <s v="No target"/>
    <s v="No Target"/>
    <s v="Not Specified"/>
    <s v="Not Specified"/>
    <s v="Not Specified"/>
    <m/>
    <m/>
    <s v="N"/>
    <m/>
    <m/>
    <s v="https://www.centene.com/why-were-different/corporate-sustainability/healthy-environment/environmental-sustainability.html"/>
    <s v="no usefull information"/>
    <m/>
    <s v="N"/>
    <m/>
    <m/>
    <m/>
    <m/>
    <m/>
    <s v="Not Specified"/>
    <s v="Not Specified"/>
    <s v="No"/>
    <s v="N"/>
    <m/>
    <m/>
    <m/>
    <m/>
    <m/>
    <m/>
    <m/>
    <n v="0"/>
  </r>
  <r>
    <n v="43"/>
    <n v="35"/>
    <s v="China Railway Engineering Group"/>
    <s v="Engineering &amp; Construction"/>
    <s v="Engineering and construction"/>
    <s v="China"/>
    <x v="1"/>
    <n v="161336.5"/>
    <n v="1810.5"/>
    <n v="-0.159"/>
    <n v="309912.3"/>
    <n v="313067"/>
    <n v="11"/>
    <s v="N"/>
    <m/>
    <m/>
    <s v="N"/>
    <s v="N"/>
    <m/>
    <m/>
    <m/>
    <m/>
    <m/>
    <m/>
    <m/>
    <m/>
    <m/>
    <m/>
    <m/>
    <m/>
    <m/>
    <m/>
    <m/>
    <m/>
    <m/>
    <s v="N"/>
    <m/>
    <m/>
    <m/>
    <m/>
    <m/>
    <s v="N"/>
    <m/>
    <m/>
    <m/>
    <m/>
    <m/>
    <s v="Not Specified"/>
    <m/>
    <m/>
    <s v="N"/>
    <m/>
    <m/>
    <m/>
    <m/>
    <m/>
    <m/>
    <m/>
    <n v="0"/>
  </r>
  <r>
    <n v="44"/>
    <n v="47"/>
    <s v="JD.com"/>
    <s v="Internet and Direct Marketing Retail"/>
    <s v="Retail"/>
    <s v="China"/>
    <x v="1"/>
    <n v="161055.4"/>
    <n v="5748.2"/>
    <n v="0.68400000000000005"/>
    <n v="95657.7"/>
    <n v="570895"/>
    <n v="10"/>
    <s v="N"/>
    <m/>
    <m/>
    <s v="N"/>
    <s v="N"/>
    <m/>
    <m/>
    <m/>
    <m/>
    <m/>
    <m/>
    <m/>
    <m/>
    <m/>
    <m/>
    <s v="No target"/>
    <s v="No Target"/>
    <s v="Not Specified"/>
    <s v="Not Specified"/>
    <s v="Not Specified"/>
    <m/>
    <s v="G"/>
    <s v="N"/>
    <m/>
    <m/>
    <m/>
    <m/>
    <m/>
    <s v="N"/>
    <m/>
    <m/>
    <m/>
    <m/>
    <m/>
    <s v="Not Specified"/>
    <s v="Not Specified"/>
    <s v="No"/>
    <s v="N"/>
    <m/>
    <m/>
    <s v="2024_jd.com_inc._environmental_social_and_governance_report.pdf"/>
    <m/>
    <m/>
    <m/>
    <m/>
    <n v="0"/>
  </r>
  <r>
    <n v="45"/>
    <n v="59"/>
    <s v="China Life Insurance"/>
    <s v="Insurance: Life, Health (stock)"/>
    <s v="Financial services"/>
    <s v="China"/>
    <x v="1"/>
    <n v="160276.79999999999"/>
    <n v="1329.2"/>
    <n v="0"/>
    <n v="1024671.4"/>
    <n v="179415"/>
    <n v="23"/>
    <s v="N"/>
    <m/>
    <m/>
    <s v="N"/>
    <s v="N"/>
    <m/>
    <m/>
    <m/>
    <m/>
    <m/>
    <m/>
    <m/>
    <m/>
    <m/>
    <m/>
    <s v="No target"/>
    <s v="No Target"/>
    <s v="Yes"/>
    <s v="Yes"/>
    <m/>
    <s v="1,2"/>
    <s v="G"/>
    <s v="N"/>
    <s v="committed to national peak and neutrality targets"/>
    <n v="2060"/>
    <s v="https://cn.chinadaily.com.cn/a/202505/09/WS681d94e5a3102053770324d2.html?"/>
    <m/>
    <m/>
    <s v="N"/>
    <m/>
    <m/>
    <m/>
    <m/>
    <m/>
    <s v="Not Specified"/>
    <s v="Not Specified"/>
    <s v="No"/>
    <s v="N"/>
    <m/>
    <m/>
    <m/>
    <m/>
    <m/>
    <m/>
    <m/>
    <n v="0"/>
  </r>
  <r>
    <n v="46"/>
    <n v="48"/>
    <s v="Home Depot"/>
    <s v="Specialty Retailers"/>
    <s v="Retail"/>
    <s v="U.S."/>
    <x v="0"/>
    <n v="159514"/>
    <n v="14806"/>
    <n v="-2.1999999999999999E-2"/>
    <n v="96119"/>
    <n v="470100"/>
    <n v="31"/>
    <s v="Y"/>
    <n v="2021"/>
    <n v="2030"/>
    <s v="Y"/>
    <s v="Y"/>
    <s v="Targets set"/>
    <s v="1.5Â°C"/>
    <n v="2030"/>
    <m/>
    <m/>
    <m/>
    <m/>
    <m/>
    <m/>
    <m/>
    <s v="Emissions reduction target"/>
    <s v="Other Emission Reduction"/>
    <s v="Yes"/>
    <s v="Yes"/>
    <s v="Yes"/>
    <s v="1,2,3"/>
    <m/>
    <s v="N"/>
    <m/>
    <m/>
    <m/>
    <m/>
    <m/>
    <s v="N"/>
    <m/>
    <m/>
    <m/>
    <m/>
    <m/>
    <s v="Not Specified"/>
    <s v="Not Specified"/>
    <s v="No"/>
    <s v="Y"/>
    <s v="- Reduce absolute Scopes 1 and 2 emissions 42% by 2030, from a 2020 base year (SBTi validated) - Reduce absolute Scope 3 Category 11 ‚ÄúUse of Sold Products‚Äù emissions 42% by 2030, from the 2020 base year (SBTi validated)"/>
    <n v="2030"/>
    <m/>
    <m/>
    <m/>
    <m/>
    <m/>
    <n v="0"/>
  </r>
  <r>
    <n v="47"/>
    <n v="53"/>
    <s v="Ping An Insurance"/>
    <s v="Insurance: Life, Health (stock)"/>
    <s v="Financial services"/>
    <s v="China"/>
    <x v="1"/>
    <n v="158627"/>
    <n v="17596.099999999999"/>
    <n v="0.45400000000000001"/>
    <n v="1775215"/>
    <n v="273053"/>
    <n v="16"/>
    <s v="N"/>
    <m/>
    <m/>
    <s v="N"/>
    <s v="N"/>
    <m/>
    <m/>
    <m/>
    <m/>
    <m/>
    <m/>
    <m/>
    <m/>
    <m/>
    <m/>
    <s v="Carbon neutral(ity)"/>
    <s v="Carbon Neutral"/>
    <s v="Yes"/>
    <s v="Yes"/>
    <s v="Yes"/>
    <s v="1,2,3"/>
    <s v="C,V"/>
    <s v="Y"/>
    <s v="In 2021, Ping An fully upgraded its action in green finance, announced its five-year business goals, and committed to achieving carbon neutrality in operation by 2030' (p32)"/>
    <n v="2030"/>
    <m/>
    <m/>
    <m/>
    <s v="N"/>
    <m/>
    <m/>
    <m/>
    <m/>
    <m/>
    <s v="Not Specified"/>
    <s v="Yes (nature-based removals e.g. Forestation, soil carbon enhancement)"/>
    <s v="No"/>
    <s v="N"/>
    <m/>
    <m/>
    <m/>
    <m/>
    <m/>
    <m/>
    <m/>
    <n v="0"/>
  </r>
  <r>
    <n v="48"/>
    <n v="42"/>
    <s v="Mercedes-Benz Group"/>
    <s v="Motor Vehicles"/>
    <s v="Automotive"/>
    <s v="Germany"/>
    <x v="3"/>
    <n v="157450"/>
    <n v="11038.2"/>
    <n v="-0.28399999999999997"/>
    <n v="274394.3"/>
    <n v="169198"/>
    <n v="31"/>
    <s v="N"/>
    <m/>
    <m/>
    <s v="Y"/>
    <s v="Y"/>
    <s v="Targets set"/>
    <s v="1.5Â°C/Well-below 2Â°C"/>
    <n v="2030"/>
    <m/>
    <m/>
    <m/>
    <m/>
    <m/>
    <m/>
    <m/>
    <s v="Carbon neutral(ity)"/>
    <s v="Carbon Neutral"/>
    <s v="Yes"/>
    <s v="Yes"/>
    <s v="Partial"/>
    <s v="1,2"/>
    <s v="C"/>
    <s v="Y"/>
    <s v="The overall ambition of Mercedes-Benz is to achieve net carbon neutrality across its fleet, entire value chain and the vehicles‚Äô entire life cycle by 2039. It also aims to supply all production plants worldwide with 100% renewable energy by 2039 and reduce the carbon emissions of cars and vans by 60 % compared to 2021 by 2039. In support of the Paris Climate Agreement, they have identified decarbonisation as a key focus and core element to their sustainability strategy with a focus on actual avoidance and reduction of CO‚ÇÇ emissions through electrified fleets. _x000a_sources - https://web.archive.org/web/20250928161623/https://group.mercedes-benz.com/documents/investors/reports/annual-report/mercedes-benz/mercedes-benz-climate-transition-action-plan-2025.pdf and https://web.archive.org/web/20250726210848/https://group.mercedes-benz.com/documents/investors/reports/annual-report/mercedes-benz/mercedes-benz-annual-report-2024-incl-combined-management-report-mbg-ag.pdf#page=112_x000a_- In 2022, Mercedes-Benz already achieved its originally set target of reducing CO‚ÇÇ emissions in its own plants (Scope 1 and 2) by 50 % by 2030 compared to 2018 and defined a new goal - see interim target"/>
    <n v="2030"/>
    <m/>
    <m/>
    <m/>
    <s v="N"/>
    <m/>
    <m/>
    <m/>
    <m/>
    <m/>
    <s v="Not Specified"/>
    <s v="Yes (nature-based and CCS-based removals)"/>
    <s v="No"/>
    <s v="N"/>
    <m/>
    <m/>
    <m/>
    <m/>
    <m/>
    <m/>
    <m/>
    <n v="0"/>
  </r>
  <r>
    <n v="49"/>
    <n v="41"/>
    <s v="BMW Group"/>
    <s v="Motor Vehicles"/>
    <s v="Automotive"/>
    <s v="Germany"/>
    <x v="3"/>
    <n v="153974.29999999999"/>
    <n v="7883.6"/>
    <n v="-0.35399999999999998"/>
    <n v="277212.7"/>
    <n v="159104"/>
    <n v="31"/>
    <s v="Y"/>
    <n v="2015"/>
    <n v="2050"/>
    <s v="Y"/>
    <s v="Y"/>
    <s v="Targets set"/>
    <s v="1.5°C / Well-below 2°C"/>
    <n v="2030"/>
    <m/>
    <m/>
    <m/>
    <s v="N"/>
    <s v="Commitment removed"/>
    <m/>
    <m/>
    <s v="Emissions reduction target"/>
    <s v="Other Emission Reduction"/>
    <s v="Yes"/>
    <s v="Yes"/>
    <s v="Yes"/>
    <s v="1,2,3"/>
    <m/>
    <s v="N"/>
    <m/>
    <m/>
    <m/>
    <m/>
    <s v="C"/>
    <s v="Y"/>
    <m/>
    <m/>
    <n v="2050"/>
    <s v="https://www.bmwgroup.com/content/dam/grpw/websites/bmwgroup_com/ir/downloads/en/2025/hv/BMWGroup_Report2024.pdf"/>
    <m/>
    <s v="Yes"/>
    <s v="Not Specified"/>
    <s v="No"/>
    <s v="Y"/>
    <s v="The BMW Group is committed to the Paris Agreement: by 2050 at the latest, we intend to reduce our COâ‚‚e emissions by 90 percent compared with 2019."/>
    <n v="2050"/>
    <m/>
    <m/>
    <m/>
    <m/>
    <m/>
    <n v="0"/>
  </r>
  <r>
    <n v="50"/>
    <n v="58"/>
    <s v="Fannie Mae"/>
    <s v="Diversified Financials"/>
    <s v="Financial services"/>
    <s v="U.S."/>
    <x v="0"/>
    <n v="152670"/>
    <n v="16978"/>
    <n v="-2.5000000000000001E-2"/>
    <n v="4349731"/>
    <n v="8200"/>
    <n v="28"/>
    <s v="N"/>
    <m/>
    <m/>
    <s v="N"/>
    <s v="N"/>
    <m/>
    <m/>
    <m/>
    <m/>
    <m/>
    <m/>
    <m/>
    <m/>
    <m/>
    <m/>
    <s v="No target"/>
    <s v="No Target"/>
    <s v="No"/>
    <s v="No"/>
    <s v="No"/>
    <m/>
    <m/>
    <s v="N"/>
    <m/>
    <m/>
    <s v="https://capitalmarkets.fanniemae.com/mortgage-backed-securities/multifamily-mbs/fannie-mae-publishes-multifamily-green-mbs-energy-metrics-report"/>
    <s v="no usefull information"/>
    <m/>
    <s v="N"/>
    <m/>
    <m/>
    <m/>
    <m/>
    <m/>
    <s v="Not Specified"/>
    <s v="No"/>
    <s v="No"/>
    <s v="N"/>
    <m/>
    <m/>
    <m/>
    <m/>
    <m/>
    <m/>
    <m/>
    <n v="0"/>
  </r>
  <r>
    <n v="51"/>
    <n v="43"/>
    <s v="China Railway Construction"/>
    <s v="Engineering &amp; Construction"/>
    <s v="Engineering and construction"/>
    <s v="China"/>
    <x v="1"/>
    <n v="148467.4"/>
    <n v="1265.2"/>
    <n v="-0.25600000000000001"/>
    <n v="260668.3"/>
    <n v="325108"/>
    <n v="14"/>
    <s v="N"/>
    <m/>
    <m/>
    <s v="N"/>
    <s v="N"/>
    <m/>
    <m/>
    <m/>
    <m/>
    <m/>
    <m/>
    <m/>
    <m/>
    <m/>
    <m/>
    <s v="Carbon neutral(ity)"/>
    <s v="Carbon Neutral"/>
    <s v="Yes"/>
    <s v="Yes"/>
    <s v="No"/>
    <s v="1,2"/>
    <s v="C"/>
    <s v="Y"/>
    <s v="Actively respond: &quot;actively respond to the national ‚Äúdual carbon‚Äù strategy&quot; (pg 42 Sustainability Report)_x000a_- &quot;dual carbon goals&quot; are China's national commitment to peak carbon dioxide emissions before 2030 and achieve carbon neutrality before 2060_x000a__x000a_It implements directives on ecological environmental protection and the dual goals of peaking carbon emissions and achieving carbon neutrality (pg 42 Sustainability Report)"/>
    <n v="2060"/>
    <m/>
    <m/>
    <m/>
    <s v="N"/>
    <m/>
    <m/>
    <m/>
    <m/>
    <m/>
    <s v="Not Specified"/>
    <s v="Yes (nature-based removals e.g. Forestation, soil carbon enhancement)"/>
    <s v="No"/>
    <s v="N"/>
    <m/>
    <m/>
    <m/>
    <m/>
    <m/>
    <m/>
    <m/>
    <n v="0"/>
  </r>
  <r>
    <n v="52"/>
    <n v="60"/>
    <s v="Walgreens Boots Alliance"/>
    <s v="Health Care: Pharmacy and Other Services"/>
    <s v="Health care and pharmaceuticals"/>
    <s v="U.S."/>
    <x v="0"/>
    <n v="147658"/>
    <n v="-8636"/>
    <n v="0"/>
    <n v="81037"/>
    <n v="252500"/>
    <n v="31"/>
    <s v="N"/>
    <m/>
    <m/>
    <s v="N"/>
    <s v="N"/>
    <m/>
    <m/>
    <m/>
    <m/>
    <m/>
    <m/>
    <m/>
    <m/>
    <m/>
    <m/>
    <s v="Emissions reduction target"/>
    <s v="Other Emission Reduction"/>
    <s v="Yes"/>
    <s v="Yes"/>
    <s v="No"/>
    <s v="1,2"/>
    <m/>
    <s v="N"/>
    <m/>
    <m/>
    <m/>
    <m/>
    <m/>
    <s v="N"/>
    <m/>
    <m/>
    <m/>
    <m/>
    <m/>
    <s v="Not Specified"/>
    <s v="Not Specified"/>
    <s v="No"/>
    <s v="Y"/>
    <s v="&quot;Reduce absolute Scope 1 and Scope 2 global carbon emissions by 30%, as compared with 2019 baseline.&quot;_x000a__x000a_"/>
    <n v="2030"/>
    <m/>
    <m/>
    <m/>
    <m/>
    <m/>
    <n v="0"/>
  </r>
  <r>
    <n v="53"/>
    <n v="51"/>
    <s v="Kroger"/>
    <s v="Food and Drugstores"/>
    <s v="Retail"/>
    <s v="U.S."/>
    <x v="0"/>
    <n v="147123"/>
    <n v="2665"/>
    <n v="0.23200000000000001"/>
    <n v="52616"/>
    <n v="409000"/>
    <n v="31"/>
    <s v="N"/>
    <m/>
    <m/>
    <s v="Y"/>
    <s v="N"/>
    <s v="Commitment removed"/>
    <m/>
    <m/>
    <m/>
    <m/>
    <m/>
    <m/>
    <m/>
    <m/>
    <m/>
    <s v="Emissions reduction target"/>
    <s v="Other Emission Reduction"/>
    <s v="Yes"/>
    <s v="Yes"/>
    <s v="Partial"/>
    <s v="1,2"/>
    <m/>
    <s v="N"/>
    <m/>
    <m/>
    <m/>
    <m/>
    <m/>
    <s v="N"/>
    <m/>
    <m/>
    <m/>
    <m/>
    <m/>
    <s v="Not Specified"/>
    <s v="Not Specified"/>
    <s v="No"/>
    <s v="Y"/>
    <s v="&quot;Kroger‚Äôs current goal is to reduce GHG emissions from our operations by 30% by 2030, from a 2018 baseline. The goal was developed using climate science, supporting a well-below 2¬∞C climate scenario according to the absolute contraction method.&quot; (page 39)"/>
    <n v="2030"/>
    <m/>
    <m/>
    <m/>
    <m/>
    <m/>
    <n v="0"/>
  </r>
  <r>
    <n v="54"/>
    <n v="64"/>
    <s v="BNP Paribas"/>
    <s v="Megabanks"/>
    <s v="Financial services"/>
    <s v="France"/>
    <x v="3"/>
    <n v="146390.20000000001"/>
    <n v="12639.8"/>
    <n v="6.5000000000000002E-2"/>
    <n v="2800691.7"/>
    <n v="175853"/>
    <n v="31"/>
    <s v="N"/>
    <m/>
    <m/>
    <s v="Y"/>
    <s v="Y"/>
    <s v="Committed"/>
    <m/>
    <n v="2030"/>
    <m/>
    <m/>
    <m/>
    <m/>
    <m/>
    <m/>
    <m/>
    <s v="Carbon neutral(ity)"/>
    <s v="Carbon Neutral"/>
    <s v="Yes"/>
    <s v="Yes"/>
    <s v="Partial"/>
    <s v="1,2"/>
    <s v="C"/>
    <s v="Y"/>
    <s v="&quot;Sustainability is at the core of the 2025 GTS strategic plan and is reinforced by the commitment of BNP Paribas to align its activities with a carbon neutrality trajectory by 2050&quot; (2022 climate change report, p13)."/>
    <n v="2050"/>
    <m/>
    <m/>
    <m/>
    <s v="N"/>
    <m/>
    <m/>
    <m/>
    <m/>
    <m/>
    <s v="Yes"/>
    <s v="Yes (nature-based removals e.g. Forestation, soil carbon enhancement)"/>
    <s v="No"/>
    <s v="N"/>
    <m/>
    <m/>
    <m/>
    <m/>
    <m/>
    <m/>
    <m/>
    <n v="0"/>
  </r>
  <r>
    <n v="55"/>
    <n v="62"/>
    <s v="Banco Santander"/>
    <s v="Megabanks"/>
    <s v="Financial services"/>
    <s v="Spain"/>
    <x v="3"/>
    <n v="146326.39999999999"/>
    <n v="13597.9"/>
    <n v="0.13600000000000001"/>
    <n v="1902134"/>
    <n v="206417"/>
    <n v="31"/>
    <s v="N"/>
    <m/>
    <m/>
    <s v="N"/>
    <s v="N"/>
    <m/>
    <m/>
    <m/>
    <m/>
    <m/>
    <m/>
    <m/>
    <m/>
    <m/>
    <m/>
    <s v="Net zero"/>
    <s v="Net Zero"/>
    <s v="Yes"/>
    <s v="Yes"/>
    <s v="Yes"/>
    <s v="1,2,3"/>
    <m/>
    <s v="N"/>
    <m/>
    <m/>
    <m/>
    <m/>
    <s v="C,V"/>
    <s v="Y"/>
    <s v="1,2,3"/>
    <s v="In order to be aligned with the Paris Agreement and with the aim of limiting global temperature increase to 1.5¬∞C, we have committed to be net zero in carbon emissions by 2050 also as part of the Net Zero Banking Alliance (NZBA)._x000a__x000a__x000a_This is done through:_x000a_- Contribute to limiting temperature increases to 1.5¬∫C in line with the NZBA and NZAMi_x000a_-Support our customers transition to a lowcarbon economy_x000a_- Remain carbon neutral and consume 100% electricity from renewable sources by 2025_x000a_-Manage climate and environmental risk according to regulatory and supervisory expectations &amp; setting sector portfolio alignment targets for 2030 in high-emissions portfolios. _x000a__x000a_(https://www.santander.com/content/dam/santander-com/en/documentos/informe-anual-de-sostenibilidad/2024/sustainability_statement-2024-en.pdf )_x000a_"/>
    <n v="2050"/>
    <m/>
    <m/>
    <s v="Yes"/>
    <s v="Yes (nature-based and CCS-based removals)"/>
    <s v="No"/>
    <s v="N"/>
    <m/>
    <m/>
    <m/>
    <m/>
    <m/>
    <m/>
    <m/>
    <n v="0"/>
  </r>
  <r>
    <n v="56"/>
    <n v="67"/>
    <s v="HSBC Holdings"/>
    <s v="Megabanks"/>
    <s v="Financial services"/>
    <s v="Britain"/>
    <x v="3"/>
    <n v="145717"/>
    <n v="23979"/>
    <n v="1.9E-2"/>
    <n v="3017048"/>
    <n v="211304"/>
    <n v="31"/>
    <s v="Y"/>
    <n v="2017"/>
    <n v="2030"/>
    <s v="N"/>
    <s v="N"/>
    <m/>
    <m/>
    <m/>
    <m/>
    <m/>
    <m/>
    <m/>
    <m/>
    <m/>
    <m/>
    <s v="Net zero"/>
    <s v="Net Zero"/>
    <s v="Yes"/>
    <s v="Yes"/>
    <s v="Yes"/>
    <s v="1,2,3"/>
    <m/>
    <s v="N"/>
    <m/>
    <m/>
    <m/>
    <m/>
    <s v="C,V"/>
    <s v="Y"/>
    <s v="1,2,3"/>
    <s v="We have revisited our ambition to take into account latest best practice guidance on carbon offsets. We are now focused on achieving net zero across our operations, travel and supply chain by 2050. [2024 Annual Report, p42] ....we are now focused on actions to cut emissions across these areas as part of our overall ambition to become net zero by 2050. [2024 Annual Report, p58]._x000a__x000a_&quot;we expect to update our net zero transition plan in the second half of 2025, taking into consideration latest scientific methodologies, climate-related policy measures and real-world progress.&quot;_x000a_https://www.hsbc.com/who-we-are/our-climate-strategy/our-net-zero-transition-plan "/>
    <n v="2050"/>
    <m/>
    <m/>
    <s v="Yes"/>
    <s v="Yes (unspecified)"/>
    <s v="No"/>
    <s v="N"/>
    <m/>
    <m/>
    <m/>
    <m/>
    <m/>
    <m/>
    <m/>
    <n v="0"/>
  </r>
  <r>
    <n v="57"/>
    <n v="52"/>
    <s v="Phillips 66"/>
    <s v="Petroleum Refining"/>
    <s v="Oil and gas"/>
    <s v="U.S."/>
    <x v="0"/>
    <n v="145496"/>
    <n v="2117"/>
    <n v="-0.69799999999999995"/>
    <n v="72582"/>
    <n v="13200"/>
    <n v="13"/>
    <s v="N"/>
    <m/>
    <m/>
    <s v="N"/>
    <s v="N"/>
    <m/>
    <m/>
    <m/>
    <m/>
    <m/>
    <m/>
    <m/>
    <m/>
    <m/>
    <m/>
    <s v="Emissions intensity target"/>
    <s v="Other Emission Reduction"/>
    <s v="Yes"/>
    <s v="Yes"/>
    <s v="Yes"/>
    <s v="1,2,3"/>
    <m/>
    <s v="N"/>
    <m/>
    <m/>
    <m/>
    <m/>
    <m/>
    <s v="N"/>
    <m/>
    <m/>
    <m/>
    <m/>
    <m/>
    <s v="Not Specified"/>
    <s v="Yes (CCS-based removals e.g. BECCS, DACCS)"/>
    <s v="No"/>
    <s v="Y"/>
    <s v="MANUFACTURING EMISSIONS INTENSITY (Scope 1 and 2 Metric Tons of CO2e/MBOE): 50% reduction by 2050 with baseline year 2019_x000a_https://www.phillips66.com/sustainability/our-targets/ _x000a_https://phillips66.widen.net/s/xrz9pvmmvh/eyassurance-review-report"/>
    <n v="2050"/>
    <m/>
    <m/>
    <m/>
    <m/>
    <m/>
    <n v="0"/>
  </r>
  <r>
    <n v="58"/>
    <n v="55"/>
    <s v="China Mobile Communications"/>
    <s v="Telecommunications"/>
    <s v="Telecommunications and media"/>
    <s v="China"/>
    <x v="1"/>
    <n v="145239.9"/>
    <n v="14698.8"/>
    <n v="-3.5999999999999997E-2"/>
    <n v="350174.2"/>
    <n v="456965"/>
    <n v="25"/>
    <s v="N"/>
    <m/>
    <m/>
    <s v="N"/>
    <s v="N"/>
    <m/>
    <m/>
    <m/>
    <m/>
    <m/>
    <m/>
    <m/>
    <m/>
    <m/>
    <m/>
    <s v="Emissions intensity target"/>
    <s v="Other Emission Reduction"/>
    <s v="Yes"/>
    <s v="Yes"/>
    <s v="No"/>
    <s v="1,2"/>
    <m/>
    <s v="N"/>
    <m/>
    <m/>
    <m/>
    <m/>
    <m/>
    <s v="N"/>
    <m/>
    <m/>
    <m/>
    <m/>
    <m/>
    <s v="Not Specified"/>
    <s v="Not Specified"/>
    <s v="No"/>
    <s v="Y"/>
    <s v="‚ÄòBased on likely climate-related impact on our future operations, we pledge to reduce Scope 1 and Scope 2 GHG emission intensity by 20% by 2025 from the 2020 baseline.‚Äô p42"/>
    <n v="2025"/>
    <m/>
    <m/>
    <m/>
    <m/>
    <m/>
    <n v="0"/>
  </r>
  <r>
    <n v="59"/>
    <n v="57"/>
    <s v="Honda Motor"/>
    <s v="Motor Vehicles"/>
    <s v="Automotive"/>
    <s v="Japan"/>
    <x v="1"/>
    <n v="142273.60000000001"/>
    <n v="5482.9"/>
    <n v="-0.28399999999999997"/>
    <n v="205323"/>
    <n v="194173"/>
    <n v="31"/>
    <s v="N"/>
    <m/>
    <m/>
    <s v="N"/>
    <s v="N"/>
    <m/>
    <m/>
    <m/>
    <m/>
    <m/>
    <m/>
    <m/>
    <m/>
    <m/>
    <m/>
    <s v="Carbon neutral(ity)"/>
    <s v="Carbon Neutral"/>
    <s v="Yes"/>
    <s v="Yes"/>
    <s v="Yes"/>
    <s v="1,2,3"/>
    <s v="C,V"/>
    <s v="Y"/>
    <s v="Our company aim for ‚Äúcarbon neutrality by 2050‚Äù across the entire product lifecycle, and is focusing on the four materialities and is prioritizing ‚Äúaddressing climate change‚Äù and ‚Äúaddressing energy issues.&quot;"/>
    <n v="2050"/>
    <m/>
    <m/>
    <m/>
    <s v="N"/>
    <m/>
    <m/>
    <m/>
    <m/>
    <m/>
    <s v="Yes"/>
    <s v="Not Specified"/>
    <s v="No"/>
    <s v="N"/>
    <m/>
    <m/>
    <m/>
    <m/>
    <m/>
    <m/>
    <m/>
    <n v="0"/>
  </r>
  <r>
    <n v="60"/>
    <n v="50"/>
    <s v="Marathon Petroleum"/>
    <s v="Petroleum Refining"/>
    <s v="Oil and gas"/>
    <s v="U.S."/>
    <x v="0"/>
    <n v="140412"/>
    <n v="3445"/>
    <n v="-0.64400000000000002"/>
    <n v="78858"/>
    <n v="18300"/>
    <n v="14"/>
    <s v="N"/>
    <m/>
    <m/>
    <s v="N"/>
    <s v="N"/>
    <m/>
    <m/>
    <m/>
    <m/>
    <m/>
    <m/>
    <m/>
    <m/>
    <m/>
    <m/>
    <s v="Emissions intensity target"/>
    <s v="Other Emission Reduction"/>
    <s v="Yes"/>
    <s v="Yes"/>
    <s v="Partial"/>
    <s v="1,2"/>
    <m/>
    <s v="N"/>
    <m/>
    <m/>
    <m/>
    <m/>
    <m/>
    <s v="N"/>
    <m/>
    <m/>
    <m/>
    <m/>
    <m/>
    <s v="Not Specified"/>
    <s v="Yes (nature-based and CCS-based removals)"/>
    <s v="No"/>
    <s v="Y"/>
    <s v="30% reduction of scope 1 and 2 GHG emissions intensity by 2030 from 2014 levels; 15% reduction of scope 3 - category 11 GHG  emissions by 2030  from 2019 levels"/>
    <n v="2035"/>
    <m/>
    <m/>
    <m/>
    <m/>
    <m/>
    <n v="0"/>
  </r>
  <r>
    <n v="61"/>
    <n v="63"/>
    <s v="China Communications Construction"/>
    <s v="Engineering &amp; Construction"/>
    <s v="Engineering and construction"/>
    <s v="China"/>
    <x v="1"/>
    <n v="139229"/>
    <n v="937"/>
    <n v="-0.44"/>
    <n v="371057.2"/>
    <n v="204994"/>
    <n v="18"/>
    <s v="N"/>
    <m/>
    <m/>
    <s v="N"/>
    <s v="N"/>
    <m/>
    <m/>
    <m/>
    <m/>
    <m/>
    <m/>
    <m/>
    <m/>
    <m/>
    <m/>
    <s v="Other"/>
    <s v="Other Emission Reduction"/>
    <s v="No"/>
    <s v="No"/>
    <s v="No"/>
    <m/>
    <m/>
    <s v="N"/>
    <m/>
    <m/>
    <m/>
    <m/>
    <m/>
    <s v="N"/>
    <m/>
    <m/>
    <m/>
    <m/>
    <m/>
    <s v="No"/>
    <s v="No"/>
    <s v="No"/>
    <s v="Y"/>
    <s v="CCCC will significantly reduce carbon emission in key areas, make significant breakthroughs in green and low-carbon technologies, significantly increase the scale of green and low-carbon industries, and reach peak carbon emissions in infrastructure construction by 2030 and in equipment manufacturing by 2028."/>
    <m/>
    <m/>
    <m/>
    <m/>
    <m/>
    <m/>
    <n v="0"/>
  </r>
  <r>
    <n v="62"/>
    <n v="71"/>
    <s v="CITIC Group"/>
    <s v="Diversified Financials"/>
    <s v="Financial services"/>
    <s v="China"/>
    <x v="1"/>
    <n v="138940.6"/>
    <n v="3953.1"/>
    <n v="-4.2000000000000003E-2"/>
    <n v="1690451.4"/>
    <n v="214660"/>
    <n v="17"/>
    <s v="N"/>
    <m/>
    <m/>
    <s v="N"/>
    <s v="N"/>
    <m/>
    <m/>
    <m/>
    <m/>
    <m/>
    <m/>
    <m/>
    <m/>
    <m/>
    <m/>
    <s v="Carbon neutral(ity)"/>
    <s v="Carbon Neutral"/>
    <s v="Yes"/>
    <s v="Yes"/>
    <s v="Yes"/>
    <s v="1,2,3"/>
    <s v="C,V"/>
    <s v="Y"/>
    <s v="_x000a_&quot;2060: Achieve the comprehensive integration of a green, low-carbon and recycling industrial system and a clean, low-carbon, safe and efficient energy system, with energy utilization efficiency aligning with world-leading enterprises.&quot;"/>
    <n v="2060"/>
    <m/>
    <m/>
    <m/>
    <s v="N"/>
    <m/>
    <m/>
    <m/>
    <m/>
    <m/>
    <s v="Not Specified"/>
    <s v="Yes (CCS-based removals e.g. BECCS, DACCS)"/>
    <s v="No"/>
    <s v="N"/>
    <m/>
    <m/>
    <m/>
    <m/>
    <m/>
    <m/>
    <m/>
    <n v="0"/>
  </r>
  <r>
    <n v="63"/>
    <n v="70"/>
    <s v="Alibaba Group Holding"/>
    <s v="Internet Services and Retailing"/>
    <s v="Retail"/>
    <s v="China"/>
    <x v="1"/>
    <n v="138065"/>
    <n v="18029.400000000001"/>
    <n v="0.61499999999999999"/>
    <n v="248629.1"/>
    <n v="124320"/>
    <n v="9"/>
    <s v="N"/>
    <m/>
    <m/>
    <s v="Y"/>
    <s v="N"/>
    <s v="Commitment removed"/>
    <m/>
    <m/>
    <m/>
    <m/>
    <m/>
    <s v="N"/>
    <s v="Commitment removed"/>
    <m/>
    <m/>
    <s v="Carbon neutral(ity)"/>
    <s v="Carbon Neutral"/>
    <s v="Yes"/>
    <s v="Yes"/>
    <s v="Yes"/>
    <s v="1,2,3"/>
    <s v="C,V"/>
    <s v="Y"/>
    <s v="In 2021, we set the goals of: (1) achieving carbon neutrality in our own operations by 2030; (2) halving the net emissions intensity in the value chain by 2030 (cf. 2024 Alibaba Group ESG Report, p. 9) Baseline year - Jan 2020 - Dec 2020 (cf. 2024 Alibaba Group ESG Report, p. 27). "/>
    <n v="2030"/>
    <m/>
    <m/>
    <m/>
    <s v="N"/>
    <s v="Achieve Net Zero emissions in company operations by 2040."/>
    <s v="Engage top suppliers to set science-based carbon reduction targets by 2026."/>
    <m/>
    <m/>
    <m/>
    <s v="Not Specified"/>
    <s v="Yes (nature-based and CCS-based removals)"/>
    <s v="No"/>
    <s v="N"/>
    <m/>
    <m/>
    <m/>
    <m/>
    <m/>
    <m/>
    <m/>
    <n v="0"/>
  </r>
  <r>
    <n v="64"/>
    <n v="68"/>
    <s v="Verizon Communications"/>
    <s v="Telecommunications"/>
    <s v="Telecommunications and media"/>
    <s v="U.S."/>
    <x v="0"/>
    <n v="134788"/>
    <n v="17506"/>
    <n v="0.50700000000000001"/>
    <n v="384711"/>
    <n v="99600"/>
    <n v="31"/>
    <s v="Y"/>
    <n v="2024"/>
    <n v="2030"/>
    <s v="N"/>
    <s v="N"/>
    <m/>
    <m/>
    <m/>
    <m/>
    <m/>
    <m/>
    <m/>
    <m/>
    <m/>
    <m/>
    <s v="Net zero"/>
    <s v="Net Zero"/>
    <s v="Yes"/>
    <s v="Yes"/>
    <s v="Yes"/>
    <s v="1,2,3"/>
    <m/>
    <s v="N"/>
    <m/>
    <m/>
    <m/>
    <m/>
    <s v="C,V"/>
    <s v="Y"/>
    <s v="1,2,3"/>
    <s v="Verizon has committed to set an SBTi-approved target to reach net-zero GHG emissions across our value chain (scopes 1, 2 and 3) by 2050._x000d__x000a__x000d__x000a_From website (https://web.archive.org/web/20250713122219/https://www.verizon.com/about/responsibility/sustainability)"/>
    <n v="2050"/>
    <m/>
    <m/>
    <s v="Not Specified"/>
    <s v="Yes (unspecified)"/>
    <s v="No"/>
    <s v="N"/>
    <m/>
    <m/>
    <m/>
    <m/>
    <m/>
    <m/>
    <m/>
    <n v="0"/>
  </r>
  <r>
    <n v="65"/>
    <n v="56"/>
    <s v="China National Offshore Oil"/>
    <s v="Mining, Crude-Oil Production"/>
    <s v="Metals and mining"/>
    <s v="China"/>
    <x v="1"/>
    <n v="130832"/>
    <n v="14772.8"/>
    <n v="1.4999999999999999E-2"/>
    <n v="231744.6"/>
    <n v="85957"/>
    <n v="19"/>
    <s v="N"/>
    <m/>
    <m/>
    <s v="N"/>
    <s v="N"/>
    <m/>
    <m/>
    <m/>
    <m/>
    <m/>
    <m/>
    <m/>
    <m/>
    <m/>
    <m/>
    <s v="Other"/>
    <s v="Other Emission Reduction"/>
    <s v="Not Specified"/>
    <s v="Not Specified"/>
    <s v="Not Specified"/>
    <m/>
    <m/>
    <s v="N"/>
    <m/>
    <m/>
    <m/>
    <m/>
    <m/>
    <s v="N"/>
    <m/>
    <m/>
    <m/>
    <m/>
    <m/>
    <s v="Yes"/>
    <s v="Yes (CCS-based removals e.g. BECCS, DACCS)"/>
    <s v="No"/>
    <s v="Y"/>
    <s v="&quot;From 2021 to 2025, we will reduce cumulative carbon reductions by over 1.5 million tons&quot; (2020 ESG report, p.11)_x000d__x000a_&quot;By 2025, we plan to achieve a cumulative emission reduction of more than 1.5 million tons of carbon dioxide equivalent.&quot; (2023 ESG report, p.59)"/>
    <n v="2025"/>
    <m/>
    <m/>
    <m/>
    <m/>
    <m/>
    <n v="0"/>
  </r>
  <r>
    <n v="66"/>
    <n v="222"/>
    <s v="Nvidia"/>
    <s v="Semiconductors"/>
    <s v="Technology"/>
    <s v="U.S."/>
    <x v="0"/>
    <n v="130497"/>
    <n v="72880"/>
    <n v="1.4490000000000001"/>
    <n v="111601"/>
    <n v="36000"/>
    <n v="2"/>
    <s v="N"/>
    <m/>
    <m/>
    <s v="Y"/>
    <s v="Y"/>
    <s v="Targets set"/>
    <s v="1.5°C "/>
    <n v="2030"/>
    <m/>
    <m/>
    <m/>
    <m/>
    <m/>
    <m/>
    <m/>
    <s v="Emissions reduction target"/>
    <s v="Other Emission Reduction"/>
    <s v="Yes"/>
    <s v="Yes"/>
    <s v="Yes"/>
    <s v="1,2,3"/>
    <m/>
    <s v="N"/>
    <m/>
    <m/>
    <m/>
    <m/>
    <m/>
    <s v="N"/>
    <m/>
    <m/>
    <m/>
    <m/>
    <m/>
    <s v="Not Specified"/>
    <s v="Not Specified"/>
    <s v="No"/>
    <s v="Y"/>
    <s v="We commit to the following science-_x000a_based targets from a FY23 base year:_x000a_&gt; To reduce absolute scope 1 and 2 _x000a_emissions 50% by FY30"/>
    <n v="2030"/>
    <m/>
    <m/>
    <m/>
    <m/>
    <m/>
    <n v="0"/>
  </r>
  <r>
    <n v="67"/>
    <n v="72"/>
    <s v="China Resources"/>
    <s v="Diversified Financials"/>
    <s v="Financial services"/>
    <s v="China"/>
    <x v="1"/>
    <n v="129623.5"/>
    <n v="3638.1"/>
    <n v="-4.2000000000000003E-2"/>
    <n v="371795.6"/>
    <n v="396087"/>
    <n v="16"/>
    <s v="N"/>
    <m/>
    <m/>
    <s v="N"/>
    <s v="N"/>
    <m/>
    <m/>
    <m/>
    <m/>
    <m/>
    <m/>
    <m/>
    <m/>
    <m/>
    <m/>
    <s v="Emissions reduction target"/>
    <s v="Other Emission Reduction"/>
    <s v="Not Specified"/>
    <s v="Not Specified"/>
    <s v="No"/>
    <m/>
    <m/>
    <s v="N"/>
    <m/>
    <m/>
    <m/>
    <m/>
    <m/>
    <s v="N"/>
    <m/>
    <m/>
    <m/>
    <m/>
    <m/>
    <s v="Not Specified"/>
    <s v="Not Specified"/>
    <s v="No"/>
    <s v="Y"/>
    <s v="Target for 2025 is to &quot;lower the carbon dioxide emission intensity by 10% compared with that of 2020.&quot; "/>
    <n v="2025"/>
    <m/>
    <m/>
    <m/>
    <m/>
    <m/>
    <n v="0"/>
  </r>
  <r>
    <n v="68"/>
    <n v="73"/>
    <s v="Hyundai Motor"/>
    <s v="Motor Vehicles"/>
    <s v="Automotive"/>
    <s v="South Korea"/>
    <x v="1"/>
    <n v="128501.8"/>
    <n v="9186.2000000000007"/>
    <n v="3.0000000000000001E-3"/>
    <n v="230072.3"/>
    <n v="75137"/>
    <n v="30"/>
    <s v="Y"/>
    <n v="2022"/>
    <n v="2045"/>
    <s v="Y"/>
    <s v="Y"/>
    <s v="Committed"/>
    <m/>
    <n v="2030"/>
    <m/>
    <m/>
    <m/>
    <m/>
    <m/>
    <m/>
    <m/>
    <s v="Carbon neutral(ity)"/>
    <s v="Carbon Neutral"/>
    <s v="Yes"/>
    <s v="Yes"/>
    <s v="Not Specified"/>
    <s v="1,2"/>
    <s v="C"/>
    <s v="Y"/>
    <s v="At the IAA Mobility held in Munich in September 2021, we presented our strategies to become carbon neutral by 2045, focusing on electrification and hydrogen society. we have made it our goal to become carbon neutral across all stages including parts procurement, production, and vehicle operation by 2045. _x000a_https://www.hyundai.com/content/dam/hyundai/ww/en/images/company/sustainability/carbon-neutrality-roadmap/hmc-2021-carbon-neutral-white-paper-en.pdf"/>
    <n v="2045"/>
    <m/>
    <m/>
    <m/>
    <s v="N"/>
    <m/>
    <m/>
    <m/>
    <m/>
    <m/>
    <s v="Not Specified"/>
    <s v="Yes (CCS-based removals e.g. BECCS, DACCS)"/>
    <s v="No"/>
    <s v="N"/>
    <m/>
    <m/>
    <m/>
    <m/>
    <m/>
    <m/>
    <m/>
    <n v="0"/>
  </r>
  <r>
    <n v="69"/>
    <n v="49"/>
    <s v="Electricite de France"/>
    <s v="Utilities"/>
    <s v="Energy and utilities"/>
    <s v="France"/>
    <x v="3"/>
    <n v="128355.1"/>
    <n v="12334.8"/>
    <n v="0.13900000000000001"/>
    <n v="378137.3"/>
    <n v="181850"/>
    <n v="31"/>
    <s v="N"/>
    <m/>
    <m/>
    <s v="Y"/>
    <s v="Y"/>
    <s v="Targets set"/>
    <s v="Well-below 2Â°C"/>
    <n v="2030"/>
    <m/>
    <m/>
    <m/>
    <s v="N"/>
    <s v="Commitment removed"/>
    <m/>
    <m/>
    <s v="Net zero"/>
    <s v="Net Zero"/>
    <s v="Yes"/>
    <s v="Yes"/>
    <s v="Yes"/>
    <s v="1,2,3"/>
    <m/>
    <s v="N"/>
    <m/>
    <m/>
    <m/>
    <m/>
    <s v="C,V"/>
    <s v="Y"/>
    <s v="1,2,3"/>
    <n v="2020"/>
    <n v="2050"/>
    <m/>
    <m/>
    <s v="No"/>
    <s v="Yes (nature-based and CCS-based removals)"/>
    <m/>
    <s v="N"/>
    <m/>
    <m/>
    <m/>
    <m/>
    <m/>
    <m/>
    <m/>
    <n v="0"/>
  </r>
  <r>
    <n v="70"/>
    <n v="87"/>
    <s v="Goldman Sachs Group"/>
    <s v="Megabanks"/>
    <s v="Financial services"/>
    <s v="U.S."/>
    <x v="0"/>
    <n v="126853"/>
    <n v="14276"/>
    <n v="0.67600000000000005"/>
    <n v="1675972"/>
    <n v="46500"/>
    <n v="26"/>
    <s v="Y"/>
    <n v="2015"/>
    <n v="2021"/>
    <s v="N"/>
    <s v="N"/>
    <m/>
    <m/>
    <m/>
    <m/>
    <m/>
    <m/>
    <m/>
    <m/>
    <m/>
    <m/>
    <s v="Net zero"/>
    <s v="Net Zero"/>
    <s v="Yes"/>
    <s v="Yes"/>
    <s v="Not Specified"/>
    <s v="1,2"/>
    <m/>
    <s v="N"/>
    <m/>
    <m/>
    <m/>
    <m/>
    <s v="C"/>
    <s v="Y"/>
    <s v="1,2"/>
    <s v="&quot;2021: Committed to aligning our financing activities with a net zero by 2050 pathway and expanded our operational commitment to target net zero for our supply chain&quot; (P.7, 2023 Sustainability Report)"/>
    <n v="2050"/>
    <m/>
    <m/>
    <s v="Yes"/>
    <s v="Not Specified"/>
    <s v="No"/>
    <s v="N"/>
    <m/>
    <m/>
    <m/>
    <m/>
    <m/>
    <m/>
    <m/>
    <n v="1"/>
  </r>
  <r>
    <n v="71"/>
    <n v="80"/>
    <s v="Wells Fargo"/>
    <s v="Commercial Banks"/>
    <s v="Financial services"/>
    <s v="U.S."/>
    <x v="0"/>
    <n v="125397"/>
    <n v="19722"/>
    <n v="0.03"/>
    <n v="1929845"/>
    <n v="217502"/>
    <n v="28"/>
    <s v="N"/>
    <m/>
    <m/>
    <s v="N"/>
    <s v="N"/>
    <m/>
    <m/>
    <m/>
    <m/>
    <m/>
    <m/>
    <m/>
    <m/>
    <m/>
    <m/>
    <s v="Emissions reduction target"/>
    <s v="Other Emission Reduction"/>
    <s v="Yes"/>
    <s v="Yes"/>
    <s v="No"/>
    <s v="1,2"/>
    <m/>
    <s v="N"/>
    <m/>
    <m/>
    <m/>
    <m/>
    <m/>
    <s v="N"/>
    <m/>
    <m/>
    <m/>
    <s v="https://www.reuters.com/sustainability/climate-energy/wells-fargo-drops-financed-emissions-target-amid-esg-rethink-2025-02-28/#:~:text=Wells%20Fargo%20%28WFC,rethink%20their%20sustainable%20lending%20activities"/>
    <s v="dropped "/>
    <s v="Yes"/>
    <s v="Not Specified"/>
    <s v="No"/>
    <s v="Y"/>
    <s v="&quot;Wells Fargo has set operational sustainability goals for 2030: Reducing GHG emissions (Scope 1 and Scope 2) from 2019 by 70%&quot; (Wells Fargo Sustainability &amp; Governance Report, pg. 10: https://www08.wellsfargomedia.com/assets/pdf/about/corporate-responsibility/sustainability-and-governance-report.pdf)."/>
    <n v="2030"/>
    <m/>
    <m/>
    <m/>
    <m/>
    <m/>
    <n v="0"/>
  </r>
  <r>
    <n v="72"/>
    <n v="77"/>
    <s v="Deutsche Telekom"/>
    <s v="Telecommunications"/>
    <s v="Telecommunications and media"/>
    <s v="Germany"/>
    <x v="3"/>
    <n v="125196.3"/>
    <n v="12121.8"/>
    <n v="-0.37"/>
    <n v="315732"/>
    <n v="198194"/>
    <n v="31"/>
    <s v="Y"/>
    <n v="2019"/>
    <n v="2021"/>
    <s v="Y"/>
    <s v="Y"/>
    <s v="Targets set"/>
    <s v="1.5Â°C"/>
    <n v="2030"/>
    <s v="Targets set"/>
    <s v="1.5Â°C"/>
    <n v="2040"/>
    <s v="Y"/>
    <s v="Targets set"/>
    <n v="2040"/>
    <m/>
    <s v="Carbon neutral(ity)"/>
    <s v="Carbon Neutral"/>
    <s v="Yes"/>
    <s v="Yes"/>
    <s v="Yes"/>
    <s v="1,2,3"/>
    <s v="C,V"/>
    <s v="Y"/>
    <s v="&quot;By 2040 at latest, we want to achieve net zero emissions (climate neutral) along the entire value chain â€“ across Scope 1, 2 and 3 emissions. To achieve this, we aim to reduce total emissions by at least 90 % from a 2020 baseline; only up to 10 % may be offset.&quot; (under â€œESRS E1â€‘4 â€“ Targets related to climate change mitigation and adaptation.&quot; Link - https://report.telekom.com/annual-report-2024/sustainability-statement/environment/esrs-e1-climate-change.html?tabc=4e1) "/>
    <n v="2040"/>
    <m/>
    <m/>
    <m/>
    <s v="N"/>
    <m/>
    <m/>
    <m/>
    <m/>
    <m/>
    <s v="Yes"/>
    <s v="Yes (nature-based and CCS-based removals)"/>
    <s v="Yes"/>
    <s v="N"/>
    <m/>
    <m/>
    <m/>
    <m/>
    <m/>
    <m/>
    <m/>
    <n v="1"/>
  </r>
  <r>
    <n v="73"/>
    <n v="44"/>
    <s v="China Baowu Steel Group"/>
    <s v="Metals"/>
    <s v="Metals and mining"/>
    <s v="China"/>
    <x v="1"/>
    <n v="125112.5"/>
    <n v="2497.3000000000002"/>
    <n v="1E-3"/>
    <n v="183117.2"/>
    <n v="237100"/>
    <n v="22"/>
    <s v="N"/>
    <m/>
    <m/>
    <s v="N"/>
    <s v="N"/>
    <m/>
    <m/>
    <m/>
    <m/>
    <m/>
    <m/>
    <m/>
    <m/>
    <m/>
    <m/>
    <m/>
    <m/>
    <m/>
    <m/>
    <m/>
    <m/>
    <s v="G"/>
    <s v="N"/>
    <m/>
    <m/>
    <m/>
    <m/>
    <m/>
    <s v="N"/>
    <m/>
    <m/>
    <m/>
    <m/>
    <m/>
    <s v="Yes"/>
    <m/>
    <m/>
    <s v="N"/>
    <m/>
    <m/>
    <m/>
    <m/>
    <s v="Carolina"/>
    <d v="2025-11-06T00:00:00"/>
    <m/>
    <n v="0"/>
  </r>
  <r>
    <n v="74"/>
    <n v="61"/>
    <s v="Valero Energy"/>
    <s v="Petroleum Refining"/>
    <s v="Oil and gas"/>
    <s v="U.S."/>
    <x v="0"/>
    <n v="123974"/>
    <n v="2770"/>
    <n v="-0.68700000000000006"/>
    <n v="60143"/>
    <n v="9910"/>
    <n v="25"/>
    <s v="N"/>
    <m/>
    <m/>
    <s v="N"/>
    <s v="N"/>
    <m/>
    <m/>
    <m/>
    <m/>
    <m/>
    <m/>
    <m/>
    <m/>
    <m/>
    <m/>
    <s v="Carbon negative"/>
    <s v="Carbon Neutral"/>
    <s v="Yes"/>
    <s v="Yes"/>
    <s v="Yes"/>
    <s v="1,2,3"/>
    <s v="C,V"/>
    <s v="Y"/>
    <s v="‚Ä¢ New 2050 ambition to reduce and displace_x000a_companywide GHG emissions for Scopes 1, 2, 3 and 4_x000a_by more than 45 million metric tons CO2e. (Based on 2011 base year, 32.3 mil metric tons CO2e)"/>
    <n v="2050"/>
    <m/>
    <m/>
    <m/>
    <s v="N"/>
    <m/>
    <m/>
    <m/>
    <m/>
    <m/>
    <s v="Yes"/>
    <s v="Yes (CCS-based removals e.g. BECCS, DACCS)"/>
    <s v="Yes"/>
    <s v="N"/>
    <m/>
    <m/>
    <m/>
    <m/>
    <m/>
    <m/>
    <m/>
    <n v="0"/>
  </r>
  <r>
    <n v="75"/>
    <n v="76"/>
    <s v="Comcast"/>
    <s v="Entertainment"/>
    <s v="Telecommunications and media"/>
    <s v="U.S."/>
    <x v="0"/>
    <n v="123731"/>
    <n v="16192"/>
    <n v="5.1999999999999998E-2"/>
    <n v="266211"/>
    <n v="182000"/>
    <n v="23"/>
    <s v="N"/>
    <m/>
    <m/>
    <s v="Y"/>
    <s v="Y"/>
    <s v="Targets set"/>
    <s v="1.5°C "/>
    <n v="2030"/>
    <m/>
    <m/>
    <m/>
    <m/>
    <m/>
    <m/>
    <m/>
    <s v="Carbon neutral(ity)"/>
    <s v="Carbon Neutral"/>
    <s v="Yes"/>
    <s v="Yes"/>
    <s v="No"/>
    <s v="1,2"/>
    <s v="C"/>
    <s v="Y"/>
    <s v="Our goal to be carbon neutral by 2035 means reducing our Scope 1 and 2 emissions, or the direct and indirect emissions we own and control across our global operations"/>
    <n v="2035"/>
    <m/>
    <m/>
    <m/>
    <s v="N"/>
    <m/>
    <m/>
    <m/>
    <m/>
    <m/>
    <s v="Yes"/>
    <s v="Not Specified"/>
    <s v="No"/>
    <s v="N"/>
    <m/>
    <m/>
    <m/>
    <m/>
    <m/>
    <m/>
    <m/>
    <n v="0"/>
  </r>
  <r>
    <n v="76"/>
    <n v="82"/>
    <s v="Allianz"/>
    <s v="Insurance: Life, Health (stock)"/>
    <s v="Financial services"/>
    <s v="Germany"/>
    <x v="3"/>
    <n v="123148.1"/>
    <n v="10739.7"/>
    <n v="0.16300000000000001"/>
    <n v="1081567.6000000001"/>
    <n v="156626"/>
    <n v="31"/>
    <s v="Y"/>
    <n v="2018"/>
    <n v="2023"/>
    <s v="Y"/>
    <s v="N"/>
    <s v="Commitment removed"/>
    <m/>
    <m/>
    <m/>
    <m/>
    <m/>
    <m/>
    <m/>
    <m/>
    <m/>
    <s v="Net zero"/>
    <s v="Net Zero"/>
    <s v="Yes"/>
    <s v="Yes"/>
    <s v="Yes"/>
    <s v="1,2,3"/>
    <m/>
    <s v="N"/>
    <m/>
    <m/>
    <m/>
    <m/>
    <s v="C,V"/>
    <s v="Y"/>
    <s v="1,2,3"/>
    <m/>
    <n v="2050"/>
    <m/>
    <m/>
    <s v="Yes"/>
    <s v="Yes (nature-based and CCS-based removals)"/>
    <s v="No"/>
    <s v="N"/>
    <m/>
    <m/>
    <m/>
    <m/>
    <m/>
    <m/>
    <m/>
    <n v="1"/>
  </r>
  <r>
    <n v="77"/>
    <n v="94"/>
    <s v="State Farm Insurance"/>
    <s v="Insurance: Property and Casualty (Mutual)"/>
    <s v="Financial services"/>
    <s v="U.S."/>
    <x v="0"/>
    <n v="122951"/>
    <n v="5287.3"/>
    <n v="0"/>
    <n v="367414"/>
    <n v="67381"/>
    <n v="31"/>
    <s v="N"/>
    <m/>
    <m/>
    <s v="N"/>
    <s v="N"/>
    <m/>
    <m/>
    <m/>
    <m/>
    <m/>
    <m/>
    <m/>
    <m/>
    <m/>
    <m/>
    <s v="Emissions reduction target"/>
    <s v="Other Emission Reduction"/>
    <s v="Yes"/>
    <s v="Yes"/>
    <s v="No"/>
    <s v="1,2"/>
    <m/>
    <s v="N"/>
    <m/>
    <m/>
    <m/>
    <m/>
    <m/>
    <s v="N"/>
    <m/>
    <m/>
    <m/>
    <m/>
    <m/>
    <s v="Not Specified"/>
    <s v="Not Specified"/>
    <s v="No"/>
    <s v="Y"/>
    <s v="‚ÄúReduce Scope 1 and Scope 2 greenhouse gas (GHG) emissions 50% by 2030 (baseline: 2019).‚Äù (as reported in the 2024 Impact Report)."/>
    <n v="2030"/>
    <m/>
    <m/>
    <m/>
    <m/>
    <m/>
    <n v="0"/>
  </r>
  <r>
    <n v="78"/>
    <n v="74"/>
    <s v="AT&amp;T"/>
    <s v="Telecommunications"/>
    <s v="Telecommunications and media"/>
    <s v="U.S."/>
    <x v="0"/>
    <n v="122336"/>
    <n v="10948"/>
    <n v="-0.24"/>
    <n v="394795"/>
    <n v="140990"/>
    <n v="31"/>
    <s v="N"/>
    <m/>
    <m/>
    <s v="Y"/>
    <s v="Y"/>
    <s v="Targets set"/>
    <s v="1.5°C "/>
    <n v="2030"/>
    <m/>
    <m/>
    <m/>
    <m/>
    <m/>
    <m/>
    <m/>
    <s v="Net zero"/>
    <s v="Net Zero"/>
    <s v="Yes"/>
    <s v="Yes"/>
    <s v="Partial"/>
    <s v="1,2"/>
    <m/>
    <s v="N"/>
    <m/>
    <m/>
    <m/>
    <m/>
    <s v="C"/>
    <s v="Y"/>
    <s v="1,2"/>
    <s v="2035 TARGET: Achieve carbon neutrality (net zero Scope 1 and 2 GHG emissions1) by 2035."/>
    <n v="2035"/>
    <m/>
    <m/>
    <s v="Yes"/>
    <s v="Not Specified"/>
    <s v="No"/>
    <s v="N"/>
    <m/>
    <m/>
    <m/>
    <m/>
    <m/>
    <m/>
    <m/>
    <n v="0"/>
  </r>
  <r>
    <n v="79"/>
    <n v="65"/>
    <s v="Mitsubishi"/>
    <s v="Trading"/>
    <s v="Financial services"/>
    <s v="Japan"/>
    <x v="1"/>
    <n v="122127.4"/>
    <n v="6236.4"/>
    <n v="-6.5000000000000002E-2"/>
    <n v="143412.5"/>
    <n v="62062"/>
    <n v="31"/>
    <s v="N"/>
    <m/>
    <m/>
    <s v="N"/>
    <s v="N"/>
    <m/>
    <m/>
    <m/>
    <m/>
    <m/>
    <m/>
    <m/>
    <m/>
    <m/>
    <m/>
    <s v="Net zero"/>
    <s v="Net Zero"/>
    <s v="Yes"/>
    <s v="Yes"/>
    <s v="Yes"/>
    <s v="1,2,3"/>
    <m/>
    <s v="N"/>
    <m/>
    <m/>
    <m/>
    <m/>
    <s v="C,V"/>
    <s v="Y"/>
    <s v="1,2,3"/>
    <s v="&quot;Regarding 'action to climate change,' we have stated our commitment toward helping to shape a society resilient to the impact of climate change by achieving net-zero CO2 emissions. In September 2022, we revised Environmental Vision 2050, incorporating the goal of achieving carbon neutrality&quot; (Mitsubishi Motors Corporation Sustainability Report 2024, pg. 23: https://www.mitsubishi-motors.com/en/sustainability/esg/report/pdf/report-2024/sustainability2024.pdf)."/>
    <n v="2050"/>
    <m/>
    <m/>
    <s v="Yes"/>
    <s v="Yes (unspecified)"/>
    <s v="No"/>
    <s v="N"/>
    <m/>
    <m/>
    <m/>
    <m/>
    <m/>
    <m/>
    <m/>
    <n v="0"/>
  </r>
  <r>
    <n v="80"/>
    <n v="88"/>
    <s v="Freddie Mac"/>
    <s v="Diversified Financials"/>
    <s v="Financial services"/>
    <s v="U.S."/>
    <x v="0"/>
    <n v="122052"/>
    <n v="11858"/>
    <n v="0.125"/>
    <n v="3386692"/>
    <n v="8090"/>
    <n v="29"/>
    <s v="N"/>
    <m/>
    <m/>
    <s v="N"/>
    <s v="N"/>
    <m/>
    <m/>
    <m/>
    <m/>
    <m/>
    <m/>
    <m/>
    <m/>
    <m/>
    <m/>
    <s v="No target"/>
    <s v="No Target"/>
    <s v="Not Specified"/>
    <s v="Not Specified"/>
    <s v="Not Specified"/>
    <m/>
    <m/>
    <s v="N"/>
    <m/>
    <m/>
    <s v="https://www.freddiemac.com/about/pdf/2023_Sustainability_Report.pdf"/>
    <s v="no usefull information"/>
    <m/>
    <s v="N"/>
    <m/>
    <m/>
    <m/>
    <m/>
    <m/>
    <s v="Not Specified"/>
    <s v="Not Specified"/>
    <s v="No"/>
    <s v="N"/>
    <m/>
    <m/>
    <m/>
    <m/>
    <m/>
    <m/>
    <m/>
    <n v="0"/>
  </r>
  <r>
    <n v="81"/>
    <n v="81"/>
    <s v="Hengli Group"/>
    <s v="Textiles"/>
    <s v="Household and personal products"/>
    <s v="China"/>
    <x v="1"/>
    <n v="121126"/>
    <n v="815.5"/>
    <n v="-0.16900000000000001"/>
    <n v="54307.6"/>
    <n v="211360"/>
    <n v="9"/>
    <s v="N"/>
    <m/>
    <m/>
    <s v="N"/>
    <s v="N"/>
    <m/>
    <m/>
    <m/>
    <m/>
    <m/>
    <m/>
    <m/>
    <m/>
    <m/>
    <m/>
    <s v="No target"/>
    <s v="No Target"/>
    <m/>
    <m/>
    <m/>
    <m/>
    <s v="G"/>
    <s v="N"/>
    <s v="committed to national targets "/>
    <m/>
    <s v="https://www.icbc.com/assets/pa/6UVv1nZRVSLlQ84gDYMWMo/carbon-neutral-action-report.pdf"/>
    <m/>
    <m/>
    <s v="N"/>
    <m/>
    <m/>
    <m/>
    <m/>
    <m/>
    <s v="Not Specified"/>
    <m/>
    <m/>
    <s v="N"/>
    <m/>
    <m/>
    <m/>
    <m/>
    <m/>
    <m/>
    <m/>
    <n v="0"/>
  </r>
  <r>
    <n v="82"/>
    <n v="75"/>
    <s v="Shandong Energy Group"/>
    <s v="Mining, Crude-Oil Production"/>
    <s v="Metals and mining"/>
    <s v="China"/>
    <x v="1"/>
    <n v="120426"/>
    <n v="105"/>
    <n v="-0.873"/>
    <n v="143217.20000000001"/>
    <n v="199526"/>
    <n v="8"/>
    <s v="N"/>
    <m/>
    <m/>
    <s v="N"/>
    <s v="N"/>
    <m/>
    <m/>
    <m/>
    <m/>
    <m/>
    <m/>
    <m/>
    <m/>
    <m/>
    <m/>
    <m/>
    <m/>
    <m/>
    <m/>
    <m/>
    <m/>
    <s v="G"/>
    <s v="N"/>
    <s v="committed to national peak and neutrality with their own timeline"/>
    <n v="2060"/>
    <s v="Shandong Energy Group ramps up clean energy network eyeing nation’s carbon emission reduction goal - Global Times"/>
    <s v="Shandong Energy Group (SDE) is accelerating the construction of new energy-oriented productivity and has formed an electricity group, in a bid to implement China’s goal to achieve a peak in carbon dioxide emissions before 2030 and carbon neutrality before 2060"/>
    <m/>
    <s v="N"/>
    <m/>
    <m/>
    <m/>
    <m/>
    <m/>
    <s v="Not Specified"/>
    <m/>
    <m/>
    <s v="N"/>
    <m/>
    <m/>
    <m/>
    <m/>
    <m/>
    <m/>
    <m/>
    <n v="0"/>
  </r>
  <r>
    <n v="83"/>
    <n v="103"/>
    <s v="Huawei Investment &amp; Holding"/>
    <s v="Network and Other Communications Equipment"/>
    <s v="Technology"/>
    <s v="China"/>
    <x v="1"/>
    <n v="119812.8"/>
    <n v="8685.2000000000007"/>
    <n v="-0.29199999999999998"/>
    <n v="176749.7"/>
    <n v="208000"/>
    <n v="16"/>
    <s v="N"/>
    <m/>
    <m/>
    <s v="N"/>
    <s v="N"/>
    <m/>
    <m/>
    <m/>
    <m/>
    <m/>
    <m/>
    <m/>
    <m/>
    <m/>
    <m/>
    <s v="Emissions reduction target"/>
    <s v="Other Emission Reduction"/>
    <s v="Yes"/>
    <s v="Yes"/>
    <s v="Not Specified"/>
    <s v="1,2"/>
    <m/>
    <s v="N"/>
    <m/>
    <m/>
    <m/>
    <m/>
    <m/>
    <s v="N"/>
    <m/>
    <m/>
    <m/>
    <m/>
    <m/>
    <s v="Not Specified"/>
    <s v="Not Specified"/>
    <s v="No"/>
    <s v="Y"/>
    <s v="Reduce the carbon emissions (Scope 1 and Scope 2 GHG emissions) per unit of sales revenue by 16% by 2025 compared with 2019."/>
    <n v="2025"/>
    <m/>
    <m/>
    <m/>
    <m/>
    <m/>
    <n v="0"/>
  </r>
  <r>
    <n v="84"/>
    <n v="78"/>
    <s v="China Southern Power Grid"/>
    <s v="Utilities"/>
    <s v="Energy and utilities"/>
    <s v="China"/>
    <x v="1"/>
    <n v="118607.5"/>
    <n v="2500.6999999999998"/>
    <n v="6.8000000000000005E-2"/>
    <n v="184827.1"/>
    <n v="269097"/>
    <n v="21"/>
    <s v="N"/>
    <m/>
    <m/>
    <s v="Y"/>
    <s v="Y"/>
    <s v="Committed"/>
    <m/>
    <n v="2030"/>
    <m/>
    <m/>
    <m/>
    <m/>
    <m/>
    <m/>
    <m/>
    <m/>
    <m/>
    <s v="Yes"/>
    <s v="Yes"/>
    <m/>
    <s v="1,2"/>
    <s v="G"/>
    <s v="N"/>
    <s v="committed to national peak and neutrality "/>
    <n v="2060"/>
    <s v="https://doc.irasia.com/listco/hk/chinapower/annual/2023/esr.pdf"/>
    <m/>
    <m/>
    <s v="N"/>
    <m/>
    <m/>
    <m/>
    <m/>
    <m/>
    <s v="Not Specified"/>
    <m/>
    <m/>
    <s v="N"/>
    <m/>
    <m/>
    <m/>
    <m/>
    <m/>
    <m/>
    <m/>
    <n v="0"/>
  </r>
  <r>
    <n v="85"/>
    <n v="92"/>
    <s v="Humana"/>
    <s v="Health Care: Insurance and Managed Care"/>
    <s v="Health care and pharmaceuticals"/>
    <s v="U.S."/>
    <x v="0"/>
    <n v="117761"/>
    <n v="1207"/>
    <n v="-0.51500000000000001"/>
    <n v="46479"/>
    <n v="65680"/>
    <n v="27"/>
    <s v="N"/>
    <m/>
    <m/>
    <s v="Y"/>
    <s v="Y"/>
    <s v="Targets set"/>
    <s v="1.5°C "/>
    <n v="2029"/>
    <m/>
    <m/>
    <m/>
    <m/>
    <m/>
    <m/>
    <m/>
    <s v="Emissions reduction target"/>
    <s v="Other Emission Reduction"/>
    <s v="Yes"/>
    <s v="Yes"/>
    <s v="Yes"/>
    <s v="1,2,3"/>
    <m/>
    <s v="N"/>
    <m/>
    <m/>
    <m/>
    <m/>
    <m/>
    <s v="N"/>
    <m/>
    <m/>
    <m/>
    <m/>
    <m/>
    <s v="Not Specified"/>
    <s v="Not Specified"/>
    <s v="No"/>
    <s v="Y"/>
    <s v="LOUISVILLE, Ky.--(BUSINESS WIRE)-- Humana Inc. (NYSE: HUM), one of the nation‚Äôs leading health and well-being companies, is committed to reducing greenhouse gas emissions 54.6 percent by 2032 from a 2019 base year. In line with a 1.5°C  trajectory, Humana‚Äôs near-term science-based emissions reduction targets have been approved by the Science Based Targets initiative (SBTi). https://press.humana.com/news/news-details/2023/Humana-Sets-Ambitious-Science-Based-Environmental-Targets-to-Reduce-Emissions-by-54.6-Percent/default.aspx#gsc.tab=0"/>
    <n v="2032"/>
    <m/>
    <m/>
    <m/>
    <m/>
    <m/>
    <n v="0"/>
  </r>
  <r>
    <n v="86"/>
    <n v="69"/>
    <s v="China Minmetals"/>
    <s v="Metals"/>
    <s v="Metals and mining"/>
    <s v="China"/>
    <x v="1"/>
    <n v="115805.6"/>
    <n v="923.7"/>
    <n v="0.20599999999999999"/>
    <n v="183860.4"/>
    <n v="170430"/>
    <n v="19"/>
    <s v="N"/>
    <m/>
    <m/>
    <s v="N"/>
    <s v="N"/>
    <m/>
    <m/>
    <m/>
    <m/>
    <m/>
    <m/>
    <m/>
    <m/>
    <m/>
    <m/>
    <m/>
    <m/>
    <m/>
    <m/>
    <m/>
    <m/>
    <s v="G"/>
    <s v="N"/>
    <m/>
    <m/>
    <s v="P020250828682365497503.pdf"/>
    <s v="China Minmetals actively responds to China's carbon peaking and carbon neutrality strategy by integrating carbon peaking and carbon neutrality goals into the Company's overall development plan"/>
    <m/>
    <s v="N"/>
    <m/>
    <m/>
    <m/>
    <m/>
    <m/>
    <s v="Not Specified"/>
    <m/>
    <m/>
    <s v="N"/>
    <m/>
    <m/>
    <m/>
    <m/>
    <m/>
    <m/>
    <m/>
    <n v="0"/>
  </r>
  <r>
    <n v="87"/>
    <n v="102"/>
    <s v="Gazprom"/>
    <s v="Energy"/>
    <s v="Energy and utilities"/>
    <s v="Russia"/>
    <x v="3"/>
    <n v="115457.7"/>
    <n v="13130.6"/>
    <n v="0"/>
    <n v="270425.8"/>
    <n v="501000"/>
    <n v="29"/>
    <s v="N"/>
    <m/>
    <m/>
    <s v="N"/>
    <s v="N"/>
    <m/>
    <m/>
    <m/>
    <m/>
    <m/>
    <m/>
    <m/>
    <m/>
    <m/>
    <m/>
    <s v="Emissions intensity target"/>
    <s v="Other Emission Reduction"/>
    <s v="Yes"/>
    <s v="Yes"/>
    <s v="Yes"/>
    <s v="1,2,3"/>
    <m/>
    <s v="N"/>
    <m/>
    <m/>
    <m/>
    <m/>
    <m/>
    <s v="N"/>
    <m/>
    <m/>
    <m/>
    <m/>
    <m/>
    <s v="Yes"/>
    <s v="Yes (nature-based and CCS-based removals)"/>
    <s v="No"/>
    <s v="Y"/>
    <s v="In October 2023, the Board of Directors approved PJSC Gazprom‚Äôs Climate Strategy through 2050. The strategy is designed to reduce carbon intensity in the production, transportation, storage, and processing of natural gas and to set the stage for increasing the share of natural gas used in the energy, industry, and transportation sectors._x000a__x000a_The Climate Strategy is integrated into PJSC Gazprom‚Äôs corporate planning system. It sets out plans for reducing GHG emissions, which are then incorporated into corporate programs on long-term and innovative development in the form of strategic targets and key performance indicators._x000a_"/>
    <n v="2050"/>
    <m/>
    <m/>
    <m/>
    <m/>
    <m/>
    <n v="0"/>
  </r>
  <r>
    <n v="88"/>
    <n v="86"/>
    <s v="Reliance Industries"/>
    <s v="Petroleum Refining"/>
    <s v="Oil and gas"/>
    <s v="India"/>
    <x v="1"/>
    <n v="114121.60000000001"/>
    <n v="8239.2999999999993"/>
    <n v="-2.1000000000000001E-2"/>
    <n v="228260.5"/>
    <n v="381876"/>
    <n v="22"/>
    <s v="N"/>
    <m/>
    <m/>
    <s v="N"/>
    <s v="N"/>
    <m/>
    <m/>
    <m/>
    <m/>
    <m/>
    <m/>
    <m/>
    <m/>
    <m/>
    <m/>
    <s v="Net zero"/>
    <s v="Net Zero"/>
    <s v="Yes"/>
    <s v="Yes"/>
    <s v="Yes"/>
    <s v="1,2,3"/>
    <m/>
    <s v="N"/>
    <m/>
    <m/>
    <m/>
    <m/>
    <s v="C,V"/>
    <s v="Y"/>
    <s v="1,2,3"/>
    <s v="RIL continues to make steady progress toward its Net Carbon Zero target by 2035, with a focused approach to reducing operational GHG emissions through energy conservations, renewable energy transition, carbon capture and utilisation, and industrial decarbonisation. To achieve its ambitious Net Carbon Zero target by 2035, Reliance announced plans to: ‚Ä¢ Establish and enable 100 GW of renewable energy by 2030 ‚Ä¢ Invest in the value chain, partnerships and future technologies, including upstream and downstream industries ‚Ä¢ Build giga factories to create and offer a fully integrated, end-to-end renewable energy ecosystem ‚Ä¢ Transform its business to Net Carbon Zero operation"/>
    <n v="2035"/>
    <m/>
    <m/>
    <s v="Yes"/>
    <s v="Yes (CCS-based removals e.g. BECCS, DACCS)"/>
    <s v="No"/>
    <s v="N"/>
    <m/>
    <m/>
    <m/>
    <m/>
    <m/>
    <m/>
    <m/>
    <n v="0"/>
  </r>
  <r>
    <n v="89"/>
    <n v="104"/>
    <s v="Societe Generale"/>
    <s v="Megabanks"/>
    <s v="Financial services"/>
    <s v="France"/>
    <x v="3"/>
    <n v="110647.8"/>
    <n v="4542"/>
    <n v="0.68500000000000005"/>
    <n v="1629265.9"/>
    <n v="114139"/>
    <n v="29"/>
    <s v="N"/>
    <m/>
    <m/>
    <s v="N"/>
    <s v="N"/>
    <m/>
    <m/>
    <m/>
    <m/>
    <m/>
    <m/>
    <m/>
    <m/>
    <m/>
    <m/>
    <s v="Carbon neutral(ity)"/>
    <s v="Carbon Neutral"/>
    <s v="Yes"/>
    <s v="Yes"/>
    <s v="Yes"/>
    <s v="1,2,3"/>
    <s v="C,V"/>
    <s v="Y"/>
    <s v="- commitment to align our portfolios with paths toward achieving carbon neutrality by 2050."/>
    <n v="2050"/>
    <m/>
    <m/>
    <m/>
    <s v="N"/>
    <m/>
    <m/>
    <m/>
    <m/>
    <m/>
    <s v="Not Specified"/>
    <s v="Yes (nature-based and CCS-based removals)"/>
    <s v="No"/>
    <s v="N"/>
    <m/>
    <m/>
    <m/>
    <m/>
    <m/>
    <m/>
    <m/>
    <n v="0"/>
  </r>
  <r>
    <n v="90"/>
    <n v="89"/>
    <s v="Rosneft Oil"/>
    <s v="Petroleum Refining"/>
    <s v="Oil and gas"/>
    <s v="Russia"/>
    <x v="3"/>
    <n v="109254.3"/>
    <n v="11680.8"/>
    <n v="-0.215"/>
    <n v="182191.1"/>
    <n v="333700"/>
    <n v="19"/>
    <s v="N"/>
    <m/>
    <m/>
    <s v="N"/>
    <s v="N"/>
    <m/>
    <m/>
    <m/>
    <m/>
    <m/>
    <m/>
    <m/>
    <m/>
    <m/>
    <m/>
    <s v="Carbon neutral(ity)"/>
    <s v="Carbon Neutral"/>
    <s v="Yes"/>
    <s v="Yes"/>
    <s v="No"/>
    <s v="1,2"/>
    <s v="C"/>
    <s v="Y"/>
    <s v="In late 2021, the Company‚Äôs Board of Directors approved the Rosneft-2030: Reliable Energy and Global Energy Transition Strategy comprising a number of ambitious sustainability_x000a_goals. The key strategic focus for the Company is to reach carbon neutrality in terms of GHG emissions (Scope 1 and 2) by 2050. We also set relevant targets and KPIs to drive these improvements:_x000a_Growing the Company‚Äôs natural gas production to over 100 bcm per annum;_x000a_Reducing per unit GHG emissions by 5% by 2022;_x000a_Avoiding 8 mmt of –°–û2 equivalent emissions through the Gas Investment Program and the Energy Saving Program;_x000a_Achieving a top quartile indicator in GHG emissions‚Äô intensity (Upstream oil and gas production, t CO2 eq. /production, kt) comparable with leading global peers;_x000a_Developing and producing new products that allow consumers to reduce emissions through the use of the Company‚Äôs more eco-friendly products._x000a__x000a_Source: Carbon Management Plan 2021: https://web.archive.org/web/20241214223743/https://www.rosneft.com/upload/site2/document_file/Rosneft_CSR2021_ENG.pdf UN SDGS Report 2023: https://web.archive.org/web/20250421052601/https://www.rosneft.com/upload/site2/attach/3/23/Rosneft_UN_en_2023.pdf"/>
    <n v="2050"/>
    <m/>
    <m/>
    <m/>
    <s v="N"/>
    <m/>
    <m/>
    <m/>
    <m/>
    <m/>
    <s v="Not Specified"/>
    <s v="Yes (nature-based and CCS-based removals)"/>
    <s v="No"/>
    <s v="N"/>
    <m/>
    <m/>
    <m/>
    <m/>
    <m/>
    <m/>
    <m/>
    <n v="0"/>
  </r>
  <r>
    <n v="91"/>
    <n v="143"/>
    <s v="BYD"/>
    <s v="Automobiles"/>
    <s v="Automotive"/>
    <s v="China"/>
    <x v="1"/>
    <n v="108003.5"/>
    <n v="5594.6"/>
    <n v="0.318"/>
    <n v="107319.3"/>
    <n v="968872"/>
    <n v="4"/>
    <s v="N"/>
    <m/>
    <m/>
    <s v="N"/>
    <s v="N"/>
    <m/>
    <m/>
    <m/>
    <m/>
    <m/>
    <m/>
    <m/>
    <m/>
    <m/>
    <m/>
    <s v="Carbon neutral(ity)"/>
    <s v="Carbon Neutral"/>
    <s v="Yes"/>
    <s v="Yes"/>
    <s v="Yes"/>
    <s v="1,2,3"/>
    <s v="C,V"/>
    <s v="Y"/>
    <s v="&quot;In  2024,  we  set  the  goal  of  striving to  achieve  carbon  neutrality  across  the  whole  value  chain  by  2045&quot; (P.43, 2024 Sustainability Report) ; _x000a__x000a_&quot;In  order  to  effectively  promote  the  implementation  of  the  target,  we  have  formulated  a  carbon  neutral  strategy  and implementation  path&quot; (P.43, 2024 Sustainability Report)"/>
    <n v="2045"/>
    <m/>
    <m/>
    <m/>
    <s v="N"/>
    <m/>
    <m/>
    <m/>
    <m/>
    <m/>
    <s v="Not Specified"/>
    <s v="Not Specified"/>
    <s v="No"/>
    <s v="N"/>
    <m/>
    <m/>
    <m/>
    <m/>
    <m/>
    <m/>
    <m/>
    <n v="0"/>
  </r>
  <r>
    <n v="92"/>
    <n v="84"/>
    <s v="China Energy Investment"/>
    <s v="Energy"/>
    <s v="Energy and utilities"/>
    <s v="China"/>
    <x v="1"/>
    <n v="107690.2"/>
    <n v="6901.5"/>
    <n v="8.8999999999999996E-2"/>
    <n v="307073.2"/>
    <n v="305247"/>
    <n v="16"/>
    <s v="N"/>
    <m/>
    <m/>
    <s v="N"/>
    <s v="N"/>
    <m/>
    <m/>
    <m/>
    <m/>
    <m/>
    <m/>
    <m/>
    <m/>
    <m/>
    <m/>
    <m/>
    <m/>
    <m/>
    <m/>
    <m/>
    <m/>
    <s v="G"/>
    <s v="N"/>
    <m/>
    <m/>
    <m/>
    <m/>
    <m/>
    <s v="N"/>
    <m/>
    <m/>
    <m/>
    <m/>
    <m/>
    <s v="Not Specified"/>
    <m/>
    <m/>
    <s v="N"/>
    <m/>
    <m/>
    <m/>
    <m/>
    <m/>
    <m/>
    <m/>
    <n v="0"/>
  </r>
  <r>
    <n v="93"/>
    <n v="111"/>
    <s v="Morgan Stanley"/>
    <s v="Megabanks"/>
    <s v="Financial services"/>
    <s v="U.S."/>
    <x v="0"/>
    <n v="107285"/>
    <n v="13390"/>
    <n v="0.47399999999999998"/>
    <n v="1215071"/>
    <n v="80478"/>
    <n v="28"/>
    <s v="N"/>
    <m/>
    <m/>
    <s v="N"/>
    <s v="N"/>
    <m/>
    <m/>
    <m/>
    <m/>
    <m/>
    <m/>
    <m/>
    <m/>
    <m/>
    <m/>
    <s v="Net zero"/>
    <s v="Net Zero"/>
    <s v="Yes"/>
    <s v="Yes"/>
    <s v="Partial"/>
    <s v="1,2"/>
    <m/>
    <s v="N"/>
    <m/>
    <m/>
    <m/>
    <m/>
    <s v="C"/>
    <s v="Y"/>
    <s v="1,2"/>
    <s v="&quot;In September 2020, Morgan Stanley became the first major U.S.-headquartered global financial services firm to commit to achieving net-zero financed emissions by 2050.&quot; (Pg 41)"/>
    <n v="2050"/>
    <m/>
    <m/>
    <s v="Yes"/>
    <s v="Not Specified"/>
    <s v="No"/>
    <s v="N"/>
    <m/>
    <m/>
    <m/>
    <m/>
    <m/>
    <m/>
    <m/>
    <n v="0"/>
  </r>
  <r>
    <n v="94"/>
    <n v="90"/>
    <s v="Target"/>
    <s v="General Merchandisers"/>
    <s v="Retail"/>
    <s v="U.S."/>
    <x v="0"/>
    <n v="106566"/>
    <n v="4091"/>
    <n v="-1.0999999999999999E-2"/>
    <n v="57769"/>
    <n v="440000"/>
    <n v="31"/>
    <s v="Y"/>
    <n v="2019"/>
    <n v="2030"/>
    <s v="Y"/>
    <s v="Y"/>
    <s v="Targets set"/>
    <s v="2¬∞C"/>
    <n v="2030"/>
    <m/>
    <m/>
    <m/>
    <s v="N"/>
    <s v="Committed"/>
    <m/>
    <m/>
    <s v="Net zero"/>
    <s v="Net Zero"/>
    <s v="Yes"/>
    <s v="Yes"/>
    <s v="Yes"/>
    <s v="1,2,3"/>
    <m/>
    <s v="N"/>
    <m/>
    <m/>
    <m/>
    <m/>
    <s v="C,V"/>
    <s v="Y"/>
    <s v="1,2,3"/>
    <s v="s. Aligned with our Target Forward ambitions, we commit to net zero GHG emissions across our enterprise by 2040 to reduce climate impacts across our operations and supply chain.  "/>
    <n v="2040"/>
    <m/>
    <m/>
    <s v="Not Specified"/>
    <s v="Yes (unspecified)"/>
    <s v="No"/>
    <s v="N"/>
    <m/>
    <m/>
    <m/>
    <m/>
    <m/>
    <m/>
    <m/>
    <n v="0"/>
  </r>
  <r>
    <n v="95"/>
    <n v="95"/>
    <s v="Life Insurance Corp. of India"/>
    <s v="Insurance: Life, Health (stock)"/>
    <s v="Financial services"/>
    <s v="India"/>
    <x v="1"/>
    <n v="104970.8"/>
    <n v="5716.2"/>
    <n v="0.156"/>
    <n v="662566.19999999995"/>
    <n v="98661"/>
    <n v="4"/>
    <s v="N"/>
    <m/>
    <m/>
    <s v="N"/>
    <s v="N"/>
    <m/>
    <m/>
    <m/>
    <m/>
    <m/>
    <m/>
    <m/>
    <m/>
    <m/>
    <m/>
    <s v="No target"/>
    <s v="No Target"/>
    <m/>
    <m/>
    <m/>
    <m/>
    <m/>
    <s v="N"/>
    <m/>
    <m/>
    <s v="https://nsearchives.nseindia.com/corporate/LIC_BOARD_22082023172744_Business_Responsibility_and_Sustainability_Report_2022"/>
    <s v="no usefull information"/>
    <m/>
    <s v="N"/>
    <m/>
    <m/>
    <m/>
    <m/>
    <m/>
    <s v="Not Specified"/>
    <s v="Not Specified"/>
    <s v="No"/>
    <s v="N"/>
    <m/>
    <m/>
    <m/>
    <m/>
    <m/>
    <m/>
    <m/>
    <n v="0"/>
  </r>
  <r>
    <n v="96"/>
    <n v="91"/>
    <s v="Equinor"/>
    <s v="Petroleum Refining"/>
    <s v="Oil and gas"/>
    <s v="Norway"/>
    <x v="3"/>
    <n v="103774"/>
    <n v="8806"/>
    <n v="-0.25900000000000001"/>
    <n v="131141"/>
    <n v="24898"/>
    <n v="31"/>
    <s v="N"/>
    <m/>
    <m/>
    <s v="N"/>
    <s v="N"/>
    <m/>
    <m/>
    <m/>
    <m/>
    <m/>
    <m/>
    <m/>
    <m/>
    <m/>
    <m/>
    <s v="Net zero"/>
    <s v="Net Zero"/>
    <s v="Yes"/>
    <s v="Yes"/>
    <s v="Yes"/>
    <s v="1,2,3"/>
    <m/>
    <s v="N"/>
    <m/>
    <m/>
    <m/>
    <m/>
    <s v="C,V"/>
    <s v="Y"/>
    <s v="1,2,3"/>
    <s v="&quot;Equinor aims to achieve net zero by 2050 across scope 1, 2 and 3 emissions, and the goals of the Paris Agreement&quot;_x000a_"/>
    <n v="2050"/>
    <m/>
    <m/>
    <s v="Yes"/>
    <s v="Yes (nature-based and CCS-based removals)"/>
    <s v="No"/>
    <s v="N"/>
    <m/>
    <m/>
    <m/>
    <m/>
    <m/>
    <m/>
    <m/>
    <n v="0"/>
  </r>
  <r>
    <n v="97"/>
    <n v="96"/>
    <s v="Nestlé"/>
    <s v="Consumer Food Products"/>
    <s v="Food, beverages and agriculture"/>
    <s v="Switzerland"/>
    <x v="3"/>
    <n v="103749.5"/>
    <n v="12360.8"/>
    <n v="-8.9999999999999993E-3"/>
    <n v="153713"/>
    <n v="277000"/>
    <n v="31"/>
    <s v="Y"/>
    <n v="2014"/>
    <n v="2025"/>
    <s v="Y"/>
    <s v="Y"/>
    <s v="Targets set"/>
    <s v="1.5°C "/>
    <n v="2030"/>
    <s v="Targets set"/>
    <s v="1.5°C "/>
    <n v="2050"/>
    <s v="Y"/>
    <s v="Targets set"/>
    <n v="2050"/>
    <m/>
    <s v="Net zero"/>
    <s v="Net Zero"/>
    <s v="Yes"/>
    <s v="Yes"/>
    <s v="Partial"/>
    <s v="1,2"/>
    <m/>
    <s v="N"/>
    <m/>
    <m/>
    <m/>
    <m/>
    <s v="C"/>
    <s v="Y"/>
    <s v="1,2"/>
    <s v="&quot;Nestl√© aims to reduce its greenhouse gas (GHG) emissions by 20% by 2025 and 50% by 2030 from 2018 levels, on the road to net zero by 2050 at the latest. More specifically, on top of its net zero target, Nestl√© submitted its Forest, Land and Agriculture (FLAG) and energy/industry targets, which were approved by the Science Based Targets initiative (SBTi) in 2023. As per those targets, Nestl√© aims to reduce absolute Scope 3 FLAG GHG emissions by 50% by 2030 and 75% by 2050. Nestl√© aims to reduce absolute Scopes 1, 2 and 3 energy/industry GHG emissions by 50% by 2030 and 90% by 2050, compared to a 2018 baseline&quot;. (Source: Non Financial Statement 2024, pg28)_x000a__x000a_https://web.archive.org/web/20250926181044/https://www.nestle.com/sites/default/files/2025-02/non-financial-statement-2024.pdf_x000a__x000a__x000a__x000a__x000a_"/>
    <n v="2050"/>
    <m/>
    <m/>
    <s v="No"/>
    <s v="Yes (nature-based removals e.g. Forestation, soil carbon enhancement)"/>
    <s v="Yes"/>
    <s v="N"/>
    <m/>
    <m/>
    <m/>
    <m/>
    <m/>
    <m/>
    <m/>
    <n v="0"/>
  </r>
  <r>
    <n v="98"/>
    <n v="85"/>
    <s v="Xiamen C&amp;D"/>
    <s v="Trading"/>
    <s v="Financial services"/>
    <s v="China"/>
    <x v="1"/>
    <n v="100600.1"/>
    <n v="375.3"/>
    <n v="-0.64500000000000002"/>
    <n v="115042.7"/>
    <n v="59074"/>
    <n v="9"/>
    <s v="N"/>
    <m/>
    <m/>
    <s v="N"/>
    <s v="N"/>
    <m/>
    <m/>
    <m/>
    <m/>
    <m/>
    <m/>
    <m/>
    <m/>
    <m/>
    <m/>
    <s v="No target"/>
    <s v="No Target"/>
    <s v="Yes"/>
    <s v="Yes"/>
    <m/>
    <s v="1,2"/>
    <s v="G"/>
    <s v="N"/>
    <s v="committed to national peak and neutrality targets"/>
    <n v="2060"/>
    <s v="https://www.hstong.com/news/detail/25010401125778230"/>
    <m/>
    <m/>
    <s v="N"/>
    <m/>
    <m/>
    <m/>
    <m/>
    <m/>
    <s v="Not Specified"/>
    <m/>
    <m/>
    <s v="N"/>
    <m/>
    <m/>
    <m/>
    <m/>
    <m/>
    <m/>
    <m/>
    <n v="0"/>
  </r>
  <r>
    <n v="99"/>
    <n v="223"/>
    <s v="StoneX Group"/>
    <s v="Diversified Financials"/>
    <s v="Financial services"/>
    <s v="U.S."/>
    <x v="0"/>
    <n v="99887.8"/>
    <n v="260.8"/>
    <n v="9.4E-2"/>
    <n v="27466.3"/>
    <n v="4500"/>
    <n v="15"/>
    <s v="N"/>
    <m/>
    <m/>
    <s v="N"/>
    <s v="N"/>
    <m/>
    <m/>
    <m/>
    <m/>
    <m/>
    <m/>
    <m/>
    <m/>
    <m/>
    <m/>
    <s v="Net zero"/>
    <s v="Net Zero"/>
    <s v="Not Specified"/>
    <s v="Not Specified"/>
    <s v="Not Specified"/>
    <m/>
    <m/>
    <s v="N"/>
    <m/>
    <m/>
    <m/>
    <m/>
    <m/>
    <s v="Y"/>
    <m/>
    <s v="we have established a longer-term goal of pursuing carbon emission reduction measures with the aim of reaching net zero emissions by 2050'"/>
    <n v="2050"/>
    <m/>
    <m/>
    <s v="Yes"/>
    <s v="No"/>
    <s v="No"/>
    <s v="N"/>
    <m/>
    <m/>
    <m/>
    <m/>
    <m/>
    <m/>
    <m/>
    <n v="0"/>
  </r>
  <r>
    <n v="100"/>
    <n v="108"/>
    <s v="PowerChina"/>
    <s v="Engineering &amp; Construction"/>
    <s v="Engineering and construction"/>
    <s v="China"/>
    <x v="1"/>
    <n v="99829.5"/>
    <n v="607"/>
    <n v="-0.218"/>
    <n v="213009.2"/>
    <n v="182299"/>
    <n v="14"/>
    <s v="N"/>
    <m/>
    <m/>
    <s v="N"/>
    <s v="N"/>
    <m/>
    <m/>
    <m/>
    <m/>
    <m/>
    <m/>
    <m/>
    <m/>
    <m/>
    <m/>
    <s v="No target"/>
    <s v="No Target"/>
    <s v="Yes"/>
    <s v="Yes"/>
    <s v="Not Specified"/>
    <s v="1,2"/>
    <s v="G"/>
    <s v="N"/>
    <s v="committed to national peak and neutrality targets"/>
    <n v="2060"/>
    <s v="https://www.powerchina.cn/col7440/art/2022/art_7440_1400881.html"/>
    <m/>
    <m/>
    <s v="N"/>
    <m/>
    <m/>
    <m/>
    <m/>
    <m/>
    <s v="Not Specified"/>
    <s v="Not Specified"/>
    <s v="No"/>
    <s v="N"/>
    <m/>
    <m/>
    <m/>
    <m/>
    <m/>
    <m/>
    <m/>
    <n v="0"/>
  </r>
  <r>
    <n v="101"/>
    <n v="137"/>
    <s v="Royal Bank of Canada"/>
    <s v="Megabanks"/>
    <s v="Financial services"/>
    <s v="Canada"/>
    <x v="0"/>
    <n v="98742.8"/>
    <n v="11929.2"/>
    <n v="8.3000000000000004E-2"/>
    <n v="1557918.1"/>
    <n v="94838"/>
    <n v="31"/>
    <s v="N"/>
    <m/>
    <m/>
    <s v="N"/>
    <s v="N"/>
    <m/>
    <m/>
    <m/>
    <m/>
    <m/>
    <m/>
    <m/>
    <m/>
    <m/>
    <m/>
    <s v="Net zero"/>
    <s v="Net Zero"/>
    <s v="Yes"/>
    <s v="Yes"/>
    <s v="Partial"/>
    <s v="1,2"/>
    <m/>
    <s v="N"/>
    <m/>
    <m/>
    <m/>
    <m/>
    <s v="C"/>
    <s v="Y"/>
    <s v="1,2"/>
    <s v="&quot;RBC has a goal to achieve net-zero in our lending by 2050.&quot; (Pg 5, RBC Climate Report 2023) [https://www.rbc.com/community-sustainability/_assets-custom/pdf/climate-report-2023.pdf]"/>
    <n v="2050"/>
    <m/>
    <m/>
    <s v="Yes"/>
    <s v="Not Specified"/>
    <s v="No"/>
    <s v="N"/>
    <m/>
    <m/>
    <m/>
    <m/>
    <m/>
    <m/>
    <m/>
    <n v="0"/>
  </r>
  <r>
    <n v="102"/>
    <n v="216"/>
    <s v="Sberbank"/>
    <s v="Banks: Commercial and Savings"/>
    <s v="Financial services"/>
    <s v="Russia"/>
    <x v="3"/>
    <n v="98742.7"/>
    <n v="17042.8"/>
    <n v="-0.04"/>
    <n v="536082.30000000005"/>
    <n v="308092"/>
    <n v="18"/>
    <s v="N"/>
    <m/>
    <m/>
    <s v="N"/>
    <s v="N"/>
    <m/>
    <m/>
    <m/>
    <m/>
    <m/>
    <m/>
    <m/>
    <m/>
    <m/>
    <m/>
    <s v="Carbon neutral(ity)"/>
    <s v="Carbon Neutral"/>
    <s v="Yes"/>
    <s v="Yes"/>
    <s v="No"/>
    <s v="1,2"/>
    <s v="C"/>
    <s v="Y"/>
    <s v="In 2024, Sber started to implement its new Climate Strategy until 2026, which is aimed at implementing further measures to achieve carbon neutrality by Scopes 1 and 2 by 2030."/>
    <n v="2030"/>
    <m/>
    <m/>
    <m/>
    <s v="N"/>
    <m/>
    <m/>
    <m/>
    <m/>
    <m/>
    <s v="Yes"/>
    <s v="Not Specified"/>
    <m/>
    <s v="N"/>
    <m/>
    <m/>
    <m/>
    <m/>
    <m/>
    <m/>
    <m/>
    <n v="0"/>
  </r>
  <r>
    <n v="103"/>
    <n v="126"/>
    <s v="AXA"/>
    <s v="Insurance: Life, Health (stock)"/>
    <s v="Financial services"/>
    <s v="France"/>
    <x v="3"/>
    <n v="98686.1"/>
    <n v="8528.2000000000007"/>
    <n v="9.7000000000000003E-2"/>
    <n v="676912.4"/>
    <n v="100041"/>
    <n v="31"/>
    <s v="Y"/>
    <n v="2017"/>
    <n v="2025"/>
    <s v="Y"/>
    <s v="Y"/>
    <s v="Committed"/>
    <m/>
    <n v="2030"/>
    <m/>
    <m/>
    <m/>
    <m/>
    <m/>
    <m/>
    <m/>
    <s v="Net zero"/>
    <s v="Net Zero"/>
    <s v="Not Specified"/>
    <s v="Not Specified"/>
    <s v="Not Specified"/>
    <m/>
    <m/>
    <s v="N"/>
    <m/>
    <m/>
    <m/>
    <m/>
    <m/>
    <s v="Y"/>
    <m/>
    <s v="&quot;We must now take steps to build out our roadmap to be consistent with our Net-Zero goal by 2050&quot;"/>
    <n v="2050"/>
    <m/>
    <m/>
    <s v="Yes"/>
    <s v="Yes (nature-based removals e.g. Forestation, soil carbon enhancement)"/>
    <s v="Yes"/>
    <s v="N"/>
    <m/>
    <m/>
    <m/>
    <m/>
    <m/>
    <m/>
    <m/>
    <n v="0"/>
  </r>
  <r>
    <n v="104"/>
    <n v="98"/>
    <s v="ENI"/>
    <s v="Petroleum Refining"/>
    <s v="Oil and gas"/>
    <s v="Italy"/>
    <x v="3"/>
    <n v="98641.7"/>
    <n v="2837.7"/>
    <n v="-0.45"/>
    <n v="152142.29999999999"/>
    <n v="32492"/>
    <n v="31"/>
    <s v="N"/>
    <m/>
    <m/>
    <s v="N"/>
    <s v="N"/>
    <m/>
    <m/>
    <m/>
    <m/>
    <m/>
    <m/>
    <m/>
    <m/>
    <m/>
    <m/>
    <s v="Net zero"/>
    <s v="Net Zero"/>
    <s v="Yes"/>
    <s v="Yes"/>
    <s v="Yes"/>
    <s v="1,2,3"/>
    <m/>
    <s v="N"/>
    <m/>
    <m/>
    <m/>
    <m/>
    <s v="C,V"/>
    <s v="Y"/>
    <s v="1,2,3"/>
    <s v="We have set progressive targets to achieve net zero emissions from exploration activities by 2030 and from all of Eni by 2035 (Scope 1+2), reaching Net Zero for all GHG Scope 1, 2 and 3 emissions by 2050."/>
    <n v="2050"/>
    <m/>
    <m/>
    <s v="Yes"/>
    <s v="Yes (nature-based and CCS-based removals)"/>
    <s v="Yes"/>
    <s v="N"/>
    <m/>
    <m/>
    <m/>
    <m/>
    <m/>
    <m/>
    <m/>
    <n v="0"/>
  </r>
  <r>
    <n v="105"/>
    <n v="105"/>
    <s v="Bosch Group"/>
    <s v="Motor Vehicle Parts"/>
    <s v="Automotive"/>
    <s v="Germany"/>
    <x v="3"/>
    <n v="97702"/>
    <n v="850"/>
    <n v="-0.626"/>
    <n v="116759.2"/>
    <n v="417859"/>
    <n v="31"/>
    <s v="N"/>
    <m/>
    <m/>
    <s v="Y"/>
    <s v="Y"/>
    <s v="Targets set"/>
    <s v="1.5°C "/>
    <n v="2030"/>
    <m/>
    <m/>
    <m/>
    <m/>
    <m/>
    <m/>
    <m/>
    <s v="Climate neutral"/>
    <s v="Carbon Neutral"/>
    <s v="Yes"/>
    <s v="Yes"/>
    <s v="No"/>
    <s v="1,2"/>
    <s v="C"/>
    <s v="Y"/>
    <s v="&quot;Since 2020, the Bosch Group with its more than 450 locations worldwide has been climate neutral (scopes 1 and 2).&quot;"/>
    <n v="2020"/>
    <m/>
    <m/>
    <m/>
    <s v="N"/>
    <m/>
    <m/>
    <m/>
    <m/>
    <m/>
    <s v="Yes"/>
    <s v="Yes (nature-based removals e.g. Forestation, soil carbon enhancement)"/>
    <s v="No"/>
    <s v="N"/>
    <m/>
    <m/>
    <m/>
    <m/>
    <m/>
    <m/>
    <m/>
    <n v="0"/>
  </r>
  <r>
    <n v="106"/>
    <n v="110"/>
    <s v="Tesla"/>
    <s v="Motor Vehicles"/>
    <s v="Automotive"/>
    <s v="U.S."/>
    <x v="0"/>
    <n v="97690"/>
    <n v="7091"/>
    <n v="-0.52700000000000002"/>
    <n v="122070"/>
    <n v="125665"/>
    <n v="5"/>
    <s v="N"/>
    <m/>
    <m/>
    <s v="Y"/>
    <s v="N"/>
    <s v="Commitment removed"/>
    <m/>
    <m/>
    <m/>
    <m/>
    <m/>
    <m/>
    <m/>
    <m/>
    <m/>
    <s v="No target"/>
    <s v="No Target"/>
    <s v="Not Specified"/>
    <s v="Not Specified"/>
    <s v="Not Specified"/>
    <m/>
    <m/>
    <s v="N"/>
    <m/>
    <m/>
    <m/>
    <m/>
    <m/>
    <s v="N"/>
    <m/>
    <m/>
    <m/>
    <m/>
    <m/>
    <s v="Not Specified"/>
    <s v="Not Specified"/>
    <s v="No"/>
    <s v="N"/>
    <m/>
    <m/>
    <m/>
    <m/>
    <m/>
    <m/>
    <m/>
    <n v="0"/>
  </r>
  <r>
    <n v="107"/>
    <n v="83"/>
    <s v="China Post Group"/>
    <s v="Mail, Package, and Freight Delivery"/>
    <s v="Transportation and logistics"/>
    <s v="China"/>
    <x v="1"/>
    <n v="97544.4"/>
    <n v="5222.2"/>
    <n v="-0.113"/>
    <n v="2459729.2999999998"/>
    <n v="723227"/>
    <n v="15"/>
    <s v="N"/>
    <m/>
    <m/>
    <s v="N"/>
    <s v="N"/>
    <m/>
    <m/>
    <m/>
    <m/>
    <m/>
    <m/>
    <m/>
    <m/>
    <m/>
    <m/>
    <m/>
    <m/>
    <m/>
    <m/>
    <m/>
    <m/>
    <m/>
    <s v="N"/>
    <m/>
    <m/>
    <s v="https://www.chinapost.com.cn/xhtml1/report/2505/1808-1.htm"/>
    <s v="no useful information "/>
    <m/>
    <s v="N"/>
    <m/>
    <m/>
    <m/>
    <m/>
    <m/>
    <s v="Not Specified"/>
    <m/>
    <m/>
    <s v="N"/>
    <m/>
    <m/>
    <m/>
    <m/>
    <m/>
    <m/>
    <s v="2024 Green Post initiative and environmental protection priorities released - ChinaPost"/>
    <n v="0"/>
  </r>
  <r>
    <n v="108"/>
    <n v="114"/>
    <s v="Royal Ahold Delhaize"/>
    <s v="Food and Drugstores"/>
    <s v="Retail"/>
    <s v="Netherlands"/>
    <x v="3"/>
    <n v="96632.4"/>
    <n v="1907.7"/>
    <n v="-5.8000000000000003E-2"/>
    <n v="53677.8"/>
    <n v="222000"/>
    <n v="31"/>
    <s v="N"/>
    <m/>
    <m/>
    <s v="Y"/>
    <s v="Y"/>
    <s v="Targets set"/>
    <s v="1.5°C "/>
    <n v="2030"/>
    <s v="Targets set"/>
    <s v="1.5°C "/>
    <n v="2050"/>
    <s v="Y"/>
    <s v="Targets set"/>
    <n v="2050"/>
    <m/>
    <s v="Net zero"/>
    <s v="Net Zero"/>
    <s v="Yes"/>
    <s v="Yes"/>
    <s v="Yes"/>
    <s v="1,2,3"/>
    <m/>
    <s v="N"/>
    <m/>
    <m/>
    <m/>
    <m/>
    <s v="C,V"/>
    <s v="Y"/>
    <s v="1,2,3"/>
    <s v="Long-term targets: _x000a_For Scope 1 &amp; Scope 2 - Reaching Net Zero by 2040: 90% reduction and 10% removals against the 2018 baseline._x000a__x000a_For Scope 3 - Reaching Net Zero by 2050 (2020 baseline, submitted but not yet validated):_x000a_- &quot;We commit to reduce absolute scope 3 FLAG GHG emissions by at least 72% by 2050 from the 2020 SBTi baseline&quot;._x000a_- &quot;We commit to reduce absolute scope 3 E&amp;I GHG emissions by 90% by 2050 from the 2020 SBTi baseline.&quot; (page 20 of the 2024 report)_x000a__x000a_In their 2024 report it is mentioned that: &quot;We plan to reduce electricity emissions to zero by 2035.&quot; (page 34)_x000a_"/>
    <n v="2050"/>
    <m/>
    <m/>
    <s v="Yes"/>
    <s v="Yes (unspecified)"/>
    <s v="Yes"/>
    <s v="N"/>
    <m/>
    <m/>
    <m/>
    <m/>
    <m/>
    <m/>
    <m/>
    <n v="0"/>
  </r>
  <r>
    <n v="109"/>
    <n v="107"/>
    <s v="Itochu"/>
    <s v="Trading"/>
    <s v="Financial services"/>
    <s v="Japan"/>
    <x v="1"/>
    <n v="96587.7"/>
    <n v="5774.3"/>
    <n v="4.1000000000000002E-2"/>
    <n v="100969.1"/>
    <n v="138129"/>
    <n v="31"/>
    <s v="N"/>
    <m/>
    <m/>
    <s v="N"/>
    <s v="N"/>
    <m/>
    <m/>
    <m/>
    <m/>
    <m/>
    <m/>
    <m/>
    <m/>
    <m/>
    <m/>
    <s v="Net zero"/>
    <s v="Net Zero"/>
    <s v="Yes"/>
    <s v="Yes"/>
    <s v="Yes"/>
    <s v="1,2,3"/>
    <m/>
    <s v="N"/>
    <m/>
    <m/>
    <m/>
    <m/>
    <s v="C,V"/>
    <s v="Y"/>
    <s v="1,2,3"/>
    <s v="Achieve net zero GHG emissions by 2050."/>
    <n v="2050"/>
    <m/>
    <m/>
    <s v="Yes"/>
    <s v="Yes (CCS-based removals e.g. BECCS, DACCS)"/>
    <s v="No"/>
    <s v="N"/>
    <m/>
    <m/>
    <m/>
    <m/>
    <m/>
    <m/>
    <m/>
    <n v="0"/>
  </r>
  <r>
    <n v="110"/>
    <n v="121"/>
    <s v="Mitsui"/>
    <s v="Trading"/>
    <s v="Financial services"/>
    <s v="Japan"/>
    <x v="1"/>
    <n v="96183.6"/>
    <n v="5906.1"/>
    <n v="-0.19800000000000001"/>
    <n v="112159"/>
    <n v="56400"/>
    <n v="31"/>
    <s v="N"/>
    <m/>
    <m/>
    <s v="N"/>
    <s v="N"/>
    <m/>
    <m/>
    <m/>
    <m/>
    <m/>
    <m/>
    <m/>
    <m/>
    <m/>
    <m/>
    <s v="Net zero"/>
    <s v="Net Zero"/>
    <s v="Yes"/>
    <s v="Yes"/>
    <s v="Partial"/>
    <s v="1,2"/>
    <m/>
    <s v="N"/>
    <m/>
    <m/>
    <m/>
    <m/>
    <s v="C"/>
    <s v="Y"/>
    <s v="1,2"/>
    <s v="GHG Reduction Targets 1. Scope 1 and 2, and Scope 3 Category 15 (Investments) of the Company and its consolidated subsidiaries (including un-incorporated joint ventures): Formulating Mitsui's goal to achieve net-zero emissions as our Vision for 2050, and aiming to halve GHG Impact by 2030 compared to the fiscal year ended March 2020, as the pathway to achieve the above goal. 2. Scope 1 and 2 of the Company and its consolidated subsidiaries: Halving GHG emissions by 2030 compared to the fiscal year ended March 2020. 3. The ratio of renewable energy in our power generation portfolio: Raising the ratio of renewable energy to over 30% by 2030 "/>
    <n v="2050"/>
    <m/>
    <m/>
    <s v="Yes"/>
    <s v="Yes (nature-based removals e.g. Forestation, soil carbon enhancement)"/>
    <s v="No"/>
    <s v="N"/>
    <m/>
    <m/>
    <m/>
    <m/>
    <m/>
    <m/>
    <m/>
    <n v="0"/>
  </r>
  <r>
    <n v="111"/>
    <n v="133"/>
    <s v="Dell Technologies"/>
    <s v="Computers"/>
    <s v="Technology"/>
    <s v="U.S."/>
    <x v="0"/>
    <n v="95567"/>
    <n v="4592"/>
    <n v="0.35499999999999998"/>
    <n v="79746"/>
    <n v="108000"/>
    <n v="25"/>
    <s v="Y"/>
    <n v="2019"/>
    <n v="2040"/>
    <s v="Y"/>
    <s v="Y"/>
    <s v="Targets set"/>
    <s v="1.5°C "/>
    <n v="2031"/>
    <s v="Targets set"/>
    <s v="1.5°C "/>
    <n v="2051"/>
    <s v="Y"/>
    <s v="Targets set"/>
    <n v="2051"/>
    <m/>
    <s v="Net zero"/>
    <s v="Net Zero"/>
    <s v="Yes"/>
    <s v="Yes"/>
    <s v="Yes"/>
    <s v="1,2,3"/>
    <m/>
    <s v="N"/>
    <m/>
    <m/>
    <m/>
    <m/>
    <s v="C,V"/>
    <s v="Y"/>
    <s v="1,2,3"/>
    <s v="Dellâ€™s long-term approach to managing our contribution to climate change is a commitment to reach net-zero carbon emissions across our full greenhouse gas inventory by 2050, inclusive of Scope 1, Scope 2 and Scope 3 carbon emissions._x000d__x000a_"/>
    <n v="2050"/>
    <m/>
    <m/>
    <s v="Not Specified"/>
    <s v="No"/>
    <s v="No"/>
    <s v="N"/>
    <m/>
    <m/>
    <m/>
    <m/>
    <m/>
    <m/>
    <m/>
    <n v="0"/>
  </r>
  <r>
    <n v="112"/>
    <e v="#N/A"/>
    <s v="REWE Group"/>
    <s v="Food &amp; Drug Stores"/>
    <s v="Retail"/>
    <s v="Germany"/>
    <x v="3"/>
    <n v="95044.2"/>
    <n v="1057"/>
    <n v="0.45500000000000002"/>
    <n v="43864.6"/>
    <n v="194956"/>
    <n v="1"/>
    <s v="N"/>
    <m/>
    <m/>
    <s v="N"/>
    <s v="N"/>
    <m/>
    <m/>
    <m/>
    <m/>
    <m/>
    <m/>
    <m/>
    <m/>
    <m/>
    <m/>
    <s v="Net zero"/>
    <s v="Net Zero"/>
    <s v="Yes"/>
    <s v="Yes"/>
    <s v="Yes"/>
    <s v="1,2,3"/>
    <m/>
    <s v="N"/>
    <m/>
    <m/>
    <m/>
    <m/>
    <s v="C,V"/>
    <s v="Y"/>
    <s v="1,2,3"/>
    <s v="&quot;Our ambitious goal is to achieve net-zero emissions as a Group by 2050. This applies to all emissions along the entire value chain ‚Äì from our own operations to those of our suppliers and partners. We are aligning our climate targets with the Science Based Targets initiative (SBTi) and the 1.5 ¬∞C target of the Paris Agreement._x000a__x000a_For our own company operations (Scope 1 and Scope 2), we aim to achieve climate neutrality by 2040. This includes reducing emissions in our stores, logistics, and administrative buildings as much as possible and offsetting any remaining unavoidable emissions.&quot;"/>
    <n v="2050"/>
    <m/>
    <m/>
    <s v="Yes"/>
    <s v="Not Specified"/>
    <s v="No"/>
    <s v="N"/>
    <m/>
    <m/>
    <m/>
    <m/>
    <m/>
    <m/>
    <m/>
    <n v="0"/>
  </r>
  <r>
    <n v="113"/>
    <n v="122"/>
    <s v="Carrefour"/>
    <s v="Food &amp; Drug Stores"/>
    <s v="Retail"/>
    <s v="France"/>
    <x v="3"/>
    <n v="94376.6"/>
    <n v="781.9"/>
    <n v="-0.56399999999999995"/>
    <n v="59394.3"/>
    <n v="324750"/>
    <n v="31"/>
    <s v="N"/>
    <m/>
    <m/>
    <s v="Y"/>
    <s v="Y"/>
    <s v="Targets set"/>
    <s v="Well-below 2¬∞C"/>
    <n v="2030"/>
    <m/>
    <m/>
    <m/>
    <s v="N"/>
    <s v="Commitment removed"/>
    <m/>
    <m/>
    <s v="Carbon neutral(ity)"/>
    <s v="Carbon Neutral"/>
    <s v="Yes"/>
    <s v="Yes"/>
    <s v="Partial"/>
    <s v="1,2"/>
    <s v="C"/>
    <s v="Y"/>
    <s v="Carbon neutrality for the stores, scopes 1 &amp; 2 (https://web.archive.org/web/20250327173511/https://www.carrefour.com/sites/default/files/2022-05/Carrefour%20-%20Sustainability-Linked%20Bond%20Framework%20%282%29.pdf)_x000a__x000a_[From https://newclimate.org/wp-content/uploads/2022/02/CorporateClimateResponsibilityMonitor2022.pdf] : 'Carrefour‚Äôs carbon neutral by 2040 target appears to cover far less than 2% of the company‚Äôs emissions. Carrefour announced a new carbon neutrality target for 2040 on the eve of COP26 in October 2021, accompanied by the more specific target to reduce its scope 1 and 2 emissions by 70% by 2040, compared to 2019. This is a direct update of its existing SBTi approved 55% reduction by 2040 target. The significance of these targets is highly limited, since scope 1 and 2 emissions account for just 2% of Carrefour‚Äôs emissions. Carrefour‚Äôs separate interim target of 29% emission reductions from scope 3 emissions by 2030 is a far more significant target, given that scope 3 emissions account for 98% of the company‚Äôs footprint, but these emissions do not appear to be covered by the headline carbon neutrality target.'_x000a__x000a_-&gt; target by 2030 of 20% emission reductions from scope 3 emissions related to downstream transport vs.2019 according to their estimations in their 2023 DPEF p.87: https://web.archive.org/web/20250703095642/https://www.carrefour.com/sites/default/files/2024-07/DPEF.pdf_x000a_Carbon neutrality by 2040, this will involve using completely renewable electricity by 2030, Reducing the emissions resulting from the Group's  activities by 30% by 2025, by 39,5% by 2027 by 50% by 2030 and then by 70% by 2040 (compared with 2019 levels), a target aligned with the SBTi's 1.5°C  scenario.  Using 100% renewable electricity by 2030."/>
    <n v="2040"/>
    <m/>
    <m/>
    <m/>
    <s v="N"/>
    <m/>
    <m/>
    <m/>
    <m/>
    <m/>
    <s v="Not Specified"/>
    <s v="Yes (unspecified)"/>
    <s v="No"/>
    <s v="N"/>
    <m/>
    <m/>
    <m/>
    <m/>
    <m/>
    <m/>
    <m/>
    <n v="0"/>
  </r>
  <r>
    <n v="114"/>
    <n v="100"/>
    <s v="SK"/>
    <s v="Petroleum Refining"/>
    <s v="Oil and gas"/>
    <s v="South Korea"/>
    <x v="1"/>
    <n v="92973.3"/>
    <n v="-948"/>
    <n v="0"/>
    <n v="145558.20000000001"/>
    <n v="108301"/>
    <n v="10"/>
    <s v="Y"/>
    <n v="2020"/>
    <n v="2040"/>
    <s v="Y"/>
    <s v="N"/>
    <s v="Commitment removed"/>
    <m/>
    <m/>
    <m/>
    <m/>
    <m/>
    <m/>
    <m/>
    <m/>
    <m/>
    <s v="Net zero"/>
    <s v="Net Zero"/>
    <s v="Yes"/>
    <s v="Yes"/>
    <s v="Yes"/>
    <s v="1,2,3"/>
    <m/>
    <s v="N"/>
    <m/>
    <m/>
    <m/>
    <m/>
    <s v="C,V"/>
    <s v="Y"/>
    <s v="1,2,3"/>
    <s v="Long-Term Target: Achieve Net Zero for Scope 1 and 2 by 2040 (based on 2023 as the base year) and 90% reduction in total Scope 3 emissions by 2050 compared to 2021 levels"/>
    <n v="2040"/>
    <m/>
    <m/>
    <s v="Yes"/>
    <s v="Yes (nature-based and CCS-based removals)"/>
    <s v="No"/>
    <s v="N"/>
    <m/>
    <m/>
    <m/>
    <m/>
    <m/>
    <m/>
    <m/>
    <n v="0"/>
  </r>
  <r>
    <n v="115"/>
    <n v="123"/>
    <s v="PepsiCo"/>
    <s v="Consumer Food Products"/>
    <s v="Food, beverages and agriculture"/>
    <s v="U.S."/>
    <x v="0"/>
    <n v="91854"/>
    <n v="9578"/>
    <n v="5.6000000000000001E-2"/>
    <n v="99467"/>
    <n v="319000"/>
    <n v="31"/>
    <s v="Y"/>
    <n v="2020"/>
    <n v="2040"/>
    <s v="Y"/>
    <s v="Y"/>
    <s v="Targets set"/>
    <s v="1.5°C "/>
    <n v="2030"/>
    <s v="Targets set"/>
    <s v="1.5°C "/>
    <n v="2050"/>
    <s v="Y"/>
    <s v="Targets set"/>
    <n v="2050"/>
    <m/>
    <s v="Net zero"/>
    <s v="Net Zero"/>
    <s v="Yes"/>
    <s v="Yes"/>
    <s v="Yes"/>
    <s v="1,2,3"/>
    <m/>
    <s v="N"/>
    <m/>
    <m/>
    <m/>
    <m/>
    <s v="C,V"/>
    <s v="Y"/>
    <s v="1,2,3"/>
    <s v="&quot;Achieve net-zero emissions by 2050 or sooner&quot; (P.2, PepsiCo Positive Goal Evolution Graphic)_x000a_&quot;We have a vision to achieve net-zero emissions across our value chain by 2050, in line with the Paris Agreement.&quot; (P.5, PepsiCo Climate Transition Plan)"/>
    <n v="2050"/>
    <m/>
    <m/>
    <s v="Yes"/>
    <s v="Yes (nature-based and CCS-based removals)"/>
    <s v="No"/>
    <s v="N"/>
    <m/>
    <m/>
    <m/>
    <m/>
    <m/>
    <m/>
    <m/>
    <n v="0"/>
  </r>
  <r>
    <n v="116"/>
    <n v="141"/>
    <s v="Tencent Holdings"/>
    <s v="Internet Services and Retailing"/>
    <s v="Retail"/>
    <s v="China"/>
    <x v="1"/>
    <n v="91764.1"/>
    <n v="26972.7"/>
    <n v="0.65700000000000003"/>
    <n v="243995.3"/>
    <n v="110558"/>
    <n v="9"/>
    <s v="N"/>
    <m/>
    <m/>
    <s v="Y"/>
    <s v="Y"/>
    <s v="Targets set"/>
    <s v="1.5°C "/>
    <n v="2030"/>
    <s v="Targets set"/>
    <s v="1.5°C "/>
    <n v="2050"/>
    <s v="Y"/>
    <s v="Targets set"/>
    <n v="2050"/>
    <m/>
    <s v="Carbon neutral(ity)"/>
    <s v="Carbon Neutral"/>
    <s v="Yes"/>
    <s v="Yes"/>
    <s v="Yes"/>
    <s v="1,2,3"/>
    <s v="C,V"/>
    <s v="Y"/>
    <s v="In January 2021, Tencent announced to start its planning for carbon neutrality and officially announced its carbon neutrality goal in Feburary 2022. (pp.15)_x000a_'To clarify our determination to reduce greenhouse gas emissions, we have further refined our decarbonization pathway based on carbon neutrality commitments. We have also established absolute emission reduction targets in line with the Paris Agreement, covering scopes 1, 2, and 3, and these targets have been verified by SBTi (Science-Based Targets initiative).' (pp.15)"/>
    <n v="2030"/>
    <m/>
    <m/>
    <m/>
    <s v="N"/>
    <m/>
    <m/>
    <m/>
    <m/>
    <m/>
    <s v="Not Specified"/>
    <s v="Not Specified"/>
    <s v="No"/>
    <s v="N"/>
    <m/>
    <m/>
    <m/>
    <m/>
    <m/>
    <m/>
    <m/>
    <n v="0"/>
  </r>
  <r>
    <n v="117"/>
    <n v="119"/>
    <s v="Christian Dior"/>
    <s v="Apparel"/>
    <s v="Retail"/>
    <s v="France"/>
    <x v="3"/>
    <n v="91578.9"/>
    <n v="5632.1"/>
    <n v="-0.17399999999999999"/>
    <n v="151525.20000000001"/>
    <n v="200518"/>
    <n v="25"/>
    <s v="N"/>
    <m/>
    <m/>
    <s v="Y"/>
    <s v="Y"/>
    <s v="Targets set"/>
    <s v="1.5°C "/>
    <n v="2030"/>
    <m/>
    <m/>
    <m/>
    <m/>
    <m/>
    <m/>
    <m/>
    <m/>
    <m/>
    <m/>
    <m/>
    <m/>
    <m/>
    <m/>
    <s v="N"/>
    <m/>
    <m/>
    <s v="https://www.dior.com/en_gb/beauty/page/our-commitments.html"/>
    <s v="only subsidiary"/>
    <m/>
    <s v="N"/>
    <m/>
    <m/>
    <m/>
    <m/>
    <m/>
    <s v="Not Specified"/>
    <m/>
    <m/>
    <s v="N"/>
    <m/>
    <m/>
    <m/>
    <m/>
    <m/>
    <m/>
    <m/>
    <n v="0"/>
  </r>
  <r>
    <n v="118"/>
    <n v="138"/>
    <s v="Zhejiang Rongsheng Holding Group"/>
    <s v="Chemicals"/>
    <s v="Chemicals"/>
    <s v="China"/>
    <x v="1"/>
    <n v="91534"/>
    <n v="25"/>
    <n v="-0.66500000000000004"/>
    <n v="57603.8"/>
    <n v="23653"/>
    <n v="5"/>
    <s v="N"/>
    <m/>
    <m/>
    <s v="N"/>
    <s v="N"/>
    <m/>
    <m/>
    <m/>
    <m/>
    <m/>
    <m/>
    <m/>
    <m/>
    <m/>
    <m/>
    <m/>
    <m/>
    <m/>
    <m/>
    <m/>
    <m/>
    <s v="G"/>
    <s v="N"/>
    <s v="committed to national peak and neutrality "/>
    <n v="2060"/>
    <m/>
    <m/>
    <m/>
    <s v="N"/>
    <m/>
    <m/>
    <m/>
    <m/>
    <m/>
    <s v="Not Specified"/>
    <m/>
    <m/>
    <s v="N"/>
    <m/>
    <m/>
    <m/>
    <m/>
    <m/>
    <m/>
    <s v="Zhejiang Rongsheng Holding Group-Home"/>
    <n v="0"/>
  </r>
  <r>
    <n v="119"/>
    <n v="112"/>
    <s v="Sinopharm"/>
    <s v="Wholesalers: Health Care"/>
    <s v="Health care and pharmaceuticals"/>
    <s v="China"/>
    <x v="1"/>
    <n v="91485.7"/>
    <n v="643.9"/>
    <n v="-0.44"/>
    <n v="80401.399999999994"/>
    <n v="193615"/>
    <n v="13"/>
    <s v="N"/>
    <m/>
    <m/>
    <s v="N"/>
    <s v="N"/>
    <m/>
    <m/>
    <m/>
    <m/>
    <m/>
    <m/>
    <m/>
    <m/>
    <m/>
    <m/>
    <s v="Emissions reduction target"/>
    <s v="Other Emission Reduction"/>
    <s v="Yes"/>
    <s v="Yes"/>
    <s v="No"/>
    <s v="1,2"/>
    <m/>
    <s v="N"/>
    <m/>
    <m/>
    <m/>
    <m/>
    <m/>
    <s v="N"/>
    <m/>
    <m/>
    <m/>
    <m/>
    <m/>
    <s v="Not Specified"/>
    <s v="Not Specified"/>
    <s v="No"/>
    <s v="Y"/>
    <s v="Realize a 10-15% reduction in carbon dioxide emissions per unit logistics throughput (million boxes) of major logistics parks compared to 2022 (cf. FY2023 ESG report, p. 59). "/>
    <n v="2025"/>
    <m/>
    <m/>
    <m/>
    <m/>
    <m/>
    <n v="0"/>
  </r>
  <r>
    <n v="120"/>
    <n v="99"/>
    <s v="Petrobras"/>
    <s v="Petroleum Refining"/>
    <s v="Oil and gas"/>
    <s v="Brazil"/>
    <x v="4"/>
    <n v="91416"/>
    <n v="7528"/>
    <n v="-0.69799999999999995"/>
    <n v="181645"/>
    <n v="49185"/>
    <n v="31"/>
    <s v="N"/>
    <m/>
    <m/>
    <s v="N"/>
    <s v="N"/>
    <m/>
    <m/>
    <m/>
    <m/>
    <m/>
    <m/>
    <m/>
    <m/>
    <m/>
    <m/>
    <s v="Net zero"/>
    <s v="Net Zero"/>
    <s v="Yes"/>
    <s v="Yes"/>
    <s v="No"/>
    <s v="1,2"/>
    <m/>
    <s v="N"/>
    <m/>
    <m/>
    <m/>
    <m/>
    <s v="C"/>
    <s v="Y"/>
    <s v="1,2"/>
    <s v="The company commits to achieve net zero by 2050. [p. 50, Climate Change Supplement]"/>
    <n v="2050"/>
    <m/>
    <m/>
    <s v="Yes"/>
    <s v="Yes (nature-based and CCS-based removals)"/>
    <s v="No"/>
    <s v="N"/>
    <m/>
    <m/>
    <m/>
    <m/>
    <m/>
    <m/>
    <m/>
    <n v="0"/>
  </r>
  <r>
    <n v="121"/>
    <n v="109"/>
    <s v="Pemex"/>
    <s v="Mining, Crude-Oil Production"/>
    <s v="Metals and mining"/>
    <s v="Mexico"/>
    <x v="4"/>
    <n v="91376.5"/>
    <n v="-42633.4"/>
    <n v="-94.27"/>
    <n v="106174.7"/>
    <n v="129198"/>
    <n v="31"/>
    <s v="N"/>
    <m/>
    <m/>
    <s v="N"/>
    <s v="N"/>
    <m/>
    <m/>
    <m/>
    <m/>
    <m/>
    <m/>
    <m/>
    <m/>
    <m/>
    <m/>
    <m/>
    <m/>
    <s v="Yes"/>
    <s v="Yes"/>
    <s v="No"/>
    <s v="1,2"/>
    <m/>
    <s v="N"/>
    <m/>
    <m/>
    <m/>
    <m/>
    <s v="C"/>
    <s v="Y"/>
    <s v="1,2"/>
    <m/>
    <n v="2050"/>
    <m/>
    <m/>
    <s v="Yes"/>
    <s v="Not Specified"/>
    <s v="No"/>
    <s v="N"/>
    <m/>
    <m/>
    <m/>
    <s v="Within Mexicoâ€™s legislation framework and in line with the Governmentâ€™s efforts and commitments to climate action, the"/>
    <m/>
    <m/>
    <m/>
    <n v="0"/>
  </r>
  <r>
    <n v="122"/>
    <n v="131"/>
    <s v="Walt Disney"/>
    <s v="Entertainment"/>
    <s v="Telecommunications and media"/>
    <s v="U.S."/>
    <x v="0"/>
    <n v="91361"/>
    <n v="4972"/>
    <n v="1.1120000000000001"/>
    <n v="196219"/>
    <n v="205040"/>
    <n v="31"/>
    <s v="N"/>
    <m/>
    <m/>
    <s v="Y"/>
    <s v="Y"/>
    <s v="Targets set"/>
    <s v="1.5Â°C"/>
    <n v="2030"/>
    <m/>
    <m/>
    <m/>
    <m/>
    <m/>
    <m/>
    <m/>
    <s v="Net zero"/>
    <s v="Net Zero"/>
    <s v="Yes"/>
    <s v="Yes"/>
    <s v="Yes"/>
    <s v="1,2,3"/>
    <m/>
    <s v="N"/>
    <m/>
    <m/>
    <m/>
    <m/>
    <s v="C,V"/>
    <s v="Y"/>
    <s v="1,2,3"/>
    <s v="Disney has had a long-term goal to achieve net zero‚Ä° greenhouse gas (GHG) emissions from our direct operations (Scope 1 and 2) since 2009. As of the end of fiscal 2024, the company has a Science-Based Target to reduce Scope 1, 2, and 3 emissions in line with the Paris Agreement, and a goal to achieve net-zero emissions from our direct operations (Scope 1 and 2), by 2030. 2030 Emissions Goals‚Ä† EMISSIONS FROM OUR DIRECT OPERATIONS (SCOPE 1 &amp; 2) ‚Ä¢ Reduce absolute emissions from direct operations (Scope 1 &amp; 2) by 46.2%, against a fiscal 2019 baseline ‚Ä¢ Achieve net zero emissions for direct operations‚Ä° ‚Ä¢ Purchase or produce 100% zero carbon electricity ‚Ä¢ Invest in natural climate solutions EMISSIONS FROM OUR VALUE CHAIN (SCOPE 3) ‚Ä¢ Reduce Scope 3 emissions through absolute reduction and supplier and licensee engagement:‚ÄìReduce absolute Scope 3 GHG emissions from purchased goods and services, capital goods, fuel- and energy-related activities, upstream transportation and distribution, waste generated in operations, business travel, employee commuting, and franchises by a minimum of 27.5% against a fiscal 2019 baseline‚ÄìCommit that 20% of our suppliers, measured by emissions covering purchased goods and services, will have science-based targets by 2027‚ÄìCommit that 72% of our licensees, measured by emissions covering franchises, will have science based targets by 2027"/>
    <n v="2030"/>
    <m/>
    <m/>
    <s v="Yes"/>
    <s v="Yes (nature-based removals e.g. Forestation, soil carbon enhancement)"/>
    <s v="No"/>
    <s v="N"/>
    <m/>
    <m/>
    <m/>
    <m/>
    <m/>
    <m/>
    <m/>
    <n v="0"/>
  </r>
  <r>
    <n v="123"/>
    <n v="124"/>
    <s v="United Parcel Service"/>
    <s v="Delivery"/>
    <s v="Transportation and logistics"/>
    <s v="U.S."/>
    <x v="0"/>
    <n v="91070"/>
    <n v="5782"/>
    <n v="-0.13800000000000001"/>
    <n v="70070"/>
    <n v="372180"/>
    <n v="31"/>
    <s v="N"/>
    <m/>
    <m/>
    <s v="N"/>
    <s v="N"/>
    <m/>
    <m/>
    <m/>
    <m/>
    <m/>
    <m/>
    <m/>
    <m/>
    <m/>
    <m/>
    <s v="Carbon neutral(ity)"/>
    <s v="Carbon Neutral"/>
    <s v="Yes"/>
    <s v="Yes"/>
    <s v="Yes"/>
    <s v="1,2,3"/>
    <s v="C,V"/>
    <s v="Y"/>
    <s v="We have defined interim goals for 2025 and 2035 to demonstrate progress towards our overarching goal of achieving carbon neutrality by 2050. We are committed to providing updates on our progress towards achieving our goals. UPS's decarbonization transition plans enabled the Company to make progress during 2024 towards achieving our sustainability goals. In 2024, UPS's total gross scope 1, 2 and 3 CO2e emissions were 24,877 ('000) tonnes, which was 2.1% below 2023."/>
    <n v="2050"/>
    <m/>
    <m/>
    <m/>
    <s v="N"/>
    <m/>
    <m/>
    <m/>
    <m/>
    <m/>
    <s v="No"/>
    <s v="No"/>
    <s v="No"/>
    <s v="N"/>
    <m/>
    <m/>
    <m/>
    <s v="Sustainability Plan of PetrÃ³leos Mexicanos clearly sets out Pemexâ€™s emission reduction targets to 2030 and, in line with the"/>
    <m/>
    <m/>
    <m/>
    <n v="0"/>
  </r>
  <r>
    <n v="124"/>
    <n v="134"/>
    <s v="DHL Group"/>
    <s v="Delivery"/>
    <s v="Transportation and logistics"/>
    <s v="Germany"/>
    <x v="3"/>
    <n v="91041.4"/>
    <n v="3603.3"/>
    <n v="-9.4E-2"/>
    <n v="72349.399999999994"/>
    <n v="559051"/>
    <n v="31"/>
    <s v="N"/>
    <m/>
    <m/>
    <s v="Y"/>
    <s v="Y"/>
    <s v="Targets set"/>
    <s v="1.5°C "/>
    <n v="2030"/>
    <s v="Targets set"/>
    <s v="1.5°C "/>
    <n v="2050"/>
    <s v="Y"/>
    <s v="Targets set"/>
    <n v="2050"/>
    <m/>
    <s v="Net zero"/>
    <s v="Net Zero"/>
    <s v="Not Specified"/>
    <s v="Not Specified"/>
    <s v="Not Specified"/>
    <m/>
    <m/>
    <s v="N"/>
    <m/>
    <m/>
    <m/>
    <m/>
    <m/>
    <s v="Y"/>
    <m/>
    <s v="In 2017, the company announced its goal to reduce all logistics-related emissions to net zero by 2050."/>
    <n v="2050"/>
    <m/>
    <m/>
    <s v="Yes"/>
    <s v="Not Specified"/>
    <s v="No"/>
    <s v="N"/>
    <m/>
    <m/>
    <m/>
    <m/>
    <m/>
    <m/>
    <m/>
    <n v="0"/>
  </r>
  <r>
    <n v="125"/>
    <n v="118"/>
    <s v="Credit Agricole"/>
    <s v="Banks: Commercial and Savings"/>
    <s v="Financial services"/>
    <s v="France"/>
    <x v="3"/>
    <n v="90552.6"/>
    <n v="7664.1"/>
    <n v="0.11700000000000001"/>
    <n v="2391573.7999999998"/>
    <n v="78401"/>
    <n v="31"/>
    <s v="Y"/>
    <n v="2016"/>
    <n v="2030"/>
    <s v="Y"/>
    <s v="Y"/>
    <s v="Committed"/>
    <m/>
    <n v="2030"/>
    <m/>
    <m/>
    <m/>
    <m/>
    <m/>
    <m/>
    <m/>
    <s v="Net zero"/>
    <s v="Net Zero"/>
    <s v="Yes"/>
    <s v="Yes"/>
    <s v="Partial"/>
    <s v="1,2"/>
    <m/>
    <s v="N"/>
    <m/>
    <m/>
    <m/>
    <m/>
    <s v="C"/>
    <s v="Y"/>
    <s v="1,2"/>
    <s v="&quot;A commitment to contribute to global carbon neutrality by 2050&quot;"/>
    <n v="2050"/>
    <m/>
    <m/>
    <s v="Yes"/>
    <s v="Yes (unspecified)"/>
    <s v="No"/>
    <s v="N"/>
    <m/>
    <m/>
    <m/>
    <s v="domestic energy sector evolution perspectives, formulates ambitions towards net zero emissions by 2050."/>
    <m/>
    <m/>
    <m/>
    <n v="0"/>
  </r>
  <r>
    <n v="126"/>
    <n v="186"/>
    <s v="Taiwan Semiconductor Manufacturing"/>
    <s v="Semiconductors"/>
    <s v="Technology"/>
    <s v="Taiwan"/>
    <x v="1"/>
    <n v="90167"/>
    <n v="36087.300000000003"/>
    <n v="0.31900000000000001"/>
    <n v="204048.3"/>
    <n v="83825"/>
    <n v="11"/>
    <s v="N"/>
    <m/>
    <m/>
    <s v="N"/>
    <s v="N"/>
    <m/>
    <m/>
    <m/>
    <m/>
    <m/>
    <m/>
    <m/>
    <m/>
    <m/>
    <m/>
    <s v="Other"/>
    <s v="Other Emission Reduction"/>
    <s v="Yes"/>
    <s v="Yes"/>
    <s v="Not Specified"/>
    <s v="1,2"/>
    <m/>
    <s v="N"/>
    <m/>
    <m/>
    <m/>
    <m/>
    <s v="C,V"/>
    <s v="Y"/>
    <s v="1,2,3"/>
    <s v="TSMC has outlined a blueprint for achieving net-zero emissions. Key milestones include peaking carbon emissions in 2025, reducing them to 2020 levels by 2030 with a target of using 60% renewable energy for global operations (RE60), achieving RE100 by 2040, and reaching net-zero emissions by 2050. Using 2025 as a baseline, TSMC commits to achieving absolute reduction targets for scope 1, 2, and 3 emissions aligned with the SBTi Corporate Net-Zero Standard within the next decade."/>
    <n v="2050"/>
    <s v="https://pr.tsmc.com/english/news/3227"/>
    <m/>
    <s v="Yes"/>
    <s v="Not Specified"/>
    <s v="No"/>
    <s v="Y"/>
    <s v="What it looks like in practice:_x000a_- By 2030, we will further improve the energy management system to enhance energy efficiency_x000a_- By 2030, we will further strengthen waste management and reduce waste emission intensity_x000a_- By 2030, we will make efforts to reduce carbon emissions year by year._x000a_- By 2030, we will increase investment in watersaving technologies and processes to improve water efficiency_x000a_(pg 36)"/>
    <n v="2030"/>
    <m/>
    <m/>
    <m/>
    <m/>
    <m/>
    <n v="0"/>
  </r>
  <r>
    <n v="127"/>
    <n v="116"/>
    <s v="Indian Oil"/>
    <s v="Petroleum Refining"/>
    <s v="Oil and gas"/>
    <s v="India"/>
    <x v="1"/>
    <n v="90098.4"/>
    <n v="1608.6"/>
    <n v="-0.68100000000000005"/>
    <n v="59328.5"/>
    <n v="31528"/>
    <n v="31"/>
    <s v="N"/>
    <m/>
    <m/>
    <s v="N"/>
    <s v="N"/>
    <m/>
    <m/>
    <m/>
    <m/>
    <m/>
    <m/>
    <m/>
    <m/>
    <m/>
    <m/>
    <s v="Net zero"/>
    <s v="Net Zero"/>
    <s v="Yes"/>
    <s v="Yes"/>
    <s v="Yes"/>
    <s v="1,2,3"/>
    <m/>
    <s v="N"/>
    <m/>
    <m/>
    <m/>
    <m/>
    <s v="C,V"/>
    <s v="Y"/>
    <s v="1,2,3"/>
    <s v="IndianOil to go Net Zero by 2046"/>
    <n v="2046"/>
    <m/>
    <m/>
    <s v="Yes"/>
    <s v="Yes (nature-based and CCS-based removals)"/>
    <s v="No"/>
    <s v="N"/>
    <m/>
    <m/>
    <m/>
    <m/>
    <m/>
    <m/>
    <m/>
    <n v="0"/>
  </r>
  <r>
    <n v="128"/>
    <e v="#N/A"/>
    <s v="NTT"/>
    <s v="Telecommunications"/>
    <s v="Telecommunications and media"/>
    <s v="Japan"/>
    <x v="1"/>
    <n v="89900"/>
    <n v="6559.9"/>
    <n v="-0.25900000000000001"/>
    <n v="200563.6"/>
    <n v="341321"/>
    <n v="31"/>
    <s v="N"/>
    <m/>
    <m/>
    <s v="Y"/>
    <s v="Y"/>
    <s v="Targets set"/>
    <s v="1.5°C "/>
    <n v="2030"/>
    <s v="Targets set"/>
    <s v="1.5°C "/>
    <n v="2040"/>
    <s v="Y"/>
    <s v="Targets set"/>
    <n v="2040"/>
    <m/>
    <s v="Net zero"/>
    <s v="Net Zero"/>
    <s v="Yes"/>
    <s v="Yes"/>
    <s v="Yes"/>
    <s v="1,2,3"/>
    <m/>
    <s v="N"/>
    <m/>
    <m/>
    <m/>
    <m/>
    <s v="C,V"/>
    <s v="Y"/>
    <s v="1,2,3"/>
    <s v="NTT has set targets for groupwide carbon neutrality by fiscal 2040 on its way to achieving zero environmental impact' (p19)"/>
    <n v="2040"/>
    <m/>
    <m/>
    <s v="Yes"/>
    <s v="Not Specified"/>
    <s v="No"/>
    <s v="N"/>
    <m/>
    <m/>
    <m/>
    <m/>
    <m/>
    <m/>
    <m/>
    <n v="0"/>
  </r>
  <r>
    <n v="129"/>
    <n v="140"/>
    <s v="Tesco"/>
    <s v="Food &amp; Drug Stores"/>
    <s v="Retail"/>
    <s v="Britain"/>
    <x v="3"/>
    <n v="89745.600000000006"/>
    <n v="2071"/>
    <n v="0.39300000000000002"/>
    <n v="48961.4"/>
    <n v="229140"/>
    <n v="31"/>
    <s v="Y"/>
    <n v="2017"/>
    <n v="2030"/>
    <s v="Y"/>
    <s v="Y"/>
    <s v="Targets set"/>
    <s v="1.5°C "/>
    <n v="2032"/>
    <s v="Targets set"/>
    <s v="1.5°C "/>
    <n v="2050"/>
    <s v="Y"/>
    <s v="Targets set"/>
    <n v="2050"/>
    <m/>
    <s v="Net zero"/>
    <s v="Net Zero"/>
    <s v="Yes"/>
    <s v="Yes"/>
    <s v="Yes"/>
    <s v="1,2,3"/>
    <m/>
    <s v="N"/>
    <m/>
    <m/>
    <m/>
    <m/>
    <s v="C,V"/>
    <s v="Y"/>
    <s v="1,2,3"/>
    <s v="&quot;Carbon-neutral operations by 2035, with interim targets to: Reduce absolute Scope 1 and 2 emissions by 60% by December 2025 (baseline 2015/16). Reduce absolute Scope 1 and 2 emissions by 85% by 2030, (ahead of our SBTi target of 82% by 2032). Procure Group electricity demand increasingly via Power Purchase Agreements (PPAs) and onsite generation, at 45% of our electricity usage by December 2025 and 60% by December 2030. Fully electric Tesco home delivery fleet by 2030. Net zero supply chain by 2050, with interim targets to: Reduce absolute Scope 3 emissions from energy and industrial sources by 55% by 2032, 90% by 2050 (baseline 2019/20). Reduce absolute Scope 3 emissions from forests, land and agriculture by 39% by 2032, 72% by 2050 (baseline 2019/20). All scope 1, 2 and 3 carbon reduction targets have been validated by SBTi. (Tesco Sustainability Report 2025 P. No. 09)"/>
    <n v="2050"/>
    <m/>
    <m/>
    <s v="Yes"/>
    <s v="Yes (unspecified)"/>
    <s v="No"/>
    <s v="N"/>
    <m/>
    <m/>
    <m/>
    <m/>
    <m/>
    <m/>
    <m/>
    <n v="0"/>
  </r>
  <r>
    <n v="130"/>
    <n v="148"/>
    <s v="Mitsubishi UFJ Financial Group"/>
    <s v="Megabanks"/>
    <s v="Financial services"/>
    <s v="Japan"/>
    <x v="1"/>
    <n v="89409.8"/>
    <n v="12220.5"/>
    <n v="0.185"/>
    <n v="2756111.2"/>
    <n v="156253"/>
    <n v="24"/>
    <s v="N"/>
    <m/>
    <m/>
    <s v="N"/>
    <s v="N"/>
    <m/>
    <m/>
    <m/>
    <m/>
    <m/>
    <m/>
    <m/>
    <m/>
    <m/>
    <m/>
    <s v="Net zero"/>
    <s v="Net Zero"/>
    <s v="Yes"/>
    <s v="Yes"/>
    <s v="Not Specified"/>
    <s v="1,2"/>
    <m/>
    <s v="N"/>
    <m/>
    <m/>
    <m/>
    <m/>
    <s v="C"/>
    <s v="Y"/>
    <s v="1,2"/>
    <s v="The first strategy, ‚ÄúReducing emissions from our own operations‚Äù, is on course to meet our 2026 interim target, a milestone on the path to achieving net-zero emissions by 2030"/>
    <n v="2030"/>
    <m/>
    <m/>
    <s v="Yes"/>
    <s v="No"/>
    <s v="No"/>
    <s v="N"/>
    <m/>
    <m/>
    <m/>
    <m/>
    <m/>
    <m/>
    <m/>
    <n v="0"/>
  </r>
  <r>
    <n v="131"/>
    <n v="115"/>
    <s v="Johnson &amp; Johnson"/>
    <s v="Pharmaceuticals"/>
    <s v="Health care and pharmaceuticals"/>
    <s v="U.S."/>
    <x v="0"/>
    <n v="88821"/>
    <n v="14066"/>
    <n v="-0.6"/>
    <n v="180104"/>
    <n v="138100"/>
    <n v="25"/>
    <s v="Y"/>
    <n v="2015"/>
    <n v="2025"/>
    <s v="Y"/>
    <s v="Y"/>
    <s v="Targets set"/>
    <s v="1.5°C "/>
    <n v="2030"/>
    <m/>
    <m/>
    <m/>
    <s v="N"/>
    <s v="Commitment removed"/>
    <m/>
    <m/>
    <s v="Net zero"/>
    <s v="Net Zero"/>
    <s v="Yes"/>
    <s v="Yes"/>
    <s v="Yes"/>
    <s v="1,2,3"/>
    <m/>
    <s v="N"/>
    <m/>
    <m/>
    <m/>
    <m/>
    <s v="C,V"/>
    <s v="Y"/>
    <s v="1,2,3"/>
    <s v="&quot;Current climate goals are:_x000a_‚Ä¢ By 2025, source 100% of our electricity needs from renewable sources_x000a_plus, &quot;with an ambition to achieve net-zero emissions across our value chain by 2045&quot; _x000a_‚Ä¢ By 2028, 80% of our suppliers by emissions covering purchased goods and services and upstream transportation and distribution will have science-based targets&quot; (https://www.jnj.com/about-jnj/policies-and-positions/position-on-climate-action) _x000a_(https://www.jnj.com/our-societal-impact/global-environmental-sustainability/our-approach-to-climate-action) "/>
    <n v="2045"/>
    <m/>
    <m/>
    <s v="Yes"/>
    <s v="Yes (nature-based removals e.g. Forestation, soil carbon enhancement)"/>
    <s v="No"/>
    <s v="N"/>
    <m/>
    <m/>
    <m/>
    <s v="Offsets with high-quality carbon credits 3"/>
    <m/>
    <m/>
    <m/>
    <n v="0"/>
  </r>
  <r>
    <n v="132"/>
    <n v="168"/>
    <s v="Toronto-Dominion Bank"/>
    <s v="Banks: Commercial and Savings"/>
    <s v="Financial services"/>
    <s v="Canada"/>
    <x v="0"/>
    <n v="88304.2"/>
    <n v="6499"/>
    <n v="-0.187"/>
    <n v="1479124"/>
    <n v="101759"/>
    <n v="26"/>
    <s v="Y"/>
    <n v="2016"/>
    <n v="2017"/>
    <s v="N"/>
    <s v="N"/>
    <m/>
    <m/>
    <m/>
    <m/>
    <m/>
    <m/>
    <m/>
    <m/>
    <m/>
    <m/>
    <s v="Net zero"/>
    <s v="Net Zero"/>
    <s v="Yes"/>
    <s v="Yes"/>
    <s v="Partial"/>
    <s v="1,2"/>
    <m/>
    <s v="N"/>
    <m/>
    <m/>
    <m/>
    <m/>
    <s v="C"/>
    <s v="Y"/>
    <s v="1,2"/>
    <s v="&quot;achieve net-zero greenhouse gas (GHG) emissions by 2050 across our operations and financing&quot;"/>
    <n v="2050"/>
    <m/>
    <m/>
    <s v="Yes"/>
    <s v="Not Specified"/>
    <s v="No"/>
    <s v="N"/>
    <m/>
    <m/>
    <m/>
    <s v=" "/>
    <m/>
    <m/>
    <m/>
    <n v="1"/>
  </r>
  <r>
    <n v="133"/>
    <n v="106"/>
    <s v="COFCO"/>
    <s v="Trading"/>
    <s v="Financial services"/>
    <s v="China"/>
    <x v="1"/>
    <n v="88260"/>
    <n v="143"/>
    <n v="-0.88700000000000001"/>
    <n v="95897.7"/>
    <n v="106365"/>
    <n v="31"/>
    <s v="N"/>
    <m/>
    <m/>
    <s v="Y"/>
    <s v="Y"/>
    <s v="Targets set"/>
    <s v="1.5°C "/>
    <n v="2033"/>
    <m/>
    <m/>
    <m/>
    <m/>
    <m/>
    <m/>
    <m/>
    <m/>
    <m/>
    <m/>
    <m/>
    <m/>
    <m/>
    <m/>
    <s v="N"/>
    <m/>
    <m/>
    <m/>
    <m/>
    <m/>
    <s v="N"/>
    <m/>
    <m/>
    <m/>
    <m/>
    <m/>
    <s v="Not Specified"/>
    <m/>
    <m/>
    <s v="N"/>
    <m/>
    <m/>
    <m/>
    <m/>
    <m/>
    <m/>
    <m/>
    <n v="0"/>
  </r>
  <r>
    <n v="134"/>
    <n v="135"/>
    <s v="China Telecommunications"/>
    <s v="Telecommunications"/>
    <s v="Telecommunications and media"/>
    <s v="China"/>
    <x v="1"/>
    <n v="87996.5"/>
    <n v="2552.9"/>
    <n v="0.187"/>
    <n v="154143.6"/>
    <n v="376371"/>
    <n v="26"/>
    <s v="N"/>
    <m/>
    <m/>
    <s v="N"/>
    <s v="N"/>
    <m/>
    <m/>
    <m/>
    <m/>
    <m/>
    <m/>
    <m/>
    <m/>
    <m/>
    <m/>
    <s v="No target"/>
    <s v="No Target"/>
    <s v="Yes"/>
    <s v="Yes"/>
    <m/>
    <s v="1,2"/>
    <s v="G"/>
    <s v="N"/>
    <s v="committed to national peak and neutrality targets"/>
    <n v="2060"/>
    <s v="https://www.eco.gov.cn/news_info/48274.html"/>
    <m/>
    <m/>
    <s v="N"/>
    <m/>
    <m/>
    <m/>
    <m/>
    <m/>
    <s v="Not Specified"/>
    <s v="Not Specified"/>
    <s v="No"/>
    <s v="N"/>
    <m/>
    <m/>
    <m/>
    <m/>
    <m/>
    <m/>
    <m/>
    <n v="0"/>
  </r>
  <r>
    <n v="135"/>
    <n v="127"/>
    <s v="FedEx"/>
    <s v="Delivery"/>
    <s v="Transportation and logistics"/>
    <s v="U.S."/>
    <x v="0"/>
    <n v="87693"/>
    <n v="4331"/>
    <n v="0.09"/>
    <n v="87007"/>
    <n v="494824"/>
    <n v="31"/>
    <s v="N"/>
    <m/>
    <m/>
    <s v="Y"/>
    <s v="Y"/>
    <s v="Committed"/>
    <m/>
    <n v="2030"/>
    <m/>
    <m/>
    <m/>
    <m/>
    <m/>
    <m/>
    <m/>
    <s v="Carbon neutral(ity)"/>
    <s v="Carbon Neutral"/>
    <s v="Yes"/>
    <s v="Yes"/>
    <s v="Partial"/>
    <s v="1,2"/>
    <s v="C"/>
    <s v="Y"/>
    <m/>
    <n v="2040"/>
    <m/>
    <m/>
    <m/>
    <s v="N"/>
    <m/>
    <m/>
    <m/>
    <m/>
    <m/>
    <s v="Not Specified"/>
    <s v="Not Specified"/>
    <s v="No"/>
    <s v="N"/>
    <m/>
    <m/>
    <m/>
    <m/>
    <m/>
    <m/>
    <m/>
    <n v="0"/>
  </r>
  <r>
    <n v="136"/>
    <n v="125"/>
    <s v="PTT"/>
    <s v="Petroleum Refining"/>
    <s v="Oil and gas"/>
    <s v="Thailand"/>
    <x v="1"/>
    <n v="87638.5"/>
    <n v="2554.3000000000002"/>
    <n v="-0.20699999999999999"/>
    <n v="100490.5"/>
    <n v="30251"/>
    <n v="22"/>
    <s v="N"/>
    <m/>
    <m/>
    <s v="N"/>
    <s v="N"/>
    <m/>
    <m/>
    <m/>
    <m/>
    <m/>
    <m/>
    <m/>
    <m/>
    <m/>
    <m/>
    <s v="Net zero"/>
    <s v="Net Zero"/>
    <s v="Yes"/>
    <s v="Yes"/>
    <s v="Partial"/>
    <s v="1,2"/>
    <m/>
    <s v="N"/>
    <m/>
    <m/>
    <m/>
    <m/>
    <s v="C"/>
    <s v="Y"/>
    <s v="1,2"/>
    <s v="&quot;Long-term Targets - PTT: Achieve Carbon Neutrality by 2040 and Net Zero Emissions by 2050 for PTT‚Äôs owned_x000a_operations and PTT‚Äôs wholly owned subsidiaries&quot; (Objectives/Targets, Climate Action, PPT plc corporate website)"/>
    <n v="2050"/>
    <m/>
    <m/>
    <s v="Yes"/>
    <s v="Yes (nature-based and CCS-based removals)"/>
    <s v="No"/>
    <s v="N"/>
    <m/>
    <m/>
    <m/>
    <m/>
    <m/>
    <m/>
    <m/>
    <n v="0"/>
  </r>
  <r>
    <n v="137"/>
    <n v="200"/>
    <s v="Banco Bilbao Vizcaya Argentaria"/>
    <s v="Banks: Commercial and Savings"/>
    <s v="Financial services"/>
    <s v="Spain"/>
    <x v="3"/>
    <n v="87457.600000000006"/>
    <n v="10872.7"/>
    <n v="0.254"/>
    <n v="799753.6"/>
    <n v="125916"/>
    <n v="31"/>
    <s v="N"/>
    <m/>
    <m/>
    <s v="Y"/>
    <s v="N"/>
    <s v="Commitment removed"/>
    <m/>
    <m/>
    <m/>
    <m/>
    <m/>
    <m/>
    <m/>
    <m/>
    <m/>
    <s v="Net zero"/>
    <s v="Net Zero"/>
    <s v="Yes"/>
    <s v="Yes"/>
    <s v="Not Specified"/>
    <s v="1,2"/>
    <m/>
    <s v="N"/>
    <m/>
    <m/>
    <m/>
    <m/>
    <s v="C"/>
    <s v="Y"/>
    <s v="1,2"/>
    <s v="In April 2021 BBVA announced the Net Zero 2050 commitment, which takes both direct and indirect emissions into account, including among the latter those of clients who receive financing from the bank."/>
    <n v="2050"/>
    <m/>
    <m/>
    <s v="Yes"/>
    <s v="Not Specified"/>
    <s v="No"/>
    <s v="N"/>
    <m/>
    <m/>
    <m/>
    <m/>
    <m/>
    <m/>
    <m/>
    <n v="0"/>
  </r>
  <r>
    <n v="138"/>
    <n v="93"/>
    <s v="SAIC Motor"/>
    <s v="Motor Vehicles &amp; Parts"/>
    <s v="Automotive"/>
    <s v="China"/>
    <x v="1"/>
    <n v="87223.9"/>
    <n v="231.6"/>
    <n v="-0.88400000000000001"/>
    <n v="131128.1"/>
    <n v="134323"/>
    <n v="14"/>
    <s v="N"/>
    <m/>
    <m/>
    <s v="N"/>
    <s v="N"/>
    <m/>
    <m/>
    <m/>
    <m/>
    <m/>
    <m/>
    <m/>
    <m/>
    <m/>
    <m/>
    <s v="Other"/>
    <s v="Other Emission Reduction"/>
    <s v="Yes"/>
    <s v="Yes"/>
    <s v="No"/>
    <s v="1,2"/>
    <s v="C"/>
    <s v="Y"/>
    <s v="committed to national peak and neutral with own timeline "/>
    <n v="2050"/>
    <s v="https://www.saicmotor.com/english/download/esg/2023.pdf"/>
    <m/>
    <m/>
    <s v="N"/>
    <m/>
    <m/>
    <m/>
    <m/>
    <m/>
    <s v="Not Specified"/>
    <s v="Not Specified"/>
    <s v="No"/>
    <s v="Y"/>
    <s v="During the reporting period, SAIC Motor established ambitious emission reduction targets based on the Company's development strategy, which is striving to achieve high-quality &quot;Carbon Peaking&quot; by 2025.'_x000a_"/>
    <n v="2025"/>
    <m/>
    <m/>
    <m/>
    <m/>
    <m/>
    <n v="0"/>
  </r>
  <r>
    <n v="139"/>
    <n v="182"/>
    <s v="UBS Group"/>
    <s v="Megabanks"/>
    <s v="Financial services"/>
    <s v="Switzerland"/>
    <x v="3"/>
    <n v="87150"/>
    <n v="5085"/>
    <n v="-0.81699999999999995"/>
    <n v="1565028"/>
    <n v="108648"/>
    <n v="31"/>
    <s v="Y"/>
    <n v="2015"/>
    <n v="2025"/>
    <s v="N"/>
    <s v="N"/>
    <m/>
    <m/>
    <m/>
    <m/>
    <m/>
    <m/>
    <m/>
    <m/>
    <m/>
    <m/>
    <s v="Net zero"/>
    <s v="Net Zero"/>
    <s v="Yes"/>
    <s v="Yes"/>
    <s v="No"/>
    <s v="1,2"/>
    <m/>
    <s v="N"/>
    <m/>
    <m/>
    <m/>
    <m/>
    <s v="C"/>
    <s v="Y"/>
    <s v="1,2"/>
    <s v="Reducing our scope 1 and 2 emissions to net zero by 2035' p30_x000a_'We have replaced our original 2025 scope 1 and 2 target as disclosed in the UBS Group Sustainability Report 2023 with a new scope 1 and 2 net-zero target to be achieved by 2035 that is in line with net-zero guidelines. We aim to, at a minimum, reduce our emissions by 90% against our 2023 baseline of 46,278 metric tons of CO2e before neutralizing any residual emissions through the purchase of carbon removal credits. This target covers our scope 1 and market-based scope 2 emissions across all our global own operations.' p44"/>
    <n v="2035"/>
    <m/>
    <m/>
    <s v="Yes"/>
    <s v="No"/>
    <s v="No"/>
    <s v="N"/>
    <m/>
    <m/>
    <m/>
    <m/>
    <m/>
    <m/>
    <m/>
    <n v="0"/>
  </r>
  <r>
    <n v="140"/>
    <n v="101"/>
    <s v="E.ON"/>
    <s v="Energy"/>
    <s v="Energy and utilities"/>
    <s v="Germany"/>
    <x v="3"/>
    <n v="86643.199999999997"/>
    <n v="4900"/>
    <n v="7.7670000000000003"/>
    <n v="115304.4"/>
    <n v="76566"/>
    <n v="31"/>
    <s v="N"/>
    <m/>
    <m/>
    <s v="Y"/>
    <s v="Y"/>
    <s v="Targets set"/>
    <s v="1.5Â°C"/>
    <n v="2030"/>
    <m/>
    <m/>
    <m/>
    <m/>
    <m/>
    <m/>
    <m/>
    <s v="Climate neutral"/>
    <s v="Carbon Neutral"/>
    <s v="Yes"/>
    <s v="Yes"/>
    <s v="Yes"/>
    <s v="1,2,3"/>
    <s v="C,V"/>
    <s v="Y"/>
    <s v="E.ON has the target of achieving climate neutrality across Scope 1 and 2 emissions by 2040 and Scope 3 emissions by 2050 (On Course for Net Zero Fifth Edition, p. 13 &amp; 15)._x000a_Source: https://web.archive.org/web/20251001170848/https://www.eon.com/content/dam/eon/eon-com/eon-com-assets/documents/sustainability/en/climate-related-disclosures/EON_2025_On_course_for_net_zero.pdf"/>
    <n v="2050"/>
    <m/>
    <m/>
    <m/>
    <s v="N"/>
    <m/>
    <m/>
    <m/>
    <m/>
    <m/>
    <s v="Not Specified"/>
    <s v="Yes (unspecified)"/>
    <s v="No"/>
    <s v="N"/>
    <m/>
    <m/>
    <m/>
    <m/>
    <m/>
    <m/>
    <m/>
    <n v="0"/>
  </r>
  <r>
    <n v="141"/>
    <n v="158"/>
    <s v="People's Insurance Co. of China"/>
    <s v="Insurance: Property and Casualty (Stock)"/>
    <s v="Financial services"/>
    <s v="China"/>
    <x v="1"/>
    <n v="86477.6"/>
    <n v="5858.2"/>
    <n v="0.85799999999999998"/>
    <n v="241985"/>
    <n v="175121"/>
    <n v="16"/>
    <s v="N"/>
    <m/>
    <m/>
    <s v="N"/>
    <s v="N"/>
    <m/>
    <m/>
    <m/>
    <m/>
    <m/>
    <m/>
    <m/>
    <m/>
    <m/>
    <m/>
    <s v="No target"/>
    <s v="No Target"/>
    <s v="Yes"/>
    <s v="Yes"/>
    <s v="Not Specified"/>
    <s v="1,2"/>
    <s v="G"/>
    <s v="N"/>
    <s v="committed to national peak and neutrality targets"/>
    <n v="2060"/>
    <s v="https://m.picc.com/home/news/wapmtjj/202206/t20220620_50364.html"/>
    <m/>
    <m/>
    <s v="N"/>
    <m/>
    <m/>
    <m/>
    <m/>
    <m/>
    <s v="Not Specified"/>
    <s v="Not Specified"/>
    <s v="No"/>
    <s v="N"/>
    <m/>
    <m/>
    <m/>
    <m/>
    <m/>
    <m/>
    <m/>
    <n v="0"/>
  </r>
  <r>
    <n v="142"/>
    <n v="113"/>
    <s v="Brookfield"/>
    <s v="Diversified Financials"/>
    <s v="Financial services"/>
    <s v="Canada"/>
    <x v="0"/>
    <n v="86006"/>
    <n v="641"/>
    <n v="-0.433"/>
    <n v="490424"/>
    <n v="250000"/>
    <n v="9"/>
    <s v="N"/>
    <m/>
    <m/>
    <s v="N"/>
    <s v="N"/>
    <m/>
    <m/>
    <m/>
    <m/>
    <m/>
    <m/>
    <m/>
    <m/>
    <m/>
    <m/>
    <s v="Net zero"/>
    <s v="Net Zero"/>
    <s v="Yes"/>
    <s v="Yes"/>
    <s v="Partial"/>
    <s v="1,2"/>
    <m/>
    <s v="N"/>
    <m/>
    <m/>
    <m/>
    <m/>
    <s v="C"/>
    <s v="Y"/>
    <s v="1,2"/>
    <s v="Reach net-zero emissions by 2050 or sooner across Operationally Managed investments, helping support our investors' own net zero goals. "/>
    <n v="2050"/>
    <m/>
    <m/>
    <s v="Yes"/>
    <s v="Not Specified"/>
    <s v="No"/>
    <s v="N"/>
    <m/>
    <m/>
    <m/>
    <m/>
    <m/>
    <m/>
    <m/>
    <n v="0"/>
  </r>
  <r>
    <n v="143"/>
    <n v="117"/>
    <s v="Archer Daniels Midland"/>
    <s v="Food Production"/>
    <s v="Food, beverages and agriculture"/>
    <s v="U.S."/>
    <x v="0"/>
    <n v="85530"/>
    <n v="1800"/>
    <n v="-0.48299999999999998"/>
    <n v="53271"/>
    <n v="43213"/>
    <n v="31"/>
    <s v="N"/>
    <m/>
    <m/>
    <s v="Y"/>
    <s v="N"/>
    <s v="Commitment removed"/>
    <m/>
    <m/>
    <m/>
    <m/>
    <m/>
    <m/>
    <m/>
    <m/>
    <m/>
    <s v="Emissions reduction target"/>
    <s v="Other Emission Reduction"/>
    <s v="Yes"/>
    <s v="Yes"/>
    <s v="Yes"/>
    <s v="1,2,3"/>
    <m/>
    <s v="N"/>
    <m/>
    <m/>
    <m/>
    <m/>
    <m/>
    <s v="N"/>
    <m/>
    <m/>
    <m/>
    <m/>
    <m/>
    <s v="Not Specified"/>
    <s v="Yes (nature-based and CCS-based removals)"/>
    <s v="No"/>
    <s v="Y"/>
    <s v="(Pg. 23&amp;25)_x000a_‚Äúwe are working with the Science-based Targets Initiative (SBTi) to obtain their approval that our sustainability targets align with ambitious goals to limit the average rise of global temperatures to 1.5 degrees Celsius‚Äù_x000a_(Pg. 3)_x000a_‚ÄúIn line with our commitment to align with ambitious goals to limit the average rise of global temperatures to 1.5 degrees Celsius, we submitted our Scope 1 + 2, Scope 3, and FLAG GHG emission reduction targets to the Science-based Targets Initiative.‚Äù"/>
    <n v="2050"/>
    <m/>
    <m/>
    <m/>
    <m/>
    <m/>
    <n v="0"/>
  </r>
  <r>
    <n v="144"/>
    <n v="145"/>
    <s v="Siemens"/>
    <s v="Industrial Machinery"/>
    <s v="Industrial goods"/>
    <s v="Germany"/>
    <x v="3"/>
    <n v="85432.8"/>
    <n v="8998.5"/>
    <n v="6.2E-2"/>
    <n v="164729.70000000001"/>
    <n v="327000"/>
    <n v="31"/>
    <s v="N"/>
    <m/>
    <m/>
    <s v="Y"/>
    <s v="Y"/>
    <s v="Targets set"/>
    <s v="1.5°C "/>
    <n v="2030"/>
    <s v="Targets set"/>
    <s v="1.5°C "/>
    <n v="2050"/>
    <s v="Y"/>
    <s v="Targets set"/>
    <n v="2050"/>
    <m/>
    <s v="Net zero"/>
    <s v="Net Zero"/>
    <s v="Yes"/>
    <s v="Yes"/>
    <s v="Yes"/>
    <s v="1,2,3"/>
    <m/>
    <s v="N"/>
    <m/>
    <m/>
    <m/>
    <m/>
    <s v="C,V"/>
    <s v="Y"/>
    <s v="1,2,3"/>
    <s v="Support the 1.5°C  target to fight global warming_x000a_ Net Zero operations by 2030, with 55% emissions reduction by 2025 and 90% by 2030 (Scope 1 + 2)_x000a_ Net zero supply chain by 2050, 20% emissions reduction by 2030 (Scope 3)"/>
    <n v="2050"/>
    <m/>
    <m/>
    <s v="Yes"/>
    <s v="Not Specified"/>
    <s v="No"/>
    <s v="N"/>
    <m/>
    <m/>
    <m/>
    <m/>
    <m/>
    <m/>
    <m/>
    <n v="0"/>
  </r>
  <r>
    <n v="145"/>
    <n v="97"/>
    <s v="Enel"/>
    <s v="Utilities"/>
    <s v="Energy and utilities"/>
    <s v="Italy"/>
    <x v="3"/>
    <n v="85375.8"/>
    <n v="7587.3"/>
    <n v="1.0409999999999999"/>
    <n v="193765.8"/>
    <n v="60359"/>
    <n v="31"/>
    <s v="N"/>
    <m/>
    <m/>
    <s v="Y"/>
    <s v="Y"/>
    <s v="Targets set"/>
    <s v="1.5Â°C"/>
    <n v="2030"/>
    <s v="Targets set"/>
    <s v="1.5Â°C"/>
    <n v="2040"/>
    <s v="Y"/>
    <s v="Targets set"/>
    <n v="2040"/>
    <m/>
    <s v="Net zero"/>
    <s v="Net Zero"/>
    <s v="Yes"/>
    <s v="Yes"/>
    <s v="Yes"/>
    <s v="1,2,3"/>
    <m/>
    <s v="N"/>
    <m/>
    <m/>
    <m/>
    <m/>
    <s v="C,V"/>
    <s v="Y"/>
    <s v="1,2,3"/>
    <s v="Enel aims to achieve zero emissions by 2040, a more ambitious target than the global 2050 goal. The company is committed to eliminating emissions across all operations, including suppliers and customers, and will exit the natural gas sector to supply only renewable electricity._x000a__x000a_Source: /web/20250630153054/https://www.enel.com/investors/sustainability/strategy-sustainable-progress/net-zero_x000a_https://web.archive.org/web/20250604213234/https://www.enel.com/content/dam/enel-com/documenti/investitori/informazioni-finanziarie/2024/annuali/en/integrated-annual-report_2024.pdf#page=96"/>
    <n v="2040"/>
    <m/>
    <m/>
    <s v="No"/>
    <s v="Yes (unspecified)"/>
    <s v="Yes"/>
    <s v="N"/>
    <m/>
    <m/>
    <m/>
    <m/>
    <m/>
    <m/>
    <m/>
    <n v="0"/>
  </r>
  <r>
    <n v="146"/>
    <n v="128"/>
    <s v="Sony"/>
    <s v="Electronics"/>
    <s v="Technology"/>
    <s v="Japan"/>
    <x v="1"/>
    <n v="84995.5"/>
    <n v="7488.7"/>
    <n v="0.115"/>
    <n v="235460.5"/>
    <n v="112300"/>
    <n v="31"/>
    <s v="Y"/>
    <n v="2018"/>
    <n v="2030"/>
    <s v="Y"/>
    <s v="Y"/>
    <s v="Targets set"/>
    <s v="1.5°C "/>
    <n v="2035"/>
    <s v="Targets set"/>
    <s v="1.5°C "/>
    <n v="2040"/>
    <s v="Y"/>
    <s v="Targets set"/>
    <n v="2040"/>
    <m/>
    <s v="Net zero"/>
    <s v="Net Zero"/>
    <s v="Yes"/>
    <s v="Yes"/>
    <s v="Yes"/>
    <s v="1,2,3"/>
    <m/>
    <s v="N"/>
    <m/>
    <m/>
    <m/>
    <m/>
    <s v="C,V"/>
    <s v="Y"/>
    <s v="1,2,3"/>
    <s v="&quot;Accelerate initiatives to achieve net-zero targets across the value chain from scopes 1 to 3 by 2040 and a zero environmental footprint by 2050&quot; (Sony Sustainability Report 2024, pg. 14)._x000a__x000a_&quot;Sony‚Äôs net-zero target for 2040 was approved as the net-zero target for the Science Based Targets initiative (SBTi) in August 2022... By 2040, Sony aims to achieve net-zero emissions in all Scopes&quot; (Sony Sustainability Report 2024, pg. 24: https://www.sony.com/en/SonyInfo/csr/library/reports/SustainabilityReport2024_E.pdf)_x000a__x000a_&quot;Net zero for Scope 1+2+3, Reduce absolute emissions by 90% vs. FY2018 level - Removal of residual carbon emissions&quot; (page 104 https://www.sony.com/en/SonyInfo/csr/library/reports/SustainabilityReport2025_E.pdf)"/>
    <n v="2040"/>
    <m/>
    <m/>
    <s v="Yes"/>
    <s v="Not Specified"/>
    <s v="No"/>
    <s v="N"/>
    <m/>
    <m/>
    <m/>
    <m/>
    <m/>
    <m/>
    <m/>
    <n v="0"/>
  </r>
  <r>
    <n v="147"/>
    <n v="149"/>
    <s v="Procter &amp; Gamble"/>
    <s v="Soaps and Cosmetics"/>
    <s v="Household and personal products"/>
    <s v="U.S."/>
    <x v="0"/>
    <n v="84039"/>
    <n v="14879"/>
    <n v="1.4999999999999999E-2"/>
    <n v="122370"/>
    <n v="108000"/>
    <n v="31"/>
    <s v="N"/>
    <m/>
    <m/>
    <s v="Y"/>
    <s v="Y"/>
    <s v="Targets set"/>
    <s v="1.5°C "/>
    <n v="2030"/>
    <m/>
    <m/>
    <m/>
    <s v="N"/>
    <s v="Commitment removed"/>
    <m/>
    <m/>
    <s v="Net zero"/>
    <s v="Net Zero"/>
    <s v="Yes"/>
    <s v="Yes"/>
    <s v="Yes"/>
    <s v="1,2,3"/>
    <m/>
    <s v="N"/>
    <m/>
    <m/>
    <m/>
    <m/>
    <s v="C,V"/>
    <s v="Y"/>
    <s v="1,2,3"/>
    <s v="&quot;In September 2021, P&amp;G set a new ambition to achieve net zero greenhouse gas (GHG) emissions across its operations and supply chain, from raw material to retailer, by 2040. P&amp;G also shared a Climate Transition Action Plan which outlines a comprehensive approach to accelerating climate action and the key challenges ahead. In addition to the details of P&amp;G‚Äôs net zero ambition, the Climate Transition Action Plan covers the entire lifecycle emissions of our products and packaging, across supply chain, operations, consumer use of our products, and product end of life. P&amp;G also issued a TCFD aligned report and responded to CDP‚Äôs Climate Survey. &quot;"/>
    <n v="2040"/>
    <m/>
    <m/>
    <s v="Yes"/>
    <s v="Yes (nature-based and CCS-based removals)"/>
    <s v="No"/>
    <s v="N"/>
    <m/>
    <m/>
    <m/>
    <m/>
    <m/>
    <m/>
    <m/>
    <n v="0"/>
  </r>
  <r>
    <n v="148"/>
    <n v="139"/>
    <s v="Lowe's"/>
    <s v="Specialty Retailers"/>
    <s v="Retail"/>
    <s v="U.S."/>
    <x v="0"/>
    <n v="83674"/>
    <n v="6957"/>
    <n v="-0.1"/>
    <n v="43102"/>
    <n v="215500"/>
    <n v="28"/>
    <s v="N"/>
    <m/>
    <m/>
    <s v="Y"/>
    <s v="N"/>
    <s v="Commitment removed"/>
    <m/>
    <m/>
    <m/>
    <m/>
    <m/>
    <s v="N"/>
    <s v="Commitment removed"/>
    <m/>
    <m/>
    <s v="Net zero"/>
    <s v="Net Zero"/>
    <s v="Yes"/>
    <s v="Yes"/>
    <s v="Yes"/>
    <s v="1,2,3"/>
    <m/>
    <s v="N"/>
    <m/>
    <m/>
    <m/>
    <m/>
    <s v="C,V"/>
    <s v="Y"/>
    <s v="1,2,3"/>
    <s v="Lowe's today announced its goal to reach net-zero emissions across the company's scope 1, 2 and 3 greenhouse gas emissions by 2050, in accordance with guidelines from the Science Based Targets initiative (SBTi), the global body enabling businesses to set emissions reduction targets in line with climate science.' "/>
    <n v="2050"/>
    <m/>
    <m/>
    <s v="Not Specified"/>
    <s v="Not Specified"/>
    <s v="No"/>
    <s v="N"/>
    <m/>
    <m/>
    <m/>
    <m/>
    <m/>
    <m/>
    <m/>
    <n v="0"/>
  </r>
  <r>
    <n v="149"/>
    <n v="150"/>
    <s v="Wuchan Zhongda Group"/>
    <s v="Trading"/>
    <s v="Financial services"/>
    <s v="China"/>
    <x v="1"/>
    <n v="83322.600000000006"/>
    <n v="427.9"/>
    <n v="-0.16300000000000001"/>
    <n v="24095.3"/>
    <n v="26233"/>
    <n v="15"/>
    <s v="N"/>
    <m/>
    <m/>
    <s v="N"/>
    <s v="N"/>
    <m/>
    <m/>
    <m/>
    <m/>
    <m/>
    <m/>
    <m/>
    <m/>
    <m/>
    <m/>
    <s v="No target"/>
    <s v="No Target"/>
    <m/>
    <m/>
    <m/>
    <m/>
    <m/>
    <s v="N"/>
    <m/>
    <m/>
    <m/>
    <s v="no information"/>
    <m/>
    <s v="N"/>
    <m/>
    <m/>
    <m/>
    <m/>
    <m/>
    <s v="Not Specified"/>
    <m/>
    <m/>
    <s v="N"/>
    <m/>
    <m/>
    <m/>
    <m/>
    <m/>
    <m/>
    <m/>
    <n v="0"/>
  </r>
  <r>
    <n v="150"/>
    <n v="136"/>
    <s v="Nissan Motor"/>
    <s v="Motor Vehicles &amp; Parts"/>
    <s v="Automotive"/>
    <s v="Japan"/>
    <x v="1"/>
    <n v="82871.100000000006"/>
    <n v="-4400.8999999999996"/>
    <n v="-2.4910000000000001"/>
    <n v="126920.1"/>
    <n v="140806"/>
    <n v="31"/>
    <s v="N"/>
    <m/>
    <m/>
    <s v="Y"/>
    <s v="Y"/>
    <s v="Targets set"/>
    <s v="Well-below 2¬∞C/Well-below 2¬∞C"/>
    <n v="2030"/>
    <m/>
    <m/>
    <m/>
    <s v="N"/>
    <s v="Commitment removed"/>
    <m/>
    <m/>
    <s v="Carbon neutral(ity)"/>
    <s v="Carbon Neutral"/>
    <s v="Yes"/>
    <s v="Yes"/>
    <s v="Partial"/>
    <s v="1,2"/>
    <s v="C"/>
    <s v="Y"/>
    <s v="In January 2021, we announced a new goal for achieving carbon neutrality in 2050, throughout the vehicle lifecycle, such as material extraction, manufacturing, vehicle use and vehicle recycling or reuse at end-of-life. Nissan considers CO2 emissions not only when the vehicle is running, but throughout the value chain, including suppliers, from the procurement of raw materials to transportation. Interim: By 2030 every all-new Nissan vehicle offering in key markets will be electrified."/>
    <n v="2050"/>
    <m/>
    <m/>
    <m/>
    <s v="N"/>
    <m/>
    <m/>
    <m/>
    <m/>
    <m/>
    <s v="Yes"/>
    <s v="No"/>
    <s v="No"/>
    <s v="N"/>
    <m/>
    <m/>
    <m/>
    <m/>
    <m/>
    <m/>
    <m/>
    <n v="0"/>
  </r>
  <r>
    <n v="151"/>
    <n v="155"/>
    <s v="Energy Transfer"/>
    <s v="Pipelines"/>
    <s v="Energy and utilities"/>
    <s v="U.S."/>
    <x v="0"/>
    <n v="82671"/>
    <n v="4814"/>
    <n v="0.223"/>
    <n v="125380"/>
    <n v="16248"/>
    <n v="12"/>
    <s v="N"/>
    <m/>
    <m/>
    <s v="N"/>
    <s v="N"/>
    <m/>
    <m/>
    <m/>
    <m/>
    <m/>
    <m/>
    <m/>
    <m/>
    <m/>
    <m/>
    <m/>
    <m/>
    <m/>
    <m/>
    <m/>
    <m/>
    <m/>
    <s v="N"/>
    <m/>
    <m/>
    <m/>
    <m/>
    <m/>
    <s v="N"/>
    <m/>
    <m/>
    <m/>
    <m/>
    <m/>
    <s v="Not Specified"/>
    <m/>
    <m/>
    <s v="N"/>
    <m/>
    <m/>
    <m/>
    <m/>
    <m/>
    <m/>
    <m/>
    <n v="0"/>
  </r>
  <r>
    <n v="152"/>
    <n v="174"/>
    <s v="Groupe BPCE"/>
    <s v="Banks: Commercial and Savings"/>
    <s v="Financial services"/>
    <s v="France"/>
    <x v="3"/>
    <n v="81716.2"/>
    <n v="3806.6"/>
    <n v="0.25600000000000001"/>
    <n v="1640668.9"/>
    <n v="98371"/>
    <n v="16"/>
    <s v="N"/>
    <m/>
    <m/>
    <s v="N"/>
    <s v="N"/>
    <m/>
    <m/>
    <m/>
    <m/>
    <m/>
    <m/>
    <m/>
    <m/>
    <m/>
    <m/>
    <s v="Net zero"/>
    <s v="Net Zero"/>
    <s v="Yes"/>
    <s v="Yes"/>
    <s v="Yes"/>
    <s v="1,2,3"/>
    <m/>
    <s v="N"/>
    <m/>
    <m/>
    <m/>
    <m/>
    <s v="C,V"/>
    <s v="Y"/>
    <s v="1,2,3"/>
    <s v="BPCE‚Äôs Net Zero target is fully embedded in its VISION 2030 strategic plan and detailed in its public sustainability report, with sectoral decarbonization trajectories, interim targets, governance structures, and financing commitments. The target is operationalized across financing, investment, insurance portfolios, and own operations_x000a_&quot;In July 2021, Groupe BPCE joined the Net Zero Banking Alliance (NZBA), a financial initiative of the United Nations Environment Program (UNEP FI) covering more than 40% of the assets financed by banks worldwide. This alliance between banking institutions is a decisive step in the mobilization of the financial sector. In accordance with its commitment to align the trajectory of its portfolios with the objective of carbon neutrality by 2050, Groupe BPCE has published its ambitions for the eleven sectors with the highest carbon emissions&quot; - Page 62 of the report linked below_x000a_https://web.archive.org/web/20250812194304/https://www.groupebpce.com/app/uploads/2025/03/bpce-sustainability-report-2024.pdf"/>
    <n v="2050"/>
    <m/>
    <m/>
    <s v="Yes"/>
    <s v="Not Specified"/>
    <s v="No"/>
    <s v="N"/>
    <m/>
    <m/>
    <m/>
    <m/>
    <m/>
    <m/>
    <m/>
    <n v="0"/>
  </r>
  <r>
    <n v="153"/>
    <n v="188"/>
    <s v="RTX"/>
    <s v="Aerospace and Defense"/>
    <s v="Aerospace and defense"/>
    <s v="U.S."/>
    <x v="0"/>
    <n v="80738"/>
    <n v="4774"/>
    <n v="0.49399999999999999"/>
    <n v="162861"/>
    <n v="186000"/>
    <n v="31"/>
    <s v="N"/>
    <m/>
    <m/>
    <s v="N"/>
    <s v="N"/>
    <m/>
    <m/>
    <m/>
    <m/>
    <m/>
    <m/>
    <m/>
    <m/>
    <m/>
    <m/>
    <s v="Emissions reduction target"/>
    <s v="Other Emission Reduction"/>
    <s v="Yes"/>
    <s v="Yes"/>
    <s v="Not Specified"/>
    <s v="1,2"/>
    <m/>
    <s v="N"/>
    <m/>
    <m/>
    <m/>
    <m/>
    <m/>
    <s v="N"/>
    <m/>
    <m/>
    <m/>
    <m/>
    <m/>
    <s v="Not Specified"/>
    <s v="Not Specified"/>
    <s v="No"/>
    <s v="Y"/>
    <s v="By 2050 we aspire to...Partner to achieve industrywide net-zero carbon emissions in civil aviation. To support the industry‚Äôs goals, we aim to directly address 30% of air transport carbon dioxide (CO2) emissions through the engines, aircraft systems and services in our 2050 civil fleet, relative to 2015 technology levels and the associated emissions baseline.' [emissions reduction target is a part of the industry net zero target, but it doesn't seem like Raytheon Technologies themselves will achieve net zero individually].  (p. 5, 2022 ESG report)"/>
    <n v="2050"/>
    <m/>
    <m/>
    <m/>
    <m/>
    <m/>
    <n v="0"/>
  </r>
  <r>
    <n v="154"/>
    <n v="152"/>
    <s v="Albertsons"/>
    <s v="Food &amp; Drug Stores"/>
    <s v="Retail"/>
    <s v="U.S."/>
    <x v="0"/>
    <n v="80390.899999999994"/>
    <n v="958.6"/>
    <n v="-0.26"/>
    <n v="26755.7"/>
    <n v="196650"/>
    <n v="21"/>
    <s v="N"/>
    <m/>
    <m/>
    <s v="Y"/>
    <s v="Y"/>
    <s v="Targets set"/>
    <s v="1.5°C "/>
    <n v="2030"/>
    <m/>
    <m/>
    <m/>
    <m/>
    <m/>
    <m/>
    <m/>
    <m/>
    <m/>
    <m/>
    <m/>
    <m/>
    <m/>
    <m/>
    <s v="N"/>
    <m/>
    <m/>
    <s v="https://www.albertsonsmediacollective.com/pr-details/2022/Albertsons-Companies-Announces-ESG-Goals-and-Long-Term-Strategies-to-Support-a-More-Sustainable-Future/default.aspx"/>
    <m/>
    <s v="C"/>
    <s v="Y"/>
    <s v="1,2"/>
    <s v="Achieve Net Zero emissions in company operations by 2040."/>
    <n v="2040"/>
    <s v="https://www.albertsonsmediacollective.com/pr-details/2022/Albertsons-Companies-Announces-ESG-Goals-and-Long-Term-Strategies-to-Support-a-More-Sustainable-Future/default.aspx"/>
    <m/>
    <s v="Not Specified"/>
    <m/>
    <m/>
    <s v="N"/>
    <m/>
    <m/>
    <m/>
    <m/>
    <m/>
    <m/>
    <m/>
    <n v="0"/>
  </r>
  <r>
    <n v="155"/>
    <n v="185"/>
    <s v="Zhejiang Geely Holding Group"/>
    <s v="Motor Vehicles &amp; Parts"/>
    <s v="Automotive"/>
    <s v="China"/>
    <x v="1"/>
    <n v="79890.600000000006"/>
    <n v="835.1"/>
    <n v="2.8000000000000001E-2"/>
    <n v="99153.2"/>
    <n v="142465"/>
    <n v="14"/>
    <s v="N"/>
    <m/>
    <m/>
    <s v="Y"/>
    <s v="N"/>
    <s v="Commitment removed"/>
    <m/>
    <m/>
    <m/>
    <m/>
    <m/>
    <s v="N"/>
    <s v="Commitment removed"/>
    <m/>
    <m/>
    <s v="Carbon neutral(ity)"/>
    <s v="Carbon Neutral"/>
    <s v="Not Specified"/>
    <s v="Not Specified"/>
    <s v="Not Specified"/>
    <m/>
    <m/>
    <s v="Y"/>
    <s v="&quot;Facing the historic opportunity of the global energy transition, Geely Holding remains firmly committed to its strategic goal of achieving full-chain carbon neutrality by 2045.&quot; (Eric Shufu Li, Geely Holding Group 2024 Sustainability Report p5 'Chairman's Message')"/>
    <n v="2045"/>
    <m/>
    <m/>
    <m/>
    <s v="N"/>
    <m/>
    <m/>
    <m/>
    <m/>
    <m/>
    <s v="Not Specified"/>
    <s v="Not Specified"/>
    <s v="No"/>
    <s v="N"/>
    <m/>
    <m/>
    <m/>
    <m/>
    <m/>
    <m/>
    <m/>
    <n v="0"/>
  </r>
  <r>
    <n v="156"/>
    <n v="130"/>
    <s v="Engie"/>
    <s v="Energy"/>
    <s v="Energy and utilities"/>
    <s v="France"/>
    <x v="3"/>
    <n v="79822.7"/>
    <n v="4440.3999999999996"/>
    <n v="0.86"/>
    <n v="196256"/>
    <n v="94017"/>
    <n v="30"/>
    <s v="N"/>
    <m/>
    <m/>
    <s v="Y"/>
    <s v="Y"/>
    <s v="Targets set"/>
    <s v="Well-below 2¬∞C"/>
    <n v="2030"/>
    <m/>
    <m/>
    <m/>
    <m/>
    <m/>
    <m/>
    <m/>
    <s v="Net zero"/>
    <s v="Net Zero"/>
    <s v="Yes"/>
    <s v="Yes"/>
    <s v="Yes"/>
    <s v="1,2,3"/>
    <m/>
    <s v="N"/>
    <m/>
    <m/>
    <m/>
    <m/>
    <s v="C,V"/>
    <s v="Y"/>
    <s v="1,2,3"/>
    <s v="ENGIE has set a goal of reaching Net Zero Carbon (1) throughout its entire value chain (scope 1, 2 and 3) by 2045, following a well-below 2¬∞C trajectory certified by the Science Based Target initiative (SBTi) in February 2023._x000a_*aiming for at least a 90% absolute reduction in greenhouse gas emissions from 2017 levels ( source - https://web.archive.org/web/20250824130356/https://www.engie.com/sites/default/files/assets/documents/2025-06/ENGIE_Brochure_Climat_2024-1906.pdf)_x000a_"/>
    <n v="2045"/>
    <m/>
    <m/>
    <s v="Yes"/>
    <s v="Yes (unspecified)"/>
    <s v="No"/>
    <s v="N"/>
    <m/>
    <m/>
    <m/>
    <m/>
    <m/>
    <m/>
    <m/>
    <n v="0"/>
  </r>
  <r>
    <n v="157"/>
    <n v="156"/>
    <s v="U.S. Postal Service"/>
    <s v="Mail, Package, and Freight Delivery"/>
    <s v="Transportation and logistics"/>
    <s v="U.S."/>
    <x v="0"/>
    <n v="79547"/>
    <n v="-9520"/>
    <n v="0"/>
    <n v="45567"/>
    <n v="586700"/>
    <n v="31"/>
    <s v="N"/>
    <m/>
    <m/>
    <s v="N"/>
    <s v="N"/>
    <m/>
    <m/>
    <m/>
    <m/>
    <m/>
    <m/>
    <m/>
    <m/>
    <m/>
    <m/>
    <m/>
    <m/>
    <m/>
    <m/>
    <m/>
    <m/>
    <m/>
    <s v="N"/>
    <m/>
    <m/>
    <m/>
    <m/>
    <m/>
    <s v="N"/>
    <m/>
    <m/>
    <m/>
    <m/>
    <m/>
    <s v="Not Specified"/>
    <m/>
    <m/>
    <s v="Y"/>
    <s v="Reduce Scope 1 and 2 emission by 40%. Reduce Scope 3 emissions by 20%"/>
    <n v="2030"/>
    <s v="Climate action - Sustainability - What we do - About.usps.com"/>
    <m/>
    <m/>
    <m/>
    <m/>
    <n v="0"/>
  </r>
  <r>
    <n v="158"/>
    <n v="163"/>
    <s v="Sysco"/>
    <s v="Wholesalers: Food and Grocery"/>
    <s v="Food, beverages and agriculture"/>
    <s v="U.S."/>
    <x v="0"/>
    <n v="78844"/>
    <n v="1955"/>
    <n v="0.104"/>
    <n v="24917"/>
    <n v="76000"/>
    <n v="31"/>
    <s v="N"/>
    <m/>
    <m/>
    <s v="Y"/>
    <s v="Y"/>
    <s v="Targets set"/>
    <s v="Well-below 2¬∞C"/>
    <n v="2030"/>
    <m/>
    <m/>
    <m/>
    <m/>
    <m/>
    <m/>
    <m/>
    <s v="Emissions reduction target"/>
    <s v="Other Emission Reduction"/>
    <s v="Yes"/>
    <s v="Yes"/>
    <s v="Yes"/>
    <s v="1,2,3"/>
    <m/>
    <s v="N"/>
    <m/>
    <m/>
    <m/>
    <m/>
    <m/>
    <s v="N"/>
    <m/>
    <m/>
    <m/>
    <m/>
    <m/>
    <s v="Yes"/>
    <s v="Yes (nature-based removals e.g. Forestation, soil carbon enhancement)"/>
    <s v="No"/>
    <s v="Y"/>
    <s v="Our current sustainability goals include to reduce our Scope 1 &amp; 2 emissions by 27.5% by 2030 and strongly encourage suppliers representing 67% of Scope 3 emissions (focusing on purchased goods and services and upstream transportation suppliers) to set science-based targets by 2026.(p11) _x000a_https://investors.sysco.com/~/media/Files/S/Sysco-IR/documents/annual-reports/Sysco_2024-Annual-Report_Web.pd_x000a__x000a_"/>
    <n v="2030"/>
    <m/>
    <m/>
    <m/>
    <m/>
    <m/>
    <n v="0"/>
  </r>
  <r>
    <n v="159"/>
    <n v="162"/>
    <s v="Kia"/>
    <s v="Motor Vehicles &amp; Parts"/>
    <s v="Automotive"/>
    <s v="South Korea"/>
    <x v="1"/>
    <n v="78795"/>
    <n v="7166.8"/>
    <n v="6.7000000000000004E-2"/>
    <n v="62803.6"/>
    <n v="35741"/>
    <n v="14"/>
    <s v="Y"/>
    <n v="2022"/>
    <n v="2040"/>
    <s v="Y"/>
    <s v="Y"/>
    <s v="Committed"/>
    <m/>
    <n v="2030"/>
    <m/>
    <m/>
    <m/>
    <m/>
    <m/>
    <m/>
    <m/>
    <s v="Climate neutral"/>
    <s v="Carbon Neutral"/>
    <s v="Yes"/>
    <s v="Yes"/>
    <s v="Not Specified"/>
    <s v="1,2"/>
    <s v="C"/>
    <s v="Y"/>
    <s v="Kia aims to provide inspiring movement while reducing negative impacts on nature caused by movement._x000d__x000a_In November 2021, Kia officially declared to achieve carbon neutrality by 2045. To this end, Kia plans to reduce_x000d__x000a_its carbon emissions by 97% compared to 2019 by 2045 and seek ways to offset the remaining amount, making_x000d__x000a_net emissions &quot;zero&quot; at all stages. This will be promoted with the goal of achieving the 3Ss: Sustainable Energy,_x000d__x000a_Sustainable Mobility, and Sustainable Planet (Pg. 15)."/>
    <n v="2045"/>
    <m/>
    <m/>
    <m/>
    <s v="N"/>
    <m/>
    <m/>
    <m/>
    <m/>
    <m/>
    <s v="Not Specified"/>
    <s v="Not Specified"/>
    <s v="No"/>
    <s v="N"/>
    <m/>
    <m/>
    <m/>
    <m/>
    <m/>
    <m/>
    <m/>
    <n v="0"/>
  </r>
  <r>
    <n v="160"/>
    <n v="166"/>
    <s v="Vinci"/>
    <s v="Engineering, Construction"/>
    <s v="Engineering and construction"/>
    <s v="France"/>
    <x v="3"/>
    <n v="78692.600000000006"/>
    <n v="5259"/>
    <n v="3.5000000000000003E-2"/>
    <n v="134076.4"/>
    <n v="284526"/>
    <n v="25"/>
    <s v="N"/>
    <m/>
    <m/>
    <s v="Y"/>
    <s v="Y"/>
    <s v="Targets set"/>
    <s v="Well-below 2Â°C"/>
    <n v="2030"/>
    <m/>
    <m/>
    <m/>
    <m/>
    <m/>
    <m/>
    <m/>
    <s v="Net zero"/>
    <s v="Net Zero"/>
    <s v="Yes"/>
    <s v="Yes"/>
    <s v="Partial"/>
    <s v="1,2"/>
    <m/>
    <s v="N"/>
    <m/>
    <m/>
    <m/>
    <m/>
    <s v="C"/>
    <s v="Y"/>
    <s v="1,2"/>
    <s v="2050 AMBITION NET ZERO GREENHOUSE GAS EMISSIONS' (p1, 2024)"/>
    <n v="2050"/>
    <m/>
    <m/>
    <s v="Yes"/>
    <s v="Not Specified"/>
    <s v="No"/>
    <s v="N"/>
    <m/>
    <m/>
    <m/>
    <m/>
    <m/>
    <m/>
    <m/>
    <n v="0"/>
  </r>
  <r>
    <n v="161"/>
    <n v="171"/>
    <s v="Shenghong Holding Group"/>
    <s v="Chemicals"/>
    <s v="Chemicals"/>
    <s v="China"/>
    <x v="1"/>
    <n v="78611.7"/>
    <n v="401.4"/>
    <n v="-0.26800000000000002"/>
    <n v="34109.5"/>
    <n v="59553"/>
    <n v="6"/>
    <s v="N"/>
    <m/>
    <m/>
    <s v="N"/>
    <s v="N"/>
    <m/>
    <m/>
    <m/>
    <m/>
    <m/>
    <m/>
    <m/>
    <m/>
    <m/>
    <m/>
    <m/>
    <m/>
    <m/>
    <m/>
    <m/>
    <m/>
    <m/>
    <s v="N"/>
    <m/>
    <m/>
    <m/>
    <m/>
    <m/>
    <s v="N"/>
    <m/>
    <m/>
    <m/>
    <m/>
    <m/>
    <s v="Not Specified"/>
    <m/>
    <m/>
    <s v="N"/>
    <m/>
    <m/>
    <m/>
    <m/>
    <m/>
    <m/>
    <m/>
    <n v="0"/>
  </r>
  <r>
    <n v="162"/>
    <n v="151"/>
    <s v="Seven &amp; I Holdings"/>
    <s v="Food &amp; Drug Stores"/>
    <s v="Retail"/>
    <s v="Japan"/>
    <x v="1"/>
    <n v="78509.399999999994"/>
    <n v="1134.9000000000001"/>
    <n v="-0.27700000000000002"/>
    <n v="75569.899999999994"/>
    <n v="107436"/>
    <n v="20"/>
    <s v="Y"/>
    <n v="2020"/>
    <n v="2050"/>
    <s v="Y"/>
    <s v="N"/>
    <s v="Commitment removed"/>
    <m/>
    <m/>
    <m/>
    <m/>
    <m/>
    <m/>
    <m/>
    <m/>
    <m/>
    <s v="Net zero"/>
    <s v="Net Zero"/>
    <s v="Yes"/>
    <s v="Yes"/>
    <s v="Yes"/>
    <s v="1,2,3"/>
    <m/>
    <s v="N"/>
    <m/>
    <m/>
    <m/>
    <m/>
    <s v="C,V"/>
    <s v="Y"/>
    <s v="1,2,3"/>
    <s v="&quot;Reduce emissions from group store operations to net-zero by 2050&quot;. (Pg. 5)"/>
    <n v="2050"/>
    <m/>
    <m/>
    <s v="Not Specified"/>
    <s v="Not Specified"/>
    <s v="No"/>
    <s v="N"/>
    <m/>
    <m/>
    <m/>
    <m/>
    <m/>
    <m/>
    <m/>
    <n v="0"/>
  </r>
  <r>
    <n v="163"/>
    <n v="178"/>
    <s v="State Bank of India"/>
    <s v="Banks: Commercial and Savings"/>
    <s v="Financial services"/>
    <s v="India"/>
    <x v="1"/>
    <n v="78472.399999999994"/>
    <n v="9175.4"/>
    <n v="0.13200000000000001"/>
    <n v="856121.1"/>
    <n v="236226"/>
    <n v="20"/>
    <s v="N"/>
    <m/>
    <m/>
    <s v="N"/>
    <s v="N"/>
    <m/>
    <m/>
    <m/>
    <m/>
    <m/>
    <m/>
    <m/>
    <m/>
    <m/>
    <m/>
    <s v="Carbon neutral(ity)"/>
    <s v="Carbon Neutral"/>
    <s v="Yes"/>
    <s v="Yes"/>
    <s v="Not Specified"/>
    <s v="1,2"/>
    <s v="C"/>
    <s v="Y"/>
    <m/>
    <n v="2030"/>
    <m/>
    <m/>
    <m/>
    <s v="N"/>
    <m/>
    <m/>
    <m/>
    <m/>
    <m/>
    <s v="Not Specified"/>
    <s v="Not Specified"/>
    <s v="No"/>
    <s v="N"/>
    <m/>
    <m/>
    <m/>
    <m/>
    <m/>
    <m/>
    <m/>
    <n v="0"/>
  </r>
  <r>
    <n v="164"/>
    <n v="129"/>
    <s v="China FAW Group"/>
    <s v="Motor Vehicles &amp; Parts"/>
    <s v="Automotive"/>
    <s v="China"/>
    <x v="1"/>
    <n v="77736.800000000003"/>
    <n v="835.9"/>
    <n v="-0.70799999999999996"/>
    <n v="89346.5"/>
    <n v="121737"/>
    <n v="21"/>
    <s v="N"/>
    <m/>
    <m/>
    <s v="N"/>
    <s v="N"/>
    <m/>
    <m/>
    <m/>
    <m/>
    <m/>
    <m/>
    <m/>
    <m/>
    <m/>
    <m/>
    <m/>
    <m/>
    <m/>
    <m/>
    <m/>
    <m/>
    <s v="G"/>
    <s v="N"/>
    <m/>
    <n v="2060"/>
    <m/>
    <m/>
    <m/>
    <s v="N"/>
    <m/>
    <m/>
    <m/>
    <m/>
    <m/>
    <s v="Not Specified"/>
    <m/>
    <m/>
    <s v="N"/>
    <m/>
    <m/>
    <m/>
    <m/>
    <m/>
    <m/>
    <m/>
    <n v="0"/>
  </r>
  <r>
    <n v="165"/>
    <n v="157"/>
    <s v="Jiangxi Copper"/>
    <s v="Metals"/>
    <s v="Metals and mining"/>
    <s v="China"/>
    <x v="1"/>
    <n v="77667.600000000006"/>
    <n v="364.1"/>
    <n v="-1.9E-2"/>
    <n v="34230"/>
    <n v="32863"/>
    <n v="13"/>
    <s v="N"/>
    <m/>
    <m/>
    <s v="N"/>
    <s v="N"/>
    <m/>
    <m/>
    <m/>
    <m/>
    <m/>
    <m/>
    <m/>
    <m/>
    <m/>
    <m/>
    <s v="Carbon neutral(ity)"/>
    <s v="Carbon Neutral"/>
    <s v="Not Specified"/>
    <s v="Not Specified"/>
    <s v="Not Specified"/>
    <m/>
    <m/>
    <s v="Y"/>
    <s v="carbon peaking in 2030 , carbon neutrality in 2060"/>
    <n v="2060"/>
    <m/>
    <m/>
    <m/>
    <s v="N"/>
    <m/>
    <m/>
    <m/>
    <m/>
    <m/>
    <s v="Not Specified"/>
    <s v="Yes (nature-based removals e.g. Forestation, soil carbon enhancement)"/>
    <s v="No"/>
    <s v="N"/>
    <m/>
    <m/>
    <m/>
    <m/>
    <m/>
    <m/>
    <m/>
    <n v="0"/>
  </r>
  <r>
    <n v="166"/>
    <n v="175"/>
    <s v="Shandong Weiqiao Pioneering Group"/>
    <s v="Textiles"/>
    <s v="Household and personal products"/>
    <s v="China"/>
    <x v="1"/>
    <n v="77626.2"/>
    <n v="2013.8"/>
    <n v="0.68899999999999995"/>
    <n v="41794.800000000003"/>
    <n v="103046"/>
    <n v="14"/>
    <s v="N"/>
    <m/>
    <m/>
    <s v="N"/>
    <s v="N"/>
    <m/>
    <m/>
    <m/>
    <m/>
    <m/>
    <m/>
    <m/>
    <m/>
    <m/>
    <m/>
    <s v="Carbon neutral(ity)"/>
    <s v="Carbon Neutral"/>
    <s v="Yes"/>
    <s v="Yes"/>
    <s v="No"/>
    <s v="1,2"/>
    <s v="C"/>
    <s v="Y"/>
    <s v="In their sustainability report they state this: &quot;In our effort to achieve the goal of carbon neutrality, the Group expedited the implementation of the strategic plan of ‚ÄúCarbon Peak and Carbon Neutrality‚Äù. Through cooperation with the Office for Social Responsibility of China National Textile And Apparel Council, Weiqiao Textile participated in the Climate Stewardship 2030 Initiative initiated by China National Textile And Apparel Council and released its goals of ‚ÄúCarbon Peak and Carbon Neutrality‚Äù, aiming to achieve carbon peak by 2023 and carbon neutrality for its operation by 2049.&quot; But no other information was found. "/>
    <n v="2049"/>
    <m/>
    <m/>
    <m/>
    <s v="N"/>
    <m/>
    <m/>
    <m/>
    <m/>
    <m/>
    <s v="Not Specified"/>
    <s v="Not Specified"/>
    <s v="No"/>
    <s v="N"/>
    <m/>
    <m/>
    <m/>
    <m/>
    <m/>
    <m/>
    <m/>
    <n v="0"/>
  </r>
  <r>
    <n v="167"/>
    <n v="176"/>
    <s v="JBS"/>
    <s v="Food Production"/>
    <s v="Food, beverages and agriculture"/>
    <s v="Netherlands"/>
    <x v="3"/>
    <n v="77182.600000000006"/>
    <n v="1766.9"/>
    <n v="0"/>
    <n v="40685.4"/>
    <n v="281974"/>
    <n v="16"/>
    <s v="N"/>
    <m/>
    <m/>
    <s v="Y"/>
    <s v="N"/>
    <s v="Commitment removed"/>
    <m/>
    <m/>
    <m/>
    <m/>
    <m/>
    <s v="N"/>
    <s v="Commitment removed"/>
    <m/>
    <m/>
    <s v="Net zero"/>
    <s v="Net Zero"/>
    <s v="Yes"/>
    <s v="Yes"/>
    <s v="Yes"/>
    <s v="1,2,3"/>
    <m/>
    <s v="N"/>
    <m/>
    <m/>
    <m/>
    <m/>
    <s v="C,V"/>
    <s v="Y"/>
    <s v="1,2,3"/>
    <s v="&quot;Achieve net-zero greenhouse gas (GHG) emissions by 2040&quot;  (JBS sustainability report 2023, p. 29) _x000a_&quot;Reach 100% renewable electricity across our operations by 2040&quot; (JBS sustainability report 2022, p. 39) (no update in 2023 sustainability report)_x000a__x000a_(JBS does not specify what share of its 2040 net-zero target will be based on emission reductions and what share will rely on offsetting.)_x000a__x000a_See also JBS (2025) Our Approach to Net Zero, JBS. Available at: https://web.archive.org/web/20250620083943/https://jbsfoodsgroup.com/our-purpose/net-zero_x000a__x000a_'We strive to achieve our goal to reduce the intensity of scope 3 emissions'"/>
    <n v="2040"/>
    <m/>
    <m/>
    <s v="Not Specified"/>
    <s v="Yes (unspecified)"/>
    <s v="No"/>
    <s v="N"/>
    <m/>
    <m/>
    <m/>
    <m/>
    <m/>
    <m/>
    <m/>
    <n v="0"/>
  </r>
  <r>
    <n v="168"/>
    <n v="154"/>
    <s v="Bank of Communications"/>
    <s v="Banks: Commercial and Savings"/>
    <s v="Financial services"/>
    <s v="China"/>
    <x v="1"/>
    <n v="75834.2"/>
    <n v="13006.8"/>
    <n v="-7.0000000000000001E-3"/>
    <n v="2041389.9"/>
    <n v="95746"/>
    <n v="17"/>
    <s v="N"/>
    <m/>
    <m/>
    <s v="N"/>
    <s v="N"/>
    <m/>
    <m/>
    <m/>
    <m/>
    <m/>
    <m/>
    <m/>
    <m/>
    <m/>
    <m/>
    <s v="Emissions reduction target"/>
    <s v="Other Emission Reduction"/>
    <s v="Not Specified"/>
    <s v="Not Specified"/>
    <s v="Not Specified"/>
    <m/>
    <m/>
    <s v="N"/>
    <m/>
    <m/>
    <m/>
    <m/>
    <m/>
    <s v="N"/>
    <m/>
    <m/>
    <m/>
    <m/>
    <m/>
    <s v="Not Specified"/>
    <s v="Not Specified"/>
    <s v="No"/>
    <s v="Y"/>
    <s v="30% reduction in greenhouse gas emissions in 2025 compared to 2021' (p. 62)"/>
    <n v="2025"/>
    <m/>
    <m/>
    <m/>
    <m/>
    <m/>
    <n v="0"/>
  </r>
  <r>
    <n v="169"/>
    <n v="218"/>
    <s v="Progressive"/>
    <s v="Insurance: Property and Casualty"/>
    <s v="Financial services"/>
    <s v="U.S."/>
    <x v="0"/>
    <n v="75372"/>
    <n v="8480"/>
    <n v="1.173"/>
    <n v="105745"/>
    <n v="66308"/>
    <n v="12"/>
    <s v="N"/>
    <m/>
    <m/>
    <s v="N"/>
    <s v="N"/>
    <m/>
    <m/>
    <m/>
    <m/>
    <m/>
    <m/>
    <m/>
    <m/>
    <m/>
    <m/>
    <s v="Carbon neutral(ity)"/>
    <s v="Carbon Neutral"/>
    <s v="Yes"/>
    <s v="Yes"/>
    <s v="No"/>
    <s v="1,2"/>
    <s v="C"/>
    <s v="Y"/>
    <s v="Our ultimate goal [is to become] carbon neutral (in Scope 1 and 2 emissions) by 2025, with a goal of becoming net-zero in the following decade."/>
    <n v="2025"/>
    <m/>
    <m/>
    <m/>
    <s v="N"/>
    <m/>
    <m/>
    <m/>
    <m/>
    <m/>
    <s v="Not Specified"/>
    <s v="Not Specified"/>
    <s v="No"/>
    <s v="N"/>
    <m/>
    <m/>
    <m/>
    <m/>
    <m/>
    <m/>
    <m/>
    <n v="0"/>
  </r>
  <r>
    <n v="170"/>
    <n v="161"/>
    <s v="Pacific Construction Group"/>
    <s v="Engineering &amp; Construction"/>
    <s v="Engineering and construction"/>
    <s v="China"/>
    <x v="1"/>
    <n v="75359.8"/>
    <n v="4897.5"/>
    <n v="-2.7E-2"/>
    <n v="63162.2"/>
    <n v="265245"/>
    <n v="12"/>
    <s v="N"/>
    <m/>
    <m/>
    <s v="N"/>
    <s v="N"/>
    <m/>
    <m/>
    <m/>
    <m/>
    <m/>
    <m/>
    <m/>
    <m/>
    <m/>
    <m/>
    <s v="Net zero"/>
    <s v="Net Zero"/>
    <s v="Yes"/>
    <s v="Yes"/>
    <s v="No"/>
    <s v="1,2"/>
    <m/>
    <s v="N"/>
    <m/>
    <m/>
    <m/>
    <m/>
    <s v="C"/>
    <s v="Y"/>
    <s v="1,2"/>
    <s v="&quot;CO2 emission reduction (Scope 1,2) 2050 targets Net Zero&quot; (p. 18) "/>
    <n v="2050"/>
    <m/>
    <m/>
    <s v="Yes"/>
    <s v="Not Specified"/>
    <s v="No"/>
    <s v="N"/>
    <m/>
    <m/>
    <m/>
    <m/>
    <m/>
    <m/>
    <m/>
    <n v="0"/>
  </r>
  <r>
    <n v="171"/>
    <n v="165"/>
    <s v="Pertamina"/>
    <s v="Petroleum Refining"/>
    <s v="Oil and gas"/>
    <s v="Indonesia"/>
    <x v="1"/>
    <n v="75327"/>
    <n v="3125.9"/>
    <n v="-0.29599999999999999"/>
    <n v="89850.3"/>
    <n v="43998"/>
    <n v="12"/>
    <s v="N"/>
    <m/>
    <m/>
    <s v="N"/>
    <s v="N"/>
    <m/>
    <m/>
    <m/>
    <m/>
    <m/>
    <m/>
    <m/>
    <m/>
    <m/>
    <m/>
    <m/>
    <m/>
    <s v="Yes"/>
    <s v="Yes"/>
    <s v="Partial"/>
    <s v="1,2"/>
    <m/>
    <s v="N"/>
    <m/>
    <m/>
    <m/>
    <m/>
    <s v="C"/>
    <s v="Y"/>
    <s v="1,2"/>
    <m/>
    <n v="2060"/>
    <m/>
    <m/>
    <s v="Not Specified"/>
    <m/>
    <m/>
    <s v="N"/>
    <m/>
    <n v="2060"/>
    <s v="Aspiration: Scope 1 &amp; 2: Net Zero Emission by 2060 (or earlier)"/>
    <s v="Aspiration: Scope 1 &amp; 2: Net Zero Emission by 2060 (or earlier"/>
    <m/>
    <m/>
    <m/>
    <n v="0"/>
  </r>
  <r>
    <n v="172"/>
    <n v="79"/>
    <s v="Uniper"/>
    <s v="Energy"/>
    <s v="Energy and utilities"/>
    <s v="Germany"/>
    <x v="3"/>
    <n v="75306.600000000006"/>
    <n v="321.2"/>
    <n v="-0.95299999999999996"/>
    <n v="39851.9"/>
    <n v="7464"/>
    <n v="7"/>
    <s v="N"/>
    <m/>
    <m/>
    <s v="N"/>
    <s v="N"/>
    <m/>
    <m/>
    <m/>
    <m/>
    <m/>
    <m/>
    <m/>
    <m/>
    <m/>
    <m/>
    <m/>
    <m/>
    <s v="Yes"/>
    <s v="Yes"/>
    <s v="Partial"/>
    <s v="1,2"/>
    <s v="C,V"/>
    <s v="Y"/>
    <s v="Uniper aims for climate neutrality by 2040 Uniper’s decarbonization strategy aims to steer the energy transition by providing a secure sup_x0002_ply of low-carbon energy. As part of the new strategy Uniper presented updated climate tar_x0002_gets in 2023. The Uniper Group intends to reduce its Scope 1 and 2 emissions by at least 55% by 2030 (compared with 2019) and to achieve cli_x0002_mate neutrality in these categories by 2035. We aim to be climate-neutral Group-wide by 2040 – ten years earlier than previously planned."/>
    <n v="2045"/>
    <s v="https://www.uniper.energy/sites/default/files/2024-04/2023%20Sustainability%20Report%20EN.pdf"/>
    <s v="neutral.G, climate neutral 2045 "/>
    <m/>
    <s v="N"/>
    <m/>
    <m/>
    <m/>
    <m/>
    <m/>
    <s v="Yes"/>
    <m/>
    <m/>
    <s v="N"/>
    <m/>
    <m/>
    <m/>
    <m/>
    <m/>
    <m/>
    <m/>
    <n v="0"/>
  </r>
  <r>
    <n v="173"/>
    <n v="146"/>
    <s v="Japan Post Holdings"/>
    <s v="Insurance: Life, Health (stock)"/>
    <s v="Financial services"/>
    <s v="Japan"/>
    <x v="1"/>
    <n v="75230"/>
    <n v="2430.8000000000002"/>
    <n v="0.308"/>
    <n v="1982451.5"/>
    <n v="218718"/>
    <n v="29"/>
    <s v="N"/>
    <m/>
    <m/>
    <s v="Y"/>
    <s v="Y"/>
    <s v="Committed"/>
    <m/>
    <n v="2030"/>
    <m/>
    <m/>
    <m/>
    <m/>
    <m/>
    <m/>
    <m/>
    <s v="Carbon neutral(ity)"/>
    <s v="Carbon Neutral"/>
    <s v="Yes"/>
    <s v="Yes"/>
    <s v="No"/>
    <s v="1,2"/>
    <s v="C"/>
    <s v="Y"/>
    <s v="&quot;We are promoting climate change initiatives including GHG emission reductions, having the ultra-long-term target of achieving carbon neutrality by 2050 and the medium-term target for FY2030 as a milestone.&quot;"/>
    <n v="2050"/>
    <m/>
    <m/>
    <m/>
    <s v="N"/>
    <m/>
    <m/>
    <m/>
    <m/>
    <m/>
    <s v="Not Specified"/>
    <s v="Not Specified"/>
    <s v="No"/>
    <s v="N"/>
    <m/>
    <m/>
    <m/>
    <m/>
    <m/>
    <m/>
    <m/>
    <n v="0"/>
  </r>
  <r>
    <n v="174"/>
    <n v="183"/>
    <s v="Airbus"/>
    <s v="Aerospace and Defense"/>
    <s v="Aerospace and defense"/>
    <s v="Netherlands"/>
    <x v="3"/>
    <n v="74867.5"/>
    <n v="4576.6000000000004"/>
    <n v="0.11700000000000001"/>
    <n v="133788.6"/>
    <n v="156921"/>
    <n v="31"/>
    <s v="N"/>
    <m/>
    <m/>
    <s v="Y"/>
    <s v="Y"/>
    <s v="Targets set"/>
    <s v="1.5°C "/>
    <n v="2035"/>
    <m/>
    <m/>
    <m/>
    <m/>
    <m/>
    <m/>
    <m/>
    <s v="Emissions reduction target"/>
    <s v="Other Emission Reduction"/>
    <s v="Yes"/>
    <s v="Yes"/>
    <s v="No"/>
    <s v="1,2"/>
    <m/>
    <s v="N"/>
    <m/>
    <m/>
    <m/>
    <m/>
    <m/>
    <s v="N"/>
    <m/>
    <m/>
    <m/>
    <m/>
    <m/>
    <s v="Yes"/>
    <s v="Not Specified"/>
    <s v="No"/>
    <s v="Y"/>
    <s v="-63%(2) in line with 1.5°C  pathway ‚Äúnet zero Scope 1&amp;2‚Äù by 2030'  (p61)"/>
    <n v="2030"/>
    <m/>
    <m/>
    <m/>
    <m/>
    <m/>
    <n v="0"/>
  </r>
  <r>
    <n v="175"/>
    <n v="195"/>
    <s v="American Express"/>
    <s v="Consumer Credit Card and Related Services"/>
    <s v="Financial services"/>
    <s v="U.S."/>
    <x v="0"/>
    <n v="74201"/>
    <n v="10129"/>
    <n v="0.21"/>
    <n v="271461"/>
    <n v="75100"/>
    <n v="31"/>
    <s v="Y"/>
    <n v="2020"/>
    <n v="2025"/>
    <s v="Y"/>
    <s v="Y"/>
    <s v="Targets set"/>
    <s v="1.5°C "/>
    <n v="2033"/>
    <s v="Targets set"/>
    <s v="1.5°C "/>
    <n v="2050"/>
    <s v="Y"/>
    <s v="Targets set"/>
    <n v="2050"/>
    <m/>
    <s v="Net zero"/>
    <s v="Net Zero"/>
    <s v="Yes"/>
    <s v="Yes"/>
    <s v="Partial"/>
    <s v="1,2"/>
    <m/>
    <s v="N"/>
    <m/>
    <m/>
    <m/>
    <s v="achieved"/>
    <s v="C"/>
    <s v="Y"/>
    <s v="1,2"/>
    <s v="‚ÄúCommitted to net-zero emissions by 2035 in alignment with the SBTi‚Äù (2021-2022 ESG Report, P.40)"/>
    <n v="2035"/>
    <m/>
    <m/>
    <s v="Yes"/>
    <s v="Not Specified"/>
    <s v="No"/>
    <s v="N"/>
    <m/>
    <m/>
    <m/>
    <m/>
    <m/>
    <m/>
    <m/>
    <n v="0"/>
  </r>
  <r>
    <n v="176"/>
    <n v="132"/>
    <s v="Orlen"/>
    <s v="Petroleum Refining"/>
    <s v="Oil and gas"/>
    <s v="Poland"/>
    <x v="3"/>
    <n v="74121.3"/>
    <n v="369.1"/>
    <n v="-0.92500000000000004"/>
    <n v="61826.5"/>
    <n v="67809"/>
    <n v="17"/>
    <s v="N"/>
    <m/>
    <m/>
    <s v="N"/>
    <s v="N"/>
    <m/>
    <m/>
    <m/>
    <m/>
    <m/>
    <m/>
    <m/>
    <m/>
    <m/>
    <m/>
    <s v="Net zero"/>
    <s v="Net Zero"/>
    <s v="Yes"/>
    <s v="Yes"/>
    <s v="Yes"/>
    <s v="1,2,3"/>
    <m/>
    <s v="N"/>
    <m/>
    <m/>
    <m/>
    <m/>
    <s v="C,V"/>
    <s v="Y"/>
    <s v="1,2,3"/>
    <s v="&quot;ORLEN Group aims to achieve Net Zero for emission scope 1, 2 and 3, in accordance with the Paris Agreement.&quot; (p. 7)"/>
    <n v="2050"/>
    <m/>
    <m/>
    <s v="Not Specified"/>
    <s v="Yes (unspecified)"/>
    <s v="No"/>
    <s v="N"/>
    <m/>
    <m/>
    <m/>
    <m/>
    <m/>
    <m/>
    <m/>
    <n v="0"/>
  </r>
  <r>
    <n v="177"/>
    <n v="205"/>
    <s v="Deutsche Bank"/>
    <s v="Banks: Commercial and Savings"/>
    <s v="Financial services"/>
    <s v="Germany"/>
    <x v="3"/>
    <n v="73708.2"/>
    <n v="4695.6000000000004"/>
    <n v="-0.314"/>
    <n v="1440291"/>
    <n v="89753"/>
    <n v="31"/>
    <s v="Y"/>
    <n v="2022"/>
    <n v="2025"/>
    <s v="N"/>
    <s v="N"/>
    <m/>
    <m/>
    <m/>
    <m/>
    <m/>
    <m/>
    <m/>
    <m/>
    <m/>
    <m/>
    <s v="Net zero"/>
    <s v="Net Zero"/>
    <s v="Yes"/>
    <s v="Yes"/>
    <s v="Yes"/>
    <s v="1,2,3"/>
    <m/>
    <s v="N"/>
    <m/>
    <m/>
    <m/>
    <m/>
    <s v="C,V"/>
    <s v="Y"/>
    <s v="1,2,3"/>
    <s v="&quot;Our initial Transition Plan describes the progress made to date as well as our plan to reach net zero by 2050, and is part of Deutsche Bank's NZBA commitment.&quot;"/>
    <n v="2050"/>
    <m/>
    <m/>
    <s v="Yes"/>
    <s v="Not Specified"/>
    <s v="No"/>
    <s v="N"/>
    <m/>
    <m/>
    <m/>
    <m/>
    <m/>
    <m/>
    <m/>
    <n v="0"/>
  </r>
  <r>
    <n v="178"/>
    <n v="170"/>
    <s v="Shaanxi Coal &amp; Chemical Industry"/>
    <s v="Mining, Crude-Oil Production"/>
    <s v="Metals and mining"/>
    <s v="China"/>
    <x v="1"/>
    <n v="73683.600000000006"/>
    <n v="1358.9"/>
    <n v="0.22"/>
    <n v="99261.3"/>
    <n v="140860"/>
    <n v="11"/>
    <s v="N"/>
    <m/>
    <m/>
    <s v="N"/>
    <s v="N"/>
    <m/>
    <m/>
    <m/>
    <m/>
    <m/>
    <m/>
    <m/>
    <m/>
    <m/>
    <m/>
    <s v="Carbon neutral(ity)"/>
    <s v="Carbon Neutral"/>
    <s v="Not Specified"/>
    <s v="Not Specified"/>
    <s v="Not Specified"/>
    <m/>
    <m/>
    <s v="Y"/>
    <s v="&quot;Shaanxi Coal Group actively focuses on the national strategic goal of &quot;carbon peaking and carbon neutrality&quot; to provide customers in different industries with high-quality, green, safe, reliable and efficient smart energy services.&quot; _x000a_(http://www.shccig.com/ProductService/list/1125) _x000a__x000a_China submitted its Mid-Century Long-Term Low Greenhouse Gas Emission Development Strategy (LTS) on October 28, 2021 to the UNFCCC, which contains the country‚Äôs commitment to reach ‚Äúcarbon neutrality before 2060‚Äù. (https://climateactiontracker.org/countries/china/net-zero-targets/)"/>
    <n v="2060"/>
    <m/>
    <m/>
    <m/>
    <s v="N"/>
    <m/>
    <m/>
    <m/>
    <m/>
    <m/>
    <s v="Not Specified"/>
    <s v="Not Specified"/>
    <m/>
    <s v="N"/>
    <m/>
    <m/>
    <m/>
    <m/>
    <m/>
    <m/>
    <m/>
    <n v="0"/>
  </r>
  <r>
    <n v="179"/>
    <n v="204"/>
    <s v="Lloyds Banking Group"/>
    <s v="Banks: Commercial and Savings"/>
    <s v="Financial services"/>
    <s v="Britain"/>
    <x v="3"/>
    <n v="73085.600000000006"/>
    <n v="5647.9"/>
    <n v="-0.16800000000000001"/>
    <n v="1135642.5"/>
    <n v="61228"/>
    <n v="30"/>
    <s v="Y"/>
    <n v="2019"/>
    <n v="2020"/>
    <s v="N"/>
    <s v="N"/>
    <m/>
    <m/>
    <m/>
    <m/>
    <m/>
    <m/>
    <m/>
    <m/>
    <m/>
    <m/>
    <s v="Net zero"/>
    <s v="Net Zero"/>
    <s v="Yes"/>
    <s v="Yes"/>
    <s v="Yes"/>
    <s v="1,2,3"/>
    <m/>
    <s v="N"/>
    <m/>
    <m/>
    <m/>
    <m/>
    <s v="C,V"/>
    <s v="Y"/>
    <s v="1,2,3"/>
    <s v="&quot;We will achieve net zero carbon operations by 2030 and reduce our direct carbon emissions by at least 75%; Reduce the carbon emissions we generate through our supply chain by 50% by 2030 on the path to net zero by 2050 or sooner [from a 2021/2022 baseline].&quot;  (P.9, 2022 Sustainability Report)_x000a_&quot;We will aim to reduce the carbon intensity of our whole portfolio by 50 per cent by 2030 and achieve net zero by 2050.&quot; (P.28, 2023 Sustainability Report)_x000a_&quot;2050: Net Zero by 2050 or sooner&quot; (P.68, 2024 Sustainability Report)"/>
    <n v="2050"/>
    <m/>
    <m/>
    <s v="Yes"/>
    <s v="Not Specified"/>
    <s v="No"/>
    <s v="N"/>
    <m/>
    <m/>
    <m/>
    <m/>
    <m/>
    <m/>
    <m/>
    <n v="1"/>
  </r>
  <r>
    <n v="180"/>
    <n v="153"/>
    <s v="ENEOS Holdings"/>
    <s v="Petroleum Refining"/>
    <s v="Oil and gas"/>
    <s v="Japan"/>
    <x v="1"/>
    <n v="72819.3"/>
    <n v="1483"/>
    <n v="-0.25600000000000001"/>
    <n v="58638.9"/>
    <n v="40256"/>
    <n v="31"/>
    <s v="N"/>
    <m/>
    <m/>
    <s v="N"/>
    <s v="N"/>
    <m/>
    <m/>
    <m/>
    <m/>
    <m/>
    <m/>
    <m/>
    <m/>
    <m/>
    <m/>
    <s v="Carbon neutral(ity)"/>
    <s v="Carbon Neutral"/>
    <s v="Yes"/>
    <s v="Yes"/>
    <s v="Yes"/>
    <s v="1,2,3"/>
    <s v="C,V"/>
    <s v="Y"/>
    <s v="The ENEOS Group, in their 2025 roadmap, aims to achieve carbon neutrality for Scope 1 and 2 emissions by fiscal 2040, and for Scope 3 emissions by fiscal 2050."/>
    <n v="2050"/>
    <m/>
    <m/>
    <m/>
    <s v="N"/>
    <m/>
    <m/>
    <m/>
    <m/>
    <m/>
    <s v="Yes"/>
    <s v="Yes (nature-based and CCS-based removals)"/>
    <s v="No"/>
    <s v="N"/>
    <m/>
    <m/>
    <m/>
    <m/>
    <m/>
    <m/>
    <m/>
    <n v="0"/>
  </r>
  <r>
    <n v="181"/>
    <n v="180"/>
    <s v="Oil &amp; Natural Gas"/>
    <s v="Mining, Crude-Oil Production"/>
    <s v="Metals and mining"/>
    <s v="India"/>
    <x v="1"/>
    <n v="72406.3"/>
    <n v="4285.3999999999996"/>
    <n v="-0.28000000000000003"/>
    <n v="88808.1"/>
    <n v="35795"/>
    <n v="19"/>
    <s v="N"/>
    <m/>
    <m/>
    <s v="N"/>
    <s v="N"/>
    <m/>
    <m/>
    <m/>
    <m/>
    <m/>
    <m/>
    <m/>
    <m/>
    <m/>
    <m/>
    <s v="Net zero"/>
    <s v="Net Zero"/>
    <s v="Yes"/>
    <s v="Yes"/>
    <s v="No"/>
    <s v="1,2"/>
    <m/>
    <s v="N"/>
    <m/>
    <m/>
    <m/>
    <m/>
    <s v="C"/>
    <s v="Y"/>
    <s v="1,2"/>
    <s v="ONGC commits to achieve carbon-neutral operations (Scope 1 &amp; 2) by 2038, announced Aug 2023 and reiterated in the 2023-24 Annual Report"/>
    <n v="2038"/>
    <m/>
    <m/>
    <s v="Yes"/>
    <s v="Yes (CCS-based removals e.g. BECCS, DACCS)"/>
    <s v="No"/>
    <s v="N"/>
    <m/>
    <m/>
    <m/>
    <m/>
    <m/>
    <m/>
    <m/>
    <n v="0"/>
  </r>
  <r>
    <n v="182"/>
    <n v="169"/>
    <s v="Lukoil"/>
    <s v="Petroleum Refining"/>
    <s v="Oil and gas"/>
    <s v="Russia"/>
    <x v="3"/>
    <n v="72270.3"/>
    <n v="9143.2999999999993"/>
    <n v="-0.32500000000000001"/>
    <n v="81772.100000000006"/>
    <n v="104736"/>
    <n v="25"/>
    <s v="N"/>
    <m/>
    <m/>
    <s v="N"/>
    <s v="N"/>
    <m/>
    <m/>
    <m/>
    <m/>
    <m/>
    <m/>
    <m/>
    <m/>
    <m/>
    <m/>
    <s v="Emissions reduction target"/>
    <s v="Other Emission Reduction"/>
    <s v="Yes"/>
    <s v="Yes"/>
    <s v="No"/>
    <s v="1,2"/>
    <m/>
    <s v="N"/>
    <m/>
    <m/>
    <m/>
    <m/>
    <m/>
    <s v="N"/>
    <m/>
    <m/>
    <m/>
    <m/>
    <m/>
    <s v="Not Specified"/>
    <s v="Yes (unspecified)"/>
    <s v="No"/>
    <s v="Y"/>
    <s v="LUKOIL Group‚Äôs voluntary goal to reduce GHG emissions was developed in 2021 by reference to forecasts prepared by the Intergovernmental Panel on Climate Change based on the goal specified in Article 2 of the Paris Agreement to keep the increase in the global average surface air temperature below 2¬∞C. It consists in reducing controlled GHG emissions (Scope 1 + Scope 2) by at least 20% by 2030 compared to the 2017 level. The Company also speaks up for the goals of the Oil &amp; Gas Decarbonization Charter to achieve zero GHG emissions for Scope 1 and Scope 2 by 2050, near-zero methane emissions and routine APG flaring in oil and gas production. "/>
    <n v="2030"/>
    <m/>
    <m/>
    <m/>
    <m/>
    <m/>
    <n v="0"/>
  </r>
  <r>
    <n v="183"/>
    <n v="144"/>
    <s v="Nippon Life Insurance"/>
    <s v="Insurance: Life, Health (Mutual)"/>
    <s v="Financial services"/>
    <s v="Japan"/>
    <x v="1"/>
    <n v="72181"/>
    <n v="2856.6"/>
    <n v="1E-3"/>
    <n v="642755.6"/>
    <n v="170711"/>
    <n v="31"/>
    <s v="Y"/>
    <n v="2024"/>
    <n v="2040"/>
    <s v="N"/>
    <s v="N"/>
    <m/>
    <m/>
    <m/>
    <m/>
    <m/>
    <m/>
    <m/>
    <m/>
    <m/>
    <m/>
    <s v="Net zero"/>
    <s v="Net Zero"/>
    <s v="Yes"/>
    <s v="Yes"/>
    <s v="Yes"/>
    <s v="1,2,3"/>
    <m/>
    <s v="N"/>
    <m/>
    <m/>
    <m/>
    <m/>
    <s v="C,V"/>
    <s v="Y"/>
    <s v="1,2,3"/>
    <s v="Life has endorsed the Japanese government‚Äôs policy to target net zero emissions of Green-House Gasses (GHG) by fiscal 2050 and has set fiscal 2030 interim targets for GHG emission reduction in the investment portfolio* in order to achieve a net zero target by fiscal 2050._x000a__x000a_*Target assets are domestic and foreign listed equities, domestic and foreign corporate bonds, and real estate."/>
    <n v="2050"/>
    <m/>
    <m/>
    <s v="Not Specified"/>
    <s v="Yes (nature-based removals e.g. Forestation, soil carbon enhancement)"/>
    <s v="No"/>
    <s v="N"/>
    <m/>
    <m/>
    <m/>
    <m/>
    <m/>
    <m/>
    <m/>
    <n v="0"/>
  </r>
  <r>
    <n v="184"/>
    <n v="228"/>
    <s v="ING Group"/>
    <s v="Banks: Commercial and Savings"/>
    <s v="Financial services"/>
    <s v="Netherlands"/>
    <x v="3"/>
    <n v="71973.600000000006"/>
    <n v="5768.4"/>
    <n v="0.28899999999999998"/>
    <n v="1060111.8"/>
    <n v="61121"/>
    <n v="31"/>
    <s v="Y"/>
    <n v="2015"/>
    <n v="2020"/>
    <s v="Y"/>
    <s v="Y"/>
    <s v="Targets set"/>
    <s v="1.5°C "/>
    <n v="2025"/>
    <m/>
    <m/>
    <m/>
    <m/>
    <m/>
    <m/>
    <m/>
    <s v="Net zero"/>
    <s v="Net Zero"/>
    <s v="Yes"/>
    <s v="Yes"/>
    <s v="Partial"/>
    <s v="1,2"/>
    <m/>
    <s v="N"/>
    <m/>
    <m/>
    <m/>
    <m/>
    <s v="C"/>
    <s v="Y"/>
    <s v="1,2"/>
    <s v="&quot;Recently, we increased our ambition to align our lending portfolio with a net zero future by 2050 or sooner. This means we‚Äôll now evolve our Terra approach to steer our loan book towards keeping the rise in global temperatures to a maximum of 1.5 ¬∞C, rather than well below 2 ¬∞C.&quot; p.11 of 2021 report._x000a__x000a_We use our Terra approach to steer the most carbon-intensive parts of our portfolio towards reaching net zero by 2050. We combine a portfolio-level approach to the carbon-intensive sectors we‚Äôre active in with client engagement that strives to support companies in accelerating their own net-zero transitions. With Terra, we measure the emissions associated with clients active in the most carbon-intensive parts of the sector value chains, and use this information to benchmark our clients‚Äô activities against the relevant decarbonisation scenarios. Additionally, by measuring the absolute financed emissions of our portfolio, we perform hotspot analyses to monitor our loan book, identify risks and opportunities, and define next steps for expansion of Terra's scope. (page 32)"/>
    <n v="2050"/>
    <m/>
    <m/>
    <s v="No"/>
    <s v="No"/>
    <s v="No"/>
    <s v="N"/>
    <m/>
    <m/>
    <m/>
    <m/>
    <m/>
    <m/>
    <m/>
    <n v="1"/>
  </r>
  <r>
    <n v="185"/>
    <n v="212"/>
    <s v="Barclays"/>
    <s v="Megabanks"/>
    <s v="Financial services"/>
    <s v="Britain"/>
    <x v="3"/>
    <n v="71257.5"/>
    <n v="8057.3"/>
    <n v="0.23300000000000001"/>
    <n v="1901555.6"/>
    <n v="93000"/>
    <n v="31"/>
    <s v="Y"/>
    <n v="2019"/>
    <n v="2025"/>
    <s v="N"/>
    <s v="N"/>
    <m/>
    <m/>
    <m/>
    <m/>
    <m/>
    <m/>
    <m/>
    <m/>
    <m/>
    <m/>
    <s v="Net zero"/>
    <s v="Net Zero"/>
    <s v="Yes"/>
    <s v="Yes"/>
    <s v="Partial"/>
    <s v="1,2"/>
    <m/>
    <s v="N"/>
    <m/>
    <m/>
    <m/>
    <m/>
    <s v="C"/>
    <s v="Y"/>
    <s v="1,2"/>
    <s v="Become a net zero bank by 2050: &quot;work towards the milestone of 90% absolute GHG supply chain emissions reduction against a 2018 baseline&quot; (pg 72)"/>
    <n v="2050"/>
    <m/>
    <m/>
    <s v="Yes"/>
    <s v="Yes (CCS-based removals e.g. BECCS, DACCS)"/>
    <m/>
    <s v="N"/>
    <m/>
    <m/>
    <m/>
    <m/>
    <m/>
    <m/>
    <m/>
    <n v="0"/>
  </r>
  <r>
    <n v="186"/>
    <n v="193"/>
    <s v="Lockheed Martin"/>
    <s v="Aerospace and Defense"/>
    <s v="Aerospace and defense"/>
    <s v="U.S."/>
    <x v="0"/>
    <n v="71043"/>
    <n v="5336"/>
    <n v="-0.22900000000000001"/>
    <n v="55617"/>
    <n v="121000"/>
    <n v="31"/>
    <s v="N"/>
    <m/>
    <m/>
    <s v="N"/>
    <s v="N"/>
    <m/>
    <m/>
    <m/>
    <m/>
    <m/>
    <m/>
    <m/>
    <m/>
    <m/>
    <m/>
    <s v="Emissions reduction target"/>
    <s v="Other Emission Reduction"/>
    <s v="Yes"/>
    <s v="Yes"/>
    <s v="No"/>
    <s v="1,2"/>
    <m/>
    <s v="N"/>
    <m/>
    <m/>
    <m/>
    <m/>
    <m/>
    <s v="N"/>
    <m/>
    <m/>
    <m/>
    <m/>
    <m/>
    <s v="Not Specified"/>
    <s v="Not Specified"/>
    <s v="No"/>
    <s v="Y"/>
    <s v="Our updated commitment, which received executive-level approval, is to reduce our absolute Scope 1 and Scope 2 emissions by 36% from a 2020 baseline. This updated commitment is in line with the absolute contraction model well-below 2¬∞C scenario."/>
    <n v="2030"/>
    <m/>
    <m/>
    <m/>
    <m/>
    <m/>
    <n v="0"/>
  </r>
  <r>
    <n v="187"/>
    <n v="202"/>
    <s v="MetLife"/>
    <s v="Insurance: Life and Health"/>
    <s v="Financial services"/>
    <s v="U.S."/>
    <x v="0"/>
    <n v="70986"/>
    <n v="4426"/>
    <n v="1.8049999999999999"/>
    <n v="677457"/>
    <n v="45000"/>
    <n v="31"/>
    <s v="N"/>
    <m/>
    <m/>
    <s v="Y"/>
    <s v="Y"/>
    <s v="Committed"/>
    <m/>
    <n v="2030"/>
    <m/>
    <m/>
    <m/>
    <m/>
    <m/>
    <m/>
    <m/>
    <s v="Net zero"/>
    <s v="Net Zero"/>
    <s v="Yes"/>
    <s v="Yes"/>
    <s v="Partial"/>
    <s v="1,2"/>
    <m/>
    <s v="N"/>
    <m/>
    <m/>
    <m/>
    <m/>
    <s v="C"/>
    <s v="Y"/>
    <s v="1,2"/>
    <s v="In 2022, MetLife committed to achieve net zero GHG emissions for its global operations and general account investment portfolio by 2050 or sooner. Interim goals include:_x000a__x000a_50% reduction in Scope 1, 2, and 3 business travel emissions_x000a__x000a_50% reduction in GHG emissions from managed real estate equity investments_x000a__x000a_Engagement with emitters responsible for at least 50% of public corporate portfolio financed emissions annually"/>
    <n v="2050"/>
    <m/>
    <m/>
    <s v="Yes"/>
    <s v="Not Specified"/>
    <s v="Yes"/>
    <s v="N"/>
    <m/>
    <m/>
    <m/>
    <m/>
    <m/>
    <m/>
    <m/>
    <n v="0"/>
  </r>
  <r>
    <n v="188"/>
    <n v="197"/>
    <s v="Roche Group"/>
    <s v="Pharmaceuticals"/>
    <s v="Health care and pharmaceuticals"/>
    <s v="Switzerland"/>
    <x v="3"/>
    <n v="70861.100000000006"/>
    <n v="9400.1"/>
    <n v="-0.26600000000000001"/>
    <n v="112363.1"/>
    <n v="103249"/>
    <n v="31"/>
    <s v="N"/>
    <m/>
    <m/>
    <s v="Y"/>
    <s v="Y"/>
    <s v="Targets set"/>
    <s v="1.5°C "/>
    <n v="2029"/>
    <s v="Targets set"/>
    <s v="1.5°C "/>
    <n v="2045"/>
    <s v="Y"/>
    <s v="Targets set"/>
    <n v="2045"/>
    <m/>
    <s v="Zero emissions"/>
    <s v="Net Zero"/>
    <s v="Yes"/>
    <s v="Yes"/>
    <s v="Partial"/>
    <s v="1,2"/>
    <m/>
    <s v="N"/>
    <m/>
    <m/>
    <m/>
    <m/>
    <s v="C"/>
    <s v="Y"/>
    <s v="1,2"/>
    <s v="In October 2024, Roche submitted its greenhouse gas (GHG) reduction targets to the Science Based Targets initiative (SBTi), underscoring its commitment to addressing climate change. As part of its ongoing sustainability efforts, Roche has expanded its carbon reduction strategy to include nearand long-term targets. These targets seek to reduce GHG emissions across its operations (Scope 1 and 2) and throughout its up- and downstream value chain (Scope 3). The goal is to achieve net zero emissions across Roche‚Äôs entire value chain by 2045. SBTi validation of these targets is in progress, targets will be announced once validated. Roche‚Äôs commitment remains to achieve absolute zero Scope 1 and 2 emissions by 2050._x000a__x000a_Last year, they refined their company-wide sustainability strategy. In the area of climate protection, they have set a target of achieving net-zero emissions throughout our value chain by 2045 and absolute zero emissions by 2050 as part of the Science Based Targets initiative"/>
    <n v="2050"/>
    <m/>
    <m/>
    <s v="Not Specified"/>
    <s v="Yes (unspecified)"/>
    <s v="No"/>
    <s v="N"/>
    <m/>
    <m/>
    <m/>
    <m/>
    <m/>
    <m/>
    <m/>
    <n v="0"/>
  </r>
  <r>
    <n v="189"/>
    <n v="207"/>
    <s v="HCA Healthcare"/>
    <s v="Health Care: Medical Facilities"/>
    <s v="Health care and pharmaceuticals"/>
    <s v="U.S."/>
    <x v="0"/>
    <n v="70603"/>
    <n v="5760"/>
    <n v="9.9000000000000005E-2"/>
    <n v="59513"/>
    <n v="271000"/>
    <n v="31"/>
    <s v="N"/>
    <m/>
    <m/>
    <s v="N"/>
    <s v="N"/>
    <m/>
    <m/>
    <m/>
    <m/>
    <m/>
    <m/>
    <m/>
    <m/>
    <m/>
    <m/>
    <s v="No target"/>
    <s v="No Target"/>
    <s v="Not Specified"/>
    <s v="Not Specified"/>
    <s v="Not Specified"/>
    <m/>
    <m/>
    <s v="N"/>
    <m/>
    <m/>
    <m/>
    <m/>
    <s v="C"/>
    <s v="Y"/>
    <s v="1,2"/>
    <s v="In the short term, HCA Healthcare is pursuing a plan to reduce its Scope 1 and 2 emissions by 2030 in line with the Paris Agreement’s 1.5˚C emissions reduction goal. HCA Healthcare also has an ambition of identifying a pathway to reach net-zero GHG emissions by 2050 as it relates to Scope 1 and 2 emissions."/>
    <n v="2050"/>
    <s v="https://www.hcahealthcareimpact.com/wp-content/uploads/2023/11/2023_AnnualSustainabilityReport.pdf"/>
    <m/>
    <s v="Not Specified"/>
    <s v="Not Specified"/>
    <s v="No"/>
    <s v="Y"/>
    <s v="GHG reduction"/>
    <n v="2030"/>
    <s v="https://www.hcadam.com/api/public/content/a02e1a713e7b46ba9bc08e4b9acd9658?v=83b2b1e1"/>
    <m/>
    <m/>
    <m/>
    <m/>
    <n v="0"/>
  </r>
  <r>
    <n v="190"/>
    <n v="172"/>
    <s v="BASF"/>
    <s v="Chemicals"/>
    <s v="Chemicals"/>
    <s v="Germany"/>
    <x v="3"/>
    <n v="70574.2"/>
    <n v="1403.7"/>
    <n v="4.7709999999999999"/>
    <n v="83262.600000000006"/>
    <n v="111822"/>
    <n v="31"/>
    <s v="N"/>
    <m/>
    <m/>
    <s v="N"/>
    <s v="N"/>
    <m/>
    <m/>
    <m/>
    <m/>
    <m/>
    <m/>
    <m/>
    <m/>
    <m/>
    <m/>
    <s v="Net zero"/>
    <s v="Net Zero"/>
    <s v="Yes"/>
    <s v="Yes"/>
    <s v="Partial"/>
    <s v="1,2"/>
    <m/>
    <s v="N"/>
    <m/>
    <m/>
    <m/>
    <m/>
    <s v="C"/>
    <s v="Y"/>
    <s v="1,2"/>
    <s v="On our journey toward climate neutrality, we have set ourselves ambitious goals and are striving worldwide to achieve net zero CO2 emissions by 2050."/>
    <n v="2050"/>
    <m/>
    <m/>
    <s v="Yes"/>
    <s v="Not Specified"/>
    <s v="No"/>
    <s v="N"/>
    <m/>
    <m/>
    <m/>
    <m/>
    <m/>
    <m/>
    <m/>
    <n v="0"/>
  </r>
  <r>
    <n v="191"/>
    <n v="194"/>
    <s v="Koc Holding"/>
    <s v="Energy"/>
    <s v="Energy and utilities"/>
    <s v="Turkey"/>
    <x v="3"/>
    <n v="70543.199999999997"/>
    <n v="39.799999999999997"/>
    <n v="-0.98699999999999999"/>
    <n v="110532.5"/>
    <n v="130760"/>
    <n v="24"/>
    <s v="N"/>
    <m/>
    <m/>
    <s v="N"/>
    <s v="N"/>
    <m/>
    <m/>
    <m/>
    <m/>
    <m/>
    <m/>
    <m/>
    <m/>
    <m/>
    <m/>
    <s v="Carbon neutral(ity)"/>
    <s v="Carbon Neutral"/>
    <s v="Yes"/>
    <s v="Yes"/>
    <s v="No"/>
    <s v="1,2"/>
    <s v="C"/>
    <s v="Y"/>
    <s v="In line with the net-zero by 2050 target of the European Green Deal, we are currently developing a Group-wide plan that will illustrate our pathway to become carbon neutral in 2050._x000a_They would carry out the Carbon Transition Program in three main stages:_x000a_ &quot;The first stage consists of analyzing climate-related risks and opportunities and basing our action plans on the revealed output. Accordingly, we have taken one of our biggest steps in transitioning to a low-carbon economy by taking part in the ‚ÄòTask Force on Climate-related Financial Disclosures (TCFD),‚Äô a platform that brings together the world's leading organizations whose aim is to reach net-zero emissions. The second stage of our roadmap consists of setting the targets of Group companies in line with our commitment to become carbon neutral by 2050. The third and last stage of our roadmap consists of monitoring global and national climate policies and practices, especially the European Green Deal._x000a_https://www.koc.com.tr/media-center/latest-news/2021/koc-holding-launches-carbon-transition-program"/>
    <n v="2050"/>
    <m/>
    <m/>
    <m/>
    <s v="N"/>
    <m/>
    <m/>
    <m/>
    <m/>
    <m/>
    <s v="Not Specified"/>
    <s v="Not Specified"/>
    <s v="No"/>
    <s v="N"/>
    <m/>
    <m/>
    <m/>
    <m/>
    <m/>
    <m/>
    <m/>
    <n v="0"/>
  </r>
  <r>
    <n v="192"/>
    <n v="266"/>
    <s v="Prudential Financial"/>
    <s v="Insurance: Life and Health"/>
    <s v="Financial services"/>
    <s v="U.S."/>
    <x v="0"/>
    <n v="70405"/>
    <n v="2727"/>
    <n v="9.6000000000000002E-2"/>
    <n v="735587"/>
    <n v="37936"/>
    <n v="31"/>
    <s v="N"/>
    <m/>
    <m/>
    <s v="Y"/>
    <s v="N"/>
    <s v="Commitment removed"/>
    <m/>
    <m/>
    <m/>
    <m/>
    <m/>
    <m/>
    <m/>
    <m/>
    <m/>
    <m/>
    <m/>
    <m/>
    <m/>
    <m/>
    <s v="1,2"/>
    <s v="C"/>
    <s v="Y"/>
    <s v="a partial Scope 1 &amp; 2 emissions reduction target to be net zero by 2050, limited to these core properties, with interim targets to reduce GHG emissions 55% by 2030 and 97% by 2040 from our 2017 baseline year, and to achieve carbon neutrality for these facilities by 2040"/>
    <n v="2040"/>
    <m/>
    <m/>
    <s v="C"/>
    <s v="Y"/>
    <s v="1,2"/>
    <s v="a partial Scope 1 &amp; 2 emissions reduction target to be net zero by 2050, limited to these core properties, with interim targets to reduce GHG emissions 55% by 2030 and 97% by 2040 from our 2017 baseline year, and to achieve carbon neutrality for these facilities by 2040"/>
    <n v="2050"/>
    <s v="https://s204.q4cdn.com/830623074/files/doc_downloads/2024/v2/Prudential-s-2024-Sustainability-Report.pdf"/>
    <m/>
    <s v="Yes"/>
    <s v="Y"/>
    <m/>
    <s v="N"/>
    <m/>
    <m/>
    <m/>
    <m/>
    <m/>
    <m/>
    <m/>
    <n v="0"/>
  </r>
  <r>
    <n v="193"/>
    <n v="179"/>
    <s v="China Merchants Bank"/>
    <s v="Banks: Commercial and Savings"/>
    <s v="Financial services"/>
    <s v="China"/>
    <x v="1"/>
    <n v="70384.7"/>
    <n v="20623.7"/>
    <n v="-4.0000000000000001E-3"/>
    <n v="1664822.1"/>
    <n v="117201"/>
    <n v="14"/>
    <s v="N"/>
    <m/>
    <m/>
    <s v="N"/>
    <s v="N"/>
    <m/>
    <m/>
    <m/>
    <m/>
    <m/>
    <m/>
    <m/>
    <m/>
    <m/>
    <m/>
    <s v="Carbon neutral(ity)"/>
    <s v="Carbon Neutral"/>
    <s v="Yes"/>
    <s v="Yes"/>
    <s v="Yes"/>
    <s v="1,2,3"/>
    <s v="C,V"/>
    <s v="Y"/>
    <s v="carbon neutrality by 2060 (p7)"/>
    <n v="2060"/>
    <m/>
    <m/>
    <m/>
    <s v="N"/>
    <m/>
    <m/>
    <m/>
    <m/>
    <m/>
    <s v="Not Specified"/>
    <s v="Yes (nature-based removals e.g. Forestation, soil carbon enhancement)"/>
    <s v="No"/>
    <s v="N"/>
    <m/>
    <m/>
    <m/>
    <m/>
    <m/>
    <m/>
    <m/>
    <n v="0"/>
  </r>
  <r>
    <n v="194"/>
    <n v="167"/>
    <s v="Petronas"/>
    <s v="Energy"/>
    <s v="Energy and utilities"/>
    <s v="Malaysia"/>
    <x v="1"/>
    <n v="69973.899999999994"/>
    <n v="10738.9"/>
    <n v="-0.34200000000000003"/>
    <n v="171592"/>
    <n v="52157"/>
    <n v="29"/>
    <s v="N"/>
    <m/>
    <m/>
    <s v="N"/>
    <s v="N"/>
    <m/>
    <m/>
    <m/>
    <m/>
    <m/>
    <m/>
    <m/>
    <m/>
    <m/>
    <m/>
    <s v="Net zero"/>
    <s v="Net Zero"/>
    <s v="Yes"/>
    <s v="Yes"/>
    <s v="No"/>
    <s v="1,2"/>
    <m/>
    <s v="N"/>
    <m/>
    <m/>
    <m/>
    <m/>
    <s v="C"/>
    <s v="Y"/>
    <s v="1,2"/>
    <m/>
    <n v="2050"/>
    <m/>
    <m/>
    <s v="Not Specified"/>
    <s v="Yes (CCS-based removals e.g. BECCS, DACCS)"/>
    <s v="No"/>
    <s v="N"/>
    <m/>
    <m/>
    <m/>
    <m/>
    <m/>
    <m/>
    <m/>
    <n v="0"/>
  </r>
  <r>
    <n v="195"/>
    <n v="177"/>
    <s v="Alimentation Couche-Tard"/>
    <s v="Specialty Retailers"/>
    <s v="Retail"/>
    <s v="Canada"/>
    <x v="0"/>
    <n v="69263.5"/>
    <n v="2729.7"/>
    <n v="-0.11700000000000001"/>
    <n v="36942.1"/>
    <n v="149000"/>
    <n v="12"/>
    <s v="N"/>
    <m/>
    <m/>
    <s v="N"/>
    <s v="N"/>
    <m/>
    <m/>
    <m/>
    <m/>
    <m/>
    <m/>
    <m/>
    <m/>
    <m/>
    <m/>
    <s v="Carbon neutral(ity)"/>
    <s v="Carbon Neutral"/>
    <s v="Yes"/>
    <s v="Yes"/>
    <s v="No"/>
    <s v="1,2"/>
    <s v="C"/>
    <s v="Y"/>
    <s v="2024 sustainability report, p 49: Carbon neutral for Scope 1 and 2 net emissions from energy consumption including the use of carbon credits. "/>
    <n v="2030"/>
    <m/>
    <m/>
    <m/>
    <s v="N"/>
    <s v="Achieve Net Zero emissions in company operations by 2040."/>
    <m/>
    <m/>
    <m/>
    <m/>
    <s v="Not Specified"/>
    <s v="Yes (unspecified)"/>
    <s v="No"/>
    <s v="N"/>
    <m/>
    <m/>
    <m/>
    <m/>
    <m/>
    <m/>
    <m/>
    <n v="0"/>
  </r>
  <r>
    <n v="196"/>
    <n v="248"/>
    <s v="Lenovo Group"/>
    <s v="Computers"/>
    <s v="Technology"/>
    <s v="China"/>
    <x v="1"/>
    <n v="69077"/>
    <n v="1384.5"/>
    <n v="0.37"/>
    <n v="44230.8"/>
    <n v="72000"/>
    <n v="16"/>
    <s v="N"/>
    <m/>
    <m/>
    <s v="Y"/>
    <s v="Y"/>
    <s v="Targets set"/>
    <s v="1.5°C "/>
    <n v="2030"/>
    <s v="Targets set"/>
    <s v="1.5°C "/>
    <n v="2050"/>
    <s v="Y"/>
    <s v="Targets set"/>
    <n v="2050"/>
    <m/>
    <s v="Net zero"/>
    <s v="Net Zero"/>
    <s v="Yes"/>
    <s v="Yes"/>
    <s v="Yes"/>
    <s v="1,2,3"/>
    <m/>
    <s v="N"/>
    <m/>
    <m/>
    <m/>
    <m/>
    <s v="C,V"/>
    <s v="Y"/>
    <s v="1,2,3"/>
    <s v="Net zero by 2050 across scopes 1,2,3, with a 90 percentage reduction across Scope 1, 2, and 3 emissions"/>
    <n v="2050"/>
    <m/>
    <m/>
    <s v="Not Specified"/>
    <s v="Not Specified"/>
    <s v="No"/>
    <s v="N"/>
    <m/>
    <m/>
    <m/>
    <m/>
    <m/>
    <m/>
    <m/>
    <n v="0"/>
  </r>
  <r>
    <n v="197"/>
    <n v="201"/>
    <s v="Korea Electric Power"/>
    <s v="Utilities"/>
    <s v="Energy and utilities"/>
    <s v="South Korea"/>
    <x v="1"/>
    <n v="67890.100000000006"/>
    <n v="2560.6"/>
    <n v="0"/>
    <n v="167109.79999999999"/>
    <n v="48440"/>
    <n v="31"/>
    <s v="N"/>
    <m/>
    <m/>
    <s v="N"/>
    <s v="N"/>
    <m/>
    <m/>
    <m/>
    <m/>
    <m/>
    <m/>
    <m/>
    <m/>
    <m/>
    <m/>
    <s v="Carbon neutral(ity)"/>
    <s v="Carbon Neutral"/>
    <s v="Yes"/>
    <s v="Yes"/>
    <s v="Yes"/>
    <s v="1,2,3"/>
    <s v="C,V"/>
    <s v="Y"/>
    <s v="&quot;Korea Electric Power Corporation and six subsidiary power generation corporations declared a vision of 'Zero for Green' for carbon neutrality on November 10, 2021.&quot;(P.2, KEPCO CDP report 2022). &quot;Goals &amp; Targets: By 2050 - Carbon neutrality, Zero for Green declaration&quot; (P.13, 2023 KEPCO &amp; KEPCO Group Companies Sustainability Report)"/>
    <n v="2050"/>
    <m/>
    <m/>
    <m/>
    <s v="N"/>
    <m/>
    <m/>
    <m/>
    <m/>
    <m/>
    <s v="Yes"/>
    <s v="Yes (nature-based removals e.g. Forestation, soil carbon enhancement)"/>
    <s v="No"/>
    <s v="N"/>
    <m/>
    <m/>
    <m/>
    <m/>
    <m/>
    <m/>
    <m/>
    <n v="0"/>
  </r>
  <r>
    <n v="198"/>
    <n v="184"/>
    <s v="Toyota Tsusho"/>
    <s v="Trading"/>
    <s v="Financial services"/>
    <s v="Japan"/>
    <x v="1"/>
    <n v="67628.399999999994"/>
    <n v="2378"/>
    <n v="3.6999999999999998E-2"/>
    <n v="47084.3"/>
    <n v="69111"/>
    <n v="17"/>
    <s v="N"/>
    <m/>
    <m/>
    <s v="Y"/>
    <s v="Y"/>
    <s v="Targets set"/>
    <s v="1.5°C "/>
    <n v="2030"/>
    <s v="Targets set"/>
    <s v="1.5°C "/>
    <n v="2050"/>
    <s v="Y"/>
    <s v="Targets set"/>
    <n v="2050"/>
    <m/>
    <s v="Net zero"/>
    <s v="Net Zero"/>
    <s v="Yes"/>
    <s v="Yes"/>
    <s v="Yes"/>
    <s v="1,2,3"/>
    <m/>
    <s v="N"/>
    <m/>
    <m/>
    <m/>
    <m/>
    <s v="C,V"/>
    <s v="Y"/>
    <s v="1,2,3"/>
    <s v="The Toyota Tsusho Group supports the Paris Agreement and, in July 2021, formulated reduction targets for its own emissions (Scope 1 and 2) as a concrete policy toward contributing to the transition to a decarbonized society. Under these targets, we aim to reduce Scope 1 and 2 emissions by 50% and Scope 3 emissions by 27.5% by 2030 compared with 2019 levels, and to achieve net zero greenhouse gas emissions across the entire value chain, including our own operations and supply chain (Scope 1, 2, and 3), by 2050._x000a_"/>
    <n v="2050"/>
    <m/>
    <m/>
    <s v="Not Specified"/>
    <s v="Not Specified"/>
    <s v="No"/>
    <s v="N"/>
    <m/>
    <m/>
    <m/>
    <m/>
    <m/>
    <m/>
    <m/>
    <n v="0"/>
  </r>
  <r>
    <n v="199"/>
    <n v="173"/>
    <s v="China Poly Group"/>
    <s v="Real estate"/>
    <s v="Real estate"/>
    <s v="China"/>
    <x v="1"/>
    <n v="67617.7"/>
    <n v="552.6"/>
    <n v="-0.441"/>
    <n v="234343.1"/>
    <n v="95918"/>
    <n v="11"/>
    <s v="N"/>
    <m/>
    <m/>
    <s v="N"/>
    <s v="N"/>
    <m/>
    <m/>
    <m/>
    <m/>
    <m/>
    <m/>
    <m/>
    <m/>
    <m/>
    <m/>
    <m/>
    <m/>
    <m/>
    <m/>
    <m/>
    <m/>
    <s v="G"/>
    <s v="N"/>
    <m/>
    <n v="2060"/>
    <s v="Poly Adds &quot;Green&quot; to the Motherland by Focusing on Green Development"/>
    <s v="Poly Property Group has over 17 million square meters of certified green buildings, helping to achieve carbon peak and carbon neutrality."/>
    <m/>
    <s v="N"/>
    <m/>
    <m/>
    <m/>
    <m/>
    <m/>
    <s v="Not Specified"/>
    <m/>
    <m/>
    <s v="N"/>
    <m/>
    <m/>
    <m/>
    <m/>
    <m/>
    <m/>
    <m/>
    <n v="0"/>
  </r>
  <r>
    <n v="200"/>
    <n v="198"/>
    <s v="Wilmar International"/>
    <s v="Food Production"/>
    <s v="Food, beverages and agriculture"/>
    <s v="Singapore"/>
    <x v="1"/>
    <n v="67379.100000000006"/>
    <n v="1169.8"/>
    <n v="-0.23300000000000001"/>
    <n v="59572.2"/>
    <n v="100000"/>
    <n v="17"/>
    <s v="N"/>
    <m/>
    <m/>
    <s v="Y"/>
    <s v="Y"/>
    <s v="Targets set"/>
    <s v="1.5°C "/>
    <n v="2032"/>
    <s v="Targets set"/>
    <s v="1.5°C "/>
    <n v="2050"/>
    <s v="Y"/>
    <s v="Targets set"/>
    <n v="2050"/>
    <m/>
    <s v="Net zero"/>
    <s v="Net Zero"/>
    <s v="Yes"/>
    <s v="Yes"/>
    <s v="Yes"/>
    <s v="1,2,3"/>
    <m/>
    <s v="N"/>
    <m/>
    <m/>
    <m/>
    <m/>
    <s v="C,V"/>
    <s v="Y"/>
    <s v="1,2,3"/>
    <s v="Wilmar‚Äôs net-zero target was officially validated by the Science Based Targets initiative (SBTi) in March 2025. The Group is committed to a 90% absolute reduction in Scope 1‚Äì3 emissions and a 72% reduction in Forest, Land and Agriculture (FLAG) emissions (Scope 1 &amp; 3) by 2050 from a 2022 base year._x000a_üìÑ Reference: p. 40, 2024 Sustainability Report"/>
    <n v="2050"/>
    <m/>
    <m/>
    <s v="Not Specified"/>
    <s v="Yes (nature-based and CCS-based removals)"/>
    <s v="No"/>
    <s v="N"/>
    <m/>
    <m/>
    <m/>
    <m/>
    <m/>
    <m/>
    <m/>
    <n v="0"/>
  </r>
  <r>
    <n v="201"/>
    <n v="192"/>
    <s v="Beijing Automotive Group"/>
    <s v="Motor Vehicles &amp; Parts"/>
    <s v="Automotive"/>
    <s v="China"/>
    <x v="1"/>
    <n v="67199.7"/>
    <n v="88"/>
    <n v="-0.73199999999999998"/>
    <n v="62151.4"/>
    <n v="97000"/>
    <n v="13"/>
    <s v="N"/>
    <m/>
    <m/>
    <s v="N"/>
    <s v="N"/>
    <m/>
    <m/>
    <m/>
    <m/>
    <m/>
    <m/>
    <m/>
    <m/>
    <m/>
    <m/>
    <m/>
    <m/>
    <s v="Yes"/>
    <s v="Yes"/>
    <m/>
    <s v="1,2"/>
    <s v="C"/>
    <s v="Y"/>
    <s v="To achieve operational carbon neutrality by 2050 (p.6 Report)"/>
    <n v="2050"/>
    <s v="https://www.baicgroup.com.cn/uploadfile/shezebaogao/szbg2022.pdf"/>
    <m/>
    <m/>
    <s v="N"/>
    <m/>
    <m/>
    <m/>
    <m/>
    <m/>
    <s v="Not Specified"/>
    <m/>
    <m/>
    <s v="N"/>
    <m/>
    <m/>
    <m/>
    <m/>
    <m/>
    <m/>
    <m/>
    <n v="0"/>
  </r>
  <r>
    <n v="202"/>
    <n v="215"/>
    <s v="Munich Re Group"/>
    <s v="Insurance: Property and Casualty"/>
    <s v="Financial services"/>
    <s v="Germany"/>
    <x v="3"/>
    <n v="67118"/>
    <n v="6147.9"/>
    <n v="0.23499999999999999"/>
    <n v="296660.8"/>
    <n v="43584"/>
    <n v="31"/>
    <s v="N"/>
    <m/>
    <m/>
    <s v="N"/>
    <s v="N"/>
    <m/>
    <m/>
    <m/>
    <m/>
    <m/>
    <m/>
    <m/>
    <m/>
    <m/>
    <m/>
    <s v="Net zero"/>
    <s v="Net Zero"/>
    <s v="Yes"/>
    <s v="Yes"/>
    <s v="Yes"/>
    <s v="1,2,3"/>
    <m/>
    <s v="N"/>
    <m/>
    <m/>
    <m/>
    <m/>
    <s v="C,V"/>
    <s v="Y"/>
    <s v="1,2,3"/>
    <s v="By 2030: net-zero emissions in Own operations; _x000a_By 2050: net-zero emissions in Assets (Financed GHG emissions) and Liabilities (Insurance-related GHG emissions)"/>
    <n v="2050"/>
    <m/>
    <m/>
    <s v="Yes"/>
    <s v="Not Specified"/>
    <s v="No"/>
    <s v="N"/>
    <m/>
    <m/>
    <m/>
    <m/>
    <m/>
    <m/>
    <m/>
    <n v="0"/>
  </r>
  <r>
    <n v="203"/>
    <n v="214"/>
    <s v="Aluminum Corp. of China"/>
    <s v="Metals"/>
    <s v="Metals and mining"/>
    <s v="China"/>
    <x v="1"/>
    <n v="66811.100000000006"/>
    <n v="1326.8"/>
    <n v="0.51400000000000001"/>
    <n v="83626.600000000006"/>
    <n v="122340"/>
    <n v="18"/>
    <s v="N"/>
    <m/>
    <m/>
    <s v="N"/>
    <s v="N"/>
    <m/>
    <m/>
    <m/>
    <m/>
    <m/>
    <m/>
    <m/>
    <m/>
    <m/>
    <m/>
    <s v="Carbon neutral(ity)"/>
    <s v="Carbon Neutral"/>
    <s v="Not Specified"/>
    <s v="Not Specified"/>
    <s v="Not Specified"/>
    <m/>
    <s v="G"/>
    <s v="N"/>
    <s v="committed to national peak and neutrality "/>
    <n v="2060"/>
    <m/>
    <m/>
    <m/>
    <s v="N"/>
    <m/>
    <m/>
    <m/>
    <m/>
    <m/>
    <s v="Not Specified"/>
    <s v="Not Specified"/>
    <s v="No"/>
    <s v="N"/>
    <m/>
    <m/>
    <m/>
    <m/>
    <m/>
    <m/>
    <m/>
    <n v="0"/>
  </r>
  <r>
    <n v="204"/>
    <n v="208"/>
    <s v="Sumitomo Mitsui Financial Group"/>
    <s v="Megabanks"/>
    <s v="Financial services"/>
    <s v="Japan"/>
    <x v="1"/>
    <n v="66745.100000000006"/>
    <n v="7727.4"/>
    <n v="0.16"/>
    <n v="2043378.6"/>
    <n v="127930"/>
    <n v="31"/>
    <s v="N"/>
    <m/>
    <m/>
    <s v="N"/>
    <s v="N"/>
    <m/>
    <m/>
    <m/>
    <m/>
    <m/>
    <m/>
    <m/>
    <m/>
    <m/>
    <m/>
    <s v="Net zero"/>
    <s v="Net Zero"/>
    <s v="Yes"/>
    <s v="Yes"/>
    <s v="Yes"/>
    <s v="1,2,3"/>
    <m/>
    <s v="N"/>
    <m/>
    <m/>
    <m/>
    <m/>
    <s v="C,V"/>
    <s v="Y"/>
    <s v="1,2,3"/>
    <s v="2021: Set net-zero targets for GHG emissions (by 2030 for SMBC‚Äôs own operations; by 2050 for investment and loan portfolio)"/>
    <n v="2050"/>
    <m/>
    <m/>
    <s v="Yes"/>
    <s v="Yes (nature-based and CCS-based removals)"/>
    <s v="No"/>
    <s v="N"/>
    <m/>
    <m/>
    <m/>
    <m/>
    <m/>
    <m/>
    <m/>
    <n v="0"/>
  </r>
  <r>
    <n v="205"/>
    <n v="189"/>
    <s v="Itau Unibanco Holding"/>
    <s v="Banks: Commercial and Savings"/>
    <s v="Financial services"/>
    <s v="Brazil"/>
    <x v="4"/>
    <n v="66620.100000000006"/>
    <n v="7624.1"/>
    <n v="0.15"/>
    <n v="461590.4"/>
    <n v="96219"/>
    <n v="12"/>
    <s v="N"/>
    <m/>
    <m/>
    <s v="N"/>
    <s v="N"/>
    <m/>
    <m/>
    <m/>
    <m/>
    <m/>
    <m/>
    <m/>
    <m/>
    <m/>
    <m/>
    <s v="Net zero"/>
    <s v="Net Zero"/>
    <s v="Yes"/>
    <s v="Yes"/>
    <s v="Not Specified"/>
    <s v="1,2"/>
    <m/>
    <s v="N"/>
    <m/>
    <m/>
    <m/>
    <m/>
    <s v="C"/>
    <s v="Y"/>
    <s v="1,2"/>
    <s v="we launched our Net_x000a_Zero Commitment, to become a Scope 1, 2 and 3_x000a_carbon neutral bank by 2050 (Pg4)."/>
    <n v="2050"/>
    <m/>
    <m/>
    <s v="Yes"/>
    <s v="Yes (unspecified)"/>
    <s v="Yes"/>
    <s v="N"/>
    <m/>
    <m/>
    <m/>
    <m/>
    <m/>
    <m/>
    <m/>
    <n v="0"/>
  </r>
  <r>
    <n v="206"/>
    <n v="159"/>
    <s v="Boeing"/>
    <s v="Aerospace and Defense"/>
    <s v="Aerospace and defense"/>
    <s v="U.S."/>
    <x v="0"/>
    <n v="66517"/>
    <n v="-11817"/>
    <n v="0"/>
    <n v="156363"/>
    <n v="172000"/>
    <n v="31"/>
    <s v="N"/>
    <m/>
    <m/>
    <s v="N"/>
    <s v="N"/>
    <m/>
    <m/>
    <m/>
    <m/>
    <m/>
    <m/>
    <m/>
    <m/>
    <m/>
    <m/>
    <s v="Emissions reduction target"/>
    <s v="Other Emission Reduction"/>
    <s v="Yes"/>
    <s v="Yes"/>
    <s v="Not Specified"/>
    <s v="1,2"/>
    <m/>
    <s v="N"/>
    <m/>
    <m/>
    <m/>
    <m/>
    <m/>
    <s v="N"/>
    <m/>
    <m/>
    <m/>
    <m/>
    <s v="achieved"/>
    <s v="Yes"/>
    <s v="Yes (nature-based removals e.g. Forestation, soil carbon enhancement)"/>
    <s v="No"/>
    <s v="Y"/>
    <s v="For the goal &quot;Reduce greenhouse gas (GHG) emissions from Boeing operations through conservation and renewable energy&quot;, the targets for 2030 includes:_x000a_‚Ä¢ Achieve 30% GHG reduction in Scope 1 and Scope 2 market-based emissions from 2023 base year_x000a_‚Ä¢ Achieve 100% renewable electricity_x000a_‚Ä¢ Achieve 3% reduction of natural gas intensity from 2023 base year_x000a__x000a_(pg 6)"/>
    <n v="2030"/>
    <m/>
    <m/>
    <m/>
    <m/>
    <m/>
    <n v="0"/>
  </r>
  <r>
    <n v="207"/>
    <n v="203"/>
    <s v="AEON"/>
    <s v="Food &amp; Drug Stores"/>
    <s v="Retail"/>
    <s v="Japan"/>
    <x v="1"/>
    <n v="66457.7"/>
    <n v="188.7"/>
    <n v="-0.39500000000000002"/>
    <n v="91812"/>
    <n v="392001"/>
    <n v="31"/>
    <s v="Y"/>
    <n v="2018"/>
    <n v="2030"/>
    <s v="Y"/>
    <s v="Y"/>
    <s v="Targets set"/>
    <s v="1.5°C "/>
    <n v="2030"/>
    <m/>
    <m/>
    <m/>
    <s v="N"/>
    <s v="Commitment removed"/>
    <m/>
    <m/>
    <s v="Zero emissions"/>
    <s v="Net Zero"/>
    <s v="Yes"/>
    <s v="Yes"/>
    <s v="Yes"/>
    <s v="1,2,3"/>
    <m/>
    <s v="N"/>
    <m/>
    <m/>
    <m/>
    <m/>
    <s v="C,V"/>
    <s v="Y"/>
    <s v="1,2,3"/>
    <s v="Reduce total CO2 and other emissions from stores to net-zero by 2040 "/>
    <n v="2040"/>
    <m/>
    <m/>
    <s v="Not Specified"/>
    <s v="Not Specified"/>
    <s v="No"/>
    <s v="N"/>
    <m/>
    <m/>
    <m/>
    <m/>
    <m/>
    <m/>
    <m/>
    <n v="0"/>
  </r>
  <r>
    <n v="208"/>
    <n v="142"/>
    <s v="Xiamen ITG Holding Group"/>
    <s v="Trading"/>
    <s v="Financial services"/>
    <s v="China"/>
    <x v="1"/>
    <n v="66225.7"/>
    <n v="18.5"/>
    <n v="-0.89700000000000002"/>
    <n v="47253.1"/>
    <n v="37066"/>
    <n v="9"/>
    <s v="N"/>
    <m/>
    <m/>
    <s v="N"/>
    <s v="N"/>
    <m/>
    <m/>
    <m/>
    <m/>
    <m/>
    <m/>
    <m/>
    <m/>
    <m/>
    <m/>
    <m/>
    <m/>
    <m/>
    <m/>
    <m/>
    <m/>
    <s v="G"/>
    <s v="N"/>
    <m/>
    <n v="2060"/>
    <s v="英文版.indd"/>
    <s v="&quot;. We serve the carbon peaking and carbon neutrality goals, and ensure the security, stability, agility, efficiency, intelligence and sustainability of industrial supply chains"/>
    <m/>
    <s v="N"/>
    <m/>
    <m/>
    <m/>
    <m/>
    <m/>
    <s v="Not Specified"/>
    <m/>
    <m/>
    <s v="N"/>
    <m/>
    <m/>
    <m/>
    <m/>
    <m/>
    <m/>
    <m/>
    <n v="0"/>
  </r>
  <r>
    <n v="209"/>
    <n v="224"/>
    <s v="Zurich Insurance Group"/>
    <s v="Insurance: Property and Casualty"/>
    <s v="Financial services"/>
    <s v="Switzerland"/>
    <x v="3"/>
    <n v="65801"/>
    <n v="5814"/>
    <n v="0.33600000000000002"/>
    <n v="358005"/>
    <n v="62393"/>
    <n v="31"/>
    <s v="Y"/>
    <n v="2019"/>
    <n v="2022"/>
    <s v="Y"/>
    <s v="N"/>
    <s v="Commitment removed"/>
    <m/>
    <m/>
    <m/>
    <m/>
    <m/>
    <m/>
    <m/>
    <m/>
    <m/>
    <s v="Net zero"/>
    <s v="Net Zero"/>
    <s v="Yes"/>
    <s v="Yes"/>
    <s v="Yes"/>
    <s v="1,2,3"/>
    <m/>
    <s v="N"/>
    <m/>
    <m/>
    <m/>
    <m/>
    <s v="C,V"/>
    <s v="Y"/>
    <s v="1,2,3"/>
    <s v="&quot;In 2019, Zurich Insurance Group (Zurich) committed to_x000a_becoming a net-zero business by 2050 across our_x000a_insurance, investments and operations. This is our first_x000a_climate transition plan (‚ÄòPlan‚Äô) which outlines how we_x000a_are executing on this commitment&quot; pg4"/>
    <n v="2050"/>
    <m/>
    <m/>
    <s v="Yes"/>
    <s v="Not Specified"/>
    <s v="No"/>
    <s v="N"/>
    <m/>
    <m/>
    <m/>
    <m/>
    <m/>
    <m/>
    <m/>
    <n v="1"/>
  </r>
  <r>
    <n v="210"/>
    <n v="210"/>
    <s v="Unilever"/>
    <s v="Soaps and Cosmetics"/>
    <s v="Household and personal products"/>
    <s v="Britain"/>
    <x v="3"/>
    <n v="65708.899999999994"/>
    <n v="6211.7"/>
    <n v="-0.114"/>
    <n v="82574"/>
    <n v="120040"/>
    <n v="31"/>
    <s v="Y"/>
    <n v="2015"/>
    <n v="2030"/>
    <s v="Y"/>
    <s v="Y"/>
    <s v="Targets set"/>
    <s v="1.5°C "/>
    <n v="2030"/>
    <m/>
    <m/>
    <m/>
    <s v="N"/>
    <s v="Commitment removed"/>
    <m/>
    <m/>
    <s v="Net zero"/>
    <s v="Net Zero"/>
    <s v="Yes"/>
    <s v="Yes"/>
    <s v="Partial"/>
    <s v="1,2"/>
    <m/>
    <s v="N"/>
    <m/>
    <m/>
    <m/>
    <m/>
    <s v="C"/>
    <s v="Y"/>
    <s v="1,2"/>
    <s v="&quot;achieve net zero GHG emissions covering Scope 1, 2 &amp; 3 (excluding indirect consumer use emissions) by 2039&quot;"/>
    <n v="2039"/>
    <m/>
    <m/>
    <s v="No"/>
    <s v="No"/>
    <s v="No"/>
    <s v="N"/>
    <m/>
    <m/>
    <m/>
    <m/>
    <m/>
    <m/>
    <m/>
    <n v="0"/>
  </r>
  <r>
    <n v="211"/>
    <n v="211"/>
    <s v="Accenture"/>
    <s v="Information Technology Services"/>
    <s v="Technology"/>
    <s v="Ireland"/>
    <x v="3"/>
    <n v="64896.5"/>
    <n v="7264.8"/>
    <n v="5.7000000000000002E-2"/>
    <n v="55932.4"/>
    <n v="774303"/>
    <n v="24"/>
    <s v="Y"/>
    <n v="2019"/>
    <n v="2023"/>
    <s v="Y"/>
    <s v="Y"/>
    <s v="Targets set"/>
    <s v="1.5°C "/>
    <n v="2030"/>
    <s v="Targets set"/>
    <s v="1.5°C "/>
    <n v="2040"/>
    <s v="Y"/>
    <s v="Targets set"/>
    <n v="2040"/>
    <m/>
    <s v="Net zero"/>
    <s v="Net Zero"/>
    <s v="Yes"/>
    <s v="Yes"/>
    <s v="Yes"/>
    <s v="1,2,3"/>
    <m/>
    <s v="N"/>
    <m/>
    <m/>
    <m/>
    <m/>
    <s v="C,V"/>
    <s v="Y"/>
    <s v="1,2,3"/>
    <s v="&quot;We continue to work toward our 2025 carbon removal goal by first focusing on reductions across our Scope 1, 2 and 3 emissions and then removing any remaining emissions through nature-based carbon removal projects.&quot; (P.43, 360¬∞ Value Report 2024)"/>
    <n v="2025"/>
    <m/>
    <m/>
    <s v="Not Specified"/>
    <s v="Yes (nature-based removals e.g. Forestation, soil carbon enhancement)"/>
    <s v="No"/>
    <s v="N"/>
    <m/>
    <m/>
    <m/>
    <m/>
    <m/>
    <m/>
    <m/>
    <n v="1"/>
  </r>
  <r>
    <n v="212"/>
    <n v="267"/>
    <s v="COSCO Shipping"/>
    <s v="Shipping"/>
    <s v="Transportation and logistics"/>
    <s v="China"/>
    <x v="1"/>
    <n v="64863.1"/>
    <n v="5866.1"/>
    <n v="0.63700000000000001"/>
    <n v="156110.1"/>
    <n v="104487"/>
    <n v="18"/>
    <s v="N"/>
    <m/>
    <m/>
    <s v="Y"/>
    <s v="Y"/>
    <s v="Targets set"/>
    <s v="1.5°C"/>
    <n v="2030"/>
    <s v="Targets set"/>
    <s v="1.5°C"/>
    <n v="2050"/>
    <s v="Y"/>
    <s v="Targets set"/>
    <n v="2050"/>
    <m/>
    <s v="Carbon neutral(ity)"/>
    <s v="Carbon Neutral"/>
    <s v="Not Specified"/>
    <s v="Not Specified"/>
    <s v="Not Specified"/>
    <m/>
    <m/>
    <s v="Y"/>
    <s v="COSCO  SHIPPING  has  fully  implemented  the  national  strategy  of  &quot;carbon  peak  and  carbon  neutrality&quot;,  actively  promoted  the  upgrading  of  digital  management,  accelerated  the  green  and  intelligent  ship  technology  revolution  and  industrialization,  and  supported  and  driven  the  active  and  prudent  evolution  of  the  industry  toward  a  green  and  low-carbon  direction,  thus  contributing  the  &quot;power of Chinese shipping&quot; to the green and zero-carbon shipping"/>
    <n v="2060"/>
    <m/>
    <m/>
    <m/>
    <s v="N"/>
    <m/>
    <m/>
    <m/>
    <m/>
    <m/>
    <s v="Not Specified"/>
    <s v="Not Specified"/>
    <s v="No"/>
    <s v="N"/>
    <m/>
    <m/>
    <m/>
    <m/>
    <m/>
    <m/>
    <m/>
    <n v="0"/>
  </r>
  <r>
    <n v="213"/>
    <n v="199"/>
    <s v="Caterpillar"/>
    <s v="Construction and Farm Machinery"/>
    <s v="Engineering and construction"/>
    <s v="U.S."/>
    <x v="0"/>
    <n v="64809"/>
    <n v="10792"/>
    <n v="4.3999999999999997E-2"/>
    <n v="87764"/>
    <n v="112900"/>
    <n v="31"/>
    <s v="N"/>
    <m/>
    <m/>
    <s v="N"/>
    <s v="N"/>
    <m/>
    <m/>
    <m/>
    <m/>
    <m/>
    <m/>
    <m/>
    <m/>
    <m/>
    <m/>
    <s v="Emissions reduction target"/>
    <s v="Other Emission Reduction"/>
    <s v="Yes"/>
    <s v="Yes"/>
    <s v="No"/>
    <s v="1,2"/>
    <m/>
    <s v="N"/>
    <m/>
    <m/>
    <m/>
    <m/>
    <m/>
    <s v="N"/>
    <m/>
    <m/>
    <m/>
    <m/>
    <m/>
    <s v="Not Specified"/>
    <s v="Not Specified"/>
    <s v="No"/>
    <s v="Y"/>
    <s v="&quot;Scope 1 and 2 goal to reduce absolute greenhouse gas emissions from our operations by 30% from 2018 to 2030&quot;"/>
    <n v="2030"/>
    <m/>
    <m/>
    <m/>
    <m/>
    <m/>
    <n v="0"/>
  </r>
  <r>
    <n v="214"/>
    <n v="164"/>
    <s v="Dai-ichi Life Holdings"/>
    <s v="Insurance: Life, Health (stock)"/>
    <s v="Financial services"/>
    <s v="Japan"/>
    <x v="1"/>
    <n v="64766.400000000001"/>
    <n v="2818.2"/>
    <n v="0.27"/>
    <n v="464293.6"/>
    <n v="60814"/>
    <n v="31"/>
    <s v="N"/>
    <m/>
    <m/>
    <s v="N"/>
    <s v="N"/>
    <m/>
    <m/>
    <m/>
    <m/>
    <m/>
    <m/>
    <m/>
    <m/>
    <m/>
    <m/>
    <s v="Net zero"/>
    <s v="Net Zero"/>
    <s v="Yes"/>
    <s v="Yes"/>
    <s v="Yes"/>
    <s v="1,2,3"/>
    <m/>
    <s v="N"/>
    <m/>
    <m/>
    <m/>
    <m/>
    <s v="C,V"/>
    <s v="Y"/>
    <s v="1,2,3"/>
    <s v="In March 2021, we made a pledge to realize net-zero of Scope 1 and Scope2 of our entire Group by FY2040 and net-zero of supply chain and investment portfolio of Dai-ichi Life Insurance Company (‚ÄúDai-ichiLife‚Äù), the Group‚Äôs core insurance business entity in Japan, by FY2050. (Page 4, Net Zero Transition Plan, 2023)"/>
    <n v="2050"/>
    <m/>
    <m/>
    <s v="Not Specified"/>
    <s v="Not Specified"/>
    <s v="No"/>
    <s v="N"/>
    <m/>
    <m/>
    <m/>
    <m/>
    <m/>
    <m/>
    <m/>
    <n v="0"/>
  </r>
  <r>
    <n v="215"/>
    <n v="209"/>
    <s v="LG Electronics"/>
    <s v="Electronics"/>
    <s v="Technology"/>
    <s v="South Korea"/>
    <x v="1"/>
    <n v="64333.5"/>
    <n v="269.5"/>
    <n v="-0.50600000000000001"/>
    <n v="44436.800000000003"/>
    <n v="75000"/>
    <n v="25"/>
    <s v="Y"/>
    <n v="2023"/>
    <n v="2050"/>
    <s v="Y"/>
    <s v="Y"/>
    <s v="Targets set"/>
    <s v="1.5°C "/>
    <n v="2030"/>
    <m/>
    <m/>
    <m/>
    <m/>
    <m/>
    <m/>
    <m/>
    <s v="Carbon neutral(ity)"/>
    <s v="Carbon Neutral"/>
    <s v="Yes"/>
    <s v="Yes"/>
    <s v="Yes"/>
    <s v="1,2,3"/>
    <s v="C,V"/>
    <s v="Y"/>
    <s v="We‚Äôve set ourselves the challenge of being ‚Äòcarbon neutral‚Äô by 2030."/>
    <n v="2030"/>
    <m/>
    <m/>
    <m/>
    <s v="N"/>
    <m/>
    <m/>
    <m/>
    <m/>
    <m/>
    <s v="Yes"/>
    <s v="Not Specified"/>
    <s v="Yes"/>
    <s v="N"/>
    <m/>
    <m/>
    <m/>
    <m/>
    <m/>
    <m/>
    <m/>
    <n v="0"/>
  </r>
  <r>
    <n v="216"/>
    <n v="196"/>
    <s v="Hitachi"/>
    <s v="Electronics, Electrical Equip."/>
    <s v="Technology"/>
    <s v="Japan"/>
    <x v="1"/>
    <n v="64176.800000000003"/>
    <n v="4039"/>
    <n v="-0.01"/>
    <n v="88630.399999999994"/>
    <n v="282743"/>
    <n v="31"/>
    <s v="N"/>
    <m/>
    <m/>
    <s v="Y"/>
    <s v="Y"/>
    <s v="Targets set"/>
    <s v="1.5°C "/>
    <n v="2030"/>
    <s v="Targets set"/>
    <s v="1.5°C "/>
    <n v="2050"/>
    <s v="Y"/>
    <s v="Targets set"/>
    <n v="2050"/>
    <m/>
    <s v="Carbon neutral(ity)"/>
    <s v="Carbon Neutral"/>
    <s v="Yes"/>
    <s v="Yes"/>
    <s v="Yes"/>
    <s v="1,2,3"/>
    <s v="C,V"/>
    <s v="Y"/>
    <s v="Achieve carbon neutrality throughout our value chain by fiscal 2050 (compared to fiscal 2010)"/>
    <n v="2050"/>
    <m/>
    <m/>
    <m/>
    <s v="N"/>
    <m/>
    <m/>
    <m/>
    <m/>
    <m/>
    <s v="Not Specified"/>
    <s v="Not Specified"/>
    <s v="No"/>
    <s v="N"/>
    <m/>
    <m/>
    <m/>
    <m/>
    <m/>
    <m/>
    <m/>
    <n v="0"/>
  </r>
  <r>
    <n v="217"/>
    <n v="229"/>
    <s v="Merck"/>
    <s v="Pharmaceuticals"/>
    <s v="Health care and pharmaceuticals"/>
    <s v="U.S."/>
    <x v="0"/>
    <n v="64168"/>
    <n v="17117"/>
    <n v="45.896000000000001"/>
    <n v="117106"/>
    <n v="74000"/>
    <n v="31"/>
    <s v="N"/>
    <m/>
    <m/>
    <s v="Y"/>
    <s v="Y"/>
    <s v="Targets set"/>
    <s v="1.5Â°C"/>
    <n v="2030"/>
    <s v="Targets set"/>
    <s v="1.5Â°C"/>
    <n v="2045"/>
    <s v="Y"/>
    <s v="Targets set"/>
    <n v="2045"/>
    <m/>
    <s v="Net zero"/>
    <s v="Net Zero"/>
    <s v="Yes"/>
    <s v="Yes"/>
    <s v="Yes"/>
    <s v="1,2,3"/>
    <m/>
    <s v="N"/>
    <m/>
    <m/>
    <m/>
    <m/>
    <s v="C,V"/>
    <s v="Y"/>
    <s v="1,2,3"/>
    <s v="In 2024, we committed to a net-zero target for our greenhouse gas (GHG) emissions across our global operations (Scopes 1, 2, and 3) by 2045, aligned with the guidelines of the Science Based Targets initiative (SBTi)."/>
    <n v="2045"/>
    <m/>
    <m/>
    <s v="Yes"/>
    <s v="Not Specified"/>
    <s v="No"/>
    <s v="N"/>
    <m/>
    <m/>
    <m/>
    <m/>
    <m/>
    <m/>
    <m/>
    <n v="0"/>
  </r>
  <r>
    <n v="218"/>
    <n v="244"/>
    <s v="Allstate"/>
    <s v="Insurance: Property and Casualty"/>
    <s v="Financial services"/>
    <s v="U.S."/>
    <x v="0"/>
    <n v="64106"/>
    <n v="4667"/>
    <n v="0"/>
    <n v="111617"/>
    <n v="55200"/>
    <n v="30"/>
    <s v="N"/>
    <m/>
    <m/>
    <s v="N"/>
    <s v="N"/>
    <m/>
    <m/>
    <m/>
    <m/>
    <m/>
    <m/>
    <m/>
    <m/>
    <m/>
    <m/>
    <s v="Net zero"/>
    <s v="Net Zero"/>
    <s v="Yes"/>
    <s v="Yes"/>
    <s v="No"/>
    <s v="1,2"/>
    <m/>
    <s v="N"/>
    <m/>
    <m/>
    <m/>
    <m/>
    <s v="C"/>
    <s v="Y"/>
    <s v="1,2"/>
    <s v="As a service company, Allstate‚Äôs operational greenhouse gas emissions are relatively small compared to the size and scope of our business. We committed to reduce Scope 1 and 2 emissions to zero by 2030 since this will increase efficiency and supports engagement to mitigate the impact of severe weather on customers."/>
    <n v="2030"/>
    <m/>
    <m/>
    <s v="Not Specified"/>
    <s v="Not Specified"/>
    <s v="No"/>
    <s v="N"/>
    <m/>
    <m/>
    <m/>
    <m/>
    <m/>
    <m/>
    <m/>
    <n v="0"/>
  </r>
  <r>
    <n v="219"/>
    <n v="236"/>
    <s v="Pfizer"/>
    <s v="Pharmaceuticals"/>
    <s v="Health care and pharmaceuticals"/>
    <s v="U.S."/>
    <x v="0"/>
    <n v="63627"/>
    <n v="8031"/>
    <n v="2.79"/>
    <n v="213396"/>
    <n v="81000"/>
    <n v="31"/>
    <s v="Y"/>
    <n v="2022"/>
    <n v="2030"/>
    <s v="Y"/>
    <s v="Y"/>
    <s v="Targets set"/>
    <s v="1.5°C "/>
    <n v="2030"/>
    <m/>
    <m/>
    <m/>
    <s v="N"/>
    <s v="Commitment removed"/>
    <m/>
    <m/>
    <s v="Net zero"/>
    <s v="Net Zero"/>
    <s v="Yes"/>
    <s v="Yes"/>
    <s v="Partial"/>
    <s v="1,2"/>
    <m/>
    <s v="N"/>
    <m/>
    <m/>
    <m/>
    <m/>
    <s v="C"/>
    <s v="Y"/>
    <s v="1,2"/>
    <s v="In 2022 Pfizer committed to further reducing GHG emissions by aiming to achieve the voluntary Net-Zero Standard4 by 2040_x000a_Pfizer aims to achieve a 95% reduction in company (Scope 1 and 2) GHG emissions and a 90% reduction in value chain (Scope 3) emissions by 2040, compared to their 2019 baseline"/>
    <n v="2040"/>
    <m/>
    <m/>
    <s v="Yes"/>
    <s v="Not Specified"/>
    <s v="No"/>
    <s v="N"/>
    <m/>
    <m/>
    <m/>
    <m/>
    <m/>
    <m/>
    <m/>
    <n v="0"/>
  </r>
  <r>
    <n v="220"/>
    <n v="243"/>
    <s v="Zhejiang Hengyi Group"/>
    <s v="Chemicals"/>
    <s v="Chemicals"/>
    <s v="China"/>
    <x v="1"/>
    <n v="62792.3"/>
    <n v="35.4"/>
    <n v="0.503"/>
    <n v="18651.7"/>
    <n v="23099"/>
    <n v="5"/>
    <s v="N"/>
    <m/>
    <m/>
    <s v="N"/>
    <s v="N"/>
    <m/>
    <m/>
    <m/>
    <m/>
    <m/>
    <m/>
    <m/>
    <m/>
    <m/>
    <m/>
    <m/>
    <m/>
    <s v="Yes"/>
    <s v="Yes"/>
    <m/>
    <s v="1,2"/>
    <s v="G"/>
    <s v="N"/>
    <s v="committed to national peak and neutrality "/>
    <n v="2060"/>
    <s v="https://www.hengyi.com/news/html/?1316.html"/>
    <m/>
    <m/>
    <s v="N"/>
    <m/>
    <m/>
    <m/>
    <m/>
    <m/>
    <s v="Not Specified"/>
    <m/>
    <m/>
    <s v="N"/>
    <m/>
    <m/>
    <m/>
    <m/>
    <m/>
    <m/>
    <m/>
    <n v="0"/>
  </r>
  <r>
    <n v="221"/>
    <n v="219"/>
    <s v="IBM"/>
    <s v="Information Technology Services"/>
    <s v="Technology"/>
    <s v="U.S."/>
    <x v="0"/>
    <n v="62753"/>
    <n v="6023"/>
    <n v="-0.19700000000000001"/>
    <n v="137175"/>
    <n v="284500"/>
    <n v="31"/>
    <s v="N"/>
    <m/>
    <m/>
    <s v="N"/>
    <s v="N"/>
    <m/>
    <m/>
    <m/>
    <m/>
    <m/>
    <m/>
    <m/>
    <m/>
    <m/>
    <m/>
    <s v="Net zero"/>
    <s v="Net Zero"/>
    <s v="Yes"/>
    <s v="Yes"/>
    <s v="Partial"/>
    <s v="1,2"/>
    <m/>
    <s v="N"/>
    <m/>
    <m/>
    <m/>
    <m/>
    <s v="C"/>
    <s v="Y"/>
    <s v="1,2"/>
    <s v="_x000a_Reach net-zero operational GHG emissions by 2030, using feasible technologies to remove emissions in an amount which equals or exceeds IBM‚Äôs residual emissions. Correspondingly, aim for residual emissions of 350,000 metric tons of CO2-equivalent (mtCO2e) or less by 2030. - With reference to the voluntary Greenhouse Gas Protocol, our GHG emissions goals address Scope 1 and Scope 2 (market-based) emissions, as well as Scope 3 emissions associated with IBM's electricity consumption at third-party co-location data centers."/>
    <n v="2030"/>
    <m/>
    <m/>
    <s v="Yes"/>
    <s v="Yes (CCS-based removals e.g. BECCS, DACCS)"/>
    <s v="Yes"/>
    <s v="N"/>
    <m/>
    <m/>
    <m/>
    <m/>
    <m/>
    <m/>
    <m/>
    <n v="0"/>
  </r>
  <r>
    <n v="222"/>
    <n v="260"/>
    <s v="New York Life Insurance"/>
    <s v="Insurance: Life and Health"/>
    <s v="Financial services"/>
    <s v="U.S."/>
    <x v="0"/>
    <n v="62639.199999999997"/>
    <n v="250.2"/>
    <n v="-0.68899999999999995"/>
    <n v="431944.2"/>
    <n v="15131"/>
    <n v="31"/>
    <s v="N"/>
    <m/>
    <m/>
    <s v="N"/>
    <s v="N"/>
    <m/>
    <m/>
    <m/>
    <m/>
    <m/>
    <m/>
    <m/>
    <m/>
    <m/>
    <m/>
    <s v="Emissions reduction target"/>
    <s v="Other Emission Reduction"/>
    <s v="Yes"/>
    <s v="Yes"/>
    <s v="No"/>
    <s v="1,2"/>
    <m/>
    <s v="N"/>
    <m/>
    <m/>
    <m/>
    <m/>
    <m/>
    <s v="N"/>
    <m/>
    <m/>
    <m/>
    <m/>
    <m/>
    <s v="Not Specified"/>
    <s v="Not Specified"/>
    <s v="No"/>
    <s v="Y"/>
    <s v="New York Life has committed to reducing its operational Scope 1 and 2 emissions by 30% by 2030, over a 2019 baseline."/>
    <n v="2030"/>
    <m/>
    <m/>
    <m/>
    <m/>
    <m/>
    <n v="0"/>
  </r>
  <r>
    <n v="223"/>
    <n v="190"/>
    <s v="ArcelorMittal"/>
    <s v="Metals"/>
    <s v="Metals and mining"/>
    <s v="Luxembourg"/>
    <x v="3"/>
    <n v="62441"/>
    <n v="1339"/>
    <n v="0.45700000000000002"/>
    <n v="89385"/>
    <n v="125416"/>
    <n v="21"/>
    <s v="N"/>
    <m/>
    <m/>
    <s v="Y"/>
    <s v="N"/>
    <s v="Commitment removed"/>
    <m/>
    <m/>
    <m/>
    <m/>
    <m/>
    <m/>
    <m/>
    <m/>
    <m/>
    <s v="Net zero"/>
    <s v="Net Zero"/>
    <s v="Yes"/>
    <s v="Yes"/>
    <s v="No"/>
    <s v="1,2"/>
    <m/>
    <s v="N"/>
    <m/>
    <m/>
    <m/>
    <m/>
    <s v="C"/>
    <s v="Y"/>
    <s v="1,2"/>
    <s v="Across our global portfolio our goal is to be net zero by 2050 and in Europe our target is to reduce our CO2 emissions by 30% by 2030 over 2018._x000a_https://web.archive.org/web/20251004134240/https://corporate.arcelormittal.com/sustainability/approach/climate-change"/>
    <n v="2050"/>
    <m/>
    <m/>
    <s v="Yes"/>
    <s v="Yes (CCS-based removals e.g. BECCS, DACCS)"/>
    <s v="No"/>
    <s v="N"/>
    <m/>
    <m/>
    <m/>
    <m/>
    <m/>
    <m/>
    <m/>
    <n v="0"/>
  </r>
  <r>
    <n v="224"/>
    <n v="245"/>
    <s v="Assicurazioni Generali"/>
    <s v="Insurance: Life, Health (stock)"/>
    <s v="Financial services"/>
    <s v="Italy"/>
    <x v="3"/>
    <n v="62196.4"/>
    <n v="4027.3"/>
    <n v="-6.0000000000000001E-3"/>
    <n v="557721.1"/>
    <n v="86851"/>
    <n v="31"/>
    <s v="N"/>
    <m/>
    <m/>
    <s v="N"/>
    <s v="N"/>
    <m/>
    <m/>
    <m/>
    <m/>
    <m/>
    <m/>
    <m/>
    <m/>
    <m/>
    <m/>
    <s v="Net zero"/>
    <s v="Net Zero"/>
    <s v="Not Specified"/>
    <s v="Not Specified"/>
    <s v="Not Specified"/>
    <m/>
    <m/>
    <s v="N"/>
    <m/>
    <m/>
    <m/>
    <m/>
    <s v="C"/>
    <s v="Y"/>
    <m/>
    <s v="Achievement of net-zero emissions by 2040 through financing of removal projects that will take into account the evolution_x000a_of sector-specific regulations."/>
    <n v="2040"/>
    <m/>
    <m/>
    <s v="Yes"/>
    <s v="Not Specified"/>
    <s v="No"/>
    <s v="N"/>
    <m/>
    <m/>
    <m/>
    <m/>
    <m/>
    <m/>
    <m/>
    <n v="0"/>
  </r>
  <r>
    <n v="225"/>
    <n v="237"/>
    <s v="Delta Air Lines"/>
    <s v="Airlines"/>
    <s v="Transportation and logistics"/>
    <s v="U.S."/>
    <x v="0"/>
    <n v="61643"/>
    <n v="3457"/>
    <n v="-0.25"/>
    <n v="75372"/>
    <n v="103000"/>
    <n v="30"/>
    <s v="N"/>
    <m/>
    <m/>
    <s v="Y"/>
    <s v="Y"/>
    <s v="Targets set"/>
    <s v="Well-below 2¬∞C"/>
    <n v="2035"/>
    <m/>
    <m/>
    <m/>
    <s v="N"/>
    <s v="Committed"/>
    <m/>
    <m/>
    <s v="Net zero"/>
    <s v="Net Zero"/>
    <s v="Yes"/>
    <s v="Yes"/>
    <s v="Yes"/>
    <s v="1,2,3"/>
    <m/>
    <s v="N"/>
    <m/>
    <m/>
    <m/>
    <m/>
    <s v="C,V"/>
    <s v="Y"/>
    <s v="1,2,3"/>
    <s v="Delta has set medium- and long-term climate goals aligned with Science Based Targets initiative (SBTi) guidelines. Our ultimate goal is to achieve net-zero emissions for our airline operations by 2050."/>
    <n v="2050"/>
    <m/>
    <m/>
    <s v="Yes"/>
    <s v="Yes (unspecified)"/>
    <s v="No"/>
    <s v="N"/>
    <m/>
    <m/>
    <m/>
    <m/>
    <m/>
    <m/>
    <m/>
    <n v="0"/>
  </r>
  <r>
    <n v="226"/>
    <n v="160"/>
    <s v="China North Industries Group"/>
    <s v="Aerospace &amp; Defense"/>
    <s v="Aerospace and defense"/>
    <s v="China"/>
    <x v="1"/>
    <n v="61519.5"/>
    <n v="1982.9"/>
    <n v="2.5999999999999999E-2"/>
    <n v="80880.2"/>
    <n v="223575"/>
    <n v="16"/>
    <s v="N"/>
    <m/>
    <m/>
    <s v="N"/>
    <s v="N"/>
    <m/>
    <m/>
    <m/>
    <m/>
    <m/>
    <m/>
    <m/>
    <m/>
    <m/>
    <m/>
    <m/>
    <m/>
    <m/>
    <m/>
    <m/>
    <m/>
    <m/>
    <s v="N"/>
    <m/>
    <m/>
    <s v="https://static.sse.com.cn/disclosure/bond/announcement/company/c/new/2025-07-08/243307_20250708_4NCR.pdf"/>
    <s v="no useful information "/>
    <m/>
    <s v="N"/>
    <m/>
    <m/>
    <m/>
    <m/>
    <m/>
    <s v="Not Specified"/>
    <m/>
    <m/>
    <s v="N"/>
    <m/>
    <m/>
    <m/>
    <m/>
    <m/>
    <m/>
    <m/>
    <n v="0"/>
  </r>
  <r>
    <n v="227"/>
    <n v="225"/>
    <s v="Bouygues"/>
    <s v="Engineering &amp; Construction"/>
    <s v="Engineering and construction"/>
    <s v="France"/>
    <x v="3"/>
    <n v="61423.199999999997"/>
    <n v="1144.2"/>
    <n v="1.7999999999999999E-2"/>
    <n v="65317.9"/>
    <n v="200234"/>
    <n v="31"/>
    <s v="N"/>
    <m/>
    <m/>
    <s v="N"/>
    <s v="N"/>
    <m/>
    <m/>
    <m/>
    <m/>
    <m/>
    <m/>
    <m/>
    <m/>
    <m/>
    <m/>
    <s v="Net zero"/>
    <s v="Net Zero"/>
    <s v="Yes"/>
    <s v="Yes"/>
    <s v="Partial"/>
    <s v="1,2"/>
    <m/>
    <s v="N"/>
    <m/>
    <m/>
    <m/>
    <m/>
    <s v="C"/>
    <s v="Y"/>
    <s v="1,2"/>
    <s v="Helping to achieve the net-zero goal by 2050 also means building long-term thinking into our approach. pg 38 2024 Integrated approach _x000a__x000a_Bouygues has made a tangible pledge to reduce its carbon footprint and that of its customers by 2030. Its six business segments have had their decarbonisation targets endorsed by the Science Based Targets initiative (SBTi). _x000a_SCOPES 1 &amp; 2_x000a_ Net Zero Carbon_x000a_ Target 2025 - change energy sources and reduce energy use (ISO 50 001, monitoring and management of energy use on worksites, energy efficiency, etc.)._x000a_ _x000a_SCOPE 3A (Upfront  embodied)_x000a_-20% (Target 2025)_x000a__x000a_ SCOPE 3B  (Operational)_x000a_-30% (Target 2030)_x000a_ Net Zero Carbon (Target 2040)_x000a_ _x000a__x000a_ SCOPE 3B  (Operational)_x000a_-30% (Target 2030)_x000a__x000a_General driver: actions include eco-design, more ‚Äòlow carbon‚Äô materials (low-carbon concrete, wood, etc.), greater circularity, redesigning current products and services to be more energy-efficient and better adapted to tomorrow‚Äôs climate, and supporting the Group‚Äôs suppliers and customers to collectively reduce their carbon footprint and use of resources._x000a__x000a_(https://www.bouygues.com/en/climate-strategy/)"/>
    <n v="2050"/>
    <m/>
    <m/>
    <s v="Not Specified"/>
    <s v="Yes (nature-based removals e.g. Forestation, soil carbon enhancement)"/>
    <s v="No"/>
    <s v="N"/>
    <m/>
    <m/>
    <m/>
    <m/>
    <m/>
    <m/>
    <m/>
    <n v="0"/>
  </r>
  <r>
    <n v="228"/>
    <n v="239"/>
    <s v="China Energy Engineering Group"/>
    <s v="Engineering &amp; Construction"/>
    <s v="Engineering and construction"/>
    <s v="China"/>
    <x v="1"/>
    <n v="61099.5"/>
    <n v="559.9"/>
    <n v="-6.7000000000000004E-2"/>
    <n v="121726.1"/>
    <n v="118422"/>
    <n v="12"/>
    <s v="N"/>
    <m/>
    <m/>
    <s v="N"/>
    <s v="N"/>
    <m/>
    <m/>
    <m/>
    <m/>
    <m/>
    <m/>
    <m/>
    <m/>
    <m/>
    <m/>
    <s v="No target"/>
    <s v="No Target"/>
    <s v="Yes"/>
    <s v="Yes"/>
    <m/>
    <s v="1,2"/>
    <s v="G"/>
    <s v="N"/>
    <s v="committed to national peak and neutrality targets"/>
    <n v="2060"/>
    <s v="https://www1.hkexnews.hk/listedco/listconews/sehk/2024/0328/2024032803818.pdf"/>
    <m/>
    <m/>
    <s v="N"/>
    <m/>
    <m/>
    <m/>
    <m/>
    <m/>
    <s v="Not Specified"/>
    <m/>
    <m/>
    <s v="Y"/>
    <s v="emission reduction "/>
    <m/>
    <s v="https://www1.hkexnews.hk/listedco/listconews/sehk/2024/0328/2024032803818.pdf"/>
    <m/>
    <m/>
    <m/>
    <m/>
    <n v="0"/>
  </r>
  <r>
    <n v="229"/>
    <n v="251"/>
    <s v="Renault"/>
    <s v="Motor Vehicles &amp; Parts"/>
    <s v="Automotive"/>
    <s v="France"/>
    <x v="3"/>
    <n v="60811.1"/>
    <n v="813.2"/>
    <n v="-0.65800000000000003"/>
    <n v="133947"/>
    <n v="98636"/>
    <n v="31"/>
    <s v="N"/>
    <m/>
    <m/>
    <s v="Y"/>
    <s v="Y"/>
    <s v="Targets set"/>
    <s v="Well-below 2Â°C/2Â°C"/>
    <n v="2030"/>
    <m/>
    <m/>
    <m/>
    <m/>
    <m/>
    <m/>
    <m/>
    <s v="Carbon neutral(ity)"/>
    <s v="Carbon Neutral"/>
    <s v="Yes"/>
    <s v="Yes"/>
    <s v="Yes"/>
    <s v="1,2,3"/>
    <s v="C,V"/>
    <s v="Y"/>
    <s v="Following the Paris Climate Agreement (COP 21), Renault Group has adapted its strategy to reduce greenhouse gas emissions from its activities and help limit global warming to well below 2¬∞C and beyond, to continue its efforts to limit the rise in temperatures to 1.5¬∞C. For 2050, Renault Group's ambition is to converge towards net zero carbon emissions over the entire lifecycle worldwide (and as early as 2040 in Europe). (p8)"/>
    <n v="2050"/>
    <m/>
    <m/>
    <m/>
    <s v="N"/>
    <m/>
    <m/>
    <m/>
    <m/>
    <m/>
    <s v="Not Specified"/>
    <s v="Not Specified"/>
    <s v="No"/>
    <s v="N"/>
    <m/>
    <m/>
    <m/>
    <m/>
    <m/>
    <m/>
    <m/>
    <n v="0"/>
  </r>
  <r>
    <n v="230"/>
    <n v="217"/>
    <s v="Banco do Brasil"/>
    <s v="Banks: Commercial and Savings"/>
    <s v="Financial services"/>
    <s v="Brazil"/>
    <x v="4"/>
    <n v="60802"/>
    <n v="4891.3999999999996"/>
    <n v="-0.182"/>
    <n v="387891.20000000001"/>
    <n v="86574"/>
    <n v="31"/>
    <s v="N"/>
    <m/>
    <m/>
    <s v="Y"/>
    <s v="Y"/>
    <s v="Committed"/>
    <m/>
    <n v="2030"/>
    <m/>
    <m/>
    <m/>
    <s v="N"/>
    <s v="Committed"/>
    <m/>
    <m/>
    <s v="Emissions reduction target"/>
    <s v="Other Emission Reduction"/>
    <s v="Yes"/>
    <s v="Yes"/>
    <s v="No"/>
    <s v="1,2"/>
    <m/>
    <s v="N"/>
    <m/>
    <m/>
    <m/>
    <m/>
    <m/>
    <s v="N"/>
    <m/>
    <m/>
    <m/>
    <m/>
    <m/>
    <s v="Yes"/>
    <s v="Not Specified"/>
    <s v="No"/>
    <s v="Y"/>
    <s v="emissions of ghg: compensate 100% from 2021 and reduce 30% by 2030. 90% renewable energy by 2024' (annual report, p31)"/>
    <n v="2030"/>
    <m/>
    <m/>
    <m/>
    <m/>
    <m/>
    <n v="0"/>
  </r>
  <r>
    <n v="231"/>
    <n v="242"/>
    <s v="Publix Super Markets"/>
    <s v="Food and Drugstores"/>
    <s v="Retail"/>
    <s v="U.S."/>
    <x v="0"/>
    <n v="60177"/>
    <n v="4635"/>
    <n v="6.6000000000000003E-2"/>
    <n v="37601"/>
    <n v="255000"/>
    <n v="31"/>
    <s v="N"/>
    <m/>
    <m/>
    <s v="N"/>
    <s v="N"/>
    <m/>
    <m/>
    <m/>
    <m/>
    <m/>
    <m/>
    <m/>
    <m/>
    <m/>
    <m/>
    <s v="No target"/>
    <s v="No Target"/>
    <s v="Yes"/>
    <s v="Yes"/>
    <s v="Not Specified"/>
    <s v="1,2"/>
    <m/>
    <s v="N"/>
    <m/>
    <m/>
    <s v="https://corporate.publix.com/home/newsroom/news%20stories/the%20publix%20green%20routine"/>
    <s v="no information"/>
    <m/>
    <s v="N"/>
    <m/>
    <m/>
    <m/>
    <m/>
    <m/>
    <s v="Not Specified"/>
    <s v="No"/>
    <s v="No"/>
    <s v="N"/>
    <m/>
    <m/>
    <m/>
    <m/>
    <m/>
    <m/>
    <m/>
    <n v="0"/>
  </r>
  <r>
    <n v="232"/>
    <n v="231"/>
    <s v="Anheuser-Busch InBev"/>
    <s v="Beverages"/>
    <s v="Food, beverages and agriculture"/>
    <s v="Belgium"/>
    <x v="3"/>
    <n v="59768"/>
    <n v="5855"/>
    <n v="9.6000000000000002E-2"/>
    <n v="206637"/>
    <n v="143885"/>
    <n v="20"/>
    <s v="Y"/>
    <n v="2017"/>
    <n v="2025"/>
    <s v="Y"/>
    <s v="Y"/>
    <s v="Targets set"/>
    <s v="1.5Â°C"/>
    <n v="2025"/>
    <m/>
    <m/>
    <m/>
    <s v="N"/>
    <s v="Commitment removed"/>
    <m/>
    <m/>
    <s v="Net zero"/>
    <s v="Net Zero"/>
    <s v="Yes"/>
    <s v="Yes"/>
    <s v="Yes"/>
    <s v="1,2,3"/>
    <m/>
    <s v="N"/>
    <m/>
    <m/>
    <m/>
    <m/>
    <s v="C,V"/>
    <s v="Y"/>
    <s v="1,2,3"/>
    <s v="&quot;achieve net zero across our value chain by 2040&quot;_x000a__x000a_"/>
    <n v="2040"/>
    <m/>
    <m/>
    <s v="Not Specified"/>
    <s v="Yes (nature-based removals e.g. Forestation, soil carbon enhancement)"/>
    <s v="No"/>
    <s v="N"/>
    <m/>
    <m/>
    <m/>
    <m/>
    <m/>
    <m/>
    <m/>
    <n v="0"/>
  </r>
  <r>
    <n v="233"/>
    <n v="385"/>
    <s v="Chery Holding Group"/>
    <s v="Motor Vehicles &amp; Parts"/>
    <s v="Automotive"/>
    <s v="China"/>
    <x v="1"/>
    <n v="59693.9"/>
    <n v="458.7"/>
    <n v="-0.217"/>
    <n v="43927"/>
    <n v="69647"/>
    <n v="2"/>
    <s v="N"/>
    <m/>
    <m/>
    <s v="N"/>
    <s v="N"/>
    <m/>
    <m/>
    <m/>
    <m/>
    <m/>
    <m/>
    <m/>
    <m/>
    <m/>
    <m/>
    <m/>
    <m/>
    <m/>
    <m/>
    <m/>
    <m/>
    <m/>
    <s v="N"/>
    <m/>
    <m/>
    <m/>
    <m/>
    <m/>
    <s v="N"/>
    <m/>
    <m/>
    <m/>
    <m/>
    <m/>
    <s v="Not Specified"/>
    <m/>
    <m/>
    <s v="N"/>
    <m/>
    <m/>
    <m/>
    <m/>
    <m/>
    <m/>
    <m/>
    <n v="0"/>
  </r>
  <r>
    <n v="234"/>
    <n v="226"/>
    <s v="Mizuho Financial Group"/>
    <s v="Banks: Commercial and Savings"/>
    <s v="Financial services"/>
    <s v="Japan"/>
    <x v="1"/>
    <n v="59237.3"/>
    <n v="5808.3"/>
    <n v="0.23599999999999999"/>
    <n v="1890188.8"/>
    <n v="52554"/>
    <n v="25"/>
    <s v="N"/>
    <m/>
    <m/>
    <s v="N"/>
    <s v="N"/>
    <m/>
    <m/>
    <m/>
    <m/>
    <m/>
    <m/>
    <m/>
    <m/>
    <m/>
    <m/>
    <s v="Net zero"/>
    <s v="Net Zero"/>
    <s v="Yes"/>
    <s v="Yes"/>
    <s v="Yes"/>
    <s v="1,2,3"/>
    <m/>
    <s v="N"/>
    <m/>
    <m/>
    <m/>
    <m/>
    <s v="C,V"/>
    <s v="Y"/>
    <s v="1,2,3"/>
    <s v="&quot;In December 2020, Asset Management One became the only Japanese asset management firm to be an initial signatory of the Net Zero Asset Managers initiative, which is committed to achieving net zero greenhouse gas emissions.&quot; &quot;we have included responding to climate change as a key pillar of our business strategy and will take the following actions in order to proactively fulfill our role as a financial services group in the effort to achieve a low-carbon society (achieve net-zero greenhouse gas emissions) and to develop a climate change resilient society by 2050.&quot; &quot;‚Ä¢ Aim to become carbon neutral by FY2050&quot;"/>
    <n v="2050"/>
    <m/>
    <m/>
    <s v="No"/>
    <s v="Not Specified"/>
    <s v="No"/>
    <s v="N"/>
    <m/>
    <m/>
    <m/>
    <m/>
    <m/>
    <m/>
    <m/>
    <n v="0"/>
  </r>
  <r>
    <n v="235"/>
    <n v="300"/>
    <s v="Jinchuan Group"/>
    <s v="Metals"/>
    <s v="Metals and mining"/>
    <s v="China"/>
    <x v="1"/>
    <n v="58886"/>
    <n v="1440.7"/>
    <n v="0.06"/>
    <n v="30119.5"/>
    <n v="31822"/>
    <n v="7"/>
    <s v="N"/>
    <m/>
    <m/>
    <s v="N"/>
    <s v="N"/>
    <m/>
    <m/>
    <m/>
    <m/>
    <m/>
    <m/>
    <m/>
    <m/>
    <m/>
    <m/>
    <m/>
    <m/>
    <m/>
    <m/>
    <m/>
    <m/>
    <s v="G"/>
    <s v="N"/>
    <m/>
    <n v="2060"/>
    <m/>
    <m/>
    <m/>
    <s v="N"/>
    <m/>
    <m/>
    <m/>
    <m/>
    <m/>
    <s v="Not Specified"/>
    <m/>
    <m/>
    <s v="N"/>
    <m/>
    <m/>
    <m/>
    <m/>
    <m/>
    <m/>
    <m/>
    <n v="0"/>
  </r>
  <r>
    <n v="236"/>
    <n v="254"/>
    <s v="Nationwide"/>
    <s v="Insurance: Property and Casualty (Mutual)"/>
    <s v="Financial services"/>
    <s v="U.S."/>
    <x v="0"/>
    <n v="58645.9"/>
    <n v="2062.1999999999998"/>
    <n v="0"/>
    <n v="307070.90000000002"/>
    <n v="22453"/>
    <n v="31"/>
    <s v="N"/>
    <m/>
    <m/>
    <s v="N"/>
    <s v="N"/>
    <m/>
    <m/>
    <m/>
    <m/>
    <m/>
    <m/>
    <m/>
    <m/>
    <m/>
    <m/>
    <s v="Net zero"/>
    <s v="Net Zero"/>
    <s v="Yes"/>
    <s v="Yes"/>
    <s v="Yes"/>
    <s v="1,2,3"/>
    <m/>
    <s v="N"/>
    <m/>
    <m/>
    <m/>
    <m/>
    <s v="C,V"/>
    <s v="Y"/>
    <s v="1,2,3"/>
    <s v="Nationwide is committed to a net-zero future; it is our ambition to support the UK in achieving its target to be net-zero by 2050.'_x000a_*' We have set intermediate (by 2030) science-based targets to support our net-zero ambition ... aiming to build a more sustainable world by supporting progress towards a greener society' (https://www.nationwide.co.uk/-/assets/nationwidecouk/documents/about/how-we-are-run/results-and-accounts/2024-2025/climate-related-financial-disclosures-2025.pdf?rev=2bf7b06fbe274cfcad725841dd60d0c0)_x000a__x000a_2022 - REDUCED OUR CARBON FOOTPRINT 41% per square foot since our 2010 baseline through actions that included installing LED lights and efficient heating and cooling equipment(https://www.nationwide.com/cps/cps-pdf/2022-Corporate-Sustainability-Report.pdf)_x000a_"/>
    <n v="2050"/>
    <m/>
    <m/>
    <s v="Yes"/>
    <s v="Not Specified"/>
    <s v="No"/>
    <s v="N"/>
    <m/>
    <m/>
    <m/>
    <m/>
    <m/>
    <m/>
    <m/>
    <n v="0"/>
  </r>
  <r>
    <n v="237"/>
    <n v="257"/>
    <s v="Edeka Zentrale"/>
    <s v="Wholesalers: Food and Grocery"/>
    <s v="Food, beverages and agriculture"/>
    <s v="Germany"/>
    <x v="3"/>
    <n v="58493.599999999999"/>
    <n v="379.8"/>
    <n v="-3.6999999999999998E-2"/>
    <n v="11845.1"/>
    <n v="413000"/>
    <n v="27"/>
    <s v="N"/>
    <m/>
    <m/>
    <s v="Y"/>
    <s v="Y"/>
    <s v="Targets set"/>
    <s v="1.5Â°C"/>
    <n v="2032"/>
    <s v="Targets set"/>
    <s v="1.5Â°C"/>
    <n v="2045"/>
    <s v="Y"/>
    <s v="Targets set"/>
    <n v="2045"/>
    <m/>
    <s v="Net zero"/>
    <s v="Net Zero"/>
    <s v="Yes"/>
    <s v="Yes"/>
    <s v="Yes"/>
    <s v="1,2,3"/>
    <m/>
    <s v="N"/>
    <m/>
    <m/>
    <m/>
    <m/>
    <s v="C,V"/>
    <s v="Y"/>
    <s v="1,2,3"/>
    <s v="From SBTi target dashboard: &quot;Overall net-zero target: EDEKA ZENTRALE Stiftung &amp; Co. KG (Netto Marken-Discount Stiftung &amp; Co. KG, BUDNI Handels &amp; Service GmbH) commits to reach net-zero greenhouse gas emissions across the value chain by 2045.&quot;"/>
    <n v="2045"/>
    <m/>
    <m/>
    <s v="Not Specified"/>
    <s v="Not Specified"/>
    <s v="No"/>
    <s v="N"/>
    <m/>
    <m/>
    <m/>
    <m/>
    <m/>
    <m/>
    <m/>
    <n v="0"/>
  </r>
  <r>
    <n v="238"/>
    <n v="227"/>
    <s v="Daimler Truck Holding"/>
    <s v="Motor Vehicles &amp; Parts"/>
    <s v="Automotive"/>
    <s v="Germany"/>
    <x v="3"/>
    <n v="58480.6"/>
    <n v="3136.2"/>
    <n v="-0.23200000000000001"/>
    <n v="76469.3"/>
    <n v="108167"/>
    <n v="3"/>
    <s v="N"/>
    <m/>
    <m/>
    <s v="N"/>
    <s v="N"/>
    <m/>
    <m/>
    <m/>
    <m/>
    <m/>
    <m/>
    <m/>
    <m/>
    <m/>
    <m/>
    <s v="Carbon neutral(ity)"/>
    <s v="Carbon Neutral"/>
    <s v="Yes"/>
    <s v="Yes"/>
    <s v="No"/>
    <s v="1,2"/>
    <s v="C"/>
    <s v="Y"/>
    <s v="&quot;Based on our CO2e reduction targets, we strive to continuously reduce emissions in our production processes. In addition, we are currently focusing on offsetting the remaining CO‚ÇÇe emissions...By 2039, all production sites worldwide should be carbon-neutral on the balance sheet.&quot; (P.84, 2024 Annual Report)_x000a_"/>
    <n v="2039"/>
    <m/>
    <m/>
    <m/>
    <s v="N"/>
    <m/>
    <m/>
    <m/>
    <m/>
    <m/>
    <s v="Yes"/>
    <s v="Not Specified"/>
    <s v="No"/>
    <s v="N"/>
    <m/>
    <m/>
    <m/>
    <m/>
    <m/>
    <m/>
    <m/>
    <n v="0"/>
  </r>
  <r>
    <n v="239"/>
    <n v="241"/>
    <s v="TD Synnex"/>
    <s v="Wholesalers: Electronics and Office Equipment"/>
    <s v="Industrial goods"/>
    <s v="U.S."/>
    <x v="0"/>
    <n v="58452.4"/>
    <n v="689.1"/>
    <n v="9.9000000000000005E-2"/>
    <n v="30274.5"/>
    <n v="25750"/>
    <n v="5"/>
    <s v="N"/>
    <m/>
    <m/>
    <s v="Y"/>
    <s v="Y"/>
    <s v="Targets set"/>
    <s v="1.5°C "/>
    <n v="2030"/>
    <s v="Targets set"/>
    <s v="1.5°C "/>
    <n v="2045"/>
    <s v="Y"/>
    <s v="Targets set"/>
    <n v="2045"/>
    <m/>
    <s v="Net zero"/>
    <s v="Net Zero"/>
    <s v="Yes"/>
    <s v="Yes"/>
    <s v="Yes"/>
    <s v="1,2,3"/>
    <m/>
    <s v="N"/>
    <m/>
    <m/>
    <m/>
    <m/>
    <s v="C,V"/>
    <s v="Y"/>
    <s v="1,2,3"/>
    <s v="The company has committed to the Science-based Target initiative Business Ambition Pledge, and as part of this, plans to achieve net-zero greenhouse gas emissions in its global operations by 2045._x000a__x000a_TD SYNNEX commits to reduce absolute scope 1, 2 and 3 GHG emissions 90% by FY2045 from a FY2022 base year._x000a__x000a_https://s22.q4cdn.com/848111767/files/doc_news/TD-SYNNEX-Announces-Corporate-Citizenship-Program-2022.pdf"/>
    <n v="2045"/>
    <m/>
    <m/>
    <s v="Yes"/>
    <s v="Not Specified"/>
    <s v="No"/>
    <s v="N"/>
    <m/>
    <m/>
    <m/>
    <m/>
    <m/>
    <m/>
    <m/>
    <n v="0"/>
  </r>
  <r>
    <n v="240"/>
    <n v="294"/>
    <s v="Bank of Montreal"/>
    <s v="Banks: Commercial and Savings"/>
    <s v="Financial services"/>
    <s v="Canada"/>
    <x v="0"/>
    <n v="58295.1"/>
    <n v="5378.8"/>
    <n v="0.66200000000000003"/>
    <n v="1011297.1"/>
    <n v="53597"/>
    <n v="15"/>
    <s v="N"/>
    <m/>
    <m/>
    <s v="N"/>
    <s v="N"/>
    <m/>
    <m/>
    <m/>
    <m/>
    <m/>
    <m/>
    <m/>
    <m/>
    <m/>
    <m/>
    <s v="No target"/>
    <s v="No Target"/>
    <s v="Yes"/>
    <s v="Yes"/>
    <s v="Yes"/>
    <s v="1,2,3"/>
    <m/>
    <s v="N"/>
    <m/>
    <m/>
    <m/>
    <m/>
    <s v="C"/>
    <s v="Y"/>
    <m/>
    <s v="Target Net zero by 2050 Be our clients’ lead partner in the transition to a net-zero world – targeting net-zero financed emissions in our lending by 2050"/>
    <n v="2050"/>
    <s v="https://www.banktrack.org/download/2023_climate_report_2/240307_bmo_2023_climatereport_en.pdf"/>
    <m/>
    <s v="Yes"/>
    <s v="Yes (CCS-based removals e.g. BECCS, DACCS)"/>
    <s v="No"/>
    <s v="Y"/>
    <s v="emission reduction "/>
    <n v="2030"/>
    <s v="BMO Financial Group 2024 Sustainability and Climate Reporting"/>
    <s v="r Scope 1, market-based Scope 2, and Scope 3 (category 6 – business travel) In 2025, we purchased and retired carbon credits to offset our Scope 1 and Scope 2 market-based GHG emissions and Scope 3 GHG emissions resulting from our employees’ activities (category 6 – business travel) for the reporting period August 1, 2023 to July 31, 2024. We have developed a diversified offset portfolio that includes an agreement to pre-purchase 1,000 tonnes of Direct Air Capture removals from Carbon Engineering, and a five-year commitment to purchase CarbonCure mineralization removal offset"/>
    <m/>
    <m/>
    <m/>
    <n v="0"/>
  </r>
  <r>
    <n v="241"/>
    <n v="187"/>
    <s v="XMXYG"/>
    <s v="Trading"/>
    <s v="Financial services"/>
    <s v="China"/>
    <x v="1"/>
    <n v="57874.3"/>
    <n v="24.6"/>
    <n v="0.69499999999999995"/>
    <n v="46434.9"/>
    <n v="31642"/>
    <n v="8"/>
    <s v="N"/>
    <m/>
    <m/>
    <s v="N"/>
    <s v="N"/>
    <m/>
    <m/>
    <m/>
    <m/>
    <m/>
    <m/>
    <m/>
    <m/>
    <m/>
    <m/>
    <s v="No target"/>
    <s v="No Target"/>
    <s v="Yes"/>
    <s v="Yes"/>
    <m/>
    <s v="1,2"/>
    <s v="G"/>
    <s v="N"/>
    <s v="committed to national peak and neutrality targets"/>
    <n v="2060"/>
    <s v="https://static.cninfo.com.cn/finalpage/2024-07-20/1220688756.PDF"/>
    <m/>
    <m/>
    <s v="N"/>
    <m/>
    <m/>
    <m/>
    <m/>
    <m/>
    <s v="Not Specified"/>
    <m/>
    <m/>
    <s v="N"/>
    <m/>
    <m/>
    <m/>
    <m/>
    <m/>
    <m/>
    <m/>
    <n v="0"/>
  </r>
  <r>
    <n v="242"/>
    <n v="232"/>
    <s v="Industrial Bank"/>
    <s v="Banks: Commercial and Savings"/>
    <s v="Financial services"/>
    <s v="China"/>
    <x v="1"/>
    <n v="57476.800000000003"/>
    <n v="10730.1"/>
    <n v="-1.4999999999999999E-2"/>
    <n v="1439576.1"/>
    <n v="63189"/>
    <n v="13"/>
    <s v="N"/>
    <m/>
    <m/>
    <s v="N"/>
    <s v="N"/>
    <m/>
    <m/>
    <m/>
    <m/>
    <m/>
    <m/>
    <m/>
    <m/>
    <m/>
    <m/>
    <s v="Carbon neutral(ity)"/>
    <s v="Carbon Neutral"/>
    <s v="Yes"/>
    <s v="Yes"/>
    <s v="Yes"/>
    <s v="1,2,3"/>
    <s v="C,V"/>
    <s v="Y"/>
    <s v="&quot;By 2035 - Achieve carbon neutrality in all upstream and downstream activities  (including Scope 3 emissions).&quot; (P.72, Sustainability Report 2023)"/>
    <n v="2035"/>
    <m/>
    <m/>
    <m/>
    <s v="N"/>
    <m/>
    <m/>
    <m/>
    <m/>
    <m/>
    <s v="Yes"/>
    <s v="Not Specified"/>
    <s v="No"/>
    <s v="N"/>
    <m/>
    <m/>
    <m/>
    <m/>
    <m/>
    <m/>
    <m/>
    <n v="0"/>
  </r>
  <r>
    <n v="243"/>
    <n v="270"/>
    <s v="United Airlines Holdings"/>
    <s v="Airlines"/>
    <s v="Transportation and logistics"/>
    <s v="U.S."/>
    <x v="0"/>
    <n v="57063"/>
    <n v="3149"/>
    <n v="0.20300000000000001"/>
    <n v="74083"/>
    <n v="107300"/>
    <n v="28"/>
    <s v="N"/>
    <m/>
    <m/>
    <s v="Y"/>
    <s v="Y"/>
    <s v="Targets set"/>
    <s v="Well-below 2¬∞C"/>
    <n v="2035"/>
    <m/>
    <m/>
    <m/>
    <s v="N"/>
    <s v="Commitment removed"/>
    <m/>
    <m/>
    <s v="Net zero"/>
    <s v="Net Zero"/>
    <s v="Yes"/>
    <s v="Yes"/>
    <s v="Partial"/>
    <s v="1,2"/>
    <m/>
    <s v="N"/>
    <m/>
    <m/>
    <m/>
    <m/>
    <s v="C"/>
    <s v="Y"/>
    <s v="1,2"/>
    <s v="Our commitment is to achieve net zero greenhouse gas emissions by 2050. We have set a Science-Based Target to reduce carbon intensity by 50% per revenue tonne kilometer by 2035, using 2019 as our baseline year. This goal covers Scope 1 and Scope 2 emissions, as well as certain Scope 3 categories, and is approved by the Science-Based Targets initiative (SBTi). Achieving net zero means eliminating all carbon emissions from our operations or balancing any remaining emissions through credible carbon removal technologies, without relying on voluntary carbon offsets."/>
    <n v="2050"/>
    <m/>
    <m/>
    <s v="No"/>
    <s v="Not Specified"/>
    <s v="No"/>
    <s v="N"/>
    <m/>
    <m/>
    <m/>
    <m/>
    <m/>
    <m/>
    <m/>
    <n v="0"/>
  </r>
  <r>
    <n v="244"/>
    <n v="220"/>
    <s v="Nippon Steel"/>
    <s v="Metals"/>
    <s v="Metals and mining"/>
    <s v="Japan"/>
    <x v="1"/>
    <n v="57040.7"/>
    <n v="2297.4"/>
    <n v="-0.39600000000000002"/>
    <n v="73003.3"/>
    <n v="120739"/>
    <n v="31"/>
    <s v="N"/>
    <m/>
    <m/>
    <s v="N"/>
    <s v="N"/>
    <m/>
    <m/>
    <m/>
    <m/>
    <m/>
    <m/>
    <m/>
    <m/>
    <m/>
    <m/>
    <s v="Carbon neutral(ity)"/>
    <s v="Carbon Neutral"/>
    <s v="Yes"/>
    <s v="Yes"/>
    <s v="Yes"/>
    <s v="1,2,3"/>
    <s v="C,V"/>
    <s v="Y"/>
    <s v="Vision 2050: Aim to be carbon neutral (Pg. 15)"/>
    <n v="2050"/>
    <m/>
    <m/>
    <m/>
    <s v="N"/>
    <m/>
    <m/>
    <m/>
    <m/>
    <m/>
    <s v="Yes"/>
    <s v="Yes (CCS-based removals e.g. BECCS, DACCS)"/>
    <s v="No"/>
    <s v="N"/>
    <m/>
    <m/>
    <m/>
    <m/>
    <m/>
    <m/>
    <m/>
    <n v="0"/>
  </r>
  <r>
    <n v="245"/>
    <n v="235"/>
    <s v="ConocoPhillips"/>
    <s v="Mining, Crude-Oil Production"/>
    <s v="Metals and mining"/>
    <s v="U.S."/>
    <x v="0"/>
    <n v="56953"/>
    <n v="9245"/>
    <n v="-0.156"/>
    <n v="122780"/>
    <n v="11800"/>
    <n v="30"/>
    <s v="N"/>
    <m/>
    <m/>
    <s v="N"/>
    <s v="N"/>
    <m/>
    <m/>
    <m/>
    <m/>
    <m/>
    <m/>
    <m/>
    <m/>
    <m/>
    <m/>
    <s v="Net zero"/>
    <s v="Net Zero"/>
    <s v="Yes"/>
    <s v="Yes"/>
    <s v="No"/>
    <s v="1,2"/>
    <m/>
    <s v="N"/>
    <m/>
    <m/>
    <m/>
    <m/>
    <s v="C"/>
    <s v="Y"/>
    <s v="1,2"/>
    <m/>
    <n v="2030"/>
    <m/>
    <m/>
    <s v="Yes"/>
    <s v="Yes (nature-based and CCS-based removals)"/>
    <s v="No"/>
    <s v="N"/>
    <m/>
    <m/>
    <m/>
    <m/>
    <m/>
    <m/>
    <m/>
    <n v="0"/>
  </r>
  <r>
    <n v="246"/>
    <n v="277"/>
    <s v="Midea Group"/>
    <s v="Electronics, Electrical Equip."/>
    <s v="Technology"/>
    <s v="China"/>
    <x v="1"/>
    <n v="56855.5"/>
    <n v="5356.2"/>
    <n v="0.125"/>
    <n v="82795.899999999994"/>
    <n v="198432"/>
    <n v="10"/>
    <s v="N"/>
    <m/>
    <m/>
    <s v="N"/>
    <s v="N"/>
    <m/>
    <m/>
    <m/>
    <m/>
    <m/>
    <m/>
    <m/>
    <m/>
    <m/>
    <m/>
    <s v="No target"/>
    <s v="No Target"/>
    <s v="Yes"/>
    <s v="Yes"/>
    <s v="Not Specified"/>
    <s v="1,2"/>
    <s v="G"/>
    <s v="N"/>
    <s v="committed to national peak and neutrality targets"/>
    <n v="2060"/>
    <s v="https://finance.sina.com.cn/tech/2021-10-14/doc-iktzqtyu1368224.shtml"/>
    <m/>
    <m/>
    <s v="N"/>
    <m/>
    <m/>
    <m/>
    <m/>
    <m/>
    <s v="Not Specified"/>
    <s v="Not Specified"/>
    <s v="No"/>
    <s v="N"/>
    <m/>
    <m/>
    <m/>
    <m/>
    <m/>
    <m/>
    <m/>
    <n v="0"/>
  </r>
  <r>
    <n v="247"/>
    <n v="265"/>
    <s v="Tsingshan Holding Group"/>
    <s v="Metals"/>
    <s v="Metals and mining"/>
    <s v="China"/>
    <x v="1"/>
    <n v="56515.8"/>
    <n v="960.7"/>
    <n v="-0.38200000000000001"/>
    <n v="22251.4"/>
    <n v="110327"/>
    <n v="7"/>
    <s v="N"/>
    <m/>
    <m/>
    <s v="N"/>
    <s v="N"/>
    <m/>
    <m/>
    <m/>
    <m/>
    <m/>
    <m/>
    <m/>
    <m/>
    <m/>
    <m/>
    <s v="No target"/>
    <s v="No Target"/>
    <s v="Not Specified"/>
    <s v="Not Specified"/>
    <s v="Not Specified"/>
    <m/>
    <m/>
    <s v="N"/>
    <m/>
    <m/>
    <s v="Ecological environmental protection | TSINGSHAN HOLDING GROUP"/>
    <s v="no usefull information"/>
    <m/>
    <s v="N"/>
    <m/>
    <m/>
    <m/>
    <m/>
    <m/>
    <s v="Not Specified"/>
    <m/>
    <m/>
    <s v="N"/>
    <m/>
    <m/>
    <m/>
    <m/>
    <m/>
    <m/>
    <m/>
    <n v="0"/>
  </r>
  <r>
    <n v="248"/>
    <n v="262"/>
    <s v="TJX"/>
    <s v="Specialty Retailers"/>
    <s v="Retail"/>
    <s v="U.S."/>
    <x v="0"/>
    <n v="56360"/>
    <n v="4864"/>
    <n v="8.6999999999999994E-2"/>
    <n v="31749"/>
    <n v="364000"/>
    <n v="24"/>
    <s v="N"/>
    <m/>
    <m/>
    <s v="N"/>
    <s v="N"/>
    <m/>
    <m/>
    <m/>
    <m/>
    <m/>
    <m/>
    <m/>
    <m/>
    <m/>
    <m/>
    <s v="Net zero"/>
    <s v="Net Zero"/>
    <s v="Yes"/>
    <s v="Yes"/>
    <s v="No"/>
    <s v="1,2"/>
    <m/>
    <s v="N"/>
    <m/>
    <m/>
    <m/>
    <m/>
    <s v="C"/>
    <s v="Y"/>
    <s v="1,2"/>
    <s v="We have set science-based goals and defined initiatives that support a decarbonization pathway for our global operations, including our goal to achieve net zero greenhouse gas (GHG) emissions in our direct operations (Scopes 1 and 2) by 2040. Along the way, we intend to reach a 55% absolute reduction in GHG emissions from our direct operations (against a Fiscal 2017 baseline), as well as source 100% renewable energy1 for use in our operations by 2030. "/>
    <n v="2040"/>
    <m/>
    <m/>
    <s v="Yes"/>
    <s v="Not Specified"/>
    <s v="No"/>
    <s v="N"/>
    <m/>
    <m/>
    <m/>
    <m/>
    <m/>
    <m/>
    <m/>
    <n v="0"/>
  </r>
  <r>
    <n v="249"/>
    <n v="259"/>
    <s v="AbbVie"/>
    <s v="Pharmaceuticals"/>
    <s v="Health care and pharmaceuticals"/>
    <s v="U.S."/>
    <x v="0"/>
    <n v="56334"/>
    <n v="4278"/>
    <n v="-0.12"/>
    <n v="135161"/>
    <n v="55000"/>
    <n v="10"/>
    <s v="N"/>
    <m/>
    <m/>
    <s v="Y"/>
    <s v="Y"/>
    <s v="Targets set"/>
    <s v="1.5°C "/>
    <n v="2030"/>
    <m/>
    <m/>
    <m/>
    <m/>
    <m/>
    <m/>
    <m/>
    <s v="Emissions reduction target"/>
    <s v="Other Emission Reduction"/>
    <s v="Yes"/>
    <s v="Yes"/>
    <s v="No"/>
    <s v="1,2"/>
    <m/>
    <s v="N"/>
    <m/>
    <m/>
    <m/>
    <m/>
    <m/>
    <s v="N"/>
    <m/>
    <m/>
    <m/>
    <m/>
    <m/>
    <s v="Not Specified"/>
    <s v="Not Specified"/>
    <s v="No"/>
    <s v="Y"/>
    <s v="(p.12) Emissions: Reduce absolute Scope 1 and 2 (market-based) GHG emissions by 42.0% by 2030 from a 2021 base year_x000a__x000a_Website: https://www.abbvie.com/content/dam/abbvie-com2/pdfs/abbvie-esg-action-report.pdf"/>
    <n v="2030"/>
    <m/>
    <m/>
    <m/>
    <m/>
    <m/>
    <n v="0"/>
  </r>
  <r>
    <n v="250"/>
    <n v="303"/>
    <s v="Enterprise Products Partners"/>
    <s v="Pipelines"/>
    <s v="Energy and utilities"/>
    <s v="U.S."/>
    <x v="0"/>
    <n v="56219"/>
    <n v="5901"/>
    <n v="6.7000000000000004E-2"/>
    <n v="77168"/>
    <n v="7800"/>
    <n v="15"/>
    <s v="N"/>
    <m/>
    <m/>
    <s v="N"/>
    <s v="N"/>
    <m/>
    <m/>
    <m/>
    <m/>
    <m/>
    <m/>
    <m/>
    <m/>
    <m/>
    <m/>
    <m/>
    <m/>
    <m/>
    <m/>
    <m/>
    <m/>
    <m/>
    <s v="N"/>
    <m/>
    <m/>
    <m/>
    <m/>
    <m/>
    <s v="N"/>
    <m/>
    <m/>
    <m/>
    <m/>
    <m/>
    <s v="Not Specified"/>
    <m/>
    <m/>
    <s v="N"/>
    <m/>
    <m/>
    <m/>
    <m/>
    <m/>
    <m/>
    <m/>
    <n v="0"/>
  </r>
  <r>
    <n v="251"/>
    <n v="331"/>
    <s v="China Pacific Insurance (Group)"/>
    <s v="Insurance: Life, Health (stock)"/>
    <s v="Financial services"/>
    <s v="China"/>
    <x v="1"/>
    <n v="56161.2"/>
    <n v="6248.7"/>
    <n v="0.623"/>
    <n v="388380.7"/>
    <n v="94990"/>
    <n v="15"/>
    <s v="N"/>
    <m/>
    <m/>
    <s v="N"/>
    <s v="N"/>
    <m/>
    <m/>
    <m/>
    <m/>
    <m/>
    <m/>
    <m/>
    <m/>
    <m/>
    <m/>
    <s v="No target"/>
    <s v="No Target"/>
    <s v="Yes"/>
    <s v="Yes"/>
    <m/>
    <s v="1,2"/>
    <s v="G"/>
    <s v="N"/>
    <s v="committed to national peak and neutrality targets"/>
    <n v="2060"/>
    <s v="https://www.cpic.com.cn/c/2022-04-07/1633277.shtml"/>
    <m/>
    <m/>
    <s v="N"/>
    <m/>
    <m/>
    <m/>
    <m/>
    <m/>
    <s v="Not Specified"/>
    <s v="Not Specified"/>
    <s v="No"/>
    <s v="N"/>
    <m/>
    <m/>
    <m/>
    <m/>
    <m/>
    <m/>
    <m/>
    <n v="0"/>
  </r>
  <r>
    <n v="252"/>
    <n v="181"/>
    <s v="Guangzhou Automobile Industry Group"/>
    <s v="Automobiles"/>
    <s v="Automotive"/>
    <s v="China"/>
    <x v="1"/>
    <n v="56059.1"/>
    <n v="-234.9"/>
    <n v="-1.68"/>
    <n v="54421.5"/>
    <n v="99900"/>
    <n v="13"/>
    <s v="N"/>
    <m/>
    <m/>
    <s v="N"/>
    <s v="N"/>
    <m/>
    <m/>
    <m/>
    <m/>
    <m/>
    <m/>
    <m/>
    <m/>
    <m/>
    <m/>
    <s v="Carbon neutral(ity)"/>
    <s v="Carbon Neutral"/>
    <s v="Not Specified"/>
    <s v="Not Specified"/>
    <s v="Not Specified"/>
    <m/>
    <m/>
    <s v="Y"/>
    <s v="To achieve green and sustainable development, GAC Group published &quot;GLASS Plan (Green Low-carbon for Achieving Sustainable Success)&quot; in 2021 and planned to reach the goal of carbon neutrality by 2050._x000a__x000a_&quot;GAC strive[s] to achieve carbon neutrality in the whole product lifecycle by 2050 (stretch goal: 2045)&quot; (2022 GAC Group ESG Report p58)"/>
    <n v="2050"/>
    <m/>
    <m/>
    <m/>
    <s v="N"/>
    <m/>
    <m/>
    <m/>
    <m/>
    <m/>
    <s v="Not Specified"/>
    <s v="Not Specified"/>
    <s v="No"/>
    <s v="N"/>
    <m/>
    <m/>
    <m/>
    <m/>
    <m/>
    <m/>
    <m/>
    <n v="0"/>
  </r>
  <r>
    <n v="253"/>
    <n v="281"/>
    <s v="Bank of Nova Scotia"/>
    <s v="Banks: Commercial and Savings"/>
    <s v="Financial services"/>
    <s v="Canada"/>
    <x v="0"/>
    <n v="55917.4"/>
    <n v="5702.2"/>
    <n v="3.7999999999999999E-2"/>
    <n v="1013004.5"/>
    <n v="88488"/>
    <n v="28"/>
    <s v="N"/>
    <m/>
    <m/>
    <s v="N"/>
    <s v="N"/>
    <m/>
    <m/>
    <m/>
    <m/>
    <m/>
    <m/>
    <m/>
    <m/>
    <m/>
    <m/>
    <s v="Net zero"/>
    <s v="Net Zero"/>
    <s v="Yes"/>
    <s v="Yes"/>
    <s v="Yes"/>
    <s v="1,2,3"/>
    <m/>
    <s v="N"/>
    <m/>
    <m/>
    <m/>
    <m/>
    <s v="C,V"/>
    <s v="Y"/>
    <s v="1,2,3"/>
    <s v="&quot;Our climate goals comprise three pillars: (1) financing climate solutions, by providing climate-related financing to clients in all sectors, including certain _x000a_carbon intensive sectors; (2) advancing to net-zero, by working with clients to reduce emissions associated with our lending portfolio and setting 2030 sectoral emissions intensity reduction targets to keep us on course to meet our goal of achieving net-zero financed emissions by 2050; and (3) reducing our own emissions, by introducing solutions to minimize the Bank‚Äôs direct impact on climate change&quot; (Pg 12, Scotiabank 2023 ESG Report)"/>
    <n v="2050"/>
    <m/>
    <m/>
    <s v="Yes"/>
    <s v="No"/>
    <s v="No"/>
    <s v="N"/>
    <m/>
    <m/>
    <m/>
    <m/>
    <m/>
    <m/>
    <m/>
    <n v="0"/>
  </r>
  <r>
    <n v="254"/>
    <n v="249"/>
    <s v="HBIS Group"/>
    <s v="Metals"/>
    <s v="Metals and mining"/>
    <s v="China"/>
    <x v="1"/>
    <n v="55879.7"/>
    <n v="40.9"/>
    <n v="0.72299999999999998"/>
    <n v="75881.600000000006"/>
    <n v="85648"/>
    <n v="17"/>
    <s v="N"/>
    <m/>
    <m/>
    <s v="N"/>
    <s v="N"/>
    <m/>
    <m/>
    <m/>
    <m/>
    <m/>
    <m/>
    <m/>
    <m/>
    <m/>
    <m/>
    <m/>
    <m/>
    <m/>
    <m/>
    <m/>
    <m/>
    <s v="C"/>
    <s v="Y"/>
    <s v="Anchoring the carbon peaking and neutrality goals, focusing on the“three major innovations”of energy technology, process technology, and material technology, release &quot;6+2&quot;low-carbon development technology roadmap in the industry for the first batch,striving to achieve the goal of carbon neutrality by 2050."/>
    <n v="2050"/>
    <s v="https://www.hbisco.com/en/sustainable/green#:~:text=%E2%80%9Cgreen%E2%80%9Dleading%20strategy,of%20carbon%20neutrality%20by%202050"/>
    <s v="Anchoring the carbon peaking and neutrality goals, focusing on the“three major innovations”of energy technology, process technology, and material technology, release &quot;6+2&quot;low-carbon development technology roadmap in the industry for the first batch,striving to achieve the goal of carbon neutrality by 2050."/>
    <m/>
    <s v="N"/>
    <m/>
    <m/>
    <m/>
    <m/>
    <m/>
    <s v="Not Specified"/>
    <m/>
    <m/>
    <s v="N"/>
    <m/>
    <m/>
    <m/>
    <m/>
    <m/>
    <m/>
    <m/>
    <n v="0"/>
  </r>
  <r>
    <n v="255"/>
    <n v="283"/>
    <s v="Intesa Sanpaolo"/>
    <s v="Banks: Commercial and Savings"/>
    <s v="Financial services"/>
    <s v="Italy"/>
    <x v="3"/>
    <n v="55844.1"/>
    <n v="9371.7000000000007"/>
    <n v="0.122"/>
    <n v="966333.6"/>
    <n v="94736"/>
    <n v="27"/>
    <s v="N"/>
    <m/>
    <m/>
    <s v="Y"/>
    <s v="Y"/>
    <s v="Targets set"/>
    <s v="1.5°C "/>
    <n v="2028"/>
    <m/>
    <m/>
    <m/>
    <s v="N"/>
    <s v="Committed"/>
    <m/>
    <m/>
    <s v="Net zero"/>
    <s v="Net Zero"/>
    <s v="Yes"/>
    <s v="Yes"/>
    <s v="No"/>
    <s v="1,2"/>
    <m/>
    <s v="N"/>
    <m/>
    <m/>
    <m/>
    <m/>
    <s v="C"/>
    <s v="Y"/>
    <s v="1,2"/>
    <s v="Intesa Sanpaolo has chosen to pursue the ‚ÄúNet Zero‚Äù objective by 2050 for all its main business lines, including its own emissions, the lending and investment portfolios, the asset management and insurance divisions'. (p 27)"/>
    <n v="2050"/>
    <m/>
    <m/>
    <s v="Yes"/>
    <s v="Not Specified"/>
    <s v="No"/>
    <s v="N"/>
    <m/>
    <m/>
    <m/>
    <m/>
    <m/>
    <m/>
    <m/>
    <n v="0"/>
  </r>
  <r>
    <n v="256"/>
    <n v="238"/>
    <s v="China Huaneng Group"/>
    <s v="Energy"/>
    <s v="Energy and utilities"/>
    <s v="China"/>
    <x v="1"/>
    <n v="55760.2"/>
    <n v="2718"/>
    <n v="0.66500000000000004"/>
    <n v="233942"/>
    <n v="123483"/>
    <n v="17"/>
    <s v="N"/>
    <m/>
    <m/>
    <s v="N"/>
    <s v="N"/>
    <m/>
    <m/>
    <m/>
    <m/>
    <m/>
    <m/>
    <m/>
    <m/>
    <m/>
    <m/>
    <s v="Carbon neutral(ity)"/>
    <s v="Carbon Neutral"/>
    <s v="Yes"/>
    <s v="Yes"/>
    <s v="Not Specified"/>
    <s v="1,2"/>
    <s v="C"/>
    <s v="Y"/>
    <s v="Huadian Power International has proactively incorporated the strategic goals of “carbon peak and carbon neutrality” and national energy structure transformation requirements into its 14th Five-Year Plan, in response to the latest domestic and international policy developments. We have established a dedicated carbon management position to spearhead climate change-related initiatives, coordinate planning, and implement sustainable development strategies, ensuring steady progress in the Company’s green and low-carbon transformation."/>
    <n v="2060"/>
    <s v="0415华电2024ESG英文版"/>
    <m/>
    <m/>
    <s v="N"/>
    <m/>
    <m/>
    <m/>
    <m/>
    <m/>
    <s v="Not Specified"/>
    <s v="Not Specified"/>
    <s v="No"/>
    <s v="N"/>
    <m/>
    <m/>
    <m/>
    <m/>
    <m/>
    <m/>
    <m/>
    <n v="0"/>
  </r>
  <r>
    <n v="257"/>
    <n v="302"/>
    <s v="Chubb"/>
    <s v="Insurance: Property and Casualty"/>
    <s v="Financial services"/>
    <s v="Switzerland"/>
    <x v="3"/>
    <n v="55753"/>
    <n v="9272"/>
    <n v="2.7E-2"/>
    <n v="246548"/>
    <n v="43000"/>
    <n v="9"/>
    <s v="N"/>
    <m/>
    <m/>
    <s v="N"/>
    <s v="N"/>
    <m/>
    <m/>
    <m/>
    <m/>
    <m/>
    <m/>
    <m/>
    <m/>
    <m/>
    <m/>
    <s v="Emissions reduction target"/>
    <s v="Other Emission Reduction"/>
    <s v="Yes"/>
    <s v="Yes"/>
    <s v="Partial"/>
    <s v="1,2"/>
    <m/>
    <s v="N"/>
    <m/>
    <m/>
    <m/>
    <m/>
    <m/>
    <s v="N"/>
    <m/>
    <m/>
    <m/>
    <m/>
    <m/>
    <s v="Yes"/>
    <s v="Yes (unspecified)"/>
    <s v="No"/>
    <s v="Y"/>
    <s v="Chubb‚Äôs short-term 20% absolute GHG reduction target (2016 baseline, 2025 goal) was met ahead of schedule in 2019 with a 22% reduction. The longer-term 40% reduction target for 2035 was achieved ahead of schedule in 2021 with a 49% reduction."/>
    <n v="2035"/>
    <m/>
    <m/>
    <m/>
    <m/>
    <m/>
    <n v="0"/>
  </r>
  <r>
    <n v="258"/>
    <n v="306"/>
    <s v="HDFC Bank"/>
    <s v="Banks: Commercial and Savings"/>
    <s v="Financial services"/>
    <s v="India"/>
    <x v="1"/>
    <n v="55708.6"/>
    <n v="8374.6"/>
    <n v="8.2000000000000003E-2"/>
    <n v="514129.9"/>
    <n v="214521"/>
    <n v="2"/>
    <s v="N"/>
    <m/>
    <m/>
    <s v="N"/>
    <s v="N"/>
    <m/>
    <m/>
    <m/>
    <m/>
    <m/>
    <m/>
    <m/>
    <m/>
    <m/>
    <m/>
    <s v="Carbon neutral(ity)"/>
    <s v="Carbon Neutral"/>
    <s v="Yes"/>
    <s v="Yes"/>
    <s v="No"/>
    <s v="1,2"/>
    <s v="C"/>
    <s v="Y"/>
    <s v="Demonstrating our unwavering commitment to environmental sustainability, we have set an ambitious goal of achieving carbon neutrality for our Scope 1 &amp; 2 emissions by FY32."/>
    <n v="2032"/>
    <m/>
    <m/>
    <m/>
    <s v="N"/>
    <m/>
    <m/>
    <m/>
    <m/>
    <m/>
    <s v="Not Specified"/>
    <s v="Yes (nature-based removals e.g. Forestation, soil carbon enhancement)"/>
    <s v="No"/>
    <s v="N"/>
    <m/>
    <m/>
    <m/>
    <m/>
    <m/>
    <m/>
    <m/>
    <n v="0"/>
  </r>
  <r>
    <n v="259"/>
    <n v="268"/>
    <s v="BHP Group"/>
    <s v="Mining, Crude-Oil Production"/>
    <s v="Metals and mining"/>
    <s v="Australia"/>
    <x v="5"/>
    <n v="55658"/>
    <n v="7897"/>
    <n v="-0.38900000000000001"/>
    <n v="102362"/>
    <n v="40872"/>
    <n v="31"/>
    <s v="N"/>
    <m/>
    <m/>
    <s v="N"/>
    <s v="N"/>
    <m/>
    <m/>
    <m/>
    <m/>
    <m/>
    <m/>
    <m/>
    <m/>
    <m/>
    <m/>
    <s v="Net zero"/>
    <s v="Net Zero"/>
    <s v="Yes"/>
    <s v="Yes"/>
    <s v="Partial"/>
    <s v="1,2"/>
    <m/>
    <s v="N"/>
    <m/>
    <m/>
    <m/>
    <m/>
    <s v="C"/>
    <s v="Y"/>
    <s v="1,2"/>
    <s v="_x000a_BHP is committed to achieving net zero operational greenhouse-gas (GHG) emissions (Scopes 1 and 2) by FY2050. The company has also set a medium-term target to reduce operational GHG emissions by at least 30 percent by FY2030, using a FY2020 baseline. This target covers all BHP-operated assets and is supported by a publicly available Climate Transition Action Plan (CTAP 2024 - https://web.archive.org/web/20251005190858/https://www.bhp.com/sustainability/climate-change/climate-transition-action-plan), which details pathways and assumptions for reaching the goal. BHP is also ‚Äúworking towards‚Äù net-zero value-chain (Scope 3) emissions by 2050, but this is an ambition rather than a formally validated target."/>
    <n v="2050"/>
    <m/>
    <m/>
    <s v="Yes"/>
    <s v="Yes (nature-based and CCS-based removals)"/>
    <s v="No"/>
    <s v="N"/>
    <m/>
    <m/>
    <m/>
    <m/>
    <m/>
    <m/>
    <m/>
    <n v="0"/>
  </r>
  <r>
    <n v="260"/>
    <n v="247"/>
    <s v="Repsol"/>
    <s v="Petroleum Refining"/>
    <s v="Oil and gas"/>
    <s v="Spain"/>
    <x v="3"/>
    <n v="55571.5"/>
    <n v="1899"/>
    <n v="-0.44600000000000001"/>
    <n v="65423.5"/>
    <n v="25601"/>
    <n v="31"/>
    <s v="N"/>
    <m/>
    <m/>
    <s v="N"/>
    <s v="N"/>
    <m/>
    <m/>
    <m/>
    <m/>
    <m/>
    <m/>
    <m/>
    <m/>
    <m/>
    <m/>
    <s v="Net zero"/>
    <s v="Net Zero"/>
    <s v="Yes"/>
    <s v="Yes"/>
    <s v="Yes"/>
    <s v="1,2,3"/>
    <m/>
    <s v="N"/>
    <m/>
    <m/>
    <m/>
    <m/>
    <s v="C,V"/>
    <s v="Y"/>
    <s v="1,2,3"/>
    <s v="The main goal is to become a net zero emissions company by 2050, in line with the targets set out in the Paris Agreement."/>
    <n v="2050"/>
    <m/>
    <m/>
    <s v="Yes"/>
    <s v="Yes (nature-based and CCS-based removals)"/>
    <s v="No"/>
    <s v="N"/>
    <m/>
    <m/>
    <m/>
    <m/>
    <m/>
    <m/>
    <m/>
    <n v="0"/>
  </r>
  <r>
    <n v="261"/>
    <n v="234"/>
    <s v="Panasonic Holdings"/>
    <s v="Electronics, Electrical Equip."/>
    <s v="Technology"/>
    <s v="Japan"/>
    <x v="1"/>
    <n v="55483.8"/>
    <n v="2402.1999999999998"/>
    <n v="-0.218"/>
    <n v="62333.7"/>
    <n v="207548"/>
    <n v="31"/>
    <s v="Y"/>
    <n v="2019"/>
    <n v="2050"/>
    <s v="Y"/>
    <s v="Y"/>
    <s v="Targets set"/>
    <s v="1.5°C "/>
    <n v="2030"/>
    <s v="Targets set"/>
    <s v="1.5°C "/>
    <n v="2050"/>
    <s v="Y"/>
    <s v="Targets set"/>
    <n v="2050"/>
    <m/>
    <s v="Other"/>
    <s v="Other Emission Reduction"/>
    <s v="Yes"/>
    <s v="Yes"/>
    <s v="Yes"/>
    <s v="1,2,3"/>
    <m/>
    <s v="N"/>
    <m/>
    <m/>
    <m/>
    <m/>
    <m/>
    <s v="N"/>
    <m/>
    <m/>
    <m/>
    <m/>
    <m/>
    <s v="Yes"/>
    <s v="Yes (unspecified)"/>
    <s v="No"/>
    <s v="Y"/>
    <s v="&quot;Aiming for net zero CO2 emissions at all factories by 2030‚Äã. We Aim to Achieve a Reduction of Approximately 110 million tons(*) in CO2 Emissions Within Our Own Value Chain. (*) CO2 emissions based on FY2021 results. As a milestone towards achieving Panasonic GREEN IMPACT, we are aiming to attain net zero CO2 emissions at all our companies, and to create approximately 100 million tons of avoided emissions, by fiscal 2031.&quot;"/>
    <n v="2030"/>
    <m/>
    <m/>
    <m/>
    <m/>
    <m/>
    <n v="0"/>
  </r>
  <r>
    <n v="262"/>
    <n v="289"/>
    <s v="Maersk Group"/>
    <s v="Trucking, Transportation, Logistics"/>
    <s v="Transportation and logistics"/>
    <s v="Denmark"/>
    <x v="3"/>
    <n v="55482"/>
    <n v="6109"/>
    <n v="0.59799999999999998"/>
    <n v="87697"/>
    <n v="104890"/>
    <n v="22"/>
    <s v="N"/>
    <m/>
    <m/>
    <s v="Y"/>
    <s v="Y"/>
    <s v="Targets set"/>
    <s v="1.5Â°C"/>
    <n v="2030"/>
    <s v="Targets set"/>
    <s v="1.5Â°C"/>
    <n v="2040"/>
    <s v="Y"/>
    <s v="Targets set"/>
    <n v="2040"/>
    <m/>
    <s v="Net zero"/>
    <s v="Net Zero"/>
    <s v="Yes"/>
    <s v="Yes"/>
    <s v="Yes"/>
    <s v="1,2,3"/>
    <m/>
    <s v="N"/>
    <m/>
    <m/>
    <m/>
    <m/>
    <s v="C,V"/>
    <s v="Y"/>
    <s v="1,2,3"/>
    <s v="&quot;Maersk‚Äôs greenhouse gas emission  targets were validated by the Science  Based Targets initiative (SBTi) to be in line with net-zero 2040 and the  Paris Agreement‚Äôs 1.5-degree pathway towards 2030 ‚Äì an industry first under  SBTi‚Äôs new Maritime Guidance.&quot; (Maersk Annual Report 2024, pg 4)"/>
    <n v="2040"/>
    <m/>
    <m/>
    <s v="Yes"/>
    <s v="No"/>
    <s v="Yes"/>
    <s v="N"/>
    <m/>
    <m/>
    <m/>
    <m/>
    <m/>
    <m/>
    <m/>
    <n v="0"/>
  </r>
  <r>
    <n v="263"/>
    <n v="287"/>
    <s v="Tokio Marine Holdings"/>
    <s v="Insurance: Property and Casualty (Stock)"/>
    <s v="Financial services"/>
    <s v="Japan"/>
    <x v="1"/>
    <n v="55365.3"/>
    <n v="6922.4"/>
    <n v="0.438"/>
    <n v="208401.8"/>
    <n v="51436"/>
    <n v="31"/>
    <s v="N"/>
    <m/>
    <m/>
    <s v="Y"/>
    <s v="N"/>
    <s v="Commitment removed"/>
    <m/>
    <m/>
    <m/>
    <m/>
    <m/>
    <m/>
    <m/>
    <m/>
    <m/>
    <s v="Emissions reduction target"/>
    <s v="Other Emission Reduction"/>
    <s v="Yes"/>
    <s v="Yes"/>
    <s v="Partial"/>
    <s v="1,2"/>
    <m/>
    <s v="N"/>
    <m/>
    <m/>
    <m/>
    <s v="chieved"/>
    <s v="C,V"/>
    <s v="Y"/>
    <m/>
    <s v="We have set seven key targets in our management of climate change"/>
    <n v="2050"/>
    <s v="https://www.tmkiln.com/about-tmk/sustainability/"/>
    <m/>
    <s v="Yes"/>
    <s v="Yes (nature-based removals e.g. Forestation, soil carbon enhancement)"/>
    <s v="No"/>
    <s v="Y"/>
    <s v="Tokio Marine has achieved net-zero in its business operations for eleven consecutive years since fiscal 2013. The company aims to reduce GHG emissions by 60% by 2030 relative to 2015 levels and transition to 100% renewable energy at its key business facilities, including the head office, by 2030."/>
    <n v="2030"/>
    <m/>
    <m/>
    <m/>
    <m/>
    <m/>
    <n v="0"/>
  </r>
  <r>
    <n v="264"/>
    <n v="255"/>
    <s v="Charter Communications"/>
    <s v="Telecommunications"/>
    <s v="Telecommunications and media"/>
    <s v="U.S."/>
    <x v="0"/>
    <n v="55085"/>
    <n v="5083"/>
    <n v="0.115"/>
    <n v="150020"/>
    <n v="94500"/>
    <n v="9"/>
    <s v="N"/>
    <m/>
    <m/>
    <s v="N"/>
    <s v="N"/>
    <m/>
    <m/>
    <m/>
    <m/>
    <m/>
    <m/>
    <m/>
    <m/>
    <m/>
    <m/>
    <s v="Carbon neutral(ity)"/>
    <s v="Carbon Neutral"/>
    <s v="Yes"/>
    <s v="Yes"/>
    <s v="No"/>
    <s v="1,2"/>
    <s v="C"/>
    <s v="Y"/>
    <s v="&quot;GOAL IN PROGRESS: Reach carbon neutrality in our operations (scope 1 and 2 GHG emissions) by 2035&quot; (2023 Environmental, Social and  Governance Report, p. 4)_x000a_Source: https://web.archive.org/web/20251014160217/https://corporate.charter.com/esg-report.pdf"/>
    <n v="2035"/>
    <m/>
    <m/>
    <m/>
    <s v="N"/>
    <m/>
    <m/>
    <m/>
    <m/>
    <m/>
    <s v="Not Specified"/>
    <s v="Not Specified"/>
    <s v="No"/>
    <s v="N"/>
    <m/>
    <m/>
    <m/>
    <m/>
    <m/>
    <m/>
    <m/>
    <n v="0"/>
  </r>
  <r>
    <n v="265"/>
    <n v="256"/>
    <s v="State Power Investment"/>
    <s v="Energy"/>
    <s v="Energy and utilities"/>
    <s v="China"/>
    <x v="1"/>
    <n v="54963.1"/>
    <n v="2125.8000000000002"/>
    <n v="0.316"/>
    <n v="257154.7"/>
    <n v="126893"/>
    <n v="14"/>
    <s v="N"/>
    <m/>
    <m/>
    <s v="N"/>
    <s v="N"/>
    <m/>
    <m/>
    <m/>
    <m/>
    <m/>
    <m/>
    <m/>
    <m/>
    <m/>
    <m/>
    <m/>
    <m/>
    <m/>
    <m/>
    <m/>
    <m/>
    <m/>
    <s v="N"/>
    <m/>
    <m/>
    <m/>
    <m/>
    <m/>
    <s v="N"/>
    <m/>
    <m/>
    <m/>
    <m/>
    <m/>
    <s v="Not Specified"/>
    <m/>
    <m/>
    <s v="N"/>
    <m/>
    <m/>
    <m/>
    <m/>
    <m/>
    <m/>
    <m/>
    <n v="0"/>
  </r>
  <r>
    <n v="266"/>
    <n v="442"/>
    <s v="PDD Holdings"/>
    <s v="Internet Services and Retailing"/>
    <s v="Retail"/>
    <s v="China"/>
    <x v="1"/>
    <n v="54736.3"/>
    <n v="15626.4"/>
    <n v="0.84299999999999997"/>
    <n v="69189.399999999994"/>
    <n v="23465"/>
    <n v="2"/>
    <s v="N"/>
    <m/>
    <m/>
    <s v="N"/>
    <s v="N"/>
    <m/>
    <m/>
    <m/>
    <m/>
    <m/>
    <m/>
    <m/>
    <m/>
    <m/>
    <m/>
    <s v="No target"/>
    <s v="No Target"/>
    <s v="Not Specified"/>
    <s v="Not Specified"/>
    <s v="Not Specified"/>
    <m/>
    <m/>
    <s v="N"/>
    <m/>
    <m/>
    <m/>
    <s v="no information"/>
    <m/>
    <s v="N"/>
    <m/>
    <m/>
    <m/>
    <m/>
    <m/>
    <s v="Not Specified"/>
    <s v="Not Specified"/>
    <s v="No"/>
    <s v="N"/>
    <m/>
    <m/>
    <m/>
    <m/>
    <m/>
    <m/>
    <m/>
    <n v="0"/>
  </r>
  <r>
    <n v="267"/>
    <n v="272"/>
    <s v="Performance Food Group"/>
    <s v="Wholesalers: Food and Grocery"/>
    <s v="Food, beverages and agriculture"/>
    <s v="U.S."/>
    <x v="0"/>
    <n v="54681.2"/>
    <n v="435.9"/>
    <n v="9.7000000000000003E-2"/>
    <n v="13392.9"/>
    <n v="36815"/>
    <n v="5"/>
    <s v="N"/>
    <m/>
    <m/>
    <s v="N"/>
    <s v="N"/>
    <m/>
    <m/>
    <m/>
    <m/>
    <m/>
    <m/>
    <m/>
    <m/>
    <m/>
    <m/>
    <s v="Emissions reduction target"/>
    <s v="Other Emission Reduction"/>
    <s v="Yes"/>
    <s v="Yes"/>
    <s v="No"/>
    <s v="1,2"/>
    <m/>
    <s v="N"/>
    <m/>
    <m/>
    <m/>
    <m/>
    <m/>
    <s v="N"/>
    <m/>
    <m/>
    <m/>
    <m/>
    <m/>
    <s v="Not Specified"/>
    <s v="Not Specified"/>
    <s v="No"/>
    <s v="Y"/>
    <s v="- Reduce Scope 1 and Scope 2 GHG emissions by 30% (using a per-case metric basis) by 2034 from a 2021 base year. _x000a_- Evaluate and disclose Scope 3 emissions in the fiscal year "/>
    <n v="2034"/>
    <m/>
    <m/>
    <m/>
    <m/>
    <m/>
    <n v="0"/>
  </r>
  <r>
    <n v="268"/>
    <n v="278"/>
    <s v="American Airlines Group"/>
    <s v="Airlines"/>
    <s v="Transportation and logistics"/>
    <s v="U.S."/>
    <x v="0"/>
    <n v="54211"/>
    <n v="846"/>
    <n v="2.9000000000000001E-2"/>
    <n v="61783"/>
    <n v="133300"/>
    <n v="30"/>
    <s v="N"/>
    <m/>
    <m/>
    <s v="Y"/>
    <s v="Y"/>
    <s v="Targets set"/>
    <s v="Well-below 2¬∞C"/>
    <n v="2035"/>
    <m/>
    <m/>
    <m/>
    <m/>
    <m/>
    <m/>
    <m/>
    <s v="Net zero"/>
    <s v="Net Zero"/>
    <s v="Yes"/>
    <s v="Yes"/>
    <s v="Partial"/>
    <s v="1,2"/>
    <m/>
    <s v="N"/>
    <m/>
    <m/>
    <m/>
    <m/>
    <s v="C"/>
    <s v="Y"/>
    <s v="1,2"/>
    <s v="Target net zero emissions by 2050 (P.13)"/>
    <n v="2050"/>
    <m/>
    <m/>
    <s v="Yes"/>
    <s v="Not Specified"/>
    <s v="No"/>
    <s v="N"/>
    <m/>
    <m/>
    <m/>
    <m/>
    <m/>
    <m/>
    <m/>
    <n v="0"/>
  </r>
  <r>
    <n v="269"/>
    <n v="279"/>
    <s v="China United Network Communications"/>
    <s v="Telecommunications"/>
    <s v="Telecommunications and media"/>
    <s v="China"/>
    <x v="1"/>
    <n v="54146"/>
    <n v="1255"/>
    <n v="8.6999999999999994E-2"/>
    <n v="92178.3"/>
    <n v="240617"/>
    <n v="17"/>
    <s v="N"/>
    <m/>
    <m/>
    <s v="N"/>
    <s v="N"/>
    <m/>
    <m/>
    <m/>
    <m/>
    <m/>
    <m/>
    <m/>
    <m/>
    <m/>
    <m/>
    <s v="No target"/>
    <s v="No Target"/>
    <s v="Yes"/>
    <s v="Yes"/>
    <m/>
    <s v="1,2"/>
    <s v="G"/>
    <s v="N"/>
    <s v="committed to national peak and neutrality targets"/>
    <n v="2060"/>
    <s v="https://www.chinaunicom.com.hk/en/esg/reports/csr2022.pdf"/>
    <s v="unicorn is their official name "/>
    <m/>
    <s v="N"/>
    <m/>
    <m/>
    <m/>
    <m/>
    <m/>
    <s v="Not Specified"/>
    <s v="Not Specified"/>
    <s v="No"/>
    <s v="N"/>
    <m/>
    <m/>
    <m/>
    <m/>
    <m/>
    <m/>
    <m/>
    <n v="0"/>
  </r>
  <r>
    <n v="270"/>
    <n v="329"/>
    <s v="AstraZeneca"/>
    <s v="Pharmaceuticals"/>
    <s v="Health care and pharmaceuticals"/>
    <s v="Britain"/>
    <x v="3"/>
    <n v="54073"/>
    <n v="7035"/>
    <n v="0.18099999999999999"/>
    <n v="104035"/>
    <n v="94300"/>
    <n v="24"/>
    <s v="Y"/>
    <n v="2016"/>
    <n v="2025"/>
    <s v="Y"/>
    <s v="Y"/>
    <s v="Targets set"/>
    <s v="1.5°C "/>
    <n v="2030"/>
    <s v="Targets set"/>
    <s v="1.5°C "/>
    <n v="2045"/>
    <s v="Y"/>
    <s v="Targets set"/>
    <n v="2045"/>
    <m/>
    <s v="Net zero"/>
    <s v="Net Zero"/>
    <s v="Yes"/>
    <s v="Yes"/>
    <s v="Yes"/>
    <s v="1,2,3"/>
    <m/>
    <s v="N"/>
    <m/>
    <m/>
    <m/>
    <m/>
    <s v="C,V"/>
    <s v="Y"/>
    <s v="1,2,3"/>
    <s v="&quot;Reduce absolute Scope 3 emissions by 90% by 2045, from a 2019 baseline, to become science-based net zero&quot;"/>
    <n v="2045"/>
    <m/>
    <m/>
    <s v="Not Specified"/>
    <s v="Yes (nature-based and CCS-based removals)"/>
    <s v="Yes"/>
    <s v="N"/>
    <m/>
    <m/>
    <m/>
    <m/>
    <m/>
    <m/>
    <m/>
    <n v="0"/>
  </r>
  <r>
    <n v="271"/>
    <n v="304"/>
    <s v="Capital One Financial"/>
    <s v="Consumer Credit Card and Related Services"/>
    <s v="Financial services"/>
    <s v="U.S."/>
    <x v="0"/>
    <n v="53938"/>
    <n v="4750"/>
    <n v="-2.8000000000000001E-2"/>
    <n v="490144"/>
    <n v="52600"/>
    <n v="15"/>
    <s v="N"/>
    <m/>
    <m/>
    <s v="N"/>
    <s v="N"/>
    <m/>
    <m/>
    <m/>
    <m/>
    <m/>
    <m/>
    <m/>
    <m/>
    <m/>
    <m/>
    <s v="Emissions reduction target"/>
    <s v="Other Emission Reduction"/>
    <s v="Yes"/>
    <s v="No"/>
    <s v="Partial"/>
    <n v="1"/>
    <m/>
    <s v="N"/>
    <m/>
    <m/>
    <s v="https://greenbusinessbarbados.com/has-capital-one-made-progress-toward-becoming.html"/>
    <s v="achieved"/>
    <s v="C"/>
    <s v="Y"/>
    <m/>
    <s v="Capital One Financial's net zero target is set for 2030. Net Zero Tracker"/>
    <n v="2030"/>
    <s v="https://net0tracker.com/corporates.html/Capital%20One%20Financial/#:~:text=,is%20that%20Capital%20One%20has"/>
    <m/>
    <s v="No"/>
    <s v="Not Specified"/>
    <s v="No"/>
    <s v="Y"/>
    <s v="&quot;Metrics and targets_x000a_Capital One is committed to the following goals:_x000a_Reduce Scope 1 Direct Emissions by 50% by 2030 (from a baseline year of 2019)&quot;_x000a_https://ecm.capitalone.com/WCM/stories/pdfs/2023-capital-one-environmental-social-and-governance-report.pdf_x000a_&quot;Reduce Scope 3 (Categories 1-14) Emissions by 50% by 2030 (from a baseline year of 2019)&quot;_x000a_https://ecm.capitalone.com/WCM/stories/pdfs/2023-capital-one-environmental-social-and-governance-report.pdf"/>
    <n v="2030"/>
    <m/>
    <m/>
    <m/>
    <m/>
    <m/>
    <n v="0"/>
  </r>
  <r>
    <n v="272"/>
    <n v="233"/>
    <s v="POSCO Holdings"/>
    <s v="Metals"/>
    <s v="Metals and mining"/>
    <s v="South Korea"/>
    <x v="1"/>
    <n v="53869.8"/>
    <n v="825.3"/>
    <n v="-0.36499999999999999"/>
    <n v="70040.2"/>
    <n v="44502"/>
    <n v="31"/>
    <s v="N"/>
    <m/>
    <m/>
    <s v="N"/>
    <s v="N"/>
    <m/>
    <m/>
    <m/>
    <m/>
    <m/>
    <m/>
    <m/>
    <m/>
    <m/>
    <m/>
    <s v="Net zero"/>
    <s v="Net Zero"/>
    <s v="Yes"/>
    <s v="Not Specified"/>
    <s v="No"/>
    <n v="1"/>
    <m/>
    <s v="N"/>
    <m/>
    <m/>
    <m/>
    <m/>
    <m/>
    <s v="Y"/>
    <n v="1"/>
    <s v="POSCO joins in with the Korean government‚Äôs 2050 Carbon Neutrality Declaration_x000a_"/>
    <n v="2050"/>
    <m/>
    <m/>
    <s v="Yes"/>
    <s v="No"/>
    <s v="No"/>
    <s v="N"/>
    <m/>
    <m/>
    <m/>
    <m/>
    <m/>
    <m/>
    <m/>
    <n v="0"/>
  </r>
  <r>
    <n v="273"/>
    <n v="246"/>
    <s v="Cisco Systems"/>
    <s v="Network and Other Communications Equipment"/>
    <s v="Technology"/>
    <s v="U.S."/>
    <x v="0"/>
    <n v="53803"/>
    <n v="10320"/>
    <n v="-0.182"/>
    <n v="124413"/>
    <n v="90400"/>
    <n v="26"/>
    <s v="Y"/>
    <n v="2023"/>
    <n v="2030"/>
    <s v="Y"/>
    <s v="Y"/>
    <s v="Targets set"/>
    <s v="1.5°C "/>
    <n v="2030"/>
    <s v="Targets set"/>
    <s v="1.5°C "/>
    <n v="2040"/>
    <s v="Y"/>
    <s v="Targets set"/>
    <n v="2040"/>
    <m/>
    <s v="Net zero"/>
    <s v="Net Zero"/>
    <s v="Yes"/>
    <s v="Yes"/>
    <s v="Yes"/>
    <s v="1,2,3"/>
    <m/>
    <s v="N"/>
    <m/>
    <m/>
    <m/>
    <m/>
    <s v="C,V"/>
    <s v="Y"/>
    <s v="1,2,3"/>
    <s v="&quot;In 2021, Cisco committed to net zero greenhouse gas emissions by 2040, Cisco Foundation Climate Commitment Committed US$100M over the next 10 years to address climate change. Net-zero goal: By 2040: Reach net-zero GHG emissions across our value chain by reducing absolute Scope 1, 2, and 3 emissions by 90% (FY19 base year). Our 2040 net-zero goal was approved by the Science Based Targets initiative (SBTi) in 2022 under its Corporate Net-Zero Standard.&quot;"/>
    <n v="2040"/>
    <m/>
    <m/>
    <s v="Not Specified"/>
    <s v="Not Specified"/>
    <s v="Yes"/>
    <s v="N"/>
    <m/>
    <m/>
    <m/>
    <m/>
    <m/>
    <m/>
    <m/>
    <n v="0"/>
  </r>
  <r>
    <n v="274"/>
    <n v="264"/>
    <s v="Rio Tinto Group"/>
    <s v="Mining, Crude-Oil Production"/>
    <s v="Metals and mining"/>
    <s v="U.K."/>
    <x v="3"/>
    <n v="53658"/>
    <n v="11552"/>
    <n v="0.14899999999999999"/>
    <n v="102786"/>
    <n v="59594"/>
    <n v="20"/>
    <s v="N"/>
    <m/>
    <m/>
    <s v="N"/>
    <s v="N"/>
    <m/>
    <m/>
    <m/>
    <m/>
    <m/>
    <m/>
    <m/>
    <m/>
    <m/>
    <m/>
    <s v="Net zero"/>
    <s v="Net Zero"/>
    <s v="Yes"/>
    <s v="Yes"/>
    <s v="No"/>
    <s v="1,2"/>
    <m/>
    <s v="N"/>
    <m/>
    <m/>
    <m/>
    <m/>
    <s v="C"/>
    <s v="Y"/>
    <s v="1,2"/>
    <s v="&quot;We aim to reduce our net Scope 1 and 2 emissions by 50% by 2030 (relative to 2018 levels), and to reach net zero by 2050.&quot;_x000a__x000a_Source:  2025 Climate Action Plan p. 47_x000a_https://web.archive.org/web/20250603175831/https://cdn-rio.dataweavers.io/-/media/content/documents/invest/reports/climate-change-reports/2025-climate-action-plan.pdf?rev=00e9f51ee9b245f8996e9ea288ba8f06"/>
    <n v="2050"/>
    <m/>
    <m/>
    <s v="Yes"/>
    <s v="Yes (nature-based and CCS-based removals)"/>
    <s v="No"/>
    <s v="N"/>
    <m/>
    <m/>
    <m/>
    <m/>
    <m/>
    <m/>
    <m/>
    <n v="0"/>
  </r>
  <r>
    <n v="275"/>
    <n v="269"/>
    <s v="HP"/>
    <s v="Computers"/>
    <s v="Technology"/>
    <s v="U.S."/>
    <x v="0"/>
    <n v="53559"/>
    <n v="2775"/>
    <n v="-0.15"/>
    <n v="39909"/>
    <n v="58000"/>
    <n v="31"/>
    <s v="Y"/>
    <n v="2016"/>
    <n v="2025"/>
    <s v="Y"/>
    <s v="Y"/>
    <s v="Targets set"/>
    <s v="1.5°C "/>
    <n v="2030"/>
    <s v="Targets set"/>
    <s v="1.5°C "/>
    <n v="2040"/>
    <s v="Y"/>
    <s v="Targets set"/>
    <n v="2040"/>
    <m/>
    <s v="Net zero"/>
    <s v="Net Zero"/>
    <s v="Yes"/>
    <s v="Yes"/>
    <s v="Yes"/>
    <s v="1,2,3"/>
    <m/>
    <s v="N"/>
    <m/>
    <m/>
    <m/>
    <m/>
    <s v="C,V"/>
    <s v="Y"/>
    <s v="1,2,3"/>
    <s v="&quot;Reduce HP value chain GHG emissions by 50% by 2030 (compared to 2019), and achieve net zero emissions by 2040&quot; (P.60, Sustainability Impact Report 2024)"/>
    <n v="2040"/>
    <m/>
    <m/>
    <s v="Yes"/>
    <s v="Yes (nature-based removals e.g. Forestation, soil carbon enhancement)"/>
    <s v="No"/>
    <s v="N"/>
    <m/>
    <m/>
    <m/>
    <m/>
    <m/>
    <m/>
    <m/>
    <n v="0"/>
  </r>
  <r>
    <n v="276"/>
    <n v="290"/>
    <s v="Phoenix Pharma"/>
    <s v="Wholesalers: Health Care"/>
    <s v="Health care and pharmaceuticals"/>
    <s v="Germany"/>
    <x v="3"/>
    <n v="53536.800000000003"/>
    <n v="342.8"/>
    <n v="0.46100000000000002"/>
    <n v="15700.6"/>
    <n v="40885"/>
    <n v="15"/>
    <s v="N"/>
    <m/>
    <m/>
    <s v="Y"/>
    <s v="Y"/>
    <s v="Committed"/>
    <m/>
    <n v="2030"/>
    <m/>
    <m/>
    <m/>
    <m/>
    <m/>
    <m/>
    <m/>
    <s v="Carbon neutral(ity)"/>
    <s v="Carbon Neutral"/>
    <s v="Yes"/>
    <s v="Yes"/>
    <s v="Partial"/>
    <s v="1,2"/>
    <s v="C"/>
    <s v="Y"/>
    <s v="We aim to reduce the carbon emissions arising from our own operations by 42 per-cent by 2030 compared to the financial year 2020/21. We also aim to achieve carbon neutrality by 2030 by purchasing carbon credits for our remaining emissions._x000a__x000a_"/>
    <n v="2030"/>
    <m/>
    <m/>
    <m/>
    <s v="N"/>
    <m/>
    <m/>
    <m/>
    <m/>
    <m/>
    <s v="Yes"/>
    <s v="No"/>
    <s v="No"/>
    <s v="N"/>
    <m/>
    <m/>
    <m/>
    <m/>
    <m/>
    <m/>
    <m/>
    <n v="0"/>
  </r>
  <r>
    <n v="277"/>
    <n v="297"/>
    <s v="Sanofi"/>
    <s v="Pharmaceuticals"/>
    <s v="Health care and pharmaceuticals"/>
    <s v="France"/>
    <x v="3"/>
    <n v="53333"/>
    <n v="6012.8"/>
    <n v="0.03"/>
    <n v="137500.5"/>
    <n v="82878"/>
    <n v="21"/>
    <s v="Y"/>
    <n v="2020"/>
    <n v="2030"/>
    <s v="Y"/>
    <s v="Y"/>
    <s v="Targets set"/>
    <s v="1.5°C "/>
    <n v="2030"/>
    <s v="Targets set"/>
    <s v="1.5°C "/>
    <n v="2045"/>
    <s v="Y"/>
    <s v="Targets set"/>
    <n v="2045"/>
    <m/>
    <s v="Net zero"/>
    <s v="Net Zero"/>
    <s v="Yes"/>
    <s v="Yes"/>
    <s v="Yes"/>
    <s v="1,2,3"/>
    <m/>
    <s v="N"/>
    <m/>
    <m/>
    <m/>
    <m/>
    <s v="C,V"/>
    <s v="Y"/>
    <s v="1,2,3"/>
    <s v="Sanofi's end target is to achieve net zero by 2045, this was updated ahead of COP 26 in November 2021: https://www.sanofi.com/en/our-responsibility/environmental-sustainability"/>
    <n v="2045"/>
    <m/>
    <m/>
    <s v="Yes"/>
    <s v="Not Specified"/>
    <s v="No"/>
    <s v="N"/>
    <m/>
    <m/>
    <m/>
    <m/>
    <m/>
    <m/>
    <m/>
    <n v="0"/>
  </r>
  <r>
    <n v="278"/>
    <n v="276"/>
    <s v="Tyson Foods"/>
    <s v="Food Production"/>
    <s v="Food, beverages and agriculture"/>
    <s v="U.S."/>
    <x v="0"/>
    <n v="53309"/>
    <n v="800"/>
    <n v="0"/>
    <n v="37100"/>
    <n v="138000"/>
    <n v="24"/>
    <s v="N"/>
    <m/>
    <m/>
    <s v="Y"/>
    <s v="Y"/>
    <s v="Targets set"/>
    <s v="2¬∞C"/>
    <n v="2030"/>
    <m/>
    <m/>
    <m/>
    <m/>
    <m/>
    <m/>
    <m/>
    <s v="Net zero"/>
    <s v="Net Zero"/>
    <s v="Yes"/>
    <s v="Yes"/>
    <s v="Yes"/>
    <s v="1,2,3"/>
    <m/>
    <s v="N"/>
    <m/>
    <m/>
    <m/>
    <m/>
    <s v="C,V"/>
    <s v="Y"/>
    <s v="1,2,3"/>
    <s v="We continually aspire to achieve net-zero emissions for Scope 1, 2 and 3 by 2050."/>
    <n v="2050"/>
    <m/>
    <m/>
    <s v="Yes"/>
    <s v="Yes (nature-based removals e.g. Forestation, soil carbon enhancement)"/>
    <s v="Yes"/>
    <s v="N"/>
    <m/>
    <m/>
    <m/>
    <m/>
    <m/>
    <m/>
    <m/>
    <n v="0"/>
  </r>
  <r>
    <n v="279"/>
    <n v="230"/>
    <s v="Bunge Global"/>
    <s v="Food Production"/>
    <s v="Food, beverages and agriculture"/>
    <s v="Switzerland"/>
    <x v="3"/>
    <n v="53108"/>
    <n v="1137"/>
    <n v="-0.49299999999999999"/>
    <n v="24899"/>
    <n v="23000"/>
    <n v="23"/>
    <s v="N"/>
    <m/>
    <m/>
    <s v="Y"/>
    <s v="Y"/>
    <s v="Targets set"/>
    <s v="Well-below 2¬∞C"/>
    <n v="2030"/>
    <m/>
    <m/>
    <m/>
    <m/>
    <m/>
    <m/>
    <m/>
    <s v="Emissions reduction target"/>
    <s v="Other Emission Reduction"/>
    <s v="Yes"/>
    <s v="Yes"/>
    <s v="Yes"/>
    <s v="1,2,3"/>
    <m/>
    <s v="N"/>
    <m/>
    <m/>
    <s v="https://www.bunge.com/sites/default/files/2022_global_sustainability_report.pdf#:~:text=in%20Europe%2C%20North%20America%20and,to%2014"/>
    <s v="achived"/>
    <m/>
    <s v="N"/>
    <m/>
    <m/>
    <m/>
    <m/>
    <m/>
    <s v="Not Specified"/>
    <s v="Yes (nature-based removals e.g. Forestation, soil carbon enhancement)"/>
    <s v="No"/>
    <s v="Y"/>
    <s v="_x000a_Goal: ‚ÄúAs described in the Decarbonization section, we have a goal of reducing Scope 1 and 2 GHG emissions intensity by 10% from a 2016 baseline, and we achieved a reduction of approximately 23.4% in 2024, far surpassing our target. In 2021, Bunge announced near-term science-based targets (SBTs). Validated by the Science Based Target initiative (SBTi), these targets aim for a 25% reduction in GHG emissions from our operations (Scope 1 and 2) and a 12.3% reduction in our supply chains (Scope 3) by 2030, based on a 2020 baseline. To help achieve these SBTs, we developed and adopted a CTP, aligned with a well-below 2¬∞C pathway‚Äù._x000a_Progress: &quot;‚ÄúIn 2024 Achieved 100% traceability and monitoring of all field sourcing for soybeans in priority regions of Brazil subject to deforestation and land use change. Ceased use of coal in our facilities across Europe. Expanded regenerative agriculture programs to Canada and Poland. Achieved 19.7% reduction in Scope 1 and 2 and 6.7% in Scope 3 versus 2020 baseline.‚Äù&quot;"/>
    <n v="2030"/>
    <m/>
    <m/>
    <m/>
    <m/>
    <m/>
    <n v="0"/>
  </r>
  <r>
    <n v="280"/>
    <n v="261"/>
    <s v="Intel"/>
    <s v="Semiconductors and Other Electronic Components"/>
    <s v="Technology"/>
    <s v="U.S."/>
    <x v="0"/>
    <n v="53101"/>
    <n v="-18756"/>
    <n v="-12.105"/>
    <n v="196485"/>
    <n v="108900"/>
    <n v="31"/>
    <s v="Y"/>
    <n v="2020"/>
    <n v="2030"/>
    <s v="N"/>
    <s v="N"/>
    <m/>
    <m/>
    <m/>
    <m/>
    <m/>
    <m/>
    <m/>
    <m/>
    <m/>
    <m/>
    <s v="Net zero"/>
    <s v="Net Zero"/>
    <s v="Yes"/>
    <s v="Yes"/>
    <s v="Partial"/>
    <s v="1,2"/>
    <m/>
    <s v="N"/>
    <m/>
    <m/>
    <m/>
    <m/>
    <s v="C"/>
    <s v="Y"/>
    <s v="1,2"/>
    <s v="Achieve net zero by 2040 (Scope 1 and 2).' (p. 65, 2022-23 CSR Report)_x000a_'We expanded our commitment to net-zero GHG emissions and set a goal to achieve net-zero upstream Scope 3 GHG emissions by 2050.' (https://www.intel.com/content/www/us/en/environment/sustainability.html)"/>
    <n v="2040"/>
    <m/>
    <m/>
    <s v="Yes"/>
    <s v="Yes (unspecified)"/>
    <s v="No"/>
    <s v="N"/>
    <m/>
    <m/>
    <m/>
    <m/>
    <m/>
    <m/>
    <m/>
    <n v="0"/>
  </r>
  <r>
    <n v="281"/>
    <n v="275"/>
    <s v="Idemitsu Kosan"/>
    <s v="Petroleum Refining"/>
    <s v="Oil and gas"/>
    <s v="Japan"/>
    <x v="1"/>
    <n v="53004.800000000003"/>
    <n v="682.6"/>
    <n v="-0.56799999999999995"/>
    <n v="31860.6"/>
    <n v="16449"/>
    <n v="31"/>
    <s v="N"/>
    <m/>
    <m/>
    <s v="N"/>
    <s v="N"/>
    <m/>
    <m/>
    <m/>
    <m/>
    <m/>
    <m/>
    <m/>
    <m/>
    <m/>
    <m/>
    <s v="Carbon neutral(ity)"/>
    <s v="Carbon Neutral"/>
    <s v="Yes"/>
    <s v="Yes"/>
    <s v="Partial"/>
    <s v="1,2"/>
    <s v="C"/>
    <s v="Y"/>
    <s v="The target values (target levels) and actual values for fiscal 2023 for each indicator are as follows:_x000a_2030: ‚ñ≤46% (compared to 2013)_x000a_2050: Carbon neutral (CN)_x000a_https://web.archive.org/web/20250728142015/https://www.idemitsu.com/en/sustainability/environment/carbon_neutrality/index.html"/>
    <n v="2050"/>
    <m/>
    <m/>
    <m/>
    <s v="N"/>
    <m/>
    <m/>
    <m/>
    <m/>
    <m/>
    <s v="Not Specified"/>
    <s v="Yes (unspecified)"/>
    <s v="No"/>
    <s v="N"/>
    <m/>
    <m/>
    <m/>
    <m/>
    <m/>
    <m/>
    <m/>
    <n v="0"/>
  </r>
  <r>
    <n v="282"/>
    <n v="299"/>
    <s v="Oracle"/>
    <s v="Computer Software"/>
    <s v="Technology"/>
    <s v="U.S."/>
    <x v="0"/>
    <n v="52961"/>
    <n v="10467"/>
    <n v="0.23100000000000001"/>
    <n v="140976"/>
    <n v="159000"/>
    <n v="19"/>
    <s v="N"/>
    <m/>
    <m/>
    <s v="N"/>
    <s v="N"/>
    <m/>
    <m/>
    <m/>
    <m/>
    <m/>
    <m/>
    <m/>
    <m/>
    <m/>
    <m/>
    <s v="Net zero"/>
    <s v="Net Zero"/>
    <s v="Yes"/>
    <s v="Yes"/>
    <s v="Yes"/>
    <s v="1,2,3"/>
    <m/>
    <s v="N"/>
    <m/>
    <m/>
    <m/>
    <m/>
    <s v="C,V"/>
    <s v="Y"/>
    <s v="1,2,3"/>
    <s v="&quot;Oracle has set a target to achieve net-zero emissions by 2050 and to halve the greenhouse gas emissions across our operations and supply chain by 2030, relative to a 2020 baseline. We remain committed to achieving 100% renewable energy match across our operations, aligned with the 1.5C science-based target scenario for Scope 1 and Scope 2 emissions. We also aim to reduce the environmental impact of the products that we sell&quot; (Source: 2024 CDP Corporate Questionnaire, Pg.29)_x000a__x000a__x000a__x000a_&quot;Oracle has set a target to achieve net-zero emissions by 2050 and to halve the greenhouse gas emissions across our operations and supply chain by 2030, relative to a 2020 baseline. This target has been approved by the Exponential Roadmap Initiative, an accredited partner of the United Nations‚Äô Race to Zero&quot; (Source: 2022 Social Impact Report, pg.98)_x000a__x000a__x000a_"/>
    <n v="2050"/>
    <m/>
    <m/>
    <s v="Not Specified"/>
    <s v="Not Specified"/>
    <s v="No"/>
    <s v="N"/>
    <m/>
    <m/>
    <m/>
    <m/>
    <m/>
    <m/>
    <m/>
    <n v="0"/>
  </r>
  <r>
    <n v="283"/>
    <n v="271"/>
    <s v="Tata Motors"/>
    <s v="Motor Vehicles &amp; Parts"/>
    <s v="Automotive"/>
    <s v="India"/>
    <x v="1"/>
    <n v="52753.9"/>
    <n v="3292.2"/>
    <n v="-0.13200000000000001"/>
    <n v="44319.8"/>
    <n v="86259"/>
    <n v="16"/>
    <s v="Y"/>
    <n v="2016"/>
    <n v="2030"/>
    <s v="Y"/>
    <s v="N"/>
    <s v="Commitment removed"/>
    <m/>
    <m/>
    <m/>
    <m/>
    <m/>
    <m/>
    <m/>
    <m/>
    <m/>
    <s v="Net zero"/>
    <s v="Net Zero"/>
    <s v="Yes"/>
    <s v="Yes"/>
    <s v="Yes"/>
    <s v="1,2,3"/>
    <m/>
    <s v="N"/>
    <m/>
    <m/>
    <m/>
    <m/>
    <s v="C,V"/>
    <s v="Y"/>
    <s v="1,2,3"/>
    <s v="Aalingana - meaning 'embrace' in Sanskrit, embodies the Tata Group's vision of a greener, cleaner, sustainable, and equitable future of our planet. _x000a__x000a_Our goal of achieving net zero by 2045 and our mission to secure the future through innovation reflect a steadfast commitment to integrating sustainability into our business strategy. This commitment is centered around three interlinked pillars: decarbonization, circularity, and the preservation of nature and biodiversity. (Tata-motor-IAR 2024-25, pg 78)"/>
    <n v="2045"/>
    <m/>
    <m/>
    <s v="Not Specified"/>
    <s v="Not Specified"/>
    <s v="No"/>
    <s v="N"/>
    <m/>
    <m/>
    <m/>
    <m/>
    <m/>
    <m/>
    <m/>
    <n v="0"/>
  </r>
  <r>
    <n v="284"/>
    <n v="427"/>
    <s v="Broadcom"/>
    <s v="Semiconductors"/>
    <s v="Technology"/>
    <s v="U.S."/>
    <x v="0"/>
    <n v="52432"/>
    <n v="5895"/>
    <n v="-0.58099999999999996"/>
    <n v="165645"/>
    <n v="37000"/>
    <n v="3"/>
    <s v="N"/>
    <m/>
    <m/>
    <s v="Y"/>
    <s v="Y"/>
    <s v="Committed"/>
    <m/>
    <n v="2030"/>
    <m/>
    <m/>
    <m/>
    <m/>
    <m/>
    <m/>
    <m/>
    <s v="No target"/>
    <s v="No Target"/>
    <s v="Yes"/>
    <s v="Yes"/>
    <s v="Partial"/>
    <s v="1,2"/>
    <m/>
    <s v="N"/>
    <m/>
    <m/>
    <m/>
    <m/>
    <m/>
    <s v="N"/>
    <m/>
    <m/>
    <m/>
    <m/>
    <m/>
    <s v="Not Specified"/>
    <s v="Not Specified"/>
    <s v="No"/>
    <s v="Y"/>
    <s v="emission reduction "/>
    <n v="2030"/>
    <s v="https://api.broadcomfoundation.org/wp-content/uploads/2023/09/ESG-Report-2022.pdf"/>
    <m/>
    <m/>
    <m/>
    <m/>
    <n v="0"/>
  </r>
  <r>
    <n v="285"/>
    <n v="258"/>
    <s v="Bharat Petroleum"/>
    <s v="Petroleum Refining"/>
    <s v="Oil and gas"/>
    <s v="India"/>
    <x v="1"/>
    <n v="52401"/>
    <n v="1577.7"/>
    <n v="-0.51400000000000001"/>
    <n v="25561.5"/>
    <n v="8750"/>
    <n v="22"/>
    <s v="N"/>
    <m/>
    <m/>
    <s v="N"/>
    <s v="N"/>
    <m/>
    <m/>
    <m/>
    <m/>
    <m/>
    <m/>
    <m/>
    <m/>
    <m/>
    <m/>
    <s v="Net zero"/>
    <s v="Net Zero"/>
    <s v="Yes"/>
    <s v="Yes"/>
    <s v="No"/>
    <s v="1,2"/>
    <m/>
    <s v="N"/>
    <m/>
    <m/>
    <m/>
    <m/>
    <s v="C"/>
    <s v="Y"/>
    <s v="1,2"/>
    <s v="We at BPCL are committed to scope one and two and aim to be net-zero by 2040. This strategic business unit is a part of it. We are seeing a shift from fossil fuels to renewable. India would be among the countries, which will continue to grow in fossil fuels, but we understand that it has to eventually move to clean energy,‚Äù informs Amit Garg, Executive Director, Renewable Energy, BPCL. BPCL has committed to offset emissions from its crude oil refining operations and from the energy it uses by 2040, referred to as scope one and two emissions._x000a_"/>
    <n v="2040"/>
    <m/>
    <m/>
    <s v="Not Specified"/>
    <s v="Yes (unspecified)"/>
    <s v="No"/>
    <s v="N"/>
    <m/>
    <m/>
    <m/>
    <m/>
    <m/>
    <m/>
    <m/>
    <n v="0"/>
  </r>
  <r>
    <n v="286"/>
    <n v="473"/>
    <s v="VTB Bank"/>
    <s v="Banks: Commercial and Savings"/>
    <s v="Financial services"/>
    <s v="Russia"/>
    <x v="3"/>
    <n v="51825.5"/>
    <n v="5768.2"/>
    <n v="0.16900000000000001"/>
    <n v="317748.2"/>
    <n v="55545"/>
    <n v="5"/>
    <s v="N"/>
    <m/>
    <m/>
    <s v="N"/>
    <s v="N"/>
    <m/>
    <m/>
    <m/>
    <m/>
    <m/>
    <m/>
    <m/>
    <m/>
    <m/>
    <m/>
    <s v="No target"/>
    <s v="No Target"/>
    <s v="Not Specified"/>
    <s v="Not Specified"/>
    <s v="Not Specified"/>
    <m/>
    <s v="C"/>
    <s v="Y"/>
    <s v=" The Bank is committed to achieving carbon neutrality in its operations by 2030."/>
    <n v="2030"/>
    <s v="https://www.vtb.com/about/press-center/news/2021-11-19-utverzhdena-strategiya-ustoychivogo-razvitiya-banka-vtb-na-2022-2025-gody"/>
    <m/>
    <m/>
    <s v="N"/>
    <m/>
    <m/>
    <m/>
    <m/>
    <m/>
    <s v="Not Specified"/>
    <s v="Not Specified"/>
    <s v="No"/>
    <s v="N"/>
    <m/>
    <m/>
    <m/>
    <m/>
    <m/>
    <m/>
    <m/>
    <n v="0"/>
  </r>
  <r>
    <n v="287"/>
    <n v="263"/>
    <s v="Novartis"/>
    <s v="Pharmaceuticals"/>
    <s v="Health care and pharmaceuticals"/>
    <s v="Switzerland"/>
    <x v="3"/>
    <n v="51722"/>
    <n v="11941"/>
    <n v="-0.19600000000000001"/>
    <n v="102246"/>
    <n v="75883"/>
    <n v="31"/>
    <s v="Y"/>
    <n v="2021"/>
    <n v="2025"/>
    <s v="Y"/>
    <s v="Y"/>
    <s v="Targets set"/>
    <s v="1.5Â°C"/>
    <n v="2030"/>
    <s v="Targets set"/>
    <s v="1.5Â°C"/>
    <n v="2040"/>
    <s v="Y"/>
    <s v="Targets set"/>
    <n v="2040"/>
    <m/>
    <s v="Net zero"/>
    <s v="Net Zero"/>
    <s v="Yes"/>
    <s v="Yes"/>
    <s v="Yes"/>
    <s v="1,2,3"/>
    <m/>
    <s v="N"/>
    <m/>
    <m/>
    <m/>
    <m/>
    <s v="C,V"/>
    <s v="Y"/>
    <s v="1,2,3"/>
    <s v="Become carbon neutral in our own operations (Scopes 1 and 2) by 2025. _x000a__x000a_Reduce water consumption in our own operations by half by 2025. _x000a__x000a_No water quality impacts from manufacturing effluents by 2025. "/>
    <n v="2040"/>
    <m/>
    <m/>
    <s v="Yes"/>
    <s v="Yes (nature-based removals e.g. Forestation, soil carbon enhancement)"/>
    <s v="No"/>
    <s v="N"/>
    <m/>
    <m/>
    <m/>
    <m/>
    <m/>
    <m/>
    <m/>
    <n v="0"/>
  </r>
  <r>
    <n v="288"/>
    <n v="221"/>
    <s v="Deere"/>
    <s v="Construction and Farm Machinery"/>
    <s v="Engineering and construction"/>
    <s v="U.S."/>
    <x v="0"/>
    <n v="51716"/>
    <n v="7100"/>
    <n v="-0.30199999999999999"/>
    <n v="107320"/>
    <n v="55524"/>
    <n v="31"/>
    <s v="N"/>
    <m/>
    <m/>
    <s v="Y"/>
    <s v="Y"/>
    <s v="Targets set"/>
    <s v="1.5°C "/>
    <n v="2030"/>
    <m/>
    <m/>
    <m/>
    <m/>
    <m/>
    <m/>
    <m/>
    <s v="Zero emissions"/>
    <s v="Net Zero"/>
    <s v="Yes"/>
    <s v="Yes"/>
    <s v="Partial"/>
    <s v="1,2"/>
    <m/>
    <s v="N"/>
    <m/>
    <m/>
    <m/>
    <m/>
    <s v="C"/>
    <s v="Y"/>
    <s v="1,2"/>
    <s v="Deere has validated Science Based Targets to reduce its Scope 1 and 2 GHG emissions by an additional 50 percent by 2030, with fiscal year 2021 serving as the baseline. We‚Äôll aim to accomplish this through efficiency gains in operations and facilities processes, and by leveraging renewable electricity and fuels... 30% reduction in upstream and downstream CO2-e emissions (scope 3) by 2030."/>
    <n v="2050"/>
    <m/>
    <m/>
    <s v="Not Specified"/>
    <s v="Yes (unspecified)"/>
    <s v="No"/>
    <s v="N"/>
    <m/>
    <m/>
    <m/>
    <m/>
    <m/>
    <m/>
    <m/>
    <n v="0"/>
  </r>
  <r>
    <n v="289"/>
    <n v="213"/>
    <s v="Jinneng Holding Group"/>
    <s v="Mining, Crude-Oil Production"/>
    <s v="Metals and mining"/>
    <s v="China"/>
    <x v="1"/>
    <n v="51443.4"/>
    <n v="-352.7"/>
    <n v="-1.355"/>
    <n v="148694.39999999999"/>
    <n v="423143"/>
    <n v="13"/>
    <s v="N"/>
    <m/>
    <m/>
    <s v="N"/>
    <s v="N"/>
    <m/>
    <m/>
    <m/>
    <m/>
    <m/>
    <m/>
    <m/>
    <m/>
    <m/>
    <m/>
    <m/>
    <m/>
    <m/>
    <m/>
    <m/>
    <m/>
    <m/>
    <s v="N"/>
    <m/>
    <m/>
    <m/>
    <m/>
    <m/>
    <s v="N"/>
    <m/>
    <m/>
    <m/>
    <m/>
    <m/>
    <s v="Not Specified"/>
    <m/>
    <m/>
    <s v="N"/>
    <m/>
    <m/>
    <m/>
    <m/>
    <m/>
    <m/>
    <m/>
    <n v="0"/>
  </r>
  <r>
    <n v="290"/>
    <n v="288"/>
    <s v="Nike"/>
    <s v="Apparel"/>
    <s v="Retail"/>
    <s v="U.S."/>
    <x v="0"/>
    <n v="51362"/>
    <n v="5700"/>
    <n v="0.124"/>
    <n v="38110"/>
    <n v="79400"/>
    <n v="19"/>
    <s v="Y"/>
    <n v="2015"/>
    <n v="2025"/>
    <s v="Y"/>
    <s v="Y"/>
    <s v="Targets set"/>
    <s v="1.5°C "/>
    <n v="2030"/>
    <m/>
    <m/>
    <m/>
    <m/>
    <m/>
    <m/>
    <m/>
    <s v="Science-based target"/>
    <s v="Other Emission Reduction"/>
    <s v="Yes"/>
    <s v="Yes"/>
    <s v="Partial"/>
    <s v="1,2"/>
    <m/>
    <s v="N"/>
    <m/>
    <m/>
    <m/>
    <m/>
    <m/>
    <s v="N"/>
    <m/>
    <m/>
    <m/>
    <m/>
    <m/>
    <s v="Not Specified"/>
    <s v="No"/>
    <s v="No"/>
    <s v="Y"/>
    <s v="&quot;NIKE set a science-based target (SBT) in FY19 to reduce our carbon footprint by 2030, including a 65% absolute reduction across our own operations (Scope 1 and 2 emissions) and 30% across our supply chain (Scope 3 emissions) from a 2015 baseline&quot; (Reducing Our Carbon Footprint website, https://archive.vn/TomVk)"/>
    <n v="2030"/>
    <m/>
    <m/>
    <m/>
    <m/>
    <m/>
    <n v="0"/>
  </r>
  <r>
    <n v="291"/>
    <n v="240"/>
    <s v="Dongfeng Motor"/>
    <s v="Motor Vehicles &amp; Parts"/>
    <s v="Automotive"/>
    <s v="China"/>
    <x v="1"/>
    <n v="51309.3"/>
    <n v="318.39999999999998"/>
    <n v="0"/>
    <n v="63972.3"/>
    <n v="118508"/>
    <n v="16"/>
    <s v="N"/>
    <m/>
    <m/>
    <s v="N"/>
    <s v="N"/>
    <m/>
    <m/>
    <m/>
    <m/>
    <m/>
    <m/>
    <m/>
    <m/>
    <m/>
    <m/>
    <s v="No target"/>
    <s v="No Target"/>
    <s v="Yes"/>
    <s v="Yes"/>
    <m/>
    <s v="1,2"/>
    <s v="C"/>
    <s v="Y"/>
    <s v="committed to national peak and neutrality targets with their own timeline"/>
    <n v="2050"/>
    <s v="https://etp.dfmc.com.cn/xydt/002002/20251022/d2f40072-fbc4-432c-a530-e1ff7f692c78.html"/>
    <m/>
    <m/>
    <s v="N"/>
    <m/>
    <m/>
    <m/>
    <m/>
    <m/>
    <s v="Not Specified"/>
    <m/>
    <m/>
    <s v="N"/>
    <m/>
    <m/>
    <m/>
    <m/>
    <m/>
    <m/>
    <m/>
    <n v="0"/>
  </r>
  <r>
    <n v="292"/>
    <n v="314"/>
    <s v="Jingye Group"/>
    <s v="Metals"/>
    <s v="Metals and mining"/>
    <s v="China"/>
    <x v="1"/>
    <n v="51224.6"/>
    <n v="320.10000000000002"/>
    <n v="0.28599999999999998"/>
    <n v="14093.9"/>
    <n v="40000"/>
    <n v="5"/>
    <s v="N"/>
    <m/>
    <m/>
    <s v="N"/>
    <s v="N"/>
    <m/>
    <m/>
    <m/>
    <m/>
    <m/>
    <m/>
    <m/>
    <m/>
    <m/>
    <m/>
    <m/>
    <m/>
    <m/>
    <m/>
    <m/>
    <m/>
    <m/>
    <s v="N"/>
    <m/>
    <m/>
    <m/>
    <m/>
    <m/>
    <s v="N"/>
    <m/>
    <m/>
    <m/>
    <m/>
    <m/>
    <s v="Not Specified"/>
    <m/>
    <m/>
    <s v="N"/>
    <m/>
    <m/>
    <m/>
    <m/>
    <m/>
    <m/>
    <m/>
    <n v="0"/>
  </r>
  <r>
    <n v="293"/>
    <n v="252"/>
    <s v="Banco Bradesco"/>
    <s v="Banks: Commercial and Savings"/>
    <s v="Financial services"/>
    <s v="Brazil"/>
    <x v="4"/>
    <n v="51104.2"/>
    <n v="3201.6"/>
    <n v="0.122"/>
    <n v="334651.40000000002"/>
    <n v="78644"/>
    <n v="29"/>
    <s v="N"/>
    <m/>
    <m/>
    <s v="N"/>
    <s v="N"/>
    <m/>
    <m/>
    <m/>
    <m/>
    <m/>
    <m/>
    <m/>
    <m/>
    <m/>
    <m/>
    <s v="Net zero"/>
    <s v="Net Zero"/>
    <s v="Yes"/>
    <s v="Yes"/>
    <s v="Yes"/>
    <s v="1,2,3"/>
    <m/>
    <s v="N"/>
    <m/>
    <m/>
    <m/>
    <m/>
    <s v="C,V"/>
    <s v="Y"/>
    <s v="1,2,3"/>
    <s v="Net Zero ‚Äì By 2050, we are_x000a_committed to having a carbon-neutral credit portfolio, aligned_x000a_with scientific scenarios and the_x000a_goals of the Paris Agreement (P155)_x000a_Since 2007, we have measured and_x000a_offset 100% of scope 1 and 2 operational_x000a_emissions. In 2019, we extended this_x000a_neutralization to scope 3 operational_x000a_emissions (p7)_x000a_"/>
    <n v="2050"/>
    <m/>
    <m/>
    <s v="Yes"/>
    <s v="Yes (unspecified)"/>
    <s v="No"/>
    <s v="N"/>
    <m/>
    <m/>
    <m/>
    <m/>
    <m/>
    <m/>
    <m/>
    <n v="0"/>
  </r>
  <r>
    <n v="294"/>
    <n v="298"/>
    <s v="Marubeni"/>
    <s v="Trading"/>
    <s v="Financial services"/>
    <s v="Japan"/>
    <x v="1"/>
    <n v="51101.8"/>
    <n v="3299.3"/>
    <n v="1.2E-2"/>
    <n v="61391.5"/>
    <n v="55489"/>
    <n v="31"/>
    <s v="N"/>
    <m/>
    <m/>
    <s v="N"/>
    <s v="N"/>
    <m/>
    <m/>
    <m/>
    <m/>
    <m/>
    <m/>
    <m/>
    <m/>
    <m/>
    <m/>
    <s v="Net zero"/>
    <s v="Net Zero"/>
    <s v="Yes"/>
    <s v="Yes"/>
    <s v="Yes"/>
    <s v="1,2,3"/>
    <m/>
    <s v="N"/>
    <m/>
    <m/>
    <m/>
    <m/>
    <s v="C,V"/>
    <s v="Y"/>
    <s v="1,2,3"/>
    <s v="&quot;Achieve net-zero GHG emissions by 2050 based on the Marubeni Long-Term Vision on Climate Change&quot;"/>
    <n v="2050"/>
    <m/>
    <m/>
    <s v="Not Specified"/>
    <s v="Not Specified"/>
    <s v="No"/>
    <s v="N"/>
    <m/>
    <m/>
    <m/>
    <m/>
    <m/>
    <m/>
    <m/>
    <n v="0"/>
  </r>
  <r>
    <n v="295"/>
    <n v="285"/>
    <s v="Shaanxi Yanchang Petroleum (Group)"/>
    <s v="Mining, Crude-Oil Production"/>
    <s v="Metals and mining"/>
    <s v="China"/>
    <x v="1"/>
    <n v="51062.7"/>
    <n v="1026.0999999999999"/>
    <n v="2.9000000000000001E-2"/>
    <n v="69286.3"/>
    <n v="126108"/>
    <n v="13"/>
    <s v="N"/>
    <m/>
    <m/>
    <s v="N"/>
    <s v="N"/>
    <m/>
    <m/>
    <m/>
    <m/>
    <m/>
    <m/>
    <m/>
    <m/>
    <m/>
    <m/>
    <m/>
    <m/>
    <m/>
    <m/>
    <m/>
    <m/>
    <m/>
    <s v="N"/>
    <m/>
    <m/>
    <m/>
    <m/>
    <m/>
    <s v="N"/>
    <m/>
    <m/>
    <m/>
    <m/>
    <m/>
    <s v="Not Specified"/>
    <m/>
    <m/>
    <s v="N"/>
    <m/>
    <m/>
    <m/>
    <m/>
    <m/>
    <m/>
    <m/>
    <n v="0"/>
  </r>
  <r>
    <n v="296"/>
    <n v="274"/>
    <s v="Deutsche Bahn"/>
    <s v="Railroads"/>
    <s v="Transportation and logistics"/>
    <s v="Germany"/>
    <x v="3"/>
    <n v="50972.2"/>
    <n v="-844.6"/>
    <n v="0"/>
    <n v="86868.9"/>
    <n v="296662"/>
    <n v="31"/>
    <s v="N"/>
    <m/>
    <m/>
    <s v="Y"/>
    <s v="Y"/>
    <s v="Targets set"/>
    <s v="1.5°C "/>
    <n v="2034"/>
    <s v="Targets set"/>
    <s v="1.5°C "/>
    <n v="2040"/>
    <s v="Y"/>
    <s v="Targets set"/>
    <n v="2040"/>
    <m/>
    <s v="Net zero"/>
    <s v="Net Zero"/>
    <s v="Yes"/>
    <s v="Yes"/>
    <s v="Yes"/>
    <s v="1,2,3"/>
    <m/>
    <s v="N"/>
    <m/>
    <m/>
    <m/>
    <m/>
    <s v="C,V"/>
    <s v="Y"/>
    <s v="1,2,3"/>
    <s v="&quot;Our initial Transition Plan describes the progress made to date as well as our plan to reach net zero by 2050, and is part of Deutsche Bank's NZBA commitment.&quot;"/>
    <n v="2050"/>
    <m/>
    <m/>
    <s v="Yes"/>
    <s v="Not Specified"/>
    <s v="No"/>
    <s v="N"/>
    <m/>
    <m/>
    <m/>
    <m/>
    <m/>
    <m/>
    <m/>
    <n v="0"/>
  </r>
  <r>
    <n v="297"/>
    <n v="397"/>
    <s v="Xiaomi"/>
    <s v="Internet Services and Retailing"/>
    <s v="Retail"/>
    <s v="China"/>
    <x v="1"/>
    <n v="50854.5"/>
    <n v="3288.1"/>
    <n v="0.33200000000000002"/>
    <n v="55232.1"/>
    <n v="43688"/>
    <n v="7"/>
    <s v="N"/>
    <m/>
    <m/>
    <s v="N"/>
    <s v="N"/>
    <m/>
    <m/>
    <m/>
    <m/>
    <m/>
    <m/>
    <m/>
    <m/>
    <m/>
    <m/>
    <s v="Carbon neutral(ity)"/>
    <s v="Carbon Neutral"/>
    <s v="Yes"/>
    <s v="Yes"/>
    <s v="Yes"/>
    <s v="1,2,3"/>
    <s v="C,V"/>
    <s v="Y"/>
    <s v="By no later than 2030, reduce GHG emissions from our main operating segments to 30% of the base year level...By 2040, achieve carbon neutrality in our own operations of existing business segments, use 100% clean heat in our own operations, and use 100% renewable energy. (Cf. 2023 ESG report, p. 35) _x000a__x000a_By no later than 2030, reduce GHG emissions from our main operating segments by at least 70% from the base_x000a_year level...By no later than 2040, reduce GHG emissions from our main operating segments by at least 98% from the base year level, with pre-conditions in place to achieve net zero emission. (Cf. 2022 ESG report, p. 111)_x000a_Main operating segments: Smartphone, IoT and Lifestyle products, Internet Services, and others (same scope as the operating segments stated in the 2022 Annual Report)."/>
    <n v="2040"/>
    <m/>
    <m/>
    <m/>
    <s v="N"/>
    <m/>
    <m/>
    <m/>
    <m/>
    <m/>
    <s v="Not Specified"/>
    <s v="Yes (nature-based removals e.g. Forestation, soil carbon enhancement)"/>
    <s v="No"/>
    <s v="N"/>
    <m/>
    <m/>
    <m/>
    <m/>
    <m/>
    <m/>
    <m/>
    <n v="0"/>
  </r>
  <r>
    <n v="298"/>
    <n v="337"/>
    <s v="Crédit Mutuel Group"/>
    <s v="Diversified Financials"/>
    <s v="Financial services"/>
    <s v="France"/>
    <x v="3"/>
    <n v="50619.7"/>
    <n v="4264.1000000000004"/>
    <n v="1E-3"/>
    <n v="965219.5"/>
    <n v="72352"/>
    <n v="2"/>
    <s v="N"/>
    <m/>
    <m/>
    <s v="N"/>
    <s v="N"/>
    <m/>
    <m/>
    <m/>
    <m/>
    <m/>
    <m/>
    <m/>
    <m/>
    <m/>
    <m/>
    <m/>
    <m/>
    <m/>
    <m/>
    <m/>
    <m/>
    <m/>
    <s v="N"/>
    <m/>
    <m/>
    <s v="https://www.creditmutuel.com/en/deploying-our-csr-approach/our-csr-commitments.html"/>
    <m/>
    <m/>
    <s v="Y"/>
    <m/>
    <m/>
    <n v="2050"/>
    <s v="Our CSR commitments | Crédit Mutuel group"/>
    <s v="Led by the banking sector in coordination with the United Nations Environment Programme Finance Initiative (UNEP-FI), the Net-Zero Banking Alliance works to achieve the Paris Agreement carbon neutrality target, aiming to align bank portfolio-related emissions with pathways to net zero greenhouse gas emissions by 2050."/>
    <s v="Yes"/>
    <m/>
    <m/>
    <s v="N"/>
    <m/>
    <m/>
    <m/>
    <m/>
    <m/>
    <m/>
    <m/>
    <n v="0"/>
  </r>
  <r>
    <n v="299"/>
    <n v="293"/>
    <s v="Louis Dreyfus"/>
    <s v="Food Production"/>
    <s v="Food, beverages and agriculture"/>
    <s v="Netherlands"/>
    <x v="3"/>
    <n v="50589"/>
    <n v="726"/>
    <n v="-0.28299999999999997"/>
    <n v="24739"/>
    <n v="17123"/>
    <n v="12"/>
    <s v="N"/>
    <m/>
    <m/>
    <s v="N"/>
    <s v="N"/>
    <m/>
    <m/>
    <m/>
    <m/>
    <m/>
    <m/>
    <m/>
    <m/>
    <m/>
    <m/>
    <s v="Emissions reduction target"/>
    <s v="Other Emission Reduction"/>
    <s v="Yes"/>
    <s v="Yes"/>
    <s v="No"/>
    <s v="1,2"/>
    <m/>
    <s v="N"/>
    <m/>
    <m/>
    <m/>
    <m/>
    <m/>
    <s v="N"/>
    <m/>
    <m/>
    <m/>
    <m/>
    <m/>
    <s v="Yes"/>
    <s v="Not Specified"/>
    <s v="No"/>
    <s v="Y"/>
    <s v="Our Targets - Our Operations: Reduce our absolute Scope 1 &amp; 2 GHG emissions by 33.6% by 2030, from a 2022 baseline."/>
    <n v="2030"/>
    <m/>
    <m/>
    <m/>
    <m/>
    <m/>
    <n v="0"/>
  </r>
  <r>
    <n v="300"/>
    <n v="280"/>
    <s v="Liberty Mutual Insurance Group"/>
    <s v="Insurance: Property and Casualty (Stock)"/>
    <s v="Financial services"/>
    <s v="U.S."/>
    <x v="0"/>
    <n v="50429"/>
    <n v="4383"/>
    <n v="19.577999999999999"/>
    <n v="166695"/>
    <n v="40000"/>
    <n v="31"/>
    <s v="N"/>
    <m/>
    <m/>
    <s v="N"/>
    <s v="N"/>
    <m/>
    <m/>
    <m/>
    <m/>
    <m/>
    <m/>
    <m/>
    <m/>
    <m/>
    <m/>
    <s v="Emissions reduction target"/>
    <s v="Other Emission Reduction"/>
    <s v="Yes"/>
    <s v="Yes"/>
    <s v="No"/>
    <s v="1,2"/>
    <m/>
    <s v="N"/>
    <m/>
    <m/>
    <m/>
    <m/>
    <m/>
    <s v="N"/>
    <m/>
    <m/>
    <m/>
    <m/>
    <m/>
    <s v="Not Specified"/>
    <s v="Not Specified"/>
    <s v="No"/>
    <s v="Y"/>
    <s v="The company has made an announcement saying they already achieved the commitment to reduce 50% of emissions of Scope 1 and 2 and are now working to reduce 65% by 2030._x000a_https://www.libertymutualgroup.com/documents/signature-lm-esg-carbon-reduction.pdf"/>
    <n v="2030"/>
    <m/>
    <m/>
    <m/>
    <m/>
    <m/>
    <n v="0"/>
  </r>
  <r>
    <n v="301"/>
    <n v="286"/>
    <s v="Bayer"/>
    <s v="Chemicals"/>
    <s v="Chemicals"/>
    <s v="Germany"/>
    <x v="3"/>
    <n v="50401.2"/>
    <n v="-2759.8"/>
    <n v="0"/>
    <n v="114775.3"/>
    <n v="92815"/>
    <n v="31"/>
    <s v="N"/>
    <m/>
    <m/>
    <s v="Y"/>
    <s v="Y"/>
    <s v="Targets set"/>
    <s v="1.5°C "/>
    <n v="2029"/>
    <s v="Targets set"/>
    <s v="1.5°C "/>
    <n v="2050"/>
    <s v="Y"/>
    <s v="Targets set"/>
    <n v="2050"/>
    <m/>
    <s v="Net zero"/>
    <s v="Net Zero"/>
    <s v="Yes"/>
    <s v="Yes"/>
    <s v="Yes"/>
    <s v="1,2,3"/>
    <m/>
    <s v="N"/>
    <m/>
    <m/>
    <m/>
    <m/>
    <s v="C,V"/>
    <s v="Y"/>
    <s v="1,2,3"/>
    <s v="We have also committed to achieve &quot;net-zero&quot; greenhouse gas (GHG) emissions across our value chain by 2050. "/>
    <n v="2050"/>
    <m/>
    <m/>
    <s v="Yes"/>
    <s v="Yes (nature-based removals e.g. Forestation, soil carbon enhancement)"/>
    <s v="No"/>
    <s v="N"/>
    <m/>
    <m/>
    <m/>
    <m/>
    <m/>
    <m/>
    <m/>
    <n v="0"/>
  </r>
  <r>
    <n v="302"/>
    <n v="284"/>
    <s v="Saint-Gobain"/>
    <s v="Building Materials, Glass"/>
    <s v="Industrial goods"/>
    <s v="France"/>
    <x v="3"/>
    <n v="50363.4"/>
    <n v="3075.6"/>
    <n v="5.3999999999999999E-2"/>
    <n v="63903.5"/>
    <n v="158413"/>
    <n v="31"/>
    <s v="N"/>
    <m/>
    <m/>
    <s v="Y"/>
    <s v="Y"/>
    <s v="Targets set"/>
    <s v="1.5°C "/>
    <n v="2030"/>
    <s v="Targets set"/>
    <s v="1.5°C "/>
    <n v="2050"/>
    <s v="Y"/>
    <s v="Targets set"/>
    <n v="2050"/>
    <m/>
    <s v="Net zero"/>
    <s v="Net Zero"/>
    <s v="Yes"/>
    <s v="Yes"/>
    <s v="Yes"/>
    <s v="1,2,3"/>
    <m/>
    <s v="N"/>
    <m/>
    <m/>
    <m/>
    <m/>
    <s v="C,V"/>
    <s v="Y"/>
    <s v="1,2,3"/>
    <s v="Saint-Gobain commits to reduce absolute scope 1 and 2 GHG emissions 33% by 2030 from a 2017 base year. Saint-Gobain also commits to reduce absolute scope 3 GHG emissions ‚Ä¶ 16% within the same timeframe. Saint-Gobain further commits to reduce absolute scope 1, 2 and 3 GHG emissions 90% by 2050 from a 2017 base year."/>
    <n v="2050"/>
    <m/>
    <m/>
    <s v="Yes"/>
    <s v="Yes (unspecified)"/>
    <s v="No"/>
    <s v="N"/>
    <m/>
    <m/>
    <m/>
    <m/>
    <m/>
    <m/>
    <m/>
    <n v="0"/>
  </r>
  <r>
    <n v="303"/>
    <n v="250"/>
    <s v="Contemporary Amperex Technology"/>
    <s v="Motor Vehicles &amp; Parts"/>
    <s v="Automotive"/>
    <s v="China"/>
    <x v="1"/>
    <n v="50313.4"/>
    <n v="7052.6"/>
    <n v="0.13200000000000001"/>
    <n v="107771.7"/>
    <n v="131988"/>
    <n v="3"/>
    <s v="N"/>
    <m/>
    <m/>
    <s v="N"/>
    <s v="N"/>
    <m/>
    <m/>
    <m/>
    <m/>
    <m/>
    <m/>
    <m/>
    <m/>
    <m/>
    <m/>
    <s v="No target"/>
    <s v="No Target"/>
    <s v="Yes"/>
    <s v="Yes"/>
    <m/>
    <s v="1,2"/>
    <s v="C,V"/>
    <s v="Y"/>
    <s v="Carbon neutrality in core operations by 2025”; “across entire supply chain by 2035"/>
    <n v="2035"/>
    <s v="https://www.catl.com/en/news/6014.html"/>
    <m/>
    <m/>
    <s v="N"/>
    <m/>
    <m/>
    <m/>
    <m/>
    <m/>
    <s v="Yes"/>
    <m/>
    <m/>
    <s v="N"/>
    <m/>
    <m/>
    <m/>
    <m/>
    <m/>
    <m/>
    <m/>
    <n v="0"/>
  </r>
  <r>
    <n v="304"/>
    <n v="311"/>
    <s v="Plains GP Holdings"/>
    <s v="Pipelines"/>
    <s v="Energy and utilities"/>
    <s v="U.S."/>
    <x v="0"/>
    <n v="50073"/>
    <n v="103"/>
    <n v="-0.48"/>
    <n v="27756"/>
    <n v="4200"/>
    <n v="10"/>
    <s v="N"/>
    <m/>
    <m/>
    <s v="N"/>
    <s v="N"/>
    <m/>
    <m/>
    <m/>
    <m/>
    <m/>
    <m/>
    <m/>
    <m/>
    <m/>
    <m/>
    <m/>
    <m/>
    <m/>
    <m/>
    <m/>
    <m/>
    <m/>
    <s v="N"/>
    <m/>
    <m/>
    <m/>
    <m/>
    <m/>
    <s v="N"/>
    <m/>
    <m/>
    <m/>
    <m/>
    <m/>
    <s v="Not Specified"/>
    <m/>
    <m/>
    <s v="N"/>
    <m/>
    <m/>
    <m/>
    <m/>
    <m/>
    <m/>
    <m/>
    <n v="0"/>
  </r>
  <r>
    <n v="305"/>
    <n v="327"/>
    <s v="Talanx"/>
    <s v="Insurance: Property and Casualty (Stock)"/>
    <s v="Financial services"/>
    <s v="Germany"/>
    <x v="3"/>
    <n v="50017.3"/>
    <n v="2138"/>
    <n v="0.251"/>
    <n v="186807.8"/>
    <n v="29976"/>
    <n v="12"/>
    <s v="N"/>
    <m/>
    <m/>
    <s v="N"/>
    <s v="N"/>
    <m/>
    <m/>
    <m/>
    <m/>
    <m/>
    <m/>
    <m/>
    <m/>
    <m/>
    <m/>
    <s v="Net zero"/>
    <s v="Net Zero"/>
    <s v="Yes"/>
    <s v="Yes"/>
    <s v="Yes"/>
    <s v="1,2,3"/>
    <m/>
    <s v="N"/>
    <m/>
    <m/>
    <m/>
    <m/>
    <s v="C,V"/>
    <s v="Y"/>
    <s v="1,2,3"/>
    <s v="he Talanx Group is pursuing the ambition of reaching net zero emissions by 2050 in its insurance and investment portfolio.&quot; (p 104 of 2024 Annual Report)_x000a__x000a_Note: in their own operations, their goal is to be GHG neutral by 2030"/>
    <n v="2050"/>
    <m/>
    <m/>
    <s v="Yes"/>
    <s v="Yes (nature-based removals e.g. Forestation, soil carbon enhancement)"/>
    <s v="No"/>
    <s v="N"/>
    <m/>
    <m/>
    <m/>
    <m/>
    <m/>
    <m/>
    <m/>
    <n v="0"/>
  </r>
  <r>
    <n v="306"/>
    <n v="315"/>
    <s v="UniCredit Group"/>
    <s v="Banks: Commercial and Savings"/>
    <s v="Financial services"/>
    <s v="Italy"/>
    <x v="3"/>
    <n v="49962.2"/>
    <n v="10510.4"/>
    <n v="2.3E-2"/>
    <n v="811766.4"/>
    <n v="69722"/>
    <n v="28"/>
    <s v="N"/>
    <m/>
    <m/>
    <s v="N"/>
    <s v="N"/>
    <m/>
    <m/>
    <m/>
    <m/>
    <m/>
    <m/>
    <m/>
    <m/>
    <m/>
    <m/>
    <s v="Net zero"/>
    <s v="Net Zero"/>
    <s v="Yes"/>
    <s v="Yes"/>
    <s v="Yes"/>
    <s v="1,2,3"/>
    <m/>
    <s v="N"/>
    <m/>
    <m/>
    <m/>
    <m/>
    <s v="C,V"/>
    <s v="Y"/>
    <s v="1,2,3"/>
    <s v="We are striving to reduce our direct and indirect environmental impacts while supporting Europe‚Äôs green transition. In this context, we committed to Net Zero in October 2021 when we joined the Net Zero Banking Alliance (NZBA), targeting Net Zero on our own emissions by 2030 and on financed emissions by 2050. (pg.60)"/>
    <n v="2050"/>
    <m/>
    <m/>
    <s v="Not Specified"/>
    <s v="Not Specified"/>
    <s v="No"/>
    <s v="N"/>
    <m/>
    <m/>
    <m/>
    <m/>
    <m/>
    <m/>
    <m/>
    <n v="0"/>
  </r>
  <r>
    <n v="307"/>
    <n v="282"/>
    <s v="Volvo"/>
    <s v="Construction and Farm Machinery"/>
    <s v="Engineering and construction"/>
    <s v="Sweden"/>
    <x v="3"/>
    <n v="49826.5"/>
    <n v="4765.8"/>
    <n v="1.4999999999999999E-2"/>
    <n v="64681.599999999999"/>
    <n v="92690"/>
    <n v="31"/>
    <s v="N"/>
    <m/>
    <m/>
    <s v="Y"/>
    <s v="Y"/>
    <s v="Targets set"/>
    <s v="1.5Â°C"/>
    <n v="2034"/>
    <m/>
    <m/>
    <m/>
    <s v="N"/>
    <s v="Committed"/>
    <m/>
    <m/>
    <s v="Net zero"/>
    <s v="Net Zero"/>
    <s v="Yes"/>
    <s v="Yes"/>
    <s v="Yes"/>
    <s v="1,2,3"/>
    <m/>
    <s v="N"/>
    <m/>
    <m/>
    <m/>
    <m/>
    <s v="C,V"/>
    <s v="Y"/>
    <s v="1,2,3"/>
    <s v="&quot; We are committed to the SBTi Business Ambition for 1.5 ¬∞C and have set science-based targets in relation to our emissions in pursuit of our net-zero targets. We have also set milestone targets along the way.&quot;(Annual Report 2024, p.21) &quot;The Volvo Group aims to reach net-zero value chain greenhouse gas emissions by 2040.&quot; (Annual Report 2024 p. 21)_x000a_"/>
    <n v="2040"/>
    <m/>
    <m/>
    <s v="Yes"/>
    <s v="Yes (unspecified)"/>
    <s v="No"/>
    <s v="N"/>
    <m/>
    <m/>
    <m/>
    <m/>
    <m/>
    <m/>
    <m/>
    <n v="0"/>
  </r>
  <r>
    <n v="308"/>
    <n v="321"/>
    <s v="HD Hyundai"/>
    <s v="Petroleum Refining"/>
    <s v="Oil and gas"/>
    <s v="South Korea"/>
    <x v="1"/>
    <n v="49694.3"/>
    <n v="373.3"/>
    <n v="0.84299999999999997"/>
    <n v="50014"/>
    <n v="34097"/>
    <n v="3"/>
    <s v="N"/>
    <m/>
    <m/>
    <s v="N"/>
    <s v="N"/>
    <m/>
    <m/>
    <m/>
    <m/>
    <m/>
    <m/>
    <m/>
    <m/>
    <m/>
    <m/>
    <s v="Carbon neutral(ity)"/>
    <s v="Carbon Neutral"/>
    <s v="Yes"/>
    <s v="Yes"/>
    <s v="Yes"/>
    <s v="1,2,3"/>
    <s v="C,V"/>
    <s v="Y"/>
    <s v="To achieve carbon neutrality, the company intends to attain a 100% reduction of Scope 1 and 2 GHG emissions by 2050, compared to 2018 levels.This is part of the company's vision to become a &quot;Global Leading Net Zero Shipbuilder&quot;."/>
    <n v="2050"/>
    <m/>
    <m/>
    <m/>
    <s v="N"/>
    <m/>
    <m/>
    <m/>
    <m/>
    <m/>
    <s v="Yes"/>
    <s v="Not Specified"/>
    <s v="No"/>
    <s v="N"/>
    <m/>
    <m/>
    <m/>
    <m/>
    <m/>
    <m/>
    <m/>
    <n v="0"/>
  </r>
  <r>
    <n v="309"/>
    <n v="292"/>
    <s v="Shanghai Pudong Development Bank"/>
    <s v="Banks: Commercial and Savings"/>
    <s v="Financial services"/>
    <s v="China"/>
    <x v="1"/>
    <n v="48944"/>
    <n v="6289.9"/>
    <n v="0.21299999999999999"/>
    <n v="1296272.3"/>
    <n v="62987"/>
    <n v="13"/>
    <s v="N"/>
    <m/>
    <m/>
    <s v="N"/>
    <s v="N"/>
    <m/>
    <m/>
    <m/>
    <m/>
    <m/>
    <m/>
    <m/>
    <m/>
    <m/>
    <m/>
    <s v="No target"/>
    <s v="No Target"/>
    <s v="Yes"/>
    <s v="Yes"/>
    <s v="Not Specified"/>
    <s v="1,2"/>
    <s v="G"/>
    <s v="N"/>
    <s v="committed to national peak and neutrality targets"/>
    <n v="2060"/>
    <s v="https://news.spdb.com.cn/about_spd/xwdt_1632/202503/t20250329_1109185.shtml"/>
    <m/>
    <m/>
    <s v="N"/>
    <m/>
    <m/>
    <m/>
    <m/>
    <m/>
    <s v="Not Specified"/>
    <s v="Not Specified"/>
    <s v="No"/>
    <s v="N"/>
    <m/>
    <m/>
    <m/>
    <m/>
    <m/>
    <m/>
    <m/>
    <n v="0"/>
  </r>
  <r>
    <n v="310"/>
    <n v="360"/>
    <s v="USAA"/>
    <s v="Insurance: Property and Casualty"/>
    <s v="Financial services"/>
    <s v="U.S."/>
    <x v="0"/>
    <n v="48560"/>
    <n v="3885.4"/>
    <n v="2.202"/>
    <n v="220582.6"/>
    <n v="38018"/>
    <n v="12"/>
    <s v="N"/>
    <m/>
    <m/>
    <s v="N"/>
    <s v="N"/>
    <m/>
    <m/>
    <m/>
    <m/>
    <m/>
    <m/>
    <m/>
    <m/>
    <m/>
    <m/>
    <s v="No target"/>
    <s v="No Target"/>
    <m/>
    <m/>
    <m/>
    <m/>
    <m/>
    <s v="N"/>
    <m/>
    <m/>
    <s v="https://www.usaa.com/about/climate-environmental-stewardship"/>
    <s v="no usefull information"/>
    <m/>
    <s v="N"/>
    <m/>
    <m/>
    <m/>
    <m/>
    <m/>
    <s v="Not Specified"/>
    <m/>
    <m/>
    <s v="N"/>
    <m/>
    <m/>
    <m/>
    <m/>
    <m/>
    <m/>
    <m/>
    <n v="0"/>
  </r>
  <r>
    <n v="311"/>
    <e v="#N/A"/>
    <s v="SK Hynix"/>
    <s v="Semiconductors and Other Electronic Components"/>
    <s v="Technology"/>
    <s v="South Korea"/>
    <x v="1"/>
    <n v="48541.1"/>
    <n v="14511.6"/>
    <n v="0"/>
    <n v="81152.100000000006"/>
    <n v="32065"/>
    <n v="6"/>
    <s v="Y"/>
    <n v="2020"/>
    <n v="2050"/>
    <s v="N"/>
    <s v="N"/>
    <m/>
    <m/>
    <m/>
    <m/>
    <m/>
    <m/>
    <m/>
    <m/>
    <m/>
    <m/>
    <s v="Emissions reduction target"/>
    <s v="Other Emission Reduction"/>
    <s v="Yes"/>
    <s v="No"/>
    <s v="No"/>
    <n v="1"/>
    <m/>
    <s v="N"/>
    <m/>
    <m/>
    <m/>
    <m/>
    <s v="C,V"/>
    <s v="Y"/>
    <s v="1,2,3"/>
    <s v=" SK hynix will also set long- and short-term goals for greenhouse gas reduction with the goal of achieving Net Zero3) by 2050."/>
    <n v="2050"/>
    <s v="https://news.skhynix.com/sk-hynix-becomes-founding-member-of-scc"/>
    <m/>
    <s v="Yes"/>
    <s v="Not Specified"/>
    <s v="No"/>
    <s v="Y"/>
    <m/>
    <n v="2030"/>
    <m/>
    <m/>
    <m/>
    <m/>
    <m/>
    <n v="0"/>
  </r>
  <r>
    <n v="312"/>
    <n v="273"/>
    <s v="Iberdrola"/>
    <s v="Utilities"/>
    <s v="Energy and utilities"/>
    <s v="Spain"/>
    <x v="3"/>
    <n v="48382.2"/>
    <n v="6069"/>
    <n v="0.16900000000000001"/>
    <n v="163898.29999999999"/>
    <n v="41689"/>
    <n v="21"/>
    <s v="N"/>
    <m/>
    <m/>
    <s v="Y"/>
    <s v="Y"/>
    <s v="Targets set"/>
    <s v="1.5Â°C"/>
    <n v="2030"/>
    <s v="Targets set"/>
    <s v="1.5Â°C"/>
    <n v="2039"/>
    <s v="Y"/>
    <s v="Targets set"/>
    <n v="2039"/>
    <m/>
    <s v="Net zero"/>
    <s v="Net Zero"/>
    <s v="Yes"/>
    <s v="Yes"/>
    <s v="Yes"/>
    <s v="1,2,3"/>
    <m/>
    <s v="N"/>
    <m/>
    <m/>
    <m/>
    <m/>
    <s v="C,V"/>
    <s v="Y"/>
    <s v="1,2,3"/>
    <s v="&quot;The Company‚Äôs ultimate goal is to achieve Net Zero emissions by 2040. The Science Based Target Initiative (SBTi) has certified that this trajectory is consistent with the objectives of the Paris Agreement. Thus, the aspiration is that by 2040, absolute emissions from all its scopes would be reduced by 90% compared to 2020 and residual emissions would be neutralised in accordance with the highest quality standards.&quot; [p. 72 of https://www.iberdrola.com/documents/20125/42388/IB_Sustainability_Report.pdf]"/>
    <n v="2040"/>
    <m/>
    <m/>
    <s v="Yes"/>
    <s v="Yes (nature-based removals e.g. Forestation, soil carbon enhancement)"/>
    <s v="No"/>
    <s v="N"/>
    <m/>
    <m/>
    <m/>
    <m/>
    <m/>
    <m/>
    <m/>
    <n v="0"/>
  </r>
  <r>
    <n v="313"/>
    <n v="308"/>
    <s v="Veolia Environnement"/>
    <s v="Utilities"/>
    <s v="Energy and utilities"/>
    <s v="France"/>
    <x v="3"/>
    <n v="48331.4"/>
    <n v="1187.4000000000001"/>
    <n v="0.17199999999999999"/>
    <n v="75542.600000000006"/>
    <n v="214041"/>
    <n v="23"/>
    <s v="N"/>
    <m/>
    <m/>
    <s v="Y"/>
    <s v="Y"/>
    <s v="Targets set"/>
    <s v="1.5Â°C"/>
    <n v="2032"/>
    <s v="Targets set"/>
    <s v="1.5Â°C"/>
    <n v="2050"/>
    <s v="Y"/>
    <s v="Targets set"/>
    <n v="2050"/>
    <m/>
    <s v="Net zero"/>
    <s v="Net Zero"/>
    <s v="Yes"/>
    <s v="Yes"/>
    <s v="Not Specified"/>
    <s v="1,2"/>
    <m/>
    <s v="N"/>
    <m/>
    <m/>
    <m/>
    <m/>
    <s v="C"/>
    <s v="Y"/>
    <s v="1,2"/>
    <s v="Net zero by 2050."/>
    <n v="2050"/>
    <m/>
    <m/>
    <s v="Yes"/>
    <s v="Yes (nature-based and CCS-based removals)"/>
    <s v="No"/>
    <s v="N"/>
    <m/>
    <m/>
    <m/>
    <m/>
    <m/>
    <m/>
    <m/>
    <n v="0"/>
  </r>
  <r>
    <n v="314"/>
    <n v="342"/>
    <s v="Bristol-Myers Squibb"/>
    <s v="Pharmaceuticals"/>
    <s v="Health care and pharmaceuticals"/>
    <s v="U.S."/>
    <x v="0"/>
    <n v="48300"/>
    <n v="-8948"/>
    <n v="-2.1150000000000002"/>
    <n v="92603"/>
    <n v="34100"/>
    <n v="22"/>
    <s v="N"/>
    <m/>
    <m/>
    <s v="Y"/>
    <s v="Y"/>
    <s v="Targets set"/>
    <s v="1.5°C "/>
    <n v="2033"/>
    <s v="Targets set"/>
    <s v="1.5°C "/>
    <n v="2050"/>
    <s v="Y"/>
    <s v="Targets set"/>
    <n v="2050"/>
    <m/>
    <s v="Net zero"/>
    <s v="Net Zero"/>
    <s v="Yes"/>
    <s v="Yes"/>
    <s v="Yes"/>
    <s v="1,2,3"/>
    <m/>
    <s v="N"/>
    <m/>
    <m/>
    <m/>
    <m/>
    <s v="C,V"/>
    <s v="Y"/>
    <s v="1,2,3"/>
    <s v="We have designed and implemented environmental goals‚Äîincluding our goal to achieve Net-Zero emissions in Scopes 1, 2 and 3 by 2050‚Äîthat not only reflect our science-led, innovation-focused approach, but that also ensure accountability to those we serve through strong governance and transparent reporting practices. "/>
    <n v="2050"/>
    <m/>
    <m/>
    <s v="Not Specified"/>
    <s v="Not Specified"/>
    <s v="No"/>
    <s v="N"/>
    <m/>
    <m/>
    <m/>
    <m/>
    <m/>
    <m/>
    <m/>
    <n v="0"/>
  </r>
  <r>
    <n v="315"/>
    <n v="312"/>
    <s v="Landesbank Baden-Wurttemberg"/>
    <s v="Banks: Commercial and Savings"/>
    <s v="Financial services"/>
    <s v="Germany"/>
    <x v="3"/>
    <n v="48028.6"/>
    <n v="943"/>
    <n v="-0.127"/>
    <n v="368973.9"/>
    <n v="10777"/>
    <n v="18"/>
    <s v="N"/>
    <m/>
    <m/>
    <s v="N"/>
    <s v="N"/>
    <m/>
    <m/>
    <m/>
    <m/>
    <m/>
    <m/>
    <m/>
    <m/>
    <m/>
    <m/>
    <m/>
    <m/>
    <s v="Not Specified"/>
    <s v="Not Specified"/>
    <s v="Not Specified"/>
    <m/>
    <m/>
    <s v="N"/>
    <m/>
    <m/>
    <m/>
    <m/>
    <s v="C"/>
    <s v="Y"/>
    <m/>
    <m/>
    <n v="2050"/>
    <s v="lbbw-sustainable-transformation-our-path-to-net-zero_afevaknnhg_m.pdf"/>
    <m/>
    <s v="Yes"/>
    <m/>
    <m/>
    <s v="N"/>
    <m/>
    <m/>
    <m/>
    <m/>
    <m/>
    <m/>
    <m/>
    <n v="0"/>
  </r>
  <r>
    <n v="316"/>
    <e v="#N/A"/>
    <s v="Ingram Micro Holding"/>
    <s v="Wholesalers: Electronics and Office Equipment"/>
    <s v="Industrial goods"/>
    <s v="U.S."/>
    <x v="0"/>
    <n v="47983.7"/>
    <n v="264.2"/>
    <n v="-0.251"/>
    <n v="18779.7"/>
    <n v="26125"/>
    <n v="21"/>
    <s v="N"/>
    <m/>
    <m/>
    <s v="Y"/>
    <s v="Y"/>
    <s v="Targets set"/>
    <s v="1.5°C "/>
    <n v="2030"/>
    <m/>
    <m/>
    <m/>
    <s v="N"/>
    <s v="Commitment removed"/>
    <m/>
    <m/>
    <s v="Science-based target"/>
    <s v="Other Emission Reduction"/>
    <s v="Yes"/>
    <s v="Yes"/>
    <s v="Not Specified"/>
    <s v="1,2"/>
    <m/>
    <s v="N"/>
    <m/>
    <m/>
    <m/>
    <m/>
    <m/>
    <s v="N"/>
    <m/>
    <m/>
    <m/>
    <m/>
    <m/>
    <s v="Yes"/>
    <s v="Not Specified"/>
    <s v="No"/>
    <s v="Y"/>
    <s v="Our 10 to Zero initiative aims to achieve zero greenhouse gas (GHG) emissions, zero waste, and zero days away injuries in our operations by 2030. Our 2024 GHG emissions data reflected a remarkable 28% year-over year reduction."/>
    <n v="2030"/>
    <m/>
    <m/>
    <m/>
    <m/>
    <m/>
    <n v="0"/>
  </r>
  <r>
    <n v="317"/>
    <n v="318"/>
    <s v="Sumitomo"/>
    <s v="Trading"/>
    <s v="Financial services"/>
    <s v="Japan"/>
    <x v="1"/>
    <n v="47834.5"/>
    <n v="3685.7"/>
    <n v="0.379"/>
    <n v="77598"/>
    <n v="83327"/>
    <n v="31"/>
    <s v="N"/>
    <m/>
    <m/>
    <s v="N"/>
    <s v="N"/>
    <m/>
    <m/>
    <m/>
    <m/>
    <m/>
    <m/>
    <m/>
    <m/>
    <m/>
    <m/>
    <s v="Carbon neutral(ity)"/>
    <s v="Carbon Neutral"/>
    <s v="Yes"/>
    <s v="Yes"/>
    <s v="Yes"/>
    <s v="1,2,3"/>
    <s v="C,V"/>
    <s v="Y"/>
    <s v="Aim to make the Sumitomo Corporation Group carbon neutral in 2050(*1)._x000a_"/>
    <n v="2050"/>
    <m/>
    <m/>
    <m/>
    <s v="N"/>
    <m/>
    <m/>
    <m/>
    <m/>
    <m/>
    <s v="Yes"/>
    <s v="Yes (nature-based and CCS-based removals)"/>
    <s v="No"/>
    <s v="N"/>
    <m/>
    <m/>
    <m/>
    <m/>
    <m/>
    <m/>
    <m/>
    <n v="0"/>
  </r>
  <r>
    <n v="318"/>
    <n v="362"/>
    <s v="General Dynamics"/>
    <s v="Aerospace and Defense"/>
    <s v="Aerospace and defense"/>
    <s v="U.S."/>
    <x v="0"/>
    <n v="47716"/>
    <n v="3782"/>
    <n v="0.14099999999999999"/>
    <n v="55880"/>
    <n v="117000"/>
    <n v="25"/>
    <s v="N"/>
    <m/>
    <m/>
    <s v="N"/>
    <s v="N"/>
    <m/>
    <m/>
    <m/>
    <m/>
    <m/>
    <m/>
    <m/>
    <m/>
    <m/>
    <m/>
    <s v="Emissions reduction target"/>
    <s v="Other Emission Reduction"/>
    <s v="Yes"/>
    <s v="Yes"/>
    <s v="No"/>
    <s v="1,2"/>
    <s v="C,V"/>
    <s v="Y"/>
    <s v="General Dynamics, a company based in the USA, has set a net zero target to become carbon neutral by 2060. Net Zero Tracker_x000d__x000a_This goal is supported by an interim target to reduce greenhouse gas emissions by 40% by 2034, relative to 2019 emissions. Net Zero Tracker_x000d__x000a_This target aligns with the 2 degrees Science Based Targets initiative (SBTi) and covers both carbon dioxide and other greenhouse gases, including scope 1 and scope 2 emissions. Net Zero Tracker_x000d__x000a_The company does not specify if scope 3 emissions are covered by its target. Net Zero Tracker_x000d__x000a_General Dynamics also plans to …"/>
    <n v="60"/>
    <s v="https://netzerotracker.org/corporates.html/General%20Dynamics/#:~:text=,are%20covered%20by%20its%20target"/>
    <m/>
    <m/>
    <s v="N"/>
    <m/>
    <m/>
    <m/>
    <m/>
    <m/>
    <s v="Not Specified"/>
    <s v="Not Specified"/>
    <s v="No"/>
    <s v="Y"/>
    <s v="We have committed to a companywide target of reducing Scope 1 and Scope 2 GHG emissions by 40% by 2034, from a 2019 base year. The target was developed using standards articulated by the Greenhouse Gas Protocol and the Science Based Targets Initiative and is aligned with efforts to limit global temperature increase to well below 2 degrees Celsius. In order to achieve this goal, each business unit has its own road map to align with the overall companywide target."/>
    <n v="2034"/>
    <m/>
    <m/>
    <m/>
    <m/>
    <m/>
    <n v="0"/>
  </r>
  <r>
    <n v="319"/>
    <n v="206"/>
    <s v="China Vanke"/>
    <s v="Real estate"/>
    <s v="Real estate"/>
    <s v="China"/>
    <x v="1"/>
    <n v="47695.5"/>
    <n v="-6876.6"/>
    <n v="-5.0030000000000001"/>
    <n v="176216.9"/>
    <n v="127638"/>
    <n v="10"/>
    <s v="N"/>
    <m/>
    <m/>
    <s v="N"/>
    <s v="N"/>
    <m/>
    <m/>
    <m/>
    <m/>
    <m/>
    <m/>
    <m/>
    <m/>
    <m/>
    <m/>
    <s v="No target"/>
    <s v="No Target"/>
    <s v="Yes"/>
    <s v="Yes"/>
    <m/>
    <s v="1,2"/>
    <s v="G"/>
    <s v="N"/>
    <s v="committed to national peak and neutrality targets"/>
    <n v="2060"/>
    <s v="https://www.vanke.com/upload/file/2024-03-27/c26e5c0a-a008-4560-b657-e58e99ed78ce.pdf"/>
    <m/>
    <m/>
    <s v="N"/>
    <m/>
    <m/>
    <m/>
    <m/>
    <m/>
    <s v="Not Specified"/>
    <s v="Not Specified"/>
    <s v="No"/>
    <s v="N"/>
    <m/>
    <m/>
    <m/>
    <m/>
    <m/>
    <m/>
    <m/>
    <n v="0"/>
  </r>
  <r>
    <n v="320"/>
    <n v="325"/>
    <s v="SoftBank Group"/>
    <s v="Telecommunications"/>
    <s v="Telecommunications and media"/>
    <s v="Japan"/>
    <x v="1"/>
    <n v="47517.4"/>
    <n v="7565.6"/>
    <n v="0"/>
    <n v="300311.90000000002"/>
    <n v="67229"/>
    <n v="18"/>
    <s v="Y"/>
    <n v="2024"/>
    <n v="2040"/>
    <s v="Y"/>
    <s v="Y"/>
    <s v="Targets set"/>
    <s v="1.5°C "/>
    <n v="2030"/>
    <s v="Targets set"/>
    <s v="1.5°C "/>
    <n v="2050"/>
    <s v="Y"/>
    <s v="Targets set"/>
    <n v="2050"/>
    <m/>
    <s v="Net zero"/>
    <s v="Net Zero"/>
    <s v="Yes"/>
    <s v="Yes"/>
    <s v="Yes"/>
    <s v="1,2,3"/>
    <m/>
    <s v="N"/>
    <m/>
    <m/>
    <m/>
    <m/>
    <s v="C,V"/>
    <s v="Y"/>
    <s v="1,2,3"/>
    <s v="&quot;Targets: Achieve Net Zero by fiscal 2050 (Covers Scope 1, Scope 2, and Scope 3)&quot; (Sustainability Report 2022, pg. 39: https://group.softbank/media/Project/sbg/sbg/pdf/sustainability/report/sustainability-report_fy2022_en.pdf)."/>
    <n v="2050"/>
    <m/>
    <m/>
    <s v="Yes"/>
    <s v="No"/>
    <s v="No"/>
    <s v="N"/>
    <m/>
    <m/>
    <m/>
    <m/>
    <m/>
    <m/>
    <m/>
    <n v="0"/>
  </r>
  <r>
    <n v="321"/>
    <n v="328"/>
    <s v="America Movil"/>
    <s v="Telecommunications"/>
    <s v="Telecommunications and media"/>
    <s v="Mexico"/>
    <x v="4"/>
    <n v="47484.7"/>
    <n v="1251.0999999999999"/>
    <n v="-0.70899999999999996"/>
    <n v="86233.8"/>
    <n v="178468"/>
    <n v="19"/>
    <s v="N"/>
    <m/>
    <m/>
    <s v="N"/>
    <s v="N"/>
    <m/>
    <m/>
    <m/>
    <m/>
    <m/>
    <m/>
    <m/>
    <s v="Commitment removed"/>
    <m/>
    <m/>
    <m/>
    <m/>
    <m/>
    <m/>
    <m/>
    <m/>
    <m/>
    <s v="N"/>
    <m/>
    <m/>
    <m/>
    <m/>
    <m/>
    <s v="Y"/>
    <m/>
    <m/>
    <n v="2050"/>
    <s v="Sustainability-Report-2024.pdf"/>
    <s v="· Net-zero commitment, by setting a public goal to reach net-zero emissions by no later than 2050,"/>
    <s v="Not Specified"/>
    <m/>
    <m/>
    <s v="N"/>
    <m/>
    <m/>
    <m/>
    <m/>
    <m/>
    <m/>
    <m/>
    <n v="0"/>
  </r>
  <r>
    <n v="322"/>
    <n v="367"/>
    <s v="Canadian Imperial Bank of Commerce"/>
    <s v="Banks: Commercial and Savings"/>
    <s v="Financial services"/>
    <s v="Canada"/>
    <x v="0"/>
    <n v="47111.199999999997"/>
    <n v="5229.6000000000004"/>
    <n v="0.41199999999999998"/>
    <n v="747532.1"/>
    <n v="48525"/>
    <n v="16"/>
    <s v="N"/>
    <m/>
    <m/>
    <s v="N"/>
    <s v="N"/>
    <m/>
    <m/>
    <m/>
    <m/>
    <m/>
    <m/>
    <m/>
    <m/>
    <m/>
    <m/>
    <s v="Net zero"/>
    <s v="Net Zero"/>
    <s v="Yes"/>
    <s v="Yes"/>
    <s v="Partial"/>
    <s v="1,2"/>
    <m/>
    <s v="N"/>
    <m/>
    <m/>
    <m/>
    <m/>
    <s v="C"/>
    <s v="Y"/>
    <s v="1,2"/>
    <s v="Page 80 Sustainability report: This includes our ambition to align operational and financing activities with net-zero by 2050."/>
    <n v="2050"/>
    <m/>
    <m/>
    <s v="Yes"/>
    <s v="Not Specified"/>
    <s v="No"/>
    <s v="N"/>
    <m/>
    <m/>
    <m/>
    <m/>
    <m/>
    <m/>
    <m/>
    <n v="0"/>
  </r>
  <r>
    <n v="323"/>
    <n v="332"/>
    <s v="Coca-Cola"/>
    <s v="Beverages"/>
    <s v="Food, beverages and agriculture"/>
    <s v="U.S."/>
    <x v="0"/>
    <n v="47061"/>
    <n v="10631"/>
    <n v="-8.0000000000000002E-3"/>
    <n v="100549"/>
    <n v="69700"/>
    <n v="31"/>
    <s v="N"/>
    <m/>
    <m/>
    <s v="Y"/>
    <s v="Y"/>
    <s v="Targets set"/>
    <s v="2Â°C"/>
    <n v="2030"/>
    <m/>
    <m/>
    <m/>
    <m/>
    <m/>
    <m/>
    <m/>
    <s v="Net zero"/>
    <s v="Net Zero"/>
    <s v="Yes"/>
    <s v="Yes"/>
    <s v="Yes"/>
    <s v="1,2,3"/>
    <m/>
    <s v="N"/>
    <m/>
    <m/>
    <m/>
    <m/>
    <s v="C,V"/>
    <s v="Y"/>
    <s v="1,2,3"/>
    <s v="&quot;Our long-term ambition is to be net zero carbon by 2050.&quot;_x000a_"/>
    <n v="2050"/>
    <m/>
    <m/>
    <s v="Not Specified"/>
    <s v="Not Specified"/>
    <s v="No"/>
    <s v="N"/>
    <m/>
    <m/>
    <m/>
    <m/>
    <m/>
    <m/>
    <m/>
    <n v="0"/>
  </r>
  <r>
    <n v="324"/>
    <n v="348"/>
    <s v="L'Oréal"/>
    <s v="Soaps and Cosmetics"/>
    <s v="Household and personal products"/>
    <s v="France"/>
    <x v="3"/>
    <n v="47028"/>
    <n v="6930.6"/>
    <n v="3.6999999999999998E-2"/>
    <n v="58348.9"/>
    <n v="94397"/>
    <n v="31"/>
    <s v="N"/>
    <m/>
    <m/>
    <s v="Y"/>
    <s v="Y"/>
    <s v="Targets set"/>
    <s v="1.5°C "/>
    <n v="2030"/>
    <s v="Targets set"/>
    <s v="1.5°C "/>
    <n v="2050"/>
    <s v="Y"/>
    <s v="Targets set"/>
    <n v="2050"/>
    <m/>
    <s v="Net zero"/>
    <s v="Net Zero"/>
    <s v="Yes"/>
    <s v="Yes"/>
    <s v="Yes"/>
    <s v="1,2,3"/>
    <m/>
    <s v="N"/>
    <m/>
    <m/>
    <m/>
    <m/>
    <s v="C,V"/>
    <s v="Y"/>
    <s v="1,2,3"/>
    <s v="By 2050, reduce total emissions by 90%, with residual emissions offset to achieve net zero."/>
    <n v="2050"/>
    <m/>
    <m/>
    <s v="Yes"/>
    <s v="No"/>
    <s v="No"/>
    <s v="N"/>
    <m/>
    <m/>
    <m/>
    <m/>
    <m/>
    <m/>
    <m/>
    <n v="0"/>
  </r>
  <r>
    <n v="325"/>
    <n v="305"/>
    <s v="Denso"/>
    <s v="Motor Vehicle Parts"/>
    <s v="Automotive"/>
    <s v="Japan"/>
    <x v="1"/>
    <n v="46979.7"/>
    <n v="2749.1"/>
    <n v="0.27"/>
    <n v="54206.400000000001"/>
    <n v="158056"/>
    <n v="31"/>
    <s v="N"/>
    <m/>
    <m/>
    <s v="Y"/>
    <s v="Y"/>
    <s v="Targets set"/>
    <s v="1.5°C "/>
    <n v="2030"/>
    <m/>
    <m/>
    <m/>
    <m/>
    <m/>
    <m/>
    <m/>
    <s v="Carbon neutral(ity)"/>
    <s v="Carbon Neutral"/>
    <s v="Yes"/>
    <s v="Yes"/>
    <s v="No"/>
    <s v="1,2"/>
    <s v="C"/>
    <s v="Y"/>
    <s v="&quot;Specifically, we have added the perspective of carbon neutrality to our CO2 reduction plans under Eco Vision 2025, the Company‚Äôs environmental management policy formulated in _x000a_2016. For our Monozukuri activities, we have adopted the target of realizing carbon-neutral electricity by fiscal 2026 (carbon credits to be used with respect to gas) and becoming _x000a_completely carbon neutral, including gas, by fiscal 2036.&quot;"/>
    <n v="2035"/>
    <m/>
    <m/>
    <m/>
    <s v="N"/>
    <m/>
    <m/>
    <m/>
    <m/>
    <m/>
    <s v="Yes"/>
    <s v="Not Specified"/>
    <s v="No"/>
    <s v="N"/>
    <m/>
    <m/>
    <m/>
    <m/>
    <m/>
    <m/>
    <m/>
    <n v="0"/>
  </r>
  <r>
    <n v="326"/>
    <n v="333"/>
    <s v="TIAA"/>
    <s v="Insurance: Life and Health"/>
    <s v="Financial services"/>
    <s v="U.S."/>
    <x v="0"/>
    <n v="46945.8"/>
    <n v="-1935.8"/>
    <n v="0"/>
    <n v="655708.30000000005"/>
    <n v="15623"/>
    <n v="28"/>
    <s v="N"/>
    <m/>
    <m/>
    <s v="N"/>
    <s v="N"/>
    <m/>
    <m/>
    <m/>
    <m/>
    <m/>
    <m/>
    <m/>
    <m/>
    <m/>
    <m/>
    <s v="Net zero"/>
    <s v="Net Zero"/>
    <s v="Yes"/>
    <s v="Yes"/>
    <s v="Yes"/>
    <s v="1,2,3"/>
    <m/>
    <s v="N"/>
    <m/>
    <m/>
    <m/>
    <m/>
    <s v="C,V"/>
    <s v="Y"/>
    <s v="1,2,3"/>
    <s v="TIAA is committed to reducing carbon emissions and we‚Äôve set Net Zero goals for our own operations (2040),_x000a_assets managed by Nuveen Real Estate (2040), and assets managed in the GA (2050). "/>
    <n v="2040"/>
    <m/>
    <m/>
    <s v="Yes"/>
    <s v="Not Specified"/>
    <s v="No"/>
    <s v="N"/>
    <m/>
    <m/>
    <m/>
    <m/>
    <m/>
    <m/>
    <m/>
    <n v="0"/>
  </r>
  <r>
    <n v="327"/>
    <n v="384"/>
    <s v="Meituan"/>
    <s v="Internet Services and Retailing"/>
    <s v="Retail"/>
    <s v="China"/>
    <x v="1"/>
    <n v="46919.3"/>
    <n v="4976.6000000000004"/>
    <n v="1.5429999999999999"/>
    <n v="44436.4"/>
    <n v="109185"/>
    <n v="3"/>
    <s v="N"/>
    <m/>
    <m/>
    <s v="N"/>
    <s v="N"/>
    <m/>
    <m/>
    <m/>
    <m/>
    <m/>
    <m/>
    <m/>
    <m/>
    <m/>
    <m/>
    <s v="No target"/>
    <s v="No Target"/>
    <s v="Not Specified"/>
    <s v="Not Specified"/>
    <s v="Not Specified"/>
    <m/>
    <m/>
    <s v="N"/>
    <s v="Our goal is to eliminate our direct and indirect emissions (scopes 1, 2, and 3) across our operations and our entire value chain to zero by FY45."/>
    <m/>
    <s v="https://www.meituan.com/"/>
    <s v="no usefull information"/>
    <m/>
    <s v="N"/>
    <m/>
    <m/>
    <m/>
    <m/>
    <m/>
    <s v="Not Specified"/>
    <s v="No"/>
    <s v="No"/>
    <s v="N"/>
    <m/>
    <m/>
    <m/>
    <m/>
    <m/>
    <m/>
    <m/>
    <n v="0"/>
  </r>
  <r>
    <n v="328"/>
    <n v="341"/>
    <s v="SNCF Group"/>
    <s v="Railroads"/>
    <s v="Transportation and logistics"/>
    <s v="France"/>
    <x v="3"/>
    <n v="46884.4"/>
    <n v="1683.8"/>
    <n v="0.189"/>
    <n v="130079.7"/>
    <n v="289500"/>
    <n v="31"/>
    <s v="N"/>
    <m/>
    <m/>
    <s v="Y"/>
    <s v="Y"/>
    <s v="Targets set"/>
    <s v="1.5Â°C"/>
    <n v="2030"/>
    <m/>
    <m/>
    <m/>
    <m/>
    <m/>
    <m/>
    <m/>
    <m/>
    <m/>
    <s v="Yes"/>
    <s v="Yes"/>
    <m/>
    <s v="1,2"/>
    <s v="G"/>
    <s v="N"/>
    <m/>
    <n v="2050"/>
    <s v="https://www.groupe-sncf.com/medias-publics/2025-03/annual-sustainability-report-2024-sncf-group.pdf?VersionId=o5m4uSDiYZPPr8_o_L1_4Y2ls.fnf8gK"/>
    <m/>
    <m/>
    <s v="N"/>
    <m/>
    <m/>
    <m/>
    <m/>
    <m/>
    <s v="Yes"/>
    <m/>
    <m/>
    <s v="Y"/>
    <m/>
    <m/>
    <m/>
    <m/>
    <m/>
    <m/>
    <m/>
    <n v="0"/>
  </r>
  <r>
    <n v="329"/>
    <n v="365"/>
    <s v="Travelers"/>
    <s v="Insurance: Property and Casualty"/>
    <s v="Financial services"/>
    <s v="U.S."/>
    <x v="0"/>
    <n v="46423"/>
    <n v="4999"/>
    <n v="0.67100000000000004"/>
    <n v="133189"/>
    <n v="34000"/>
    <n v="22"/>
    <s v="N"/>
    <m/>
    <m/>
    <s v="N"/>
    <s v="N"/>
    <m/>
    <m/>
    <m/>
    <m/>
    <m/>
    <m/>
    <m/>
    <m/>
    <m/>
    <m/>
    <s v="Carbon neutral(ity)"/>
    <s v="Carbon Neutral"/>
    <s v="Yes"/>
    <s v="Yes"/>
    <s v="No"/>
    <s v="1,2"/>
    <s v="C"/>
    <s v="Y"/>
    <s v="Our GHG Inventory &amp; Goals page summarizes our progress to reduce direct and indirect GHG emissions and references our goal of becoming carbon neutral across our owned operations by 2030.' (page 73) "/>
    <n v="2030"/>
    <m/>
    <m/>
    <m/>
    <s v="N"/>
    <m/>
    <m/>
    <m/>
    <m/>
    <m/>
    <s v="Not Specified"/>
    <s v="Yes (nature-based removals e.g. Forestation, soil carbon enhancement)"/>
    <s v="No"/>
    <s v="N"/>
    <m/>
    <m/>
    <m/>
    <m/>
    <m/>
    <m/>
    <m/>
    <n v="0"/>
  </r>
  <r>
    <n v="330"/>
    <n v="330"/>
    <s v="Zhejiang Communications Investment Group"/>
    <s v="Transportation and Logistics"/>
    <s v="Transportation and logistics"/>
    <s v="China"/>
    <x v="1"/>
    <n v="45971.6"/>
    <n v="584"/>
    <n v="-0.23499999999999999"/>
    <n v="137607.9"/>
    <n v="42113"/>
    <n v="5"/>
    <s v="N"/>
    <m/>
    <m/>
    <s v="N"/>
    <s v="N"/>
    <m/>
    <m/>
    <m/>
    <m/>
    <m/>
    <m/>
    <m/>
    <m/>
    <m/>
    <m/>
    <m/>
    <m/>
    <s v="Yes"/>
    <s v="Yes"/>
    <m/>
    <s v="1,2"/>
    <s v="G"/>
    <s v="N"/>
    <s v="committed to national peak and neutrality "/>
    <n v="2060"/>
    <s v="https://www.zjec.com.cn/mtsc/uploads/single_file/E_2024_ESG_Report_20250331.pdf"/>
    <m/>
    <m/>
    <s v="N"/>
    <m/>
    <m/>
    <m/>
    <m/>
    <m/>
    <s v="Not Specified"/>
    <m/>
    <m/>
    <s v="N"/>
    <m/>
    <m/>
    <m/>
    <m/>
    <m/>
    <m/>
    <m/>
    <n v="0"/>
  </r>
  <r>
    <n v="331"/>
    <n v="301"/>
    <s v="Swiss Re"/>
    <s v="Insurance: Property and Casualty"/>
    <s v="Financial services"/>
    <s v="Switzerland"/>
    <x v="3"/>
    <n v="45865"/>
    <n v="3241"/>
    <n v="4.2000000000000003E-2"/>
    <n v="127229"/>
    <n v="15021"/>
    <n v="31"/>
    <s v="Y"/>
    <n v="2014"/>
    <n v="2020"/>
    <s v="Y"/>
    <s v="N"/>
    <s v="Commitment removed"/>
    <m/>
    <m/>
    <m/>
    <m/>
    <m/>
    <s v="N"/>
    <s v="Commitment removed"/>
    <m/>
    <m/>
    <s v="Net zero"/>
    <s v="Net Zero"/>
    <s v="Yes"/>
    <s v="Yes"/>
    <s v="Partial"/>
    <s v="1,2"/>
    <m/>
    <s v="N"/>
    <m/>
    <m/>
    <m/>
    <m/>
    <s v="C"/>
    <s v="Y"/>
    <s v="1,2"/>
    <s v="Group-wide net-zero GHG emissions by 2050"/>
    <n v="2050"/>
    <m/>
    <m/>
    <s v="Yes"/>
    <s v="Yes (unspecified)"/>
    <s v="No"/>
    <s v="N"/>
    <m/>
    <m/>
    <m/>
    <m/>
    <m/>
    <m/>
    <m/>
    <n v="1"/>
  </r>
  <r>
    <n v="332"/>
    <n v="343"/>
    <s v="China South Industries Group"/>
    <s v="Aerospace &amp; Defense"/>
    <s v="Aerospace and defense"/>
    <s v="China"/>
    <x v="1"/>
    <n v="45481.8"/>
    <n v="850.6"/>
    <n v="-0.252"/>
    <n v="66363.100000000006"/>
    <n v="158371"/>
    <n v="16"/>
    <s v="N"/>
    <m/>
    <m/>
    <s v="N"/>
    <s v="N"/>
    <m/>
    <m/>
    <m/>
    <m/>
    <m/>
    <m/>
    <m/>
    <m/>
    <m/>
    <m/>
    <m/>
    <m/>
    <m/>
    <m/>
    <m/>
    <m/>
    <m/>
    <s v="N"/>
    <m/>
    <m/>
    <s v="https://www.csgc.com.cn/"/>
    <s v="no information"/>
    <m/>
    <s v="N"/>
    <m/>
    <m/>
    <m/>
    <m/>
    <m/>
    <s v="Not Specified"/>
    <m/>
    <m/>
    <s v="N"/>
    <m/>
    <m/>
    <m/>
    <m/>
    <m/>
    <m/>
    <m/>
    <n v="0"/>
  </r>
  <r>
    <n v="333"/>
    <n v="345"/>
    <s v="Raizen"/>
    <s v="Petroleum Refining"/>
    <s v="Oil and gas"/>
    <s v="Brazil"/>
    <x v="4"/>
    <n v="45473.9"/>
    <n v="-758.3"/>
    <n v="-8.1829999999999998"/>
    <n v="24562.3"/>
    <n v="46000"/>
    <n v="4"/>
    <s v="N"/>
    <m/>
    <m/>
    <s v="N"/>
    <s v="N"/>
    <m/>
    <m/>
    <m/>
    <m/>
    <m/>
    <m/>
    <m/>
    <m/>
    <m/>
    <m/>
    <m/>
    <m/>
    <m/>
    <m/>
    <m/>
    <m/>
    <m/>
    <s v="N"/>
    <m/>
    <m/>
    <s v="https://www.raizen.com.br/en/sustainability/climate-change"/>
    <s v="no useful information "/>
    <m/>
    <s v="N"/>
    <m/>
    <m/>
    <m/>
    <m/>
    <m/>
    <s v="Not Specified"/>
    <m/>
    <m/>
    <s v="N"/>
    <m/>
    <m/>
    <m/>
    <m/>
    <m/>
    <m/>
    <m/>
    <n v="0"/>
  </r>
  <r>
    <n v="334"/>
    <n v="381"/>
    <s v="Taikang Insurance Group"/>
    <s v="Insurance: Life, Health (Mutual)"/>
    <s v="Financial services"/>
    <s v="China"/>
    <x v="1"/>
    <n v="45456"/>
    <n v="2115.6"/>
    <n v="0.185"/>
    <n v="291482.90000000002"/>
    <n v="54060"/>
    <n v="8"/>
    <s v="N"/>
    <m/>
    <m/>
    <s v="N"/>
    <s v="N"/>
    <m/>
    <m/>
    <m/>
    <m/>
    <m/>
    <m/>
    <m/>
    <m/>
    <m/>
    <m/>
    <s v="No target"/>
    <s v="No Target"/>
    <s v="Yes"/>
    <s v="Yes"/>
    <m/>
    <s v="1,2"/>
    <s v="G"/>
    <s v="N"/>
    <s v="committed to national peak and neutrality targets"/>
    <n v="2060"/>
    <s v="https://cn.chinadaily.com.cn/a/202408/23/WS66c834c9a310b35299d3828c.html"/>
    <m/>
    <m/>
    <s v="N"/>
    <m/>
    <m/>
    <m/>
    <m/>
    <m/>
    <s v="Not Specified"/>
    <m/>
    <m/>
    <s v="N"/>
    <m/>
    <m/>
    <m/>
    <m/>
    <m/>
    <m/>
    <m/>
    <n v="0"/>
  </r>
  <r>
    <n v="335"/>
    <n v="322"/>
    <s v="Ingka Group"/>
    <s v="Specialty Retailers"/>
    <s v="Retail"/>
    <s v="Netherlands"/>
    <x v="3"/>
    <n v="45215.7"/>
    <n v="870.9"/>
    <n v="-0.45500000000000002"/>
    <n v="63700.5"/>
    <n v="162293"/>
    <n v="5"/>
    <s v="Y"/>
    <n v="2014"/>
    <n v="2025"/>
    <s v="Y"/>
    <s v="Y"/>
    <s v="Targets set"/>
    <s v="1.5Â°C"/>
    <n v="2030"/>
    <s v="1.5 C"/>
    <s v="1.5Â°C"/>
    <n v="2050"/>
    <s v="Y"/>
    <s v="Targets set"/>
    <n v="2050"/>
    <m/>
    <s v="Net zero"/>
    <s v="Net Zero"/>
    <s v="Yes"/>
    <s v="Yes"/>
    <s v="Yes"/>
    <s v="1,2,3"/>
    <m/>
    <s v="N"/>
    <m/>
    <m/>
    <m/>
    <m/>
    <s v="C,V"/>
    <s v="Y"/>
    <s v="1,2,3"/>
    <s v="&quot;We will reduce the greenhouse gas (GHG) emissions from the value chain in absolute terms by at least 50% by FY30 compared to baseline FY16 and at least 90% latest FY50. Any remaining emissions will be neutralised â€“ reaching net-zero emissions latest FY50&quot; (Pg 12) "/>
    <n v="2050"/>
    <m/>
    <m/>
    <s v="No"/>
    <s v="Yes (nature-based removals e.g. Forestation, soil carbon enhancement)"/>
    <s v="No"/>
    <s v="N"/>
    <m/>
    <m/>
    <m/>
    <m/>
    <m/>
    <m/>
    <m/>
    <n v="0"/>
  </r>
  <r>
    <n v="336"/>
    <n v="455"/>
    <s v="Eli Lilly"/>
    <s v="Pharmaceuticals"/>
    <s v="Health care and pharmaceuticals"/>
    <s v="U.S."/>
    <x v="0"/>
    <n v="45042.7"/>
    <n v="10590"/>
    <n v="1.0209999999999999"/>
    <n v="78714.899999999994"/>
    <n v="47000"/>
    <n v="17"/>
    <s v="N"/>
    <m/>
    <m/>
    <s v="N"/>
    <s v="N"/>
    <m/>
    <m/>
    <m/>
    <m/>
    <m/>
    <m/>
    <m/>
    <m/>
    <m/>
    <m/>
    <s v="Carbon neutral(ity)"/>
    <s v="Carbon Neutral"/>
    <s v="Yes"/>
    <s v="Yes"/>
    <s v="Yes"/>
    <s v="1,2,3"/>
    <s v="C,V"/>
    <s v="Y"/>
    <s v="Lilly‚Äôs 2030 goals are to source 100% of purchased electricity from renewable sources and to achieve carbon neutrality in our operations. (Become carbon neutral in our own operations (scope 1 and 2 emissions)"/>
    <n v="2030"/>
    <m/>
    <m/>
    <m/>
    <s v="N"/>
    <m/>
    <m/>
    <m/>
    <m/>
    <m/>
    <s v="Yes"/>
    <s v="Not Specified"/>
    <s v="No"/>
    <s v="N"/>
    <m/>
    <m/>
    <m/>
    <m/>
    <m/>
    <m/>
    <m/>
    <n v="0"/>
  </r>
  <r>
    <n v="337"/>
    <n v="391"/>
    <s v="ACS"/>
    <s v="Engineering &amp; Construction"/>
    <s v="Engineering and construction"/>
    <s v="Spain"/>
    <x v="3"/>
    <n v="45023.4"/>
    <n v="895"/>
    <n v="6.0999999999999999E-2"/>
    <n v="43513.4"/>
    <n v="157284"/>
    <n v="21"/>
    <s v="N"/>
    <m/>
    <m/>
    <s v="N"/>
    <s v="N"/>
    <m/>
    <m/>
    <m/>
    <m/>
    <m/>
    <m/>
    <m/>
    <m/>
    <m/>
    <m/>
    <s v="Emissions reduction target"/>
    <s v="Other Emission Reduction"/>
    <s v="Yes"/>
    <s v="Yes"/>
    <s v="No"/>
    <s v="1,2"/>
    <m/>
    <s v="N"/>
    <m/>
    <m/>
    <m/>
    <m/>
    <s v="C,V"/>
    <s v="Y"/>
    <m/>
    <s v="This is to meet the targets that the ACS Group has set for itself, and to make good on its commitment in its 2025 Strategic Sustainability Plan to achieve the target of zero net emissions by 2045."/>
    <n v="2045"/>
    <s v="https://www.grupoacs.com/ficheros_editor/File/03_accionistas_inversores/06_junta_general_accionistas/2025/05.%20Informaci%C3%B3n%20no%20financiera_ENG.pdf?utm_source=chatgpt.com"/>
    <m/>
    <s v="Yes"/>
    <s v="Yes (nature-based removals e.g. Forestation, soil carbon enhancement)"/>
    <s v="No"/>
    <s v="Y"/>
    <s v="Reduction of scope 1 emissions by 35% in 2030, with an intermediate reduction target of at least 15% by 2025 _x000d__x000a__x000d__x000a_Reduction of scope 2 emissions by 60% in 2030, with an intermediate reduction target of at least 30% by 2025"/>
    <n v="2030"/>
    <m/>
    <m/>
    <m/>
    <m/>
    <m/>
    <n v="0"/>
  </r>
  <r>
    <n v="338"/>
    <n v="340"/>
    <s v="Susun Construction Group"/>
    <s v="Engineering &amp; Construction"/>
    <s v="Engineering and construction"/>
    <s v="China"/>
    <x v="1"/>
    <n v="45003.8"/>
    <n v="924.2"/>
    <n v="-0.191"/>
    <n v="34018.5"/>
    <n v="122635"/>
    <n v="4"/>
    <s v="N"/>
    <m/>
    <m/>
    <s v="N"/>
    <s v="N"/>
    <m/>
    <m/>
    <m/>
    <m/>
    <m/>
    <m/>
    <m/>
    <m/>
    <m/>
    <m/>
    <m/>
    <m/>
    <m/>
    <m/>
    <m/>
    <m/>
    <m/>
    <s v="N"/>
    <m/>
    <m/>
    <m/>
    <s v="no information"/>
    <m/>
    <s v="N"/>
    <m/>
    <m/>
    <m/>
    <m/>
    <m/>
    <s v="Not Specified"/>
    <m/>
    <m/>
    <s v="N"/>
    <m/>
    <m/>
    <m/>
    <m/>
    <m/>
    <m/>
    <m/>
    <n v="0"/>
  </r>
  <r>
    <n v="339"/>
    <n v="336"/>
    <s v="China Huadian"/>
    <s v="Utilities"/>
    <s v="Energy and utilities"/>
    <s v="China"/>
    <x v="1"/>
    <n v="45003.1"/>
    <n v="2370.6999999999998"/>
    <n v="0.24199999999999999"/>
    <n v="166802.70000000001"/>
    <n v="97694"/>
    <n v="14"/>
    <s v="N"/>
    <m/>
    <m/>
    <s v="N"/>
    <s v="N"/>
    <m/>
    <m/>
    <m/>
    <m/>
    <m/>
    <m/>
    <m/>
    <m/>
    <m/>
    <m/>
    <m/>
    <m/>
    <s v="Yes"/>
    <s v="Yes"/>
    <m/>
    <s v="1,2"/>
    <s v="G"/>
    <s v="N"/>
    <s v="committed to national peak and neutrality "/>
    <n v="2060"/>
    <s v="Climate and Energy Benchmark - Electric Utilities"/>
    <m/>
    <m/>
    <s v="N"/>
    <m/>
    <m/>
    <m/>
    <m/>
    <m/>
    <s v="Not Specified"/>
    <m/>
    <m/>
    <s v="N"/>
    <m/>
    <m/>
    <m/>
    <m/>
    <m/>
    <m/>
    <m/>
    <n v="0"/>
  </r>
  <r>
    <n v="340"/>
    <n v="347"/>
    <s v="George Weston"/>
    <s v="Food &amp; Drug Stores"/>
    <s v="Retail"/>
    <s v="Canada"/>
    <x v="0"/>
    <n v="44975.6"/>
    <n v="992.1"/>
    <n v="-0.13100000000000001"/>
    <n v="35776.6"/>
    <n v="200250"/>
    <n v="31"/>
    <s v="N"/>
    <m/>
    <m/>
    <s v="N"/>
    <s v="N"/>
    <m/>
    <m/>
    <m/>
    <m/>
    <m/>
    <m/>
    <m/>
    <m/>
    <m/>
    <m/>
    <s v="No target"/>
    <s v="No Target"/>
    <s v="Yes"/>
    <s v="Yes"/>
    <s v="Yes"/>
    <s v="1,2,3"/>
    <m/>
    <s v="N"/>
    <m/>
    <m/>
    <m/>
    <m/>
    <s v="C,V"/>
    <s v="Y"/>
    <s v="1,2,3"/>
    <m/>
    <n v="2050"/>
    <m/>
    <m/>
    <s v="Not Specified"/>
    <s v="No"/>
    <s v="No"/>
    <s v="N"/>
    <m/>
    <m/>
    <m/>
    <m/>
    <m/>
    <m/>
    <m/>
    <n v="0"/>
  </r>
  <r>
    <n v="341"/>
    <n v="320"/>
    <s v="Orange"/>
    <s v="Telecommunications"/>
    <s v="Telecommunications and media"/>
    <s v="France"/>
    <x v="3"/>
    <n v="44781"/>
    <n v="2541.4"/>
    <n v="-3.6999999999999998E-2"/>
    <n v="107552.3"/>
    <n v="119270"/>
    <n v="31"/>
    <s v="N"/>
    <m/>
    <m/>
    <s v="Y"/>
    <s v="Y"/>
    <s v="Targets set"/>
    <s v="1.5°C "/>
    <n v="2030"/>
    <s v="Targets set"/>
    <s v="1.5°C "/>
    <n v="2040"/>
    <s v="Y"/>
    <s v="Targets set"/>
    <n v="2040"/>
    <m/>
    <s v="Net zero"/>
    <s v="Net Zero"/>
    <s v="Yes"/>
    <s v="Yes"/>
    <s v="Yes"/>
    <s v="1,2,3"/>
    <m/>
    <s v="N"/>
    <m/>
    <m/>
    <m/>
    <m/>
    <s v="C,V"/>
    <s v="Y"/>
    <s v="1,2,3"/>
    <s v="&quot;Founded in 2015, the Science-Based Targets initiative (SBTi) encourages businesses to set science-based targets to reduce their greenhouse gas emissions, to help effectively combat climate change. The SBTi target validation team has evaluated the targets of Orange‚Äôs near-term (2030) and long-term (2040) commitments to be consistent with keeping the planet‚Äôs global warming below 1.5°C  and aligned with the need to achieve net zero emissions by 2050 or earlier. Achieving net zero by 2040, ten years before the industry‚Äôs recommendations.&quot; (Source: https://archive.vn/jNEBS)"/>
    <n v="2040"/>
    <m/>
    <m/>
    <s v="Yes"/>
    <s v="Yes (nature-based removals e.g. Forestation, soil carbon enhancement)"/>
    <s v="Yes"/>
    <s v="N"/>
    <m/>
    <m/>
    <m/>
    <m/>
    <m/>
    <m/>
    <m/>
    <n v="0"/>
  </r>
  <r>
    <n v="342"/>
    <n v="295"/>
    <s v="ZF Friedrichshafen"/>
    <s v="Motor Vehicle Parts"/>
    <s v="Automotive"/>
    <s v="Germany"/>
    <x v="3"/>
    <n v="44746.400000000001"/>
    <n v="-1246.9000000000001"/>
    <n v="0"/>
    <n v="40702"/>
    <n v="155962"/>
    <n v="12"/>
    <s v="N"/>
    <m/>
    <m/>
    <s v="Y"/>
    <s v="Y"/>
    <s v="Targets set"/>
    <s v="1.5Â°C"/>
    <n v="2030"/>
    <m/>
    <m/>
    <m/>
    <s v="N"/>
    <s v="Commitment removed"/>
    <m/>
    <m/>
    <s v="Climate neutral"/>
    <s v="Carbon Neutral"/>
    <s v="Yes"/>
    <s v="Yes"/>
    <s v="Yes"/>
    <s v="1,2,3"/>
    <s v="C,V"/>
    <s v="Y"/>
    <s v="&quot;ZF commits to climate neutrality by 2040 across all three scopes&quot;."/>
    <n v="2040"/>
    <m/>
    <m/>
    <m/>
    <s v="N"/>
    <m/>
    <m/>
    <m/>
    <m/>
    <m/>
    <s v="Not Specified"/>
    <s v="Not Specified"/>
    <s v="No"/>
    <s v="N"/>
    <m/>
    <m/>
    <m/>
    <m/>
    <m/>
    <m/>
    <m/>
    <n v="0"/>
  </r>
  <r>
    <n v="343"/>
    <n v="350"/>
    <s v="Telefonica"/>
    <s v="Telecommunications"/>
    <s v="Telecommunications and media"/>
    <s v="Spain"/>
    <x v="3"/>
    <n v="44679.4"/>
    <n v="-53"/>
    <n v="0"/>
    <n v="104060.9"/>
    <n v="100870"/>
    <n v="31"/>
    <s v="Y"/>
    <n v="2017"/>
    <n v="2030"/>
    <s v="Y"/>
    <s v="Y"/>
    <s v="Targets set"/>
    <s v="1.5°C "/>
    <n v="2030"/>
    <s v="Targets set"/>
    <s v="1.5°C "/>
    <n v="2040"/>
    <s v="Y"/>
    <s v="Targets set"/>
    <n v="2040"/>
    <m/>
    <s v="Net zero"/>
    <s v="Net Zero"/>
    <s v="Yes"/>
    <s v="Yes"/>
    <s v="Yes"/>
    <s v="1,2,3"/>
    <m/>
    <s v="N"/>
    <m/>
    <m/>
    <m/>
    <m/>
    <s v="C,V"/>
    <s v="Y"/>
    <s v="1,2,3"/>
    <s v="&quot;By 2040:_x000d__x000a_We will reach net zero emissions by reducing 90% of our emissions (Scopes 1, 2 and 3)._x000d__x000a_We will neutralise residual emissions annually (the remaining 10%).&quot; (Source: https://archive.vn/B0AYh)"/>
    <n v="2040"/>
    <m/>
    <m/>
    <s v="Yes"/>
    <s v="Yes (nature-based removals e.g. Forestation, soil carbon enhancement)"/>
    <s v="Yes"/>
    <s v="N"/>
    <m/>
    <m/>
    <m/>
    <m/>
    <m/>
    <m/>
    <m/>
    <n v="0"/>
  </r>
  <r>
    <n v="344"/>
    <n v="317"/>
    <s v="Tokyo Electric Power"/>
    <s v="Utilities"/>
    <s v="Energy and utilities"/>
    <s v="Japan"/>
    <x v="1"/>
    <n v="44674.7"/>
    <n v="1058"/>
    <n v="-0.42899999999999999"/>
    <n v="99986.6"/>
    <n v="38074"/>
    <n v="31"/>
    <s v="N"/>
    <m/>
    <m/>
    <s v="N"/>
    <s v="N"/>
    <m/>
    <m/>
    <m/>
    <m/>
    <m/>
    <m/>
    <m/>
    <m/>
    <m/>
    <m/>
    <s v="Carbon neutral(ity)"/>
    <s v="Carbon Neutral"/>
    <s v="Yes"/>
    <s v="Yes"/>
    <s v="Yes"/>
    <s v="1,2,3"/>
    <s v="C,V"/>
    <s v="Y"/>
    <s v="Targets and Initiatives for Carbon Neutrality - 2050 challenge : Reduce CO2 emissions from the supply of energy to net zero by 2050_x000a__x000a_"/>
    <n v="2050"/>
    <m/>
    <m/>
    <m/>
    <s v="N"/>
    <m/>
    <s v="Develop plans for our business, aligned with Tokio Marine Group, in"/>
    <m/>
    <m/>
    <m/>
    <s v="Not Specified"/>
    <s v="Not Specified"/>
    <s v="No"/>
    <s v="N"/>
    <m/>
    <m/>
    <m/>
    <m/>
    <m/>
    <m/>
    <m/>
    <n v="0"/>
  </r>
  <r>
    <n v="345"/>
    <n v="353"/>
    <s v="Woolworths Group"/>
    <s v="Food &amp; Drug Stores"/>
    <s v="Retail"/>
    <s v="Australia"/>
    <x v="5"/>
    <n v="44521.5"/>
    <n v="70.8"/>
    <n v="-0.93500000000000005"/>
    <n v="22645.1"/>
    <n v="201413"/>
    <n v="29"/>
    <s v="Y"/>
    <n v="2020"/>
    <n v="2025"/>
    <s v="Y"/>
    <s v="Y"/>
    <s v="Targets set"/>
    <s v="1.5°C "/>
    <n v="2033"/>
    <s v="Targets set"/>
    <s v="1.5°C "/>
    <n v="2050"/>
    <s v="Y"/>
    <s v="Targets set"/>
    <n v="2050"/>
    <m/>
    <s v="Climate positive"/>
    <s v="Carbon Neutral"/>
    <s v="Yes"/>
    <s v="Yes"/>
    <s v="Yes"/>
    <s v="1,2,3"/>
    <s v="C,V"/>
    <s v="Y"/>
    <s v="&quot;We aim to reach net positive emissions for our operations no later than 2050.&quot; (p. 47)"/>
    <n v="2050"/>
    <m/>
    <m/>
    <m/>
    <s v="N"/>
    <m/>
    <m/>
    <m/>
    <m/>
    <m/>
    <s v="Yes"/>
    <s v="Not Specified"/>
    <s v="No"/>
    <s v="N"/>
    <m/>
    <m/>
    <m/>
    <m/>
    <m/>
    <m/>
    <m/>
    <n v="0"/>
  </r>
  <r>
    <n v="346"/>
    <n v="310"/>
    <s v="Vodafone Group"/>
    <s v="Telecommunications"/>
    <s v="Telecommunications and media"/>
    <s v="Britain"/>
    <x v="3"/>
    <n v="44427.3"/>
    <n v="-4473.1000000000004"/>
    <n v="-4.6180000000000003"/>
    <n v="138731.70000000001"/>
    <n v="92834"/>
    <n v="26"/>
    <s v="Y"/>
    <n v="2018"/>
    <n v="2025"/>
    <s v="Y"/>
    <s v="Y"/>
    <s v="Targets set"/>
    <s v="1.5°C "/>
    <n v="2030"/>
    <s v="Targets set"/>
    <s v="1.5°C "/>
    <n v="2040"/>
    <s v="Y"/>
    <s v="Targets set"/>
    <n v="2040"/>
    <m/>
    <s v="Net zero"/>
    <s v="Net Zero"/>
    <s v="Yes"/>
    <s v="Yes"/>
    <s v="Yes"/>
    <s v="1,2,3"/>
    <m/>
    <s v="N"/>
    <m/>
    <m/>
    <m/>
    <m/>
    <s v="C,V"/>
    <s v="Y"/>
    <s v="1,2,3"/>
    <s v="&quot;Net zero GHG emissions from our operations (Scope 1 and 2) in Europe by 2028 and in Africa no later than 2035, and across our full value chain (Scope 3) by 2040&quot; [p38 2024 Annual Report]"/>
    <n v="2040"/>
    <m/>
    <m/>
    <s v="Not Specified"/>
    <s v="Not Specified"/>
    <s v="No"/>
    <s v="N"/>
    <m/>
    <m/>
    <m/>
    <m/>
    <m/>
    <m/>
    <m/>
    <n v="0"/>
  </r>
  <r>
    <n v="347"/>
    <n v="403"/>
    <s v="Uber Technologies"/>
    <s v="Internet Services and Retailing"/>
    <s v="Retail"/>
    <s v="U.S."/>
    <x v="0"/>
    <n v="43978"/>
    <n v="9856"/>
    <n v="4.2229999999999999"/>
    <n v="51244"/>
    <n v="31100"/>
    <n v="3"/>
    <s v="N"/>
    <m/>
    <m/>
    <s v="Y"/>
    <s v="Y"/>
    <s v="Targets set"/>
    <s v="1.5°C "/>
    <n v="2030"/>
    <s v="Targets set"/>
    <s v="1.5°C "/>
    <n v="2040"/>
    <s v="Y"/>
    <s v="Targets set"/>
    <n v="2040"/>
    <m/>
    <s v="Net zero"/>
    <s v="Net Zero"/>
    <s v="Yes"/>
    <s v="Yes"/>
    <s v="Partial"/>
    <s v="1,2"/>
    <m/>
    <s v="N"/>
    <m/>
    <m/>
    <m/>
    <m/>
    <s v="C"/>
    <s v="Y"/>
    <s v="1,2"/>
    <s v="Uber commits to reducing absolute Scope 1 and 2 GHG emissions 90% by 2040 from a 2021 base year. The aim is for the 2040 net zero goal to be met by the purchasing of credits alongside this 90% reduction._x000a__x000a_Uber also commits to reducing Scope 3 GHG emissions from use of sold products 97% per service kilometre within the same time frame."/>
    <n v="2040"/>
    <m/>
    <m/>
    <s v="Yes"/>
    <s v="No"/>
    <s v="No"/>
    <s v="N"/>
    <m/>
    <m/>
    <m/>
    <m/>
    <m/>
    <m/>
    <m/>
    <n v="0"/>
  </r>
  <r>
    <n v="348"/>
    <n v="444"/>
    <s v="Quanta Computer"/>
    <s v="Computers"/>
    <s v="Technology"/>
    <s v="Taiwan"/>
    <x v="1"/>
    <n v="43949.599999999999"/>
    <n v="1859.9"/>
    <n v="0.46"/>
    <n v="28432.6"/>
    <n v="65926"/>
    <n v="20"/>
    <s v="N"/>
    <m/>
    <m/>
    <s v="Y"/>
    <s v="Y"/>
    <s v="Targets set"/>
    <s v="1.5°C "/>
    <n v="2030"/>
    <s v="Targets set"/>
    <s v="1.5°C "/>
    <n v="2050"/>
    <s v="Y"/>
    <s v="Targets set"/>
    <n v="2050"/>
    <m/>
    <s v="Carbon neutral(ity)"/>
    <s v="Carbon Neutral"/>
    <s v="Yes"/>
    <s v="Yes"/>
    <s v="Yes"/>
    <s v="1,2,3"/>
    <s v="C,V"/>
    <s v="Y"/>
    <s v="Our objective is to achieve 50 percent renewable energy by 2030 and carbon neutrality by 2050.  (cf. 2023 ESG report, p. 16) "/>
    <n v="2050"/>
    <m/>
    <m/>
    <m/>
    <s v="N"/>
    <m/>
    <m/>
    <m/>
    <m/>
    <m/>
    <s v="Not Specified"/>
    <s v="Not Specified"/>
    <s v="No"/>
    <s v="N"/>
    <m/>
    <m/>
    <m/>
    <m/>
    <m/>
    <m/>
    <m/>
    <n v="0"/>
  </r>
  <r>
    <n v="349"/>
    <n v="349"/>
    <s v="Fomento Económico Mexicano"/>
    <s v="Beverages"/>
    <s v="Food, beverages and agriculture"/>
    <s v="Mexico"/>
    <x v="4"/>
    <n v="43800.7"/>
    <n v="1460.5"/>
    <n v="-0.60599999999999998"/>
    <n v="40933.300000000003"/>
    <n v="388999"/>
    <n v="6"/>
    <s v="N"/>
    <m/>
    <m/>
    <s v="N"/>
    <s v="N"/>
    <m/>
    <m/>
    <m/>
    <m/>
    <m/>
    <m/>
    <m/>
    <m/>
    <m/>
    <m/>
    <m/>
    <m/>
    <m/>
    <m/>
    <m/>
    <m/>
    <m/>
    <s v="N"/>
    <m/>
    <m/>
    <s v="https://www.femsa.com/en/sustainability/focus-topics/our-planet/"/>
    <s v="no useful information "/>
    <m/>
    <s v="N"/>
    <m/>
    <m/>
    <m/>
    <m/>
    <m/>
    <s v="Not Specified"/>
    <m/>
    <m/>
    <s v="N"/>
    <m/>
    <m/>
    <m/>
    <m/>
    <m/>
    <m/>
    <s v="Integrated-report-results-in-2024.pdf"/>
    <n v="0"/>
  </r>
  <r>
    <n v="350"/>
    <n v="338"/>
    <s v="MS&amp;AD Insurance Group Holdings"/>
    <s v="Insurance: Property and Casualty (Stock)"/>
    <s v="Financial services"/>
    <s v="Japan"/>
    <x v="1"/>
    <n v="43693.5"/>
    <n v="4537.1000000000004"/>
    <n v="0.77600000000000002"/>
    <n v="175070.4"/>
    <n v="38247"/>
    <n v="27"/>
    <s v="N"/>
    <m/>
    <m/>
    <s v="Y"/>
    <s v="N"/>
    <s v="Commitment removed"/>
    <m/>
    <m/>
    <m/>
    <m/>
    <m/>
    <m/>
    <m/>
    <m/>
    <m/>
    <s v="Net zero"/>
    <s v="Net Zero"/>
    <s v="Yes"/>
    <s v="Yes"/>
    <s v="Yes"/>
    <s v="1,2,3"/>
    <m/>
    <s v="N"/>
    <m/>
    <m/>
    <m/>
    <m/>
    <s v="C,V"/>
    <s v="Y"/>
    <s v="1,2,3"/>
    <s v="Toward realizing net zero in 2050, we have set a new CO2_x000a_reduction target in line with the 1.5‚ÑÉ target of the Paris_x000a_Agreement, and a target for the introduction rate of_x000a_renewable energy (Pg. 22)"/>
    <n v="2050"/>
    <m/>
    <m/>
    <s v="Not Specified"/>
    <s v="Not Specified"/>
    <s v="No"/>
    <s v="N"/>
    <m/>
    <m/>
    <m/>
    <m/>
    <m/>
    <m/>
    <m/>
    <n v="0"/>
  </r>
  <r>
    <n v="351"/>
    <n v="307"/>
    <s v="China National Building Material Group"/>
    <s v="Building Materials, Glass"/>
    <s v="Industrial goods"/>
    <s v="China"/>
    <x v="1"/>
    <n v="43504.9"/>
    <n v="82.8"/>
    <n v="-0.58199999999999996"/>
    <n v="97329.3"/>
    <n v="184226"/>
    <n v="15"/>
    <s v="N"/>
    <m/>
    <m/>
    <s v="N"/>
    <s v="N"/>
    <m/>
    <m/>
    <m/>
    <m/>
    <m/>
    <m/>
    <m/>
    <m/>
    <m/>
    <m/>
    <s v="No target"/>
    <s v="No Target"/>
    <s v="Yes"/>
    <s v="Yes"/>
    <m/>
    <s v="1,2"/>
    <s v="G"/>
    <s v="N"/>
    <s v="committed to national peak and neutrality targets"/>
    <n v="2060"/>
    <s v="https://finance.sina.com.cn/tech/2021-06-22/doc-ikqciyzk1148188.shtml"/>
    <m/>
    <m/>
    <s v="N"/>
    <m/>
    <m/>
    <m/>
    <m/>
    <m/>
    <s v="Not Specified"/>
    <s v="Not Specified"/>
    <s v="No"/>
    <s v="N"/>
    <m/>
    <m/>
    <m/>
    <m/>
    <m/>
    <m/>
    <m/>
    <n v="0"/>
  </r>
  <r>
    <n v="352"/>
    <n v="326"/>
    <s v="Sinomach"/>
    <s v="Industrial Machinery"/>
    <s v="Industrial goods"/>
    <s v="China"/>
    <x v="1"/>
    <n v="43269.2"/>
    <n v="257.3"/>
    <n v="0.41699999999999998"/>
    <n v="45718.9"/>
    <n v="114740"/>
    <n v="15"/>
    <s v="N"/>
    <m/>
    <m/>
    <s v="N"/>
    <s v="N"/>
    <m/>
    <m/>
    <m/>
    <m/>
    <m/>
    <m/>
    <m/>
    <m/>
    <m/>
    <m/>
    <m/>
    <m/>
    <m/>
    <m/>
    <m/>
    <m/>
    <s v="G"/>
    <s v="N"/>
    <s v="We will accelerate the green trans_x0002_formation, and actively leverage our strengths in &quot;carbon peaking and carbon neutrality&quot; services and green engineering to promote green development."/>
    <n v="2060"/>
    <s v="https://www.sinomach.com.cn/en/Sustainability/CSRReports/202501/P020250107355903214865.pdf"/>
    <m/>
    <m/>
    <s v="N"/>
    <m/>
    <m/>
    <m/>
    <m/>
    <m/>
    <s v="Not Specified"/>
    <m/>
    <m/>
    <s v="N"/>
    <m/>
    <m/>
    <m/>
    <m/>
    <m/>
    <m/>
    <m/>
    <n v="0"/>
  </r>
  <r>
    <n v="353"/>
    <n v="404"/>
    <s v="DZ Bank"/>
    <s v="Banks: Commercial and Savings"/>
    <s v="Financial services"/>
    <s v="Germany"/>
    <x v="3"/>
    <n v="43262.7"/>
    <n v="2401.9"/>
    <n v="4.2999999999999997E-2"/>
    <n v="682996.5"/>
    <n v="30014"/>
    <n v="30"/>
    <s v="N"/>
    <m/>
    <m/>
    <s v="N"/>
    <s v="N"/>
    <m/>
    <m/>
    <m/>
    <m/>
    <m/>
    <m/>
    <m/>
    <m/>
    <m/>
    <m/>
    <s v="Net zero"/>
    <s v="Net Zero"/>
    <s v="Yes"/>
    <s v="Yes"/>
    <s v="Yes"/>
    <s v="1,2,3"/>
    <m/>
    <s v="N"/>
    <m/>
    <m/>
    <m/>
    <m/>
    <s v="C,V"/>
    <s v="Y"/>
    <s v="1,2,3"/>
    <s v="In 2022, the DZ BANK banking group7 began to align its business portfolios with the general parameters aimed at achieving the Paris climate agreement. To this end, the DZ BANK banking group undertakes to align its portfolios in particularly carbon-intensive sectors with the 1.5¬∞C target. The sector-specific decarbonization pathways are running on a medium to long-term convergence with the 1.5¬∞C reference pathway. Conformity with the 1.5¬∞C target pathway should be achieved in 2050 for selected sectors. The entities in the DZ BANK banking group formally declared this ambition as part of voluntary commitments such as the Net Zero Banking Alliance Germany and the collective commitment to climate action of the German financial sector._x000a__x000a_The targets were set on the basis of these scenarios and assumptions. The sector targets for the DZ BANK banking group are aimed at aligning the lending and investment portfolios with the Net Zero Emissions 2050 scenario (NZE) of the International Energy Agency in the long term._x000a__x000a_The DZ BANK banking group‚Äôs decarbonization target pathway is broadly aligned with the International Energy Agency‚Äôs Net Zero Emissions (IEA NZE) reference pathway, which is recognized internationally and by the science community and is based on an absolute metric (financed emissions ‚Äì megatonnes CO2eq). The target is limited to upstream oil and gas activities 9 (extraction and production; Scope 3 greenhouse gas emissions), not to geographical boundaries. It covers the original target period from 2024 to 2050 (26 years) with defined interim targets for 2027, 2030, and 2040."/>
    <n v="2050"/>
    <m/>
    <m/>
    <s v="Yes"/>
    <s v="Not Specified"/>
    <s v="No"/>
    <s v="N"/>
    <m/>
    <m/>
    <m/>
    <m/>
    <m/>
    <m/>
    <m/>
    <n v="0"/>
  </r>
  <r>
    <n v="354"/>
    <n v="359"/>
    <s v="Massachusetts Mutual Life Insurance"/>
    <s v="Insurance: Life and Health"/>
    <s v="Financial services"/>
    <s v="U.S."/>
    <x v="0"/>
    <n v="43072"/>
    <n v="316.3"/>
    <n v="0"/>
    <n v="422113.5"/>
    <n v="11192"/>
    <n v="28"/>
    <s v="N"/>
    <m/>
    <m/>
    <s v="N"/>
    <s v="N"/>
    <m/>
    <m/>
    <m/>
    <m/>
    <m/>
    <m/>
    <m/>
    <m/>
    <m/>
    <m/>
    <s v="Net zero"/>
    <s v="Net Zero"/>
    <s v="Yes"/>
    <s v="Yes"/>
    <s v="Partial"/>
    <s v="1,2"/>
    <m/>
    <s v="N"/>
    <m/>
    <m/>
    <m/>
    <m/>
    <s v="C"/>
    <s v="Y"/>
    <s v="1,2"/>
    <s v="Achieve net zero GHG emissions in our operations by 2030 and investment portfolio by 2050.‚Äù"/>
    <n v="2050"/>
    <m/>
    <m/>
    <s v="Yes"/>
    <s v="Yes (unspecified)"/>
    <s v="No"/>
    <s v="N"/>
    <m/>
    <m/>
    <m/>
    <m/>
    <m/>
    <m/>
    <m/>
    <n v="0"/>
  </r>
  <r>
    <n v="355"/>
    <n v="346"/>
    <s v="Dow"/>
    <s v="Chemicals"/>
    <s v="Chemicals"/>
    <s v="U.S."/>
    <x v="0"/>
    <n v="42964"/>
    <n v="1116"/>
    <n v="0.89500000000000002"/>
    <n v="57312"/>
    <n v="36000"/>
    <n v="6"/>
    <s v="N"/>
    <m/>
    <m/>
    <s v="N"/>
    <s v="N"/>
    <m/>
    <m/>
    <m/>
    <m/>
    <m/>
    <m/>
    <m/>
    <m/>
    <m/>
    <m/>
    <s v="Carbon neutral(ity)"/>
    <s v="Carbon Neutral"/>
    <s v="Yes"/>
    <s v="Yes"/>
    <s v="Yes"/>
    <s v="1,2,3"/>
    <s v="C,V"/>
    <s v="Y"/>
    <s v="&quot;By 2050, Dow aspires to be carbon neutral (Scope 1 + 2 + 3 plus product benefits).&quot;"/>
    <n v="2050"/>
    <m/>
    <m/>
    <m/>
    <s v="N"/>
    <m/>
    <m/>
    <m/>
    <m/>
    <m/>
    <s v="Not Specified"/>
    <s v="Yes (unspecified)"/>
    <s v="No"/>
    <s v="N"/>
    <m/>
    <m/>
    <m/>
    <m/>
    <m/>
    <m/>
    <m/>
    <n v="0"/>
  </r>
  <r>
    <n v="356"/>
    <n v="323"/>
    <s v="ANZ Group Holdings"/>
    <s v="Banks: Commercial and Savings"/>
    <s v="Financial services"/>
    <s v="Australia"/>
    <x v="5"/>
    <n v="42962.8"/>
    <n v="4348.2"/>
    <n v="-0.08"/>
    <n v="852221.4"/>
    <n v="42370"/>
    <n v="18"/>
    <s v="Y"/>
    <n v="2019"/>
    <n v="2025"/>
    <s v="N"/>
    <s v="N"/>
    <m/>
    <m/>
    <m/>
    <m/>
    <m/>
    <m/>
    <m/>
    <m/>
    <m/>
    <m/>
    <s v="Emissions reduction target"/>
    <s v="Other Emission Reduction"/>
    <s v="Yes"/>
    <s v="Yes"/>
    <s v="Yes"/>
    <s v="1,2,3"/>
    <m/>
    <s v="N"/>
    <m/>
    <m/>
    <m/>
    <m/>
    <m/>
    <s v="N"/>
    <m/>
    <m/>
    <m/>
    <m/>
    <m/>
    <s v="Yes"/>
    <s v="Not Specified"/>
    <s v="No"/>
    <s v="Y"/>
    <s v="&quot;2024 Target: Reducing combined scope 1 and 2 emissions 85% by 2025 and 90% by 2030 (against 2015 baseline) - No change for 2025&quot; (P.20, ANZ 2024 ESG Supplement)"/>
    <n v="2030"/>
    <m/>
    <m/>
    <m/>
    <m/>
    <m/>
    <n v="0"/>
  </r>
  <r>
    <n v="357"/>
    <n v="344"/>
    <s v="Continental"/>
    <s v="Motor Vehicle Parts"/>
    <s v="Automotive"/>
    <s v="Germany"/>
    <x v="3"/>
    <n v="42953.4"/>
    <n v="1263.0999999999999"/>
    <n v="0.01"/>
    <n v="38275"/>
    <n v="190159"/>
    <n v="23"/>
    <s v="Y"/>
    <n v="2020"/>
    <n v="2040"/>
    <s v="Y"/>
    <s v="Y"/>
    <s v="Targets set"/>
    <s v="1.5°C "/>
    <n v="2030"/>
    <m/>
    <m/>
    <m/>
    <m/>
    <m/>
    <m/>
    <m/>
    <s v="Carbon neutral(ity)"/>
    <s v="Carbon Neutral"/>
    <s v="Yes"/>
    <s v="Yes"/>
    <s v="Yes"/>
    <s v="1,2,3"/>
    <s v="C,V"/>
    <s v="Y"/>
    <s v="Continental is committed to the Paris Agreement and is aiming for 100% carbon neutrality by 2050 at the latest â€“ along its entire value chain."/>
    <n v="2050"/>
    <m/>
    <m/>
    <m/>
    <s v="N"/>
    <m/>
    <m/>
    <m/>
    <m/>
    <m/>
    <s v="Not Specified"/>
    <s v="Not Specified"/>
    <s v="No"/>
    <s v="N"/>
    <m/>
    <m/>
    <m/>
    <m/>
    <m/>
    <m/>
    <m/>
    <n v="0"/>
  </r>
  <r>
    <n v="358"/>
    <n v="484"/>
    <s v="Commonwealth Bank of Australia"/>
    <s v="Banks: Commercial and Savings"/>
    <s v="Financial services"/>
    <s v="Australia"/>
    <x v="5"/>
    <n v="42945.7"/>
    <n v="6157.6"/>
    <n v="-9.2999999999999999E-2"/>
    <n v="836831.7"/>
    <n v="48887"/>
    <n v="19"/>
    <s v="Y"/>
    <n v="2018"/>
    <n v="2030"/>
    <s v="N"/>
    <s v="N"/>
    <m/>
    <m/>
    <m/>
    <m/>
    <m/>
    <m/>
    <m/>
    <m/>
    <m/>
    <m/>
    <s v="Net zero"/>
    <s v="Net Zero"/>
    <s v="Yes"/>
    <s v="Yes"/>
    <s v="Partial"/>
    <s v="1,2"/>
    <m/>
    <s v="N"/>
    <m/>
    <m/>
    <m/>
    <m/>
    <s v="C"/>
    <s v="Y"/>
    <s v="1,2"/>
    <s v="&quot;For the past three years, we have been working to progressively set interim 2030 sector-level financed emissions targets. The objective of setting and tracking against these 2030 targets is to help us support Australia‚Äôs transition to net zero by 2050 and meet our NZBA commitment.&quot;(p26)"/>
    <n v="2050"/>
    <m/>
    <m/>
    <s v="Yes"/>
    <s v="Not Specified"/>
    <s v="No"/>
    <s v="N"/>
    <m/>
    <m/>
    <m/>
    <m/>
    <m/>
    <m/>
    <m/>
    <n v="0"/>
  </r>
  <r>
    <n v="359"/>
    <n v="356"/>
    <s v="Thermo Fisher Scientific"/>
    <s v="Medical Products and Equipment"/>
    <s v="Health care and pharmaceuticals"/>
    <s v="U.S."/>
    <x v="0"/>
    <n v="42879"/>
    <n v="6335"/>
    <n v="5.7000000000000002E-2"/>
    <n v="97321"/>
    <n v="125000"/>
    <n v="6"/>
    <s v="N"/>
    <m/>
    <m/>
    <s v="Y"/>
    <s v="Y"/>
    <s v="Targets set"/>
    <s v="1.5°C "/>
    <n v="2030"/>
    <s v="Targets set"/>
    <s v="1.5°C "/>
    <n v="2050"/>
    <s v="Y"/>
    <s v="Targets set"/>
    <n v="2050"/>
    <m/>
    <s v="Net zero"/>
    <s v="Net Zero"/>
    <s v="Yes"/>
    <s v="Yes"/>
    <s v="Yes"/>
    <s v="1,2,3"/>
    <m/>
    <s v="N"/>
    <m/>
    <m/>
    <m/>
    <m/>
    <s v="C,V"/>
    <s v="Y"/>
    <s v="1,2,3"/>
    <s v="We have committed to becoming net-zero by 2050 and joined the Business Ambition for 1.5°C  campaign led by the Science Based Targets initiative (SBTi), aligning our goals with the Paris Agreement and the Sustainable Markets Initiative Health Systems Task Force joint supplier standards. This commitment expands on our near-term targets for Scope 1, 2, and 3 emissions, which are aligned with a‚ÄØ1.5°C  trajectory.‚ÄØ"/>
    <n v="2050"/>
    <m/>
    <m/>
    <s v="No"/>
    <s v="No"/>
    <s v="No"/>
    <s v="N"/>
    <m/>
    <m/>
    <m/>
    <m/>
    <m/>
    <m/>
    <m/>
    <n v="0"/>
  </r>
  <r>
    <n v="360"/>
    <n v="357"/>
    <s v="Magna International"/>
    <s v="Motor Vehicle Parts"/>
    <s v="Automotive"/>
    <s v="Canada"/>
    <x v="0"/>
    <n v="42836"/>
    <n v="1009"/>
    <n v="-0.16800000000000001"/>
    <n v="31039"/>
    <n v="170000"/>
    <n v="25"/>
    <s v="N"/>
    <m/>
    <m/>
    <s v="Y"/>
    <s v="Y"/>
    <s v="Targets set"/>
    <s v="1.5°C "/>
    <n v="2030"/>
    <s v="Targets set"/>
    <s v="1.5°C "/>
    <n v="2050"/>
    <s v="Y"/>
    <s v="Targets set"/>
    <n v="2050"/>
    <m/>
    <s v="Net zero"/>
    <s v="Net Zero"/>
    <s v="Yes"/>
    <s v="Yes"/>
    <s v="Yes"/>
    <s v="1,2,3"/>
    <m/>
    <s v="N"/>
    <m/>
    <m/>
    <m/>
    <m/>
    <s v="C,V"/>
    <s v="Y"/>
    <s v="1,2,3"/>
    <s v="net-zero by 2050 commitment which requires 90% reduction in Scope 1, 2 and 3 emissions from a 2021 baseline, as required by the SBTi Net-Zero Standard. (page 23 of https://www.magna.com/docs/default-source/financial-reports-public-filings/tax-other-reports/101227_magna_sustainabilityreport_fy2024_final_cda.pdf?sfvrsn=76c40972_11)"/>
    <n v="2050"/>
    <m/>
    <m/>
    <s v="Yes"/>
    <s v="Not Specified"/>
    <s v="No"/>
    <s v="N"/>
    <m/>
    <m/>
    <m/>
    <m/>
    <m/>
    <m/>
    <m/>
    <n v="0"/>
  </r>
  <r>
    <n v="361"/>
    <n v="373"/>
    <s v="U.S. Bancorp"/>
    <s v="Superregional Banks"/>
    <s v="Financial services"/>
    <s v="U.S."/>
    <x v="0"/>
    <n v="42712"/>
    <n v="6299"/>
    <n v="0.16"/>
    <n v="678318"/>
    <n v="70263"/>
    <n v="18"/>
    <s v="N"/>
    <m/>
    <m/>
    <s v="N"/>
    <s v="N"/>
    <m/>
    <m/>
    <m/>
    <m/>
    <m/>
    <m/>
    <m/>
    <m/>
    <m/>
    <m/>
    <s v="Net zero"/>
    <s v="Net Zero"/>
    <s v="Yes"/>
    <s v="Yes"/>
    <s v="Yes"/>
    <s v="1,2,3"/>
    <m/>
    <s v="N"/>
    <m/>
    <m/>
    <m/>
    <m/>
    <s v="C,V"/>
    <s v="Y"/>
    <s v="1,2,3"/>
    <s v="Net zero greenhouse gas (GHG) emissions by 2050. Net zero GHG emissions across our own operations and value chain.' (TCFD Report 2023, P.3)"/>
    <n v="2050"/>
    <m/>
    <m/>
    <s v="Not Specified"/>
    <s v="Not Specified"/>
    <s v="No"/>
    <s v="N"/>
    <m/>
    <m/>
    <m/>
    <m/>
    <m/>
    <m/>
    <m/>
    <n v="0"/>
  </r>
  <r>
    <n v="362"/>
    <n v="334"/>
    <s v="Caixa Econômica Federal"/>
    <s v="Banks: Commercial and Savings"/>
    <s v="Financial services"/>
    <s v="Brazil"/>
    <x v="4"/>
    <n v="42397.5"/>
    <n v="2510.1"/>
    <n v="6.8000000000000005E-2"/>
    <n v="328284.5"/>
    <n v="83307"/>
    <n v="5"/>
    <s v="N"/>
    <m/>
    <m/>
    <s v="N"/>
    <s v="N"/>
    <m/>
    <m/>
    <m/>
    <m/>
    <m/>
    <m/>
    <m/>
    <m/>
    <m/>
    <m/>
    <m/>
    <m/>
    <m/>
    <m/>
    <m/>
    <m/>
    <s v="G"/>
    <s v="N"/>
    <m/>
    <n v="2050"/>
    <s v="https://cop30.br/en/news-about-cop30/caixa-launches-platform-to-cut-carbon-emissions-in-housing-projects"/>
    <m/>
    <m/>
    <s v="Y"/>
    <m/>
    <m/>
    <n v="2050"/>
    <s v="https://cop30.br/en/news-about-cop30/caixa-launches-platform-to-cut-carbon-emissions-in-housing-projects"/>
    <m/>
    <s v="Yes"/>
    <m/>
    <m/>
    <s v="N"/>
    <m/>
    <m/>
    <m/>
    <m/>
    <m/>
    <m/>
    <m/>
    <n v="0"/>
  </r>
  <r>
    <n v="363"/>
    <n v="393"/>
    <s v="Fairfax Financial Holdings"/>
    <s v="Insurance: Property and Casualty (Stock)"/>
    <s v="Financial services"/>
    <s v="Canada"/>
    <x v="0"/>
    <n v="42282.3"/>
    <n v="3874.9"/>
    <n v="-0.11600000000000001"/>
    <n v="96777.3"/>
    <n v="57050"/>
    <n v="2"/>
    <s v="N"/>
    <m/>
    <m/>
    <s v="N"/>
    <s v="N"/>
    <m/>
    <m/>
    <m/>
    <m/>
    <m/>
    <m/>
    <m/>
    <m/>
    <m/>
    <m/>
    <s v="No target"/>
    <s v="No Target"/>
    <s v="Not Specified"/>
    <s v="Not Specified"/>
    <s v="Not Specified"/>
    <m/>
    <m/>
    <s v="N"/>
    <m/>
    <m/>
    <s v="https://www.fairfax.ca/wp-content/uploads/2025/04/250407_ESG_Report_FINAL.pdf"/>
    <s v="no usefull information"/>
    <m/>
    <s v="N"/>
    <m/>
    <m/>
    <m/>
    <m/>
    <m/>
    <s v="Not Specified"/>
    <s v="Not Specified"/>
    <s v="No"/>
    <s v="N"/>
    <m/>
    <m/>
    <m/>
    <m/>
    <m/>
    <m/>
    <m/>
    <n v="0"/>
  </r>
  <r>
    <n v="364"/>
    <n v="369"/>
    <s v="J. Sainsbury"/>
    <s v="Food &amp; Drug Stores"/>
    <s v="Retail"/>
    <s v="Britain"/>
    <x v="3"/>
    <n v="42261.3"/>
    <n v="308.60000000000002"/>
    <n v="0.79300000000000004"/>
    <n v="31767"/>
    <n v="95000"/>
    <n v="31"/>
    <s v="N"/>
    <m/>
    <m/>
    <s v="Y"/>
    <s v="Y"/>
    <s v="Targets set"/>
    <s v="1.5°C "/>
    <n v="2030"/>
    <s v="Targets set"/>
    <s v="1.5°C "/>
    <n v="2050"/>
    <s v="Y"/>
    <s v="Targets set"/>
    <n v="2050"/>
    <m/>
    <s v="Net zero"/>
    <s v="Net Zero"/>
    <s v="Yes"/>
    <s v="Yes"/>
    <s v="Yes"/>
    <s v="1,2,3"/>
    <m/>
    <s v="N"/>
    <m/>
    <m/>
    <m/>
    <m/>
    <s v="C,V"/>
    <s v="Y"/>
    <s v="1,2,3"/>
    <s v="&quot;Sainsburyâ€™s bold new targets are part of its work towards becoming net zero in its own operations by 2035, and in its value chain by 2050, in line with its commitment to the Paris Agreement of limiting global warming by 1.5Â°C.&quot;; &quot;Our ambition to achieve net zero by 2050 will require transformation across our whole business, supply chains, as well as how we help our customers to make more informed choices.&quot;"/>
    <n v="2050"/>
    <m/>
    <m/>
    <s v="Not Specified"/>
    <s v="Yes (nature-based removals e.g. Forestation, soil carbon enhancement)"/>
    <s v="No"/>
    <s v="N"/>
    <m/>
    <m/>
    <m/>
    <m/>
    <m/>
    <m/>
    <m/>
    <n v="0"/>
  </r>
  <r>
    <n v="365"/>
    <n v="364"/>
    <s v="Zijin Mining Group"/>
    <s v="Metals"/>
    <s v="Metals and mining"/>
    <s v="China"/>
    <x v="1"/>
    <n v="42200.6"/>
    <n v="4454.5"/>
    <n v="0.49299999999999999"/>
    <n v="54335.5"/>
    <n v="55690"/>
    <n v="5"/>
    <s v="N"/>
    <m/>
    <m/>
    <s v="N"/>
    <s v="N"/>
    <m/>
    <m/>
    <m/>
    <m/>
    <m/>
    <m/>
    <m/>
    <m/>
    <m/>
    <m/>
    <s v="Carbon neutral(ity)"/>
    <s v="Carbon Neutral"/>
    <s v="Yes"/>
    <s v="Yes"/>
    <s v="No"/>
    <s v="1,2"/>
    <s v="C"/>
    <s v="Y"/>
    <s v="In pursuit of a better life for humanity, Zijin Mining aims to achieve carbon peak by 2029 and carbon neutrality by 2050."/>
    <n v="2050"/>
    <m/>
    <m/>
    <m/>
    <s v="N"/>
    <m/>
    <m/>
    <m/>
    <m/>
    <m/>
    <s v="Yes"/>
    <s v="Yes (nature-based and CCS-based removals)"/>
    <s v="Yes"/>
    <s v="N"/>
    <m/>
    <m/>
    <m/>
    <m/>
    <m/>
    <m/>
    <m/>
    <n v="0"/>
  </r>
  <r>
    <n v="366"/>
    <n v="319"/>
    <s v="World Kinect"/>
    <s v="Energy"/>
    <s v="Energy and utilities"/>
    <s v="U.S."/>
    <x v="0"/>
    <n v="42168"/>
    <n v="67.400000000000006"/>
    <n v="0.27400000000000002"/>
    <n v="6731.8"/>
    <n v="4745"/>
    <n v="13"/>
    <s v="N"/>
    <m/>
    <m/>
    <s v="N"/>
    <s v="N"/>
    <m/>
    <m/>
    <m/>
    <m/>
    <m/>
    <m/>
    <m/>
    <m/>
    <m/>
    <m/>
    <s v="Net zero"/>
    <s v="Net Zero"/>
    <s v="Yes"/>
    <s v="Yes"/>
    <s v="Partial"/>
    <s v="1,2"/>
    <m/>
    <s v="N"/>
    <m/>
    <m/>
    <m/>
    <m/>
    <s v="C"/>
    <s v="Y"/>
    <s v="1,2"/>
    <s v="Net zero in carbon emissions by 2050'"/>
    <n v="2050"/>
    <m/>
    <m/>
    <s v="Yes"/>
    <s v="Not Specified"/>
    <s v="No"/>
    <s v="N"/>
    <m/>
    <m/>
    <m/>
    <m/>
    <m/>
    <m/>
    <m/>
    <n v="0"/>
  </r>
  <r>
    <n v="367"/>
    <n v="408"/>
    <s v="X5 Retail Group"/>
    <s v="Food &amp; Drug Stores"/>
    <s v="Retail"/>
    <s v="Netherlands"/>
    <x v="3"/>
    <n v="42111.8"/>
    <n v="1113.3"/>
    <n v="0.21199999999999999"/>
    <n v="16236.5"/>
    <n v="417058"/>
    <n v="6"/>
    <s v="N"/>
    <m/>
    <m/>
    <s v="Y"/>
    <s v="Y"/>
    <s v="Committed"/>
    <m/>
    <n v="2030"/>
    <m/>
    <m/>
    <m/>
    <m/>
    <m/>
    <m/>
    <m/>
    <s v="Carbon neutral(ity)"/>
    <s v="Carbon Neutral"/>
    <s v="Not Specified"/>
    <s v="Not Specified"/>
    <s v="Not Specified"/>
    <m/>
    <m/>
    <s v="Y"/>
    <s v="&quot;The Company also intends to achieve carbon neutrality by 2050, , in line with the Paris Agreement and Russian decarbonisation goals.&quot; (https://x5.praxisgroup.ru/annex.html#:~:text=The%20long,term%20targets%20for%202030)"/>
    <n v="2050"/>
    <m/>
    <m/>
    <m/>
    <s v="N"/>
    <m/>
    <m/>
    <m/>
    <m/>
    <m/>
    <s v="Not Specified"/>
    <s v="Not Specified"/>
    <s v="No"/>
    <s v="N"/>
    <m/>
    <m/>
    <m/>
    <m/>
    <m/>
    <m/>
    <m/>
    <n v="0"/>
  </r>
  <r>
    <n v="368"/>
    <n v="469"/>
    <s v="Novo Nordisk"/>
    <s v="Pharmaceuticals"/>
    <s v="Health care and pharmaceuticals"/>
    <s v="Denmark"/>
    <x v="3"/>
    <n v="42110.8"/>
    <n v="14644.1"/>
    <n v="0.20599999999999999"/>
    <n v="64681.2"/>
    <n v="77349"/>
    <n v="2"/>
    <s v="Y"/>
    <n v="2015"/>
    <n v="2020"/>
    <s v="N"/>
    <s v="N"/>
    <m/>
    <m/>
    <m/>
    <m/>
    <m/>
    <m/>
    <m/>
    <m/>
    <m/>
    <m/>
    <s v="Net zero"/>
    <s v="Net Zero"/>
    <s v="Yes"/>
    <s v="Yes"/>
    <s v="Yes"/>
    <s v="1,2,3"/>
    <m/>
    <s v="N"/>
    <m/>
    <m/>
    <m/>
    <m/>
    <s v="C,V"/>
    <s v="Y"/>
    <s v="1,2,3"/>
    <s v=" Novo Nordisk is committed to reaching net zero emissions across scope 1, scope 2 (market-based) and scope 3 GHG emissions by 2045 in alignment with the Corporate Net-Zero Standard from the SBTi."/>
    <n v="2045"/>
    <m/>
    <m/>
    <s v="Yes"/>
    <s v="Yes (nature-based and CCS-based removals)"/>
    <s v="No"/>
    <s v="N"/>
    <m/>
    <m/>
    <m/>
    <m/>
    <m/>
    <m/>
    <m/>
    <n v="1"/>
  </r>
  <r>
    <n v="369"/>
    <n v="425"/>
    <s v="Olam Group"/>
    <s v="Food Production"/>
    <s v="Food, beverages and agriculture"/>
    <s v="Singapore"/>
    <x v="1"/>
    <n v="42028.3"/>
    <n v="64.7"/>
    <n v="-0.68799999999999994"/>
    <n v="33161.5"/>
    <n v="65144"/>
    <n v="5"/>
    <s v="N"/>
    <m/>
    <m/>
    <s v="Y"/>
    <s v="Y"/>
    <s v="Targets set"/>
    <s v="Well-below 2¬∞C"/>
    <n v="2030"/>
    <m/>
    <m/>
    <m/>
    <m/>
    <m/>
    <m/>
    <m/>
    <s v="Net zero"/>
    <s v="Net Zero"/>
    <s v="Yes"/>
    <s v="Yes"/>
    <s v="Yes"/>
    <s v="1,2,3"/>
    <m/>
    <s v="N"/>
    <m/>
    <m/>
    <m/>
    <m/>
    <s v="C,V"/>
    <s v="Y"/>
    <s v="1,2,3"/>
    <s v="Olam continues to engage with farmers and other supply chain partners to address its climate-related impacts, dependencies, risks and opportunities. Recognising that the majority of its emissions occur at farm level in the supply chain, Olam will continue to develop and implement significant efforts on the ground to deliver climate adaptation and mitigation solutions, such as improved nutrient management, soil and biomass carbon sequestration, and climate-smart farming. (Pg 140 of 2024 Annual Report)"/>
    <n v="2050"/>
    <m/>
    <m/>
    <s v="Not Specified"/>
    <s v="Yes (nature-based removals e.g. Forestation, soil carbon enhancement)"/>
    <s v="No"/>
    <s v="N"/>
    <m/>
    <m/>
    <m/>
    <m/>
    <m/>
    <m/>
    <m/>
    <n v="0"/>
  </r>
  <r>
    <n v="370"/>
    <n v="398"/>
    <s v="Compass Group"/>
    <s v="Diversified Outsourcing Services"/>
    <s v="Industrial goods"/>
    <s v="Britain"/>
    <x v="3"/>
    <n v="42002"/>
    <n v="1404"/>
    <n v="-0.128"/>
    <n v="24349"/>
    <n v="579126"/>
    <n v="23"/>
    <s v="N"/>
    <m/>
    <m/>
    <s v="Y"/>
    <s v="Y"/>
    <s v="Targets set"/>
    <s v="1.5°C "/>
    <n v="2030"/>
    <s v="Targets set"/>
    <s v="1.5°C "/>
    <n v="2050"/>
    <s v="Y"/>
    <s v="Targets set"/>
    <n v="2050"/>
    <m/>
    <s v="Net zero"/>
    <s v="Net Zero"/>
    <s v="Yes"/>
    <s v="Yes"/>
    <s v="Yes"/>
    <s v="1,2,3"/>
    <m/>
    <s v="N"/>
    <m/>
    <m/>
    <m/>
    <m/>
    <s v="C,V"/>
    <s v="Y"/>
    <s v="1,2,3"/>
    <s v="&quot;Approved Science based targets to 2030. Carbon neutrality in our operations by 2030 (Scope 1 &amp; 2). Climate Net Zero by 2050 across our value chain.&quot; as per the Global Roadmap to Net Zero https://web.archive.org/web/20250927184014/https://www.compass-group.com/content/dam/compass-group/corporate/sustainability/net-zero/Planet_Promise_Roadmap_1021.pdf"/>
    <n v="2050"/>
    <m/>
    <m/>
    <s v="Yes"/>
    <s v="Yes (nature-based removals e.g. Forestation, soil carbon enhancement)"/>
    <s v="No"/>
    <s v="N"/>
    <m/>
    <m/>
    <m/>
    <m/>
    <m/>
    <m/>
    <m/>
    <n v="0"/>
  </r>
  <r>
    <n v="371"/>
    <n v="339"/>
    <s v="Hyundai Mobis"/>
    <s v="Motor Vehicle Parts"/>
    <s v="Automotive"/>
    <s v="South Korea"/>
    <x v="1"/>
    <n v="41973.4"/>
    <n v="2974.1"/>
    <n v="0.13500000000000001"/>
    <n v="45091.8"/>
    <n v="46947"/>
    <n v="14"/>
    <s v="Y"/>
    <n v="2022"/>
    <n v="2040"/>
    <s v="Y"/>
    <s v="Y"/>
    <s v="Targets set"/>
    <s v="1.5°C "/>
    <n v="2030"/>
    <m/>
    <m/>
    <m/>
    <s v="N"/>
    <s v="Committed"/>
    <m/>
    <m/>
    <s v="Net zero"/>
    <s v="Net Zero"/>
    <s v="Yes"/>
    <s v="Yes"/>
    <s v="Yes"/>
    <s v="1,2,3"/>
    <m/>
    <s v="N"/>
    <m/>
    <m/>
    <m/>
    <m/>
    <s v="C,V"/>
    <s v="Y"/>
    <s v="1,2,3"/>
    <s v="&quot;Hyundai Mobis established the ‚Äú2045 Net-Zero Roadmap‚Äù to achieve approximately 30% reduction of greenhouse gas emissions by 2030 compared to 2019, achieve net-zero in all domestic and overseas business sites (Scope 1, 2) by 2040, and complete net-zero for the entire supply chain (Scope 3) by 2045.&quot; [p.7 https://web.archive.org/web/20231005094949/https://www.mobis.co.kr/resources/pdf/MOBIS_Net-Zero_Report_en.pdf]"/>
    <n v="2045"/>
    <m/>
    <m/>
    <s v="Not Specified"/>
    <s v="Yes (nature-based removals e.g. Forestation, soil carbon enhancement)"/>
    <s v="No"/>
    <s v="N"/>
    <m/>
    <m/>
    <m/>
    <m/>
    <m/>
    <m/>
    <m/>
    <n v="0"/>
  </r>
  <r>
    <n v="372"/>
    <n v="376"/>
    <s v="Abbott Laboratories"/>
    <s v="Medical Products and Equipment"/>
    <s v="Health care and pharmaceuticals"/>
    <s v="U.S."/>
    <x v="0"/>
    <n v="41950"/>
    <n v="13402"/>
    <n v="1.3420000000000001"/>
    <n v="81414"/>
    <n v="114000"/>
    <n v="27"/>
    <s v="N"/>
    <m/>
    <m/>
    <s v="N"/>
    <s v="N"/>
    <m/>
    <m/>
    <m/>
    <m/>
    <m/>
    <m/>
    <m/>
    <m/>
    <m/>
    <m/>
    <s v="Emissions reduction target"/>
    <s v="Other Emission Reduction"/>
    <s v="Yes"/>
    <s v="Yes"/>
    <s v="No"/>
    <s v="1,2"/>
    <m/>
    <s v="N"/>
    <m/>
    <m/>
    <m/>
    <m/>
    <s v="C,V"/>
    <s v="Y"/>
    <m/>
    <m/>
    <n v="2050"/>
    <s v="https://www.abbott.co.uk/content/dam/corp/abbott/en-gb/documents/pdfs/PPN-0621-2024-Carbon-Reduction-Plan-Abbott-Rapid-Diagnostics-Ltd.pdf"/>
    <m/>
    <s v="Not Specified"/>
    <s v="No"/>
    <s v="No"/>
    <s v="Y"/>
    <s v="‚Ä¢ Reduce absolute Scope 1 and 2 carbon emissions by 30% from 2018 baseline by the end of 2030, consistent with the objectives of the Science Based Targets initiative (SBTi). _x000a_‚Ä¢ In 2023, 7% absolute reduction in Scope 1 and 2 emissions in 2023 (versus 2018 baseline); the emissions production decreased by 1% compared with 2022._x000a_‚Ä¢ In 2023, a dedicated environmental sustainability capital fund of $15 million annually was established to support the completion of priority energy efficiency projects._x000a__x000a_(Sources: Abbott 2030 Sustainability Plan and Global Sustainability Report 2023)"/>
    <n v="2030"/>
    <m/>
    <m/>
    <m/>
    <m/>
    <m/>
    <n v="0"/>
  </r>
  <r>
    <n v="373"/>
    <n v="396"/>
    <s v="Standard Chartered"/>
    <s v="Banks: Commercial and Savings"/>
    <s v="Financial services"/>
    <s v="U.K."/>
    <x v="3"/>
    <n v="41928"/>
    <n v="4050"/>
    <n v="0.16800000000000001"/>
    <n v="849688"/>
    <n v="81097"/>
    <n v="11"/>
    <s v="Y"/>
    <n v="2022"/>
    <n v="2025"/>
    <s v="N"/>
    <s v="N"/>
    <m/>
    <m/>
    <m/>
    <m/>
    <m/>
    <m/>
    <m/>
    <m/>
    <m/>
    <m/>
    <s v="Net zero"/>
    <s v="Net Zero"/>
    <s v="Yes"/>
    <s v="Yes"/>
    <s v="Yes"/>
    <s v="1,2,3"/>
    <m/>
    <s v="N"/>
    <m/>
    <m/>
    <m/>
    <m/>
    <s v="C,V"/>
    <s v="Y"/>
    <s v="1,2,3"/>
    <s v="The Group has since made a commitment to be net zero in our Scope 1 and Scope 2 emissions by 2025 and across our financed emissions (which represent the vast majority of our Scope 3 emissions) by 2050, with interim 2030 financed emission targets for high-emitting sectors. The high-emitting sectors for which_x000a_we have set targets follow NZBA guidance and represent both the start and end point of our transition to net zero. They are embedded within our sustainability strategy and guide the_x000a_evolution of our operating model to one aligned with our net zero commitments."/>
    <n v="2050"/>
    <m/>
    <m/>
    <s v="Yes"/>
    <s v="Yes (nature-based and CCS-based removals)"/>
    <s v="No"/>
    <s v="N"/>
    <m/>
    <m/>
    <m/>
    <m/>
    <m/>
    <m/>
    <m/>
    <n v="0"/>
  </r>
  <r>
    <n v="374"/>
    <n v="354"/>
    <s v="Shanghai Construction Group"/>
    <s v="Engineering &amp; Construction"/>
    <s v="Engineering and construction"/>
    <s v="China"/>
    <x v="1"/>
    <n v="41724.800000000003"/>
    <n v="301.3"/>
    <n v="0.36899999999999999"/>
    <n v="53001.1"/>
    <n v="48821"/>
    <n v="6"/>
    <s v="N"/>
    <m/>
    <m/>
    <s v="N"/>
    <s v="N"/>
    <m/>
    <m/>
    <m/>
    <m/>
    <m/>
    <m/>
    <m/>
    <m/>
    <m/>
    <m/>
    <s v="No target"/>
    <s v="No Target"/>
    <s v="Yes"/>
    <s v="Yes"/>
    <m/>
    <s v="1,2"/>
    <s v="G"/>
    <s v="N"/>
    <s v="committed to national peak and neutrality targets"/>
    <n v="2060"/>
    <s v="https://www.gzw.sh.gov.cn/shgzw_gqzc_shzr/20230524/eacfbb8474b54a9eb14a3102dac79382.html"/>
    <m/>
    <m/>
    <s v="N"/>
    <m/>
    <m/>
    <m/>
    <m/>
    <m/>
    <s v="Not Specified"/>
    <m/>
    <m/>
    <s v="N"/>
    <m/>
    <m/>
    <m/>
    <m/>
    <m/>
    <m/>
    <m/>
    <n v="0"/>
  </r>
  <r>
    <n v="375"/>
    <n v="386"/>
    <s v="Inditex"/>
    <s v="Specialty Retailers"/>
    <s v="Retail"/>
    <s v="Spain"/>
    <x v="3"/>
    <n v="41593.5"/>
    <n v="6315.7"/>
    <n v="8.5000000000000006E-2"/>
    <n v="36089"/>
    <n v="114640"/>
    <n v="9"/>
    <s v="N"/>
    <m/>
    <m/>
    <s v="Y"/>
    <s v="Y"/>
    <s v="Targets set"/>
    <s v="1.5°C "/>
    <n v="2030"/>
    <s v="Targets set"/>
    <s v="1.5°C "/>
    <n v="2040"/>
    <s v="Y"/>
    <s v="Targets set"/>
    <n v="2040"/>
    <m/>
    <s v="Net zero"/>
    <s v="Net Zero"/>
    <s v="Yes"/>
    <s v="Yes"/>
    <s v="Yes"/>
    <s v="1,2,3"/>
    <m/>
    <s v="N"/>
    <m/>
    <m/>
    <m/>
    <m/>
    <s v="C,V"/>
    <s v="Y"/>
    <s v="1,2,3"/>
    <s v="&quot;We have set new targets along our roadmap for the rest of the decade, a roadmap that will take us to net zero by 2040.&quot;_x000a_&quot;Zero net emissions, reducing our carbon footprint by at least 90% by comparison with 2018.&quot;"/>
    <n v="2040"/>
    <m/>
    <m/>
    <s v="Not Specified"/>
    <s v="Yes (unspecified)"/>
    <s v="Yes"/>
    <s v="N"/>
    <m/>
    <m/>
    <m/>
    <m/>
    <m/>
    <m/>
    <m/>
    <n v="0"/>
  </r>
  <r>
    <n v="376"/>
    <n v="352"/>
    <s v="Best Buy"/>
    <s v="Specialty Retailers"/>
    <s v="Retail"/>
    <s v="U.S."/>
    <x v="0"/>
    <n v="41528"/>
    <n v="927"/>
    <n v="-0.253"/>
    <n v="14782"/>
    <n v="85000"/>
    <n v="27"/>
    <s v="N"/>
    <m/>
    <m/>
    <s v="Y"/>
    <s v="Y"/>
    <s v="Targets set"/>
    <s v="1.5°C "/>
    <n v="2030"/>
    <m/>
    <m/>
    <m/>
    <m/>
    <m/>
    <m/>
    <m/>
    <s v="Net zero"/>
    <s v="Net Zero"/>
    <s v="Yes"/>
    <s v="Yes"/>
    <s v="Partial"/>
    <s v="1,2"/>
    <m/>
    <s v="N"/>
    <m/>
    <m/>
    <m/>
    <m/>
    <s v="C"/>
    <s v="Y"/>
    <s v="1,2"/>
    <s v="We‚Äôve pledged to be carbon neutral by 2040. ‚ÄúIn 2019, we set a goal to reduce carbon emissions by 75% by 2030 (over a 2009 baseline) and to become carbon neutral by 2040._x000a_"/>
    <n v="2040"/>
    <m/>
    <m/>
    <s v="Yes"/>
    <s v="Not Specified"/>
    <s v="No"/>
    <s v="N"/>
    <m/>
    <m/>
    <m/>
    <m/>
    <m/>
    <m/>
    <m/>
    <n v="0"/>
  </r>
  <r>
    <n v="377"/>
    <n v="388"/>
    <s v="Northwestern Mutual"/>
    <s v="Insurance: Life and Health"/>
    <s v="Financial services"/>
    <s v="U.S."/>
    <x v="0"/>
    <n v="41445"/>
    <n v="560.70000000000005"/>
    <n v="-0.21199999999999999"/>
    <n v="378324.1"/>
    <n v="8249"/>
    <n v="31"/>
    <s v="N"/>
    <m/>
    <m/>
    <s v="N"/>
    <s v="N"/>
    <m/>
    <m/>
    <m/>
    <m/>
    <m/>
    <m/>
    <m/>
    <m/>
    <m/>
    <m/>
    <s v="No target"/>
    <s v="No Target"/>
    <s v="Yes"/>
    <s v="Yes"/>
    <s v="Not Specified"/>
    <s v="1,2"/>
    <m/>
    <s v="N"/>
    <m/>
    <m/>
    <s v="https://www.northwesternmutual.com/who-we-are/sustainability-impact/environment"/>
    <s v="no usefull information"/>
    <m/>
    <s v="N"/>
    <m/>
    <m/>
    <m/>
    <m/>
    <m/>
    <s v="Not Specified"/>
    <m/>
    <m/>
    <s v="N"/>
    <m/>
    <m/>
    <m/>
    <m/>
    <m/>
    <m/>
    <m/>
    <n v="0"/>
  </r>
  <r>
    <n v="378"/>
    <n v="387"/>
    <s v="Schneider Electric"/>
    <s v="Electronics"/>
    <s v="Technology"/>
    <s v="France"/>
    <x v="3"/>
    <n v="41259.9"/>
    <n v="4616.6000000000004"/>
    <n v="6.7000000000000004E-2"/>
    <n v="68278.100000000006"/>
    <n v="176962"/>
    <n v="24"/>
    <s v="Y"/>
    <n v="2017"/>
    <n v="2030"/>
    <s v="Y"/>
    <s v="Y"/>
    <s v="Targets set"/>
    <s v="1.5°C "/>
    <n v="2030"/>
    <s v="Targets set"/>
    <s v="1.5°C "/>
    <n v="2050"/>
    <s v="Y"/>
    <s v="Targets set"/>
    <n v="2050"/>
    <m/>
    <s v="Net zero"/>
    <s v="Net Zero"/>
    <s v="Yes"/>
    <s v="Yes"/>
    <s v="Yes"/>
    <s v="1,2,3"/>
    <m/>
    <s v="N"/>
    <m/>
    <m/>
    <m/>
    <m/>
    <s v="C,V"/>
    <s v="Y"/>
    <s v="1,2,3"/>
    <s v="&quot;Ultimately, the Group is committed to be Net-Zero across its entire value chain by 2050, which means that the Group aims to reduce its 2021 footprint by an absolute 90% by 2050 and balance residual emissions with high-quality and high-durability carbon removal credits&quot; (Schneider Electric 2023 Sustainable Development Report, pg. 98: https://www.se.com/ww/en/assets/564/document/466155/2023-sustainability-report.pdf?p_enDocType=EDMS&amp;p_File_Name=2023%20Sustainable%20Development%20Report)."/>
    <n v="2050"/>
    <m/>
    <m/>
    <s v="Yes"/>
    <s v="Yes (unspecified)"/>
    <s v="Yes"/>
    <s v="N"/>
    <m/>
    <m/>
    <m/>
    <m/>
    <m/>
    <m/>
    <m/>
    <n v="0"/>
  </r>
  <r>
    <n v="379"/>
    <n v="296"/>
    <s v="KB Financial Group"/>
    <s v="Banks: Commercial and Savings"/>
    <s v="Financial services"/>
    <s v="South Korea"/>
    <x v="1"/>
    <n v="41086.5"/>
    <n v="3724"/>
    <n v="0.05"/>
    <n v="513125.7"/>
    <n v="25839"/>
    <n v="13"/>
    <s v="Y"/>
    <n v="2021"/>
    <n v="2040"/>
    <s v="Y"/>
    <s v="Y"/>
    <s v="Targets set"/>
    <s v="1.5°C "/>
    <n v="2025"/>
    <m/>
    <m/>
    <m/>
    <m/>
    <m/>
    <m/>
    <m/>
    <s v="Net zero"/>
    <s v="Net Zero"/>
    <s v="Yes"/>
    <s v="Yes"/>
    <s v="Yes"/>
    <s v="1,2,3"/>
    <m/>
    <s v="N"/>
    <m/>
    <m/>
    <m/>
    <m/>
    <s v="C,V"/>
    <s v="Y"/>
    <s v="1,2,3"/>
    <s v="KB Financial Group developed the ‚ÄúKB Net Zero S.T.A.R.‚Äù and ‚ÄúKB GREEN WAVE 2030‚Äù strategies to contribute to addressing the issues regarding climate change, and is striding forward to achieve the goals._x000a_&quot;KB Net Zero S.T.A.R. aims to achieve net-zero for operational emissions (Scope 1&amp;2) and financed emissions (Scope 3). The target for operational emissions is to achieve a 42% reduction compared to the 2020 levels by 2030 and net-zero by 2040. For financed emissions, the goal is to reduce 33.3% of the emissions by 2030 and 61% by 2040 compared to the 2019 levels and achieve net-zero by 2050.&quot;"/>
    <n v="2050"/>
    <m/>
    <m/>
    <s v="Not Specified"/>
    <s v="Not Specified"/>
    <s v="No"/>
    <s v="N"/>
    <m/>
    <m/>
    <m/>
    <m/>
    <m/>
    <m/>
    <m/>
    <n v="0"/>
  </r>
  <r>
    <n v="380"/>
    <n v="382"/>
    <s v="Northrop Grumman"/>
    <s v="Aerospace and Defense"/>
    <s v="Aerospace and defense"/>
    <s v="U.S."/>
    <x v="0"/>
    <n v="41033"/>
    <n v="4174"/>
    <n v="1.03"/>
    <n v="49359"/>
    <n v="97000"/>
    <n v="26"/>
    <s v="N"/>
    <m/>
    <m/>
    <s v="N"/>
    <s v="N"/>
    <m/>
    <m/>
    <m/>
    <m/>
    <m/>
    <m/>
    <m/>
    <m/>
    <m/>
    <m/>
    <s v="Net zero"/>
    <s v="Net Zero"/>
    <s v="Yes"/>
    <s v="Yes"/>
    <s v="No"/>
    <s v="1,2"/>
    <m/>
    <s v="N"/>
    <m/>
    <m/>
    <m/>
    <m/>
    <s v="C"/>
    <s v="Y"/>
    <s v="1,2"/>
    <s v="As the next step in our journey to decarbonize, we are committed to achieving net zero GHG emissions in our operations by 2035' (p8)"/>
    <n v="2035"/>
    <m/>
    <m/>
    <s v="Yes"/>
    <s v="Not Specified"/>
    <s v="No"/>
    <s v="N"/>
    <m/>
    <m/>
    <m/>
    <m/>
    <m/>
    <m/>
    <m/>
    <n v="0"/>
  </r>
  <r>
    <n v="381"/>
    <n v="449"/>
    <s v="National Australia Bank"/>
    <s v="Banks: Commercial and Savings"/>
    <s v="Financial services"/>
    <s v="Australia"/>
    <x v="5"/>
    <n v="41000.6"/>
    <n v="4588.8999999999996"/>
    <n v="-7.0000000000000007E-2"/>
    <n v="748716.4"/>
    <n v="39240"/>
    <n v="26"/>
    <s v="Y"/>
    <n v="2018"/>
    <n v="2025"/>
    <s v="N"/>
    <s v="N"/>
    <m/>
    <m/>
    <m/>
    <m/>
    <m/>
    <m/>
    <m/>
    <m/>
    <m/>
    <m/>
    <s v="Net zero"/>
    <s v="Net Zero"/>
    <s v="Yes"/>
    <s v="Yes"/>
    <s v="Partial"/>
    <s v="1,2"/>
    <m/>
    <s v="N"/>
    <m/>
    <m/>
    <m/>
    <m/>
    <s v="C"/>
    <s v="Y"/>
    <s v="1,2"/>
    <s v="Ambition to achieve net zero across our financed emissions and operations by 2050. To achieve this, NAB has committed to align their lending portfolio with net zero emissions by 2050."/>
    <n v="2050"/>
    <m/>
    <m/>
    <s v="Yes"/>
    <s v="No"/>
    <s v="No"/>
    <s v="N"/>
    <m/>
    <m/>
    <m/>
    <m/>
    <m/>
    <m/>
    <m/>
    <n v="0"/>
  </r>
  <r>
    <n v="382"/>
    <n v="372"/>
    <s v="Hanwha"/>
    <s v="Diversified Financials"/>
    <s v="Financial services"/>
    <s v="South Korea"/>
    <x v="1"/>
    <n v="40807.300000000003"/>
    <n v="566.79999999999995"/>
    <n v="0.94599999999999995"/>
    <n v="170650.4"/>
    <n v="73237"/>
    <n v="20"/>
    <s v="N"/>
    <m/>
    <m/>
    <s v="N"/>
    <s v="N"/>
    <m/>
    <m/>
    <m/>
    <m/>
    <m/>
    <m/>
    <m/>
    <m/>
    <m/>
    <m/>
    <s v="Net zero"/>
    <s v="Net Zero"/>
    <s v="Yes"/>
    <s v="Yes"/>
    <s v="No"/>
    <s v="1,2"/>
    <m/>
    <s v="N"/>
    <m/>
    <m/>
    <m/>
    <m/>
    <s v="C"/>
    <s v="Y"/>
    <s v="1,2"/>
    <s v="In response to the global climate crisis, Hanwha Corporation declared the ‚ÄòHanwha Net Zero 2040‚Äô initiative, committing to reducing its emissions by approximately 65% by 2030 and achieving a 100% reduction by 2040 compared to 2019 levels."/>
    <n v="2040"/>
    <m/>
    <m/>
    <s v="Yes"/>
    <s v="Yes (unspecified)"/>
    <s v="No"/>
    <s v="N"/>
    <m/>
    <m/>
    <m/>
    <m/>
    <m/>
    <m/>
    <m/>
    <n v="0"/>
  </r>
  <r>
    <n v="383"/>
    <n v="457"/>
    <s v="Molina Healthcare"/>
    <s v="Health Care: Insurance and Managed Care"/>
    <s v="Health care and pharmaceuticals"/>
    <s v="U.S."/>
    <x v="0"/>
    <n v="40650"/>
    <n v="1179"/>
    <n v="8.1000000000000003E-2"/>
    <n v="15630"/>
    <n v="18000"/>
    <n v="3"/>
    <s v="N"/>
    <m/>
    <m/>
    <s v="N"/>
    <s v="N"/>
    <m/>
    <m/>
    <m/>
    <m/>
    <m/>
    <m/>
    <m/>
    <m/>
    <m/>
    <m/>
    <s v="No target"/>
    <s v="No Target"/>
    <s v="Not Specified"/>
    <s v="Not Specified"/>
    <s v="Not Specified"/>
    <m/>
    <m/>
    <s v="N"/>
    <m/>
    <m/>
    <s v="https://www.responsibilityreports.com/HostedData/ResponsibilityReportArchive/m/NYSE_MOH_2023.pdf"/>
    <s v="no usefull information"/>
    <m/>
    <s v="N"/>
    <m/>
    <m/>
    <m/>
    <m/>
    <m/>
    <s v="Not Specified"/>
    <s v="Not Specified"/>
    <s v="No"/>
    <s v="N"/>
    <m/>
    <m/>
    <m/>
    <m/>
    <m/>
    <m/>
    <m/>
    <n v="0"/>
  </r>
  <r>
    <n v="384"/>
    <n v="374"/>
    <s v="Lufthansa Group"/>
    <s v="Airlines"/>
    <s v="Transportation and logistics"/>
    <s v="Germany"/>
    <x v="3"/>
    <n v="40641.300000000003"/>
    <n v="1492.4"/>
    <n v="-0.17499999999999999"/>
    <n v="48718.2"/>
    <n v="83893"/>
    <n v="29"/>
    <s v="N"/>
    <m/>
    <m/>
    <s v="Y"/>
    <s v="Y"/>
    <s v="Targets set"/>
    <s v="Well-below 2¬∞C"/>
    <n v="2030"/>
    <m/>
    <m/>
    <m/>
    <s v="N"/>
    <s v="Commitment removed"/>
    <m/>
    <m/>
    <s v="Carbon neutral(ity)"/>
    <s v="Carbon Neutral"/>
    <s v="Yes"/>
    <s v="Yes"/>
    <s v="Yes"/>
    <s v="1,2,3"/>
    <s v="C,V"/>
    <s v="Y"/>
    <s v="&quot;We aim to be carbon-neutral by 2050, and we want to halve the net CO2 emissions of our flight operations from their 2019 levels by 2030&quot; (pg. 2, Sustainability Factsheet 2023) "/>
    <n v="2050"/>
    <m/>
    <m/>
    <m/>
    <s v="N"/>
    <m/>
    <m/>
    <m/>
    <m/>
    <m/>
    <s v="Yes"/>
    <s v="Yes (CCS-based removals e.g. BECCS, DACCS)"/>
    <s v="No"/>
    <s v="N"/>
    <m/>
    <m/>
    <m/>
    <m/>
    <m/>
    <m/>
    <m/>
    <n v="0"/>
  </r>
  <r>
    <n v="385"/>
    <n v="389"/>
    <s v="Dollar General"/>
    <s v="Specialty Retailers"/>
    <s v="Retail"/>
    <s v="U.S."/>
    <x v="0"/>
    <n v="40612.300000000003"/>
    <n v="1125.3"/>
    <n v="-0.32300000000000001"/>
    <n v="31132.7"/>
    <n v="194200"/>
    <n v="8"/>
    <s v="N"/>
    <m/>
    <m/>
    <s v="N"/>
    <s v="N"/>
    <m/>
    <m/>
    <m/>
    <m/>
    <m/>
    <m/>
    <m/>
    <m/>
    <m/>
    <m/>
    <s v="Emissions reduction target"/>
    <s v="Other Emission Reduction"/>
    <s v="Yes"/>
    <s v="Yes"/>
    <s v="No"/>
    <s v="1,2"/>
    <m/>
    <s v="N"/>
    <m/>
    <m/>
    <m/>
    <m/>
    <m/>
    <s v="N"/>
    <m/>
    <m/>
    <m/>
    <m/>
    <m/>
    <s v="Yes"/>
    <s v="Not Specified"/>
    <s v="No"/>
    <s v="Y"/>
    <s v="&quot;Dollar General has both shorter-term and longer-term goals to reduce_x000a_our GHG emissions*._x000a_15% REDUCTION per square foot by 2026_x000a_30% REDUCTION per square foot by 2031&quot;_x000a_(p. 29)"/>
    <n v="2031"/>
    <m/>
    <m/>
    <m/>
    <m/>
    <m/>
    <n v="0"/>
  </r>
  <r>
    <n v="386"/>
    <n v="368"/>
    <s v="LyondellBasell Industries"/>
    <s v="Chemicals"/>
    <s v="Chemicals"/>
    <s v="Netherlands"/>
    <x v="3"/>
    <n v="40302"/>
    <n v="1360"/>
    <n v="-0.35699999999999998"/>
    <n v="35746"/>
    <n v="20000"/>
    <n v="18"/>
    <s v="N"/>
    <m/>
    <m/>
    <s v="N"/>
    <s v="N"/>
    <m/>
    <m/>
    <m/>
    <m/>
    <m/>
    <m/>
    <m/>
    <m/>
    <m/>
    <m/>
    <s v="Net zero"/>
    <s v="Net Zero"/>
    <s v="Yes"/>
    <s v="Yes"/>
    <s v="Partial"/>
    <s v="1,2"/>
    <m/>
    <s v="N"/>
    <m/>
    <m/>
    <m/>
    <m/>
    <s v="C"/>
    <s v="Y"/>
    <s v="1,2"/>
    <s v="That is why we aim to achieve net zero GHG emissions from global operations by 2050 and we set an interim goal to achieve an absolute reduction of 30% in scope 1 and 2 GHG emissions by 2030. (p23)_x000a_&quot;Relative to a 2020 baseline&quot; p23"/>
    <n v="2050"/>
    <m/>
    <m/>
    <s v="Not Specified"/>
    <s v="Yes (CCS-based removals e.g. BECCS, DACCS)"/>
    <s v="No"/>
    <s v="N"/>
    <m/>
    <m/>
    <m/>
    <m/>
    <m/>
    <m/>
    <m/>
    <n v="0"/>
  </r>
  <r>
    <n v="387"/>
    <n v="351"/>
    <s v="China Minsheng Banking"/>
    <s v="Banks: Commercial and Savings"/>
    <s v="Financial services"/>
    <s v="China"/>
    <x v="1"/>
    <n v="40217"/>
    <n v="4488.6000000000004"/>
    <n v="-0.113"/>
    <n v="1070646.3999999999"/>
    <n v="63490"/>
    <n v="13"/>
    <s v="N"/>
    <m/>
    <m/>
    <s v="N"/>
    <s v="N"/>
    <m/>
    <m/>
    <m/>
    <m/>
    <m/>
    <m/>
    <m/>
    <m/>
    <m/>
    <m/>
    <s v="No target"/>
    <s v="No Target"/>
    <s v="Yes"/>
    <s v="Yes"/>
    <m/>
    <s v="1,2"/>
    <s v="G"/>
    <s v="N"/>
    <s v="committed to national peak and neutrality targets"/>
    <n v="2060"/>
    <s v="https://en.cmbc.com.cn/cmbc_en/2025-01/13/article_2025011313511819201.html"/>
    <m/>
    <m/>
    <s v="N"/>
    <m/>
    <m/>
    <m/>
    <m/>
    <m/>
    <s v="Not Specified"/>
    <s v="Not Specified"/>
    <s v="No"/>
    <s v="N"/>
    <m/>
    <m/>
    <m/>
    <m/>
    <m/>
    <m/>
    <m/>
    <n v="0"/>
  </r>
  <r>
    <n v="388"/>
    <n v="400"/>
    <s v="GSK"/>
    <s v="Pharmaceuticals"/>
    <s v="Health care and pharmaceuticals"/>
    <s v="Britain"/>
    <x v="3"/>
    <n v="40083.5"/>
    <n v="3289.6"/>
    <n v="-0.46300000000000002"/>
    <n v="74477.7"/>
    <n v="68629"/>
    <n v="31"/>
    <s v="Y"/>
    <n v="2020"/>
    <n v="2030"/>
    <s v="Y"/>
    <s v="Y"/>
    <s v="Targets set"/>
    <s v="1.5°C "/>
    <n v="2030"/>
    <s v="Targets set"/>
    <s v="1.5°C "/>
    <n v="2045"/>
    <s v="Y"/>
    <s v="Targets set"/>
    <n v="2045"/>
    <m/>
    <s v="Net zero"/>
    <s v="Net Zero"/>
    <s v="Yes"/>
    <s v="Yes"/>
    <s v="Yes"/>
    <s v="1,2,3"/>
    <m/>
    <s v="N"/>
    <m/>
    <m/>
    <m/>
    <m/>
    <s v="C,V"/>
    <s v="Y"/>
    <s v="1,2,3"/>
    <s v="&quot;Net zero greenhouse gas emissions across our full value chain by 2045: 90% absolute reduction in emissions from a 2020 baseline, across all scopes and all residual emissions neutralised&quot;_x000d__x000a__x000d__x000a_Source: Our pathway to net zero impact on climate, published Feb. 2025, p.1_x000d__x000a_https://web.archive.org/web/20250708174738/https://www.gsk.com/media/iyrmzve1/pathway-to-a-net-zero-impact-on-climate.pdf"/>
    <n v="2045"/>
    <m/>
    <m/>
    <s v="Yes"/>
    <s v="Yes (nature-based removals e.g. Forestation, soil carbon enhancement)"/>
    <s v="No"/>
    <s v="N"/>
    <m/>
    <m/>
    <m/>
    <m/>
    <m/>
    <m/>
    <m/>
    <n v="0"/>
  </r>
  <r>
    <n v="389"/>
    <n v="466"/>
    <s v="Bank of New York (BNY)"/>
    <s v="Megabanks"/>
    <s v="Financial services"/>
    <s v="U.S."/>
    <x v="0"/>
    <n v="39914"/>
    <n v="4530"/>
    <n v="0.379"/>
    <n v="416064"/>
    <n v="51800"/>
    <n v="2"/>
    <s v="N"/>
    <m/>
    <m/>
    <s v="N"/>
    <s v="N"/>
    <m/>
    <m/>
    <m/>
    <m/>
    <m/>
    <m/>
    <m/>
    <m/>
    <m/>
    <m/>
    <s v="1.5°C target"/>
    <s v="Other Emission Reduction"/>
    <s v="Yes"/>
    <s v="Yes"/>
    <s v="Partial"/>
    <s v="1,2"/>
    <m/>
    <s v="N"/>
    <m/>
    <m/>
    <s v="https://www.bny.com/assets/corporate/documents/pdf/2024-sustainability-report-tcfd-disclosure.pdf"/>
    <s v="achived"/>
    <m/>
    <s v="N"/>
    <m/>
    <m/>
    <m/>
    <m/>
    <m/>
    <s v="Yes"/>
    <s v="Not Specified"/>
    <s v="No"/>
    <s v="Y"/>
    <s v="In 2023, BNY Mellon set a target to reduce Scope 1 and Scope 2 (location-based) GHG emissions by 50% by 2030 from a 2018 baseline, consistent with 1.5¬∞C pathways. (p.63)"/>
    <n v="2030"/>
    <m/>
    <m/>
    <m/>
    <m/>
    <m/>
    <n v="0"/>
  </r>
  <r>
    <n v="390"/>
    <n v="407"/>
    <s v="Haier Smart Home"/>
    <s v="Home Equipment, Furnishings"/>
    <s v="Household and personal products"/>
    <s v="China"/>
    <x v="1"/>
    <n v="39746.300000000003"/>
    <n v="2604.6999999999998"/>
    <n v="0.111"/>
    <n v="39745.4"/>
    <n v="122733"/>
    <n v="8"/>
    <s v="N"/>
    <m/>
    <m/>
    <s v="N"/>
    <s v="N"/>
    <m/>
    <m/>
    <m/>
    <m/>
    <m/>
    <m/>
    <m/>
    <m/>
    <m/>
    <m/>
    <s v="Net zero"/>
    <s v="Net Zero"/>
    <s v="Yes"/>
    <s v="Yes"/>
    <s v="Not Specified"/>
    <s v="1,2"/>
    <m/>
    <s v="N"/>
    <m/>
    <m/>
    <m/>
    <m/>
    <s v="C"/>
    <s v="Y"/>
    <s v="1,2"/>
    <s v="‚óè By 2050, net zero carbon emissions is ahieved"/>
    <n v="2050"/>
    <m/>
    <m/>
    <s v="Not Specified"/>
    <s v="Not Specified"/>
    <s v="No"/>
    <s v="N"/>
    <m/>
    <m/>
    <m/>
    <m/>
    <m/>
    <m/>
    <m/>
    <n v="0"/>
  </r>
  <r>
    <n v="391"/>
    <n v="390"/>
    <s v="Cenovus Energy"/>
    <s v="Mining, Crude-Oil Production"/>
    <s v="Metals and mining"/>
    <s v="Canada"/>
    <x v="0"/>
    <n v="39623.800000000003"/>
    <n v="2293.8000000000002"/>
    <n v="-0.247"/>
    <n v="39326"/>
    <n v="7150"/>
    <n v="4"/>
    <s v="N"/>
    <m/>
    <m/>
    <s v="N"/>
    <s v="N"/>
    <m/>
    <m/>
    <m/>
    <m/>
    <m/>
    <m/>
    <m/>
    <m/>
    <m/>
    <m/>
    <s v="Net zero"/>
    <s v="Net Zero"/>
    <s v="Yes"/>
    <s v="Yes"/>
    <s v="No"/>
    <s v="1,2"/>
    <m/>
    <s v="N"/>
    <m/>
    <m/>
    <m/>
    <m/>
    <s v="C"/>
    <s v="Y"/>
    <s v="1,2"/>
    <s v="Reduce absolute scope 1 and 2 GHG  emissions, on a net equity basis, by 35% from 2019 levels by year‚Äëend 2035, as we build toward our long‚Äëterm ambition for net zero emissions by 2050._x000a_"/>
    <n v="2050"/>
    <m/>
    <m/>
    <s v="Yes"/>
    <s v="Yes (CCS-based removals e.g. BECCS, DACCS)"/>
    <s v="No"/>
    <s v="N"/>
    <m/>
    <m/>
    <m/>
    <m/>
    <m/>
    <m/>
    <m/>
    <n v="0"/>
  </r>
  <r>
    <n v="392"/>
    <n v="392"/>
    <s v="Coop Group"/>
    <s v="Food &amp; Drug Stores"/>
    <s v="Retail"/>
    <s v="Switzerland"/>
    <x v="3"/>
    <n v="39591.199999999997"/>
    <n v="664.4"/>
    <n v="3.7999999999999999E-2"/>
    <n v="25629.1"/>
    <n v="83959"/>
    <n v="16"/>
    <s v="N"/>
    <m/>
    <m/>
    <s v="N"/>
    <s v="N"/>
    <m/>
    <m/>
    <m/>
    <m/>
    <m/>
    <m/>
    <m/>
    <m/>
    <m/>
    <m/>
    <s v="Net zero"/>
    <s v="Net Zero"/>
    <s v="Yes"/>
    <s v="Yes"/>
    <s v="Yes"/>
    <s v="1,2,3"/>
    <m/>
    <s v="N"/>
    <m/>
    <m/>
    <m/>
    <m/>
    <s v="C,V"/>
    <s v="Y"/>
    <s v="1,2,3"/>
    <s v="Our long-term goal is to reach Net Zero emissions across our full value chain by 2040, and for our own operations by 2035. (pg 43)"/>
    <n v="2040"/>
    <m/>
    <m/>
    <s v="Not Specified"/>
    <s v="Yes (nature-based removals e.g. Forestation, soil carbon enhancement)"/>
    <s v="No"/>
    <s v="N"/>
    <m/>
    <m/>
    <m/>
    <m/>
    <m/>
    <m/>
    <m/>
    <n v="0"/>
  </r>
  <r>
    <n v="393"/>
    <n v="415"/>
    <s v="S.F. Holding"/>
    <s v="Air Freight and Logistics"/>
    <s v="Transportation and logistics"/>
    <s v="China"/>
    <x v="1"/>
    <n v="39529.4"/>
    <n v="1413.5"/>
    <n v="0.215"/>
    <n v="29293.8"/>
    <n v="147189"/>
    <n v="4"/>
    <s v="N"/>
    <m/>
    <m/>
    <s v="Y"/>
    <s v="Y"/>
    <s v="Targets set"/>
    <s v="1.5°C "/>
    <n v="2030"/>
    <s v="Targets set"/>
    <s v="1.5°C "/>
    <n v="2050"/>
    <s v="Y"/>
    <s v="Targets set"/>
    <n v="2050"/>
    <m/>
    <s v="Net zero"/>
    <s v="Net Zero"/>
    <s v="Yes"/>
    <s v="Yes"/>
    <s v="Yes"/>
    <s v="1,2,3"/>
    <m/>
    <s v="N"/>
    <m/>
    <m/>
    <m/>
    <m/>
    <s v="C,V"/>
    <s v="Y"/>
    <s v="1,2,3"/>
    <s v="In November 2023, SF officially signed and submitted the Business Ambition for 1.5°C  Commitment Letter to the ‚ÄúScience-Based Carbon Target Initiative‚Äù (SBTi), demonstrating the company‚Äôs commitment to achieving science-based greenhouse gas emission reduction targets and striving to achieve net-zero emissions in the value chain by 2050.' (P.74, 2024 Sustainability Report) _x000a_&quot;Overall Net-Zero Target: S.F. Holding Co., Ltd commits to reach net-zero greenhouse gas emissions across the value chain by 2050.&quot; (SBTi target dashboard)"/>
    <n v="2050"/>
    <m/>
    <m/>
    <s v="Yes"/>
    <s v="Yes (nature-based removals e.g. Forestation, soil carbon enhancement)"/>
    <s v="No"/>
    <s v="N"/>
    <m/>
    <m/>
    <m/>
    <m/>
    <m/>
    <m/>
    <m/>
    <n v="0"/>
  </r>
  <r>
    <n v="394"/>
    <n v="402"/>
    <s v="Hangzhou Industrial Investment Group"/>
    <s v="Diversified Financials"/>
    <s v="Financial services"/>
    <s v="China"/>
    <x v="1"/>
    <n v="39495.9"/>
    <n v="371.4"/>
    <n v="0.02"/>
    <n v="12792.8"/>
    <n v="4010"/>
    <n v="2"/>
    <s v="N"/>
    <m/>
    <m/>
    <s v="N"/>
    <s v="N"/>
    <m/>
    <m/>
    <m/>
    <m/>
    <m/>
    <m/>
    <m/>
    <m/>
    <m/>
    <m/>
    <m/>
    <m/>
    <m/>
    <m/>
    <m/>
    <m/>
    <m/>
    <s v="N"/>
    <m/>
    <m/>
    <s v="https://www.hziam.com/"/>
    <s v="no useful information "/>
    <m/>
    <s v="N"/>
    <m/>
    <m/>
    <m/>
    <m/>
    <m/>
    <s v="Not Specified"/>
    <m/>
    <m/>
    <s v="N"/>
    <m/>
    <m/>
    <m/>
    <m/>
    <m/>
    <m/>
    <m/>
    <n v="0"/>
  </r>
  <r>
    <n v="395"/>
    <n v="366"/>
    <s v="Warner Bros. Discovery"/>
    <s v="Entertainment"/>
    <s v="Telecommunications and media"/>
    <s v="U.S."/>
    <x v="0"/>
    <n v="39321"/>
    <n v="-11311"/>
    <n v="0"/>
    <n v="104560"/>
    <n v="35000"/>
    <n v="3"/>
    <s v="N"/>
    <m/>
    <m/>
    <s v="N"/>
    <s v="N"/>
    <m/>
    <m/>
    <m/>
    <m/>
    <m/>
    <m/>
    <m/>
    <m/>
    <m/>
    <m/>
    <s v="Net zero"/>
    <s v="Net Zero"/>
    <s v="Yes"/>
    <s v="Yes"/>
    <s v="Partial"/>
    <s v="1,2"/>
    <m/>
    <s v="N"/>
    <m/>
    <m/>
    <m/>
    <m/>
    <s v="C"/>
    <s v="Y"/>
    <s v="1,2"/>
    <s v="Goal: Achieve net zero (scopes 1 &amp; 2) by 2030 with 100% renewable energy_x000a_‚Ä¢ Progress: Discovery set this public goal in December 2021, and is working to begin to make progress against the goal. Discovery already prioritizes offsetting its emissions, and is identifying other ways to invest in renewable energy infrastructure. In December 2021, we also became a member of RE100 joining other leading businesses who are committed to 100% renewable energy across the globe. This commitment will strengthen our net zero approach by aligning our renewable energy generation and procurement strategy with RE100 criteria and addressing the importance of credible claims and regionality."/>
    <n v="2030"/>
    <m/>
    <m/>
    <s v="Yes"/>
    <s v="Not Specified"/>
    <s v="No"/>
    <s v="N"/>
    <m/>
    <m/>
    <m/>
    <m/>
    <m/>
    <m/>
    <m/>
    <n v="0"/>
  </r>
  <r>
    <n v="396"/>
    <n v="335"/>
    <s v="CHS"/>
    <s v="Food Production"/>
    <s v="Food, beverages and agriculture"/>
    <s v="U.S."/>
    <x v="0"/>
    <n v="39261.199999999997"/>
    <n v="1102.3"/>
    <n v="-0.42"/>
    <n v="18715.099999999999"/>
    <n v="10730"/>
    <n v="18"/>
    <s v="N"/>
    <m/>
    <m/>
    <s v="N"/>
    <s v="N"/>
    <m/>
    <m/>
    <m/>
    <m/>
    <m/>
    <m/>
    <m/>
    <m/>
    <m/>
    <m/>
    <s v="No target"/>
    <s v="No Target"/>
    <s v="Not Specified"/>
    <s v="Not Specified"/>
    <s v="Not Specified"/>
    <m/>
    <m/>
    <s v="N"/>
    <m/>
    <m/>
    <s v="https://www.chsinc.com/news-and-stories/2024/11/21/sustainability-report"/>
    <s v="no usefull information"/>
    <m/>
    <s v="N"/>
    <m/>
    <m/>
    <m/>
    <m/>
    <m/>
    <s v="Not Specified"/>
    <s v="No"/>
    <s v="No"/>
    <s v="N"/>
    <m/>
    <m/>
    <m/>
    <m/>
    <m/>
    <m/>
    <m/>
    <n v="0"/>
  </r>
  <r>
    <n v="397"/>
    <n v="497"/>
    <s v="Enbridge"/>
    <s v="Pipelines"/>
    <s v="Energy and utilities"/>
    <s v="Canada"/>
    <x v="0"/>
    <n v="39036.9"/>
    <n v="3972.1"/>
    <n v="-0.13400000000000001"/>
    <n v="152307.9"/>
    <n v="15250"/>
    <n v="12"/>
    <s v="N"/>
    <m/>
    <m/>
    <s v="N"/>
    <s v="N"/>
    <m/>
    <m/>
    <m/>
    <m/>
    <m/>
    <m/>
    <m/>
    <m/>
    <m/>
    <m/>
    <s v="Net zero"/>
    <s v="Net Zero"/>
    <s v="Yes"/>
    <s v="Yes"/>
    <s v="No"/>
    <s v="1,2"/>
    <m/>
    <s v="N"/>
    <m/>
    <m/>
    <m/>
    <m/>
    <s v="C"/>
    <s v="Y"/>
    <s v="1,2"/>
    <s v="Net-zero emissions from our operations by 2050"/>
    <n v="2050"/>
    <m/>
    <m/>
    <s v="Yes"/>
    <s v="Yes (nature-based and CCS-based removals)"/>
    <s v="Yes"/>
    <s v="N"/>
    <m/>
    <m/>
    <m/>
    <m/>
    <m/>
    <m/>
    <m/>
    <n v="0"/>
  </r>
  <r>
    <n v="398"/>
    <n v="468"/>
    <s v="Netflix"/>
    <s v="Entertainment"/>
    <s v="Telecommunications and media"/>
    <s v="U.S."/>
    <x v="0"/>
    <n v="39001"/>
    <n v="8711.6"/>
    <n v="0.61099999999999999"/>
    <n v="53630.400000000001"/>
    <n v="14000"/>
    <n v="5"/>
    <s v="N"/>
    <m/>
    <m/>
    <s v="Y"/>
    <s v="Y"/>
    <s v="Targets set"/>
    <s v="1.5°C "/>
    <n v="2030"/>
    <m/>
    <m/>
    <m/>
    <s v="N"/>
    <s v="Commitment removed"/>
    <m/>
    <m/>
    <s v="Net zero"/>
    <s v="Net Zero"/>
    <s v="Yes"/>
    <s v="Yes"/>
    <s v="Yes"/>
    <s v="1,2,3"/>
    <m/>
    <s v="N"/>
    <m/>
    <m/>
    <m/>
    <m/>
    <s v="C,V"/>
    <s v="Y"/>
    <s v="1,2,3"/>
    <s v="Netflix states that in 2022, the company achieved its goal of netting all remaining emissions to zero by investing in nature-based carbon credits and renewable energy credits: &quot;To supplement our decarbonization work, we delivered on our promise to net all remaining emissions to zero, across all three scopes, in 2022. We did this by investing in nature to retain and remove carbon (nature-based carbon credits) and match remaining electricity use to like-for-like renewable energy credits&quot; (Netflix Environmental Social Governance Report 2022, pg. 28: https://s22.q4cdn.com/959853165/files/doc_downloads/2023/06/29/Netflix_2022-ESG-Report-FINAL.pdf)._x000a_‚ÄúNetflix‚Äôs 2022 net zero claim was achieved primarily through high-quality carbon credits and renewable energy certificates, not full value-chain decarbonization. The company continues to pursue deep emission reductions in line with a 1.5°C  pathway, targeting a 46% absolute reduction by 2030 and net zero by 2050 across all scopes.‚Äù"/>
    <n v="2050"/>
    <m/>
    <m/>
    <s v="Yes"/>
    <s v="Yes (nature-based and CCS-based removals)"/>
    <s v="Yes"/>
    <s v="N"/>
    <m/>
    <m/>
    <m/>
    <m/>
    <m/>
    <m/>
    <m/>
    <n v="0"/>
  </r>
  <r>
    <n v="399"/>
    <n v="426"/>
    <s v="Qualcomm"/>
    <s v="Semiconductors"/>
    <s v="Technology"/>
    <s v="U.S."/>
    <x v="0"/>
    <n v="38962"/>
    <n v="10142"/>
    <n v="0.40200000000000002"/>
    <n v="55154"/>
    <n v="49000"/>
    <n v="8"/>
    <s v="N"/>
    <m/>
    <m/>
    <s v="Y"/>
    <s v="Y"/>
    <s v="Targets set"/>
    <s v="1.5Â°C"/>
    <n v="2030"/>
    <s v="Targets set"/>
    <s v="1.5Â°C"/>
    <n v="2040"/>
    <s v="Y"/>
    <s v="Targets set"/>
    <n v="2040"/>
    <m/>
    <s v="Net zero"/>
    <s v="Net Zero"/>
    <s v="Yes"/>
    <s v="Yes"/>
    <s v="Yes"/>
    <s v="1,2,3"/>
    <m/>
    <s v="N"/>
    <m/>
    <m/>
    <m/>
    <m/>
    <s v="C,V"/>
    <s v="Y"/>
    <s v="1,2,3"/>
    <s v="To reach net-zero global operational GHG emissions for Scopes 1, 2 and 3 by 2040' (p20) nb 'We also maintain our 2025 GHG reduction goal, consistent with science-based reductions required to keep global warming well below 2¬∞C, to reduce absolute Scope 1 and 2 GHG emissions by 30% compared to a 2014 base year.' (p65)"/>
    <n v="2040"/>
    <m/>
    <m/>
    <s v="Yes"/>
    <s v="Not Specified"/>
    <s v="No"/>
    <s v="N"/>
    <m/>
    <m/>
    <m/>
    <m/>
    <m/>
    <m/>
    <m/>
    <n v="0"/>
  </r>
  <r>
    <n v="400"/>
    <n v="379"/>
    <s v="KDDI"/>
    <s v="Telecommunications"/>
    <s v="Telecommunications and media"/>
    <s v="Japan"/>
    <x v="1"/>
    <n v="38820.5"/>
    <n v="4497.8999999999996"/>
    <n v="1.9E-2"/>
    <n v="112590.7"/>
    <n v="64636"/>
    <n v="28"/>
    <s v="Y"/>
    <n v="2023"/>
    <n v="2050"/>
    <s v="Y"/>
    <s v="Y"/>
    <s v="Targets set"/>
    <s v="1.5°C "/>
    <n v="2030"/>
    <s v="Targets set"/>
    <s v="1.5°C "/>
    <n v="2040"/>
    <s v="Y"/>
    <s v="Targets set"/>
    <n v="2040"/>
    <m/>
    <s v="Net zero"/>
    <s v="Net Zero"/>
    <s v="Yes"/>
    <s v="Yes"/>
    <s v="Yes"/>
    <s v="1,2,3"/>
    <m/>
    <s v="N"/>
    <m/>
    <m/>
    <m/>
    <m/>
    <s v="C,V"/>
    <s v="Y"/>
    <s v="1,2,3"/>
    <s v="&quot;we will continue promoting initiatives aimed at achieving net-zero CO2 emissions by 2050&quot;_x000a_"/>
    <n v="2050"/>
    <m/>
    <m/>
    <s v="Yes"/>
    <s v="Not Specified"/>
    <s v="No"/>
    <s v="N"/>
    <m/>
    <m/>
    <m/>
    <m/>
    <m/>
    <m/>
    <m/>
    <n v="0"/>
  </r>
  <r>
    <n v="401"/>
    <n v="412"/>
    <s v="Shandong Hi-Speed Group"/>
    <s v="Transportation and Logistics"/>
    <s v="Transportation and logistics"/>
    <s v="China"/>
    <x v="1"/>
    <n v="38819.599999999999"/>
    <n v="579.70000000000005"/>
    <n v="0.17899999999999999"/>
    <n v="222106.5"/>
    <n v="52858"/>
    <n v="4"/>
    <s v="N"/>
    <m/>
    <m/>
    <s v="N"/>
    <s v="N"/>
    <m/>
    <m/>
    <m/>
    <m/>
    <m/>
    <m/>
    <m/>
    <m/>
    <m/>
    <m/>
    <m/>
    <m/>
    <s v="Yes"/>
    <s v="Yes"/>
    <m/>
    <s v="1,2"/>
    <s v="G"/>
    <s v="N"/>
    <s v="2024 marked a pivotal year of fully implementing the guiding principles of the 20th CPC National Congress. It was also a tough year as SHNE deepened industrial revolution in green energy. As the flagship new energy company under Shandong Hi-Speed Group, we are firmly committed to the national strategy of achieving carbon peak and carbon neutrality. By harnessing shareholder support, we have built a new development paradigm. Through relentless innovation and strategic transformation, we are infusing fresh momentum into China’s green development."/>
    <n v="2060"/>
    <s v="https://api2.aconnect.com.hk/Attachment/146689"/>
    <m/>
    <m/>
    <m/>
    <m/>
    <m/>
    <m/>
    <m/>
    <m/>
    <s v="Yes"/>
    <m/>
    <m/>
    <s v="N"/>
    <m/>
    <m/>
    <m/>
    <m/>
    <m/>
    <m/>
    <m/>
    <n v="0"/>
  </r>
  <r>
    <n v="402"/>
    <e v="#N/A"/>
    <s v="General Electric (GE Aerospace)"/>
    <s v="Aerospace and Defense"/>
    <s v="Aerospace and defense"/>
    <s v="U.S."/>
    <x v="0"/>
    <n v="38702"/>
    <n v="6556"/>
    <n v="-0.309"/>
    <n v="123140"/>
    <n v="53000"/>
    <n v="31"/>
    <s v="N"/>
    <m/>
    <m/>
    <s v="N"/>
    <s v="N"/>
    <m/>
    <m/>
    <m/>
    <m/>
    <m/>
    <m/>
    <m/>
    <m/>
    <m/>
    <m/>
    <s v="Net zero"/>
    <s v="Net Zero"/>
    <s v="Yes"/>
    <s v="Yes"/>
    <s v="Partial"/>
    <s v="1,2"/>
    <m/>
    <s v="N"/>
    <m/>
    <m/>
    <m/>
    <m/>
    <s v="C"/>
    <s v="Y"/>
    <s v="1,2"/>
    <s v="Ambition to be a net zero company by 2050, including not just GEâ€™s own operations, but also the Scope 3 emissions associated with the use of our sold products.' (p. 2) _x000d__x000a_'Committing to be carbon neutral in our own Scope 1 and Scope 2 greenhouse gas (GHG) emissions by 2030.' (p. 9) _x000d__x000a_"/>
    <n v="2050"/>
    <m/>
    <m/>
    <s v="Yes"/>
    <s v="Yes (CCS-based removals e.g. BECCS, DACCS)"/>
    <s v="No"/>
    <s v="N"/>
    <m/>
    <m/>
    <m/>
    <m/>
    <m/>
    <m/>
    <s v="net zero file "/>
    <n v="0"/>
  </r>
  <r>
    <n v="403"/>
    <n v="433"/>
    <s v="Mercadona"/>
    <s v="Food &amp; Drug Stores"/>
    <s v="Retail"/>
    <s v="Spain"/>
    <x v="3"/>
    <n v="38505.300000000003"/>
    <n v="1496.6"/>
    <n v="0.372"/>
    <n v="15532.8"/>
    <n v="110000"/>
    <n v="3"/>
    <s v="N"/>
    <m/>
    <m/>
    <s v="Y"/>
    <s v="N"/>
    <s v="Commitment removed"/>
    <m/>
    <m/>
    <m/>
    <m/>
    <m/>
    <s v="N"/>
    <s v="Commitment removed"/>
    <m/>
    <m/>
    <s v="No target"/>
    <s v="No Target"/>
    <s v="Not Specified"/>
    <s v="Not Specified"/>
    <s v="Not Specified"/>
    <m/>
    <m/>
    <s v="N"/>
    <m/>
    <m/>
    <m/>
    <m/>
    <m/>
    <s v="N"/>
    <m/>
    <m/>
    <m/>
    <m/>
    <m/>
    <s v="Not Specified"/>
    <m/>
    <m/>
    <s v="Y"/>
    <s v="emission reduction "/>
    <n v="2030"/>
    <s v="https://info.mercadona.es/document/en/download-report.pdf"/>
    <m/>
    <m/>
    <m/>
    <m/>
    <n v="0"/>
  </r>
  <r>
    <n v="404"/>
    <n v="413"/>
    <s v="Honeywell International"/>
    <s v="Industrial Machinery"/>
    <s v="Industrial goods"/>
    <s v="U.S."/>
    <x v="0"/>
    <n v="38498"/>
    <n v="5705"/>
    <n v="8.0000000000000002E-3"/>
    <n v="75196"/>
    <n v="102000"/>
    <n v="31"/>
    <s v="N"/>
    <m/>
    <m/>
    <s v="Y"/>
    <s v="Y"/>
    <s v="Targets set"/>
    <s v="Well-below 2¬∞C"/>
    <n v="2037"/>
    <m/>
    <m/>
    <m/>
    <m/>
    <m/>
    <m/>
    <m/>
    <s v="Carbon neutral(ity)"/>
    <s v="Carbon Neutral"/>
    <s v="Yes"/>
    <s v="Yes"/>
    <s v="Partial"/>
    <s v="1,2"/>
    <s v="C"/>
    <s v="Y"/>
    <s v="(Pg. 56) &quot;Pledge to be carbon neutral in our facilities and operations by 2035.&quot;"/>
    <n v="2035"/>
    <m/>
    <m/>
    <m/>
    <s v="N"/>
    <m/>
    <m/>
    <m/>
    <m/>
    <m/>
    <s v="Yes"/>
    <s v="Yes (nature-based removals e.g. Forestation, soil carbon enhancement)"/>
    <s v="Yes"/>
    <s v="N"/>
    <m/>
    <m/>
    <m/>
    <m/>
    <m/>
    <m/>
    <m/>
    <n v="0"/>
  </r>
  <r>
    <n v="405"/>
    <n v="410"/>
    <s v="Hangzhou Iron and Steel Group"/>
    <s v="Metals"/>
    <s v="Metals and mining"/>
    <s v="China"/>
    <x v="1"/>
    <n v="38430.699999999997"/>
    <n v="158.6"/>
    <n v="-0.19600000000000001"/>
    <n v="14497"/>
    <n v="11492"/>
    <n v="4"/>
    <s v="N"/>
    <m/>
    <m/>
    <s v="N"/>
    <s v="N"/>
    <m/>
    <m/>
    <m/>
    <m/>
    <m/>
    <m/>
    <m/>
    <m/>
    <m/>
    <m/>
    <m/>
    <m/>
    <m/>
    <m/>
    <m/>
    <m/>
    <m/>
    <s v="N"/>
    <m/>
    <m/>
    <s v="https://www.hzsteel.com/"/>
    <s v="no useful information "/>
    <m/>
    <s v="N"/>
    <m/>
    <m/>
    <m/>
    <m/>
    <m/>
    <s v="Not Specified"/>
    <m/>
    <m/>
    <s v="N"/>
    <m/>
    <m/>
    <m/>
    <m/>
    <m/>
    <m/>
    <m/>
    <n v="0"/>
  </r>
  <r>
    <n v="406"/>
    <n v="394"/>
    <s v="Guangzhou Industrial Investment Holdings"/>
    <s v="Industrial Machinery"/>
    <s v="Industrial goods"/>
    <s v="China"/>
    <x v="1"/>
    <n v="38344.6"/>
    <n v="85.1"/>
    <n v="-0.436"/>
    <n v="48023.199999999997"/>
    <n v="83115"/>
    <n v="3"/>
    <s v="N"/>
    <m/>
    <m/>
    <s v="N"/>
    <s v="N"/>
    <m/>
    <m/>
    <m/>
    <m/>
    <m/>
    <m/>
    <m/>
    <m/>
    <m/>
    <m/>
    <m/>
    <m/>
    <m/>
    <m/>
    <m/>
    <m/>
    <m/>
    <s v="N"/>
    <m/>
    <m/>
    <s v="https://www.giihg.group/"/>
    <s v="no information"/>
    <m/>
    <s v="N"/>
    <m/>
    <m/>
    <m/>
    <m/>
    <m/>
    <s v="Not Specified"/>
    <m/>
    <m/>
    <s v="N"/>
    <m/>
    <m/>
    <m/>
    <m/>
    <m/>
    <m/>
    <s v="About Us - GIIHG"/>
    <n v="0"/>
  </r>
  <r>
    <n v="407"/>
    <n v="411"/>
    <s v="Shanghai Pharmaceuticals Holding"/>
    <s v="Wholesalers: Health Care"/>
    <s v="Health care and pharmaceuticals"/>
    <s v="China"/>
    <x v="1"/>
    <n v="38255"/>
    <n v="632.70000000000005"/>
    <n v="0.189"/>
    <n v="30305.599999999999"/>
    <n v="49402"/>
    <n v="6"/>
    <s v="N"/>
    <m/>
    <m/>
    <s v="N"/>
    <s v="N"/>
    <m/>
    <m/>
    <m/>
    <m/>
    <m/>
    <m/>
    <m/>
    <m/>
    <m/>
    <m/>
    <s v="No target"/>
    <s v="No Target"/>
    <s v="Yes"/>
    <s v="Yes"/>
    <s v="Not Specified"/>
    <s v="1,2"/>
    <s v="G"/>
    <s v="N"/>
    <s v="committed to national peak and neutrality targets"/>
    <n v="2060"/>
    <s v="https://www.siic.com/news/press/82.html"/>
    <m/>
    <m/>
    <s v="N"/>
    <m/>
    <m/>
    <m/>
    <m/>
    <m/>
    <s v="Not Specified"/>
    <s v="Not Specified"/>
    <s v="No"/>
    <s v="N"/>
    <m/>
    <m/>
    <m/>
    <m/>
    <m/>
    <m/>
    <m/>
    <n v="0"/>
  </r>
  <r>
    <n v="408"/>
    <n v="406"/>
    <s v="Suzuki Motor"/>
    <s v="Motor Vehicles &amp; Parts"/>
    <s v="Automotive"/>
    <s v="Japan"/>
    <x v="1"/>
    <n v="38211.800000000003"/>
    <n v="2729.2"/>
    <n v="0.24399999999999999"/>
    <n v="39987"/>
    <n v="74077"/>
    <n v="31"/>
    <s v="N"/>
    <m/>
    <m/>
    <s v="N"/>
    <s v="N"/>
    <m/>
    <m/>
    <m/>
    <m/>
    <m/>
    <m/>
    <m/>
    <m/>
    <m/>
    <m/>
    <s v="Carbon neutral(ity)"/>
    <s v="Carbon Neutral"/>
    <s v="Yes"/>
    <s v="Yes"/>
    <s v="Yes"/>
    <s v="1,2,3"/>
    <s v="C,V"/>
    <s v="Y"/>
    <s v="Acheive neutrality carbon in Japan and Europe by 2050 and India by 2070."/>
    <n v="2070"/>
    <m/>
    <m/>
    <m/>
    <s v="N"/>
    <m/>
    <m/>
    <m/>
    <m/>
    <m/>
    <s v="Yes"/>
    <s v="Not Specified"/>
    <s v="No"/>
    <s v="N"/>
    <m/>
    <m/>
    <m/>
    <m/>
    <m/>
    <m/>
    <m/>
    <n v="0"/>
  </r>
  <r>
    <n v="409"/>
    <n v="363"/>
    <s v="Vale"/>
    <s v="Mining, Crude-Oil Production"/>
    <s v="Metals and mining"/>
    <s v="Brazil"/>
    <x v="4"/>
    <n v="38056"/>
    <n v="6166"/>
    <n v="-0.22800000000000001"/>
    <n v="80152"/>
    <n v="64610"/>
    <n v="19"/>
    <s v="N"/>
    <m/>
    <m/>
    <s v="Y"/>
    <s v="N"/>
    <s v="Commitment removed"/>
    <m/>
    <m/>
    <m/>
    <m/>
    <m/>
    <m/>
    <m/>
    <m/>
    <m/>
    <s v="Net zero"/>
    <s v="Net Zero"/>
    <s v="Yes"/>
    <s v="Yes"/>
    <s v="No"/>
    <s v="1,2"/>
    <m/>
    <s v="N"/>
    <m/>
    <m/>
    <m/>
    <m/>
    <s v="C"/>
    <s v="Y"/>
    <s v="1,2"/>
    <s v="Achieve net zero scopes 1 and 2 emissions by 2050 (https://vale.com/documents/d/guest/vale_cc_2021-en)  _x000a_"/>
    <n v="2050"/>
    <m/>
    <m/>
    <s v="Yes"/>
    <s v="Yes (nature-based removals e.g. Forestation, soil carbon enhancement)"/>
    <s v="No"/>
    <s v="N"/>
    <m/>
    <m/>
    <m/>
    <m/>
    <m/>
    <m/>
    <m/>
    <n v="0"/>
  </r>
  <r>
    <n v="410"/>
    <n v="377"/>
    <s v="ThyssenKrupp"/>
    <s v="Metals"/>
    <s v="Metals and mining"/>
    <s v="Germany"/>
    <x v="3"/>
    <n v="37985.199999999997"/>
    <n v="-1632.5"/>
    <n v="0"/>
    <n v="32690.3"/>
    <n v="98120"/>
    <n v="31"/>
    <s v="N"/>
    <m/>
    <m/>
    <s v="Y"/>
    <s v="Y"/>
    <s v="Targets set"/>
    <s v="1.5Â°C"/>
    <n v="2030"/>
    <s v="Targets set"/>
    <s v="1.5Â°C"/>
    <n v="2050"/>
    <s v="Y"/>
    <s v="Targets set"/>
    <n v="2050"/>
    <m/>
    <s v="Climate neutral"/>
    <s v="Carbon Neutral"/>
    <s v="Yes"/>
    <s v="Yes"/>
    <s v="Partial"/>
    <s v="1,2"/>
    <s v="C"/>
    <s v="Y"/>
    <s v="&quot;Our longterm target is to be climate-neutral by 2050 and strive to achieve this far earlier in some businesses and countries.&quot;_x000a_(source: Annual Report 2022/23, p 97 https://web.archive.org/web/20240501095251/https://d2zo35mdb530wx.cloudfront.net/_binary/UCPthyssenkruppAG/370e5e3b-9068-4437-8820-5b3530b02868/Annual-Report-2022_2023_thyssenkrupp.pdf)"/>
    <n v="2045"/>
    <m/>
    <m/>
    <m/>
    <s v="N"/>
    <m/>
    <m/>
    <m/>
    <m/>
    <m/>
    <s v="Not Specified"/>
    <s v="Yes (CCS-based removals e.g. BECCS, DACCS)"/>
    <s v="No"/>
    <s v="N"/>
    <m/>
    <m/>
    <m/>
    <m/>
    <m/>
    <m/>
    <m/>
    <n v="0"/>
  </r>
  <r>
    <n v="411"/>
    <n v="445"/>
    <s v="Salesforce"/>
    <s v="Computer Software"/>
    <s v="Technology"/>
    <s v="U.S."/>
    <x v="0"/>
    <n v="37895"/>
    <n v="6197"/>
    <n v="0.498"/>
    <n v="102928"/>
    <n v="76453"/>
    <n v="3"/>
    <s v="N"/>
    <m/>
    <m/>
    <s v="Y"/>
    <s v="Y"/>
    <s v="Targets set"/>
    <s v="1.5°C "/>
    <n v="2031"/>
    <s v="Targets set"/>
    <s v="1.5°C "/>
    <n v="2041"/>
    <s v="Y"/>
    <s v="Targets set"/>
    <n v="2041"/>
    <m/>
    <s v="Net zero"/>
    <s v="Net Zero"/>
    <s v="Yes"/>
    <s v="Yes"/>
    <s v="Yes"/>
    <s v="1,2,3"/>
    <m/>
    <s v="N"/>
    <m/>
    <m/>
    <m/>
    <m/>
    <s v="C,V"/>
    <s v="Y"/>
    <s v="1,2,3"/>
    <s v="&quot;Salesforce global climate policy principal: Reduce emission sources and scale nature-based solutions to reach net-zero emissions by 2050&quot; (FY25 Stakeholder Impact Report Summary, p. 23)._x000a_Source: https://web.archive.org/web/20251019160559/https://www.salesforce.com/en-us/wp-content/uploads/sites/4/documents/white-papers/salesforce-fy25-stakeholder-impact-report.pdf"/>
    <n v="2050"/>
    <m/>
    <m/>
    <s v="Yes"/>
    <s v="Not Specified"/>
    <s v="Yes"/>
    <s v="N"/>
    <m/>
    <m/>
    <m/>
    <m/>
    <m/>
    <m/>
    <m/>
    <n v="0"/>
  </r>
  <r>
    <n v="412"/>
    <n v="440"/>
    <s v="Philip Morris International"/>
    <s v="Tobacco"/>
    <s v="Household and personal products"/>
    <s v="U.S."/>
    <x v="0"/>
    <n v="37878"/>
    <n v="7057"/>
    <n v="-9.7000000000000003E-2"/>
    <n v="61784"/>
    <n v="83100"/>
    <n v="17"/>
    <s v="N"/>
    <m/>
    <m/>
    <s v="Y"/>
    <s v="Y"/>
    <s v="Targets set"/>
    <s v="1.5°C "/>
    <n v="2030"/>
    <s v="Targets set"/>
    <s v="1.5°C "/>
    <n v="2040"/>
    <s v="Y"/>
    <s v="Targets set"/>
    <n v="2040"/>
    <m/>
    <s v="Net zero"/>
    <s v="Net Zero"/>
    <s v="Yes"/>
    <s v="Yes"/>
    <s v="Yes"/>
    <s v="1,2,3"/>
    <m/>
    <s v="N"/>
    <m/>
    <m/>
    <m/>
    <m/>
    <s v="C,V"/>
    <s v="Y"/>
    <s v="1,2,3"/>
    <s v="By 2040: &quot;Net zero GHG emissions in our value chain (scope 1+2+3) (SBT)&quot; (Page 89) "/>
    <n v="2040"/>
    <m/>
    <m/>
    <s v="Yes"/>
    <s v="Yes (nature-based removals e.g. Forestation, soil carbon enhancement)"/>
    <s v="No"/>
    <s v="N"/>
    <m/>
    <m/>
    <m/>
    <m/>
    <m/>
    <m/>
    <m/>
    <n v="0"/>
  </r>
  <r>
    <n v="413"/>
    <n v="430"/>
    <s v="US Foods Holding"/>
    <s v="Wholesalers: Food and Grocery"/>
    <s v="Food, beverages and agriculture"/>
    <s v="U.S."/>
    <x v="0"/>
    <n v="37877"/>
    <n v="494"/>
    <n v="-2.4E-2"/>
    <n v="13436"/>
    <n v="30000"/>
    <n v="8"/>
    <s v="N"/>
    <m/>
    <m/>
    <s v="Y"/>
    <s v="Y"/>
    <s v="Targets set"/>
    <s v="Well-below 2¬∞C"/>
    <n v="2032"/>
    <m/>
    <m/>
    <m/>
    <m/>
    <m/>
    <m/>
    <m/>
    <s v="Emissions reduction target"/>
    <s v="Other Emission Reduction"/>
    <s v="Yes"/>
    <s v="Yes"/>
    <s v="No"/>
    <s v="1,2"/>
    <m/>
    <s v="N"/>
    <m/>
    <m/>
    <m/>
    <m/>
    <m/>
    <s v="N"/>
    <m/>
    <m/>
    <m/>
    <m/>
    <m/>
    <s v="Not Specified"/>
    <s v="Not Specified"/>
    <s v="No"/>
    <s v="Y"/>
    <s v="Our Science-based Targets:_x000a_To address climate change and our Company GHG emissions footprint, we have set the following targets, both approved by the Science Based Targets initiative (SBTi):_x000a_‚Ä¢ We commit to reduce absolute Scopes 1 and 2 GHG emissions by 32.5% by 2032 from a 2019 base year_x000a_‚Ä¢ We also commit that 67% of suppliers (by emissions) covering purchased goods and services, have science-based targets by 2027_x000a__x000a_Pg 40 of 2024 report"/>
    <n v="2032"/>
    <m/>
    <m/>
    <m/>
    <m/>
    <m/>
    <n v="0"/>
  </r>
  <r>
    <n v="414"/>
    <n v="370"/>
    <s v="Shenzhen Investment Holdings"/>
    <s v="Diversified Financials"/>
    <s v="Financial services"/>
    <s v="China"/>
    <x v="1"/>
    <n v="37717.199999999997"/>
    <n v="818.1"/>
    <n v="-0.42099999999999999"/>
    <n v="167092"/>
    <n v="100057"/>
    <n v="6"/>
    <s v="N"/>
    <m/>
    <m/>
    <s v="N"/>
    <s v="N"/>
    <m/>
    <m/>
    <m/>
    <m/>
    <m/>
    <m/>
    <m/>
    <m/>
    <m/>
    <m/>
    <m/>
    <m/>
    <m/>
    <m/>
    <m/>
    <m/>
    <m/>
    <s v="N"/>
    <m/>
    <m/>
    <s v="https://www.shenzheninvestment.com/upload/file/2023-05-11/27561847-47cd-4a85-b666-24cd5a765f72.pdf"/>
    <s v="no useful information "/>
    <m/>
    <s v="N"/>
    <m/>
    <m/>
    <m/>
    <m/>
    <m/>
    <s v="Not Specified"/>
    <m/>
    <m/>
    <s v="N"/>
    <m/>
    <m/>
    <m/>
    <m/>
    <m/>
    <m/>
    <s v="d0f1c87a-e935-42ef-9a76-12673e00d2f7.pdf"/>
    <n v="0"/>
  </r>
  <r>
    <n v="415"/>
    <e v="#N/A"/>
    <s v="Westpac Banking"/>
    <s v="Banks: Commercial and Savings"/>
    <s v="Financial services"/>
    <s v="Australia"/>
    <x v="5"/>
    <n v="37701.4"/>
    <n v="4608.7"/>
    <n v="-3.7999999999999999E-2"/>
    <n v="746842.3"/>
    <n v="35240"/>
    <n v="17"/>
    <s v="N"/>
    <m/>
    <m/>
    <s v="N"/>
    <s v="N"/>
    <m/>
    <m/>
    <m/>
    <m/>
    <m/>
    <m/>
    <m/>
    <m/>
    <m/>
    <m/>
    <s v="Net zero"/>
    <s v="Net Zero"/>
    <s v="Yes"/>
    <s v="Yes"/>
    <s v="Partial"/>
    <s v="1,2"/>
    <m/>
    <s v="N"/>
    <m/>
    <m/>
    <m/>
    <m/>
    <s v="C"/>
    <s v="Y"/>
    <s v="1,2"/>
    <s v="In July 2022, we joined the Net-Zero Banking Alliance (NZBA) and continued our work on reducing our operational and financed emissions and aligning our lending portfolios with net-zero financed emissions by 2050, consistent with a pathway to limit global warming to 1.5¬∞C above pre-industrial levels by 2100."/>
    <n v="2050"/>
    <m/>
    <m/>
    <s v="Yes"/>
    <s v="Yes (nature-based and CCS-based removals)"/>
    <s v="No"/>
    <s v="N"/>
    <m/>
    <m/>
    <m/>
    <m/>
    <m/>
    <m/>
    <m/>
    <n v="0"/>
  </r>
  <r>
    <n v="416"/>
    <n v="383"/>
    <s v="Jiangsu Shagang Group"/>
    <s v="Metals"/>
    <s v="Metals and mining"/>
    <s v="China"/>
    <x v="1"/>
    <n v="37615.5"/>
    <n v="196.9"/>
    <n v="-0.13600000000000001"/>
    <n v="50811.5"/>
    <n v="45661"/>
    <n v="17"/>
    <s v="N"/>
    <m/>
    <m/>
    <s v="N"/>
    <s v="N"/>
    <m/>
    <m/>
    <m/>
    <m/>
    <m/>
    <m/>
    <m/>
    <m/>
    <m/>
    <m/>
    <s v="No target"/>
    <s v="No Target"/>
    <s v="Yes"/>
    <s v="Yes"/>
    <m/>
    <s v="1,2"/>
    <s v="G"/>
    <s v="N"/>
    <s v="committed to national peak and neutrality targets"/>
    <n v="2060"/>
    <s v="https://www.cnfin.com/cmjj-lb/detail/20230110/3782912_1.html"/>
    <m/>
    <m/>
    <s v="N"/>
    <m/>
    <m/>
    <m/>
    <m/>
    <m/>
    <s v="Not Specified"/>
    <m/>
    <m/>
    <s v="N"/>
    <m/>
    <m/>
    <m/>
    <m/>
    <m/>
    <m/>
    <m/>
    <n v="0"/>
  </r>
  <r>
    <n v="417"/>
    <n v="446"/>
    <s v="AIA Group"/>
    <s v="Insurance: Life, Health (stock)"/>
    <s v="Financial services"/>
    <s v="China"/>
    <x v="1"/>
    <n v="37612"/>
    <n v="6836"/>
    <n v="0.81599999999999995"/>
    <n v="305454"/>
    <n v="27421"/>
    <n v="10"/>
    <s v="N"/>
    <m/>
    <m/>
    <s v="Y"/>
    <s v="Y"/>
    <s v="Targets set"/>
    <s v="1.5°C "/>
    <n v="2025"/>
    <m/>
    <m/>
    <m/>
    <m/>
    <m/>
    <m/>
    <m/>
    <s v="Net zero"/>
    <s v="Net Zero"/>
    <s v="Yes"/>
    <s v="Yes"/>
    <s v="No"/>
    <s v="1,2"/>
    <m/>
    <s v="N"/>
    <m/>
    <m/>
    <m/>
    <m/>
    <s v="C"/>
    <s v="Y"/>
    <s v="1,2"/>
    <s v="In 2021, we became one of the largest life and health insurers in the world to commit to achieving net-zero greenhouse gas (GHG) emissions by 2050' (p7)"/>
    <n v="2050"/>
    <m/>
    <m/>
    <s v="Not Specified"/>
    <s v="Not Specified"/>
    <s v="No"/>
    <s v="N"/>
    <m/>
    <m/>
    <m/>
    <m/>
    <m/>
    <m/>
    <m/>
    <n v="0"/>
  </r>
  <r>
    <n v="418"/>
    <n v="414"/>
    <s v="Guangdong Guangxin Holdings"/>
    <s v="Diversified Financials"/>
    <s v="Financial services"/>
    <s v="China"/>
    <x v="1"/>
    <n v="37542.800000000003"/>
    <n v="144.69999999999999"/>
    <n v="0.68300000000000005"/>
    <n v="18758.099999999999"/>
    <n v="44102"/>
    <n v="3"/>
    <s v="N"/>
    <m/>
    <m/>
    <s v="N"/>
    <s v="N"/>
    <m/>
    <m/>
    <m/>
    <m/>
    <m/>
    <m/>
    <m/>
    <m/>
    <m/>
    <m/>
    <m/>
    <m/>
    <m/>
    <m/>
    <m/>
    <m/>
    <m/>
    <s v="N"/>
    <m/>
    <m/>
    <s v="https://www.gdghg.com/"/>
    <s v="no useful information "/>
    <m/>
    <s v="N"/>
    <m/>
    <m/>
    <m/>
    <m/>
    <m/>
    <s v="Not Specified"/>
    <m/>
    <m/>
    <s v="N"/>
    <m/>
    <m/>
    <m/>
    <m/>
    <m/>
    <m/>
    <m/>
    <n v="0"/>
  </r>
  <r>
    <n v="419"/>
    <e v="#N/A"/>
    <s v="QNB Group"/>
    <s v="Banks: Commercial and Savings"/>
    <s v="Financial services"/>
    <s v="Qatar"/>
    <x v="2"/>
    <n v="37472.699999999997"/>
    <n v="4584.8"/>
    <n v="7.9000000000000001E-2"/>
    <n v="356091.2"/>
    <n v="31000"/>
    <n v="1"/>
    <s v="N"/>
    <m/>
    <m/>
    <s v="N"/>
    <s v="N"/>
    <m/>
    <m/>
    <m/>
    <m/>
    <m/>
    <m/>
    <m/>
    <m/>
    <m/>
    <m/>
    <s v="Emissions reduction target"/>
    <s v="Other Emission Reduction"/>
    <s v="Yes"/>
    <s v="Yes"/>
    <s v="Partial"/>
    <s v="1,2"/>
    <m/>
    <s v="N"/>
    <m/>
    <m/>
    <m/>
    <m/>
    <m/>
    <s v="N"/>
    <m/>
    <m/>
    <m/>
    <m/>
    <m/>
    <s v="Not Specified"/>
    <s v="Not Specified"/>
    <s v="No"/>
    <s v="Y"/>
    <s v="QNB remains committed to protecting the environment through action, and had previously set a target of 20% reduction in GHG (scope 1 and 2) emissions by the end of 2022, based on a 2017 baseline. Our actions and initiatives to date have been to drive towards this target."/>
    <n v="2022"/>
    <m/>
    <m/>
    <m/>
    <m/>
    <m/>
    <n v="0"/>
  </r>
  <r>
    <n v="420"/>
    <e v="#N/A"/>
    <s v="NatWest Group"/>
    <s v="Banks: Commercial and Savings"/>
    <s v="Financial services"/>
    <s v="Britain"/>
    <x v="3"/>
    <n v="37460.699999999997"/>
    <n v="6134.7"/>
    <n v="6.5000000000000002E-2"/>
    <n v="886754.8"/>
    <n v="61400"/>
    <n v="19"/>
    <s v="Y"/>
    <n v="2018"/>
    <n v="2025"/>
    <s v="Y"/>
    <s v="Y"/>
    <s v="Targets set"/>
    <s v="1.5°C "/>
    <n v="2025"/>
    <m/>
    <m/>
    <m/>
    <s v="N"/>
    <s v="Committed"/>
    <m/>
    <m/>
    <s v="Net zero"/>
    <s v="Net Zero"/>
    <s v="Yes"/>
    <s v="Yes"/>
    <s v="Partial"/>
    <s v="1,2"/>
    <m/>
    <s v="N"/>
    <m/>
    <m/>
    <m/>
    <m/>
    <s v="C"/>
    <s v="Y"/>
    <s v="1,2"/>
    <s v="&quot;We have an ambition to be net zero by 2050 across our financed emissions, assets under management (AUM) and our operational value chain.&quot; (Pg. 6)_x000a_"/>
    <n v="2050"/>
    <m/>
    <m/>
    <s v="Yes"/>
    <s v="No"/>
    <s v="No"/>
    <s v="N"/>
    <m/>
    <m/>
    <m/>
    <m/>
    <m/>
    <m/>
    <m/>
    <n v="0"/>
  </r>
  <r>
    <n v="421"/>
    <n v="409"/>
    <s v="La Poste"/>
    <s v="Delivery"/>
    <s v="Transportation and logistics"/>
    <s v="France"/>
    <x v="3"/>
    <n v="37384"/>
    <n v="1524.8"/>
    <n v="1.744"/>
    <n v="794638.6"/>
    <n v="226831"/>
    <n v="30"/>
    <s v="Y"/>
    <n v="2015"/>
    <n v="2020"/>
    <s v="Y"/>
    <s v="Y"/>
    <s v="Targets set"/>
    <s v="1.5°C "/>
    <n v="2030"/>
    <s v="Targets set"/>
    <s v="1.5°C "/>
    <n v="2040"/>
    <s v="Y"/>
    <s v="Targets set"/>
    <n v="2040"/>
    <m/>
    <m/>
    <m/>
    <m/>
    <m/>
    <m/>
    <m/>
    <m/>
    <s v="N"/>
    <m/>
    <m/>
    <s v="https://www.lapostegroupe.com/en/news/la-poste-groupe-publishes-its-2024-impact-report"/>
    <m/>
    <m/>
    <s v="N"/>
    <m/>
    <m/>
    <m/>
    <m/>
    <m/>
    <s v="Not Specified"/>
    <m/>
    <m/>
    <s v="N"/>
    <m/>
    <m/>
    <m/>
    <m/>
    <m/>
    <m/>
    <m/>
    <n v="1"/>
  </r>
  <r>
    <n v="422"/>
    <n v="478"/>
    <s v="Siemens Energy"/>
    <s v="Energy"/>
    <s v="Energy and utilities"/>
    <s v="Germany"/>
    <x v="3"/>
    <n v="37360.800000000003"/>
    <n v="1283.5"/>
    <n v="0"/>
    <n v="56696.800000000003"/>
    <n v="98000"/>
    <n v="5"/>
    <s v="N"/>
    <m/>
    <m/>
    <s v="Y"/>
    <s v="Y"/>
    <s v="Targets set"/>
    <s v="1.5°C "/>
    <n v="2030"/>
    <m/>
    <m/>
    <m/>
    <m/>
    <m/>
    <m/>
    <m/>
    <m/>
    <m/>
    <s v="Yes"/>
    <s v="Yes"/>
    <m/>
    <s v="1,2"/>
    <s v="C,V"/>
    <s v="Y"/>
    <s v="Climate neutral"/>
    <n v="2030"/>
    <s v="https://www.siemens-energy.com/global/en/home/press-releases/science-based-targets-initiative-sbti-confirms-siemens-energys-co2-reduction-targets.html"/>
    <m/>
    <m/>
    <s v="N"/>
    <m/>
    <m/>
    <m/>
    <m/>
    <m/>
    <s v="Not Specified"/>
    <m/>
    <m/>
    <s v="N"/>
    <m/>
    <m/>
    <m/>
    <m/>
    <m/>
    <m/>
    <m/>
    <n v="0"/>
  </r>
  <r>
    <n v="423"/>
    <n v="488"/>
    <s v="Luxshare Precision Industry"/>
    <s v="Electronics, Electrical Equip."/>
    <s v="Technology"/>
    <s v="China"/>
    <x v="1"/>
    <n v="37357.699999999997"/>
    <n v="1857.6"/>
    <n v="0.20100000000000001"/>
    <n v="30664.3"/>
    <n v="278103"/>
    <n v="3"/>
    <s v="N"/>
    <m/>
    <m/>
    <s v="Y"/>
    <s v="Y"/>
    <s v="Targets set"/>
    <s v="1.5°C "/>
    <n v="2032"/>
    <m/>
    <m/>
    <m/>
    <s v="N"/>
    <s v="Commitment removed"/>
    <m/>
    <m/>
    <s v="Carbon neutral(ity)"/>
    <s v="Carbon Neutral"/>
    <s v="Yes"/>
    <s v="Yes"/>
    <s v="Yes"/>
    <s v="1,2,3"/>
    <s v="C,V"/>
    <s v="Y"/>
    <s v="&quot;On January 5, 2022, we announced carbon reduction goals in line with Science Based Targets initiative 1.5‚ÑÉ(SBTi1.5‚ÑÉ) with an ambition to reach carbon neutrality by 2050. In January 2024, Luxshare Precision's emissions reduction targets were officially validated and approved by the SBTi.&quot; (Company Initiatives, Corporate Website)"/>
    <n v="2050"/>
    <m/>
    <m/>
    <m/>
    <s v="N"/>
    <m/>
    <m/>
    <m/>
    <m/>
    <m/>
    <s v="Not Specified"/>
    <s v="Not Specified"/>
    <s v="No"/>
    <s v="N"/>
    <m/>
    <m/>
    <m/>
    <m/>
    <m/>
    <m/>
    <m/>
    <n v="0"/>
  </r>
  <r>
    <n v="424"/>
    <n v="316"/>
    <s v="Energie Baden-Wurttemberg"/>
    <s v="Utilities"/>
    <s v="Energy and utilities"/>
    <s v="Germany"/>
    <x v="3"/>
    <n v="37335.800000000003"/>
    <n v="1345"/>
    <n v="-0.191"/>
    <n v="66553.8"/>
    <n v="28597"/>
    <n v="15"/>
    <s v="N"/>
    <m/>
    <m/>
    <s v="Y"/>
    <s v="Y"/>
    <s v="Targets set"/>
    <s v="1.5°C "/>
    <n v="2035"/>
    <m/>
    <m/>
    <m/>
    <m/>
    <m/>
    <m/>
    <m/>
    <s v="Climate neutral"/>
    <s v="Carbon Neutral"/>
    <s v="Yes"/>
    <s v="Yes"/>
    <s v="Yes"/>
    <s v="1,2,3"/>
    <s v="C,V"/>
    <s v="Y"/>
    <s v="We have set ourselves the goal of climate neutrality by 2035 at the latest. By this we mean net neutrality in relation to our Scope 1 and 2 emissions. We base this on a residual budget of 150 megatons, which follows from the definition of the German Advisory Council on the Environment for achieving climate neutrality in accordance with the requirements of the Paris Climate Agreement._x000d__x000a__x000d__x000a_&quot;EnBWâ€™s 2035 climate neutrality target in relation to Scope 1 and 2 is in line with the requirements and targets in the Paris Climate Agreement. In order to achieve net zero emissions by 2035 and the interim target of a 50 % emission reduction by 2030 (relative to the 2018 baseline), we have adopted a package of various climate action measures.&quot; - Source: https://archive.vn/bHfej"/>
    <n v="2035"/>
    <m/>
    <m/>
    <m/>
    <s v="N"/>
    <m/>
    <m/>
    <m/>
    <m/>
    <m/>
    <s v="Yes"/>
    <s v="Not Specified"/>
    <s v="No"/>
    <s v="N"/>
    <m/>
    <m/>
    <m/>
    <m/>
    <m/>
    <m/>
    <m/>
    <n v="0"/>
  </r>
  <r>
    <n v="425"/>
    <n v="401"/>
    <s v="Suncor Energy"/>
    <s v="Petroleum Refining"/>
    <s v="Oil and gas"/>
    <s v="Canada"/>
    <x v="0"/>
    <n v="37329.300000000003"/>
    <n v="4391.8999999999996"/>
    <n v="-0.28599999999999998"/>
    <n v="62449.8"/>
    <n v="15010"/>
    <n v="15"/>
    <s v="N"/>
    <m/>
    <m/>
    <s v="N"/>
    <s v="N"/>
    <m/>
    <m/>
    <m/>
    <m/>
    <m/>
    <m/>
    <m/>
    <m/>
    <m/>
    <m/>
    <s v="Net zero"/>
    <s v="Net Zero"/>
    <s v="Yes"/>
    <s v="Yes"/>
    <s v="No"/>
    <s v="1,2"/>
    <m/>
    <s v="N"/>
    <m/>
    <m/>
    <m/>
    <m/>
    <s v="C"/>
    <s v="Y"/>
    <s v="1,2"/>
    <s v="To become a net-zero GHG emissions company by 2050, we are focused on operational efficiency improvements and accelerating the adoption of new technology.' "/>
    <n v="2050"/>
    <m/>
    <m/>
    <s v="Yes"/>
    <s v="Yes (CCS-based removals e.g. BECCS, DACCS)"/>
    <s v="No"/>
    <s v="N"/>
    <m/>
    <m/>
    <m/>
    <m/>
    <m/>
    <m/>
    <m/>
    <n v="0"/>
  </r>
  <r>
    <n v="426"/>
    <n v="378"/>
    <s v="New Hope Holding Group"/>
    <s v="Food Production"/>
    <s v="Food, beverages and agriculture"/>
    <s v="China"/>
    <x v="1"/>
    <n v="37283.9"/>
    <n v="86.9"/>
    <n v="0"/>
    <n v="34814.300000000003"/>
    <n v="81693"/>
    <n v="5"/>
    <s v="N"/>
    <m/>
    <m/>
    <s v="N"/>
    <s v="N"/>
    <m/>
    <m/>
    <m/>
    <m/>
    <m/>
    <m/>
    <m/>
    <m/>
    <m/>
    <m/>
    <m/>
    <m/>
    <s v="Yes"/>
    <s v="Yes"/>
    <m/>
    <s v="1,2"/>
    <s v="C"/>
    <s v="Y"/>
    <s v="committed to national peak and neutrality with their own timeline"/>
    <n v="2050"/>
    <s v="https://newhopegroup.com.au/wp-content/uploads/2025/09/New-Hope-Group-Sustainability-Report-2025.pdf"/>
    <m/>
    <m/>
    <s v="N"/>
    <m/>
    <m/>
    <m/>
    <m/>
    <m/>
    <s v="Not Specified"/>
    <m/>
    <m/>
    <s v="N"/>
    <m/>
    <m/>
    <m/>
    <m/>
    <m/>
    <m/>
    <m/>
    <n v="0"/>
  </r>
  <r>
    <n v="427"/>
    <n v="435"/>
    <s v="China Electronics"/>
    <s v="Electronics, Electrical Equip."/>
    <s v="Technology"/>
    <s v="China"/>
    <x v="1"/>
    <n v="37030"/>
    <n v="1989.8"/>
    <n v="73.325999999999993"/>
    <n v="65274.9"/>
    <n v="179733"/>
    <n v="15"/>
    <s v="N"/>
    <m/>
    <m/>
    <s v="N"/>
    <s v="N"/>
    <m/>
    <m/>
    <m/>
    <m/>
    <m/>
    <m/>
    <m/>
    <m/>
    <m/>
    <m/>
    <m/>
    <m/>
    <m/>
    <m/>
    <m/>
    <m/>
    <m/>
    <s v="N"/>
    <m/>
    <m/>
    <m/>
    <s v="no information"/>
    <m/>
    <s v="N"/>
    <m/>
    <m/>
    <m/>
    <m/>
    <m/>
    <s v="Not Specified"/>
    <m/>
    <m/>
    <s v="N"/>
    <m/>
    <m/>
    <m/>
    <m/>
    <m/>
    <m/>
    <m/>
    <n v="0"/>
  </r>
  <r>
    <n v="428"/>
    <n v="355"/>
    <s v="LG Chem"/>
    <s v="Chemicals"/>
    <s v="Chemicals"/>
    <s v="South Korea"/>
    <x v="1"/>
    <n v="37021"/>
    <n v="-506.6"/>
    <n v="-1.4950000000000001"/>
    <n v="63549.7"/>
    <n v="18750"/>
    <n v="6"/>
    <s v="N"/>
    <m/>
    <m/>
    <s v="Y"/>
    <s v="N"/>
    <s v="Commitment removed"/>
    <m/>
    <m/>
    <m/>
    <m/>
    <m/>
    <s v="N"/>
    <s v="Commitment removed"/>
    <m/>
    <m/>
    <s v="Net zero"/>
    <s v="Net Zero"/>
    <s v="Yes"/>
    <s v="Yes"/>
    <s v="No"/>
    <s v="1,2"/>
    <m/>
    <s v="N"/>
    <m/>
    <m/>
    <m/>
    <m/>
    <s v="C"/>
    <s v="Y"/>
    <s v="1,2"/>
    <s v="LG Chemical targets Net Zero in Scope 1 and 2 emissions by 2050. *There is no mention regarding Scope 3 emissions*"/>
    <n v="2050"/>
    <m/>
    <m/>
    <s v="Yes"/>
    <s v="Yes (unspecified)"/>
    <s v="No"/>
    <s v="N"/>
    <m/>
    <m/>
    <m/>
    <m/>
    <m/>
    <m/>
    <m/>
    <n v="0"/>
  </r>
  <r>
    <n v="429"/>
    <n v="450"/>
    <s v="SAP"/>
    <s v="Computer Software"/>
    <s v="Technology"/>
    <s v="Germany"/>
    <x v="3"/>
    <n v="36959"/>
    <n v="3378.4"/>
    <n v="-0.49099999999999999"/>
    <n v="76746.7"/>
    <n v="109121"/>
    <n v="10"/>
    <s v="Y"/>
    <n v="2015"/>
    <n v="2014"/>
    <s v="Y"/>
    <s v="Y"/>
    <s v="Targets set"/>
    <s v="1.5Â°C"/>
    <n v="2030"/>
    <s v="Targets set"/>
    <s v="1.5Â°C"/>
    <n v="2030"/>
    <s v="Y"/>
    <s v="Targets set"/>
    <n v="2030"/>
    <m/>
    <s v="Net zero"/>
    <s v="Net Zero"/>
    <s v="Yes"/>
    <s v="Yes"/>
    <s v="Yes"/>
    <s v="1,2,3"/>
    <m/>
    <s v="N"/>
    <m/>
    <m/>
    <m/>
    <m/>
    <s v="C,V"/>
    <s v="Y"/>
    <s v="1,2,3"/>
    <s v="SAP committed to achieve net-zero along the value chain in line with a 1.5¬∞C future in 2030."/>
    <n v="2030"/>
    <m/>
    <m/>
    <s v="Yes"/>
    <s v="Not Specified"/>
    <s v="No"/>
    <s v="N"/>
    <m/>
    <m/>
    <m/>
    <m/>
    <m/>
    <m/>
    <m/>
    <n v="1"/>
  </r>
  <r>
    <n v="430"/>
    <n v="432"/>
    <s v="Migros Group"/>
    <s v="Food &amp; Drug Stores"/>
    <s v="Retail"/>
    <s v="Switzerland"/>
    <x v="3"/>
    <n v="36942.699999999997"/>
    <n v="475.9"/>
    <n v="1.3109999999999999"/>
    <n v="90530.9"/>
    <n v="72249"/>
    <n v="31"/>
    <s v="N"/>
    <m/>
    <m/>
    <s v="Y"/>
    <s v="Y"/>
    <s v="Targets set"/>
    <s v="1.5°C "/>
    <n v="2030"/>
    <s v="Targets set"/>
    <s v="1.5°C "/>
    <n v="2050"/>
    <s v="Y"/>
    <s v="Targets set"/>
    <n v="2050"/>
    <m/>
    <s v="Net zero"/>
    <s v="Net Zero"/>
    <s v="Yes"/>
    <s v="Yes"/>
    <s v="Yes"/>
    <s v="1,2,3"/>
    <m/>
    <s v="N"/>
    <m/>
    <m/>
    <m/>
    <m/>
    <s v="C,V"/>
    <s v="Y"/>
    <s v="1,2,3"/>
    <s v="&quot;The Migros Group is pursuing the climate target of net zero by 2050.&quot;_x000a_&quot;We will reduce greenhouse gas emissions in our own operations and along our value chains to net zero by 2050.&quot;"/>
    <n v="2050"/>
    <m/>
    <m/>
    <s v="Yes"/>
    <s v="Yes (CCS-based removals e.g. BECCS, DACCS)"/>
    <s v="No"/>
    <s v="N"/>
    <m/>
    <m/>
    <m/>
    <m/>
    <m/>
    <m/>
    <m/>
    <n v="0"/>
  </r>
  <r>
    <n v="431"/>
    <n v="399"/>
    <s v="Meiji Yasuda Life Insurance"/>
    <s v="Insurance: Life, Health (Mutual)"/>
    <s v="Financial services"/>
    <s v="Japan"/>
    <x v="1"/>
    <n v="36877.699999999997"/>
    <n v="1007"/>
    <n v="-5.1999999999999998E-2"/>
    <n v="356656.7"/>
    <n v="47787"/>
    <n v="31"/>
    <s v="N"/>
    <m/>
    <m/>
    <s v="N"/>
    <s v="N"/>
    <m/>
    <m/>
    <m/>
    <m/>
    <m/>
    <m/>
    <m/>
    <m/>
    <m/>
    <m/>
    <s v="Net zero"/>
    <s v="Net Zero"/>
    <s v="Yes"/>
    <s v="Yes"/>
    <s v="Yes"/>
    <s v="1,2,3"/>
    <m/>
    <s v="N"/>
    <m/>
    <m/>
    <m/>
    <m/>
    <s v="C,V"/>
    <s v="Y"/>
    <s v="1,2,3"/>
    <s v="Includes Scopes 1, 2 and 3 emissions as a business operator and with Scope 1 and 2 emissions from investees. &quot;Strengthen initiatives to achieve net-zero CO2 emissions status by the end of FY2050 from the standpoint of both a business operator and an institutional investor ‚Ä¢ Further reduce energy consumption while  promoting the phased introduction of renewable_x000a_energy, with the aim of reducing CO2 emissions from our own operations ‚Ä¢ Proactively execute ESG investment and financing while stepping up engagement with investees to encourage them to reduce the volume of CO2 emissions from their operations&quot;"/>
    <n v="2050"/>
    <m/>
    <m/>
    <s v="Not Specified"/>
    <s v="Yes (nature-based removals e.g. Forestation, soil carbon enhancement)"/>
    <s v="No"/>
    <s v="N"/>
    <m/>
    <m/>
    <m/>
    <m/>
    <m/>
    <m/>
    <m/>
    <n v="0"/>
  </r>
  <r>
    <n v="432"/>
    <n v="434"/>
    <s v="D.R. Horton"/>
    <s v="Homebuilders"/>
    <s v="Engineering and construction"/>
    <s v="U.S."/>
    <x v="0"/>
    <n v="36801.4"/>
    <n v="4756.3999999999996"/>
    <n v="2E-3"/>
    <n v="36104.300000000003"/>
    <n v="14766"/>
    <n v="5"/>
    <s v="N"/>
    <m/>
    <m/>
    <s v="N"/>
    <s v="N"/>
    <m/>
    <m/>
    <m/>
    <m/>
    <m/>
    <m/>
    <m/>
    <m/>
    <m/>
    <m/>
    <s v="No target"/>
    <s v="No Target"/>
    <s v="No"/>
    <s v="No"/>
    <s v="No"/>
    <m/>
    <m/>
    <s v="N"/>
    <m/>
    <m/>
    <s v="https://investor.drhorton.com/~/media/Files/D/D-R-Horton-IR/documents/d-r-horton-inc-fy2024-sustainability-report.pdf"/>
    <s v="no usefull information"/>
    <m/>
    <s v="N"/>
    <m/>
    <m/>
    <m/>
    <m/>
    <m/>
    <s v="Not Specified"/>
    <s v="Not Specified"/>
    <s v="No"/>
    <s v="N"/>
    <m/>
    <m/>
    <m/>
    <m/>
    <m/>
    <m/>
    <m/>
    <n v="0"/>
  </r>
  <r>
    <n v="433"/>
    <n v="358"/>
    <s v="OMV Group"/>
    <s v="Petroleum Refining"/>
    <s v="Oil and gas"/>
    <s v="Austria"/>
    <x v="3"/>
    <n v="36748.1"/>
    <n v="1571.3"/>
    <n v="-6.4000000000000001E-2"/>
    <n v="50541.5"/>
    <n v="23557"/>
    <n v="17"/>
    <s v="N"/>
    <m/>
    <m/>
    <s v="N"/>
    <s v="N"/>
    <m/>
    <m/>
    <m/>
    <m/>
    <m/>
    <m/>
    <m/>
    <m/>
    <m/>
    <m/>
    <s v="Net zero"/>
    <s v="Net Zero"/>
    <s v="Yes"/>
    <s v="Yes"/>
    <s v="Yes"/>
    <s v="1,2,3"/>
    <m/>
    <s v="N"/>
    <m/>
    <m/>
    <m/>
    <m/>
    <s v="C,V"/>
    <s v="Y"/>
    <s v="1,2,3"/>
    <s v="New strategy set: Net-zero emissions across entire business by 2050 (p7)"/>
    <n v="2050"/>
    <m/>
    <m/>
    <s v="Yes"/>
    <s v="Yes (CCS-based removals e.g. BECCS, DACCS)"/>
    <s v="No"/>
    <s v="N"/>
    <m/>
    <m/>
    <m/>
    <m/>
    <m/>
    <m/>
    <m/>
    <n v="0"/>
  </r>
  <r>
    <n v="434"/>
    <e v="#N/A"/>
    <s v="Lithia Motors"/>
    <s v="Specialty Retailers"/>
    <s v="Retail"/>
    <s v="U.S."/>
    <x v="0"/>
    <n v="36610.6"/>
    <n v="802.1"/>
    <n v="-0.19900000000000001"/>
    <n v="23127.9"/>
    <n v="30164"/>
    <n v="1"/>
    <s v="N"/>
    <m/>
    <m/>
    <s v="N"/>
    <s v="N"/>
    <m/>
    <m/>
    <m/>
    <m/>
    <m/>
    <m/>
    <m/>
    <m/>
    <m/>
    <m/>
    <m/>
    <m/>
    <m/>
    <m/>
    <m/>
    <m/>
    <m/>
    <s v="N"/>
    <m/>
    <m/>
    <s v="https://www.sustainabilityreports.com/lithia-motors/2024/sustainability-report"/>
    <s v="no ufesu"/>
    <m/>
    <s v="N"/>
    <m/>
    <m/>
    <m/>
    <m/>
    <m/>
    <s v="Yes"/>
    <m/>
    <m/>
    <s v="Y"/>
    <s v="50% reduction target for Scope 1 &amp; 2 emissions by 2030 (baseline 2020)."/>
    <m/>
    <s v="https://ditchcarbon.com/organizations/lithia-motors"/>
    <m/>
    <m/>
    <m/>
    <m/>
    <n v="0"/>
  </r>
  <r>
    <n v="435"/>
    <n v="420"/>
    <s v="CFE"/>
    <s v="Utilities"/>
    <s v="Energy and utilities"/>
    <s v="Mexico"/>
    <x v="4"/>
    <n v="36450.9"/>
    <n v="-15081.6"/>
    <n v="-3.7509999999999999"/>
    <n v="127433.8"/>
    <n v="92137"/>
    <n v="15"/>
    <s v="N"/>
    <m/>
    <m/>
    <s v="N"/>
    <s v="N"/>
    <m/>
    <m/>
    <m/>
    <m/>
    <m/>
    <m/>
    <m/>
    <m/>
    <m/>
    <m/>
    <m/>
    <m/>
    <m/>
    <m/>
    <m/>
    <m/>
    <m/>
    <s v="N"/>
    <m/>
    <m/>
    <m/>
    <m/>
    <m/>
    <s v="N"/>
    <m/>
    <m/>
    <m/>
    <m/>
    <m/>
    <s v="Not Specified"/>
    <m/>
    <m/>
    <s v="Y"/>
    <s v="Emissions intensity reduction"/>
    <n v="2028"/>
    <s v="https://www.cfe.gob.mx/finanzas/financial-economic-information/ESG/SPO%20%E2%80%93%20Second%20Party%20Opinion/2024/2024%20CFE%20Sustainable%20Financing%20Framework%20Second-Party%20Opinion.pdf"/>
    <m/>
    <m/>
    <m/>
    <s v="20250721 V1 Reporte CFE"/>
    <n v="0"/>
  </r>
  <r>
    <n v="436"/>
    <n v="422"/>
    <s v="Mondelez International"/>
    <s v="Consumer Food Products"/>
    <s v="Food, beverages and agriculture"/>
    <s v="U.S."/>
    <x v="0"/>
    <n v="36441"/>
    <n v="4611"/>
    <n v="-7.0000000000000007E-2"/>
    <n v="68497"/>
    <n v="90000"/>
    <n v="18"/>
    <s v="N"/>
    <m/>
    <m/>
    <s v="Y"/>
    <s v="Y"/>
    <s v="Targets set"/>
    <s v="1.5°C "/>
    <n v="2030"/>
    <s v="Targets set"/>
    <s v="1.5°C "/>
    <n v="2050"/>
    <s v="Y"/>
    <s v="Targets set"/>
    <n v="2050"/>
    <m/>
    <s v="Net zero"/>
    <s v="Net Zero"/>
    <s v="Yes"/>
    <s v="Yes"/>
    <s v="Yes"/>
    <s v="1,2,3"/>
    <m/>
    <s v="N"/>
    <m/>
    <m/>
    <m/>
    <m/>
    <s v="C,V"/>
    <s v="Y"/>
    <s v="1,2,3"/>
    <s v="In April 2024, the SBTi successfully validated our full value chain goal to reduce absolute end-to-end CO2e emissions by about 35% by 2030 and to reach net-zero by 2050 from a 2018 base year, including the reduction of absolute gross scope 1 and 2 GHG emissions by 50.4% within the same timeframe, in line with the 1.5¬∫C reduction pathway.' (p19)"/>
    <n v="2050"/>
    <m/>
    <m/>
    <s v="Not Specified"/>
    <s v="Yes (nature-based removals e.g. Forestation, soil carbon enhancement)"/>
    <s v="No"/>
    <s v="N"/>
    <m/>
    <m/>
    <m/>
    <m/>
    <m/>
    <m/>
    <m/>
    <n v="0"/>
  </r>
  <r>
    <n v="437"/>
    <n v="479"/>
    <s v="Schlumberger"/>
    <s v="Oil and Gas Equipment, Services"/>
    <s v="Oil and gas"/>
    <s v="U.S."/>
    <x v="0"/>
    <n v="36289"/>
    <n v="4461"/>
    <n v="6.0999999999999999E-2"/>
    <n v="48935"/>
    <n v="110000"/>
    <n v="22"/>
    <s v="N"/>
    <m/>
    <m/>
    <s v="N"/>
    <s v="N"/>
    <m/>
    <m/>
    <m/>
    <m/>
    <m/>
    <m/>
    <m/>
    <m/>
    <m/>
    <m/>
    <s v="Net zero"/>
    <s v="Net Zero"/>
    <s v="Yes"/>
    <s v="Yes"/>
    <s v="Yes"/>
    <s v="1,2,3"/>
    <m/>
    <s v="N"/>
    <m/>
    <m/>
    <m/>
    <m/>
    <s v="C,V"/>
    <s v="Y"/>
    <s v="1,2,3"/>
    <s v="Net-zero greenhouse gas (GHG) emissions by 2050_x000a__x000a_"/>
    <n v="2050"/>
    <m/>
    <m/>
    <s v="Not Specified"/>
    <s v="Yes (CCS-based removals e.g. BECCS, DACCS)"/>
    <s v="No"/>
    <s v="N"/>
    <m/>
    <m/>
    <m/>
    <m/>
    <m/>
    <m/>
    <m/>
    <n v="0"/>
  </r>
  <r>
    <n v="438"/>
    <n v="371"/>
    <s v="Ansteel Group"/>
    <s v="Metals"/>
    <s v="Metals and mining"/>
    <s v="China"/>
    <x v="1"/>
    <n v="36270.6"/>
    <n v="-1382.2"/>
    <n v="0"/>
    <n v="69392.899999999994"/>
    <n v="128584"/>
    <n v="12"/>
    <s v="N"/>
    <m/>
    <m/>
    <s v="N"/>
    <s v="N"/>
    <m/>
    <m/>
    <m/>
    <m/>
    <m/>
    <m/>
    <m/>
    <m/>
    <m/>
    <m/>
    <m/>
    <m/>
    <m/>
    <m/>
    <m/>
    <m/>
    <s v="C"/>
    <s v="Y"/>
    <s v="carbon neutrality"/>
    <n v="2060"/>
    <s v="http://en.ansteel.cn/upload/pdf/2021.pdf"/>
    <s v="info from previous yr database"/>
    <m/>
    <s v="N"/>
    <m/>
    <m/>
    <m/>
    <m/>
    <m/>
    <s v="Not Specified"/>
    <m/>
    <m/>
    <s v="N"/>
    <m/>
    <m/>
    <m/>
    <m/>
    <m/>
    <m/>
    <m/>
    <n v="0"/>
  </r>
  <r>
    <n v="439"/>
    <n v="416"/>
    <s v="Mitsubishi Electric"/>
    <s v="Electronics, Electrical Equip."/>
    <s v="Technology"/>
    <s v="Japan"/>
    <x v="1"/>
    <n v="36221.199999999997"/>
    <n v="2125.9"/>
    <n v="7.8E-2"/>
    <n v="42535.7"/>
    <n v="149914"/>
    <n v="31"/>
    <s v="N"/>
    <m/>
    <m/>
    <s v="Y"/>
    <s v="Y"/>
    <s v="Targets set"/>
    <s v="1.5°C "/>
    <n v="2031"/>
    <m/>
    <m/>
    <m/>
    <m/>
    <m/>
    <m/>
    <m/>
    <s v="Net zero"/>
    <s v="Net Zero"/>
    <s v="Yes"/>
    <s v="Yes"/>
    <s v="Yes"/>
    <s v="1,2,3"/>
    <m/>
    <s v="N"/>
    <m/>
    <m/>
    <m/>
    <m/>
    <s v="C,V"/>
    <s v="Y"/>
    <s v="1,2,3"/>
    <s v="However, in order to realize a decarbonized society, we have revised this target to achieve net-zero emissions by 2050 across the value chain by achieving thorough energy-saving solutions in structures and facilities as well as by expanding the scale at which we implement renewable energy sources' (p11)"/>
    <n v="2050"/>
    <m/>
    <m/>
    <s v="Not Specified"/>
    <s v="Not Specified"/>
    <s v="No"/>
    <s v="N"/>
    <m/>
    <m/>
    <m/>
    <m/>
    <m/>
    <m/>
    <m/>
    <n v="0"/>
  </r>
  <r>
    <n v="440"/>
    <n v="482"/>
    <s v="Jerónimo Martins"/>
    <s v="Food &amp; Drug Stores"/>
    <s v="Retail"/>
    <s v="Portugal"/>
    <x v="3"/>
    <n v="36176.199999999997"/>
    <n v="3760.9"/>
    <n v="-8.7999999999999995E-2"/>
    <n v="31339.3"/>
    <n v="361000"/>
    <n v="5"/>
    <s v="N"/>
    <m/>
    <m/>
    <s v="N"/>
    <s v="Y"/>
    <s v="Targets set"/>
    <s v="1.5°C"/>
    <n v="2033"/>
    <s v="Targets set"/>
    <s v="1.5Â°C"/>
    <n v="2050"/>
    <s v="Y"/>
    <s v="Targets set"/>
    <n v="2050"/>
    <m/>
    <s v="Carbon neutral(ity)"/>
    <s v="Carbon Neutral"/>
    <s v="Yes"/>
    <s v="Yes"/>
    <s v="Yes"/>
    <s v="1,2,3"/>
    <s v="C,V"/>
    <s v="Y"/>
    <s v="our ambition to reach carbon neutrality by 2050 in our own operations and in the value chain,_x000d__x000a__x000d__x000a_By 2045, reduce our scope 1 and 2 energy/industry emissions by 90% and make background emissions neutral, compared to 2021. â€¢ By 2050, reduce our scope 3 energy/industry emissions by 90% and make background emissions neutral, compared to 2021"/>
    <n v="2050"/>
    <m/>
    <m/>
    <m/>
    <s v="N"/>
    <m/>
    <m/>
    <m/>
    <m/>
    <m/>
    <s v="Yes"/>
    <s v="Yes (nature-based removals e.g. Forestation, soil carbon enhancement)"/>
    <s v="No"/>
    <s v="N"/>
    <m/>
    <m/>
    <m/>
    <m/>
    <m/>
    <m/>
    <s v="carbon-footprint-indicators-2024.pdf"/>
    <n v="0"/>
  </r>
  <r>
    <n v="441"/>
    <n v="424"/>
    <s v="Starbucks"/>
    <s v="Food Services"/>
    <s v="Food, beverages and agriculture"/>
    <s v="U.S."/>
    <x v="0"/>
    <n v="36166.5"/>
    <n v="-1.1000000000000001"/>
    <n v="-1.034"/>
    <n v="10646.2"/>
    <n v="26727"/>
    <n v="6"/>
    <s v="Y"/>
    <n v="2015"/>
    <n v="2022"/>
    <s v="Y"/>
    <s v="Y"/>
    <s v="Targets set"/>
    <s v="1.5°C "/>
    <n v="2030"/>
    <m/>
    <m/>
    <m/>
    <m/>
    <m/>
    <m/>
    <m/>
    <s v="Net zero"/>
    <s v="Net Zero"/>
    <s v="Yes"/>
    <s v="Yes"/>
    <s v="Partial"/>
    <s v="1,2"/>
    <m/>
    <s v="N"/>
    <m/>
    <m/>
    <m/>
    <m/>
    <s v="C"/>
    <s v="Y"/>
    <s v="1,2"/>
    <s v="In July 2020, Starbucks joined Transform to Net Zero as a founding member. The Initiative‚Äôs objective is to accelerate the transition to a net zero global economy no later than 2050, and as such Starbucks has committed to be Net Zero by 2050.' (2023 CDP Report). "/>
    <n v="2050"/>
    <m/>
    <m/>
    <s v="No"/>
    <s v="Yes (nature-based removals e.g. Forestation, soil carbon enhancement)"/>
    <s v="No"/>
    <s v="N"/>
    <m/>
    <m/>
    <m/>
    <m/>
    <m/>
    <m/>
    <m/>
    <n v="1"/>
  </r>
  <r>
    <n v="442"/>
    <n v="429"/>
    <s v="Hailiang Group"/>
    <s v="Trading"/>
    <s v="Financial services"/>
    <s v="China"/>
    <x v="1"/>
    <n v="36102.699999999997"/>
    <n v="1046.3"/>
    <n v="0.42899999999999999"/>
    <n v="58714.9"/>
    <n v="30585"/>
    <n v="16"/>
    <s v="N"/>
    <m/>
    <m/>
    <s v="N"/>
    <s v="N"/>
    <m/>
    <m/>
    <m/>
    <m/>
    <m/>
    <m/>
    <m/>
    <m/>
    <m/>
    <m/>
    <s v="Net zero"/>
    <s v="Net Zero"/>
    <s v="Yes"/>
    <s v="Yes"/>
    <s v="Partial"/>
    <s v="1,2"/>
    <m/>
    <s v="N"/>
    <m/>
    <m/>
    <m/>
    <m/>
    <s v="C"/>
    <s v="Y"/>
    <s v="1,2"/>
    <s v="Achieve carbon neutrality by 2035 through emission reductions, clean energy adoption, and efficiency improvements."/>
    <n v="2035"/>
    <m/>
    <m/>
    <s v="Not Specified"/>
    <s v="Yes (nature-based removals e.g. Forestation, soil carbon enhancement)"/>
    <s v="No"/>
    <s v="N"/>
    <m/>
    <m/>
    <m/>
    <m/>
    <m/>
    <m/>
    <m/>
    <n v="0"/>
  </r>
  <r>
    <n v="443"/>
    <n v="419"/>
    <s v="Mapfre Group"/>
    <s v="Insurance: Property and Casualty (Stock)"/>
    <s v="Financial services"/>
    <s v="Spain"/>
    <x v="3"/>
    <n v="36057.300000000003"/>
    <n v="2190"/>
    <n v="-0.27"/>
    <n v="143226.70000000001"/>
    <n v="300000"/>
    <n v="10"/>
    <s v="N"/>
    <m/>
    <m/>
    <s v="N"/>
    <s v="N"/>
    <m/>
    <m/>
    <m/>
    <m/>
    <m/>
    <m/>
    <m/>
    <m/>
    <m/>
    <m/>
    <s v="Carbon neutral(ity)"/>
    <s v="Carbon Neutral"/>
    <s v="Yes"/>
    <s v="Yes"/>
    <s v="No"/>
    <s v="1,2"/>
    <s v="C"/>
    <s v="Y"/>
    <s v="In order to make good on the environmental commitments set out in our Environment Policy and meet the group‚Äôs public goal of carbon neutrality by 2030, we have developed the Corporate Environmental Footprint Plan 2021-2030 to reduce and offset our environmental footprint in the countries where we operate."/>
    <n v="2030"/>
    <m/>
    <m/>
    <m/>
    <s v="N"/>
    <m/>
    <m/>
    <m/>
    <m/>
    <m/>
    <s v="Yes"/>
    <s v="Not Specified"/>
    <s v="Yes"/>
    <s v="N"/>
    <m/>
    <m/>
    <m/>
    <m/>
    <m/>
    <m/>
    <m/>
    <n v="0"/>
  </r>
  <r>
    <n v="444"/>
    <n v="439"/>
    <s v="CK Hutchison Holdings"/>
    <s v="Specialty Retailers"/>
    <s v="Retail"/>
    <s v="China"/>
    <x v="1"/>
    <n v="35945.699999999997"/>
    <n v="-1319.4"/>
    <n v="0"/>
    <n v="21475.5"/>
    <n v="138444"/>
    <n v="29"/>
    <s v="N"/>
    <m/>
    <m/>
    <s v="N"/>
    <s v="N"/>
    <m/>
    <m/>
    <m/>
    <m/>
    <m/>
    <m/>
    <m/>
    <m/>
    <m/>
    <m/>
    <s v="Net zero"/>
    <s v="Net Zero"/>
    <s v="Yes"/>
    <s v="Yes"/>
    <s v="Yes"/>
    <s v="1,2,3"/>
    <m/>
    <s v="N"/>
    <m/>
    <m/>
    <m/>
    <m/>
    <s v="C,V"/>
    <s v="Y"/>
    <s v="1,2,3"/>
    <s v="AVR Afvalverwerking BV: Achieve net zero in operations in scopes 1, 2 and 3 by 2050._x000a_Northern Gas Networks: Achieve net zero in operations by 2031 (excluding gas shrinkage) and 2050 (including gas shrinkage), in line with the UK net zero commitment._x000a_SA Power Networks: Achieve net zero in operations by 2050 in line with the State Government target in South Australia._x000a_UK Power Networks (&quot;UKPN&quot;): Reduce the business carbon footprint by 2% per annum. UKPN is currently in the process of setting a target which will be validated by the Science Based Target Initiative in 2021._x000a_   _x000a_Wales &amp; West Utilities: Become a net zero ready carbon emission network by 2035. Reduce GHG emissions by 37.5% by 2035 versus 2020._x000a_ Telecommunications: CK Hutchison Group Telecom is currently in the process of setting a target which will be validated by the Science Based Target Initiative in 2021."/>
    <n v="2050"/>
    <m/>
    <m/>
    <s v="Not Specified"/>
    <s v="Not Specified"/>
    <s v="No"/>
    <s v="N"/>
    <m/>
    <m/>
    <m/>
    <m/>
    <m/>
    <m/>
    <m/>
    <n v="0"/>
  </r>
  <r>
    <n v="445"/>
    <n v="431"/>
    <s v="ELO Group"/>
    <s v="Food &amp; Drug Stores"/>
    <s v="Retail"/>
    <s v="France"/>
    <x v="3"/>
    <n v="35926"/>
    <n v="19743"/>
    <n v="0.14299999999999999"/>
    <n v="94511"/>
    <n v="31600"/>
    <n v="2"/>
    <s v="N"/>
    <m/>
    <m/>
    <s v="N"/>
    <s v="N"/>
    <m/>
    <m/>
    <m/>
    <m/>
    <m/>
    <m/>
    <m/>
    <m/>
    <m/>
    <m/>
    <m/>
    <m/>
    <m/>
    <m/>
    <m/>
    <m/>
    <m/>
    <s v="N"/>
    <m/>
    <m/>
    <s v="https://groupe-elo.com/en/responsability/"/>
    <s v="no useful information "/>
    <m/>
    <s v="N"/>
    <m/>
    <m/>
    <m/>
    <m/>
    <m/>
    <s v="Not Specified"/>
    <m/>
    <m/>
    <s v="N"/>
    <m/>
    <m/>
    <m/>
    <m/>
    <m/>
    <m/>
    <s v="ELO SA"/>
    <n v="0"/>
  </r>
  <r>
    <n v="446"/>
    <n v="490"/>
    <s v="Visa"/>
    <s v="Consumer Credit Card and Related Services"/>
    <s v="Financial services"/>
    <s v="U.S."/>
    <x v="0"/>
    <n v="35901.4"/>
    <n v="891.2"/>
    <n v="1.677"/>
    <n v="126435.1"/>
    <n v="88040"/>
    <n v="16"/>
    <s v="Y"/>
    <n v="2018"/>
    <n v="2019"/>
    <s v="Y"/>
    <s v="Y"/>
    <s v="Targets set"/>
    <s v="1.5°C "/>
    <n v="2030"/>
    <s v="Targets set"/>
    <s v="1.5°C "/>
    <n v="2040"/>
    <s v="Y"/>
    <s v="Targets set"/>
    <n v="2040"/>
    <m/>
    <s v="Net zero"/>
    <s v="Net Zero"/>
    <s v="Yes"/>
    <s v="Yes"/>
    <s v="Yes"/>
    <s v="1,2,3"/>
    <m/>
    <s v="N"/>
    <m/>
    <m/>
    <m/>
    <m/>
    <s v="C,V"/>
    <s v="Y"/>
    <s v="1,2,3"/>
    <s v="Achieve net-zero emissions in alignment with the SBTi net zero framework from our scopes 1, 2 and 3 emissions by 2040. (CDP Submission 2024)"/>
    <n v="2040"/>
    <m/>
    <m/>
    <s v="Yes"/>
    <s v="Not Specified"/>
    <s v="No"/>
    <s v="N"/>
    <m/>
    <m/>
    <m/>
    <m/>
    <m/>
    <m/>
    <m/>
    <n v="1"/>
  </r>
  <r>
    <n v="447"/>
    <n v="418"/>
    <s v="China Datang"/>
    <s v="Energy"/>
    <s v="Energy and utilities"/>
    <s v="China"/>
    <x v="1"/>
    <n v="35876.1"/>
    <n v="788.4"/>
    <n v="-8.5000000000000006E-2"/>
    <n v="80710.399999999994"/>
    <n v="161110"/>
    <n v="7"/>
    <s v="N"/>
    <m/>
    <m/>
    <s v="N"/>
    <s v="N"/>
    <m/>
    <m/>
    <m/>
    <m/>
    <m/>
    <m/>
    <m/>
    <m/>
    <m/>
    <m/>
    <m/>
    <m/>
    <s v="Yes"/>
    <s v="Yes"/>
    <m/>
    <s v="1,2"/>
    <s v="G"/>
    <s v="N"/>
    <s v="committed to national peak and neutrality "/>
    <n v="2060"/>
    <s v="en.china-cdt.com/dtwz/content_file/xxgk/shzr/shzrbg/2025/1/fc3a6a0fd91a4662901a61ea9688a3a0.pdf"/>
    <m/>
    <m/>
    <s v="N"/>
    <m/>
    <m/>
    <m/>
    <m/>
    <m/>
    <s v="Not Specified"/>
    <m/>
    <m/>
    <s v="N"/>
    <m/>
    <m/>
    <m/>
    <m/>
    <m/>
    <m/>
    <m/>
    <n v="0"/>
  </r>
  <r>
    <n v="448"/>
    <n v="451"/>
    <s v="CRRC Group"/>
    <s v="Industrial Machinery"/>
    <s v="Industrial goods"/>
    <s v="China"/>
    <x v="1"/>
    <n v="35779"/>
    <n v="-468"/>
    <n v="-1.6819999999999999"/>
    <n v="86779"/>
    <n v="433000"/>
    <n v="26"/>
    <s v="N"/>
    <m/>
    <m/>
    <s v="N"/>
    <s v="N"/>
    <m/>
    <m/>
    <m/>
    <m/>
    <m/>
    <m/>
    <m/>
    <m/>
    <m/>
    <m/>
    <s v="No target"/>
    <s v="No Target"/>
    <s v="Not Specified"/>
    <s v="Not Specified"/>
    <s v="Not Specified"/>
    <m/>
    <s v="C,V"/>
    <s v="Y"/>
    <s v="aligend with dual "/>
    <n v="2050"/>
    <s v="https://www.crrcgc.cc/sdxc/304_20948/304_21032/304_22675/index.html"/>
    <m/>
    <m/>
    <s v="N"/>
    <m/>
    <m/>
    <m/>
    <m/>
    <m/>
    <s v="Not Specified"/>
    <s v="Not Specified"/>
    <s v="No"/>
    <s v="N"/>
    <m/>
    <m/>
    <m/>
    <m/>
    <m/>
    <m/>
    <m/>
    <n v="0"/>
  </r>
  <r>
    <n v="449"/>
    <n v="421"/>
    <s v="Jardine Matheson"/>
    <s v="Motor Vehicles &amp; Parts"/>
    <s v="Automotive"/>
    <s v="China"/>
    <x v="1"/>
    <n v="35775.5"/>
    <n v="2774.3"/>
    <n v="-3.5999999999999997E-2"/>
    <n v="100273.60000000001"/>
    <n v="48793"/>
    <n v="29"/>
    <s v="N"/>
    <m/>
    <m/>
    <s v="N"/>
    <s v="N"/>
    <m/>
    <m/>
    <m/>
    <m/>
    <m/>
    <m/>
    <m/>
    <m/>
    <m/>
    <m/>
    <s v="Net zero"/>
    <s v="Net Zero"/>
    <s v="Yes"/>
    <s v="Yes"/>
    <s v="No"/>
    <s v="1,2"/>
    <m/>
    <s v="N"/>
    <m/>
    <m/>
    <m/>
    <m/>
    <s v="C"/>
    <s v="Y"/>
    <s v="1,2"/>
    <s v="We aim to achieve net-zero emissions by 2050. "/>
    <n v="2050"/>
    <m/>
    <m/>
    <s v="Not Specified"/>
    <s v="Not Specified"/>
    <s v="No"/>
    <s v="N"/>
    <m/>
    <m/>
    <m/>
    <m/>
    <m/>
    <m/>
    <m/>
    <n v="0"/>
  </r>
  <r>
    <n v="450"/>
    <n v="454"/>
    <s v="Sompo Holdings"/>
    <s v="Insurance: Property and Casualty (Stock)"/>
    <s v="Financial services"/>
    <s v="Japan"/>
    <x v="1"/>
    <n v="35773.5"/>
    <n v="175.2"/>
    <n v="1.9359999999999999"/>
    <n v="14408.5"/>
    <n v="21224"/>
    <n v="7"/>
    <s v="N"/>
    <m/>
    <m/>
    <s v="Y"/>
    <s v="N"/>
    <s v="Commitment removed"/>
    <m/>
    <m/>
    <m/>
    <m/>
    <m/>
    <m/>
    <m/>
    <m/>
    <m/>
    <s v="Net zero"/>
    <s v="Net Zero"/>
    <s v="Yes"/>
    <s v="Yes"/>
    <s v="Yes"/>
    <s v="1,2,3"/>
    <m/>
    <s v="N"/>
    <m/>
    <m/>
    <m/>
    <m/>
    <s v="C,V"/>
    <s v="Y"/>
    <s v="1,2,3"/>
    <s v="In April 2021, we announced a greenhouse gas emission reduction policy, which aims to achieve net zero by 2050. We are working toward a goal of 60% reduction in 2030 (compared to 2017) (p28)"/>
    <n v="2050"/>
    <m/>
    <m/>
    <s v="Yes"/>
    <s v="Not Specified"/>
    <s v="No"/>
    <s v="N"/>
    <m/>
    <m/>
    <m/>
    <m/>
    <m/>
    <m/>
    <m/>
    <n v="0"/>
  </r>
  <r>
    <n v="451"/>
    <n v="438"/>
    <s v="TongLing Nonferrous Metals Group"/>
    <s v="Metals"/>
    <s v="Metals and mining"/>
    <s v="China"/>
    <x v="1"/>
    <n v="35767"/>
    <n v="968"/>
    <n v="-1.7999999999999999E-2"/>
    <n v="24383"/>
    <n v="140000"/>
    <n v="1"/>
    <s v="N"/>
    <m/>
    <m/>
    <s v="N"/>
    <s v="N"/>
    <m/>
    <m/>
    <m/>
    <m/>
    <m/>
    <m/>
    <m/>
    <m/>
    <m/>
    <m/>
    <s v="Carbon neutral(ity)"/>
    <s v="Carbon Neutral"/>
    <s v="Not Specified"/>
    <s v="Not Specified"/>
    <s v="Not Specified"/>
    <m/>
    <m/>
    <s v="Y"/>
    <s v="&quot;ÂÖ¨Âè∏ÂùöÊåÅËµ∞ÁîüÊÄÅ‰ºòÂÖà„ÄÅËäÇÁ∫¶ÈõÜÁ∫¶„ÄÅÁªøËâ≤‰ΩéÁ¢≥ÂèëÂ±ïÈÅìË∑ØÔºåÂÖ®Èù¢ËêΩÂÆûÂèåÁ¢≥ÊàòÁï•„ÄÇÊàêÁ´ãÁ¢≥ËææÂ≥∞Á¢≥‰∏≠ÂíåÂ∑•‰ΩúÈ¢ÜÂØºÂ∞èÁªÑÔºåÁ≥ªÁªüË∞ãÂàíÈôçÁ¢≥ÁÆ°ÁêÜÔºåËßÑÂàíÂÆûÊñΩ„ÄäÂÖ¨Âè∏Á¢≥ËææÂ≥∞Á¢≥‰∏≠ÂíåÂèëÂ±ïËßÑÂàíÔºà2023‚Äî2060Ôºâ„ÄãÔºåÊòéÁ°ÆÁ¢≥ËææÂ≥∞Á¢≥‰∏≠ÂíåÊàòÁï•ÁõÆÊ†áÂíåË°åÂä®Ë∑ØÂæÑ...2030 Âπ¥ËææÂ≥∞Âêé...Âú® 2060 Âπ¥ÂâçÂÆûÁé∞Á¢≥‰∏≠Âíå„ÄÇ&quot; (P.46, 2023 ESG Report) &quot;Translation: The company strives to prioritize the environment, conservation and low-carbon development, and the implementation of the dual-carbon strategy. We have established a working group for leading our carbon peaking and carbon neutrality work, in order to systematically plan our carbon reduction management, and we also plan to implement our &quot;Company Carbon Peaking and Carbon Neutrality Development Plan (2023-2060)&quot;, with clear strategic goals and road map...to reach carbon peak by 2030...and achieve carbon neutrality by 2060&quot;)"/>
    <n v="2060"/>
    <m/>
    <m/>
    <m/>
    <s v="N"/>
    <m/>
    <s v="support of its goal of being net zero by 2050."/>
    <m/>
    <m/>
    <m/>
    <s v="Not Specified"/>
    <s v="Not Specified"/>
    <s v="No"/>
    <s v="N"/>
    <m/>
    <m/>
    <m/>
    <m/>
    <m/>
    <m/>
    <m/>
    <n v="0"/>
  </r>
  <r>
    <n v="452"/>
    <e v="#N/A"/>
    <s v="CBRE Group"/>
    <s v="Real Estate"/>
    <s v="Real estate"/>
    <s v="U.S."/>
    <x v="0"/>
    <n v="35764"/>
    <n v="5513.1"/>
    <n v="0.19"/>
    <n v="651535.5"/>
    <n v="49272"/>
    <n v="27"/>
    <s v="N"/>
    <m/>
    <m/>
    <s v="Y"/>
    <s v="Y"/>
    <s v="Targets set"/>
    <s v="1.5°C "/>
    <n v="2030"/>
    <s v="Targets set"/>
    <s v="1.5°C "/>
    <n v="2040"/>
    <s v="Y"/>
    <s v="Targets set"/>
    <n v="2040"/>
    <m/>
    <s v="Net zero"/>
    <s v="Net Zero"/>
    <s v="Yes"/>
    <s v="Yes"/>
    <s v="Yes"/>
    <s v="1,2,3"/>
    <m/>
    <s v="N"/>
    <m/>
    <m/>
    <m/>
    <m/>
    <s v="C,V"/>
    <s v="Y"/>
    <s v="1,2,3"/>
    <s v="CBRE Group, Inc. (NYSE: CBRE) today announced its commitment to achieve net zero carbon emissions by 2040. As a part of its 2040 net-zero emissions strategy, CBRE today signed The Climate Pledge, a commitment to achieving net-zero carbon 10 years ahead of the goal stated in the Paris Agreement. The Climate Pledge, co-founded by Amazon and Global Optimism, forms a cross-sector community of companies and organizations committed to net zero carbon by 2040, working together to take action to address the climate crisis and solve the challenges of decarbonizing our economy. _x000a_Associated Contact_x000a_Steve Iaco_x000a_Photo of steve-iaco_x000a_Phone_x000a_Email_x000a_Associated Contact_x000a_Kristyn Farahmand_x000a_Photo of kristyn-farahmand_x000a_Email_x000a_CBRE Group, Inc. (NYSE: CBRE) today announced its commitment to achieve net zero carbon emissions by 2040. This commitment encompasses carbon emissions from CBRE‚Äôs own operations and the properties it manages for investors and occupiers, as well as indirect supply chain emissions._x000a__x000a_‚ÄúAs the world‚Äôs largest manager of commercial real estate, we have a special obligation to help the world address the many challenges posed by the warming planet,‚Äù said Bob Sulentic, CBRE‚Äôs president and chief executive officer. ‚ÄúCBRE is deeply committed to doing our part and to working with our clients and across our vast global supply chain to help achieve net zero emissions as quickly as possible. This is an essential element of our commitment to the communities in which we operate.‚Äù_x000a__x000a_As a part of its 2040 net-zero emissions strategy, CBRE today signed The Climate Pledge, a commitment to achieving net-zero carbon 10 years ahead of the goal stated in the Paris Agreement. The Climate Pledge, co-founded by Amazon and Global Optimism, forms a cross-sector community of companies and organizations committed to net zero carbon by 2040, working together to take action to address the climate crisis and solve the challenges of decarbonizing our economy._x000a_The net zero commitment builds on the company‚Äôs science-based emissions reduction target announced last year._x000a_Source: https://www.cbre.com/press-releases/cbre-commits-to-net-zero-by-2040 "/>
    <n v="2040"/>
    <m/>
    <m/>
    <s v="Yes"/>
    <s v="No"/>
    <s v="No"/>
    <s v="N"/>
    <m/>
    <m/>
    <m/>
    <m/>
    <m/>
    <m/>
    <m/>
    <n v="0"/>
  </r>
  <r>
    <n v="453"/>
    <n v="461"/>
    <s v="Rabobank Group"/>
    <s v="Banks: Commercial and Savings"/>
    <s v="Financial services"/>
    <s v="Netherlands"/>
    <x v="3"/>
    <n v="35732.800000000003"/>
    <n v="533.9"/>
    <n v="-0.222"/>
    <n v="205533.5"/>
    <n v="58166"/>
    <n v="4"/>
    <s v="N"/>
    <m/>
    <m/>
    <s v="N"/>
    <s v="N"/>
    <m/>
    <m/>
    <m/>
    <m/>
    <m/>
    <m/>
    <m/>
    <m/>
    <m/>
    <m/>
    <m/>
    <m/>
    <m/>
    <m/>
    <m/>
    <m/>
    <m/>
    <s v="N"/>
    <m/>
    <m/>
    <s v="https://www.rabobank.com/about-us/impact/article/011407129/rabobanks-climate-plan-2022-summarized"/>
    <m/>
    <m/>
    <s v="N"/>
    <m/>
    <s v="Rabobank engages with clients and business partners that meet or are working towards: • having a plan that captures actions to become 1.5 °C aligned; • capturing and sharing their actual GHG emissions data or alternative information about their progress to become 1.5°C aligned; and • if the client or business partner is required by law or if they are larger clients1 or business partners in the high-emitting sectors defined by the UN’s Net-Zero Banking Alliance (NZBA)2 : having science_x0002_based carbon emissions reduction targets for 2030 and beyond which are 1.5°C aligned3 ."/>
    <m/>
    <s v="Climate-policy-Rabobank-Group.pdf"/>
    <m/>
    <s v="Not Specified"/>
    <m/>
    <s v="C"/>
    <s v="Y"/>
    <s v="Our Paris Alignment process is focused on delivering on our commitment to transition all operational and attributable GHG emissions from our lending and investment portfolios to align with 1.5°C pathways by mid-century or sooner, including CO2 emissions reaching net-zero at the latest by 2050, consistent with a maximum temperature rise of 1.5°C above pre- industrial levels by 2100. "/>
    <n v="2050"/>
    <m/>
    <m/>
    <m/>
    <m/>
    <m/>
    <n v="0"/>
  </r>
  <r>
    <n v="454"/>
    <n v="436"/>
    <s v="Shudao Investment Group"/>
    <s v="Engineering &amp; Construction"/>
    <s v="Engineering and construction"/>
    <s v="China"/>
    <x v="1"/>
    <n v="35676"/>
    <n v="108.9"/>
    <n v="-0.28299999999999997"/>
    <n v="29621.3"/>
    <n v="43287"/>
    <n v="5"/>
    <s v="N"/>
    <m/>
    <m/>
    <s v="N"/>
    <s v="N"/>
    <m/>
    <m/>
    <m/>
    <m/>
    <m/>
    <m/>
    <m/>
    <m/>
    <m/>
    <m/>
    <m/>
    <m/>
    <m/>
    <m/>
    <m/>
    <m/>
    <m/>
    <s v="N"/>
    <m/>
    <m/>
    <s v="https://www.shudaojt.com"/>
    <s v="no useful information "/>
    <m/>
    <s v="N"/>
    <m/>
    <m/>
    <m/>
    <m/>
    <m/>
    <s v="Not Specified"/>
    <m/>
    <m/>
    <s v="N"/>
    <m/>
    <m/>
    <m/>
    <m/>
    <m/>
    <m/>
    <s v="组织架构 - 蜀道投资集团有限责任公司"/>
    <n v="0"/>
  </r>
  <r>
    <n v="455"/>
    <n v="361"/>
    <s v="Guangzhou Municipal Construction Group"/>
    <s v="Engineering &amp; Construction"/>
    <s v="Engineering and construction"/>
    <s v="China"/>
    <x v="1"/>
    <n v="35651.199999999997"/>
    <n v="2132.3000000000002"/>
    <n v="3.2000000000000001E-2"/>
    <n v="47030"/>
    <n v="50390"/>
    <n v="21"/>
    <s v="N"/>
    <m/>
    <m/>
    <s v="N"/>
    <s v="N"/>
    <m/>
    <m/>
    <m/>
    <m/>
    <m/>
    <m/>
    <m/>
    <m/>
    <m/>
    <m/>
    <m/>
    <m/>
    <m/>
    <m/>
    <m/>
    <m/>
    <m/>
    <s v="N"/>
    <m/>
    <m/>
    <s v="http://www.gzmcg.com/"/>
    <s v="no information"/>
    <m/>
    <s v="N"/>
    <m/>
    <m/>
    <m/>
    <m/>
    <m/>
    <s v="Not Specified"/>
    <m/>
    <m/>
    <s v="N"/>
    <m/>
    <m/>
    <m/>
    <m/>
    <m/>
    <m/>
    <m/>
    <n v="0"/>
  </r>
  <r>
    <n v="456"/>
    <n v="423"/>
    <s v="Daiwa House Industry"/>
    <s v="Engineering &amp; Construction"/>
    <s v="Engineering and construction"/>
    <s v="Japan"/>
    <x v="1"/>
    <n v="35572"/>
    <n v="3492"/>
    <n v="9.9000000000000005E-2"/>
    <n v="50613"/>
    <n v="79800"/>
    <n v="22"/>
    <s v="N"/>
    <m/>
    <m/>
    <s v="Y"/>
    <s v="Y"/>
    <s v="Targets set"/>
    <s v="1.5°C "/>
    <n v="2031"/>
    <s v="Targets set"/>
    <s v="1.5°C "/>
    <n v="2050"/>
    <s v="Y"/>
    <s v="Targets set"/>
    <n v="2050"/>
    <m/>
    <s v="Carbon neutral(ity)"/>
    <s v="Carbon Neutral"/>
    <s v="Yes"/>
    <s v="Yes"/>
    <s v="Yes"/>
    <s v="1,2,3"/>
    <s v="C,V"/>
    <s v="Y"/>
    <s v="The Group‚Äôs target is to reduce GHG emissions by 40% by 2030 (compared to fiscal 2015 levels) and to achieve carbon neutrality by 2050. To meet this goal, the group aim to realize carbon neutrality at all three stages of the value chain, namely business activities, community development, and the supply chain."/>
    <n v="2050"/>
    <m/>
    <m/>
    <m/>
    <s v="N"/>
    <m/>
    <m/>
    <m/>
    <m/>
    <m/>
    <s v="Yes"/>
    <s v="Yes (nature-based removals e.g. Forestation, soil carbon enhancement)"/>
    <s v="No"/>
    <s v="N"/>
    <m/>
    <m/>
    <m/>
    <m/>
    <m/>
    <m/>
    <m/>
    <n v="0"/>
  </r>
  <r>
    <n v="457"/>
    <n v="443"/>
    <s v="CRH"/>
    <s v="Building Materials, Glass"/>
    <s v="Industrial goods"/>
    <s v="Ireland"/>
    <x v="3"/>
    <n v="35441.5"/>
    <n v="3932.5"/>
    <n v="-2E-3"/>
    <n v="41312.800000000003"/>
    <n v="13265"/>
    <n v="5"/>
    <s v="N"/>
    <m/>
    <m/>
    <s v="Y"/>
    <s v="Y"/>
    <s v="Targets set"/>
    <s v="1.5°C "/>
    <n v="2030"/>
    <m/>
    <m/>
    <m/>
    <m/>
    <m/>
    <m/>
    <m/>
    <s v="Net zero"/>
    <s v="Net Zero"/>
    <s v="Yes"/>
    <s v="Yes"/>
    <s v="Yes"/>
    <s v="1,2,3"/>
    <m/>
    <s v="N"/>
    <m/>
    <m/>
    <m/>
    <m/>
    <s v="C,V"/>
    <s v="Y"/>
    <s v="1,2,3"/>
    <s v="Our ambition is to be_x000a_carbon neutral along the_x000a_cement and concrete_x000a_value chain by 2050."/>
    <n v="2050"/>
    <m/>
    <m/>
    <s v="Not Specified"/>
    <s v="Yes (CCS-based removals e.g. BECCS, DACCS)"/>
    <s v="No"/>
    <s v="N"/>
    <m/>
    <m/>
    <m/>
    <m/>
    <m/>
    <m/>
    <m/>
    <n v="0"/>
  </r>
  <r>
    <n v="458"/>
    <n v="453"/>
    <s v="Lennar"/>
    <s v="Homebuilders"/>
    <s v="Engineering and construction"/>
    <s v="U.S."/>
    <x v="0"/>
    <n v="35164.1"/>
    <n v="316.5"/>
    <n v="-2.3E-2"/>
    <n v="12607.3"/>
    <n v="35505"/>
    <n v="5"/>
    <s v="N"/>
    <m/>
    <m/>
    <s v="N"/>
    <s v="N"/>
    <m/>
    <m/>
    <m/>
    <m/>
    <m/>
    <m/>
    <m/>
    <m/>
    <m/>
    <m/>
    <s v="No target"/>
    <s v="No Target"/>
    <s v="Not Specified"/>
    <s v="Not Specified"/>
    <s v="Not Specified"/>
    <m/>
    <m/>
    <s v="N"/>
    <m/>
    <m/>
    <m/>
    <m/>
    <m/>
    <s v="N"/>
    <m/>
    <m/>
    <m/>
    <m/>
    <m/>
    <s v="Not Specified"/>
    <s v="Not Specified"/>
    <s v="No"/>
    <s v="N"/>
    <m/>
    <m/>
    <m/>
    <m/>
    <m/>
    <m/>
    <m/>
    <n v="0"/>
  </r>
  <r>
    <n v="459"/>
    <n v="417"/>
    <s v="Guangzhou Pharmaceutical Holdings"/>
    <s v="Pharmaceuticals"/>
    <s v="Health care and pharmaceuticals"/>
    <s v="China"/>
    <x v="1"/>
    <n v="35128.6"/>
    <n v="-4563.5"/>
    <n v="0"/>
    <n v="141909.9"/>
    <n v="22794"/>
    <n v="8"/>
    <s v="N"/>
    <m/>
    <m/>
    <s v="N"/>
    <s v="N"/>
    <m/>
    <m/>
    <m/>
    <m/>
    <m/>
    <m/>
    <m/>
    <m/>
    <m/>
    <m/>
    <s v="Emissions reduction target"/>
    <s v="Other Emission Reduction"/>
    <s v="Yes"/>
    <s v="Yes"/>
    <s v="Partial"/>
    <s v="1,2"/>
    <m/>
    <s v="N"/>
    <m/>
    <m/>
    <m/>
    <m/>
    <m/>
    <s v="N"/>
    <m/>
    <m/>
    <m/>
    <m/>
    <m/>
    <s v="Not Specified"/>
    <s v="Not Specified"/>
    <s v="No"/>
    <s v="Y"/>
    <s v="Taking 2023 as the benchmark year, we promise, by 2023, to achieve a 20% reduction in the density of greenhouse gas emissions (p. 47, FY2023 ESG report). _x000a_Pledge to achieve a 20% reduction in the density of greenhouse gas emissions by 2030 compare to a 2023 (p. 48, FY2024 ESG report). "/>
    <n v="2030"/>
    <m/>
    <m/>
    <m/>
    <m/>
    <m/>
    <n v="0"/>
  </r>
  <r>
    <n v="460"/>
    <e v="#N/A"/>
    <s v="Country Garden Holdings"/>
    <s v="Real estate"/>
    <s v="Real estate"/>
    <s v="China"/>
    <x v="1"/>
    <n v="35058.199999999997"/>
    <n v="525.79999999999995"/>
    <n v="4.2000000000000003E-2"/>
    <n v="20574.900000000001"/>
    <n v="98202"/>
    <n v="13"/>
    <s v="N"/>
    <m/>
    <m/>
    <s v="N"/>
    <s v="N"/>
    <m/>
    <m/>
    <m/>
    <m/>
    <m/>
    <m/>
    <m/>
    <m/>
    <m/>
    <m/>
    <s v="No target"/>
    <s v="No Target"/>
    <s v="Yes"/>
    <s v="Yes"/>
    <m/>
    <s v="1,2"/>
    <s v="G"/>
    <s v="N"/>
    <s v="committed to national peak and neutrality targets"/>
    <n v="2060"/>
    <s v="https://www.sohu.com/a/675767707_116062"/>
    <m/>
    <m/>
    <s v="N"/>
    <m/>
    <m/>
    <m/>
    <m/>
    <m/>
    <s v="Not Specified"/>
    <s v="Not Specified"/>
    <s v="No"/>
    <s v="N"/>
    <m/>
    <m/>
    <m/>
    <m/>
    <m/>
    <m/>
    <m/>
    <n v="0"/>
  </r>
  <r>
    <n v="461"/>
    <n v="375"/>
    <s v="Pegatron"/>
    <s v="Electronics, Electrical Equip."/>
    <s v="Technology"/>
    <s v="Taiwan"/>
    <x v="1"/>
    <n v="34935"/>
    <n v="1552"/>
    <n v="0"/>
    <n v="51485"/>
    <n v="76800"/>
    <n v="1"/>
    <s v="N"/>
    <m/>
    <m/>
    <s v="Y"/>
    <s v="Y"/>
    <s v="Targets set"/>
    <s v="1.5°C "/>
    <n v="2030"/>
    <s v="Targets set"/>
    <s v="1.5°C "/>
    <n v="2050"/>
    <s v="Y"/>
    <s v="Targets set"/>
    <n v="2050"/>
    <m/>
    <s v="Net zero"/>
    <s v="Net Zero"/>
    <s v="Yes"/>
    <s v="Yes"/>
    <s v="Yes"/>
    <s v="1,2,3"/>
    <m/>
    <s v="N"/>
    <m/>
    <m/>
    <m/>
    <m/>
    <s v="C,V"/>
    <s v="Y"/>
    <s v="1,2,3"/>
    <s v="achieve an absolute reduction of 42% in greenhouse gas emissions in Scope 1, Scope 2 and Scope 3 category 1a (purchases of production-related goods and services)_x000a_by 2030 compared to 2021, and achieve net zero emissions by 2050. "/>
    <n v="2050"/>
    <m/>
    <m/>
    <s v="Not Specified"/>
    <s v="Not Specified"/>
    <s v="No"/>
    <s v="N"/>
    <m/>
    <m/>
    <m/>
    <m/>
    <m/>
    <m/>
    <m/>
    <n v="0"/>
  </r>
  <r>
    <n v="462"/>
    <e v="#N/A"/>
    <s v="GE Vernova"/>
    <s v="Energy"/>
    <s v="Energy and utilities"/>
    <s v="U.S."/>
    <x v="0"/>
    <n v="34916.800000000003"/>
    <n v="79.900000000000006"/>
    <n v="-0.90900000000000003"/>
    <n v="15690.5"/>
    <n v="3201"/>
    <n v="13"/>
    <s v="N"/>
    <m/>
    <m/>
    <s v="N"/>
    <s v="N"/>
    <m/>
    <m/>
    <m/>
    <m/>
    <m/>
    <m/>
    <m/>
    <m/>
    <m/>
    <m/>
    <s v="Net zero"/>
    <s v="Net Zero"/>
    <s v="Yes"/>
    <s v="Yes"/>
    <s v="Yes"/>
    <s v="1,2,3"/>
    <m/>
    <s v="N"/>
    <m/>
    <m/>
    <m/>
    <m/>
    <s v="C,V"/>
    <s v="Y"/>
    <s v="1,2,3"/>
    <s v="&quot;GE previously announced an ambition to be a carbon neutral company for its operations by 2030, and net zero for emissions associated with the use of its sold products by 2050. GE Vernova adopts this ambition as our own. A priority for this ambition must be reducing Scope 3 emissions from the use of our sold products, where we have the largest impact, helping to decarbonize power production on a global scale.&quot; (P.48, Sustainability Report 2024)"/>
    <n v="2050"/>
    <m/>
    <m/>
    <s v="Yes"/>
    <s v="Yes (CCS-based removals e.g. BECCS, DACCS)"/>
    <s v="No"/>
    <s v="N"/>
    <m/>
    <m/>
    <m/>
    <m/>
    <m/>
    <m/>
    <m/>
    <n v="0"/>
  </r>
  <r>
    <n v="463"/>
    <n v="405"/>
    <s v="GS Caltex"/>
    <s v="Petroleum Refining"/>
    <s v="Oil and gas"/>
    <s v="South Korea"/>
    <x v="1"/>
    <n v="34849.199999999997"/>
    <n v="6036.7"/>
    <n v="0.129"/>
    <n v="309272.8"/>
    <n v="129177"/>
    <n v="1"/>
    <s v="N"/>
    <m/>
    <m/>
    <s v="N"/>
    <s v="N"/>
    <m/>
    <m/>
    <m/>
    <m/>
    <m/>
    <m/>
    <m/>
    <m/>
    <m/>
    <m/>
    <s v="Carbon neutral(ity)"/>
    <s v="Carbon Neutral"/>
    <s v="Yes"/>
    <s v="Yes"/>
    <s v="Not Specified"/>
    <s v="1,2"/>
    <s v="C"/>
    <s v="Y"/>
    <s v="GS Caltex is seeking ways to reduce GHG emissions throughout its business value chain to contribute to the national goal of achieving carbon neutrality by 2050."/>
    <n v="2050"/>
    <m/>
    <m/>
    <m/>
    <s v="N"/>
    <m/>
    <m/>
    <m/>
    <m/>
    <m/>
    <s v="Not Specified"/>
    <s v="Yes (CCS-based removals e.g. BECCS, DACCS)"/>
    <s v="No"/>
    <s v="N"/>
    <m/>
    <m/>
    <m/>
    <m/>
    <m/>
    <m/>
    <m/>
    <n v="0"/>
  </r>
  <r>
    <n v="464"/>
    <e v="#N/A"/>
    <s v="ICICI Bank"/>
    <s v="Banks: Commercial and Savings"/>
    <s v="Financial services"/>
    <s v="India"/>
    <x v="1"/>
    <n v="34762.6"/>
    <n v="32.6"/>
    <n v="1.242"/>
    <n v="30879.3"/>
    <n v="26149"/>
    <n v="1"/>
    <s v="N"/>
    <m/>
    <m/>
    <s v="N"/>
    <s v="N"/>
    <m/>
    <m/>
    <m/>
    <m/>
    <m/>
    <m/>
    <m/>
    <m/>
    <m/>
    <m/>
    <s v="Carbon neutral(ity)"/>
    <s v="Carbon Neutral"/>
    <s v="Yes"/>
    <s v="Yes"/>
    <s v="Partial"/>
    <s v="1,2"/>
    <s v="C"/>
    <s v="Y"/>
    <s v="The entity has declared its goal to achieve net zero target covering scope 1 and 2 emissions by the year 2032. _x000a_Source: https://web.archive.org/web/20250704060255/https://www.icicibank.com/content/dam/icicibank/managed-assets/docs/investor/annual-reports/2024/icici-bank-esg-report-2023-24.pdf"/>
    <n v="2032"/>
    <m/>
    <m/>
    <m/>
    <s v="N"/>
    <m/>
    <m/>
    <m/>
    <m/>
    <m/>
    <s v="Not Specified"/>
    <s v="Not Specified"/>
    <s v="No"/>
    <s v="N"/>
    <m/>
    <m/>
    <m/>
    <m/>
    <m/>
    <m/>
    <m/>
    <n v="0"/>
  </r>
  <r>
    <n v="465"/>
    <e v="#N/A"/>
    <s v="Shandong Gold Group"/>
    <s v="Metals"/>
    <s v="Metals and mining"/>
    <s v="China"/>
    <x v="1"/>
    <n v="34714"/>
    <n v="2954.5"/>
    <n v="2.9000000000000001E-2"/>
    <n v="45355.199999999997"/>
    <n v="74378"/>
    <n v="24"/>
    <s v="N"/>
    <m/>
    <m/>
    <s v="N"/>
    <s v="N"/>
    <m/>
    <m/>
    <m/>
    <m/>
    <m/>
    <m/>
    <m/>
    <m/>
    <m/>
    <m/>
    <s v="No target"/>
    <s v="No Target"/>
    <s v="Not Specified"/>
    <s v="Not Specified"/>
    <s v="Not Specified"/>
    <m/>
    <s v="G"/>
    <s v="N"/>
    <m/>
    <m/>
    <s v="https://finance.sina.com.cn/stock/relnews/cn/2025-10-27/doc-infvixhi9633087.shtml"/>
    <s v="no usefull information"/>
    <m/>
    <s v="N"/>
    <m/>
    <m/>
    <m/>
    <m/>
    <m/>
    <s v="Not Specified"/>
    <s v="Not Specified"/>
    <s v="No"/>
    <s v="N"/>
    <m/>
    <m/>
    <m/>
    <m/>
    <m/>
    <m/>
    <m/>
    <n v="0"/>
  </r>
  <r>
    <n v="466"/>
    <e v="#N/A"/>
    <s v="International Airlines Group"/>
    <s v="Airlines"/>
    <s v="Transportation and logistics"/>
    <s v="U.K."/>
    <x v="3"/>
    <n v="34513.9"/>
    <n v="207.1"/>
    <n v="-7.1999999999999995E-2"/>
    <n v="23254.3"/>
    <n v="38358"/>
    <n v="4"/>
    <s v="N"/>
    <m/>
    <m/>
    <s v="N"/>
    <s v="N"/>
    <m/>
    <m/>
    <m/>
    <m/>
    <m/>
    <m/>
    <m/>
    <m/>
    <m/>
    <m/>
    <s v="Net zero"/>
    <s v="Net Zero"/>
    <s v="Yes"/>
    <s v="Yes"/>
    <s v="Yes"/>
    <s v="1,2,3"/>
    <m/>
    <s v="N"/>
    <m/>
    <m/>
    <m/>
    <m/>
    <s v="C,V"/>
    <s v="Y"/>
    <s v="1,2,3"/>
    <s v="Simple target text:_x000a_&quot;IAG was the first airline group in the world to commit to net zero emissions and has been publishing its latest roadmap to this goal every year since 2019.&quot;_x000a_Archived source: https://web.archive.org/web/20250714144521/https://www.iairgroup.com/sustainability/roadmap-2050/_x000a__x000a_In-depth breakdown:_x000a_&quot;IAG has a 20% reduction target for its net Scope 1 emissions by_x000a_2030 compared to 2019 levels and is working towards to net_x000a_zero emissions by 2050. Direct emissions associated with IAG‚Äôs_x000a_direct operations include emissions from jet fuel, diesel, petrol,_x000a_natural gas and halons. Sources of these emissions include_x000a_aircraft engines, boilers, auxiliary power units (APUs) and_x000a_ground vehicle engines. IAG‚Äôs target to reduce Scope 1_x000a_emissions includes reductions from the use of SAF in its gross_x000a_emissions calculation. The IAG Scope 1 net emission reduction_x000a_target equates to 21.6 million tCO2e by 2030, or 24.8 million_x000a_tCO2e in equivalent Scope 1 gross emissions._x000a_Indirect emissions associated with electricity use in ground_x000a_facilities like offices, lounges, data centres and hangars_x000a_represent less than 1% of total IAG emissions, and, therefore,_x000a_IAG does not set a near-term target for the reduction of these_x000a_emissions. IAG monitors the use of renewable electricity across_x000a_its operations, and we are committed to net zero Scope 2_x000a_emissions by 2050._x000a_In 2021 IAG was the first airline group worldwide to set a target_x000a_of net zero Scope 3 emissions by 2050. This was_x000a_complemented by a target of a 20% reduction in net Scope 3_x000a_emissions by 2030, compared to a 2019 baseline. These targets_x000a_will be delivered in collaboration with suppliers and other_x000a_stakeholders, by monitoring supplier sustainability performance,_x000a_engaging with suppliers on their sustainability plans,_x000a_embedding climate requirements into supplier contract clauses_x000a_and product specifications, and accounting for delivery of_x000a_existing supplier targets.&quot;_x000a__x000a_Archived source: https://web.archive.org/web/20250710155507/https://www.iairgroup.com/media/ikcleuni/consolidated-non-financial-information-statement-and-sustainability-information-2024.pdf _x000a_"/>
    <n v="2050"/>
    <m/>
    <m/>
    <s v="Yes"/>
    <s v="Yes (nature-based and CCS-based removals)"/>
    <s v="Yes"/>
    <s v="N"/>
    <m/>
    <m/>
    <m/>
    <m/>
    <m/>
    <m/>
    <m/>
    <n v="0"/>
  </r>
  <r>
    <n v="467"/>
    <n v="452"/>
    <s v="Shanghai Delong Steel Group"/>
    <s v="Metals"/>
    <s v="Metals and mining"/>
    <s v="China"/>
    <x v="1"/>
    <n v="34440"/>
    <n v="5889"/>
    <n v="5.6000000000000001E-2"/>
    <n v="560038"/>
    <n v="54435"/>
    <n v="2"/>
    <s v="N"/>
    <m/>
    <m/>
    <s v="N"/>
    <s v="N"/>
    <m/>
    <m/>
    <m/>
    <m/>
    <m/>
    <m/>
    <m/>
    <m/>
    <m/>
    <m/>
    <m/>
    <m/>
    <m/>
    <m/>
    <m/>
    <m/>
    <m/>
    <s v="N"/>
    <m/>
    <m/>
    <s v="https://www.shanghaidelong.com/content.html?id=189&amp;menuid=122"/>
    <s v="no useful information "/>
    <m/>
    <s v="N"/>
    <m/>
    <m/>
    <m/>
    <m/>
    <m/>
    <s v="Not Specified"/>
    <m/>
    <m/>
    <s v="N"/>
    <m/>
    <m/>
    <m/>
    <m/>
    <m/>
    <m/>
    <m/>
    <n v="0"/>
  </r>
  <r>
    <n v="468"/>
    <e v="#N/A"/>
    <s v="PNC Financial Services Group"/>
    <s v="Superregional Banks"/>
    <s v="Financial services"/>
    <s v="U.S."/>
    <x v="0"/>
    <n v="34437.300000000003"/>
    <n v="1118"/>
    <n v="-0.22700000000000001"/>
    <n v="110153.8"/>
    <n v="51435"/>
    <n v="3"/>
    <s v="N"/>
    <m/>
    <m/>
    <s v="N"/>
    <s v="N"/>
    <m/>
    <m/>
    <m/>
    <m/>
    <m/>
    <m/>
    <m/>
    <m/>
    <m/>
    <m/>
    <s v="Emissions reduction target"/>
    <s v="Other Emission Reduction"/>
    <s v="Yes"/>
    <s v="Yes"/>
    <s v="No"/>
    <s v="1,2"/>
    <m/>
    <s v="N"/>
    <m/>
    <m/>
    <m/>
    <m/>
    <m/>
    <s v="N"/>
    <m/>
    <m/>
    <m/>
    <m/>
    <m/>
    <s v="Yes"/>
    <s v="Not Specified"/>
    <s v="No"/>
    <s v="Y"/>
    <s v="80% Carbon Emissions Reduction (Scopes 1 &amp; 2) from 2022 baseline by 2030 To achieve this goal, PNC is:_x000a_‚Ä¢ Reducing energy and carbon emissions through energy efficiency projects, real estate optimization and electrification, without reliance on the purchase of carbon offsets_x000a_‚Ä¢ Executing renewable energy power purchase agreements, installing on-site solar and buying certified renewable energy credits. We remain on track to meet our goal of 100 percent purchased renewable electricity by 2025_x000a__x000a_Target Emissions (Scopes 1-2 Market-Based) = Baseline (2022) = 117,060; 80% carbon emissions reduction (Scopes 1 &amp; 2) by 2030_x000a_"/>
    <n v="2030"/>
    <m/>
    <m/>
    <m/>
    <m/>
    <m/>
    <n v="0"/>
  </r>
  <r>
    <n v="469"/>
    <e v="#N/A"/>
    <s v="Perusahaan Listrik Negara"/>
    <s v="Utilities"/>
    <s v="Energy and utilities"/>
    <s v="Indonesia"/>
    <x v="1"/>
    <n v="34257.9"/>
    <n v="5191.2"/>
    <n v="0.106"/>
    <n v="45739.7"/>
    <n v="121223"/>
    <n v="6"/>
    <s v="N"/>
    <m/>
    <m/>
    <s v="N"/>
    <s v="N"/>
    <m/>
    <m/>
    <m/>
    <m/>
    <m/>
    <m/>
    <m/>
    <m/>
    <m/>
    <m/>
    <m/>
    <m/>
    <m/>
    <m/>
    <m/>
    <m/>
    <m/>
    <s v="N"/>
    <m/>
    <m/>
    <m/>
    <m/>
    <m/>
    <s v="Y"/>
    <m/>
    <s v="At COP 26, PLN has announced its commitment to achieve Net Zero Emissions by 2060. PLN will focus on expanding power capacity using clean energy to support Indonesia’s economic and power demand growth. Under Net Zero Emission scenarios, emissions will peak in 2030 and then gradually decline until they reach Net Zero by 2060. This will reduce 1,057 million ton of greenhouse gas emission in 2060, compared to business as usual scenario."/>
    <n v="2060"/>
    <s v="https://web.pln.co.id/en/sustainability/climate-change-management"/>
    <m/>
    <s v="Yes"/>
    <s v="Y"/>
    <m/>
    <s v="N"/>
    <m/>
    <m/>
    <m/>
    <m/>
    <m/>
    <m/>
    <m/>
    <n v="0"/>
  </r>
  <r>
    <n v="470"/>
    <n v="492"/>
    <s v="Emirates Group"/>
    <s v="Airlines"/>
    <s v="Transportation and logistics"/>
    <s v="UAE"/>
    <x v="2"/>
    <n v="34238.5"/>
    <n v="188.6"/>
    <n v="0.35799999999999998"/>
    <n v="27206.1"/>
    <n v="59157"/>
    <n v="5"/>
    <s v="N"/>
    <m/>
    <m/>
    <s v="N"/>
    <s v="N"/>
    <m/>
    <m/>
    <m/>
    <m/>
    <m/>
    <m/>
    <m/>
    <m/>
    <m/>
    <m/>
    <m/>
    <m/>
    <m/>
    <m/>
    <m/>
    <m/>
    <m/>
    <s v="N"/>
    <m/>
    <m/>
    <s v="https://www.emirates.com/uk/english/about-us/our-planet"/>
    <m/>
    <m/>
    <s v="N"/>
    <m/>
    <m/>
    <m/>
    <s v="https://www.emirates.com/english/about-us/our-planet/environmental-policy/"/>
    <s v="no useful information "/>
    <s v="Not Specified"/>
    <m/>
    <m/>
    <s v="N"/>
    <m/>
    <m/>
    <m/>
    <m/>
    <m/>
    <m/>
    <m/>
    <n v="0"/>
  </r>
  <r>
    <n v="471"/>
    <n v="458"/>
    <s v="Beijing Jianlong Heavy Industry Group"/>
    <s v="Metals"/>
    <s v="Metals and mining"/>
    <s v="China"/>
    <x v="1"/>
    <n v="34102"/>
    <n v="3946"/>
    <n v="4.3689999999999998"/>
    <n v="31540"/>
    <n v="69600"/>
    <n v="2"/>
    <s v="N"/>
    <m/>
    <m/>
    <s v="N"/>
    <s v="N"/>
    <m/>
    <m/>
    <m/>
    <m/>
    <m/>
    <m/>
    <m/>
    <m/>
    <m/>
    <m/>
    <m/>
    <m/>
    <s v="Yes"/>
    <s v="Yes"/>
    <m/>
    <s v="1,2"/>
    <s v="G"/>
    <s v="N"/>
    <s v="committed to national peak and neutrality "/>
    <n v="2060"/>
    <s v="https://global.chinadaily.com.cn/a/202205/06/WS62748aa8a310fd2b29e5b030.html"/>
    <m/>
    <m/>
    <s v="N"/>
    <m/>
    <m/>
    <m/>
    <m/>
    <m/>
    <s v="Not Specified"/>
    <m/>
    <m/>
    <s v="N"/>
    <m/>
    <m/>
    <m/>
    <m/>
    <m/>
    <m/>
    <m/>
    <n v="0"/>
  </r>
  <r>
    <n v="472"/>
    <n v="459"/>
    <s v="Cummins"/>
    <s v="Industrial Machinery"/>
    <s v="Industrial goods"/>
    <s v="U.S."/>
    <x v="0"/>
    <n v="34057.9"/>
    <n v="2206.1"/>
    <n v="2.4E-2"/>
    <n v="76754.8"/>
    <n v="139163"/>
    <n v="6"/>
    <s v="N"/>
    <m/>
    <m/>
    <s v="Y"/>
    <s v="Y"/>
    <s v="Targets set"/>
    <s v="1.5°C "/>
    <n v="2030"/>
    <m/>
    <m/>
    <m/>
    <m/>
    <m/>
    <m/>
    <m/>
    <s v="Net zero"/>
    <s v="Net Zero"/>
    <s v="Yes"/>
    <s v="Yes"/>
    <s v="No"/>
    <s v="1,2"/>
    <m/>
    <s v="N"/>
    <m/>
    <m/>
    <m/>
    <m/>
    <s v="C"/>
    <s v="Y"/>
    <s v="1,2"/>
    <s v="Achieving net-zero emissions across Cummins‚Äô facilities and operations by 2050"/>
    <n v="2050"/>
    <m/>
    <m/>
    <s v="Not Specified"/>
    <s v="No"/>
    <s v="No"/>
    <s v="N"/>
    <m/>
    <m/>
    <m/>
    <m/>
    <m/>
    <m/>
    <m/>
    <n v="0"/>
  </r>
  <r>
    <n v="473"/>
    <n v="437"/>
    <s v="China National Coal Group"/>
    <s v="Mining, Crude-Oil Production"/>
    <s v="Metals and mining"/>
    <s v="China"/>
    <x v="1"/>
    <n v="34020.800000000003"/>
    <n v="342.8"/>
    <n v="-0.66100000000000003"/>
    <n v="37435.300000000003"/>
    <n v="80730"/>
    <n v="26"/>
    <s v="N"/>
    <m/>
    <m/>
    <s v="N"/>
    <s v="N"/>
    <m/>
    <m/>
    <m/>
    <m/>
    <m/>
    <m/>
    <m/>
    <m/>
    <m/>
    <m/>
    <m/>
    <m/>
    <s v="Yes"/>
    <s v="Yes"/>
    <m/>
    <s v="1,2"/>
    <m/>
    <s v="N"/>
    <s v="The Company actively explored the optimal path to peak carbon emissions and advancing its carbon peaking initiatives in an orderly manner. Based on its business operations, the Company steadily reduced carbon emission intensity through energy efficiency improvements, green energy substitution, and industrial optimization, aiming to achieve peak carbon emissions before 2030 and striving for carbon neutrality before 2060. The Board of Directors provided full oversight of the Company's progress toward its climate targets, while responsible departments leverage the carbon emission management system to enhance monitoring and management, strengthen the data foundation for the &quot;dual carbon&quot; goals, and foster a solid foundation for green development."/>
    <n v="2060"/>
    <s v="https://www.hkexnews.hk/listedco/listconews/sehk/2025/0415/2025041501111.pdf?utmChina%20National%20Coal%20Group"/>
    <m/>
    <m/>
    <s v="N"/>
    <m/>
    <m/>
    <m/>
    <m/>
    <m/>
    <s v="Not Specified"/>
    <m/>
    <m/>
    <s v="N"/>
    <m/>
    <m/>
    <m/>
    <m/>
    <m/>
    <m/>
    <s v="https://www.hkexnews.hk/listedco/listconews/sehk/2025/0415/2025041501111.pdf?utmChina%20National%20Coal%20Group_source=chatgpt.com"/>
    <n v="0"/>
  </r>
  <r>
    <n v="474"/>
    <n v="496"/>
    <s v="Air France-KLM Group"/>
    <s v="Airlines"/>
    <s v="Transportation and logistics"/>
    <s v="France"/>
    <x v="3"/>
    <n v="33996.699999999997"/>
    <n v="322.7"/>
    <n v="-0.71599999999999997"/>
    <n v="326031.2"/>
    <n v="42511"/>
    <n v="30"/>
    <s v="N"/>
    <m/>
    <m/>
    <s v="Y"/>
    <s v="Y"/>
    <s v="Targets set"/>
    <s v="Well-below 2¬∞C"/>
    <n v="2030"/>
    <m/>
    <m/>
    <m/>
    <m/>
    <m/>
    <m/>
    <m/>
    <s v="Net zero"/>
    <s v="Net Zero"/>
    <s v="Yes"/>
    <s v="Yes"/>
    <s v="Yes"/>
    <s v="1,2,3"/>
    <m/>
    <s v="N"/>
    <m/>
    <m/>
    <m/>
    <m/>
    <s v="C,V"/>
    <s v="Y"/>
    <s v="1,2,3"/>
    <s v="Air France ‚Äì KLM has a strong commitment towards sustainability, including reaching Net Zero carbon emissions in 2050 by activating, among others, levers on operations, fleet renewal and Sustainable Aviation Fuel."/>
    <n v="2050"/>
    <m/>
    <m/>
    <s v="Yes"/>
    <s v="Yes (unspecified)"/>
    <s v="No"/>
    <s v="N"/>
    <m/>
    <m/>
    <m/>
    <m/>
    <m/>
    <m/>
    <m/>
    <n v="0"/>
  </r>
  <r>
    <n v="475"/>
    <e v="#N/A"/>
    <s v="Sumitomo Life Insurance"/>
    <s v="Insurance: Life, Health (Mutual)"/>
    <s v="Financial services"/>
    <s v="Japan"/>
    <x v="1"/>
    <n v="33663.800000000003"/>
    <n v="4162"/>
    <n v="-9.5000000000000001E-2"/>
    <n v="43418.9"/>
    <n v="30100"/>
    <n v="5"/>
    <s v="N"/>
    <m/>
    <m/>
    <s v="N"/>
    <s v="N"/>
    <m/>
    <m/>
    <m/>
    <m/>
    <m/>
    <m/>
    <m/>
    <m/>
    <m/>
    <m/>
    <s v="Net zero"/>
    <s v="Net Zero"/>
    <s v="Yes"/>
    <s v="Yes"/>
    <s v="Partial"/>
    <s v="1,2"/>
    <m/>
    <s v="N"/>
    <m/>
    <m/>
    <m/>
    <m/>
    <s v="C"/>
    <s v="Y"/>
    <s v="1,2"/>
    <s v="One of the specific initiatives we are promoting is the reduction of greenhouse gas (GHG) emissions from our own business activities and our asset portfolio, aiming to achieve net zero GHG emissions by 2050, the target set by the Sumitomo Life Group. (page 5)"/>
    <n v="2050"/>
    <m/>
    <m/>
    <s v="Yes"/>
    <s v="Not Specified"/>
    <s v="No"/>
    <s v="N"/>
    <m/>
    <m/>
    <m/>
    <m/>
    <m/>
    <m/>
    <m/>
    <n v="0"/>
  </r>
  <r>
    <n v="476"/>
    <n v="441"/>
    <s v="Paccar"/>
    <s v="Construction and Farm Machinery"/>
    <s v="Engineering and construction"/>
    <s v="U.S."/>
    <x v="0"/>
    <n v="33636.1"/>
    <n v="-130.1"/>
    <n v="-1.278"/>
    <n v="13079.2"/>
    <n v="80951"/>
    <n v="8"/>
    <s v="N"/>
    <m/>
    <m/>
    <s v="Y"/>
    <s v="Y"/>
    <s v="Targets set"/>
    <s v="Well-below 2¬∞C"/>
    <n v="2030"/>
    <m/>
    <m/>
    <m/>
    <m/>
    <m/>
    <m/>
    <m/>
    <s v="Emissions reduction target"/>
    <s v="Other Emission Reduction"/>
    <s v="Yes"/>
    <s v="Yes"/>
    <s v="Partial"/>
    <s v="1,2"/>
    <m/>
    <s v="N"/>
    <m/>
    <m/>
    <m/>
    <m/>
    <m/>
    <s v="N"/>
    <m/>
    <m/>
    <m/>
    <m/>
    <m/>
    <s v="Not Specified"/>
    <s v="Not Specified"/>
    <s v="No"/>
    <s v="Y"/>
    <s v="Reduce absolute Scope 1 (internal operations) and Scope 2 (purchased energy) GHG emissions 35% from_x000a_a 2018 base year. Reduce Scope 3 emissions from use of sold products 25% per vkm by 2030 from a 2018 base year*"/>
    <n v="2030"/>
    <m/>
    <m/>
    <m/>
    <m/>
    <m/>
    <n v="0"/>
  </r>
  <r>
    <n v="477"/>
    <n v="494"/>
    <s v="Metro"/>
    <s v="Wholesalers: Food and Grocery"/>
    <s v="Food, beverages and agriculture"/>
    <s v="Germany"/>
    <x v="3"/>
    <n v="33614.1"/>
    <n v="2498.8000000000002"/>
    <n v="8.3000000000000004E-2"/>
    <n v="47773.1"/>
    <n v="100000"/>
    <n v="26"/>
    <s v="N"/>
    <m/>
    <m/>
    <s v="Y"/>
    <s v="Y"/>
    <s v="Committed"/>
    <m/>
    <n v="2030"/>
    <m/>
    <m/>
    <m/>
    <m/>
    <m/>
    <m/>
    <m/>
    <s v="Emissions reduction target"/>
    <s v="Other Emission Reduction"/>
    <s v="Yes"/>
    <s v="Yes"/>
    <s v="Yes"/>
    <s v="1,2,3"/>
    <s v="C,V"/>
    <s v="Y"/>
    <s v="We plan to make our global business operations climate-neutral by 2040"/>
    <n v="2040"/>
    <s v="https://reports.metroag.de/annual-report/2023-2024/combined-management-report/principles-of-the-group/combined-non-financial-statement/environmental-matters.html"/>
    <m/>
    <m/>
    <s v="N"/>
    <m/>
    <m/>
    <m/>
    <m/>
    <m/>
    <s v="Not Specified"/>
    <s v="No"/>
    <s v="No"/>
    <s v="Y"/>
    <s v="&quot;METRO‚Äôs new near-term science-based targets (SBT), which have yet to be approved by the Science Based Targets initiative (SBTi), are consistent with the level of decarbonization required to keep global temperature increases to 1.5°C  compared to pre-industrial temperatures. Our targets with a 2023 base year will consist of:_x000a_‚Ä¢ [SBT1] Reducing absolute scope 1 and scope 2 greenhouse gas (GHG) emissions by 42% by 2030;_x000a_‚Ä¢ [SBT2] Having 45% of our suppliers by spend with science-based targets by 2028;_x000a_‚Ä¢ [SBT3] Reducing absolute scope 3 GHG emissions from purchases of goods and services by 25% by 2030;_x000a_‚Ä¢ [SBT4] Reducing absolute scope 3 GHG emissions from downstream transportation and distribution by 25% by 2030; and_x000a_‚Ä¢ [SBT5] Reducing scope 3 FLAG GHG emissions by 30% by 2030.&quot;_x000a_- GHG EMISSIONS INFO SHEET, Update December 2024"/>
    <n v="2030"/>
    <m/>
    <m/>
    <m/>
    <m/>
    <m/>
    <n v="0"/>
  </r>
  <r>
    <n v="478"/>
    <e v="#N/A"/>
    <s v="BAE Systems"/>
    <s v="Aerospace and Defense"/>
    <s v="Aerospace and defense"/>
    <s v="Britain"/>
    <x v="3"/>
    <n v="33547.599999999999"/>
    <n v="30.9"/>
    <n v="-0.94799999999999995"/>
    <n v="28874.3"/>
    <n v="60038"/>
    <n v="3"/>
    <s v="N"/>
    <m/>
    <m/>
    <s v="Y"/>
    <s v="Y"/>
    <s v="Targets set"/>
    <s v="1.5°C "/>
    <n v="2030"/>
    <s v="Targets set"/>
    <s v="1.5°C "/>
    <n v="2050"/>
    <s v="Y"/>
    <s v="Targets set"/>
    <n v="2050"/>
    <m/>
    <s v="Net zero"/>
    <s v="Net Zero"/>
    <s v="Yes"/>
    <s v="Yes"/>
    <s v="Partial"/>
    <s v="1,2"/>
    <m/>
    <s v="N"/>
    <m/>
    <m/>
    <m/>
    <m/>
    <s v="C"/>
    <s v="Y"/>
    <s v="1,2"/>
    <s v="&quot;Our near-term target and KPI, embedded in long-term incentives, is to reduce GHG emissions across our operations (Scopes 1 and 2) by 4.2% year-on-year. We continue to work towards our long-term target of ‚Äòworking towards a net zero value chain by 2050‚Äô.&quot; (Annual Report 2023 BAE Systems plc, pg. 49)."/>
    <n v="2050"/>
    <m/>
    <m/>
    <s v="Not Specified"/>
    <s v="Not Specified"/>
    <s v="No"/>
    <s v="N"/>
    <m/>
    <m/>
    <m/>
    <m/>
    <m/>
    <m/>
    <m/>
    <n v="0"/>
  </r>
  <r>
    <n v="479"/>
    <n v="467"/>
    <s v="Tongwei Group"/>
    <s v="Energy"/>
    <s v="Energy and utilities"/>
    <s v="China"/>
    <x v="1"/>
    <n v="33482"/>
    <n v="-2161.5"/>
    <n v="0"/>
    <n v="150686.79999999999"/>
    <n v="50508"/>
    <n v="14"/>
    <s v="Y"/>
    <n v="2024"/>
    <n v="2030"/>
    <s v="N"/>
    <s v="N"/>
    <m/>
    <m/>
    <m/>
    <m/>
    <m/>
    <m/>
    <m/>
    <m/>
    <m/>
    <m/>
    <m/>
    <m/>
    <s v="Yes"/>
    <s v="Yes"/>
    <m/>
    <s v="1,2"/>
    <s v="C"/>
    <s v="Y"/>
    <s v=" achieve carbon neutrality in operations by 2030."/>
    <n v="2030"/>
    <s v="https://stockn.xueqiu.com/SH600438/20250605454720.pdf?utm_source=chatgpt.com"/>
    <m/>
    <m/>
    <s v="N"/>
    <m/>
    <m/>
    <m/>
    <m/>
    <m/>
    <s v="Yes"/>
    <m/>
    <m/>
    <s v="N"/>
    <m/>
    <m/>
    <m/>
    <m/>
    <m/>
    <m/>
    <m/>
    <n v="0"/>
  </r>
  <r>
    <n v="480"/>
    <n v="291"/>
    <s v="Greenland Holding Group"/>
    <s v="Real estate"/>
    <s v="Real estate"/>
    <s v="China"/>
    <x v="1"/>
    <n v="33447.800000000003"/>
    <n v="381.9"/>
    <n v="2.8679999999999999"/>
    <n v="10591.7"/>
    <n v="13354"/>
    <n v="14"/>
    <s v="N"/>
    <m/>
    <m/>
    <s v="N"/>
    <s v="N"/>
    <m/>
    <m/>
    <m/>
    <m/>
    <m/>
    <m/>
    <m/>
    <m/>
    <m/>
    <m/>
    <s v="No target"/>
    <s v="No Target"/>
    <s v="Yes"/>
    <s v="Yes"/>
    <m/>
    <s v="1,2"/>
    <s v="G"/>
    <s v="N"/>
    <s v="committed to national peak and neutrality targets"/>
    <n v="2060"/>
    <s v="https://dataclouds.cninfo.com.cn/shgonggao/2024/2024-04-30/94890901062211ef809ffa163e26e5de.pdf"/>
    <m/>
    <m/>
    <s v="N"/>
    <m/>
    <m/>
    <m/>
    <m/>
    <m/>
    <s v="Not Specified"/>
    <s v="No"/>
    <s v="No"/>
    <s v="N"/>
    <m/>
    <m/>
    <m/>
    <m/>
    <m/>
    <m/>
    <m/>
    <n v="0"/>
  </r>
  <r>
    <n v="481"/>
    <n v="483"/>
    <s v="China National Aviation Fuel Group"/>
    <s v="Trading"/>
    <s v="Financial services"/>
    <s v="China"/>
    <x v="1"/>
    <n v="33424"/>
    <n v="4090"/>
    <n v="-0.39100000000000001"/>
    <n v="91839"/>
    <n v="28000"/>
    <n v="4"/>
    <s v="N"/>
    <m/>
    <m/>
    <s v="N"/>
    <s v="N"/>
    <m/>
    <m/>
    <m/>
    <m/>
    <m/>
    <m/>
    <m/>
    <m/>
    <m/>
    <m/>
    <m/>
    <m/>
    <s v="Yes"/>
    <s v="Yes"/>
    <m/>
    <s v="1,2"/>
    <s v="G"/>
    <s v="N"/>
    <s v="committed to national peak and neutrality "/>
    <n v="2060"/>
    <s v="http://www.sasac.gov.cn/n4470048/n26915116/n28283133/n28283138/c28305167/content.html"/>
    <s v="no info for parent "/>
    <m/>
    <s v="N"/>
    <m/>
    <m/>
    <m/>
    <m/>
    <m/>
    <s v="No"/>
    <m/>
    <m/>
    <s v="N"/>
    <m/>
    <m/>
    <m/>
    <m/>
    <m/>
    <m/>
    <m/>
    <n v="0"/>
  </r>
  <r>
    <n v="482"/>
    <e v="#N/A"/>
    <s v="Amgen"/>
    <s v="Pharmaceuticals"/>
    <s v="Health care and pharmaceuticals"/>
    <s v="U.S."/>
    <x v="0"/>
    <n v="36189"/>
    <n v="647.79999999999995"/>
    <n v="-0.20699999999999999"/>
    <n v="15838.7"/>
    <n v="139907"/>
    <n v="2"/>
    <s v="N"/>
    <m/>
    <m/>
    <s v="Y"/>
    <s v="Y"/>
    <s v="Targets set"/>
    <s v="1.5°C "/>
    <n v="2030"/>
    <m/>
    <m/>
    <m/>
    <m/>
    <m/>
    <m/>
    <m/>
    <s v="Carbon neutral(ity)"/>
    <s v="Carbon Neutral"/>
    <s v="Yes"/>
    <s v="Yes"/>
    <s v="Yes"/>
    <s v="1,2,3"/>
    <s v="C,V"/>
    <s v="Y"/>
    <s v="&quot;Amgen's 2027 carbon emissions targets have been approved by the Science Based Targets initiative (SBTi) and are consistent with the goal of limiting global warming to 1.5 degrees Celsius for Scope 1 and 2 emissions. We also established an SBTi Scope 3 supplier engagement target to engage with 73% of our suppliers by spend in key categories to support their adoption of science-based carbon reduction targets by 2027. &quot;"/>
    <n v="2027"/>
    <m/>
    <m/>
    <m/>
    <s v="N"/>
    <m/>
    <m/>
    <m/>
    <m/>
    <m/>
    <s v="Not Specified"/>
    <s v="Yes (unspecified)"/>
    <s v="No"/>
    <s v="N"/>
    <m/>
    <m/>
    <m/>
    <m/>
    <m/>
    <m/>
    <m/>
    <n v="0"/>
  </r>
  <r>
    <n v="483"/>
    <n v="475"/>
    <s v="Hunan Iron &amp; Steel Group"/>
    <s v="Metals"/>
    <s v="Metals and mining"/>
    <s v="China"/>
    <x v="1"/>
    <n v="33366.800000000003"/>
    <n v="639.1"/>
    <n v="-0.23400000000000001"/>
    <n v="27356.9"/>
    <n v="35368"/>
    <n v="4"/>
    <s v="N"/>
    <m/>
    <m/>
    <s v="N"/>
    <s v="N"/>
    <m/>
    <m/>
    <m/>
    <m/>
    <m/>
    <m/>
    <m/>
    <m/>
    <m/>
    <m/>
    <s v="Carbon neutral(ity)"/>
    <s v="Carbon Neutral"/>
    <s v="Not Specified"/>
    <s v="Not Specified"/>
    <s v="Not Specified"/>
    <m/>
    <m/>
    <s v="Y"/>
    <s v="SR 2024, p.53 (Google Translated)_x000a_In the current international context of heightened attention to the risks and opportunities of climate change, the company has actively responded to the national call for &quot;carbon peak by 2030 and carbon neutrality by 2060&quot; and proactively addressed climate change_x000a_---_x000a_SR, p.53 (Native)_x000a_Èù¢ÂØπÂΩìÂâçÂõΩÈôÖËÉåÊôØ‰∏ãÂØπ‰∫éÊ∞îÂÄôÂèòÂåñÈ£éÈô©ÂíåÊú∫ÈÅáÁöÑÈ´òÂ∫¶ÂÖ≥Ê≥®,ÂÖ¨Âè∏ÁßØÊûÅÂìçÂ∫îÂõΩÂÆ∂ËøàÂêë‚Äú2030Âπ¥Á¢≥ËææÂ≥∞„ÄÅ 2060Âπ¥Á¢≥‰∏≠Âíå‚ÄùÁöÑÂè∑Âè¨,‰∏ªÂä®Â∫îÂØπÊ∞îÂÄôÂèòÂåñ„ÄÇÂÖ¨Âè∏‰∏ªÂä®ËØÜÂà´ÂàÜÊûê‰∫ÜÂΩ±ÂìçÂÖ¨Âè∏Ê∞îÂÄôÂèòÂåñÁõ∏ÂÖ≥ÁöÑÈ£éÈô©‰∏éÊú∫ÈÅá, Âπ∂Âà∂ÂÆöÊ∞îÂÄôÈ£éÈô©ÁÆ°ÁêÜÂäûÊ≥ï‰∏éÂ∫îÂØπÊé™ÊñΩ,ÊèêÂçáÂÖ¨Âè∏ÂØπ‰∫éÊ∞îÂÄôÂèòÂåñÁöÑÈÄÇÂ∫îËÉΩÂäõ,‰∏∫Êú™Êù•Âú®ÁªøËâ≤‰ΩéÁ¢≥È¢ÜÂüüÁöÑÊäÄÊúØÂ∫îÁî®„ÄÅ‰∫ßÂìÅÂàõÊñ∞ÂíåËøêËê•Ê®°Âºè‰ºòÂåñÊèê‰æõÊåáÂºï,Âπ∂ÂèÇËÄÉÊ∞îÂÄôÁõ∏ÂÖ≥Ë¥¢Âä°‰ø°ÊÅØÊä´Èú≤Â∑•‰ΩúÁªÑ(TCFD)ÁöÑÂª∫ËÆÆÊä´Èú≤Ê°ÜÊû∂,ÂØπÊú¨ÂÖ¨Âè∏Ê∞îÂÄôÂèòÂåñÁõ∏ÂÖ≥‚ÄúÊ≤ªÁêÜ‚Äù‚ÄúÁ≠ñÁï•‚Äù‚ÄúÈ£éÈô©ÁÆ°ÁêÜ‚Äù‰ª•Âèä‚ÄúÊåáÈíà‰∏éÁõÆÊ†á‚ÄùÁ≠âÂ∑•‰ΩúËøõË°åÊ¶ÇËø∞„ÄÇ"/>
    <n v="2060"/>
    <m/>
    <m/>
    <m/>
    <s v="N"/>
    <m/>
    <m/>
    <m/>
    <m/>
    <m/>
    <s v="Not Specified"/>
    <s v="Not Specified"/>
    <s v="No"/>
    <s v="N"/>
    <m/>
    <m/>
    <m/>
    <m/>
    <m/>
    <m/>
    <m/>
    <n v="0"/>
  </r>
  <r>
    <n v="484"/>
    <e v="#N/A"/>
    <s v="St. James's Place"/>
    <s v="Diversified Financials"/>
    <s v="Financial services"/>
    <s v="U.K."/>
    <x v="3"/>
    <n v="33178.9"/>
    <n v="509"/>
    <n v="0"/>
    <n v="244082"/>
    <n v="3334"/>
    <n v="1"/>
    <s v="N"/>
    <m/>
    <m/>
    <s v="Y"/>
    <s v="Y"/>
    <s v="Committed"/>
    <m/>
    <n v="2030"/>
    <m/>
    <m/>
    <m/>
    <s v="N"/>
    <s v="Committed"/>
    <m/>
    <m/>
    <s v="Net zero"/>
    <s v="Net Zero"/>
    <s v="Yes"/>
    <s v="Yes"/>
    <s v="Yes"/>
    <s v="1,2,3"/>
    <m/>
    <s v="N"/>
    <m/>
    <m/>
    <m/>
    <m/>
    <s v="C,V"/>
    <s v="Y"/>
    <s v="1,2,3"/>
    <s v="We aim to align our business to a 1.5°C  Paris Agreement goal. This means reducing our carbon emissions to net zero by 2050."/>
    <n v="2050"/>
    <m/>
    <m/>
    <s v="Yes"/>
    <s v="Not Specified"/>
    <s v="No"/>
    <s v="N"/>
    <m/>
    <m/>
    <m/>
    <m/>
    <m/>
    <m/>
    <m/>
    <n v="0"/>
  </r>
  <r>
    <n v="485"/>
    <n v="395"/>
    <s v="PBF Energy"/>
    <s v="Petroleum Refining"/>
    <s v="Oil and gas"/>
    <s v="U.S."/>
    <x v="0"/>
    <n v="33115.300000000003"/>
    <n v="-533.79999999999995"/>
    <n v="-1.2490000000000001"/>
    <n v="12703.2"/>
    <n v="3855"/>
    <n v="4"/>
    <s v="N"/>
    <m/>
    <m/>
    <s v="N"/>
    <s v="N"/>
    <m/>
    <m/>
    <m/>
    <m/>
    <m/>
    <m/>
    <m/>
    <m/>
    <m/>
    <m/>
    <s v="No target"/>
    <s v="No Target"/>
    <s v="Yes"/>
    <s v="Yes"/>
    <s v="Not Specified"/>
    <s v="1,2"/>
    <m/>
    <s v="N"/>
    <m/>
    <m/>
    <m/>
    <m/>
    <m/>
    <s v="N"/>
    <m/>
    <m/>
    <m/>
    <m/>
    <m/>
    <s v="Not Specified"/>
    <s v="Yes (CCS-based removals e.g. BECCS, DACCS)"/>
    <s v="No"/>
    <s v="Y"/>
    <s v="emission reduction "/>
    <m/>
    <s v="https://www.pbfenergy.com/wp-content/uploads/2025/09/2024-PBF-Sustainability-Report.pdf"/>
    <m/>
    <m/>
    <m/>
    <m/>
    <n v="0"/>
  </r>
  <r>
    <n v="486"/>
    <n v="464"/>
    <s v="British American Tobacco"/>
    <s v="Tobacco"/>
    <s v="Household and personal products"/>
    <s v="U.K."/>
    <x v="3"/>
    <n v="33045.599999999999"/>
    <n v="3919.4"/>
    <n v="0"/>
    <n v="148921.60000000001"/>
    <n v="48209"/>
    <n v="28"/>
    <s v="N"/>
    <m/>
    <m/>
    <s v="Y"/>
    <s v="Y"/>
    <s v="Targets set"/>
    <s v="1.5Â°C"/>
    <n v="2030"/>
    <s v="Targets set"/>
    <s v="1.5Â°C"/>
    <n v="2050"/>
    <s v="Y"/>
    <s v="Targets set"/>
    <n v="2050"/>
    <m/>
    <s v="Net zero"/>
    <s v="Net Zero"/>
    <s v="Yes"/>
    <s v="Yes"/>
    <s v="Yes"/>
    <s v="1,2,3"/>
    <m/>
    <s v="N"/>
    <m/>
    <m/>
    <m/>
    <m/>
    <s v="C,V"/>
    <s v="Y"/>
    <s v="1,2,3"/>
    <s v="&quot;Net Zero Value Chain&quot; by 2050 (P.81, 2024 Combined Annual and Sustainability Report)_x000a_&quot;BAT has a target..., by 2050, to achieve Net Zero GHG emissions across our value chain.&quot; (P104, 2023 Combined Annual and ESG Report)_x000a_&quot;In 2021, we joined the UN-backed Race to Zero Campaign and the Science-Based Targets Business Ambition for 1.5¬∫C, an alliance to halve global emissions by 2030 and achieve net zero carbon emissions by 2050.&quot; (P12, Low Carbon Transition Plan 2022)"/>
    <n v="2050"/>
    <m/>
    <m/>
    <s v="Not Specified"/>
    <s v="Yes (nature-based and CCS-based removals)"/>
    <s v="No"/>
    <s v="N"/>
    <m/>
    <m/>
    <m/>
    <m/>
    <m/>
    <m/>
    <m/>
    <n v="0"/>
  </r>
  <r>
    <n v="487"/>
    <n v="486"/>
    <s v="Linde"/>
    <s v="Chemicals"/>
    <s v="Chemicals"/>
    <s v="U.K."/>
    <x v="3"/>
    <n v="33005"/>
    <n v="6565"/>
    <n v="5.8999999999999997E-2"/>
    <n v="80147"/>
    <n v="65289"/>
    <n v="6"/>
    <s v="N"/>
    <m/>
    <m/>
    <s v="Y"/>
    <s v="Y"/>
    <s v="Targets set"/>
    <s v="Well-below 2¬∞C"/>
    <n v="2035"/>
    <m/>
    <m/>
    <m/>
    <m/>
    <m/>
    <m/>
    <m/>
    <s v="Climate neutral"/>
    <s v="Carbon Neutral"/>
    <s v="Yes"/>
    <s v="Yes"/>
    <s v="Not Specified"/>
    <s v="1,2"/>
    <s v="C"/>
    <s v="Y"/>
    <s v="_x000a_&quot;0ur vision for 2050 includes widespread availability of renewable and low carbon energy and alternative technologies for production and distribution. Linde‚Äôs 2050 climate neutrality ambition is based upon IEA‚Äôs scenario analysis, as described in its 2020 ETP paper. This well-below 2 degrees SDS recognized that the chemical sector as a whole is one that is hard to abate and projects the GHG trajectory for this industry as declining after 2030, reaching net zero after 2070. Most SD targets run from the 2018 base year, for 10 years to 2028. In 2021, Linde announced its climate change target, ‚Äú35 by 35,‚Äù which is a commitment to reduce absolute Scope 1 and 2 emissions by 35 percent in 2035. This managed target runs from the 2021 base year and has been validated by the SBTi. Four new targets commenced in 2024. Climate Change Decarbonization, Investment &amp; Innovation ‚Ä¢ &gt;$3 billion in internal decarbonization initiatives by 2035 ‚Ä¢ GHG Reduction: Achieve 35 percent intensity reduction in GHG vs. EBITDA ‚Ä¢ 35% reduction of absolute GHG emissions (Scopes 1 and 2) by 2035 ‚Ä¢ &gt;2x low-carbon power sourcing, primarily from active renewable electricity ‚Ä¢ Enable &gt;2x annual carbon productivity.&quot;"/>
    <n v="2050"/>
    <m/>
    <m/>
    <m/>
    <s v="N"/>
    <m/>
    <m/>
    <m/>
    <m/>
    <m/>
    <s v="Not Specified"/>
    <s v="Yes (CCS-based removals e.g. BECCS, DACCS)"/>
    <s v="No"/>
    <s v="N"/>
    <m/>
    <m/>
    <m/>
    <m/>
    <m/>
    <m/>
    <m/>
    <n v="0"/>
  </r>
  <r>
    <n v="488"/>
    <n v="499"/>
    <s v="Mitsubishi Heavy Industries"/>
    <s v="Industrial Machinery"/>
    <s v="Industrial goods"/>
    <s v="Japan"/>
    <x v="1"/>
    <n v="32977.199999999997"/>
    <n v="1610.1"/>
    <n v="4.8000000000000001E-2"/>
    <n v="44425.4"/>
    <n v="77274"/>
    <n v="31"/>
    <s v="N"/>
    <m/>
    <m/>
    <s v="N"/>
    <s v="N"/>
    <m/>
    <m/>
    <m/>
    <m/>
    <m/>
    <m/>
    <m/>
    <m/>
    <m/>
    <m/>
    <s v="Net zero"/>
    <s v="Net Zero"/>
    <s v="Yes"/>
    <s v="Yes"/>
    <s v="Yes"/>
    <s v="1,2,3"/>
    <m/>
    <s v="N"/>
    <m/>
    <m/>
    <m/>
    <m/>
    <s v="C,V"/>
    <s v="Y"/>
    <s v="1,2,3"/>
    <s v=" To reach this goal, considering the lead time required for our products and technologies to enter service, we at MHI have de- clared our intent to realize net zero CO2 emissions by 2040, ten years ahead of the Japanese government‚Äôs target._x000a__x000a_By our estimate, CO2 emissions from products we have provided to our customers (Scope 3) totaled approxi- mately Ùè∞ç.Ùè∞£ billion tons as of Ùè∞êÙè∞üÙè∞çÙè∞ë. We are confident in our ability to make a significant contribution to global Ùè∞§arbon Neutrality by reducing those emissions with our techno- logical capabilities._x000a_In our MISSION NET ZERO announcement, we set two targetsÙè∞à first, to cut our Ùè∞ïcope Ùè∞• Ùè∞¶ Ùè∞§Ùè∞§Ùè∞ôÙè∞ï emissions by_x000a_50% compared to 2019 levels by 2030, and then, to reach Net Zero by 2040. Secondly, we set two targets regard- ing Scopes 1 and 2 emissions‚ÄìCO2 emissions resulting from our Group-wide production activities. We will reduce Scopes 1 and 2 emissions by 50% compared to 2014 levels by 2030 and then achieve Net Zero by 2040. We have already succeeded in reducing our Scopes 1 and 2 emissions by more than 40%. Today, we are proceeding with plans to demonstrate our Carbon Neutral Factory concept at Mihara Machinery Works in western Japan. We aim to achieve Carbon Neutrality at this manufacturing facility mainly by replacing conventional power sources with green energy derived from renewables, electrifying heat sources, and installing energy management systems. By applying the eÙè∞®perience gained through these eÙè∞äorts and working closely with our peers in industry, we will develop innovative, carbon neutral solutions and propose them to our customers. (Pg. 12)_x000a__x000a_Under MISSION NET ZERO, our 2040 Carbon Neutrality Ùè∞¥eclaration, Ùè∞ÉÙè∞ÑÙè∞Ö Ùè∞ÄroupÙè∞ás first goal is to reduce our Ùè∞§Ùè∞¢2 emissions (Scopes 1 and 2) to 50% of 2014 levels by 2030 and reach Net Zero emissions by 2040._x000a_Our second goal focuses on Scope 3 emissions, the majority of which arise from customers‚Äô use of our prod-_x000a_2030 -50% (Compared to 2014) * Scopes 1 and 2: Calculation based on GHG Protocol_x000a_ucts. We aim to reduce CO2 emissions throughout our entire value chain to 50% of 2019 levels by 2030 after deducting reductions from CCUS* and to reduce them to Net Zero by 2040. (Pg. 32)_x000a_"/>
    <n v="2040"/>
    <m/>
    <m/>
    <s v="Not Specified"/>
    <s v="Yes (CCS-based removals e.g. BECCS, DACCS)"/>
    <s v="No"/>
    <s v="N"/>
    <m/>
    <m/>
    <m/>
    <m/>
    <m/>
    <m/>
    <m/>
    <n v="0"/>
  </r>
  <r>
    <n v="489"/>
    <n v="472"/>
    <s v="Guangxi Investment Group"/>
    <s v="Diversified Financials"/>
    <s v="Financial services"/>
    <s v="China"/>
    <x v="1"/>
    <n v="32974.6"/>
    <n v="28"/>
    <n v="-0.59"/>
    <n v="118053.7"/>
    <n v="31983"/>
    <n v="6"/>
    <s v="N"/>
    <m/>
    <m/>
    <s v="N"/>
    <s v="N"/>
    <m/>
    <m/>
    <m/>
    <m/>
    <m/>
    <m/>
    <m/>
    <m/>
    <m/>
    <m/>
    <s v="No target"/>
    <s v="No Target"/>
    <s v="Yes"/>
    <s v="Yes"/>
    <s v="Not Specified"/>
    <s v="1,2"/>
    <s v="G"/>
    <s v="N"/>
    <s v="committed to national peak and neutrality targets"/>
    <n v="2060"/>
    <s v="https://gx.cnr.cn/cnrgx/jingjishenghuo/20210519/t20210519_525490539.shtml"/>
    <m/>
    <m/>
    <s v="N"/>
    <m/>
    <m/>
    <m/>
    <m/>
    <m/>
    <s v="Not Specified"/>
    <s v="Not Specified"/>
    <s v="No"/>
    <s v="N"/>
    <m/>
    <m/>
    <m/>
    <m/>
    <m/>
    <m/>
    <m/>
    <n v="0"/>
  </r>
  <r>
    <n v="490"/>
    <e v="#N/A"/>
    <s v="GuideWell Mutual Holding"/>
    <s v="Health Care: Insurance and Managed Care"/>
    <s v="Health care and pharmaceuticals"/>
    <s v="U.S."/>
    <x v="0"/>
    <n v="32955"/>
    <n v="284.7"/>
    <n v="-0.46500000000000002"/>
    <n v="20238.2"/>
    <n v="17936"/>
    <n v="1"/>
    <s v="N"/>
    <m/>
    <m/>
    <s v="N"/>
    <s v="N"/>
    <m/>
    <m/>
    <m/>
    <m/>
    <m/>
    <m/>
    <m/>
    <m/>
    <m/>
    <m/>
    <m/>
    <m/>
    <m/>
    <m/>
    <m/>
    <m/>
    <m/>
    <s v="N"/>
    <m/>
    <m/>
    <s v="https://www.guidewell.com/news/impact-report"/>
    <s v="no useful information "/>
    <m/>
    <s v="N"/>
    <m/>
    <m/>
    <m/>
    <m/>
    <m/>
    <s v="Not Specified"/>
    <m/>
    <m/>
    <s v="N"/>
    <m/>
    <m/>
    <m/>
    <m/>
    <m/>
    <m/>
    <m/>
    <n v="0"/>
  </r>
  <r>
    <n v="491"/>
    <n v="474"/>
    <s v="Mazda Motor"/>
    <s v="Motor Vehicles &amp; Parts"/>
    <s v="Automotive"/>
    <s v="Japan"/>
    <x v="1"/>
    <n v="32922.800000000003"/>
    <n v="748.3"/>
    <n v="-0.47899999999999998"/>
    <n v="27287.200000000001"/>
    <n v="48783"/>
    <n v="29"/>
    <s v="N"/>
    <m/>
    <m/>
    <s v="N"/>
    <s v="N"/>
    <m/>
    <m/>
    <m/>
    <m/>
    <m/>
    <m/>
    <m/>
    <m/>
    <m/>
    <m/>
    <s v="Carbon neutral(ity)"/>
    <s v="Carbon Neutral"/>
    <s v="Yes"/>
    <s v="Yes"/>
    <s v="Partial"/>
    <s v="1,2"/>
    <s v="C"/>
    <s v="Y"/>
    <s v="At Mazda, we are now taking on the challenge of achieving carbon neutrality (CN) by 2050 with a view to realizing a decarbonized society' (p. 6 2022 Sustainability Report). "/>
    <n v="2050"/>
    <m/>
    <m/>
    <m/>
    <s v="N"/>
    <m/>
    <m/>
    <m/>
    <m/>
    <m/>
    <s v="Yes"/>
    <s v="No"/>
    <s v="Yes"/>
    <s v="N"/>
    <m/>
    <m/>
    <m/>
    <m/>
    <m/>
    <m/>
    <m/>
    <n v="0"/>
  </r>
  <r>
    <n v="492"/>
    <n v="498"/>
    <s v="ABB"/>
    <s v="Industrial Machinery"/>
    <s v="Industrial goods"/>
    <s v="Switzerland"/>
    <x v="3"/>
    <n v="32850"/>
    <n v="3935"/>
    <n v="5.0999999999999997E-2"/>
    <n v="40357"/>
    <n v="109900"/>
    <n v="30"/>
    <s v="Y"/>
    <n v="2021"/>
    <n v="2030"/>
    <s v="Y"/>
    <s v="Y"/>
    <s v="Targets set"/>
    <s v="1.5°C "/>
    <n v="2030"/>
    <s v="Targets set"/>
    <s v="1.5°C "/>
    <n v="2050"/>
    <s v="Y"/>
    <s v="Targets set"/>
    <n v="2050"/>
    <m/>
    <s v="Net zero"/>
    <s v="Net Zero"/>
    <s v="Yes"/>
    <s v="Yes"/>
    <s v="Yes"/>
    <s v="1,2,3"/>
    <m/>
    <s v="N"/>
    <m/>
    <m/>
    <m/>
    <m/>
    <s v="C,V"/>
    <s v="Y"/>
    <s v="1,2,3"/>
    <s v="&quot;We chose the ‚ÄúNet Zero Emissions by 2050‚Äù scenario of the International Energy Agency (IEA) as the basis for the transition scenario analysis as it features net zero CO2 energy sector and industrial process emissions in 2050, while achieving universal energy access in 2030.&quot; (pg. 29)_x000a_"/>
    <n v="2050"/>
    <m/>
    <m/>
    <s v="Not Specified"/>
    <s v="Not Specified"/>
    <s v="No"/>
    <s v="N"/>
    <m/>
    <m/>
    <m/>
    <m/>
    <m/>
    <m/>
    <m/>
    <n v="0"/>
  </r>
  <r>
    <n v="493"/>
    <e v="#N/A"/>
    <s v="Magnit"/>
    <s v="Food &amp; Drug Stores"/>
    <s v="Retail"/>
    <s v="Russia"/>
    <x v="3"/>
    <n v="32795"/>
    <n v="475.2"/>
    <n v="-0.31"/>
    <n v="13776.8"/>
    <n v="369000"/>
    <n v="2"/>
    <s v="N"/>
    <m/>
    <m/>
    <s v="Y"/>
    <s v="Y"/>
    <s v="Targets set"/>
    <s v="1.5Â°C"/>
    <n v="2030"/>
    <m/>
    <m/>
    <m/>
    <s v="N"/>
    <s v="Commitment removed"/>
    <m/>
    <m/>
    <s v="Emissions intensity target"/>
    <s v="Other Emission Reduction"/>
    <s v="Yes"/>
    <s v="Yes"/>
    <s v="Yes"/>
    <s v="1,2,3"/>
    <m/>
    <s v="N"/>
    <m/>
    <m/>
    <s v="https://magnitglobal.com/us/en/company/environmental-social-governance.html#:~:text=We%E2%80%99ve%20been%20a%20pioneer%20in,our%20SBTi%20Validated%202030%20Net"/>
    <s v="achieved "/>
    <s v="C"/>
    <s v="Y"/>
    <m/>
    <s v="We’ve been a pioneer in workforce management for more than 30 years, and our environmental sustainability program is just as innovative. In 2022 we ran on 100% renewable energy and were 100% carbon neutral. Despite being the first in the industry to achieve both of these feats, this is just the beginning. We are also dedicated to science-based policies, including our SBTi Validated 2030 Net Zero commitment."/>
    <n v="2030"/>
    <s v="https://magnitglobal.com/us/en/company/environmental-social-governance.html"/>
    <m/>
    <s v="Not Specified"/>
    <s v="Yes (nature-based removals e.g. Forestation, soil carbon enhancement)"/>
    <s v="No"/>
    <s v="Y"/>
    <s v="Not mentioned"/>
    <n v="2050"/>
    <m/>
    <m/>
    <m/>
    <m/>
    <m/>
    <n v="0"/>
  </r>
  <r>
    <n v="494"/>
    <n v="465"/>
    <s v="CPC"/>
    <s v="Petroleum Refining"/>
    <s v="Oil and gas"/>
    <s v="Taiwan"/>
    <x v="1"/>
    <n v="32768.9"/>
    <n v="-1028.9000000000001"/>
    <n v="0"/>
    <n v="33926.5"/>
    <n v="16637"/>
    <n v="24"/>
    <s v="N"/>
    <m/>
    <m/>
    <s v="N"/>
    <s v="N"/>
    <m/>
    <m/>
    <m/>
    <m/>
    <m/>
    <m/>
    <m/>
    <m/>
    <m/>
    <m/>
    <s v="Annually conduct greenhouse gas emissions inventory and disclosure through ISO 14064-1._x000a_•Set CPC’ s interim target of reducing emissions by 50.2% by 2032 compared to 2005 levels, striving to _x000a_achieve net-zero emissions through measures such as improving energy efficiency, using low-carbon _x000a_fuels, recovering and utilizing energy, adopting renewable energy, carbon capture and storage, hydrogen energy, and carbon-neutral natural gas"/>
    <m/>
    <s v="Yes"/>
    <s v="Yes"/>
    <m/>
    <s v="1,2"/>
    <m/>
    <s v="N"/>
    <s v="Annually conduct greenhouse gas emissions inventory and disclosure through ISO 14064-1. •Set CPC’ s interim target of reducing emissions by 50.2% by 2032 compared to 2005 levels, striving to achieve net-zero emissions through measures such as improving energy efficiency, using low-carbon fuels, recovering and utilizing energy, adopting renewable energy, carbon capture and storage, hydro_x0002_gen energy, and carbon-neutral natural gas"/>
    <m/>
    <m/>
    <m/>
    <s v="C"/>
    <s v="Y"/>
    <s v="1,2"/>
    <m/>
    <n v="2050"/>
    <m/>
    <m/>
    <s v="Yes"/>
    <m/>
    <m/>
    <s v="N"/>
    <m/>
    <m/>
    <m/>
    <m/>
    <m/>
    <m/>
    <s v="https://ws.cpc.com.tw/CPCCSREN/2025_EN_CPC_CSR.pdf"/>
    <n v="0"/>
  </r>
  <r>
    <n v="495"/>
    <n v="480"/>
    <s v="Ecopetrol"/>
    <s v="Mining, Crude-Oil Production"/>
    <s v="Metals and mining"/>
    <s v="Colombia"/>
    <x v="4"/>
    <n v="32736.3"/>
    <n v="3398.4"/>
    <n v="-0.30299999999999999"/>
    <n v="67752.100000000006"/>
    <n v="19581"/>
    <n v="8"/>
    <s v="N"/>
    <m/>
    <m/>
    <s v="N"/>
    <s v="N"/>
    <m/>
    <m/>
    <m/>
    <m/>
    <m/>
    <m/>
    <m/>
    <m/>
    <m/>
    <m/>
    <s v="Net zero"/>
    <s v="Net Zero"/>
    <s v="Yes"/>
    <s v="Yes"/>
    <s v="Yes"/>
    <s v="1,2,3"/>
    <m/>
    <s v="N"/>
    <m/>
    <m/>
    <m/>
    <m/>
    <s v="C,V"/>
    <s v="Y"/>
    <s v="1,2,3"/>
    <s v="We announced our commitment to achieve net zero carbon emissions by 2050 (Scopes 1 and 2)' (p14, 2021)._x000a_nb also _x000a_By 2050, the company plans a 50% reduction in its total emissions (Scopes 1, 2 and 3), including the entire value chain, which encompasses the use of its products. _x000a__x000a_Also in 2024: Ecopetrol committed to achieve Net Zero Carbon emissions by 2050 (Scopes 1 and 2) [...]. Additionally, the Ecopetrol Group will seek to reduce 50% of total emissions (Scopes 1, 2 and 3) by 2050. (https://www.ecopetrol.com.co/wps/portal/Home/tesg/environmental/climate-action/climate-ambition, consulted in august 2024)"/>
    <n v="2050"/>
    <m/>
    <m/>
    <s v="Yes"/>
    <s v="Yes (nature-based and CCS-based removals)"/>
    <s v="No"/>
    <s v="N"/>
    <m/>
    <m/>
    <m/>
    <m/>
    <m/>
    <m/>
    <m/>
    <n v="0"/>
  </r>
  <r>
    <n v="496"/>
    <e v="#N/A"/>
    <s v="Wistron"/>
    <s v="Computers"/>
    <s v="Technology"/>
    <s v="Taiwan"/>
    <x v="1"/>
    <n v="32687.7"/>
    <n v="543.5"/>
    <n v="0.47499999999999998"/>
    <n v="17985.7"/>
    <n v="42091"/>
    <n v="9"/>
    <s v="N"/>
    <m/>
    <m/>
    <s v="Y"/>
    <s v="Y"/>
    <s v="Targets set"/>
    <s v="1.5°C "/>
    <n v="2030"/>
    <s v="Targets set"/>
    <s v="1.5°C "/>
    <n v="2050"/>
    <s v="Y"/>
    <s v="Targets set"/>
    <n v="2050"/>
    <m/>
    <s v="Net zero"/>
    <s v="Net Zero"/>
    <s v="Yes"/>
    <s v="Yes"/>
    <s v="Yes"/>
    <s v="1,2,3"/>
    <m/>
    <s v="N"/>
    <m/>
    <m/>
    <s v="https://esg.wistron.com/en/environment/TCNFD/ClimateGoals"/>
    <s v="achieved "/>
    <s v="C,V"/>
    <s v="Y"/>
    <s v="1,2,3"/>
    <s v="We are committed to achieving carbon neutrality across Wistron‚Äôs operations by 2030 and net-zero emissions across the entire value chain by 2050."/>
    <n v="2050"/>
    <m/>
    <m/>
    <s v="Yes"/>
    <s v="Yes (nature-based and CCS-based removals)"/>
    <s v="No"/>
    <s v="N"/>
    <m/>
    <m/>
    <m/>
    <m/>
    <m/>
    <m/>
    <m/>
    <n v="0"/>
  </r>
  <r>
    <n v="497"/>
    <e v="#N/A"/>
    <s v="Medtronic"/>
    <s v="Medical Products and Equipment"/>
    <s v="Health care and pharmaceuticals"/>
    <s v="Ireland"/>
    <x v="3"/>
    <n v="32364"/>
    <n v="3676"/>
    <n v="-2.1999999999999999E-2"/>
    <n v="89981"/>
    <n v="95000"/>
    <n v="8"/>
    <s v="N"/>
    <m/>
    <m/>
    <s v="Y"/>
    <s v="Y"/>
    <s v="Targets set"/>
    <s v="1.5°C "/>
    <n v="2034"/>
    <m/>
    <m/>
    <m/>
    <s v="N"/>
    <s v="Commitment removed"/>
    <m/>
    <m/>
    <s v="Net zero"/>
    <s v="Net Zero"/>
    <s v="Yes"/>
    <s v="Yes"/>
    <s v="Yes"/>
    <s v="1,2,3"/>
    <s v="C"/>
    <s v="Y"/>
    <s v="We aim to achieve net carbon neutrality across our operations by FY30 by maximizing our use of renewable energy and minimizing our direct (our own buildings, transportation, and production-related activities) and indirect (purchased or consumed electricity or heat) carbon dioxide emissions."/>
    <n v="2030"/>
    <s v="https://www.medtronic.com/en-us/our-impact/renewable-energy.html#:~:text=Our%20goal%20is%20to%20eliminate,value%20chain%20to%20zero%20by%C2%A0FY45"/>
    <m/>
    <s v="C,V"/>
    <s v="Y"/>
    <s v="1,2,3"/>
    <s v="‚ÄúTo address the climate crisis, Medtronic has set an ambition to achieve net‚ÄØzero carbon emissions by fiscal year (FY)‚ÄØ2045 across its operations and value chain (scopes‚ÄØ1,‚ÄØ2, and‚ÄØ3). Achieving net‚ÄØzero carbon emissions will be no easy feat, but the environmental and health benefits justify‚ÄØthe‚ÄØeffort.‚Äù _x000a__x000a_‚ÄúWe have a goal of becoming carbon neutral in our operations by fiscal year‚ÄØ2030, and to reduce carbon emissions to net zero in our operations, supply chain, and logistics by fiscal year‚ÄØ2045. To achieve the ambition, we created a Decarbonization Roadmap and will pursue setting carbon emission reduction targets across scopes‚ÄØ1,‚ÄØ2, and‚ÄØ3.‚Äù_x000a__x000a_Source: https://web.archive.org/web/20250714214025/https://europe.medtronic.com/xd-en/our-impact/carbon-reduction.html_x000a_"/>
    <n v="2045"/>
    <m/>
    <m/>
    <s v="Yes"/>
    <s v="Not Specified"/>
    <s v="No"/>
    <s v="N"/>
    <m/>
    <m/>
    <m/>
    <m/>
    <m/>
    <m/>
    <m/>
    <n v="0"/>
  </r>
  <r>
    <n v="498"/>
    <e v="#N/A"/>
    <s v="New China Life Insurance"/>
    <s v="Insurance: Life, Health (stock)"/>
    <s v="Financial services"/>
    <s v="China"/>
    <x v="1"/>
    <n v="32293.1"/>
    <n v="-1438.2"/>
    <n v="0"/>
    <n v="231852.4"/>
    <n v="28675"/>
    <n v="6"/>
    <s v="N"/>
    <m/>
    <m/>
    <s v="N"/>
    <s v="N"/>
    <m/>
    <m/>
    <m/>
    <m/>
    <m/>
    <m/>
    <m/>
    <m/>
    <m/>
    <m/>
    <s v="No target"/>
    <s v="No Target"/>
    <s v="Not Specified"/>
    <s v="Not Specified"/>
    <s v="Not Specified"/>
    <m/>
    <s v="G"/>
    <s v="N"/>
    <m/>
    <n v="2060"/>
    <s v="995b0b3a-1cd6-4078-b7e1-1fb613ffc2b7.pdf"/>
    <s v="The investment portfolio will achieve carbon neutrality by 2060"/>
    <m/>
    <s v="N"/>
    <m/>
    <m/>
    <m/>
    <m/>
    <m/>
    <s v="Not Specified"/>
    <s v="Not Specified"/>
    <s v="No"/>
    <s v="N"/>
    <m/>
    <m/>
    <m/>
    <m/>
    <m/>
    <m/>
    <m/>
    <n v="0"/>
  </r>
  <r>
    <n v="499"/>
    <e v="#N/A"/>
    <s v="China General Technology"/>
    <s v="Trading"/>
    <s v="Financial services"/>
    <s v="China"/>
    <x v="1"/>
    <n v="32282.400000000001"/>
    <n v="-150.6"/>
    <n v="-1.486"/>
    <n v="44268.6"/>
    <n v="102874"/>
    <n v="8"/>
    <s v="N"/>
    <m/>
    <m/>
    <s v="N"/>
    <s v="N"/>
    <m/>
    <m/>
    <m/>
    <m/>
    <m/>
    <m/>
    <m/>
    <m/>
    <m/>
    <m/>
    <m/>
    <m/>
    <m/>
    <m/>
    <m/>
    <m/>
    <s v="G"/>
    <s v="N"/>
    <m/>
    <m/>
    <s v="b138b4a6ac5c4faaa9b3a3665b13642b.pdf"/>
    <s v="Carbon Peaking and Carbon Neutrality"/>
    <m/>
    <s v="N"/>
    <m/>
    <m/>
    <m/>
    <m/>
    <m/>
    <s v="Not Specified"/>
    <m/>
    <m/>
    <s v="N"/>
    <m/>
    <m/>
    <m/>
    <m/>
    <m/>
    <m/>
    <s v="China General Technology (Group) Holding Co., Ltd &gt; Social Responsibility &gt; CSR Report"/>
    <n v="0"/>
  </r>
  <r>
    <n v="500"/>
    <n v="487"/>
    <s v="Heineken"/>
    <s v="Beverages"/>
    <s v="Food, beverages and agriculture"/>
    <s v="Netherlands"/>
    <x v="3"/>
    <n v="32249.4"/>
    <n v="538.6"/>
    <n v="-0.57599999999999996"/>
    <n v="55368.6"/>
    <n v="88497"/>
    <n v="16"/>
    <s v="Y"/>
    <n v="2021"/>
    <n v="2030"/>
    <s v="Y"/>
    <s v="Y"/>
    <s v="Targets set"/>
    <s v="1.5Â°C"/>
    <n v="2030"/>
    <s v="Targets set"/>
    <s v="1.5Â°C"/>
    <n v="2040"/>
    <s v="Y"/>
    <s v="Targets set"/>
    <n v="2040"/>
    <m/>
    <s v="Net zero"/>
    <s v="Net Zero"/>
    <s v="Yes"/>
    <s v="Yes"/>
    <s v="Yes"/>
    <s v="1,2,3"/>
    <m/>
    <s v="N"/>
    <m/>
    <m/>
    <m/>
    <m/>
    <s v="C,V"/>
    <s v="Y"/>
    <s v="1,2,3"/>
    <s v="&quot;Reach net zero across our value chain by 2040&quot;  (P.143, 2023 Annual Report)_x000a_&quot;A key ambition of our Brew a Better World strategy is to reach net zero by 2040. This strategy is aligned with the latest climate science and translates ambition into action in both the near and long-term. We have announced this ambition in April 2021 with intermediate goals to reach net zero carbon in scope 1 and 2 and reduce 21% of scope 3 emissions, both by 2030.&quot; (P.148, 2023 Annual Report) "/>
    <n v="2040"/>
    <m/>
    <m/>
    <s v="Yes"/>
    <s v="Not Specified"/>
    <s v="No"/>
    <s v="N"/>
    <m/>
    <m/>
    <m/>
    <m/>
    <m/>
    <m/>
    <m/>
    <n v="0"/>
  </r>
  <r>
    <m/>
    <m/>
    <m/>
    <m/>
    <m/>
    <m/>
    <x v="6"/>
    <m/>
    <m/>
    <m/>
    <m/>
    <m/>
    <m/>
    <m/>
    <m/>
    <m/>
    <m/>
    <m/>
    <m/>
    <m/>
    <m/>
    <m/>
    <m/>
    <m/>
    <m/>
    <m/>
    <m/>
    <m/>
    <m/>
    <m/>
    <m/>
    <m/>
    <m/>
    <m/>
    <m/>
    <m/>
    <m/>
    <m/>
    <m/>
    <m/>
    <m/>
    <m/>
    <m/>
    <m/>
    <m/>
    <m/>
    <m/>
    <m/>
    <m/>
    <m/>
    <m/>
    <m/>
    <m/>
    <m/>
    <m/>
    <m/>
    <m/>
    <m/>
    <m/>
  </r>
  <r>
    <m/>
    <m/>
    <m/>
    <m/>
    <m/>
    <m/>
    <x v="6"/>
    <m/>
    <m/>
    <m/>
    <m/>
    <m/>
    <m/>
    <m/>
    <m/>
    <m/>
    <m/>
    <m/>
    <m/>
    <m/>
    <m/>
    <m/>
    <m/>
    <m/>
    <m/>
    <m/>
    <m/>
    <m/>
    <m/>
    <m/>
    <m/>
    <m/>
    <m/>
    <m/>
    <m/>
    <m/>
    <m/>
    <m/>
    <m/>
    <m/>
    <m/>
    <m/>
    <m/>
    <m/>
    <m/>
    <m/>
    <m/>
    <m/>
    <m/>
    <m/>
    <m/>
    <m/>
    <m/>
    <m/>
    <m/>
    <m/>
    <m/>
    <m/>
    <m/>
  </r>
  <r>
    <m/>
    <m/>
    <m/>
    <m/>
    <m/>
    <m/>
    <x v="6"/>
    <m/>
    <m/>
    <m/>
    <m/>
    <m/>
    <m/>
    <m/>
    <m/>
    <m/>
    <m/>
    <m/>
    <m/>
    <m/>
    <m/>
    <m/>
    <m/>
    <m/>
    <m/>
    <m/>
    <m/>
    <m/>
    <m/>
    <m/>
    <m/>
    <m/>
    <m/>
    <m/>
    <m/>
    <m/>
    <m/>
    <m/>
    <m/>
    <m/>
    <m/>
    <m/>
    <m/>
    <m/>
    <m/>
    <m/>
    <m/>
    <m/>
    <m/>
    <m/>
    <m/>
    <m/>
    <m/>
    <m/>
    <m/>
    <m/>
    <m/>
    <m/>
    <m/>
  </r>
  <r>
    <m/>
    <m/>
    <m/>
    <m/>
    <m/>
    <m/>
    <x v="6"/>
    <m/>
    <m/>
    <m/>
    <m/>
    <m/>
    <m/>
    <m/>
    <m/>
    <m/>
    <m/>
    <m/>
    <m/>
    <m/>
    <m/>
    <m/>
    <m/>
    <m/>
    <m/>
    <m/>
    <m/>
    <m/>
    <m/>
    <m/>
    <m/>
    <m/>
    <m/>
    <m/>
    <m/>
    <m/>
    <m/>
    <m/>
    <m/>
    <m/>
    <m/>
    <m/>
    <m/>
    <m/>
    <m/>
    <m/>
    <m/>
    <m/>
    <m/>
    <m/>
    <m/>
    <m/>
    <m/>
    <m/>
    <m/>
    <m/>
    <m/>
    <m/>
    <m/>
  </r>
  <r>
    <m/>
    <m/>
    <m/>
    <m/>
    <m/>
    <m/>
    <x v="6"/>
    <m/>
    <m/>
    <m/>
    <m/>
    <m/>
    <m/>
    <m/>
    <m/>
    <m/>
    <m/>
    <m/>
    <m/>
    <m/>
    <m/>
    <m/>
    <m/>
    <m/>
    <m/>
    <m/>
    <m/>
    <m/>
    <m/>
    <m/>
    <m/>
    <m/>
    <m/>
    <m/>
    <m/>
    <m/>
    <m/>
    <m/>
    <m/>
    <m/>
    <m/>
    <m/>
    <m/>
    <m/>
    <m/>
    <m/>
    <m/>
    <m/>
    <m/>
    <m/>
    <m/>
    <m/>
    <m/>
    <m/>
    <m/>
    <m/>
    <m/>
    <m/>
    <m/>
  </r>
  <r>
    <m/>
    <m/>
    <m/>
    <m/>
    <m/>
    <m/>
    <x v="6"/>
    <m/>
    <m/>
    <m/>
    <m/>
    <m/>
    <m/>
    <m/>
    <m/>
    <m/>
    <m/>
    <m/>
    <m/>
    <m/>
    <m/>
    <m/>
    <m/>
    <m/>
    <m/>
    <m/>
    <m/>
    <m/>
    <m/>
    <m/>
    <m/>
    <m/>
    <m/>
    <m/>
    <m/>
    <m/>
    <m/>
    <m/>
    <m/>
    <m/>
    <m/>
    <m/>
    <m/>
    <m/>
    <m/>
    <m/>
    <m/>
    <m/>
    <m/>
    <m/>
    <m/>
    <m/>
    <m/>
    <m/>
    <m/>
    <m/>
    <m/>
    <m/>
    <m/>
  </r>
  <r>
    <m/>
    <m/>
    <m/>
    <m/>
    <m/>
    <m/>
    <x v="6"/>
    <m/>
    <m/>
    <m/>
    <m/>
    <m/>
    <m/>
    <m/>
    <m/>
    <m/>
    <m/>
    <m/>
    <m/>
    <m/>
    <m/>
    <m/>
    <m/>
    <m/>
    <m/>
    <m/>
    <m/>
    <m/>
    <m/>
    <m/>
    <m/>
    <m/>
    <m/>
    <m/>
    <m/>
    <m/>
    <m/>
    <m/>
    <m/>
    <m/>
    <m/>
    <m/>
    <m/>
    <m/>
    <m/>
    <m/>
    <m/>
    <m/>
    <m/>
    <m/>
    <m/>
    <m/>
    <m/>
    <m/>
    <m/>
    <m/>
    <m/>
    <m/>
    <m/>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Relationships xmlns="http://schemas.openxmlformats.org/package/2006/relationships"><Relationship Id="rId1" Type="http://schemas.openxmlformats.org/officeDocument/2006/relationships/pivotCacheDefinition" Target="../pivotCache/pivotCacheDefinition3.xml" /></Relationships>
</file>

<file path=xl/pivotTables/_rels/pivotTable5.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_rels/pivotTable6.xml.rels><?xml version="1.0" encoding="UTF-8" standalone="yes"?><Relationships xmlns="http://schemas.openxmlformats.org/package/2006/relationships"><Relationship Id="rId1" Type="http://schemas.openxmlformats.org/officeDocument/2006/relationships/pivotCacheDefinition" Target="../pivotCache/pivotCacheDefinition2.xml" /></Relationships>
</file>

<file path=xl/pivotTables/_rels/pivotTable7.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69bcfa-bc4e-49c1-9198-a790db434ca1}" name="PivotTable1" cacheId="523" applyNumberFormats="0" applyBorderFormats="0" applyFontFormats="0" applyPatternFormats="0" applyAlignmentFormats="0" applyWidthHeightFormats="1" dataCaption="Values" updatedVersion="8" useAutoFormatting="1" itemPrintTitles="1" createdVersion="8" indent="0" outline="1" outlineData="1" multipleFieldFilters="0">
  <location ref="B3:E4" firstHeaderRow="0" firstDataRow="1" firstDataCol="0"/>
  <pivotFields count="8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Sum of All RE" fld="61" baseField="0" baseItem="0"/>
    <dataField name="Sum of All CN" fld="75" baseField="0" baseItem="0"/>
    <dataField name="Sum of All NZ" fld="79" baseField="0" baseItem="0"/>
    <dataField name="Sum of All SBTi ST" fld="6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hideValuesRow="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4f7100-50c1-4a48-b8c1-07689ac308cf}" name="PivotTable2" cacheId="523" applyNumberFormats="0" applyBorderFormats="0" applyFontFormats="0" applyPatternFormats="0" applyAlignmentFormats="0" applyWidthHeightFormats="1" dataCaption="Values" updatedVersion="8" useAutoFormatting="1" itemPrintTitles="1" createdVersion="8" indent="0" outline="1" outlineData="1" multipleFieldFilters="0">
  <location ref="H3:J4" firstHeaderRow="0" firstDataRow="1" firstDataCol="0"/>
  <pivotFields count="8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RE100 &lt;=2024" fld="58" baseField="0" baseItem="0"/>
    <dataField name="Sum of RE100 2025-2030" fld="59" baseField="0" baseItem="0"/>
    <dataField name="Sum of RE100&gt;2030" fld="6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hideValuesRow="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3e2a59-b21f-40ed-9866-8a0fb4094863}" name="PivotTable3" cacheId="523" applyNumberFormats="0" applyBorderFormats="0" applyFontFormats="0" applyPatternFormats="0" applyAlignmentFormats="0" applyWidthHeightFormats="1" dataCaption="Values" updatedVersion="8" useAutoFormatting="1" itemPrintTitles="1" createdVersion="8" indent="0" outline="1" outlineData="1" multipleFieldFilters="0">
  <location ref="M3:O4" firstHeaderRow="0" firstDataRow="1" firstDataCol="0"/>
  <pivotFields count="8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SBTi ST &lt;= 2024" fld="62" baseField="0" baseItem="0"/>
    <dataField name="Sum of SBTi ST 2025-2030" fld="63" baseField="0" baseItem="0"/>
    <dataField name="Sum of SBTi ST &gt; 2030" fld="6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hideValuesRow="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4b5114-7c5b-41a8-8c6a-69c4fb51d1f0}" name="PivotTable7" cacheId="525" applyNumberFormats="0" applyBorderFormats="0" applyFontFormats="0" applyPatternFormats="0" applyAlignmentFormats="0" applyWidthHeightFormats="1" dataCaption="Values" updatedVersion="8" useAutoFormatting="1" itemPrintTitles="1" createdVersion="8" indent="0" compact="0" compactData="0" multipleFieldFilters="0">
  <location ref="AE4:AF12" firstHeaderRow="1" firstDataRow="1" firstDataCol="1"/>
  <pivotFields count="59">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8">
        <item x="1"/>
        <item x="3"/>
        <item x="4"/>
        <item x="2"/>
        <item x="0"/>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8">
    <i>
      <x/>
    </i>
    <i>
      <x v="1"/>
    </i>
    <i>
      <x v="2"/>
    </i>
    <i>
      <x v="3"/>
    </i>
    <i>
      <x v="4"/>
    </i>
    <i>
      <x v="5"/>
    </i>
    <i>
      <x v="6"/>
    </i>
    <i t="grand">
      <x/>
    </i>
  </rowItems>
  <colItems count="1">
    <i/>
  </colItems>
  <dataFields count="1">
    <dataField name="Count of NZ (Y/N)" fld="4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hideValuesRow="1"/>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45c4c0-e706-4d6b-a4e9-7bc6d9961d6c}" name="PivotTable4" cacheId="523" applyNumberFormats="0" applyBorderFormats="0" applyFontFormats="0" applyPatternFormats="0" applyAlignmentFormats="0" applyWidthHeightFormats="1" dataCaption="Values" updatedVersion="8" useAutoFormatting="1" itemPrintTitles="1" createdVersion="8" indent="0" outline="1" outlineData="1" multipleFieldFilters="0">
  <location ref="R3:T4" firstHeaderRow="0" firstDataRow="1" firstDataCol="0"/>
  <pivotFields count="8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CN &lt;= 2024" fld="72" baseField="0" baseItem="0"/>
    <dataField name="Sum of CN 2025-2030" fld="73" baseField="0" baseItem="0"/>
    <dataField name="Sum of CN &gt; 2030" fld="7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hideValuesRow="1"/>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d907d3-7632-41a3-b9c2-ad9d6104cc8f}" name="PivotTable6" cacheId="524" applyNumberFormats="0" applyBorderFormats="0" applyFontFormats="0" applyPatternFormats="0" applyAlignmentFormats="0" applyWidthHeightFormats="1" dataCaption="Values" updatedVersion="8" useAutoFormatting="1" itemPrintTitles="1" createdVersion="8" indent="0" compact="0" compactData="0" multipleFieldFilters="0">
  <location ref="AA4:AA11" firstHeaderRow="1" firstDataRow="1" firstDataCol="1"/>
  <pivotFields count="59">
    <pivotField compact="0" outline="0" showAll="0"/>
    <pivotField compact="0" outline="0" showAll="0"/>
    <pivotField compact="0" outline="0" showAll="0"/>
    <pivotField compact="0" outline="0" showAll="0"/>
    <pivotField compact="0" outline="0" showAll="0">
      <items count="18">
        <item x="15"/>
        <item x="7"/>
        <item x="13"/>
        <item x="1"/>
        <item x="8"/>
        <item x="6"/>
        <item x="11"/>
        <item x="4"/>
        <item x="10"/>
        <item x="14"/>
        <item x="2"/>
        <item x="3"/>
        <item x="16"/>
        <item x="0"/>
        <item x="5"/>
        <item x="9"/>
        <item x="12"/>
        <item t="default"/>
      </items>
    </pivotField>
    <pivotField compact="0" outline="0" showAll="0">
      <items count="38">
        <item x="28"/>
        <item x="33"/>
        <item x="27"/>
        <item x="18"/>
        <item x="5"/>
        <item x="16"/>
        <item x="1"/>
        <item x="36"/>
        <item x="29"/>
        <item x="10"/>
        <item x="3"/>
        <item x="14"/>
        <item x="21"/>
        <item x="25"/>
        <item x="17"/>
        <item x="4"/>
        <item x="26"/>
        <item x="24"/>
        <item x="19"/>
        <item x="11"/>
        <item x="15"/>
        <item x="22"/>
        <item x="34"/>
        <item x="32"/>
        <item x="13"/>
        <item x="2"/>
        <item x="6"/>
        <item x="8"/>
        <item x="12"/>
        <item x="31"/>
        <item x="7"/>
        <item x="9"/>
        <item x="20"/>
        <item x="23"/>
        <item x="30"/>
        <item x="0"/>
        <item x="35"/>
        <item t="default"/>
      </items>
    </pivotField>
    <pivotField axis="axisRow" compact="0" outline="0" showAll="0">
      <items count="7">
        <item x="1"/>
        <item x="3"/>
        <item x="4"/>
        <item x="2"/>
        <item x="0"/>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hideValuesRow="1"/>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d415a5-3cf0-4956-9117-4270222f8682}" name="PivotTable5" cacheId="523" applyNumberFormats="0" applyBorderFormats="0" applyFontFormats="0" applyPatternFormats="0" applyAlignmentFormats="0" applyWidthHeightFormats="1" dataCaption="Values" updatedVersion="8" useAutoFormatting="1" itemPrintTitles="1" createdVersion="8" indent="0" outline="1" outlineData="1" multipleFieldFilters="0">
  <location ref="V3:X4" firstHeaderRow="0" firstDataRow="1" firstDataCol="0"/>
  <pivotFields count="8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Total NZ &lt;=2024" fld="76" baseField="0" baseItem="0"/>
    <dataField name="Sum of Total NZ 2025-2030" fld="77" baseField="0" baseItem="0"/>
    <dataField name="Sum of Total NZ &gt; 2030" fld="7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hideValuesRow="1"/>
    </ext>
  </extLst>
</pivotTableDefinition>
</file>

<file path=xl/tables/table1.xml><?xml version="1.0" encoding="utf-8"?>
<table xmlns="http://schemas.openxmlformats.org/spreadsheetml/2006/main" id="1" name="Table1" displayName="Table1" ref="A2:CZ522" totalsRowShown="0">
  <autoFilter ref="A2:CZ522">
    <filterColumn colId="35">
      <filters>
        <filter val="CHN"/>
      </filters>
    </filterColumn>
    <filterColumn colId="97">
      <filters>
        <filter val="TRUE"/>
      </filters>
    </filterColumn>
  </autoFilter>
  <tableColumns count="104">
    <tableColumn id="1" name="rank"/>
    <tableColumn id="2" name="company_name"/>
    <tableColumn id="3" name="normalized_name"/>
    <tableColumn id="4" name="revenue_m"/>
    <tableColumn id="5" name="revenue_change" dataDxfId="5"/>
    <tableColumn id="6" name="profit_m"/>
    <tableColumn id="7" name="profit_change" dataDxfId="4"/>
    <tableColumn id="8" name="assets_m"/>
    <tableColumn id="9" name="employees" dataDxfId="3"/>
    <tableColumn id="10" name="rank_change"/>
    <tableColumn id="11" name="years_on_list"/>
    <tableColumn id="12" name="sbti_id"/>
    <tableColumn id="13" name="company_name_sbti"/>
    <tableColumn id="14" name="isin"/>
    <tableColumn id="15" name="lei"/>
    <tableColumn id="16" name="organization_type"/>
    <tableColumn id="17" name="location"/>
    <tableColumn id="18" name="region"/>
    <tableColumn id="19" name="sector"/>
    <tableColumn id="20" name="near_term_status"/>
    <tableColumn id="21" name="near_term_target_classification"/>
    <tableColumn id="22" name="near_term_target_year"/>
    <tableColumn id="23" name="long_term_status"/>
    <tableColumn id="24" name="long_term_target_classification"/>
    <tableColumn id="25" name="long_term_target_year"/>
    <tableColumn id="26" name="net_zero_status"/>
    <tableColumn id="27" name="net_zero_year"/>
    <tableColumn id="28" name="full_target_language"/>
    <tableColumn id="29" name="ba15_status"/>
    <tableColumn id="30" name="ba15_date"/>
    <tableColumn id="31" name="target_classification_long"/>
    <tableColumn id="32" name="reason_for_extension_or_removal"/>
    <tableColumn id="33" name="date_updated" dataDxfId="2"/>
    <tableColumn id="34" name="in_sbti"/>
    <tableColumn id="35" name="company_name_netzero"/>
    <tableColumn id="36" name="Country"/>
    <tableColumn id="37" name="Geographic_region"/>
    <tableColumn id="38" name="Entity_type"/>
    <tableColumn id="39" name="Private_company"/>
    <tableColumn id="40" name="End_target"/>
    <tableColumn id="41" name="End_target_percentage_reduction"/>
    <tableColumn id="42" name="End_target_baseline_year"/>
    <tableColumn id="43" name="End_target_year"/>
    <tableColumn id="44" name="Status_of_end_target"/>
    <tableColumn id="45" name="Date_of_last_status_update"/>
    <tableColumn id="46" name="End_target_text"/>
    <tableColumn id="47" name="End_target_source_url"/>
    <tableColumn id="48" name="Interim_target"/>
    <tableColumn id="49" name="Interim_target_year"/>
    <tableColumn id="50" name="Interim_target_percentage_reduction"/>
    <tableColumn id="51" name="Interim_target_baseline_year"/>
    <tableColumn id="52" name="Interim_target_text"/>
    <tableColumn id="53" name="Targets_notes" dataDxfId="1"/>
    <tableColumn id="54" name="GHGs_covered"/>
    <tableColumn id="55" name="Scope_1_coverage"/>
    <tableColumn id="56" name="Scope_2_coverage"/>
    <tableColumn id="57" name="Scope_3_coverage"/>
    <tableColumn id="58" name="Coverage_notes"/>
    <tableColumn id="59" name="Published_plan"/>
    <tableColumn id="60" name="Published_plan_measures"/>
    <tableColumn id="61" name="Reporting_mechanism"/>
    <tableColumn id="62" name="International_equity_just_transition"/>
    <tableColumn id="63" name="Accountability_delivery"/>
    <tableColumn id="64" name="Governance_notes"/>
    <tableColumn id="65" name="Carbon_credits"/>
    <tableColumn id="66" name="Carbon_credits_conditions"/>
    <tableColumn id="67" name="Max_emission_offset"/>
    <tableColumn id="68" name="Carbon_credits_conditions_other"/>
    <tableColumn id="69" name="Separate_removal_target"/>
    <tableColumn id="70" name="Planning_removals"/>
    <tableColumn id="71" name="Removals_and_credits_notes"/>
    <tableColumn id="72" name="Territorial_emissions"/>
    <tableColumn id="73" name="Consumption_emissions"/>
    <tableColumn id="74" name="International_aviation"/>
    <tableColumn id="75" name="International_shipping"/>
    <tableColumn id="76" name="Historical_emissions"/>
    <tableColumn id="77" name="Race_to_zero_member"/>
    <tableColumn id="78" name="GDP"/>
    <tableColumn id="79" name="GDP_year"/>
    <tableColumn id="80" name="Population"/>
    <tableColumn id="81" name="Population_year"/>
    <tableColumn id="82" name="Company_annual_revenue"/>
    <tableColumn id="83" name="Industry"/>
    <tableColumn id="84" name="Employees2"/>
    <tableColumn id="85" name="GHG_emissions"/>
    <tableColumn id="86" name="GHG_emissions_year"/>
    <tableColumn id="87" name="GHG_emissions_source"/>
    <tableColumn id="88" name="End_target_intensity_unit"/>
    <tableColumn id="89" name="end_target_baseyear_emissions"/>
    <tableColumn id="90" name="End_target_target_emissions"/>
    <tableColumn id="91" name="End_target_bau_emissions"/>
    <tableColumn id="92" name="End_target_other"/>
    <tableColumn id="93" name="Interim_target_intensity_unit"/>
    <tableColumn id="94" name="Interim_target_baseyear_emissions"/>
    <tableColumn id="95" name="Interim_target_target_emissions"/>
    <tableColumn id="96" name="Interim_target_bau_emissions"/>
    <tableColumn id="97" name="Interim_target_other"/>
    <tableColumn id="98" name="in_netzero">
      <calculatedColumnFormula>Table1[[#This Row],[company_name_netzero]]&lt;&gt;""</calculatedColumnFormula>
    </tableColumn>
    <tableColumn id="99" name="company_name_re100"/>
    <tableColumn id="100" name="Joining Year"/>
    <tableColumn id="101" name="Target Year"/>
    <tableColumn id="102" name="Industry_re100"/>
    <tableColumn id="103" name="Headquarters"/>
    <tableColumn id="105" name="in_re100">
      <calculatedColumnFormula>Table1[[#This Row],[company_name_re100]]&lt;&gt;""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P156" totalsRowShown="0" headerRowDxfId="0">
  <autoFilter ref="A1:P156">
    <filterColumn colId="0">
      <filters>
        <filter val="China National Petroleum"/>
      </filters>
    </filterColumn>
  </autoFilter>
  <tableColumns count="16">
    <tableColumn id="1" name="Company"/>
    <tableColumn id="2" name="Country"/>
    <tableColumn id="3" name="Target Type"/>
    <tableColumn id="10" name="target specifics"/>
    <tableColumn id="18" name="target level "/>
    <tableColumn id="4" name="Target Description (in their words)"/>
    <tableColumn id="17" name="Temperature Alignment (°C)"/>
    <tableColumn id="5" name="Target Year"/>
    <tableColumn id="6" name="Baseline Year"/>
    <tableColumn id="7" name="scopes targetted"/>
    <tableColumn id="8" name="Scopes measured"/>
    <tableColumn id="12" name="Carbon Credits Used (Y/N)"/>
    <tableColumn id="13" name="SBTi status"/>
    <tableColumn id="14" name="RE100 Status"/>
    <tableColumn id="15" name="Source / Link"/>
    <tableColumn id="9"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s1.xml><?xml version="1.0" encoding="utf-8"?>
<ThreadedComments xmlns="http://schemas.microsoft.com/office/spreadsheetml/2018/threadedcomments" xmlns:x="http://schemas.openxmlformats.org/spreadsheetml/2006/main">
  <threadedComment ref="S3" dT="2025-12-10T09:35:25" personId="{3E1D4713-11C4-497B-B95D-27D2DD46F8AA}" id="{9A017FD6-4609-41C9-BCBA-A07C43369594}">
    <text xml:space="preserve">"committed" are not actual targets, they are only growth indicators </text>
  </threadedComment>
  <threadedComment ref="AJ3" dT="2025-12-15T14:04:23" personId="{3E1D4713-11C4-497B-B95D-27D2DD46F8AA}" id="{1C4CAEB8-6153-411C-B441-6DA297B09D0C}">
    <text xml:space="preserve">some neutrality targets aligned with china's duality program were classified as neutrality in NZ tracker and some not. and for manual checks aligned + change in target year was considered Y otherwise N </text>
  </threadedComment>
  <threadedComment ref="BN3" dT="2025-12-10T12:05:12" personId="{3E1D4713-11C4-497B-B95D-27D2DD46F8AA}" id="{6A1ED034-D13E-4002-8599-C3435D6FF83E}">
    <text xml:space="preserve">the status "committed has been excluded"
</text>
  </threadedComment>
  <threadedComment ref="CA3" dT="2025-12-08T11:04:35" personId="{3E1D4713-11C4-497B-B95D-27D2DD46F8AA}" id="{A21C06AB-F002-464B-9AA4-BD7C7E550D96}">
    <text xml:space="preserve">Old way of treating CN was including NZ overlap and excluding G 
</text>
  </threadedComment>
  <threadedComment ref="CB3" dT="2025-12-08T11:05:12" personId="{3E1D4713-11C4-497B-B95D-27D2DD46F8AA}" id="{3B7516D5-27D5-4540-9AE7-C4F678B2EF7F}">
    <text xml:space="preserve">New approach takes G into account and excludes NZ overlaps
</text>
  </threadedComment>
  <threadedComment ref="CB3" dT="2025-12-15T13:40:00" personId="{3E1D4713-11C4-497B-B95D-27D2DD46F8AA}" id="{FFCB1C27-9B5B-45D9-9630-9FBAB6FB2226}" parentId="{3B7516D5-27D5-4540-9AE7-C4F678B2EF7F}">
    <text xml:space="preserve">G was decided to be excluded so -55
</text>
  </threadedComment>
  <threadedComment ref="AV4" dT="2025-10-09T16:41:56" personId="{2B70E799-704A-4521-8713-C57CEF150BDA}" id="{9E36568F-6E8D-4AE3-8AAA-56CD22D38DED}">
    <text xml:space="preserve">For the long term, we are targeting zero emissions across our global operations by 2040, without relying on carbon offsets. 
Walmart Policies and Guidelines </text>
  </threadedComment>
  <threadedComment ref="C8" dT="2025-11-18T14:52:23" personId="{2B70E799-704A-4521-8713-C57CEF150BDA}" id="{E706A208-54A9-4B21-BD26-9DEAF16D3E43}">
    <text>@Aniya Bagheri Are you using Petrochina’s info here?</text>
  </threadedComment>
  <threadedComment ref="N32" dT="2025-11-18T15:07:55" personId="{2B70E799-704A-4521-8713-C57CEF150BDA}" id="{7C4372E6-AE84-4A5A-9237-C4985A78E744}">
    <text>@Aniya Bagheri , this cells was marked as “Y”. I changed it to “N”, since Chevron is not in the RE100 list.</text>
  </threadedComment>
  <threadedComment ref="C47" dT="2025-11-13T16:52:26" personId="{3E1D4713-11C4-497B-B95D-27D2DD46F8AA}" id="{F399857C-8B6C-4F64-8398-A4E4AFFF6280}">
    <text>Key Initiatives:
Science Based Target initiative (SBTi), - JD has SBTi validated targets for Scope 1, 2 and 3. Our targets are based on the 1.5°c target referenced within the Paris Agreement.
RE100,- we are among a number of the world’s most influential businesses committed to 100% renewable energy.
Our support for the United Nations ‘Race to Zero’– global campaign for a healthy, resilient, zero carbon recovery that prevents future threats and creates decent jobs and growth.</text>
  </threadedComment>
  <threadedComment ref="C47" dT="2025-11-18T10:03:07" personId="{2B70E799-704A-4521-8713-C57CEF150BDA}" id="{E87D35CB-3EB6-463B-877C-4E3140B7CD94}" parentId="{F399857C-8B6C-4F64-8398-A4E4AFFF6280}">
    <text>I think here you confused JD the fashion retailer with JD.com (Jingdong - a chinese retailer). I updated the data and linked the corresponding sustainability report.</text>
  </threadedComment>
  <threadedComment ref="C52" dT="2025-11-24T11:48:22" personId="{3E1D4713-11C4-497B-B95D-27D2DD46F8AA}" id="{C8702C91-A3E2-4DC8-8D22-D40E666BFB2F}">
    <text xml:space="preserve">sbti says nz removed but report in 2024 shows nz target 
</text>
  </threadedComment>
  <threadedComment ref="C124" dT="2025-11-18T10:23:23" personId="{2B70E799-704A-4521-8713-C57CEF150BDA}" id="{26BB2617-AEA7-4F44-920D-E8352C63C5C7}">
    <text xml:space="preserve">Impossible to access the website. Used last year’s data.
</text>
  </threadedComment>
  <threadedComment ref="C243" dT="2025-11-18T11:41:56" personId="{2B70E799-704A-4521-8713-C57CEF150BDA}" id="{AF2D128C-1452-4864-B248-9D3595605829}">
    <text>@Aniya Bagheri , I checked the company’s report and I think the Net Zero Tracker is mainly correct, the company has other emission reduction by 2030. The only thing is that they mention carbon credits in their report (Marked as Not Specified in NZ Tracker)</text>
  </threadedComment>
  <threadedComment ref="AV305" dT="2025-11-24T12:03:14" personId="{3E1D4713-11C4-497B-B95D-27D2DD46F8AA}" id="{8F30409C-0251-427C-9264-48903E65A46D}">
    <text>Climate change | Saint-Gobain</text>
  </threadedComment>
  <threadedComment ref="S338" dT="2025-11-18T13:26:59" personId="{2B70E799-704A-4521-8713-C57CEF150BDA}" id="{4EF5BA59-F297-4030-8A13-E0597EC13570}">
    <text>@Aniya Bagheri formulae are not working for this row, can you double check it and make sure it is not happening for any other row please?</text>
  </threadedComment>
  <threadedComment ref="C343" dT="2025-11-14T15:14:26" personId="{3E1D4713-11C4-497B-B95D-27D2DD46F8AA}" id="{5EEE7CCE-6C1E-4FE6-B7CD-8B1B6FBF7E6F}">
    <text xml:space="preserve">two subs are the ones with all the activities for the holding 
</text>
  </threadedComment>
  <threadedComment ref="C343" dT="2025-11-18T12:00:48" personId="{2B70E799-704A-4521-8713-C57CEF150BDA}" id="{82CDC4AA-CC61-4704-B056-AA3DBAD4C60E}" parentId="{5EEE7CCE-6C1E-4FE6-B7CD-8B1B6FBF7E6F}">
    <text xml:space="preserve">Yes, I changed the CN target to reflect the target of the 2 subsidiaries.
</text>
  </threadedComment>
  <threadedComment ref="C451" dT="2025-11-14T14:58:50" personId="{3E1D4713-11C4-497B-B95D-27D2DD46F8AA}" id="{865D2F89-7EFA-4239-9DAF-3795929FD62F}">
    <text xml:space="preserve">has two neutrality 
</text>
  </threadedComment>
  <threadedComment ref="AP456" dT="2025-11-18T15:54:19" personId="{2B70E799-704A-4521-8713-C57CEF150BDA}" id="{F1537EB9-4F2E-4839-917C-1EB3C04F87DC}">
    <text>@Aniya Bagheri changed it to no, since could not find net zero target on the website/ESG report</text>
  </threadedComment>
  <threadedComment ref="CH505" dT="2025-12-08T11:50:10" personId="{3E1D4713-11C4-497B-B95D-27D2DD46F8AA}" id="{BA27DF3D-948A-4994-A25C-AE64838BF44B}">
    <text xml:space="preserve">10% increase due to including G targets 
</text>
  </threadedComment>
</ThreadedComments>
</file>

<file path=xl/threadedComments/threadedComments5.xml><?xml version="1.0" encoding="utf-8"?>
<ThreadedComments xmlns="http://schemas.microsoft.com/office/spreadsheetml/2018/threadedcomments" xmlns:x="http://schemas.openxmlformats.org/spreadsheetml/2006/main">
  <threadedComment ref="A1" dT="2025-12-10T12:06:33" personId="{3E1D4713-11C4-497B-B95D-27D2DD46F8AA}" id="{45CD1FD6-6709-4694-AC42-5FDCB60A9026}">
    <text xml:space="preserve">need to be linked and updated 
</text>
  </threadedComment>
  <threadedComment ref="B31" dT="2025-12-10T14:14:41" personId="{3E1D4713-11C4-497B-B95D-27D2DD46F8AA}" id="{44112043-6067-4834-AD95-0FDC1C3849E6}">
    <text xml:space="preserve">from Carolinas historic table 
</text>
  </threadedComment>
  <threadedComment ref="E36" dT="2025-12-15T16:14:57" personId="{3E1D4713-11C4-497B-B95D-27D2DD46F8AA}" id="{3AFE1D29-568B-4651-A3E1-59D1DC218293}">
    <text xml:space="preserve">Flag for checking </text>
  </threadedComment>
  <threadedComment ref="A40" dT="2025-12-10T14:14:41" personId="{3E1D4713-11C4-497B-B95D-27D2DD46F8AA}" id="{B1C72122-F8EF-431B-87D9-CB7DD8DCED04}">
    <text xml:space="preserve">from Carolinas historic table 
</text>
  </threadedComment>
  <threadedComment ref="B49" dT="2025-12-10T14:14:41" personId="{3E1D4713-11C4-497B-B95D-27D2DD46F8AA}" id="{D81C5431-ACB0-42C7-83C5-C8DCF5E48827}">
    <text xml:space="preserve">from Carolinas historic table 
</text>
  </threadedComment>
</ThreadedComments>
</file>

<file path=xl/threadedComments/threadedComments13.xml><?xml version="1.0" encoding="utf-8"?>
<ThreadedComments xmlns="http://schemas.microsoft.com/office/spreadsheetml/2018/threadedcomments" xmlns:x="http://schemas.openxmlformats.org/spreadsheetml/2006/main">
  <threadedComment ref="AH28" dT="2025-12-10T12:05:12" personId="{3E1D4713-11C4-497B-B95D-27D2DD46F8AA}" id="{DD7297B8-0326-440C-8789-D23231088FA3}">
    <text xml:space="preserve">the status "committed has been excluded"
</text>
  </threadedComment>
  <threadedComment ref="AL28" dT="2025-12-08T11:05:12" personId="{3E1D4713-11C4-497B-B95D-27D2DD46F8AA}" id="{92151D09-6AF0-4306-B715-672DE7B1A5E4}">
    <text xml:space="preserve">New approach takes G into account and excludes NZ overlaps
</text>
  </threadedComment>
  <threadedComment ref="AL28" dT="2025-12-15T13:40:00" personId="{3E1D4713-11C4-497B-B95D-27D2DD46F8AA}" id="{8DCA6AB0-1BFF-4B2E-B2B2-E9CC4A12CF0F}" parentId="{92151D09-6AF0-4306-B715-672DE7B1A5E4}">
    <text xml:space="preserve">G was decided to be excluded so -55
</text>
  </threadedComment>
</ThreadedComments>
</file>

<file path=xl/threadedComments/threadedComments14.xml><?xml version="1.0" encoding="utf-8"?>
<ThreadedComments xmlns="http://schemas.microsoft.com/office/spreadsheetml/2018/threadedcomments" xmlns:x="http://schemas.openxmlformats.org/spreadsheetml/2006/main">
  <threadedComment ref="S3" dT="2025-12-10T09:35:25" personId="{3E1D4713-11C4-497B-B95D-27D2DD46F8AA}" id="{0D06F020-65E8-4EFF-9F3E-14593C57AF8F}">
    <text xml:space="preserve">"committed" are not actual targets, they are only growth indicators </text>
  </threadedComment>
  <threadedComment ref="AJ3" dT="2025-12-15T14:04:23" personId="{3E1D4713-11C4-497B-B95D-27D2DD46F8AA}" id="{09A6F41A-D13E-48D9-9045-53B5D6BB6744}">
    <text xml:space="preserve">some neutrality targets aligned with china's duality program were classified as neutrality in NZ tracker and some not. and for manual checks aligned + change in target year was considered Y otherwise N </text>
  </threadedComment>
  <threadedComment ref="BN3" dT="2025-12-10T12:05:12" personId="{3E1D4713-11C4-497B-B95D-27D2DD46F8AA}" id="{0CC80DB1-BA6E-4581-88E4-3958629C4459}">
    <text xml:space="preserve">the status "committed has been excluded"
</text>
  </threadedComment>
  <threadedComment ref="BX3" dT="2025-12-08T11:04:35" personId="{3E1D4713-11C4-497B-B95D-27D2DD46F8AA}" id="{B1DD860C-EED7-4B3C-AA76-5394DCBF9B31}">
    <text xml:space="preserve">Old way of treating CN was including NZ overlap and excluding G 
</text>
  </threadedComment>
  <threadedComment ref="BY3" dT="2025-12-08T11:05:12" personId="{3E1D4713-11C4-497B-B95D-27D2DD46F8AA}" id="{AE10C8B2-A986-4AE7-A3E1-1AEC81C646CF}">
    <text xml:space="preserve">New approach takes G into account and excludes NZ overlaps
</text>
  </threadedComment>
  <threadedComment ref="BY3" dT="2025-12-15T13:40:00" personId="{3E1D4713-11C4-497B-B95D-27D2DD46F8AA}" id="{A79A5E83-5E8A-4E49-8174-5DE9FA34CF07}" parentId="{AE10C8B2-A986-4AE7-A3E1-1AEC81C646CF}">
    <text xml:space="preserve">G was decided to be excluded so -55
</text>
  </threadedComment>
  <threadedComment ref="AV4" dT="2025-10-09T16:41:56" personId="{2B70E799-704A-4521-8713-C57CEF150BDA}" id="{9A40FB59-887F-4F97-BFDF-5CBF55145791}">
    <text xml:space="preserve">For the long term, we are targeting zero emissions across our global operations by 2040, without relying on carbon offsets. 
Walmart Policies and Guidelines </text>
  </threadedComment>
  <threadedComment ref="C8" dT="2025-11-18T14:52:23" personId="{2B70E799-704A-4521-8713-C57CEF150BDA}" id="{94C0E2EE-BAA9-462A-B366-E47344F48F4C}">
    <text>@Aniya Bagheri Are you using Petrochina’s info here?</text>
  </threadedComment>
  <threadedComment ref="N32" dT="2025-11-18T15:07:55" personId="{2B70E799-704A-4521-8713-C57CEF150BDA}" id="{AF64938D-DD4D-498B-A035-CD7C3331AFE3}">
    <text>@Aniya Bagheri , this cells was marked as “Y”. I changed it to “N”, since Chevron is not in the RE100 list.</text>
  </threadedComment>
  <threadedComment ref="C47" dT="2025-11-13T16:52:26" personId="{3E1D4713-11C4-497B-B95D-27D2DD46F8AA}" id="{BA7A0564-D1F8-45E3-AD80-57E67456444F}">
    <text>Key Initiatives:
Science Based Target initiative (SBTi), - JD has SBTi validated targets for Scope 1, 2 and 3. Our targets are based on the 1.5°c target referenced within the Paris Agreement.
RE100,- we are among a number of the world’s most influential businesses committed to 100% renewable energy.
Our support for the United Nations ‘Race to Zero’– global campaign for a healthy, resilient, zero carbon recovery that prevents future threats and creates decent jobs and growth.</text>
  </threadedComment>
  <threadedComment ref="C47" dT="2025-11-18T10:03:07" personId="{2B70E799-704A-4521-8713-C57CEF150BDA}" id="{3016E791-C8CC-4C5F-8288-859DEA5F4C4F}" parentId="{BA7A0564-D1F8-45E3-AD80-57E67456444F}">
    <text>I think here you confused JD the fashion retailer with JD.com (Jingdong - a chinese retailer). I updated the data and linked the corresponding sustainability report.</text>
  </threadedComment>
  <threadedComment ref="C52" dT="2025-11-24T11:48:22" personId="{3E1D4713-11C4-497B-B95D-27D2DD46F8AA}" id="{20AB5E4A-6993-475B-871F-DEAE4EE107E7}">
    <text xml:space="preserve">sbti says nz removed but report in 2024 shows nz target 
</text>
  </threadedComment>
  <threadedComment ref="C124" dT="2025-11-18T10:23:23" personId="{2B70E799-704A-4521-8713-C57CEF150BDA}" id="{D982CF6D-BA7E-4BC2-9034-B776435A7035}">
    <text xml:space="preserve">Impossible to access the website. Used last year’s data.
</text>
  </threadedComment>
  <threadedComment ref="C243" dT="2025-11-18T11:41:56" personId="{2B70E799-704A-4521-8713-C57CEF150BDA}" id="{EC213703-2E05-4CDC-9762-8F002214FA21}">
    <text>@Aniya Bagheri , I checked the company’s report and I think the Net Zero Tracker is mainly correct, the company has other emission reduction by 2030. The only thing is that they mention carbon credits in their report (Marked as Not Specified in NZ Tracker)</text>
  </threadedComment>
  <threadedComment ref="AV305" dT="2025-11-24T12:03:14" personId="{3E1D4713-11C4-497B-B95D-27D2DD46F8AA}" id="{8C05FC23-32BC-4D3A-AB48-D303890A06C3}">
    <text>Climate change | Saint-Gobain</text>
  </threadedComment>
  <threadedComment ref="S338" dT="2025-11-18T13:26:59" personId="{2B70E799-704A-4521-8713-C57CEF150BDA}" id="{9A5B9A51-CACB-456A-B456-047448EEBA30}">
    <text>@Aniya Bagheri formulae are not working for this row, can you double check it and make sure it is not happening for any other row please?</text>
  </threadedComment>
  <threadedComment ref="C343" dT="2025-11-14T15:14:26" personId="{3E1D4713-11C4-497B-B95D-27D2DD46F8AA}" id="{1BB13312-C118-4B38-B5EF-6FFB98182381}">
    <text xml:space="preserve">two subs are the ones with all the activities for the holding 
</text>
  </threadedComment>
  <threadedComment ref="C343" dT="2025-11-18T12:00:48" personId="{2B70E799-704A-4521-8713-C57CEF150BDA}" id="{BBB4DE40-EEB1-4450-9C7A-D7E8EFF456AC}" parentId="{1BB13312-C118-4B38-B5EF-6FFB98182381}">
    <text xml:space="preserve">Yes, I changed the CN target to reflect the target of the 2 subsidiaries.
</text>
  </threadedComment>
  <threadedComment ref="C451" dT="2025-11-14T14:58:50" personId="{3E1D4713-11C4-497B-B95D-27D2DD46F8AA}" id="{6DBAC23C-63F6-4B75-B561-A61996951E9F}">
    <text xml:space="preserve">has two neutrality 
</text>
  </threadedComment>
  <threadedComment ref="AP456" dT="2025-11-18T15:54:19" personId="{2B70E799-704A-4521-8713-C57CEF150BDA}" id="{485323CC-F310-44C0-BBF4-2174445904D4}">
    <text>@Aniya Bagheri changed it to no, since could not find net zero target on the website/ESG report</text>
  </threadedComment>
  <threadedComment ref="CE505" dT="2025-12-08T11:50:10" personId="{3E1D4713-11C4-497B-B95D-27D2DD46F8AA}" id="{6A6FAC59-6C34-4496-B047-979FCE271F16}">
    <text xml:space="preserve">10% increase due to including G targets 
</text>
  </threadedComment>
</ThreadedComments>
</file>

<file path=xl/threadedComments/threadedComments20.xml><?xml version="1.0" encoding="utf-8"?>
<ThreadedComments xmlns="http://schemas.microsoft.com/office/spreadsheetml/2018/threadedcomments" xmlns:x="http://schemas.openxmlformats.org/spreadsheetml/2006/main">
  <threadedComment ref="CZ1" dT="2025-11-11T15:59:18" personId="{3E1D4713-11C4-497B-B95D-27D2DD46F8AA}" id="{0DE3721A-AD8C-4279-A214-B544780082B7}">
    <text xml:space="preserve">how come we include expired target years?
</text>
  </threadedComment>
</ThreadedComments>
</file>

<file path=xl/threadedComments/threadedComments21.xml><?xml version="1.0" encoding="utf-8"?>
<ThreadedComments xmlns="http://schemas.microsoft.com/office/spreadsheetml/2018/threadedcomments" xmlns:x="http://schemas.openxmlformats.org/spreadsheetml/2006/main">
  <threadedComment ref="AY4" dT="2025-10-09T16:41:56" personId="{2B70E799-704A-4521-8713-C57CEF150BDA}" id="{2B2CE4CF-B4B3-4550-8DA3-1795F6D0E26E}">
    <text xml:space="preserve">For the long term, we are targeting zero emissions across our global operations by 2040, without relying on carbon offsets. 
Walmart Policies and Guidelines </text>
  </threadedComment>
</ThreadedComments>
</file>

<file path=xl/worksheets/_rels/sheet1.xml.rels><?xml version="1.0" encoding="UTF-8" standalone="yes"?><Relationships xmlns="http://schemas.openxmlformats.org/package/2006/relationships"><Relationship Id="rId40" Type="http://schemas.openxmlformats.org/officeDocument/2006/relationships/hyperlink" Target="http://www.gzmcg.com/" TargetMode="External" /><Relationship Id="rId42" Type="http://schemas.openxmlformats.org/officeDocument/2006/relationships/hyperlink" Target="https://www.raizen.com.br/en/sustainability/climate-change" TargetMode="External" /><Relationship Id="rId41" Type="http://schemas.openxmlformats.org/officeDocument/2006/relationships/hyperlink" Target="https://www.hziam.com/" TargetMode="External" /><Relationship Id="rId44" Type="http://schemas.openxmlformats.org/officeDocument/2006/relationships/hyperlink" Target="https://www.shanghaidelong.com/content.html?id=189&amp;menuid=122" TargetMode="External" /><Relationship Id="rId43" Type="http://schemas.openxmlformats.org/officeDocument/2006/relationships/hyperlink" Target="https://api2.aconnect.com.hk/Attachment/146689" TargetMode="External" /><Relationship Id="rId46" Type="http://schemas.openxmlformats.org/officeDocument/2006/relationships/hyperlink" Target="https://www.shudaojt.com/" TargetMode="External" /><Relationship Id="rId45" Type="http://schemas.openxmlformats.org/officeDocument/2006/relationships/hyperlink" Target="https://www.shenzheninvestment.com/upload/file/2023-05-11/27561847-47cd-4a85-b666-24cd5a765f72.pdf" TargetMode="External" /><Relationship Id="rId107" Type="http://schemas.openxmlformats.org/officeDocument/2006/relationships/hyperlink" Target="https://www.vtb.com/about/press-center/news/2021-11-19-utverzhdena-strategiya-ustoychivogo-razvitiya-banka-vtb-na-2022-2025-gody" TargetMode="External" /><Relationship Id="rId106" Type="http://schemas.openxmlformats.org/officeDocument/2006/relationships/hyperlink" Target="https://www.usaa.com/about/climate-environmental-stewardship" TargetMode="External" /><Relationship Id="rId105" Type="http://schemas.openxmlformats.org/officeDocument/2006/relationships/hyperlink" Target="https://www.tssgroup.com.cn/en/peplo/duty1/" TargetMode="External" /><Relationship Id="rId104" Type="http://schemas.openxmlformats.org/officeDocument/2006/relationships/hyperlink" Target="https://cn.chinadaily.com.cn/a/202408/23/WS66c834c9a310b35299d3828c.html" TargetMode="External" /><Relationship Id="rId109" Type="http://schemas.openxmlformats.org/officeDocument/2006/relationships/hyperlink" Target="https://static.cninfo.com.cn/finalpage/2024-07-20/1220688756.PDF" TargetMode="External" /><Relationship Id="rId108" Type="http://schemas.openxmlformats.org/officeDocument/2006/relationships/hyperlink" Target="https://www.hstong.com/news/detail/25010401125778230" TargetMode="External" /><Relationship Id="rId48" Type="http://schemas.openxmlformats.org/officeDocument/2006/relationships/hyperlink" Target="https://www.zjec.com.cn/mtsc/uploads/single_file/E_2024_ESG_Report_20250331.pdf" TargetMode="External" /><Relationship Id="rId47" Type="http://schemas.openxmlformats.org/officeDocument/2006/relationships/hyperlink" Target="http://www.sgcc.com.cn/u/cms/sgcc_main/other/202012/20201217092925545833884.pdf" TargetMode="External" /><Relationship Id="rId49" Type="http://schemas.openxmlformats.org/officeDocument/2006/relationships/hyperlink" Target="https://www.hengyi.com/news/html/?1316.html" TargetMode="External" /><Relationship Id="rId103" Type="http://schemas.openxmlformats.org/officeDocument/2006/relationships/hyperlink" Target="https://news.spdb.com.cn/about_spd/xwdt_1632/202503/t20250329_1109185.shtml" TargetMode="External" /><Relationship Id="rId102" Type="http://schemas.openxmlformats.org/officeDocument/2006/relationships/hyperlink" Target="https://www.siic.com/news/press/82.html" TargetMode="External" /><Relationship Id="rId101" Type="http://schemas.openxmlformats.org/officeDocument/2006/relationships/hyperlink" Target="https://www.gzw.sh.gov.cn/shgzw_gqzc_shzr/20230524/eacfbb8474b54a9eb14a3102dac79382.html" TargetMode="External" /><Relationship Id="rId100" Type="http://schemas.openxmlformats.org/officeDocument/2006/relationships/hyperlink" Target="https://finance.sina.com.cn/stock/relnews/cn/2025-10-27/doc-infvixhi9633087.shtml" TargetMode="External" /><Relationship Id="rId31" Type="http://schemas.openxmlformats.org/officeDocument/2006/relationships/hyperlink" Target="https://s204.q4cdn.com/830623074/files/doc_downloads/2024/v2/Prudential-s-2024-Sustainability-Report.pdf" TargetMode="External" /><Relationship Id="rId30" Type="http://schemas.openxmlformats.org/officeDocument/2006/relationships/hyperlink" Target="https://newhopegroup.com.au/wp-content/uploads/2025/09/New-Hope-Group-Sustainability-Report-2025.pdf" TargetMode="External" /><Relationship Id="rId33" Type="http://schemas.openxmlformats.org/officeDocument/2006/relationships/hyperlink" Target="https://www.hkexnews.hk/listedco/listconews/sehk/2025/0415/2025041501111.pdf?utmChina%20National%20Coal%20Group" TargetMode="External" /><Relationship Id="rId32" Type="http://schemas.openxmlformats.org/officeDocument/2006/relationships/hyperlink" Target="https://static.sse.com.cn/disclosure/bond/announcement/company/c/new/2025-07-08/243307_20250708_4NCR.pdf" TargetMode="External" /><Relationship Id="rId35" Type="http://schemas.openxmlformats.org/officeDocument/2006/relationships/hyperlink" Target="https://www.csgc.com.cn/" TargetMode="External" /><Relationship Id="rId34" Type="http://schemas.openxmlformats.org/officeDocument/2006/relationships/hyperlink" Target="https://www.chinapost.com.cn/xhtml1/report/2505/1808-1.htm" TargetMode="External" /><Relationship Id="rId37" Type="http://schemas.openxmlformats.org/officeDocument/2006/relationships/hyperlink" Target="https://www.emirates.com/uk/english/about-us/our-planet" TargetMode="External" /><Relationship Id="rId36" Type="http://schemas.openxmlformats.org/officeDocument/2006/relationships/hyperlink" Target="https://www.dior.com/en_gb/beauty/page/our-commitments.html" TargetMode="External" /><Relationship Id="rId39" Type="http://schemas.openxmlformats.org/officeDocument/2006/relationships/hyperlink" Target="https://www.giihg.group/" TargetMode="External" /><Relationship Id="rId38" Type="http://schemas.openxmlformats.org/officeDocument/2006/relationships/hyperlink" Target="https://www.gdghg.com/" TargetMode="External" /><Relationship Id="rId20" Type="http://schemas.openxmlformats.org/officeDocument/2006/relationships/hyperlink" Target="https://www.giihg.group/about-us/?utm_source=chatgpt.com" TargetMode="External" /><Relationship Id="rId22" Type="http://schemas.openxmlformats.org/officeDocument/2006/relationships/hyperlink" Target="https://www.femsa.com/wp-content/uploads/2025/04/Integrated-report-results-in-2024.pdf?utm_source=chatgpt.com" TargetMode="External" /><Relationship Id="rId21" Type="http://schemas.openxmlformats.org/officeDocument/2006/relationships/hyperlink" Target="https://www.sinomach.com.cn/en/Sustainability/CSRReports/202501/P020250107355903214865.pdf" TargetMode="External" /><Relationship Id="rId24" Type="http://schemas.openxmlformats.org/officeDocument/2006/relationships/hyperlink" Target="https://www.gt.cn/en/SocialResponsibility/CSRReport/" TargetMode="External" /><Relationship Id="rId23" Type="http://schemas.openxmlformats.org/officeDocument/2006/relationships/hyperlink" Target="https://www1.hkexnews.hk/listedco/listconews/sehk/2025/0417/2025041701677.pdf" TargetMode="External" /><Relationship Id="rId129" Type="http://schemas.openxmlformats.org/officeDocument/2006/relationships/hyperlink" Target="https://www.icbc.com/assets/pa/6UVv1nZRVSLlQ84gDYMWMo/carbon-neutral-action-report.pdf" TargetMode="External" /><Relationship Id="rId128" Type="http://schemas.openxmlformats.org/officeDocument/2006/relationships/hyperlink" Target="https://www.saicmotor.com/english/download/esg/2023.pdf" TargetMode="External" /><Relationship Id="rId127" Type="http://schemas.openxmlformats.org/officeDocument/2006/relationships/hyperlink" Target="https://www.abbott.co.uk/content/dam/corp/abbott/en-gb/documents/pdfs/PPN-0621-2024-Carbon-Reduction-Plan-Abbott-Rapid-Diagnostics-Ltd.pdf" TargetMode="External" /><Relationship Id="rId126" Type="http://schemas.openxmlformats.org/officeDocument/2006/relationships/hyperlink" Target="https://www.bmwgroup.com/content/dam/grpw/websites/bmwgroup_com/ir/downloads/en/2025/hv/BMWGroup_Report2024.pdf" TargetMode="External" /><Relationship Id="rId26" Type="http://schemas.openxmlformats.org/officeDocument/2006/relationships/hyperlink" Target="https://www.emirates.com/english/about-us/our-planet/environmental-policy/" TargetMode="External" /><Relationship Id="rId121" Type="http://schemas.openxmlformats.org/officeDocument/2006/relationships/hyperlink" Target="https://netzerotracker.org/corporates.html/General%20Dynamics/#:~:text=,are%20covered%20by%20its%20target" TargetMode="External" /><Relationship Id="rId25" Type="http://schemas.openxmlformats.org/officeDocument/2006/relationships/hyperlink" Target="https://groupe-elo.com/en/responsability/" TargetMode="External" /><Relationship Id="rId120" Type="http://schemas.openxmlformats.org/officeDocument/2006/relationships/hyperlink" Target="https://reports.metroag.de/annual-report/2023-2024/combined-management-report/principles-of-the-group/combined-non-financial-statement/environmental-matters.html" TargetMode="External" /><Relationship Id="rId28" Type="http://schemas.openxmlformats.org/officeDocument/2006/relationships/hyperlink" Target="https://www.hzsteel.com/" TargetMode="External" /><Relationship Id="rId27" Type="http://schemas.openxmlformats.org/officeDocument/2006/relationships/hyperlink" Target="https://www.guidewell.com/news/impact-report" TargetMode="External" /><Relationship Id="rId125" Type="http://schemas.openxmlformats.org/officeDocument/2006/relationships/hyperlink" Target="https://www.banktrack.org/download/2023_climate_report_2/240307_bmo_2023_climatereport_en.pdf" TargetMode="External" /><Relationship Id="rId29" Type="http://schemas.openxmlformats.org/officeDocument/2006/relationships/hyperlink" Target="https://www.sustainabilityreports.com/lithia-motors/2024/sustainability-report" TargetMode="External" /><Relationship Id="rId124" Type="http://schemas.openxmlformats.org/officeDocument/2006/relationships/hyperlink" Target="https://www.crrcgc.cc/sdxc/304_20948/304_21032/304_22675/index.html" TargetMode="External" /><Relationship Id="rId123" Type="http://schemas.openxmlformats.org/officeDocument/2006/relationships/hyperlink" Target="https://net0tracker.com/corporates.html/Capital%20One%20Financial/#:~:text=,is%20that%20Capital%20One%20has" TargetMode="External" /><Relationship Id="rId122" Type="http://schemas.openxmlformats.org/officeDocument/2006/relationships/hyperlink" Target="https://greenbusinessbarbados.com/has-capital-one-made-progress-toward-becoming.html" TargetMode="External" /><Relationship Id="rId95" Type="http://schemas.openxmlformats.org/officeDocument/2006/relationships/hyperlink" Target="https://www.northwesternmutual.com/who-we-are/sustainability-impact/environment" TargetMode="External" /><Relationship Id="rId94" Type="http://schemas.openxmlformats.org/officeDocument/2006/relationships/hyperlink" Target="https://www.responsibilityreports.com/HostedData/ResponsibilityReportArchive/m/NYSE_MOH_2023.pdf" TargetMode="External" /><Relationship Id="rId97" Type="http://schemas.openxmlformats.org/officeDocument/2006/relationships/hyperlink" Target="https://m.picc.com/home/news/wapmtjj/202206/t20220620_50364.html" TargetMode="External" /><Relationship Id="rId96" Type="http://schemas.openxmlformats.org/officeDocument/2006/relationships/hyperlink" Target="https://www.pbfenergy.com/wp-content/uploads/2025/09/2024-PBF-Sustainability-Report.pdf" TargetMode="External" /><Relationship Id="rId11" Type="http://schemas.openxmlformats.org/officeDocument/2006/relationships/hyperlink" Target="https://sostenibilidad.americamovil.com/portal/su/pdf/Sustainability-Report-2024.pdf" TargetMode="External" /><Relationship Id="rId99" Type="http://schemas.openxmlformats.org/officeDocument/2006/relationships/hyperlink" Target="https://corporate.publix.com/home/newsroom/news%20stories/the%20publix%20green%20routine" TargetMode="External" /><Relationship Id="rId10" Type="http://schemas.openxmlformats.org/officeDocument/2006/relationships/hyperlink" Target="https://www.creditmutuel.com/en/deploying-our-csr-approach/our-csr-commitments.html" TargetMode="External" /><Relationship Id="rId98" Type="http://schemas.openxmlformats.org/officeDocument/2006/relationships/hyperlink" Target="https://www.powerchina.cn/col7440/art/2022/art_7440_1400881.html" TargetMode="External" /><Relationship Id="rId13" Type="http://schemas.openxmlformats.org/officeDocument/2006/relationships/hyperlink" Target="https://www.shudaojt.com/zzjg.html" TargetMode="External" /><Relationship Id="rId12" Type="http://schemas.openxmlformats.org/officeDocument/2006/relationships/hyperlink" Target="https://web.pln.co.id/en/sustainability/climate-change-management" TargetMode="External" /><Relationship Id="rId91" Type="http://schemas.openxmlformats.org/officeDocument/2006/relationships/hyperlink" Target="https://www.meituan.com/" TargetMode="External" /><Relationship Id="rId90" Type="http://schemas.openxmlformats.org/officeDocument/2006/relationships/hyperlink" Target="https://nsearchives.nseindia.com/corporate/LIC_BOARD_22082023172744_Business_Responsibility_and_Sustainability_Report_2022" TargetMode="External" /><Relationship Id="rId93" Type="http://schemas.openxmlformats.org/officeDocument/2006/relationships/hyperlink" Target="https://finance.sina.com.cn/tech/2021-10-14/doc-iktzqtyu1368224.shtml" TargetMode="External" /><Relationship Id="rId92" Type="http://schemas.openxmlformats.org/officeDocument/2006/relationships/hyperlink" Target="https://info.mercadona.es/document/en/download-report.pdf" TargetMode="External" /><Relationship Id="rId118" Type="http://schemas.openxmlformats.org/officeDocument/2006/relationships/hyperlink" Target="https://news.skhynix.com/sk-hynix-becomes-founding-member-of-scc" TargetMode="External" /><Relationship Id="rId117" Type="http://schemas.openxmlformats.org/officeDocument/2006/relationships/hyperlink" Target="https://www.medtronic.com/en-us/our-impact/renewable-energy.html#:~:text=Our%20goal%20is%20to%20eliminate,value%20chain%20to%20zero%20by%C2%A0FY45" TargetMode="External" /><Relationship Id="rId116" Type="http://schemas.openxmlformats.org/officeDocument/2006/relationships/hyperlink" Target="https://magnitglobal.com/us/en/company/environmental-social-governance.html" TargetMode="External" /><Relationship Id="rId115" Type="http://schemas.openxmlformats.org/officeDocument/2006/relationships/hyperlink" Target="https://magnitglobal.com/us/en/company/environmental-social-governance.html#:~:text=We%E2%80%99ve%20been%20a%20pioneer%20in,our%20SBTi%20Validated%202030%20Net" TargetMode="External" /><Relationship Id="rId119" Type="http://schemas.openxmlformats.org/officeDocument/2006/relationships/hyperlink" Target="https://www.tmkiln.com/about-tmk/sustainability/" TargetMode="External" /><Relationship Id="rId15" Type="http://schemas.openxmlformats.org/officeDocument/2006/relationships/hyperlink" Target="https://groupe-elo.com/app/uploads/2022/02/Moodys-2023-1.pdf" TargetMode="External" /><Relationship Id="rId110" Type="http://schemas.openxmlformats.org/officeDocument/2006/relationships/hyperlink" Target="https://finance.sina.com.cn/stock/relnews/cn/2025-04-08/doc-inesmepe5162164.shtml" TargetMode="External" /><Relationship Id="rId14" Type="http://schemas.openxmlformats.org/officeDocument/2006/relationships/hyperlink" Target="https://media.rabobank.com/m/55b4e8ef9549faea/original/Climate-policy-Rabobank-Group.pdf" TargetMode="External" /><Relationship Id="rId17" Type="http://schemas.openxmlformats.org/officeDocument/2006/relationships/hyperlink" Target="http://en.ansteel.cn/upload/pdf/2021.pdf" TargetMode="External" /><Relationship Id="rId16" Type="http://schemas.openxmlformats.org/officeDocument/2006/relationships/hyperlink" Target="https://www.jeronimomartins.com/wp-content/uploads/01-DOCUMENTS/Responsibility/Environment/EN/carbon-footprint-indicators-2024.pdf" TargetMode="External" /><Relationship Id="rId19" Type="http://schemas.openxmlformats.org/officeDocument/2006/relationships/hyperlink" Target="https://www.shenzheninvestment.com/upload/file/2025-05-21/d0f1c87a-e935-42ef-9a76-12673e00d2f7.pdf" TargetMode="External" /><Relationship Id="rId114" Type="http://schemas.openxmlformats.org/officeDocument/2006/relationships/hyperlink" Target="https://static-cdn.newchinalife.com/ncl/pdf/20251106/995b0b3a-1cd6-4078-b7e1-1fb613ffc2b7.pdf" TargetMode="External" /><Relationship Id="rId18" Type="http://schemas.openxmlformats.org/officeDocument/2006/relationships/hyperlink" Target="https://www.cfe.gob.mx/finanzas/financial-economic-information/ESG/Reporte%20Anual%20de%20Bonos%20Sostenibles/2025/2025%20Reporte%20Anual%20Bonos%20Verdes%2C%20Sociales%2C%20Sostenibles%20CFE.pdf?utm_source=chatgpt.com" TargetMode="External" /><Relationship Id="rId113" Type="http://schemas.openxmlformats.org/officeDocument/2006/relationships/hyperlink" Target="https://image.gt.cn/oss/images/xttrip/public/b138b4a6ac5c4faaa9b3a3665b13642b.pdf" TargetMode="External" /><Relationship Id="rId112" Type="http://schemas.openxmlformats.org/officeDocument/2006/relationships/hyperlink" Target="https://our-impact.bmo.com/us/wp-content/uploads/2025/03/BMO_2024_SCR_EN_interactive.pdf" TargetMode="External" /><Relationship Id="rId111" Type="http://schemas.openxmlformats.org/officeDocument/2006/relationships/hyperlink" Target="https://ir.jd.com/system/files-encrypted/nasdaq_kms/assets/2025/06/19/15-13-13/2024_jd.com_inc._environmental_social_and_governance_report.pdf" TargetMode="External" /><Relationship Id="rId84" Type="http://schemas.openxmlformats.org/officeDocument/2006/relationships/hyperlink" Target="https://www.freddiemac.com/about/pdf/2023_Sustainability_Report.pdf" TargetMode="External" /><Relationship Id="rId83" Type="http://schemas.openxmlformats.org/officeDocument/2006/relationships/hyperlink" Target="https://capitalmarkets.fanniemae.com/mortgage-backed-securities/multifamily-mbs/fannie-mae-publishes-multifamily-green-mbs-energy-metrics-report" TargetMode="External" /><Relationship Id="rId86" Type="http://schemas.openxmlformats.org/officeDocument/2006/relationships/hyperlink" Target="https://gx.cnr.cn/cnrgx/jingjishenghuo/20210519/t20210519_525490539.shtml" TargetMode="External" /><Relationship Id="rId85" Type="http://schemas.openxmlformats.org/officeDocument/2006/relationships/hyperlink" Target="https://dataclouds.cninfo.com.cn/shgonggao/2024/2024-04-30/94890901062211ef809ffa163e26e5de.pdf" TargetMode="External" /><Relationship Id="rId88" Type="http://schemas.openxmlformats.org/officeDocument/2006/relationships/hyperlink" Target="https://v.icbc.com.cn/userfiles/resources/icbcltd/download/2025/esg2024en.pdf" TargetMode="External" /><Relationship Id="rId87" Type="http://schemas.openxmlformats.org/officeDocument/2006/relationships/hyperlink" Target="https://www.hcadam.com/api/public/content/a02e1a713e7b46ba9bc08e4b9acd9658?v=83b2b1e1" TargetMode="External" /><Relationship Id="rId89" Type="http://schemas.openxmlformats.org/officeDocument/2006/relationships/hyperlink" Target="https://www.cnfin.com/cmjj-lb/detail/20230110/3782912_1.html" TargetMode="External" /><Relationship Id="rId80" Type="http://schemas.openxmlformats.org/officeDocument/2006/relationships/hyperlink" Target="https://investor.drhorton.com/~/media/Files/D/D-R-Horton-IR/documents/d-r-horton-inc-fy2024-sustainability-report.pdf" TargetMode="External" /><Relationship Id="rId82" Type="http://schemas.openxmlformats.org/officeDocument/2006/relationships/hyperlink" Target="https://www.fairfax.ca/wp-content/uploads/2025/04/250407_ESG_Report_FINAL.pdf" TargetMode="External" /><Relationship Id="rId81" Type="http://schemas.openxmlformats.org/officeDocument/2006/relationships/hyperlink" Target="https://etp.dfmc.com.cn/xydt/002002/20251022/d2f40072-fbc4-432c-a530-e1ff7f692c78.html" TargetMode="External" /><Relationship Id="rId1" Type="http://schemas.openxmlformats.org/officeDocument/2006/relationships/hyperlink" Target="https://www.globaltimes.cn/page/202401/1305720.shtml" TargetMode="External" /><Relationship Id="rId2" Type="http://schemas.openxmlformats.org/officeDocument/2006/relationships/hyperlink" Target="https://www.minmetals.com/english/sustainabledevelopment/sustainabilityreport/202507/P020250828682365497503.pdf" TargetMode="External" /><Relationship Id="rId3" Type="http://schemas.openxmlformats.org/officeDocument/2006/relationships/hyperlink" Target="http://english.chinapost.com.cn/html1/report/24041/9108-1.htm" TargetMode="External" /><Relationship Id="rId4" Type="http://schemas.openxmlformats.org/officeDocument/2006/relationships/hyperlink" Target="https://www.rong-sheng.com/sy" TargetMode="External" /><Relationship Id="rId9" Type="http://schemas.openxmlformats.org/officeDocument/2006/relationships/hyperlink" Target="https://ws.cpc.com.tw/CPCCSREN/2025_EN_CPC_CSR.pdf" TargetMode="External" /><Relationship Id="rId5" Type="http://schemas.openxmlformats.org/officeDocument/2006/relationships/hyperlink" Target="https://about.usps.com/what/corporate-social-responsibility/sustainability/climate-action/" TargetMode="External" /><Relationship Id="rId6" Type="http://schemas.openxmlformats.org/officeDocument/2006/relationships/hyperlink" Target="https://www.uniper.energy/sites/default/files/2024-04/2023%20Sustainability%20Report%20EN.pdf" TargetMode="External" /><Relationship Id="rId7" Type="http://schemas.openxmlformats.org/officeDocument/2006/relationships/hyperlink" Target="https://www.poly.com.cn/polyen/djyqywh/djdt/2024/10/I1295413420316688384.html" TargetMode="External" /><Relationship Id="rId8" Type="http://schemas.openxmlformats.org/officeDocument/2006/relationships/hyperlink" Target="http://www.itg.com.cn/UploadFiles/202504/30/202504300813014112790.pdf" TargetMode="External" /><Relationship Id="rId73" Type="http://schemas.openxmlformats.org/officeDocument/2006/relationships/hyperlink" Target="https://www.cpic.com.cn/c/2022-04-07/1633277.shtml" TargetMode="External" /><Relationship Id="rId72" Type="http://schemas.openxmlformats.org/officeDocument/2006/relationships/hyperlink" Target="https://finance.sina.com.cn/tech/2021-06-22/doc-ikqciyzk1148188.shtml" TargetMode="External" /><Relationship Id="rId75" Type="http://schemas.openxmlformats.org/officeDocument/2006/relationships/hyperlink" Target="https://www.chinaunicom.com.hk/en/esg/reports/csr2022.pdf" TargetMode="External" /><Relationship Id="rId74" Type="http://schemas.openxmlformats.org/officeDocument/2006/relationships/hyperlink" Target="https://www.eco.gov.cn/news_info/48274.html" TargetMode="External" /><Relationship Id="rId77" Type="http://schemas.openxmlformats.org/officeDocument/2006/relationships/hyperlink" Target="https://www.chsinc.com/news-and-stories/2024/11/21/sustainability-report" TargetMode="External" /><Relationship Id="rId76" Type="http://schemas.openxmlformats.org/officeDocument/2006/relationships/hyperlink" Target="https://www.vanke.com/upload/file/2024-03-27/c26e5c0a-a008-4560-b657-e58e99ed78ce.pdf" TargetMode="External" /><Relationship Id="rId79" Type="http://schemas.openxmlformats.org/officeDocument/2006/relationships/hyperlink" Target="https://www.sohu.com/a/675767707_116062" TargetMode="External" /><Relationship Id="rId78" Type="http://schemas.openxmlformats.org/officeDocument/2006/relationships/hyperlink" Target="https://www.catl.com/en/news/6014.html" TargetMode="External" /><Relationship Id="rId71" Type="http://schemas.openxmlformats.org/officeDocument/2006/relationships/hyperlink" Target="https://en.cmbc.com.cn/cmbc_en/2025-01/13/article_2025011313511819201.html" TargetMode="External" /><Relationship Id="rId70" Type="http://schemas.openxmlformats.org/officeDocument/2006/relationships/hyperlink" Target="https://cn.chinadaily.com.cn/a/202505/09/WS681d94e5a3102053770324d2.html" TargetMode="External" /><Relationship Id="rId132" Type="http://schemas.openxmlformats.org/officeDocument/2006/relationships/vmlDrawing" Target="../drawings/vmlDrawing1.vml" /><Relationship Id="rId131" Type="http://schemas.microsoft.com/office/2017/10/relationships/threadedComment" Target="../threadedComments/threadedComments1.xml" /><Relationship Id="rId130" Type="http://schemas.openxmlformats.org/officeDocument/2006/relationships/comments" Target="../comments1.xml" /><Relationship Id="rId133" Type="http://schemas.openxmlformats.org/officeDocument/2006/relationships/printerSettings" Target="../printerSettings/printerSettings1.bin" /><Relationship Id="rId62" Type="http://schemas.openxmlformats.org/officeDocument/2006/relationships/hyperlink" Target="https://www.femsa.com/en/sustainability/focus-topics/our-planet/" TargetMode="External" /><Relationship Id="rId61" Type="http://schemas.openxmlformats.org/officeDocument/2006/relationships/hyperlink" Target="https://www.creditmutuel.com/en/deploying-our-csr-approach/our-csr-commitments.html" TargetMode="External" /><Relationship Id="rId64" Type="http://schemas.openxmlformats.org/officeDocument/2006/relationships/hyperlink" Target="https://ditchcarbon.com/organizations/agricultural-bank-of-china" TargetMode="External" /><Relationship Id="rId63" Type="http://schemas.openxmlformats.org/officeDocument/2006/relationships/hyperlink" Target="https://ditchcarbon.com/organizations/lithia-motors" TargetMode="External" /><Relationship Id="rId66" Type="http://schemas.openxmlformats.org/officeDocument/2006/relationships/hyperlink" Target="https://www.centene.com/why-were-different/corporate-sustainability/healthy-environment/environmental-sustainability.html" TargetMode="External" /><Relationship Id="rId65" Type="http://schemas.openxmlformats.org/officeDocument/2006/relationships/hyperlink" Target="https://api.broadcomfoundation.org/wp-content/uploads/2023/09/ESG-Report-2022.pdf" TargetMode="External" /><Relationship Id="rId68" Type="http://schemas.openxmlformats.org/officeDocument/2006/relationships/hyperlink" Target="https://www1.hkexnews.hk/listedco/listconews/sehk/2024/0328/2024032803818.pdf" TargetMode="External" /><Relationship Id="rId67" Type="http://schemas.openxmlformats.org/officeDocument/2006/relationships/hyperlink" Target="https://ccb.com/chn/2025-04/22/article_2025042218375214433.shtml" TargetMode="External" /><Relationship Id="rId60" Type="http://schemas.openxmlformats.org/officeDocument/2006/relationships/hyperlink" Target="http://www.sasac.gov.cn/n4470048/n26915116/n28283133/n28283138/c28305167/content.html" TargetMode="External" /><Relationship Id="rId69" Type="http://schemas.openxmlformats.org/officeDocument/2006/relationships/hyperlink" Target="https://www1.hkexnews.hk/listedco/listconews/sehk/2024/0328/2024032803818.pdf" TargetMode="External" /><Relationship Id="rId51" Type="http://schemas.openxmlformats.org/officeDocument/2006/relationships/hyperlink" Target="https://www.albertsonsmediacollective.com/pr-details/2022/Albertsons-Companies-Announces-ESG-Goals-and-Long-Term-Strategies-to-Support-a-More-Sustainable-Future/default.aspx" TargetMode="External" /><Relationship Id="rId50" Type="http://schemas.openxmlformats.org/officeDocument/2006/relationships/hyperlink" Target="https://www.albertsonsmediacollective.com/pr-details/2022/Albertsons-Companies-Announces-ESG-Goals-and-Long-Term-Strategies-to-Support-a-More-Sustainable-Future/default.aspx" TargetMode="External" /><Relationship Id="rId53" Type="http://schemas.openxmlformats.org/officeDocument/2006/relationships/hyperlink" Target="https://www.rabobank.com/about-us/impact/article/011407129/rabobanks-climate-plan-2022-summarized" TargetMode="External" /><Relationship Id="rId52" Type="http://schemas.openxmlformats.org/officeDocument/2006/relationships/hyperlink" Target="https://www.lapostegroupe.com/en/news/la-poste-groupe-publishes-its-2024-impact-report" TargetMode="External" /><Relationship Id="rId55" Type="http://schemas.openxmlformats.org/officeDocument/2006/relationships/hyperlink" Target="https://www.groupe-sncf.com/medias-publics/2025-03/annual-sustainability-report-2024-sncf-group.pdf?VersionId=o5m4uSDiYZPPr8_o_L1_4Y2ls.fnf8gK" TargetMode="External" /><Relationship Id="rId54" Type="http://schemas.openxmlformats.org/officeDocument/2006/relationships/hyperlink" Target="https://www.siemens-energy.com/global/en/home/press-releases/science-based-targets-initiative-sbti-confirms-siemens-energys-co2-reduction-targets.html" TargetMode="External" /><Relationship Id="rId57" Type="http://schemas.openxmlformats.org/officeDocument/2006/relationships/hyperlink" Target="https://cop30.br/en/news-about-cop30/caixa-launches-platform-to-cut-carbon-emissions-in-housing-projects" TargetMode="External" /><Relationship Id="rId56" Type="http://schemas.openxmlformats.org/officeDocument/2006/relationships/hyperlink" Target="https://global.chinadaily.com.cn/a/202205/06/WS62748aa8a310fd2b29e5b030.html" TargetMode="External" /><Relationship Id="rId59" Type="http://schemas.openxmlformats.org/officeDocument/2006/relationships/hyperlink" Target="https://www.cfe.gob.mx/finanzas/financial-economic-information/ESG/SPO%20%E2%80%93%20Second%20Party%20Opinion/2024/2024%20CFE%20Sustainable%20Financing%20Framework%20Second-Party%20Opinion.pdf" TargetMode="External" /><Relationship Id="rId58" Type="http://schemas.openxmlformats.org/officeDocument/2006/relationships/hyperlink" Target="https://cop30.br/en/news-about-cop30/caixa-launches-platform-to-cut-carbon-emissions-in-housing-projects" TargetMode="External" /></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5.xml.rels><?xml version="1.0" encoding="UTF-8" standalone="yes"?><Relationships xmlns="http://schemas.openxmlformats.org/package/2006/relationships"><Relationship Id="rId1" Type="http://schemas.openxmlformats.org/officeDocument/2006/relationships/comments" Target="../comments5.xml" /><Relationship Id="rId2" Type="http://schemas.microsoft.com/office/2017/10/relationships/threadedComment" Target="../threadedComments/threadedComments5.xml" /><Relationship Id="rId3" Type="http://schemas.openxmlformats.org/officeDocument/2006/relationships/drawing" Target="../drawings/drawing2.xml" /><Relationship Id="rId4" Type="http://schemas.openxmlformats.org/officeDocument/2006/relationships/vmlDrawing" Target="../drawings/vmlDrawing2.vml" /></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3.xml" /></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4.xml" /></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5.xml" /></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6.xml" /></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7.xml" /></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8.xml" /></Relationships>
</file>

<file path=xl/worksheets/_rels/sheet13.xml.rels><?xml version="1.0" encoding="UTF-8" standalone="yes"?><Relationships xmlns="http://schemas.openxmlformats.org/package/2006/relationships"><Relationship Id="rId1" Type="http://schemas.openxmlformats.org/officeDocument/2006/relationships/comments" Target="../comments13.xml" /><Relationship Id="rId2" Type="http://schemas.microsoft.com/office/2017/10/relationships/threadedComment" Target="../threadedComments/threadedComments13.xml" /><Relationship Id="rId3" Type="http://schemas.openxmlformats.org/officeDocument/2006/relationships/drawing" Target="../drawings/drawing9.xml" /><Relationship Id="rId4" Type="http://schemas.openxmlformats.org/officeDocument/2006/relationships/vmlDrawing" Target="../drawings/vmlDrawing3.vml" /><Relationship Id="rId11" Type="http://schemas.openxmlformats.org/officeDocument/2006/relationships/pivotTable" Target="../pivotTables/pivotTable7.xml" /><Relationship Id="rId10" Type="http://schemas.openxmlformats.org/officeDocument/2006/relationships/pivotTable" Target="../pivotTables/pivotTable6.xml" /><Relationship Id="rId9" Type="http://schemas.openxmlformats.org/officeDocument/2006/relationships/pivotTable" Target="../pivotTables/pivotTable5.xml" /><Relationship Id="rId5" Type="http://schemas.openxmlformats.org/officeDocument/2006/relationships/pivotTable" Target="../pivotTables/pivotTable1.xml" /><Relationship Id="rId6" Type="http://schemas.openxmlformats.org/officeDocument/2006/relationships/pivotTable" Target="../pivotTables/pivotTable2.xml" /><Relationship Id="rId7" Type="http://schemas.openxmlformats.org/officeDocument/2006/relationships/pivotTable" Target="../pivotTables/pivotTable3.xml" /><Relationship Id="rId8" Type="http://schemas.openxmlformats.org/officeDocument/2006/relationships/pivotTable" Target="../pivotTables/pivotTable4.xml" /></Relationships>
</file>

<file path=xl/worksheets/_rels/sheet14.xml.rels><?xml version="1.0" encoding="UTF-8" standalone="yes"?><Relationships xmlns="http://schemas.openxmlformats.org/package/2006/relationships"><Relationship Id="rId40" Type="http://schemas.openxmlformats.org/officeDocument/2006/relationships/hyperlink" Target="http://www.gzmcg.com/" TargetMode="External" /><Relationship Id="rId42" Type="http://schemas.openxmlformats.org/officeDocument/2006/relationships/hyperlink" Target="https://www.raizen.com.br/en/sustainability/climate-change" TargetMode="External" /><Relationship Id="rId41" Type="http://schemas.openxmlformats.org/officeDocument/2006/relationships/hyperlink" Target="https://www.hziam.com/" TargetMode="External" /><Relationship Id="rId44" Type="http://schemas.openxmlformats.org/officeDocument/2006/relationships/hyperlink" Target="https://www.shanghaidelong.com/content.html?id=189&amp;menuid=122" TargetMode="External" /><Relationship Id="rId43" Type="http://schemas.openxmlformats.org/officeDocument/2006/relationships/hyperlink" Target="https://api2.aconnect.com.hk/Attachment/146689" TargetMode="External" /><Relationship Id="rId46" Type="http://schemas.openxmlformats.org/officeDocument/2006/relationships/hyperlink" Target="https://www.shudaojt.com/" TargetMode="External" /><Relationship Id="rId45" Type="http://schemas.openxmlformats.org/officeDocument/2006/relationships/hyperlink" Target="https://www.shenzheninvestment.com/upload/file/2023-05-11/27561847-47cd-4a85-b666-24cd5a765f72.pdf" TargetMode="External" /><Relationship Id="rId107" Type="http://schemas.openxmlformats.org/officeDocument/2006/relationships/hyperlink" Target="https://www.vtb.com/about/press-center/news/2021-11-19-utverzhdena-strategiya-ustoychivogo-razvitiya-banka-vtb-na-2022-2025-gody" TargetMode="External" /><Relationship Id="rId106" Type="http://schemas.openxmlformats.org/officeDocument/2006/relationships/hyperlink" Target="https://www.usaa.com/about/climate-environmental-stewardship" TargetMode="External" /><Relationship Id="rId105" Type="http://schemas.openxmlformats.org/officeDocument/2006/relationships/hyperlink" Target="https://www.tssgroup.com.cn/en/peplo/duty1/" TargetMode="External" /><Relationship Id="rId104" Type="http://schemas.openxmlformats.org/officeDocument/2006/relationships/hyperlink" Target="https://cn.chinadaily.com.cn/a/202408/23/WS66c834c9a310b35299d3828c.html" TargetMode="External" /><Relationship Id="rId109" Type="http://schemas.openxmlformats.org/officeDocument/2006/relationships/hyperlink" Target="https://static.cninfo.com.cn/finalpage/2024-07-20/1220688756.PDF" TargetMode="External" /><Relationship Id="rId108" Type="http://schemas.openxmlformats.org/officeDocument/2006/relationships/hyperlink" Target="https://www.hstong.com/news/detail/25010401125778230" TargetMode="External" /><Relationship Id="rId48" Type="http://schemas.openxmlformats.org/officeDocument/2006/relationships/hyperlink" Target="https://www.zjec.com.cn/mtsc/uploads/single_file/E_2024_ESG_Report_20250331.pdf" TargetMode="External" /><Relationship Id="rId47" Type="http://schemas.openxmlformats.org/officeDocument/2006/relationships/hyperlink" Target="http://www.sgcc.com.cn/u/cms/sgcc_main/other/202012/20201217092925545833884.pdf" TargetMode="External" /><Relationship Id="rId49" Type="http://schemas.openxmlformats.org/officeDocument/2006/relationships/hyperlink" Target="https://www.hengyi.com/news/html/?1316.html" TargetMode="External" /><Relationship Id="rId103" Type="http://schemas.openxmlformats.org/officeDocument/2006/relationships/hyperlink" Target="https://news.spdb.com.cn/about_spd/xwdt_1632/202503/t20250329_1109185.shtml" TargetMode="External" /><Relationship Id="rId102" Type="http://schemas.openxmlformats.org/officeDocument/2006/relationships/hyperlink" Target="https://www.siic.com/news/press/82.html" TargetMode="External" /><Relationship Id="rId101" Type="http://schemas.openxmlformats.org/officeDocument/2006/relationships/hyperlink" Target="https://www.gzw.sh.gov.cn/shgzw_gqzc_shzr/20230524/eacfbb8474b54a9eb14a3102dac79382.html" TargetMode="External" /><Relationship Id="rId100" Type="http://schemas.openxmlformats.org/officeDocument/2006/relationships/hyperlink" Target="https://finance.sina.com.cn/stock/relnews/cn/2025-10-27/doc-infvixhi9633087.shtml" TargetMode="External" /><Relationship Id="rId31" Type="http://schemas.openxmlformats.org/officeDocument/2006/relationships/hyperlink" Target="https://s204.q4cdn.com/830623074/files/doc_downloads/2024/v2/Prudential-s-2024-Sustainability-Report.pdf" TargetMode="External" /><Relationship Id="rId30" Type="http://schemas.openxmlformats.org/officeDocument/2006/relationships/hyperlink" Target="https://newhopegroup.com.au/wp-content/uploads/2025/09/New-Hope-Group-Sustainability-Report-2025.pdf" TargetMode="External" /><Relationship Id="rId33" Type="http://schemas.openxmlformats.org/officeDocument/2006/relationships/hyperlink" Target="https://www.hkexnews.hk/listedco/listconews/sehk/2025/0415/2025041501111.pdf?utmChina%20National%20Coal%20Group" TargetMode="External" /><Relationship Id="rId32" Type="http://schemas.openxmlformats.org/officeDocument/2006/relationships/hyperlink" Target="https://static.sse.com.cn/disclosure/bond/announcement/company/c/new/2025-07-08/243307_20250708_4NCR.pdf" TargetMode="External" /><Relationship Id="rId35" Type="http://schemas.openxmlformats.org/officeDocument/2006/relationships/hyperlink" Target="https://www.csgc.com.cn/" TargetMode="External" /><Relationship Id="rId34" Type="http://schemas.openxmlformats.org/officeDocument/2006/relationships/hyperlink" Target="https://www.chinapost.com.cn/xhtml1/report/2505/1808-1.htm" TargetMode="External" /><Relationship Id="rId37" Type="http://schemas.openxmlformats.org/officeDocument/2006/relationships/hyperlink" Target="https://www.emirates.com/uk/english/about-us/our-planet" TargetMode="External" /><Relationship Id="rId36" Type="http://schemas.openxmlformats.org/officeDocument/2006/relationships/hyperlink" Target="https://www.dior.com/en_gb/beauty/page/our-commitments.html" TargetMode="External" /><Relationship Id="rId39" Type="http://schemas.openxmlformats.org/officeDocument/2006/relationships/hyperlink" Target="https://www.giihg.group/" TargetMode="External" /><Relationship Id="rId38" Type="http://schemas.openxmlformats.org/officeDocument/2006/relationships/hyperlink" Target="https://www.gdghg.com/" TargetMode="External" /><Relationship Id="rId20" Type="http://schemas.openxmlformats.org/officeDocument/2006/relationships/hyperlink" Target="https://www.giihg.group/about-us/?utm_source=chatgpt.com" TargetMode="External" /><Relationship Id="rId22" Type="http://schemas.openxmlformats.org/officeDocument/2006/relationships/hyperlink" Target="https://www.femsa.com/wp-content/uploads/2025/04/Integrated-report-results-in-2024.pdf?utm_source=chatgpt.com" TargetMode="External" /><Relationship Id="rId21" Type="http://schemas.openxmlformats.org/officeDocument/2006/relationships/hyperlink" Target="https://www.sinomach.com.cn/en/Sustainability/CSRReports/202501/P020250107355903214865.pdf" TargetMode="External" /><Relationship Id="rId24" Type="http://schemas.openxmlformats.org/officeDocument/2006/relationships/hyperlink" Target="https://www.gt.cn/en/SocialResponsibility/CSRReport/" TargetMode="External" /><Relationship Id="rId23" Type="http://schemas.openxmlformats.org/officeDocument/2006/relationships/hyperlink" Target="https://www1.hkexnews.hk/listedco/listconews/sehk/2025/0417/2025041701677.pdf" TargetMode="External" /><Relationship Id="rId129" Type="http://schemas.openxmlformats.org/officeDocument/2006/relationships/hyperlink" Target="https://www.icbc.com/assets/pa/6UVv1nZRVSLlQ84gDYMWMo/carbon-neutral-action-report.pdf" TargetMode="External" /><Relationship Id="rId128" Type="http://schemas.openxmlformats.org/officeDocument/2006/relationships/hyperlink" Target="https://www.saicmotor.com/english/download/esg/2023.pdf" TargetMode="External" /><Relationship Id="rId127" Type="http://schemas.openxmlformats.org/officeDocument/2006/relationships/hyperlink" Target="https://www.abbott.co.uk/content/dam/corp/abbott/en-gb/documents/pdfs/PPN-0621-2024-Carbon-Reduction-Plan-Abbott-Rapid-Diagnostics-Ltd.pdf" TargetMode="External" /><Relationship Id="rId126" Type="http://schemas.openxmlformats.org/officeDocument/2006/relationships/hyperlink" Target="https://www.bmwgroup.com/content/dam/grpw/websites/bmwgroup_com/ir/downloads/en/2025/hv/BMWGroup_Report2024.pdf" TargetMode="External" /><Relationship Id="rId26" Type="http://schemas.openxmlformats.org/officeDocument/2006/relationships/hyperlink" Target="https://www.emirates.com/english/about-us/our-planet/environmental-policy/" TargetMode="External" /><Relationship Id="rId121" Type="http://schemas.openxmlformats.org/officeDocument/2006/relationships/hyperlink" Target="https://netzerotracker.org/corporates.html/General%20Dynamics/#:~:text=,are%20covered%20by%20its%20target" TargetMode="External" /><Relationship Id="rId25" Type="http://schemas.openxmlformats.org/officeDocument/2006/relationships/hyperlink" Target="https://groupe-elo.com/en/responsability/" TargetMode="External" /><Relationship Id="rId120" Type="http://schemas.openxmlformats.org/officeDocument/2006/relationships/hyperlink" Target="https://reports.metroag.de/annual-report/2023-2024/combined-management-report/principles-of-the-group/combined-non-financial-statement/environmental-matters.html" TargetMode="External" /><Relationship Id="rId28" Type="http://schemas.openxmlformats.org/officeDocument/2006/relationships/hyperlink" Target="https://www.hzsteel.com/" TargetMode="External" /><Relationship Id="rId27" Type="http://schemas.openxmlformats.org/officeDocument/2006/relationships/hyperlink" Target="https://www.guidewell.com/news/impact-report" TargetMode="External" /><Relationship Id="rId125" Type="http://schemas.openxmlformats.org/officeDocument/2006/relationships/hyperlink" Target="https://www.banktrack.org/download/2023_climate_report_2/240307_bmo_2023_climatereport_en.pdf" TargetMode="External" /><Relationship Id="rId29" Type="http://schemas.openxmlformats.org/officeDocument/2006/relationships/hyperlink" Target="https://www.sustainabilityreports.com/lithia-motors/2024/sustainability-report" TargetMode="External" /><Relationship Id="rId124" Type="http://schemas.openxmlformats.org/officeDocument/2006/relationships/hyperlink" Target="https://www.crrcgc.cc/sdxc/304_20948/304_21032/304_22675/index.html" TargetMode="External" /><Relationship Id="rId123" Type="http://schemas.openxmlformats.org/officeDocument/2006/relationships/hyperlink" Target="https://net0tracker.com/corporates.html/Capital%20One%20Financial/#:~:text=,is%20that%20Capital%20One%20has" TargetMode="External" /><Relationship Id="rId122" Type="http://schemas.openxmlformats.org/officeDocument/2006/relationships/hyperlink" Target="https://greenbusinessbarbados.com/has-capital-one-made-progress-toward-becoming.html" TargetMode="External" /><Relationship Id="rId95" Type="http://schemas.openxmlformats.org/officeDocument/2006/relationships/hyperlink" Target="https://www.northwesternmutual.com/who-we-are/sustainability-impact/environment" TargetMode="External" /><Relationship Id="rId94" Type="http://schemas.openxmlformats.org/officeDocument/2006/relationships/hyperlink" Target="https://www.responsibilityreports.com/HostedData/ResponsibilityReportArchive/m/NYSE_MOH_2023.pdf" TargetMode="External" /><Relationship Id="rId97" Type="http://schemas.openxmlformats.org/officeDocument/2006/relationships/hyperlink" Target="https://m.picc.com/home/news/wapmtjj/202206/t20220620_50364.html" TargetMode="External" /><Relationship Id="rId96" Type="http://schemas.openxmlformats.org/officeDocument/2006/relationships/hyperlink" Target="https://www.pbfenergy.com/wp-content/uploads/2025/09/2024-PBF-Sustainability-Report.pdf" TargetMode="External" /><Relationship Id="rId11" Type="http://schemas.openxmlformats.org/officeDocument/2006/relationships/hyperlink" Target="https://sostenibilidad.americamovil.com/portal/su/pdf/Sustainability-Report-2024.pdf" TargetMode="External" /><Relationship Id="rId99" Type="http://schemas.openxmlformats.org/officeDocument/2006/relationships/hyperlink" Target="https://corporate.publix.com/home/newsroom/news%20stories/the%20publix%20green%20routine" TargetMode="External" /><Relationship Id="rId10" Type="http://schemas.openxmlformats.org/officeDocument/2006/relationships/hyperlink" Target="https://www.creditmutuel.com/en/deploying-our-csr-approach/our-csr-commitments.html" TargetMode="External" /><Relationship Id="rId98" Type="http://schemas.openxmlformats.org/officeDocument/2006/relationships/hyperlink" Target="https://www.powerchina.cn/col7440/art/2022/art_7440_1400881.html" TargetMode="External" /><Relationship Id="rId13" Type="http://schemas.openxmlformats.org/officeDocument/2006/relationships/hyperlink" Target="https://www.shudaojt.com/zzjg.html" TargetMode="External" /><Relationship Id="rId12" Type="http://schemas.openxmlformats.org/officeDocument/2006/relationships/hyperlink" Target="https://web.pln.co.id/en/sustainability/climate-change-management" TargetMode="External" /><Relationship Id="rId91" Type="http://schemas.openxmlformats.org/officeDocument/2006/relationships/hyperlink" Target="https://www.meituan.com/" TargetMode="External" /><Relationship Id="rId90" Type="http://schemas.openxmlformats.org/officeDocument/2006/relationships/hyperlink" Target="https://nsearchives.nseindia.com/corporate/LIC_BOARD_22082023172744_Business_Responsibility_and_Sustainability_Report_2022" TargetMode="External" /><Relationship Id="rId93" Type="http://schemas.openxmlformats.org/officeDocument/2006/relationships/hyperlink" Target="https://finance.sina.com.cn/tech/2021-10-14/doc-iktzqtyu1368224.shtml" TargetMode="External" /><Relationship Id="rId92" Type="http://schemas.openxmlformats.org/officeDocument/2006/relationships/hyperlink" Target="https://info.mercadona.es/document/en/download-report.pdf" TargetMode="External" /><Relationship Id="rId118" Type="http://schemas.openxmlformats.org/officeDocument/2006/relationships/hyperlink" Target="https://news.skhynix.com/sk-hynix-becomes-founding-member-of-scc" TargetMode="External" /><Relationship Id="rId117" Type="http://schemas.openxmlformats.org/officeDocument/2006/relationships/hyperlink" Target="https://www.medtronic.com/en-us/our-impact/renewable-energy.html#:~:text=Our%20goal%20is%20to%20eliminate,value%20chain%20to%20zero%20by%C2%A0FY45" TargetMode="External" /><Relationship Id="rId116" Type="http://schemas.openxmlformats.org/officeDocument/2006/relationships/hyperlink" Target="https://magnitglobal.com/us/en/company/environmental-social-governance.html" TargetMode="External" /><Relationship Id="rId115" Type="http://schemas.openxmlformats.org/officeDocument/2006/relationships/hyperlink" Target="https://magnitglobal.com/us/en/company/environmental-social-governance.html#:~:text=We%E2%80%99ve%20been%20a%20pioneer%20in,our%20SBTi%20Validated%202030%20Net" TargetMode="External" /><Relationship Id="rId119" Type="http://schemas.openxmlformats.org/officeDocument/2006/relationships/hyperlink" Target="https://www.tmkiln.com/about-tmk/sustainability/" TargetMode="External" /><Relationship Id="rId15" Type="http://schemas.openxmlformats.org/officeDocument/2006/relationships/hyperlink" Target="https://groupe-elo.com/app/uploads/2022/02/Moodys-2023-1.pdf" TargetMode="External" /><Relationship Id="rId110" Type="http://schemas.openxmlformats.org/officeDocument/2006/relationships/hyperlink" Target="https://finance.sina.com.cn/stock/relnews/cn/2025-04-08/doc-inesmepe5162164.shtml" TargetMode="External" /><Relationship Id="rId14" Type="http://schemas.openxmlformats.org/officeDocument/2006/relationships/hyperlink" Target="https://media.rabobank.com/m/55b4e8ef9549faea/original/Climate-policy-Rabobank-Group.pdf" TargetMode="External" /><Relationship Id="rId17" Type="http://schemas.openxmlformats.org/officeDocument/2006/relationships/hyperlink" Target="http://en.ansteel.cn/upload/pdf/2021.pdf" TargetMode="External" /><Relationship Id="rId16" Type="http://schemas.openxmlformats.org/officeDocument/2006/relationships/hyperlink" Target="https://www.jeronimomartins.com/wp-content/uploads/01-DOCUMENTS/Responsibility/Environment/EN/carbon-footprint-indicators-2024.pdf" TargetMode="External" /><Relationship Id="rId19" Type="http://schemas.openxmlformats.org/officeDocument/2006/relationships/hyperlink" Target="https://www.shenzheninvestment.com/upload/file/2025-05-21/d0f1c87a-e935-42ef-9a76-12673e00d2f7.pdf" TargetMode="External" /><Relationship Id="rId114" Type="http://schemas.openxmlformats.org/officeDocument/2006/relationships/hyperlink" Target="https://static-cdn.newchinalife.com/ncl/pdf/20251106/995b0b3a-1cd6-4078-b7e1-1fb613ffc2b7.pdf" TargetMode="External" /><Relationship Id="rId18" Type="http://schemas.openxmlformats.org/officeDocument/2006/relationships/hyperlink" Target="https://www.cfe.gob.mx/finanzas/financial-economic-information/ESG/Reporte%20Anual%20de%20Bonos%20Sostenibles/2025/2025%20Reporte%20Anual%20Bonos%20Verdes%2C%20Sociales%2C%20Sostenibles%20CFE.pdf?utm_source=chatgpt.com" TargetMode="External" /><Relationship Id="rId113" Type="http://schemas.openxmlformats.org/officeDocument/2006/relationships/hyperlink" Target="https://image.gt.cn/oss/images/xttrip/public/b138b4a6ac5c4faaa9b3a3665b13642b.pdf" TargetMode="External" /><Relationship Id="rId112" Type="http://schemas.openxmlformats.org/officeDocument/2006/relationships/hyperlink" Target="https://our-impact.bmo.com/us/wp-content/uploads/2025/03/BMO_2024_SCR_EN_interactive.pdf" TargetMode="External" /><Relationship Id="rId111" Type="http://schemas.openxmlformats.org/officeDocument/2006/relationships/hyperlink" Target="https://ir.jd.com/system/files-encrypted/nasdaq_kms/assets/2025/06/19/15-13-13/2024_jd.com_inc._environmental_social_and_governance_report.pdf" TargetMode="External" /><Relationship Id="rId84" Type="http://schemas.openxmlformats.org/officeDocument/2006/relationships/hyperlink" Target="https://www.freddiemac.com/about/pdf/2023_Sustainability_Report.pdf" TargetMode="External" /><Relationship Id="rId83" Type="http://schemas.openxmlformats.org/officeDocument/2006/relationships/hyperlink" Target="https://capitalmarkets.fanniemae.com/mortgage-backed-securities/multifamily-mbs/fannie-mae-publishes-multifamily-green-mbs-energy-metrics-report" TargetMode="External" /><Relationship Id="rId86" Type="http://schemas.openxmlformats.org/officeDocument/2006/relationships/hyperlink" Target="https://gx.cnr.cn/cnrgx/jingjishenghuo/20210519/t20210519_525490539.shtml" TargetMode="External" /><Relationship Id="rId85" Type="http://schemas.openxmlformats.org/officeDocument/2006/relationships/hyperlink" Target="https://dataclouds.cninfo.com.cn/shgonggao/2024/2024-04-30/94890901062211ef809ffa163e26e5de.pdf" TargetMode="External" /><Relationship Id="rId88" Type="http://schemas.openxmlformats.org/officeDocument/2006/relationships/hyperlink" Target="https://v.icbc.com.cn/userfiles/resources/icbcltd/download/2025/esg2024en.pdf" TargetMode="External" /><Relationship Id="rId87" Type="http://schemas.openxmlformats.org/officeDocument/2006/relationships/hyperlink" Target="https://www.hcadam.com/api/public/content/a02e1a713e7b46ba9bc08e4b9acd9658?v=83b2b1e1" TargetMode="External" /><Relationship Id="rId89" Type="http://schemas.openxmlformats.org/officeDocument/2006/relationships/hyperlink" Target="https://www.cnfin.com/cmjj-lb/detail/20230110/3782912_1.html" TargetMode="External" /><Relationship Id="rId80" Type="http://schemas.openxmlformats.org/officeDocument/2006/relationships/hyperlink" Target="https://investor.drhorton.com/~/media/Files/D/D-R-Horton-IR/documents/d-r-horton-inc-fy2024-sustainability-report.pdf" TargetMode="External" /><Relationship Id="rId82" Type="http://schemas.openxmlformats.org/officeDocument/2006/relationships/hyperlink" Target="https://www.fairfax.ca/wp-content/uploads/2025/04/250407_ESG_Report_FINAL.pdf" TargetMode="External" /><Relationship Id="rId81" Type="http://schemas.openxmlformats.org/officeDocument/2006/relationships/hyperlink" Target="https://etp.dfmc.com.cn/xydt/002002/20251022/d2f40072-fbc4-432c-a530-e1ff7f692c78.html" TargetMode="External" /><Relationship Id="rId1" Type="http://schemas.openxmlformats.org/officeDocument/2006/relationships/hyperlink" Target="https://www.globaltimes.cn/page/202401/1305720.shtml" TargetMode="External" /><Relationship Id="rId2" Type="http://schemas.openxmlformats.org/officeDocument/2006/relationships/hyperlink" Target="https://www.minmetals.com/english/sustainabledevelopment/sustainabilityreport/202507/P020250828682365497503.pdf" TargetMode="External" /><Relationship Id="rId3" Type="http://schemas.openxmlformats.org/officeDocument/2006/relationships/hyperlink" Target="http://english.chinapost.com.cn/html1/report/24041/9108-1.htm" TargetMode="External" /><Relationship Id="rId4" Type="http://schemas.openxmlformats.org/officeDocument/2006/relationships/hyperlink" Target="https://www.rong-sheng.com/sy" TargetMode="External" /><Relationship Id="rId9" Type="http://schemas.openxmlformats.org/officeDocument/2006/relationships/hyperlink" Target="https://ws.cpc.com.tw/CPCCSREN/2025_EN_CPC_CSR.pdf" TargetMode="External" /><Relationship Id="rId5" Type="http://schemas.openxmlformats.org/officeDocument/2006/relationships/hyperlink" Target="https://about.usps.com/what/corporate-social-responsibility/sustainability/climate-action/" TargetMode="External" /><Relationship Id="rId6" Type="http://schemas.openxmlformats.org/officeDocument/2006/relationships/hyperlink" Target="https://www.uniper.energy/sites/default/files/2024-04/2023%20Sustainability%20Report%20EN.pdf" TargetMode="External" /><Relationship Id="rId7" Type="http://schemas.openxmlformats.org/officeDocument/2006/relationships/hyperlink" Target="https://www.poly.com.cn/polyen/djyqywh/djdt/2024/10/I1295413420316688384.html" TargetMode="External" /><Relationship Id="rId8" Type="http://schemas.openxmlformats.org/officeDocument/2006/relationships/hyperlink" Target="http://www.itg.com.cn/UploadFiles/202504/30/202504300813014112790.pdf" TargetMode="External" /><Relationship Id="rId73" Type="http://schemas.openxmlformats.org/officeDocument/2006/relationships/hyperlink" Target="https://www.cpic.com.cn/c/2022-04-07/1633277.shtml" TargetMode="External" /><Relationship Id="rId72" Type="http://schemas.openxmlformats.org/officeDocument/2006/relationships/hyperlink" Target="https://finance.sina.com.cn/tech/2021-06-22/doc-ikqciyzk1148188.shtml" TargetMode="External" /><Relationship Id="rId75" Type="http://schemas.openxmlformats.org/officeDocument/2006/relationships/hyperlink" Target="https://www.chinaunicom.com.hk/en/esg/reports/csr2022.pdf" TargetMode="External" /><Relationship Id="rId74" Type="http://schemas.openxmlformats.org/officeDocument/2006/relationships/hyperlink" Target="https://www.eco.gov.cn/news_info/48274.html" TargetMode="External" /><Relationship Id="rId77" Type="http://schemas.openxmlformats.org/officeDocument/2006/relationships/hyperlink" Target="https://www.chsinc.com/news-and-stories/2024/11/21/sustainability-report" TargetMode="External" /><Relationship Id="rId76" Type="http://schemas.openxmlformats.org/officeDocument/2006/relationships/hyperlink" Target="https://www.vanke.com/upload/file/2024-03-27/c26e5c0a-a008-4560-b657-e58e99ed78ce.pdf" TargetMode="External" /><Relationship Id="rId79" Type="http://schemas.openxmlformats.org/officeDocument/2006/relationships/hyperlink" Target="https://www.sohu.com/a/675767707_116062" TargetMode="External" /><Relationship Id="rId78" Type="http://schemas.openxmlformats.org/officeDocument/2006/relationships/hyperlink" Target="https://www.catl.com/en/news/6014.html" TargetMode="External" /><Relationship Id="rId71" Type="http://schemas.openxmlformats.org/officeDocument/2006/relationships/hyperlink" Target="https://en.cmbc.com.cn/cmbc_en/2025-01/13/article_2025011313511819201.html" TargetMode="External" /><Relationship Id="rId70" Type="http://schemas.openxmlformats.org/officeDocument/2006/relationships/hyperlink" Target="https://cn.chinadaily.com.cn/a/202505/09/WS681d94e5a3102053770324d2.html" TargetMode="External" /><Relationship Id="rId132" Type="http://schemas.openxmlformats.org/officeDocument/2006/relationships/vmlDrawing" Target="../drawings/vmlDrawing4.vml" /><Relationship Id="rId131" Type="http://schemas.microsoft.com/office/2017/10/relationships/threadedComment" Target="../threadedComments/threadedComments14.xml" /><Relationship Id="rId130" Type="http://schemas.openxmlformats.org/officeDocument/2006/relationships/comments" Target="../comments14.xml" /><Relationship Id="rId133" Type="http://schemas.openxmlformats.org/officeDocument/2006/relationships/printerSettings" Target="../printerSettings/printerSettings2.bin" /><Relationship Id="rId62" Type="http://schemas.openxmlformats.org/officeDocument/2006/relationships/hyperlink" Target="https://www.femsa.com/en/sustainability/focus-topics/our-planet/" TargetMode="External" /><Relationship Id="rId61" Type="http://schemas.openxmlformats.org/officeDocument/2006/relationships/hyperlink" Target="https://www.creditmutuel.com/en/deploying-our-csr-approach/our-csr-commitments.html" TargetMode="External" /><Relationship Id="rId64" Type="http://schemas.openxmlformats.org/officeDocument/2006/relationships/hyperlink" Target="https://ditchcarbon.com/organizations/agricultural-bank-of-china" TargetMode="External" /><Relationship Id="rId63" Type="http://schemas.openxmlformats.org/officeDocument/2006/relationships/hyperlink" Target="https://ditchcarbon.com/organizations/lithia-motors" TargetMode="External" /><Relationship Id="rId66" Type="http://schemas.openxmlformats.org/officeDocument/2006/relationships/hyperlink" Target="https://www.centene.com/why-were-different/corporate-sustainability/healthy-environment/environmental-sustainability.html" TargetMode="External" /><Relationship Id="rId65" Type="http://schemas.openxmlformats.org/officeDocument/2006/relationships/hyperlink" Target="https://api.broadcomfoundation.org/wp-content/uploads/2023/09/ESG-Report-2022.pdf" TargetMode="External" /><Relationship Id="rId68" Type="http://schemas.openxmlformats.org/officeDocument/2006/relationships/hyperlink" Target="https://www1.hkexnews.hk/listedco/listconews/sehk/2024/0328/2024032803818.pdf" TargetMode="External" /><Relationship Id="rId67" Type="http://schemas.openxmlformats.org/officeDocument/2006/relationships/hyperlink" Target="https://ccb.com/chn/2025-04/22/article_2025042218375214433.shtml" TargetMode="External" /><Relationship Id="rId60" Type="http://schemas.openxmlformats.org/officeDocument/2006/relationships/hyperlink" Target="http://www.sasac.gov.cn/n4470048/n26915116/n28283133/n28283138/c28305167/content.html" TargetMode="External" /><Relationship Id="rId69" Type="http://schemas.openxmlformats.org/officeDocument/2006/relationships/hyperlink" Target="https://www1.hkexnews.hk/listedco/listconews/sehk/2024/0328/2024032803818.pdf" TargetMode="External" /><Relationship Id="rId51" Type="http://schemas.openxmlformats.org/officeDocument/2006/relationships/hyperlink" Target="https://www.albertsonsmediacollective.com/pr-details/2022/Albertsons-Companies-Announces-ESG-Goals-and-Long-Term-Strategies-to-Support-a-More-Sustainable-Future/default.aspx" TargetMode="External" /><Relationship Id="rId50" Type="http://schemas.openxmlformats.org/officeDocument/2006/relationships/hyperlink" Target="https://www.albertsonsmediacollective.com/pr-details/2022/Albertsons-Companies-Announces-ESG-Goals-and-Long-Term-Strategies-to-Support-a-More-Sustainable-Future/default.aspx" TargetMode="External" /><Relationship Id="rId53" Type="http://schemas.openxmlformats.org/officeDocument/2006/relationships/hyperlink" Target="https://www.rabobank.com/about-us/impact/article/011407129/rabobanks-climate-plan-2022-summarized" TargetMode="External" /><Relationship Id="rId52" Type="http://schemas.openxmlformats.org/officeDocument/2006/relationships/hyperlink" Target="https://www.lapostegroupe.com/en/news/la-poste-groupe-publishes-its-2024-impact-report" TargetMode="External" /><Relationship Id="rId55" Type="http://schemas.openxmlformats.org/officeDocument/2006/relationships/hyperlink" Target="https://www.groupe-sncf.com/medias-publics/2025-03/annual-sustainability-report-2024-sncf-group.pdf?VersionId=o5m4uSDiYZPPr8_o_L1_4Y2ls.fnf8gK" TargetMode="External" /><Relationship Id="rId54" Type="http://schemas.openxmlformats.org/officeDocument/2006/relationships/hyperlink" Target="https://www.siemens-energy.com/global/en/home/press-releases/science-based-targets-initiative-sbti-confirms-siemens-energys-co2-reduction-targets.html" TargetMode="External" /><Relationship Id="rId57" Type="http://schemas.openxmlformats.org/officeDocument/2006/relationships/hyperlink" Target="https://cop30.br/en/news-about-cop30/caixa-launches-platform-to-cut-carbon-emissions-in-housing-projects" TargetMode="External" /><Relationship Id="rId56" Type="http://schemas.openxmlformats.org/officeDocument/2006/relationships/hyperlink" Target="https://global.chinadaily.com.cn/a/202205/06/WS62748aa8a310fd2b29e5b030.html" TargetMode="External" /><Relationship Id="rId59" Type="http://schemas.openxmlformats.org/officeDocument/2006/relationships/hyperlink" Target="https://www.cfe.gob.mx/finanzas/financial-economic-information/ESG/SPO%20%E2%80%93%20Second%20Party%20Opinion/2024/2024%20CFE%20Sustainable%20Financing%20Framework%20Second-Party%20Opinion.pdf" TargetMode="External" /><Relationship Id="rId58" Type="http://schemas.openxmlformats.org/officeDocument/2006/relationships/hyperlink" Target="https://cop30.br/en/news-about-cop30/caixa-launches-platform-to-cut-carbon-emissions-in-housing-projects" TargetMode="External" /></Relationships>
</file>

<file path=xl/worksheets/_rels/sheet20.xml.rels><?xml version="1.0" encoding="UTF-8" standalone="yes"?><Relationships xmlns="http://schemas.openxmlformats.org/package/2006/relationships"><Relationship Id="rId1" Type="http://schemas.openxmlformats.org/officeDocument/2006/relationships/hyperlink" Target="https://www.petrochina.com.cn/petrochina/xhtml/images/shyhj/2024esgen.pdf" TargetMode="External" /><Relationship Id="rId2" Type="http://schemas.openxmlformats.org/officeDocument/2006/relationships/comments" Target="../comments20.xml" /><Relationship Id="rId3" Type="http://schemas.microsoft.com/office/2017/10/relationships/threadedComment" Target="../threadedComments/threadedComments20.xml" /><Relationship Id="rId4" Type="http://schemas.openxmlformats.org/officeDocument/2006/relationships/table" Target="../tables/table1.xml" /><Relationship Id="rId5" Type="http://schemas.openxmlformats.org/officeDocument/2006/relationships/vmlDrawing" Target="../drawings/vmlDrawing5.vml" /></Relationships>
</file>

<file path=xl/worksheets/_rels/sheet21.xml.rels><?xml version="1.0" encoding="UTF-8" standalone="yes"?><Relationships xmlns="http://schemas.openxmlformats.org/package/2006/relationships"><Relationship Id="rId20" Type="http://schemas.openxmlformats.org/officeDocument/2006/relationships/hyperlink" Target="https://www.shell.com/sustainability/reporting-centre/_jcr_content/root/main/section_597740108/promo.multi.stream/1752580693041/6c20b8111738b9a590ba145f0d1c4fa0e530dae0/shell-annual-report-2024.pdf" TargetMode="External" /><Relationship Id="rId22" Type="http://schemas.openxmlformats.org/officeDocument/2006/relationships/hyperlink" Target="https://newsroom.thecignagroup.com/our-committment-to-a-healthy-environment" TargetMode="External" /><Relationship Id="rId21" Type="http://schemas.openxmlformats.org/officeDocument/2006/relationships/hyperlink" Target="https://zerotracker.net/companies/jp-morgan-chase-com-0172" TargetMode="External" /><Relationship Id="rId24" Type="http://schemas.openxmlformats.org/officeDocument/2006/relationships/hyperlink" Target="https://cdn-dynmedia-1.microsoft.com/is/content/microsoftcorp/microsoft/msc/documents/presentations/CSR/2025-Microsoft-Environmental-Sustainability-Report.pdf#page=01" TargetMode="External" /><Relationship Id="rId23" Type="http://schemas.openxmlformats.org/officeDocument/2006/relationships/hyperlink" Target="https://www.thecignagroup.com/static/www-thecignagroup-com/docs/2024-corporate-impact-report.pdf" TargetMode="External" /><Relationship Id="rId1" Type="http://schemas.openxmlformats.org/officeDocument/2006/relationships/hyperlink" Target="https://corporate.walmart.com/content/dam/corporate/documents/esgreport/2025/FY2025-Walmart-ESG-Report.pdf#page=30" TargetMode="External" /><Relationship Id="rId2" Type="http://schemas.openxmlformats.org/officeDocument/2006/relationships/hyperlink" Target="https://sustainability.aboutamazon.com/2024-amazon-sustainability-report.pdf" TargetMode="External" /><Relationship Id="rId3" Type="http://schemas.openxmlformats.org/officeDocument/2006/relationships/hyperlink" Target="http://www.sgcc.com.cn/u/cms/sgcc_main/other/202509/a739bffbe9104a039fc1f49358344765.pdf" TargetMode="External" /><Relationship Id="rId4" Type="http://schemas.openxmlformats.org/officeDocument/2006/relationships/hyperlink" Target="https://www.aramco.com/-/media/publications/corporate-reports/sustainability-reports/report-2024/english/2024-saudi-aramco-sustainability-report-full-en.pdf" TargetMode="External" /><Relationship Id="rId9" Type="http://schemas.openxmlformats.org/officeDocument/2006/relationships/hyperlink" Target="http://www.sgcc.com.cn/u/cms/sgcc_main/other/202509/a739bffbe9104a039fc1f49358344765.pdf" TargetMode="External" /><Relationship Id="rId26" Type="http://schemas.microsoft.com/office/2017/10/relationships/threadedComment" Target="../threadedComments/threadedComments21.xml" /><Relationship Id="rId25" Type="http://schemas.openxmlformats.org/officeDocument/2006/relationships/comments" Target="../comments21.xml" /><Relationship Id="rId28" Type="http://schemas.openxmlformats.org/officeDocument/2006/relationships/printerSettings" Target="../printerSettings/printerSettings3.bin" /><Relationship Id="rId27" Type="http://schemas.openxmlformats.org/officeDocument/2006/relationships/vmlDrawing" Target="../drawings/vmlDrawing6.vml" /><Relationship Id="rId5" Type="http://schemas.openxmlformats.org/officeDocument/2006/relationships/hyperlink" Target="https://www.cnpc.com.cn/en/climate/common_index.shtml" TargetMode="External" /><Relationship Id="rId6" Type="http://schemas.openxmlformats.org/officeDocument/2006/relationships/hyperlink" Target="https://www.cnpc.com.cn/en/climate/common_index.shtml" TargetMode="External" /><Relationship Id="rId7" Type="http://schemas.openxmlformats.org/officeDocument/2006/relationships/hyperlink" Target="http://www.sinopec.com/listco/en/000/000/066/66541.shtml" TargetMode="External" /><Relationship Id="rId8" Type="http://schemas.openxmlformats.org/officeDocument/2006/relationships/hyperlink" Target="https://www.unitedhealthgroup.com/content/dam/sustainability-report/2024/pdf/UHG%202024%20Sustainibility%20Report.pdf" TargetMode="External" /><Relationship Id="rId11" Type="http://schemas.openxmlformats.org/officeDocument/2006/relationships/hyperlink" Target="https://www.unitedhealthgroup.com/content/dam/sustainability-report/2024/pdf/UHG%202024%20Sustainibility%20Report.pdf" TargetMode="External" /><Relationship Id="rId10" Type="http://schemas.openxmlformats.org/officeDocument/2006/relationships/hyperlink" Target="https://www.aramco.com/-/media/publications/corporate-reports/sustainability-reports/report-2024/english/2024-saudi-aramco-sustainability-report-full-en.pdf" TargetMode="External" /><Relationship Id="rId13" Type="http://schemas.openxmlformats.org/officeDocument/2006/relationships/hyperlink" Target="https://www.cvshealth.com/content/dam/enterprise/cvs-enterprise/pdfs/2025/impact/2024-Impact-Report-Appendix.pdf#page=35" TargetMode="External" /><Relationship Id="rId12" Type="http://schemas.openxmlformats.org/officeDocument/2006/relationships/hyperlink" Target="https://www.apple.com/environment/pdf/Apple_Environmental_Progress_Report_2025.pdf" TargetMode="External" /><Relationship Id="rId15" Type="http://schemas.openxmlformats.org/officeDocument/2006/relationships/hyperlink" Target="https://www.gstatic.com/gumdrop/sustainability/google-2025-environmental-report.pdf" TargetMode="External" /><Relationship Id="rId14" Type="http://schemas.openxmlformats.org/officeDocument/2006/relationships/hyperlink" Target="https://annualreport2024.volkswagen-group.com/_assets/downloads/esrs-sustainability-report-vw-ar24.pdf" TargetMode="External" /><Relationship Id="rId17" Type="http://schemas.openxmlformats.org/officeDocument/2006/relationships/hyperlink" Target="https://global.toyota/pages/global_toyota/sustainability/report/sdb/sdb25_en.pdf" TargetMode="External" /><Relationship Id="rId16" Type="http://schemas.openxmlformats.org/officeDocument/2006/relationships/hyperlink" Target="https://corporate.exxonmobil.com/-/media/global/files/advancing-climate-solutions/2025/advancing-climate-solutions-report.pdf" TargetMode="External" /><Relationship Id="rId19" Type="http://schemas.openxmlformats.org/officeDocument/2006/relationships/hyperlink" Target="https://english.cscec.com/CorporateSocialResponsibility/CRSReports/202502/P020250610422209828125.pdf" TargetMode="External" /><Relationship Id="rId18" Type="http://schemas.openxmlformats.org/officeDocument/2006/relationships/hyperlink" Target="https://english.cscec.com/CorporateSocialResponsibility/CRSReports/202502/P020250610422209828125.pdf" TargetMode="External" /></Relationships>
</file>

<file path=xl/worksheets/_rels/sheet22.xml.rels><?xml version="1.0" encoding="UTF-8" standalone="yes"?><Relationships xmlns="http://schemas.openxmlformats.org/package/2006/relationships"><Relationship Id="rId1" Type="http://schemas.openxmlformats.org/officeDocument/2006/relationships/printerSettings" Target="../printerSettings/printerSettings4.bin" /></Relationships>
</file>

<file path=xl/worksheets/_rels/sheet24.xml.rels><?xml version="1.0" encoding="UTF-8" standalone="yes"?><Relationships xmlns="http://schemas.openxmlformats.org/package/2006/relationships"><Relationship Id="rId40" Type="http://schemas.openxmlformats.org/officeDocument/2006/relationships/hyperlink" Target="https://www.dior.com/en_id/beauty/storepage-folder/climate.html?utm_source=chatgpt.com" TargetMode="External" /><Relationship Id="rId42" Type="http://schemas.openxmlformats.org/officeDocument/2006/relationships/hyperlink" Target="https://www.retailbankerinternational.com/data-insights/new-china-life-insurance-net-zero-targets/?utm_source=chatgpt.com" TargetMode="External" /><Relationship Id="rId41" Type="http://schemas.openxmlformats.org/officeDocument/2006/relationships/hyperlink" Target="https://static-cdn.newchinalife.com/ncl/pdf/20250328/7fcb8fe6-bdde-4e3a-baba-e3c4fe6811b7.pdf?utm_source=chatgpt.com" TargetMode="External" /><Relationship Id="rId44" Type="http://schemas.openxmlformats.org/officeDocument/2006/relationships/hyperlink" Target="https://static-cdn.newchinalife.com/ncl/pdf/20230331/eb392558-b752-40c0-bd02-344bdafaad4a.pdf?utm_source=chatgpt.com" TargetMode="External" /><Relationship Id="rId43" Type="http://schemas.openxmlformats.org/officeDocument/2006/relationships/hyperlink" Target="https://www.retailbankerinternational.com/data-insights/new-china-life-insurance-net-zero-targets/?utm_source=chatgpt.com" TargetMode="External" /><Relationship Id="rId46" Type="http://schemas.openxmlformats.org/officeDocument/2006/relationships/hyperlink" Target="https://static-cdn.newchinalife.com/ncl/pdf/20250328/7fcb8fe6-bdde-4e3a-baba-e3c4fe6811b7.pdf?utm_source=chatgpt.com" TargetMode="External" /><Relationship Id="rId45" Type="http://schemas.openxmlformats.org/officeDocument/2006/relationships/hyperlink" Target="https://static-cdn.newchinalife.com/ncl/pdf/20250328/7fcb8fe6-bdde-4e3a-baba-e3c4fe6811b7.pdf?utm_source=chatgpt.com" TargetMode="External" /><Relationship Id="rId107" Type="http://schemas.openxmlformats.org/officeDocument/2006/relationships/hyperlink" Target="https://www.weston.ca/GeorgeWeston/Assets/Documents/Governance/GWL-ESG-Report-2022-EN.pdf?utm_source=chatgpt.com" TargetMode="External" /><Relationship Id="rId106" Type="http://schemas.openxmlformats.org/officeDocument/2006/relationships/hyperlink" Target="https://www.weston.ca/GeorgeWeston/Assets/Documents/Governance/GWL-ESG-Report-2023-EN.pdf?utm_source=chatgpt.com" TargetMode="External" /><Relationship Id="rId105" Type="http://schemas.openxmlformats.org/officeDocument/2006/relationships/hyperlink" Target="https://www.weston.ca/GeorgeWeston/Assets/Documents/Governance/GWL-ESG-Report-2023-EN.pdf?utm_source=chatgpt.com" TargetMode="External" /><Relationship Id="rId104" Type="http://schemas.openxmlformats.org/officeDocument/2006/relationships/hyperlink" Target="https://www.weston.ca/GeorgeWeston/Assets/Documents/Governance/GWL-ESG-Report-2022-EN.pdf?utm_source=chatgpt.com" TargetMode="External" /><Relationship Id="rId109" Type="http://schemas.openxmlformats.org/officeDocument/2006/relationships/hyperlink" Target="https://www.weston.ca/GeorgeWeston/Assets/Documents/Governance/GWL-ESG-Report-2022-EN.pdf?utm_source=chatgpt.com" TargetMode="External" /><Relationship Id="rId108" Type="http://schemas.openxmlformats.org/officeDocument/2006/relationships/hyperlink" Target="https://www.weston.ca/GeorgeWeston/Assets/Documents/Governance/GWL-ESG-Report-2022-EN.pdf?utm_source=chatgpt.com" TargetMode="External" /><Relationship Id="rId48" Type="http://schemas.openxmlformats.org/officeDocument/2006/relationships/hyperlink" Target="https://www.ecopetrol.com.co/wps/portal/Home/tesg/environmental/climate-action/climate-ambition%20:contentReference%5boaicite:0%5d%7bindex=0" TargetMode="External" /><Relationship Id="rId47" Type="http://schemas.openxmlformats.org/officeDocument/2006/relationships/hyperlink" Target="https://www.ecopetrol.com.co/wps/portal/Home/tesg/environmental/climate-action/climate-ambition%20:contentReference%5boaicite:0%5d%7bindex=0" TargetMode="External" /><Relationship Id="rId49" Type="http://schemas.openxmlformats.org/officeDocument/2006/relationships/hyperlink" Target="https://www.mazda.com/en/sustainability/about/%20(&#8220;Managing%20our%20operational%20impact&#8230;%20global%20factories%20by%202035&#8221;)%20:contentReference%5boaicite:1%5d%7bindex=1" TargetMode="External" /><Relationship Id="rId103" Type="http://schemas.openxmlformats.org/officeDocument/2006/relationships/hyperlink" Target="https://www.weston.ca/GeorgeWeston/Assets/Documents/Governance/GWL-ESG-Report-2022-EN.pdf?utm_source=chatgpt.com" TargetMode="External" /><Relationship Id="rId102" Type="http://schemas.openxmlformats.org/officeDocument/2006/relationships/hyperlink" Target="https://www.weston.ca/GeorgeWeston/Assets/Documents/Governance/GWL-ESG-Report-2022-EN.pdf?utm_source=chatgpt.com" TargetMode="External" /><Relationship Id="rId101" Type="http://schemas.openxmlformats.org/officeDocument/2006/relationships/hyperlink" Target="https://www.weston.ca/GeorgeWeston/Assets/Documents/Governance/GWL-ESG-Report-2022-EN.pdf?utm_source=chatgpt.com" TargetMode="External" /><Relationship Id="rId100" Type="http://schemas.openxmlformats.org/officeDocument/2006/relationships/hyperlink" Target="https://www.crrcgc.cc/en/attachDir/2025/05/2025051910270996484.pdf?utm_source=chatgpt.com" TargetMode="External" /><Relationship Id="rId31" Type="http://schemas.openxmlformats.org/officeDocument/2006/relationships/hyperlink" Target="https://www.worldbenchmarkingalliance.org/publication/electric-utilities/companies/china-huadian-corporation-2/?utm_source=chatgpt.com" TargetMode="External" /><Relationship Id="rId30" Type="http://schemas.openxmlformats.org/officeDocument/2006/relationships/hyperlink" Target="https://www.worldbenchmarkingalliance.org/publication/electric-utilities/companies/china-huadian-corporation-2/?utm_source=chatgpt.com" TargetMode="External" /><Relationship Id="rId33" Type="http://schemas.openxmlformats.org/officeDocument/2006/relationships/hyperlink" Target="https://www.groupe-sncf.com/en/commitments/sustainable-development/cutting-co2e-emissions?utm_source=chatgpt.com" TargetMode="External" /><Relationship Id="rId32" Type="http://schemas.openxmlformats.org/officeDocument/2006/relationships/hyperlink" Target="https://www.raizen.com.br/archives_files/archive82-raizen-rs24-25-en-d11.pdf" TargetMode="External" /><Relationship Id="rId35" Type="http://schemas.openxmlformats.org/officeDocument/2006/relationships/hyperlink" Target="https://www.albertsonscompanies.com/newsroom/press-releases/news-details/2022/Albertsons-Companies-Announces-ESG-Goals-and-Long-Term-Strategies-to-Support-a-More-Sustainable-Future/default.aspx?utm_source=chatgpt.com" TargetMode="External" /><Relationship Id="rId34" Type="http://schemas.openxmlformats.org/officeDocument/2006/relationships/hyperlink" Target="https://www.albertsonscompanies.com/newsroom/press-releases/news-details/2022/Albertsons-Companies-Announces-ESG-Goals-and-Long-Term-Strategies-to-Support-a-More-Sustainable-Future/default.aspx?utm_source=chatgpt.com" TargetMode="External" /><Relationship Id="rId37" Type="http://schemas.openxmlformats.org/officeDocument/2006/relationships/hyperlink" Target="https://www.cofco.com/en/News/Allnews/2024/0612/54299.html?utm_source=chatgpt.com" TargetMode="External" /><Relationship Id="rId36" Type="http://schemas.openxmlformats.org/officeDocument/2006/relationships/hyperlink" Target="https://www.albertsonscompanies.com/newsroom/press-releases/news-details/2022/Albertsons-Companies-Announces-ESG-Goals-and-Long-Term-Strategies-to-Support-a-More-Sustainable-Future/default.aspx?utm_source=chatgpt.com" TargetMode="External" /><Relationship Id="rId39" Type="http://schemas.openxmlformats.org/officeDocument/2006/relationships/hyperlink" Target="https://www.dior.com/en_gb/fashion/news-savoir-faire/folder-news-and-events/environment?utm_source=chatgpt.com" TargetMode="External" /><Relationship Id="rId38" Type="http://schemas.openxmlformats.org/officeDocument/2006/relationships/hyperlink" Target="https://www.cofco.com/en/News/Allnews/2025/0708/56075.html?utm_source=chatgpt.com" TargetMode="External" /><Relationship Id="rId20" Type="http://schemas.openxmlformats.org/officeDocument/2006/relationships/hyperlink" Target="https://www.lapostegroupe.com/en/committing-to-the-climate-and-energy-management" TargetMode="External" /><Relationship Id="rId22" Type="http://schemas.openxmlformats.org/officeDocument/2006/relationships/hyperlink" Target="https://www.shenzheninvestment.com/upload/file/2025-05-21/d0f1c87a-e935-42ef-9a76-12673e00d2f7.pdf" TargetMode="External" /><Relationship Id="rId21" Type="http://schemas.openxmlformats.org/officeDocument/2006/relationships/hyperlink" Target="https://www.lapostegroupe.com/en/committing-to-the-climate-and-energy-management" TargetMode="External" /><Relationship Id="rId24" Type="http://schemas.openxmlformats.org/officeDocument/2006/relationships/hyperlink" Target="https://www.geaerospace.com/sites/default/files/2024-sustainability-report.pdf?utm_source=chatgpt.com" TargetMode="External" /><Relationship Id="rId23" Type="http://schemas.openxmlformats.org/officeDocument/2006/relationships/hyperlink" Target="https://api2.aconnect.com.hk/Attachment/146689" TargetMode="External" /><Relationship Id="rId26" Type="http://schemas.openxmlformats.org/officeDocument/2006/relationships/hyperlink" Target="https://cdn.continental.com/fileadmin/__imported/sites/corporate/_international/english/hubpages/40_20sustainability/60_20reports_20_26_20principles/continental-sustainability-report-2023.pdf?utm_source=chatgpt.com" TargetMode="External" /><Relationship Id="rId25" Type="http://schemas.openxmlformats.org/officeDocument/2006/relationships/hyperlink" Target="https://www.caixa.gov.br/Downloads/caixa-relatorio-sustentabilidade/relatorio-sustentabilidade-2024-EN.pdf?utm_source=chatgpt.com" TargetMode="External" /><Relationship Id="rId28" Type="http://schemas.openxmlformats.org/officeDocument/2006/relationships/hyperlink" Target="https://www.telefonica.com/en/communication-room/press-room/telefonicafirst-telco-in-the-world-with-net-zero-targets-validated-by-sbti/?utm_source=chatgpt.com" TargetMode="External" /><Relationship Id="rId27" Type="http://schemas.openxmlformats.org/officeDocument/2006/relationships/hyperlink" Target="https://cdn.continental.com/fileadmin/__imported/sites/corporate/_international/english/hubpages/40_20sustainability/60_20reports_20_26_20principles/continental-sustainability-report-2023.pdf?utm_source=chatgpt.com" TargetMode="External" /><Relationship Id="rId29" Type="http://schemas.openxmlformats.org/officeDocument/2006/relationships/hyperlink" Target="https://www.telefonica.com/en/sustainability-innovation/environment/energy-and-climate-change/?utm_source=chatgpt.com" TargetMode="External" /><Relationship Id="rId95" Type="http://schemas.openxmlformats.org/officeDocument/2006/relationships/hyperlink" Target="https://raizen.com.br/files/26/240905_Sustainable%20Finance%20Framework_UoP_EN.pdf?utm_source=chatgpt.com" TargetMode="External" /><Relationship Id="rId94" Type="http://schemas.openxmlformats.org/officeDocument/2006/relationships/hyperlink" Target="https://tracenable.com/company/raizen/ghg-emissions?utm_source=chatgpt.com" TargetMode="External" /><Relationship Id="rId97" Type="http://schemas.openxmlformats.org/officeDocument/2006/relationships/hyperlink" Target="https://www.crrcgc.cc/en/attachDir/2025/05/2025051910270996484.pdf" TargetMode="External" /><Relationship Id="rId96" Type="http://schemas.openxmlformats.org/officeDocument/2006/relationships/hyperlink" Target="https://www.sdhsg.com/article/68727?utm_source=chatgpt.com" TargetMode="External" /><Relationship Id="rId11" Type="http://schemas.openxmlformats.org/officeDocument/2006/relationships/hyperlink" Target="https://en.china-cdt.com/dtwz/content_file/xxgk/shzr/shzrbg/2025/1/fc3a6a0fd91a4662901a61ea9688a3a0.pdf" TargetMode="External" /><Relationship Id="rId99" Type="http://schemas.openxmlformats.org/officeDocument/2006/relationships/hyperlink" Target="https://www.crrcgc.cc/en/attachDir/2025/05/2025051910270996484.pdf?utm_source=chatgpt.com" TargetMode="External" /><Relationship Id="rId10" Type="http://schemas.openxmlformats.org/officeDocument/2006/relationships/hyperlink" Target="https://en.china-cdt.com/dtwz/content_file/xxgk/shzr/shzrbg/2025/1/fc3a6a0fd91a4662901a61ea9688a3a0.pdf" TargetMode="External" /><Relationship Id="rId98" Type="http://schemas.openxmlformats.org/officeDocument/2006/relationships/hyperlink" Target="https://www.crrcgc.cc/en/attachDir/2025/05/2025051910270996484.pdf" TargetMode="External" /><Relationship Id="rId13" Type="http://schemas.openxmlformats.org/officeDocument/2006/relationships/hyperlink" Target="https://www.jeronimomartins.com/wp-content/uploads/01-DOCUMENTS/Responsibility/Environment/EN/carbon-footprint-indicators-2024.pdf" TargetMode="External" /><Relationship Id="rId12" Type="http://schemas.openxmlformats.org/officeDocument/2006/relationships/hyperlink" Target="https://www.jeronimomartins.com/wp-content/uploads/01-DOCUMENTS/Responsibility/Environment/EN/carbon-footprint-indicators-2024.pdf" TargetMode="External" /><Relationship Id="rId91" Type="http://schemas.openxmlformats.org/officeDocument/2006/relationships/hyperlink" Target="https://api.mziq.com/mzfilemanager/v2/d/c016735f-1711-48ce-919f-a8c701b83c19/b4c5a780-cef3-ef98-ed1d-e565e13ddfe1?origin=1&amp;utm_source=chatgpt.com" TargetMode="External" /><Relationship Id="rId90" Type="http://schemas.openxmlformats.org/officeDocument/2006/relationships/hyperlink" Target="https://raizen.com.br/files/26/240905_Sustainable%20Finance%20Framework_UoP_EN.pdf?utm_source=chatgpt.com" TargetMode="External" /><Relationship Id="rId93" Type="http://schemas.openxmlformats.org/officeDocument/2006/relationships/hyperlink" Target="https://raizen.com.br/files/26/240905_Sustainable%20Finance%20Framework_UoP_EN.pdf?utm_source=chatgpt.com" TargetMode="External" /><Relationship Id="rId92" Type="http://schemas.openxmlformats.org/officeDocument/2006/relationships/hyperlink" Target="https://www.raizen.com.br/sustainability-policy?utm_source=chatgpt.com" TargetMode="External" /><Relationship Id="rId15" Type="http://schemas.openxmlformats.org/officeDocument/2006/relationships/hyperlink" Target="http://en.ansteel.cn/upload/pdf/2021.pdf" TargetMode="External" /><Relationship Id="rId110" Type="http://schemas.openxmlformats.org/officeDocument/2006/relationships/table" Target="../tables/table2.xml" /><Relationship Id="rId14" Type="http://schemas.openxmlformats.org/officeDocument/2006/relationships/hyperlink" Target="http://en.ansteel.cn/upload/pdf/2021.pdf" TargetMode="External" /><Relationship Id="rId17" Type="http://schemas.openxmlformats.org/officeDocument/2006/relationships/hyperlink" Target="https://www.sustainabilityreports.com/lithia-motors/2024/sustainability-report?utm_source=chatgpt.com" TargetMode="External" /><Relationship Id="rId16" Type="http://schemas.openxmlformats.org/officeDocument/2006/relationships/hyperlink" Target="https://www.cfe.gob.mx/finanzas/financial-economic-information/ESG/Reporte%20Anual%20de%20Bonos%20Sostenibles/2025/2025%20Reporte%20Anual%20Bonos%20Verdes%2C%20Sociales%2C%20Sostenibles%20CFE.pdf?utm_source=chatgpt.com" TargetMode="External" /><Relationship Id="rId19" Type="http://schemas.openxmlformats.org/officeDocument/2006/relationships/hyperlink" Target="https://newhopegroup.com.au/wp-content/uploads/2025/09/New-Hope-Group-Sustainability-Report-2025.pdf?utm_source=chatgpt.com" TargetMode="External" /><Relationship Id="rId18" Type="http://schemas.openxmlformats.org/officeDocument/2006/relationships/hyperlink" Target="https://newhopegroup.com.au/wp-content/uploads/2025/09/New-Hope-Group-Sustainability-Report-2025.pdf?utm_source=chatgpt.com" TargetMode="External" /><Relationship Id="rId84" Type="http://schemas.openxmlformats.org/officeDocument/2006/relationships/hyperlink" Target="https://gzw.sc.gov.cn/scsgzw/CU230202/2024/11/26/f42d614e26cc41c38d25a00c2d5023e5.shtml?utm_source=chatgpt.com" TargetMode="External" /><Relationship Id="rId83" Type="http://schemas.openxmlformats.org/officeDocument/2006/relationships/hyperlink" Target="https://www.ccedia.com/statute_detail/1428.html?utm_source=chatgpt.com" TargetMode="External" /><Relationship Id="rId86" Type="http://schemas.openxmlformats.org/officeDocument/2006/relationships/hyperlink" Target="https://gzw.sc.gov.cn/scsgzw/CU230202/2024/11/26/f42d614e26cc41c38d25a00c2d5023e5.shtml?utm_source=chatgpt.com" TargetMode="External" /><Relationship Id="rId85" Type="http://schemas.openxmlformats.org/officeDocument/2006/relationships/hyperlink" Target="https://gzw.sc.gov.cn/scsgzw/CU230202/2024/11/26/f42d614e26cc41c38d25a00c2d5023e5.shtml?utm_source=chatgpt.com" TargetMode="External" /><Relationship Id="rId88" Type="http://schemas.openxmlformats.org/officeDocument/2006/relationships/hyperlink" Target="https://www.raizen.com.br/en/sustainability/climate-change?utm_source=chatgpt.com" TargetMode="External" /><Relationship Id="rId87" Type="http://schemas.openxmlformats.org/officeDocument/2006/relationships/hyperlink" Target="https://raizen.com.br/files/26/240905_Sustainable%20Finance%20Framework_UoP_EN.pdf?utm_source=chatgpt.com" TargetMode="External" /><Relationship Id="rId89" Type="http://schemas.openxmlformats.org/officeDocument/2006/relationships/hyperlink" Target="https://raizen.com.br/files/26/240905_Sustainable%20Finance%20Framework_UoP_EN.pdf?utm_source=chatgpt.com" TargetMode="External" /><Relationship Id="rId80" Type="http://schemas.openxmlformats.org/officeDocument/2006/relationships/hyperlink" Target="https://www.dior.com/en_gb/beauty/page/our-commitments.html?utm_source=chatgpt.com#climate" TargetMode="External" /><Relationship Id="rId82" Type="http://schemas.openxmlformats.org/officeDocument/2006/relationships/hyperlink" Target="https://www.emirates.com/uk/english/about-us/our-planet/?utm_source=chatgpt.com" TargetMode="External" /><Relationship Id="rId81" Type="http://schemas.openxmlformats.org/officeDocument/2006/relationships/hyperlink" Target="https://www.emirates.com/uk/english/about-us/our-planet/?utm_source=chatgpt.com" TargetMode="External" /><Relationship Id="rId1" Type="http://schemas.openxmlformats.org/officeDocument/2006/relationships/hyperlink" Target="https://en.tongwei.cn/uploads/20250605/1ffb1c9971ddc54336779bd19acfc700.pdf" TargetMode="External" /><Relationship Id="rId2" Type="http://schemas.openxmlformats.org/officeDocument/2006/relationships/hyperlink" Target="https://www.hkexnews.hk/listedco/listconews/sehk/2025/0415/2025041501111.pdf?utmChina%20National%20Coal%20Group_source=chatgpt.com" TargetMode="External" /><Relationship Id="rId3" Type="http://schemas.openxmlformats.org/officeDocument/2006/relationships/hyperlink" Target="https://magnitglobal.com/us/en/resources/knowledge-center/reports/magnit-2024-esg-csr-impact-report.html?utm_source=chatgpt.com" TargetMode="External" /><Relationship Id="rId4" Type="http://schemas.openxmlformats.org/officeDocument/2006/relationships/hyperlink" Target="https://magnitglobal.com/us/en/resources/knowledge-center/reports/magnit-2024-esg-csr-impact-report.html?utm_source=chatgpt.com" TargetMode="External" /><Relationship Id="rId9" Type="http://schemas.openxmlformats.org/officeDocument/2006/relationships/hyperlink" Target="https://groupe-elo.com/app/uploads/2022/02/Moodys-2023-1.pdf" TargetMode="External" /><Relationship Id="rId5" Type="http://schemas.openxmlformats.org/officeDocument/2006/relationships/hyperlink" Target="https://news.metal.com/newscontent/101774858/jianlong-group-issues-a-roadmap-for-green-and-low-carbon-development-of-iron-and-steel-plate?utm_source=chatgpt.com" TargetMode="External" /><Relationship Id="rId6" Type="http://schemas.openxmlformats.org/officeDocument/2006/relationships/hyperlink" Target="https://www.emirates.com/english/about-us/our-planet" TargetMode="External" /><Relationship Id="rId7" Type="http://schemas.openxmlformats.org/officeDocument/2006/relationships/hyperlink" Target="https://web.pln.co.id/en/sustainability/climate-change-management?utm_source=chatgpt.com" TargetMode="External" /><Relationship Id="rId8" Type="http://schemas.openxmlformats.org/officeDocument/2006/relationships/hyperlink" Target="https://media.rabobank.com/m/6c9dfbd3b462a9ba/original/2024-Addendum-to-Our-Road-to-Paris-2022-EN.pdf" TargetMode="External" /><Relationship Id="rId73" Type="http://schemas.openxmlformats.org/officeDocument/2006/relationships/hyperlink" Target="https://eng.spdb.com.cn/investor_relations/ESG_Report/202508/P020250825318921395888.pdf" TargetMode="External" /><Relationship Id="rId72" Type="http://schemas.openxmlformats.org/officeDocument/2006/relationships/hyperlink" Target="https://eng.spdb.com.cn/investor_relations/ESG_Report/202508/P020250825318921395888.pdf" TargetMode="External" /><Relationship Id="rId75" Type="http://schemas.openxmlformats.org/officeDocument/2006/relationships/hyperlink" Target="https://www.dfmg.com.cn/en/file/esg/en2023esg.pdf" TargetMode="External" /><Relationship Id="rId74" Type="http://schemas.openxmlformats.org/officeDocument/2006/relationships/hyperlink" Target="https://www.dfmg.com.cn/en/file/esg/en2023esg.pdf" TargetMode="External" /><Relationship Id="rId77" Type="http://schemas.openxmlformats.org/officeDocument/2006/relationships/hyperlink" Target="https://www.dior.com/en_id/beauty/storepage-folder/climate.html?utm_source=chatgpt.com" TargetMode="External" /><Relationship Id="rId76" Type="http://schemas.openxmlformats.org/officeDocument/2006/relationships/hyperlink" Target="https://www.phoenixgroup.eu/en/publications/sustainability-report-downloads" TargetMode="External" /><Relationship Id="rId79" Type="http://schemas.openxmlformats.org/officeDocument/2006/relationships/hyperlink" Target="https://urd.lvmh.com/en/2024?utm_source=chatgpt.com" TargetMode="External" /><Relationship Id="rId78" Type="http://schemas.openxmlformats.org/officeDocument/2006/relationships/hyperlink" Target="https://ru.scribd.com/document/893526423/Christian-Dior-Annual-Report-as-of-December-31-2023?utm_source=chatgpt.com" TargetMode="External" /><Relationship Id="rId71" Type="http://schemas.openxmlformats.org/officeDocument/2006/relationships/hyperlink" Target="https://www.iberdrola.com/documents/20125/4778712/gsm25-sustainability-report-2024.pdf" TargetMode="External" /><Relationship Id="rId70" Type="http://schemas.openxmlformats.org/officeDocument/2006/relationships/hyperlink" Target="https://www.iberdrola.com/documents/20125/4778712/gsm25-sustainability-report-2024.pdf" TargetMode="External" /><Relationship Id="rId62" Type="http://schemas.openxmlformats.org/officeDocument/2006/relationships/hyperlink" Target="https://www.cnbm.com.cn/upload/files/2024/12/1ae9d7e8d4a24d0.pdf?utm_source=chatgpt.com" TargetMode="External" /><Relationship Id="rId61" Type="http://schemas.openxmlformats.org/officeDocument/2006/relationships/hyperlink" Target="https://www.scg.com.cn/uploadpath/2025/4/22/dfaa382d-c99e-4d80-b187-9ccf787ba3b1.pdf" TargetMode="External" /><Relationship Id="rId64" Type="http://schemas.openxmlformats.org/officeDocument/2006/relationships/hyperlink" Target="https://www.weston.ca/GeorgeWeston/Assets/Documents/Governance/GWL-ESG-Report-2024-EN.pdf" TargetMode="External" /><Relationship Id="rId63" Type="http://schemas.openxmlformats.org/officeDocument/2006/relationships/hyperlink" Target="https://www.cnbm.com.cn/upload/files/2024/12/1ae9d7e8d4a24d0.pdf?utm_source=chatgpt.com" TargetMode="External" /><Relationship Id="rId66" Type="http://schemas.openxmlformats.org/officeDocument/2006/relationships/hyperlink" Target="https://sustainability.lilly.com/goals" TargetMode="External" /><Relationship Id="rId65" Type="http://schemas.openxmlformats.org/officeDocument/2006/relationships/hyperlink" Target="https://www.weston.ca/GeorgeWeston/Assets/Documents/Governance/GWL-ESG-Report-2024-EN.pdf" TargetMode="External" /><Relationship Id="rId68" Type="http://schemas.openxmlformats.org/officeDocument/2006/relationships/hyperlink" Target="https://media-meituan.todayir.com/202404290808012611185051_en.pdf" TargetMode="External" /><Relationship Id="rId67" Type="http://schemas.openxmlformats.org/officeDocument/2006/relationships/hyperlink" Target="https://sustainability.lilly.com/goals" TargetMode="External" /><Relationship Id="rId60" Type="http://schemas.openxmlformats.org/officeDocument/2006/relationships/hyperlink" Target="https://www.scg.com.cn/uploadpath/2025/4/22/dfaa382d-c99e-4d80-b187-9ccf787ba3b1.pdf" TargetMode="External" /><Relationship Id="rId69" Type="http://schemas.openxmlformats.org/officeDocument/2006/relationships/hyperlink" Target="https://media-meituan.todayir.com/202404290808012611185051_en.pdf" TargetMode="External" /><Relationship Id="rId51" Type="http://schemas.openxmlformats.org/officeDocument/2006/relationships/hyperlink" Target="https://www.mhi.com/sustainability/library/pdf/sustainabilitydatabook2024.pdf" TargetMode="External" /><Relationship Id="rId50" Type="http://schemas.openxmlformats.org/officeDocument/2006/relationships/hyperlink" Target="https://www.mazda.com/en/sustainability/about/%20(&#8220;Managing%20our%20operational%20impact&#8230;%20global%20factories%20by%202035&#8221;)%20:contentReference%5boaicite:1%5d%7bindex=1" TargetMode="External" /><Relationship Id="rId53" Type="http://schemas.openxmlformats.org/officeDocument/2006/relationships/hyperlink" Target="https://www.pbfenergy.com/wp-content/uploads/2025/09/2024-PBF-Sustainability-Report.pdf" TargetMode="External" /><Relationship Id="rId52" Type="http://schemas.openxmlformats.org/officeDocument/2006/relationships/hyperlink" Target="https://www.mhi.com/sustainability/library/pdf/sustainabilitydatabook2024.pdf" TargetMode="External" /><Relationship Id="rId55" Type="http://schemas.openxmlformats.org/officeDocument/2006/relationships/hyperlink" Target="https://www.sd-gold.com/cmscontent/4033.html?utm_source" TargetMode="External" /><Relationship Id="rId54" Type="http://schemas.openxmlformats.org/officeDocument/2006/relationships/hyperlink" Target="https://web.archive.org/web/20250925182359/https:/www.pnc.com/content/dam/pnc-com/pdf/aboutpnc/CorporateResponsibilityReports/PNC_Corporate_Responsibility_Report_2024.pdf" TargetMode="External" /><Relationship Id="rId57" Type="http://schemas.openxmlformats.org/officeDocument/2006/relationships/hyperlink" Target="https://crrcgc.cc/Portals/73/Uploads/Files/2024/4-25/638496536538053810.pdf?utm_source" TargetMode="External" /><Relationship Id="rId56" Type="http://schemas.openxmlformats.org/officeDocument/2006/relationships/hyperlink" Target="https://crrcgc.cc/Portals/73/Uploads/Files/2024/4-25/638496536538053810.pdf?utm_source" TargetMode="External" /><Relationship Id="rId59" Type="http://schemas.openxmlformats.org/officeDocument/2006/relationships/hyperlink" Target="https://en.cmbc.com.cn/CMBCToday/ESG/ESGReport/index.htm" TargetMode="External" /><Relationship Id="rId58" Type="http://schemas.openxmlformats.org/officeDocument/2006/relationships/hyperlink" Target="https://en.cmbc.com.cn/CMBCToday/ESG/ESGReport/index.ht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679106-B592-4297-956D-F5250B803A1C}">
  <sheetPr codeName="Sheet25">
    <tabColor theme="8" tint="0.399980008602142"/>
  </sheetPr>
  <dimension ref="A1:JH8853"/>
  <sheetViews>
    <sheetView showGridLines="0" zoomScale="22" zoomScaleNormal="22" workbookViewId="0" topLeftCell="S1">
      <pane ySplit="3" topLeftCell="A4" activePane="bottomLeft" state="frozen"/>
      <selection pane="topLeft" activeCell="S1" sqref="S1"/>
      <selection pane="bottomLeft" activeCell="BV504" sqref="BV504:BW504"/>
    </sheetView>
  </sheetViews>
  <sheetFormatPr defaultColWidth="9.14428571428571" defaultRowHeight="16.5" customHeight="1"/>
  <cols>
    <col min="1" max="2" width="10.4285714285714" style="113" customWidth="1"/>
    <col min="3" max="3" width="32.4285714285714" style="141" customWidth="1"/>
    <col min="4" max="4" width="42.4285714285714" style="113" customWidth="1"/>
    <col min="5" max="5" width="28.1428571428571" style="113" customWidth="1"/>
    <col min="6" max="6" width="10.8571428571429" style="113" customWidth="1"/>
    <col min="7" max="7" width="12.4285714285714" style="113" customWidth="1"/>
    <col min="8" max="8" width="20.4285714285714" style="157" customWidth="1"/>
    <col min="9" max="9" width="19.1428571428571" style="113" customWidth="1"/>
    <col min="10" max="10" width="18.8571428571429" style="113" customWidth="1"/>
    <col min="11" max="12" width="8.14285714285714" style="113" customWidth="1"/>
    <col min="13" max="13" width="8.14285714285714" style="141" customWidth="1"/>
    <col min="14" max="14" width="11.1428571428571" style="113" customWidth="1"/>
    <col min="15" max="15" width="14.8571428571429" style="113" customWidth="1"/>
    <col min="16" max="16" width="20.4285714285714" style="141" customWidth="1"/>
    <col min="17" max="17" width="30.4285714285714" style="113" customWidth="1"/>
    <col min="18" max="18" width="46.8571428571429" style="113" customWidth="1"/>
    <col min="19" max="19" width="106.142857142857" style="113" customWidth="1"/>
    <col min="20" max="20" width="38.4285714285714" style="113" customWidth="1"/>
    <col min="21" max="21" width="62.4285714285714" style="113" customWidth="1"/>
    <col min="22" max="22" width="25.4285714285714" style="113" customWidth="1"/>
    <col min="23" max="23" width="32.4285714285714" style="113" customWidth="1"/>
    <col min="24" max="24" width="24" style="113" customWidth="1"/>
    <col min="25" max="25" width="41.4285714285714" style="113" customWidth="1"/>
    <col min="26" max="26" width="34.4285714285714" style="113" customWidth="1"/>
    <col min="27" max="27" width="38.1428571428571" style="141" customWidth="1"/>
    <col min="28" max="28" width="17.4285714285714" style="113" customWidth="1"/>
    <col min="29" max="29" width="31.8571428571429" style="113" customWidth="1"/>
    <col min="30" max="30" width="22" style="113" customWidth="1"/>
    <col min="31" max="31" width="20.1428571428571" style="113" customWidth="1"/>
    <col min="32" max="32" width="19.8571428571429" style="113" customWidth="1"/>
    <col min="33" max="33" width="21.4285714285714" style="113" customWidth="1"/>
    <col min="34" max="34" width="25.4285714285714" style="141" customWidth="1"/>
    <col min="35" max="35" width="41.8571428571429" style="113" customWidth="1"/>
    <col min="36" max="36" width="13.4285714285714" style="113" customWidth="1"/>
    <col min="37" max="37" width="20" style="113" customWidth="1"/>
    <col min="38" max="38" width="21.8571428571429" style="113" bestFit="1" customWidth="1"/>
    <col min="39" max="39" width="6.85714285714286" style="113" hidden="1" customWidth="1"/>
    <col min="40" max="40" width="38.4285714285714" style="141" hidden="1" customWidth="1"/>
    <col min="41" max="41" width="11.4285714285714" style="113" customWidth="1"/>
    <col min="42" max="42" width="19.4285714285714" style="113" bestFit="1" customWidth="1"/>
    <col min="43" max="43" width="7.42857142857143" style="113" customWidth="1"/>
    <col min="44" max="44" width="21.4285714285714" style="113" hidden="1" customWidth="1"/>
    <col min="45" max="45" width="19.4285714285714" style="113" bestFit="1" customWidth="1"/>
    <col min="46" max="46" width="7.14285714285714" style="113" hidden="1" customWidth="1"/>
    <col min="47" max="47" width="8" style="141" hidden="1" customWidth="1"/>
    <col min="48" max="48" width="16.4285714285714" style="113" customWidth="1"/>
    <col min="49" max="49" width="20.4285714285714" style="167" customWidth="1"/>
    <col min="50" max="50" width="24.1428571428571" style="113" customWidth="1"/>
    <col min="51" max="51" width="18.4285714285714" style="113" customWidth="1"/>
    <col min="52" max="52" width="16.1428571428571" style="113" customWidth="1"/>
    <col min="53" max="53" width="12.8571428571429" style="113" customWidth="1"/>
    <col min="54" max="54" width="12.4285714285714" style="113" hidden="1" customWidth="1"/>
    <col min="55" max="55" width="12.4285714285714" style="141" hidden="1" customWidth="1"/>
    <col min="56" max="56" width="12.4285714285714" style="113" hidden="1" customWidth="1"/>
    <col min="57" max="57" width="13" style="159" hidden="1" customWidth="1"/>
    <col min="58" max="58" width="15.4285714285714" style="141" hidden="1" customWidth="1"/>
    <col min="59" max="59" width="21.8571428571429" style="282" customWidth="1"/>
    <col min="60" max="60" width="21.8571428571429" style="113" bestFit="1" customWidth="1"/>
    <col min="61" max="61" width="19.4285714285714" style="113" bestFit="1" customWidth="1"/>
    <col min="62" max="62" width="19.4285714285714" style="113" customWidth="1"/>
    <col min="63" max="63" width="19.4285714285714" style="347" customWidth="1"/>
    <col min="64" max="64" width="25.1428571428571" style="113" bestFit="1" customWidth="1"/>
    <col min="65" max="65" width="23.4285714285714" style="113" bestFit="1" customWidth="1"/>
    <col min="66" max="67" width="23.4285714285714" style="113" customWidth="1"/>
    <col min="68" max="68" width="24.4285714285714" style="113" bestFit="1" customWidth="1"/>
    <col min="69" max="69" width="24" style="113" bestFit="1" customWidth="1"/>
    <col min="70" max="70" width="30.8571428571429" style="347" bestFit="1" customWidth="1"/>
    <col min="71" max="72" width="30.8571428571429" style="113" customWidth="1"/>
    <col min="73" max="73" width="30.8571428571429" style="347" customWidth="1"/>
    <col min="74" max="75" width="30.8571428571429" style="113" customWidth="1"/>
    <col min="76" max="77" width="30.8571428571429" style="248" customWidth="1"/>
    <col min="78" max="78" width="29.4285714285714" style="113" bestFit="1" customWidth="1"/>
    <col min="79" max="80" width="29.4285714285714" style="113" customWidth="1"/>
    <col min="81" max="81" width="29.4285714285714" style="347" customWidth="1"/>
    <col min="82" max="86" width="29.4285714285714" style="113" customWidth="1"/>
    <col min="87" max="87" width="29.4285714285714" style="347" customWidth="1"/>
    <col min="88" max="88" width="44.4285714285714" style="113" bestFit="1" customWidth="1"/>
    <col min="89" max="89" width="45.4285714285714" style="141" bestFit="1" customWidth="1"/>
    <col min="90" max="94" width="45.4285714285714" style="113" customWidth="1"/>
    <col min="95" max="95" width="45.4285714285714" style="282" customWidth="1"/>
    <col min="96" max="97" width="45.4285714285714" style="113" customWidth="1"/>
    <col min="98" max="98" width="45.4285714285714" style="282" hidden="1" customWidth="1"/>
    <col min="99" max="100" width="45.4285714285714" style="113" hidden="1" customWidth="1"/>
    <col min="101" max="123" width="45.4285714285714" style="160" hidden="1" customWidth="1"/>
    <col min="124" max="124" width="14.4285714285714" style="104" hidden="1" customWidth="1"/>
    <col min="125" max="125" width="6.42857142857143" style="104" hidden="1" customWidth="1"/>
    <col min="126" max="126" width="0" style="104" hidden="1" customWidth="1"/>
    <col min="127" max="127" width="8.85714285714286" style="104" hidden="1" customWidth="1"/>
    <col min="128" max="129" width="0" style="104" hidden="1" customWidth="1"/>
    <col min="130" max="130" width="0" style="107" hidden="1" customWidth="1"/>
    <col min="131" max="131" width="19" style="107" hidden="1" customWidth="1"/>
    <col min="132" max="135" width="0" style="107" hidden="1" customWidth="1"/>
    <col min="136" max="136" width="0" style="113" hidden="1" customWidth="1"/>
    <col min="137" max="16384" width="9.14285714285714" style="113"/>
  </cols>
  <sheetData>
    <row r="1" spans="1:123" ht="16.5" customHeight="1">
      <c r="A1" s="139" t="s">
        <v>0</v>
      </c>
      <c r="B1" s="139"/>
      <c r="C1" s="140"/>
      <c r="D1" s="139" t="s">
        <v>1</v>
      </c>
      <c r="E1" s="139"/>
      <c r="F1" s="139"/>
      <c r="G1" s="139"/>
      <c r="H1" s="153"/>
      <c r="I1" s="139"/>
      <c r="J1" s="139"/>
      <c r="K1" s="139"/>
      <c r="L1" s="139"/>
      <c r="M1" s="140"/>
      <c r="N1" s="138" t="s">
        <v>2</v>
      </c>
      <c r="O1" s="139"/>
      <c r="P1" s="140"/>
      <c r="Q1" s="139" t="s">
        <v>3</v>
      </c>
      <c r="R1" s="139"/>
      <c r="S1" s="139"/>
      <c r="T1" s="139"/>
      <c r="U1" s="139"/>
      <c r="V1" s="139"/>
      <c r="W1" s="139"/>
      <c r="X1" s="139"/>
      <c r="Y1" s="139"/>
      <c r="Z1" s="139"/>
      <c r="AA1" s="140"/>
      <c r="AB1" s="139"/>
      <c r="AC1" s="139" t="s">
        <v>4</v>
      </c>
      <c r="AD1" s="139"/>
      <c r="AE1" s="139"/>
      <c r="AF1" s="139"/>
      <c r="AG1" s="139"/>
      <c r="AH1" s="140"/>
      <c r="AI1" s="139" t="s">
        <v>5</v>
      </c>
      <c r="AJ1" s="139"/>
      <c r="AK1" s="139"/>
      <c r="AL1" s="139"/>
      <c r="AM1" s="139"/>
      <c r="AN1" s="140"/>
      <c r="AO1" s="138" t="s">
        <v>6</v>
      </c>
      <c r="AP1" s="139"/>
      <c r="AQ1" s="139"/>
      <c r="AR1" s="139"/>
      <c r="AS1" s="139"/>
      <c r="AT1" s="139"/>
      <c r="AU1" s="140"/>
      <c r="AV1" s="139" t="s">
        <v>7</v>
      </c>
      <c r="AW1" s="154"/>
      <c r="AX1" s="139" t="s">
        <v>8</v>
      </c>
      <c r="AY1" s="139"/>
      <c r="AZ1" s="139"/>
      <c r="BA1" s="139"/>
      <c r="BB1" s="139"/>
      <c r="BC1" s="140"/>
      <c r="BD1" s="139" t="s">
        <v>9</v>
      </c>
      <c r="BE1" s="155"/>
      <c r="BF1" s="140"/>
      <c r="BG1" s="138" t="s">
        <v>10</v>
      </c>
      <c r="BH1" s="139"/>
      <c r="BI1" s="139"/>
      <c r="BJ1" s="139"/>
      <c r="BK1" s="354"/>
      <c r="BL1" s="139"/>
      <c r="BM1" s="139"/>
      <c r="BN1" s="139"/>
      <c r="BO1" s="139"/>
      <c r="BP1" s="139"/>
      <c r="BQ1" s="139"/>
      <c r="BR1" s="354"/>
      <c r="BS1" s="139"/>
      <c r="BT1" s="139"/>
      <c r="BU1" s="354"/>
      <c r="BV1" s="139"/>
      <c r="BW1" s="139"/>
      <c r="BX1" s="281"/>
      <c r="BY1" s="281"/>
      <c r="BZ1" s="281"/>
      <c r="CA1" s="139"/>
      <c r="CB1" s="139"/>
      <c r="CC1" s="354"/>
      <c r="CD1" s="139"/>
      <c r="CE1" s="139"/>
      <c r="CF1" s="139"/>
      <c r="CG1" s="139"/>
      <c r="CH1" s="139"/>
      <c r="CI1" s="354"/>
      <c r="CJ1" s="139"/>
      <c r="CK1" s="140"/>
      <c r="CL1" s="139" t="s">
        <v>11</v>
      </c>
      <c r="CM1" s="139"/>
      <c r="CN1" s="139"/>
      <c r="CO1" s="139"/>
      <c r="CP1" s="139" t="s">
        <v>12</v>
      </c>
      <c r="CQ1" s="138"/>
      <c r="CR1" s="139"/>
      <c r="CS1" s="139"/>
      <c r="CT1" s="138" t="s">
        <v>13</v>
      </c>
      <c r="CU1" s="139"/>
      <c r="CV1" s="139"/>
      <c r="CW1" s="156"/>
      <c r="CX1" s="156"/>
      <c r="CY1" s="156"/>
      <c r="CZ1" s="156"/>
      <c r="DA1" s="156"/>
      <c r="DB1" s="156"/>
      <c r="DC1" s="156"/>
      <c r="DD1" s="156"/>
      <c r="DE1" s="156"/>
      <c r="DF1" s="156"/>
      <c r="DG1" s="156"/>
      <c r="DH1" s="156"/>
      <c r="DI1" s="156"/>
      <c r="DJ1" s="156"/>
      <c r="DK1" s="156"/>
      <c r="DL1" s="156"/>
      <c r="DM1" s="156"/>
      <c r="DN1" s="156"/>
      <c r="DO1" s="156"/>
      <c r="DP1" s="156"/>
      <c r="DQ1" s="156"/>
      <c r="DR1" s="156"/>
      <c r="DS1" s="156"/>
    </row>
    <row r="2" spans="39:55 76:130" ht="16.5" customHeight="1">
      <c r="AM2" s="144"/>
      <c r="AO2" s="144"/>
      <c r="AP2" s="144"/>
      <c r="AQ2" s="144"/>
      <c r="AR2" s="144"/>
      <c r="AS2" s="144"/>
      <c r="AT2" s="144"/>
      <c r="AV2" s="144"/>
      <c r="AW2" s="158"/>
      <c r="BB2" s="144"/>
      <c r="BC2" s="145"/>
      <c r="BX2" s="149"/>
      <c r="BY2" s="149"/>
      <c r="BZ2" s="149"/>
      <c r="CP2" s="149"/>
      <c r="CW2" s="160" t="s">
        <v>14</v>
      </c>
      <c r="CX2" s="160" t="s">
        <v>14</v>
      </c>
      <c r="CY2" s="160" t="s">
        <v>14</v>
      </c>
      <c r="CZ2" s="160" t="s">
        <v>14</v>
      </c>
      <c r="DA2" s="160" t="s">
        <v>14</v>
      </c>
      <c r="DB2" s="160" t="s">
        <v>14</v>
      </c>
      <c r="DC2" s="160" t="s">
        <v>14</v>
      </c>
      <c r="DD2" s="160" t="s">
        <v>14</v>
      </c>
      <c r="DE2" s="160" t="s">
        <v>14</v>
      </c>
      <c r="DF2" s="160" t="s">
        <v>14</v>
      </c>
      <c r="DG2" s="160" t="s">
        <v>14</v>
      </c>
      <c r="DH2" s="160" t="s">
        <v>14</v>
      </c>
      <c r="DI2" s="160" t="s">
        <v>14</v>
      </c>
      <c r="DJ2" s="160" t="s">
        <v>14</v>
      </c>
      <c r="DK2" s="160" t="s">
        <v>14</v>
      </c>
      <c r="DL2" s="160" t="s">
        <v>14</v>
      </c>
      <c r="DM2" s="160" t="s">
        <v>14</v>
      </c>
      <c r="DN2" s="160" t="s">
        <v>14</v>
      </c>
      <c r="DO2" s="160" t="s">
        <v>14</v>
      </c>
      <c r="DP2" s="160" t="s">
        <v>14</v>
      </c>
      <c r="DQ2" s="160" t="s">
        <v>14</v>
      </c>
      <c r="DR2" s="160" t="s">
        <v>14</v>
      </c>
      <c r="DS2" s="160" t="s">
        <v>14</v>
      </c>
      <c r="DT2" s="104" t="s">
        <v>15</v>
      </c>
      <c r="DZ2" s="107" t="s">
        <v>16</v>
      </c>
    </row>
    <row r="3" spans="1:136" s="144" customFormat="1" ht="30.6" customHeight="1">
      <c r="A3" s="144" t="s">
        <v>17</v>
      </c>
      <c r="B3" s="144" t="s">
        <v>18</v>
      </c>
      <c r="C3" s="145" t="s">
        <v>19</v>
      </c>
      <c r="D3" s="144" t="s">
        <v>20</v>
      </c>
      <c r="E3" s="144" t="s">
        <v>21</v>
      </c>
      <c r="F3" s="161" t="s">
        <v>22</v>
      </c>
      <c r="G3" s="144" t="s">
        <v>23</v>
      </c>
      <c r="H3" s="161" t="s">
        <v>24</v>
      </c>
      <c r="I3" s="144" t="s">
        <v>25</v>
      </c>
      <c r="J3" s="144" t="s">
        <v>26</v>
      </c>
      <c r="K3" s="144" t="s">
        <v>27</v>
      </c>
      <c r="L3" s="144" t="s">
        <v>28</v>
      </c>
      <c r="M3" s="145" t="s">
        <v>29</v>
      </c>
      <c r="N3" s="142" t="s">
        <v>30</v>
      </c>
      <c r="O3" s="142" t="s">
        <v>31</v>
      </c>
      <c r="P3" s="143" t="s">
        <v>32</v>
      </c>
      <c r="Q3" s="142" t="s">
        <v>33</v>
      </c>
      <c r="R3" s="142" t="s">
        <v>34</v>
      </c>
      <c r="S3" s="251" t="s">
        <v>35</v>
      </c>
      <c r="T3" s="251" t="s">
        <v>36</v>
      </c>
      <c r="U3" s="252" t="s">
        <v>37</v>
      </c>
      <c r="V3" s="252" t="s">
        <v>38</v>
      </c>
      <c r="W3" s="252" t="s">
        <v>39</v>
      </c>
      <c r="X3" s="252" t="s">
        <v>40</v>
      </c>
      <c r="Y3" s="105" t="s">
        <v>41</v>
      </c>
      <c r="Z3" s="105" t="s">
        <v>42</v>
      </c>
      <c r="AA3" s="250" t="s">
        <v>43</v>
      </c>
      <c r="AB3" s="144" t="s">
        <v>44</v>
      </c>
      <c r="AC3" s="146" t="s">
        <v>45</v>
      </c>
      <c r="AD3" s="146" t="s">
        <v>46</v>
      </c>
      <c r="AE3" s="142" t="s">
        <v>47</v>
      </c>
      <c r="AF3" s="142" t="s">
        <v>48</v>
      </c>
      <c r="AG3" s="142" t="s">
        <v>49</v>
      </c>
      <c r="AH3" s="143" t="s">
        <v>50</v>
      </c>
      <c r="AI3" s="142" t="s">
        <v>51</v>
      </c>
      <c r="AJ3" s="142" t="s">
        <v>52</v>
      </c>
      <c r="AK3" s="142" t="s">
        <v>53</v>
      </c>
      <c r="AL3" s="142" t="s">
        <v>32</v>
      </c>
      <c r="AM3" s="144" t="s">
        <v>54</v>
      </c>
      <c r="AN3" s="145" t="s">
        <v>55</v>
      </c>
      <c r="AO3" s="142" t="s">
        <v>56</v>
      </c>
      <c r="AP3" s="142" t="s">
        <v>57</v>
      </c>
      <c r="AQ3" s="142" t="s">
        <v>58</v>
      </c>
      <c r="AR3" s="142" t="s">
        <v>59</v>
      </c>
      <c r="AS3" s="142" t="s">
        <v>60</v>
      </c>
      <c r="AT3" s="144" t="s">
        <v>54</v>
      </c>
      <c r="AU3" s="145" t="s">
        <v>61</v>
      </c>
      <c r="AV3" s="142" t="s">
        <v>62</v>
      </c>
      <c r="AW3" s="162" t="s">
        <v>63</v>
      </c>
      <c r="AX3" s="142" t="s">
        <v>64</v>
      </c>
      <c r="AY3" s="144" t="s">
        <v>65</v>
      </c>
      <c r="AZ3" s="142" t="s">
        <v>66</v>
      </c>
      <c r="BA3" s="142" t="s">
        <v>67</v>
      </c>
      <c r="BB3" s="144" t="s">
        <v>54</v>
      </c>
      <c r="BC3" s="145" t="s">
        <v>61</v>
      </c>
      <c r="BD3" s="144" t="s">
        <v>68</v>
      </c>
      <c r="BE3" s="163" t="s">
        <v>69</v>
      </c>
      <c r="BF3" s="145" t="s">
        <v>70</v>
      </c>
      <c r="BG3" s="284" t="s">
        <v>71</v>
      </c>
      <c r="BH3" s="279" t="s">
        <v>72</v>
      </c>
      <c r="BI3" s="279" t="s">
        <v>73</v>
      </c>
      <c r="BJ3" s="279" t="s">
        <v>74</v>
      </c>
      <c r="BK3" s="355" t="s">
        <v>75</v>
      </c>
      <c r="BL3" s="251" t="s">
        <v>76</v>
      </c>
      <c r="BM3" s="251" t="s">
        <v>77</v>
      </c>
      <c r="BN3" s="251" t="s">
        <v>78</v>
      </c>
      <c r="BO3" s="105" t="s">
        <v>79</v>
      </c>
      <c r="BP3" s="105" t="s">
        <v>80</v>
      </c>
      <c r="BQ3" s="105" t="s">
        <v>81</v>
      </c>
      <c r="BR3" s="357" t="s">
        <v>82</v>
      </c>
      <c r="BS3" s="277" t="s">
        <v>83</v>
      </c>
      <c r="BT3" s="277" t="s">
        <v>84</v>
      </c>
      <c r="BU3" s="358" t="s">
        <v>85</v>
      </c>
      <c r="BV3" s="272" t="s">
        <v>86</v>
      </c>
      <c r="BW3" s="272" t="s">
        <v>87</v>
      </c>
      <c r="BX3" s="249" t="s">
        <v>88</v>
      </c>
      <c r="BY3" s="249" t="s">
        <v>89</v>
      </c>
      <c r="BZ3" s="249" t="s">
        <v>90</v>
      </c>
      <c r="CA3" s="249" t="s">
        <v>91</v>
      </c>
      <c r="CB3" s="272" t="s">
        <v>92</v>
      </c>
      <c r="CC3" s="359" t="s">
        <v>93</v>
      </c>
      <c r="CD3" s="275" t="s">
        <v>94</v>
      </c>
      <c r="CE3" s="275" t="s">
        <v>95</v>
      </c>
      <c r="CF3" s="275" t="s">
        <v>96</v>
      </c>
      <c r="CG3" s="249" t="s">
        <v>97</v>
      </c>
      <c r="CH3" s="273" t="s">
        <v>98</v>
      </c>
      <c r="CI3" s="360" t="s">
        <v>99</v>
      </c>
      <c r="CJ3" s="144" t="s">
        <v>100</v>
      </c>
      <c r="CK3" s="145" t="s">
        <v>101</v>
      </c>
      <c r="CL3" s="144" t="s">
        <v>102</v>
      </c>
      <c r="CM3" s="144" t="s">
        <v>103</v>
      </c>
      <c r="CN3" s="144" t="s">
        <v>104</v>
      </c>
      <c r="CO3" s="144" t="s">
        <v>105</v>
      </c>
      <c r="CP3" s="164" t="s">
        <v>106</v>
      </c>
      <c r="CQ3" s="287" t="s">
        <v>107</v>
      </c>
      <c r="CR3" s="288" t="s">
        <v>108</v>
      </c>
      <c r="CS3" s="288" t="s">
        <v>109</v>
      </c>
      <c r="CT3" s="285" t="s">
        <v>76</v>
      </c>
      <c r="CU3" s="144" t="s">
        <v>110</v>
      </c>
      <c r="CV3" s="144" t="s">
        <v>111</v>
      </c>
      <c r="CW3" s="165" t="s">
        <v>112</v>
      </c>
      <c r="CX3" s="165" t="s">
        <v>113</v>
      </c>
      <c r="CY3" s="165" t="s">
        <v>114</v>
      </c>
      <c r="CZ3" s="165" t="s">
        <v>115</v>
      </c>
      <c r="DA3" s="165" t="s">
        <v>116</v>
      </c>
      <c r="DB3" s="165" t="s">
        <v>117</v>
      </c>
      <c r="DC3" s="165" t="s">
        <v>118</v>
      </c>
      <c r="DD3" s="165" t="s">
        <v>119</v>
      </c>
      <c r="DE3" s="165" t="s">
        <v>120</v>
      </c>
      <c r="DF3" s="165" t="s">
        <v>121</v>
      </c>
      <c r="DG3" s="165" t="s">
        <v>122</v>
      </c>
      <c r="DH3" s="165" t="s">
        <v>123</v>
      </c>
      <c r="DI3" s="165" t="s">
        <v>124</v>
      </c>
      <c r="DJ3" s="165" t="s">
        <v>125</v>
      </c>
      <c r="DK3" s="165" t="s">
        <v>126</v>
      </c>
      <c r="DL3" s="165" t="s">
        <v>127</v>
      </c>
      <c r="DM3" s="165" t="s">
        <v>128</v>
      </c>
      <c r="DN3" s="165" t="s">
        <v>129</v>
      </c>
      <c r="DO3" s="165" t="s">
        <v>130</v>
      </c>
      <c r="DP3" s="165" t="s">
        <v>131</v>
      </c>
      <c r="DQ3" s="165" t="s">
        <v>132</v>
      </c>
      <c r="DR3" s="165" t="s">
        <v>133</v>
      </c>
      <c r="DS3" s="165" t="s">
        <v>134</v>
      </c>
      <c r="DT3" s="105" t="s">
        <v>135</v>
      </c>
      <c r="DU3" s="105" t="s">
        <v>136</v>
      </c>
      <c r="DV3" s="105" t="s">
        <v>137</v>
      </c>
      <c r="DW3" s="105" t="s">
        <v>138</v>
      </c>
      <c r="DX3" s="105" t="s">
        <v>139</v>
      </c>
      <c r="DY3" s="105" t="s">
        <v>140</v>
      </c>
      <c r="DZ3" s="106" t="s">
        <v>135</v>
      </c>
      <c r="EA3" s="106" t="s">
        <v>136</v>
      </c>
      <c r="EB3" s="106" t="s">
        <v>137</v>
      </c>
      <c r="EC3" s="106" t="s">
        <v>138</v>
      </c>
      <c r="ED3" s="106" t="s">
        <v>139</v>
      </c>
      <c r="EE3" s="106" t="s">
        <v>140</v>
      </c>
      <c r="EF3" s="144" t="s">
        <v>141</v>
      </c>
    </row>
    <row r="4" spans="1:136" s="149" customFormat="1" ht="16.5" customHeight="1">
      <c r="A4" s="149">
        <v>1</v>
      </c>
      <c r="B4" s="149">
        <v>1</v>
      </c>
      <c r="C4" s="150" t="s">
        <v>142</v>
      </c>
      <c r="D4" s="149" t="s">
        <v>143</v>
      </c>
      <c r="E4" s="149" t="s">
        <v>144</v>
      </c>
      <c r="F4" s="149" t="s">
        <v>145</v>
      </c>
      <c r="G4" s="149" t="s">
        <v>146</v>
      </c>
      <c r="H4" s="253" t="s">
        <v>147</v>
      </c>
      <c r="I4" s="149" t="s">
        <v>148</v>
      </c>
      <c r="J4" s="149">
        <v>0.253</v>
      </c>
      <c r="K4" s="149" t="s">
        <v>149</v>
      </c>
      <c r="L4" s="149">
        <v>2100000</v>
      </c>
      <c r="M4" s="150">
        <v>31</v>
      </c>
      <c r="N4" s="149" t="s">
        <v>150</v>
      </c>
      <c r="O4" s="149">
        <v>2015</v>
      </c>
      <c r="P4" s="150">
        <v>2035</v>
      </c>
      <c r="Q4" s="149" t="s">
        <v>150</v>
      </c>
      <c r="R4" s="149" t="s">
        <v>150</v>
      </c>
      <c r="S4" s="149" t="s">
        <v>151</v>
      </c>
      <c r="T4" s="149" t="s">
        <v>152</v>
      </c>
      <c r="U4" s="151">
        <v>2030</v>
      </c>
      <c r="V4" s="149" t="s">
        <v>153</v>
      </c>
      <c r="W4" s="149" t="s">
        <v>153</v>
      </c>
      <c r="X4" s="152" t="s">
        <v>153</v>
      </c>
      <c r="Y4" s="149" t="s">
        <v>154</v>
      </c>
      <c r="Z4" s="149" t="s">
        <v>155</v>
      </c>
      <c r="AA4" s="150"/>
      <c r="AC4" s="149" t="s">
        <v>156</v>
      </c>
      <c r="AD4" s="149" t="s">
        <v>6</v>
      </c>
      <c r="AE4" s="149" t="s">
        <v>157</v>
      </c>
      <c r="AF4" s="149" t="s">
        <v>157</v>
      </c>
      <c r="AG4" s="149" t="s">
        <v>158</v>
      </c>
      <c r="AH4" s="150" t="s">
        <v>159</v>
      </c>
      <c r="AJ4" s="149" t="s">
        <v>154</v>
      </c>
      <c r="AK4" s="170" t="s">
        <v>153</v>
      </c>
      <c r="AN4" s="150"/>
      <c r="AO4" s="149" t="s">
        <v>160</v>
      </c>
      <c r="AP4" s="149" t="s">
        <v>150</v>
      </c>
      <c r="AQ4" s="149" t="s">
        <v>159</v>
      </c>
      <c r="AR4" s="149" t="s">
        <v>161</v>
      </c>
      <c r="AS4" s="149">
        <v>2040</v>
      </c>
      <c r="AU4" s="150"/>
      <c r="AV4" s="149" t="s">
        <v>158</v>
      </c>
      <c r="AW4" s="172" t="s">
        <v>158</v>
      </c>
      <c r="AX4" s="149" t="s">
        <v>158</v>
      </c>
      <c r="AY4" s="149" t="s">
        <v>154</v>
      </c>
      <c r="AZ4" s="149" t="s">
        <v>153</v>
      </c>
      <c r="BA4" s="149" t="s">
        <v>153</v>
      </c>
      <c r="BB4" s="171"/>
      <c r="BC4" s="172"/>
      <c r="BE4" s="173"/>
      <c r="BF4" s="150"/>
      <c r="BG4" s="283">
        <f>IF(AND($N4="Y",$P4&lt;=2025),1,0)</f>
        <v>0</v>
      </c>
      <c r="BH4" s="149">
        <f>IF(AND($N4="Y",AND($P4&gt;2025,$P4&lt;=2030)),1,0)</f>
        <v>0</v>
      </c>
      <c r="BI4" s="149">
        <f t="shared" si="0" ref="BI4:BI67">IF(AND($N4="Y",$P4&gt;2030),1,0)</f>
        <v>1</v>
      </c>
      <c r="BJ4" s="280">
        <f t="shared" si="1" ref="BJ4:BJ67">MAX(BG4:BI4)</f>
        <v>1</v>
      </c>
      <c r="BK4" s="356">
        <f>IF(AND($R4="Y",$U4&lt;=2025),1,0)</f>
        <v>0</v>
      </c>
      <c r="BL4" s="149">
        <f>IF(AND($R4="Y",AND($U4&gt;2025,$U4&lt;=2030)),1,0)</f>
        <v>1</v>
      </c>
      <c r="BM4" s="149">
        <f t="shared" si="2" ref="BM4:BM67">IF(AND($R4="Y",$U4&gt;2030),1,0)</f>
        <v>0</v>
      </c>
      <c r="BN4" s="278">
        <f t="shared" si="3" ref="BN4:BN67">MAX(BK4:BM4)</f>
        <v>1</v>
      </c>
      <c r="BO4" s="149">
        <f>IF(AND($Y4="Y",$AA4&lt;=2025),1,0)</f>
        <v>0</v>
      </c>
      <c r="BP4" s="149">
        <f>IF(AND($Y4="Y",AND($AA4&gt;2025,$AA4&lt;=2030)),1,0)</f>
        <v>0</v>
      </c>
      <c r="BQ4" s="149">
        <f t="shared" si="4" ref="BQ4:BQ67">IF(AND($Y4="Y",$AA4&gt;2030),1,0)</f>
        <v>0</v>
      </c>
      <c r="BR4" s="356">
        <f>IF(AND($AP4="Y",$AS4&lt;=2025),1,0)</f>
        <v>0</v>
      </c>
      <c r="BS4" s="149">
        <f>IF(AND($AP4="Y",AND($AS4&gt;2025,$AS4&lt;=2030)),1,0)</f>
        <v>0</v>
      </c>
      <c r="BT4" s="149">
        <f t="shared" si="5" ref="BT4:BT67">IF(AND($AP4="Y",$AS4&gt;2030),1,0)</f>
        <v>1</v>
      </c>
      <c r="BU4" s="356">
        <f t="shared" si="6" ref="BU4:BU67">IF(AND(AL4&lt;=2025,CF4=0,AJ4="Y"),1,0)</f>
        <v>0</v>
      </c>
      <c r="BV4" s="149">
        <f t="shared" si="7" ref="BV4:BV67">IF(AND(AL4&gt;=2026,AL4&lt;=2030,AJ4="Y",CF4=0),1,0)</f>
        <v>0</v>
      </c>
      <c r="BW4" s="113">
        <f t="shared" si="8" ref="BW4:BW67">IF(AND(AL4&gt;=2031,CF4=0,AJ4="Y"),1,0)</f>
        <v>0</v>
      </c>
      <c r="BX4" s="248">
        <f t="shared" si="9" ref="BX4:BX67">IF(AND($AJ4="Y",$AL4&lt;=2024),1,0)</f>
        <v>0</v>
      </c>
      <c r="BY4" s="248">
        <f t="shared" si="10" ref="BY4:BY67">IF(AND($AJ4="Y",AND($AL4&gt;2024,$AL4&lt;=2030)),1,0)</f>
        <v>0</v>
      </c>
      <c r="BZ4" s="248">
        <f t="shared" si="11" ref="BZ4:BZ67">IF(AND($AJ4="Y",$AL4&gt;2030),1,0)</f>
        <v>0</v>
      </c>
      <c r="CA4" s="248">
        <f t="shared" si="12" ref="CA4:CA5">MAX(BX4:BZ4)</f>
        <v>0</v>
      </c>
      <c r="CB4" s="175">
        <f t="shared" si="13" ref="CB4:CB67">IF(AND(CF4=0,AJ4="Y"),1,0)</f>
        <v>0</v>
      </c>
      <c r="CC4" s="356">
        <f t="shared" si="14" ref="CC4:CC67">MAX($BO4,$BR4)</f>
        <v>0</v>
      </c>
      <c r="CD4" s="149">
        <f t="shared" si="15" ref="CD4:CD67">MAX($BP4,$BS4)</f>
        <v>0</v>
      </c>
      <c r="CE4" s="149">
        <f t="shared" si="16" ref="CE4:CE67">MAX($BQ4,$BT4)</f>
        <v>1</v>
      </c>
      <c r="CF4" s="276">
        <f t="shared" si="17" ref="CF4:CF67">MAX(CC4:CE4)</f>
        <v>1</v>
      </c>
      <c r="CG4" s="248">
        <f t="shared" si="18" ref="CG4:CG67">MAX($CF4,$CA4)</f>
        <v>1</v>
      </c>
      <c r="CH4" s="274">
        <f>MAX(CF4,CB4)</f>
        <v>1</v>
      </c>
      <c r="CI4" s="356">
        <f t="shared" si="19" ref="CI4:CI67">IF(AND($AY4="Y",$BA4&lt;=2024),1,0)</f>
        <v>0</v>
      </c>
      <c r="CJ4" s="149">
        <f t="shared" si="20" ref="CJ4:CJ67">IF(AND($AY4="Y",AND($BA4&gt;2024,$BA4&lt;=2030)),1,0)</f>
        <v>0</v>
      </c>
      <c r="CK4" s="150">
        <f t="shared" si="21" ref="CK4:CK67">IF(AND($AY4="Y",$BA4&gt;2030),1,0)</f>
        <v>0</v>
      </c>
      <c r="CL4" s="149">
        <f>SUM(CC4,BU4,BK4,BG4)</f>
        <v>0</v>
      </c>
      <c r="CM4" s="149">
        <f>SUM(CD4,BV4,BL4,BH4)</f>
        <v>1</v>
      </c>
      <c r="CN4" s="149">
        <f>SUM(CE4,BW4,BM4,BI4)</f>
        <v>2</v>
      </c>
      <c r="CO4" s="149">
        <f t="shared" si="22" ref="CO4:CO67">CF4+CB4+BN4+BJ4</f>
        <v>3</v>
      </c>
      <c r="CP4" s="149">
        <f>MAX(CH4,BN4,BJ4)</f>
        <v>1</v>
      </c>
      <c r="CQ4" s="283">
        <f t="shared" si="23" ref="CQ4:CQ67">IF($AV4="Yes",1,0)</f>
        <v>0</v>
      </c>
      <c r="CR4" s="149">
        <f t="shared" si="24" ref="CR4:CR67">IF($AV4="No",1,0)</f>
        <v>1</v>
      </c>
      <c r="CS4" s="149">
        <f t="shared" si="25" ref="CS4:CS67">IF($AV4="Not Specified",1,0)</f>
        <v>0</v>
      </c>
      <c r="CT4" s="283">
        <f t="shared" si="26" ref="CT4:CT67">IF(OR(AND(U4&gt;=2026,U4&lt;=2030),AND(X4&gt;=2026,X4&lt;=2030)),1,"")</f>
        <v>1</v>
      </c>
      <c r="CU4" s="149" t="str">
        <f t="shared" si="27" ref="CU4:CU67">AA4&amp;" "&amp;AS4</f>
        <v xml:space="preserve"> 2040</v>
      </c>
      <c r="CV4" s="149">
        <f t="shared" si="28" ref="CV4:CV67">MAX(AA4,AS4)</f>
        <v>2040</v>
      </c>
      <c r="CW4" s="149">
        <v>0</v>
      </c>
      <c r="CX4" s="149">
        <v>0</v>
      </c>
      <c r="CY4" s="149">
        <v>0</v>
      </c>
      <c r="CZ4" s="149">
        <v>0</v>
      </c>
      <c r="DA4" s="149">
        <v>0</v>
      </c>
      <c r="DB4" s="149">
        <v>0</v>
      </c>
      <c r="DC4" s="149">
        <v>1</v>
      </c>
      <c r="DD4" s="149">
        <v>1</v>
      </c>
      <c r="DE4" s="149">
        <v>0</v>
      </c>
      <c r="DF4" s="149">
        <v>1</v>
      </c>
      <c r="DG4" s="149">
        <v>0</v>
      </c>
      <c r="DH4" s="149">
        <v>1</v>
      </c>
      <c r="DI4" s="149">
        <v>0</v>
      </c>
      <c r="DJ4" s="149">
        <v>0</v>
      </c>
      <c r="DK4" s="149">
        <v>1</v>
      </c>
      <c r="DL4" s="149">
        <v>1</v>
      </c>
      <c r="DM4" s="149">
        <v>1</v>
      </c>
      <c r="DN4" s="149">
        <v>0</v>
      </c>
      <c r="DO4" s="149">
        <v>1</v>
      </c>
      <c r="DP4" s="149">
        <v>0</v>
      </c>
      <c r="DQ4" s="149">
        <v>1</v>
      </c>
      <c r="DR4" s="149">
        <v>1</v>
      </c>
      <c r="DS4" s="149">
        <v>0</v>
      </c>
      <c r="DT4" s="149" t="s">
        <v>150</v>
      </c>
      <c r="DU4" s="149" t="s">
        <v>158</v>
      </c>
      <c r="DV4" s="149" t="s">
        <v>160</v>
      </c>
      <c r="DW4" s="149" t="s">
        <v>154</v>
      </c>
      <c r="DX4" s="149">
        <v>0</v>
      </c>
      <c r="DY4" s="149" t="s">
        <v>154</v>
      </c>
      <c r="DZ4" s="149" t="str">
        <f t="shared" si="29" ref="DZ4:DZ67">Q4</f>
        <v>Y</v>
      </c>
      <c r="EA4" s="149" t="str">
        <f t="shared" si="30" ref="EA4:EA67">Z4</f>
        <v>Commitment removed</v>
      </c>
      <c r="EB4" s="149" t="str">
        <f t="shared" si="31" ref="EB4:EB67">AP4</f>
        <v>Y</v>
      </c>
      <c r="EC4" s="149" t="str">
        <f t="shared" si="32" ref="EC4:EC67">AJ4</f>
        <v>N</v>
      </c>
      <c r="ED4" s="149" t="str">
        <f t="shared" si="33" ref="ED4:ED67">AV4</f>
        <v>No</v>
      </c>
      <c r="EF4" s="149">
        <f t="shared" si="34" ref="EF4:EF16">MAX(AS4,AA4)</f>
        <v>2040</v>
      </c>
    </row>
    <row r="5" spans="1:136" s="149" customFormat="1" ht="16.5" customHeight="1">
      <c r="A5" s="149">
        <v>2</v>
      </c>
      <c r="B5" s="149">
        <v>2</v>
      </c>
      <c r="C5" s="150" t="s">
        <v>162</v>
      </c>
      <c r="D5" s="149" t="s">
        <v>163</v>
      </c>
      <c r="E5" s="149" t="s">
        <v>144</v>
      </c>
      <c r="F5" s="149" t="s">
        <v>145</v>
      </c>
      <c r="G5" s="149" t="s">
        <v>146</v>
      </c>
      <c r="H5" s="168" t="s">
        <v>164</v>
      </c>
      <c r="I5" s="149" t="s">
        <v>165</v>
      </c>
      <c r="J5" s="149">
        <v>0.947</v>
      </c>
      <c r="K5" s="149" t="s">
        <v>166</v>
      </c>
      <c r="L5" s="149">
        <v>1556000</v>
      </c>
      <c r="M5" s="150">
        <v>17</v>
      </c>
      <c r="N5" s="149" t="s">
        <v>154</v>
      </c>
      <c r="O5" s="149" t="s">
        <v>153</v>
      </c>
      <c r="P5" s="150" t="s">
        <v>153</v>
      </c>
      <c r="Q5" s="149" t="s">
        <v>150</v>
      </c>
      <c r="R5" s="149" t="s">
        <v>154</v>
      </c>
      <c r="S5" s="149" t="s">
        <v>155</v>
      </c>
      <c r="T5" s="149" t="s">
        <v>153</v>
      </c>
      <c r="U5" s="151" t="s">
        <v>153</v>
      </c>
      <c r="V5" s="149" t="s">
        <v>153</v>
      </c>
      <c r="W5" s="149" t="s">
        <v>153</v>
      </c>
      <c r="X5" s="152" t="s">
        <v>153</v>
      </c>
      <c r="Y5" s="149" t="s">
        <v>153</v>
      </c>
      <c r="Z5" s="149" t="s">
        <v>153</v>
      </c>
      <c r="AA5" s="150"/>
      <c r="AC5" s="149" t="s">
        <v>167</v>
      </c>
      <c r="AD5" s="149" t="s">
        <v>6</v>
      </c>
      <c r="AE5" s="149" t="s">
        <v>168</v>
      </c>
      <c r="AF5" s="149" t="s">
        <v>168</v>
      </c>
      <c r="AG5" s="149" t="s">
        <v>169</v>
      </c>
      <c r="AH5" s="150" t="s">
        <v>153</v>
      </c>
      <c r="AJ5" s="149" t="s">
        <v>154</v>
      </c>
      <c r="AK5" s="170" t="s">
        <v>153</v>
      </c>
      <c r="AN5" s="150"/>
      <c r="AO5" s="149" t="s">
        <v>160</v>
      </c>
      <c r="AP5" s="149" t="s">
        <v>150</v>
      </c>
      <c r="AQ5" s="149" t="s">
        <v>153</v>
      </c>
      <c r="AR5" s="149" t="s">
        <v>170</v>
      </c>
      <c r="AS5" s="149">
        <v>2040</v>
      </c>
      <c r="AU5" s="150"/>
      <c r="AV5" s="149" t="s">
        <v>157</v>
      </c>
      <c r="AW5" s="172" t="s">
        <v>171</v>
      </c>
      <c r="AX5" s="149" t="s">
        <v>158</v>
      </c>
      <c r="AY5" s="149" t="s">
        <v>154</v>
      </c>
      <c r="AZ5" s="149" t="s">
        <v>153</v>
      </c>
      <c r="BA5" s="149" t="s">
        <v>153</v>
      </c>
      <c r="BB5" s="171"/>
      <c r="BC5" s="172"/>
      <c r="BE5" s="173"/>
      <c r="BF5" s="150"/>
      <c r="BG5" s="283">
        <f t="shared" si="35" ref="BG5:BG68">IF(AND($N5="Y",$P5&lt;=2025),1,0)</f>
        <v>0</v>
      </c>
      <c r="BH5" s="149">
        <f t="shared" si="36" ref="BH5:BH68">IF(AND($N5="Y",AND($P5&gt;2025,$P5&lt;=2030)),1,0)</f>
        <v>0</v>
      </c>
      <c r="BI5" s="149">
        <f t="shared" si="0"/>
        <v>0</v>
      </c>
      <c r="BJ5" s="280">
        <f t="shared" si="1"/>
        <v>0</v>
      </c>
      <c r="BK5" s="356">
        <f t="shared" si="37" ref="BK5:BK68">IF(AND($R5="Y",$U5&lt;=2025),1,0)</f>
        <v>0</v>
      </c>
      <c r="BL5" s="149">
        <f t="shared" si="38" ref="BL5:BL68">IF(AND($R5="Y",AND($U5&gt;2025,$U5&lt;=2030)),1,0)</f>
        <v>0</v>
      </c>
      <c r="BM5" s="149">
        <f t="shared" si="2"/>
        <v>0</v>
      </c>
      <c r="BN5" s="278">
        <f t="shared" si="3"/>
        <v>0</v>
      </c>
      <c r="BO5" s="149">
        <f t="shared" si="39" ref="BO5:BO68">IF(AND($Y5="Y",$AA5&lt;=2025),1,0)</f>
        <v>0</v>
      </c>
      <c r="BP5" s="149">
        <f t="shared" si="40" ref="BP5:BP68">IF(AND($Y5="Y",AND($AA5&gt;2025,$AA5&lt;=2030)),1,0)</f>
        <v>0</v>
      </c>
      <c r="BQ5" s="149">
        <f t="shared" si="4"/>
        <v>0</v>
      </c>
      <c r="BR5" s="356">
        <f t="shared" si="41" ref="BR5:BR68">IF(AND($AP5="Y",$AS5&lt;=2025),1,0)</f>
        <v>0</v>
      </c>
      <c r="BS5" s="149">
        <f t="shared" si="42" ref="BS5:BS68">IF(AND($AP5="Y",AND($AS5&gt;2025,$AS5&lt;=2030)),1,0)</f>
        <v>0</v>
      </c>
      <c r="BT5" s="149">
        <f t="shared" si="5"/>
        <v>1</v>
      </c>
      <c r="BU5" s="356">
        <f t="shared" si="6"/>
        <v>0</v>
      </c>
      <c r="BV5" s="149">
        <f t="shared" si="7"/>
        <v>0</v>
      </c>
      <c r="BW5" s="113">
        <f t="shared" si="8"/>
        <v>0</v>
      </c>
      <c r="BX5" s="248">
        <f t="shared" si="9"/>
        <v>0</v>
      </c>
      <c r="BY5" s="248">
        <f t="shared" si="10"/>
        <v>0</v>
      </c>
      <c r="BZ5" s="248">
        <f t="shared" si="11"/>
        <v>0</v>
      </c>
      <c r="CA5" s="248">
        <f t="shared" si="12"/>
        <v>0</v>
      </c>
      <c r="CB5" s="175">
        <f t="shared" si="13"/>
        <v>0</v>
      </c>
      <c r="CC5" s="356">
        <f t="shared" si="14"/>
        <v>0</v>
      </c>
      <c r="CD5" s="149">
        <f t="shared" si="15"/>
        <v>0</v>
      </c>
      <c r="CE5" s="149">
        <f t="shared" si="16"/>
        <v>1</v>
      </c>
      <c r="CF5" s="276">
        <f t="shared" si="17"/>
        <v>1</v>
      </c>
      <c r="CG5" s="248">
        <f t="shared" si="18"/>
        <v>1</v>
      </c>
      <c r="CH5" s="274">
        <f t="shared" si="43" ref="CH5:CH68">MAX(CF5,CB5)</f>
        <v>1</v>
      </c>
      <c r="CI5" s="356">
        <f t="shared" si="19"/>
        <v>0</v>
      </c>
      <c r="CJ5" s="149">
        <f t="shared" si="20"/>
        <v>0</v>
      </c>
      <c r="CK5" s="150">
        <f t="shared" si="21"/>
        <v>0</v>
      </c>
      <c r="CL5" s="149">
        <f t="shared" si="44" ref="CL5:CN68">SUM(CC5,BU5,BK5,BG5)</f>
        <v>0</v>
      </c>
      <c r="CM5" s="149">
        <f t="shared" si="44"/>
        <v>0</v>
      </c>
      <c r="CN5" s="149">
        <f t="shared" si="44"/>
        <v>1</v>
      </c>
      <c r="CO5" s="149">
        <f t="shared" si="22"/>
        <v>1</v>
      </c>
      <c r="CP5" s="149">
        <f t="shared" si="45" ref="CP5:CP68">MAX(CH5,BN5,BJ5)</f>
        <v>1</v>
      </c>
      <c r="CQ5" s="283">
        <f t="shared" si="23"/>
        <v>1</v>
      </c>
      <c r="CR5" s="149">
        <f t="shared" si="24"/>
        <v>0</v>
      </c>
      <c r="CS5" s="149">
        <f t="shared" si="25"/>
        <v>0</v>
      </c>
      <c r="CT5" s="283" t="str">
        <f t="shared" si="26"/>
        <v/>
      </c>
      <c r="CU5" s="149" t="str">
        <f t="shared" si="27"/>
        <v xml:space="preserve"> 2040</v>
      </c>
      <c r="CV5" s="149">
        <f t="shared" si="28"/>
        <v>2040</v>
      </c>
      <c r="CW5" s="149">
        <v>0</v>
      </c>
      <c r="CX5" s="149">
        <v>0</v>
      </c>
      <c r="CY5" s="149">
        <v>0</v>
      </c>
      <c r="CZ5" s="149">
        <v>0</v>
      </c>
      <c r="DA5" s="149">
        <v>0</v>
      </c>
      <c r="DB5" s="149">
        <v>0</v>
      </c>
      <c r="DC5" s="149">
        <v>1</v>
      </c>
      <c r="DD5" s="149">
        <v>1</v>
      </c>
      <c r="DE5" s="149">
        <v>0</v>
      </c>
      <c r="DF5" s="149">
        <v>0</v>
      </c>
      <c r="DG5" s="149">
        <v>0</v>
      </c>
      <c r="DH5" s="149">
        <v>0</v>
      </c>
      <c r="DI5" s="149">
        <v>0</v>
      </c>
      <c r="DJ5" s="149">
        <v>0</v>
      </c>
      <c r="DK5" s="149">
        <v>0</v>
      </c>
      <c r="DL5" s="149">
        <v>0</v>
      </c>
      <c r="DM5" s="149">
        <v>1</v>
      </c>
      <c r="DN5" s="149">
        <v>0</v>
      </c>
      <c r="DO5" s="149">
        <v>1</v>
      </c>
      <c r="DP5" s="149">
        <v>1</v>
      </c>
      <c r="DQ5" s="149">
        <v>0</v>
      </c>
      <c r="DR5" s="149">
        <v>1</v>
      </c>
      <c r="DS5" s="149">
        <v>0</v>
      </c>
      <c r="DT5" s="149" t="s">
        <v>154</v>
      </c>
      <c r="DU5" s="149" t="s">
        <v>158</v>
      </c>
      <c r="DV5" s="149" t="s">
        <v>160</v>
      </c>
      <c r="DW5" s="149" t="s">
        <v>154</v>
      </c>
      <c r="DX5" s="149">
        <v>0</v>
      </c>
      <c r="DY5" s="149" t="s">
        <v>150</v>
      </c>
      <c r="DZ5" s="149" t="str">
        <f t="shared" si="29"/>
        <v>Y</v>
      </c>
      <c r="EA5" s="149" t="str">
        <f t="shared" si="30"/>
        <v/>
      </c>
      <c r="EB5" s="149" t="str">
        <f t="shared" si="31"/>
        <v>Y</v>
      </c>
      <c r="EC5" s="149" t="str">
        <f t="shared" si="32"/>
        <v>N</v>
      </c>
      <c r="ED5" s="149" t="str">
        <f t="shared" si="33"/>
        <v>Yes</v>
      </c>
      <c r="EF5" s="149">
        <f t="shared" si="34"/>
        <v>2040</v>
      </c>
    </row>
    <row r="6" spans="1:136" s="149" customFormat="1" ht="16.5" customHeight="1">
      <c r="A6" s="149">
        <v>3</v>
      </c>
      <c r="B6" s="149">
        <v>3</v>
      </c>
      <c r="C6" s="150" t="s">
        <v>172</v>
      </c>
      <c r="D6" s="149" t="s">
        <v>173</v>
      </c>
      <c r="E6" s="149" t="s">
        <v>174</v>
      </c>
      <c r="F6" s="149" t="s">
        <v>175</v>
      </c>
      <c r="G6" s="149" t="s">
        <v>176</v>
      </c>
      <c r="H6" s="168" t="s">
        <v>177</v>
      </c>
      <c r="I6" s="149" t="s">
        <v>178</v>
      </c>
      <c r="J6" s="149">
        <v>0.091</v>
      </c>
      <c r="K6" s="149" t="s">
        <v>179</v>
      </c>
      <c r="L6" s="149">
        <v>1354310</v>
      </c>
      <c r="M6" s="150">
        <v>25</v>
      </c>
      <c r="N6" s="149" t="s">
        <v>154</v>
      </c>
      <c r="O6" s="149" t="s">
        <v>153</v>
      </c>
      <c r="P6" s="150" t="s">
        <v>153</v>
      </c>
      <c r="Q6" s="149" t="s">
        <v>154</v>
      </c>
      <c r="R6" s="149" t="s">
        <v>154</v>
      </c>
      <c r="S6" s="149" t="s">
        <v>153</v>
      </c>
      <c r="T6" s="149" t="s">
        <v>153</v>
      </c>
      <c r="U6" s="151" t="s">
        <v>153</v>
      </c>
      <c r="V6" s="149" t="s">
        <v>153</v>
      </c>
      <c r="W6" s="149" t="s">
        <v>153</v>
      </c>
      <c r="X6" s="152" t="s">
        <v>153</v>
      </c>
      <c r="Y6" s="149" t="s">
        <v>153</v>
      </c>
      <c r="Z6" s="149" t="s">
        <v>153</v>
      </c>
      <c r="AA6" s="150"/>
      <c r="AC6" s="149" t="s">
        <v>153</v>
      </c>
      <c r="AD6" s="149" t="s">
        <v>153</v>
      </c>
      <c r="AE6" s="149" t="s">
        <v>153</v>
      </c>
      <c r="AF6" s="149" t="s">
        <v>153</v>
      </c>
      <c r="AG6" s="149" t="s">
        <v>153</v>
      </c>
      <c r="AH6" s="150" t="s">
        <v>153</v>
      </c>
      <c r="AI6" s="149" t="s">
        <v>180</v>
      </c>
      <c r="AJ6" s="149" t="s">
        <v>154</v>
      </c>
      <c r="AK6" s="170" t="s">
        <v>153</v>
      </c>
      <c r="AL6" s="149">
        <v>2060</v>
      </c>
      <c r="AM6" s="171" t="s">
        <v>181</v>
      </c>
      <c r="AN6" s="150"/>
      <c r="AP6" s="149" t="s">
        <v>154</v>
      </c>
      <c r="AQ6" s="149" t="s">
        <v>153</v>
      </c>
      <c r="AR6" s="149" t="s">
        <v>153</v>
      </c>
      <c r="AT6" s="171"/>
      <c r="AU6" s="150"/>
      <c r="AV6" s="188" t="s">
        <v>168</v>
      </c>
      <c r="AW6" s="172" t="s">
        <v>153</v>
      </c>
      <c r="AX6" s="149" t="s">
        <v>153</v>
      </c>
      <c r="AY6" s="149" t="s">
        <v>154</v>
      </c>
      <c r="AZ6" s="149" t="s">
        <v>153</v>
      </c>
      <c r="BA6" s="149" t="s">
        <v>153</v>
      </c>
      <c r="BB6" s="171"/>
      <c r="BC6" s="172"/>
      <c r="BE6" s="173"/>
      <c r="BF6" s="150"/>
      <c r="BG6" s="283">
        <f t="shared" si="35"/>
        <v>0</v>
      </c>
      <c r="BH6" s="149">
        <f t="shared" si="36"/>
        <v>0</v>
      </c>
      <c r="BI6" s="149">
        <f t="shared" si="0"/>
        <v>0</v>
      </c>
      <c r="BJ6" s="280">
        <f t="shared" si="1"/>
        <v>0</v>
      </c>
      <c r="BK6" s="356">
        <f t="shared" si="37"/>
        <v>0</v>
      </c>
      <c r="BL6" s="149">
        <f t="shared" si="38"/>
        <v>0</v>
      </c>
      <c r="BM6" s="149">
        <f t="shared" si="2"/>
        <v>0</v>
      </c>
      <c r="BN6" s="278">
        <f t="shared" si="3"/>
        <v>0</v>
      </c>
      <c r="BO6" s="149">
        <f t="shared" si="39"/>
        <v>0</v>
      </c>
      <c r="BP6" s="149">
        <f t="shared" si="40"/>
        <v>0</v>
      </c>
      <c r="BQ6" s="149">
        <f t="shared" si="4"/>
        <v>0</v>
      </c>
      <c r="BR6" s="356">
        <f t="shared" si="41"/>
        <v>0</v>
      </c>
      <c r="BS6" s="149">
        <f t="shared" si="42"/>
        <v>0</v>
      </c>
      <c r="BT6" s="149">
        <f t="shared" si="5"/>
        <v>0</v>
      </c>
      <c r="BU6" s="356">
        <f t="shared" si="6"/>
        <v>0</v>
      </c>
      <c r="BV6" s="149">
        <f t="shared" si="7"/>
        <v>0</v>
      </c>
      <c r="BW6" s="113">
        <f t="shared" si="8"/>
        <v>0</v>
      </c>
      <c r="BX6" s="248">
        <f t="shared" si="9"/>
        <v>0</v>
      </c>
      <c r="BY6" s="248">
        <f t="shared" si="10"/>
        <v>0</v>
      </c>
      <c r="BZ6" s="248">
        <f t="shared" si="11"/>
        <v>0</v>
      </c>
      <c r="CA6" s="248">
        <f>MAX(BX6:BZ6)</f>
        <v>0</v>
      </c>
      <c r="CB6" s="175">
        <f t="shared" si="13"/>
        <v>0</v>
      </c>
      <c r="CC6" s="356">
        <f t="shared" si="14"/>
        <v>0</v>
      </c>
      <c r="CD6" s="149">
        <f t="shared" si="15"/>
        <v>0</v>
      </c>
      <c r="CE6" s="149">
        <f t="shared" si="16"/>
        <v>0</v>
      </c>
      <c r="CF6" s="276">
        <f t="shared" si="17"/>
        <v>0</v>
      </c>
      <c r="CG6" s="248">
        <f t="shared" si="18"/>
        <v>0</v>
      </c>
      <c r="CH6" s="274">
        <f t="shared" si="43"/>
        <v>0</v>
      </c>
      <c r="CI6" s="356">
        <f t="shared" si="19"/>
        <v>0</v>
      </c>
      <c r="CJ6" s="149">
        <f t="shared" si="20"/>
        <v>0</v>
      </c>
      <c r="CK6" s="150">
        <f t="shared" si="21"/>
        <v>0</v>
      </c>
      <c r="CL6" s="149">
        <f t="shared" si="44"/>
        <v>0</v>
      </c>
      <c r="CM6" s="149">
        <f t="shared" si="44"/>
        <v>0</v>
      </c>
      <c r="CN6" s="149">
        <f t="shared" si="44"/>
        <v>0</v>
      </c>
      <c r="CO6" s="149">
        <f t="shared" si="22"/>
        <v>0</v>
      </c>
      <c r="CP6" s="149">
        <f t="shared" si="45"/>
        <v>0</v>
      </c>
      <c r="CQ6" s="283">
        <f t="shared" si="23"/>
        <v>0</v>
      </c>
      <c r="CR6" s="149">
        <f t="shared" si="24"/>
        <v>0</v>
      </c>
      <c r="CS6" s="149">
        <f t="shared" si="25"/>
        <v>1</v>
      </c>
      <c r="CT6" s="283" t="str">
        <f t="shared" si="26"/>
        <v/>
      </c>
      <c r="CU6" s="149" t="str">
        <f t="shared" si="27"/>
        <v xml:space="preserve"> </v>
      </c>
      <c r="CV6" s="149">
        <f t="shared" si="28"/>
        <v>0</v>
      </c>
      <c r="CW6" s="149">
        <v>0</v>
      </c>
      <c r="CX6" s="149">
        <v>0</v>
      </c>
      <c r="CY6" s="149">
        <v>0</v>
      </c>
      <c r="CZ6" s="149">
        <v>0</v>
      </c>
      <c r="DA6" s="149">
        <v>0</v>
      </c>
      <c r="DB6" s="149">
        <v>0</v>
      </c>
      <c r="DC6" s="149">
        <v>0</v>
      </c>
      <c r="DD6" s="149">
        <v>0</v>
      </c>
      <c r="DE6" s="149">
        <v>0</v>
      </c>
      <c r="DF6" s="149">
        <v>0</v>
      </c>
      <c r="DG6" s="149">
        <v>0</v>
      </c>
      <c r="DH6" s="149">
        <v>0</v>
      </c>
      <c r="DI6" s="149">
        <v>0</v>
      </c>
      <c r="DJ6" s="149">
        <v>0</v>
      </c>
      <c r="DK6" s="149">
        <v>0</v>
      </c>
      <c r="DL6" s="149">
        <v>0</v>
      </c>
      <c r="DM6" s="149">
        <v>0</v>
      </c>
      <c r="DN6" s="149">
        <v>0</v>
      </c>
      <c r="DO6" s="149">
        <v>0</v>
      </c>
      <c r="DP6" s="149">
        <v>0</v>
      </c>
      <c r="DQ6" s="149">
        <v>0</v>
      </c>
      <c r="DR6" s="149">
        <v>0</v>
      </c>
      <c r="DS6" s="149">
        <v>0</v>
      </c>
      <c r="DT6" s="149" t="s">
        <v>154</v>
      </c>
      <c r="DU6" s="149">
        <v>0</v>
      </c>
      <c r="DV6" s="149" t="s">
        <v>154</v>
      </c>
      <c r="DW6" s="149" t="s">
        <v>154</v>
      </c>
      <c r="DX6" s="149">
        <v>0</v>
      </c>
      <c r="DY6" s="149">
        <v>0</v>
      </c>
      <c r="DZ6" s="149" t="str">
        <f t="shared" si="29"/>
        <v>N</v>
      </c>
      <c r="EA6" s="149" t="str">
        <f t="shared" si="30"/>
        <v/>
      </c>
      <c r="EB6" s="149" t="str">
        <f t="shared" si="31"/>
        <v>N</v>
      </c>
      <c r="EC6" s="149" t="str">
        <f t="shared" si="32"/>
        <v>N</v>
      </c>
      <c r="ED6" s="149" t="str">
        <f t="shared" si="33"/>
        <v>Not Specified</v>
      </c>
      <c r="EF6" s="149">
        <f t="shared" si="34"/>
        <v>0</v>
      </c>
    </row>
    <row r="7" spans="1:136" s="149" customFormat="1" ht="16.5" customHeight="1">
      <c r="A7" s="149">
        <v>4</v>
      </c>
      <c r="B7" s="149">
        <v>4</v>
      </c>
      <c r="C7" s="150" t="s">
        <v>182</v>
      </c>
      <c r="D7" s="149" t="s">
        <v>183</v>
      </c>
      <c r="E7" s="149" t="s">
        <v>184</v>
      </c>
      <c r="F7" s="149" t="s">
        <v>185</v>
      </c>
      <c r="G7" s="149" t="s">
        <v>9</v>
      </c>
      <c r="H7" s="168" t="s">
        <v>186</v>
      </c>
      <c r="I7" s="149" t="s">
        <v>187</v>
      </c>
      <c r="J7" s="149">
        <v>-0.13</v>
      </c>
      <c r="K7" s="149" t="s">
        <v>188</v>
      </c>
      <c r="L7" s="149">
        <v>75118</v>
      </c>
      <c r="M7" s="150">
        <v>7</v>
      </c>
      <c r="N7" s="149" t="s">
        <v>154</v>
      </c>
      <c r="O7" s="149" t="s">
        <v>153</v>
      </c>
      <c r="P7" s="150" t="s">
        <v>153</v>
      </c>
      <c r="Q7" s="149" t="s">
        <v>154</v>
      </c>
      <c r="R7" s="149" t="s">
        <v>154</v>
      </c>
      <c r="S7" s="149" t="s">
        <v>153</v>
      </c>
      <c r="T7" s="149" t="s">
        <v>153</v>
      </c>
      <c r="U7" s="151" t="s">
        <v>153</v>
      </c>
      <c r="V7" s="149" t="s">
        <v>153</v>
      </c>
      <c r="W7" s="149" t="s">
        <v>153</v>
      </c>
      <c r="X7" s="152" t="s">
        <v>153</v>
      </c>
      <c r="Y7" s="149" t="s">
        <v>153</v>
      </c>
      <c r="Z7" s="149" t="s">
        <v>153</v>
      </c>
      <c r="AA7" s="150"/>
      <c r="AC7" s="149" t="s">
        <v>167</v>
      </c>
      <c r="AD7" s="149" t="s">
        <v>6</v>
      </c>
      <c r="AE7" s="149" t="s">
        <v>157</v>
      </c>
      <c r="AF7" s="149" t="s">
        <v>157</v>
      </c>
      <c r="AG7" s="149" t="s">
        <v>158</v>
      </c>
      <c r="AH7" s="150" t="s">
        <v>159</v>
      </c>
      <c r="AJ7" s="149" t="s">
        <v>154</v>
      </c>
      <c r="AK7" s="170" t="s">
        <v>153</v>
      </c>
      <c r="AN7" s="150"/>
      <c r="AO7" s="149" t="s">
        <v>160</v>
      </c>
      <c r="AP7" s="149" t="s">
        <v>150</v>
      </c>
      <c r="AQ7" s="149" t="s">
        <v>159</v>
      </c>
      <c r="AR7" s="149" t="s">
        <v>189</v>
      </c>
      <c r="AS7" s="149">
        <v>2050</v>
      </c>
      <c r="AU7" s="150"/>
      <c r="AV7" s="149" t="s">
        <v>157</v>
      </c>
      <c r="AW7" s="172" t="s">
        <v>190</v>
      </c>
      <c r="AX7" s="149" t="s">
        <v>158</v>
      </c>
      <c r="AY7" s="149" t="s">
        <v>154</v>
      </c>
      <c r="AZ7" s="149" t="s">
        <v>153</v>
      </c>
      <c r="BA7" s="149" t="s">
        <v>153</v>
      </c>
      <c r="BB7" s="171"/>
      <c r="BC7" s="172"/>
      <c r="BE7" s="173"/>
      <c r="BF7" s="150"/>
      <c r="BG7" s="283">
        <f t="shared" si="35"/>
        <v>0</v>
      </c>
      <c r="BH7" s="149">
        <f t="shared" si="36"/>
        <v>0</v>
      </c>
      <c r="BI7" s="149">
        <f t="shared" si="0"/>
        <v>0</v>
      </c>
      <c r="BJ7" s="280">
        <f t="shared" si="1"/>
        <v>0</v>
      </c>
      <c r="BK7" s="356">
        <f t="shared" si="37"/>
        <v>0</v>
      </c>
      <c r="BL7" s="149">
        <f t="shared" si="38"/>
        <v>0</v>
      </c>
      <c r="BM7" s="149">
        <f t="shared" si="2"/>
        <v>0</v>
      </c>
      <c r="BN7" s="278">
        <f t="shared" si="3"/>
        <v>0</v>
      </c>
      <c r="BO7" s="149">
        <f t="shared" si="39"/>
        <v>0</v>
      </c>
      <c r="BP7" s="149">
        <f t="shared" si="40"/>
        <v>0</v>
      </c>
      <c r="BQ7" s="149">
        <f t="shared" si="4"/>
        <v>0</v>
      </c>
      <c r="BR7" s="356">
        <f t="shared" si="41"/>
        <v>0</v>
      </c>
      <c r="BS7" s="149">
        <f t="shared" si="42"/>
        <v>0</v>
      </c>
      <c r="BT7" s="149">
        <f t="shared" si="5"/>
        <v>1</v>
      </c>
      <c r="BU7" s="356">
        <f t="shared" si="6"/>
        <v>0</v>
      </c>
      <c r="BV7" s="149">
        <f t="shared" si="7"/>
        <v>0</v>
      </c>
      <c r="BW7" s="113">
        <f t="shared" si="8"/>
        <v>0</v>
      </c>
      <c r="BX7" s="248">
        <f t="shared" si="9"/>
        <v>0</v>
      </c>
      <c r="BY7" s="248">
        <f t="shared" si="10"/>
        <v>0</v>
      </c>
      <c r="BZ7" s="248">
        <f t="shared" si="11"/>
        <v>0</v>
      </c>
      <c r="CA7" s="248">
        <f t="shared" si="46" ref="CA7:CA70">MAX(BX7:BZ7)</f>
        <v>0</v>
      </c>
      <c r="CB7" s="175">
        <f t="shared" si="13"/>
        <v>0</v>
      </c>
      <c r="CC7" s="356">
        <f t="shared" si="14"/>
        <v>0</v>
      </c>
      <c r="CD7" s="149">
        <f t="shared" si="15"/>
        <v>0</v>
      </c>
      <c r="CE7" s="149">
        <f t="shared" si="16"/>
        <v>1</v>
      </c>
      <c r="CF7" s="276">
        <f t="shared" si="17"/>
        <v>1</v>
      </c>
      <c r="CG7" s="248">
        <f t="shared" si="18"/>
        <v>1</v>
      </c>
      <c r="CH7" s="274">
        <f t="shared" si="43"/>
        <v>1</v>
      </c>
      <c r="CI7" s="356">
        <f t="shared" si="19"/>
        <v>0</v>
      </c>
      <c r="CJ7" s="149">
        <f t="shared" si="20"/>
        <v>0</v>
      </c>
      <c r="CK7" s="150">
        <f t="shared" si="21"/>
        <v>0</v>
      </c>
      <c r="CL7" s="149">
        <f t="shared" si="44"/>
        <v>0</v>
      </c>
      <c r="CM7" s="149">
        <f t="shared" si="44"/>
        <v>0</v>
      </c>
      <c r="CN7" s="149">
        <f t="shared" si="44"/>
        <v>1</v>
      </c>
      <c r="CO7" s="149">
        <f t="shared" si="22"/>
        <v>1</v>
      </c>
      <c r="CP7" s="149">
        <f t="shared" si="45"/>
        <v>1</v>
      </c>
      <c r="CQ7" s="283">
        <f t="shared" si="23"/>
        <v>1</v>
      </c>
      <c r="CR7" s="149">
        <f t="shared" si="24"/>
        <v>0</v>
      </c>
      <c r="CS7" s="149">
        <f t="shared" si="25"/>
        <v>0</v>
      </c>
      <c r="CT7" s="283" t="str">
        <f t="shared" si="26"/>
        <v/>
      </c>
      <c r="CU7" s="149" t="str">
        <f t="shared" si="27"/>
        <v xml:space="preserve"> 2050</v>
      </c>
      <c r="CV7" s="149">
        <f t="shared" si="28"/>
        <v>2050</v>
      </c>
      <c r="CW7" s="149">
        <v>0</v>
      </c>
      <c r="CX7" s="149">
        <v>0</v>
      </c>
      <c r="CY7" s="149">
        <v>0</v>
      </c>
      <c r="CZ7" s="149">
        <v>0</v>
      </c>
      <c r="DA7" s="149">
        <v>0</v>
      </c>
      <c r="DB7" s="149">
        <v>0</v>
      </c>
      <c r="DC7" s="149">
        <v>1</v>
      </c>
      <c r="DD7" s="149">
        <v>1</v>
      </c>
      <c r="DE7" s="149">
        <v>0</v>
      </c>
      <c r="DF7" s="149">
        <v>0</v>
      </c>
      <c r="DG7" s="149">
        <v>0</v>
      </c>
      <c r="DH7" s="149">
        <v>0</v>
      </c>
      <c r="DI7" s="149">
        <v>0</v>
      </c>
      <c r="DJ7" s="149">
        <v>0</v>
      </c>
      <c r="DK7" s="149">
        <v>0</v>
      </c>
      <c r="DL7" s="149">
        <v>0</v>
      </c>
      <c r="DM7" s="149">
        <v>1</v>
      </c>
      <c r="DN7" s="149">
        <v>0</v>
      </c>
      <c r="DO7" s="149">
        <v>1</v>
      </c>
      <c r="DP7" s="149">
        <v>1</v>
      </c>
      <c r="DQ7" s="149">
        <v>0</v>
      </c>
      <c r="DR7" s="149">
        <v>1</v>
      </c>
      <c r="DS7" s="149">
        <v>0</v>
      </c>
      <c r="DT7" s="149" t="s">
        <v>154</v>
      </c>
      <c r="DU7" s="149">
        <v>0</v>
      </c>
      <c r="DV7" s="149" t="s">
        <v>160</v>
      </c>
      <c r="DW7" s="149" t="s">
        <v>154</v>
      </c>
      <c r="DX7" s="149">
        <v>0</v>
      </c>
      <c r="DY7" s="149" t="s">
        <v>150</v>
      </c>
      <c r="DZ7" s="149" t="str">
        <f t="shared" si="29"/>
        <v>N</v>
      </c>
      <c r="EA7" s="149" t="str">
        <f t="shared" si="30"/>
        <v/>
      </c>
      <c r="EB7" s="149" t="str">
        <f t="shared" si="31"/>
        <v>Y</v>
      </c>
      <c r="EC7" s="149" t="str">
        <f t="shared" si="32"/>
        <v>N</v>
      </c>
      <c r="ED7" s="149" t="str">
        <f t="shared" si="33"/>
        <v>Yes</v>
      </c>
      <c r="EF7" s="149">
        <f t="shared" si="34"/>
        <v>2050</v>
      </c>
    </row>
    <row r="8" spans="1:136" s="149" customFormat="1" ht="16.5" customHeight="1">
      <c r="A8" s="149">
        <v>5</v>
      </c>
      <c r="B8" s="149">
        <v>6</v>
      </c>
      <c r="C8" s="150" t="s">
        <v>191</v>
      </c>
      <c r="D8" s="149" t="s">
        <v>192</v>
      </c>
      <c r="E8" s="149" t="s">
        <v>193</v>
      </c>
      <c r="F8" s="149" t="s">
        <v>175</v>
      </c>
      <c r="G8" s="149" t="s">
        <v>176</v>
      </c>
      <c r="H8" s="168" t="s">
        <v>194</v>
      </c>
      <c r="I8" s="149" t="s">
        <v>195</v>
      </c>
      <c r="J8" s="149">
        <v>0.053</v>
      </c>
      <c r="K8" s="149" t="s">
        <v>196</v>
      </c>
      <c r="L8" s="149">
        <v>985155</v>
      </c>
      <c r="M8" s="150">
        <v>25</v>
      </c>
      <c r="N8" s="149" t="s">
        <v>154</v>
      </c>
      <c r="O8" s="149" t="s">
        <v>153</v>
      </c>
      <c r="P8" s="150" t="s">
        <v>153</v>
      </c>
      <c r="Q8" s="149" t="s">
        <v>154</v>
      </c>
      <c r="R8" s="149" t="s">
        <v>154</v>
      </c>
      <c r="S8" s="149" t="s">
        <v>153</v>
      </c>
      <c r="T8" s="149" t="s">
        <v>153</v>
      </c>
      <c r="U8" s="151" t="s">
        <v>153</v>
      </c>
      <c r="V8" s="149" t="s">
        <v>153</v>
      </c>
      <c r="W8" s="149" t="s">
        <v>153</v>
      </c>
      <c r="X8" s="152" t="s">
        <v>153</v>
      </c>
      <c r="Y8" s="149" t="s">
        <v>153</v>
      </c>
      <c r="Z8" s="149" t="s">
        <v>153</v>
      </c>
      <c r="AA8" s="150"/>
      <c r="AC8" s="149" t="s">
        <v>167</v>
      </c>
      <c r="AD8" s="149" t="s">
        <v>6</v>
      </c>
      <c r="AE8" s="149" t="s">
        <v>157</v>
      </c>
      <c r="AF8" s="149" t="s">
        <v>157</v>
      </c>
      <c r="AG8" s="149" t="s">
        <v>168</v>
      </c>
      <c r="AH8" s="150" t="s">
        <v>159</v>
      </c>
      <c r="AI8" s="149" t="s">
        <v>180</v>
      </c>
      <c r="AJ8" s="149" t="s">
        <v>154</v>
      </c>
      <c r="AK8" s="170" t="s">
        <v>153</v>
      </c>
      <c r="AL8" s="149">
        <v>2060</v>
      </c>
      <c r="AM8" s="171"/>
      <c r="AN8" s="150"/>
      <c r="AO8" s="149" t="s">
        <v>160</v>
      </c>
      <c r="AP8" s="149" t="s">
        <v>150</v>
      </c>
      <c r="AQ8" s="149" t="s">
        <v>159</v>
      </c>
      <c r="AR8" s="149" t="s">
        <v>197</v>
      </c>
      <c r="AS8" s="149">
        <v>2050</v>
      </c>
      <c r="AT8" s="189"/>
      <c r="AU8" s="150"/>
      <c r="AV8" s="149" t="s">
        <v>168</v>
      </c>
      <c r="AW8" s="172" t="s">
        <v>158</v>
      </c>
      <c r="AX8" s="149" t="s">
        <v>158</v>
      </c>
      <c r="AY8" s="149" t="s">
        <v>154</v>
      </c>
      <c r="AZ8" s="149" t="s">
        <v>153</v>
      </c>
      <c r="BA8" s="149" t="s">
        <v>153</v>
      </c>
      <c r="BC8" s="172"/>
      <c r="BE8" s="173"/>
      <c r="BF8" s="150"/>
      <c r="BG8" s="283">
        <f t="shared" si="35"/>
        <v>0</v>
      </c>
      <c r="BH8" s="149">
        <f t="shared" si="36"/>
        <v>0</v>
      </c>
      <c r="BI8" s="149">
        <f t="shared" si="0"/>
        <v>0</v>
      </c>
      <c r="BJ8" s="280">
        <f t="shared" si="1"/>
        <v>0</v>
      </c>
      <c r="BK8" s="356">
        <f t="shared" si="37"/>
        <v>0</v>
      </c>
      <c r="BL8" s="149">
        <f t="shared" si="38"/>
        <v>0</v>
      </c>
      <c r="BM8" s="149">
        <f t="shared" si="2"/>
        <v>0</v>
      </c>
      <c r="BN8" s="278">
        <f t="shared" si="3"/>
        <v>0</v>
      </c>
      <c r="BO8" s="149">
        <f t="shared" si="39"/>
        <v>0</v>
      </c>
      <c r="BP8" s="149">
        <f t="shared" si="40"/>
        <v>0</v>
      </c>
      <c r="BQ8" s="149">
        <f t="shared" si="4"/>
        <v>0</v>
      </c>
      <c r="BR8" s="356">
        <f t="shared" si="41"/>
        <v>0</v>
      </c>
      <c r="BS8" s="149">
        <f t="shared" si="42"/>
        <v>0</v>
      </c>
      <c r="BT8" s="149">
        <f t="shared" si="5"/>
        <v>1</v>
      </c>
      <c r="BU8" s="356">
        <f t="shared" si="6"/>
        <v>0</v>
      </c>
      <c r="BV8" s="149">
        <f t="shared" si="7"/>
        <v>0</v>
      </c>
      <c r="BW8" s="113">
        <f t="shared" si="8"/>
        <v>0</v>
      </c>
      <c r="BX8" s="248">
        <f t="shared" si="9"/>
        <v>0</v>
      </c>
      <c r="BY8" s="248">
        <f t="shared" si="10"/>
        <v>0</v>
      </c>
      <c r="BZ8" s="248">
        <f t="shared" si="11"/>
        <v>0</v>
      </c>
      <c r="CA8" s="248">
        <f t="shared" si="46"/>
        <v>0</v>
      </c>
      <c r="CB8" s="175">
        <f t="shared" si="13"/>
        <v>0</v>
      </c>
      <c r="CC8" s="356">
        <f t="shared" si="14"/>
        <v>0</v>
      </c>
      <c r="CD8" s="149">
        <f t="shared" si="15"/>
        <v>0</v>
      </c>
      <c r="CE8" s="149">
        <f t="shared" si="16"/>
        <v>1</v>
      </c>
      <c r="CF8" s="276">
        <f t="shared" si="17"/>
        <v>1</v>
      </c>
      <c r="CG8" s="248">
        <f t="shared" si="18"/>
        <v>1</v>
      </c>
      <c r="CH8" s="274">
        <f t="shared" si="43"/>
        <v>1</v>
      </c>
      <c r="CI8" s="356">
        <f t="shared" si="19"/>
        <v>0</v>
      </c>
      <c r="CJ8" s="149">
        <f t="shared" si="20"/>
        <v>0</v>
      </c>
      <c r="CK8" s="150">
        <f t="shared" si="21"/>
        <v>0</v>
      </c>
      <c r="CL8" s="149">
        <f t="shared" si="44"/>
        <v>0</v>
      </c>
      <c r="CM8" s="149">
        <f t="shared" si="44"/>
        <v>0</v>
      </c>
      <c r="CN8" s="149">
        <f t="shared" si="44"/>
        <v>1</v>
      </c>
      <c r="CO8" s="149">
        <f t="shared" si="22"/>
        <v>1</v>
      </c>
      <c r="CP8" s="149">
        <f t="shared" si="45"/>
        <v>1</v>
      </c>
      <c r="CQ8" s="283">
        <f t="shared" si="23"/>
        <v>0</v>
      </c>
      <c r="CR8" s="149">
        <f t="shared" si="24"/>
        <v>0</v>
      </c>
      <c r="CS8" s="149">
        <f t="shared" si="25"/>
        <v>1</v>
      </c>
      <c r="CT8" s="283" t="str">
        <f t="shared" si="26"/>
        <v/>
      </c>
      <c r="CU8" s="149" t="str">
        <f t="shared" si="27"/>
        <v xml:space="preserve"> 2050</v>
      </c>
      <c r="CV8" s="149">
        <f t="shared" si="28"/>
        <v>2050</v>
      </c>
      <c r="CW8" s="149">
        <v>0</v>
      </c>
      <c r="CX8" s="149">
        <v>0</v>
      </c>
      <c r="CY8" s="149">
        <v>0</v>
      </c>
      <c r="CZ8" s="149">
        <v>0</v>
      </c>
      <c r="DA8" s="149">
        <v>0</v>
      </c>
      <c r="DB8" s="149">
        <v>0</v>
      </c>
      <c r="DC8" s="149">
        <v>0</v>
      </c>
      <c r="DD8" s="149">
        <v>0</v>
      </c>
      <c r="DE8" s="149">
        <v>0</v>
      </c>
      <c r="DF8" s="149">
        <v>0</v>
      </c>
      <c r="DG8" s="149">
        <v>0</v>
      </c>
      <c r="DH8" s="149">
        <v>0</v>
      </c>
      <c r="DI8" s="149">
        <v>0</v>
      </c>
      <c r="DJ8" s="149">
        <v>0</v>
      </c>
      <c r="DK8" s="149">
        <v>0</v>
      </c>
      <c r="DL8" s="149">
        <v>0</v>
      </c>
      <c r="DM8" s="149">
        <v>0</v>
      </c>
      <c r="DN8" s="149">
        <v>0</v>
      </c>
      <c r="DO8" s="149">
        <v>0</v>
      </c>
      <c r="DP8" s="149">
        <v>0</v>
      </c>
      <c r="DQ8" s="149">
        <v>0</v>
      </c>
      <c r="DR8" s="149">
        <v>0</v>
      </c>
      <c r="DS8" s="149">
        <v>0</v>
      </c>
      <c r="DT8" s="149" t="s">
        <v>154</v>
      </c>
      <c r="DU8" s="149">
        <v>0</v>
      </c>
      <c r="DV8" s="149" t="s">
        <v>7858</v>
      </c>
      <c r="DW8" s="149" t="s">
        <v>180</v>
      </c>
      <c r="DX8" s="149" t="s">
        <v>7861</v>
      </c>
      <c r="DY8" s="149">
        <v>0</v>
      </c>
      <c r="DZ8" s="149" t="str">
        <f t="shared" si="29"/>
        <v>N</v>
      </c>
      <c r="EA8" s="149" t="str">
        <f t="shared" si="30"/>
        <v/>
      </c>
      <c r="EB8" s="149" t="str">
        <f t="shared" si="31"/>
        <v>Y</v>
      </c>
      <c r="EC8" s="149" t="str">
        <f t="shared" si="32"/>
        <v>N</v>
      </c>
      <c r="ED8" s="149" t="str">
        <f t="shared" si="33"/>
        <v>Not Specified</v>
      </c>
      <c r="EF8" s="149">
        <f t="shared" si="34"/>
        <v>2050</v>
      </c>
    </row>
    <row r="9" spans="1:136" s="149" customFormat="1" ht="16.5" customHeight="1">
      <c r="A9" s="149">
        <v>6</v>
      </c>
      <c r="B9" s="149">
        <v>5</v>
      </c>
      <c r="C9" s="150" t="s">
        <v>198</v>
      </c>
      <c r="D9" s="149" t="s">
        <v>192</v>
      </c>
      <c r="E9" s="149" t="s">
        <v>193</v>
      </c>
      <c r="F9" s="149" t="s">
        <v>175</v>
      </c>
      <c r="G9" s="149" t="s">
        <v>176</v>
      </c>
      <c r="H9" s="168" t="s">
        <v>199</v>
      </c>
      <c r="I9" s="149" t="s">
        <v>200</v>
      </c>
      <c r="J9" s="149">
        <v>-0.145</v>
      </c>
      <c r="K9" s="149" t="s">
        <v>201</v>
      </c>
      <c r="L9" s="149">
        <v>495096</v>
      </c>
      <c r="M9" s="150">
        <v>27</v>
      </c>
      <c r="N9" s="149" t="s">
        <v>154</v>
      </c>
      <c r="O9" s="149" t="s">
        <v>153</v>
      </c>
      <c r="P9" s="150" t="s">
        <v>153</v>
      </c>
      <c r="Q9" s="149" t="s">
        <v>154</v>
      </c>
      <c r="R9" s="149" t="s">
        <v>154</v>
      </c>
      <c r="S9" s="149" t="s">
        <v>153</v>
      </c>
      <c r="T9" s="149" t="s">
        <v>153</v>
      </c>
      <c r="U9" s="151" t="s">
        <v>153</v>
      </c>
      <c r="V9" s="149" t="s">
        <v>153</v>
      </c>
      <c r="W9" s="149" t="s">
        <v>153</v>
      </c>
      <c r="X9" s="152" t="s">
        <v>153</v>
      </c>
      <c r="Y9" s="149" t="s">
        <v>153</v>
      </c>
      <c r="Z9" s="149" t="s">
        <v>153</v>
      </c>
      <c r="AA9" s="150"/>
      <c r="AC9" s="149" t="s">
        <v>202</v>
      </c>
      <c r="AD9" s="149" t="s">
        <v>5</v>
      </c>
      <c r="AE9" s="149" t="s">
        <v>157</v>
      </c>
      <c r="AF9" s="149" t="s">
        <v>157</v>
      </c>
      <c r="AG9" s="149" t="s">
        <v>168</v>
      </c>
      <c r="AH9" s="150" t="s">
        <v>159</v>
      </c>
      <c r="AI9" s="149" t="s">
        <v>160</v>
      </c>
      <c r="AJ9" s="149" t="s">
        <v>150</v>
      </c>
      <c r="AK9" s="170" t="s">
        <v>203</v>
      </c>
      <c r="AL9" s="149">
        <v>2050</v>
      </c>
      <c r="AM9" s="171"/>
      <c r="AN9" s="150"/>
      <c r="AP9" s="149" t="s">
        <v>154</v>
      </c>
      <c r="AQ9" s="149" t="s">
        <v>153</v>
      </c>
      <c r="AR9" s="149" t="s">
        <v>153</v>
      </c>
      <c r="AT9" s="171"/>
      <c r="AU9" s="150"/>
      <c r="AV9" s="149" t="s">
        <v>157</v>
      </c>
      <c r="AW9" s="172" t="s">
        <v>171</v>
      </c>
      <c r="AX9" s="149" t="s">
        <v>158</v>
      </c>
      <c r="AY9" s="149" t="s">
        <v>154</v>
      </c>
      <c r="AZ9" s="149" t="s">
        <v>153</v>
      </c>
      <c r="BA9" s="149" t="s">
        <v>153</v>
      </c>
      <c r="BC9" s="150"/>
      <c r="BE9" s="173"/>
      <c r="BF9" s="150"/>
      <c r="BG9" s="283">
        <f t="shared" si="35"/>
        <v>0</v>
      </c>
      <c r="BH9" s="149">
        <f t="shared" si="36"/>
        <v>0</v>
      </c>
      <c r="BI9" s="149">
        <f t="shared" si="0"/>
        <v>0</v>
      </c>
      <c r="BJ9" s="280">
        <f t="shared" si="1"/>
        <v>0</v>
      </c>
      <c r="BK9" s="356">
        <f t="shared" si="37"/>
        <v>0</v>
      </c>
      <c r="BL9" s="149">
        <f t="shared" si="38"/>
        <v>0</v>
      </c>
      <c r="BM9" s="149">
        <f t="shared" si="2"/>
        <v>0</v>
      </c>
      <c r="BN9" s="278">
        <f t="shared" si="3"/>
        <v>0</v>
      </c>
      <c r="BO9" s="149">
        <f t="shared" si="39"/>
        <v>0</v>
      </c>
      <c r="BP9" s="149">
        <f t="shared" si="40"/>
        <v>0</v>
      </c>
      <c r="BQ9" s="149">
        <f t="shared" si="4"/>
        <v>0</v>
      </c>
      <c r="BR9" s="356">
        <f t="shared" si="41"/>
        <v>0</v>
      </c>
      <c r="BS9" s="149">
        <f t="shared" si="42"/>
        <v>0</v>
      </c>
      <c r="BT9" s="149">
        <f t="shared" si="5"/>
        <v>0</v>
      </c>
      <c r="BU9" s="356">
        <f t="shared" si="6"/>
        <v>0</v>
      </c>
      <c r="BV9" s="149">
        <f t="shared" si="7"/>
        <v>0</v>
      </c>
      <c r="BW9" s="113">
        <f t="shared" si="8"/>
        <v>1</v>
      </c>
      <c r="BX9" s="248">
        <f t="shared" si="9"/>
        <v>0</v>
      </c>
      <c r="BY9" s="248">
        <f t="shared" si="10"/>
        <v>0</v>
      </c>
      <c r="BZ9" s="248">
        <f t="shared" si="11"/>
        <v>1</v>
      </c>
      <c r="CA9" s="248">
        <f t="shared" si="46"/>
        <v>1</v>
      </c>
      <c r="CB9" s="175">
        <f t="shared" si="13"/>
        <v>1</v>
      </c>
      <c r="CC9" s="356">
        <f t="shared" si="14"/>
        <v>0</v>
      </c>
      <c r="CD9" s="149">
        <f t="shared" si="15"/>
        <v>0</v>
      </c>
      <c r="CE9" s="149">
        <f t="shared" si="16"/>
        <v>0</v>
      </c>
      <c r="CF9" s="276">
        <f t="shared" si="17"/>
        <v>0</v>
      </c>
      <c r="CG9" s="248">
        <f t="shared" si="18"/>
        <v>1</v>
      </c>
      <c r="CH9" s="274">
        <f t="shared" si="43"/>
        <v>1</v>
      </c>
      <c r="CI9" s="356">
        <f t="shared" si="19"/>
        <v>0</v>
      </c>
      <c r="CJ9" s="149">
        <f t="shared" si="20"/>
        <v>0</v>
      </c>
      <c r="CK9" s="150">
        <f t="shared" si="21"/>
        <v>0</v>
      </c>
      <c r="CL9" s="149">
        <f t="shared" si="44"/>
        <v>0</v>
      </c>
      <c r="CM9" s="149">
        <f t="shared" si="44"/>
        <v>0</v>
      </c>
      <c r="CN9" s="149">
        <f t="shared" si="44"/>
        <v>1</v>
      </c>
      <c r="CO9" s="149">
        <f t="shared" si="22"/>
        <v>1</v>
      </c>
      <c r="CP9" s="149">
        <f t="shared" si="45"/>
        <v>1</v>
      </c>
      <c r="CQ9" s="283">
        <f t="shared" si="23"/>
        <v>1</v>
      </c>
      <c r="CR9" s="149">
        <f t="shared" si="24"/>
        <v>0</v>
      </c>
      <c r="CS9" s="149">
        <f t="shared" si="25"/>
        <v>0</v>
      </c>
      <c r="CT9" s="283" t="str">
        <f t="shared" si="26"/>
        <v/>
      </c>
      <c r="CU9" s="149" t="str">
        <f t="shared" si="27"/>
        <v xml:space="preserve"> </v>
      </c>
      <c r="CV9" s="149">
        <f t="shared" si="28"/>
        <v>0</v>
      </c>
      <c r="CW9" s="149">
        <v>0</v>
      </c>
      <c r="CX9" s="149">
        <v>0</v>
      </c>
      <c r="CY9" s="149">
        <v>0</v>
      </c>
      <c r="CZ9" s="149">
        <v>0</v>
      </c>
      <c r="DA9" s="149">
        <v>0</v>
      </c>
      <c r="DB9" s="149">
        <v>0</v>
      </c>
      <c r="DC9" s="149">
        <v>0</v>
      </c>
      <c r="DD9" s="149">
        <v>0</v>
      </c>
      <c r="DE9" s="149">
        <v>0</v>
      </c>
      <c r="DF9" s="149">
        <v>0</v>
      </c>
      <c r="DG9" s="149">
        <v>0</v>
      </c>
      <c r="DH9" s="149">
        <v>0</v>
      </c>
      <c r="DI9" s="149">
        <v>0</v>
      </c>
      <c r="DJ9" s="149">
        <v>0</v>
      </c>
      <c r="DK9" s="149">
        <v>0</v>
      </c>
      <c r="DL9" s="149">
        <v>0</v>
      </c>
      <c r="DM9" s="149">
        <v>0</v>
      </c>
      <c r="DN9" s="149">
        <v>0</v>
      </c>
      <c r="DO9" s="149">
        <v>0</v>
      </c>
      <c r="DP9" s="149">
        <v>0</v>
      </c>
      <c r="DQ9" s="149">
        <v>0</v>
      </c>
      <c r="DR9" s="149">
        <v>0</v>
      </c>
      <c r="DS9" s="149">
        <v>0</v>
      </c>
      <c r="DT9" s="149" t="s">
        <v>154</v>
      </c>
      <c r="DU9" s="149">
        <v>0</v>
      </c>
      <c r="DV9" s="149" t="s">
        <v>154</v>
      </c>
      <c r="DW9" s="149" t="s">
        <v>180</v>
      </c>
      <c r="DX9" s="149" t="s">
        <v>3005</v>
      </c>
      <c r="DY9" s="149">
        <v>0</v>
      </c>
      <c r="DZ9" s="149" t="str">
        <f t="shared" si="29"/>
        <v>N</v>
      </c>
      <c r="EA9" s="149" t="str">
        <f t="shared" si="30"/>
        <v/>
      </c>
      <c r="EB9" s="149" t="str">
        <f t="shared" si="31"/>
        <v>N</v>
      </c>
      <c r="EC9" s="149" t="str">
        <f t="shared" si="32"/>
        <v>Y</v>
      </c>
      <c r="ED9" s="149" t="str">
        <f t="shared" si="33"/>
        <v>Yes</v>
      </c>
      <c r="EF9" s="149">
        <f t="shared" si="34"/>
        <v>0</v>
      </c>
    </row>
    <row r="10" spans="1:138" s="188" customFormat="1" ht="16.5" customHeight="1">
      <c r="A10" s="188">
        <v>7</v>
      </c>
      <c r="B10" s="188">
        <v>8</v>
      </c>
      <c r="C10" s="254" t="s">
        <v>204</v>
      </c>
      <c r="D10" s="149" t="s">
        <v>205</v>
      </c>
      <c r="E10" s="149" t="s">
        <v>206</v>
      </c>
      <c r="F10" s="149" t="s">
        <v>145</v>
      </c>
      <c r="G10" s="149" t="s">
        <v>146</v>
      </c>
      <c r="H10" s="168" t="s">
        <v>207</v>
      </c>
      <c r="I10" s="149" t="s">
        <v>208</v>
      </c>
      <c r="J10" s="149">
        <v>-0.356</v>
      </c>
      <c r="K10" s="149" t="s">
        <v>209</v>
      </c>
      <c r="L10" s="149">
        <v>400000</v>
      </c>
      <c r="M10" s="150">
        <v>29</v>
      </c>
      <c r="N10" s="149" t="s">
        <v>154</v>
      </c>
      <c r="O10" s="149" t="s">
        <v>153</v>
      </c>
      <c r="P10" s="150" t="s">
        <v>153</v>
      </c>
      <c r="Q10" s="149" t="s">
        <v>150</v>
      </c>
      <c r="R10" s="149" t="s">
        <v>150</v>
      </c>
      <c r="S10" s="149" t="s">
        <v>151</v>
      </c>
      <c r="T10" s="149" t="s">
        <v>152</v>
      </c>
      <c r="U10" s="151">
        <v>2030</v>
      </c>
      <c r="V10" s="149" t="s">
        <v>153</v>
      </c>
      <c r="W10" s="149" t="s">
        <v>153</v>
      </c>
      <c r="X10" s="152" t="s">
        <v>153</v>
      </c>
      <c r="Y10" s="188" t="s">
        <v>154</v>
      </c>
      <c r="Z10" s="188" t="s">
        <v>210</v>
      </c>
      <c r="AA10" s="254"/>
      <c r="AC10" s="149" t="s">
        <v>167</v>
      </c>
      <c r="AD10" s="149" t="s">
        <v>6</v>
      </c>
      <c r="AE10" s="149" t="s">
        <v>157</v>
      </c>
      <c r="AF10" s="149" t="s">
        <v>157</v>
      </c>
      <c r="AG10" s="149" t="s">
        <v>158</v>
      </c>
      <c r="AH10" s="150" t="s">
        <v>159</v>
      </c>
      <c r="AI10" s="149"/>
      <c r="AJ10" s="149" t="s">
        <v>154</v>
      </c>
      <c r="AK10" s="170" t="s">
        <v>153</v>
      </c>
      <c r="AL10" s="149"/>
      <c r="AM10" s="149"/>
      <c r="AN10" s="150"/>
      <c r="AO10" s="149" t="s">
        <v>160</v>
      </c>
      <c r="AP10" s="149" t="s">
        <v>150</v>
      </c>
      <c r="AQ10" s="149" t="s">
        <v>159</v>
      </c>
      <c r="AR10" s="149" t="s">
        <v>211</v>
      </c>
      <c r="AS10" s="149">
        <v>2035</v>
      </c>
      <c r="AT10" s="149"/>
      <c r="AU10" s="150"/>
      <c r="AV10" s="149" t="s">
        <v>168</v>
      </c>
      <c r="AW10" s="172" t="s">
        <v>168</v>
      </c>
      <c r="AX10" s="149" t="s">
        <v>158</v>
      </c>
      <c r="AY10" s="149" t="s">
        <v>154</v>
      </c>
      <c r="AZ10" s="149" t="s">
        <v>153</v>
      </c>
      <c r="BA10" s="149" t="s">
        <v>153</v>
      </c>
      <c r="BB10" s="149"/>
      <c r="BC10" s="150"/>
      <c r="BD10" s="149"/>
      <c r="BE10" s="173"/>
      <c r="BF10" s="150"/>
      <c r="BG10" s="283">
        <f t="shared" si="35"/>
        <v>0</v>
      </c>
      <c r="BH10" s="149">
        <f t="shared" si="36"/>
        <v>0</v>
      </c>
      <c r="BI10" s="149">
        <f t="shared" si="0"/>
        <v>0</v>
      </c>
      <c r="BJ10" s="280">
        <f t="shared" si="1"/>
        <v>0</v>
      </c>
      <c r="BK10" s="356">
        <f t="shared" si="37"/>
        <v>0</v>
      </c>
      <c r="BL10" s="149">
        <f t="shared" si="38"/>
        <v>1</v>
      </c>
      <c r="BM10" s="149">
        <f t="shared" si="2"/>
        <v>0</v>
      </c>
      <c r="BN10" s="278">
        <f t="shared" si="3"/>
        <v>1</v>
      </c>
      <c r="BO10" s="149">
        <f t="shared" si="39"/>
        <v>0</v>
      </c>
      <c r="BP10" s="149">
        <f t="shared" si="40"/>
        <v>0</v>
      </c>
      <c r="BQ10" s="149">
        <f t="shared" si="4"/>
        <v>0</v>
      </c>
      <c r="BR10" s="356">
        <f t="shared" si="41"/>
        <v>0</v>
      </c>
      <c r="BS10" s="149">
        <f t="shared" si="42"/>
        <v>0</v>
      </c>
      <c r="BT10" s="149">
        <f t="shared" si="5"/>
        <v>1</v>
      </c>
      <c r="BU10" s="356">
        <f t="shared" si="6"/>
        <v>0</v>
      </c>
      <c r="BV10" s="149">
        <f t="shared" si="7"/>
        <v>0</v>
      </c>
      <c r="BW10" s="113">
        <f t="shared" si="8"/>
        <v>0</v>
      </c>
      <c r="BX10" s="248">
        <f t="shared" si="9"/>
        <v>0</v>
      </c>
      <c r="BY10" s="248">
        <f t="shared" si="10"/>
        <v>0</v>
      </c>
      <c r="BZ10" s="248">
        <f t="shared" si="11"/>
        <v>0</v>
      </c>
      <c r="CA10" s="248">
        <f t="shared" si="46"/>
        <v>0</v>
      </c>
      <c r="CB10" s="175">
        <f t="shared" si="13"/>
        <v>0</v>
      </c>
      <c r="CC10" s="356">
        <f t="shared" si="14"/>
        <v>0</v>
      </c>
      <c r="CD10" s="149">
        <f t="shared" si="15"/>
        <v>0</v>
      </c>
      <c r="CE10" s="149">
        <f t="shared" si="16"/>
        <v>1</v>
      </c>
      <c r="CF10" s="276">
        <f t="shared" si="17"/>
        <v>1</v>
      </c>
      <c r="CG10" s="248">
        <f t="shared" si="18"/>
        <v>1</v>
      </c>
      <c r="CH10" s="274">
        <f t="shared" si="43"/>
        <v>1</v>
      </c>
      <c r="CI10" s="356">
        <f t="shared" si="19"/>
        <v>0</v>
      </c>
      <c r="CJ10" s="149">
        <f t="shared" si="20"/>
        <v>0</v>
      </c>
      <c r="CK10" s="150">
        <f t="shared" si="21"/>
        <v>0</v>
      </c>
      <c r="CL10" s="149">
        <f t="shared" si="44"/>
        <v>0</v>
      </c>
      <c r="CM10" s="149">
        <f t="shared" si="44"/>
        <v>1</v>
      </c>
      <c r="CN10" s="149">
        <f t="shared" si="44"/>
        <v>1</v>
      </c>
      <c r="CO10" s="149">
        <f t="shared" si="22"/>
        <v>2</v>
      </c>
      <c r="CP10" s="149">
        <f t="shared" si="45"/>
        <v>1</v>
      </c>
      <c r="CQ10" s="283">
        <f t="shared" si="23"/>
        <v>0</v>
      </c>
      <c r="CR10" s="149">
        <f t="shared" si="24"/>
        <v>0</v>
      </c>
      <c r="CS10" s="149">
        <f t="shared" si="25"/>
        <v>1</v>
      </c>
      <c r="CT10" s="283">
        <f t="shared" si="26"/>
        <v>1</v>
      </c>
      <c r="CU10" s="149" t="str">
        <f t="shared" si="27"/>
        <v xml:space="preserve"> 2035</v>
      </c>
      <c r="CV10" s="149">
        <f t="shared" si="28"/>
        <v>2035</v>
      </c>
      <c r="CW10" s="149">
        <v>0</v>
      </c>
      <c r="CX10" s="149">
        <v>0</v>
      </c>
      <c r="CY10" s="149">
        <v>0</v>
      </c>
      <c r="CZ10" s="149">
        <v>0</v>
      </c>
      <c r="DA10" s="149">
        <v>0</v>
      </c>
      <c r="DB10" s="149">
        <v>0</v>
      </c>
      <c r="DC10" s="149">
        <v>1</v>
      </c>
      <c r="DD10" s="149">
        <v>1</v>
      </c>
      <c r="DE10" s="149">
        <v>0</v>
      </c>
      <c r="DF10" s="149">
        <v>1</v>
      </c>
      <c r="DG10" s="149">
        <v>0</v>
      </c>
      <c r="DH10" s="149">
        <v>1</v>
      </c>
      <c r="DI10" s="149">
        <v>0</v>
      </c>
      <c r="DJ10" s="149">
        <v>0</v>
      </c>
      <c r="DK10" s="149">
        <v>0</v>
      </c>
      <c r="DL10" s="149">
        <v>0</v>
      </c>
      <c r="DM10" s="149">
        <v>1</v>
      </c>
      <c r="DN10" s="149">
        <v>0</v>
      </c>
      <c r="DO10" s="149">
        <v>1</v>
      </c>
      <c r="DP10" s="149">
        <v>1</v>
      </c>
      <c r="DQ10" s="149">
        <v>0</v>
      </c>
      <c r="DR10" s="149">
        <v>1</v>
      </c>
      <c r="DS10" s="149">
        <v>0</v>
      </c>
      <c r="DT10" s="149" t="s">
        <v>154</v>
      </c>
      <c r="DU10" s="149" t="s">
        <v>157</v>
      </c>
      <c r="DV10" s="149" t="s">
        <v>160</v>
      </c>
      <c r="DW10" s="149" t="s">
        <v>154</v>
      </c>
      <c r="DX10" s="149">
        <v>0</v>
      </c>
      <c r="DY10" s="149" t="s">
        <v>150</v>
      </c>
      <c r="DZ10" s="149" t="str">
        <f t="shared" si="29"/>
        <v>Y</v>
      </c>
      <c r="EA10" s="149" t="str">
        <f t="shared" si="30"/>
        <v>Committed</v>
      </c>
      <c r="EB10" s="149" t="str">
        <f t="shared" si="31"/>
        <v>Y</v>
      </c>
      <c r="EC10" s="149" t="str">
        <f t="shared" si="32"/>
        <v>N</v>
      </c>
      <c r="ED10" s="149" t="str">
        <f t="shared" si="33"/>
        <v>Not Specified</v>
      </c>
      <c r="EE10" s="149"/>
      <c r="EF10" s="149">
        <f t="shared" si="34"/>
        <v>2035</v>
      </c>
      <c r="EG10" s="149"/>
      <c r="EH10" s="149"/>
    </row>
    <row r="11" spans="1:136" s="149" customFormat="1" ht="16.5" customHeight="1">
      <c r="A11" s="149">
        <v>8</v>
      </c>
      <c r="B11" s="149">
        <v>7</v>
      </c>
      <c r="C11" s="150" t="s">
        <v>212</v>
      </c>
      <c r="D11" s="149" t="s">
        <v>213</v>
      </c>
      <c r="E11" s="149" t="s">
        <v>214</v>
      </c>
      <c r="F11" s="149" t="s">
        <v>145</v>
      </c>
      <c r="G11" s="149" t="s">
        <v>146</v>
      </c>
      <c r="H11" s="168" t="s">
        <v>215</v>
      </c>
      <c r="I11" s="149" t="s">
        <v>216</v>
      </c>
      <c r="J11" s="149">
        <v>-0.034</v>
      </c>
      <c r="K11" s="149" t="s">
        <v>217</v>
      </c>
      <c r="L11" s="149">
        <v>164000</v>
      </c>
      <c r="M11" s="150">
        <v>23</v>
      </c>
      <c r="N11" s="149" t="s">
        <v>150</v>
      </c>
      <c r="O11" s="149">
        <v>2016</v>
      </c>
      <c r="P11" s="150">
        <v>2021</v>
      </c>
      <c r="Q11" s="149" t="s">
        <v>150</v>
      </c>
      <c r="R11" s="149" t="s">
        <v>150</v>
      </c>
      <c r="S11" s="149" t="s">
        <v>151</v>
      </c>
      <c r="T11" s="149" t="s">
        <v>152</v>
      </c>
      <c r="U11" s="151">
        <v>2030</v>
      </c>
      <c r="V11" s="149" t="s">
        <v>153</v>
      </c>
      <c r="W11" s="149" t="s">
        <v>153</v>
      </c>
      <c r="X11" s="152" t="s">
        <v>153</v>
      </c>
      <c r="Y11" s="149" t="s">
        <v>153</v>
      </c>
      <c r="Z11" s="149" t="s">
        <v>153</v>
      </c>
      <c r="AA11" s="150"/>
      <c r="AC11" s="149" t="s">
        <v>202</v>
      </c>
      <c r="AD11" s="149" t="s">
        <v>5</v>
      </c>
      <c r="AE11" s="149" t="s">
        <v>157</v>
      </c>
      <c r="AF11" s="149" t="s">
        <v>157</v>
      </c>
      <c r="AG11" s="149" t="s">
        <v>157</v>
      </c>
      <c r="AH11" s="150" t="s">
        <v>218</v>
      </c>
      <c r="AI11" s="149" t="s">
        <v>219</v>
      </c>
      <c r="AJ11" s="149" t="s">
        <v>150</v>
      </c>
      <c r="AK11" s="170" t="s">
        <v>220</v>
      </c>
      <c r="AL11" s="149">
        <v>2030</v>
      </c>
      <c r="AN11" s="150"/>
      <c r="AP11" s="149" t="s">
        <v>154</v>
      </c>
      <c r="AQ11" s="149" t="s">
        <v>153</v>
      </c>
      <c r="AR11" s="149" t="s">
        <v>153</v>
      </c>
      <c r="AT11" s="171"/>
      <c r="AU11" s="150"/>
      <c r="AV11" s="149" t="s">
        <v>157</v>
      </c>
      <c r="AW11" s="172" t="s">
        <v>171</v>
      </c>
      <c r="AX11" s="149" t="s">
        <v>157</v>
      </c>
      <c r="AY11" s="149" t="s">
        <v>154</v>
      </c>
      <c r="AZ11" s="149" t="s">
        <v>153</v>
      </c>
      <c r="BA11" s="149" t="s">
        <v>153</v>
      </c>
      <c r="BC11" s="150"/>
      <c r="BE11" s="173"/>
      <c r="BF11" s="150"/>
      <c r="BG11" s="283">
        <f t="shared" si="35"/>
        <v>1</v>
      </c>
      <c r="BH11" s="149">
        <f t="shared" si="36"/>
        <v>0</v>
      </c>
      <c r="BI11" s="149">
        <f t="shared" si="0"/>
        <v>0</v>
      </c>
      <c r="BJ11" s="280">
        <f t="shared" si="1"/>
        <v>1</v>
      </c>
      <c r="BK11" s="356">
        <f t="shared" si="37"/>
        <v>0</v>
      </c>
      <c r="BL11" s="149">
        <f t="shared" si="38"/>
        <v>1</v>
      </c>
      <c r="BM11" s="149">
        <f t="shared" si="2"/>
        <v>0</v>
      </c>
      <c r="BN11" s="278">
        <f t="shared" si="3"/>
        <v>1</v>
      </c>
      <c r="BO11" s="149">
        <f t="shared" si="39"/>
        <v>0</v>
      </c>
      <c r="BP11" s="149">
        <f t="shared" si="40"/>
        <v>0</v>
      </c>
      <c r="BQ11" s="149">
        <f t="shared" si="4"/>
        <v>0</v>
      </c>
      <c r="BR11" s="356">
        <f t="shared" si="41"/>
        <v>0</v>
      </c>
      <c r="BS11" s="149">
        <f t="shared" si="42"/>
        <v>0</v>
      </c>
      <c r="BT11" s="149">
        <f t="shared" si="5"/>
        <v>0</v>
      </c>
      <c r="BU11" s="356">
        <f t="shared" si="6"/>
        <v>0</v>
      </c>
      <c r="BV11" s="149">
        <f t="shared" si="7"/>
        <v>1</v>
      </c>
      <c r="BW11" s="113">
        <f t="shared" si="8"/>
        <v>0</v>
      </c>
      <c r="BX11" s="248">
        <f t="shared" si="9"/>
        <v>0</v>
      </c>
      <c r="BY11" s="248">
        <f t="shared" si="10"/>
        <v>1</v>
      </c>
      <c r="BZ11" s="248">
        <f t="shared" si="11"/>
        <v>0</v>
      </c>
      <c r="CA11" s="248">
        <f t="shared" si="46"/>
        <v>1</v>
      </c>
      <c r="CB11" s="175">
        <f t="shared" si="13"/>
        <v>1</v>
      </c>
      <c r="CC11" s="356">
        <f t="shared" si="14"/>
        <v>0</v>
      </c>
      <c r="CD11" s="149">
        <f t="shared" si="15"/>
        <v>0</v>
      </c>
      <c r="CE11" s="149">
        <f t="shared" si="16"/>
        <v>0</v>
      </c>
      <c r="CF11" s="276">
        <f t="shared" si="17"/>
        <v>0</v>
      </c>
      <c r="CG11" s="248">
        <f t="shared" si="18"/>
        <v>1</v>
      </c>
      <c r="CH11" s="274">
        <f t="shared" si="43"/>
        <v>1</v>
      </c>
      <c r="CI11" s="356">
        <f t="shared" si="19"/>
        <v>0</v>
      </c>
      <c r="CJ11" s="149">
        <f t="shared" si="20"/>
        <v>0</v>
      </c>
      <c r="CK11" s="150">
        <f t="shared" si="21"/>
        <v>0</v>
      </c>
      <c r="CL11" s="149">
        <f t="shared" si="44"/>
        <v>1</v>
      </c>
      <c r="CM11" s="149">
        <f t="shared" si="44"/>
        <v>2</v>
      </c>
      <c r="CN11" s="149">
        <f t="shared" si="44"/>
        <v>0</v>
      </c>
      <c r="CO11" s="149">
        <f t="shared" si="22"/>
        <v>3</v>
      </c>
      <c r="CP11" s="149">
        <f t="shared" si="45"/>
        <v>1</v>
      </c>
      <c r="CQ11" s="283">
        <f t="shared" si="23"/>
        <v>1</v>
      </c>
      <c r="CR11" s="149">
        <f t="shared" si="24"/>
        <v>0</v>
      </c>
      <c r="CS11" s="149">
        <f t="shared" si="25"/>
        <v>0</v>
      </c>
      <c r="CT11" s="283">
        <f t="shared" si="26"/>
        <v>1</v>
      </c>
      <c r="CU11" s="149" t="str">
        <f t="shared" si="27"/>
        <v xml:space="preserve"> </v>
      </c>
      <c r="CV11" s="149">
        <f t="shared" si="28"/>
        <v>0</v>
      </c>
      <c r="CW11" s="149">
        <v>1</v>
      </c>
      <c r="CX11" s="149">
        <v>0</v>
      </c>
      <c r="CY11" s="149">
        <v>0</v>
      </c>
      <c r="CZ11" s="149">
        <v>1</v>
      </c>
      <c r="DA11" s="149">
        <v>0</v>
      </c>
      <c r="DB11" s="149">
        <v>0</v>
      </c>
      <c r="DC11" s="149">
        <v>0</v>
      </c>
      <c r="DD11" s="149">
        <v>0</v>
      </c>
      <c r="DE11" s="149">
        <v>0</v>
      </c>
      <c r="DF11" s="149">
        <v>1</v>
      </c>
      <c r="DG11" s="149">
        <v>0</v>
      </c>
      <c r="DH11" s="149">
        <v>1</v>
      </c>
      <c r="DI11" s="149">
        <v>1</v>
      </c>
      <c r="DJ11" s="149">
        <v>0</v>
      </c>
      <c r="DK11" s="149">
        <v>0</v>
      </c>
      <c r="DL11" s="149">
        <v>1</v>
      </c>
      <c r="DM11" s="149">
        <v>1</v>
      </c>
      <c r="DN11" s="149">
        <v>1</v>
      </c>
      <c r="DO11" s="149">
        <v>1</v>
      </c>
      <c r="DP11" s="149">
        <v>1</v>
      </c>
      <c r="DQ11" s="149">
        <v>0</v>
      </c>
      <c r="DR11" s="149">
        <v>1</v>
      </c>
      <c r="DS11" s="149">
        <v>1</v>
      </c>
      <c r="DT11" s="149" t="s">
        <v>150</v>
      </c>
      <c r="DU11" s="149" t="s">
        <v>158</v>
      </c>
      <c r="DV11" s="149" t="s">
        <v>154</v>
      </c>
      <c r="DW11" s="149" t="s">
        <v>7857</v>
      </c>
      <c r="DX11" s="149" t="s">
        <v>7000</v>
      </c>
      <c r="DY11" s="149">
        <v>0</v>
      </c>
      <c r="DZ11" s="149" t="str">
        <f t="shared" si="29"/>
        <v>Y</v>
      </c>
      <c r="EA11" s="149" t="str">
        <f t="shared" si="30"/>
        <v/>
      </c>
      <c r="EB11" s="149" t="str">
        <f t="shared" si="31"/>
        <v>N</v>
      </c>
      <c r="EC11" s="149" t="str">
        <f t="shared" si="32"/>
        <v>Y</v>
      </c>
      <c r="ED11" s="149" t="str">
        <f t="shared" si="33"/>
        <v>Yes</v>
      </c>
      <c r="EF11" s="149">
        <f t="shared" si="34"/>
        <v>0</v>
      </c>
    </row>
    <row r="12" spans="1:136" s="149" customFormat="1" ht="16.5" customHeight="1">
      <c r="A12" s="149">
        <v>9</v>
      </c>
      <c r="B12" s="149">
        <v>10</v>
      </c>
      <c r="C12" s="150" t="s">
        <v>221</v>
      </c>
      <c r="D12" s="149" t="s">
        <v>222</v>
      </c>
      <c r="E12" s="149" t="s">
        <v>206</v>
      </c>
      <c r="F12" s="149" t="s">
        <v>145</v>
      </c>
      <c r="G12" s="149" t="s">
        <v>146</v>
      </c>
      <c r="H12" s="168" t="s">
        <v>223</v>
      </c>
      <c r="I12" s="149" t="s">
        <v>224</v>
      </c>
      <c r="J12" s="149">
        <v>-0.447</v>
      </c>
      <c r="K12" s="149" t="s">
        <v>225</v>
      </c>
      <c r="L12" s="149">
        <v>259500</v>
      </c>
      <c r="M12" s="150">
        <v>30</v>
      </c>
      <c r="N12" s="149" t="s">
        <v>154</v>
      </c>
      <c r="O12" s="149" t="s">
        <v>153</v>
      </c>
      <c r="P12" s="150" t="s">
        <v>153</v>
      </c>
      <c r="Q12" s="149" t="s">
        <v>150</v>
      </c>
      <c r="R12" s="149" t="s">
        <v>150</v>
      </c>
      <c r="S12" s="149" t="s">
        <v>151</v>
      </c>
      <c r="T12" s="149" t="s">
        <v>152</v>
      </c>
      <c r="U12" s="151">
        <v>2030</v>
      </c>
      <c r="V12" s="149" t="s">
        <v>151</v>
      </c>
      <c r="W12" s="149" t="s">
        <v>152</v>
      </c>
      <c r="X12" s="152">
        <v>2050</v>
      </c>
      <c r="Y12" s="149" t="s">
        <v>150</v>
      </c>
      <c r="Z12" s="149" t="s">
        <v>151</v>
      </c>
      <c r="AA12" s="150">
        <v>2050</v>
      </c>
      <c r="AC12" s="149" t="s">
        <v>167</v>
      </c>
      <c r="AD12" s="149" t="s">
        <v>6</v>
      </c>
      <c r="AE12" s="149" t="s">
        <v>157</v>
      </c>
      <c r="AF12" s="149" t="s">
        <v>157</v>
      </c>
      <c r="AG12" s="149" t="s">
        <v>157</v>
      </c>
      <c r="AH12" s="150" t="s">
        <v>218</v>
      </c>
      <c r="AJ12" s="149" t="s">
        <v>154</v>
      </c>
      <c r="AK12" s="170" t="s">
        <v>153</v>
      </c>
      <c r="AM12" s="171"/>
      <c r="AN12" s="150"/>
      <c r="AO12" s="149" t="s">
        <v>219</v>
      </c>
      <c r="AP12" s="149" t="s">
        <v>150</v>
      </c>
      <c r="AQ12" s="149" t="s">
        <v>218</v>
      </c>
      <c r="AR12" s="149" t="s">
        <v>226</v>
      </c>
      <c r="AS12" s="149">
        <v>2050</v>
      </c>
      <c r="AT12" s="171"/>
      <c r="AU12" s="150"/>
      <c r="AV12" s="149" t="s">
        <v>157</v>
      </c>
      <c r="AW12" s="172" t="s">
        <v>168</v>
      </c>
      <c r="AX12" s="149" t="s">
        <v>158</v>
      </c>
      <c r="AY12" s="149" t="s">
        <v>154</v>
      </c>
      <c r="AZ12" s="149" t="s">
        <v>153</v>
      </c>
      <c r="BA12" s="149" t="s">
        <v>153</v>
      </c>
      <c r="BC12" s="150"/>
      <c r="BE12" s="173"/>
      <c r="BF12" s="150"/>
      <c r="BG12" s="283">
        <f t="shared" si="35"/>
        <v>0</v>
      </c>
      <c r="BH12" s="149">
        <f t="shared" si="36"/>
        <v>0</v>
      </c>
      <c r="BI12" s="149">
        <f t="shared" si="0"/>
        <v>0</v>
      </c>
      <c r="BJ12" s="280">
        <f t="shared" si="1"/>
        <v>0</v>
      </c>
      <c r="BK12" s="356">
        <f t="shared" si="37"/>
        <v>0</v>
      </c>
      <c r="BL12" s="149">
        <f t="shared" si="38"/>
        <v>1</v>
      </c>
      <c r="BM12" s="149">
        <f t="shared" si="2"/>
        <v>0</v>
      </c>
      <c r="BN12" s="278">
        <f t="shared" si="3"/>
        <v>1</v>
      </c>
      <c r="BO12" s="149">
        <f t="shared" si="39"/>
        <v>0</v>
      </c>
      <c r="BP12" s="149">
        <f t="shared" si="40"/>
        <v>0</v>
      </c>
      <c r="BQ12" s="149">
        <f t="shared" si="4"/>
        <v>1</v>
      </c>
      <c r="BR12" s="356">
        <f t="shared" si="41"/>
        <v>0</v>
      </c>
      <c r="BS12" s="149">
        <f t="shared" si="42"/>
        <v>0</v>
      </c>
      <c r="BT12" s="149">
        <f t="shared" si="5"/>
        <v>1</v>
      </c>
      <c r="BU12" s="356">
        <f t="shared" si="6"/>
        <v>0</v>
      </c>
      <c r="BV12" s="149">
        <f t="shared" si="7"/>
        <v>0</v>
      </c>
      <c r="BW12" s="113">
        <f t="shared" si="8"/>
        <v>0</v>
      </c>
      <c r="BX12" s="248">
        <f t="shared" si="9"/>
        <v>0</v>
      </c>
      <c r="BY12" s="248">
        <f t="shared" si="10"/>
        <v>0</v>
      </c>
      <c r="BZ12" s="248">
        <f t="shared" si="11"/>
        <v>0</v>
      </c>
      <c r="CA12" s="248">
        <f t="shared" si="46"/>
        <v>0</v>
      </c>
      <c r="CB12" s="175">
        <f t="shared" si="13"/>
        <v>0</v>
      </c>
      <c r="CC12" s="356">
        <f t="shared" si="14"/>
        <v>0</v>
      </c>
      <c r="CD12" s="149">
        <f t="shared" si="15"/>
        <v>0</v>
      </c>
      <c r="CE12" s="149">
        <f t="shared" si="16"/>
        <v>1</v>
      </c>
      <c r="CF12" s="276">
        <f t="shared" si="17"/>
        <v>1</v>
      </c>
      <c r="CG12" s="248">
        <f t="shared" si="18"/>
        <v>1</v>
      </c>
      <c r="CH12" s="274">
        <f t="shared" si="43"/>
        <v>1</v>
      </c>
      <c r="CI12" s="356">
        <f t="shared" si="19"/>
        <v>0</v>
      </c>
      <c r="CJ12" s="149">
        <f t="shared" si="20"/>
        <v>0</v>
      </c>
      <c r="CK12" s="150">
        <f t="shared" si="21"/>
        <v>0</v>
      </c>
      <c r="CL12" s="149">
        <f t="shared" si="44"/>
        <v>0</v>
      </c>
      <c r="CM12" s="149">
        <f t="shared" si="44"/>
        <v>1</v>
      </c>
      <c r="CN12" s="149">
        <f t="shared" si="44"/>
        <v>1</v>
      </c>
      <c r="CO12" s="149">
        <f t="shared" si="22"/>
        <v>2</v>
      </c>
      <c r="CP12" s="149">
        <f t="shared" si="45"/>
        <v>1</v>
      </c>
      <c r="CQ12" s="283">
        <f t="shared" si="23"/>
        <v>1</v>
      </c>
      <c r="CR12" s="149">
        <f t="shared" si="24"/>
        <v>0</v>
      </c>
      <c r="CS12" s="149">
        <f t="shared" si="25"/>
        <v>0</v>
      </c>
      <c r="CT12" s="283">
        <f t="shared" si="26"/>
        <v>1</v>
      </c>
      <c r="CU12" s="149" t="str">
        <f t="shared" si="27"/>
        <v>2050 2050</v>
      </c>
      <c r="CV12" s="149">
        <f t="shared" si="28"/>
        <v>2050</v>
      </c>
      <c r="CW12" s="149">
        <v>0</v>
      </c>
      <c r="CX12" s="149">
        <v>1</v>
      </c>
      <c r="CY12" s="149">
        <v>0</v>
      </c>
      <c r="CZ12" s="149">
        <v>1</v>
      </c>
      <c r="DA12" s="149">
        <v>0</v>
      </c>
      <c r="DB12" s="149">
        <v>0</v>
      </c>
      <c r="DC12" s="149">
        <v>1</v>
      </c>
      <c r="DD12" s="149">
        <v>1</v>
      </c>
      <c r="DE12" s="149">
        <v>0</v>
      </c>
      <c r="DF12" s="149">
        <v>1</v>
      </c>
      <c r="DG12" s="149">
        <v>0</v>
      </c>
      <c r="DH12" s="149">
        <v>1</v>
      </c>
      <c r="DI12" s="149">
        <v>0</v>
      </c>
      <c r="DJ12" s="149">
        <v>0</v>
      </c>
      <c r="DK12" s="149">
        <v>0</v>
      </c>
      <c r="DL12" s="149">
        <v>0</v>
      </c>
      <c r="DM12" s="149">
        <v>1</v>
      </c>
      <c r="DN12" s="149">
        <v>1</v>
      </c>
      <c r="DO12" s="149">
        <v>1</v>
      </c>
      <c r="DP12" s="149">
        <v>0</v>
      </c>
      <c r="DQ12" s="149">
        <v>0</v>
      </c>
      <c r="DR12" s="149">
        <v>1</v>
      </c>
      <c r="DS12" s="149">
        <v>0</v>
      </c>
      <c r="DT12" s="149" t="s">
        <v>150</v>
      </c>
      <c r="DU12" s="149" t="s">
        <v>157</v>
      </c>
      <c r="DV12" s="149" t="s">
        <v>7857</v>
      </c>
      <c r="DW12" s="149" t="s">
        <v>160</v>
      </c>
      <c r="DX12" s="149" t="s">
        <v>3005</v>
      </c>
      <c r="DY12" s="149" t="s">
        <v>3005</v>
      </c>
      <c r="DZ12" s="149" t="str">
        <f t="shared" si="29"/>
        <v>Y</v>
      </c>
      <c r="EA12" s="149" t="str">
        <f t="shared" si="30"/>
        <v>Targets set</v>
      </c>
      <c r="EB12" s="149" t="str">
        <f t="shared" si="31"/>
        <v>Y</v>
      </c>
      <c r="EC12" s="149" t="str">
        <f t="shared" si="32"/>
        <v>N</v>
      </c>
      <c r="ED12" s="149" t="str">
        <f t="shared" si="33"/>
        <v>Yes</v>
      </c>
      <c r="EF12" s="149">
        <f t="shared" si="34"/>
        <v>2050</v>
      </c>
    </row>
    <row r="13" spans="1:136" s="149" customFormat="1" ht="16.5" customHeight="1">
      <c r="A13" s="149">
        <v>10</v>
      </c>
      <c r="B13" s="149">
        <v>9</v>
      </c>
      <c r="C13" s="150" t="s">
        <v>227</v>
      </c>
      <c r="D13" s="149" t="s">
        <v>228</v>
      </c>
      <c r="E13" s="149" t="s">
        <v>229</v>
      </c>
      <c r="F13" s="149" t="s">
        <v>145</v>
      </c>
      <c r="G13" s="149" t="s">
        <v>146</v>
      </c>
      <c r="H13" s="168" t="s">
        <v>230</v>
      </c>
      <c r="I13" s="149" t="s">
        <v>231</v>
      </c>
      <c r="J13" s="149">
        <v>-0.075</v>
      </c>
      <c r="K13" s="149" t="s">
        <v>232</v>
      </c>
      <c r="L13" s="149">
        <v>392400</v>
      </c>
      <c r="M13" s="150">
        <v>29</v>
      </c>
      <c r="N13" s="149" t="s">
        <v>154</v>
      </c>
      <c r="O13" s="149" t="s">
        <v>153</v>
      </c>
      <c r="P13" s="150" t="s">
        <v>153</v>
      </c>
      <c r="Q13" s="149" t="s">
        <v>154</v>
      </c>
      <c r="R13" s="149" t="s">
        <v>154</v>
      </c>
      <c r="S13" s="149" t="s">
        <v>153</v>
      </c>
      <c r="T13" s="149" t="s">
        <v>153</v>
      </c>
      <c r="U13" s="151" t="s">
        <v>153</v>
      </c>
      <c r="V13" s="149" t="s">
        <v>153</v>
      </c>
      <c r="W13" s="149" t="s">
        <v>153</v>
      </c>
      <c r="X13" s="152" t="s">
        <v>153</v>
      </c>
      <c r="Y13" s="149" t="s">
        <v>153</v>
      </c>
      <c r="Z13" s="149" t="s">
        <v>153</v>
      </c>
      <c r="AA13" s="150"/>
      <c r="AC13" s="149" t="s">
        <v>233</v>
      </c>
      <c r="AD13" s="149" t="s">
        <v>234</v>
      </c>
      <c r="AE13" s="149" t="s">
        <v>168</v>
      </c>
      <c r="AF13" s="149" t="s">
        <v>168</v>
      </c>
      <c r="AG13" s="149" t="s">
        <v>168</v>
      </c>
      <c r="AH13" s="150" t="s">
        <v>153</v>
      </c>
      <c r="AJ13" s="149" t="s">
        <v>154</v>
      </c>
      <c r="AK13" s="170" t="s">
        <v>153</v>
      </c>
      <c r="AN13" s="150"/>
      <c r="AP13" s="149" t="s">
        <v>154</v>
      </c>
      <c r="AQ13" s="149" t="s">
        <v>153</v>
      </c>
      <c r="AR13" s="149" t="s">
        <v>153</v>
      </c>
      <c r="AU13" s="150"/>
      <c r="AV13" s="149" t="s">
        <v>168</v>
      </c>
      <c r="AW13" s="172" t="s">
        <v>168</v>
      </c>
      <c r="AX13" s="149" t="s">
        <v>158</v>
      </c>
      <c r="AY13" s="149" t="s">
        <v>154</v>
      </c>
      <c r="AZ13" s="149" t="s">
        <v>153</v>
      </c>
      <c r="BA13" s="149" t="s">
        <v>153</v>
      </c>
      <c r="BC13" s="150"/>
      <c r="BE13" s="173"/>
      <c r="BF13" s="150"/>
      <c r="BG13" s="283">
        <f t="shared" si="35"/>
        <v>0</v>
      </c>
      <c r="BH13" s="149">
        <f t="shared" si="36"/>
        <v>0</v>
      </c>
      <c r="BI13" s="149">
        <f t="shared" si="0"/>
        <v>0</v>
      </c>
      <c r="BJ13" s="280">
        <f t="shared" si="1"/>
        <v>0</v>
      </c>
      <c r="BK13" s="356">
        <f t="shared" si="37"/>
        <v>0</v>
      </c>
      <c r="BL13" s="149">
        <f t="shared" si="38"/>
        <v>0</v>
      </c>
      <c r="BM13" s="149">
        <f t="shared" si="2"/>
        <v>0</v>
      </c>
      <c r="BN13" s="278">
        <f t="shared" si="3"/>
        <v>0</v>
      </c>
      <c r="BO13" s="149">
        <f t="shared" si="39"/>
        <v>0</v>
      </c>
      <c r="BP13" s="149">
        <f t="shared" si="40"/>
        <v>0</v>
      </c>
      <c r="BQ13" s="149">
        <f t="shared" si="4"/>
        <v>0</v>
      </c>
      <c r="BR13" s="356">
        <f t="shared" si="41"/>
        <v>0</v>
      </c>
      <c r="BS13" s="149">
        <f t="shared" si="42"/>
        <v>0</v>
      </c>
      <c r="BT13" s="149">
        <f t="shared" si="5"/>
        <v>0</v>
      </c>
      <c r="BU13" s="356">
        <f t="shared" si="6"/>
        <v>0</v>
      </c>
      <c r="BV13" s="149">
        <f t="shared" si="7"/>
        <v>0</v>
      </c>
      <c r="BW13" s="113">
        <f t="shared" si="8"/>
        <v>0</v>
      </c>
      <c r="BX13" s="248">
        <f t="shared" si="9"/>
        <v>0</v>
      </c>
      <c r="BY13" s="248">
        <f t="shared" si="10"/>
        <v>0</v>
      </c>
      <c r="BZ13" s="248">
        <f t="shared" si="11"/>
        <v>0</v>
      </c>
      <c r="CA13" s="248">
        <f t="shared" si="46"/>
        <v>0</v>
      </c>
      <c r="CB13" s="175">
        <f t="shared" si="13"/>
        <v>0</v>
      </c>
      <c r="CC13" s="356">
        <f t="shared" si="14"/>
        <v>0</v>
      </c>
      <c r="CD13" s="149">
        <f t="shared" si="15"/>
        <v>0</v>
      </c>
      <c r="CE13" s="149">
        <f t="shared" si="16"/>
        <v>0</v>
      </c>
      <c r="CF13" s="276">
        <f t="shared" si="17"/>
        <v>0</v>
      </c>
      <c r="CG13" s="248">
        <f t="shared" si="18"/>
        <v>0</v>
      </c>
      <c r="CH13" s="274">
        <f t="shared" si="43"/>
        <v>0</v>
      </c>
      <c r="CI13" s="356">
        <f t="shared" si="19"/>
        <v>0</v>
      </c>
      <c r="CJ13" s="149">
        <f t="shared" si="20"/>
        <v>0</v>
      </c>
      <c r="CK13" s="150">
        <f t="shared" si="21"/>
        <v>0</v>
      </c>
      <c r="CL13" s="149">
        <f t="shared" si="44"/>
        <v>0</v>
      </c>
      <c r="CM13" s="149">
        <f t="shared" si="44"/>
        <v>0</v>
      </c>
      <c r="CN13" s="149">
        <f t="shared" si="44"/>
        <v>0</v>
      </c>
      <c r="CO13" s="149">
        <f t="shared" si="22"/>
        <v>0</v>
      </c>
      <c r="CP13" s="149">
        <f t="shared" si="45"/>
        <v>0</v>
      </c>
      <c r="CQ13" s="283">
        <f t="shared" si="23"/>
        <v>0</v>
      </c>
      <c r="CR13" s="149">
        <f t="shared" si="24"/>
        <v>0</v>
      </c>
      <c r="CS13" s="149">
        <f t="shared" si="25"/>
        <v>1</v>
      </c>
      <c r="CT13" s="283" t="str">
        <f t="shared" si="26"/>
        <v/>
      </c>
      <c r="CU13" s="149" t="str">
        <f t="shared" si="27"/>
        <v xml:space="preserve"> </v>
      </c>
      <c r="CV13" s="149">
        <f t="shared" si="28"/>
        <v>0</v>
      </c>
      <c r="CW13" s="149">
        <v>0</v>
      </c>
      <c r="CX13" s="149">
        <v>0</v>
      </c>
      <c r="CY13" s="149">
        <v>0</v>
      </c>
      <c r="CZ13" s="149">
        <v>0</v>
      </c>
      <c r="DA13" s="149">
        <v>0</v>
      </c>
      <c r="DB13" s="149">
        <v>0</v>
      </c>
      <c r="DC13" s="149">
        <v>0</v>
      </c>
      <c r="DD13" s="149">
        <v>0</v>
      </c>
      <c r="DE13" s="149">
        <v>0</v>
      </c>
      <c r="DF13" s="149">
        <v>0</v>
      </c>
      <c r="DG13" s="149">
        <v>0</v>
      </c>
      <c r="DH13" s="149">
        <v>0</v>
      </c>
      <c r="DI13" s="149">
        <v>0</v>
      </c>
      <c r="DJ13" s="149">
        <v>0</v>
      </c>
      <c r="DK13" s="149">
        <v>0</v>
      </c>
      <c r="DL13" s="149">
        <v>0</v>
      </c>
      <c r="DM13" s="149">
        <v>0</v>
      </c>
      <c r="DN13" s="149">
        <v>0</v>
      </c>
      <c r="DO13" s="149">
        <v>0</v>
      </c>
      <c r="DP13" s="149">
        <v>0</v>
      </c>
      <c r="DQ13" s="149">
        <v>0</v>
      </c>
      <c r="DR13" s="149">
        <v>0</v>
      </c>
      <c r="DS13" s="149">
        <v>0</v>
      </c>
      <c r="DT13" s="149" t="s">
        <v>154</v>
      </c>
      <c r="DU13" s="149">
        <v>0</v>
      </c>
      <c r="DV13" s="149" t="s">
        <v>154</v>
      </c>
      <c r="DW13" s="149" t="s">
        <v>154</v>
      </c>
      <c r="DX13" s="149">
        <v>0</v>
      </c>
      <c r="DY13" s="149">
        <v>0</v>
      </c>
      <c r="DZ13" s="149" t="str">
        <f t="shared" si="29"/>
        <v>N</v>
      </c>
      <c r="EA13" s="149" t="str">
        <f t="shared" si="30"/>
        <v/>
      </c>
      <c r="EB13" s="149" t="str">
        <f t="shared" si="31"/>
        <v>N</v>
      </c>
      <c r="EC13" s="149" t="str">
        <f t="shared" si="32"/>
        <v>N</v>
      </c>
      <c r="ED13" s="149" t="str">
        <f t="shared" si="33"/>
        <v>Not Specified</v>
      </c>
      <c r="EF13" s="149">
        <f t="shared" si="34"/>
        <v>0</v>
      </c>
    </row>
    <row r="14" spans="1:136" s="149" customFormat="1" ht="16.5" customHeight="1">
      <c r="A14" s="149">
        <v>11</v>
      </c>
      <c r="B14" s="149">
        <v>16</v>
      </c>
      <c r="C14" s="150" t="s">
        <v>235</v>
      </c>
      <c r="D14" s="149" t="s">
        <v>236</v>
      </c>
      <c r="E14" s="149" t="s">
        <v>206</v>
      </c>
      <c r="F14" s="149" t="s">
        <v>145</v>
      </c>
      <c r="G14" s="149" t="s">
        <v>146</v>
      </c>
      <c r="H14" s="168" t="s">
        <v>237</v>
      </c>
      <c r="I14" s="149" t="s">
        <v>238</v>
      </c>
      <c r="J14" s="149">
        <v>0.098</v>
      </c>
      <c r="K14" s="149" t="s">
        <v>239</v>
      </c>
      <c r="L14" s="149">
        <v>44000</v>
      </c>
      <c r="M14" s="150">
        <v>31</v>
      </c>
      <c r="N14" s="149" t="s">
        <v>154</v>
      </c>
      <c r="O14" s="149" t="s">
        <v>153</v>
      </c>
      <c r="P14" s="150" t="s">
        <v>153</v>
      </c>
      <c r="Q14" s="149" t="s">
        <v>150</v>
      </c>
      <c r="R14" s="149" t="s">
        <v>150</v>
      </c>
      <c r="S14" s="149" t="s">
        <v>151</v>
      </c>
      <c r="T14" s="149" t="s">
        <v>152</v>
      </c>
      <c r="U14" s="151">
        <v>2032</v>
      </c>
      <c r="V14" s="149" t="s">
        <v>153</v>
      </c>
      <c r="W14" s="149" t="s">
        <v>153</v>
      </c>
      <c r="X14" s="152" t="s">
        <v>153</v>
      </c>
      <c r="Y14" s="149" t="s">
        <v>153</v>
      </c>
      <c r="Z14" s="149" t="s">
        <v>153</v>
      </c>
      <c r="AA14" s="150"/>
      <c r="AC14" s="149" t="s">
        <v>9</v>
      </c>
      <c r="AD14" s="149" t="s">
        <v>240</v>
      </c>
      <c r="AE14" s="149" t="s">
        <v>157</v>
      </c>
      <c r="AF14" s="149" t="s">
        <v>157</v>
      </c>
      <c r="AG14" s="149" t="s">
        <v>169</v>
      </c>
      <c r="AH14" s="150" t="s">
        <v>159</v>
      </c>
      <c r="AJ14" s="149" t="s">
        <v>154</v>
      </c>
      <c r="AK14" s="170" t="s">
        <v>153</v>
      </c>
      <c r="AN14" s="150"/>
      <c r="AP14" s="149" t="s">
        <v>154</v>
      </c>
      <c r="AQ14" s="149" t="s">
        <v>153</v>
      </c>
      <c r="AR14" s="149" t="s">
        <v>153</v>
      </c>
      <c r="AU14" s="150"/>
      <c r="AV14" s="149" t="s">
        <v>168</v>
      </c>
      <c r="AW14" s="172" t="s">
        <v>168</v>
      </c>
      <c r="AX14" s="149" t="s">
        <v>158</v>
      </c>
      <c r="AY14" s="149" t="s">
        <v>150</v>
      </c>
      <c r="AZ14" s="149" t="s">
        <v>241</v>
      </c>
      <c r="BA14" s="149">
        <v>2032</v>
      </c>
      <c r="BC14" s="150"/>
      <c r="BE14" s="173"/>
      <c r="BF14" s="150"/>
      <c r="BG14" s="283">
        <f t="shared" si="35"/>
        <v>0</v>
      </c>
      <c r="BH14" s="149">
        <f t="shared" si="36"/>
        <v>0</v>
      </c>
      <c r="BI14" s="149">
        <f t="shared" si="0"/>
        <v>0</v>
      </c>
      <c r="BJ14" s="280">
        <f t="shared" si="1"/>
        <v>0</v>
      </c>
      <c r="BK14" s="356">
        <f t="shared" si="37"/>
        <v>0</v>
      </c>
      <c r="BL14" s="149">
        <f t="shared" si="38"/>
        <v>0</v>
      </c>
      <c r="BM14" s="149">
        <f t="shared" si="2"/>
        <v>1</v>
      </c>
      <c r="BN14" s="278">
        <f t="shared" si="3"/>
        <v>1</v>
      </c>
      <c r="BO14" s="149">
        <f t="shared" si="39"/>
        <v>0</v>
      </c>
      <c r="BP14" s="149">
        <f t="shared" si="40"/>
        <v>0</v>
      </c>
      <c r="BQ14" s="149">
        <f t="shared" si="4"/>
        <v>0</v>
      </c>
      <c r="BR14" s="356">
        <f t="shared" si="41"/>
        <v>0</v>
      </c>
      <c r="BS14" s="149">
        <f t="shared" si="42"/>
        <v>0</v>
      </c>
      <c r="BT14" s="149">
        <f t="shared" si="5"/>
        <v>0</v>
      </c>
      <c r="BU14" s="356">
        <f t="shared" si="6"/>
        <v>0</v>
      </c>
      <c r="BV14" s="149">
        <f t="shared" si="7"/>
        <v>0</v>
      </c>
      <c r="BW14" s="113">
        <f t="shared" si="8"/>
        <v>0</v>
      </c>
      <c r="BX14" s="248">
        <f t="shared" si="9"/>
        <v>0</v>
      </c>
      <c r="BY14" s="248">
        <f t="shared" si="10"/>
        <v>0</v>
      </c>
      <c r="BZ14" s="248">
        <f t="shared" si="11"/>
        <v>0</v>
      </c>
      <c r="CA14" s="248">
        <f t="shared" si="46"/>
        <v>0</v>
      </c>
      <c r="CB14" s="175">
        <f t="shared" si="13"/>
        <v>0</v>
      </c>
      <c r="CC14" s="356">
        <f t="shared" si="14"/>
        <v>0</v>
      </c>
      <c r="CD14" s="149">
        <f t="shared" si="15"/>
        <v>0</v>
      </c>
      <c r="CE14" s="149">
        <f t="shared" si="16"/>
        <v>0</v>
      </c>
      <c r="CF14" s="276">
        <f t="shared" si="17"/>
        <v>0</v>
      </c>
      <c r="CG14" s="248">
        <f t="shared" si="18"/>
        <v>0</v>
      </c>
      <c r="CH14" s="274">
        <f t="shared" si="43"/>
        <v>0</v>
      </c>
      <c r="CI14" s="356">
        <f t="shared" si="19"/>
        <v>0</v>
      </c>
      <c r="CJ14" s="149">
        <f t="shared" si="20"/>
        <v>0</v>
      </c>
      <c r="CK14" s="150">
        <f t="shared" si="21"/>
        <v>1</v>
      </c>
      <c r="CL14" s="149">
        <f t="shared" si="44"/>
        <v>0</v>
      </c>
      <c r="CM14" s="149">
        <f t="shared" si="44"/>
        <v>0</v>
      </c>
      <c r="CN14" s="149">
        <f t="shared" si="44"/>
        <v>1</v>
      </c>
      <c r="CO14" s="149">
        <f t="shared" si="22"/>
        <v>1</v>
      </c>
      <c r="CP14" s="149">
        <f t="shared" si="45"/>
        <v>1</v>
      </c>
      <c r="CQ14" s="283">
        <f t="shared" si="23"/>
        <v>0</v>
      </c>
      <c r="CR14" s="149">
        <f t="shared" si="24"/>
        <v>0</v>
      </c>
      <c r="CS14" s="149">
        <f t="shared" si="25"/>
        <v>1</v>
      </c>
      <c r="CT14" s="283" t="str">
        <f t="shared" si="26"/>
        <v/>
      </c>
      <c r="CU14" s="149" t="str">
        <f t="shared" si="27"/>
        <v xml:space="preserve"> </v>
      </c>
      <c r="CV14" s="149">
        <f t="shared" si="28"/>
        <v>0</v>
      </c>
      <c r="CW14" s="149">
        <v>0</v>
      </c>
      <c r="CX14" s="149">
        <v>0</v>
      </c>
      <c r="CY14" s="149">
        <v>0</v>
      </c>
      <c r="CZ14" s="149">
        <v>0</v>
      </c>
      <c r="DA14" s="149">
        <v>0</v>
      </c>
      <c r="DB14" s="149">
        <v>0</v>
      </c>
      <c r="DC14" s="149">
        <v>0</v>
      </c>
      <c r="DD14" s="149">
        <v>0</v>
      </c>
      <c r="DE14" s="149">
        <v>0</v>
      </c>
      <c r="DF14" s="149">
        <v>0</v>
      </c>
      <c r="DG14" s="149">
        <v>1</v>
      </c>
      <c r="DH14" s="149">
        <v>1</v>
      </c>
      <c r="DI14" s="149">
        <v>0</v>
      </c>
      <c r="DJ14" s="149">
        <v>0</v>
      </c>
      <c r="DK14" s="149">
        <v>0</v>
      </c>
      <c r="DL14" s="149">
        <v>0</v>
      </c>
      <c r="DM14" s="149">
        <v>0</v>
      </c>
      <c r="DN14" s="149">
        <v>0</v>
      </c>
      <c r="DO14" s="149">
        <v>0</v>
      </c>
      <c r="DP14" s="149">
        <v>0</v>
      </c>
      <c r="DQ14" s="149">
        <v>0</v>
      </c>
      <c r="DR14" s="149">
        <v>1</v>
      </c>
      <c r="DS14" s="149">
        <v>0</v>
      </c>
      <c r="DT14" s="149" t="s">
        <v>150</v>
      </c>
      <c r="DU14" s="149" t="s">
        <v>158</v>
      </c>
      <c r="DV14" s="149" t="s">
        <v>154</v>
      </c>
      <c r="DW14" s="149" t="s">
        <v>154</v>
      </c>
      <c r="DX14" s="149">
        <v>0</v>
      </c>
      <c r="DY14" s="149">
        <v>0</v>
      </c>
      <c r="DZ14" s="149" t="str">
        <f t="shared" si="29"/>
        <v>Y</v>
      </c>
      <c r="EA14" s="149" t="str">
        <f t="shared" si="30"/>
        <v/>
      </c>
      <c r="EB14" s="149" t="str">
        <f t="shared" si="31"/>
        <v>N</v>
      </c>
      <c r="EC14" s="149" t="str">
        <f t="shared" si="32"/>
        <v>N</v>
      </c>
      <c r="ED14" s="149" t="str">
        <f t="shared" si="33"/>
        <v>Not Specified</v>
      </c>
      <c r="EF14" s="149">
        <f t="shared" si="34"/>
        <v>0</v>
      </c>
    </row>
    <row r="15" spans="1:136" s="149" customFormat="1" ht="16.5" customHeight="1">
      <c r="A15" s="149">
        <v>12</v>
      </c>
      <c r="B15" s="149">
        <v>11</v>
      </c>
      <c r="C15" s="150" t="s">
        <v>242</v>
      </c>
      <c r="D15" s="149" t="s">
        <v>243</v>
      </c>
      <c r="E15" s="149" t="s">
        <v>244</v>
      </c>
      <c r="F15" s="149" t="s">
        <v>245</v>
      </c>
      <c r="G15" s="149" t="s">
        <v>246</v>
      </c>
      <c r="H15" s="168" t="s">
        <v>247</v>
      </c>
      <c r="I15" s="149" t="s">
        <v>248</v>
      </c>
      <c r="J15" s="149">
        <v>-0.316</v>
      </c>
      <c r="K15" s="149" t="s">
        <v>249</v>
      </c>
      <c r="L15" s="149">
        <v>646501</v>
      </c>
      <c r="M15" s="150">
        <v>31</v>
      </c>
      <c r="N15" s="149" t="s">
        <v>154</v>
      </c>
      <c r="O15" s="149" t="s">
        <v>153</v>
      </c>
      <c r="P15" s="150" t="s">
        <v>153</v>
      </c>
      <c r="Q15" s="149" t="s">
        <v>150</v>
      </c>
      <c r="R15" s="149" t="s">
        <v>150</v>
      </c>
      <c r="S15" s="149" t="s">
        <v>151</v>
      </c>
      <c r="T15" s="149" t="s">
        <v>250</v>
      </c>
      <c r="U15" s="151">
        <v>2030</v>
      </c>
      <c r="V15" s="149" t="s">
        <v>153</v>
      </c>
      <c r="W15" s="149" t="s">
        <v>153</v>
      </c>
      <c r="X15" s="152" t="s">
        <v>153</v>
      </c>
      <c r="Y15" s="149" t="s">
        <v>153</v>
      </c>
      <c r="Z15" s="149" t="s">
        <v>153</v>
      </c>
      <c r="AA15" s="150"/>
      <c r="AC15" s="149" t="s">
        <v>202</v>
      </c>
      <c r="AD15" s="149" t="s">
        <v>5</v>
      </c>
      <c r="AE15" s="149" t="s">
        <v>157</v>
      </c>
      <c r="AF15" s="149" t="s">
        <v>157</v>
      </c>
      <c r="AG15" s="149" t="s">
        <v>169</v>
      </c>
      <c r="AH15" s="150" t="s">
        <v>159</v>
      </c>
      <c r="AI15" s="149" t="s">
        <v>160</v>
      </c>
      <c r="AJ15" s="149" t="s">
        <v>150</v>
      </c>
      <c r="AK15" s="170" t="s">
        <v>251</v>
      </c>
      <c r="AL15" s="149">
        <v>2050</v>
      </c>
      <c r="AM15" s="171"/>
      <c r="AN15" s="172"/>
      <c r="AP15" s="149" t="s">
        <v>154</v>
      </c>
      <c r="AQ15" s="149" t="s">
        <v>153</v>
      </c>
      <c r="AR15" s="149" t="s">
        <v>153</v>
      </c>
      <c r="AT15" s="171"/>
      <c r="AU15" s="172"/>
      <c r="AV15" s="149" t="s">
        <v>157</v>
      </c>
      <c r="AW15" s="172" t="s">
        <v>171</v>
      </c>
      <c r="AX15" s="149" t="s">
        <v>158</v>
      </c>
      <c r="AY15" s="149" t="s">
        <v>154</v>
      </c>
      <c r="AZ15" s="149" t="s">
        <v>153</v>
      </c>
      <c r="BA15" s="149" t="s">
        <v>153</v>
      </c>
      <c r="BC15" s="172"/>
      <c r="BE15" s="173"/>
      <c r="BF15" s="150"/>
      <c r="BG15" s="283">
        <f t="shared" si="35"/>
        <v>0</v>
      </c>
      <c r="BH15" s="149">
        <f t="shared" si="36"/>
        <v>0</v>
      </c>
      <c r="BI15" s="149">
        <f t="shared" si="0"/>
        <v>0</v>
      </c>
      <c r="BJ15" s="280">
        <f t="shared" si="1"/>
        <v>0</v>
      </c>
      <c r="BK15" s="356">
        <f t="shared" si="37"/>
        <v>0</v>
      </c>
      <c r="BL15" s="149">
        <f t="shared" si="38"/>
        <v>1</v>
      </c>
      <c r="BM15" s="149">
        <f t="shared" si="2"/>
        <v>0</v>
      </c>
      <c r="BN15" s="278">
        <f t="shared" si="3"/>
        <v>1</v>
      </c>
      <c r="BO15" s="149">
        <f t="shared" si="39"/>
        <v>0</v>
      </c>
      <c r="BP15" s="149">
        <f t="shared" si="40"/>
        <v>0</v>
      </c>
      <c r="BQ15" s="149">
        <f t="shared" si="4"/>
        <v>0</v>
      </c>
      <c r="BR15" s="356">
        <f t="shared" si="41"/>
        <v>0</v>
      </c>
      <c r="BS15" s="149">
        <f t="shared" si="42"/>
        <v>0</v>
      </c>
      <c r="BT15" s="149">
        <f t="shared" si="5"/>
        <v>0</v>
      </c>
      <c r="BU15" s="356">
        <f t="shared" si="6"/>
        <v>0</v>
      </c>
      <c r="BV15" s="149">
        <f t="shared" si="7"/>
        <v>0</v>
      </c>
      <c r="BW15" s="113">
        <f t="shared" si="8"/>
        <v>1</v>
      </c>
      <c r="BX15" s="248">
        <f t="shared" si="9"/>
        <v>0</v>
      </c>
      <c r="BY15" s="248">
        <f t="shared" si="10"/>
        <v>0</v>
      </c>
      <c r="BZ15" s="248">
        <f t="shared" si="11"/>
        <v>1</v>
      </c>
      <c r="CA15" s="248">
        <f t="shared" si="46"/>
        <v>1</v>
      </c>
      <c r="CB15" s="175">
        <f t="shared" si="13"/>
        <v>1</v>
      </c>
      <c r="CC15" s="356">
        <f t="shared" si="14"/>
        <v>0</v>
      </c>
      <c r="CD15" s="149">
        <f t="shared" si="15"/>
        <v>0</v>
      </c>
      <c r="CE15" s="149">
        <f t="shared" si="16"/>
        <v>0</v>
      </c>
      <c r="CF15" s="276">
        <f t="shared" si="17"/>
        <v>0</v>
      </c>
      <c r="CG15" s="248">
        <f t="shared" si="18"/>
        <v>1</v>
      </c>
      <c r="CH15" s="274">
        <f t="shared" si="43"/>
        <v>1</v>
      </c>
      <c r="CI15" s="356">
        <f t="shared" si="19"/>
        <v>0</v>
      </c>
      <c r="CJ15" s="149">
        <f t="shared" si="20"/>
        <v>0</v>
      </c>
      <c r="CK15" s="150">
        <f t="shared" si="21"/>
        <v>0</v>
      </c>
      <c r="CL15" s="149">
        <f t="shared" si="44"/>
        <v>0</v>
      </c>
      <c r="CM15" s="149">
        <f t="shared" si="44"/>
        <v>1</v>
      </c>
      <c r="CN15" s="149">
        <f t="shared" si="44"/>
        <v>1</v>
      </c>
      <c r="CO15" s="149">
        <f t="shared" si="22"/>
        <v>2</v>
      </c>
      <c r="CP15" s="149">
        <f t="shared" si="45"/>
        <v>1</v>
      </c>
      <c r="CQ15" s="283">
        <f t="shared" si="23"/>
        <v>1</v>
      </c>
      <c r="CR15" s="149">
        <f t="shared" si="24"/>
        <v>0</v>
      </c>
      <c r="CS15" s="149">
        <f t="shared" si="25"/>
        <v>0</v>
      </c>
      <c r="CT15" s="283">
        <f t="shared" si="26"/>
        <v>1</v>
      </c>
      <c r="CU15" s="149" t="str">
        <f t="shared" si="27"/>
        <v xml:space="preserve"> </v>
      </c>
      <c r="CV15" s="149">
        <f t="shared" si="28"/>
        <v>0</v>
      </c>
      <c r="CW15" s="149">
        <v>0</v>
      </c>
      <c r="CX15" s="149">
        <v>0</v>
      </c>
      <c r="CY15" s="149">
        <v>1</v>
      </c>
      <c r="CZ15" s="149">
        <v>1</v>
      </c>
      <c r="DA15" s="149">
        <v>0</v>
      </c>
      <c r="DB15" s="149">
        <v>0</v>
      </c>
      <c r="DC15" s="149">
        <v>0</v>
      </c>
      <c r="DD15" s="149">
        <v>0</v>
      </c>
      <c r="DE15" s="149">
        <v>0</v>
      </c>
      <c r="DF15" s="149">
        <v>1</v>
      </c>
      <c r="DG15" s="149">
        <v>0</v>
      </c>
      <c r="DH15" s="149">
        <v>1</v>
      </c>
      <c r="DI15" s="149">
        <v>0</v>
      </c>
      <c r="DJ15" s="149">
        <v>0</v>
      </c>
      <c r="DK15" s="149">
        <v>0</v>
      </c>
      <c r="DL15" s="149">
        <v>0</v>
      </c>
      <c r="DM15" s="149">
        <v>1</v>
      </c>
      <c r="DN15" s="149">
        <v>0</v>
      </c>
      <c r="DO15" s="149">
        <v>1</v>
      </c>
      <c r="DP15" s="149">
        <v>1</v>
      </c>
      <c r="DQ15" s="149">
        <v>0</v>
      </c>
      <c r="DR15" s="149">
        <v>1</v>
      </c>
      <c r="DS15" s="149">
        <v>0</v>
      </c>
      <c r="DT15" s="149" t="s">
        <v>150</v>
      </c>
      <c r="DU15" s="149" t="s">
        <v>158</v>
      </c>
      <c r="DV15" s="149" t="s">
        <v>154</v>
      </c>
      <c r="DW15" s="149" t="s">
        <v>7859</v>
      </c>
      <c r="DX15" s="149" t="s">
        <v>150</v>
      </c>
      <c r="DY15" s="149">
        <v>0</v>
      </c>
      <c r="DZ15" s="149" t="str">
        <f t="shared" si="29"/>
        <v>Y</v>
      </c>
      <c r="EA15" s="149" t="str">
        <f t="shared" si="30"/>
        <v/>
      </c>
      <c r="EB15" s="149" t="str">
        <f t="shared" si="31"/>
        <v>N</v>
      </c>
      <c r="EC15" s="149" t="str">
        <f t="shared" si="32"/>
        <v>Y</v>
      </c>
      <c r="ED15" s="149" t="str">
        <f t="shared" si="33"/>
        <v>Yes</v>
      </c>
      <c r="EF15" s="149">
        <f t="shared" si="34"/>
        <v>0</v>
      </c>
    </row>
    <row r="16" spans="1:136" s="149" customFormat="1" ht="16.5" customHeight="1">
      <c r="A16" s="149">
        <v>13</v>
      </c>
      <c r="B16" s="149">
        <v>17</v>
      </c>
      <c r="C16" s="150" t="s">
        <v>252</v>
      </c>
      <c r="D16" s="149" t="s">
        <v>163</v>
      </c>
      <c r="E16" s="149" t="s">
        <v>144</v>
      </c>
      <c r="F16" s="149" t="s">
        <v>145</v>
      </c>
      <c r="G16" s="149" t="s">
        <v>146</v>
      </c>
      <c r="H16" s="168" t="s">
        <v>253</v>
      </c>
      <c r="I16" s="149" t="s">
        <v>254</v>
      </c>
      <c r="J16" s="149">
        <v>0.357</v>
      </c>
      <c r="K16" s="149" t="s">
        <v>255</v>
      </c>
      <c r="L16" s="149">
        <v>183323</v>
      </c>
      <c r="M16" s="150">
        <v>17</v>
      </c>
      <c r="N16" s="149" t="s">
        <v>154</v>
      </c>
      <c r="O16" s="149" t="s">
        <v>153</v>
      </c>
      <c r="P16" s="150" t="s">
        <v>153</v>
      </c>
      <c r="Q16" s="149" t="s">
        <v>150</v>
      </c>
      <c r="R16" s="149" t="s">
        <v>150</v>
      </c>
      <c r="S16" s="149" t="s">
        <v>151</v>
      </c>
      <c r="T16" s="149" t="s">
        <v>152</v>
      </c>
      <c r="U16" s="151">
        <v>2030</v>
      </c>
      <c r="V16" s="149" t="s">
        <v>153</v>
      </c>
      <c r="W16" s="149" t="s">
        <v>153</v>
      </c>
      <c r="X16" s="152" t="s">
        <v>153</v>
      </c>
      <c r="Y16" s="149" t="s">
        <v>153</v>
      </c>
      <c r="Z16" s="149" t="s">
        <v>153</v>
      </c>
      <c r="AA16" s="150"/>
      <c r="AC16" s="149" t="s">
        <v>167</v>
      </c>
      <c r="AD16" s="149" t="s">
        <v>6</v>
      </c>
      <c r="AE16" s="149" t="s">
        <v>157</v>
      </c>
      <c r="AF16" s="149" t="s">
        <v>157</v>
      </c>
      <c r="AG16" s="149" t="s">
        <v>157</v>
      </c>
      <c r="AH16" s="150" t="s">
        <v>218</v>
      </c>
      <c r="AJ16" s="149" t="s">
        <v>154</v>
      </c>
      <c r="AK16" s="170" t="s">
        <v>153</v>
      </c>
      <c r="AN16" s="150"/>
      <c r="AO16" s="149" t="s">
        <v>219</v>
      </c>
      <c r="AP16" s="149" t="s">
        <v>150</v>
      </c>
      <c r="AQ16" s="149" t="s">
        <v>218</v>
      </c>
      <c r="AR16" s="149" t="s">
        <v>256</v>
      </c>
      <c r="AS16" s="149">
        <v>2030</v>
      </c>
      <c r="AU16" s="150"/>
      <c r="AV16" s="149" t="s">
        <v>158</v>
      </c>
      <c r="AW16" s="172" t="s">
        <v>190</v>
      </c>
      <c r="AX16" s="149" t="s">
        <v>157</v>
      </c>
      <c r="AY16" s="149" t="s">
        <v>154</v>
      </c>
      <c r="AZ16" s="149" t="s">
        <v>153</v>
      </c>
      <c r="BA16" s="149" t="s">
        <v>153</v>
      </c>
      <c r="BB16" s="171"/>
      <c r="BC16" s="172"/>
      <c r="BE16" s="173"/>
      <c r="BF16" s="150"/>
      <c r="BG16" s="283">
        <f t="shared" si="35"/>
        <v>0</v>
      </c>
      <c r="BH16" s="149">
        <f t="shared" si="36"/>
        <v>0</v>
      </c>
      <c r="BI16" s="149">
        <f t="shared" si="0"/>
        <v>0</v>
      </c>
      <c r="BJ16" s="280">
        <f t="shared" si="1"/>
        <v>0</v>
      </c>
      <c r="BK16" s="356">
        <f t="shared" si="37"/>
        <v>0</v>
      </c>
      <c r="BL16" s="149">
        <f t="shared" si="38"/>
        <v>1</v>
      </c>
      <c r="BM16" s="149">
        <f t="shared" si="2"/>
        <v>0</v>
      </c>
      <c r="BN16" s="278">
        <f t="shared" si="3"/>
        <v>1</v>
      </c>
      <c r="BO16" s="149">
        <f t="shared" si="39"/>
        <v>0</v>
      </c>
      <c r="BP16" s="149">
        <f t="shared" si="40"/>
        <v>0</v>
      </c>
      <c r="BQ16" s="149">
        <f t="shared" si="4"/>
        <v>0</v>
      </c>
      <c r="BR16" s="356">
        <f t="shared" si="41"/>
        <v>0</v>
      </c>
      <c r="BS16" s="149">
        <f t="shared" si="42"/>
        <v>1</v>
      </c>
      <c r="BT16" s="149">
        <f t="shared" si="5"/>
        <v>0</v>
      </c>
      <c r="BU16" s="356">
        <f t="shared" si="6"/>
        <v>0</v>
      </c>
      <c r="BV16" s="149">
        <f t="shared" si="7"/>
        <v>0</v>
      </c>
      <c r="BW16" s="113">
        <f t="shared" si="8"/>
        <v>0</v>
      </c>
      <c r="BX16" s="248">
        <f t="shared" si="9"/>
        <v>0</v>
      </c>
      <c r="BY16" s="248">
        <f t="shared" si="10"/>
        <v>0</v>
      </c>
      <c r="BZ16" s="248">
        <f t="shared" si="11"/>
        <v>0</v>
      </c>
      <c r="CA16" s="248">
        <f t="shared" si="46"/>
        <v>0</v>
      </c>
      <c r="CB16" s="175">
        <f t="shared" si="13"/>
        <v>0</v>
      </c>
      <c r="CC16" s="356">
        <f t="shared" si="14"/>
        <v>0</v>
      </c>
      <c r="CD16" s="149">
        <f t="shared" si="15"/>
        <v>1</v>
      </c>
      <c r="CE16" s="149">
        <f t="shared" si="16"/>
        <v>0</v>
      </c>
      <c r="CF16" s="276">
        <f t="shared" si="17"/>
        <v>1</v>
      </c>
      <c r="CG16" s="248">
        <f t="shared" si="18"/>
        <v>1</v>
      </c>
      <c r="CH16" s="274">
        <f t="shared" si="43"/>
        <v>1</v>
      </c>
      <c r="CI16" s="356">
        <f t="shared" si="19"/>
        <v>0</v>
      </c>
      <c r="CJ16" s="149">
        <f t="shared" si="20"/>
        <v>0</v>
      </c>
      <c r="CK16" s="150">
        <f t="shared" si="21"/>
        <v>0</v>
      </c>
      <c r="CL16" s="149">
        <f t="shared" si="44"/>
        <v>0</v>
      </c>
      <c r="CM16" s="149">
        <f t="shared" si="44"/>
        <v>2</v>
      </c>
      <c r="CN16" s="149">
        <f t="shared" si="44"/>
        <v>0</v>
      </c>
      <c r="CO16" s="149">
        <f t="shared" si="22"/>
        <v>2</v>
      </c>
      <c r="CP16" s="149">
        <f t="shared" si="45"/>
        <v>1</v>
      </c>
      <c r="CQ16" s="283">
        <f t="shared" si="23"/>
        <v>0</v>
      </c>
      <c r="CR16" s="149">
        <f t="shared" si="24"/>
        <v>1</v>
      </c>
      <c r="CS16" s="149">
        <f t="shared" si="25"/>
        <v>0</v>
      </c>
      <c r="CT16" s="283">
        <f t="shared" si="26"/>
        <v>1</v>
      </c>
      <c r="CU16" s="149" t="str">
        <f t="shared" si="27"/>
        <v xml:space="preserve"> 2030</v>
      </c>
      <c r="CV16" s="149">
        <f t="shared" si="28"/>
        <v>2030</v>
      </c>
      <c r="CW16" s="149">
        <v>0</v>
      </c>
      <c r="CX16" s="149">
        <v>0</v>
      </c>
      <c r="CY16" s="149">
        <v>0</v>
      </c>
      <c r="CZ16" s="149">
        <v>0</v>
      </c>
      <c r="DA16" s="149">
        <v>0</v>
      </c>
      <c r="DB16" s="149">
        <v>1</v>
      </c>
      <c r="DC16" s="149">
        <v>0</v>
      </c>
      <c r="DD16" s="149">
        <v>1</v>
      </c>
      <c r="DE16" s="149">
        <v>0</v>
      </c>
      <c r="DF16" s="149">
        <v>1</v>
      </c>
      <c r="DG16" s="149">
        <v>0</v>
      </c>
      <c r="DH16" s="149">
        <v>1</v>
      </c>
      <c r="DI16" s="149">
        <v>0</v>
      </c>
      <c r="DJ16" s="149">
        <v>0</v>
      </c>
      <c r="DK16" s="149">
        <v>0</v>
      </c>
      <c r="DL16" s="149">
        <v>0</v>
      </c>
      <c r="DM16" s="149">
        <v>1</v>
      </c>
      <c r="DN16" s="149">
        <v>0</v>
      </c>
      <c r="DO16" s="149">
        <v>1</v>
      </c>
      <c r="DP16" s="149">
        <v>1</v>
      </c>
      <c r="DQ16" s="149">
        <v>0</v>
      </c>
      <c r="DR16" s="149">
        <v>1</v>
      </c>
      <c r="DS16" s="149">
        <v>0</v>
      </c>
      <c r="DT16" s="149" t="s">
        <v>154</v>
      </c>
      <c r="DU16" s="149" t="s">
        <v>158</v>
      </c>
      <c r="DV16" s="149" t="s">
        <v>7859</v>
      </c>
      <c r="DW16" s="149" t="s">
        <v>154</v>
      </c>
      <c r="DX16" s="149">
        <v>0</v>
      </c>
      <c r="DY16" s="149" t="s">
        <v>150</v>
      </c>
      <c r="DZ16" s="149" t="str">
        <f t="shared" si="29"/>
        <v>Y</v>
      </c>
      <c r="EA16" s="149" t="str">
        <f t="shared" si="30"/>
        <v/>
      </c>
      <c r="EB16" s="149" t="str">
        <f t="shared" si="31"/>
        <v>Y</v>
      </c>
      <c r="EC16" s="149" t="str">
        <f t="shared" si="32"/>
        <v>N</v>
      </c>
      <c r="ED16" s="149" t="str">
        <f t="shared" si="33"/>
        <v>No</v>
      </c>
      <c r="EF16" s="149">
        <f t="shared" si="34"/>
        <v>2030</v>
      </c>
    </row>
    <row r="17" spans="1:136" s="149" customFormat="1" ht="16.5" customHeight="1">
      <c r="A17" s="149">
        <v>14</v>
      </c>
      <c r="B17" s="149">
        <v>12</v>
      </c>
      <c r="C17" s="150" t="s">
        <v>257</v>
      </c>
      <c r="D17" s="149" t="s">
        <v>192</v>
      </c>
      <c r="E17" s="149" t="s">
        <v>193</v>
      </c>
      <c r="F17" s="149" t="s">
        <v>145</v>
      </c>
      <c r="G17" s="149" t="s">
        <v>146</v>
      </c>
      <c r="H17" s="168" t="s">
        <v>258</v>
      </c>
      <c r="I17" s="149" t="s">
        <v>259</v>
      </c>
      <c r="J17" s="149">
        <v>-0.065</v>
      </c>
      <c r="K17" s="149" t="s">
        <v>260</v>
      </c>
      <c r="L17" s="149">
        <v>60900</v>
      </c>
      <c r="M17" s="150">
        <v>31</v>
      </c>
      <c r="N17" s="149" t="s">
        <v>154</v>
      </c>
      <c r="O17" s="149" t="s">
        <v>153</v>
      </c>
      <c r="P17" s="150" t="s">
        <v>153</v>
      </c>
      <c r="Q17" s="149" t="s">
        <v>154</v>
      </c>
      <c r="R17" s="149" t="s">
        <v>154</v>
      </c>
      <c r="S17" s="149" t="s">
        <v>153</v>
      </c>
      <c r="T17" s="149" t="s">
        <v>153</v>
      </c>
      <c r="U17" s="151" t="s">
        <v>153</v>
      </c>
      <c r="V17" s="149" t="s">
        <v>153</v>
      </c>
      <c r="W17" s="149" t="s">
        <v>153</v>
      </c>
      <c r="X17" s="152" t="s">
        <v>153</v>
      </c>
      <c r="Y17" s="149" t="s">
        <v>153</v>
      </c>
      <c r="Z17" s="149" t="s">
        <v>153</v>
      </c>
      <c r="AA17" s="150"/>
      <c r="AC17" s="149" t="s">
        <v>167</v>
      </c>
      <c r="AD17" s="149" t="s">
        <v>6</v>
      </c>
      <c r="AE17" s="149" t="s">
        <v>157</v>
      </c>
      <c r="AF17" s="149" t="s">
        <v>157</v>
      </c>
      <c r="AG17" s="149" t="s">
        <v>158</v>
      </c>
      <c r="AH17" s="150" t="s">
        <v>159</v>
      </c>
      <c r="AJ17" s="149" t="s">
        <v>154</v>
      </c>
      <c r="AK17" s="170" t="s">
        <v>153</v>
      </c>
      <c r="AN17" s="150"/>
      <c r="AO17" s="149" t="s">
        <v>160</v>
      </c>
      <c r="AP17" s="149" t="s">
        <v>150</v>
      </c>
      <c r="AQ17" s="149" t="s">
        <v>159</v>
      </c>
      <c r="AR17" s="149" t="s">
        <v>261</v>
      </c>
      <c r="AS17" s="149">
        <v>2050</v>
      </c>
      <c r="AU17" s="150"/>
      <c r="AV17" s="149" t="s">
        <v>157</v>
      </c>
      <c r="AW17" s="172" t="s">
        <v>262</v>
      </c>
      <c r="AX17" s="149" t="s">
        <v>158</v>
      </c>
      <c r="AY17" s="149" t="s">
        <v>154</v>
      </c>
      <c r="AZ17" s="149" t="s">
        <v>153</v>
      </c>
      <c r="BA17" s="149" t="s">
        <v>153</v>
      </c>
      <c r="BB17" s="171"/>
      <c r="BC17" s="150"/>
      <c r="BE17" s="173"/>
      <c r="BF17" s="150"/>
      <c r="BG17" s="283">
        <f t="shared" si="35"/>
        <v>0</v>
      </c>
      <c r="BH17" s="149">
        <f t="shared" si="36"/>
        <v>0</v>
      </c>
      <c r="BI17" s="149">
        <f t="shared" si="0"/>
        <v>0</v>
      </c>
      <c r="BJ17" s="280">
        <f t="shared" si="1"/>
        <v>0</v>
      </c>
      <c r="BK17" s="356">
        <f t="shared" si="37"/>
        <v>0</v>
      </c>
      <c r="BL17" s="149">
        <f t="shared" si="38"/>
        <v>0</v>
      </c>
      <c r="BM17" s="149">
        <f t="shared" si="2"/>
        <v>0</v>
      </c>
      <c r="BN17" s="278">
        <f t="shared" si="3"/>
        <v>0</v>
      </c>
      <c r="BO17" s="149">
        <f t="shared" si="39"/>
        <v>0</v>
      </c>
      <c r="BP17" s="149">
        <f t="shared" si="40"/>
        <v>0</v>
      </c>
      <c r="BQ17" s="149">
        <f t="shared" si="4"/>
        <v>0</v>
      </c>
      <c r="BR17" s="356">
        <f t="shared" si="41"/>
        <v>0</v>
      </c>
      <c r="BS17" s="149">
        <f t="shared" si="42"/>
        <v>0</v>
      </c>
      <c r="BT17" s="149">
        <f t="shared" si="5"/>
        <v>1</v>
      </c>
      <c r="BU17" s="356">
        <f t="shared" si="6"/>
        <v>0</v>
      </c>
      <c r="BV17" s="149">
        <f t="shared" si="7"/>
        <v>0</v>
      </c>
      <c r="BW17" s="113">
        <f t="shared" si="8"/>
        <v>0</v>
      </c>
      <c r="BX17" s="248">
        <f t="shared" si="9"/>
        <v>0</v>
      </c>
      <c r="BY17" s="248">
        <f t="shared" si="10"/>
        <v>0</v>
      </c>
      <c r="BZ17" s="248">
        <f t="shared" si="11"/>
        <v>0</v>
      </c>
      <c r="CA17" s="248">
        <f t="shared" si="46"/>
        <v>0</v>
      </c>
      <c r="CB17" s="175">
        <f t="shared" si="13"/>
        <v>0</v>
      </c>
      <c r="CC17" s="356">
        <f t="shared" si="14"/>
        <v>0</v>
      </c>
      <c r="CD17" s="149">
        <f t="shared" si="15"/>
        <v>0</v>
      </c>
      <c r="CE17" s="149">
        <f t="shared" si="16"/>
        <v>1</v>
      </c>
      <c r="CF17" s="276">
        <f t="shared" si="17"/>
        <v>1</v>
      </c>
      <c r="CG17" s="248">
        <f t="shared" si="18"/>
        <v>1</v>
      </c>
      <c r="CH17" s="274">
        <f t="shared" si="43"/>
        <v>1</v>
      </c>
      <c r="CI17" s="356">
        <f t="shared" si="19"/>
        <v>0</v>
      </c>
      <c r="CJ17" s="149">
        <f t="shared" si="20"/>
        <v>0</v>
      </c>
      <c r="CK17" s="150">
        <f t="shared" si="21"/>
        <v>0</v>
      </c>
      <c r="CL17" s="149">
        <f t="shared" si="44"/>
        <v>0</v>
      </c>
      <c r="CM17" s="149">
        <f t="shared" si="44"/>
        <v>0</v>
      </c>
      <c r="CN17" s="149">
        <f t="shared" si="44"/>
        <v>1</v>
      </c>
      <c r="CO17" s="149">
        <f t="shared" si="22"/>
        <v>1</v>
      </c>
      <c r="CP17" s="149">
        <f t="shared" si="45"/>
        <v>1</v>
      </c>
      <c r="CQ17" s="283">
        <f t="shared" si="23"/>
        <v>1</v>
      </c>
      <c r="CR17" s="149">
        <f t="shared" si="24"/>
        <v>0</v>
      </c>
      <c r="CS17" s="149">
        <f t="shared" si="25"/>
        <v>0</v>
      </c>
      <c r="CT17" s="283" t="str">
        <f t="shared" si="26"/>
        <v/>
      </c>
      <c r="CU17" s="149" t="str">
        <f t="shared" si="27"/>
        <v xml:space="preserve"> 2050</v>
      </c>
      <c r="CV17" s="149">
        <f t="shared" si="28"/>
        <v>2050</v>
      </c>
      <c r="CW17" s="149">
        <v>0</v>
      </c>
      <c r="CX17" s="149">
        <v>0</v>
      </c>
      <c r="CY17" s="149">
        <v>0</v>
      </c>
      <c r="CZ17" s="149">
        <v>0</v>
      </c>
      <c r="DA17" s="149">
        <v>0</v>
      </c>
      <c r="DB17" s="149">
        <v>0</v>
      </c>
      <c r="DC17" s="149">
        <v>1</v>
      </c>
      <c r="DD17" s="149">
        <v>1</v>
      </c>
      <c r="DE17" s="149">
        <v>0</v>
      </c>
      <c r="DF17" s="149">
        <v>0</v>
      </c>
      <c r="DG17" s="149">
        <v>0</v>
      </c>
      <c r="DH17" s="149">
        <v>0</v>
      </c>
      <c r="DI17" s="149">
        <v>0</v>
      </c>
      <c r="DJ17" s="149">
        <v>0</v>
      </c>
      <c r="DK17" s="149">
        <v>0</v>
      </c>
      <c r="DL17" s="149">
        <v>0</v>
      </c>
      <c r="DM17" s="149">
        <v>1</v>
      </c>
      <c r="DN17" s="149">
        <v>0</v>
      </c>
      <c r="DO17" s="149">
        <v>1</v>
      </c>
      <c r="DP17" s="149">
        <v>1</v>
      </c>
      <c r="DQ17" s="149">
        <v>0</v>
      </c>
      <c r="DR17" s="149">
        <v>1</v>
      </c>
      <c r="DS17" s="149">
        <v>0</v>
      </c>
      <c r="DT17" s="149" t="s">
        <v>154</v>
      </c>
      <c r="DU17" s="149">
        <v>0</v>
      </c>
      <c r="DV17" s="149" t="s">
        <v>160</v>
      </c>
      <c r="DW17" s="149" t="s">
        <v>154</v>
      </c>
      <c r="DX17" s="149">
        <v>0</v>
      </c>
      <c r="DY17" s="149" t="s">
        <v>150</v>
      </c>
      <c r="DZ17" s="149" t="str">
        <f t="shared" si="29"/>
        <v>N</v>
      </c>
      <c r="EA17" s="149" t="str">
        <f t="shared" si="30"/>
        <v/>
      </c>
      <c r="EB17" s="149" t="str">
        <f t="shared" si="31"/>
        <v>Y</v>
      </c>
      <c r="EC17" s="149" t="str">
        <f t="shared" si="32"/>
        <v>N</v>
      </c>
      <c r="ED17" s="149" t="str">
        <f t="shared" si="33"/>
        <v>Yes</v>
      </c>
      <c r="EF17" s="149">
        <f>MAX(AS17,AA17)</f>
        <v>2050</v>
      </c>
    </row>
    <row r="18" spans="1:136" s="149" customFormat="1" ht="16.5" customHeight="1">
      <c r="A18" s="149">
        <v>15</v>
      </c>
      <c r="B18" s="149">
        <v>15</v>
      </c>
      <c r="C18" s="150" t="s">
        <v>263</v>
      </c>
      <c r="D18" s="149" t="s">
        <v>243</v>
      </c>
      <c r="E18" s="149" t="s">
        <v>244</v>
      </c>
      <c r="F18" s="149" t="s">
        <v>264</v>
      </c>
      <c r="G18" s="149" t="s">
        <v>176</v>
      </c>
      <c r="H18" s="168" t="s">
        <v>265</v>
      </c>
      <c r="I18" s="149" t="s">
        <v>266</v>
      </c>
      <c r="J18" s="149">
        <v>-0.086</v>
      </c>
      <c r="K18" s="149" t="s">
        <v>267</v>
      </c>
      <c r="L18" s="149">
        <v>383853</v>
      </c>
      <c r="M18" s="150">
        <v>31</v>
      </c>
      <c r="N18" s="149" t="s">
        <v>154</v>
      </c>
      <c r="O18" s="149" t="s">
        <v>153</v>
      </c>
      <c r="P18" s="150" t="s">
        <v>153</v>
      </c>
      <c r="Q18" s="149" t="s">
        <v>150</v>
      </c>
      <c r="R18" s="149" t="s">
        <v>150</v>
      </c>
      <c r="S18" s="149" t="s">
        <v>151</v>
      </c>
      <c r="T18" s="149" t="s">
        <v>268</v>
      </c>
      <c r="U18" s="151">
        <v>2035</v>
      </c>
      <c r="V18" s="149" t="s">
        <v>153</v>
      </c>
      <c r="W18" s="149" t="s">
        <v>153</v>
      </c>
      <c r="X18" s="152" t="s">
        <v>153</v>
      </c>
      <c r="Y18" s="149" t="s">
        <v>153</v>
      </c>
      <c r="Z18" s="149" t="s">
        <v>153</v>
      </c>
      <c r="AA18" s="150"/>
      <c r="AC18" s="149" t="s">
        <v>202</v>
      </c>
      <c r="AD18" s="149" t="s">
        <v>5</v>
      </c>
      <c r="AE18" s="149" t="s">
        <v>157</v>
      </c>
      <c r="AF18" s="149" t="s">
        <v>157</v>
      </c>
      <c r="AG18" s="149" t="s">
        <v>157</v>
      </c>
      <c r="AH18" s="150" t="s">
        <v>218</v>
      </c>
      <c r="AI18" s="149" t="s">
        <v>219</v>
      </c>
      <c r="AJ18" s="149" t="s">
        <v>150</v>
      </c>
      <c r="AK18" s="170" t="s">
        <v>269</v>
      </c>
      <c r="AL18" s="149">
        <v>2050</v>
      </c>
      <c r="AM18" s="171"/>
      <c r="AN18" s="172"/>
      <c r="AP18" s="149" t="s">
        <v>154</v>
      </c>
      <c r="AQ18" s="149" t="s">
        <v>153</v>
      </c>
      <c r="AR18" s="149" t="s">
        <v>153</v>
      </c>
      <c r="AT18" s="171"/>
      <c r="AU18" s="172"/>
      <c r="AV18" s="149" t="s">
        <v>168</v>
      </c>
      <c r="AW18" s="172" t="s">
        <v>262</v>
      </c>
      <c r="AX18" s="149" t="s">
        <v>158</v>
      </c>
      <c r="AY18" s="149" t="s">
        <v>154</v>
      </c>
      <c r="AZ18" s="149" t="s">
        <v>153</v>
      </c>
      <c r="BA18" s="149" t="s">
        <v>153</v>
      </c>
      <c r="BC18" s="150"/>
      <c r="BE18" s="173"/>
      <c r="BF18" s="150"/>
      <c r="BG18" s="283">
        <f t="shared" si="35"/>
        <v>0</v>
      </c>
      <c r="BH18" s="149">
        <f t="shared" si="36"/>
        <v>0</v>
      </c>
      <c r="BI18" s="149">
        <f t="shared" si="0"/>
        <v>0</v>
      </c>
      <c r="BJ18" s="280">
        <f t="shared" si="1"/>
        <v>0</v>
      </c>
      <c r="BK18" s="356">
        <f t="shared" si="37"/>
        <v>0</v>
      </c>
      <c r="BL18" s="149">
        <f t="shared" si="38"/>
        <v>0</v>
      </c>
      <c r="BM18" s="149">
        <f t="shared" si="2"/>
        <v>1</v>
      </c>
      <c r="BN18" s="278">
        <f t="shared" si="3"/>
        <v>1</v>
      </c>
      <c r="BO18" s="149">
        <f t="shared" si="39"/>
        <v>0</v>
      </c>
      <c r="BP18" s="149">
        <f t="shared" si="40"/>
        <v>0</v>
      </c>
      <c r="BQ18" s="149">
        <f t="shared" si="4"/>
        <v>0</v>
      </c>
      <c r="BR18" s="356">
        <f t="shared" si="41"/>
        <v>0</v>
      </c>
      <c r="BS18" s="149">
        <f t="shared" si="42"/>
        <v>0</v>
      </c>
      <c r="BT18" s="149">
        <f t="shared" si="5"/>
        <v>0</v>
      </c>
      <c r="BU18" s="356">
        <f t="shared" si="6"/>
        <v>0</v>
      </c>
      <c r="BV18" s="149">
        <f t="shared" si="7"/>
        <v>0</v>
      </c>
      <c r="BW18" s="113">
        <f t="shared" si="8"/>
        <v>1</v>
      </c>
      <c r="BX18" s="248">
        <f t="shared" si="9"/>
        <v>0</v>
      </c>
      <c r="BY18" s="248">
        <f t="shared" si="10"/>
        <v>0</v>
      </c>
      <c r="BZ18" s="248">
        <f t="shared" si="11"/>
        <v>1</v>
      </c>
      <c r="CA18" s="248">
        <f t="shared" si="46"/>
        <v>1</v>
      </c>
      <c r="CB18" s="175">
        <f t="shared" si="13"/>
        <v>1</v>
      </c>
      <c r="CC18" s="356">
        <f t="shared" si="14"/>
        <v>0</v>
      </c>
      <c r="CD18" s="149">
        <f t="shared" si="15"/>
        <v>0</v>
      </c>
      <c r="CE18" s="149">
        <f t="shared" si="16"/>
        <v>0</v>
      </c>
      <c r="CF18" s="276">
        <f t="shared" si="17"/>
        <v>0</v>
      </c>
      <c r="CG18" s="248">
        <f t="shared" si="18"/>
        <v>1</v>
      </c>
      <c r="CH18" s="274">
        <f t="shared" si="43"/>
        <v>1</v>
      </c>
      <c r="CI18" s="356">
        <f t="shared" si="19"/>
        <v>0</v>
      </c>
      <c r="CJ18" s="149">
        <f t="shared" si="20"/>
        <v>0</v>
      </c>
      <c r="CK18" s="150">
        <f t="shared" si="21"/>
        <v>0</v>
      </c>
      <c r="CL18" s="149">
        <f t="shared" si="44"/>
        <v>0</v>
      </c>
      <c r="CM18" s="149">
        <f t="shared" si="44"/>
        <v>0</v>
      </c>
      <c r="CN18" s="149">
        <f t="shared" si="44"/>
        <v>2</v>
      </c>
      <c r="CO18" s="149">
        <f t="shared" si="22"/>
        <v>2</v>
      </c>
      <c r="CP18" s="149">
        <f t="shared" si="45"/>
        <v>1</v>
      </c>
      <c r="CQ18" s="283">
        <f t="shared" si="23"/>
        <v>0</v>
      </c>
      <c r="CR18" s="149">
        <f t="shared" si="24"/>
        <v>0</v>
      </c>
      <c r="CS18" s="149">
        <f t="shared" si="25"/>
        <v>1</v>
      </c>
      <c r="CT18" s="283" t="str">
        <f t="shared" si="26"/>
        <v/>
      </c>
      <c r="CU18" s="149" t="str">
        <f t="shared" si="27"/>
        <v xml:space="preserve"> </v>
      </c>
      <c r="CV18" s="149">
        <f t="shared" si="28"/>
        <v>0</v>
      </c>
      <c r="CW18" s="149">
        <v>0</v>
      </c>
      <c r="CX18" s="149">
        <v>0</v>
      </c>
      <c r="CY18" s="149">
        <v>1</v>
      </c>
      <c r="CZ18" s="149">
        <v>1</v>
      </c>
      <c r="DA18" s="149">
        <v>0</v>
      </c>
      <c r="DB18" s="149">
        <v>0</v>
      </c>
      <c r="DC18" s="149">
        <v>0</v>
      </c>
      <c r="DD18" s="149">
        <v>0</v>
      </c>
      <c r="DE18" s="149">
        <v>0</v>
      </c>
      <c r="DF18" s="149">
        <v>1</v>
      </c>
      <c r="DG18" s="149">
        <v>0</v>
      </c>
      <c r="DH18" s="149">
        <v>1</v>
      </c>
      <c r="DI18" s="149">
        <v>0</v>
      </c>
      <c r="DJ18" s="149">
        <v>0</v>
      </c>
      <c r="DK18" s="149">
        <v>0</v>
      </c>
      <c r="DL18" s="149">
        <v>0</v>
      </c>
      <c r="DM18" s="149">
        <v>1</v>
      </c>
      <c r="DN18" s="149">
        <v>0</v>
      </c>
      <c r="DO18" s="149">
        <v>1</v>
      </c>
      <c r="DP18" s="149">
        <v>1</v>
      </c>
      <c r="DQ18" s="149">
        <v>0</v>
      </c>
      <c r="DR18" s="149">
        <v>1</v>
      </c>
      <c r="DS18" s="149">
        <v>0</v>
      </c>
      <c r="DT18" s="149" t="s">
        <v>150</v>
      </c>
      <c r="DU18" s="149" t="s">
        <v>158</v>
      </c>
      <c r="DV18" s="149" t="s">
        <v>154</v>
      </c>
      <c r="DW18" s="149" t="s">
        <v>7859</v>
      </c>
      <c r="DX18" s="149" t="s">
        <v>150</v>
      </c>
      <c r="DY18" s="149">
        <v>0</v>
      </c>
      <c r="DZ18" s="149" t="str">
        <f t="shared" si="29"/>
        <v>Y</v>
      </c>
      <c r="EA18" s="149" t="str">
        <f t="shared" si="30"/>
        <v/>
      </c>
      <c r="EB18" s="149" t="str">
        <f t="shared" si="31"/>
        <v>N</v>
      </c>
      <c r="EC18" s="149" t="str">
        <f t="shared" si="32"/>
        <v>Y</v>
      </c>
      <c r="ED18" s="149" t="str">
        <f t="shared" si="33"/>
        <v>Not Specified</v>
      </c>
      <c r="EF18" s="149">
        <f t="shared" si="47" ref="EF18:EF81">MAX(AS18,AA18)</f>
        <v>0</v>
      </c>
    </row>
    <row r="19" spans="1:136" s="149" customFormat="1" ht="16.5" customHeight="1">
      <c r="A19" s="149">
        <v>16</v>
      </c>
      <c r="B19" s="149">
        <v>14</v>
      </c>
      <c r="C19" s="150" t="s">
        <v>270</v>
      </c>
      <c r="D19" s="149" t="s">
        <v>271</v>
      </c>
      <c r="E19" s="149" t="s">
        <v>272</v>
      </c>
      <c r="F19" s="149" t="s">
        <v>175</v>
      </c>
      <c r="G19" s="149" t="s">
        <v>176</v>
      </c>
      <c r="H19" s="168" t="s">
        <v>273</v>
      </c>
      <c r="I19" s="149" t="s">
        <v>274</v>
      </c>
      <c r="J19" s="149">
        <v>-0.161</v>
      </c>
      <c r="K19" s="149" t="s">
        <v>275</v>
      </c>
      <c r="L19" s="149">
        <v>361249</v>
      </c>
      <c r="M19" s="150">
        <v>14</v>
      </c>
      <c r="N19" s="149" t="s">
        <v>154</v>
      </c>
      <c r="O19" s="149" t="s">
        <v>153</v>
      </c>
      <c r="P19" s="150" t="s">
        <v>153</v>
      </c>
      <c r="Q19" s="149" t="s">
        <v>154</v>
      </c>
      <c r="R19" s="149" t="s">
        <v>154</v>
      </c>
      <c r="S19" s="149" t="s">
        <v>153</v>
      </c>
      <c r="T19" s="149" t="s">
        <v>153</v>
      </c>
      <c r="U19" s="151" t="s">
        <v>153</v>
      </c>
      <c r="V19" s="149" t="s">
        <v>153</v>
      </c>
      <c r="W19" s="149" t="s">
        <v>153</v>
      </c>
      <c r="X19" s="152" t="s">
        <v>153</v>
      </c>
      <c r="Y19" s="149" t="s">
        <v>153</v>
      </c>
      <c r="Z19" s="149" t="s">
        <v>153</v>
      </c>
      <c r="AA19" s="150"/>
      <c r="AC19" s="149" t="s">
        <v>202</v>
      </c>
      <c r="AD19" s="149" t="s">
        <v>5</v>
      </c>
      <c r="AE19" s="149" t="s">
        <v>157</v>
      </c>
      <c r="AF19" s="149" t="s">
        <v>157</v>
      </c>
      <c r="AG19" s="149" t="s">
        <v>168</v>
      </c>
      <c r="AH19" s="150" t="s">
        <v>159</v>
      </c>
      <c r="AI19" s="149" t="s">
        <v>160</v>
      </c>
      <c r="AJ19" s="149" t="s">
        <v>150</v>
      </c>
      <c r="AK19" s="170" t="s">
        <v>276</v>
      </c>
      <c r="AL19" s="149">
        <v>2060</v>
      </c>
      <c r="AM19" s="171"/>
      <c r="AN19" s="150"/>
      <c r="AP19" s="149" t="s">
        <v>154</v>
      </c>
      <c r="AQ19" s="149" t="s">
        <v>153</v>
      </c>
      <c r="AR19" s="149" t="s">
        <v>153</v>
      </c>
      <c r="AT19" s="171"/>
      <c r="AU19" s="150"/>
      <c r="AV19" s="149" t="s">
        <v>168</v>
      </c>
      <c r="AW19" s="172" t="s">
        <v>168</v>
      </c>
      <c r="AX19" s="149" t="s">
        <v>158</v>
      </c>
      <c r="AY19" s="149" t="s">
        <v>154</v>
      </c>
      <c r="AZ19" s="149" t="s">
        <v>153</v>
      </c>
      <c r="BA19" s="149" t="s">
        <v>153</v>
      </c>
      <c r="BC19" s="150"/>
      <c r="BE19" s="173"/>
      <c r="BF19" s="150"/>
      <c r="BG19" s="283">
        <f t="shared" si="35"/>
        <v>0</v>
      </c>
      <c r="BH19" s="149">
        <f t="shared" si="36"/>
        <v>0</v>
      </c>
      <c r="BI19" s="149">
        <f t="shared" si="0"/>
        <v>0</v>
      </c>
      <c r="BJ19" s="280">
        <f t="shared" si="1"/>
        <v>0</v>
      </c>
      <c r="BK19" s="356">
        <f t="shared" si="37"/>
        <v>0</v>
      </c>
      <c r="BL19" s="149">
        <f t="shared" si="38"/>
        <v>0</v>
      </c>
      <c r="BM19" s="149">
        <f t="shared" si="2"/>
        <v>0</v>
      </c>
      <c r="BN19" s="278">
        <f t="shared" si="3"/>
        <v>0</v>
      </c>
      <c r="BO19" s="149">
        <f t="shared" si="39"/>
        <v>0</v>
      </c>
      <c r="BP19" s="149">
        <f t="shared" si="40"/>
        <v>0</v>
      </c>
      <c r="BQ19" s="149">
        <f t="shared" si="4"/>
        <v>0</v>
      </c>
      <c r="BR19" s="356">
        <f t="shared" si="41"/>
        <v>0</v>
      </c>
      <c r="BS19" s="149">
        <f t="shared" si="42"/>
        <v>0</v>
      </c>
      <c r="BT19" s="149">
        <f t="shared" si="5"/>
        <v>0</v>
      </c>
      <c r="BU19" s="356">
        <f t="shared" si="6"/>
        <v>0</v>
      </c>
      <c r="BV19" s="149">
        <f t="shared" si="7"/>
        <v>0</v>
      </c>
      <c r="BW19" s="113">
        <f t="shared" si="8"/>
        <v>1</v>
      </c>
      <c r="BX19" s="248">
        <f t="shared" si="9"/>
        <v>0</v>
      </c>
      <c r="BY19" s="248">
        <f t="shared" si="10"/>
        <v>0</v>
      </c>
      <c r="BZ19" s="248">
        <f t="shared" si="11"/>
        <v>1</v>
      </c>
      <c r="CA19" s="248">
        <f t="shared" si="46"/>
        <v>1</v>
      </c>
      <c r="CB19" s="175">
        <f t="shared" si="13"/>
        <v>1</v>
      </c>
      <c r="CC19" s="356">
        <f t="shared" si="14"/>
        <v>0</v>
      </c>
      <c r="CD19" s="149">
        <f t="shared" si="15"/>
        <v>0</v>
      </c>
      <c r="CE19" s="149">
        <f t="shared" si="16"/>
        <v>0</v>
      </c>
      <c r="CF19" s="276">
        <f t="shared" si="17"/>
        <v>0</v>
      </c>
      <c r="CG19" s="248">
        <f t="shared" si="18"/>
        <v>1</v>
      </c>
      <c r="CH19" s="274">
        <f t="shared" si="43"/>
        <v>1</v>
      </c>
      <c r="CI19" s="356">
        <f t="shared" si="19"/>
        <v>0</v>
      </c>
      <c r="CJ19" s="149">
        <f t="shared" si="20"/>
        <v>0</v>
      </c>
      <c r="CK19" s="150">
        <f t="shared" si="21"/>
        <v>0</v>
      </c>
      <c r="CL19" s="149">
        <f t="shared" si="44"/>
        <v>0</v>
      </c>
      <c r="CM19" s="149">
        <f t="shared" si="44"/>
        <v>0</v>
      </c>
      <c r="CN19" s="149">
        <f t="shared" si="44"/>
        <v>1</v>
      </c>
      <c r="CO19" s="149">
        <f t="shared" si="22"/>
        <v>1</v>
      </c>
      <c r="CP19" s="149">
        <f t="shared" si="45"/>
        <v>1</v>
      </c>
      <c r="CQ19" s="283">
        <f t="shared" si="23"/>
        <v>0</v>
      </c>
      <c r="CR19" s="149">
        <f t="shared" si="24"/>
        <v>0</v>
      </c>
      <c r="CS19" s="149">
        <f t="shared" si="25"/>
        <v>1</v>
      </c>
      <c r="CT19" s="283" t="str">
        <f t="shared" si="26"/>
        <v/>
      </c>
      <c r="CU19" s="149" t="str">
        <f t="shared" si="27"/>
        <v xml:space="preserve"> </v>
      </c>
      <c r="CV19" s="149">
        <f t="shared" si="28"/>
        <v>0</v>
      </c>
      <c r="CW19" s="149">
        <v>0</v>
      </c>
      <c r="CX19" s="149">
        <v>0</v>
      </c>
      <c r="CY19" s="149">
        <v>1</v>
      </c>
      <c r="CZ19" s="149">
        <v>1</v>
      </c>
      <c r="DA19" s="149">
        <v>0</v>
      </c>
      <c r="DB19" s="149">
        <v>0</v>
      </c>
      <c r="DC19" s="149">
        <v>0</v>
      </c>
      <c r="DD19" s="149">
        <v>0</v>
      </c>
      <c r="DE19" s="149">
        <v>0</v>
      </c>
      <c r="DF19" s="149">
        <v>0</v>
      </c>
      <c r="DG19" s="149">
        <v>0</v>
      </c>
      <c r="DH19" s="149">
        <v>0</v>
      </c>
      <c r="DI19" s="149">
        <v>0</v>
      </c>
      <c r="DJ19" s="149">
        <v>0</v>
      </c>
      <c r="DK19" s="149">
        <v>0</v>
      </c>
      <c r="DL19" s="149">
        <v>0</v>
      </c>
      <c r="DM19" s="149">
        <v>1</v>
      </c>
      <c r="DN19" s="149">
        <v>0</v>
      </c>
      <c r="DO19" s="149">
        <v>1</v>
      </c>
      <c r="DP19" s="149">
        <v>0</v>
      </c>
      <c r="DQ19" s="149">
        <v>0</v>
      </c>
      <c r="DR19" s="149">
        <v>1</v>
      </c>
      <c r="DS19" s="149">
        <v>0</v>
      </c>
      <c r="DT19" s="149" t="s">
        <v>154</v>
      </c>
      <c r="DU19" s="149">
        <v>0</v>
      </c>
      <c r="DV19" s="149" t="s">
        <v>154</v>
      </c>
      <c r="DW19" s="149" t="s">
        <v>160</v>
      </c>
      <c r="DX19" s="149" t="s">
        <v>3005</v>
      </c>
      <c r="DY19" s="149">
        <v>0</v>
      </c>
      <c r="DZ19" s="149" t="str">
        <f t="shared" si="29"/>
        <v>N</v>
      </c>
      <c r="EA19" s="149" t="str">
        <f t="shared" si="30"/>
        <v/>
      </c>
      <c r="EB19" s="149" t="str">
        <f t="shared" si="31"/>
        <v>N</v>
      </c>
      <c r="EC19" s="149" t="str">
        <f t="shared" si="32"/>
        <v>Y</v>
      </c>
      <c r="ED19" s="149" t="str">
        <f t="shared" si="33"/>
        <v>Not Specified</v>
      </c>
      <c r="EF19" s="149">
        <f t="shared" si="47"/>
        <v>0</v>
      </c>
    </row>
    <row r="20" spans="1:136" s="149" customFormat="1" ht="16.5" customHeight="1">
      <c r="A20" s="149">
        <v>17</v>
      </c>
      <c r="B20" s="149">
        <v>18</v>
      </c>
      <c r="C20" s="150" t="s">
        <v>277</v>
      </c>
      <c r="D20" s="149" t="s">
        <v>236</v>
      </c>
      <c r="E20" s="149" t="s">
        <v>206</v>
      </c>
      <c r="F20" s="149" t="s">
        <v>145</v>
      </c>
      <c r="G20" s="149" t="s">
        <v>146</v>
      </c>
      <c r="H20" s="168" t="s">
        <v>278</v>
      </c>
      <c r="I20" s="149" t="s">
        <v>279</v>
      </c>
      <c r="J20" s="149">
        <v>-0.135</v>
      </c>
      <c r="K20" s="149" t="s">
        <v>280</v>
      </c>
      <c r="L20" s="149">
        <v>44000</v>
      </c>
      <c r="M20" s="150">
        <v>26</v>
      </c>
      <c r="N20" s="149" t="s">
        <v>154</v>
      </c>
      <c r="O20" s="149" t="s">
        <v>153</v>
      </c>
      <c r="P20" s="150" t="s">
        <v>153</v>
      </c>
      <c r="Q20" s="149" t="s">
        <v>150</v>
      </c>
      <c r="R20" s="149" t="s">
        <v>150</v>
      </c>
      <c r="S20" s="149" t="s">
        <v>151</v>
      </c>
      <c r="T20" s="149" t="s">
        <v>152</v>
      </c>
      <c r="U20" s="151">
        <v>2032</v>
      </c>
      <c r="V20" s="149" t="s">
        <v>153</v>
      </c>
      <c r="W20" s="149" t="s">
        <v>153</v>
      </c>
      <c r="X20" s="152" t="s">
        <v>153</v>
      </c>
      <c r="Y20" s="149" t="s">
        <v>153</v>
      </c>
      <c r="Z20" s="149" t="s">
        <v>153</v>
      </c>
      <c r="AA20" s="150"/>
      <c r="AC20" s="149" t="s">
        <v>281</v>
      </c>
      <c r="AD20" s="149" t="s">
        <v>240</v>
      </c>
      <c r="AE20" s="149" t="s">
        <v>157</v>
      </c>
      <c r="AF20" s="149" t="s">
        <v>157</v>
      </c>
      <c r="AG20" s="149" t="s">
        <v>157</v>
      </c>
      <c r="AH20" s="150" t="s">
        <v>218</v>
      </c>
      <c r="AJ20" s="149" t="s">
        <v>154</v>
      </c>
      <c r="AK20" s="170" t="s">
        <v>153</v>
      </c>
      <c r="AN20" s="150"/>
      <c r="AP20" s="149" t="s">
        <v>154</v>
      </c>
      <c r="AQ20" s="149" t="s">
        <v>153</v>
      </c>
      <c r="AR20" s="149" t="s">
        <v>153</v>
      </c>
      <c r="AU20" s="150"/>
      <c r="AV20" s="149" t="s">
        <v>168</v>
      </c>
      <c r="AW20" s="172" t="s">
        <v>168</v>
      </c>
      <c r="AX20" s="149" t="s">
        <v>158</v>
      </c>
      <c r="AY20" s="149" t="s">
        <v>150</v>
      </c>
      <c r="AZ20" s="149" t="s">
        <v>282</v>
      </c>
      <c r="BA20" s="149">
        <v>2032</v>
      </c>
      <c r="BC20" s="150"/>
      <c r="BE20" s="173"/>
      <c r="BF20" s="150"/>
      <c r="BG20" s="283">
        <f t="shared" si="35"/>
        <v>0</v>
      </c>
      <c r="BH20" s="149">
        <f t="shared" si="36"/>
        <v>0</v>
      </c>
      <c r="BI20" s="149">
        <f t="shared" si="0"/>
        <v>0</v>
      </c>
      <c r="BJ20" s="280">
        <f t="shared" si="1"/>
        <v>0</v>
      </c>
      <c r="BK20" s="356">
        <f t="shared" si="37"/>
        <v>0</v>
      </c>
      <c r="BL20" s="149">
        <f t="shared" si="38"/>
        <v>0</v>
      </c>
      <c r="BM20" s="149">
        <f t="shared" si="2"/>
        <v>1</v>
      </c>
      <c r="BN20" s="278">
        <f t="shared" si="3"/>
        <v>1</v>
      </c>
      <c r="BO20" s="149">
        <f t="shared" si="39"/>
        <v>0</v>
      </c>
      <c r="BP20" s="149">
        <f t="shared" si="40"/>
        <v>0</v>
      </c>
      <c r="BQ20" s="149">
        <f t="shared" si="4"/>
        <v>0</v>
      </c>
      <c r="BR20" s="356">
        <f t="shared" si="41"/>
        <v>0</v>
      </c>
      <c r="BS20" s="149">
        <f t="shared" si="42"/>
        <v>0</v>
      </c>
      <c r="BT20" s="149">
        <f t="shared" si="5"/>
        <v>0</v>
      </c>
      <c r="BU20" s="356">
        <f t="shared" si="6"/>
        <v>0</v>
      </c>
      <c r="BV20" s="149">
        <f t="shared" si="7"/>
        <v>0</v>
      </c>
      <c r="BW20" s="113">
        <f t="shared" si="8"/>
        <v>0</v>
      </c>
      <c r="BX20" s="248">
        <f t="shared" si="9"/>
        <v>0</v>
      </c>
      <c r="BY20" s="248">
        <f t="shared" si="10"/>
        <v>0</v>
      </c>
      <c r="BZ20" s="248">
        <f t="shared" si="11"/>
        <v>0</v>
      </c>
      <c r="CA20" s="248">
        <f t="shared" si="46"/>
        <v>0</v>
      </c>
      <c r="CB20" s="175">
        <f t="shared" si="13"/>
        <v>0</v>
      </c>
      <c r="CC20" s="356">
        <f t="shared" si="14"/>
        <v>0</v>
      </c>
      <c r="CD20" s="149">
        <f t="shared" si="15"/>
        <v>0</v>
      </c>
      <c r="CE20" s="149">
        <f t="shared" si="16"/>
        <v>0</v>
      </c>
      <c r="CF20" s="276">
        <f t="shared" si="17"/>
        <v>0</v>
      </c>
      <c r="CG20" s="248">
        <f t="shared" si="18"/>
        <v>0</v>
      </c>
      <c r="CH20" s="274">
        <f t="shared" si="43"/>
        <v>0</v>
      </c>
      <c r="CI20" s="356">
        <f t="shared" si="19"/>
        <v>0</v>
      </c>
      <c r="CJ20" s="149">
        <f t="shared" si="20"/>
        <v>0</v>
      </c>
      <c r="CK20" s="150">
        <f t="shared" si="21"/>
        <v>1</v>
      </c>
      <c r="CL20" s="149">
        <f t="shared" si="44"/>
        <v>0</v>
      </c>
      <c r="CM20" s="149">
        <f t="shared" si="44"/>
        <v>0</v>
      </c>
      <c r="CN20" s="149">
        <f t="shared" si="44"/>
        <v>1</v>
      </c>
      <c r="CO20" s="149">
        <f t="shared" si="22"/>
        <v>1</v>
      </c>
      <c r="CP20" s="149">
        <f t="shared" si="45"/>
        <v>1</v>
      </c>
      <c r="CQ20" s="283">
        <f t="shared" si="23"/>
        <v>0</v>
      </c>
      <c r="CR20" s="149">
        <f t="shared" si="24"/>
        <v>0</v>
      </c>
      <c r="CS20" s="149">
        <f t="shared" si="25"/>
        <v>1</v>
      </c>
      <c r="CT20" s="283" t="str">
        <f t="shared" si="26"/>
        <v/>
      </c>
      <c r="CU20" s="149" t="str">
        <f t="shared" si="27"/>
        <v xml:space="preserve"> </v>
      </c>
      <c r="CV20" s="149">
        <f t="shared" si="28"/>
        <v>0</v>
      </c>
      <c r="CW20" s="149">
        <v>0</v>
      </c>
      <c r="CX20" s="149">
        <v>0</v>
      </c>
      <c r="CY20" s="149">
        <v>0</v>
      </c>
      <c r="CZ20" s="149">
        <v>0</v>
      </c>
      <c r="DA20" s="149">
        <v>0</v>
      </c>
      <c r="DB20" s="149">
        <v>0</v>
      </c>
      <c r="DC20" s="149">
        <v>0</v>
      </c>
      <c r="DD20" s="149">
        <v>0</v>
      </c>
      <c r="DE20" s="149">
        <v>0</v>
      </c>
      <c r="DF20" s="149">
        <v>1</v>
      </c>
      <c r="DG20" s="149">
        <v>0</v>
      </c>
      <c r="DH20" s="149">
        <v>1</v>
      </c>
      <c r="DI20" s="149">
        <v>0</v>
      </c>
      <c r="DJ20" s="149">
        <v>0</v>
      </c>
      <c r="DK20" s="149">
        <v>0</v>
      </c>
      <c r="DL20" s="149">
        <v>0</v>
      </c>
      <c r="DM20" s="149">
        <v>0</v>
      </c>
      <c r="DN20" s="149">
        <v>0</v>
      </c>
      <c r="DO20" s="149">
        <v>0</v>
      </c>
      <c r="DP20" s="149">
        <v>0</v>
      </c>
      <c r="DQ20" s="149">
        <v>0</v>
      </c>
      <c r="DR20" s="149">
        <v>1</v>
      </c>
      <c r="DS20" s="149">
        <v>0</v>
      </c>
      <c r="DT20" s="149" t="s">
        <v>150</v>
      </c>
      <c r="DU20" s="149" t="s">
        <v>158</v>
      </c>
      <c r="DV20" s="149" t="s">
        <v>154</v>
      </c>
      <c r="DW20" s="149" t="s">
        <v>154</v>
      </c>
      <c r="DX20" s="149">
        <v>0</v>
      </c>
      <c r="DY20" s="149">
        <v>0</v>
      </c>
      <c r="DZ20" s="149" t="str">
        <f t="shared" si="29"/>
        <v>Y</v>
      </c>
      <c r="EA20" s="149" t="str">
        <f t="shared" si="30"/>
        <v/>
      </c>
      <c r="EB20" s="149" t="str">
        <f t="shared" si="31"/>
        <v>N</v>
      </c>
      <c r="EC20" s="149" t="str">
        <f t="shared" si="32"/>
        <v>N</v>
      </c>
      <c r="ED20" s="149" t="str">
        <f t="shared" si="33"/>
        <v>Not Specified</v>
      </c>
      <c r="EF20" s="149">
        <f t="shared" si="47"/>
        <v>0</v>
      </c>
    </row>
    <row r="21" spans="1:136" s="149" customFormat="1" ht="16.5" customHeight="1">
      <c r="A21" s="149">
        <v>18</v>
      </c>
      <c r="B21" s="149">
        <v>13</v>
      </c>
      <c r="C21" s="150" t="s">
        <v>283</v>
      </c>
      <c r="D21" s="149" t="s">
        <v>192</v>
      </c>
      <c r="E21" s="149" t="s">
        <v>193</v>
      </c>
      <c r="F21" s="149" t="s">
        <v>284</v>
      </c>
      <c r="G21" s="149" t="s">
        <v>246</v>
      </c>
      <c r="H21" s="168" t="s">
        <v>285</v>
      </c>
      <c r="I21" s="149" t="s">
        <v>286</v>
      </c>
      <c r="J21" s="149">
        <v>-0.169</v>
      </c>
      <c r="K21" s="149" t="s">
        <v>287</v>
      </c>
      <c r="L21" s="149">
        <v>96000</v>
      </c>
      <c r="M21" s="150">
        <v>31</v>
      </c>
      <c r="N21" s="149" t="s">
        <v>154</v>
      </c>
      <c r="O21" s="149" t="s">
        <v>153</v>
      </c>
      <c r="P21" s="150" t="s">
        <v>153</v>
      </c>
      <c r="Q21" s="149" t="s">
        <v>154</v>
      </c>
      <c r="R21" s="149" t="s">
        <v>154</v>
      </c>
      <c r="S21" s="149" t="s">
        <v>153</v>
      </c>
      <c r="T21" s="149" t="s">
        <v>153</v>
      </c>
      <c r="U21" s="151" t="s">
        <v>153</v>
      </c>
      <c r="V21" s="149" t="s">
        <v>153</v>
      </c>
      <c r="W21" s="149" t="s">
        <v>153</v>
      </c>
      <c r="X21" s="152" t="s">
        <v>153</v>
      </c>
      <c r="Y21" s="149" t="s">
        <v>153</v>
      </c>
      <c r="Z21" s="149" t="s">
        <v>153</v>
      </c>
      <c r="AA21" s="150"/>
      <c r="AC21" s="149" t="s">
        <v>167</v>
      </c>
      <c r="AD21" s="149" t="s">
        <v>6</v>
      </c>
      <c r="AE21" s="149" t="s">
        <v>157</v>
      </c>
      <c r="AF21" s="149" t="s">
        <v>157</v>
      </c>
      <c r="AG21" s="149" t="s">
        <v>157</v>
      </c>
      <c r="AH21" s="150" t="s">
        <v>218</v>
      </c>
      <c r="AJ21" s="149" t="s">
        <v>154</v>
      </c>
      <c r="AK21" s="170" t="s">
        <v>153</v>
      </c>
      <c r="AN21" s="150"/>
      <c r="AO21" s="149" t="s">
        <v>219</v>
      </c>
      <c r="AP21" s="149" t="s">
        <v>150</v>
      </c>
      <c r="AQ21" s="149" t="s">
        <v>218</v>
      </c>
      <c r="AR21" s="149" t="s">
        <v>288</v>
      </c>
      <c r="AS21" s="149">
        <v>2050</v>
      </c>
      <c r="AU21" s="150"/>
      <c r="AV21" s="149" t="s">
        <v>157</v>
      </c>
      <c r="AW21" s="172" t="s">
        <v>190</v>
      </c>
      <c r="AX21" s="149" t="s">
        <v>158</v>
      </c>
      <c r="AY21" s="149" t="s">
        <v>154</v>
      </c>
      <c r="AZ21" s="149" t="s">
        <v>153</v>
      </c>
      <c r="BA21" s="149" t="s">
        <v>153</v>
      </c>
      <c r="BB21" s="171"/>
      <c r="BC21" s="172"/>
      <c r="BE21" s="173"/>
      <c r="BF21" s="150"/>
      <c r="BG21" s="283">
        <f t="shared" si="35"/>
        <v>0</v>
      </c>
      <c r="BH21" s="149">
        <f t="shared" si="36"/>
        <v>0</v>
      </c>
      <c r="BI21" s="149">
        <f t="shared" si="0"/>
        <v>0</v>
      </c>
      <c r="BJ21" s="280">
        <f t="shared" si="1"/>
        <v>0</v>
      </c>
      <c r="BK21" s="356">
        <f t="shared" si="37"/>
        <v>0</v>
      </c>
      <c r="BL21" s="149">
        <f t="shared" si="38"/>
        <v>0</v>
      </c>
      <c r="BM21" s="149">
        <f t="shared" si="2"/>
        <v>0</v>
      </c>
      <c r="BN21" s="278">
        <f t="shared" si="3"/>
        <v>0</v>
      </c>
      <c r="BO21" s="149">
        <f t="shared" si="39"/>
        <v>0</v>
      </c>
      <c r="BP21" s="149">
        <f t="shared" si="40"/>
        <v>0</v>
      </c>
      <c r="BQ21" s="149">
        <f t="shared" si="4"/>
        <v>0</v>
      </c>
      <c r="BR21" s="356">
        <f t="shared" si="41"/>
        <v>0</v>
      </c>
      <c r="BS21" s="149">
        <f t="shared" si="42"/>
        <v>0</v>
      </c>
      <c r="BT21" s="149">
        <f t="shared" si="5"/>
        <v>1</v>
      </c>
      <c r="BU21" s="356">
        <f t="shared" si="6"/>
        <v>0</v>
      </c>
      <c r="BV21" s="149">
        <f t="shared" si="7"/>
        <v>0</v>
      </c>
      <c r="BW21" s="113">
        <f t="shared" si="8"/>
        <v>0</v>
      </c>
      <c r="BX21" s="248">
        <f t="shared" si="9"/>
        <v>0</v>
      </c>
      <c r="BY21" s="248">
        <f t="shared" si="10"/>
        <v>0</v>
      </c>
      <c r="BZ21" s="248">
        <f t="shared" si="11"/>
        <v>0</v>
      </c>
      <c r="CA21" s="248">
        <f t="shared" si="46"/>
        <v>0</v>
      </c>
      <c r="CB21" s="175">
        <f t="shared" si="13"/>
        <v>0</v>
      </c>
      <c r="CC21" s="356">
        <f t="shared" si="14"/>
        <v>0</v>
      </c>
      <c r="CD21" s="149">
        <f t="shared" si="15"/>
        <v>0</v>
      </c>
      <c r="CE21" s="149">
        <f t="shared" si="16"/>
        <v>1</v>
      </c>
      <c r="CF21" s="276">
        <f t="shared" si="17"/>
        <v>1</v>
      </c>
      <c r="CG21" s="248">
        <f t="shared" si="18"/>
        <v>1</v>
      </c>
      <c r="CH21" s="274">
        <f t="shared" si="43"/>
        <v>1</v>
      </c>
      <c r="CI21" s="356">
        <f t="shared" si="19"/>
        <v>0</v>
      </c>
      <c r="CJ21" s="149">
        <f t="shared" si="20"/>
        <v>0</v>
      </c>
      <c r="CK21" s="150">
        <f t="shared" si="21"/>
        <v>0</v>
      </c>
      <c r="CL21" s="149">
        <f t="shared" si="44"/>
        <v>0</v>
      </c>
      <c r="CM21" s="149">
        <f t="shared" si="44"/>
        <v>0</v>
      </c>
      <c r="CN21" s="149">
        <f t="shared" si="44"/>
        <v>1</v>
      </c>
      <c r="CO21" s="149">
        <f t="shared" si="22"/>
        <v>1</v>
      </c>
      <c r="CP21" s="149">
        <f t="shared" si="45"/>
        <v>1</v>
      </c>
      <c r="CQ21" s="283">
        <f t="shared" si="23"/>
        <v>1</v>
      </c>
      <c r="CR21" s="149">
        <f t="shared" si="24"/>
        <v>0</v>
      </c>
      <c r="CS21" s="149">
        <f t="shared" si="25"/>
        <v>0</v>
      </c>
      <c r="CT21" s="283" t="str">
        <f t="shared" si="26"/>
        <v/>
      </c>
      <c r="CU21" s="149" t="str">
        <f t="shared" si="27"/>
        <v xml:space="preserve"> 2050</v>
      </c>
      <c r="CV21" s="149">
        <f t="shared" si="28"/>
        <v>2050</v>
      </c>
      <c r="CW21" s="149">
        <v>0</v>
      </c>
      <c r="CX21" s="149">
        <v>0</v>
      </c>
      <c r="CY21" s="149">
        <v>0</v>
      </c>
      <c r="CZ21" s="149">
        <v>0</v>
      </c>
      <c r="DA21" s="149">
        <v>0</v>
      </c>
      <c r="DB21" s="149">
        <v>0</v>
      </c>
      <c r="DC21" s="149">
        <v>1</v>
      </c>
      <c r="DD21" s="149">
        <v>1</v>
      </c>
      <c r="DE21" s="149">
        <v>0</v>
      </c>
      <c r="DF21" s="149">
        <v>0</v>
      </c>
      <c r="DG21" s="149">
        <v>0</v>
      </c>
      <c r="DH21" s="149">
        <v>0</v>
      </c>
      <c r="DI21" s="149">
        <v>0</v>
      </c>
      <c r="DJ21" s="149">
        <v>0</v>
      </c>
      <c r="DK21" s="149">
        <v>0</v>
      </c>
      <c r="DL21" s="149">
        <v>0</v>
      </c>
      <c r="DM21" s="149">
        <v>1</v>
      </c>
      <c r="DN21" s="149">
        <v>0</v>
      </c>
      <c r="DO21" s="149">
        <v>1</v>
      </c>
      <c r="DP21" s="149">
        <v>1</v>
      </c>
      <c r="DQ21" s="149">
        <v>0</v>
      </c>
      <c r="DR21" s="149">
        <v>1</v>
      </c>
      <c r="DS21" s="149">
        <v>0</v>
      </c>
      <c r="DT21" s="149" t="s">
        <v>154</v>
      </c>
      <c r="DU21" s="149">
        <v>0</v>
      </c>
      <c r="DV21" s="149" t="s">
        <v>7859</v>
      </c>
      <c r="DW21" s="149" t="s">
        <v>154</v>
      </c>
      <c r="DX21" s="149">
        <v>0</v>
      </c>
      <c r="DY21" s="149" t="s">
        <v>150</v>
      </c>
      <c r="DZ21" s="149" t="str">
        <f t="shared" si="29"/>
        <v>N</v>
      </c>
      <c r="EA21" s="149" t="str">
        <f t="shared" si="30"/>
        <v/>
      </c>
      <c r="EB21" s="149" t="str">
        <f t="shared" si="31"/>
        <v>Y</v>
      </c>
      <c r="EC21" s="149" t="str">
        <f t="shared" si="32"/>
        <v>N</v>
      </c>
      <c r="ED21" s="149" t="str">
        <f t="shared" si="33"/>
        <v>Yes</v>
      </c>
      <c r="EF21" s="149">
        <f t="shared" si="47"/>
        <v>2050</v>
      </c>
    </row>
    <row r="22" spans="1:136" s="149" customFormat="1" ht="16.5" customHeight="1">
      <c r="A22" s="149">
        <v>19</v>
      </c>
      <c r="B22" s="149">
        <v>21</v>
      </c>
      <c r="C22" s="150" t="s">
        <v>289</v>
      </c>
      <c r="D22" s="149" t="s">
        <v>290</v>
      </c>
      <c r="E22" s="149" t="s">
        <v>229</v>
      </c>
      <c r="F22" s="149" t="s">
        <v>145</v>
      </c>
      <c r="G22" s="149" t="s">
        <v>146</v>
      </c>
      <c r="H22" s="168" t="s">
        <v>291</v>
      </c>
      <c r="I22" s="149" t="s">
        <v>292</v>
      </c>
      <c r="J22" s="149">
        <v>0.18</v>
      </c>
      <c r="K22" s="149" t="s">
        <v>293</v>
      </c>
      <c r="L22" s="149">
        <v>317233</v>
      </c>
      <c r="M22" s="150">
        <v>31</v>
      </c>
      <c r="N22" s="149" t="s">
        <v>154</v>
      </c>
      <c r="O22" s="149" t="s">
        <v>153</v>
      </c>
      <c r="P22" s="150" t="s">
        <v>153</v>
      </c>
      <c r="Q22" s="149" t="s">
        <v>154</v>
      </c>
      <c r="R22" s="149" t="s">
        <v>154</v>
      </c>
      <c r="S22" s="149" t="s">
        <v>153</v>
      </c>
      <c r="T22" s="149" t="s">
        <v>153</v>
      </c>
      <c r="U22" s="151" t="s">
        <v>153</v>
      </c>
      <c r="V22" s="149" t="s">
        <v>153</v>
      </c>
      <c r="W22" s="149" t="s">
        <v>153</v>
      </c>
      <c r="X22" s="152" t="s">
        <v>153</v>
      </c>
      <c r="Y22" s="149" t="s">
        <v>153</v>
      </c>
      <c r="Z22" s="149" t="s">
        <v>153</v>
      </c>
      <c r="AA22" s="150"/>
      <c r="AC22" s="149" t="s">
        <v>167</v>
      </c>
      <c r="AD22" s="149" t="s">
        <v>6</v>
      </c>
      <c r="AE22" s="149" t="s">
        <v>157</v>
      </c>
      <c r="AF22" s="149" t="s">
        <v>157</v>
      </c>
      <c r="AG22" s="149" t="s">
        <v>169</v>
      </c>
      <c r="AH22" s="150" t="s">
        <v>159</v>
      </c>
      <c r="AJ22" s="149" t="s">
        <v>154</v>
      </c>
      <c r="AK22" s="170" t="s">
        <v>153</v>
      </c>
      <c r="AN22" s="150"/>
      <c r="AO22" s="149" t="s">
        <v>160</v>
      </c>
      <c r="AP22" s="149" t="s">
        <v>150</v>
      </c>
      <c r="AQ22" s="149" t="s">
        <v>159</v>
      </c>
      <c r="AR22" s="149" t="s">
        <v>294</v>
      </c>
      <c r="AS22" s="149">
        <v>2050</v>
      </c>
      <c r="AU22" s="150"/>
      <c r="AV22" s="149" t="s">
        <v>157</v>
      </c>
      <c r="AW22" s="172" t="s">
        <v>190</v>
      </c>
      <c r="AX22" s="149" t="s">
        <v>157</v>
      </c>
      <c r="AY22" s="149" t="s">
        <v>154</v>
      </c>
      <c r="AZ22" s="149" t="s">
        <v>153</v>
      </c>
      <c r="BA22" s="149" t="s">
        <v>153</v>
      </c>
      <c r="BB22" s="171"/>
      <c r="BC22" s="150"/>
      <c r="BE22" s="173"/>
      <c r="BF22" s="150"/>
      <c r="BG22" s="283">
        <f t="shared" si="35"/>
        <v>0</v>
      </c>
      <c r="BH22" s="149">
        <f t="shared" si="36"/>
        <v>0</v>
      </c>
      <c r="BI22" s="149">
        <f t="shared" si="0"/>
        <v>0</v>
      </c>
      <c r="BJ22" s="280">
        <f t="shared" si="1"/>
        <v>0</v>
      </c>
      <c r="BK22" s="356">
        <f t="shared" si="37"/>
        <v>0</v>
      </c>
      <c r="BL22" s="149">
        <f t="shared" si="38"/>
        <v>0</v>
      </c>
      <c r="BM22" s="149">
        <f t="shared" si="2"/>
        <v>0</v>
      </c>
      <c r="BN22" s="278">
        <f t="shared" si="3"/>
        <v>0</v>
      </c>
      <c r="BO22" s="149">
        <f t="shared" si="39"/>
        <v>0</v>
      </c>
      <c r="BP22" s="149">
        <f t="shared" si="40"/>
        <v>0</v>
      </c>
      <c r="BQ22" s="149">
        <f t="shared" si="4"/>
        <v>0</v>
      </c>
      <c r="BR22" s="356">
        <f t="shared" si="41"/>
        <v>0</v>
      </c>
      <c r="BS22" s="149">
        <f t="shared" si="42"/>
        <v>0</v>
      </c>
      <c r="BT22" s="149">
        <f t="shared" si="5"/>
        <v>1</v>
      </c>
      <c r="BU22" s="356">
        <f t="shared" si="6"/>
        <v>0</v>
      </c>
      <c r="BV22" s="149">
        <f t="shared" si="7"/>
        <v>0</v>
      </c>
      <c r="BW22" s="113">
        <f t="shared" si="8"/>
        <v>0</v>
      </c>
      <c r="BX22" s="248">
        <f t="shared" si="9"/>
        <v>0</v>
      </c>
      <c r="BY22" s="248">
        <f t="shared" si="10"/>
        <v>0</v>
      </c>
      <c r="BZ22" s="248">
        <f t="shared" si="11"/>
        <v>0</v>
      </c>
      <c r="CA22" s="248">
        <f t="shared" si="46"/>
        <v>0</v>
      </c>
      <c r="CB22" s="175">
        <f t="shared" si="13"/>
        <v>0</v>
      </c>
      <c r="CC22" s="356">
        <f t="shared" si="14"/>
        <v>0</v>
      </c>
      <c r="CD22" s="149">
        <f t="shared" si="15"/>
        <v>0</v>
      </c>
      <c r="CE22" s="149">
        <f t="shared" si="16"/>
        <v>1</v>
      </c>
      <c r="CF22" s="276">
        <f t="shared" si="17"/>
        <v>1</v>
      </c>
      <c r="CG22" s="248">
        <f t="shared" si="18"/>
        <v>1</v>
      </c>
      <c r="CH22" s="274">
        <f t="shared" si="43"/>
        <v>1</v>
      </c>
      <c r="CI22" s="356">
        <f t="shared" si="19"/>
        <v>0</v>
      </c>
      <c r="CJ22" s="149">
        <f t="shared" si="20"/>
        <v>0</v>
      </c>
      <c r="CK22" s="150">
        <f t="shared" si="21"/>
        <v>0</v>
      </c>
      <c r="CL22" s="149">
        <f t="shared" si="44"/>
        <v>0</v>
      </c>
      <c r="CM22" s="149">
        <f t="shared" si="44"/>
        <v>0</v>
      </c>
      <c r="CN22" s="149">
        <f t="shared" si="44"/>
        <v>1</v>
      </c>
      <c r="CO22" s="149">
        <f t="shared" si="22"/>
        <v>1</v>
      </c>
      <c r="CP22" s="149">
        <f t="shared" si="45"/>
        <v>1</v>
      </c>
      <c r="CQ22" s="283">
        <f t="shared" si="23"/>
        <v>1</v>
      </c>
      <c r="CR22" s="149">
        <f t="shared" si="24"/>
        <v>0</v>
      </c>
      <c r="CS22" s="149">
        <f t="shared" si="25"/>
        <v>0</v>
      </c>
      <c r="CT22" s="283" t="str">
        <f t="shared" si="26"/>
        <v/>
      </c>
      <c r="CU22" s="149" t="str">
        <f t="shared" si="27"/>
        <v xml:space="preserve"> 2050</v>
      </c>
      <c r="CV22" s="149">
        <f t="shared" si="28"/>
        <v>2050</v>
      </c>
      <c r="CW22" s="149">
        <v>1</v>
      </c>
      <c r="CX22" s="149">
        <v>0</v>
      </c>
      <c r="CY22" s="149">
        <v>0</v>
      </c>
      <c r="CZ22" s="149">
        <v>1</v>
      </c>
      <c r="DA22" s="149">
        <v>0</v>
      </c>
      <c r="DB22" s="149">
        <v>0</v>
      </c>
      <c r="DC22" s="149">
        <v>1</v>
      </c>
      <c r="DD22" s="149">
        <v>1</v>
      </c>
      <c r="DE22" s="149">
        <v>0</v>
      </c>
      <c r="DF22" s="149">
        <v>0</v>
      </c>
      <c r="DG22" s="149">
        <v>0</v>
      </c>
      <c r="DH22" s="149">
        <v>0</v>
      </c>
      <c r="DI22" s="149">
        <v>0</v>
      </c>
      <c r="DJ22" s="149">
        <v>0</v>
      </c>
      <c r="DK22" s="149">
        <v>0</v>
      </c>
      <c r="DL22" s="149">
        <v>0</v>
      </c>
      <c r="DM22" s="149">
        <v>1</v>
      </c>
      <c r="DN22" s="149">
        <v>1</v>
      </c>
      <c r="DO22" s="149">
        <v>1</v>
      </c>
      <c r="DP22" s="149">
        <v>1</v>
      </c>
      <c r="DQ22" s="149">
        <v>0</v>
      </c>
      <c r="DR22" s="149">
        <v>1</v>
      </c>
      <c r="DS22" s="149">
        <v>1</v>
      </c>
      <c r="DT22" s="149" t="s">
        <v>154</v>
      </c>
      <c r="DU22" s="149">
        <v>0</v>
      </c>
      <c r="DV22" s="149" t="s">
        <v>160</v>
      </c>
      <c r="DW22" s="149" t="s">
        <v>160</v>
      </c>
      <c r="DX22" s="149" t="s">
        <v>150</v>
      </c>
      <c r="DY22" s="149" t="s">
        <v>150</v>
      </c>
      <c r="DZ22" s="149" t="str">
        <f t="shared" si="29"/>
        <v>N</v>
      </c>
      <c r="EA22" s="149" t="str">
        <f t="shared" si="30"/>
        <v/>
      </c>
      <c r="EB22" s="149" t="str">
        <f t="shared" si="31"/>
        <v>Y</v>
      </c>
      <c r="EC22" s="149" t="str">
        <f t="shared" si="32"/>
        <v>N</v>
      </c>
      <c r="ED22" s="149" t="str">
        <f t="shared" si="33"/>
        <v>Yes</v>
      </c>
      <c r="EF22" s="149">
        <f t="shared" si="47"/>
        <v>2050</v>
      </c>
    </row>
    <row r="23" spans="1:136" s="149" customFormat="1" ht="16.5" customHeight="1">
      <c r="A23" s="149">
        <v>20</v>
      </c>
      <c r="B23" s="149">
        <v>20</v>
      </c>
      <c r="C23" s="150" t="s">
        <v>295</v>
      </c>
      <c r="D23" s="149" t="s">
        <v>143</v>
      </c>
      <c r="E23" s="149" t="s">
        <v>144</v>
      </c>
      <c r="F23" s="149" t="s">
        <v>145</v>
      </c>
      <c r="G23" s="149" t="s">
        <v>146</v>
      </c>
      <c r="H23" s="168" t="s">
        <v>296</v>
      </c>
      <c r="I23" s="149" t="s">
        <v>297</v>
      </c>
      <c r="J23" s="149">
        <v>0.171</v>
      </c>
      <c r="K23" s="149" t="s">
        <v>298</v>
      </c>
      <c r="M23" s="150">
        <v>31</v>
      </c>
      <c r="N23" s="149" t="s">
        <v>154</v>
      </c>
      <c r="O23" s="149" t="s">
        <v>153</v>
      </c>
      <c r="P23" s="150" t="s">
        <v>153</v>
      </c>
      <c r="Q23" s="149" t="s">
        <v>154</v>
      </c>
      <c r="R23" s="149" t="s">
        <v>154</v>
      </c>
      <c r="S23" s="149" t="s">
        <v>153</v>
      </c>
      <c r="T23" s="149" t="s">
        <v>153</v>
      </c>
      <c r="U23" s="151" t="s">
        <v>153</v>
      </c>
      <c r="V23" s="149" t="s">
        <v>153</v>
      </c>
      <c r="W23" s="149" t="s">
        <v>153</v>
      </c>
      <c r="X23" s="152" t="s">
        <v>153</v>
      </c>
      <c r="Y23" s="149" t="s">
        <v>153</v>
      </c>
      <c r="Z23" s="149" t="s">
        <v>153</v>
      </c>
      <c r="AA23" s="150"/>
      <c r="AC23" s="149" t="s">
        <v>281</v>
      </c>
      <c r="AD23" s="149" t="s">
        <v>240</v>
      </c>
      <c r="AE23" s="149" t="s">
        <v>157</v>
      </c>
      <c r="AF23" s="149" t="s">
        <v>157</v>
      </c>
      <c r="AG23" s="149" t="s">
        <v>169</v>
      </c>
      <c r="AH23" s="150" t="s">
        <v>159</v>
      </c>
      <c r="AJ23" s="149" t="s">
        <v>154</v>
      </c>
      <c r="AK23" s="170" t="s">
        <v>153</v>
      </c>
      <c r="AN23" s="150"/>
      <c r="AP23" s="149" t="s">
        <v>154</v>
      </c>
      <c r="AQ23" s="149" t="s">
        <v>153</v>
      </c>
      <c r="AR23" s="149" t="s">
        <v>153</v>
      </c>
      <c r="AU23" s="150"/>
      <c r="AV23" s="149" t="s">
        <v>168</v>
      </c>
      <c r="AW23" s="172" t="s">
        <v>168</v>
      </c>
      <c r="AX23" s="149" t="s">
        <v>158</v>
      </c>
      <c r="AY23" s="149" t="s">
        <v>150</v>
      </c>
      <c r="AZ23" s="149" t="s">
        <v>299</v>
      </c>
      <c r="BA23" s="149">
        <v>2030</v>
      </c>
      <c r="BC23" s="150"/>
      <c r="BE23" s="173"/>
      <c r="BF23" s="150"/>
      <c r="BG23" s="283">
        <f t="shared" si="35"/>
        <v>0</v>
      </c>
      <c r="BH23" s="149">
        <f t="shared" si="36"/>
        <v>0</v>
      </c>
      <c r="BI23" s="149">
        <f t="shared" si="0"/>
        <v>0</v>
      </c>
      <c r="BJ23" s="280">
        <f t="shared" si="1"/>
        <v>0</v>
      </c>
      <c r="BK23" s="356">
        <f t="shared" si="37"/>
        <v>0</v>
      </c>
      <c r="BL23" s="149">
        <f t="shared" si="38"/>
        <v>0</v>
      </c>
      <c r="BM23" s="149">
        <f t="shared" si="2"/>
        <v>0</v>
      </c>
      <c r="BN23" s="278">
        <f t="shared" si="3"/>
        <v>0</v>
      </c>
      <c r="BO23" s="149">
        <f t="shared" si="39"/>
        <v>0</v>
      </c>
      <c r="BP23" s="149">
        <f t="shared" si="40"/>
        <v>0</v>
      </c>
      <c r="BQ23" s="149">
        <f t="shared" si="4"/>
        <v>0</v>
      </c>
      <c r="BR23" s="356">
        <f t="shared" si="41"/>
        <v>0</v>
      </c>
      <c r="BS23" s="149">
        <f t="shared" si="42"/>
        <v>0</v>
      </c>
      <c r="BT23" s="149">
        <f t="shared" si="5"/>
        <v>0</v>
      </c>
      <c r="BU23" s="356">
        <f t="shared" si="6"/>
        <v>0</v>
      </c>
      <c r="BV23" s="149">
        <f t="shared" si="7"/>
        <v>0</v>
      </c>
      <c r="BW23" s="113">
        <f t="shared" si="8"/>
        <v>0</v>
      </c>
      <c r="BX23" s="248">
        <f t="shared" si="9"/>
        <v>0</v>
      </c>
      <c r="BY23" s="248">
        <f t="shared" si="10"/>
        <v>0</v>
      </c>
      <c r="BZ23" s="248">
        <f t="shared" si="11"/>
        <v>0</v>
      </c>
      <c r="CA23" s="248">
        <f t="shared" si="46"/>
        <v>0</v>
      </c>
      <c r="CB23" s="175">
        <f t="shared" si="13"/>
        <v>0</v>
      </c>
      <c r="CC23" s="356">
        <f t="shared" si="14"/>
        <v>0</v>
      </c>
      <c r="CD23" s="149">
        <f t="shared" si="15"/>
        <v>0</v>
      </c>
      <c r="CE23" s="149">
        <f t="shared" si="16"/>
        <v>0</v>
      </c>
      <c r="CF23" s="276">
        <f t="shared" si="17"/>
        <v>0</v>
      </c>
      <c r="CG23" s="248">
        <f t="shared" si="18"/>
        <v>0</v>
      </c>
      <c r="CH23" s="274">
        <f t="shared" si="43"/>
        <v>0</v>
      </c>
      <c r="CI23" s="356">
        <f t="shared" si="19"/>
        <v>0</v>
      </c>
      <c r="CJ23" s="149">
        <f t="shared" si="20"/>
        <v>1</v>
      </c>
      <c r="CK23" s="150">
        <f t="shared" si="21"/>
        <v>0</v>
      </c>
      <c r="CL23" s="149">
        <f t="shared" si="44"/>
        <v>0</v>
      </c>
      <c r="CM23" s="149">
        <f t="shared" si="44"/>
        <v>0</v>
      </c>
      <c r="CN23" s="149">
        <f t="shared" si="44"/>
        <v>0</v>
      </c>
      <c r="CO23" s="149">
        <f t="shared" si="22"/>
        <v>0</v>
      </c>
      <c r="CP23" s="149">
        <f t="shared" si="45"/>
        <v>0</v>
      </c>
      <c r="CQ23" s="283">
        <f t="shared" si="23"/>
        <v>0</v>
      </c>
      <c r="CR23" s="149">
        <f t="shared" si="24"/>
        <v>0</v>
      </c>
      <c r="CS23" s="149">
        <f t="shared" si="25"/>
        <v>1</v>
      </c>
      <c r="CT23" s="283" t="str">
        <f t="shared" si="26"/>
        <v/>
      </c>
      <c r="CU23" s="149" t="str">
        <f t="shared" si="27"/>
        <v xml:space="preserve"> </v>
      </c>
      <c r="CV23" s="149">
        <f t="shared" si="28"/>
        <v>0</v>
      </c>
      <c r="CW23" s="149">
        <v>0</v>
      </c>
      <c r="CX23" s="149">
        <v>0</v>
      </c>
      <c r="CY23" s="149">
        <v>0</v>
      </c>
      <c r="CZ23" s="149">
        <v>0</v>
      </c>
      <c r="DA23" s="149">
        <v>0</v>
      </c>
      <c r="DB23" s="149">
        <v>0</v>
      </c>
      <c r="DC23" s="149">
        <v>0</v>
      </c>
      <c r="DD23" s="149">
        <v>0</v>
      </c>
      <c r="DE23" s="149">
        <v>0</v>
      </c>
      <c r="DF23" s="149">
        <v>0</v>
      </c>
      <c r="DG23" s="149">
        <v>0</v>
      </c>
      <c r="DH23" s="149">
        <v>0</v>
      </c>
      <c r="DI23" s="149">
        <v>0</v>
      </c>
      <c r="DJ23" s="149">
        <v>0</v>
      </c>
      <c r="DK23" s="149">
        <v>0</v>
      </c>
      <c r="DL23" s="149">
        <v>0</v>
      </c>
      <c r="DM23" s="149">
        <v>0</v>
      </c>
      <c r="DN23" s="149">
        <v>0</v>
      </c>
      <c r="DO23" s="149">
        <v>0</v>
      </c>
      <c r="DP23" s="149">
        <v>0</v>
      </c>
      <c r="DQ23" s="149">
        <v>0</v>
      </c>
      <c r="DR23" s="149">
        <v>0</v>
      </c>
      <c r="DS23" s="149">
        <v>0</v>
      </c>
      <c r="DT23" s="149" t="s">
        <v>154</v>
      </c>
      <c r="DU23" s="149">
        <v>0</v>
      </c>
      <c r="DV23" s="149" t="s">
        <v>154</v>
      </c>
      <c r="DW23" s="149" t="s">
        <v>154</v>
      </c>
      <c r="DX23" s="149">
        <v>0</v>
      </c>
      <c r="DY23" s="149">
        <v>0</v>
      </c>
      <c r="DZ23" s="149" t="str">
        <f t="shared" si="29"/>
        <v>N</v>
      </c>
      <c r="EA23" s="149" t="str">
        <f t="shared" si="30"/>
        <v/>
      </c>
      <c r="EB23" s="149" t="str">
        <f t="shared" si="31"/>
        <v>N</v>
      </c>
      <c r="EC23" s="149" t="str">
        <f t="shared" si="32"/>
        <v>N</v>
      </c>
      <c r="ED23" s="149" t="str">
        <f t="shared" si="33"/>
        <v>Not Specified</v>
      </c>
      <c r="EF23" s="149">
        <f t="shared" si="47"/>
        <v>0</v>
      </c>
    </row>
    <row r="24" spans="1:136" s="149" customFormat="1" ht="16.5" customHeight="1">
      <c r="A24" s="149">
        <v>21</v>
      </c>
      <c r="B24" s="149">
        <v>33</v>
      </c>
      <c r="C24" s="150" t="s">
        <v>300</v>
      </c>
      <c r="D24" s="149" t="s">
        <v>222</v>
      </c>
      <c r="E24" s="149" t="s">
        <v>206</v>
      </c>
      <c r="F24" s="149" t="s">
        <v>145</v>
      </c>
      <c r="G24" s="149" t="s">
        <v>146</v>
      </c>
      <c r="H24" s="168" t="s">
        <v>301</v>
      </c>
      <c r="I24" s="149" t="s">
        <v>302</v>
      </c>
      <c r="J24" s="149">
        <v>-0.335</v>
      </c>
      <c r="K24" s="149" t="s">
        <v>303</v>
      </c>
      <c r="L24" s="149">
        <v>72398</v>
      </c>
      <c r="M24" s="150">
        <v>30</v>
      </c>
      <c r="N24" s="149" t="s">
        <v>150</v>
      </c>
      <c r="O24" s="149">
        <v>2022</v>
      </c>
      <c r="P24" s="150">
        <v>2030</v>
      </c>
      <c r="Q24" s="149" t="s">
        <v>150</v>
      </c>
      <c r="R24" s="149" t="s">
        <v>154</v>
      </c>
      <c r="S24" s="149" t="s">
        <v>210</v>
      </c>
      <c r="T24" s="149" t="s">
        <v>153</v>
      </c>
      <c r="U24" s="151">
        <v>2030</v>
      </c>
      <c r="V24" s="149" t="s">
        <v>153</v>
      </c>
      <c r="W24" s="149" t="s">
        <v>153</v>
      </c>
      <c r="X24" s="152" t="s">
        <v>153</v>
      </c>
      <c r="Y24" s="149" t="s">
        <v>153</v>
      </c>
      <c r="Z24" s="149" t="s">
        <v>153</v>
      </c>
      <c r="AA24" s="150"/>
      <c r="AC24" s="149" t="s">
        <v>202</v>
      </c>
      <c r="AD24" s="149" t="s">
        <v>5</v>
      </c>
      <c r="AE24" s="149" t="s">
        <v>157</v>
      </c>
      <c r="AF24" s="149" t="s">
        <v>157</v>
      </c>
      <c r="AG24" s="149" t="s">
        <v>157</v>
      </c>
      <c r="AH24" s="150" t="s">
        <v>218</v>
      </c>
      <c r="AI24" s="149" t="s">
        <v>219</v>
      </c>
      <c r="AJ24" s="149" t="s">
        <v>150</v>
      </c>
      <c r="AK24" s="170" t="s">
        <v>304</v>
      </c>
      <c r="AL24" s="149">
        <v>2040</v>
      </c>
      <c r="AM24" s="171"/>
      <c r="AN24" s="172"/>
      <c r="AP24" s="149" t="s">
        <v>154</v>
      </c>
      <c r="AQ24" s="149" t="s">
        <v>153</v>
      </c>
      <c r="AR24" s="149" t="s">
        <v>153</v>
      </c>
      <c r="AT24" s="171"/>
      <c r="AU24" s="172"/>
      <c r="AV24" s="149" t="s">
        <v>168</v>
      </c>
      <c r="AW24" s="172" t="s">
        <v>168</v>
      </c>
      <c r="AX24" s="149" t="s">
        <v>157</v>
      </c>
      <c r="AY24" s="149" t="s">
        <v>154</v>
      </c>
      <c r="AZ24" s="149" t="s">
        <v>153</v>
      </c>
      <c r="BA24" s="149" t="s">
        <v>153</v>
      </c>
      <c r="BB24" s="171"/>
      <c r="BC24" s="172"/>
      <c r="BE24" s="173"/>
      <c r="BF24" s="150"/>
      <c r="BG24" s="283">
        <f t="shared" si="35"/>
        <v>0</v>
      </c>
      <c r="BH24" s="149">
        <f t="shared" si="36"/>
        <v>1</v>
      </c>
      <c r="BI24" s="149">
        <f t="shared" si="0"/>
        <v>0</v>
      </c>
      <c r="BJ24" s="280">
        <f t="shared" si="1"/>
        <v>1</v>
      </c>
      <c r="BK24" s="356">
        <f t="shared" si="37"/>
        <v>0</v>
      </c>
      <c r="BL24" s="149">
        <f t="shared" si="38"/>
        <v>0</v>
      </c>
      <c r="BM24" s="149">
        <f t="shared" si="2"/>
        <v>0</v>
      </c>
      <c r="BN24" s="278">
        <f t="shared" si="3"/>
        <v>0</v>
      </c>
      <c r="BO24" s="149">
        <f t="shared" si="39"/>
        <v>0</v>
      </c>
      <c r="BP24" s="149">
        <f t="shared" si="40"/>
        <v>0</v>
      </c>
      <c r="BQ24" s="149">
        <f t="shared" si="4"/>
        <v>0</v>
      </c>
      <c r="BR24" s="356">
        <f t="shared" si="41"/>
        <v>0</v>
      </c>
      <c r="BS24" s="149">
        <f t="shared" si="42"/>
        <v>0</v>
      </c>
      <c r="BT24" s="149">
        <f t="shared" si="5"/>
        <v>0</v>
      </c>
      <c r="BU24" s="356">
        <f t="shared" si="6"/>
        <v>0</v>
      </c>
      <c r="BV24" s="149">
        <f t="shared" si="7"/>
        <v>0</v>
      </c>
      <c r="BW24" s="113">
        <f t="shared" si="8"/>
        <v>1</v>
      </c>
      <c r="BX24" s="248">
        <f t="shared" si="9"/>
        <v>0</v>
      </c>
      <c r="BY24" s="248">
        <f t="shared" si="10"/>
        <v>0</v>
      </c>
      <c r="BZ24" s="248">
        <f t="shared" si="11"/>
        <v>1</v>
      </c>
      <c r="CA24" s="248">
        <f t="shared" si="46"/>
        <v>1</v>
      </c>
      <c r="CB24" s="175">
        <f t="shared" si="13"/>
        <v>1</v>
      </c>
      <c r="CC24" s="356">
        <f t="shared" si="14"/>
        <v>0</v>
      </c>
      <c r="CD24" s="149">
        <f t="shared" si="15"/>
        <v>0</v>
      </c>
      <c r="CE24" s="149">
        <f t="shared" si="16"/>
        <v>0</v>
      </c>
      <c r="CF24" s="276">
        <f t="shared" si="17"/>
        <v>0</v>
      </c>
      <c r="CG24" s="248">
        <f t="shared" si="18"/>
        <v>1</v>
      </c>
      <c r="CH24" s="274">
        <f t="shared" si="43"/>
        <v>1</v>
      </c>
      <c r="CI24" s="356">
        <f t="shared" si="19"/>
        <v>0</v>
      </c>
      <c r="CJ24" s="149">
        <f t="shared" si="20"/>
        <v>0</v>
      </c>
      <c r="CK24" s="150">
        <f t="shared" si="21"/>
        <v>0</v>
      </c>
      <c r="CL24" s="149">
        <f t="shared" si="44"/>
        <v>0</v>
      </c>
      <c r="CM24" s="149">
        <f t="shared" si="44"/>
        <v>1</v>
      </c>
      <c r="CN24" s="149">
        <f t="shared" si="44"/>
        <v>1</v>
      </c>
      <c r="CO24" s="149">
        <f t="shared" si="22"/>
        <v>2</v>
      </c>
      <c r="CP24" s="149">
        <f t="shared" si="45"/>
        <v>1</v>
      </c>
      <c r="CQ24" s="283">
        <f t="shared" si="23"/>
        <v>0</v>
      </c>
      <c r="CR24" s="149">
        <f t="shared" si="24"/>
        <v>0</v>
      </c>
      <c r="CS24" s="149">
        <f t="shared" si="25"/>
        <v>1</v>
      </c>
      <c r="CT24" s="283">
        <f t="shared" si="26"/>
        <v>1</v>
      </c>
      <c r="CU24" s="149" t="str">
        <f t="shared" si="27"/>
        <v xml:space="preserve"> </v>
      </c>
      <c r="CV24" s="149">
        <f t="shared" si="28"/>
        <v>0</v>
      </c>
      <c r="CW24" s="149">
        <v>0</v>
      </c>
      <c r="CX24" s="149">
        <v>0</v>
      </c>
      <c r="CY24" s="149">
        <v>1</v>
      </c>
      <c r="CZ24" s="149">
        <v>1</v>
      </c>
      <c r="DA24" s="149">
        <v>0</v>
      </c>
      <c r="DB24" s="149">
        <v>0</v>
      </c>
      <c r="DC24" s="149">
        <v>0</v>
      </c>
      <c r="DD24" s="149">
        <v>0</v>
      </c>
      <c r="DE24" s="149">
        <v>0</v>
      </c>
      <c r="DF24" s="149">
        <v>1</v>
      </c>
      <c r="DG24" s="149">
        <v>0</v>
      </c>
      <c r="DH24" s="149">
        <v>1</v>
      </c>
      <c r="DI24" s="149">
        <v>0</v>
      </c>
      <c r="DJ24" s="149">
        <v>1</v>
      </c>
      <c r="DK24" s="149">
        <v>0</v>
      </c>
      <c r="DL24" s="149">
        <v>1</v>
      </c>
      <c r="DM24" s="149">
        <v>1</v>
      </c>
      <c r="DN24" s="149">
        <v>0</v>
      </c>
      <c r="DO24" s="149">
        <v>1</v>
      </c>
      <c r="DP24" s="149">
        <v>1</v>
      </c>
      <c r="DQ24" s="149">
        <v>0</v>
      </c>
      <c r="DR24" s="149">
        <v>1</v>
      </c>
      <c r="DS24" s="149">
        <v>0</v>
      </c>
      <c r="DT24" s="149" t="s">
        <v>154</v>
      </c>
      <c r="DU24" s="149" t="s">
        <v>158</v>
      </c>
      <c r="DV24" s="149" t="s">
        <v>154</v>
      </c>
      <c r="DW24" s="149" t="s">
        <v>160</v>
      </c>
      <c r="DX24" s="149" t="s">
        <v>150</v>
      </c>
      <c r="DY24" s="149">
        <v>0</v>
      </c>
      <c r="DZ24" s="149" t="str">
        <f t="shared" si="29"/>
        <v>Y</v>
      </c>
      <c r="EA24" s="149" t="str">
        <f t="shared" si="30"/>
        <v/>
      </c>
      <c r="EB24" s="149" t="str">
        <f t="shared" si="31"/>
        <v>N</v>
      </c>
      <c r="EC24" s="149" t="str">
        <f t="shared" si="32"/>
        <v>Y</v>
      </c>
      <c r="ED24" s="149" t="str">
        <f t="shared" si="33"/>
        <v>Not Specified</v>
      </c>
      <c r="EF24" s="149">
        <f t="shared" si="47"/>
        <v>0</v>
      </c>
    </row>
    <row r="25" spans="1:136" s="149" customFormat="1" ht="16.5" customHeight="1">
      <c r="A25" s="149">
        <v>22</v>
      </c>
      <c r="B25" s="149">
        <v>26</v>
      </c>
      <c r="C25" s="150" t="s">
        <v>305</v>
      </c>
      <c r="D25" s="149" t="s">
        <v>306</v>
      </c>
      <c r="E25" s="149" t="s">
        <v>214</v>
      </c>
      <c r="F25" s="149" t="s">
        <v>145</v>
      </c>
      <c r="G25" s="149" t="s">
        <v>146</v>
      </c>
      <c r="H25" s="168" t="s">
        <v>307</v>
      </c>
      <c r="I25" s="149" t="s">
        <v>308</v>
      </c>
      <c r="J25" s="149">
        <v>0.218</v>
      </c>
      <c r="K25" s="149" t="s">
        <v>309</v>
      </c>
      <c r="L25" s="149">
        <v>228000</v>
      </c>
      <c r="M25" s="150">
        <v>28</v>
      </c>
      <c r="N25" s="149" t="s">
        <v>150</v>
      </c>
      <c r="O25" s="149">
        <v>2015</v>
      </c>
      <c r="P25" s="150">
        <v>2014</v>
      </c>
      <c r="Q25" s="149" t="s">
        <v>150</v>
      </c>
      <c r="R25" s="149" t="s">
        <v>150</v>
      </c>
      <c r="S25" s="149" t="s">
        <v>151</v>
      </c>
      <c r="T25" s="149" t="s">
        <v>152</v>
      </c>
      <c r="U25" s="151">
        <v>2030</v>
      </c>
      <c r="V25" s="149" t="s">
        <v>153</v>
      </c>
      <c r="W25" s="149" t="s">
        <v>153</v>
      </c>
      <c r="X25" s="152" t="s">
        <v>153</v>
      </c>
      <c r="Y25" s="149" t="s">
        <v>154</v>
      </c>
      <c r="Z25" s="149" t="s">
        <v>155</v>
      </c>
      <c r="AA25" s="150"/>
      <c r="AC25" s="149" t="s">
        <v>310</v>
      </c>
      <c r="AD25" s="149" t="s">
        <v>5</v>
      </c>
      <c r="AE25" s="149" t="s">
        <v>157</v>
      </c>
      <c r="AF25" s="149" t="s">
        <v>157</v>
      </c>
      <c r="AG25" s="149" t="s">
        <v>157</v>
      </c>
      <c r="AH25" s="150" t="s">
        <v>218</v>
      </c>
      <c r="AI25" s="149" t="s">
        <v>219</v>
      </c>
      <c r="AJ25" s="149" t="s">
        <v>150</v>
      </c>
      <c r="AK25" s="170" t="s">
        <v>311</v>
      </c>
      <c r="AL25" s="149">
        <v>2030</v>
      </c>
      <c r="AM25" s="171"/>
      <c r="AN25" s="172"/>
      <c r="AP25" s="149" t="s">
        <v>154</v>
      </c>
      <c r="AQ25" s="149" t="s">
        <v>153</v>
      </c>
      <c r="AR25" s="149" t="s">
        <v>153</v>
      </c>
      <c r="AT25" s="171"/>
      <c r="AU25" s="172"/>
      <c r="AV25" s="149" t="s">
        <v>157</v>
      </c>
      <c r="AW25" s="172" t="s">
        <v>312</v>
      </c>
      <c r="AX25" s="149" t="s">
        <v>157</v>
      </c>
      <c r="AY25" s="149" t="s">
        <v>154</v>
      </c>
      <c r="AZ25" s="149" t="s">
        <v>153</v>
      </c>
      <c r="BA25" s="149" t="s">
        <v>153</v>
      </c>
      <c r="BC25" s="172"/>
      <c r="BE25" s="173"/>
      <c r="BF25" s="150"/>
      <c r="BG25" s="283">
        <f t="shared" si="35"/>
        <v>1</v>
      </c>
      <c r="BH25" s="149">
        <f t="shared" si="36"/>
        <v>0</v>
      </c>
      <c r="BI25" s="149">
        <f t="shared" si="0"/>
        <v>0</v>
      </c>
      <c r="BJ25" s="280">
        <f t="shared" si="1"/>
        <v>1</v>
      </c>
      <c r="BK25" s="356">
        <f t="shared" si="37"/>
        <v>0</v>
      </c>
      <c r="BL25" s="149">
        <f t="shared" si="38"/>
        <v>1</v>
      </c>
      <c r="BM25" s="149">
        <f t="shared" si="2"/>
        <v>0</v>
      </c>
      <c r="BN25" s="278">
        <f t="shared" si="3"/>
        <v>1</v>
      </c>
      <c r="BO25" s="149">
        <f t="shared" si="39"/>
        <v>0</v>
      </c>
      <c r="BP25" s="149">
        <f t="shared" si="40"/>
        <v>0</v>
      </c>
      <c r="BQ25" s="149">
        <f t="shared" si="4"/>
        <v>0</v>
      </c>
      <c r="BR25" s="356">
        <f t="shared" si="41"/>
        <v>0</v>
      </c>
      <c r="BS25" s="149">
        <f t="shared" si="42"/>
        <v>0</v>
      </c>
      <c r="BT25" s="149">
        <f t="shared" si="5"/>
        <v>0</v>
      </c>
      <c r="BU25" s="356">
        <f t="shared" si="6"/>
        <v>0</v>
      </c>
      <c r="BV25" s="149">
        <f t="shared" si="7"/>
        <v>1</v>
      </c>
      <c r="BW25" s="113">
        <f t="shared" si="8"/>
        <v>0</v>
      </c>
      <c r="BX25" s="248">
        <f t="shared" si="9"/>
        <v>0</v>
      </c>
      <c r="BY25" s="248">
        <f t="shared" si="10"/>
        <v>1</v>
      </c>
      <c r="BZ25" s="248">
        <f t="shared" si="11"/>
        <v>0</v>
      </c>
      <c r="CA25" s="248">
        <f t="shared" si="46"/>
        <v>1</v>
      </c>
      <c r="CB25" s="175">
        <f t="shared" si="13"/>
        <v>1</v>
      </c>
      <c r="CC25" s="356">
        <f t="shared" si="14"/>
        <v>0</v>
      </c>
      <c r="CD25" s="149">
        <f t="shared" si="15"/>
        <v>0</v>
      </c>
      <c r="CE25" s="149">
        <f t="shared" si="16"/>
        <v>0</v>
      </c>
      <c r="CF25" s="276">
        <f t="shared" si="17"/>
        <v>0</v>
      </c>
      <c r="CG25" s="248">
        <f t="shared" si="18"/>
        <v>1</v>
      </c>
      <c r="CH25" s="274">
        <f t="shared" si="43"/>
        <v>1</v>
      </c>
      <c r="CI25" s="356">
        <f t="shared" si="19"/>
        <v>0</v>
      </c>
      <c r="CJ25" s="149">
        <f t="shared" si="20"/>
        <v>0</v>
      </c>
      <c r="CK25" s="150">
        <f t="shared" si="21"/>
        <v>0</v>
      </c>
      <c r="CL25" s="149">
        <f t="shared" si="44"/>
        <v>1</v>
      </c>
      <c r="CM25" s="149">
        <f t="shared" si="44"/>
        <v>2</v>
      </c>
      <c r="CN25" s="149">
        <f t="shared" si="44"/>
        <v>0</v>
      </c>
      <c r="CO25" s="149">
        <f t="shared" si="22"/>
        <v>3</v>
      </c>
      <c r="CP25" s="149">
        <f t="shared" si="45"/>
        <v>1</v>
      </c>
      <c r="CQ25" s="283">
        <f t="shared" si="23"/>
        <v>1</v>
      </c>
      <c r="CR25" s="149">
        <f t="shared" si="24"/>
        <v>0</v>
      </c>
      <c r="CS25" s="149">
        <f t="shared" si="25"/>
        <v>0</v>
      </c>
      <c r="CT25" s="283">
        <f t="shared" si="26"/>
        <v>1</v>
      </c>
      <c r="CU25" s="149" t="str">
        <f t="shared" si="27"/>
        <v xml:space="preserve"> </v>
      </c>
      <c r="CV25" s="149">
        <f t="shared" si="28"/>
        <v>0</v>
      </c>
      <c r="CW25" s="149">
        <v>1</v>
      </c>
      <c r="CX25" s="149">
        <v>0</v>
      </c>
      <c r="CY25" s="149">
        <v>0</v>
      </c>
      <c r="CZ25" s="149">
        <v>1</v>
      </c>
      <c r="DA25" s="149">
        <v>0</v>
      </c>
      <c r="DB25" s="149">
        <v>0</v>
      </c>
      <c r="DC25" s="149">
        <v>0</v>
      </c>
      <c r="DD25" s="149">
        <v>0</v>
      </c>
      <c r="DE25" s="149">
        <v>0</v>
      </c>
      <c r="DF25" s="149">
        <v>1</v>
      </c>
      <c r="DG25" s="149">
        <v>0</v>
      </c>
      <c r="DH25" s="149">
        <v>1</v>
      </c>
      <c r="DI25" s="149">
        <v>1</v>
      </c>
      <c r="DJ25" s="149">
        <v>0</v>
      </c>
      <c r="DK25" s="149">
        <v>0</v>
      </c>
      <c r="DL25" s="149">
        <v>1</v>
      </c>
      <c r="DM25" s="149">
        <v>1</v>
      </c>
      <c r="DN25" s="149">
        <v>1</v>
      </c>
      <c r="DO25" s="149">
        <v>1</v>
      </c>
      <c r="DP25" s="149">
        <v>1</v>
      </c>
      <c r="DQ25" s="149">
        <v>0</v>
      </c>
      <c r="DR25" s="149">
        <v>1</v>
      </c>
      <c r="DS25" s="149">
        <v>1</v>
      </c>
      <c r="DT25" s="149" t="s">
        <v>150</v>
      </c>
      <c r="DU25" s="149" t="s">
        <v>158</v>
      </c>
      <c r="DV25" s="149" t="s">
        <v>154</v>
      </c>
      <c r="DW25" s="149" t="s">
        <v>7857</v>
      </c>
      <c r="DX25" s="149" t="s">
        <v>150</v>
      </c>
      <c r="DY25" s="149">
        <v>0</v>
      </c>
      <c r="DZ25" s="149" t="str">
        <f t="shared" si="29"/>
        <v>Y</v>
      </c>
      <c r="EA25" s="149" t="str">
        <f t="shared" si="30"/>
        <v>Commitment removed</v>
      </c>
      <c r="EB25" s="149" t="str">
        <f t="shared" si="31"/>
        <v>N</v>
      </c>
      <c r="EC25" s="149" t="str">
        <f t="shared" si="32"/>
        <v>Y</v>
      </c>
      <c r="ED25" s="149" t="str">
        <f t="shared" si="33"/>
        <v>Yes</v>
      </c>
      <c r="EF25" s="149">
        <f t="shared" si="47"/>
        <v>0</v>
      </c>
    </row>
    <row r="26" spans="1:136" s="149" customFormat="1" ht="16.35" customHeight="1">
      <c r="A26" s="149">
        <v>23</v>
      </c>
      <c r="B26" s="149">
        <v>19</v>
      </c>
      <c r="C26" s="150" t="s">
        <v>313</v>
      </c>
      <c r="D26" s="149" t="s">
        <v>314</v>
      </c>
      <c r="E26" s="149" t="s">
        <v>229</v>
      </c>
      <c r="F26" s="149" t="s">
        <v>315</v>
      </c>
      <c r="G26" s="149" t="s">
        <v>176</v>
      </c>
      <c r="H26" s="168" t="s">
        <v>316</v>
      </c>
      <c r="I26" s="149" t="s">
        <v>317</v>
      </c>
      <c r="J26" s="149">
        <v>-0.625</v>
      </c>
      <c r="K26" s="149" t="s">
        <v>318</v>
      </c>
      <c r="L26" s="149">
        <v>13086</v>
      </c>
      <c r="M26" s="150">
        <v>11</v>
      </c>
      <c r="N26" s="149" t="s">
        <v>154</v>
      </c>
      <c r="O26" s="149" t="s">
        <v>153</v>
      </c>
      <c r="P26" s="150" t="s">
        <v>153</v>
      </c>
      <c r="Q26" s="149" t="s">
        <v>154</v>
      </c>
      <c r="R26" s="149" t="s">
        <v>154</v>
      </c>
      <c r="S26" s="149" t="s">
        <v>153</v>
      </c>
      <c r="T26" s="149" t="s">
        <v>153</v>
      </c>
      <c r="U26" s="151" t="s">
        <v>153</v>
      </c>
      <c r="V26" s="149" t="s">
        <v>153</v>
      </c>
      <c r="W26" s="149" t="s">
        <v>153</v>
      </c>
      <c r="X26" s="152" t="s">
        <v>153</v>
      </c>
      <c r="Y26" s="149" t="s">
        <v>153</v>
      </c>
      <c r="Z26" s="149" t="s">
        <v>153</v>
      </c>
      <c r="AA26" s="150"/>
      <c r="AC26" s="149" t="s">
        <v>202</v>
      </c>
      <c r="AD26" s="149" t="s">
        <v>5</v>
      </c>
      <c r="AE26" s="149" t="s">
        <v>157</v>
      </c>
      <c r="AF26" s="149" t="s">
        <v>157</v>
      </c>
      <c r="AG26" s="149" t="s">
        <v>157</v>
      </c>
      <c r="AH26" s="150" t="s">
        <v>218</v>
      </c>
      <c r="AI26" s="149" t="s">
        <v>219</v>
      </c>
      <c r="AJ26" s="149" t="s">
        <v>150</v>
      </c>
      <c r="AK26" s="170" t="s">
        <v>319</v>
      </c>
      <c r="AL26" s="149">
        <v>2050</v>
      </c>
      <c r="AN26" s="150"/>
      <c r="AP26" s="149" t="s">
        <v>154</v>
      </c>
      <c r="AQ26" s="149" t="s">
        <v>153</v>
      </c>
      <c r="AR26" s="149" t="s">
        <v>153</v>
      </c>
      <c r="AU26" s="150"/>
      <c r="AV26" s="170" t="s">
        <v>157</v>
      </c>
      <c r="AW26" s="172" t="s">
        <v>171</v>
      </c>
      <c r="AX26" s="149" t="s">
        <v>158</v>
      </c>
      <c r="AY26" s="149" t="s">
        <v>154</v>
      </c>
      <c r="AZ26" s="149" t="s">
        <v>153</v>
      </c>
      <c r="BA26" s="149" t="s">
        <v>153</v>
      </c>
      <c r="BC26" s="150"/>
      <c r="BE26" s="173"/>
      <c r="BF26" s="150"/>
      <c r="BG26" s="283">
        <f t="shared" si="35"/>
        <v>0</v>
      </c>
      <c r="BH26" s="149">
        <f t="shared" si="36"/>
        <v>0</v>
      </c>
      <c r="BI26" s="149">
        <f t="shared" si="0"/>
        <v>0</v>
      </c>
      <c r="BJ26" s="280">
        <f t="shared" si="1"/>
        <v>0</v>
      </c>
      <c r="BK26" s="356">
        <f t="shared" si="37"/>
        <v>0</v>
      </c>
      <c r="BL26" s="149">
        <f t="shared" si="38"/>
        <v>0</v>
      </c>
      <c r="BM26" s="149">
        <f t="shared" si="2"/>
        <v>0</v>
      </c>
      <c r="BN26" s="278">
        <f t="shared" si="3"/>
        <v>0</v>
      </c>
      <c r="BO26" s="149">
        <f t="shared" si="39"/>
        <v>0</v>
      </c>
      <c r="BP26" s="149">
        <f t="shared" si="40"/>
        <v>0</v>
      </c>
      <c r="BQ26" s="149">
        <f t="shared" si="4"/>
        <v>0</v>
      </c>
      <c r="BR26" s="356">
        <f t="shared" si="41"/>
        <v>0</v>
      </c>
      <c r="BS26" s="149">
        <f t="shared" si="42"/>
        <v>0</v>
      </c>
      <c r="BT26" s="149">
        <f t="shared" si="5"/>
        <v>0</v>
      </c>
      <c r="BU26" s="356">
        <f t="shared" si="6"/>
        <v>0</v>
      </c>
      <c r="BV26" s="149">
        <f t="shared" si="7"/>
        <v>0</v>
      </c>
      <c r="BW26" s="113">
        <f t="shared" si="8"/>
        <v>1</v>
      </c>
      <c r="BX26" s="248">
        <f t="shared" si="9"/>
        <v>0</v>
      </c>
      <c r="BY26" s="248">
        <f t="shared" si="10"/>
        <v>0</v>
      </c>
      <c r="BZ26" s="248">
        <f t="shared" si="11"/>
        <v>1</v>
      </c>
      <c r="CA26" s="248">
        <f t="shared" si="46"/>
        <v>1</v>
      </c>
      <c r="CB26" s="175">
        <f t="shared" si="13"/>
        <v>1</v>
      </c>
      <c r="CC26" s="356">
        <f t="shared" si="14"/>
        <v>0</v>
      </c>
      <c r="CD26" s="149">
        <f t="shared" si="15"/>
        <v>0</v>
      </c>
      <c r="CE26" s="149">
        <f t="shared" si="16"/>
        <v>0</v>
      </c>
      <c r="CF26" s="276">
        <f t="shared" si="17"/>
        <v>0</v>
      </c>
      <c r="CG26" s="248">
        <f t="shared" si="18"/>
        <v>1</v>
      </c>
      <c r="CH26" s="274">
        <f t="shared" si="43"/>
        <v>1</v>
      </c>
      <c r="CI26" s="356">
        <f t="shared" si="19"/>
        <v>0</v>
      </c>
      <c r="CJ26" s="149">
        <f t="shared" si="20"/>
        <v>0</v>
      </c>
      <c r="CK26" s="150">
        <f t="shared" si="21"/>
        <v>0</v>
      </c>
      <c r="CL26" s="149">
        <f t="shared" si="44"/>
        <v>0</v>
      </c>
      <c r="CM26" s="149">
        <f t="shared" si="44"/>
        <v>0</v>
      </c>
      <c r="CN26" s="149">
        <f t="shared" si="44"/>
        <v>1</v>
      </c>
      <c r="CO26" s="149">
        <f t="shared" si="22"/>
        <v>1</v>
      </c>
      <c r="CP26" s="149">
        <f t="shared" si="45"/>
        <v>1</v>
      </c>
      <c r="CQ26" s="283">
        <f t="shared" si="23"/>
        <v>1</v>
      </c>
      <c r="CR26" s="149">
        <f t="shared" si="24"/>
        <v>0</v>
      </c>
      <c r="CS26" s="149">
        <f t="shared" si="25"/>
        <v>0</v>
      </c>
      <c r="CT26" s="283" t="str">
        <f t="shared" si="26"/>
        <v/>
      </c>
      <c r="CU26" s="149" t="str">
        <f t="shared" si="27"/>
        <v xml:space="preserve"> </v>
      </c>
      <c r="CV26" s="149">
        <f t="shared" si="28"/>
        <v>0</v>
      </c>
      <c r="CW26" s="149">
        <v>0</v>
      </c>
      <c r="CX26" s="149">
        <v>0</v>
      </c>
      <c r="CY26" s="149">
        <v>1</v>
      </c>
      <c r="CZ26" s="149">
        <v>1</v>
      </c>
      <c r="DA26" s="149">
        <v>0</v>
      </c>
      <c r="DB26" s="149">
        <v>0</v>
      </c>
      <c r="DC26" s="149">
        <v>0</v>
      </c>
      <c r="DD26" s="149">
        <v>0</v>
      </c>
      <c r="DE26" s="149">
        <v>0</v>
      </c>
      <c r="DF26" s="149">
        <v>0</v>
      </c>
      <c r="DG26" s="149">
        <v>0</v>
      </c>
      <c r="DH26" s="149">
        <v>0</v>
      </c>
      <c r="DI26" s="149">
        <v>0</v>
      </c>
      <c r="DJ26" s="149">
        <v>0</v>
      </c>
      <c r="DK26" s="149">
        <v>0</v>
      </c>
      <c r="DL26" s="149">
        <v>0</v>
      </c>
      <c r="DM26" s="149">
        <v>1</v>
      </c>
      <c r="DN26" s="149">
        <v>0</v>
      </c>
      <c r="DO26" s="149">
        <v>1</v>
      </c>
      <c r="DP26" s="149">
        <v>1</v>
      </c>
      <c r="DQ26" s="149">
        <v>0</v>
      </c>
      <c r="DR26" s="149">
        <v>1</v>
      </c>
      <c r="DS26" s="149">
        <v>0</v>
      </c>
      <c r="DT26" s="149" t="s">
        <v>154</v>
      </c>
      <c r="DU26" s="149">
        <v>0</v>
      </c>
      <c r="DV26" s="149" t="s">
        <v>154</v>
      </c>
      <c r="DW26" s="149" t="s">
        <v>160</v>
      </c>
      <c r="DX26" s="149" t="s">
        <v>150</v>
      </c>
      <c r="DY26" s="149">
        <v>0</v>
      </c>
      <c r="DZ26" s="149" t="str">
        <f t="shared" si="29"/>
        <v>N</v>
      </c>
      <c r="EA26" s="149" t="str">
        <f t="shared" si="30"/>
        <v/>
      </c>
      <c r="EB26" s="149" t="str">
        <f t="shared" si="31"/>
        <v>N</v>
      </c>
      <c r="EC26" s="149" t="str">
        <f t="shared" si="32"/>
        <v>Y</v>
      </c>
      <c r="ED26" s="149" t="str">
        <f t="shared" si="33"/>
        <v>Yes</v>
      </c>
      <c r="EF26" s="149">
        <f t="shared" si="47"/>
        <v>0</v>
      </c>
    </row>
    <row r="27" spans="1:136" s="149" customFormat="1" ht="16.35" customHeight="1">
      <c r="A27" s="149">
        <v>24</v>
      </c>
      <c r="B27" s="149">
        <v>24</v>
      </c>
      <c r="C27" s="150" t="s">
        <v>320</v>
      </c>
      <c r="D27" s="149" t="s">
        <v>183</v>
      </c>
      <c r="E27" s="149" t="s">
        <v>184</v>
      </c>
      <c r="F27" s="149" t="s">
        <v>321</v>
      </c>
      <c r="G27" s="149" t="s">
        <v>246</v>
      </c>
      <c r="H27" s="168" t="s">
        <v>322</v>
      </c>
      <c r="I27" s="149" t="s">
        <v>323</v>
      </c>
      <c r="J27" s="149">
        <v>-1.382</v>
      </c>
      <c r="K27" s="149" t="s">
        <v>324</v>
      </c>
      <c r="L27" s="149">
        <v>84146</v>
      </c>
      <c r="M27" s="150">
        <v>15</v>
      </c>
      <c r="N27" s="149" t="s">
        <v>154</v>
      </c>
      <c r="O27" s="149" t="s">
        <v>153</v>
      </c>
      <c r="P27" s="150" t="s">
        <v>153</v>
      </c>
      <c r="Q27" s="149" t="s">
        <v>154</v>
      </c>
      <c r="R27" s="149" t="s">
        <v>154</v>
      </c>
      <c r="S27" s="149" t="s">
        <v>153</v>
      </c>
      <c r="T27" s="149" t="s">
        <v>153</v>
      </c>
      <c r="U27" s="151" t="s">
        <v>153</v>
      </c>
      <c r="V27" s="149" t="s">
        <v>153</v>
      </c>
      <c r="W27" s="149" t="s">
        <v>153</v>
      </c>
      <c r="X27" s="152" t="s">
        <v>153</v>
      </c>
      <c r="Y27" s="149" t="s">
        <v>153</v>
      </c>
      <c r="Z27" s="149" t="s">
        <v>153</v>
      </c>
      <c r="AA27" s="150"/>
      <c r="AC27" s="149" t="s">
        <v>167</v>
      </c>
      <c r="AD27" s="149" t="s">
        <v>6</v>
      </c>
      <c r="AE27" s="149" t="s">
        <v>157</v>
      </c>
      <c r="AF27" s="149" t="s">
        <v>157</v>
      </c>
      <c r="AG27" s="149" t="s">
        <v>157</v>
      </c>
      <c r="AH27" s="150" t="s">
        <v>218</v>
      </c>
      <c r="AJ27" s="149" t="s">
        <v>154</v>
      </c>
      <c r="AK27" s="170" t="s">
        <v>153</v>
      </c>
      <c r="AN27" s="150"/>
      <c r="AO27" s="149" t="s">
        <v>219</v>
      </c>
      <c r="AP27" s="149" t="s">
        <v>150</v>
      </c>
      <c r="AQ27" s="149" t="s">
        <v>218</v>
      </c>
      <c r="AR27" s="149" t="s">
        <v>325</v>
      </c>
      <c r="AS27" s="149">
        <v>2050</v>
      </c>
      <c r="AU27" s="150"/>
      <c r="AV27" s="149" t="s">
        <v>168</v>
      </c>
      <c r="AW27" s="172" t="s">
        <v>262</v>
      </c>
      <c r="AX27" s="149" t="s">
        <v>158</v>
      </c>
      <c r="AY27" s="149" t="s">
        <v>154</v>
      </c>
      <c r="AZ27" s="149" t="s">
        <v>153</v>
      </c>
      <c r="BA27" s="149" t="s">
        <v>153</v>
      </c>
      <c r="BC27" s="150"/>
      <c r="BE27" s="173"/>
      <c r="BF27" s="150"/>
      <c r="BG27" s="283">
        <f t="shared" si="35"/>
        <v>0</v>
      </c>
      <c r="BH27" s="149">
        <f t="shared" si="36"/>
        <v>0</v>
      </c>
      <c r="BI27" s="149">
        <f t="shared" si="0"/>
        <v>0</v>
      </c>
      <c r="BJ27" s="280">
        <f t="shared" si="1"/>
        <v>0</v>
      </c>
      <c r="BK27" s="356">
        <f t="shared" si="37"/>
        <v>0</v>
      </c>
      <c r="BL27" s="149">
        <f t="shared" si="38"/>
        <v>0</v>
      </c>
      <c r="BM27" s="149">
        <f t="shared" si="2"/>
        <v>0</v>
      </c>
      <c r="BN27" s="278">
        <f t="shared" si="3"/>
        <v>0</v>
      </c>
      <c r="BO27" s="149">
        <f t="shared" si="39"/>
        <v>0</v>
      </c>
      <c r="BP27" s="149">
        <f t="shared" si="40"/>
        <v>0</v>
      </c>
      <c r="BQ27" s="149">
        <f t="shared" si="4"/>
        <v>0</v>
      </c>
      <c r="BR27" s="356">
        <f t="shared" si="41"/>
        <v>0</v>
      </c>
      <c r="BS27" s="149">
        <f t="shared" si="42"/>
        <v>0</v>
      </c>
      <c r="BT27" s="149">
        <f t="shared" si="5"/>
        <v>1</v>
      </c>
      <c r="BU27" s="356">
        <f t="shared" si="6"/>
        <v>0</v>
      </c>
      <c r="BV27" s="149">
        <f t="shared" si="7"/>
        <v>0</v>
      </c>
      <c r="BW27" s="113">
        <f t="shared" si="8"/>
        <v>0</v>
      </c>
      <c r="BX27" s="248">
        <f t="shared" si="9"/>
        <v>0</v>
      </c>
      <c r="BY27" s="248">
        <f t="shared" si="10"/>
        <v>0</v>
      </c>
      <c r="BZ27" s="248">
        <f t="shared" si="11"/>
        <v>0</v>
      </c>
      <c r="CA27" s="248">
        <f t="shared" si="46"/>
        <v>0</v>
      </c>
      <c r="CB27" s="175">
        <f t="shared" si="13"/>
        <v>0</v>
      </c>
      <c r="CC27" s="356">
        <f t="shared" si="14"/>
        <v>0</v>
      </c>
      <c r="CD27" s="149">
        <f t="shared" si="15"/>
        <v>0</v>
      </c>
      <c r="CE27" s="149">
        <f t="shared" si="16"/>
        <v>1</v>
      </c>
      <c r="CF27" s="276">
        <f t="shared" si="17"/>
        <v>1</v>
      </c>
      <c r="CG27" s="248">
        <f t="shared" si="18"/>
        <v>1</v>
      </c>
      <c r="CH27" s="274">
        <f t="shared" si="43"/>
        <v>1</v>
      </c>
      <c r="CI27" s="356">
        <f t="shared" si="19"/>
        <v>0</v>
      </c>
      <c r="CJ27" s="149">
        <f t="shared" si="20"/>
        <v>0</v>
      </c>
      <c r="CK27" s="150">
        <f t="shared" si="21"/>
        <v>0</v>
      </c>
      <c r="CL27" s="149">
        <f t="shared" si="44"/>
        <v>0</v>
      </c>
      <c r="CM27" s="149">
        <f t="shared" si="44"/>
        <v>0</v>
      </c>
      <c r="CN27" s="149">
        <f t="shared" si="44"/>
        <v>1</v>
      </c>
      <c r="CO27" s="149">
        <f t="shared" si="22"/>
        <v>1</v>
      </c>
      <c r="CP27" s="149">
        <f t="shared" si="45"/>
        <v>1</v>
      </c>
      <c r="CQ27" s="283">
        <f t="shared" si="23"/>
        <v>0</v>
      </c>
      <c r="CR27" s="149">
        <f t="shared" si="24"/>
        <v>0</v>
      </c>
      <c r="CS27" s="149">
        <f t="shared" si="25"/>
        <v>1</v>
      </c>
      <c r="CT27" s="283" t="str">
        <f t="shared" si="26"/>
        <v/>
      </c>
      <c r="CU27" s="149" t="str">
        <f t="shared" si="27"/>
        <v xml:space="preserve"> 2050</v>
      </c>
      <c r="CV27" s="149">
        <f t="shared" si="28"/>
        <v>2050</v>
      </c>
      <c r="CW27" s="149">
        <v>0</v>
      </c>
      <c r="CX27" s="149">
        <v>0</v>
      </c>
      <c r="CY27" s="149">
        <v>0</v>
      </c>
      <c r="CZ27" s="149">
        <v>0</v>
      </c>
      <c r="DA27" s="149">
        <v>0</v>
      </c>
      <c r="DB27" s="149">
        <v>0</v>
      </c>
      <c r="DC27" s="149">
        <v>1</v>
      </c>
      <c r="DD27" s="149">
        <v>1</v>
      </c>
      <c r="DE27" s="149">
        <v>0</v>
      </c>
      <c r="DF27" s="149">
        <v>0</v>
      </c>
      <c r="DG27" s="149">
        <v>0</v>
      </c>
      <c r="DH27" s="149">
        <v>0</v>
      </c>
      <c r="DI27" s="149">
        <v>0</v>
      </c>
      <c r="DJ27" s="149">
        <v>0</v>
      </c>
      <c r="DK27" s="149">
        <v>0</v>
      </c>
      <c r="DL27" s="149">
        <v>0</v>
      </c>
      <c r="DM27" s="149">
        <v>1</v>
      </c>
      <c r="DN27" s="149">
        <v>0</v>
      </c>
      <c r="DO27" s="149">
        <v>1</v>
      </c>
      <c r="DP27" s="149">
        <v>0</v>
      </c>
      <c r="DQ27" s="149">
        <v>0</v>
      </c>
      <c r="DR27" s="149">
        <v>1</v>
      </c>
      <c r="DS27" s="149">
        <v>0</v>
      </c>
      <c r="DT27" s="149" t="s">
        <v>154</v>
      </c>
      <c r="DU27" s="149">
        <v>0</v>
      </c>
      <c r="DV27" s="149" t="s">
        <v>7859</v>
      </c>
      <c r="DW27" s="149" t="s">
        <v>154</v>
      </c>
      <c r="DX27" s="149">
        <v>0</v>
      </c>
      <c r="DY27" s="149" t="s">
        <v>3005</v>
      </c>
      <c r="DZ27" s="149" t="str">
        <f t="shared" si="29"/>
        <v>N</v>
      </c>
      <c r="EA27" s="149" t="str">
        <f t="shared" si="30"/>
        <v/>
      </c>
      <c r="EB27" s="149" t="str">
        <f t="shared" si="31"/>
        <v>Y</v>
      </c>
      <c r="EC27" s="149" t="str">
        <f t="shared" si="32"/>
        <v>N</v>
      </c>
      <c r="ED27" s="149" t="str">
        <f t="shared" si="33"/>
        <v>Not Specified</v>
      </c>
      <c r="EF27" s="149">
        <f t="shared" si="47"/>
        <v>2050</v>
      </c>
    </row>
    <row r="28" spans="1:136" s="149" customFormat="1" ht="16.5" customHeight="1">
      <c r="A28" s="149">
        <v>25</v>
      </c>
      <c r="B28" s="149">
        <v>27</v>
      </c>
      <c r="C28" s="150" t="s">
        <v>326</v>
      </c>
      <c r="D28" s="149" t="s">
        <v>236</v>
      </c>
      <c r="E28" s="149" t="s">
        <v>206</v>
      </c>
      <c r="F28" s="149" t="s">
        <v>145</v>
      </c>
      <c r="G28" s="149" t="s">
        <v>146</v>
      </c>
      <c r="H28" s="168" t="s">
        <v>327</v>
      </c>
      <c r="I28" s="149" t="s">
        <v>328</v>
      </c>
      <c r="J28" s="149">
        <v>2.264</v>
      </c>
      <c r="K28" s="149" t="s">
        <v>329</v>
      </c>
      <c r="L28" s="149">
        <v>48411</v>
      </c>
      <c r="M28" s="150">
        <v>28</v>
      </c>
      <c r="N28" s="149" t="s">
        <v>154</v>
      </c>
      <c r="O28" s="149" t="s">
        <v>153</v>
      </c>
      <c r="P28" s="150" t="s">
        <v>153</v>
      </c>
      <c r="Q28" s="149" t="s">
        <v>150</v>
      </c>
      <c r="R28" s="149" t="s">
        <v>150</v>
      </c>
      <c r="S28" s="149" t="s">
        <v>151</v>
      </c>
      <c r="T28" s="149" t="s">
        <v>152</v>
      </c>
      <c r="U28" s="151">
        <v>2030</v>
      </c>
      <c r="V28" s="149" t="s">
        <v>153</v>
      </c>
      <c r="W28" s="149" t="s">
        <v>153</v>
      </c>
      <c r="X28" s="152" t="s">
        <v>153</v>
      </c>
      <c r="Y28" s="149" t="s">
        <v>153</v>
      </c>
      <c r="Z28" s="149" t="s">
        <v>153</v>
      </c>
      <c r="AA28" s="150"/>
      <c r="AC28" s="149" t="s">
        <v>281</v>
      </c>
      <c r="AD28" s="149" t="s">
        <v>240</v>
      </c>
      <c r="AE28" s="149" t="s">
        <v>157</v>
      </c>
      <c r="AF28" s="149" t="s">
        <v>157</v>
      </c>
      <c r="AG28" s="149" t="s">
        <v>169</v>
      </c>
      <c r="AH28" s="150" t="s">
        <v>159</v>
      </c>
      <c r="AJ28" s="149" t="s">
        <v>154</v>
      </c>
      <c r="AK28" s="170" t="s">
        <v>153</v>
      </c>
      <c r="AN28" s="150"/>
      <c r="AP28" s="149" t="s">
        <v>154</v>
      </c>
      <c r="AQ28" s="149" t="s">
        <v>153</v>
      </c>
      <c r="AR28" s="149" t="s">
        <v>330</v>
      </c>
      <c r="AU28" s="150"/>
      <c r="AV28" s="149" t="s">
        <v>168</v>
      </c>
      <c r="AW28" s="172" t="s">
        <v>168</v>
      </c>
      <c r="AX28" s="149" t="s">
        <v>158</v>
      </c>
      <c r="AY28" s="149" t="s">
        <v>150</v>
      </c>
      <c r="AZ28" s="149" t="s">
        <v>331</v>
      </c>
      <c r="BA28" s="149">
        <v>2030</v>
      </c>
      <c r="BC28" s="150"/>
      <c r="BE28" s="173"/>
      <c r="BF28" s="150"/>
      <c r="BG28" s="283">
        <f t="shared" si="35"/>
        <v>0</v>
      </c>
      <c r="BH28" s="149">
        <f t="shared" si="36"/>
        <v>0</v>
      </c>
      <c r="BI28" s="149">
        <f t="shared" si="0"/>
        <v>0</v>
      </c>
      <c r="BJ28" s="280">
        <f t="shared" si="1"/>
        <v>0</v>
      </c>
      <c r="BK28" s="356">
        <f t="shared" si="37"/>
        <v>0</v>
      </c>
      <c r="BL28" s="149">
        <f t="shared" si="38"/>
        <v>1</v>
      </c>
      <c r="BM28" s="149">
        <f t="shared" si="2"/>
        <v>0</v>
      </c>
      <c r="BN28" s="278">
        <f t="shared" si="3"/>
        <v>1</v>
      </c>
      <c r="BO28" s="149">
        <f t="shared" si="39"/>
        <v>0</v>
      </c>
      <c r="BP28" s="149">
        <f t="shared" si="40"/>
        <v>0</v>
      </c>
      <c r="BQ28" s="149">
        <f t="shared" si="4"/>
        <v>0</v>
      </c>
      <c r="BR28" s="356">
        <f t="shared" si="41"/>
        <v>0</v>
      </c>
      <c r="BS28" s="149">
        <f t="shared" si="42"/>
        <v>0</v>
      </c>
      <c r="BT28" s="149">
        <f t="shared" si="5"/>
        <v>0</v>
      </c>
      <c r="BU28" s="356">
        <f t="shared" si="6"/>
        <v>0</v>
      </c>
      <c r="BV28" s="149">
        <f t="shared" si="7"/>
        <v>0</v>
      </c>
      <c r="BW28" s="113">
        <f t="shared" si="8"/>
        <v>0</v>
      </c>
      <c r="BX28" s="248">
        <f t="shared" si="9"/>
        <v>0</v>
      </c>
      <c r="BY28" s="248">
        <f t="shared" si="10"/>
        <v>0</v>
      </c>
      <c r="BZ28" s="248">
        <f t="shared" si="11"/>
        <v>0</v>
      </c>
      <c r="CA28" s="248">
        <f t="shared" si="46"/>
        <v>0</v>
      </c>
      <c r="CB28" s="175">
        <f t="shared" si="13"/>
        <v>0</v>
      </c>
      <c r="CC28" s="356">
        <f t="shared" si="14"/>
        <v>0</v>
      </c>
      <c r="CD28" s="149">
        <f t="shared" si="15"/>
        <v>0</v>
      </c>
      <c r="CE28" s="149">
        <f t="shared" si="16"/>
        <v>0</v>
      </c>
      <c r="CF28" s="276">
        <f t="shared" si="17"/>
        <v>0</v>
      </c>
      <c r="CG28" s="248">
        <f t="shared" si="18"/>
        <v>0</v>
      </c>
      <c r="CH28" s="274">
        <f t="shared" si="43"/>
        <v>0</v>
      </c>
      <c r="CI28" s="356">
        <f t="shared" si="19"/>
        <v>0</v>
      </c>
      <c r="CJ28" s="149">
        <f t="shared" si="20"/>
        <v>1</v>
      </c>
      <c r="CK28" s="150">
        <f t="shared" si="21"/>
        <v>0</v>
      </c>
      <c r="CL28" s="149">
        <f t="shared" si="44"/>
        <v>0</v>
      </c>
      <c r="CM28" s="149">
        <f t="shared" si="44"/>
        <v>1</v>
      </c>
      <c r="CN28" s="149">
        <f t="shared" si="44"/>
        <v>0</v>
      </c>
      <c r="CO28" s="149">
        <f t="shared" si="22"/>
        <v>1</v>
      </c>
      <c r="CP28" s="149">
        <f t="shared" si="45"/>
        <v>1</v>
      </c>
      <c r="CQ28" s="283">
        <f t="shared" si="23"/>
        <v>0</v>
      </c>
      <c r="CR28" s="149">
        <f t="shared" si="24"/>
        <v>0</v>
      </c>
      <c r="CS28" s="149">
        <f t="shared" si="25"/>
        <v>1</v>
      </c>
      <c r="CT28" s="283">
        <f t="shared" si="26"/>
        <v>1</v>
      </c>
      <c r="CU28" s="149" t="str">
        <f t="shared" si="27"/>
        <v xml:space="preserve"> </v>
      </c>
      <c r="CV28" s="149">
        <f t="shared" si="28"/>
        <v>0</v>
      </c>
      <c r="CW28" s="149">
        <v>0</v>
      </c>
      <c r="CX28" s="149">
        <v>0</v>
      </c>
      <c r="CY28" s="149">
        <v>0</v>
      </c>
      <c r="CZ28" s="149">
        <v>0</v>
      </c>
      <c r="DA28" s="149">
        <v>0</v>
      </c>
      <c r="DB28" s="149">
        <v>0</v>
      </c>
      <c r="DC28" s="149">
        <v>0</v>
      </c>
      <c r="DD28" s="149">
        <v>0</v>
      </c>
      <c r="DE28" s="149">
        <v>0</v>
      </c>
      <c r="DF28" s="149">
        <v>1</v>
      </c>
      <c r="DG28" s="149">
        <v>0</v>
      </c>
      <c r="DH28" s="149">
        <v>1</v>
      </c>
      <c r="DI28" s="149">
        <v>0</v>
      </c>
      <c r="DJ28" s="149">
        <v>0</v>
      </c>
      <c r="DK28" s="149">
        <v>0</v>
      </c>
      <c r="DL28" s="149">
        <v>0</v>
      </c>
      <c r="DM28" s="149">
        <v>0</v>
      </c>
      <c r="DN28" s="149">
        <v>0</v>
      </c>
      <c r="DO28" s="149">
        <v>0</v>
      </c>
      <c r="DP28" s="149">
        <v>0</v>
      </c>
      <c r="DQ28" s="149">
        <v>0</v>
      </c>
      <c r="DR28" s="149">
        <v>1</v>
      </c>
      <c r="DS28" s="149">
        <v>0</v>
      </c>
      <c r="DT28" s="149" t="s">
        <v>150</v>
      </c>
      <c r="DU28" s="149" t="s">
        <v>158</v>
      </c>
      <c r="DV28" s="149" t="s">
        <v>154</v>
      </c>
      <c r="DW28" s="149" t="s">
        <v>154</v>
      </c>
      <c r="DX28" s="149">
        <v>0</v>
      </c>
      <c r="DY28" s="149">
        <v>0</v>
      </c>
      <c r="DZ28" s="149" t="str">
        <f t="shared" si="29"/>
        <v>Y</v>
      </c>
      <c r="EA28" s="149" t="str">
        <f t="shared" si="30"/>
        <v/>
      </c>
      <c r="EB28" s="149" t="str">
        <f t="shared" si="31"/>
        <v>N</v>
      </c>
      <c r="EC28" s="149" t="str">
        <f t="shared" si="32"/>
        <v>N</v>
      </c>
      <c r="ED28" s="149" t="str">
        <f t="shared" si="33"/>
        <v>Not Specified</v>
      </c>
      <c r="EF28" s="149">
        <f t="shared" si="47"/>
        <v>0</v>
      </c>
    </row>
    <row r="29" spans="1:136" s="149" customFormat="1" ht="16.35" customHeight="1">
      <c r="A29" s="149">
        <v>26</v>
      </c>
      <c r="B29" s="149">
        <v>22</v>
      </c>
      <c r="C29" s="150" t="s">
        <v>332</v>
      </c>
      <c r="D29" s="149" t="s">
        <v>333</v>
      </c>
      <c r="E29" s="149" t="s">
        <v>229</v>
      </c>
      <c r="F29" s="149" t="s">
        <v>175</v>
      </c>
      <c r="G29" s="149" t="s">
        <v>176</v>
      </c>
      <c r="H29" s="168" t="s">
        <v>334</v>
      </c>
      <c r="I29" s="149" t="s">
        <v>335</v>
      </c>
      <c r="J29" s="149">
        <v>-0.011</v>
      </c>
      <c r="K29" s="149" t="s">
        <v>336</v>
      </c>
      <c r="L29" s="149">
        <v>415159</v>
      </c>
      <c r="M29" s="150">
        <v>27</v>
      </c>
      <c r="N29" s="149" t="s">
        <v>154</v>
      </c>
      <c r="O29" s="149" t="s">
        <v>153</v>
      </c>
      <c r="P29" s="150" t="s">
        <v>153</v>
      </c>
      <c r="Q29" s="149" t="s">
        <v>154</v>
      </c>
      <c r="R29" s="149" t="s">
        <v>154</v>
      </c>
      <c r="S29" s="149" t="s">
        <v>153</v>
      </c>
      <c r="T29" s="149" t="s">
        <v>153</v>
      </c>
      <c r="U29" s="151" t="s">
        <v>153</v>
      </c>
      <c r="V29" s="149" t="s">
        <v>153</v>
      </c>
      <c r="W29" s="149" t="s">
        <v>153</v>
      </c>
      <c r="X29" s="152" t="s">
        <v>153</v>
      </c>
      <c r="Y29" s="149" t="s">
        <v>153</v>
      </c>
      <c r="Z29" s="149" t="s">
        <v>153</v>
      </c>
      <c r="AA29" s="150"/>
      <c r="AC29" s="149" t="s">
        <v>233</v>
      </c>
      <c r="AD29" s="149" t="s">
        <v>234</v>
      </c>
      <c r="AE29" s="149" t="s">
        <v>337</v>
      </c>
      <c r="AF29" s="149" t="s">
        <v>337</v>
      </c>
      <c r="AG29" s="149" t="s">
        <v>168</v>
      </c>
      <c r="AH29" s="150" t="s">
        <v>159</v>
      </c>
      <c r="AI29" s="149" t="s">
        <v>180</v>
      </c>
      <c r="AJ29" s="149" t="s">
        <v>154</v>
      </c>
      <c r="AK29" s="170" t="s">
        <v>338</v>
      </c>
      <c r="AL29" s="149">
        <v>2060</v>
      </c>
      <c r="AM29" s="171" t="s">
        <v>339</v>
      </c>
      <c r="AN29" s="150"/>
      <c r="AP29" s="149" t="s">
        <v>154</v>
      </c>
      <c r="AQ29" s="149" t="s">
        <v>153</v>
      </c>
      <c r="AR29" s="149" t="s">
        <v>153</v>
      </c>
      <c r="AU29" s="150"/>
      <c r="AV29" s="149" t="s">
        <v>157</v>
      </c>
      <c r="AW29" s="172" t="s">
        <v>168</v>
      </c>
      <c r="AX29" s="149" t="s">
        <v>158</v>
      </c>
      <c r="AY29" s="149" t="s">
        <v>154</v>
      </c>
      <c r="AZ29" s="149" t="s">
        <v>153</v>
      </c>
      <c r="BA29" s="149" t="s">
        <v>153</v>
      </c>
      <c r="BC29" s="150"/>
      <c r="BE29" s="173"/>
      <c r="BF29" s="150"/>
      <c r="BG29" s="283">
        <f t="shared" si="35"/>
        <v>0</v>
      </c>
      <c r="BH29" s="149">
        <f t="shared" si="36"/>
        <v>0</v>
      </c>
      <c r="BI29" s="149">
        <f t="shared" si="0"/>
        <v>0</v>
      </c>
      <c r="BJ29" s="280">
        <f t="shared" si="1"/>
        <v>0</v>
      </c>
      <c r="BK29" s="356">
        <f t="shared" si="37"/>
        <v>0</v>
      </c>
      <c r="BL29" s="149">
        <f t="shared" si="38"/>
        <v>0</v>
      </c>
      <c r="BM29" s="149">
        <f t="shared" si="2"/>
        <v>0</v>
      </c>
      <c r="BN29" s="278">
        <f t="shared" si="3"/>
        <v>0</v>
      </c>
      <c r="BO29" s="149">
        <f t="shared" si="39"/>
        <v>0</v>
      </c>
      <c r="BP29" s="149">
        <f t="shared" si="40"/>
        <v>0</v>
      </c>
      <c r="BQ29" s="149">
        <f t="shared" si="4"/>
        <v>0</v>
      </c>
      <c r="BR29" s="356">
        <f t="shared" si="41"/>
        <v>0</v>
      </c>
      <c r="BS29" s="149">
        <f t="shared" si="42"/>
        <v>0</v>
      </c>
      <c r="BT29" s="149">
        <f t="shared" si="5"/>
        <v>0</v>
      </c>
      <c r="BU29" s="356">
        <f t="shared" si="6"/>
        <v>0</v>
      </c>
      <c r="BV29" s="149">
        <f t="shared" si="7"/>
        <v>0</v>
      </c>
      <c r="BW29" s="113">
        <f t="shared" si="8"/>
        <v>0</v>
      </c>
      <c r="BX29" s="248">
        <f t="shared" si="9"/>
        <v>0</v>
      </c>
      <c r="BY29" s="248">
        <f t="shared" si="10"/>
        <v>0</v>
      </c>
      <c r="BZ29" s="248">
        <f t="shared" si="11"/>
        <v>0</v>
      </c>
      <c r="CA29" s="248">
        <f t="shared" si="46"/>
        <v>0</v>
      </c>
      <c r="CB29" s="175">
        <f t="shared" si="13"/>
        <v>0</v>
      </c>
      <c r="CC29" s="356">
        <f t="shared" si="14"/>
        <v>0</v>
      </c>
      <c r="CD29" s="149">
        <f t="shared" si="15"/>
        <v>0</v>
      </c>
      <c r="CE29" s="149">
        <f t="shared" si="16"/>
        <v>0</v>
      </c>
      <c r="CF29" s="276">
        <f t="shared" si="17"/>
        <v>0</v>
      </c>
      <c r="CG29" s="248">
        <f t="shared" si="18"/>
        <v>0</v>
      </c>
      <c r="CH29" s="274">
        <f t="shared" si="43"/>
        <v>0</v>
      </c>
      <c r="CI29" s="356">
        <f t="shared" si="19"/>
        <v>0</v>
      </c>
      <c r="CJ29" s="149">
        <f t="shared" si="20"/>
        <v>0</v>
      </c>
      <c r="CK29" s="150">
        <f t="shared" si="21"/>
        <v>0</v>
      </c>
      <c r="CL29" s="149">
        <f t="shared" si="44"/>
        <v>0</v>
      </c>
      <c r="CM29" s="149">
        <f t="shared" si="44"/>
        <v>0</v>
      </c>
      <c r="CN29" s="149">
        <f t="shared" si="44"/>
        <v>0</v>
      </c>
      <c r="CO29" s="149">
        <f t="shared" si="22"/>
        <v>0</v>
      </c>
      <c r="CP29" s="149">
        <f t="shared" si="45"/>
        <v>0</v>
      </c>
      <c r="CQ29" s="283">
        <f t="shared" si="23"/>
        <v>1</v>
      </c>
      <c r="CR29" s="149">
        <f t="shared" si="24"/>
        <v>0</v>
      </c>
      <c r="CS29" s="149">
        <f t="shared" si="25"/>
        <v>0</v>
      </c>
      <c r="CT29" s="283" t="str">
        <f t="shared" si="26"/>
        <v/>
      </c>
      <c r="CU29" s="149" t="str">
        <f t="shared" si="27"/>
        <v xml:space="preserve"> </v>
      </c>
      <c r="CV29" s="149">
        <f t="shared" si="28"/>
        <v>0</v>
      </c>
      <c r="CW29" s="149">
        <v>0</v>
      </c>
      <c r="CX29" s="149">
        <v>0</v>
      </c>
      <c r="CY29" s="149">
        <v>0</v>
      </c>
      <c r="CZ29" s="149">
        <v>0</v>
      </c>
      <c r="DA29" s="149">
        <v>0</v>
      </c>
      <c r="DB29" s="149">
        <v>0</v>
      </c>
      <c r="DC29" s="149">
        <v>0</v>
      </c>
      <c r="DD29" s="149">
        <v>0</v>
      </c>
      <c r="DE29" s="149">
        <v>0</v>
      </c>
      <c r="DF29" s="149">
        <v>0</v>
      </c>
      <c r="DG29" s="149">
        <v>0</v>
      </c>
      <c r="DH29" s="149">
        <v>0</v>
      </c>
      <c r="DI29" s="149">
        <v>0</v>
      </c>
      <c r="DJ29" s="149">
        <v>0</v>
      </c>
      <c r="DK29" s="149">
        <v>0</v>
      </c>
      <c r="DL29" s="149">
        <v>0</v>
      </c>
      <c r="DM29" s="149">
        <v>0</v>
      </c>
      <c r="DN29" s="149">
        <v>0</v>
      </c>
      <c r="DO29" s="149">
        <v>0</v>
      </c>
      <c r="DP29" s="149">
        <v>0</v>
      </c>
      <c r="DQ29" s="149">
        <v>0</v>
      </c>
      <c r="DR29" s="149">
        <v>0</v>
      </c>
      <c r="DS29" s="149">
        <v>0</v>
      </c>
      <c r="DT29" s="149" t="s">
        <v>154</v>
      </c>
      <c r="DU29" s="149">
        <v>0</v>
      </c>
      <c r="DV29" s="149" t="s">
        <v>154</v>
      </c>
      <c r="DW29" s="149" t="s">
        <v>180</v>
      </c>
      <c r="DX29" s="149" t="s">
        <v>3005</v>
      </c>
      <c r="DY29" s="149">
        <v>0</v>
      </c>
      <c r="DZ29" s="149" t="str">
        <f t="shared" si="29"/>
        <v>N</v>
      </c>
      <c r="EA29" s="149" t="str">
        <f t="shared" si="30"/>
        <v/>
      </c>
      <c r="EB29" s="149" t="str">
        <f t="shared" si="31"/>
        <v>N</v>
      </c>
      <c r="EC29" s="149" t="str">
        <f t="shared" si="32"/>
        <v>N</v>
      </c>
      <c r="ED29" s="149" t="str">
        <f t="shared" si="33"/>
        <v>Yes</v>
      </c>
      <c r="EF29" s="149">
        <f t="shared" si="47"/>
        <v>0</v>
      </c>
    </row>
    <row r="30" spans="1:136" s="149" customFormat="1" ht="16.5" customHeight="1">
      <c r="A30" s="149">
        <v>27</v>
      </c>
      <c r="B30" s="149">
        <v>31</v>
      </c>
      <c r="C30" s="150" t="s">
        <v>340</v>
      </c>
      <c r="D30" s="149" t="s">
        <v>341</v>
      </c>
      <c r="E30" s="149" t="s">
        <v>214</v>
      </c>
      <c r="F30" s="149" t="s">
        <v>342</v>
      </c>
      <c r="G30" s="149" t="s">
        <v>176</v>
      </c>
      <c r="H30" s="168" t="s">
        <v>343</v>
      </c>
      <c r="I30" s="149" t="s">
        <v>344</v>
      </c>
      <c r="J30" s="149">
        <v>1.225</v>
      </c>
      <c r="K30" s="149" t="s">
        <v>345</v>
      </c>
      <c r="L30" s="149">
        <v>262647</v>
      </c>
      <c r="M30" s="150">
        <v>31</v>
      </c>
      <c r="N30" s="149" t="s">
        <v>150</v>
      </c>
      <c r="O30" s="149">
        <v>2022</v>
      </c>
      <c r="P30" s="150">
        <v>2050</v>
      </c>
      <c r="Q30" s="149" t="s">
        <v>154</v>
      </c>
      <c r="R30" s="149" t="s">
        <v>154</v>
      </c>
      <c r="S30" s="149" t="s">
        <v>153</v>
      </c>
      <c r="T30" s="149" t="s">
        <v>153</v>
      </c>
      <c r="U30" s="151" t="s">
        <v>153</v>
      </c>
      <c r="V30" s="149" t="s">
        <v>153</v>
      </c>
      <c r="W30" s="149" t="s">
        <v>153</v>
      </c>
      <c r="X30" s="152" t="s">
        <v>153</v>
      </c>
      <c r="Y30" s="149" t="s">
        <v>153</v>
      </c>
      <c r="Z30" s="149" t="s">
        <v>153</v>
      </c>
      <c r="AA30" s="150"/>
      <c r="AC30" s="149" t="s">
        <v>167</v>
      </c>
      <c r="AD30" s="149" t="s">
        <v>6</v>
      </c>
      <c r="AE30" s="149" t="s">
        <v>157</v>
      </c>
      <c r="AF30" s="149" t="s">
        <v>157</v>
      </c>
      <c r="AG30" s="149" t="s">
        <v>158</v>
      </c>
      <c r="AH30" s="150" t="s">
        <v>159</v>
      </c>
      <c r="AJ30" s="149" t="s">
        <v>154</v>
      </c>
      <c r="AK30" s="170" t="s">
        <v>153</v>
      </c>
      <c r="AN30" s="150"/>
      <c r="AO30" s="149" t="s">
        <v>160</v>
      </c>
      <c r="AP30" s="149" t="s">
        <v>150</v>
      </c>
      <c r="AQ30" s="149" t="s">
        <v>159</v>
      </c>
      <c r="AR30" s="149" t="s">
        <v>346</v>
      </c>
      <c r="AS30" s="149">
        <v>2050</v>
      </c>
      <c r="AU30" s="150"/>
      <c r="AV30" s="149" t="s">
        <v>157</v>
      </c>
      <c r="AW30" s="172" t="s">
        <v>190</v>
      </c>
      <c r="AX30" s="149" t="s">
        <v>158</v>
      </c>
      <c r="AY30" s="149" t="s">
        <v>154</v>
      </c>
      <c r="AZ30" s="149" t="s">
        <v>153</v>
      </c>
      <c r="BA30" s="149" t="s">
        <v>153</v>
      </c>
      <c r="BC30" s="150"/>
      <c r="BE30" s="173"/>
      <c r="BF30" s="150"/>
      <c r="BG30" s="283">
        <f t="shared" si="35"/>
        <v>0</v>
      </c>
      <c r="BH30" s="149">
        <f t="shared" si="36"/>
        <v>0</v>
      </c>
      <c r="BI30" s="149">
        <f t="shared" si="0"/>
        <v>1</v>
      </c>
      <c r="BJ30" s="280">
        <f t="shared" si="1"/>
        <v>1</v>
      </c>
      <c r="BK30" s="356">
        <f t="shared" si="37"/>
        <v>0</v>
      </c>
      <c r="BL30" s="149">
        <f t="shared" si="38"/>
        <v>0</v>
      </c>
      <c r="BM30" s="149">
        <f t="shared" si="2"/>
        <v>0</v>
      </c>
      <c r="BN30" s="278">
        <f t="shared" si="3"/>
        <v>0</v>
      </c>
      <c r="BO30" s="149">
        <f t="shared" si="39"/>
        <v>0</v>
      </c>
      <c r="BP30" s="149">
        <f t="shared" si="40"/>
        <v>0</v>
      </c>
      <c r="BQ30" s="149">
        <f t="shared" si="4"/>
        <v>0</v>
      </c>
      <c r="BR30" s="356">
        <f t="shared" si="41"/>
        <v>0</v>
      </c>
      <c r="BS30" s="149">
        <f t="shared" si="42"/>
        <v>0</v>
      </c>
      <c r="BT30" s="149">
        <f t="shared" si="5"/>
        <v>1</v>
      </c>
      <c r="BU30" s="356">
        <f t="shared" si="6"/>
        <v>0</v>
      </c>
      <c r="BV30" s="149">
        <f t="shared" si="7"/>
        <v>0</v>
      </c>
      <c r="BW30" s="113">
        <f t="shared" si="8"/>
        <v>0</v>
      </c>
      <c r="BX30" s="248">
        <f t="shared" si="9"/>
        <v>0</v>
      </c>
      <c r="BY30" s="248">
        <f t="shared" si="10"/>
        <v>0</v>
      </c>
      <c r="BZ30" s="248">
        <f t="shared" si="11"/>
        <v>0</v>
      </c>
      <c r="CA30" s="248">
        <f t="shared" si="46"/>
        <v>0</v>
      </c>
      <c r="CB30" s="175">
        <f t="shared" si="13"/>
        <v>0</v>
      </c>
      <c r="CC30" s="356">
        <f t="shared" si="14"/>
        <v>0</v>
      </c>
      <c r="CD30" s="149">
        <f t="shared" si="15"/>
        <v>0</v>
      </c>
      <c r="CE30" s="149">
        <f t="shared" si="16"/>
        <v>1</v>
      </c>
      <c r="CF30" s="276">
        <f t="shared" si="17"/>
        <v>1</v>
      </c>
      <c r="CG30" s="248">
        <f t="shared" si="18"/>
        <v>1</v>
      </c>
      <c r="CH30" s="274">
        <f t="shared" si="43"/>
        <v>1</v>
      </c>
      <c r="CI30" s="356">
        <f t="shared" si="19"/>
        <v>0</v>
      </c>
      <c r="CJ30" s="149">
        <f t="shared" si="20"/>
        <v>0</v>
      </c>
      <c r="CK30" s="150">
        <f t="shared" si="21"/>
        <v>0</v>
      </c>
      <c r="CL30" s="149">
        <f t="shared" si="44"/>
        <v>0</v>
      </c>
      <c r="CM30" s="149">
        <f t="shared" si="44"/>
        <v>0</v>
      </c>
      <c r="CN30" s="149">
        <f t="shared" si="44"/>
        <v>2</v>
      </c>
      <c r="CO30" s="149">
        <f t="shared" si="22"/>
        <v>2</v>
      </c>
      <c r="CP30" s="149">
        <f t="shared" si="45"/>
        <v>1</v>
      </c>
      <c r="CQ30" s="283">
        <f t="shared" si="23"/>
        <v>1</v>
      </c>
      <c r="CR30" s="149">
        <f t="shared" si="24"/>
        <v>0</v>
      </c>
      <c r="CS30" s="149">
        <f t="shared" si="25"/>
        <v>0</v>
      </c>
      <c r="CT30" s="283" t="str">
        <f t="shared" si="26"/>
        <v/>
      </c>
      <c r="CU30" s="149" t="str">
        <f t="shared" si="27"/>
        <v xml:space="preserve"> 2050</v>
      </c>
      <c r="CV30" s="149">
        <f t="shared" si="28"/>
        <v>2050</v>
      </c>
      <c r="CW30" s="149">
        <v>0</v>
      </c>
      <c r="CX30" s="149">
        <v>0</v>
      </c>
      <c r="CY30" s="149">
        <v>0</v>
      </c>
      <c r="CZ30" s="149">
        <v>0</v>
      </c>
      <c r="DA30" s="149">
        <v>0</v>
      </c>
      <c r="DB30" s="149">
        <v>0</v>
      </c>
      <c r="DC30" s="149">
        <v>1</v>
      </c>
      <c r="DD30" s="149">
        <v>1</v>
      </c>
      <c r="DE30" s="149">
        <v>0</v>
      </c>
      <c r="DF30" s="149">
        <v>0</v>
      </c>
      <c r="DG30" s="149">
        <v>0</v>
      </c>
      <c r="DH30" s="149">
        <v>0</v>
      </c>
      <c r="DI30" s="149">
        <v>0</v>
      </c>
      <c r="DJ30" s="149">
        <v>0</v>
      </c>
      <c r="DK30" s="149">
        <v>1</v>
      </c>
      <c r="DL30" s="149">
        <v>1</v>
      </c>
      <c r="DM30" s="149">
        <v>1</v>
      </c>
      <c r="DN30" s="149">
        <v>0</v>
      </c>
      <c r="DO30" s="149">
        <v>1</v>
      </c>
      <c r="DP30" s="149">
        <v>0</v>
      </c>
      <c r="DQ30" s="149">
        <v>0</v>
      </c>
      <c r="DR30" s="149">
        <v>1</v>
      </c>
      <c r="DS30" s="149">
        <v>0</v>
      </c>
      <c r="DT30" s="149" t="s">
        <v>154</v>
      </c>
      <c r="DU30" s="149">
        <v>0</v>
      </c>
      <c r="DV30" s="149" t="s">
        <v>160</v>
      </c>
      <c r="DW30" s="149" t="s">
        <v>154</v>
      </c>
      <c r="DX30" s="149">
        <v>0</v>
      </c>
      <c r="DY30" s="149" t="s">
        <v>3005</v>
      </c>
      <c r="DZ30" s="149" t="str">
        <f t="shared" si="29"/>
        <v>N</v>
      </c>
      <c r="EA30" s="149" t="str">
        <f t="shared" si="30"/>
        <v/>
      </c>
      <c r="EB30" s="149" t="str">
        <f t="shared" si="31"/>
        <v>Y</v>
      </c>
      <c r="EC30" s="149" t="str">
        <f t="shared" si="32"/>
        <v>N</v>
      </c>
      <c r="ED30" s="149" t="str">
        <f t="shared" si="33"/>
        <v>Yes</v>
      </c>
      <c r="EF30" s="149">
        <f t="shared" si="47"/>
        <v>2050</v>
      </c>
    </row>
    <row r="31" spans="1:136" s="149" customFormat="1" ht="16.5" customHeight="1">
      <c r="A31" s="149">
        <v>28</v>
      </c>
      <c r="B31" s="149">
        <v>32</v>
      </c>
      <c r="C31" s="150" t="s">
        <v>347</v>
      </c>
      <c r="D31" s="149" t="s">
        <v>348</v>
      </c>
      <c r="E31" s="149" t="s">
        <v>214</v>
      </c>
      <c r="F31" s="149" t="s">
        <v>349</v>
      </c>
      <c r="G31" s="149" t="s">
        <v>176</v>
      </c>
      <c r="H31" s="168" t="s">
        <v>350</v>
      </c>
      <c r="I31" s="149" t="s">
        <v>351</v>
      </c>
      <c r="J31" s="149">
        <v>0.043</v>
      </c>
      <c r="K31" s="149" t="s">
        <v>352</v>
      </c>
      <c r="L31" s="149">
        <v>633167</v>
      </c>
      <c r="M31" s="150">
        <v>21</v>
      </c>
      <c r="N31" s="149" t="s">
        <v>150</v>
      </c>
      <c r="O31" s="149">
        <v>2024</v>
      </c>
      <c r="P31" s="150">
        <v>2040</v>
      </c>
      <c r="Q31" s="149" t="s">
        <v>150</v>
      </c>
      <c r="R31" s="149" t="s">
        <v>150</v>
      </c>
      <c r="S31" s="149" t="s">
        <v>151</v>
      </c>
      <c r="T31" s="149" t="s">
        <v>353</v>
      </c>
      <c r="U31" s="151">
        <v>2030</v>
      </c>
      <c r="V31" s="149" t="s">
        <v>151</v>
      </c>
      <c r="W31" s="149" t="s">
        <v>353</v>
      </c>
      <c r="X31" s="152">
        <v>2050</v>
      </c>
      <c r="Y31" s="149" t="s">
        <v>150</v>
      </c>
      <c r="Z31" s="149" t="s">
        <v>151</v>
      </c>
      <c r="AA31" s="150">
        <v>2050</v>
      </c>
      <c r="AC31" s="149" t="s">
        <v>167</v>
      </c>
      <c r="AD31" s="149" t="s">
        <v>6</v>
      </c>
      <c r="AE31" s="149" t="s">
        <v>157</v>
      </c>
      <c r="AF31" s="149" t="s">
        <v>157</v>
      </c>
      <c r="AG31" s="149" t="s">
        <v>158</v>
      </c>
      <c r="AH31" s="150" t="s">
        <v>159</v>
      </c>
      <c r="AJ31" s="149" t="s">
        <v>154</v>
      </c>
      <c r="AK31" s="170" t="s">
        <v>153</v>
      </c>
      <c r="AN31" s="150"/>
      <c r="AO31" s="149" t="s">
        <v>160</v>
      </c>
      <c r="AP31" s="149" t="s">
        <v>150</v>
      </c>
      <c r="AQ31" s="149" t="s">
        <v>159</v>
      </c>
      <c r="AR31" s="149" t="s">
        <v>354</v>
      </c>
      <c r="AS31" s="149">
        <v>2050</v>
      </c>
      <c r="AU31" s="150"/>
      <c r="AV31" s="149" t="s">
        <v>168</v>
      </c>
      <c r="AW31" s="172" t="s">
        <v>168</v>
      </c>
      <c r="AX31" s="149" t="s">
        <v>158</v>
      </c>
      <c r="AY31" s="149" t="s">
        <v>154</v>
      </c>
      <c r="AZ31" s="149" t="s">
        <v>153</v>
      </c>
      <c r="BA31" s="149" t="s">
        <v>153</v>
      </c>
      <c r="BC31" s="150"/>
      <c r="BE31" s="173"/>
      <c r="BF31" s="150"/>
      <c r="BG31" s="283">
        <f t="shared" si="35"/>
        <v>0</v>
      </c>
      <c r="BH31" s="149">
        <f t="shared" si="36"/>
        <v>0</v>
      </c>
      <c r="BI31" s="149">
        <f t="shared" si="0"/>
        <v>1</v>
      </c>
      <c r="BJ31" s="280">
        <f t="shared" si="1"/>
        <v>1</v>
      </c>
      <c r="BK31" s="356">
        <f t="shared" si="37"/>
        <v>0</v>
      </c>
      <c r="BL31" s="149">
        <f t="shared" si="38"/>
        <v>1</v>
      </c>
      <c r="BM31" s="149">
        <f t="shared" si="2"/>
        <v>0</v>
      </c>
      <c r="BN31" s="278">
        <f t="shared" si="3"/>
        <v>1</v>
      </c>
      <c r="BO31" s="149">
        <f t="shared" si="39"/>
        <v>0</v>
      </c>
      <c r="BP31" s="149">
        <f t="shared" si="40"/>
        <v>0</v>
      </c>
      <c r="BQ31" s="149">
        <f t="shared" si="4"/>
        <v>1</v>
      </c>
      <c r="BR31" s="356">
        <f t="shared" si="41"/>
        <v>0</v>
      </c>
      <c r="BS31" s="149">
        <f t="shared" si="42"/>
        <v>0</v>
      </c>
      <c r="BT31" s="149">
        <f t="shared" si="5"/>
        <v>1</v>
      </c>
      <c r="BU31" s="356">
        <f t="shared" si="6"/>
        <v>0</v>
      </c>
      <c r="BV31" s="149">
        <f t="shared" si="7"/>
        <v>0</v>
      </c>
      <c r="BW31" s="113">
        <f t="shared" si="8"/>
        <v>0</v>
      </c>
      <c r="BX31" s="248">
        <f t="shared" si="9"/>
        <v>0</v>
      </c>
      <c r="BY31" s="248">
        <f t="shared" si="10"/>
        <v>0</v>
      </c>
      <c r="BZ31" s="248">
        <f t="shared" si="11"/>
        <v>0</v>
      </c>
      <c r="CA31" s="248">
        <f t="shared" si="46"/>
        <v>0</v>
      </c>
      <c r="CB31" s="175">
        <f t="shared" si="13"/>
        <v>0</v>
      </c>
      <c r="CC31" s="356">
        <f t="shared" si="14"/>
        <v>0</v>
      </c>
      <c r="CD31" s="149">
        <f t="shared" si="15"/>
        <v>0</v>
      </c>
      <c r="CE31" s="149">
        <f t="shared" si="16"/>
        <v>1</v>
      </c>
      <c r="CF31" s="276">
        <f t="shared" si="17"/>
        <v>1</v>
      </c>
      <c r="CG31" s="248">
        <f t="shared" si="18"/>
        <v>1</v>
      </c>
      <c r="CH31" s="274">
        <f t="shared" si="43"/>
        <v>1</v>
      </c>
      <c r="CI31" s="356">
        <f t="shared" si="19"/>
        <v>0</v>
      </c>
      <c r="CJ31" s="149">
        <f t="shared" si="20"/>
        <v>0</v>
      </c>
      <c r="CK31" s="150">
        <f t="shared" si="21"/>
        <v>0</v>
      </c>
      <c r="CL31" s="149">
        <f t="shared" si="44"/>
        <v>0</v>
      </c>
      <c r="CM31" s="149">
        <f t="shared" si="44"/>
        <v>1</v>
      </c>
      <c r="CN31" s="149">
        <f t="shared" si="44"/>
        <v>2</v>
      </c>
      <c r="CO31" s="149">
        <f t="shared" si="22"/>
        <v>3</v>
      </c>
      <c r="CP31" s="149">
        <f t="shared" si="45"/>
        <v>1</v>
      </c>
      <c r="CQ31" s="283">
        <f t="shared" si="23"/>
        <v>0</v>
      </c>
      <c r="CR31" s="149">
        <f t="shared" si="24"/>
        <v>0</v>
      </c>
      <c r="CS31" s="149">
        <f t="shared" si="25"/>
        <v>1</v>
      </c>
      <c r="CT31" s="283">
        <f t="shared" si="26"/>
        <v>1</v>
      </c>
      <c r="CU31" s="149" t="str">
        <f t="shared" si="27"/>
        <v>2050 2050</v>
      </c>
      <c r="CV31" s="149">
        <f t="shared" si="28"/>
        <v>2050</v>
      </c>
      <c r="CW31" s="149">
        <v>0</v>
      </c>
      <c r="CX31" s="149">
        <v>0</v>
      </c>
      <c r="CY31" s="149">
        <v>0</v>
      </c>
      <c r="CZ31" s="149">
        <v>0</v>
      </c>
      <c r="DA31" s="149">
        <v>0</v>
      </c>
      <c r="DB31" s="149">
        <v>0</v>
      </c>
      <c r="DC31" s="149">
        <v>1</v>
      </c>
      <c r="DD31" s="149">
        <v>1</v>
      </c>
      <c r="DE31" s="149">
        <v>0</v>
      </c>
      <c r="DF31" s="149">
        <v>1</v>
      </c>
      <c r="DG31" s="149">
        <v>0</v>
      </c>
      <c r="DH31" s="149">
        <v>1</v>
      </c>
      <c r="DI31" s="149">
        <v>0</v>
      </c>
      <c r="DJ31" s="149">
        <v>0</v>
      </c>
      <c r="DK31" s="149">
        <v>0</v>
      </c>
      <c r="DL31" s="149">
        <v>0</v>
      </c>
      <c r="DM31" s="149">
        <v>1</v>
      </c>
      <c r="DN31" s="149">
        <v>0</v>
      </c>
      <c r="DO31" s="149">
        <v>1</v>
      </c>
      <c r="DP31" s="149">
        <v>1</v>
      </c>
      <c r="DQ31" s="149">
        <v>0</v>
      </c>
      <c r="DR31" s="149">
        <v>1</v>
      </c>
      <c r="DS31" s="149">
        <v>0</v>
      </c>
      <c r="DT31" s="149" t="s">
        <v>150</v>
      </c>
      <c r="DU31" s="149" t="s">
        <v>157</v>
      </c>
      <c r="DV31" s="149" t="s">
        <v>7859</v>
      </c>
      <c r="DW31" s="149" t="s">
        <v>154</v>
      </c>
      <c r="DX31" s="149">
        <v>0</v>
      </c>
      <c r="DY31" s="149" t="s">
        <v>150</v>
      </c>
      <c r="DZ31" s="149" t="str">
        <f t="shared" si="29"/>
        <v>Y</v>
      </c>
      <c r="EA31" s="149" t="str">
        <f t="shared" si="30"/>
        <v>Targets set</v>
      </c>
      <c r="EB31" s="149" t="str">
        <f t="shared" si="31"/>
        <v>Y</v>
      </c>
      <c r="EC31" s="149" t="str">
        <f t="shared" si="32"/>
        <v>N</v>
      </c>
      <c r="ED31" s="149" t="str">
        <f t="shared" si="33"/>
        <v>Not Specified</v>
      </c>
      <c r="EF31" s="149">
        <f t="shared" si="47"/>
        <v>2050</v>
      </c>
    </row>
    <row r="32" spans="1:136" s="149" customFormat="1" ht="16.5" customHeight="1">
      <c r="A32" s="149">
        <v>29</v>
      </c>
      <c r="B32" s="149">
        <v>29</v>
      </c>
      <c r="C32" s="150" t="s">
        <v>355</v>
      </c>
      <c r="D32" s="149" t="s">
        <v>192</v>
      </c>
      <c r="E32" s="149" t="s">
        <v>193</v>
      </c>
      <c r="F32" s="149" t="s">
        <v>145</v>
      </c>
      <c r="G32" s="149" t="s">
        <v>146</v>
      </c>
      <c r="H32" s="168" t="s">
        <v>356</v>
      </c>
      <c r="I32" s="149" t="s">
        <v>357</v>
      </c>
      <c r="J32" s="149">
        <v>-0.174</v>
      </c>
      <c r="K32" s="149" t="s">
        <v>358</v>
      </c>
      <c r="L32" s="149">
        <v>45298</v>
      </c>
      <c r="M32" s="150">
        <v>31</v>
      </c>
      <c r="N32" s="149" t="s">
        <v>154</v>
      </c>
      <c r="O32" s="149" t="s">
        <v>153</v>
      </c>
      <c r="P32" s="150" t="s">
        <v>153</v>
      </c>
      <c r="Q32" s="149" t="s">
        <v>154</v>
      </c>
      <c r="R32" s="149" t="s">
        <v>154</v>
      </c>
      <c r="S32" s="149" t="s">
        <v>153</v>
      </c>
      <c r="T32" s="149" t="s">
        <v>153</v>
      </c>
      <c r="U32" s="151" t="s">
        <v>153</v>
      </c>
      <c r="V32" s="149" t="s">
        <v>153</v>
      </c>
      <c r="W32" s="149" t="s">
        <v>153</v>
      </c>
      <c r="X32" s="152" t="s">
        <v>153</v>
      </c>
      <c r="Y32" s="149" t="s">
        <v>153</v>
      </c>
      <c r="Z32" s="149" t="s">
        <v>153</v>
      </c>
      <c r="AA32" s="150"/>
      <c r="AC32" s="149" t="s">
        <v>167</v>
      </c>
      <c r="AD32" s="149" t="s">
        <v>6</v>
      </c>
      <c r="AE32" s="149" t="s">
        <v>157</v>
      </c>
      <c r="AF32" s="149" t="s">
        <v>157</v>
      </c>
      <c r="AG32" s="149" t="s">
        <v>169</v>
      </c>
      <c r="AH32" s="150" t="s">
        <v>159</v>
      </c>
      <c r="AJ32" s="149" t="s">
        <v>154</v>
      </c>
      <c r="AK32" s="170" t="s">
        <v>153</v>
      </c>
      <c r="AN32" s="150"/>
      <c r="AO32" s="149" t="s">
        <v>160</v>
      </c>
      <c r="AP32" s="149" t="s">
        <v>150</v>
      </c>
      <c r="AQ32" s="149" t="s">
        <v>159</v>
      </c>
      <c r="AR32" s="149" t="s">
        <v>359</v>
      </c>
      <c r="AS32" s="149">
        <v>2050</v>
      </c>
      <c r="AU32" s="150"/>
      <c r="AV32" s="149" t="s">
        <v>157</v>
      </c>
      <c r="AW32" s="172" t="s">
        <v>262</v>
      </c>
      <c r="AX32" s="149" t="s">
        <v>157</v>
      </c>
      <c r="AY32" s="149" t="s">
        <v>154</v>
      </c>
      <c r="AZ32" s="149" t="s">
        <v>153</v>
      </c>
      <c r="BA32" s="149" t="s">
        <v>153</v>
      </c>
      <c r="BC32" s="150"/>
      <c r="BE32" s="173"/>
      <c r="BF32" s="150"/>
      <c r="BG32" s="283">
        <f t="shared" si="35"/>
        <v>0</v>
      </c>
      <c r="BH32" s="149">
        <f t="shared" si="36"/>
        <v>0</v>
      </c>
      <c r="BI32" s="149">
        <f t="shared" si="0"/>
        <v>0</v>
      </c>
      <c r="BJ32" s="280">
        <f t="shared" si="1"/>
        <v>0</v>
      </c>
      <c r="BK32" s="356">
        <f t="shared" si="37"/>
        <v>0</v>
      </c>
      <c r="BL32" s="149">
        <f t="shared" si="38"/>
        <v>0</v>
      </c>
      <c r="BM32" s="149">
        <f t="shared" si="2"/>
        <v>0</v>
      </c>
      <c r="BN32" s="278">
        <f t="shared" si="3"/>
        <v>0</v>
      </c>
      <c r="BO32" s="149">
        <f t="shared" si="39"/>
        <v>0</v>
      </c>
      <c r="BP32" s="149">
        <f t="shared" si="40"/>
        <v>0</v>
      </c>
      <c r="BQ32" s="149">
        <f t="shared" si="4"/>
        <v>0</v>
      </c>
      <c r="BR32" s="356">
        <f t="shared" si="41"/>
        <v>0</v>
      </c>
      <c r="BS32" s="149">
        <f t="shared" si="42"/>
        <v>0</v>
      </c>
      <c r="BT32" s="149">
        <f t="shared" si="5"/>
        <v>1</v>
      </c>
      <c r="BU32" s="356">
        <f t="shared" si="6"/>
        <v>0</v>
      </c>
      <c r="BV32" s="149">
        <f t="shared" si="7"/>
        <v>0</v>
      </c>
      <c r="BW32" s="113">
        <f t="shared" si="8"/>
        <v>0</v>
      </c>
      <c r="BX32" s="248">
        <f t="shared" si="9"/>
        <v>0</v>
      </c>
      <c r="BY32" s="248">
        <f t="shared" si="10"/>
        <v>0</v>
      </c>
      <c r="BZ32" s="248">
        <f t="shared" si="11"/>
        <v>0</v>
      </c>
      <c r="CA32" s="248">
        <f t="shared" si="46"/>
        <v>0</v>
      </c>
      <c r="CB32" s="175">
        <f t="shared" si="13"/>
        <v>0</v>
      </c>
      <c r="CC32" s="356">
        <f t="shared" si="14"/>
        <v>0</v>
      </c>
      <c r="CD32" s="149">
        <f t="shared" si="15"/>
        <v>0</v>
      </c>
      <c r="CE32" s="149">
        <f t="shared" si="16"/>
        <v>1</v>
      </c>
      <c r="CF32" s="276">
        <f t="shared" si="17"/>
        <v>1</v>
      </c>
      <c r="CG32" s="248">
        <f t="shared" si="18"/>
        <v>1</v>
      </c>
      <c r="CH32" s="274">
        <f t="shared" si="43"/>
        <v>1</v>
      </c>
      <c r="CI32" s="356">
        <f t="shared" si="19"/>
        <v>0</v>
      </c>
      <c r="CJ32" s="149">
        <f t="shared" si="20"/>
        <v>0</v>
      </c>
      <c r="CK32" s="150">
        <f t="shared" si="21"/>
        <v>0</v>
      </c>
      <c r="CL32" s="149">
        <f t="shared" si="44"/>
        <v>0</v>
      </c>
      <c r="CM32" s="149">
        <f t="shared" si="44"/>
        <v>0</v>
      </c>
      <c r="CN32" s="149">
        <f t="shared" si="44"/>
        <v>1</v>
      </c>
      <c r="CO32" s="149">
        <f t="shared" si="22"/>
        <v>1</v>
      </c>
      <c r="CP32" s="149">
        <f t="shared" si="45"/>
        <v>1</v>
      </c>
      <c r="CQ32" s="283">
        <f t="shared" si="23"/>
        <v>1</v>
      </c>
      <c r="CR32" s="149">
        <f t="shared" si="24"/>
        <v>0</v>
      </c>
      <c r="CS32" s="149">
        <f t="shared" si="25"/>
        <v>0</v>
      </c>
      <c r="CT32" s="283" t="str">
        <f t="shared" si="26"/>
        <v/>
      </c>
      <c r="CU32" s="149" t="str">
        <f t="shared" si="27"/>
        <v xml:space="preserve"> 2050</v>
      </c>
      <c r="CV32" s="149">
        <f t="shared" si="28"/>
        <v>2050</v>
      </c>
      <c r="CW32" s="149">
        <v>0</v>
      </c>
      <c r="CX32" s="149">
        <v>0</v>
      </c>
      <c r="CY32" s="149">
        <v>0</v>
      </c>
      <c r="CZ32" s="149">
        <v>0</v>
      </c>
      <c r="DA32" s="149">
        <v>0</v>
      </c>
      <c r="DB32" s="149">
        <v>0</v>
      </c>
      <c r="DC32" s="149">
        <v>1</v>
      </c>
      <c r="DD32" s="149">
        <v>1</v>
      </c>
      <c r="DE32" s="149">
        <v>0</v>
      </c>
      <c r="DF32" s="149">
        <v>0</v>
      </c>
      <c r="DG32" s="149">
        <v>0</v>
      </c>
      <c r="DH32" s="149">
        <v>0</v>
      </c>
      <c r="DI32" s="149">
        <v>0</v>
      </c>
      <c r="DJ32" s="149">
        <v>0</v>
      </c>
      <c r="DK32" s="149">
        <v>0</v>
      </c>
      <c r="DL32" s="149">
        <v>0</v>
      </c>
      <c r="DM32" s="149">
        <v>1</v>
      </c>
      <c r="DN32" s="149">
        <v>0</v>
      </c>
      <c r="DO32" s="149">
        <v>1</v>
      </c>
      <c r="DP32" s="149">
        <v>1</v>
      </c>
      <c r="DQ32" s="149">
        <v>0</v>
      </c>
      <c r="DR32" s="149">
        <v>1</v>
      </c>
      <c r="DS32" s="149">
        <v>0</v>
      </c>
      <c r="DT32" s="149" t="s">
        <v>154</v>
      </c>
      <c r="DU32" s="149">
        <v>0</v>
      </c>
      <c r="DV32" s="149" t="s">
        <v>160</v>
      </c>
      <c r="DW32" s="149" t="s">
        <v>154</v>
      </c>
      <c r="DX32" s="149">
        <v>0</v>
      </c>
      <c r="DY32" s="149" t="s">
        <v>150</v>
      </c>
      <c r="DZ32" s="149" t="str">
        <f t="shared" si="29"/>
        <v>N</v>
      </c>
      <c r="EA32" s="149" t="str">
        <f t="shared" si="30"/>
        <v/>
      </c>
      <c r="EB32" s="149" t="str">
        <f t="shared" si="31"/>
        <v>Y</v>
      </c>
      <c r="EC32" s="149" t="str">
        <f t="shared" si="32"/>
        <v>N</v>
      </c>
      <c r="ED32" s="149" t="str">
        <f t="shared" si="33"/>
        <v>Yes</v>
      </c>
      <c r="EF32" s="149">
        <f t="shared" si="47"/>
        <v>2050</v>
      </c>
    </row>
    <row r="33" spans="1:136" s="149" customFormat="1" ht="16.5" customHeight="1">
      <c r="A33" s="149">
        <v>30</v>
      </c>
      <c r="B33" s="149">
        <v>34</v>
      </c>
      <c r="C33" s="150" t="s">
        <v>360</v>
      </c>
      <c r="D33" s="149" t="s">
        <v>333</v>
      </c>
      <c r="E33" s="149" t="s">
        <v>229</v>
      </c>
      <c r="F33" s="149" t="s">
        <v>175</v>
      </c>
      <c r="G33" s="149" t="s">
        <v>176</v>
      </c>
      <c r="H33" s="168" t="s">
        <v>361</v>
      </c>
      <c r="I33" s="149" t="s">
        <v>362</v>
      </c>
      <c r="J33" s="149">
        <v>0.03</v>
      </c>
      <c r="K33" s="149" t="s">
        <v>363</v>
      </c>
      <c r="L33" s="149">
        <v>454716</v>
      </c>
      <c r="M33" s="150">
        <v>26</v>
      </c>
      <c r="N33" s="149" t="s">
        <v>154</v>
      </c>
      <c r="O33" s="149" t="s">
        <v>153</v>
      </c>
      <c r="P33" s="150" t="s">
        <v>153</v>
      </c>
      <c r="Q33" s="149" t="s">
        <v>154</v>
      </c>
      <c r="R33" s="149" t="s">
        <v>154</v>
      </c>
      <c r="S33" s="149" t="s">
        <v>153</v>
      </c>
      <c r="T33" s="149" t="s">
        <v>153</v>
      </c>
      <c r="U33" s="151" t="s">
        <v>153</v>
      </c>
      <c r="V33" s="149" t="s">
        <v>153</v>
      </c>
      <c r="W33" s="149" t="s">
        <v>153</v>
      </c>
      <c r="X33" s="152" t="s">
        <v>153</v>
      </c>
      <c r="Y33" s="149" t="s">
        <v>153</v>
      </c>
      <c r="Z33" s="149" t="s">
        <v>153</v>
      </c>
      <c r="AA33" s="150"/>
      <c r="AC33" s="149" t="s">
        <v>233</v>
      </c>
      <c r="AD33" s="149" t="s">
        <v>234</v>
      </c>
      <c r="AE33" s="149" t="s">
        <v>337</v>
      </c>
      <c r="AF33" s="149" t="s">
        <v>337</v>
      </c>
      <c r="AG33" s="149" t="s">
        <v>158</v>
      </c>
      <c r="AH33" s="150" t="s">
        <v>159</v>
      </c>
      <c r="AI33" s="149" t="s">
        <v>180</v>
      </c>
      <c r="AJ33" s="149" t="s">
        <v>154</v>
      </c>
      <c r="AK33" s="170" t="s">
        <v>338</v>
      </c>
      <c r="AL33" s="149">
        <v>2060</v>
      </c>
      <c r="AM33" s="171" t="s">
        <v>364</v>
      </c>
      <c r="AN33" s="150"/>
      <c r="AP33" s="149" t="s">
        <v>154</v>
      </c>
      <c r="AQ33" s="149" t="s">
        <v>153</v>
      </c>
      <c r="AR33" s="149" t="s">
        <v>153</v>
      </c>
      <c r="AU33" s="150"/>
      <c r="AV33" s="149" t="s">
        <v>158</v>
      </c>
      <c r="AW33" s="172" t="s">
        <v>158</v>
      </c>
      <c r="AX33" s="149" t="s">
        <v>158</v>
      </c>
      <c r="AY33" s="149" t="s">
        <v>150</v>
      </c>
      <c r="AZ33" s="149" t="s">
        <v>365</v>
      </c>
      <c r="BA33" s="149" t="s">
        <v>153</v>
      </c>
      <c r="BB33" s="171" t="s">
        <v>366</v>
      </c>
      <c r="BC33" s="150"/>
      <c r="BE33" s="173"/>
      <c r="BF33" s="150"/>
      <c r="BG33" s="283">
        <f t="shared" si="35"/>
        <v>0</v>
      </c>
      <c r="BH33" s="149">
        <f t="shared" si="36"/>
        <v>0</v>
      </c>
      <c r="BI33" s="149">
        <f t="shared" si="0"/>
        <v>0</v>
      </c>
      <c r="BJ33" s="280">
        <f t="shared" si="1"/>
        <v>0</v>
      </c>
      <c r="BK33" s="356">
        <f t="shared" si="37"/>
        <v>0</v>
      </c>
      <c r="BL33" s="149">
        <f t="shared" si="38"/>
        <v>0</v>
      </c>
      <c r="BM33" s="149">
        <f t="shared" si="2"/>
        <v>0</v>
      </c>
      <c r="BN33" s="278">
        <f t="shared" si="3"/>
        <v>0</v>
      </c>
      <c r="BO33" s="149">
        <f t="shared" si="39"/>
        <v>0</v>
      </c>
      <c r="BP33" s="149">
        <f t="shared" si="40"/>
        <v>0</v>
      </c>
      <c r="BQ33" s="149">
        <f t="shared" si="4"/>
        <v>0</v>
      </c>
      <c r="BR33" s="356">
        <f t="shared" si="41"/>
        <v>0</v>
      </c>
      <c r="BS33" s="149">
        <f t="shared" si="42"/>
        <v>0</v>
      </c>
      <c r="BT33" s="149">
        <f t="shared" si="5"/>
        <v>0</v>
      </c>
      <c r="BU33" s="356">
        <f t="shared" si="6"/>
        <v>0</v>
      </c>
      <c r="BV33" s="149">
        <f t="shared" si="7"/>
        <v>0</v>
      </c>
      <c r="BW33" s="113">
        <f t="shared" si="8"/>
        <v>0</v>
      </c>
      <c r="BX33" s="248">
        <f t="shared" si="9"/>
        <v>0</v>
      </c>
      <c r="BY33" s="248">
        <f t="shared" si="10"/>
        <v>0</v>
      </c>
      <c r="BZ33" s="248">
        <f t="shared" si="11"/>
        <v>0</v>
      </c>
      <c r="CA33" s="248">
        <f t="shared" si="46"/>
        <v>0</v>
      </c>
      <c r="CB33" s="175">
        <f t="shared" si="13"/>
        <v>0</v>
      </c>
      <c r="CC33" s="356">
        <f t="shared" si="14"/>
        <v>0</v>
      </c>
      <c r="CD33" s="149">
        <f t="shared" si="15"/>
        <v>0</v>
      </c>
      <c r="CE33" s="149">
        <f t="shared" si="16"/>
        <v>0</v>
      </c>
      <c r="CF33" s="276">
        <f t="shared" si="17"/>
        <v>0</v>
      </c>
      <c r="CG33" s="248">
        <f t="shared" si="18"/>
        <v>0</v>
      </c>
      <c r="CH33" s="274">
        <f t="shared" si="43"/>
        <v>0</v>
      </c>
      <c r="CI33" s="356">
        <f t="shared" si="19"/>
        <v>0</v>
      </c>
      <c r="CJ33" s="149">
        <f t="shared" si="20"/>
        <v>0</v>
      </c>
      <c r="CK33" s="150">
        <f t="shared" si="21"/>
        <v>1</v>
      </c>
      <c r="CL33" s="149">
        <f t="shared" si="44"/>
        <v>0</v>
      </c>
      <c r="CM33" s="149">
        <f t="shared" si="44"/>
        <v>0</v>
      </c>
      <c r="CN33" s="149">
        <f t="shared" si="44"/>
        <v>0</v>
      </c>
      <c r="CO33" s="149">
        <f t="shared" si="22"/>
        <v>0</v>
      </c>
      <c r="CP33" s="149">
        <f t="shared" si="45"/>
        <v>0</v>
      </c>
      <c r="CQ33" s="283">
        <f t="shared" si="23"/>
        <v>0</v>
      </c>
      <c r="CR33" s="149">
        <f t="shared" si="24"/>
        <v>1</v>
      </c>
      <c r="CS33" s="149">
        <f t="shared" si="25"/>
        <v>0</v>
      </c>
      <c r="CT33" s="283" t="str">
        <f t="shared" si="26"/>
        <v/>
      </c>
      <c r="CU33" s="149" t="str">
        <f t="shared" si="27"/>
        <v xml:space="preserve"> </v>
      </c>
      <c r="CV33" s="149">
        <f t="shared" si="28"/>
        <v>0</v>
      </c>
      <c r="CW33" s="149">
        <v>0</v>
      </c>
      <c r="CX33" s="149">
        <v>0</v>
      </c>
      <c r="CY33" s="149">
        <v>0</v>
      </c>
      <c r="CZ33" s="149">
        <v>0</v>
      </c>
      <c r="DA33" s="149">
        <v>0</v>
      </c>
      <c r="DB33" s="149">
        <v>0</v>
      </c>
      <c r="DC33" s="149">
        <v>0</v>
      </c>
      <c r="DD33" s="149">
        <v>0</v>
      </c>
      <c r="DE33" s="149">
        <v>0</v>
      </c>
      <c r="DF33" s="149">
        <v>0</v>
      </c>
      <c r="DG33" s="149">
        <v>0</v>
      </c>
      <c r="DH33" s="149">
        <v>0</v>
      </c>
      <c r="DI33" s="149">
        <v>0</v>
      </c>
      <c r="DJ33" s="149">
        <v>0</v>
      </c>
      <c r="DK33" s="149">
        <v>0</v>
      </c>
      <c r="DL33" s="149">
        <v>0</v>
      </c>
      <c r="DM33" s="149">
        <v>0</v>
      </c>
      <c r="DN33" s="149">
        <v>0</v>
      </c>
      <c r="DO33" s="149">
        <v>0</v>
      </c>
      <c r="DP33" s="149">
        <v>0</v>
      </c>
      <c r="DQ33" s="149">
        <v>0</v>
      </c>
      <c r="DR33" s="149">
        <v>0</v>
      </c>
      <c r="DS33" s="149">
        <v>0</v>
      </c>
      <c r="DT33" s="149" t="s">
        <v>154</v>
      </c>
      <c r="DU33" s="149">
        <v>0</v>
      </c>
      <c r="DV33" s="149" t="s">
        <v>154</v>
      </c>
      <c r="DW33" s="149" t="s">
        <v>180</v>
      </c>
      <c r="DX33" s="149" t="s">
        <v>7861</v>
      </c>
      <c r="DY33" s="149">
        <v>0</v>
      </c>
      <c r="DZ33" s="149" t="str">
        <f t="shared" si="29"/>
        <v>N</v>
      </c>
      <c r="EA33" s="149" t="str">
        <f t="shared" si="30"/>
        <v/>
      </c>
      <c r="EB33" s="149" t="str">
        <f t="shared" si="31"/>
        <v>N</v>
      </c>
      <c r="EC33" s="149" t="str">
        <f t="shared" si="32"/>
        <v>N</v>
      </c>
      <c r="ED33" s="149" t="str">
        <f t="shared" si="33"/>
        <v>No</v>
      </c>
      <c r="EF33" s="149">
        <f t="shared" si="47"/>
        <v>0</v>
      </c>
    </row>
    <row r="34" spans="1:136" s="149" customFormat="1" ht="16.5" customHeight="1">
      <c r="A34" s="149">
        <v>31</v>
      </c>
      <c r="B34" s="149">
        <v>30</v>
      </c>
      <c r="C34" s="150" t="s">
        <v>367</v>
      </c>
      <c r="D34" s="149" t="s">
        <v>333</v>
      </c>
      <c r="E34" s="149" t="s">
        <v>229</v>
      </c>
      <c r="F34" s="149" t="s">
        <v>175</v>
      </c>
      <c r="G34" s="149" t="s">
        <v>176</v>
      </c>
      <c r="H34" s="168" t="s">
        <v>368</v>
      </c>
      <c r="I34" s="149" t="s">
        <v>369</v>
      </c>
      <c r="J34" s="149">
        <v>-0.008</v>
      </c>
      <c r="K34" s="149" t="s">
        <v>370</v>
      </c>
      <c r="L34" s="149">
        <v>376847</v>
      </c>
      <c r="M34" s="150">
        <v>26</v>
      </c>
      <c r="N34" s="149" t="s">
        <v>154</v>
      </c>
      <c r="O34" s="149" t="s">
        <v>153</v>
      </c>
      <c r="P34" s="150" t="s">
        <v>153</v>
      </c>
      <c r="Q34" s="149" t="s">
        <v>154</v>
      </c>
      <c r="R34" s="149" t="s">
        <v>154</v>
      </c>
      <c r="S34" s="149" t="s">
        <v>153</v>
      </c>
      <c r="T34" s="149" t="s">
        <v>153</v>
      </c>
      <c r="U34" s="151" t="s">
        <v>153</v>
      </c>
      <c r="V34" s="149" t="s">
        <v>153</v>
      </c>
      <c r="W34" s="149" t="s">
        <v>153</v>
      </c>
      <c r="X34" s="152" t="s">
        <v>153</v>
      </c>
      <c r="Y34" s="149" t="s">
        <v>153</v>
      </c>
      <c r="Z34" s="149" t="s">
        <v>153</v>
      </c>
      <c r="AA34" s="150"/>
      <c r="AC34" s="149" t="s">
        <v>9</v>
      </c>
      <c r="AD34" s="149" t="s">
        <v>240</v>
      </c>
      <c r="AE34" s="149" t="s">
        <v>337</v>
      </c>
      <c r="AF34" s="149" t="s">
        <v>337</v>
      </c>
      <c r="AH34" s="150" t="s">
        <v>159</v>
      </c>
      <c r="AI34" s="149" t="s">
        <v>180</v>
      </c>
      <c r="AJ34" s="149" t="s">
        <v>154</v>
      </c>
      <c r="AK34" s="170" t="s">
        <v>338</v>
      </c>
      <c r="AL34" s="149">
        <v>2060</v>
      </c>
      <c r="AM34" s="255" t="s">
        <v>371</v>
      </c>
      <c r="AN34" s="150"/>
      <c r="AP34" s="149" t="s">
        <v>154</v>
      </c>
      <c r="AQ34" s="149" t="s">
        <v>153</v>
      </c>
      <c r="AR34" s="149" t="s">
        <v>153</v>
      </c>
      <c r="AU34" s="150"/>
      <c r="AV34" s="149" t="s">
        <v>168</v>
      </c>
      <c r="AW34" s="172" t="s">
        <v>168</v>
      </c>
      <c r="AX34" s="149" t="s">
        <v>158</v>
      </c>
      <c r="AY34" s="149" t="s">
        <v>150</v>
      </c>
      <c r="AZ34" s="149" t="s">
        <v>372</v>
      </c>
      <c r="BA34" s="149" t="s">
        <v>153</v>
      </c>
      <c r="BC34" s="150"/>
      <c r="BE34" s="173"/>
      <c r="BF34" s="150"/>
      <c r="BG34" s="283">
        <f t="shared" si="35"/>
        <v>0</v>
      </c>
      <c r="BH34" s="149">
        <f t="shared" si="36"/>
        <v>0</v>
      </c>
      <c r="BI34" s="149">
        <f t="shared" si="0"/>
        <v>0</v>
      </c>
      <c r="BJ34" s="280">
        <f t="shared" si="1"/>
        <v>0</v>
      </c>
      <c r="BK34" s="356">
        <f t="shared" si="37"/>
        <v>0</v>
      </c>
      <c r="BL34" s="149">
        <f t="shared" si="38"/>
        <v>0</v>
      </c>
      <c r="BM34" s="149">
        <f t="shared" si="2"/>
        <v>0</v>
      </c>
      <c r="BN34" s="278">
        <f t="shared" si="3"/>
        <v>0</v>
      </c>
      <c r="BO34" s="149">
        <f t="shared" si="39"/>
        <v>0</v>
      </c>
      <c r="BP34" s="149">
        <f t="shared" si="40"/>
        <v>0</v>
      </c>
      <c r="BQ34" s="149">
        <f t="shared" si="4"/>
        <v>0</v>
      </c>
      <c r="BR34" s="356">
        <f t="shared" si="41"/>
        <v>0</v>
      </c>
      <c r="BS34" s="149">
        <f t="shared" si="42"/>
        <v>0</v>
      </c>
      <c r="BT34" s="149">
        <f t="shared" si="5"/>
        <v>0</v>
      </c>
      <c r="BU34" s="356">
        <f t="shared" si="6"/>
        <v>0</v>
      </c>
      <c r="BV34" s="149">
        <f t="shared" si="7"/>
        <v>0</v>
      </c>
      <c r="BW34" s="113">
        <f t="shared" si="8"/>
        <v>0</v>
      </c>
      <c r="BX34" s="248">
        <f t="shared" si="9"/>
        <v>0</v>
      </c>
      <c r="BY34" s="248">
        <f t="shared" si="10"/>
        <v>0</v>
      </c>
      <c r="BZ34" s="248">
        <f t="shared" si="11"/>
        <v>0</v>
      </c>
      <c r="CA34" s="248">
        <f t="shared" si="46"/>
        <v>0</v>
      </c>
      <c r="CB34" s="175">
        <f t="shared" si="13"/>
        <v>0</v>
      </c>
      <c r="CC34" s="356">
        <f t="shared" si="14"/>
        <v>0</v>
      </c>
      <c r="CD34" s="149">
        <f t="shared" si="15"/>
        <v>0</v>
      </c>
      <c r="CE34" s="149">
        <f t="shared" si="16"/>
        <v>0</v>
      </c>
      <c r="CF34" s="276">
        <f t="shared" si="17"/>
        <v>0</v>
      </c>
      <c r="CG34" s="248">
        <f t="shared" si="18"/>
        <v>0</v>
      </c>
      <c r="CH34" s="274">
        <f t="shared" si="43"/>
        <v>0</v>
      </c>
      <c r="CI34" s="356">
        <f t="shared" si="19"/>
        <v>0</v>
      </c>
      <c r="CJ34" s="149">
        <f t="shared" si="20"/>
        <v>0</v>
      </c>
      <c r="CK34" s="150">
        <f t="shared" si="21"/>
        <v>1</v>
      </c>
      <c r="CL34" s="149">
        <f t="shared" si="44"/>
        <v>0</v>
      </c>
      <c r="CM34" s="149">
        <f t="shared" si="44"/>
        <v>0</v>
      </c>
      <c r="CN34" s="149">
        <f t="shared" si="44"/>
        <v>0</v>
      </c>
      <c r="CO34" s="149">
        <f t="shared" si="22"/>
        <v>0</v>
      </c>
      <c r="CP34" s="149">
        <f t="shared" si="45"/>
        <v>0</v>
      </c>
      <c r="CQ34" s="283">
        <f t="shared" si="23"/>
        <v>0</v>
      </c>
      <c r="CR34" s="149">
        <f t="shared" si="24"/>
        <v>0</v>
      </c>
      <c r="CS34" s="149">
        <f t="shared" si="25"/>
        <v>1</v>
      </c>
      <c r="CT34" s="283" t="str">
        <f t="shared" si="26"/>
        <v/>
      </c>
      <c r="CU34" s="149" t="str">
        <f t="shared" si="27"/>
        <v xml:space="preserve"> </v>
      </c>
      <c r="CV34" s="149">
        <f t="shared" si="28"/>
        <v>0</v>
      </c>
      <c r="CW34" s="149">
        <v>0</v>
      </c>
      <c r="CX34" s="149">
        <v>0</v>
      </c>
      <c r="CY34" s="149">
        <v>0</v>
      </c>
      <c r="CZ34" s="149">
        <v>0</v>
      </c>
      <c r="DA34" s="149">
        <v>0</v>
      </c>
      <c r="DB34" s="149">
        <v>0</v>
      </c>
      <c r="DC34" s="149">
        <v>0</v>
      </c>
      <c r="DD34" s="149">
        <v>0</v>
      </c>
      <c r="DE34" s="149">
        <v>0</v>
      </c>
      <c r="DF34" s="149">
        <v>0</v>
      </c>
      <c r="DG34" s="149">
        <v>0</v>
      </c>
      <c r="DH34" s="149">
        <v>0</v>
      </c>
      <c r="DI34" s="149">
        <v>0</v>
      </c>
      <c r="DJ34" s="149">
        <v>0</v>
      </c>
      <c r="DK34" s="149">
        <v>0</v>
      </c>
      <c r="DL34" s="149">
        <v>0</v>
      </c>
      <c r="DM34" s="149">
        <v>0</v>
      </c>
      <c r="DN34" s="149">
        <v>0</v>
      </c>
      <c r="DO34" s="149">
        <v>0</v>
      </c>
      <c r="DP34" s="149">
        <v>0</v>
      </c>
      <c r="DQ34" s="149">
        <v>0</v>
      </c>
      <c r="DR34" s="149">
        <v>0</v>
      </c>
      <c r="DS34" s="149">
        <v>0</v>
      </c>
      <c r="DT34" s="149" t="s">
        <v>154</v>
      </c>
      <c r="DU34" s="149">
        <v>0</v>
      </c>
      <c r="DV34" s="149" t="s">
        <v>154</v>
      </c>
      <c r="DW34" s="149" t="s">
        <v>180</v>
      </c>
      <c r="DX34" s="149" t="s">
        <v>3005</v>
      </c>
      <c r="DY34" s="149">
        <v>0</v>
      </c>
      <c r="DZ34" s="149" t="str">
        <f t="shared" si="29"/>
        <v>N</v>
      </c>
      <c r="EA34" s="149" t="str">
        <f t="shared" si="30"/>
        <v/>
      </c>
      <c r="EB34" s="149" t="str">
        <f t="shared" si="31"/>
        <v>N</v>
      </c>
      <c r="EC34" s="149" t="str">
        <f t="shared" si="32"/>
        <v>N</v>
      </c>
      <c r="ED34" s="149" t="str">
        <f t="shared" si="33"/>
        <v>Not Specified</v>
      </c>
      <c r="EF34" s="149">
        <f t="shared" si="47"/>
        <v>0</v>
      </c>
    </row>
    <row r="35" spans="1:136" s="149" customFormat="1" ht="16.5" customHeight="1">
      <c r="A35" s="149">
        <v>32</v>
      </c>
      <c r="B35" s="149">
        <v>23</v>
      </c>
      <c r="C35" s="150" t="s">
        <v>373</v>
      </c>
      <c r="D35" s="149" t="s">
        <v>192</v>
      </c>
      <c r="E35" s="149" t="s">
        <v>193</v>
      </c>
      <c r="F35" s="149" t="s">
        <v>374</v>
      </c>
      <c r="G35" s="149" t="s">
        <v>246</v>
      </c>
      <c r="H35" s="168" t="s">
        <v>375</v>
      </c>
      <c r="I35" s="149" t="s">
        <v>376</v>
      </c>
      <c r="J35" s="149">
        <v>-0.263</v>
      </c>
      <c r="K35" s="149" t="s">
        <v>377</v>
      </c>
      <c r="L35" s="149">
        <v>102887</v>
      </c>
      <c r="M35" s="150">
        <v>31</v>
      </c>
      <c r="N35" s="149" t="s">
        <v>154</v>
      </c>
      <c r="O35" s="149" t="s">
        <v>153</v>
      </c>
      <c r="P35" s="150" t="s">
        <v>153</v>
      </c>
      <c r="Q35" s="149" t="s">
        <v>154</v>
      </c>
      <c r="R35" s="149" t="s">
        <v>154</v>
      </c>
      <c r="S35" s="149" t="s">
        <v>153</v>
      </c>
      <c r="T35" s="149" t="s">
        <v>153</v>
      </c>
      <c r="U35" s="151" t="s">
        <v>153</v>
      </c>
      <c r="V35" s="149" t="s">
        <v>153</v>
      </c>
      <c r="W35" s="149" t="s">
        <v>153</v>
      </c>
      <c r="X35" s="152" t="s">
        <v>153</v>
      </c>
      <c r="Y35" s="149" t="s">
        <v>153</v>
      </c>
      <c r="Z35" s="149" t="s">
        <v>153</v>
      </c>
      <c r="AA35" s="150"/>
      <c r="AC35" s="149" t="s">
        <v>167</v>
      </c>
      <c r="AD35" s="149" t="s">
        <v>6</v>
      </c>
      <c r="AE35" s="149" t="s">
        <v>157</v>
      </c>
      <c r="AF35" s="149" t="s">
        <v>157</v>
      </c>
      <c r="AG35" s="149" t="s">
        <v>169</v>
      </c>
      <c r="AH35" s="150" t="s">
        <v>159</v>
      </c>
      <c r="AJ35" s="149" t="s">
        <v>154</v>
      </c>
      <c r="AK35" s="170" t="s">
        <v>153</v>
      </c>
      <c r="AN35" s="150"/>
      <c r="AO35" s="149" t="s">
        <v>160</v>
      </c>
      <c r="AP35" s="149" t="s">
        <v>150</v>
      </c>
      <c r="AQ35" s="149" t="s">
        <v>159</v>
      </c>
      <c r="AR35" s="149" t="s">
        <v>378</v>
      </c>
      <c r="AS35" s="149">
        <v>2050</v>
      </c>
      <c r="AU35" s="150"/>
      <c r="AV35" s="149" t="s">
        <v>157</v>
      </c>
      <c r="AW35" s="172" t="s">
        <v>171</v>
      </c>
      <c r="AX35" s="149" t="s">
        <v>158</v>
      </c>
      <c r="AY35" s="149" t="s">
        <v>154</v>
      </c>
      <c r="AZ35" s="149" t="s">
        <v>153</v>
      </c>
      <c r="BA35" s="149" t="s">
        <v>153</v>
      </c>
      <c r="BC35" s="150"/>
      <c r="BE35" s="173"/>
      <c r="BF35" s="150"/>
      <c r="BG35" s="283">
        <f t="shared" si="35"/>
        <v>0</v>
      </c>
      <c r="BH35" s="149">
        <f t="shared" si="36"/>
        <v>0</v>
      </c>
      <c r="BI35" s="149">
        <f t="shared" si="0"/>
        <v>0</v>
      </c>
      <c r="BJ35" s="280">
        <f t="shared" si="1"/>
        <v>0</v>
      </c>
      <c r="BK35" s="356">
        <f t="shared" si="37"/>
        <v>0</v>
      </c>
      <c r="BL35" s="149">
        <f t="shared" si="38"/>
        <v>0</v>
      </c>
      <c r="BM35" s="149">
        <f t="shared" si="2"/>
        <v>0</v>
      </c>
      <c r="BN35" s="278">
        <f t="shared" si="3"/>
        <v>0</v>
      </c>
      <c r="BO35" s="149">
        <f t="shared" si="39"/>
        <v>0</v>
      </c>
      <c r="BP35" s="149">
        <f t="shared" si="40"/>
        <v>0</v>
      </c>
      <c r="BQ35" s="149">
        <f t="shared" si="4"/>
        <v>0</v>
      </c>
      <c r="BR35" s="356">
        <f t="shared" si="41"/>
        <v>0</v>
      </c>
      <c r="BS35" s="149">
        <f t="shared" si="42"/>
        <v>0</v>
      </c>
      <c r="BT35" s="149">
        <f t="shared" si="5"/>
        <v>1</v>
      </c>
      <c r="BU35" s="356">
        <f t="shared" si="6"/>
        <v>0</v>
      </c>
      <c r="BV35" s="149">
        <f t="shared" si="7"/>
        <v>0</v>
      </c>
      <c r="BW35" s="113">
        <f t="shared" si="8"/>
        <v>0</v>
      </c>
      <c r="BX35" s="248">
        <f t="shared" si="9"/>
        <v>0</v>
      </c>
      <c r="BY35" s="248">
        <f t="shared" si="10"/>
        <v>0</v>
      </c>
      <c r="BZ35" s="248">
        <f t="shared" si="11"/>
        <v>0</v>
      </c>
      <c r="CA35" s="248">
        <f t="shared" si="46"/>
        <v>0</v>
      </c>
      <c r="CB35" s="175">
        <f t="shared" si="13"/>
        <v>0</v>
      </c>
      <c r="CC35" s="356">
        <f t="shared" si="14"/>
        <v>0</v>
      </c>
      <c r="CD35" s="149">
        <f t="shared" si="15"/>
        <v>0</v>
      </c>
      <c r="CE35" s="149">
        <f t="shared" si="16"/>
        <v>1</v>
      </c>
      <c r="CF35" s="276">
        <f t="shared" si="17"/>
        <v>1</v>
      </c>
      <c r="CG35" s="248">
        <f t="shared" si="18"/>
        <v>1</v>
      </c>
      <c r="CH35" s="274">
        <f t="shared" si="43"/>
        <v>1</v>
      </c>
      <c r="CI35" s="356">
        <f t="shared" si="19"/>
        <v>0</v>
      </c>
      <c r="CJ35" s="149">
        <f t="shared" si="20"/>
        <v>0</v>
      </c>
      <c r="CK35" s="150">
        <f t="shared" si="21"/>
        <v>0</v>
      </c>
      <c r="CL35" s="149">
        <f t="shared" si="44"/>
        <v>0</v>
      </c>
      <c r="CM35" s="149">
        <f t="shared" si="44"/>
        <v>0</v>
      </c>
      <c r="CN35" s="149">
        <f t="shared" si="44"/>
        <v>1</v>
      </c>
      <c r="CO35" s="149">
        <f t="shared" si="22"/>
        <v>1</v>
      </c>
      <c r="CP35" s="149">
        <f t="shared" si="45"/>
        <v>1</v>
      </c>
      <c r="CQ35" s="283">
        <f t="shared" si="23"/>
        <v>1</v>
      </c>
      <c r="CR35" s="149">
        <f t="shared" si="24"/>
        <v>0</v>
      </c>
      <c r="CS35" s="149">
        <f t="shared" si="25"/>
        <v>0</v>
      </c>
      <c r="CT35" s="283" t="str">
        <f t="shared" si="26"/>
        <v/>
      </c>
      <c r="CU35" s="149" t="str">
        <f t="shared" si="27"/>
        <v xml:space="preserve"> 2050</v>
      </c>
      <c r="CV35" s="149">
        <f t="shared" si="28"/>
        <v>2050</v>
      </c>
      <c r="CW35" s="149">
        <v>0</v>
      </c>
      <c r="CX35" s="149">
        <v>1</v>
      </c>
      <c r="CY35" s="149">
        <v>0</v>
      </c>
      <c r="CZ35" s="149">
        <v>1</v>
      </c>
      <c r="DA35" s="149">
        <v>0</v>
      </c>
      <c r="DB35" s="149">
        <v>0</v>
      </c>
      <c r="DC35" s="149">
        <v>0</v>
      </c>
      <c r="DD35" s="149">
        <v>0</v>
      </c>
      <c r="DE35" s="149">
        <v>0</v>
      </c>
      <c r="DF35" s="149">
        <v>0</v>
      </c>
      <c r="DG35" s="149">
        <v>0</v>
      </c>
      <c r="DH35" s="149">
        <v>0</v>
      </c>
      <c r="DI35" s="149">
        <v>0</v>
      </c>
      <c r="DJ35" s="149">
        <v>0</v>
      </c>
      <c r="DK35" s="149">
        <v>0</v>
      </c>
      <c r="DL35" s="149">
        <v>0</v>
      </c>
      <c r="DM35" s="149">
        <v>1</v>
      </c>
      <c r="DN35" s="149">
        <v>1</v>
      </c>
      <c r="DO35" s="149">
        <v>1</v>
      </c>
      <c r="DP35" s="149">
        <v>1</v>
      </c>
      <c r="DQ35" s="149">
        <v>0</v>
      </c>
      <c r="DR35" s="149">
        <v>1</v>
      </c>
      <c r="DS35" s="149">
        <v>0</v>
      </c>
      <c r="DT35" s="149" t="s">
        <v>154</v>
      </c>
      <c r="DU35" s="149">
        <v>0</v>
      </c>
      <c r="DV35" s="149" t="s">
        <v>7858</v>
      </c>
      <c r="DW35" s="149" t="s">
        <v>7857</v>
      </c>
      <c r="DX35" s="149" t="s">
        <v>150</v>
      </c>
      <c r="DY35" s="149">
        <v>0</v>
      </c>
      <c r="DZ35" s="149" t="str">
        <f t="shared" si="29"/>
        <v>N</v>
      </c>
      <c r="EA35" s="149" t="str">
        <f t="shared" si="30"/>
        <v/>
      </c>
      <c r="EB35" s="149" t="str">
        <f t="shared" si="31"/>
        <v>Y</v>
      </c>
      <c r="EC35" s="149" t="str">
        <f t="shared" si="32"/>
        <v>N</v>
      </c>
      <c r="ED35" s="149" t="str">
        <f t="shared" si="33"/>
        <v>Yes</v>
      </c>
      <c r="EF35" s="149">
        <f t="shared" si="47"/>
        <v>2050</v>
      </c>
    </row>
    <row r="36" spans="1:136" s="149" customFormat="1" ht="16.5" customHeight="1">
      <c r="A36" s="149">
        <v>33</v>
      </c>
      <c r="B36" s="149">
        <v>25</v>
      </c>
      <c r="C36" s="150" t="s">
        <v>379</v>
      </c>
      <c r="D36" s="149" t="s">
        <v>192</v>
      </c>
      <c r="E36" s="149" t="s">
        <v>193</v>
      </c>
      <c r="F36" s="149" t="s">
        <v>284</v>
      </c>
      <c r="G36" s="149" t="s">
        <v>246</v>
      </c>
      <c r="H36" s="168" t="s">
        <v>380</v>
      </c>
      <c r="I36" s="149" t="s">
        <v>381</v>
      </c>
      <c r="J36" s="149">
        <v>-0.975</v>
      </c>
      <c r="K36" s="149" t="s">
        <v>382</v>
      </c>
      <c r="L36" s="149">
        <v>100500</v>
      </c>
      <c r="M36" s="150">
        <v>31</v>
      </c>
      <c r="N36" s="149" t="s">
        <v>154</v>
      </c>
      <c r="O36" s="149" t="s">
        <v>153</v>
      </c>
      <c r="P36" s="150" t="s">
        <v>153</v>
      </c>
      <c r="Q36" s="149" t="s">
        <v>154</v>
      </c>
      <c r="R36" s="149" t="s">
        <v>154</v>
      </c>
      <c r="S36" s="149" t="s">
        <v>153</v>
      </c>
      <c r="T36" s="149" t="s">
        <v>153</v>
      </c>
      <c r="U36" s="151" t="s">
        <v>153</v>
      </c>
      <c r="V36" s="149" t="s">
        <v>153</v>
      </c>
      <c r="W36" s="149" t="s">
        <v>153</v>
      </c>
      <c r="X36" s="152" t="s">
        <v>153</v>
      </c>
      <c r="Y36" s="149" t="s">
        <v>153</v>
      </c>
      <c r="Z36" s="149" t="s">
        <v>153</v>
      </c>
      <c r="AA36" s="150"/>
      <c r="AC36" s="149" t="s">
        <v>167</v>
      </c>
      <c r="AD36" s="149" t="s">
        <v>6</v>
      </c>
      <c r="AE36" s="149" t="s">
        <v>157</v>
      </c>
      <c r="AF36" s="149" t="s">
        <v>157</v>
      </c>
      <c r="AG36" s="149" t="s">
        <v>158</v>
      </c>
      <c r="AH36" s="150" t="s">
        <v>159</v>
      </c>
      <c r="AJ36" s="149" t="s">
        <v>154</v>
      </c>
      <c r="AK36" s="170" t="s">
        <v>153</v>
      </c>
      <c r="AN36" s="150"/>
      <c r="AO36" s="149" t="s">
        <v>160</v>
      </c>
      <c r="AP36" s="149" t="s">
        <v>150</v>
      </c>
      <c r="AQ36" s="149" t="s">
        <v>159</v>
      </c>
      <c r="AR36" s="149" t="s">
        <v>383</v>
      </c>
      <c r="AS36" s="149">
        <v>2050</v>
      </c>
      <c r="AU36" s="150"/>
      <c r="AV36" s="149" t="s">
        <v>157</v>
      </c>
      <c r="AW36" s="172" t="s">
        <v>190</v>
      </c>
      <c r="AX36" s="149" t="s">
        <v>158</v>
      </c>
      <c r="AY36" s="149" t="s">
        <v>154</v>
      </c>
      <c r="AZ36" s="149" t="s">
        <v>153</v>
      </c>
      <c r="BA36" s="149" t="s">
        <v>153</v>
      </c>
      <c r="BC36" s="150"/>
      <c r="BE36" s="173"/>
      <c r="BF36" s="150"/>
      <c r="BG36" s="283">
        <f t="shared" si="35"/>
        <v>0</v>
      </c>
      <c r="BH36" s="149">
        <f t="shared" si="36"/>
        <v>0</v>
      </c>
      <c r="BI36" s="149">
        <f t="shared" si="0"/>
        <v>0</v>
      </c>
      <c r="BJ36" s="280">
        <f t="shared" si="1"/>
        <v>0</v>
      </c>
      <c r="BK36" s="356">
        <f t="shared" si="37"/>
        <v>0</v>
      </c>
      <c r="BL36" s="149">
        <f t="shared" si="38"/>
        <v>0</v>
      </c>
      <c r="BM36" s="149">
        <f t="shared" si="2"/>
        <v>0</v>
      </c>
      <c r="BN36" s="278">
        <f t="shared" si="3"/>
        <v>0</v>
      </c>
      <c r="BO36" s="149">
        <f t="shared" si="39"/>
        <v>0</v>
      </c>
      <c r="BP36" s="149">
        <f t="shared" si="40"/>
        <v>0</v>
      </c>
      <c r="BQ36" s="149">
        <f t="shared" si="4"/>
        <v>0</v>
      </c>
      <c r="BR36" s="356">
        <f t="shared" si="41"/>
        <v>0</v>
      </c>
      <c r="BS36" s="149">
        <f t="shared" si="42"/>
        <v>0</v>
      </c>
      <c r="BT36" s="149">
        <f t="shared" si="5"/>
        <v>1</v>
      </c>
      <c r="BU36" s="356">
        <f t="shared" si="6"/>
        <v>0</v>
      </c>
      <c r="BV36" s="149">
        <f t="shared" si="7"/>
        <v>0</v>
      </c>
      <c r="BW36" s="113">
        <f t="shared" si="8"/>
        <v>0</v>
      </c>
      <c r="BX36" s="248">
        <f t="shared" si="9"/>
        <v>0</v>
      </c>
      <c r="BY36" s="248">
        <f t="shared" si="10"/>
        <v>0</v>
      </c>
      <c r="BZ36" s="248">
        <f t="shared" si="11"/>
        <v>0</v>
      </c>
      <c r="CA36" s="248">
        <f t="shared" si="46"/>
        <v>0</v>
      </c>
      <c r="CB36" s="175">
        <f t="shared" si="13"/>
        <v>0</v>
      </c>
      <c r="CC36" s="356">
        <f t="shared" si="14"/>
        <v>0</v>
      </c>
      <c r="CD36" s="149">
        <f t="shared" si="15"/>
        <v>0</v>
      </c>
      <c r="CE36" s="149">
        <f t="shared" si="16"/>
        <v>1</v>
      </c>
      <c r="CF36" s="276">
        <f t="shared" si="17"/>
        <v>1</v>
      </c>
      <c r="CG36" s="248">
        <f t="shared" si="18"/>
        <v>1</v>
      </c>
      <c r="CH36" s="274">
        <f t="shared" si="43"/>
        <v>1</v>
      </c>
      <c r="CI36" s="356">
        <f t="shared" si="19"/>
        <v>0</v>
      </c>
      <c r="CJ36" s="149">
        <f t="shared" si="20"/>
        <v>0</v>
      </c>
      <c r="CK36" s="150">
        <f t="shared" si="21"/>
        <v>0</v>
      </c>
      <c r="CL36" s="149">
        <f t="shared" si="44"/>
        <v>0</v>
      </c>
      <c r="CM36" s="149">
        <f t="shared" si="44"/>
        <v>0</v>
      </c>
      <c r="CN36" s="149">
        <f t="shared" si="44"/>
        <v>1</v>
      </c>
      <c r="CO36" s="149">
        <f t="shared" si="22"/>
        <v>1</v>
      </c>
      <c r="CP36" s="149">
        <f t="shared" si="45"/>
        <v>1</v>
      </c>
      <c r="CQ36" s="283">
        <f t="shared" si="23"/>
        <v>1</v>
      </c>
      <c r="CR36" s="149">
        <f t="shared" si="24"/>
        <v>0</v>
      </c>
      <c r="CS36" s="149">
        <f t="shared" si="25"/>
        <v>0</v>
      </c>
      <c r="CT36" s="283" t="str">
        <f t="shared" si="26"/>
        <v/>
      </c>
      <c r="CU36" s="149" t="str">
        <f t="shared" si="27"/>
        <v xml:space="preserve"> 2050</v>
      </c>
      <c r="CV36" s="149">
        <f t="shared" si="28"/>
        <v>2050</v>
      </c>
      <c r="CW36" s="149">
        <v>0</v>
      </c>
      <c r="CX36" s="149">
        <v>0</v>
      </c>
      <c r="CY36" s="149">
        <v>0</v>
      </c>
      <c r="CZ36" s="149">
        <v>0</v>
      </c>
      <c r="DA36" s="149">
        <v>0</v>
      </c>
      <c r="DB36" s="149">
        <v>0</v>
      </c>
      <c r="DC36" s="149">
        <v>1</v>
      </c>
      <c r="DD36" s="149">
        <v>1</v>
      </c>
      <c r="DE36" s="149">
        <v>0</v>
      </c>
      <c r="DF36" s="149">
        <v>0</v>
      </c>
      <c r="DG36" s="149">
        <v>0</v>
      </c>
      <c r="DH36" s="149">
        <v>0</v>
      </c>
      <c r="DI36" s="149">
        <v>0</v>
      </c>
      <c r="DJ36" s="149">
        <v>0</v>
      </c>
      <c r="DK36" s="149">
        <v>0</v>
      </c>
      <c r="DL36" s="149">
        <v>0</v>
      </c>
      <c r="DM36" s="149">
        <v>1</v>
      </c>
      <c r="DN36" s="149">
        <v>0</v>
      </c>
      <c r="DO36" s="149">
        <v>1</v>
      </c>
      <c r="DP36" s="149">
        <v>1</v>
      </c>
      <c r="DQ36" s="149">
        <v>0</v>
      </c>
      <c r="DR36" s="149">
        <v>1</v>
      </c>
      <c r="DS36" s="149">
        <v>0</v>
      </c>
      <c r="DT36" s="149" t="s">
        <v>154</v>
      </c>
      <c r="DU36" s="149">
        <v>0</v>
      </c>
      <c r="DV36" s="149" t="s">
        <v>7859</v>
      </c>
      <c r="DW36" s="149" t="s">
        <v>154</v>
      </c>
      <c r="DX36" s="149">
        <v>0</v>
      </c>
      <c r="DY36" s="149" t="s">
        <v>150</v>
      </c>
      <c r="DZ36" s="149" t="str">
        <f t="shared" si="29"/>
        <v>N</v>
      </c>
      <c r="EA36" s="149" t="str">
        <f t="shared" si="30"/>
        <v/>
      </c>
      <c r="EB36" s="149" t="str">
        <f t="shared" si="31"/>
        <v>Y</v>
      </c>
      <c r="EC36" s="149" t="str">
        <f t="shared" si="32"/>
        <v>N</v>
      </c>
      <c r="ED36" s="149" t="str">
        <f t="shared" si="33"/>
        <v>Yes</v>
      </c>
      <c r="EF36" s="149">
        <f t="shared" si="47"/>
        <v>2050</v>
      </c>
    </row>
    <row r="37" spans="1:136" s="149" customFormat="1" ht="16.5" customHeight="1">
      <c r="A37" s="149">
        <v>34</v>
      </c>
      <c r="B37" s="149">
        <v>38</v>
      </c>
      <c r="C37" s="150" t="s">
        <v>384</v>
      </c>
      <c r="D37" s="149" t="s">
        <v>290</v>
      </c>
      <c r="E37" s="149" t="s">
        <v>229</v>
      </c>
      <c r="F37" s="149" t="s">
        <v>145</v>
      </c>
      <c r="G37" s="149" t="s">
        <v>146</v>
      </c>
      <c r="H37" s="168" t="s">
        <v>385</v>
      </c>
      <c r="I37" s="149" t="s">
        <v>386</v>
      </c>
      <c r="J37" s="149">
        <v>0.023</v>
      </c>
      <c r="K37" s="149" t="s">
        <v>387</v>
      </c>
      <c r="L37" s="149">
        <v>213193</v>
      </c>
      <c r="M37" s="150">
        <v>31</v>
      </c>
      <c r="N37" s="149" t="s">
        <v>154</v>
      </c>
      <c r="O37" s="149" t="s">
        <v>153</v>
      </c>
      <c r="P37" s="150" t="s">
        <v>153</v>
      </c>
      <c r="Q37" s="149" t="s">
        <v>154</v>
      </c>
      <c r="R37" s="149" t="s">
        <v>154</v>
      </c>
      <c r="S37" s="149" t="s">
        <v>153</v>
      </c>
      <c r="T37" s="149" t="s">
        <v>153</v>
      </c>
      <c r="U37" s="151" t="s">
        <v>153</v>
      </c>
      <c r="V37" s="149" t="s">
        <v>153</v>
      </c>
      <c r="W37" s="149" t="s">
        <v>153</v>
      </c>
      <c r="X37" s="152" t="s">
        <v>153</v>
      </c>
      <c r="Y37" s="149" t="s">
        <v>153</v>
      </c>
      <c r="Z37" s="149" t="s">
        <v>153</v>
      </c>
      <c r="AA37" s="150"/>
      <c r="AC37" s="149" t="s">
        <v>167</v>
      </c>
      <c r="AD37" s="149" t="s">
        <v>6</v>
      </c>
      <c r="AE37" s="149" t="s">
        <v>157</v>
      </c>
      <c r="AF37" s="149" t="s">
        <v>157</v>
      </c>
      <c r="AG37" s="149" t="s">
        <v>157</v>
      </c>
      <c r="AH37" s="150" t="s">
        <v>218</v>
      </c>
      <c r="AJ37" s="149" t="s">
        <v>154</v>
      </c>
      <c r="AK37" s="170" t="s">
        <v>153</v>
      </c>
      <c r="AN37" s="150"/>
      <c r="AO37" s="149" t="s">
        <v>219</v>
      </c>
      <c r="AP37" s="149" t="s">
        <v>150</v>
      </c>
      <c r="AQ37" s="149" t="s">
        <v>218</v>
      </c>
      <c r="AR37" s="149" t="s">
        <v>388</v>
      </c>
      <c r="AS37" s="149">
        <v>2050</v>
      </c>
      <c r="AU37" s="150"/>
      <c r="AV37" s="149" t="s">
        <v>157</v>
      </c>
      <c r="AW37" s="172" t="s">
        <v>168</v>
      </c>
      <c r="AX37" s="149" t="s">
        <v>158</v>
      </c>
      <c r="AY37" s="149" t="s">
        <v>154</v>
      </c>
      <c r="AZ37" s="149" t="s">
        <v>153</v>
      </c>
      <c r="BA37" s="149" t="s">
        <v>153</v>
      </c>
      <c r="BC37" s="150"/>
      <c r="BE37" s="173"/>
      <c r="BF37" s="150"/>
      <c r="BG37" s="283">
        <f t="shared" si="35"/>
        <v>0</v>
      </c>
      <c r="BH37" s="149">
        <f t="shared" si="36"/>
        <v>0</v>
      </c>
      <c r="BI37" s="149">
        <f t="shared" si="0"/>
        <v>0</v>
      </c>
      <c r="BJ37" s="280">
        <f t="shared" si="1"/>
        <v>0</v>
      </c>
      <c r="BK37" s="356">
        <f t="shared" si="37"/>
        <v>0</v>
      </c>
      <c r="BL37" s="149">
        <f t="shared" si="38"/>
        <v>0</v>
      </c>
      <c r="BM37" s="149">
        <f t="shared" si="2"/>
        <v>0</v>
      </c>
      <c r="BN37" s="278">
        <f t="shared" si="3"/>
        <v>0</v>
      </c>
      <c r="BO37" s="149">
        <f t="shared" si="39"/>
        <v>0</v>
      </c>
      <c r="BP37" s="149">
        <f t="shared" si="40"/>
        <v>0</v>
      </c>
      <c r="BQ37" s="149">
        <f t="shared" si="4"/>
        <v>0</v>
      </c>
      <c r="BR37" s="356">
        <f t="shared" si="41"/>
        <v>0</v>
      </c>
      <c r="BS37" s="149">
        <f t="shared" si="42"/>
        <v>0</v>
      </c>
      <c r="BT37" s="149">
        <f t="shared" si="5"/>
        <v>1</v>
      </c>
      <c r="BU37" s="356">
        <f t="shared" si="6"/>
        <v>0</v>
      </c>
      <c r="BV37" s="149">
        <f t="shared" si="7"/>
        <v>0</v>
      </c>
      <c r="BW37" s="113">
        <f t="shared" si="8"/>
        <v>0</v>
      </c>
      <c r="BX37" s="248">
        <f t="shared" si="9"/>
        <v>0</v>
      </c>
      <c r="BY37" s="248">
        <f t="shared" si="10"/>
        <v>0</v>
      </c>
      <c r="BZ37" s="248">
        <f t="shared" si="11"/>
        <v>0</v>
      </c>
      <c r="CA37" s="248">
        <f t="shared" si="46"/>
        <v>0</v>
      </c>
      <c r="CB37" s="175">
        <f t="shared" si="13"/>
        <v>0</v>
      </c>
      <c r="CC37" s="356">
        <f t="shared" si="14"/>
        <v>0</v>
      </c>
      <c r="CD37" s="149">
        <f t="shared" si="15"/>
        <v>0</v>
      </c>
      <c r="CE37" s="149">
        <f t="shared" si="16"/>
        <v>1</v>
      </c>
      <c r="CF37" s="276">
        <f t="shared" si="17"/>
        <v>1</v>
      </c>
      <c r="CG37" s="248">
        <f t="shared" si="18"/>
        <v>1</v>
      </c>
      <c r="CH37" s="274">
        <f t="shared" si="43"/>
        <v>1</v>
      </c>
      <c r="CI37" s="356">
        <f t="shared" si="19"/>
        <v>0</v>
      </c>
      <c r="CJ37" s="149">
        <f t="shared" si="20"/>
        <v>0</v>
      </c>
      <c r="CK37" s="150">
        <f t="shared" si="21"/>
        <v>0</v>
      </c>
      <c r="CL37" s="149">
        <f t="shared" si="44"/>
        <v>0</v>
      </c>
      <c r="CM37" s="149">
        <f t="shared" si="44"/>
        <v>0</v>
      </c>
      <c r="CN37" s="149">
        <f t="shared" si="44"/>
        <v>1</v>
      </c>
      <c r="CO37" s="149">
        <f t="shared" si="22"/>
        <v>1</v>
      </c>
      <c r="CP37" s="149">
        <f t="shared" si="45"/>
        <v>1</v>
      </c>
      <c r="CQ37" s="283">
        <f t="shared" si="23"/>
        <v>1</v>
      </c>
      <c r="CR37" s="149">
        <f t="shared" si="24"/>
        <v>0</v>
      </c>
      <c r="CS37" s="149">
        <f t="shared" si="25"/>
        <v>0</v>
      </c>
      <c r="CT37" s="283" t="str">
        <f t="shared" si="26"/>
        <v/>
      </c>
      <c r="CU37" s="149" t="str">
        <f t="shared" si="27"/>
        <v xml:space="preserve"> 2050</v>
      </c>
      <c r="CV37" s="149">
        <f t="shared" si="28"/>
        <v>2050</v>
      </c>
      <c r="CW37" s="149">
        <v>1</v>
      </c>
      <c r="CX37" s="149">
        <v>0</v>
      </c>
      <c r="CY37" s="149">
        <v>0</v>
      </c>
      <c r="CZ37" s="149">
        <v>1</v>
      </c>
      <c r="DA37" s="149">
        <v>0</v>
      </c>
      <c r="DB37" s="149">
        <v>1</v>
      </c>
      <c r="DC37" s="149">
        <v>0</v>
      </c>
      <c r="DD37" s="149">
        <v>1</v>
      </c>
      <c r="DE37" s="149">
        <v>0</v>
      </c>
      <c r="DF37" s="149">
        <v>0</v>
      </c>
      <c r="DG37" s="149">
        <v>0</v>
      </c>
      <c r="DH37" s="149">
        <v>0</v>
      </c>
      <c r="DI37" s="149">
        <v>0</v>
      </c>
      <c r="DJ37" s="149">
        <v>0</v>
      </c>
      <c r="DK37" s="149">
        <v>0</v>
      </c>
      <c r="DL37" s="149">
        <v>0</v>
      </c>
      <c r="DM37" s="149">
        <v>1</v>
      </c>
      <c r="DN37" s="149">
        <v>1</v>
      </c>
      <c r="DO37" s="149">
        <v>1</v>
      </c>
      <c r="DP37" s="149">
        <v>1</v>
      </c>
      <c r="DQ37" s="149">
        <v>0</v>
      </c>
      <c r="DR37" s="149">
        <v>1</v>
      </c>
      <c r="DS37" s="149">
        <v>1</v>
      </c>
      <c r="DT37" s="149" t="s">
        <v>154</v>
      </c>
      <c r="DU37" s="149">
        <v>0</v>
      </c>
      <c r="DV37" s="149" t="s">
        <v>7869</v>
      </c>
      <c r="DW37" s="149" t="s">
        <v>160</v>
      </c>
      <c r="DX37" s="149" t="s">
        <v>150</v>
      </c>
      <c r="DY37" s="149" t="s">
        <v>3005</v>
      </c>
      <c r="DZ37" s="149" t="str">
        <f t="shared" si="29"/>
        <v>N</v>
      </c>
      <c r="EA37" s="149" t="str">
        <f t="shared" si="30"/>
        <v/>
      </c>
      <c r="EB37" s="149" t="str">
        <f t="shared" si="31"/>
        <v>Y</v>
      </c>
      <c r="EC37" s="149" t="str">
        <f t="shared" si="32"/>
        <v>N</v>
      </c>
      <c r="ED37" s="149" t="str">
        <f t="shared" si="33"/>
        <v>Yes</v>
      </c>
      <c r="EF37" s="149">
        <f t="shared" si="47"/>
        <v>2050</v>
      </c>
    </row>
    <row r="38" spans="1:136" s="149" customFormat="1" ht="16.5" customHeight="1">
      <c r="A38" s="149">
        <v>35</v>
      </c>
      <c r="B38" s="149">
        <v>39</v>
      </c>
      <c r="C38" s="150" t="s">
        <v>389</v>
      </c>
      <c r="D38" s="149" t="s">
        <v>243</v>
      </c>
      <c r="E38" s="149" t="s">
        <v>244</v>
      </c>
      <c r="F38" s="149" t="s">
        <v>145</v>
      </c>
      <c r="G38" s="149" t="s">
        <v>146</v>
      </c>
      <c r="H38" s="168" t="s">
        <v>390</v>
      </c>
      <c r="I38" s="149" t="s">
        <v>391</v>
      </c>
      <c r="J38" s="149">
        <v>-0.407</v>
      </c>
      <c r="K38" s="149" t="s">
        <v>392</v>
      </c>
      <c r="L38" s="149">
        <v>162000</v>
      </c>
      <c r="M38" s="150">
        <v>31</v>
      </c>
      <c r="N38" s="149" t="s">
        <v>150</v>
      </c>
      <c r="O38" s="149">
        <v>2016</v>
      </c>
      <c r="P38" s="150">
        <v>2035</v>
      </c>
      <c r="Q38" s="149" t="s">
        <v>150</v>
      </c>
      <c r="R38" s="149" t="s">
        <v>150</v>
      </c>
      <c r="S38" s="149" t="s">
        <v>151</v>
      </c>
      <c r="T38" s="149" t="s">
        <v>268</v>
      </c>
      <c r="U38" s="151">
        <v>2035</v>
      </c>
      <c r="V38" s="149" t="s">
        <v>153</v>
      </c>
      <c r="W38" s="149" t="s">
        <v>153</v>
      </c>
      <c r="X38" s="152" t="s">
        <v>153</v>
      </c>
      <c r="Y38" s="149" t="s">
        <v>154</v>
      </c>
      <c r="Z38" s="149" t="s">
        <v>155</v>
      </c>
      <c r="AA38" s="150"/>
      <c r="AC38" s="149" t="s">
        <v>202</v>
      </c>
      <c r="AD38" s="149" t="s">
        <v>5</v>
      </c>
      <c r="AE38" s="149" t="s">
        <v>157</v>
      </c>
      <c r="AF38" s="149" t="s">
        <v>157</v>
      </c>
      <c r="AG38" s="149" t="s">
        <v>169</v>
      </c>
      <c r="AH38" s="150" t="s">
        <v>159</v>
      </c>
      <c r="AI38" s="149" t="s">
        <v>160</v>
      </c>
      <c r="AJ38" s="149" t="s">
        <v>150</v>
      </c>
      <c r="AK38" s="170" t="s">
        <v>393</v>
      </c>
      <c r="AL38" s="149">
        <v>2040</v>
      </c>
      <c r="AN38" s="150"/>
      <c r="AP38" s="149" t="s">
        <v>154</v>
      </c>
      <c r="AQ38" s="149" t="s">
        <v>153</v>
      </c>
      <c r="AR38" s="149" t="s">
        <v>153</v>
      </c>
      <c r="AU38" s="150"/>
      <c r="AV38" s="149" t="s">
        <v>157</v>
      </c>
      <c r="AW38" s="172" t="s">
        <v>158</v>
      </c>
      <c r="AX38" s="149" t="s">
        <v>158</v>
      </c>
      <c r="AY38" s="149" t="s">
        <v>154</v>
      </c>
      <c r="AZ38" s="149" t="s">
        <v>153</v>
      </c>
      <c r="BA38" s="149" t="s">
        <v>153</v>
      </c>
      <c r="BC38" s="150"/>
      <c r="BE38" s="173"/>
      <c r="BF38" s="150"/>
      <c r="BG38" s="283">
        <f t="shared" si="35"/>
        <v>0</v>
      </c>
      <c r="BH38" s="149">
        <f t="shared" si="36"/>
        <v>0</v>
      </c>
      <c r="BI38" s="149">
        <f t="shared" si="0"/>
        <v>1</v>
      </c>
      <c r="BJ38" s="280">
        <f t="shared" si="1"/>
        <v>1</v>
      </c>
      <c r="BK38" s="356">
        <f t="shared" si="37"/>
        <v>0</v>
      </c>
      <c r="BL38" s="149">
        <f t="shared" si="38"/>
        <v>0</v>
      </c>
      <c r="BM38" s="149">
        <f t="shared" si="2"/>
        <v>1</v>
      </c>
      <c r="BN38" s="278">
        <f t="shared" si="3"/>
        <v>1</v>
      </c>
      <c r="BO38" s="149">
        <f t="shared" si="39"/>
        <v>0</v>
      </c>
      <c r="BP38" s="149">
        <f t="shared" si="40"/>
        <v>0</v>
      </c>
      <c r="BQ38" s="149">
        <f t="shared" si="4"/>
        <v>0</v>
      </c>
      <c r="BR38" s="356">
        <f t="shared" si="41"/>
        <v>0</v>
      </c>
      <c r="BS38" s="149">
        <f t="shared" si="42"/>
        <v>0</v>
      </c>
      <c r="BT38" s="149">
        <f t="shared" si="5"/>
        <v>0</v>
      </c>
      <c r="BU38" s="356">
        <f t="shared" si="6"/>
        <v>0</v>
      </c>
      <c r="BV38" s="149">
        <f t="shared" si="7"/>
        <v>0</v>
      </c>
      <c r="BW38" s="113">
        <f t="shared" si="8"/>
        <v>1</v>
      </c>
      <c r="BX38" s="248">
        <f t="shared" si="9"/>
        <v>0</v>
      </c>
      <c r="BY38" s="248">
        <f t="shared" si="10"/>
        <v>0</v>
      </c>
      <c r="BZ38" s="248">
        <f t="shared" si="11"/>
        <v>1</v>
      </c>
      <c r="CA38" s="248">
        <f t="shared" si="46"/>
        <v>1</v>
      </c>
      <c r="CB38" s="175">
        <f t="shared" si="13"/>
        <v>1</v>
      </c>
      <c r="CC38" s="356">
        <f t="shared" si="14"/>
        <v>0</v>
      </c>
      <c r="CD38" s="149">
        <f t="shared" si="15"/>
        <v>0</v>
      </c>
      <c r="CE38" s="149">
        <f t="shared" si="16"/>
        <v>0</v>
      </c>
      <c r="CF38" s="276">
        <f t="shared" si="17"/>
        <v>0</v>
      </c>
      <c r="CG38" s="248">
        <f t="shared" si="18"/>
        <v>1</v>
      </c>
      <c r="CH38" s="274">
        <f t="shared" si="43"/>
        <v>1</v>
      </c>
      <c r="CI38" s="356">
        <f t="shared" si="19"/>
        <v>0</v>
      </c>
      <c r="CJ38" s="149">
        <f t="shared" si="20"/>
        <v>0</v>
      </c>
      <c r="CK38" s="150">
        <f t="shared" si="21"/>
        <v>0</v>
      </c>
      <c r="CL38" s="149">
        <f t="shared" si="44"/>
        <v>0</v>
      </c>
      <c r="CM38" s="149">
        <f t="shared" si="44"/>
        <v>0</v>
      </c>
      <c r="CN38" s="149">
        <f t="shared" si="44"/>
        <v>3</v>
      </c>
      <c r="CO38" s="149">
        <f t="shared" si="22"/>
        <v>3</v>
      </c>
      <c r="CP38" s="149">
        <f t="shared" si="45"/>
        <v>1</v>
      </c>
      <c r="CQ38" s="283">
        <f t="shared" si="23"/>
        <v>1</v>
      </c>
      <c r="CR38" s="149">
        <f t="shared" si="24"/>
        <v>0</v>
      </c>
      <c r="CS38" s="149">
        <f t="shared" si="25"/>
        <v>0</v>
      </c>
      <c r="CT38" s="283" t="str">
        <f t="shared" si="26"/>
        <v/>
      </c>
      <c r="CU38" s="149" t="str">
        <f t="shared" si="27"/>
        <v xml:space="preserve"> </v>
      </c>
      <c r="CV38" s="149">
        <f t="shared" si="28"/>
        <v>0</v>
      </c>
      <c r="CW38" s="149">
        <v>0</v>
      </c>
      <c r="CX38" s="149">
        <v>0</v>
      </c>
      <c r="CY38" s="149">
        <v>1</v>
      </c>
      <c r="CZ38" s="149">
        <v>1</v>
      </c>
      <c r="DA38" s="149">
        <v>0</v>
      </c>
      <c r="DB38" s="149">
        <v>0</v>
      </c>
      <c r="DC38" s="149">
        <v>0</v>
      </c>
      <c r="DD38" s="149">
        <v>0</v>
      </c>
      <c r="DE38" s="149">
        <v>0</v>
      </c>
      <c r="DF38" s="149">
        <v>0</v>
      </c>
      <c r="DG38" s="149">
        <v>1</v>
      </c>
      <c r="DH38" s="149">
        <v>1</v>
      </c>
      <c r="DI38" s="149">
        <v>0</v>
      </c>
      <c r="DJ38" s="149">
        <v>0</v>
      </c>
      <c r="DK38" s="149">
        <v>1</v>
      </c>
      <c r="DL38" s="149">
        <v>1</v>
      </c>
      <c r="DM38" s="149">
        <v>1</v>
      </c>
      <c r="DN38" s="149">
        <v>0</v>
      </c>
      <c r="DO38" s="149">
        <v>1</v>
      </c>
      <c r="DP38" s="149">
        <v>0</v>
      </c>
      <c r="DQ38" s="149">
        <v>0</v>
      </c>
      <c r="DR38" s="149">
        <v>1</v>
      </c>
      <c r="DS38" s="149">
        <v>0</v>
      </c>
      <c r="DT38" s="149" t="s">
        <v>150</v>
      </c>
      <c r="DU38" s="149" t="s">
        <v>157</v>
      </c>
      <c r="DV38" s="149" t="s">
        <v>154</v>
      </c>
      <c r="DW38" s="149" t="s">
        <v>160</v>
      </c>
      <c r="DX38" s="149" t="s">
        <v>3005</v>
      </c>
      <c r="DY38" s="149">
        <v>0</v>
      </c>
      <c r="DZ38" s="149" t="str">
        <f t="shared" si="29"/>
        <v>Y</v>
      </c>
      <c r="EA38" s="149" t="str">
        <f t="shared" si="30"/>
        <v>Commitment removed</v>
      </c>
      <c r="EB38" s="149" t="str">
        <f t="shared" si="31"/>
        <v>N</v>
      </c>
      <c r="EC38" s="149" t="str">
        <f t="shared" si="32"/>
        <v>Y</v>
      </c>
      <c r="ED38" s="149" t="str">
        <f t="shared" si="33"/>
        <v>Yes</v>
      </c>
      <c r="EF38" s="149">
        <f t="shared" si="47"/>
        <v>0</v>
      </c>
    </row>
    <row r="39" spans="1:136" s="149" customFormat="1" ht="16.5" customHeight="1">
      <c r="A39" s="149">
        <v>36</v>
      </c>
      <c r="B39" s="149">
        <v>36</v>
      </c>
      <c r="C39" s="150" t="s">
        <v>394</v>
      </c>
      <c r="D39" s="149" t="s">
        <v>243</v>
      </c>
      <c r="E39" s="149" t="s">
        <v>244</v>
      </c>
      <c r="F39" s="149" t="s">
        <v>145</v>
      </c>
      <c r="G39" s="149" t="s">
        <v>146</v>
      </c>
      <c r="H39" s="168" t="s">
        <v>395</v>
      </c>
      <c r="I39" s="149" t="s">
        <v>396</v>
      </c>
      <c r="J39" s="149">
        <v>0.352</v>
      </c>
      <c r="K39" s="149" t="s">
        <v>397</v>
      </c>
      <c r="L39" s="149">
        <v>171000</v>
      </c>
      <c r="M39" s="150">
        <v>31</v>
      </c>
      <c r="N39" s="149" t="s">
        <v>154</v>
      </c>
      <c r="O39" s="149" t="s">
        <v>153</v>
      </c>
      <c r="P39" s="150" t="s">
        <v>153</v>
      </c>
      <c r="Q39" s="149" t="s">
        <v>150</v>
      </c>
      <c r="R39" s="149" t="s">
        <v>150</v>
      </c>
      <c r="S39" s="149" t="s">
        <v>151</v>
      </c>
      <c r="T39" s="149" t="s">
        <v>268</v>
      </c>
      <c r="U39" s="151">
        <v>2035</v>
      </c>
      <c r="V39" s="149" t="s">
        <v>153</v>
      </c>
      <c r="W39" s="149" t="s">
        <v>153</v>
      </c>
      <c r="X39" s="152" t="s">
        <v>153</v>
      </c>
      <c r="Y39" s="149" t="s">
        <v>154</v>
      </c>
      <c r="Z39" s="149" t="s">
        <v>155</v>
      </c>
      <c r="AA39" s="150"/>
      <c r="AC39" s="149" t="s">
        <v>202</v>
      </c>
      <c r="AD39" s="149" t="s">
        <v>5</v>
      </c>
      <c r="AE39" s="149" t="s">
        <v>157</v>
      </c>
      <c r="AF39" s="149" t="s">
        <v>157</v>
      </c>
      <c r="AG39" s="149" t="s">
        <v>157</v>
      </c>
      <c r="AH39" s="150" t="s">
        <v>218</v>
      </c>
      <c r="AI39" s="149" t="s">
        <v>219</v>
      </c>
      <c r="AJ39" s="149" t="s">
        <v>150</v>
      </c>
      <c r="AK39" s="170" t="s">
        <v>398</v>
      </c>
      <c r="AL39" s="149">
        <v>2050</v>
      </c>
      <c r="AN39" s="150"/>
      <c r="AP39" s="149" t="s">
        <v>154</v>
      </c>
      <c r="AQ39" s="149" t="s">
        <v>153</v>
      </c>
      <c r="AR39" s="149" t="s">
        <v>153</v>
      </c>
      <c r="AU39" s="150"/>
      <c r="AV39" s="149" t="s">
        <v>157</v>
      </c>
      <c r="AW39" s="172" t="s">
        <v>312</v>
      </c>
      <c r="AX39" s="149" t="s">
        <v>158</v>
      </c>
      <c r="AY39" s="149" t="s">
        <v>154</v>
      </c>
      <c r="AZ39" s="149" t="s">
        <v>153</v>
      </c>
      <c r="BA39" s="149" t="s">
        <v>153</v>
      </c>
      <c r="BC39" s="150"/>
      <c r="BE39" s="173"/>
      <c r="BF39" s="150"/>
      <c r="BG39" s="283">
        <f t="shared" si="35"/>
        <v>0</v>
      </c>
      <c r="BH39" s="149">
        <f t="shared" si="36"/>
        <v>0</v>
      </c>
      <c r="BI39" s="149">
        <f t="shared" si="0"/>
        <v>0</v>
      </c>
      <c r="BJ39" s="280">
        <f t="shared" si="1"/>
        <v>0</v>
      </c>
      <c r="BK39" s="356">
        <f t="shared" si="37"/>
        <v>0</v>
      </c>
      <c r="BL39" s="149">
        <f t="shared" si="38"/>
        <v>0</v>
      </c>
      <c r="BM39" s="149">
        <f t="shared" si="2"/>
        <v>1</v>
      </c>
      <c r="BN39" s="278">
        <f t="shared" si="3"/>
        <v>1</v>
      </c>
      <c r="BO39" s="149">
        <f t="shared" si="39"/>
        <v>0</v>
      </c>
      <c r="BP39" s="149">
        <f t="shared" si="40"/>
        <v>0</v>
      </c>
      <c r="BQ39" s="149">
        <f t="shared" si="4"/>
        <v>0</v>
      </c>
      <c r="BR39" s="356">
        <f t="shared" si="41"/>
        <v>0</v>
      </c>
      <c r="BS39" s="149">
        <f t="shared" si="42"/>
        <v>0</v>
      </c>
      <c r="BT39" s="149">
        <f t="shared" si="5"/>
        <v>0</v>
      </c>
      <c r="BU39" s="356">
        <f t="shared" si="6"/>
        <v>0</v>
      </c>
      <c r="BV39" s="149">
        <f t="shared" si="7"/>
        <v>0</v>
      </c>
      <c r="BW39" s="113">
        <f t="shared" si="8"/>
        <v>1</v>
      </c>
      <c r="BX39" s="248">
        <f t="shared" si="9"/>
        <v>0</v>
      </c>
      <c r="BY39" s="248">
        <f t="shared" si="10"/>
        <v>0</v>
      </c>
      <c r="BZ39" s="248">
        <f t="shared" si="11"/>
        <v>1</v>
      </c>
      <c r="CA39" s="248">
        <f t="shared" si="46"/>
        <v>1</v>
      </c>
      <c r="CB39" s="175">
        <f t="shared" si="13"/>
        <v>1</v>
      </c>
      <c r="CC39" s="356">
        <f t="shared" si="14"/>
        <v>0</v>
      </c>
      <c r="CD39" s="149">
        <f t="shared" si="15"/>
        <v>0</v>
      </c>
      <c r="CE39" s="149">
        <f t="shared" si="16"/>
        <v>0</v>
      </c>
      <c r="CF39" s="276">
        <f t="shared" si="17"/>
        <v>0</v>
      </c>
      <c r="CG39" s="248">
        <f t="shared" si="18"/>
        <v>1</v>
      </c>
      <c r="CH39" s="274">
        <f t="shared" si="43"/>
        <v>1</v>
      </c>
      <c r="CI39" s="356">
        <f t="shared" si="19"/>
        <v>0</v>
      </c>
      <c r="CJ39" s="149">
        <f t="shared" si="20"/>
        <v>0</v>
      </c>
      <c r="CK39" s="150">
        <f t="shared" si="21"/>
        <v>0</v>
      </c>
      <c r="CL39" s="149">
        <f t="shared" si="44"/>
        <v>0</v>
      </c>
      <c r="CM39" s="149">
        <f t="shared" si="44"/>
        <v>0</v>
      </c>
      <c r="CN39" s="149">
        <f t="shared" si="44"/>
        <v>2</v>
      </c>
      <c r="CO39" s="149">
        <f t="shared" si="22"/>
        <v>2</v>
      </c>
      <c r="CP39" s="149">
        <f t="shared" si="45"/>
        <v>1</v>
      </c>
      <c r="CQ39" s="283">
        <f t="shared" si="23"/>
        <v>1</v>
      </c>
      <c r="CR39" s="149">
        <f t="shared" si="24"/>
        <v>0</v>
      </c>
      <c r="CS39" s="149">
        <f t="shared" si="25"/>
        <v>0</v>
      </c>
      <c r="CT39" s="283" t="str">
        <f t="shared" si="26"/>
        <v/>
      </c>
      <c r="CU39" s="149" t="str">
        <f t="shared" si="27"/>
        <v xml:space="preserve"> </v>
      </c>
      <c r="CV39" s="149">
        <f t="shared" si="28"/>
        <v>0</v>
      </c>
      <c r="CW39" s="149">
        <v>0</v>
      </c>
      <c r="CX39" s="149">
        <v>0</v>
      </c>
      <c r="CY39" s="149">
        <v>1</v>
      </c>
      <c r="CZ39" s="149">
        <v>1</v>
      </c>
      <c r="DA39" s="149">
        <v>0</v>
      </c>
      <c r="DB39" s="149">
        <v>0</v>
      </c>
      <c r="DC39" s="149">
        <v>0</v>
      </c>
      <c r="DD39" s="149">
        <v>0</v>
      </c>
      <c r="DE39" s="149">
        <v>0</v>
      </c>
      <c r="DF39" s="149">
        <v>0</v>
      </c>
      <c r="DG39" s="149">
        <v>1</v>
      </c>
      <c r="DH39" s="149">
        <v>1</v>
      </c>
      <c r="DI39" s="149">
        <v>0</v>
      </c>
      <c r="DJ39" s="149">
        <v>0</v>
      </c>
      <c r="DK39" s="149">
        <v>0</v>
      </c>
      <c r="DL39" s="149">
        <v>0</v>
      </c>
      <c r="DM39" s="149">
        <v>1</v>
      </c>
      <c r="DN39" s="149">
        <v>0</v>
      </c>
      <c r="DO39" s="149">
        <v>1</v>
      </c>
      <c r="DP39" s="149">
        <v>1</v>
      </c>
      <c r="DQ39" s="149">
        <v>0</v>
      </c>
      <c r="DR39" s="149">
        <v>1</v>
      </c>
      <c r="DS39" s="149">
        <v>0</v>
      </c>
      <c r="DT39" s="149" t="s">
        <v>150</v>
      </c>
      <c r="DU39" s="149" t="s">
        <v>157</v>
      </c>
      <c r="DV39" s="149" t="s">
        <v>154</v>
      </c>
      <c r="DW39" s="149" t="s">
        <v>7859</v>
      </c>
      <c r="DX39" s="149" t="s">
        <v>150</v>
      </c>
      <c r="DY39" s="149">
        <v>0</v>
      </c>
      <c r="DZ39" s="149" t="str">
        <f t="shared" si="29"/>
        <v>Y</v>
      </c>
      <c r="EA39" s="149" t="str">
        <f t="shared" si="30"/>
        <v>Commitment removed</v>
      </c>
      <c r="EB39" s="149" t="str">
        <f t="shared" si="31"/>
        <v>N</v>
      </c>
      <c r="EC39" s="149" t="str">
        <f t="shared" si="32"/>
        <v>Y</v>
      </c>
      <c r="ED39" s="149" t="str">
        <f t="shared" si="33"/>
        <v>Yes</v>
      </c>
      <c r="EF39" s="149">
        <f t="shared" si="47"/>
        <v>0</v>
      </c>
    </row>
    <row r="40" spans="1:136" s="149" customFormat="1" ht="16.5" customHeight="1">
      <c r="A40" s="149">
        <v>37</v>
      </c>
      <c r="B40" s="149">
        <v>40</v>
      </c>
      <c r="C40" s="150" t="s">
        <v>399</v>
      </c>
      <c r="D40" s="149" t="s">
        <v>205</v>
      </c>
      <c r="E40" s="149" t="s">
        <v>206</v>
      </c>
      <c r="F40" s="149" t="s">
        <v>145</v>
      </c>
      <c r="G40" s="149" t="s">
        <v>146</v>
      </c>
      <c r="H40" s="168" t="s">
        <v>400</v>
      </c>
      <c r="I40" s="149" t="s">
        <v>401</v>
      </c>
      <c r="J40" s="149">
        <v>-0.001</v>
      </c>
      <c r="K40" s="149" t="s">
        <v>402</v>
      </c>
      <c r="L40" s="149">
        <v>103679</v>
      </c>
      <c r="M40" s="150">
        <v>24</v>
      </c>
      <c r="N40" s="149" t="s">
        <v>150</v>
      </c>
      <c r="O40" s="149">
        <v>2019</v>
      </c>
      <c r="P40" s="150">
        <v>2025</v>
      </c>
      <c r="Q40" s="149" t="s">
        <v>150</v>
      </c>
      <c r="R40" s="149" t="s">
        <v>150</v>
      </c>
      <c r="S40" s="149" t="s">
        <v>151</v>
      </c>
      <c r="T40" s="149" t="s">
        <v>152</v>
      </c>
      <c r="U40" s="151">
        <v>2030</v>
      </c>
      <c r="V40" s="149" t="s">
        <v>153</v>
      </c>
      <c r="W40" s="149" t="s">
        <v>153</v>
      </c>
      <c r="X40" s="152" t="s">
        <v>153</v>
      </c>
      <c r="Y40" s="149" t="s">
        <v>153</v>
      </c>
      <c r="Z40" s="149" t="s">
        <v>153</v>
      </c>
      <c r="AA40" s="150"/>
      <c r="AC40" s="149" t="s">
        <v>167</v>
      </c>
      <c r="AD40" s="149" t="s">
        <v>6</v>
      </c>
      <c r="AE40" s="149" t="s">
        <v>157</v>
      </c>
      <c r="AF40" s="149" t="s">
        <v>157</v>
      </c>
      <c r="AG40" s="149" t="s">
        <v>169</v>
      </c>
      <c r="AH40" s="150" t="s">
        <v>159</v>
      </c>
      <c r="AJ40" s="149" t="s">
        <v>154</v>
      </c>
      <c r="AK40" s="170" t="s">
        <v>153</v>
      </c>
      <c r="AN40" s="150"/>
      <c r="AO40" s="149" t="s">
        <v>160</v>
      </c>
      <c r="AP40" s="149" t="s">
        <v>150</v>
      </c>
      <c r="AQ40" s="149" t="s">
        <v>159</v>
      </c>
      <c r="AR40" s="149" t="s">
        <v>403</v>
      </c>
      <c r="AS40" s="149">
        <v>2050</v>
      </c>
      <c r="AU40" s="150"/>
      <c r="AV40" s="149" t="s">
        <v>157</v>
      </c>
      <c r="AW40" s="172" t="s">
        <v>168</v>
      </c>
      <c r="AX40" s="149" t="s">
        <v>158</v>
      </c>
      <c r="AY40" s="149" t="s">
        <v>154</v>
      </c>
      <c r="AZ40" s="149" t="s">
        <v>153</v>
      </c>
      <c r="BA40" s="149" t="s">
        <v>153</v>
      </c>
      <c r="BC40" s="150"/>
      <c r="BE40" s="173"/>
      <c r="BF40" s="150"/>
      <c r="BG40" s="283">
        <f t="shared" si="35"/>
        <v>1</v>
      </c>
      <c r="BH40" s="149">
        <f t="shared" si="36"/>
        <v>0</v>
      </c>
      <c r="BI40" s="149">
        <f t="shared" si="0"/>
        <v>0</v>
      </c>
      <c r="BJ40" s="280">
        <f t="shared" si="1"/>
        <v>1</v>
      </c>
      <c r="BK40" s="356">
        <f t="shared" si="37"/>
        <v>0</v>
      </c>
      <c r="BL40" s="149">
        <f t="shared" si="38"/>
        <v>1</v>
      </c>
      <c r="BM40" s="149">
        <f t="shared" si="2"/>
        <v>0</v>
      </c>
      <c r="BN40" s="278">
        <f t="shared" si="3"/>
        <v>1</v>
      </c>
      <c r="BO40" s="149">
        <f t="shared" si="39"/>
        <v>0</v>
      </c>
      <c r="BP40" s="149">
        <f t="shared" si="40"/>
        <v>0</v>
      </c>
      <c r="BQ40" s="149">
        <f t="shared" si="4"/>
        <v>0</v>
      </c>
      <c r="BR40" s="356">
        <f t="shared" si="41"/>
        <v>0</v>
      </c>
      <c r="BS40" s="149">
        <f t="shared" si="42"/>
        <v>0</v>
      </c>
      <c r="BT40" s="149">
        <f t="shared" si="5"/>
        <v>1</v>
      </c>
      <c r="BU40" s="356">
        <f t="shared" si="6"/>
        <v>0</v>
      </c>
      <c r="BV40" s="149">
        <f t="shared" si="7"/>
        <v>0</v>
      </c>
      <c r="BW40" s="113">
        <f t="shared" si="8"/>
        <v>0</v>
      </c>
      <c r="BX40" s="248">
        <f t="shared" si="9"/>
        <v>0</v>
      </c>
      <c r="BY40" s="248">
        <f t="shared" si="10"/>
        <v>0</v>
      </c>
      <c r="BZ40" s="248">
        <f t="shared" si="11"/>
        <v>0</v>
      </c>
      <c r="CA40" s="248">
        <f t="shared" si="46"/>
        <v>0</v>
      </c>
      <c r="CB40" s="175">
        <f t="shared" si="13"/>
        <v>0</v>
      </c>
      <c r="CC40" s="356">
        <f t="shared" si="14"/>
        <v>0</v>
      </c>
      <c r="CD40" s="149">
        <f t="shared" si="15"/>
        <v>0</v>
      </c>
      <c r="CE40" s="149">
        <f t="shared" si="16"/>
        <v>1</v>
      </c>
      <c r="CF40" s="276">
        <f t="shared" si="17"/>
        <v>1</v>
      </c>
      <c r="CG40" s="248">
        <f t="shared" si="18"/>
        <v>1</v>
      </c>
      <c r="CH40" s="274">
        <f t="shared" si="43"/>
        <v>1</v>
      </c>
      <c r="CI40" s="356">
        <f t="shared" si="19"/>
        <v>0</v>
      </c>
      <c r="CJ40" s="149">
        <f t="shared" si="20"/>
        <v>0</v>
      </c>
      <c r="CK40" s="150">
        <f t="shared" si="21"/>
        <v>0</v>
      </c>
      <c r="CL40" s="149">
        <f t="shared" si="44"/>
        <v>1</v>
      </c>
      <c r="CM40" s="149">
        <f t="shared" si="44"/>
        <v>1</v>
      </c>
      <c r="CN40" s="149">
        <f t="shared" si="44"/>
        <v>1</v>
      </c>
      <c r="CO40" s="149">
        <f t="shared" si="22"/>
        <v>3</v>
      </c>
      <c r="CP40" s="149">
        <f t="shared" si="45"/>
        <v>1</v>
      </c>
      <c r="CQ40" s="283">
        <f t="shared" si="23"/>
        <v>1</v>
      </c>
      <c r="CR40" s="149">
        <f t="shared" si="24"/>
        <v>0</v>
      </c>
      <c r="CS40" s="149">
        <f t="shared" si="25"/>
        <v>0</v>
      </c>
      <c r="CT40" s="283">
        <f t="shared" si="26"/>
        <v>1</v>
      </c>
      <c r="CU40" s="149" t="str">
        <f t="shared" si="27"/>
        <v xml:space="preserve"> 2050</v>
      </c>
      <c r="CV40" s="149">
        <f t="shared" si="28"/>
        <v>2050</v>
      </c>
      <c r="CW40" s="149">
        <v>1</v>
      </c>
      <c r="CX40" s="149">
        <v>0</v>
      </c>
      <c r="CY40" s="149">
        <v>0</v>
      </c>
      <c r="CZ40" s="149">
        <v>1</v>
      </c>
      <c r="DA40" s="149">
        <v>0</v>
      </c>
      <c r="DB40" s="149">
        <v>0</v>
      </c>
      <c r="DC40" s="149">
        <v>1</v>
      </c>
      <c r="DD40" s="149">
        <v>1</v>
      </c>
      <c r="DE40" s="149">
        <v>0</v>
      </c>
      <c r="DF40" s="149">
        <v>0</v>
      </c>
      <c r="DG40" s="149">
        <v>0</v>
      </c>
      <c r="DH40" s="149">
        <v>0</v>
      </c>
      <c r="DI40" s="149">
        <v>0</v>
      </c>
      <c r="DJ40" s="149">
        <v>1</v>
      </c>
      <c r="DK40" s="149">
        <v>0</v>
      </c>
      <c r="DL40" s="149">
        <v>1</v>
      </c>
      <c r="DM40" s="149">
        <v>1</v>
      </c>
      <c r="DN40" s="149">
        <v>1</v>
      </c>
      <c r="DO40" s="149">
        <v>1</v>
      </c>
      <c r="DP40" s="149">
        <v>0</v>
      </c>
      <c r="DQ40" s="149">
        <v>0</v>
      </c>
      <c r="DR40" s="149">
        <v>1</v>
      </c>
      <c r="DS40" s="149">
        <v>1</v>
      </c>
      <c r="DT40" s="149" t="s">
        <v>154</v>
      </c>
      <c r="DU40" s="149">
        <v>0</v>
      </c>
      <c r="DV40" s="149" t="s">
        <v>160</v>
      </c>
      <c r="DW40" s="149" t="s">
        <v>160</v>
      </c>
      <c r="DX40" s="149" t="s">
        <v>3005</v>
      </c>
      <c r="DY40" s="149" t="s">
        <v>3005</v>
      </c>
      <c r="DZ40" s="149" t="str">
        <f t="shared" si="29"/>
        <v>Y</v>
      </c>
      <c r="EA40" s="149" t="str">
        <f t="shared" si="30"/>
        <v/>
      </c>
      <c r="EB40" s="149" t="str">
        <f t="shared" si="31"/>
        <v>Y</v>
      </c>
      <c r="EC40" s="149" t="str">
        <f t="shared" si="32"/>
        <v>N</v>
      </c>
      <c r="ED40" s="149" t="str">
        <f t="shared" si="33"/>
        <v>Yes</v>
      </c>
      <c r="EF40" s="149">
        <f t="shared" si="47"/>
        <v>2050</v>
      </c>
    </row>
    <row r="41" spans="1:136" s="149" customFormat="1" ht="16.5" customHeight="1">
      <c r="A41" s="149">
        <v>38</v>
      </c>
      <c r="B41" s="149">
        <v>37</v>
      </c>
      <c r="C41" s="150" t="s">
        <v>404</v>
      </c>
      <c r="D41" s="149" t="s">
        <v>333</v>
      </c>
      <c r="E41" s="149" t="s">
        <v>229</v>
      </c>
      <c r="F41" s="149" t="s">
        <v>175</v>
      </c>
      <c r="G41" s="149" t="s">
        <v>176</v>
      </c>
      <c r="H41" s="168" t="s">
        <v>405</v>
      </c>
      <c r="I41" s="149" t="s">
        <v>406</v>
      </c>
      <c r="J41" s="149">
        <v>0.009</v>
      </c>
      <c r="K41" s="149" t="s">
        <v>407</v>
      </c>
      <c r="L41" s="149">
        <v>312757</v>
      </c>
      <c r="M41" s="150">
        <v>31</v>
      </c>
      <c r="N41" s="149" t="s">
        <v>154</v>
      </c>
      <c r="O41" s="149" t="s">
        <v>153</v>
      </c>
      <c r="P41" s="150" t="s">
        <v>153</v>
      </c>
      <c r="Q41" s="149" t="s">
        <v>154</v>
      </c>
      <c r="R41" s="149" t="s">
        <v>154</v>
      </c>
      <c r="S41" s="149" t="s">
        <v>153</v>
      </c>
      <c r="T41" s="149" t="s">
        <v>153</v>
      </c>
      <c r="U41" s="151" t="s">
        <v>153</v>
      </c>
      <c r="V41" s="149" t="s">
        <v>153</v>
      </c>
      <c r="W41" s="149" t="s">
        <v>153</v>
      </c>
      <c r="X41" s="152" t="s">
        <v>153</v>
      </c>
      <c r="Y41" s="149" t="s">
        <v>153</v>
      </c>
      <c r="Z41" s="149" t="s">
        <v>153</v>
      </c>
      <c r="AA41" s="150"/>
      <c r="AC41" s="149" t="s">
        <v>202</v>
      </c>
      <c r="AD41" s="149" t="s">
        <v>5</v>
      </c>
      <c r="AE41" s="149" t="s">
        <v>157</v>
      </c>
      <c r="AF41" s="149" t="s">
        <v>157</v>
      </c>
      <c r="AG41" s="149" t="s">
        <v>169</v>
      </c>
      <c r="AH41" s="150" t="s">
        <v>159</v>
      </c>
      <c r="AI41" s="149" t="s">
        <v>160</v>
      </c>
      <c r="AJ41" s="149" t="s">
        <v>150</v>
      </c>
      <c r="AK41" s="170" t="s">
        <v>408</v>
      </c>
      <c r="AL41" s="149">
        <v>2060</v>
      </c>
      <c r="AN41" s="150"/>
      <c r="AP41" s="149" t="s">
        <v>154</v>
      </c>
      <c r="AQ41" s="149" t="s">
        <v>153</v>
      </c>
      <c r="AR41" s="149" t="s">
        <v>153</v>
      </c>
      <c r="AU41" s="150"/>
      <c r="AV41" s="149" t="s">
        <v>157</v>
      </c>
      <c r="AW41" s="172" t="s">
        <v>262</v>
      </c>
      <c r="AX41" s="149" t="s">
        <v>158</v>
      </c>
      <c r="AY41" s="149" t="s">
        <v>154</v>
      </c>
      <c r="AZ41" s="149" t="s">
        <v>153</v>
      </c>
      <c r="BA41" s="149" t="s">
        <v>153</v>
      </c>
      <c r="BC41" s="150"/>
      <c r="BE41" s="173"/>
      <c r="BF41" s="150"/>
      <c r="BG41" s="283">
        <f t="shared" si="35"/>
        <v>0</v>
      </c>
      <c r="BH41" s="149">
        <f t="shared" si="36"/>
        <v>0</v>
      </c>
      <c r="BI41" s="149">
        <f t="shared" si="0"/>
        <v>0</v>
      </c>
      <c r="BJ41" s="280">
        <f t="shared" si="1"/>
        <v>0</v>
      </c>
      <c r="BK41" s="356">
        <f t="shared" si="37"/>
        <v>0</v>
      </c>
      <c r="BL41" s="149">
        <f t="shared" si="38"/>
        <v>0</v>
      </c>
      <c r="BM41" s="149">
        <f t="shared" si="2"/>
        <v>0</v>
      </c>
      <c r="BN41" s="278">
        <f t="shared" si="3"/>
        <v>0</v>
      </c>
      <c r="BO41" s="149">
        <f t="shared" si="39"/>
        <v>0</v>
      </c>
      <c r="BP41" s="149">
        <f t="shared" si="40"/>
        <v>0</v>
      </c>
      <c r="BQ41" s="149">
        <f t="shared" si="4"/>
        <v>0</v>
      </c>
      <c r="BR41" s="356">
        <f t="shared" si="41"/>
        <v>0</v>
      </c>
      <c r="BS41" s="149">
        <f t="shared" si="42"/>
        <v>0</v>
      </c>
      <c r="BT41" s="149">
        <f t="shared" si="5"/>
        <v>0</v>
      </c>
      <c r="BU41" s="356">
        <f t="shared" si="6"/>
        <v>0</v>
      </c>
      <c r="BV41" s="149">
        <f t="shared" si="7"/>
        <v>0</v>
      </c>
      <c r="BW41" s="113">
        <f t="shared" si="8"/>
        <v>1</v>
      </c>
      <c r="BX41" s="248">
        <f t="shared" si="9"/>
        <v>0</v>
      </c>
      <c r="BY41" s="248">
        <f t="shared" si="10"/>
        <v>0</v>
      </c>
      <c r="BZ41" s="248">
        <f t="shared" si="11"/>
        <v>1</v>
      </c>
      <c r="CA41" s="248">
        <f t="shared" si="46"/>
        <v>1</v>
      </c>
      <c r="CB41" s="175">
        <f t="shared" si="13"/>
        <v>1</v>
      </c>
      <c r="CC41" s="356">
        <f t="shared" si="14"/>
        <v>0</v>
      </c>
      <c r="CD41" s="149">
        <f t="shared" si="15"/>
        <v>0</v>
      </c>
      <c r="CE41" s="149">
        <f t="shared" si="16"/>
        <v>0</v>
      </c>
      <c r="CF41" s="276">
        <f t="shared" si="17"/>
        <v>0</v>
      </c>
      <c r="CG41" s="248">
        <f t="shared" si="18"/>
        <v>1</v>
      </c>
      <c r="CH41" s="274">
        <f t="shared" si="43"/>
        <v>1</v>
      </c>
      <c r="CI41" s="356">
        <f t="shared" si="19"/>
        <v>0</v>
      </c>
      <c r="CJ41" s="149">
        <f t="shared" si="20"/>
        <v>0</v>
      </c>
      <c r="CK41" s="150">
        <f t="shared" si="21"/>
        <v>0</v>
      </c>
      <c r="CL41" s="149">
        <f t="shared" si="44"/>
        <v>0</v>
      </c>
      <c r="CM41" s="149">
        <f t="shared" si="44"/>
        <v>0</v>
      </c>
      <c r="CN41" s="149">
        <f t="shared" si="44"/>
        <v>1</v>
      </c>
      <c r="CO41" s="149">
        <f t="shared" si="22"/>
        <v>1</v>
      </c>
      <c r="CP41" s="149">
        <f t="shared" si="45"/>
        <v>1</v>
      </c>
      <c r="CQ41" s="283">
        <f t="shared" si="23"/>
        <v>1</v>
      </c>
      <c r="CR41" s="149">
        <f t="shared" si="24"/>
        <v>0</v>
      </c>
      <c r="CS41" s="149">
        <f t="shared" si="25"/>
        <v>0</v>
      </c>
      <c r="CT41" s="283" t="str">
        <f t="shared" si="26"/>
        <v/>
      </c>
      <c r="CU41" s="149" t="str">
        <f t="shared" si="27"/>
        <v xml:space="preserve"> </v>
      </c>
      <c r="CV41" s="149">
        <f t="shared" si="28"/>
        <v>0</v>
      </c>
      <c r="CW41" s="149">
        <v>0</v>
      </c>
      <c r="CX41" s="149">
        <v>1</v>
      </c>
      <c r="CY41" s="149">
        <v>0</v>
      </c>
      <c r="CZ41" s="149">
        <v>1</v>
      </c>
      <c r="DA41" s="149">
        <v>0</v>
      </c>
      <c r="DB41" s="149">
        <v>0</v>
      </c>
      <c r="DC41" s="149">
        <v>0</v>
      </c>
      <c r="DD41" s="149">
        <v>0</v>
      </c>
      <c r="DE41" s="149">
        <v>0</v>
      </c>
      <c r="DF41" s="149">
        <v>0</v>
      </c>
      <c r="DG41" s="149">
        <v>0</v>
      </c>
      <c r="DH41" s="149">
        <v>0</v>
      </c>
      <c r="DI41" s="149">
        <v>0</v>
      </c>
      <c r="DJ41" s="149">
        <v>0</v>
      </c>
      <c r="DK41" s="149">
        <v>0</v>
      </c>
      <c r="DL41" s="149">
        <v>0</v>
      </c>
      <c r="DM41" s="149">
        <v>1</v>
      </c>
      <c r="DN41" s="149">
        <v>1</v>
      </c>
      <c r="DO41" s="149">
        <v>1</v>
      </c>
      <c r="DP41" s="149">
        <v>0</v>
      </c>
      <c r="DQ41" s="149">
        <v>0</v>
      </c>
      <c r="DR41" s="149">
        <v>1</v>
      </c>
      <c r="DS41" s="149">
        <v>0</v>
      </c>
      <c r="DT41" s="149" t="s">
        <v>154</v>
      </c>
      <c r="DU41" s="149">
        <v>0</v>
      </c>
      <c r="DV41" s="149" t="s">
        <v>154</v>
      </c>
      <c r="DW41" s="149" t="s">
        <v>160</v>
      </c>
      <c r="DX41" s="149" t="s">
        <v>3005</v>
      </c>
      <c r="DY41" s="149">
        <v>0</v>
      </c>
      <c r="DZ41" s="149" t="str">
        <f t="shared" si="29"/>
        <v>N</v>
      </c>
      <c r="EA41" s="149" t="str">
        <f t="shared" si="30"/>
        <v/>
      </c>
      <c r="EB41" s="149" t="str">
        <f t="shared" si="31"/>
        <v>N</v>
      </c>
      <c r="EC41" s="149" t="str">
        <f t="shared" si="32"/>
        <v>Y</v>
      </c>
      <c r="ED41" s="149" t="str">
        <f t="shared" si="33"/>
        <v>Yes</v>
      </c>
      <c r="EF41" s="149">
        <f t="shared" si="47"/>
        <v>0</v>
      </c>
    </row>
    <row r="42" spans="1:136" s="149" customFormat="1" ht="16.5" customHeight="1">
      <c r="A42" s="149">
        <v>39</v>
      </c>
      <c r="B42" s="149">
        <v>45</v>
      </c>
      <c r="C42" s="150" t="s">
        <v>409</v>
      </c>
      <c r="D42" s="149" t="s">
        <v>290</v>
      </c>
      <c r="E42" s="149" t="s">
        <v>229</v>
      </c>
      <c r="F42" s="149" t="s">
        <v>145</v>
      </c>
      <c r="G42" s="149" t="s">
        <v>146</v>
      </c>
      <c r="H42" s="168" t="s">
        <v>410</v>
      </c>
      <c r="I42" s="149" t="s">
        <v>411</v>
      </c>
      <c r="J42" s="149">
        <v>0.374</v>
      </c>
      <c r="K42" s="149" t="s">
        <v>412</v>
      </c>
      <c r="L42" s="149">
        <v>227855</v>
      </c>
      <c r="M42" s="150">
        <v>31</v>
      </c>
      <c r="N42" s="149" t="s">
        <v>154</v>
      </c>
      <c r="O42" s="149" t="s">
        <v>153</v>
      </c>
      <c r="P42" s="150" t="s">
        <v>153</v>
      </c>
      <c r="Q42" s="149" t="s">
        <v>154</v>
      </c>
      <c r="R42" s="149" t="s">
        <v>154</v>
      </c>
      <c r="S42" s="149" t="s">
        <v>153</v>
      </c>
      <c r="T42" s="149" t="s">
        <v>153</v>
      </c>
      <c r="U42" s="151" t="s">
        <v>153</v>
      </c>
      <c r="V42" s="149" t="s">
        <v>153</v>
      </c>
      <c r="W42" s="149" t="s">
        <v>153</v>
      </c>
      <c r="X42" s="152" t="s">
        <v>153</v>
      </c>
      <c r="Y42" s="149" t="s">
        <v>153</v>
      </c>
      <c r="Z42" s="149" t="s">
        <v>153</v>
      </c>
      <c r="AA42" s="150"/>
      <c r="AC42" s="149" t="s">
        <v>167</v>
      </c>
      <c r="AD42" s="149" t="s">
        <v>6</v>
      </c>
      <c r="AE42" s="149" t="s">
        <v>157</v>
      </c>
      <c r="AF42" s="149" t="s">
        <v>157</v>
      </c>
      <c r="AG42" s="149" t="s">
        <v>157</v>
      </c>
      <c r="AH42" s="150" t="s">
        <v>218</v>
      </c>
      <c r="AJ42" s="149" t="s">
        <v>154</v>
      </c>
      <c r="AK42" s="170" t="s">
        <v>153</v>
      </c>
      <c r="AN42" s="150"/>
      <c r="AO42" s="149" t="s">
        <v>219</v>
      </c>
      <c r="AP42" s="149" t="s">
        <v>150</v>
      </c>
      <c r="AQ42" s="149" t="s">
        <v>218</v>
      </c>
      <c r="AR42" s="149" t="s">
        <v>413</v>
      </c>
      <c r="AS42" s="149">
        <v>2050</v>
      </c>
      <c r="AU42" s="150"/>
      <c r="AV42" s="149" t="s">
        <v>157</v>
      </c>
      <c r="AW42" s="172" t="s">
        <v>168</v>
      </c>
      <c r="AX42" s="149" t="s">
        <v>158</v>
      </c>
      <c r="AY42" s="149" t="s">
        <v>154</v>
      </c>
      <c r="AZ42" s="149" t="s">
        <v>153</v>
      </c>
      <c r="BA42" s="149" t="s">
        <v>153</v>
      </c>
      <c r="BC42" s="150"/>
      <c r="BE42" s="173"/>
      <c r="BF42" s="150"/>
      <c r="BG42" s="283">
        <f t="shared" si="35"/>
        <v>0</v>
      </c>
      <c r="BH42" s="149">
        <f t="shared" si="36"/>
        <v>0</v>
      </c>
      <c r="BI42" s="149">
        <f t="shared" si="0"/>
        <v>0</v>
      </c>
      <c r="BJ42" s="280">
        <f t="shared" si="1"/>
        <v>0</v>
      </c>
      <c r="BK42" s="356">
        <f t="shared" si="37"/>
        <v>0</v>
      </c>
      <c r="BL42" s="149">
        <f t="shared" si="38"/>
        <v>0</v>
      </c>
      <c r="BM42" s="149">
        <f t="shared" si="2"/>
        <v>0</v>
      </c>
      <c r="BN42" s="278">
        <f t="shared" si="3"/>
        <v>0</v>
      </c>
      <c r="BO42" s="149">
        <f t="shared" si="39"/>
        <v>0</v>
      </c>
      <c r="BP42" s="149">
        <f t="shared" si="40"/>
        <v>0</v>
      </c>
      <c r="BQ42" s="149">
        <f t="shared" si="4"/>
        <v>0</v>
      </c>
      <c r="BR42" s="356">
        <f t="shared" si="41"/>
        <v>0</v>
      </c>
      <c r="BS42" s="149">
        <f t="shared" si="42"/>
        <v>0</v>
      </c>
      <c r="BT42" s="149">
        <f t="shared" si="5"/>
        <v>1</v>
      </c>
      <c r="BU42" s="356">
        <f t="shared" si="6"/>
        <v>0</v>
      </c>
      <c r="BV42" s="149">
        <f t="shared" si="7"/>
        <v>0</v>
      </c>
      <c r="BW42" s="113">
        <f t="shared" si="8"/>
        <v>0</v>
      </c>
      <c r="BX42" s="248">
        <f t="shared" si="9"/>
        <v>0</v>
      </c>
      <c r="BY42" s="248">
        <f t="shared" si="10"/>
        <v>0</v>
      </c>
      <c r="BZ42" s="248">
        <f t="shared" si="11"/>
        <v>0</v>
      </c>
      <c r="CA42" s="248">
        <f t="shared" si="46"/>
        <v>0</v>
      </c>
      <c r="CB42" s="175">
        <f t="shared" si="13"/>
        <v>0</v>
      </c>
      <c r="CC42" s="356">
        <f t="shared" si="14"/>
        <v>0</v>
      </c>
      <c r="CD42" s="149">
        <f t="shared" si="15"/>
        <v>0</v>
      </c>
      <c r="CE42" s="149">
        <f t="shared" si="16"/>
        <v>1</v>
      </c>
      <c r="CF42" s="276">
        <f t="shared" si="17"/>
        <v>1</v>
      </c>
      <c r="CG42" s="248">
        <f t="shared" si="18"/>
        <v>1</v>
      </c>
      <c r="CH42" s="274">
        <f t="shared" si="43"/>
        <v>1</v>
      </c>
      <c r="CI42" s="356">
        <f t="shared" si="19"/>
        <v>0</v>
      </c>
      <c r="CJ42" s="149">
        <f t="shared" si="20"/>
        <v>0</v>
      </c>
      <c r="CK42" s="150">
        <f t="shared" si="21"/>
        <v>0</v>
      </c>
      <c r="CL42" s="149">
        <f t="shared" si="44"/>
        <v>0</v>
      </c>
      <c r="CM42" s="149">
        <f t="shared" si="44"/>
        <v>0</v>
      </c>
      <c r="CN42" s="149">
        <f t="shared" si="44"/>
        <v>1</v>
      </c>
      <c r="CO42" s="149">
        <f t="shared" si="22"/>
        <v>1</v>
      </c>
      <c r="CP42" s="149">
        <f t="shared" si="45"/>
        <v>1</v>
      </c>
      <c r="CQ42" s="283">
        <f t="shared" si="23"/>
        <v>1</v>
      </c>
      <c r="CR42" s="149">
        <f t="shared" si="24"/>
        <v>0</v>
      </c>
      <c r="CS42" s="149">
        <f t="shared" si="25"/>
        <v>0</v>
      </c>
      <c r="CT42" s="283" t="str">
        <f t="shared" si="26"/>
        <v/>
      </c>
      <c r="CU42" s="149" t="str">
        <f t="shared" si="27"/>
        <v xml:space="preserve"> 2050</v>
      </c>
      <c r="CV42" s="149">
        <f t="shared" si="28"/>
        <v>2050</v>
      </c>
      <c r="CW42" s="149">
        <v>0</v>
      </c>
      <c r="CX42" s="149">
        <v>0</v>
      </c>
      <c r="CY42" s="149">
        <v>0</v>
      </c>
      <c r="CZ42" s="149">
        <v>0</v>
      </c>
      <c r="DA42" s="149">
        <v>0</v>
      </c>
      <c r="DB42" s="149">
        <v>1</v>
      </c>
      <c r="DC42" s="149">
        <v>0</v>
      </c>
      <c r="DD42" s="149">
        <v>1</v>
      </c>
      <c r="DE42" s="149">
        <v>0</v>
      </c>
      <c r="DF42" s="149">
        <v>0</v>
      </c>
      <c r="DG42" s="149">
        <v>0</v>
      </c>
      <c r="DH42" s="149">
        <v>0</v>
      </c>
      <c r="DI42" s="149">
        <v>0</v>
      </c>
      <c r="DJ42" s="149">
        <v>0</v>
      </c>
      <c r="DK42" s="149">
        <v>0</v>
      </c>
      <c r="DL42" s="149">
        <v>0</v>
      </c>
      <c r="DM42" s="149">
        <v>1</v>
      </c>
      <c r="DN42" s="149">
        <v>1</v>
      </c>
      <c r="DO42" s="149">
        <v>1</v>
      </c>
      <c r="DP42" s="149">
        <v>1</v>
      </c>
      <c r="DQ42" s="149">
        <v>0</v>
      </c>
      <c r="DR42" s="149">
        <v>1</v>
      </c>
      <c r="DS42" s="149">
        <v>0</v>
      </c>
      <c r="DT42" s="149" t="s">
        <v>154</v>
      </c>
      <c r="DU42" s="149">
        <v>0</v>
      </c>
      <c r="DV42" s="149" t="s">
        <v>7863</v>
      </c>
      <c r="DW42" s="149" t="s">
        <v>154</v>
      </c>
      <c r="DX42" s="149">
        <v>0</v>
      </c>
      <c r="DY42" s="149" t="s">
        <v>150</v>
      </c>
      <c r="DZ42" s="149" t="str">
        <f t="shared" si="29"/>
        <v>N</v>
      </c>
      <c r="EA42" s="149" t="str">
        <f t="shared" si="30"/>
        <v/>
      </c>
      <c r="EB42" s="149" t="str">
        <f t="shared" si="31"/>
        <v>Y</v>
      </c>
      <c r="EC42" s="149" t="str">
        <f t="shared" si="32"/>
        <v>N</v>
      </c>
      <c r="ED42" s="149" t="str">
        <f t="shared" si="33"/>
        <v>Yes</v>
      </c>
      <c r="EF42" s="149">
        <f t="shared" si="47"/>
        <v>2050</v>
      </c>
    </row>
    <row r="43" spans="1:136" s="149" customFormat="1" ht="16.5" customHeight="1">
      <c r="A43" s="149">
        <v>40</v>
      </c>
      <c r="B43" s="149">
        <v>28</v>
      </c>
      <c r="C43" s="150" t="s">
        <v>414</v>
      </c>
      <c r="D43" s="149" t="s">
        <v>415</v>
      </c>
      <c r="E43" s="149" t="s">
        <v>244</v>
      </c>
      <c r="F43" s="149" t="s">
        <v>416</v>
      </c>
      <c r="G43" s="149" t="s">
        <v>246</v>
      </c>
      <c r="H43" s="168" t="s">
        <v>417</v>
      </c>
      <c r="I43" s="149" t="s">
        <v>418</v>
      </c>
      <c r="J43" s="149">
        <v>-0.706</v>
      </c>
      <c r="K43" s="149" t="s">
        <v>419</v>
      </c>
      <c r="L43" s="149">
        <v>248243</v>
      </c>
      <c r="M43" s="150">
        <v>20</v>
      </c>
      <c r="N43" s="149" t="s">
        <v>154</v>
      </c>
      <c r="O43" s="149" t="s">
        <v>153</v>
      </c>
      <c r="P43" s="150" t="s">
        <v>153</v>
      </c>
      <c r="Q43" s="149" t="s">
        <v>154</v>
      </c>
      <c r="R43" s="149" t="s">
        <v>154</v>
      </c>
      <c r="S43" s="149" t="s">
        <v>153</v>
      </c>
      <c r="T43" s="149" t="s">
        <v>153</v>
      </c>
      <c r="U43" s="151" t="s">
        <v>153</v>
      </c>
      <c r="V43" s="149" t="s">
        <v>153</v>
      </c>
      <c r="W43" s="149" t="s">
        <v>153</v>
      </c>
      <c r="X43" s="152" t="s">
        <v>153</v>
      </c>
      <c r="Y43" s="149" t="s">
        <v>153</v>
      </c>
      <c r="Z43" s="149" t="s">
        <v>153</v>
      </c>
      <c r="AA43" s="150"/>
      <c r="AC43" s="149" t="s">
        <v>167</v>
      </c>
      <c r="AD43" s="149" t="s">
        <v>6</v>
      </c>
      <c r="AE43" s="149" t="s">
        <v>157</v>
      </c>
      <c r="AF43" s="149" t="s">
        <v>157</v>
      </c>
      <c r="AG43" s="149" t="s">
        <v>157</v>
      </c>
      <c r="AH43" s="150" t="s">
        <v>218</v>
      </c>
      <c r="AJ43" s="149" t="s">
        <v>154</v>
      </c>
      <c r="AK43" s="170" t="s">
        <v>153</v>
      </c>
      <c r="AN43" s="150"/>
      <c r="AO43" s="149" t="s">
        <v>219</v>
      </c>
      <c r="AP43" s="149" t="s">
        <v>150</v>
      </c>
      <c r="AQ43" s="149" t="s">
        <v>218</v>
      </c>
      <c r="AR43" s="149" t="s">
        <v>420</v>
      </c>
      <c r="AS43" s="149">
        <v>2038</v>
      </c>
      <c r="AU43" s="150"/>
      <c r="AV43" s="149" t="s">
        <v>157</v>
      </c>
      <c r="AW43" s="172" t="s">
        <v>158</v>
      </c>
      <c r="AX43" s="149" t="s">
        <v>158</v>
      </c>
      <c r="AY43" s="149" t="s">
        <v>154</v>
      </c>
      <c r="AZ43" s="149" t="s">
        <v>153</v>
      </c>
      <c r="BA43" s="149" t="s">
        <v>153</v>
      </c>
      <c r="BC43" s="150"/>
      <c r="BE43" s="173"/>
      <c r="BF43" s="150"/>
      <c r="BG43" s="283">
        <f t="shared" si="35"/>
        <v>0</v>
      </c>
      <c r="BH43" s="149">
        <f t="shared" si="36"/>
        <v>0</v>
      </c>
      <c r="BI43" s="149">
        <f t="shared" si="0"/>
        <v>0</v>
      </c>
      <c r="BJ43" s="280">
        <f t="shared" si="1"/>
        <v>0</v>
      </c>
      <c r="BK43" s="356">
        <f t="shared" si="37"/>
        <v>0</v>
      </c>
      <c r="BL43" s="149">
        <f t="shared" si="38"/>
        <v>0</v>
      </c>
      <c r="BM43" s="149">
        <f t="shared" si="2"/>
        <v>0</v>
      </c>
      <c r="BN43" s="278">
        <f t="shared" si="3"/>
        <v>0</v>
      </c>
      <c r="BO43" s="149">
        <f t="shared" si="39"/>
        <v>0</v>
      </c>
      <c r="BP43" s="149">
        <f t="shared" si="40"/>
        <v>0</v>
      </c>
      <c r="BQ43" s="149">
        <f t="shared" si="4"/>
        <v>0</v>
      </c>
      <c r="BR43" s="356">
        <f t="shared" si="41"/>
        <v>0</v>
      </c>
      <c r="BS43" s="149">
        <f t="shared" si="42"/>
        <v>0</v>
      </c>
      <c r="BT43" s="149">
        <f t="shared" si="5"/>
        <v>1</v>
      </c>
      <c r="BU43" s="356">
        <f t="shared" si="6"/>
        <v>0</v>
      </c>
      <c r="BV43" s="149">
        <f t="shared" si="7"/>
        <v>0</v>
      </c>
      <c r="BW43" s="113">
        <f t="shared" si="8"/>
        <v>0</v>
      </c>
      <c r="BX43" s="248">
        <f t="shared" si="9"/>
        <v>0</v>
      </c>
      <c r="BY43" s="248">
        <f t="shared" si="10"/>
        <v>0</v>
      </c>
      <c r="BZ43" s="248">
        <f t="shared" si="11"/>
        <v>0</v>
      </c>
      <c r="CA43" s="248">
        <f t="shared" si="46"/>
        <v>0</v>
      </c>
      <c r="CB43" s="175">
        <f t="shared" si="13"/>
        <v>0</v>
      </c>
      <c r="CC43" s="356">
        <f t="shared" si="14"/>
        <v>0</v>
      </c>
      <c r="CD43" s="149">
        <f t="shared" si="15"/>
        <v>0</v>
      </c>
      <c r="CE43" s="149">
        <f t="shared" si="16"/>
        <v>1</v>
      </c>
      <c r="CF43" s="276">
        <f t="shared" si="17"/>
        <v>1</v>
      </c>
      <c r="CG43" s="248">
        <f t="shared" si="18"/>
        <v>1</v>
      </c>
      <c r="CH43" s="274">
        <f t="shared" si="43"/>
        <v>1</v>
      </c>
      <c r="CI43" s="356">
        <f t="shared" si="19"/>
        <v>0</v>
      </c>
      <c r="CJ43" s="149">
        <f t="shared" si="20"/>
        <v>0</v>
      </c>
      <c r="CK43" s="150">
        <f t="shared" si="21"/>
        <v>0</v>
      </c>
      <c r="CL43" s="149">
        <f t="shared" si="44"/>
        <v>0</v>
      </c>
      <c r="CM43" s="149">
        <f t="shared" si="44"/>
        <v>0</v>
      </c>
      <c r="CN43" s="149">
        <f t="shared" si="44"/>
        <v>1</v>
      </c>
      <c r="CO43" s="149">
        <f t="shared" si="22"/>
        <v>1</v>
      </c>
      <c r="CP43" s="149">
        <f t="shared" si="45"/>
        <v>1</v>
      </c>
      <c r="CQ43" s="283">
        <f t="shared" si="23"/>
        <v>1</v>
      </c>
      <c r="CR43" s="149">
        <f t="shared" si="24"/>
        <v>0</v>
      </c>
      <c r="CS43" s="149">
        <f t="shared" si="25"/>
        <v>0</v>
      </c>
      <c r="CT43" s="283" t="str">
        <f t="shared" si="26"/>
        <v/>
      </c>
      <c r="CU43" s="149" t="str">
        <f t="shared" si="27"/>
        <v xml:space="preserve"> 2038</v>
      </c>
      <c r="CV43" s="149">
        <f t="shared" si="28"/>
        <v>2038</v>
      </c>
      <c r="CW43" s="149">
        <v>0</v>
      </c>
      <c r="CX43" s="149">
        <v>0</v>
      </c>
      <c r="CY43" s="149">
        <v>0</v>
      </c>
      <c r="CZ43" s="149">
        <v>0</v>
      </c>
      <c r="DA43" s="149">
        <v>0</v>
      </c>
      <c r="DB43" s="149">
        <v>0</v>
      </c>
      <c r="DC43" s="149">
        <v>1</v>
      </c>
      <c r="DD43" s="149">
        <v>1</v>
      </c>
      <c r="DE43" s="149">
        <v>0</v>
      </c>
      <c r="DF43" s="149">
        <v>0</v>
      </c>
      <c r="DG43" s="149">
        <v>0</v>
      </c>
      <c r="DH43" s="149">
        <v>0</v>
      </c>
      <c r="DI43" s="149">
        <v>0</v>
      </c>
      <c r="DJ43" s="149">
        <v>0</v>
      </c>
      <c r="DK43" s="149">
        <v>0</v>
      </c>
      <c r="DL43" s="149">
        <v>0</v>
      </c>
      <c r="DM43" s="149">
        <v>1</v>
      </c>
      <c r="DN43" s="149">
        <v>0</v>
      </c>
      <c r="DO43" s="149">
        <v>1</v>
      </c>
      <c r="DP43" s="149">
        <v>1</v>
      </c>
      <c r="DQ43" s="149">
        <v>0</v>
      </c>
      <c r="DR43" s="149">
        <v>1</v>
      </c>
      <c r="DS43" s="149">
        <v>0</v>
      </c>
      <c r="DT43" s="149" t="s">
        <v>154</v>
      </c>
      <c r="DU43" s="149">
        <v>0</v>
      </c>
      <c r="DV43" s="149" t="s">
        <v>7859</v>
      </c>
      <c r="DW43" s="149" t="s">
        <v>154</v>
      </c>
      <c r="DX43" s="149">
        <v>0</v>
      </c>
      <c r="DY43" s="149" t="s">
        <v>150</v>
      </c>
      <c r="DZ43" s="149" t="str">
        <f t="shared" si="29"/>
        <v>N</v>
      </c>
      <c r="EA43" s="149" t="str">
        <f t="shared" si="30"/>
        <v/>
      </c>
      <c r="EB43" s="149" t="str">
        <f t="shared" si="31"/>
        <v>Y</v>
      </c>
      <c r="EC43" s="149" t="str">
        <f t="shared" si="32"/>
        <v>N</v>
      </c>
      <c r="ED43" s="149" t="str">
        <f t="shared" si="33"/>
        <v>Yes</v>
      </c>
      <c r="EF43" s="149">
        <f t="shared" si="47"/>
        <v>2038</v>
      </c>
    </row>
    <row r="44" spans="1:138" s="188" customFormat="1" ht="16.5" customHeight="1">
      <c r="A44" s="188">
        <v>41</v>
      </c>
      <c r="B44" s="188">
        <v>66</v>
      </c>
      <c r="C44" s="254" t="s">
        <v>421</v>
      </c>
      <c r="D44" s="149" t="s">
        <v>163</v>
      </c>
      <c r="E44" s="149" t="s">
        <v>144</v>
      </c>
      <c r="F44" s="149" t="s">
        <v>145</v>
      </c>
      <c r="G44" s="149" t="s">
        <v>146</v>
      </c>
      <c r="H44" s="168" t="s">
        <v>422</v>
      </c>
      <c r="I44" s="149" t="s">
        <v>423</v>
      </c>
      <c r="J44" s="149">
        <v>0.595</v>
      </c>
      <c r="K44" s="149" t="s">
        <v>424</v>
      </c>
      <c r="L44" s="149">
        <v>74067</v>
      </c>
      <c r="M44" s="150">
        <v>9</v>
      </c>
      <c r="N44" s="149" t="s">
        <v>154</v>
      </c>
      <c r="O44" s="149" t="s">
        <v>153</v>
      </c>
      <c r="P44" s="150" t="s">
        <v>153</v>
      </c>
      <c r="Q44" s="149" t="s">
        <v>150</v>
      </c>
      <c r="R44" s="149" t="s">
        <v>150</v>
      </c>
      <c r="S44" s="149" t="s">
        <v>151</v>
      </c>
      <c r="T44" s="149" t="s">
        <v>152</v>
      </c>
      <c r="U44" s="151">
        <v>2031</v>
      </c>
      <c r="V44" s="149" t="s">
        <v>153</v>
      </c>
      <c r="W44" s="149" t="s">
        <v>153</v>
      </c>
      <c r="X44" s="152" t="s">
        <v>153</v>
      </c>
      <c r="Y44" s="188" t="s">
        <v>154</v>
      </c>
      <c r="Z44" s="188" t="s">
        <v>210</v>
      </c>
      <c r="AA44" s="254"/>
      <c r="AC44" s="149" t="s">
        <v>167</v>
      </c>
      <c r="AD44" s="149" t="s">
        <v>6</v>
      </c>
      <c r="AE44" s="149" t="s">
        <v>157</v>
      </c>
      <c r="AF44" s="149" t="s">
        <v>157</v>
      </c>
      <c r="AG44" s="149" t="s">
        <v>157</v>
      </c>
      <c r="AH44" s="150" t="s">
        <v>218</v>
      </c>
      <c r="AI44" s="149"/>
      <c r="AJ44" s="149" t="s">
        <v>154</v>
      </c>
      <c r="AK44" s="170" t="s">
        <v>153</v>
      </c>
      <c r="AL44" s="149"/>
      <c r="AM44" s="149"/>
      <c r="AN44" s="150"/>
      <c r="AO44" s="149" t="s">
        <v>219</v>
      </c>
      <c r="AP44" s="149" t="s">
        <v>150</v>
      </c>
      <c r="AQ44" s="149" t="s">
        <v>218</v>
      </c>
      <c r="AR44" s="149" t="s">
        <v>425</v>
      </c>
      <c r="AS44" s="149">
        <v>2030</v>
      </c>
      <c r="AT44" s="149"/>
      <c r="AU44" s="150"/>
      <c r="AV44" s="149" t="s">
        <v>157</v>
      </c>
      <c r="AW44" s="172" t="s">
        <v>190</v>
      </c>
      <c r="AX44" s="149" t="s">
        <v>157</v>
      </c>
      <c r="AY44" s="149" t="s">
        <v>154</v>
      </c>
      <c r="AZ44" s="149" t="s">
        <v>153</v>
      </c>
      <c r="BA44" s="149" t="s">
        <v>153</v>
      </c>
      <c r="BB44" s="149"/>
      <c r="BC44" s="150"/>
      <c r="BD44" s="149"/>
      <c r="BE44" s="173"/>
      <c r="BF44" s="150"/>
      <c r="BG44" s="283">
        <f t="shared" si="35"/>
        <v>0</v>
      </c>
      <c r="BH44" s="149">
        <f t="shared" si="36"/>
        <v>0</v>
      </c>
      <c r="BI44" s="149">
        <f t="shared" si="0"/>
        <v>0</v>
      </c>
      <c r="BJ44" s="280">
        <f t="shared" si="1"/>
        <v>0</v>
      </c>
      <c r="BK44" s="356">
        <f t="shared" si="37"/>
        <v>0</v>
      </c>
      <c r="BL44" s="149">
        <f t="shared" si="38"/>
        <v>0</v>
      </c>
      <c r="BM44" s="149">
        <f t="shared" si="2"/>
        <v>1</v>
      </c>
      <c r="BN44" s="278">
        <f t="shared" si="3"/>
        <v>1</v>
      </c>
      <c r="BO44" s="149">
        <f t="shared" si="39"/>
        <v>0</v>
      </c>
      <c r="BP44" s="149">
        <f t="shared" si="40"/>
        <v>0</v>
      </c>
      <c r="BQ44" s="149">
        <f t="shared" si="4"/>
        <v>0</v>
      </c>
      <c r="BR44" s="356">
        <f t="shared" si="41"/>
        <v>0</v>
      </c>
      <c r="BS44" s="149">
        <f t="shared" si="42"/>
        <v>1</v>
      </c>
      <c r="BT44" s="149">
        <f t="shared" si="5"/>
        <v>0</v>
      </c>
      <c r="BU44" s="356">
        <f t="shared" si="6"/>
        <v>0</v>
      </c>
      <c r="BV44" s="149">
        <f t="shared" si="7"/>
        <v>0</v>
      </c>
      <c r="BW44" s="113">
        <f t="shared" si="8"/>
        <v>0</v>
      </c>
      <c r="BX44" s="248">
        <f t="shared" si="9"/>
        <v>0</v>
      </c>
      <c r="BY44" s="248">
        <f t="shared" si="10"/>
        <v>0</v>
      </c>
      <c r="BZ44" s="248">
        <f t="shared" si="11"/>
        <v>0</v>
      </c>
      <c r="CA44" s="248">
        <f t="shared" si="46"/>
        <v>0</v>
      </c>
      <c r="CB44" s="175">
        <f t="shared" si="13"/>
        <v>0</v>
      </c>
      <c r="CC44" s="356">
        <f t="shared" si="14"/>
        <v>0</v>
      </c>
      <c r="CD44" s="149">
        <f t="shared" si="15"/>
        <v>1</v>
      </c>
      <c r="CE44" s="149">
        <f t="shared" si="16"/>
        <v>0</v>
      </c>
      <c r="CF44" s="276">
        <f t="shared" si="17"/>
        <v>1</v>
      </c>
      <c r="CG44" s="248">
        <f t="shared" si="18"/>
        <v>1</v>
      </c>
      <c r="CH44" s="274">
        <f t="shared" si="43"/>
        <v>1</v>
      </c>
      <c r="CI44" s="356">
        <f t="shared" si="19"/>
        <v>0</v>
      </c>
      <c r="CJ44" s="149">
        <f t="shared" si="20"/>
        <v>0</v>
      </c>
      <c r="CK44" s="150">
        <f t="shared" si="21"/>
        <v>0</v>
      </c>
      <c r="CL44" s="149">
        <f t="shared" si="44"/>
        <v>0</v>
      </c>
      <c r="CM44" s="149">
        <f t="shared" si="44"/>
        <v>1</v>
      </c>
      <c r="CN44" s="149">
        <f t="shared" si="44"/>
        <v>1</v>
      </c>
      <c r="CO44" s="149">
        <f t="shared" si="22"/>
        <v>2</v>
      </c>
      <c r="CP44" s="149">
        <f t="shared" si="45"/>
        <v>1</v>
      </c>
      <c r="CQ44" s="283">
        <f t="shared" si="23"/>
        <v>1</v>
      </c>
      <c r="CR44" s="149">
        <f t="shared" si="24"/>
        <v>0</v>
      </c>
      <c r="CS44" s="149">
        <f t="shared" si="25"/>
        <v>0</v>
      </c>
      <c r="CT44" s="283" t="str">
        <f t="shared" si="26"/>
        <v/>
      </c>
      <c r="CU44" s="149" t="str">
        <f t="shared" si="27"/>
        <v xml:space="preserve"> 2030</v>
      </c>
      <c r="CV44" s="149">
        <f t="shared" si="28"/>
        <v>2030</v>
      </c>
      <c r="CW44" s="149">
        <v>0</v>
      </c>
      <c r="CX44" s="149">
        <v>0</v>
      </c>
      <c r="CY44" s="149">
        <v>0</v>
      </c>
      <c r="CZ44" s="149">
        <v>0</v>
      </c>
      <c r="DA44" s="149">
        <v>1</v>
      </c>
      <c r="DB44" s="149">
        <v>0</v>
      </c>
      <c r="DC44" s="149">
        <v>0</v>
      </c>
      <c r="DD44" s="149">
        <v>1</v>
      </c>
      <c r="DE44" s="149">
        <v>0</v>
      </c>
      <c r="DF44" s="149">
        <v>0</v>
      </c>
      <c r="DG44" s="149">
        <v>1</v>
      </c>
      <c r="DH44" s="149">
        <v>1</v>
      </c>
      <c r="DI44" s="149">
        <v>1</v>
      </c>
      <c r="DJ44" s="149">
        <v>0</v>
      </c>
      <c r="DK44" s="149">
        <v>0</v>
      </c>
      <c r="DL44" s="149">
        <v>1</v>
      </c>
      <c r="DM44" s="149">
        <v>1</v>
      </c>
      <c r="DN44" s="149">
        <v>1</v>
      </c>
      <c r="DO44" s="149">
        <v>1</v>
      </c>
      <c r="DP44" s="149">
        <v>1</v>
      </c>
      <c r="DQ44" s="149">
        <v>0</v>
      </c>
      <c r="DR44" s="149">
        <v>1</v>
      </c>
      <c r="DS44" s="149">
        <v>1</v>
      </c>
      <c r="DT44" s="149" t="s">
        <v>150</v>
      </c>
      <c r="DU44" s="149" t="s">
        <v>157</v>
      </c>
      <c r="DV44" s="149" t="s">
        <v>7857</v>
      </c>
      <c r="DW44" s="149" t="s">
        <v>154</v>
      </c>
      <c r="DX44" s="149">
        <v>0</v>
      </c>
      <c r="DY44" s="149" t="s">
        <v>150</v>
      </c>
      <c r="DZ44" s="149" t="str">
        <f t="shared" si="29"/>
        <v>Y</v>
      </c>
      <c r="EA44" s="149" t="str">
        <f t="shared" si="30"/>
        <v>Committed</v>
      </c>
      <c r="EB44" s="149" t="str">
        <f t="shared" si="31"/>
        <v>Y</v>
      </c>
      <c r="EC44" s="149" t="str">
        <f t="shared" si="32"/>
        <v>N</v>
      </c>
      <c r="ED44" s="149" t="str">
        <f t="shared" si="33"/>
        <v>Yes</v>
      </c>
      <c r="EE44" s="149"/>
      <c r="EF44" s="149">
        <f t="shared" si="47"/>
        <v>2030</v>
      </c>
      <c r="EG44" s="149"/>
      <c r="EH44" s="149"/>
    </row>
    <row r="45" spans="1:136" s="149" customFormat="1" ht="16.5" customHeight="1">
      <c r="A45" s="149">
        <v>42</v>
      </c>
      <c r="B45" s="149">
        <v>46</v>
      </c>
      <c r="C45" s="150" t="s">
        <v>426</v>
      </c>
      <c r="D45" s="149" t="s">
        <v>205</v>
      </c>
      <c r="E45" s="149" t="s">
        <v>206</v>
      </c>
      <c r="F45" s="149" t="s">
        <v>145</v>
      </c>
      <c r="G45" s="149" t="s">
        <v>146</v>
      </c>
      <c r="H45" s="168" t="s">
        <v>427</v>
      </c>
      <c r="I45" s="149" t="s">
        <v>428</v>
      </c>
      <c r="J45" s="149">
        <v>0.223</v>
      </c>
      <c r="K45" s="149" t="s">
        <v>429</v>
      </c>
      <c r="L45" s="149">
        <v>60500</v>
      </c>
      <c r="M45" s="150">
        <v>10</v>
      </c>
      <c r="N45" s="149" t="s">
        <v>154</v>
      </c>
      <c r="O45" s="149" t="s">
        <v>153</v>
      </c>
      <c r="P45" s="150" t="s">
        <v>153</v>
      </c>
      <c r="Q45" s="149" t="s">
        <v>154</v>
      </c>
      <c r="R45" s="149" t="s">
        <v>154</v>
      </c>
      <c r="S45" s="149" t="s">
        <v>153</v>
      </c>
      <c r="T45" s="149" t="s">
        <v>153</v>
      </c>
      <c r="U45" s="151" t="s">
        <v>153</v>
      </c>
      <c r="V45" s="149" t="s">
        <v>153</v>
      </c>
      <c r="W45" s="149" t="s">
        <v>153</v>
      </c>
      <c r="X45" s="152" t="s">
        <v>153</v>
      </c>
      <c r="Y45" s="149" t="s">
        <v>153</v>
      </c>
      <c r="Z45" s="149" t="s">
        <v>153</v>
      </c>
      <c r="AA45" s="150"/>
      <c r="AC45" s="149" t="s">
        <v>233</v>
      </c>
      <c r="AD45" s="149" t="s">
        <v>234</v>
      </c>
      <c r="AE45" s="149" t="s">
        <v>168</v>
      </c>
      <c r="AF45" s="149" t="s">
        <v>168</v>
      </c>
      <c r="AG45" s="149" t="s">
        <v>168</v>
      </c>
      <c r="AH45" s="150" t="s">
        <v>153</v>
      </c>
      <c r="AJ45" s="149" t="s">
        <v>154</v>
      </c>
      <c r="AK45" s="170" t="s">
        <v>153</v>
      </c>
      <c r="AM45" s="189" t="s">
        <v>430</v>
      </c>
      <c r="AN45" s="150" t="s">
        <v>431</v>
      </c>
      <c r="AP45" s="149" t="s">
        <v>154</v>
      </c>
      <c r="AQ45" s="149" t="s">
        <v>153</v>
      </c>
      <c r="AR45" s="149" t="s">
        <v>153</v>
      </c>
      <c r="AU45" s="150"/>
      <c r="AV45" s="149" t="s">
        <v>168</v>
      </c>
      <c r="AW45" s="172" t="s">
        <v>168</v>
      </c>
      <c r="AX45" s="149" t="s">
        <v>158</v>
      </c>
      <c r="AY45" s="149" t="s">
        <v>154</v>
      </c>
      <c r="AZ45" s="149" t="s">
        <v>153</v>
      </c>
      <c r="BA45" s="149" t="s">
        <v>153</v>
      </c>
      <c r="BC45" s="150"/>
      <c r="BE45" s="173"/>
      <c r="BF45" s="150"/>
      <c r="BG45" s="283">
        <f t="shared" si="35"/>
        <v>0</v>
      </c>
      <c r="BH45" s="149">
        <f t="shared" si="36"/>
        <v>0</v>
      </c>
      <c r="BI45" s="149">
        <f t="shared" si="0"/>
        <v>0</v>
      </c>
      <c r="BJ45" s="280">
        <f t="shared" si="1"/>
        <v>0</v>
      </c>
      <c r="BK45" s="356">
        <f t="shared" si="37"/>
        <v>0</v>
      </c>
      <c r="BL45" s="149">
        <f t="shared" si="38"/>
        <v>0</v>
      </c>
      <c r="BM45" s="149">
        <f t="shared" si="2"/>
        <v>0</v>
      </c>
      <c r="BN45" s="278">
        <f t="shared" si="3"/>
        <v>0</v>
      </c>
      <c r="BO45" s="149">
        <f t="shared" si="39"/>
        <v>0</v>
      </c>
      <c r="BP45" s="149">
        <f t="shared" si="40"/>
        <v>0</v>
      </c>
      <c r="BQ45" s="149">
        <f t="shared" si="4"/>
        <v>0</v>
      </c>
      <c r="BR45" s="356">
        <f t="shared" si="41"/>
        <v>0</v>
      </c>
      <c r="BS45" s="149">
        <f t="shared" si="42"/>
        <v>0</v>
      </c>
      <c r="BT45" s="149">
        <f t="shared" si="5"/>
        <v>0</v>
      </c>
      <c r="BU45" s="356">
        <f t="shared" si="6"/>
        <v>0</v>
      </c>
      <c r="BV45" s="149">
        <f t="shared" si="7"/>
        <v>0</v>
      </c>
      <c r="BW45" s="113">
        <f t="shared" si="8"/>
        <v>0</v>
      </c>
      <c r="BX45" s="248">
        <f t="shared" si="9"/>
        <v>0</v>
      </c>
      <c r="BY45" s="248">
        <f t="shared" si="10"/>
        <v>0</v>
      </c>
      <c r="BZ45" s="248">
        <f t="shared" si="11"/>
        <v>0</v>
      </c>
      <c r="CA45" s="248">
        <f t="shared" si="46"/>
        <v>0</v>
      </c>
      <c r="CB45" s="175">
        <f t="shared" si="13"/>
        <v>0</v>
      </c>
      <c r="CC45" s="356">
        <f t="shared" si="14"/>
        <v>0</v>
      </c>
      <c r="CD45" s="149">
        <f t="shared" si="15"/>
        <v>0</v>
      </c>
      <c r="CE45" s="149">
        <f t="shared" si="16"/>
        <v>0</v>
      </c>
      <c r="CF45" s="276">
        <f t="shared" si="17"/>
        <v>0</v>
      </c>
      <c r="CG45" s="248">
        <f t="shared" si="18"/>
        <v>0</v>
      </c>
      <c r="CH45" s="274">
        <f t="shared" si="43"/>
        <v>0</v>
      </c>
      <c r="CI45" s="356">
        <f t="shared" si="19"/>
        <v>0</v>
      </c>
      <c r="CJ45" s="149">
        <f t="shared" si="20"/>
        <v>0</v>
      </c>
      <c r="CK45" s="150">
        <f t="shared" si="21"/>
        <v>0</v>
      </c>
      <c r="CL45" s="149">
        <f t="shared" si="44"/>
        <v>0</v>
      </c>
      <c r="CM45" s="149">
        <f t="shared" si="44"/>
        <v>0</v>
      </c>
      <c r="CN45" s="149">
        <f t="shared" si="44"/>
        <v>0</v>
      </c>
      <c r="CO45" s="149">
        <f t="shared" si="22"/>
        <v>0</v>
      </c>
      <c r="CP45" s="149">
        <f t="shared" si="45"/>
        <v>0</v>
      </c>
      <c r="CQ45" s="283">
        <f t="shared" si="23"/>
        <v>0</v>
      </c>
      <c r="CR45" s="149">
        <f t="shared" si="24"/>
        <v>0</v>
      </c>
      <c r="CS45" s="149">
        <f t="shared" si="25"/>
        <v>1</v>
      </c>
      <c r="CT45" s="283" t="str">
        <f t="shared" si="26"/>
        <v/>
      </c>
      <c r="CU45" s="149" t="str">
        <f t="shared" si="27"/>
        <v xml:space="preserve"> </v>
      </c>
      <c r="CV45" s="149">
        <f t="shared" si="28"/>
        <v>0</v>
      </c>
      <c r="CW45" s="149">
        <v>0</v>
      </c>
      <c r="CX45" s="149">
        <v>0</v>
      </c>
      <c r="CY45" s="149">
        <v>0</v>
      </c>
      <c r="CZ45" s="149">
        <v>0</v>
      </c>
      <c r="DA45" s="149">
        <v>0</v>
      </c>
      <c r="DB45" s="149">
        <v>0</v>
      </c>
      <c r="DC45" s="149">
        <v>0</v>
      </c>
      <c r="DD45" s="149">
        <v>0</v>
      </c>
      <c r="DE45" s="149">
        <v>0</v>
      </c>
      <c r="DF45" s="149">
        <v>0</v>
      </c>
      <c r="DG45" s="149">
        <v>0</v>
      </c>
      <c r="DH45" s="149">
        <v>0</v>
      </c>
      <c r="DI45" s="149">
        <v>0</v>
      </c>
      <c r="DJ45" s="149">
        <v>0</v>
      </c>
      <c r="DK45" s="149">
        <v>0</v>
      </c>
      <c r="DL45" s="149">
        <v>0</v>
      </c>
      <c r="DM45" s="149">
        <v>0</v>
      </c>
      <c r="DN45" s="149">
        <v>0</v>
      </c>
      <c r="DO45" s="149">
        <v>0</v>
      </c>
      <c r="DP45" s="149">
        <v>0</v>
      </c>
      <c r="DQ45" s="149">
        <v>0</v>
      </c>
      <c r="DR45" s="149">
        <v>0</v>
      </c>
      <c r="DS45" s="149">
        <v>0</v>
      </c>
      <c r="DT45" s="149" t="s">
        <v>154</v>
      </c>
      <c r="DU45" s="149">
        <v>0</v>
      </c>
      <c r="DV45" s="149" t="s">
        <v>154</v>
      </c>
      <c r="DW45" s="149" t="s">
        <v>154</v>
      </c>
      <c r="DX45" s="149">
        <v>0</v>
      </c>
      <c r="DY45" s="149">
        <v>0</v>
      </c>
      <c r="DZ45" s="149" t="str">
        <f t="shared" si="29"/>
        <v>N</v>
      </c>
      <c r="EA45" s="149" t="str">
        <f t="shared" si="30"/>
        <v/>
      </c>
      <c r="EB45" s="149" t="str">
        <f t="shared" si="31"/>
        <v>N</v>
      </c>
      <c r="EC45" s="149" t="str">
        <f t="shared" si="32"/>
        <v>N</v>
      </c>
      <c r="ED45" s="149" t="str">
        <f t="shared" si="33"/>
        <v>Not Specified</v>
      </c>
      <c r="EF45" s="149">
        <f t="shared" si="47"/>
        <v>0</v>
      </c>
    </row>
    <row r="46" spans="1:136" s="149" customFormat="1" ht="16.5" customHeight="1">
      <c r="A46" s="149">
        <v>43</v>
      </c>
      <c r="B46" s="149">
        <v>35</v>
      </c>
      <c r="C46" s="150" t="s">
        <v>432</v>
      </c>
      <c r="D46" s="149" t="s">
        <v>271</v>
      </c>
      <c r="E46" s="149" t="s">
        <v>272</v>
      </c>
      <c r="F46" s="149" t="s">
        <v>175</v>
      </c>
      <c r="G46" s="149" t="s">
        <v>176</v>
      </c>
      <c r="H46" s="168" t="s">
        <v>433</v>
      </c>
      <c r="I46" s="149" t="s">
        <v>434</v>
      </c>
      <c r="J46" s="149">
        <v>-0.159</v>
      </c>
      <c r="K46" s="149" t="s">
        <v>435</v>
      </c>
      <c r="L46" s="149">
        <v>313067</v>
      </c>
      <c r="M46" s="150">
        <v>11</v>
      </c>
      <c r="N46" s="149" t="s">
        <v>154</v>
      </c>
      <c r="O46" s="149" t="s">
        <v>153</v>
      </c>
      <c r="P46" s="150" t="s">
        <v>153</v>
      </c>
      <c r="Q46" s="149" t="s">
        <v>154</v>
      </c>
      <c r="R46" s="149" t="s">
        <v>154</v>
      </c>
      <c r="S46" s="149" t="s">
        <v>153</v>
      </c>
      <c r="T46" s="149" t="s">
        <v>153</v>
      </c>
      <c r="U46" s="151" t="s">
        <v>153</v>
      </c>
      <c r="V46" s="149" t="s">
        <v>153</v>
      </c>
      <c r="W46" s="149" t="s">
        <v>153</v>
      </c>
      <c r="X46" s="152" t="s">
        <v>153</v>
      </c>
      <c r="Y46" s="149" t="s">
        <v>153</v>
      </c>
      <c r="Z46" s="149" t="s">
        <v>153</v>
      </c>
      <c r="AA46" s="150"/>
      <c r="AC46" s="149" t="s">
        <v>153</v>
      </c>
      <c r="AD46" s="149" t="s">
        <v>153</v>
      </c>
      <c r="AE46" s="149" t="s">
        <v>153</v>
      </c>
      <c r="AF46" s="149" t="s">
        <v>153</v>
      </c>
      <c r="AG46" s="149" t="s">
        <v>153</v>
      </c>
      <c r="AH46" s="150" t="s">
        <v>153</v>
      </c>
      <c r="AJ46" s="149" t="s">
        <v>154</v>
      </c>
      <c r="AK46" s="170" t="s">
        <v>153</v>
      </c>
      <c r="AN46" s="150"/>
      <c r="AP46" s="149" t="s">
        <v>154</v>
      </c>
      <c r="AQ46" s="149" t="s">
        <v>153</v>
      </c>
      <c r="AR46" s="149" t="s">
        <v>153</v>
      </c>
      <c r="AU46" s="150"/>
      <c r="AV46" s="188" t="s">
        <v>168</v>
      </c>
      <c r="AW46" s="172" t="s">
        <v>153</v>
      </c>
      <c r="AX46" s="149" t="s">
        <v>153</v>
      </c>
      <c r="AY46" s="149" t="s">
        <v>154</v>
      </c>
      <c r="AZ46" s="149" t="s">
        <v>153</v>
      </c>
      <c r="BA46" s="149" t="s">
        <v>153</v>
      </c>
      <c r="BC46" s="150"/>
      <c r="BE46" s="173"/>
      <c r="BF46" s="150"/>
      <c r="BG46" s="283">
        <f t="shared" si="35"/>
        <v>0</v>
      </c>
      <c r="BH46" s="149">
        <f t="shared" si="36"/>
        <v>0</v>
      </c>
      <c r="BI46" s="149">
        <f t="shared" si="0"/>
        <v>0</v>
      </c>
      <c r="BJ46" s="280">
        <f t="shared" si="1"/>
        <v>0</v>
      </c>
      <c r="BK46" s="356">
        <f t="shared" si="37"/>
        <v>0</v>
      </c>
      <c r="BL46" s="149">
        <f t="shared" si="38"/>
        <v>0</v>
      </c>
      <c r="BM46" s="149">
        <f t="shared" si="2"/>
        <v>0</v>
      </c>
      <c r="BN46" s="278">
        <f t="shared" si="3"/>
        <v>0</v>
      </c>
      <c r="BO46" s="149">
        <f t="shared" si="39"/>
        <v>0</v>
      </c>
      <c r="BP46" s="149">
        <f t="shared" si="40"/>
        <v>0</v>
      </c>
      <c r="BQ46" s="149">
        <f t="shared" si="4"/>
        <v>0</v>
      </c>
      <c r="BR46" s="356">
        <f t="shared" si="41"/>
        <v>0</v>
      </c>
      <c r="BS46" s="149">
        <f t="shared" si="42"/>
        <v>0</v>
      </c>
      <c r="BT46" s="149">
        <f t="shared" si="5"/>
        <v>0</v>
      </c>
      <c r="BU46" s="356">
        <f t="shared" si="6"/>
        <v>0</v>
      </c>
      <c r="BV46" s="149">
        <f t="shared" si="7"/>
        <v>0</v>
      </c>
      <c r="BW46" s="113">
        <f t="shared" si="8"/>
        <v>0</v>
      </c>
      <c r="BX46" s="248">
        <f t="shared" si="9"/>
        <v>0</v>
      </c>
      <c r="BY46" s="248">
        <f t="shared" si="10"/>
        <v>0</v>
      </c>
      <c r="BZ46" s="248">
        <f t="shared" si="11"/>
        <v>0</v>
      </c>
      <c r="CA46" s="248">
        <f t="shared" si="46"/>
        <v>0</v>
      </c>
      <c r="CB46" s="175">
        <f t="shared" si="13"/>
        <v>0</v>
      </c>
      <c r="CC46" s="356">
        <f t="shared" si="14"/>
        <v>0</v>
      </c>
      <c r="CD46" s="149">
        <f t="shared" si="15"/>
        <v>0</v>
      </c>
      <c r="CE46" s="149">
        <f t="shared" si="16"/>
        <v>0</v>
      </c>
      <c r="CF46" s="276">
        <f t="shared" si="17"/>
        <v>0</v>
      </c>
      <c r="CG46" s="248">
        <f t="shared" si="18"/>
        <v>0</v>
      </c>
      <c r="CH46" s="274">
        <f t="shared" si="43"/>
        <v>0</v>
      </c>
      <c r="CI46" s="356">
        <f t="shared" si="19"/>
        <v>0</v>
      </c>
      <c r="CJ46" s="149">
        <f t="shared" si="20"/>
        <v>0</v>
      </c>
      <c r="CK46" s="150">
        <f t="shared" si="21"/>
        <v>0</v>
      </c>
      <c r="CL46" s="149">
        <f t="shared" si="44"/>
        <v>0</v>
      </c>
      <c r="CM46" s="149">
        <f t="shared" si="44"/>
        <v>0</v>
      </c>
      <c r="CN46" s="149">
        <f t="shared" si="44"/>
        <v>0</v>
      </c>
      <c r="CO46" s="149">
        <f t="shared" si="22"/>
        <v>0</v>
      </c>
      <c r="CP46" s="149">
        <f t="shared" si="45"/>
        <v>0</v>
      </c>
      <c r="CQ46" s="283">
        <f t="shared" si="23"/>
        <v>0</v>
      </c>
      <c r="CR46" s="149">
        <f t="shared" si="24"/>
        <v>0</v>
      </c>
      <c r="CS46" s="149">
        <f t="shared" si="25"/>
        <v>1</v>
      </c>
      <c r="CT46" s="283" t="str">
        <f t="shared" si="26"/>
        <v/>
      </c>
      <c r="CU46" s="149" t="str">
        <f t="shared" si="27"/>
        <v xml:space="preserve"> </v>
      </c>
      <c r="CV46" s="149">
        <f t="shared" si="28"/>
        <v>0</v>
      </c>
      <c r="CW46" s="149">
        <v>0</v>
      </c>
      <c r="CX46" s="149">
        <v>0</v>
      </c>
      <c r="CY46" s="149">
        <v>0</v>
      </c>
      <c r="CZ46" s="149">
        <v>0</v>
      </c>
      <c r="DA46" s="149">
        <v>0</v>
      </c>
      <c r="DB46" s="149">
        <v>0</v>
      </c>
      <c r="DC46" s="149">
        <v>0</v>
      </c>
      <c r="DD46" s="149">
        <v>0</v>
      </c>
      <c r="DE46" s="149">
        <v>0</v>
      </c>
      <c r="DF46" s="149">
        <v>0</v>
      </c>
      <c r="DG46" s="149">
        <v>0</v>
      </c>
      <c r="DH46" s="149">
        <v>0</v>
      </c>
      <c r="DI46" s="149">
        <v>0</v>
      </c>
      <c r="DJ46" s="149">
        <v>0</v>
      </c>
      <c r="DK46" s="149">
        <v>0</v>
      </c>
      <c r="DL46" s="149">
        <v>0</v>
      </c>
      <c r="DM46" s="149">
        <v>0</v>
      </c>
      <c r="DN46" s="149">
        <v>0</v>
      </c>
      <c r="DO46" s="149">
        <v>0</v>
      </c>
      <c r="DP46" s="149">
        <v>0</v>
      </c>
      <c r="DQ46" s="149">
        <v>0</v>
      </c>
      <c r="DR46" s="149">
        <v>0</v>
      </c>
      <c r="DS46" s="149">
        <v>0</v>
      </c>
      <c r="DT46" s="149" t="s">
        <v>154</v>
      </c>
      <c r="DU46" s="149">
        <v>0</v>
      </c>
      <c r="DV46" s="149" t="s">
        <v>154</v>
      </c>
      <c r="DW46" s="149" t="s">
        <v>180</v>
      </c>
      <c r="DX46" s="149" t="s">
        <v>3005</v>
      </c>
      <c r="DY46" s="149">
        <v>0</v>
      </c>
      <c r="DZ46" s="149" t="str">
        <f t="shared" si="29"/>
        <v>N</v>
      </c>
      <c r="EA46" s="149" t="str">
        <f t="shared" si="30"/>
        <v/>
      </c>
      <c r="EB46" s="149" t="str">
        <f t="shared" si="31"/>
        <v>N</v>
      </c>
      <c r="EC46" s="149" t="str">
        <f t="shared" si="32"/>
        <v>N</v>
      </c>
      <c r="ED46" s="149" t="str">
        <f t="shared" si="33"/>
        <v>Not Specified</v>
      </c>
      <c r="EF46" s="149">
        <f t="shared" si="47"/>
        <v>0</v>
      </c>
    </row>
    <row r="47" spans="1:136" s="149" customFormat="1" ht="16.5" customHeight="1">
      <c r="A47" s="149">
        <v>44</v>
      </c>
      <c r="B47" s="149">
        <v>47</v>
      </c>
      <c r="C47" s="150" t="s">
        <v>436</v>
      </c>
      <c r="D47" s="149" t="s">
        <v>437</v>
      </c>
      <c r="E47" s="149" t="s">
        <v>144</v>
      </c>
      <c r="F47" s="149" t="s">
        <v>175</v>
      </c>
      <c r="G47" s="149" t="s">
        <v>176</v>
      </c>
      <c r="H47" s="168" t="s">
        <v>438</v>
      </c>
      <c r="I47" s="149" t="s">
        <v>439</v>
      </c>
      <c r="J47" s="149">
        <v>0.684</v>
      </c>
      <c r="K47" s="149" t="s">
        <v>440</v>
      </c>
      <c r="L47" s="149">
        <v>570895</v>
      </c>
      <c r="M47" s="150">
        <v>10</v>
      </c>
      <c r="N47" s="149" t="s">
        <v>154</v>
      </c>
      <c r="O47" s="149" t="s">
        <v>153</v>
      </c>
      <c r="P47" s="150" t="s">
        <v>153</v>
      </c>
      <c r="Q47" s="149" t="s">
        <v>154</v>
      </c>
      <c r="R47" s="149" t="s">
        <v>154</v>
      </c>
      <c r="T47" s="256"/>
      <c r="U47" s="151" t="s">
        <v>153</v>
      </c>
      <c r="V47" s="149" t="s">
        <v>153</v>
      </c>
      <c r="W47" s="149" t="s">
        <v>153</v>
      </c>
      <c r="X47" s="152" t="s">
        <v>153</v>
      </c>
      <c r="Y47" s="149" t="s">
        <v>153</v>
      </c>
      <c r="Z47" s="149" t="s">
        <v>153</v>
      </c>
      <c r="AA47" s="192"/>
      <c r="AB47" s="255"/>
      <c r="AC47" s="149" t="s">
        <v>233</v>
      </c>
      <c r="AD47" s="149" t="s">
        <v>234</v>
      </c>
      <c r="AE47" s="149" t="s">
        <v>168</v>
      </c>
      <c r="AF47" s="149" t="s">
        <v>168</v>
      </c>
      <c r="AG47" s="149" t="s">
        <v>168</v>
      </c>
      <c r="AH47" s="150" t="s">
        <v>153</v>
      </c>
      <c r="AI47" s="149" t="s">
        <v>180</v>
      </c>
      <c r="AJ47" s="149" t="s">
        <v>154</v>
      </c>
      <c r="AK47" s="170" t="s">
        <v>153</v>
      </c>
      <c r="AL47" s="149">
        <v>2060</v>
      </c>
      <c r="AN47" s="150"/>
      <c r="AP47" s="149" t="s">
        <v>154</v>
      </c>
      <c r="AQ47" s="149" t="s">
        <v>153</v>
      </c>
      <c r="AR47" s="149" t="s">
        <v>153</v>
      </c>
      <c r="AU47" s="150"/>
      <c r="AV47" s="149" t="s">
        <v>168</v>
      </c>
      <c r="AW47" s="172" t="s">
        <v>168</v>
      </c>
      <c r="AX47" s="149" t="s">
        <v>158</v>
      </c>
      <c r="AY47" s="149" t="s">
        <v>154</v>
      </c>
      <c r="AZ47" s="149" t="s">
        <v>153</v>
      </c>
      <c r="BA47" s="149" t="s">
        <v>153</v>
      </c>
      <c r="BB47" s="171" t="s">
        <v>441</v>
      </c>
      <c r="BC47" s="150"/>
      <c r="BE47" s="173"/>
      <c r="BF47" s="150"/>
      <c r="BG47" s="283">
        <f t="shared" si="35"/>
        <v>0</v>
      </c>
      <c r="BH47" s="149">
        <f t="shared" si="36"/>
        <v>0</v>
      </c>
      <c r="BI47" s="149">
        <f t="shared" si="0"/>
        <v>0</v>
      </c>
      <c r="BJ47" s="280">
        <f t="shared" si="1"/>
        <v>0</v>
      </c>
      <c r="BK47" s="356">
        <f t="shared" si="37"/>
        <v>0</v>
      </c>
      <c r="BL47" s="149">
        <f t="shared" si="38"/>
        <v>0</v>
      </c>
      <c r="BM47" s="149">
        <f t="shared" si="2"/>
        <v>0</v>
      </c>
      <c r="BN47" s="278">
        <f t="shared" si="3"/>
        <v>0</v>
      </c>
      <c r="BO47" s="149">
        <f t="shared" si="39"/>
        <v>0</v>
      </c>
      <c r="BP47" s="149">
        <f t="shared" si="40"/>
        <v>0</v>
      </c>
      <c r="BQ47" s="149">
        <f t="shared" si="4"/>
        <v>0</v>
      </c>
      <c r="BR47" s="356">
        <f t="shared" si="41"/>
        <v>0</v>
      </c>
      <c r="BS47" s="149">
        <f t="shared" si="42"/>
        <v>0</v>
      </c>
      <c r="BT47" s="149">
        <f t="shared" si="5"/>
        <v>0</v>
      </c>
      <c r="BU47" s="356">
        <f t="shared" si="6"/>
        <v>0</v>
      </c>
      <c r="BV47" s="149">
        <f t="shared" si="7"/>
        <v>0</v>
      </c>
      <c r="BW47" s="113">
        <f t="shared" si="8"/>
        <v>0</v>
      </c>
      <c r="BX47" s="248">
        <f t="shared" si="9"/>
        <v>0</v>
      </c>
      <c r="BY47" s="248">
        <f t="shared" si="10"/>
        <v>0</v>
      </c>
      <c r="BZ47" s="248">
        <f t="shared" si="11"/>
        <v>0</v>
      </c>
      <c r="CA47" s="248">
        <f t="shared" si="46"/>
        <v>0</v>
      </c>
      <c r="CB47" s="175">
        <f t="shared" si="13"/>
        <v>0</v>
      </c>
      <c r="CC47" s="356">
        <f t="shared" si="14"/>
        <v>0</v>
      </c>
      <c r="CD47" s="149">
        <f t="shared" si="15"/>
        <v>0</v>
      </c>
      <c r="CE47" s="149">
        <f t="shared" si="16"/>
        <v>0</v>
      </c>
      <c r="CF47" s="276">
        <f t="shared" si="17"/>
        <v>0</v>
      </c>
      <c r="CG47" s="248">
        <f t="shared" si="18"/>
        <v>0</v>
      </c>
      <c r="CH47" s="274">
        <f t="shared" si="43"/>
        <v>0</v>
      </c>
      <c r="CI47" s="356">
        <f t="shared" si="19"/>
        <v>0</v>
      </c>
      <c r="CJ47" s="149">
        <f t="shared" si="20"/>
        <v>0</v>
      </c>
      <c r="CK47" s="150">
        <f t="shared" si="21"/>
        <v>0</v>
      </c>
      <c r="CL47" s="149">
        <f t="shared" si="44"/>
        <v>0</v>
      </c>
      <c r="CM47" s="149">
        <f t="shared" si="44"/>
        <v>0</v>
      </c>
      <c r="CN47" s="149">
        <f t="shared" si="44"/>
        <v>0</v>
      </c>
      <c r="CO47" s="149">
        <f t="shared" si="22"/>
        <v>0</v>
      </c>
      <c r="CP47" s="149">
        <f t="shared" si="45"/>
        <v>0</v>
      </c>
      <c r="CQ47" s="283">
        <f t="shared" si="23"/>
        <v>0</v>
      </c>
      <c r="CR47" s="149">
        <f t="shared" si="24"/>
        <v>0</v>
      </c>
      <c r="CS47" s="149">
        <f t="shared" si="25"/>
        <v>1</v>
      </c>
      <c r="CT47" s="283" t="str">
        <f t="shared" si="26"/>
        <v/>
      </c>
      <c r="CU47" s="149" t="str">
        <f t="shared" si="27"/>
        <v xml:space="preserve"> </v>
      </c>
      <c r="CV47" s="149">
        <f t="shared" si="28"/>
        <v>0</v>
      </c>
      <c r="CW47" s="149">
        <v>0</v>
      </c>
      <c r="CX47" s="149">
        <v>0</v>
      </c>
      <c r="CY47" s="149">
        <v>0</v>
      </c>
      <c r="CZ47" s="149">
        <v>0</v>
      </c>
      <c r="DA47" s="149">
        <v>0</v>
      </c>
      <c r="DB47" s="149">
        <v>0</v>
      </c>
      <c r="DC47" s="149">
        <v>0</v>
      </c>
      <c r="DD47" s="149">
        <v>0</v>
      </c>
      <c r="DE47" s="149">
        <v>0</v>
      </c>
      <c r="DF47" s="149">
        <v>0</v>
      </c>
      <c r="DG47" s="149">
        <v>0</v>
      </c>
      <c r="DH47" s="149">
        <v>0</v>
      </c>
      <c r="DI47" s="149">
        <v>0</v>
      </c>
      <c r="DJ47" s="149">
        <v>0</v>
      </c>
      <c r="DK47" s="149">
        <v>0</v>
      </c>
      <c r="DL47" s="149">
        <v>0</v>
      </c>
      <c r="DM47" s="149">
        <v>0</v>
      </c>
      <c r="DN47" s="149">
        <v>0</v>
      </c>
      <c r="DO47" s="149">
        <v>0</v>
      </c>
      <c r="DP47" s="149">
        <v>0</v>
      </c>
      <c r="DQ47" s="149">
        <v>0</v>
      </c>
      <c r="DR47" s="149">
        <v>0</v>
      </c>
      <c r="DS47" s="149">
        <v>0</v>
      </c>
      <c r="DT47" s="149" t="s">
        <v>154</v>
      </c>
      <c r="DU47" s="149">
        <v>0</v>
      </c>
      <c r="DV47" s="149" t="s">
        <v>154</v>
      </c>
      <c r="DW47" s="149" t="s">
        <v>154</v>
      </c>
      <c r="DX47" s="149">
        <v>0</v>
      </c>
      <c r="DY47" s="149">
        <v>0</v>
      </c>
      <c r="DZ47" s="149" t="str">
        <f t="shared" si="29"/>
        <v>N</v>
      </c>
      <c r="EA47" s="149" t="str">
        <f t="shared" si="30"/>
        <v/>
      </c>
      <c r="EB47" s="149" t="str">
        <f t="shared" si="31"/>
        <v>N</v>
      </c>
      <c r="EC47" s="149" t="str">
        <f t="shared" si="32"/>
        <v>N</v>
      </c>
      <c r="ED47" s="149" t="str">
        <f t="shared" si="33"/>
        <v>Not Specified</v>
      </c>
      <c r="EF47" s="149">
        <f t="shared" si="47"/>
        <v>0</v>
      </c>
    </row>
    <row r="48" spans="1:136" s="149" customFormat="1" ht="16.5" customHeight="1">
      <c r="A48" s="149">
        <v>45</v>
      </c>
      <c r="B48" s="149">
        <v>59</v>
      </c>
      <c r="C48" s="150" t="s">
        <v>442</v>
      </c>
      <c r="D48" s="149" t="s">
        <v>443</v>
      </c>
      <c r="E48" s="149" t="s">
        <v>229</v>
      </c>
      <c r="F48" s="149" t="s">
        <v>175</v>
      </c>
      <c r="G48" s="149" t="s">
        <v>176</v>
      </c>
      <c r="H48" s="168" t="s">
        <v>444</v>
      </c>
      <c r="I48" s="149" t="s">
        <v>445</v>
      </c>
      <c r="J48" s="149">
        <v>0</v>
      </c>
      <c r="K48" s="149" t="s">
        <v>446</v>
      </c>
      <c r="L48" s="149">
        <v>179415</v>
      </c>
      <c r="M48" s="150">
        <v>23</v>
      </c>
      <c r="N48" s="149" t="s">
        <v>154</v>
      </c>
      <c r="O48" s="149" t="s">
        <v>153</v>
      </c>
      <c r="P48" s="150" t="s">
        <v>153</v>
      </c>
      <c r="Q48" s="149" t="s">
        <v>154</v>
      </c>
      <c r="R48" s="149" t="s">
        <v>154</v>
      </c>
      <c r="S48" s="149" t="s">
        <v>153</v>
      </c>
      <c r="T48" s="149" t="s">
        <v>153</v>
      </c>
      <c r="U48" s="151" t="s">
        <v>153</v>
      </c>
      <c r="V48" s="149" t="s">
        <v>153</v>
      </c>
      <c r="W48" s="149" t="s">
        <v>153</v>
      </c>
      <c r="X48" s="152" t="s">
        <v>153</v>
      </c>
      <c r="Y48" s="149" t="s">
        <v>153</v>
      </c>
      <c r="Z48" s="149" t="s">
        <v>153</v>
      </c>
      <c r="AA48" s="150"/>
      <c r="AC48" s="149" t="s">
        <v>233</v>
      </c>
      <c r="AD48" s="149" t="s">
        <v>234</v>
      </c>
      <c r="AE48" s="149" t="s">
        <v>337</v>
      </c>
      <c r="AF48" s="149" t="s">
        <v>337</v>
      </c>
      <c r="AH48" s="150" t="s">
        <v>159</v>
      </c>
      <c r="AI48" s="149" t="s">
        <v>180</v>
      </c>
      <c r="AJ48" s="149" t="s">
        <v>154</v>
      </c>
      <c r="AK48" s="170" t="s">
        <v>338</v>
      </c>
      <c r="AL48" s="149">
        <v>2060</v>
      </c>
      <c r="AM48" s="171" t="s">
        <v>447</v>
      </c>
      <c r="AN48" s="150"/>
      <c r="AP48" s="149" t="s">
        <v>154</v>
      </c>
      <c r="AQ48" s="149" t="s">
        <v>153</v>
      </c>
      <c r="AR48" s="149" t="s">
        <v>153</v>
      </c>
      <c r="AU48" s="150"/>
      <c r="AV48" s="149" t="s">
        <v>168</v>
      </c>
      <c r="AW48" s="172" t="s">
        <v>168</v>
      </c>
      <c r="AX48" s="149" t="s">
        <v>158</v>
      </c>
      <c r="AY48" s="149" t="s">
        <v>154</v>
      </c>
      <c r="AZ48" s="149" t="s">
        <v>153</v>
      </c>
      <c r="BA48" s="149" t="s">
        <v>153</v>
      </c>
      <c r="BC48" s="150"/>
      <c r="BE48" s="173"/>
      <c r="BF48" s="150"/>
      <c r="BG48" s="283">
        <f t="shared" si="35"/>
        <v>0</v>
      </c>
      <c r="BH48" s="149">
        <f t="shared" si="36"/>
        <v>0</v>
      </c>
      <c r="BI48" s="149">
        <f t="shared" si="0"/>
        <v>0</v>
      </c>
      <c r="BJ48" s="280">
        <f t="shared" si="1"/>
        <v>0</v>
      </c>
      <c r="BK48" s="356">
        <f t="shared" si="37"/>
        <v>0</v>
      </c>
      <c r="BL48" s="149">
        <f t="shared" si="38"/>
        <v>0</v>
      </c>
      <c r="BM48" s="149">
        <f t="shared" si="2"/>
        <v>0</v>
      </c>
      <c r="BN48" s="278">
        <f t="shared" si="3"/>
        <v>0</v>
      </c>
      <c r="BO48" s="149">
        <f t="shared" si="39"/>
        <v>0</v>
      </c>
      <c r="BP48" s="149">
        <f t="shared" si="40"/>
        <v>0</v>
      </c>
      <c r="BQ48" s="149">
        <f t="shared" si="4"/>
        <v>0</v>
      </c>
      <c r="BR48" s="356">
        <f t="shared" si="41"/>
        <v>0</v>
      </c>
      <c r="BS48" s="149">
        <f t="shared" si="42"/>
        <v>0</v>
      </c>
      <c r="BT48" s="149">
        <f t="shared" si="5"/>
        <v>0</v>
      </c>
      <c r="BU48" s="356">
        <f t="shared" si="6"/>
        <v>0</v>
      </c>
      <c r="BV48" s="149">
        <f t="shared" si="7"/>
        <v>0</v>
      </c>
      <c r="BW48" s="113">
        <f t="shared" si="8"/>
        <v>0</v>
      </c>
      <c r="BX48" s="248">
        <f t="shared" si="9"/>
        <v>0</v>
      </c>
      <c r="BY48" s="248">
        <f t="shared" si="10"/>
        <v>0</v>
      </c>
      <c r="BZ48" s="248">
        <f t="shared" si="11"/>
        <v>0</v>
      </c>
      <c r="CA48" s="248">
        <f t="shared" si="46"/>
        <v>0</v>
      </c>
      <c r="CB48" s="175">
        <f t="shared" si="13"/>
        <v>0</v>
      </c>
      <c r="CC48" s="356">
        <f t="shared" si="14"/>
        <v>0</v>
      </c>
      <c r="CD48" s="149">
        <f t="shared" si="15"/>
        <v>0</v>
      </c>
      <c r="CE48" s="149">
        <f t="shared" si="16"/>
        <v>0</v>
      </c>
      <c r="CF48" s="276">
        <f t="shared" si="17"/>
        <v>0</v>
      </c>
      <c r="CG48" s="248">
        <f t="shared" si="18"/>
        <v>0</v>
      </c>
      <c r="CH48" s="274">
        <f t="shared" si="43"/>
        <v>0</v>
      </c>
      <c r="CI48" s="356">
        <f t="shared" si="19"/>
        <v>0</v>
      </c>
      <c r="CJ48" s="149">
        <f t="shared" si="20"/>
        <v>0</v>
      </c>
      <c r="CK48" s="150">
        <f t="shared" si="21"/>
        <v>0</v>
      </c>
      <c r="CL48" s="149">
        <f t="shared" si="44"/>
        <v>0</v>
      </c>
      <c r="CM48" s="149">
        <f t="shared" si="44"/>
        <v>0</v>
      </c>
      <c r="CN48" s="149">
        <f t="shared" si="44"/>
        <v>0</v>
      </c>
      <c r="CO48" s="149">
        <f t="shared" si="22"/>
        <v>0</v>
      </c>
      <c r="CP48" s="149">
        <f t="shared" si="45"/>
        <v>0</v>
      </c>
      <c r="CQ48" s="283">
        <f t="shared" si="23"/>
        <v>0</v>
      </c>
      <c r="CR48" s="149">
        <f t="shared" si="24"/>
        <v>0</v>
      </c>
      <c r="CS48" s="149">
        <f t="shared" si="25"/>
        <v>1</v>
      </c>
      <c r="CT48" s="283" t="str">
        <f t="shared" si="26"/>
        <v/>
      </c>
      <c r="CU48" s="149" t="str">
        <f t="shared" si="27"/>
        <v xml:space="preserve"> </v>
      </c>
      <c r="CV48" s="149">
        <f t="shared" si="28"/>
        <v>0</v>
      </c>
      <c r="CW48" s="149">
        <v>0</v>
      </c>
      <c r="CX48" s="149">
        <v>0</v>
      </c>
      <c r="CY48" s="149">
        <v>0</v>
      </c>
      <c r="CZ48" s="149">
        <v>0</v>
      </c>
      <c r="DA48" s="149">
        <v>0</v>
      </c>
      <c r="DB48" s="149">
        <v>0</v>
      </c>
      <c r="DC48" s="149">
        <v>0</v>
      </c>
      <c r="DD48" s="149">
        <v>0</v>
      </c>
      <c r="DE48" s="149">
        <v>0</v>
      </c>
      <c r="DF48" s="149">
        <v>0</v>
      </c>
      <c r="DG48" s="149">
        <v>0</v>
      </c>
      <c r="DH48" s="149">
        <v>0</v>
      </c>
      <c r="DI48" s="149">
        <v>0</v>
      </c>
      <c r="DJ48" s="149">
        <v>0</v>
      </c>
      <c r="DK48" s="149">
        <v>0</v>
      </c>
      <c r="DL48" s="149">
        <v>0</v>
      </c>
      <c r="DM48" s="149">
        <v>0</v>
      </c>
      <c r="DN48" s="149">
        <v>0</v>
      </c>
      <c r="DO48" s="149">
        <v>0</v>
      </c>
      <c r="DP48" s="149">
        <v>0</v>
      </c>
      <c r="DQ48" s="149">
        <v>0</v>
      </c>
      <c r="DR48" s="149">
        <v>0</v>
      </c>
      <c r="DS48" s="149">
        <v>0</v>
      </c>
      <c r="DT48" s="149" t="s">
        <v>154</v>
      </c>
      <c r="DU48" s="149">
        <v>0</v>
      </c>
      <c r="DV48" s="149" t="s">
        <v>154</v>
      </c>
      <c r="DW48" s="149" t="s">
        <v>154</v>
      </c>
      <c r="DX48" s="149">
        <v>0</v>
      </c>
      <c r="DY48" s="149">
        <v>0</v>
      </c>
      <c r="DZ48" s="149" t="str">
        <f t="shared" si="29"/>
        <v>N</v>
      </c>
      <c r="EA48" s="149" t="str">
        <f t="shared" si="30"/>
        <v/>
      </c>
      <c r="EB48" s="149" t="str">
        <f t="shared" si="31"/>
        <v>N</v>
      </c>
      <c r="EC48" s="149" t="str">
        <f t="shared" si="32"/>
        <v>N</v>
      </c>
      <c r="ED48" s="149" t="str">
        <f t="shared" si="33"/>
        <v>Not Specified</v>
      </c>
      <c r="EF48" s="149">
        <f t="shared" si="47"/>
        <v>0</v>
      </c>
    </row>
    <row r="49" spans="1:136" s="149" customFormat="1" ht="16.5" customHeight="1">
      <c r="A49" s="149">
        <v>46</v>
      </c>
      <c r="B49" s="149">
        <v>48</v>
      </c>
      <c r="C49" s="150" t="s">
        <v>448</v>
      </c>
      <c r="D49" s="149" t="s">
        <v>449</v>
      </c>
      <c r="E49" s="149" t="s">
        <v>144</v>
      </c>
      <c r="F49" s="149" t="s">
        <v>145</v>
      </c>
      <c r="G49" s="149" t="s">
        <v>146</v>
      </c>
      <c r="H49" s="168" t="s">
        <v>450</v>
      </c>
      <c r="I49" s="149" t="s">
        <v>451</v>
      </c>
      <c r="J49" s="149">
        <v>-0.022</v>
      </c>
      <c r="K49" s="149" t="s">
        <v>452</v>
      </c>
      <c r="L49" s="149">
        <v>470100</v>
      </c>
      <c r="M49" s="150">
        <v>31</v>
      </c>
      <c r="N49" s="149" t="s">
        <v>150</v>
      </c>
      <c r="O49" s="149">
        <v>2021</v>
      </c>
      <c r="P49" s="150">
        <v>2030</v>
      </c>
      <c r="Q49" s="149" t="s">
        <v>150</v>
      </c>
      <c r="R49" s="149" t="s">
        <v>150</v>
      </c>
      <c r="S49" s="149" t="s">
        <v>151</v>
      </c>
      <c r="T49" s="149" t="s">
        <v>353</v>
      </c>
      <c r="U49" s="151">
        <v>2030</v>
      </c>
      <c r="V49" s="149" t="s">
        <v>153</v>
      </c>
      <c r="W49" s="149" t="s">
        <v>153</v>
      </c>
      <c r="X49" s="152" t="s">
        <v>153</v>
      </c>
      <c r="Y49" s="149" t="s">
        <v>153</v>
      </c>
      <c r="Z49" s="149" t="s">
        <v>153</v>
      </c>
      <c r="AA49" s="150"/>
      <c r="AC49" s="149" t="s">
        <v>281</v>
      </c>
      <c r="AD49" s="149" t="s">
        <v>240</v>
      </c>
      <c r="AE49" s="149" t="s">
        <v>157</v>
      </c>
      <c r="AF49" s="149" t="s">
        <v>157</v>
      </c>
      <c r="AG49" s="149" t="s">
        <v>157</v>
      </c>
      <c r="AH49" s="150" t="s">
        <v>218</v>
      </c>
      <c r="AJ49" s="149" t="s">
        <v>154</v>
      </c>
      <c r="AK49" s="170" t="s">
        <v>153</v>
      </c>
      <c r="AN49" s="150"/>
      <c r="AP49" s="149" t="s">
        <v>154</v>
      </c>
      <c r="AQ49" s="149" t="s">
        <v>153</v>
      </c>
      <c r="AR49" s="149" t="s">
        <v>153</v>
      </c>
      <c r="AU49" s="150"/>
      <c r="AV49" s="149" t="s">
        <v>168</v>
      </c>
      <c r="AW49" s="172" t="s">
        <v>168</v>
      </c>
      <c r="AX49" s="149" t="s">
        <v>158</v>
      </c>
      <c r="AY49" s="149" t="s">
        <v>150</v>
      </c>
      <c r="AZ49" s="149" t="s">
        <v>453</v>
      </c>
      <c r="BA49" s="149">
        <v>2030</v>
      </c>
      <c r="BC49" s="150"/>
      <c r="BE49" s="173"/>
      <c r="BF49" s="150"/>
      <c r="BG49" s="283">
        <f t="shared" si="35"/>
        <v>0</v>
      </c>
      <c r="BH49" s="149">
        <f t="shared" si="36"/>
        <v>1</v>
      </c>
      <c r="BI49" s="149">
        <f t="shared" si="0"/>
        <v>0</v>
      </c>
      <c r="BJ49" s="280">
        <f t="shared" si="1"/>
        <v>1</v>
      </c>
      <c r="BK49" s="356">
        <f t="shared" si="37"/>
        <v>0</v>
      </c>
      <c r="BL49" s="149">
        <f t="shared" si="38"/>
        <v>1</v>
      </c>
      <c r="BM49" s="149">
        <f t="shared" si="2"/>
        <v>0</v>
      </c>
      <c r="BN49" s="278">
        <f t="shared" si="3"/>
        <v>1</v>
      </c>
      <c r="BO49" s="149">
        <f t="shared" si="39"/>
        <v>0</v>
      </c>
      <c r="BP49" s="149">
        <f t="shared" si="40"/>
        <v>0</v>
      </c>
      <c r="BQ49" s="149">
        <f t="shared" si="4"/>
        <v>0</v>
      </c>
      <c r="BR49" s="356">
        <f t="shared" si="41"/>
        <v>0</v>
      </c>
      <c r="BS49" s="149">
        <f t="shared" si="42"/>
        <v>0</v>
      </c>
      <c r="BT49" s="149">
        <f t="shared" si="5"/>
        <v>0</v>
      </c>
      <c r="BU49" s="356">
        <f t="shared" si="6"/>
        <v>0</v>
      </c>
      <c r="BV49" s="149">
        <f t="shared" si="7"/>
        <v>0</v>
      </c>
      <c r="BW49" s="113">
        <f t="shared" si="8"/>
        <v>0</v>
      </c>
      <c r="BX49" s="248">
        <f t="shared" si="9"/>
        <v>0</v>
      </c>
      <c r="BY49" s="248">
        <f t="shared" si="10"/>
        <v>0</v>
      </c>
      <c r="BZ49" s="248">
        <f t="shared" si="11"/>
        <v>0</v>
      </c>
      <c r="CA49" s="248">
        <f t="shared" si="46"/>
        <v>0</v>
      </c>
      <c r="CB49" s="175">
        <f t="shared" si="13"/>
        <v>0</v>
      </c>
      <c r="CC49" s="356">
        <f t="shared" si="14"/>
        <v>0</v>
      </c>
      <c r="CD49" s="149">
        <f t="shared" si="15"/>
        <v>0</v>
      </c>
      <c r="CE49" s="149">
        <f t="shared" si="16"/>
        <v>0</v>
      </c>
      <c r="CF49" s="276">
        <f t="shared" si="17"/>
        <v>0</v>
      </c>
      <c r="CG49" s="248">
        <f t="shared" si="18"/>
        <v>0</v>
      </c>
      <c r="CH49" s="274">
        <f t="shared" si="43"/>
        <v>0</v>
      </c>
      <c r="CI49" s="356">
        <f t="shared" si="19"/>
        <v>0</v>
      </c>
      <c r="CJ49" s="149">
        <f t="shared" si="20"/>
        <v>1</v>
      </c>
      <c r="CK49" s="150">
        <f t="shared" si="21"/>
        <v>0</v>
      </c>
      <c r="CL49" s="149">
        <f t="shared" si="44"/>
        <v>0</v>
      </c>
      <c r="CM49" s="149">
        <f t="shared" si="44"/>
        <v>2</v>
      </c>
      <c r="CN49" s="149">
        <f t="shared" si="44"/>
        <v>0</v>
      </c>
      <c r="CO49" s="149">
        <f t="shared" si="22"/>
        <v>2</v>
      </c>
      <c r="CP49" s="149">
        <f t="shared" si="45"/>
        <v>1</v>
      </c>
      <c r="CQ49" s="283">
        <f t="shared" si="23"/>
        <v>0</v>
      </c>
      <c r="CR49" s="149">
        <f t="shared" si="24"/>
        <v>0</v>
      </c>
      <c r="CS49" s="149">
        <f t="shared" si="25"/>
        <v>1</v>
      </c>
      <c r="CT49" s="283">
        <f t="shared" si="26"/>
        <v>1</v>
      </c>
      <c r="CU49" s="149" t="str">
        <f t="shared" si="27"/>
        <v xml:space="preserve"> </v>
      </c>
      <c r="CV49" s="149">
        <f t="shared" si="28"/>
        <v>0</v>
      </c>
      <c r="CW49" s="149">
        <v>0</v>
      </c>
      <c r="CX49" s="149">
        <v>0</v>
      </c>
      <c r="CY49" s="149">
        <v>0</v>
      </c>
      <c r="CZ49" s="149">
        <v>0</v>
      </c>
      <c r="DA49" s="149">
        <v>0</v>
      </c>
      <c r="DB49" s="149">
        <v>0</v>
      </c>
      <c r="DC49" s="149">
        <v>0</v>
      </c>
      <c r="DD49" s="149">
        <v>0</v>
      </c>
      <c r="DE49" s="149">
        <v>0</v>
      </c>
      <c r="DF49" s="149">
        <v>1</v>
      </c>
      <c r="DG49" s="149">
        <v>0</v>
      </c>
      <c r="DH49" s="149">
        <v>1</v>
      </c>
      <c r="DI49" s="149">
        <v>0</v>
      </c>
      <c r="DJ49" s="149">
        <v>1</v>
      </c>
      <c r="DK49" s="149">
        <v>0</v>
      </c>
      <c r="DL49" s="149">
        <v>1</v>
      </c>
      <c r="DM49" s="149">
        <v>0</v>
      </c>
      <c r="DN49" s="149">
        <v>0</v>
      </c>
      <c r="DO49" s="149">
        <v>0</v>
      </c>
      <c r="DP49" s="149">
        <v>0</v>
      </c>
      <c r="DQ49" s="149">
        <v>0</v>
      </c>
      <c r="DR49" s="149">
        <v>1</v>
      </c>
      <c r="DS49" s="149">
        <v>0</v>
      </c>
      <c r="DT49" s="149" t="s">
        <v>150</v>
      </c>
      <c r="DU49" s="149" t="s">
        <v>158</v>
      </c>
      <c r="DV49" s="149" t="s">
        <v>154</v>
      </c>
      <c r="DW49" s="149" t="s">
        <v>154</v>
      </c>
      <c r="DX49" s="149">
        <v>0</v>
      </c>
      <c r="DY49" s="149">
        <v>0</v>
      </c>
      <c r="DZ49" s="149" t="str">
        <f t="shared" si="29"/>
        <v>Y</v>
      </c>
      <c r="EA49" s="149" t="str">
        <f t="shared" si="30"/>
        <v/>
      </c>
      <c r="EB49" s="149" t="str">
        <f t="shared" si="31"/>
        <v>N</v>
      </c>
      <c r="EC49" s="149" t="str">
        <f t="shared" si="32"/>
        <v>N</v>
      </c>
      <c r="ED49" s="149" t="str">
        <f t="shared" si="33"/>
        <v>Not Specified</v>
      </c>
      <c r="EF49" s="149">
        <f t="shared" si="47"/>
        <v>0</v>
      </c>
    </row>
    <row r="50" spans="1:136" s="149" customFormat="1" ht="16.5" customHeight="1">
      <c r="A50" s="149">
        <v>47</v>
      </c>
      <c r="B50" s="149">
        <v>53</v>
      </c>
      <c r="C50" s="150" t="s">
        <v>454</v>
      </c>
      <c r="D50" s="149" t="s">
        <v>443</v>
      </c>
      <c r="E50" s="149" t="s">
        <v>229</v>
      </c>
      <c r="F50" s="149" t="s">
        <v>175</v>
      </c>
      <c r="G50" s="149" t="s">
        <v>176</v>
      </c>
      <c r="H50" s="168" t="s">
        <v>455</v>
      </c>
      <c r="I50" s="149" t="s">
        <v>456</v>
      </c>
      <c r="J50" s="149">
        <v>0.454</v>
      </c>
      <c r="K50" s="149" t="s">
        <v>457</v>
      </c>
      <c r="L50" s="149">
        <v>273053</v>
      </c>
      <c r="M50" s="150">
        <v>16</v>
      </c>
      <c r="N50" s="149" t="s">
        <v>154</v>
      </c>
      <c r="O50" s="149" t="s">
        <v>153</v>
      </c>
      <c r="P50" s="150" t="s">
        <v>153</v>
      </c>
      <c r="Q50" s="149" t="s">
        <v>154</v>
      </c>
      <c r="R50" s="149" t="s">
        <v>154</v>
      </c>
      <c r="S50" s="149" t="s">
        <v>153</v>
      </c>
      <c r="T50" s="149" t="s">
        <v>153</v>
      </c>
      <c r="U50" s="151" t="s">
        <v>153</v>
      </c>
      <c r="V50" s="149" t="s">
        <v>153</v>
      </c>
      <c r="W50" s="149" t="s">
        <v>153</v>
      </c>
      <c r="X50" s="152" t="s">
        <v>153</v>
      </c>
      <c r="Y50" s="149" t="s">
        <v>153</v>
      </c>
      <c r="Z50" s="149" t="s">
        <v>153</v>
      </c>
      <c r="AA50" s="150"/>
      <c r="AC50" s="149" t="s">
        <v>202</v>
      </c>
      <c r="AD50" s="149" t="s">
        <v>5</v>
      </c>
      <c r="AE50" s="149" t="s">
        <v>157</v>
      </c>
      <c r="AF50" s="149" t="s">
        <v>157</v>
      </c>
      <c r="AG50" s="149" t="s">
        <v>157</v>
      </c>
      <c r="AH50" s="150" t="s">
        <v>218</v>
      </c>
      <c r="AI50" s="149" t="s">
        <v>219</v>
      </c>
      <c r="AJ50" s="149" t="s">
        <v>150</v>
      </c>
      <c r="AK50" s="170" t="s">
        <v>458</v>
      </c>
      <c r="AL50" s="149">
        <v>2030</v>
      </c>
      <c r="AN50" s="150"/>
      <c r="AP50" s="149" t="s">
        <v>154</v>
      </c>
      <c r="AQ50" s="149" t="s">
        <v>153</v>
      </c>
      <c r="AR50" s="149" t="s">
        <v>153</v>
      </c>
      <c r="AU50" s="150"/>
      <c r="AV50" s="149" t="s">
        <v>168</v>
      </c>
      <c r="AW50" s="172" t="s">
        <v>171</v>
      </c>
      <c r="AX50" s="149" t="s">
        <v>158</v>
      </c>
      <c r="AY50" s="149" t="s">
        <v>154</v>
      </c>
      <c r="AZ50" s="149" t="s">
        <v>153</v>
      </c>
      <c r="BA50" s="149" t="s">
        <v>153</v>
      </c>
      <c r="BC50" s="150"/>
      <c r="BE50" s="173"/>
      <c r="BF50" s="150"/>
      <c r="BG50" s="283">
        <f t="shared" si="35"/>
        <v>0</v>
      </c>
      <c r="BH50" s="149">
        <f t="shared" si="36"/>
        <v>0</v>
      </c>
      <c r="BI50" s="149">
        <f t="shared" si="0"/>
        <v>0</v>
      </c>
      <c r="BJ50" s="280">
        <f t="shared" si="1"/>
        <v>0</v>
      </c>
      <c r="BK50" s="356">
        <f t="shared" si="37"/>
        <v>0</v>
      </c>
      <c r="BL50" s="149">
        <f t="shared" si="38"/>
        <v>0</v>
      </c>
      <c r="BM50" s="149">
        <f t="shared" si="2"/>
        <v>0</v>
      </c>
      <c r="BN50" s="278">
        <f t="shared" si="3"/>
        <v>0</v>
      </c>
      <c r="BO50" s="149">
        <f t="shared" si="39"/>
        <v>0</v>
      </c>
      <c r="BP50" s="149">
        <f t="shared" si="40"/>
        <v>0</v>
      </c>
      <c r="BQ50" s="149">
        <f t="shared" si="4"/>
        <v>0</v>
      </c>
      <c r="BR50" s="356">
        <f t="shared" si="41"/>
        <v>0</v>
      </c>
      <c r="BS50" s="149">
        <f t="shared" si="42"/>
        <v>0</v>
      </c>
      <c r="BT50" s="149">
        <f t="shared" si="5"/>
        <v>0</v>
      </c>
      <c r="BU50" s="356">
        <f t="shared" si="6"/>
        <v>0</v>
      </c>
      <c r="BV50" s="149">
        <f t="shared" si="7"/>
        <v>1</v>
      </c>
      <c r="BW50" s="113">
        <f t="shared" si="8"/>
        <v>0</v>
      </c>
      <c r="BX50" s="248">
        <f t="shared" si="9"/>
        <v>0</v>
      </c>
      <c r="BY50" s="248">
        <f t="shared" si="10"/>
        <v>1</v>
      </c>
      <c r="BZ50" s="248">
        <f t="shared" si="11"/>
        <v>0</v>
      </c>
      <c r="CA50" s="248">
        <f t="shared" si="46"/>
        <v>1</v>
      </c>
      <c r="CB50" s="175">
        <f t="shared" si="13"/>
        <v>1</v>
      </c>
      <c r="CC50" s="356">
        <f t="shared" si="14"/>
        <v>0</v>
      </c>
      <c r="CD50" s="149">
        <f t="shared" si="15"/>
        <v>0</v>
      </c>
      <c r="CE50" s="149">
        <f t="shared" si="16"/>
        <v>0</v>
      </c>
      <c r="CF50" s="276">
        <f t="shared" si="17"/>
        <v>0</v>
      </c>
      <c r="CG50" s="248">
        <f t="shared" si="18"/>
        <v>1</v>
      </c>
      <c r="CH50" s="274">
        <f t="shared" si="43"/>
        <v>1</v>
      </c>
      <c r="CI50" s="356">
        <f t="shared" si="19"/>
        <v>0</v>
      </c>
      <c r="CJ50" s="149">
        <f t="shared" si="20"/>
        <v>0</v>
      </c>
      <c r="CK50" s="150">
        <f t="shared" si="21"/>
        <v>0</v>
      </c>
      <c r="CL50" s="149">
        <f t="shared" si="44"/>
        <v>0</v>
      </c>
      <c r="CM50" s="149">
        <f t="shared" si="44"/>
        <v>1</v>
      </c>
      <c r="CN50" s="149">
        <f t="shared" si="44"/>
        <v>0</v>
      </c>
      <c r="CO50" s="149">
        <f t="shared" si="22"/>
        <v>1</v>
      </c>
      <c r="CP50" s="149">
        <f t="shared" si="45"/>
        <v>1</v>
      </c>
      <c r="CQ50" s="283">
        <f t="shared" si="23"/>
        <v>0</v>
      </c>
      <c r="CR50" s="149">
        <f t="shared" si="24"/>
        <v>0</v>
      </c>
      <c r="CS50" s="149">
        <f t="shared" si="25"/>
        <v>1</v>
      </c>
      <c r="CT50" s="283" t="str">
        <f t="shared" si="26"/>
        <v/>
      </c>
      <c r="CU50" s="149" t="str">
        <f t="shared" si="27"/>
        <v xml:space="preserve"> </v>
      </c>
      <c r="CV50" s="149">
        <f t="shared" si="28"/>
        <v>0</v>
      </c>
      <c r="CW50" s="149">
        <v>0</v>
      </c>
      <c r="CX50" s="149">
        <v>1</v>
      </c>
      <c r="CY50" s="149">
        <v>0</v>
      </c>
      <c r="CZ50" s="149">
        <v>1</v>
      </c>
      <c r="DA50" s="149">
        <v>0</v>
      </c>
      <c r="DB50" s="149">
        <v>0</v>
      </c>
      <c r="DC50" s="149">
        <v>0</v>
      </c>
      <c r="DD50" s="149">
        <v>0</v>
      </c>
      <c r="DE50" s="149">
        <v>0</v>
      </c>
      <c r="DF50" s="149">
        <v>0</v>
      </c>
      <c r="DG50" s="149">
        <v>0</v>
      </c>
      <c r="DH50" s="149">
        <v>0</v>
      </c>
      <c r="DI50" s="149">
        <v>0</v>
      </c>
      <c r="DJ50" s="149">
        <v>0</v>
      </c>
      <c r="DK50" s="149">
        <v>0</v>
      </c>
      <c r="DL50" s="149">
        <v>0</v>
      </c>
      <c r="DM50" s="149">
        <v>1</v>
      </c>
      <c r="DN50" s="149">
        <v>1</v>
      </c>
      <c r="DO50" s="149">
        <v>1</v>
      </c>
      <c r="DP50" s="149">
        <v>1</v>
      </c>
      <c r="DQ50" s="149">
        <v>0</v>
      </c>
      <c r="DR50" s="149">
        <v>1</v>
      </c>
      <c r="DS50" s="149">
        <v>0</v>
      </c>
      <c r="DT50" s="149" t="s">
        <v>154</v>
      </c>
      <c r="DU50" s="149">
        <v>0</v>
      </c>
      <c r="DV50" s="149" t="s">
        <v>154</v>
      </c>
      <c r="DW50" s="149" t="s">
        <v>160</v>
      </c>
      <c r="DX50" s="149" t="s">
        <v>150</v>
      </c>
      <c r="DY50" s="149">
        <v>0</v>
      </c>
      <c r="DZ50" s="149" t="str">
        <f t="shared" si="29"/>
        <v>N</v>
      </c>
      <c r="EA50" s="149" t="str">
        <f t="shared" si="30"/>
        <v/>
      </c>
      <c r="EB50" s="149" t="str">
        <f t="shared" si="31"/>
        <v>N</v>
      </c>
      <c r="EC50" s="149" t="str">
        <f t="shared" si="32"/>
        <v>Y</v>
      </c>
      <c r="ED50" s="149" t="str">
        <f t="shared" si="33"/>
        <v>Not Specified</v>
      </c>
      <c r="EF50" s="149">
        <f t="shared" si="47"/>
        <v>0</v>
      </c>
    </row>
    <row r="51" spans="1:136" s="149" customFormat="1" ht="16.5" customHeight="1">
      <c r="A51" s="149">
        <v>48</v>
      </c>
      <c r="B51" s="149">
        <v>42</v>
      </c>
      <c r="C51" s="150" t="s">
        <v>459</v>
      </c>
      <c r="D51" s="149" t="s">
        <v>243</v>
      </c>
      <c r="E51" s="149" t="s">
        <v>244</v>
      </c>
      <c r="F51" s="149" t="s">
        <v>245</v>
      </c>
      <c r="G51" s="149" t="s">
        <v>246</v>
      </c>
      <c r="H51" s="168" t="s">
        <v>460</v>
      </c>
      <c r="I51" s="149" t="s">
        <v>461</v>
      </c>
      <c r="J51" s="149">
        <v>-0.284</v>
      </c>
      <c r="K51" s="149" t="s">
        <v>462</v>
      </c>
      <c r="L51" s="149">
        <v>169198</v>
      </c>
      <c r="M51" s="150">
        <v>31</v>
      </c>
      <c r="N51" s="149" t="s">
        <v>154</v>
      </c>
      <c r="O51" s="149" t="s">
        <v>153</v>
      </c>
      <c r="P51" s="150" t="s">
        <v>153</v>
      </c>
      <c r="Q51" s="149" t="s">
        <v>150</v>
      </c>
      <c r="R51" s="149" t="s">
        <v>150</v>
      </c>
      <c r="S51" s="149" t="s">
        <v>151</v>
      </c>
      <c r="T51" s="149" t="s">
        <v>463</v>
      </c>
      <c r="U51" s="151">
        <v>2030</v>
      </c>
      <c r="V51" s="149" t="s">
        <v>153</v>
      </c>
      <c r="W51" s="149" t="s">
        <v>153</v>
      </c>
      <c r="X51" s="152" t="s">
        <v>153</v>
      </c>
      <c r="Y51" s="149" t="s">
        <v>153</v>
      </c>
      <c r="Z51" s="149" t="s">
        <v>153</v>
      </c>
      <c r="AA51" s="150"/>
      <c r="AC51" s="149" t="s">
        <v>202</v>
      </c>
      <c r="AD51" s="149" t="s">
        <v>5</v>
      </c>
      <c r="AE51" s="149" t="s">
        <v>157</v>
      </c>
      <c r="AF51" s="149" t="s">
        <v>157</v>
      </c>
      <c r="AG51" s="149" t="s">
        <v>169</v>
      </c>
      <c r="AH51" s="150" t="s">
        <v>159</v>
      </c>
      <c r="AI51" s="149" t="s">
        <v>160</v>
      </c>
      <c r="AJ51" s="149" t="s">
        <v>150</v>
      </c>
      <c r="AK51" s="170" t="s">
        <v>464</v>
      </c>
      <c r="AL51" s="149">
        <v>2030</v>
      </c>
      <c r="AN51" s="150"/>
      <c r="AP51" s="149" t="s">
        <v>154</v>
      </c>
      <c r="AQ51" s="149" t="s">
        <v>153</v>
      </c>
      <c r="AR51" s="149" t="s">
        <v>153</v>
      </c>
      <c r="AU51" s="150"/>
      <c r="AV51" s="149" t="s">
        <v>168</v>
      </c>
      <c r="AW51" s="172" t="s">
        <v>190</v>
      </c>
      <c r="AX51" s="149" t="s">
        <v>158</v>
      </c>
      <c r="AY51" s="149" t="s">
        <v>154</v>
      </c>
      <c r="AZ51" s="149" t="s">
        <v>153</v>
      </c>
      <c r="BA51" s="149" t="s">
        <v>153</v>
      </c>
      <c r="BC51" s="150"/>
      <c r="BE51" s="173"/>
      <c r="BF51" s="150"/>
      <c r="BG51" s="283">
        <f t="shared" si="35"/>
        <v>0</v>
      </c>
      <c r="BH51" s="149">
        <f t="shared" si="36"/>
        <v>0</v>
      </c>
      <c r="BI51" s="149">
        <f t="shared" si="0"/>
        <v>0</v>
      </c>
      <c r="BJ51" s="280">
        <f t="shared" si="1"/>
        <v>0</v>
      </c>
      <c r="BK51" s="356">
        <f t="shared" si="37"/>
        <v>0</v>
      </c>
      <c r="BL51" s="149">
        <f t="shared" si="38"/>
        <v>1</v>
      </c>
      <c r="BM51" s="149">
        <f t="shared" si="2"/>
        <v>0</v>
      </c>
      <c r="BN51" s="278">
        <f t="shared" si="3"/>
        <v>1</v>
      </c>
      <c r="BO51" s="149">
        <f t="shared" si="39"/>
        <v>0</v>
      </c>
      <c r="BP51" s="149">
        <f t="shared" si="40"/>
        <v>0</v>
      </c>
      <c r="BQ51" s="149">
        <f t="shared" si="4"/>
        <v>0</v>
      </c>
      <c r="BR51" s="356">
        <f t="shared" si="41"/>
        <v>0</v>
      </c>
      <c r="BS51" s="149">
        <f t="shared" si="42"/>
        <v>0</v>
      </c>
      <c r="BT51" s="149">
        <f t="shared" si="5"/>
        <v>0</v>
      </c>
      <c r="BU51" s="356">
        <f t="shared" si="6"/>
        <v>0</v>
      </c>
      <c r="BV51" s="149">
        <f t="shared" si="7"/>
        <v>1</v>
      </c>
      <c r="BW51" s="113">
        <f t="shared" si="8"/>
        <v>0</v>
      </c>
      <c r="BX51" s="248">
        <f t="shared" si="9"/>
        <v>0</v>
      </c>
      <c r="BY51" s="248">
        <f t="shared" si="10"/>
        <v>1</v>
      </c>
      <c r="BZ51" s="248">
        <f t="shared" si="11"/>
        <v>0</v>
      </c>
      <c r="CA51" s="248">
        <f t="shared" si="46"/>
        <v>1</v>
      </c>
      <c r="CB51" s="175">
        <f t="shared" si="13"/>
        <v>1</v>
      </c>
      <c r="CC51" s="356">
        <f t="shared" si="14"/>
        <v>0</v>
      </c>
      <c r="CD51" s="149">
        <f t="shared" si="15"/>
        <v>0</v>
      </c>
      <c r="CE51" s="149">
        <f t="shared" si="16"/>
        <v>0</v>
      </c>
      <c r="CF51" s="276">
        <f t="shared" si="17"/>
        <v>0</v>
      </c>
      <c r="CG51" s="248">
        <f t="shared" si="18"/>
        <v>1</v>
      </c>
      <c r="CH51" s="274">
        <f t="shared" si="43"/>
        <v>1</v>
      </c>
      <c r="CI51" s="356">
        <f t="shared" si="19"/>
        <v>0</v>
      </c>
      <c r="CJ51" s="149">
        <f t="shared" si="20"/>
        <v>0</v>
      </c>
      <c r="CK51" s="150">
        <f t="shared" si="21"/>
        <v>0</v>
      </c>
      <c r="CL51" s="149">
        <f t="shared" si="44"/>
        <v>0</v>
      </c>
      <c r="CM51" s="149">
        <f t="shared" si="44"/>
        <v>2</v>
      </c>
      <c r="CN51" s="149">
        <f t="shared" si="44"/>
        <v>0</v>
      </c>
      <c r="CO51" s="149">
        <f t="shared" si="22"/>
        <v>2</v>
      </c>
      <c r="CP51" s="149">
        <f t="shared" si="45"/>
        <v>1</v>
      </c>
      <c r="CQ51" s="283">
        <f t="shared" si="23"/>
        <v>0</v>
      </c>
      <c r="CR51" s="149">
        <f t="shared" si="24"/>
        <v>0</v>
      </c>
      <c r="CS51" s="149">
        <f t="shared" si="25"/>
        <v>1</v>
      </c>
      <c r="CT51" s="283">
        <f t="shared" si="26"/>
        <v>1</v>
      </c>
      <c r="CU51" s="149" t="str">
        <f t="shared" si="27"/>
        <v xml:space="preserve"> </v>
      </c>
      <c r="CV51" s="149">
        <f t="shared" si="28"/>
        <v>0</v>
      </c>
      <c r="CW51" s="149">
        <v>1</v>
      </c>
      <c r="CX51" s="149">
        <v>0</v>
      </c>
      <c r="CY51" s="149">
        <v>0</v>
      </c>
      <c r="CZ51" s="149">
        <v>1</v>
      </c>
      <c r="DA51" s="149">
        <v>0</v>
      </c>
      <c r="DB51" s="149">
        <v>0</v>
      </c>
      <c r="DC51" s="149">
        <v>0</v>
      </c>
      <c r="DD51" s="149">
        <v>0</v>
      </c>
      <c r="DE51" s="149">
        <v>0</v>
      </c>
      <c r="DF51" s="149">
        <v>1</v>
      </c>
      <c r="DG51" s="149">
        <v>0</v>
      </c>
      <c r="DH51" s="149">
        <v>1</v>
      </c>
      <c r="DI51" s="149">
        <v>0</v>
      </c>
      <c r="DJ51" s="149">
        <v>0</v>
      </c>
      <c r="DK51" s="149">
        <v>0</v>
      </c>
      <c r="DL51" s="149">
        <v>0</v>
      </c>
      <c r="DM51" s="149">
        <v>1</v>
      </c>
      <c r="DN51" s="149">
        <v>1</v>
      </c>
      <c r="DO51" s="149">
        <v>1</v>
      </c>
      <c r="DP51" s="149">
        <v>1</v>
      </c>
      <c r="DQ51" s="149">
        <v>0</v>
      </c>
      <c r="DR51" s="149">
        <v>1</v>
      </c>
      <c r="DS51" s="149">
        <v>1</v>
      </c>
      <c r="DT51" s="149" t="s">
        <v>150</v>
      </c>
      <c r="DU51" s="149" t="s">
        <v>157</v>
      </c>
      <c r="DV51" s="149" t="s">
        <v>154</v>
      </c>
      <c r="DW51" s="149" t="s">
        <v>7857</v>
      </c>
      <c r="DX51" s="149" t="s">
        <v>150</v>
      </c>
      <c r="DY51" s="149">
        <v>0</v>
      </c>
      <c r="DZ51" s="149" t="str">
        <f t="shared" si="29"/>
        <v>Y</v>
      </c>
      <c r="EA51" s="149" t="str">
        <f t="shared" si="30"/>
        <v/>
      </c>
      <c r="EB51" s="149" t="str">
        <f t="shared" si="31"/>
        <v>N</v>
      </c>
      <c r="EC51" s="149" t="str">
        <f t="shared" si="32"/>
        <v>Y</v>
      </c>
      <c r="ED51" s="149" t="str">
        <f t="shared" si="33"/>
        <v>Not Specified</v>
      </c>
      <c r="EF51" s="149">
        <f t="shared" si="47"/>
        <v>0</v>
      </c>
    </row>
    <row r="52" spans="1:136" s="149" customFormat="1" ht="16.5" customHeight="1">
      <c r="A52" s="149">
        <v>49</v>
      </c>
      <c r="B52" s="149">
        <v>41</v>
      </c>
      <c r="C52" s="150" t="s">
        <v>465</v>
      </c>
      <c r="D52" s="149" t="s">
        <v>243</v>
      </c>
      <c r="E52" s="149" t="s">
        <v>244</v>
      </c>
      <c r="F52" s="149" t="s">
        <v>245</v>
      </c>
      <c r="G52" s="149" t="s">
        <v>246</v>
      </c>
      <c r="H52" s="168" t="s">
        <v>466</v>
      </c>
      <c r="I52" s="149" t="s">
        <v>467</v>
      </c>
      <c r="J52" s="149">
        <v>-0.354</v>
      </c>
      <c r="K52" s="149" t="s">
        <v>468</v>
      </c>
      <c r="L52" s="149">
        <v>159104</v>
      </c>
      <c r="M52" s="150">
        <v>31</v>
      </c>
      <c r="N52" s="149" t="s">
        <v>150</v>
      </c>
      <c r="O52" s="149">
        <v>2015</v>
      </c>
      <c r="P52" s="150">
        <v>2050</v>
      </c>
      <c r="Q52" s="149" t="s">
        <v>150</v>
      </c>
      <c r="R52" s="149" t="s">
        <v>150</v>
      </c>
      <c r="S52" s="149" t="s">
        <v>151</v>
      </c>
      <c r="T52" s="149" t="s">
        <v>268</v>
      </c>
      <c r="U52" s="151">
        <v>2030</v>
      </c>
      <c r="V52" s="149" t="s">
        <v>153</v>
      </c>
      <c r="W52" s="149" t="s">
        <v>153</v>
      </c>
      <c r="X52" s="152" t="s">
        <v>153</v>
      </c>
      <c r="Y52" s="149" t="s">
        <v>154</v>
      </c>
      <c r="Z52" s="149" t="s">
        <v>155</v>
      </c>
      <c r="AA52" s="150"/>
      <c r="AC52" s="149" t="s">
        <v>281</v>
      </c>
      <c r="AD52" s="149" t="s">
        <v>240</v>
      </c>
      <c r="AE52" s="149" t="s">
        <v>157</v>
      </c>
      <c r="AF52" s="149" t="s">
        <v>157</v>
      </c>
      <c r="AG52" s="149" t="s">
        <v>157</v>
      </c>
      <c r="AH52" s="150" t="s">
        <v>218</v>
      </c>
      <c r="AJ52" s="149" t="s">
        <v>154</v>
      </c>
      <c r="AK52" s="170" t="s">
        <v>153</v>
      </c>
      <c r="AN52" s="150"/>
      <c r="AO52" s="149" t="s">
        <v>160</v>
      </c>
      <c r="AP52" s="149" t="s">
        <v>150</v>
      </c>
      <c r="AQ52" s="149" t="s">
        <v>153</v>
      </c>
      <c r="AS52" s="149">
        <v>2050</v>
      </c>
      <c r="AT52" s="171" t="s">
        <v>469</v>
      </c>
      <c r="AU52" s="150"/>
      <c r="AV52" s="149" t="s">
        <v>157</v>
      </c>
      <c r="AW52" s="172" t="s">
        <v>168</v>
      </c>
      <c r="AX52" s="149" t="s">
        <v>158</v>
      </c>
      <c r="AY52" s="149" t="s">
        <v>150</v>
      </c>
      <c r="AZ52" s="149" t="s">
        <v>470</v>
      </c>
      <c r="BA52" s="149">
        <v>2050</v>
      </c>
      <c r="BC52" s="150"/>
      <c r="BE52" s="173"/>
      <c r="BF52" s="150"/>
      <c r="BG52" s="283">
        <f t="shared" si="35"/>
        <v>0</v>
      </c>
      <c r="BH52" s="149">
        <f t="shared" si="36"/>
        <v>0</v>
      </c>
      <c r="BI52" s="149">
        <f t="shared" si="0"/>
        <v>1</v>
      </c>
      <c r="BJ52" s="280">
        <f t="shared" si="1"/>
        <v>1</v>
      </c>
      <c r="BK52" s="356">
        <f t="shared" si="37"/>
        <v>0</v>
      </c>
      <c r="BL52" s="149">
        <f t="shared" si="38"/>
        <v>1</v>
      </c>
      <c r="BM52" s="149">
        <f t="shared" si="2"/>
        <v>0</v>
      </c>
      <c r="BN52" s="278">
        <f t="shared" si="3"/>
        <v>1</v>
      </c>
      <c r="BO52" s="149">
        <f t="shared" si="39"/>
        <v>0</v>
      </c>
      <c r="BP52" s="149">
        <f t="shared" si="40"/>
        <v>0</v>
      </c>
      <c r="BQ52" s="149">
        <f t="shared" si="4"/>
        <v>0</v>
      </c>
      <c r="BR52" s="356">
        <f t="shared" si="41"/>
        <v>0</v>
      </c>
      <c r="BS52" s="149">
        <f t="shared" si="42"/>
        <v>0</v>
      </c>
      <c r="BT52" s="149">
        <f t="shared" si="5"/>
        <v>1</v>
      </c>
      <c r="BU52" s="356">
        <f t="shared" si="6"/>
        <v>0</v>
      </c>
      <c r="BV52" s="149">
        <f t="shared" si="7"/>
        <v>0</v>
      </c>
      <c r="BW52" s="113">
        <f t="shared" si="8"/>
        <v>0</v>
      </c>
      <c r="BX52" s="248">
        <f t="shared" si="9"/>
        <v>0</v>
      </c>
      <c r="BY52" s="248">
        <f t="shared" si="10"/>
        <v>0</v>
      </c>
      <c r="BZ52" s="248">
        <f t="shared" si="11"/>
        <v>0</v>
      </c>
      <c r="CA52" s="248">
        <f t="shared" si="46"/>
        <v>0</v>
      </c>
      <c r="CB52" s="175">
        <f t="shared" si="13"/>
        <v>0</v>
      </c>
      <c r="CC52" s="356">
        <f t="shared" si="14"/>
        <v>0</v>
      </c>
      <c r="CD52" s="149">
        <f t="shared" si="15"/>
        <v>0</v>
      </c>
      <c r="CE52" s="149">
        <f t="shared" si="16"/>
        <v>1</v>
      </c>
      <c r="CF52" s="276">
        <f t="shared" si="17"/>
        <v>1</v>
      </c>
      <c r="CG52" s="248">
        <f t="shared" si="18"/>
        <v>1</v>
      </c>
      <c r="CH52" s="274">
        <f t="shared" si="43"/>
        <v>1</v>
      </c>
      <c r="CI52" s="356">
        <f t="shared" si="19"/>
        <v>0</v>
      </c>
      <c r="CJ52" s="149">
        <f t="shared" si="20"/>
        <v>0</v>
      </c>
      <c r="CK52" s="150">
        <f t="shared" si="21"/>
        <v>1</v>
      </c>
      <c r="CL52" s="149">
        <f t="shared" si="44"/>
        <v>0</v>
      </c>
      <c r="CM52" s="149">
        <f t="shared" si="44"/>
        <v>1</v>
      </c>
      <c r="CN52" s="149">
        <f t="shared" si="44"/>
        <v>2</v>
      </c>
      <c r="CO52" s="149">
        <f t="shared" si="22"/>
        <v>3</v>
      </c>
      <c r="CP52" s="149">
        <f t="shared" si="45"/>
        <v>1</v>
      </c>
      <c r="CQ52" s="283">
        <f t="shared" si="23"/>
        <v>1</v>
      </c>
      <c r="CR52" s="149">
        <f t="shared" si="24"/>
        <v>0</v>
      </c>
      <c r="CS52" s="149">
        <f t="shared" si="25"/>
        <v>0</v>
      </c>
      <c r="CT52" s="283">
        <f t="shared" si="26"/>
        <v>1</v>
      </c>
      <c r="CU52" s="149" t="str">
        <f t="shared" si="27"/>
        <v xml:space="preserve"> 2050</v>
      </c>
      <c r="CV52" s="149">
        <f t="shared" si="28"/>
        <v>2050</v>
      </c>
      <c r="CW52" s="149">
        <v>0</v>
      </c>
      <c r="CX52" s="149">
        <v>0</v>
      </c>
      <c r="CY52" s="149">
        <v>1</v>
      </c>
      <c r="CZ52" s="149">
        <v>1</v>
      </c>
      <c r="DA52" s="149">
        <v>0</v>
      </c>
      <c r="DB52" s="149">
        <v>0</v>
      </c>
      <c r="DC52" s="149">
        <v>1</v>
      </c>
      <c r="DD52" s="149">
        <v>1</v>
      </c>
      <c r="DE52" s="149">
        <v>0</v>
      </c>
      <c r="DF52" s="149">
        <v>1</v>
      </c>
      <c r="DG52" s="149">
        <v>0</v>
      </c>
      <c r="DH52" s="149">
        <v>1</v>
      </c>
      <c r="DI52" s="149">
        <v>0</v>
      </c>
      <c r="DJ52" s="149">
        <v>0</v>
      </c>
      <c r="DK52" s="149">
        <v>1</v>
      </c>
      <c r="DL52" s="149">
        <v>1</v>
      </c>
      <c r="DM52" s="149">
        <v>1</v>
      </c>
      <c r="DN52" s="149">
        <v>0</v>
      </c>
      <c r="DO52" s="149">
        <v>1</v>
      </c>
      <c r="DP52" s="149">
        <v>1</v>
      </c>
      <c r="DQ52" s="149">
        <v>0</v>
      </c>
      <c r="DR52" s="149">
        <v>1</v>
      </c>
      <c r="DS52" s="149">
        <v>0</v>
      </c>
      <c r="DT52" s="149" t="s">
        <v>150</v>
      </c>
      <c r="DU52" s="149" t="s">
        <v>157</v>
      </c>
      <c r="DV52" s="149" t="s">
        <v>7859</v>
      </c>
      <c r="DW52" s="149" t="s">
        <v>7868</v>
      </c>
      <c r="DX52" s="149" t="s">
        <v>150</v>
      </c>
      <c r="DY52" s="149" t="s">
        <v>3005</v>
      </c>
      <c r="DZ52" s="149" t="str">
        <f t="shared" si="29"/>
        <v>Y</v>
      </c>
      <c r="EA52" s="149" t="str">
        <f t="shared" si="30"/>
        <v>Commitment removed</v>
      </c>
      <c r="EB52" s="149" t="str">
        <f t="shared" si="31"/>
        <v>Y</v>
      </c>
      <c r="EC52" s="149" t="str">
        <f t="shared" si="32"/>
        <v>N</v>
      </c>
      <c r="ED52" s="149" t="str">
        <f t="shared" si="33"/>
        <v>Yes</v>
      </c>
      <c r="EF52" s="149">
        <f t="shared" si="47"/>
        <v>2050</v>
      </c>
    </row>
    <row r="53" spans="1:136" s="149" customFormat="1" ht="16.5" customHeight="1">
      <c r="A53" s="149">
        <v>50</v>
      </c>
      <c r="B53" s="149">
        <v>58</v>
      </c>
      <c r="C53" s="150" t="s">
        <v>471</v>
      </c>
      <c r="D53" s="149" t="s">
        <v>472</v>
      </c>
      <c r="E53" s="149" t="s">
        <v>229</v>
      </c>
      <c r="F53" s="149" t="s">
        <v>145</v>
      </c>
      <c r="G53" s="149" t="s">
        <v>146</v>
      </c>
      <c r="H53" s="168" t="s">
        <v>473</v>
      </c>
      <c r="I53" s="149" t="s">
        <v>474</v>
      </c>
      <c r="J53" s="149">
        <v>-0.025</v>
      </c>
      <c r="K53" s="149" t="s">
        <v>475</v>
      </c>
      <c r="L53" s="149">
        <v>8200</v>
      </c>
      <c r="M53" s="150">
        <v>28</v>
      </c>
      <c r="N53" s="149" t="s">
        <v>154</v>
      </c>
      <c r="O53" s="149" t="s">
        <v>153</v>
      </c>
      <c r="P53" s="150" t="s">
        <v>153</v>
      </c>
      <c r="Q53" s="149" t="s">
        <v>154</v>
      </c>
      <c r="R53" s="149" t="s">
        <v>154</v>
      </c>
      <c r="S53" s="149" t="s">
        <v>153</v>
      </c>
      <c r="T53" s="149" t="s">
        <v>153</v>
      </c>
      <c r="U53" s="151" t="s">
        <v>153</v>
      </c>
      <c r="V53" s="149" t="s">
        <v>153</v>
      </c>
      <c r="W53" s="149" t="s">
        <v>153</v>
      </c>
      <c r="X53" s="152" t="s">
        <v>153</v>
      </c>
      <c r="Y53" s="149" t="s">
        <v>153</v>
      </c>
      <c r="Z53" s="149" t="s">
        <v>153</v>
      </c>
      <c r="AA53" s="150"/>
      <c r="AC53" s="149" t="s">
        <v>233</v>
      </c>
      <c r="AD53" s="149" t="s">
        <v>234</v>
      </c>
      <c r="AE53" s="149" t="s">
        <v>158</v>
      </c>
      <c r="AF53" s="149" t="s">
        <v>158</v>
      </c>
      <c r="AG53" s="149" t="s">
        <v>158</v>
      </c>
      <c r="AH53" s="150" t="s">
        <v>153</v>
      </c>
      <c r="AJ53" s="149" t="s">
        <v>154</v>
      </c>
      <c r="AK53" s="170" t="s">
        <v>153</v>
      </c>
      <c r="AM53" s="171" t="s">
        <v>476</v>
      </c>
      <c r="AN53" s="150" t="s">
        <v>431</v>
      </c>
      <c r="AP53" s="149" t="s">
        <v>154</v>
      </c>
      <c r="AQ53" s="149" t="s">
        <v>153</v>
      </c>
      <c r="AR53" s="149" t="s">
        <v>153</v>
      </c>
      <c r="AU53" s="150"/>
      <c r="AV53" s="170" t="s">
        <v>168</v>
      </c>
      <c r="AW53" s="172" t="s">
        <v>158</v>
      </c>
      <c r="AX53" s="149" t="s">
        <v>158</v>
      </c>
      <c r="AY53" s="149" t="s">
        <v>154</v>
      </c>
      <c r="AZ53" s="149" t="s">
        <v>153</v>
      </c>
      <c r="BA53" s="149" t="s">
        <v>153</v>
      </c>
      <c r="BC53" s="150"/>
      <c r="BE53" s="173"/>
      <c r="BF53" s="150"/>
      <c r="BG53" s="283">
        <f t="shared" si="35"/>
        <v>0</v>
      </c>
      <c r="BH53" s="149">
        <f t="shared" si="36"/>
        <v>0</v>
      </c>
      <c r="BI53" s="149">
        <f t="shared" si="0"/>
        <v>0</v>
      </c>
      <c r="BJ53" s="280">
        <f t="shared" si="1"/>
        <v>0</v>
      </c>
      <c r="BK53" s="356">
        <f t="shared" si="37"/>
        <v>0</v>
      </c>
      <c r="BL53" s="149">
        <f t="shared" si="38"/>
        <v>0</v>
      </c>
      <c r="BM53" s="149">
        <f t="shared" si="2"/>
        <v>0</v>
      </c>
      <c r="BN53" s="278">
        <f t="shared" si="3"/>
        <v>0</v>
      </c>
      <c r="BO53" s="149">
        <f t="shared" si="39"/>
        <v>0</v>
      </c>
      <c r="BP53" s="149">
        <f t="shared" si="40"/>
        <v>0</v>
      </c>
      <c r="BQ53" s="149">
        <f t="shared" si="4"/>
        <v>0</v>
      </c>
      <c r="BR53" s="356">
        <f t="shared" si="41"/>
        <v>0</v>
      </c>
      <c r="BS53" s="149">
        <f t="shared" si="42"/>
        <v>0</v>
      </c>
      <c r="BT53" s="149">
        <f t="shared" si="5"/>
        <v>0</v>
      </c>
      <c r="BU53" s="356">
        <f t="shared" si="6"/>
        <v>0</v>
      </c>
      <c r="BV53" s="149">
        <f t="shared" si="7"/>
        <v>0</v>
      </c>
      <c r="BW53" s="113">
        <f t="shared" si="8"/>
        <v>0</v>
      </c>
      <c r="BX53" s="248">
        <f t="shared" si="9"/>
        <v>0</v>
      </c>
      <c r="BY53" s="248">
        <f t="shared" si="10"/>
        <v>0</v>
      </c>
      <c r="BZ53" s="248">
        <f t="shared" si="11"/>
        <v>0</v>
      </c>
      <c r="CA53" s="248">
        <f t="shared" si="46"/>
        <v>0</v>
      </c>
      <c r="CB53" s="175">
        <f t="shared" si="13"/>
        <v>0</v>
      </c>
      <c r="CC53" s="356">
        <f t="shared" si="14"/>
        <v>0</v>
      </c>
      <c r="CD53" s="149">
        <f t="shared" si="15"/>
        <v>0</v>
      </c>
      <c r="CE53" s="149">
        <f t="shared" si="16"/>
        <v>0</v>
      </c>
      <c r="CF53" s="276">
        <f t="shared" si="17"/>
        <v>0</v>
      </c>
      <c r="CG53" s="248">
        <f t="shared" si="18"/>
        <v>0</v>
      </c>
      <c r="CH53" s="274">
        <f t="shared" si="43"/>
        <v>0</v>
      </c>
      <c r="CI53" s="356">
        <f t="shared" si="19"/>
        <v>0</v>
      </c>
      <c r="CJ53" s="149">
        <f t="shared" si="20"/>
        <v>0</v>
      </c>
      <c r="CK53" s="150">
        <f t="shared" si="21"/>
        <v>0</v>
      </c>
      <c r="CL53" s="149">
        <f t="shared" si="44"/>
        <v>0</v>
      </c>
      <c r="CM53" s="149">
        <f t="shared" si="44"/>
        <v>0</v>
      </c>
      <c r="CN53" s="149">
        <f t="shared" si="44"/>
        <v>0</v>
      </c>
      <c r="CO53" s="149">
        <f t="shared" si="22"/>
        <v>0</v>
      </c>
      <c r="CP53" s="149">
        <f t="shared" si="45"/>
        <v>0</v>
      </c>
      <c r="CQ53" s="283">
        <f t="shared" si="23"/>
        <v>0</v>
      </c>
      <c r="CR53" s="149">
        <f t="shared" si="24"/>
        <v>0</v>
      </c>
      <c r="CS53" s="149">
        <f t="shared" si="25"/>
        <v>1</v>
      </c>
      <c r="CT53" s="283" t="str">
        <f t="shared" si="26"/>
        <v/>
      </c>
      <c r="CU53" s="149" t="str">
        <f t="shared" si="27"/>
        <v xml:space="preserve"> </v>
      </c>
      <c r="CV53" s="149">
        <f t="shared" si="28"/>
        <v>0</v>
      </c>
      <c r="CW53" s="149">
        <v>0</v>
      </c>
      <c r="CX53" s="149">
        <v>0</v>
      </c>
      <c r="CY53" s="149">
        <v>0</v>
      </c>
      <c r="CZ53" s="149">
        <v>0</v>
      </c>
      <c r="DA53" s="149">
        <v>0</v>
      </c>
      <c r="DB53" s="149">
        <v>0</v>
      </c>
      <c r="DC53" s="149">
        <v>0</v>
      </c>
      <c r="DD53" s="149">
        <v>0</v>
      </c>
      <c r="DE53" s="149">
        <v>0</v>
      </c>
      <c r="DF53" s="149">
        <v>0</v>
      </c>
      <c r="DG53" s="149">
        <v>0</v>
      </c>
      <c r="DH53" s="149">
        <v>0</v>
      </c>
      <c r="DI53" s="149">
        <v>0</v>
      </c>
      <c r="DJ53" s="149">
        <v>0</v>
      </c>
      <c r="DK53" s="149">
        <v>0</v>
      </c>
      <c r="DL53" s="149">
        <v>0</v>
      </c>
      <c r="DM53" s="149">
        <v>0</v>
      </c>
      <c r="DN53" s="149">
        <v>0</v>
      </c>
      <c r="DO53" s="149">
        <v>0</v>
      </c>
      <c r="DP53" s="149">
        <v>0</v>
      </c>
      <c r="DQ53" s="149">
        <v>0</v>
      </c>
      <c r="DR53" s="149">
        <v>0</v>
      </c>
      <c r="DS53" s="149">
        <v>0</v>
      </c>
      <c r="DT53" s="149" t="s">
        <v>154</v>
      </c>
      <c r="DU53" s="149">
        <v>0</v>
      </c>
      <c r="DV53" s="149" t="s">
        <v>154</v>
      </c>
      <c r="DW53" s="149" t="s">
        <v>154</v>
      </c>
      <c r="DX53" s="149">
        <v>0</v>
      </c>
      <c r="DY53" s="149">
        <v>0</v>
      </c>
      <c r="DZ53" s="149" t="str">
        <f t="shared" si="29"/>
        <v>N</v>
      </c>
      <c r="EA53" s="149" t="str">
        <f t="shared" si="30"/>
        <v/>
      </c>
      <c r="EB53" s="149" t="str">
        <f t="shared" si="31"/>
        <v>N</v>
      </c>
      <c r="EC53" s="149" t="str">
        <f t="shared" si="32"/>
        <v>N</v>
      </c>
      <c r="ED53" s="149" t="str">
        <f t="shared" si="33"/>
        <v>Not Specified</v>
      </c>
      <c r="EF53" s="149">
        <f t="shared" si="47"/>
        <v>0</v>
      </c>
    </row>
    <row r="54" spans="1:136" s="149" customFormat="1" ht="16.5" customHeight="1">
      <c r="A54" s="149">
        <v>51</v>
      </c>
      <c r="B54" s="149">
        <v>43</v>
      </c>
      <c r="C54" s="150" t="s">
        <v>477</v>
      </c>
      <c r="D54" s="149" t="s">
        <v>271</v>
      </c>
      <c r="E54" s="149" t="s">
        <v>272</v>
      </c>
      <c r="F54" s="149" t="s">
        <v>175</v>
      </c>
      <c r="G54" s="149" t="s">
        <v>176</v>
      </c>
      <c r="H54" s="168" t="s">
        <v>478</v>
      </c>
      <c r="I54" s="149" t="s">
        <v>479</v>
      </c>
      <c r="J54" s="149">
        <v>-0.256</v>
      </c>
      <c r="K54" s="149" t="s">
        <v>480</v>
      </c>
      <c r="L54" s="149">
        <v>325108</v>
      </c>
      <c r="M54" s="150">
        <v>14</v>
      </c>
      <c r="N54" s="149" t="s">
        <v>154</v>
      </c>
      <c r="O54" s="149" t="s">
        <v>153</v>
      </c>
      <c r="P54" s="150" t="s">
        <v>153</v>
      </c>
      <c r="Q54" s="149" t="s">
        <v>154</v>
      </c>
      <c r="R54" s="149" t="s">
        <v>154</v>
      </c>
      <c r="S54" s="149" t="s">
        <v>153</v>
      </c>
      <c r="T54" s="149" t="s">
        <v>153</v>
      </c>
      <c r="U54" s="151" t="s">
        <v>153</v>
      </c>
      <c r="V54" s="149" t="s">
        <v>153</v>
      </c>
      <c r="W54" s="149" t="s">
        <v>153</v>
      </c>
      <c r="X54" s="152" t="s">
        <v>153</v>
      </c>
      <c r="Y54" s="149" t="s">
        <v>153</v>
      </c>
      <c r="Z54" s="149" t="s">
        <v>153</v>
      </c>
      <c r="AA54" s="150"/>
      <c r="AC54" s="149" t="s">
        <v>202</v>
      </c>
      <c r="AD54" s="149" t="s">
        <v>5</v>
      </c>
      <c r="AE54" s="149" t="s">
        <v>157</v>
      </c>
      <c r="AF54" s="149" t="s">
        <v>157</v>
      </c>
      <c r="AG54" s="149" t="s">
        <v>158</v>
      </c>
      <c r="AH54" s="150" t="s">
        <v>159</v>
      </c>
      <c r="AI54" s="149" t="s">
        <v>160</v>
      </c>
      <c r="AJ54" s="149" t="s">
        <v>150</v>
      </c>
      <c r="AK54" s="170" t="s">
        <v>481</v>
      </c>
      <c r="AL54" s="149">
        <v>2060</v>
      </c>
      <c r="AN54" s="150"/>
      <c r="AP54" s="149" t="s">
        <v>154</v>
      </c>
      <c r="AQ54" s="149" t="s">
        <v>153</v>
      </c>
      <c r="AR54" s="149" t="s">
        <v>153</v>
      </c>
      <c r="AU54" s="150"/>
      <c r="AV54" s="149" t="s">
        <v>168</v>
      </c>
      <c r="AW54" s="172" t="s">
        <v>171</v>
      </c>
      <c r="AX54" s="149" t="s">
        <v>158</v>
      </c>
      <c r="AY54" s="149" t="s">
        <v>154</v>
      </c>
      <c r="AZ54" s="149" t="s">
        <v>153</v>
      </c>
      <c r="BA54" s="149" t="s">
        <v>153</v>
      </c>
      <c r="BC54" s="150"/>
      <c r="BE54" s="173"/>
      <c r="BF54" s="150"/>
      <c r="BG54" s="283">
        <f t="shared" si="35"/>
        <v>0</v>
      </c>
      <c r="BH54" s="149">
        <f t="shared" si="36"/>
        <v>0</v>
      </c>
      <c r="BI54" s="149">
        <f t="shared" si="0"/>
        <v>0</v>
      </c>
      <c r="BJ54" s="280">
        <f t="shared" si="1"/>
        <v>0</v>
      </c>
      <c r="BK54" s="356">
        <f t="shared" si="37"/>
        <v>0</v>
      </c>
      <c r="BL54" s="149">
        <f t="shared" si="38"/>
        <v>0</v>
      </c>
      <c r="BM54" s="149">
        <f t="shared" si="2"/>
        <v>0</v>
      </c>
      <c r="BN54" s="278">
        <f t="shared" si="3"/>
        <v>0</v>
      </c>
      <c r="BO54" s="149">
        <f t="shared" si="39"/>
        <v>0</v>
      </c>
      <c r="BP54" s="149">
        <f t="shared" si="40"/>
        <v>0</v>
      </c>
      <c r="BQ54" s="149">
        <f t="shared" si="4"/>
        <v>0</v>
      </c>
      <c r="BR54" s="356">
        <f t="shared" si="41"/>
        <v>0</v>
      </c>
      <c r="BS54" s="149">
        <f t="shared" si="42"/>
        <v>0</v>
      </c>
      <c r="BT54" s="149">
        <f t="shared" si="5"/>
        <v>0</v>
      </c>
      <c r="BU54" s="356">
        <f t="shared" si="6"/>
        <v>0</v>
      </c>
      <c r="BV54" s="149">
        <f t="shared" si="7"/>
        <v>0</v>
      </c>
      <c r="BW54" s="113">
        <f t="shared" si="8"/>
        <v>1</v>
      </c>
      <c r="BX54" s="248">
        <f t="shared" si="9"/>
        <v>0</v>
      </c>
      <c r="BY54" s="248">
        <f t="shared" si="10"/>
        <v>0</v>
      </c>
      <c r="BZ54" s="248">
        <f t="shared" si="11"/>
        <v>1</v>
      </c>
      <c r="CA54" s="248">
        <f t="shared" si="46"/>
        <v>1</v>
      </c>
      <c r="CB54" s="175">
        <f t="shared" si="13"/>
        <v>1</v>
      </c>
      <c r="CC54" s="356">
        <f t="shared" si="14"/>
        <v>0</v>
      </c>
      <c r="CD54" s="149">
        <f t="shared" si="15"/>
        <v>0</v>
      </c>
      <c r="CE54" s="149">
        <f t="shared" si="16"/>
        <v>0</v>
      </c>
      <c r="CF54" s="276">
        <f t="shared" si="17"/>
        <v>0</v>
      </c>
      <c r="CG54" s="248">
        <f t="shared" si="18"/>
        <v>1</v>
      </c>
      <c r="CH54" s="274">
        <f t="shared" si="43"/>
        <v>1</v>
      </c>
      <c r="CI54" s="356">
        <f t="shared" si="19"/>
        <v>0</v>
      </c>
      <c r="CJ54" s="149">
        <f t="shared" si="20"/>
        <v>0</v>
      </c>
      <c r="CK54" s="150">
        <f t="shared" si="21"/>
        <v>0</v>
      </c>
      <c r="CL54" s="149">
        <f t="shared" si="44"/>
        <v>0</v>
      </c>
      <c r="CM54" s="149">
        <f t="shared" si="44"/>
        <v>0</v>
      </c>
      <c r="CN54" s="149">
        <f t="shared" si="44"/>
        <v>1</v>
      </c>
      <c r="CO54" s="149">
        <f t="shared" si="22"/>
        <v>1</v>
      </c>
      <c r="CP54" s="149">
        <f t="shared" si="45"/>
        <v>1</v>
      </c>
      <c r="CQ54" s="283">
        <f t="shared" si="23"/>
        <v>0</v>
      </c>
      <c r="CR54" s="149">
        <f t="shared" si="24"/>
        <v>0</v>
      </c>
      <c r="CS54" s="149">
        <f t="shared" si="25"/>
        <v>1</v>
      </c>
      <c r="CT54" s="283" t="str">
        <f t="shared" si="26"/>
        <v/>
      </c>
      <c r="CU54" s="149" t="str">
        <f t="shared" si="27"/>
        <v xml:space="preserve"> </v>
      </c>
      <c r="CV54" s="149">
        <f t="shared" si="28"/>
        <v>0</v>
      </c>
      <c r="CW54" s="149">
        <v>0</v>
      </c>
      <c r="CX54" s="149">
        <v>0</v>
      </c>
      <c r="CY54" s="149">
        <v>0</v>
      </c>
      <c r="CZ54" s="149">
        <v>0</v>
      </c>
      <c r="DA54" s="149">
        <v>0</v>
      </c>
      <c r="DB54" s="149">
        <v>0</v>
      </c>
      <c r="DC54" s="149">
        <v>0</v>
      </c>
      <c r="DD54" s="149">
        <v>0</v>
      </c>
      <c r="DE54" s="149">
        <v>0</v>
      </c>
      <c r="DF54" s="149">
        <v>0</v>
      </c>
      <c r="DG54" s="149">
        <v>0</v>
      </c>
      <c r="DH54" s="149">
        <v>0</v>
      </c>
      <c r="DI54" s="149">
        <v>0</v>
      </c>
      <c r="DJ54" s="149">
        <v>0</v>
      </c>
      <c r="DK54" s="149">
        <v>0</v>
      </c>
      <c r="DL54" s="149">
        <v>0</v>
      </c>
      <c r="DM54" s="149">
        <v>0</v>
      </c>
      <c r="DN54" s="149">
        <v>0</v>
      </c>
      <c r="DO54" s="149">
        <v>0</v>
      </c>
      <c r="DP54" s="149">
        <v>0</v>
      </c>
      <c r="DQ54" s="149">
        <v>0</v>
      </c>
      <c r="DR54" s="149">
        <v>0</v>
      </c>
      <c r="DS54" s="149">
        <v>0</v>
      </c>
      <c r="DT54" s="149" t="s">
        <v>154</v>
      </c>
      <c r="DU54" s="149">
        <v>0</v>
      </c>
      <c r="DV54" s="149" t="s">
        <v>154</v>
      </c>
      <c r="DW54" s="149" t="s">
        <v>154</v>
      </c>
      <c r="DX54" s="149">
        <v>0</v>
      </c>
      <c r="DY54" s="149">
        <v>0</v>
      </c>
      <c r="DZ54" s="149" t="str">
        <f t="shared" si="29"/>
        <v>N</v>
      </c>
      <c r="EA54" s="149" t="str">
        <f t="shared" si="30"/>
        <v/>
      </c>
      <c r="EB54" s="149" t="str">
        <f t="shared" si="31"/>
        <v>N</v>
      </c>
      <c r="EC54" s="149" t="str">
        <f t="shared" si="32"/>
        <v>Y</v>
      </c>
      <c r="ED54" s="149" t="str">
        <f t="shared" si="33"/>
        <v>Not Specified</v>
      </c>
      <c r="EF54" s="149">
        <f t="shared" si="47"/>
        <v>0</v>
      </c>
    </row>
    <row r="55" spans="1:136" s="149" customFormat="1" ht="16.5" customHeight="1">
      <c r="A55" s="149">
        <v>52</v>
      </c>
      <c r="B55" s="149">
        <v>60</v>
      </c>
      <c r="C55" s="150" t="s">
        <v>482</v>
      </c>
      <c r="D55" s="149" t="s">
        <v>222</v>
      </c>
      <c r="E55" s="149" t="s">
        <v>206</v>
      </c>
      <c r="F55" s="149" t="s">
        <v>145</v>
      </c>
      <c r="G55" s="149" t="s">
        <v>146</v>
      </c>
      <c r="H55" s="168" t="s">
        <v>483</v>
      </c>
      <c r="I55" s="149" t="s">
        <v>484</v>
      </c>
      <c r="J55" s="149">
        <v>0</v>
      </c>
      <c r="K55" s="149" t="s">
        <v>485</v>
      </c>
      <c r="L55" s="149">
        <v>252500</v>
      </c>
      <c r="M55" s="150">
        <v>31</v>
      </c>
      <c r="N55" s="149" t="s">
        <v>154</v>
      </c>
      <c r="O55" s="149" t="s">
        <v>153</v>
      </c>
      <c r="P55" s="150" t="s">
        <v>153</v>
      </c>
      <c r="Q55" s="149" t="s">
        <v>154</v>
      </c>
      <c r="R55" s="149" t="s">
        <v>154</v>
      </c>
      <c r="S55" s="149" t="s">
        <v>153</v>
      </c>
      <c r="T55" s="149" t="s">
        <v>153</v>
      </c>
      <c r="U55" s="151" t="s">
        <v>153</v>
      </c>
      <c r="V55" s="149" t="s">
        <v>153</v>
      </c>
      <c r="W55" s="149" t="s">
        <v>153</v>
      </c>
      <c r="X55" s="152" t="s">
        <v>153</v>
      </c>
      <c r="Y55" s="149" t="s">
        <v>153</v>
      </c>
      <c r="Z55" s="149" t="s">
        <v>153</v>
      </c>
      <c r="AA55" s="150"/>
      <c r="AC55" s="149" t="s">
        <v>281</v>
      </c>
      <c r="AD55" s="149" t="s">
        <v>240</v>
      </c>
      <c r="AE55" s="149" t="s">
        <v>157</v>
      </c>
      <c r="AF55" s="149" t="s">
        <v>157</v>
      </c>
      <c r="AG55" s="149" t="s">
        <v>158</v>
      </c>
      <c r="AH55" s="150" t="s">
        <v>159</v>
      </c>
      <c r="AJ55" s="149" t="s">
        <v>154</v>
      </c>
      <c r="AK55" s="170" t="s">
        <v>153</v>
      </c>
      <c r="AN55" s="150"/>
      <c r="AP55" s="149" t="s">
        <v>154</v>
      </c>
      <c r="AQ55" s="149" t="s">
        <v>153</v>
      </c>
      <c r="AR55" s="149" t="s">
        <v>153</v>
      </c>
      <c r="AU55" s="150"/>
      <c r="AV55" s="149" t="s">
        <v>168</v>
      </c>
      <c r="AW55" s="172" t="s">
        <v>168</v>
      </c>
      <c r="AX55" s="149" t="s">
        <v>158</v>
      </c>
      <c r="AY55" s="149" t="s">
        <v>150</v>
      </c>
      <c r="AZ55" s="149" t="s">
        <v>486</v>
      </c>
      <c r="BA55" s="149">
        <v>2030</v>
      </c>
      <c r="BC55" s="150"/>
      <c r="BE55" s="173"/>
      <c r="BF55" s="150"/>
      <c r="BG55" s="283">
        <f t="shared" si="35"/>
        <v>0</v>
      </c>
      <c r="BH55" s="149">
        <f t="shared" si="36"/>
        <v>0</v>
      </c>
      <c r="BI55" s="149">
        <f t="shared" si="0"/>
        <v>0</v>
      </c>
      <c r="BJ55" s="280">
        <f t="shared" si="1"/>
        <v>0</v>
      </c>
      <c r="BK55" s="356">
        <f t="shared" si="37"/>
        <v>0</v>
      </c>
      <c r="BL55" s="149">
        <f t="shared" si="38"/>
        <v>0</v>
      </c>
      <c r="BM55" s="149">
        <f t="shared" si="2"/>
        <v>0</v>
      </c>
      <c r="BN55" s="278">
        <f t="shared" si="3"/>
        <v>0</v>
      </c>
      <c r="BO55" s="149">
        <f t="shared" si="39"/>
        <v>0</v>
      </c>
      <c r="BP55" s="149">
        <f t="shared" si="40"/>
        <v>0</v>
      </c>
      <c r="BQ55" s="149">
        <f t="shared" si="4"/>
        <v>0</v>
      </c>
      <c r="BR55" s="356">
        <f t="shared" si="41"/>
        <v>0</v>
      </c>
      <c r="BS55" s="149">
        <f t="shared" si="42"/>
        <v>0</v>
      </c>
      <c r="BT55" s="149">
        <f t="shared" si="5"/>
        <v>0</v>
      </c>
      <c r="BU55" s="356">
        <f t="shared" si="6"/>
        <v>0</v>
      </c>
      <c r="BV55" s="149">
        <f t="shared" si="7"/>
        <v>0</v>
      </c>
      <c r="BW55" s="113">
        <f t="shared" si="8"/>
        <v>0</v>
      </c>
      <c r="BX55" s="248">
        <f t="shared" si="9"/>
        <v>0</v>
      </c>
      <c r="BY55" s="248">
        <f t="shared" si="10"/>
        <v>0</v>
      </c>
      <c r="BZ55" s="248">
        <f t="shared" si="11"/>
        <v>0</v>
      </c>
      <c r="CA55" s="248">
        <f t="shared" si="46"/>
        <v>0</v>
      </c>
      <c r="CB55" s="175">
        <f t="shared" si="13"/>
        <v>0</v>
      </c>
      <c r="CC55" s="356">
        <f t="shared" si="14"/>
        <v>0</v>
      </c>
      <c r="CD55" s="149">
        <f t="shared" si="15"/>
        <v>0</v>
      </c>
      <c r="CE55" s="149">
        <f t="shared" si="16"/>
        <v>0</v>
      </c>
      <c r="CF55" s="276">
        <f t="shared" si="17"/>
        <v>0</v>
      </c>
      <c r="CG55" s="248">
        <f t="shared" si="18"/>
        <v>0</v>
      </c>
      <c r="CH55" s="274">
        <f t="shared" si="43"/>
        <v>0</v>
      </c>
      <c r="CI55" s="356">
        <f t="shared" si="19"/>
        <v>0</v>
      </c>
      <c r="CJ55" s="149">
        <f t="shared" si="20"/>
        <v>1</v>
      </c>
      <c r="CK55" s="150">
        <f t="shared" si="21"/>
        <v>0</v>
      </c>
      <c r="CL55" s="149">
        <f t="shared" si="44"/>
        <v>0</v>
      </c>
      <c r="CM55" s="149">
        <f t="shared" si="44"/>
        <v>0</v>
      </c>
      <c r="CN55" s="149">
        <f t="shared" si="44"/>
        <v>0</v>
      </c>
      <c r="CO55" s="149">
        <f t="shared" si="22"/>
        <v>0</v>
      </c>
      <c r="CP55" s="149">
        <f t="shared" si="45"/>
        <v>0</v>
      </c>
      <c r="CQ55" s="283">
        <f t="shared" si="23"/>
        <v>0</v>
      </c>
      <c r="CR55" s="149">
        <f t="shared" si="24"/>
        <v>0</v>
      </c>
      <c r="CS55" s="149">
        <f t="shared" si="25"/>
        <v>1</v>
      </c>
      <c r="CT55" s="283" t="str">
        <f t="shared" si="26"/>
        <v/>
      </c>
      <c r="CU55" s="149" t="str">
        <f t="shared" si="27"/>
        <v xml:space="preserve"> </v>
      </c>
      <c r="CV55" s="149">
        <f t="shared" si="28"/>
        <v>0</v>
      </c>
      <c r="CW55" s="149">
        <v>0</v>
      </c>
      <c r="CX55" s="149">
        <v>0</v>
      </c>
      <c r="CY55" s="149">
        <v>0</v>
      </c>
      <c r="CZ55" s="149">
        <v>0</v>
      </c>
      <c r="DA55" s="149">
        <v>0</v>
      </c>
      <c r="DB55" s="149">
        <v>0</v>
      </c>
      <c r="DC55" s="149">
        <v>1</v>
      </c>
      <c r="DD55" s="149">
        <v>1</v>
      </c>
      <c r="DE55" s="149">
        <v>0</v>
      </c>
      <c r="DF55" s="149">
        <v>0</v>
      </c>
      <c r="DG55" s="149">
        <v>0</v>
      </c>
      <c r="DH55" s="149">
        <v>0</v>
      </c>
      <c r="DI55" s="149">
        <v>0</v>
      </c>
      <c r="DJ55" s="149">
        <v>0</v>
      </c>
      <c r="DK55" s="149">
        <v>0</v>
      </c>
      <c r="DL55" s="149">
        <v>0</v>
      </c>
      <c r="DM55" s="149">
        <v>1</v>
      </c>
      <c r="DN55" s="149">
        <v>0</v>
      </c>
      <c r="DO55" s="149">
        <v>1</v>
      </c>
      <c r="DP55" s="149">
        <v>0</v>
      </c>
      <c r="DQ55" s="149">
        <v>0</v>
      </c>
      <c r="DR55" s="149">
        <v>1</v>
      </c>
      <c r="DS55" s="149">
        <v>0</v>
      </c>
      <c r="DT55" s="149" t="s">
        <v>154</v>
      </c>
      <c r="DU55" s="149">
        <v>0</v>
      </c>
      <c r="DV55" s="149" t="s">
        <v>7857</v>
      </c>
      <c r="DW55" s="149" t="s">
        <v>154</v>
      </c>
      <c r="DX55" s="149">
        <v>0</v>
      </c>
      <c r="DY55" s="149" t="s">
        <v>3005</v>
      </c>
      <c r="DZ55" s="149" t="str">
        <f t="shared" si="29"/>
        <v>N</v>
      </c>
      <c r="EA55" s="149" t="str">
        <f t="shared" si="30"/>
        <v/>
      </c>
      <c r="EB55" s="149" t="str">
        <f t="shared" si="31"/>
        <v>N</v>
      </c>
      <c r="EC55" s="149" t="str">
        <f t="shared" si="32"/>
        <v>N</v>
      </c>
      <c r="ED55" s="149" t="str">
        <f t="shared" si="33"/>
        <v>Not Specified</v>
      </c>
      <c r="EF55" s="149">
        <f t="shared" si="47"/>
        <v>0</v>
      </c>
    </row>
    <row r="56" spans="1:136" s="149" customFormat="1" ht="16.5" customHeight="1">
      <c r="A56" s="149">
        <v>53</v>
      </c>
      <c r="B56" s="149">
        <v>51</v>
      </c>
      <c r="C56" s="150" t="s">
        <v>487</v>
      </c>
      <c r="D56" s="149" t="s">
        <v>488</v>
      </c>
      <c r="E56" s="149" t="s">
        <v>144</v>
      </c>
      <c r="F56" s="149" t="s">
        <v>145</v>
      </c>
      <c r="G56" s="149" t="s">
        <v>146</v>
      </c>
      <c r="H56" s="168" t="s">
        <v>489</v>
      </c>
      <c r="I56" s="149" t="s">
        <v>490</v>
      </c>
      <c r="J56" s="149">
        <v>0.232</v>
      </c>
      <c r="K56" s="149" t="s">
        <v>491</v>
      </c>
      <c r="L56" s="149">
        <v>409000</v>
      </c>
      <c r="M56" s="150">
        <v>31</v>
      </c>
      <c r="N56" s="149" t="s">
        <v>154</v>
      </c>
      <c r="O56" s="149" t="s">
        <v>153</v>
      </c>
      <c r="P56" s="150" t="s">
        <v>153</v>
      </c>
      <c r="Q56" s="149" t="s">
        <v>150</v>
      </c>
      <c r="R56" s="149" t="s">
        <v>154</v>
      </c>
      <c r="S56" s="149" t="s">
        <v>155</v>
      </c>
      <c r="T56" s="149" t="s">
        <v>153</v>
      </c>
      <c r="U56" s="151" t="s">
        <v>153</v>
      </c>
      <c r="V56" s="149" t="s">
        <v>153</v>
      </c>
      <c r="W56" s="149" t="s">
        <v>153</v>
      </c>
      <c r="X56" s="152" t="s">
        <v>153</v>
      </c>
      <c r="Y56" s="149" t="s">
        <v>153</v>
      </c>
      <c r="Z56" s="149" t="s">
        <v>153</v>
      </c>
      <c r="AA56" s="150"/>
      <c r="AC56" s="149" t="s">
        <v>281</v>
      </c>
      <c r="AD56" s="149" t="s">
        <v>240</v>
      </c>
      <c r="AE56" s="149" t="s">
        <v>157</v>
      </c>
      <c r="AF56" s="149" t="s">
        <v>157</v>
      </c>
      <c r="AG56" s="149" t="s">
        <v>169</v>
      </c>
      <c r="AH56" s="150" t="s">
        <v>159</v>
      </c>
      <c r="AJ56" s="149" t="s">
        <v>154</v>
      </c>
      <c r="AK56" s="170" t="s">
        <v>153</v>
      </c>
      <c r="AN56" s="150"/>
      <c r="AP56" s="149" t="s">
        <v>154</v>
      </c>
      <c r="AQ56" s="149" t="s">
        <v>153</v>
      </c>
      <c r="AR56" s="149" t="s">
        <v>153</v>
      </c>
      <c r="AU56" s="150"/>
      <c r="AV56" s="149" t="s">
        <v>168</v>
      </c>
      <c r="AW56" s="172" t="s">
        <v>168</v>
      </c>
      <c r="AX56" s="149" t="s">
        <v>158</v>
      </c>
      <c r="AY56" s="149" t="s">
        <v>150</v>
      </c>
      <c r="AZ56" s="149" t="s">
        <v>492</v>
      </c>
      <c r="BA56" s="149">
        <v>2030</v>
      </c>
      <c r="BC56" s="150"/>
      <c r="BE56" s="173"/>
      <c r="BF56" s="150"/>
      <c r="BG56" s="283">
        <f t="shared" si="35"/>
        <v>0</v>
      </c>
      <c r="BH56" s="149">
        <f t="shared" si="36"/>
        <v>0</v>
      </c>
      <c r="BI56" s="149">
        <f t="shared" si="0"/>
        <v>0</v>
      </c>
      <c r="BJ56" s="280">
        <f t="shared" si="1"/>
        <v>0</v>
      </c>
      <c r="BK56" s="356">
        <f t="shared" si="37"/>
        <v>0</v>
      </c>
      <c r="BL56" s="149">
        <f t="shared" si="38"/>
        <v>0</v>
      </c>
      <c r="BM56" s="149">
        <f t="shared" si="2"/>
        <v>0</v>
      </c>
      <c r="BN56" s="278">
        <f t="shared" si="3"/>
        <v>0</v>
      </c>
      <c r="BO56" s="149">
        <f t="shared" si="39"/>
        <v>0</v>
      </c>
      <c r="BP56" s="149">
        <f t="shared" si="40"/>
        <v>0</v>
      </c>
      <c r="BQ56" s="149">
        <f t="shared" si="4"/>
        <v>0</v>
      </c>
      <c r="BR56" s="356">
        <f t="shared" si="41"/>
        <v>0</v>
      </c>
      <c r="BS56" s="149">
        <f t="shared" si="42"/>
        <v>0</v>
      </c>
      <c r="BT56" s="149">
        <f t="shared" si="5"/>
        <v>0</v>
      </c>
      <c r="BU56" s="356">
        <f t="shared" si="6"/>
        <v>0</v>
      </c>
      <c r="BV56" s="149">
        <f t="shared" si="7"/>
        <v>0</v>
      </c>
      <c r="BW56" s="113">
        <f t="shared" si="8"/>
        <v>0</v>
      </c>
      <c r="BX56" s="248">
        <f t="shared" si="9"/>
        <v>0</v>
      </c>
      <c r="BY56" s="248">
        <f t="shared" si="10"/>
        <v>0</v>
      </c>
      <c r="BZ56" s="248">
        <f t="shared" si="11"/>
        <v>0</v>
      </c>
      <c r="CA56" s="248">
        <f t="shared" si="46"/>
        <v>0</v>
      </c>
      <c r="CB56" s="175">
        <f t="shared" si="13"/>
        <v>0</v>
      </c>
      <c r="CC56" s="356">
        <f t="shared" si="14"/>
        <v>0</v>
      </c>
      <c r="CD56" s="149">
        <f t="shared" si="15"/>
        <v>0</v>
      </c>
      <c r="CE56" s="149">
        <f t="shared" si="16"/>
        <v>0</v>
      </c>
      <c r="CF56" s="276">
        <f t="shared" si="17"/>
        <v>0</v>
      </c>
      <c r="CG56" s="248">
        <f t="shared" si="18"/>
        <v>0</v>
      </c>
      <c r="CH56" s="274">
        <f t="shared" si="43"/>
        <v>0</v>
      </c>
      <c r="CI56" s="356">
        <f t="shared" si="19"/>
        <v>0</v>
      </c>
      <c r="CJ56" s="149">
        <f t="shared" si="20"/>
        <v>1</v>
      </c>
      <c r="CK56" s="150">
        <f t="shared" si="21"/>
        <v>0</v>
      </c>
      <c r="CL56" s="149">
        <f t="shared" si="44"/>
        <v>0</v>
      </c>
      <c r="CM56" s="149">
        <f t="shared" si="44"/>
        <v>0</v>
      </c>
      <c r="CN56" s="149">
        <f t="shared" si="44"/>
        <v>0</v>
      </c>
      <c r="CO56" s="149">
        <f t="shared" si="22"/>
        <v>0</v>
      </c>
      <c r="CP56" s="149">
        <f t="shared" si="45"/>
        <v>0</v>
      </c>
      <c r="CQ56" s="283">
        <f t="shared" si="23"/>
        <v>0</v>
      </c>
      <c r="CR56" s="149">
        <f t="shared" si="24"/>
        <v>0</v>
      </c>
      <c r="CS56" s="149">
        <f t="shared" si="25"/>
        <v>1</v>
      </c>
      <c r="CT56" s="283" t="str">
        <f t="shared" si="26"/>
        <v/>
      </c>
      <c r="CU56" s="149" t="str">
        <f t="shared" si="27"/>
        <v xml:space="preserve"> </v>
      </c>
      <c r="CV56" s="149">
        <f t="shared" si="28"/>
        <v>0</v>
      </c>
      <c r="CW56" s="149">
        <v>0</v>
      </c>
      <c r="CX56" s="149">
        <v>0</v>
      </c>
      <c r="CY56" s="149">
        <v>0</v>
      </c>
      <c r="CZ56" s="149">
        <v>0</v>
      </c>
      <c r="DA56" s="149">
        <v>0</v>
      </c>
      <c r="DB56" s="149">
        <v>0</v>
      </c>
      <c r="DC56" s="149">
        <v>0</v>
      </c>
      <c r="DD56" s="149">
        <v>0</v>
      </c>
      <c r="DE56" s="149">
        <v>0</v>
      </c>
      <c r="DF56" s="149">
        <v>0</v>
      </c>
      <c r="DG56" s="149">
        <v>0</v>
      </c>
      <c r="DH56" s="149">
        <v>0</v>
      </c>
      <c r="DI56" s="149">
        <v>0</v>
      </c>
      <c r="DJ56" s="149">
        <v>0</v>
      </c>
      <c r="DK56" s="149">
        <v>0</v>
      </c>
      <c r="DL56" s="149">
        <v>0</v>
      </c>
      <c r="DM56" s="149">
        <v>0</v>
      </c>
      <c r="DN56" s="149">
        <v>0</v>
      </c>
      <c r="DO56" s="149">
        <v>0</v>
      </c>
      <c r="DP56" s="149">
        <v>0</v>
      </c>
      <c r="DQ56" s="149">
        <v>0</v>
      </c>
      <c r="DR56" s="149">
        <v>0</v>
      </c>
      <c r="DS56" s="149">
        <v>0</v>
      </c>
      <c r="DT56" s="149" t="s">
        <v>154</v>
      </c>
      <c r="DU56" s="149" t="s">
        <v>158</v>
      </c>
      <c r="DV56" s="149" t="s">
        <v>154</v>
      </c>
      <c r="DW56" s="149" t="s">
        <v>154</v>
      </c>
      <c r="DX56" s="149">
        <v>0</v>
      </c>
      <c r="DY56" s="149">
        <v>0</v>
      </c>
      <c r="DZ56" s="149" t="str">
        <f t="shared" si="29"/>
        <v>Y</v>
      </c>
      <c r="EA56" s="149" t="str">
        <f t="shared" si="30"/>
        <v/>
      </c>
      <c r="EB56" s="149" t="str">
        <f t="shared" si="31"/>
        <v>N</v>
      </c>
      <c r="EC56" s="149" t="str">
        <f t="shared" si="32"/>
        <v>N</v>
      </c>
      <c r="ED56" s="149" t="str">
        <f t="shared" si="33"/>
        <v>Not Specified</v>
      </c>
      <c r="EF56" s="149">
        <f t="shared" si="47"/>
        <v>0</v>
      </c>
    </row>
    <row r="57" spans="1:136" s="149" customFormat="1" ht="16.5" customHeight="1">
      <c r="A57" s="149">
        <v>54</v>
      </c>
      <c r="B57" s="149">
        <v>64</v>
      </c>
      <c r="C57" s="150" t="s">
        <v>493</v>
      </c>
      <c r="D57" s="149" t="s">
        <v>290</v>
      </c>
      <c r="E57" s="149" t="s">
        <v>229</v>
      </c>
      <c r="F57" s="149" t="s">
        <v>374</v>
      </c>
      <c r="G57" s="149" t="s">
        <v>246</v>
      </c>
      <c r="H57" s="168" t="s">
        <v>494</v>
      </c>
      <c r="I57" s="149" t="s">
        <v>495</v>
      </c>
      <c r="J57" s="149">
        <v>0.065</v>
      </c>
      <c r="K57" s="149" t="s">
        <v>496</v>
      </c>
      <c r="L57" s="149">
        <v>175853</v>
      </c>
      <c r="M57" s="150">
        <v>31</v>
      </c>
      <c r="N57" s="149" t="s">
        <v>154</v>
      </c>
      <c r="O57" s="149" t="s">
        <v>153</v>
      </c>
      <c r="P57" s="150" t="s">
        <v>153</v>
      </c>
      <c r="Q57" s="149" t="s">
        <v>150</v>
      </c>
      <c r="R57" s="149" t="s">
        <v>154</v>
      </c>
      <c r="S57" s="149" t="s">
        <v>210</v>
      </c>
      <c r="T57" s="149" t="s">
        <v>153</v>
      </c>
      <c r="U57" s="151">
        <v>2030</v>
      </c>
      <c r="V57" s="149" t="s">
        <v>153</v>
      </c>
      <c r="W57" s="149" t="s">
        <v>153</v>
      </c>
      <c r="X57" s="152" t="s">
        <v>153</v>
      </c>
      <c r="Y57" s="149" t="s">
        <v>153</v>
      </c>
      <c r="Z57" s="149" t="s">
        <v>153</v>
      </c>
      <c r="AA57" s="150"/>
      <c r="AC57" s="149" t="s">
        <v>202</v>
      </c>
      <c r="AD57" s="149" t="s">
        <v>5</v>
      </c>
      <c r="AE57" s="149" t="s">
        <v>157</v>
      </c>
      <c r="AF57" s="149" t="s">
        <v>157</v>
      </c>
      <c r="AG57" s="149" t="s">
        <v>169</v>
      </c>
      <c r="AH57" s="150" t="s">
        <v>159</v>
      </c>
      <c r="AI57" s="149" t="s">
        <v>160</v>
      </c>
      <c r="AJ57" s="149" t="s">
        <v>150</v>
      </c>
      <c r="AK57" s="170" t="s">
        <v>497</v>
      </c>
      <c r="AL57" s="149">
        <v>2050</v>
      </c>
      <c r="AN57" s="150"/>
      <c r="AP57" s="149" t="s">
        <v>154</v>
      </c>
      <c r="AQ57" s="149" t="s">
        <v>153</v>
      </c>
      <c r="AR57" s="149" t="s">
        <v>153</v>
      </c>
      <c r="AU57" s="150"/>
      <c r="AV57" s="149" t="s">
        <v>157</v>
      </c>
      <c r="AW57" s="172" t="s">
        <v>171</v>
      </c>
      <c r="AX57" s="149" t="s">
        <v>158</v>
      </c>
      <c r="AY57" s="149" t="s">
        <v>154</v>
      </c>
      <c r="AZ57" s="149" t="s">
        <v>153</v>
      </c>
      <c r="BA57" s="149" t="s">
        <v>153</v>
      </c>
      <c r="BC57" s="150"/>
      <c r="BE57" s="173"/>
      <c r="BF57" s="150"/>
      <c r="BG57" s="283">
        <f t="shared" si="35"/>
        <v>0</v>
      </c>
      <c r="BH57" s="149">
        <f t="shared" si="36"/>
        <v>0</v>
      </c>
      <c r="BI57" s="149">
        <f t="shared" si="0"/>
        <v>0</v>
      </c>
      <c r="BJ57" s="280">
        <f t="shared" si="1"/>
        <v>0</v>
      </c>
      <c r="BK57" s="356">
        <f t="shared" si="37"/>
        <v>0</v>
      </c>
      <c r="BL57" s="149">
        <f t="shared" si="38"/>
        <v>0</v>
      </c>
      <c r="BM57" s="149">
        <f t="shared" si="2"/>
        <v>0</v>
      </c>
      <c r="BN57" s="278">
        <f t="shared" si="3"/>
        <v>0</v>
      </c>
      <c r="BO57" s="149">
        <f t="shared" si="39"/>
        <v>0</v>
      </c>
      <c r="BP57" s="149">
        <f t="shared" si="40"/>
        <v>0</v>
      </c>
      <c r="BQ57" s="149">
        <f t="shared" si="4"/>
        <v>0</v>
      </c>
      <c r="BR57" s="356">
        <f t="shared" si="41"/>
        <v>0</v>
      </c>
      <c r="BS57" s="149">
        <f t="shared" si="42"/>
        <v>0</v>
      </c>
      <c r="BT57" s="149">
        <f t="shared" si="5"/>
        <v>0</v>
      </c>
      <c r="BU57" s="356">
        <f t="shared" si="6"/>
        <v>0</v>
      </c>
      <c r="BV57" s="149">
        <f t="shared" si="7"/>
        <v>0</v>
      </c>
      <c r="BW57" s="113">
        <f t="shared" si="8"/>
        <v>1</v>
      </c>
      <c r="BX57" s="248">
        <f t="shared" si="9"/>
        <v>0</v>
      </c>
      <c r="BY57" s="248">
        <f t="shared" si="10"/>
        <v>0</v>
      </c>
      <c r="BZ57" s="248">
        <f t="shared" si="11"/>
        <v>1</v>
      </c>
      <c r="CA57" s="248">
        <f t="shared" si="46"/>
        <v>1</v>
      </c>
      <c r="CB57" s="175">
        <f t="shared" si="13"/>
        <v>1</v>
      </c>
      <c r="CC57" s="356">
        <f t="shared" si="14"/>
        <v>0</v>
      </c>
      <c r="CD57" s="149">
        <f t="shared" si="15"/>
        <v>0</v>
      </c>
      <c r="CE57" s="149">
        <f t="shared" si="16"/>
        <v>0</v>
      </c>
      <c r="CF57" s="276">
        <f t="shared" si="17"/>
        <v>0</v>
      </c>
      <c r="CG57" s="248">
        <f t="shared" si="18"/>
        <v>1</v>
      </c>
      <c r="CH57" s="274">
        <f t="shared" si="43"/>
        <v>1</v>
      </c>
      <c r="CI57" s="356">
        <f t="shared" si="19"/>
        <v>0</v>
      </c>
      <c r="CJ57" s="149">
        <f t="shared" si="20"/>
        <v>0</v>
      </c>
      <c r="CK57" s="150">
        <f t="shared" si="21"/>
        <v>0</v>
      </c>
      <c r="CL57" s="149">
        <f t="shared" si="44"/>
        <v>0</v>
      </c>
      <c r="CM57" s="149">
        <f t="shared" si="44"/>
        <v>0</v>
      </c>
      <c r="CN57" s="149">
        <f t="shared" si="44"/>
        <v>1</v>
      </c>
      <c r="CO57" s="149">
        <f t="shared" si="22"/>
        <v>1</v>
      </c>
      <c r="CP57" s="149">
        <f t="shared" si="45"/>
        <v>1</v>
      </c>
      <c r="CQ57" s="283">
        <f t="shared" si="23"/>
        <v>1</v>
      </c>
      <c r="CR57" s="149">
        <f t="shared" si="24"/>
        <v>0</v>
      </c>
      <c r="CS57" s="149">
        <f t="shared" si="25"/>
        <v>0</v>
      </c>
      <c r="CT57" s="283">
        <f t="shared" si="26"/>
        <v>1</v>
      </c>
      <c r="CU57" s="149" t="str">
        <f t="shared" si="27"/>
        <v xml:space="preserve"> </v>
      </c>
      <c r="CV57" s="149">
        <f t="shared" si="28"/>
        <v>0</v>
      </c>
      <c r="CW57" s="149">
        <v>0</v>
      </c>
      <c r="CX57" s="149">
        <v>0</v>
      </c>
      <c r="CY57" s="149">
        <v>1</v>
      </c>
      <c r="CZ57" s="149">
        <v>1</v>
      </c>
      <c r="DA57" s="149">
        <v>0</v>
      </c>
      <c r="DB57" s="149">
        <v>0</v>
      </c>
      <c r="DC57" s="149">
        <v>0</v>
      </c>
      <c r="DD57" s="149">
        <v>0</v>
      </c>
      <c r="DE57" s="149">
        <v>0</v>
      </c>
      <c r="DF57" s="149">
        <v>1</v>
      </c>
      <c r="DG57" s="149">
        <v>0</v>
      </c>
      <c r="DH57" s="149">
        <v>1</v>
      </c>
      <c r="DI57" s="149">
        <v>0</v>
      </c>
      <c r="DJ57" s="149">
        <v>0</v>
      </c>
      <c r="DK57" s="149">
        <v>0</v>
      </c>
      <c r="DL57" s="149">
        <v>0</v>
      </c>
      <c r="DM57" s="149">
        <v>1</v>
      </c>
      <c r="DN57" s="149">
        <v>0</v>
      </c>
      <c r="DO57" s="149">
        <v>1</v>
      </c>
      <c r="DP57" s="149">
        <v>1</v>
      </c>
      <c r="DQ57" s="149">
        <v>0</v>
      </c>
      <c r="DR57" s="149">
        <v>1</v>
      </c>
      <c r="DS57" s="149">
        <v>0</v>
      </c>
      <c r="DT57" s="149" t="s">
        <v>154</v>
      </c>
      <c r="DU57" s="149" t="s">
        <v>158</v>
      </c>
      <c r="DV57" s="149" t="s">
        <v>7858</v>
      </c>
      <c r="DW57" s="149" t="s">
        <v>7868</v>
      </c>
      <c r="DX57" s="149">
        <v>0</v>
      </c>
      <c r="DY57" s="149">
        <v>0</v>
      </c>
      <c r="DZ57" s="149" t="str">
        <f t="shared" si="29"/>
        <v>Y</v>
      </c>
      <c r="EA57" s="149" t="str">
        <f t="shared" si="30"/>
        <v/>
      </c>
      <c r="EB57" s="149" t="str">
        <f t="shared" si="31"/>
        <v>N</v>
      </c>
      <c r="EC57" s="149" t="str">
        <f t="shared" si="32"/>
        <v>Y</v>
      </c>
      <c r="ED57" s="149" t="str">
        <f t="shared" si="33"/>
        <v>Yes</v>
      </c>
      <c r="EF57" s="149">
        <f t="shared" si="47"/>
        <v>0</v>
      </c>
    </row>
    <row r="58" spans="1:136" s="149" customFormat="1" ht="16.5" customHeight="1">
      <c r="A58" s="149">
        <v>55</v>
      </c>
      <c r="B58" s="149">
        <v>62</v>
      </c>
      <c r="C58" s="150" t="s">
        <v>498</v>
      </c>
      <c r="D58" s="149" t="s">
        <v>290</v>
      </c>
      <c r="E58" s="149" t="s">
        <v>229</v>
      </c>
      <c r="F58" s="149" t="s">
        <v>499</v>
      </c>
      <c r="G58" s="149" t="s">
        <v>246</v>
      </c>
      <c r="H58" s="168" t="s">
        <v>500</v>
      </c>
      <c r="I58" s="149" t="s">
        <v>501</v>
      </c>
      <c r="J58" s="149">
        <v>0.136</v>
      </c>
      <c r="K58" s="149" t="s">
        <v>502</v>
      </c>
      <c r="L58" s="149">
        <v>206417</v>
      </c>
      <c r="M58" s="150">
        <v>31</v>
      </c>
      <c r="N58" s="149" t="s">
        <v>154</v>
      </c>
      <c r="O58" s="149" t="s">
        <v>153</v>
      </c>
      <c r="P58" s="150" t="s">
        <v>153</v>
      </c>
      <c r="Q58" s="149" t="s">
        <v>154</v>
      </c>
      <c r="R58" s="149" t="s">
        <v>154</v>
      </c>
      <c r="S58" s="149" t="s">
        <v>153</v>
      </c>
      <c r="T58" s="149" t="s">
        <v>153</v>
      </c>
      <c r="U58" s="151" t="s">
        <v>153</v>
      </c>
      <c r="V58" s="149" t="s">
        <v>153</v>
      </c>
      <c r="W58" s="149" t="s">
        <v>153</v>
      </c>
      <c r="X58" s="152" t="s">
        <v>153</v>
      </c>
      <c r="Y58" s="149" t="s">
        <v>153</v>
      </c>
      <c r="Z58" s="149" t="s">
        <v>153</v>
      </c>
      <c r="AA58" s="150"/>
      <c r="AC58" s="149" t="s">
        <v>167</v>
      </c>
      <c r="AD58" s="149" t="s">
        <v>6</v>
      </c>
      <c r="AE58" s="149" t="s">
        <v>157</v>
      </c>
      <c r="AF58" s="149" t="s">
        <v>157</v>
      </c>
      <c r="AG58" s="149" t="s">
        <v>157</v>
      </c>
      <c r="AH58" s="150" t="s">
        <v>218</v>
      </c>
      <c r="AJ58" s="149" t="s">
        <v>154</v>
      </c>
      <c r="AK58" s="170" t="s">
        <v>153</v>
      </c>
      <c r="AN58" s="150"/>
      <c r="AO58" s="149" t="s">
        <v>219</v>
      </c>
      <c r="AP58" s="149" t="s">
        <v>150</v>
      </c>
      <c r="AQ58" s="149" t="s">
        <v>218</v>
      </c>
      <c r="AR58" s="149" t="s">
        <v>503</v>
      </c>
      <c r="AS58" s="149">
        <v>2050</v>
      </c>
      <c r="AU58" s="150"/>
      <c r="AV58" s="149" t="s">
        <v>157</v>
      </c>
      <c r="AW58" s="172" t="s">
        <v>190</v>
      </c>
      <c r="AX58" s="149" t="s">
        <v>158</v>
      </c>
      <c r="AY58" s="149" t="s">
        <v>154</v>
      </c>
      <c r="AZ58" s="149" t="s">
        <v>153</v>
      </c>
      <c r="BA58" s="149" t="s">
        <v>153</v>
      </c>
      <c r="BC58" s="150"/>
      <c r="BE58" s="173"/>
      <c r="BF58" s="150"/>
      <c r="BG58" s="283">
        <f t="shared" si="35"/>
        <v>0</v>
      </c>
      <c r="BH58" s="149">
        <f t="shared" si="36"/>
        <v>0</v>
      </c>
      <c r="BI58" s="149">
        <f t="shared" si="0"/>
        <v>0</v>
      </c>
      <c r="BJ58" s="280">
        <f t="shared" si="1"/>
        <v>0</v>
      </c>
      <c r="BK58" s="356">
        <f t="shared" si="37"/>
        <v>0</v>
      </c>
      <c r="BL58" s="149">
        <f t="shared" si="38"/>
        <v>0</v>
      </c>
      <c r="BM58" s="149">
        <f t="shared" si="2"/>
        <v>0</v>
      </c>
      <c r="BN58" s="278">
        <f t="shared" si="3"/>
        <v>0</v>
      </c>
      <c r="BO58" s="149">
        <f t="shared" si="39"/>
        <v>0</v>
      </c>
      <c r="BP58" s="149">
        <f t="shared" si="40"/>
        <v>0</v>
      </c>
      <c r="BQ58" s="149">
        <f t="shared" si="4"/>
        <v>0</v>
      </c>
      <c r="BR58" s="356">
        <f t="shared" si="41"/>
        <v>0</v>
      </c>
      <c r="BS58" s="149">
        <f t="shared" si="42"/>
        <v>0</v>
      </c>
      <c r="BT58" s="149">
        <f t="shared" si="5"/>
        <v>1</v>
      </c>
      <c r="BU58" s="356">
        <f t="shared" si="6"/>
        <v>0</v>
      </c>
      <c r="BV58" s="149">
        <f t="shared" si="7"/>
        <v>0</v>
      </c>
      <c r="BW58" s="113">
        <f t="shared" si="8"/>
        <v>0</v>
      </c>
      <c r="BX58" s="248">
        <f t="shared" si="9"/>
        <v>0</v>
      </c>
      <c r="BY58" s="248">
        <f t="shared" si="10"/>
        <v>0</v>
      </c>
      <c r="BZ58" s="248">
        <f t="shared" si="11"/>
        <v>0</v>
      </c>
      <c r="CA58" s="248">
        <f t="shared" si="46"/>
        <v>0</v>
      </c>
      <c r="CB58" s="175">
        <f t="shared" si="13"/>
        <v>0</v>
      </c>
      <c r="CC58" s="356">
        <f t="shared" si="14"/>
        <v>0</v>
      </c>
      <c r="CD58" s="149">
        <f t="shared" si="15"/>
        <v>0</v>
      </c>
      <c r="CE58" s="149">
        <f t="shared" si="16"/>
        <v>1</v>
      </c>
      <c r="CF58" s="276">
        <f t="shared" si="17"/>
        <v>1</v>
      </c>
      <c r="CG58" s="248">
        <f t="shared" si="18"/>
        <v>1</v>
      </c>
      <c r="CH58" s="274">
        <f t="shared" si="43"/>
        <v>1</v>
      </c>
      <c r="CI58" s="356">
        <f t="shared" si="19"/>
        <v>0</v>
      </c>
      <c r="CJ58" s="149">
        <f t="shared" si="20"/>
        <v>0</v>
      </c>
      <c r="CK58" s="150">
        <f t="shared" si="21"/>
        <v>0</v>
      </c>
      <c r="CL58" s="149">
        <f t="shared" si="44"/>
        <v>0</v>
      </c>
      <c r="CM58" s="149">
        <f t="shared" si="44"/>
        <v>0</v>
      </c>
      <c r="CN58" s="149">
        <f t="shared" si="44"/>
        <v>1</v>
      </c>
      <c r="CO58" s="149">
        <f t="shared" si="22"/>
        <v>1</v>
      </c>
      <c r="CP58" s="149">
        <f t="shared" si="45"/>
        <v>1</v>
      </c>
      <c r="CQ58" s="283">
        <f t="shared" si="23"/>
        <v>1</v>
      </c>
      <c r="CR58" s="149">
        <f t="shared" si="24"/>
        <v>0</v>
      </c>
      <c r="CS58" s="149">
        <f t="shared" si="25"/>
        <v>0</v>
      </c>
      <c r="CT58" s="283" t="str">
        <f t="shared" si="26"/>
        <v/>
      </c>
      <c r="CU58" s="149" t="str">
        <f t="shared" si="27"/>
        <v xml:space="preserve"> 2050</v>
      </c>
      <c r="CV58" s="149">
        <f t="shared" si="28"/>
        <v>2050</v>
      </c>
      <c r="CW58" s="149">
        <v>1</v>
      </c>
      <c r="CX58" s="149">
        <v>0</v>
      </c>
      <c r="CY58" s="149">
        <v>0</v>
      </c>
      <c r="CZ58" s="149">
        <v>1</v>
      </c>
      <c r="DA58" s="149">
        <v>0</v>
      </c>
      <c r="DB58" s="149">
        <v>0</v>
      </c>
      <c r="DC58" s="149">
        <v>1</v>
      </c>
      <c r="DD58" s="149">
        <v>1</v>
      </c>
      <c r="DE58" s="149">
        <v>0</v>
      </c>
      <c r="DF58" s="149">
        <v>0</v>
      </c>
      <c r="DG58" s="149">
        <v>0</v>
      </c>
      <c r="DH58" s="149">
        <v>0</v>
      </c>
      <c r="DI58" s="149">
        <v>0</v>
      </c>
      <c r="DJ58" s="149">
        <v>0</v>
      </c>
      <c r="DK58" s="149">
        <v>0</v>
      </c>
      <c r="DL58" s="149">
        <v>0</v>
      </c>
      <c r="DM58" s="149">
        <v>1</v>
      </c>
      <c r="DN58" s="149">
        <v>1</v>
      </c>
      <c r="DO58" s="149">
        <v>1</v>
      </c>
      <c r="DP58" s="149">
        <v>1</v>
      </c>
      <c r="DQ58" s="149">
        <v>0</v>
      </c>
      <c r="DR58" s="149">
        <v>1</v>
      </c>
      <c r="DS58" s="149">
        <v>1</v>
      </c>
      <c r="DT58" s="149" t="s">
        <v>154</v>
      </c>
      <c r="DU58" s="149">
        <v>0</v>
      </c>
      <c r="DV58" s="149" t="s">
        <v>7863</v>
      </c>
      <c r="DW58" s="149" t="s">
        <v>154</v>
      </c>
      <c r="DX58" s="149" t="s">
        <v>150</v>
      </c>
      <c r="DY58" s="149" t="s">
        <v>150</v>
      </c>
      <c r="DZ58" s="149" t="str">
        <f t="shared" si="29"/>
        <v>N</v>
      </c>
      <c r="EA58" s="149" t="str">
        <f t="shared" si="30"/>
        <v/>
      </c>
      <c r="EB58" s="149" t="str">
        <f t="shared" si="31"/>
        <v>Y</v>
      </c>
      <c r="EC58" s="149" t="str">
        <f t="shared" si="32"/>
        <v>N</v>
      </c>
      <c r="ED58" s="149" t="str">
        <f t="shared" si="33"/>
        <v>Yes</v>
      </c>
      <c r="EF58" s="149">
        <f t="shared" si="47"/>
        <v>2050</v>
      </c>
    </row>
    <row r="59" spans="1:136" s="149" customFormat="1" ht="16.5" customHeight="1">
      <c r="A59" s="149">
        <v>56</v>
      </c>
      <c r="B59" s="149">
        <v>67</v>
      </c>
      <c r="C59" s="150" t="s">
        <v>504</v>
      </c>
      <c r="D59" s="149" t="s">
        <v>290</v>
      </c>
      <c r="E59" s="149" t="s">
        <v>229</v>
      </c>
      <c r="F59" s="149" t="s">
        <v>284</v>
      </c>
      <c r="G59" s="149" t="s">
        <v>246</v>
      </c>
      <c r="H59" s="168" t="s">
        <v>505</v>
      </c>
      <c r="I59" s="149" t="s">
        <v>506</v>
      </c>
      <c r="J59" s="149">
        <v>0.019</v>
      </c>
      <c r="K59" s="149" t="s">
        <v>507</v>
      </c>
      <c r="L59" s="149">
        <v>211304</v>
      </c>
      <c r="M59" s="150">
        <v>31</v>
      </c>
      <c r="N59" s="149" t="s">
        <v>150</v>
      </c>
      <c r="O59" s="149">
        <v>2017</v>
      </c>
      <c r="P59" s="150">
        <v>2030</v>
      </c>
      <c r="Q59" s="149" t="s">
        <v>154</v>
      </c>
      <c r="R59" s="149" t="s">
        <v>154</v>
      </c>
      <c r="S59" s="149" t="s">
        <v>153</v>
      </c>
      <c r="T59" s="149" t="s">
        <v>153</v>
      </c>
      <c r="U59" s="151" t="s">
        <v>153</v>
      </c>
      <c r="V59" s="149" t="s">
        <v>153</v>
      </c>
      <c r="W59" s="149" t="s">
        <v>153</v>
      </c>
      <c r="X59" s="152" t="s">
        <v>153</v>
      </c>
      <c r="Y59" s="149" t="s">
        <v>153</v>
      </c>
      <c r="Z59" s="149" t="s">
        <v>153</v>
      </c>
      <c r="AA59" s="150"/>
      <c r="AC59" s="149" t="s">
        <v>167</v>
      </c>
      <c r="AD59" s="149" t="s">
        <v>6</v>
      </c>
      <c r="AE59" s="149" t="s">
        <v>157</v>
      </c>
      <c r="AF59" s="149" t="s">
        <v>157</v>
      </c>
      <c r="AG59" s="149" t="s">
        <v>157</v>
      </c>
      <c r="AH59" s="150" t="s">
        <v>218</v>
      </c>
      <c r="AJ59" s="149" t="s">
        <v>154</v>
      </c>
      <c r="AK59" s="170" t="s">
        <v>153</v>
      </c>
      <c r="AN59" s="150"/>
      <c r="AO59" s="149" t="s">
        <v>219</v>
      </c>
      <c r="AP59" s="149" t="s">
        <v>150</v>
      </c>
      <c r="AQ59" s="149" t="s">
        <v>218</v>
      </c>
      <c r="AR59" s="149" t="s">
        <v>508</v>
      </c>
      <c r="AS59" s="149">
        <v>2050</v>
      </c>
      <c r="AU59" s="150"/>
      <c r="AV59" s="149" t="s">
        <v>157</v>
      </c>
      <c r="AW59" s="172" t="s">
        <v>312</v>
      </c>
      <c r="AX59" s="149" t="s">
        <v>158</v>
      </c>
      <c r="AY59" s="149" t="s">
        <v>154</v>
      </c>
      <c r="AZ59" s="149" t="s">
        <v>153</v>
      </c>
      <c r="BA59" s="149" t="s">
        <v>153</v>
      </c>
      <c r="BC59" s="150"/>
      <c r="BE59" s="173"/>
      <c r="BF59" s="150"/>
      <c r="BG59" s="283">
        <f t="shared" si="35"/>
        <v>0</v>
      </c>
      <c r="BH59" s="149">
        <f t="shared" si="36"/>
        <v>1</v>
      </c>
      <c r="BI59" s="149">
        <f t="shared" si="0"/>
        <v>0</v>
      </c>
      <c r="BJ59" s="280">
        <f t="shared" si="1"/>
        <v>1</v>
      </c>
      <c r="BK59" s="356">
        <f t="shared" si="37"/>
        <v>0</v>
      </c>
      <c r="BL59" s="149">
        <f t="shared" si="38"/>
        <v>0</v>
      </c>
      <c r="BM59" s="149">
        <f t="shared" si="2"/>
        <v>0</v>
      </c>
      <c r="BN59" s="278">
        <f t="shared" si="3"/>
        <v>0</v>
      </c>
      <c r="BO59" s="149">
        <f t="shared" si="39"/>
        <v>0</v>
      </c>
      <c r="BP59" s="149">
        <f t="shared" si="40"/>
        <v>0</v>
      </c>
      <c r="BQ59" s="149">
        <f t="shared" si="4"/>
        <v>0</v>
      </c>
      <c r="BR59" s="356">
        <f t="shared" si="41"/>
        <v>0</v>
      </c>
      <c r="BS59" s="149">
        <f t="shared" si="42"/>
        <v>0</v>
      </c>
      <c r="BT59" s="149">
        <f t="shared" si="5"/>
        <v>1</v>
      </c>
      <c r="BU59" s="356">
        <f t="shared" si="6"/>
        <v>0</v>
      </c>
      <c r="BV59" s="149">
        <f t="shared" si="7"/>
        <v>0</v>
      </c>
      <c r="BW59" s="113">
        <f t="shared" si="8"/>
        <v>0</v>
      </c>
      <c r="BX59" s="248">
        <f t="shared" si="9"/>
        <v>0</v>
      </c>
      <c r="BY59" s="248">
        <f t="shared" si="10"/>
        <v>0</v>
      </c>
      <c r="BZ59" s="248">
        <f t="shared" si="11"/>
        <v>0</v>
      </c>
      <c r="CA59" s="248">
        <f t="shared" si="46"/>
        <v>0</v>
      </c>
      <c r="CB59" s="175">
        <f t="shared" si="13"/>
        <v>0</v>
      </c>
      <c r="CC59" s="356">
        <f t="shared" si="14"/>
        <v>0</v>
      </c>
      <c r="CD59" s="149">
        <f t="shared" si="15"/>
        <v>0</v>
      </c>
      <c r="CE59" s="149">
        <f t="shared" si="16"/>
        <v>1</v>
      </c>
      <c r="CF59" s="276">
        <f t="shared" si="17"/>
        <v>1</v>
      </c>
      <c r="CG59" s="248">
        <f t="shared" si="18"/>
        <v>1</v>
      </c>
      <c r="CH59" s="274">
        <f t="shared" si="43"/>
        <v>1</v>
      </c>
      <c r="CI59" s="356">
        <f t="shared" si="19"/>
        <v>0</v>
      </c>
      <c r="CJ59" s="149">
        <f t="shared" si="20"/>
        <v>0</v>
      </c>
      <c r="CK59" s="150">
        <f t="shared" si="21"/>
        <v>0</v>
      </c>
      <c r="CL59" s="149">
        <f t="shared" si="44"/>
        <v>0</v>
      </c>
      <c r="CM59" s="149">
        <f t="shared" si="44"/>
        <v>1</v>
      </c>
      <c r="CN59" s="149">
        <f t="shared" si="44"/>
        <v>1</v>
      </c>
      <c r="CO59" s="149">
        <f t="shared" si="22"/>
        <v>2</v>
      </c>
      <c r="CP59" s="149">
        <f t="shared" si="45"/>
        <v>1</v>
      </c>
      <c r="CQ59" s="283">
        <f t="shared" si="23"/>
        <v>1</v>
      </c>
      <c r="CR59" s="149">
        <f t="shared" si="24"/>
        <v>0</v>
      </c>
      <c r="CS59" s="149">
        <f t="shared" si="25"/>
        <v>0</v>
      </c>
      <c r="CT59" s="283" t="str">
        <f t="shared" si="26"/>
        <v/>
      </c>
      <c r="CU59" s="149" t="str">
        <f t="shared" si="27"/>
        <v xml:space="preserve"> 2050</v>
      </c>
      <c r="CV59" s="149">
        <f t="shared" si="28"/>
        <v>2050</v>
      </c>
      <c r="CW59" s="149">
        <v>0</v>
      </c>
      <c r="CX59" s="149">
        <v>0</v>
      </c>
      <c r="CY59" s="149">
        <v>0</v>
      </c>
      <c r="CZ59" s="149">
        <v>0</v>
      </c>
      <c r="DA59" s="149">
        <v>0</v>
      </c>
      <c r="DB59" s="149">
        <v>1</v>
      </c>
      <c r="DC59" s="149">
        <v>0</v>
      </c>
      <c r="DD59" s="149">
        <v>1</v>
      </c>
      <c r="DE59" s="149">
        <v>0</v>
      </c>
      <c r="DF59" s="149">
        <v>0</v>
      </c>
      <c r="DG59" s="149">
        <v>0</v>
      </c>
      <c r="DH59" s="149">
        <v>0</v>
      </c>
      <c r="DI59" s="149">
        <v>0</v>
      </c>
      <c r="DJ59" s="149">
        <v>1</v>
      </c>
      <c r="DK59" s="149">
        <v>0</v>
      </c>
      <c r="DL59" s="149">
        <v>1</v>
      </c>
      <c r="DM59" s="149">
        <v>1</v>
      </c>
      <c r="DN59" s="149">
        <v>1</v>
      </c>
      <c r="DO59" s="149">
        <v>1</v>
      </c>
      <c r="DP59" s="149">
        <v>1</v>
      </c>
      <c r="DQ59" s="149">
        <v>0</v>
      </c>
      <c r="DR59" s="149">
        <v>1</v>
      </c>
      <c r="DS59" s="149">
        <v>0</v>
      </c>
      <c r="DT59" s="149" t="s">
        <v>154</v>
      </c>
      <c r="DU59" s="149">
        <v>0</v>
      </c>
      <c r="DV59" s="149" t="s">
        <v>7863</v>
      </c>
      <c r="DW59" s="149" t="s">
        <v>154</v>
      </c>
      <c r="DX59" s="149">
        <v>0</v>
      </c>
      <c r="DY59" s="149" t="s">
        <v>150</v>
      </c>
      <c r="DZ59" s="149" t="str">
        <f t="shared" si="29"/>
        <v>N</v>
      </c>
      <c r="EA59" s="149" t="str">
        <f t="shared" si="30"/>
        <v/>
      </c>
      <c r="EB59" s="149" t="str">
        <f t="shared" si="31"/>
        <v>Y</v>
      </c>
      <c r="EC59" s="149" t="str">
        <f t="shared" si="32"/>
        <v>N</v>
      </c>
      <c r="ED59" s="149" t="str">
        <f t="shared" si="33"/>
        <v>Yes</v>
      </c>
      <c r="EF59" s="149">
        <f t="shared" si="47"/>
        <v>2050</v>
      </c>
    </row>
    <row r="60" spans="1:136" s="149" customFormat="1" ht="16.5" customHeight="1">
      <c r="A60" s="149">
        <v>57</v>
      </c>
      <c r="B60" s="149">
        <v>52</v>
      </c>
      <c r="C60" s="150" t="s">
        <v>509</v>
      </c>
      <c r="D60" s="149" t="s">
        <v>192</v>
      </c>
      <c r="E60" s="149" t="s">
        <v>193</v>
      </c>
      <c r="F60" s="149" t="s">
        <v>145</v>
      </c>
      <c r="G60" s="149" t="s">
        <v>146</v>
      </c>
      <c r="H60" s="168" t="s">
        <v>510</v>
      </c>
      <c r="I60" s="149" t="s">
        <v>511</v>
      </c>
      <c r="J60" s="149">
        <v>-0.698</v>
      </c>
      <c r="K60" s="149" t="s">
        <v>512</v>
      </c>
      <c r="L60" s="149">
        <v>13200</v>
      </c>
      <c r="M60" s="150">
        <v>13</v>
      </c>
      <c r="N60" s="149" t="s">
        <v>154</v>
      </c>
      <c r="O60" s="149" t="s">
        <v>153</v>
      </c>
      <c r="P60" s="150" t="s">
        <v>153</v>
      </c>
      <c r="Q60" s="149" t="s">
        <v>154</v>
      </c>
      <c r="R60" s="149" t="s">
        <v>154</v>
      </c>
      <c r="S60" s="149" t="s">
        <v>153</v>
      </c>
      <c r="T60" s="149" t="s">
        <v>153</v>
      </c>
      <c r="U60" s="151" t="s">
        <v>153</v>
      </c>
      <c r="V60" s="149" t="s">
        <v>153</v>
      </c>
      <c r="W60" s="149" t="s">
        <v>153</v>
      </c>
      <c r="X60" s="152" t="s">
        <v>153</v>
      </c>
      <c r="Y60" s="149" t="s">
        <v>153</v>
      </c>
      <c r="Z60" s="149" t="s">
        <v>153</v>
      </c>
      <c r="AA60" s="150"/>
      <c r="AC60" s="149" t="s">
        <v>513</v>
      </c>
      <c r="AD60" s="149" t="s">
        <v>240</v>
      </c>
      <c r="AE60" s="149" t="s">
        <v>157</v>
      </c>
      <c r="AF60" s="149" t="s">
        <v>157</v>
      </c>
      <c r="AG60" s="149" t="s">
        <v>157</v>
      </c>
      <c r="AH60" s="150" t="s">
        <v>218</v>
      </c>
      <c r="AJ60" s="149" t="s">
        <v>154</v>
      </c>
      <c r="AK60" s="170" t="s">
        <v>153</v>
      </c>
      <c r="AN60" s="150"/>
      <c r="AP60" s="149" t="s">
        <v>154</v>
      </c>
      <c r="AQ60" s="149" t="s">
        <v>153</v>
      </c>
      <c r="AR60" s="149" t="s">
        <v>153</v>
      </c>
      <c r="AU60" s="150"/>
      <c r="AV60" s="149" t="s">
        <v>168</v>
      </c>
      <c r="AW60" s="172" t="s">
        <v>262</v>
      </c>
      <c r="AX60" s="149" t="s">
        <v>158</v>
      </c>
      <c r="AY60" s="149" t="s">
        <v>150</v>
      </c>
      <c r="AZ60" s="149" t="s">
        <v>514</v>
      </c>
      <c r="BA60" s="149">
        <v>2050</v>
      </c>
      <c r="BC60" s="150"/>
      <c r="BE60" s="173"/>
      <c r="BF60" s="150"/>
      <c r="BG60" s="283">
        <f t="shared" si="35"/>
        <v>0</v>
      </c>
      <c r="BH60" s="149">
        <f t="shared" si="36"/>
        <v>0</v>
      </c>
      <c r="BI60" s="149">
        <f t="shared" si="0"/>
        <v>0</v>
      </c>
      <c r="BJ60" s="280">
        <f t="shared" si="1"/>
        <v>0</v>
      </c>
      <c r="BK60" s="356">
        <f t="shared" si="37"/>
        <v>0</v>
      </c>
      <c r="BL60" s="149">
        <f t="shared" si="38"/>
        <v>0</v>
      </c>
      <c r="BM60" s="149">
        <f t="shared" si="2"/>
        <v>0</v>
      </c>
      <c r="BN60" s="278">
        <f t="shared" si="3"/>
        <v>0</v>
      </c>
      <c r="BO60" s="149">
        <f t="shared" si="39"/>
        <v>0</v>
      </c>
      <c r="BP60" s="149">
        <f t="shared" si="40"/>
        <v>0</v>
      </c>
      <c r="BQ60" s="149">
        <f t="shared" si="4"/>
        <v>0</v>
      </c>
      <c r="BR60" s="356">
        <f t="shared" si="41"/>
        <v>0</v>
      </c>
      <c r="BS60" s="149">
        <f t="shared" si="42"/>
        <v>0</v>
      </c>
      <c r="BT60" s="149">
        <f t="shared" si="5"/>
        <v>0</v>
      </c>
      <c r="BU60" s="356">
        <f t="shared" si="6"/>
        <v>0</v>
      </c>
      <c r="BV60" s="149">
        <f t="shared" si="7"/>
        <v>0</v>
      </c>
      <c r="BW60" s="113">
        <f t="shared" si="8"/>
        <v>0</v>
      </c>
      <c r="BX60" s="248">
        <f t="shared" si="9"/>
        <v>0</v>
      </c>
      <c r="BY60" s="248">
        <f t="shared" si="10"/>
        <v>0</v>
      </c>
      <c r="BZ60" s="248">
        <f t="shared" si="11"/>
        <v>0</v>
      </c>
      <c r="CA60" s="248">
        <f t="shared" si="46"/>
        <v>0</v>
      </c>
      <c r="CB60" s="175">
        <f t="shared" si="13"/>
        <v>0</v>
      </c>
      <c r="CC60" s="356">
        <f t="shared" si="14"/>
        <v>0</v>
      </c>
      <c r="CD60" s="149">
        <f t="shared" si="15"/>
        <v>0</v>
      </c>
      <c r="CE60" s="149">
        <f t="shared" si="16"/>
        <v>0</v>
      </c>
      <c r="CF60" s="276">
        <f t="shared" si="17"/>
        <v>0</v>
      </c>
      <c r="CG60" s="248">
        <f t="shared" si="18"/>
        <v>0</v>
      </c>
      <c r="CH60" s="274">
        <f t="shared" si="43"/>
        <v>0</v>
      </c>
      <c r="CI60" s="356">
        <f t="shared" si="19"/>
        <v>0</v>
      </c>
      <c r="CJ60" s="149">
        <f t="shared" si="20"/>
        <v>0</v>
      </c>
      <c r="CK60" s="150">
        <f t="shared" si="21"/>
        <v>1</v>
      </c>
      <c r="CL60" s="149">
        <f t="shared" si="44"/>
        <v>0</v>
      </c>
      <c r="CM60" s="149">
        <f t="shared" si="44"/>
        <v>0</v>
      </c>
      <c r="CN60" s="149">
        <f t="shared" si="44"/>
        <v>0</v>
      </c>
      <c r="CO60" s="149">
        <f t="shared" si="22"/>
        <v>0</v>
      </c>
      <c r="CP60" s="149">
        <f t="shared" si="45"/>
        <v>0</v>
      </c>
      <c r="CQ60" s="283">
        <f t="shared" si="23"/>
        <v>0</v>
      </c>
      <c r="CR60" s="149">
        <f t="shared" si="24"/>
        <v>0</v>
      </c>
      <c r="CS60" s="149">
        <f t="shared" si="25"/>
        <v>1</v>
      </c>
      <c r="CT60" s="283" t="str">
        <f t="shared" si="26"/>
        <v/>
      </c>
      <c r="CU60" s="149" t="str">
        <f t="shared" si="27"/>
        <v xml:space="preserve"> </v>
      </c>
      <c r="CV60" s="149">
        <f t="shared" si="28"/>
        <v>0</v>
      </c>
      <c r="CW60" s="149">
        <v>0</v>
      </c>
      <c r="CX60" s="149">
        <v>0</v>
      </c>
      <c r="CY60" s="149">
        <v>0</v>
      </c>
      <c r="CZ60" s="149">
        <v>0</v>
      </c>
      <c r="DA60" s="149">
        <v>0</v>
      </c>
      <c r="DB60" s="149">
        <v>0</v>
      </c>
      <c r="DC60" s="149">
        <v>0</v>
      </c>
      <c r="DD60" s="149">
        <v>0</v>
      </c>
      <c r="DE60" s="149">
        <v>0</v>
      </c>
      <c r="DF60" s="149">
        <v>0</v>
      </c>
      <c r="DG60" s="149">
        <v>0</v>
      </c>
      <c r="DH60" s="149">
        <v>0</v>
      </c>
      <c r="DI60" s="149">
        <v>0</v>
      </c>
      <c r="DJ60" s="149">
        <v>0</v>
      </c>
      <c r="DK60" s="149">
        <v>0</v>
      </c>
      <c r="DL60" s="149">
        <v>0</v>
      </c>
      <c r="DM60" s="149">
        <v>0</v>
      </c>
      <c r="DN60" s="149">
        <v>0</v>
      </c>
      <c r="DO60" s="149">
        <v>0</v>
      </c>
      <c r="DP60" s="149">
        <v>0</v>
      </c>
      <c r="DQ60" s="149">
        <v>0</v>
      </c>
      <c r="DR60" s="149">
        <v>0</v>
      </c>
      <c r="DS60" s="149">
        <v>0</v>
      </c>
      <c r="DT60" s="149" t="s">
        <v>154</v>
      </c>
      <c r="DU60" s="149">
        <v>0</v>
      </c>
      <c r="DV60" s="149" t="s">
        <v>154</v>
      </c>
      <c r="DW60" s="149" t="s">
        <v>154</v>
      </c>
      <c r="DX60" s="149">
        <v>0</v>
      </c>
      <c r="DY60" s="149">
        <v>0</v>
      </c>
      <c r="DZ60" s="149" t="str">
        <f t="shared" si="29"/>
        <v>N</v>
      </c>
      <c r="EA60" s="149" t="str">
        <f t="shared" si="30"/>
        <v/>
      </c>
      <c r="EB60" s="149" t="str">
        <f t="shared" si="31"/>
        <v>N</v>
      </c>
      <c r="EC60" s="149" t="str">
        <f t="shared" si="32"/>
        <v>N</v>
      </c>
      <c r="ED60" s="149" t="str">
        <f t="shared" si="33"/>
        <v>Not Specified</v>
      </c>
      <c r="EF60" s="149">
        <f t="shared" si="47"/>
        <v>0</v>
      </c>
    </row>
    <row r="61" spans="1:136" s="149" customFormat="1" ht="16.5" customHeight="1">
      <c r="A61" s="149">
        <v>58</v>
      </c>
      <c r="B61" s="149">
        <v>55</v>
      </c>
      <c r="C61" s="150" t="s">
        <v>515</v>
      </c>
      <c r="D61" s="149" t="s">
        <v>516</v>
      </c>
      <c r="E61" s="149" t="s">
        <v>517</v>
      </c>
      <c r="F61" s="149" t="s">
        <v>175</v>
      </c>
      <c r="G61" s="149" t="s">
        <v>176</v>
      </c>
      <c r="H61" s="168" t="s">
        <v>518</v>
      </c>
      <c r="I61" s="149" t="s">
        <v>519</v>
      </c>
      <c r="J61" s="149">
        <v>-0.036</v>
      </c>
      <c r="K61" s="149" t="s">
        <v>520</v>
      </c>
      <c r="L61" s="149">
        <v>456965</v>
      </c>
      <c r="M61" s="150">
        <v>25</v>
      </c>
      <c r="N61" s="149" t="s">
        <v>154</v>
      </c>
      <c r="O61" s="149" t="s">
        <v>153</v>
      </c>
      <c r="P61" s="150" t="s">
        <v>153</v>
      </c>
      <c r="Q61" s="149" t="s">
        <v>154</v>
      </c>
      <c r="R61" s="149" t="s">
        <v>154</v>
      </c>
      <c r="S61" s="149" t="s">
        <v>153</v>
      </c>
      <c r="T61" s="149" t="s">
        <v>153</v>
      </c>
      <c r="U61" s="151" t="s">
        <v>153</v>
      </c>
      <c r="V61" s="149" t="s">
        <v>153</v>
      </c>
      <c r="W61" s="149" t="s">
        <v>153</v>
      </c>
      <c r="X61" s="152" t="s">
        <v>153</v>
      </c>
      <c r="Y61" s="149" t="s">
        <v>153</v>
      </c>
      <c r="Z61" s="149" t="s">
        <v>153</v>
      </c>
      <c r="AA61" s="150"/>
      <c r="AC61" s="149" t="s">
        <v>513</v>
      </c>
      <c r="AD61" s="149" t="s">
        <v>240</v>
      </c>
      <c r="AE61" s="149" t="s">
        <v>157</v>
      </c>
      <c r="AF61" s="149" t="s">
        <v>157</v>
      </c>
      <c r="AG61" s="149" t="s">
        <v>158</v>
      </c>
      <c r="AH61" s="150" t="s">
        <v>159</v>
      </c>
      <c r="AJ61" s="149" t="s">
        <v>154</v>
      </c>
      <c r="AK61" s="170" t="s">
        <v>153</v>
      </c>
      <c r="AN61" s="150"/>
      <c r="AP61" s="149" t="s">
        <v>154</v>
      </c>
      <c r="AQ61" s="149" t="s">
        <v>153</v>
      </c>
      <c r="AR61" s="149" t="s">
        <v>153</v>
      </c>
      <c r="AU61" s="150"/>
      <c r="AV61" s="149" t="s">
        <v>168</v>
      </c>
      <c r="AW61" s="172" t="s">
        <v>168</v>
      </c>
      <c r="AX61" s="149" t="s">
        <v>158</v>
      </c>
      <c r="AY61" s="149" t="s">
        <v>150</v>
      </c>
      <c r="AZ61" s="149" t="s">
        <v>521</v>
      </c>
      <c r="BA61" s="149">
        <v>2025</v>
      </c>
      <c r="BC61" s="150"/>
      <c r="BE61" s="173"/>
      <c r="BF61" s="150"/>
      <c r="BG61" s="283">
        <f t="shared" si="35"/>
        <v>0</v>
      </c>
      <c r="BH61" s="149">
        <f t="shared" si="36"/>
        <v>0</v>
      </c>
      <c r="BI61" s="149">
        <f t="shared" si="0"/>
        <v>0</v>
      </c>
      <c r="BJ61" s="280">
        <f t="shared" si="1"/>
        <v>0</v>
      </c>
      <c r="BK61" s="356">
        <f t="shared" si="37"/>
        <v>0</v>
      </c>
      <c r="BL61" s="149">
        <f t="shared" si="38"/>
        <v>0</v>
      </c>
      <c r="BM61" s="149">
        <f t="shared" si="2"/>
        <v>0</v>
      </c>
      <c r="BN61" s="278">
        <f t="shared" si="3"/>
        <v>0</v>
      </c>
      <c r="BO61" s="149">
        <f t="shared" si="39"/>
        <v>0</v>
      </c>
      <c r="BP61" s="149">
        <f t="shared" si="40"/>
        <v>0</v>
      </c>
      <c r="BQ61" s="149">
        <f t="shared" si="4"/>
        <v>0</v>
      </c>
      <c r="BR61" s="356">
        <f t="shared" si="41"/>
        <v>0</v>
      </c>
      <c r="BS61" s="149">
        <f t="shared" si="42"/>
        <v>0</v>
      </c>
      <c r="BT61" s="149">
        <f t="shared" si="5"/>
        <v>0</v>
      </c>
      <c r="BU61" s="356">
        <f t="shared" si="6"/>
        <v>0</v>
      </c>
      <c r="BV61" s="149">
        <f t="shared" si="7"/>
        <v>0</v>
      </c>
      <c r="BW61" s="113">
        <f t="shared" si="8"/>
        <v>0</v>
      </c>
      <c r="BX61" s="248">
        <f t="shared" si="9"/>
        <v>0</v>
      </c>
      <c r="BY61" s="248">
        <f t="shared" si="10"/>
        <v>0</v>
      </c>
      <c r="BZ61" s="248">
        <f t="shared" si="11"/>
        <v>0</v>
      </c>
      <c r="CA61" s="248">
        <f t="shared" si="46"/>
        <v>0</v>
      </c>
      <c r="CB61" s="175">
        <f t="shared" si="13"/>
        <v>0</v>
      </c>
      <c r="CC61" s="356">
        <f t="shared" si="14"/>
        <v>0</v>
      </c>
      <c r="CD61" s="149">
        <f t="shared" si="15"/>
        <v>0</v>
      </c>
      <c r="CE61" s="149">
        <f t="shared" si="16"/>
        <v>0</v>
      </c>
      <c r="CF61" s="276">
        <f t="shared" si="17"/>
        <v>0</v>
      </c>
      <c r="CG61" s="248">
        <f t="shared" si="18"/>
        <v>0</v>
      </c>
      <c r="CH61" s="274">
        <f t="shared" si="43"/>
        <v>0</v>
      </c>
      <c r="CI61" s="356">
        <f t="shared" si="19"/>
        <v>0</v>
      </c>
      <c r="CJ61" s="149">
        <f t="shared" si="20"/>
        <v>1</v>
      </c>
      <c r="CK61" s="150">
        <f t="shared" si="21"/>
        <v>0</v>
      </c>
      <c r="CL61" s="149">
        <f t="shared" si="44"/>
        <v>0</v>
      </c>
      <c r="CM61" s="149">
        <f t="shared" si="44"/>
        <v>0</v>
      </c>
      <c r="CN61" s="149">
        <f t="shared" si="44"/>
        <v>0</v>
      </c>
      <c r="CO61" s="149">
        <f t="shared" si="22"/>
        <v>0</v>
      </c>
      <c r="CP61" s="149">
        <f t="shared" si="45"/>
        <v>0</v>
      </c>
      <c r="CQ61" s="283">
        <f t="shared" si="23"/>
        <v>0</v>
      </c>
      <c r="CR61" s="149">
        <f t="shared" si="24"/>
        <v>0</v>
      </c>
      <c r="CS61" s="149">
        <f t="shared" si="25"/>
        <v>1</v>
      </c>
      <c r="CT61" s="283" t="str">
        <f t="shared" si="26"/>
        <v/>
      </c>
      <c r="CU61" s="149" t="str">
        <f t="shared" si="27"/>
        <v xml:space="preserve"> </v>
      </c>
      <c r="CV61" s="149">
        <f t="shared" si="28"/>
        <v>0</v>
      </c>
      <c r="CW61" s="149">
        <v>0</v>
      </c>
      <c r="CX61" s="149">
        <v>0</v>
      </c>
      <c r="CY61" s="149">
        <v>0</v>
      </c>
      <c r="CZ61" s="149">
        <v>0</v>
      </c>
      <c r="DA61" s="149">
        <v>0</v>
      </c>
      <c r="DB61" s="149">
        <v>0</v>
      </c>
      <c r="DC61" s="149">
        <v>0</v>
      </c>
      <c r="DD61" s="149">
        <v>0</v>
      </c>
      <c r="DE61" s="149">
        <v>0</v>
      </c>
      <c r="DF61" s="149">
        <v>0</v>
      </c>
      <c r="DG61" s="149">
        <v>0</v>
      </c>
      <c r="DH61" s="149">
        <v>0</v>
      </c>
      <c r="DI61" s="149">
        <v>0</v>
      </c>
      <c r="DJ61" s="149">
        <v>0</v>
      </c>
      <c r="DK61" s="149">
        <v>0</v>
      </c>
      <c r="DL61" s="149">
        <v>0</v>
      </c>
      <c r="DM61" s="149">
        <v>0</v>
      </c>
      <c r="DN61" s="149">
        <v>0</v>
      </c>
      <c r="DO61" s="149">
        <v>0</v>
      </c>
      <c r="DP61" s="149">
        <v>0</v>
      </c>
      <c r="DQ61" s="149">
        <v>0</v>
      </c>
      <c r="DR61" s="149">
        <v>0</v>
      </c>
      <c r="DS61" s="149">
        <v>0</v>
      </c>
      <c r="DT61" s="149" t="s">
        <v>154</v>
      </c>
      <c r="DU61" s="149">
        <v>0</v>
      </c>
      <c r="DV61" s="149" t="s">
        <v>154</v>
      </c>
      <c r="DW61" s="149" t="s">
        <v>180</v>
      </c>
      <c r="DX61" s="149" t="s">
        <v>3005</v>
      </c>
      <c r="DY61" s="149">
        <v>0</v>
      </c>
      <c r="DZ61" s="149" t="str">
        <f t="shared" si="29"/>
        <v>N</v>
      </c>
      <c r="EA61" s="149" t="str">
        <f t="shared" si="30"/>
        <v/>
      </c>
      <c r="EB61" s="149" t="str">
        <f t="shared" si="31"/>
        <v>N</v>
      </c>
      <c r="EC61" s="149" t="str">
        <f t="shared" si="32"/>
        <v>N</v>
      </c>
      <c r="ED61" s="149" t="str">
        <f t="shared" si="33"/>
        <v>Not Specified</v>
      </c>
      <c r="EF61" s="149">
        <f t="shared" si="47"/>
        <v>0</v>
      </c>
    </row>
    <row r="62" spans="1:136" s="149" customFormat="1" ht="16.5" customHeight="1">
      <c r="A62" s="149">
        <v>59</v>
      </c>
      <c r="B62" s="149">
        <v>57</v>
      </c>
      <c r="C62" s="150" t="s">
        <v>522</v>
      </c>
      <c r="D62" s="149" t="s">
        <v>243</v>
      </c>
      <c r="E62" s="149" t="s">
        <v>244</v>
      </c>
      <c r="F62" s="149" t="s">
        <v>264</v>
      </c>
      <c r="G62" s="149" t="s">
        <v>176</v>
      </c>
      <c r="H62" s="168" t="s">
        <v>523</v>
      </c>
      <c r="I62" s="149" t="s">
        <v>524</v>
      </c>
      <c r="J62" s="149">
        <v>-0.284</v>
      </c>
      <c r="K62" s="149" t="s">
        <v>525</v>
      </c>
      <c r="L62" s="149">
        <v>194173</v>
      </c>
      <c r="M62" s="150">
        <v>31</v>
      </c>
      <c r="N62" s="149" t="s">
        <v>154</v>
      </c>
      <c r="O62" s="149" t="s">
        <v>153</v>
      </c>
      <c r="P62" s="150" t="s">
        <v>153</v>
      </c>
      <c r="Q62" s="149" t="s">
        <v>154</v>
      </c>
      <c r="R62" s="149" t="s">
        <v>154</v>
      </c>
      <c r="S62" s="149" t="s">
        <v>153</v>
      </c>
      <c r="T62" s="149" t="s">
        <v>153</v>
      </c>
      <c r="U62" s="151" t="s">
        <v>153</v>
      </c>
      <c r="V62" s="149" t="s">
        <v>153</v>
      </c>
      <c r="W62" s="149" t="s">
        <v>153</v>
      </c>
      <c r="X62" s="152" t="s">
        <v>153</v>
      </c>
      <c r="Y62" s="149" t="s">
        <v>153</v>
      </c>
      <c r="Z62" s="149" t="s">
        <v>153</v>
      </c>
      <c r="AA62" s="150"/>
      <c r="AC62" s="149" t="s">
        <v>202</v>
      </c>
      <c r="AD62" s="149" t="s">
        <v>5</v>
      </c>
      <c r="AE62" s="149" t="s">
        <v>157</v>
      </c>
      <c r="AF62" s="149" t="s">
        <v>157</v>
      </c>
      <c r="AG62" s="149" t="s">
        <v>157</v>
      </c>
      <c r="AH62" s="150" t="s">
        <v>218</v>
      </c>
      <c r="AI62" s="149" t="s">
        <v>219</v>
      </c>
      <c r="AJ62" s="149" t="s">
        <v>150</v>
      </c>
      <c r="AK62" s="170" t="s">
        <v>526</v>
      </c>
      <c r="AL62" s="149">
        <v>2050</v>
      </c>
      <c r="AN62" s="150"/>
      <c r="AP62" s="149" t="s">
        <v>154</v>
      </c>
      <c r="AQ62" s="149" t="s">
        <v>153</v>
      </c>
      <c r="AR62" s="149" t="s">
        <v>153</v>
      </c>
      <c r="AU62" s="150"/>
      <c r="AV62" s="149" t="s">
        <v>157</v>
      </c>
      <c r="AW62" s="172" t="s">
        <v>168</v>
      </c>
      <c r="AX62" s="149" t="s">
        <v>158</v>
      </c>
      <c r="AY62" s="149" t="s">
        <v>154</v>
      </c>
      <c r="AZ62" s="149" t="s">
        <v>153</v>
      </c>
      <c r="BA62" s="149" t="s">
        <v>153</v>
      </c>
      <c r="BC62" s="150"/>
      <c r="BE62" s="173"/>
      <c r="BF62" s="150"/>
      <c r="BG62" s="283">
        <f t="shared" si="35"/>
        <v>0</v>
      </c>
      <c r="BH62" s="149">
        <f t="shared" si="36"/>
        <v>0</v>
      </c>
      <c r="BI62" s="149">
        <f t="shared" si="0"/>
        <v>0</v>
      </c>
      <c r="BJ62" s="280">
        <f t="shared" si="1"/>
        <v>0</v>
      </c>
      <c r="BK62" s="356">
        <f t="shared" si="37"/>
        <v>0</v>
      </c>
      <c r="BL62" s="149">
        <f t="shared" si="38"/>
        <v>0</v>
      </c>
      <c r="BM62" s="149">
        <f t="shared" si="2"/>
        <v>0</v>
      </c>
      <c r="BN62" s="278">
        <f t="shared" si="3"/>
        <v>0</v>
      </c>
      <c r="BO62" s="149">
        <f t="shared" si="39"/>
        <v>0</v>
      </c>
      <c r="BP62" s="149">
        <f t="shared" si="40"/>
        <v>0</v>
      </c>
      <c r="BQ62" s="149">
        <f t="shared" si="4"/>
        <v>0</v>
      </c>
      <c r="BR62" s="356">
        <f t="shared" si="41"/>
        <v>0</v>
      </c>
      <c r="BS62" s="149">
        <f t="shared" si="42"/>
        <v>0</v>
      </c>
      <c r="BT62" s="149">
        <f t="shared" si="5"/>
        <v>0</v>
      </c>
      <c r="BU62" s="356">
        <f t="shared" si="6"/>
        <v>0</v>
      </c>
      <c r="BV62" s="149">
        <f t="shared" si="7"/>
        <v>0</v>
      </c>
      <c r="BW62" s="113">
        <f t="shared" si="8"/>
        <v>1</v>
      </c>
      <c r="BX62" s="248">
        <f t="shared" si="9"/>
        <v>0</v>
      </c>
      <c r="BY62" s="248">
        <f t="shared" si="10"/>
        <v>0</v>
      </c>
      <c r="BZ62" s="248">
        <f t="shared" si="11"/>
        <v>1</v>
      </c>
      <c r="CA62" s="248">
        <f t="shared" si="46"/>
        <v>1</v>
      </c>
      <c r="CB62" s="175">
        <f t="shared" si="13"/>
        <v>1</v>
      </c>
      <c r="CC62" s="356">
        <f t="shared" si="14"/>
        <v>0</v>
      </c>
      <c r="CD62" s="149">
        <f t="shared" si="15"/>
        <v>0</v>
      </c>
      <c r="CE62" s="149">
        <f t="shared" si="16"/>
        <v>0</v>
      </c>
      <c r="CF62" s="276">
        <f t="shared" si="17"/>
        <v>0</v>
      </c>
      <c r="CG62" s="248">
        <f t="shared" si="18"/>
        <v>1</v>
      </c>
      <c r="CH62" s="274">
        <f t="shared" si="43"/>
        <v>1</v>
      </c>
      <c r="CI62" s="356">
        <f t="shared" si="19"/>
        <v>0</v>
      </c>
      <c r="CJ62" s="149">
        <f t="shared" si="20"/>
        <v>0</v>
      </c>
      <c r="CK62" s="150">
        <f t="shared" si="21"/>
        <v>0</v>
      </c>
      <c r="CL62" s="149">
        <f t="shared" si="44"/>
        <v>0</v>
      </c>
      <c r="CM62" s="149">
        <f t="shared" si="44"/>
        <v>0</v>
      </c>
      <c r="CN62" s="149">
        <f t="shared" si="44"/>
        <v>1</v>
      </c>
      <c r="CO62" s="149">
        <f t="shared" si="22"/>
        <v>1</v>
      </c>
      <c r="CP62" s="149">
        <f t="shared" si="45"/>
        <v>1</v>
      </c>
      <c r="CQ62" s="283">
        <f t="shared" si="23"/>
        <v>1</v>
      </c>
      <c r="CR62" s="149">
        <f t="shared" si="24"/>
        <v>0</v>
      </c>
      <c r="CS62" s="149">
        <f t="shared" si="25"/>
        <v>0</v>
      </c>
      <c r="CT62" s="283" t="str">
        <f t="shared" si="26"/>
        <v/>
      </c>
      <c r="CU62" s="149" t="str">
        <f t="shared" si="27"/>
        <v xml:space="preserve"> </v>
      </c>
      <c r="CV62" s="149">
        <f t="shared" si="28"/>
        <v>0</v>
      </c>
      <c r="CW62" s="149">
        <v>0</v>
      </c>
      <c r="CX62" s="149">
        <v>0</v>
      </c>
      <c r="CY62" s="149">
        <v>1</v>
      </c>
      <c r="CZ62" s="149">
        <v>1</v>
      </c>
      <c r="DA62" s="149">
        <v>0</v>
      </c>
      <c r="DB62" s="149">
        <v>0</v>
      </c>
      <c r="DC62" s="149">
        <v>0</v>
      </c>
      <c r="DD62" s="149">
        <v>0</v>
      </c>
      <c r="DE62" s="149">
        <v>0</v>
      </c>
      <c r="DF62" s="149">
        <v>0</v>
      </c>
      <c r="DG62" s="149">
        <v>0</v>
      </c>
      <c r="DH62" s="149">
        <v>0</v>
      </c>
      <c r="DI62" s="149">
        <v>0</v>
      </c>
      <c r="DJ62" s="149">
        <v>0</v>
      </c>
      <c r="DK62" s="149">
        <v>0</v>
      </c>
      <c r="DL62" s="149">
        <v>0</v>
      </c>
      <c r="DM62" s="149">
        <v>1</v>
      </c>
      <c r="DN62" s="149">
        <v>0</v>
      </c>
      <c r="DO62" s="149">
        <v>1</v>
      </c>
      <c r="DP62" s="149">
        <v>0</v>
      </c>
      <c r="DQ62" s="149">
        <v>0</v>
      </c>
      <c r="DR62" s="149">
        <v>1</v>
      </c>
      <c r="DS62" s="149">
        <v>0</v>
      </c>
      <c r="DT62" s="149" t="s">
        <v>154</v>
      </c>
      <c r="DU62" s="149">
        <v>0</v>
      </c>
      <c r="DV62" s="149" t="s">
        <v>7858</v>
      </c>
      <c r="DW62" s="149" t="s">
        <v>7859</v>
      </c>
      <c r="DX62" s="149" t="s">
        <v>3005</v>
      </c>
      <c r="DY62" s="149">
        <v>0</v>
      </c>
      <c r="DZ62" s="149" t="str">
        <f t="shared" si="29"/>
        <v>N</v>
      </c>
      <c r="EA62" s="149" t="str">
        <f t="shared" si="30"/>
        <v/>
      </c>
      <c r="EB62" s="149" t="str">
        <f t="shared" si="31"/>
        <v>N</v>
      </c>
      <c r="EC62" s="149" t="str">
        <f t="shared" si="32"/>
        <v>Y</v>
      </c>
      <c r="ED62" s="149" t="str">
        <f t="shared" si="33"/>
        <v>Yes</v>
      </c>
      <c r="EF62" s="149">
        <f t="shared" si="47"/>
        <v>0</v>
      </c>
    </row>
    <row r="63" spans="1:136" s="149" customFormat="1" ht="16.5" customHeight="1">
      <c r="A63" s="149">
        <v>60</v>
      </c>
      <c r="B63" s="149">
        <v>50</v>
      </c>
      <c r="C63" s="150" t="s">
        <v>527</v>
      </c>
      <c r="D63" s="149" t="s">
        <v>192</v>
      </c>
      <c r="E63" s="149" t="s">
        <v>193</v>
      </c>
      <c r="F63" s="149" t="s">
        <v>145</v>
      </c>
      <c r="G63" s="149" t="s">
        <v>146</v>
      </c>
      <c r="H63" s="168" t="s">
        <v>528</v>
      </c>
      <c r="I63" s="149" t="s">
        <v>529</v>
      </c>
      <c r="J63" s="149">
        <v>-0.644</v>
      </c>
      <c r="K63" s="149" t="s">
        <v>530</v>
      </c>
      <c r="L63" s="149">
        <v>18300</v>
      </c>
      <c r="M63" s="150">
        <v>14</v>
      </c>
      <c r="N63" s="149" t="s">
        <v>154</v>
      </c>
      <c r="O63" s="149" t="s">
        <v>153</v>
      </c>
      <c r="P63" s="150" t="s">
        <v>153</v>
      </c>
      <c r="Q63" s="149" t="s">
        <v>154</v>
      </c>
      <c r="R63" s="149" t="s">
        <v>154</v>
      </c>
      <c r="S63" s="149" t="s">
        <v>153</v>
      </c>
      <c r="T63" s="149" t="s">
        <v>153</v>
      </c>
      <c r="U63" s="151" t="s">
        <v>153</v>
      </c>
      <c r="V63" s="149" t="s">
        <v>153</v>
      </c>
      <c r="W63" s="149" t="s">
        <v>153</v>
      </c>
      <c r="X63" s="152" t="s">
        <v>153</v>
      </c>
      <c r="Y63" s="149" t="s">
        <v>153</v>
      </c>
      <c r="Z63" s="149" t="s">
        <v>153</v>
      </c>
      <c r="AA63" s="150"/>
      <c r="AC63" s="149" t="s">
        <v>513</v>
      </c>
      <c r="AD63" s="149" t="s">
        <v>240</v>
      </c>
      <c r="AE63" s="149" t="s">
        <v>157</v>
      </c>
      <c r="AF63" s="149" t="s">
        <v>157</v>
      </c>
      <c r="AG63" s="149" t="s">
        <v>169</v>
      </c>
      <c r="AH63" s="150" t="s">
        <v>159</v>
      </c>
      <c r="AJ63" s="149" t="s">
        <v>154</v>
      </c>
      <c r="AK63" s="170" t="s">
        <v>153</v>
      </c>
      <c r="AN63" s="150"/>
      <c r="AP63" s="149" t="s">
        <v>154</v>
      </c>
      <c r="AQ63" s="149" t="s">
        <v>153</v>
      </c>
      <c r="AR63" s="149" t="s">
        <v>153</v>
      </c>
      <c r="AU63" s="150"/>
      <c r="AV63" s="149" t="s">
        <v>168</v>
      </c>
      <c r="AW63" s="172" t="s">
        <v>190</v>
      </c>
      <c r="AX63" s="149" t="s">
        <v>158</v>
      </c>
      <c r="AY63" s="149" t="s">
        <v>150</v>
      </c>
      <c r="AZ63" s="149" t="s">
        <v>531</v>
      </c>
      <c r="BA63" s="149">
        <v>2035</v>
      </c>
      <c r="BC63" s="150"/>
      <c r="BE63" s="173"/>
      <c r="BF63" s="150"/>
      <c r="BG63" s="283">
        <f t="shared" si="35"/>
        <v>0</v>
      </c>
      <c r="BH63" s="149">
        <f t="shared" si="36"/>
        <v>0</v>
      </c>
      <c r="BI63" s="149">
        <f t="shared" si="0"/>
        <v>0</v>
      </c>
      <c r="BJ63" s="280">
        <f t="shared" si="1"/>
        <v>0</v>
      </c>
      <c r="BK63" s="356">
        <f t="shared" si="37"/>
        <v>0</v>
      </c>
      <c r="BL63" s="149">
        <f t="shared" si="38"/>
        <v>0</v>
      </c>
      <c r="BM63" s="149">
        <f t="shared" si="2"/>
        <v>0</v>
      </c>
      <c r="BN63" s="278">
        <f t="shared" si="3"/>
        <v>0</v>
      </c>
      <c r="BO63" s="149">
        <f t="shared" si="39"/>
        <v>0</v>
      </c>
      <c r="BP63" s="149">
        <f t="shared" si="40"/>
        <v>0</v>
      </c>
      <c r="BQ63" s="149">
        <f t="shared" si="4"/>
        <v>0</v>
      </c>
      <c r="BR63" s="356">
        <f t="shared" si="41"/>
        <v>0</v>
      </c>
      <c r="BS63" s="149">
        <f t="shared" si="42"/>
        <v>0</v>
      </c>
      <c r="BT63" s="149">
        <f t="shared" si="5"/>
        <v>0</v>
      </c>
      <c r="BU63" s="356">
        <f t="shared" si="6"/>
        <v>0</v>
      </c>
      <c r="BV63" s="149">
        <f t="shared" si="7"/>
        <v>0</v>
      </c>
      <c r="BW63" s="113">
        <f t="shared" si="8"/>
        <v>0</v>
      </c>
      <c r="BX63" s="248">
        <f t="shared" si="9"/>
        <v>0</v>
      </c>
      <c r="BY63" s="248">
        <f t="shared" si="10"/>
        <v>0</v>
      </c>
      <c r="BZ63" s="248">
        <f t="shared" si="11"/>
        <v>0</v>
      </c>
      <c r="CA63" s="248">
        <f t="shared" si="46"/>
        <v>0</v>
      </c>
      <c r="CB63" s="175">
        <f t="shared" si="13"/>
        <v>0</v>
      </c>
      <c r="CC63" s="356">
        <f t="shared" si="14"/>
        <v>0</v>
      </c>
      <c r="CD63" s="149">
        <f t="shared" si="15"/>
        <v>0</v>
      </c>
      <c r="CE63" s="149">
        <f t="shared" si="16"/>
        <v>0</v>
      </c>
      <c r="CF63" s="276">
        <f t="shared" si="17"/>
        <v>0</v>
      </c>
      <c r="CG63" s="248">
        <f t="shared" si="18"/>
        <v>0</v>
      </c>
      <c r="CH63" s="274">
        <f t="shared" si="43"/>
        <v>0</v>
      </c>
      <c r="CI63" s="356">
        <f t="shared" si="19"/>
        <v>0</v>
      </c>
      <c r="CJ63" s="149">
        <f t="shared" si="20"/>
        <v>0</v>
      </c>
      <c r="CK63" s="150">
        <f t="shared" si="21"/>
        <v>1</v>
      </c>
      <c r="CL63" s="149">
        <f t="shared" si="44"/>
        <v>0</v>
      </c>
      <c r="CM63" s="149">
        <f t="shared" si="44"/>
        <v>0</v>
      </c>
      <c r="CN63" s="149">
        <f t="shared" si="44"/>
        <v>0</v>
      </c>
      <c r="CO63" s="149">
        <f t="shared" si="22"/>
        <v>0</v>
      </c>
      <c r="CP63" s="149">
        <f t="shared" si="45"/>
        <v>0</v>
      </c>
      <c r="CQ63" s="283">
        <f t="shared" si="23"/>
        <v>0</v>
      </c>
      <c r="CR63" s="149">
        <f t="shared" si="24"/>
        <v>0</v>
      </c>
      <c r="CS63" s="149">
        <f t="shared" si="25"/>
        <v>1</v>
      </c>
      <c r="CT63" s="283" t="str">
        <f t="shared" si="26"/>
        <v/>
      </c>
      <c r="CU63" s="149" t="str">
        <f t="shared" si="27"/>
        <v xml:space="preserve"> </v>
      </c>
      <c r="CV63" s="149">
        <f t="shared" si="28"/>
        <v>0</v>
      </c>
      <c r="CW63" s="149">
        <v>0</v>
      </c>
      <c r="CX63" s="149">
        <v>0</v>
      </c>
      <c r="CY63" s="149">
        <v>0</v>
      </c>
      <c r="CZ63" s="149">
        <v>0</v>
      </c>
      <c r="DA63" s="149">
        <v>0</v>
      </c>
      <c r="DB63" s="149">
        <v>0</v>
      </c>
      <c r="DC63" s="149">
        <v>0</v>
      </c>
      <c r="DD63" s="149">
        <v>0</v>
      </c>
      <c r="DE63" s="149">
        <v>0</v>
      </c>
      <c r="DF63" s="149">
        <v>0</v>
      </c>
      <c r="DG63" s="149">
        <v>0</v>
      </c>
      <c r="DH63" s="149">
        <v>0</v>
      </c>
      <c r="DI63" s="149">
        <v>0</v>
      </c>
      <c r="DJ63" s="149">
        <v>0</v>
      </c>
      <c r="DK63" s="149">
        <v>0</v>
      </c>
      <c r="DL63" s="149">
        <v>0</v>
      </c>
      <c r="DM63" s="149">
        <v>0</v>
      </c>
      <c r="DN63" s="149">
        <v>0</v>
      </c>
      <c r="DO63" s="149">
        <v>0</v>
      </c>
      <c r="DP63" s="149">
        <v>0</v>
      </c>
      <c r="DQ63" s="149">
        <v>0</v>
      </c>
      <c r="DR63" s="149">
        <v>0</v>
      </c>
      <c r="DS63" s="149">
        <v>0</v>
      </c>
      <c r="DT63" s="149" t="s">
        <v>154</v>
      </c>
      <c r="DU63" s="149">
        <v>0</v>
      </c>
      <c r="DV63" s="149" t="s">
        <v>154</v>
      </c>
      <c r="DW63" s="149" t="s">
        <v>154</v>
      </c>
      <c r="DX63" s="149">
        <v>0</v>
      </c>
      <c r="DY63" s="149">
        <v>0</v>
      </c>
      <c r="DZ63" s="149" t="str">
        <f t="shared" si="29"/>
        <v>N</v>
      </c>
      <c r="EA63" s="149" t="str">
        <f t="shared" si="30"/>
        <v/>
      </c>
      <c r="EB63" s="149" t="str">
        <f t="shared" si="31"/>
        <v>N</v>
      </c>
      <c r="EC63" s="149" t="str">
        <f t="shared" si="32"/>
        <v>N</v>
      </c>
      <c r="ED63" s="149" t="str">
        <f t="shared" si="33"/>
        <v>Not Specified</v>
      </c>
      <c r="EF63" s="149">
        <f t="shared" si="47"/>
        <v>0</v>
      </c>
    </row>
    <row r="64" spans="1:136" s="149" customFormat="1" ht="16.5" customHeight="1">
      <c r="A64" s="149">
        <v>61</v>
      </c>
      <c r="B64" s="149">
        <v>63</v>
      </c>
      <c r="C64" s="150" t="s">
        <v>532</v>
      </c>
      <c r="D64" s="149" t="s">
        <v>271</v>
      </c>
      <c r="E64" s="149" t="s">
        <v>272</v>
      </c>
      <c r="F64" s="149" t="s">
        <v>175</v>
      </c>
      <c r="G64" s="149" t="s">
        <v>176</v>
      </c>
      <c r="H64" s="168" t="s">
        <v>533</v>
      </c>
      <c r="I64" s="149" t="s">
        <v>534</v>
      </c>
      <c r="J64" s="149">
        <v>-0.44</v>
      </c>
      <c r="K64" s="149" t="s">
        <v>535</v>
      </c>
      <c r="L64" s="149">
        <v>204994</v>
      </c>
      <c r="M64" s="150">
        <v>18</v>
      </c>
      <c r="N64" s="149" t="s">
        <v>154</v>
      </c>
      <c r="O64" s="149" t="s">
        <v>153</v>
      </c>
      <c r="P64" s="150" t="s">
        <v>153</v>
      </c>
      <c r="Q64" s="149" t="s">
        <v>154</v>
      </c>
      <c r="R64" s="149" t="s">
        <v>154</v>
      </c>
      <c r="S64" s="149" t="s">
        <v>153</v>
      </c>
      <c r="T64" s="149" t="s">
        <v>153</v>
      </c>
      <c r="U64" s="151" t="s">
        <v>153</v>
      </c>
      <c r="V64" s="149" t="s">
        <v>153</v>
      </c>
      <c r="W64" s="149" t="s">
        <v>153</v>
      </c>
      <c r="X64" s="152" t="s">
        <v>153</v>
      </c>
      <c r="Y64" s="149" t="s">
        <v>153</v>
      </c>
      <c r="Z64" s="149" t="s">
        <v>153</v>
      </c>
      <c r="AA64" s="150"/>
      <c r="AC64" s="149" t="s">
        <v>9</v>
      </c>
      <c r="AD64" s="149" t="s">
        <v>240</v>
      </c>
      <c r="AE64" s="149" t="s">
        <v>158</v>
      </c>
      <c r="AF64" s="149" t="s">
        <v>158</v>
      </c>
      <c r="AG64" s="149" t="s">
        <v>158</v>
      </c>
      <c r="AH64" s="150" t="s">
        <v>153</v>
      </c>
      <c r="AJ64" s="149" t="s">
        <v>154</v>
      </c>
      <c r="AK64" s="170" t="s">
        <v>153</v>
      </c>
      <c r="AN64" s="150"/>
      <c r="AP64" s="149" t="s">
        <v>154</v>
      </c>
      <c r="AQ64" s="149" t="s">
        <v>153</v>
      </c>
      <c r="AR64" s="149" t="s">
        <v>153</v>
      </c>
      <c r="AU64" s="150"/>
      <c r="AV64" s="149" t="s">
        <v>158</v>
      </c>
      <c r="AW64" s="172" t="s">
        <v>158</v>
      </c>
      <c r="AX64" s="149" t="s">
        <v>158</v>
      </c>
      <c r="AY64" s="149" t="s">
        <v>150</v>
      </c>
      <c r="AZ64" s="149" t="s">
        <v>536</v>
      </c>
      <c r="BA64" s="149" t="s">
        <v>153</v>
      </c>
      <c r="BC64" s="150"/>
      <c r="BE64" s="173"/>
      <c r="BF64" s="150"/>
      <c r="BG64" s="283">
        <f t="shared" si="35"/>
        <v>0</v>
      </c>
      <c r="BH64" s="149">
        <f t="shared" si="36"/>
        <v>0</v>
      </c>
      <c r="BI64" s="149">
        <f t="shared" si="0"/>
        <v>0</v>
      </c>
      <c r="BJ64" s="280">
        <f t="shared" si="1"/>
        <v>0</v>
      </c>
      <c r="BK64" s="356">
        <f t="shared" si="37"/>
        <v>0</v>
      </c>
      <c r="BL64" s="149">
        <f t="shared" si="38"/>
        <v>0</v>
      </c>
      <c r="BM64" s="149">
        <f t="shared" si="2"/>
        <v>0</v>
      </c>
      <c r="BN64" s="278">
        <f t="shared" si="3"/>
        <v>0</v>
      </c>
      <c r="BO64" s="149">
        <f t="shared" si="39"/>
        <v>0</v>
      </c>
      <c r="BP64" s="149">
        <f t="shared" si="40"/>
        <v>0</v>
      </c>
      <c r="BQ64" s="149">
        <f t="shared" si="4"/>
        <v>0</v>
      </c>
      <c r="BR64" s="356">
        <f t="shared" si="41"/>
        <v>0</v>
      </c>
      <c r="BS64" s="149">
        <f t="shared" si="42"/>
        <v>0</v>
      </c>
      <c r="BT64" s="149">
        <f t="shared" si="5"/>
        <v>0</v>
      </c>
      <c r="BU64" s="356">
        <f t="shared" si="6"/>
        <v>0</v>
      </c>
      <c r="BV64" s="149">
        <f t="shared" si="7"/>
        <v>0</v>
      </c>
      <c r="BW64" s="113">
        <f t="shared" si="8"/>
        <v>0</v>
      </c>
      <c r="BX64" s="248">
        <f t="shared" si="9"/>
        <v>0</v>
      </c>
      <c r="BY64" s="248">
        <f t="shared" si="10"/>
        <v>0</v>
      </c>
      <c r="BZ64" s="248">
        <f t="shared" si="11"/>
        <v>0</v>
      </c>
      <c r="CA64" s="248">
        <f t="shared" si="46"/>
        <v>0</v>
      </c>
      <c r="CB64" s="175">
        <f t="shared" si="13"/>
        <v>0</v>
      </c>
      <c r="CC64" s="356">
        <f t="shared" si="14"/>
        <v>0</v>
      </c>
      <c r="CD64" s="149">
        <f t="shared" si="15"/>
        <v>0</v>
      </c>
      <c r="CE64" s="149">
        <f t="shared" si="16"/>
        <v>0</v>
      </c>
      <c r="CF64" s="276">
        <f t="shared" si="17"/>
        <v>0</v>
      </c>
      <c r="CG64" s="248">
        <f t="shared" si="18"/>
        <v>0</v>
      </c>
      <c r="CH64" s="274">
        <f t="shared" si="43"/>
        <v>0</v>
      </c>
      <c r="CI64" s="356">
        <f t="shared" si="19"/>
        <v>0</v>
      </c>
      <c r="CJ64" s="149">
        <f t="shared" si="20"/>
        <v>0</v>
      </c>
      <c r="CK64" s="150">
        <f t="shared" si="21"/>
        <v>1</v>
      </c>
      <c r="CL64" s="149">
        <f t="shared" si="44"/>
        <v>0</v>
      </c>
      <c r="CM64" s="149">
        <f t="shared" si="44"/>
        <v>0</v>
      </c>
      <c r="CN64" s="149">
        <f t="shared" si="44"/>
        <v>0</v>
      </c>
      <c r="CO64" s="149">
        <f t="shared" si="22"/>
        <v>0</v>
      </c>
      <c r="CP64" s="149">
        <f t="shared" si="45"/>
        <v>0</v>
      </c>
      <c r="CQ64" s="283">
        <f t="shared" si="23"/>
        <v>0</v>
      </c>
      <c r="CR64" s="149">
        <f t="shared" si="24"/>
        <v>1</v>
      </c>
      <c r="CS64" s="149">
        <f t="shared" si="25"/>
        <v>0</v>
      </c>
      <c r="CT64" s="283" t="str">
        <f t="shared" si="26"/>
        <v/>
      </c>
      <c r="CU64" s="149" t="str">
        <f t="shared" si="27"/>
        <v xml:space="preserve"> </v>
      </c>
      <c r="CV64" s="149">
        <f t="shared" si="28"/>
        <v>0</v>
      </c>
      <c r="CW64" s="149">
        <v>0</v>
      </c>
      <c r="CX64" s="149">
        <v>0</v>
      </c>
      <c r="CY64" s="149">
        <v>0</v>
      </c>
      <c r="CZ64" s="149">
        <v>0</v>
      </c>
      <c r="DA64" s="149">
        <v>0</v>
      </c>
      <c r="DB64" s="149">
        <v>0</v>
      </c>
      <c r="DC64" s="149">
        <v>0</v>
      </c>
      <c r="DD64" s="149">
        <v>0</v>
      </c>
      <c r="DE64" s="149">
        <v>0</v>
      </c>
      <c r="DF64" s="149">
        <v>0</v>
      </c>
      <c r="DG64" s="149">
        <v>0</v>
      </c>
      <c r="DH64" s="149">
        <v>0</v>
      </c>
      <c r="DI64" s="149">
        <v>0</v>
      </c>
      <c r="DJ64" s="149">
        <v>0</v>
      </c>
      <c r="DK64" s="149">
        <v>0</v>
      </c>
      <c r="DL64" s="149">
        <v>0</v>
      </c>
      <c r="DM64" s="149">
        <v>0</v>
      </c>
      <c r="DN64" s="149">
        <v>0</v>
      </c>
      <c r="DO64" s="149">
        <v>0</v>
      </c>
      <c r="DP64" s="149">
        <v>0</v>
      </c>
      <c r="DQ64" s="149">
        <v>0</v>
      </c>
      <c r="DR64" s="149">
        <v>0</v>
      </c>
      <c r="DS64" s="149">
        <v>0</v>
      </c>
      <c r="DT64" s="149" t="s">
        <v>154</v>
      </c>
      <c r="DU64" s="149">
        <v>0</v>
      </c>
      <c r="DV64" s="149" t="s">
        <v>154</v>
      </c>
      <c r="DW64" s="149" t="s">
        <v>180</v>
      </c>
      <c r="DX64" s="149" t="s">
        <v>3005</v>
      </c>
      <c r="DY64" s="149">
        <v>0</v>
      </c>
      <c r="DZ64" s="149" t="str">
        <f t="shared" si="29"/>
        <v>N</v>
      </c>
      <c r="EA64" s="149" t="str">
        <f t="shared" si="30"/>
        <v/>
      </c>
      <c r="EB64" s="149" t="str">
        <f t="shared" si="31"/>
        <v>N</v>
      </c>
      <c r="EC64" s="149" t="str">
        <f t="shared" si="32"/>
        <v>N</v>
      </c>
      <c r="ED64" s="149" t="str">
        <f t="shared" si="33"/>
        <v>No</v>
      </c>
      <c r="EF64" s="149">
        <f t="shared" si="47"/>
        <v>0</v>
      </c>
    </row>
    <row r="65" spans="1:136" s="149" customFormat="1" ht="16.5" customHeight="1">
      <c r="A65" s="149">
        <v>62</v>
      </c>
      <c r="B65" s="149">
        <v>71</v>
      </c>
      <c r="C65" s="150" t="s">
        <v>537</v>
      </c>
      <c r="D65" s="149" t="s">
        <v>472</v>
      </c>
      <c r="E65" s="149" t="s">
        <v>229</v>
      </c>
      <c r="F65" s="149" t="s">
        <v>175</v>
      </c>
      <c r="G65" s="149" t="s">
        <v>176</v>
      </c>
      <c r="H65" s="168" t="s">
        <v>538</v>
      </c>
      <c r="I65" s="149" t="s">
        <v>539</v>
      </c>
      <c r="J65" s="149">
        <v>-0.042</v>
      </c>
      <c r="K65" s="149" t="s">
        <v>540</v>
      </c>
      <c r="L65" s="149">
        <v>214660</v>
      </c>
      <c r="M65" s="150">
        <v>17</v>
      </c>
      <c r="N65" s="149" t="s">
        <v>154</v>
      </c>
      <c r="O65" s="149" t="s">
        <v>153</v>
      </c>
      <c r="P65" s="150" t="s">
        <v>153</v>
      </c>
      <c r="Q65" s="149" t="s">
        <v>154</v>
      </c>
      <c r="R65" s="149" t="s">
        <v>154</v>
      </c>
      <c r="S65" s="149" t="s">
        <v>153</v>
      </c>
      <c r="T65" s="149" t="s">
        <v>153</v>
      </c>
      <c r="U65" s="151" t="s">
        <v>153</v>
      </c>
      <c r="V65" s="149" t="s">
        <v>153</v>
      </c>
      <c r="W65" s="149" t="s">
        <v>153</v>
      </c>
      <c r="X65" s="152" t="s">
        <v>153</v>
      </c>
      <c r="Y65" s="149" t="s">
        <v>153</v>
      </c>
      <c r="Z65" s="149" t="s">
        <v>153</v>
      </c>
      <c r="AA65" s="150"/>
      <c r="AC65" s="149" t="s">
        <v>202</v>
      </c>
      <c r="AD65" s="149" t="s">
        <v>5</v>
      </c>
      <c r="AE65" s="149" t="s">
        <v>157</v>
      </c>
      <c r="AF65" s="149" t="s">
        <v>157</v>
      </c>
      <c r="AG65" s="149" t="s">
        <v>157</v>
      </c>
      <c r="AH65" s="150" t="s">
        <v>218</v>
      </c>
      <c r="AI65" s="149" t="s">
        <v>219</v>
      </c>
      <c r="AJ65" s="149" t="s">
        <v>150</v>
      </c>
      <c r="AK65" s="170" t="s">
        <v>541</v>
      </c>
      <c r="AL65" s="149">
        <v>2060</v>
      </c>
      <c r="AN65" s="150"/>
      <c r="AP65" s="149" t="s">
        <v>154</v>
      </c>
      <c r="AQ65" s="149" t="s">
        <v>153</v>
      </c>
      <c r="AR65" s="149" t="s">
        <v>153</v>
      </c>
      <c r="AU65" s="150"/>
      <c r="AV65" s="149" t="s">
        <v>168</v>
      </c>
      <c r="AW65" s="172" t="s">
        <v>262</v>
      </c>
      <c r="AX65" s="149" t="s">
        <v>158</v>
      </c>
      <c r="AY65" s="149" t="s">
        <v>154</v>
      </c>
      <c r="AZ65" s="149" t="s">
        <v>153</v>
      </c>
      <c r="BA65" s="149" t="s">
        <v>153</v>
      </c>
      <c r="BC65" s="150"/>
      <c r="BE65" s="173"/>
      <c r="BF65" s="150"/>
      <c r="BG65" s="283">
        <f t="shared" si="35"/>
        <v>0</v>
      </c>
      <c r="BH65" s="149">
        <f t="shared" si="36"/>
        <v>0</v>
      </c>
      <c r="BI65" s="149">
        <f t="shared" si="0"/>
        <v>0</v>
      </c>
      <c r="BJ65" s="280">
        <f t="shared" si="1"/>
        <v>0</v>
      </c>
      <c r="BK65" s="356">
        <f t="shared" si="37"/>
        <v>0</v>
      </c>
      <c r="BL65" s="149">
        <f t="shared" si="38"/>
        <v>0</v>
      </c>
      <c r="BM65" s="149">
        <f t="shared" si="2"/>
        <v>0</v>
      </c>
      <c r="BN65" s="278">
        <f t="shared" si="3"/>
        <v>0</v>
      </c>
      <c r="BO65" s="149">
        <f t="shared" si="39"/>
        <v>0</v>
      </c>
      <c r="BP65" s="149">
        <f t="shared" si="40"/>
        <v>0</v>
      </c>
      <c r="BQ65" s="149">
        <f t="shared" si="4"/>
        <v>0</v>
      </c>
      <c r="BR65" s="356">
        <f t="shared" si="41"/>
        <v>0</v>
      </c>
      <c r="BS65" s="149">
        <f t="shared" si="42"/>
        <v>0</v>
      </c>
      <c r="BT65" s="149">
        <f t="shared" si="5"/>
        <v>0</v>
      </c>
      <c r="BU65" s="356">
        <f t="shared" si="6"/>
        <v>0</v>
      </c>
      <c r="BV65" s="149">
        <f t="shared" si="7"/>
        <v>0</v>
      </c>
      <c r="BW65" s="113">
        <f t="shared" si="8"/>
        <v>1</v>
      </c>
      <c r="BX65" s="248">
        <f t="shared" si="9"/>
        <v>0</v>
      </c>
      <c r="BY65" s="248">
        <f t="shared" si="10"/>
        <v>0</v>
      </c>
      <c r="BZ65" s="248">
        <f t="shared" si="11"/>
        <v>1</v>
      </c>
      <c r="CA65" s="248">
        <f t="shared" si="46"/>
        <v>1</v>
      </c>
      <c r="CB65" s="175">
        <f t="shared" si="13"/>
        <v>1</v>
      </c>
      <c r="CC65" s="356">
        <f t="shared" si="14"/>
        <v>0</v>
      </c>
      <c r="CD65" s="149">
        <f t="shared" si="15"/>
        <v>0</v>
      </c>
      <c r="CE65" s="149">
        <f t="shared" si="16"/>
        <v>0</v>
      </c>
      <c r="CF65" s="276">
        <f t="shared" si="17"/>
        <v>0</v>
      </c>
      <c r="CG65" s="248">
        <f t="shared" si="18"/>
        <v>1</v>
      </c>
      <c r="CH65" s="274">
        <f t="shared" si="43"/>
        <v>1</v>
      </c>
      <c r="CI65" s="356">
        <f t="shared" si="19"/>
        <v>0</v>
      </c>
      <c r="CJ65" s="149">
        <f t="shared" si="20"/>
        <v>0</v>
      </c>
      <c r="CK65" s="150">
        <f t="shared" si="21"/>
        <v>0</v>
      </c>
      <c r="CL65" s="149">
        <f t="shared" si="44"/>
        <v>0</v>
      </c>
      <c r="CM65" s="149">
        <f t="shared" si="44"/>
        <v>0</v>
      </c>
      <c r="CN65" s="149">
        <f t="shared" si="44"/>
        <v>1</v>
      </c>
      <c r="CO65" s="149">
        <f t="shared" si="22"/>
        <v>1</v>
      </c>
      <c r="CP65" s="149">
        <f t="shared" si="45"/>
        <v>1</v>
      </c>
      <c r="CQ65" s="283">
        <f t="shared" si="23"/>
        <v>0</v>
      </c>
      <c r="CR65" s="149">
        <f t="shared" si="24"/>
        <v>0</v>
      </c>
      <c r="CS65" s="149">
        <f t="shared" si="25"/>
        <v>1</v>
      </c>
      <c r="CT65" s="283" t="str">
        <f t="shared" si="26"/>
        <v/>
      </c>
      <c r="CU65" s="149" t="str">
        <f t="shared" si="27"/>
        <v xml:space="preserve"> </v>
      </c>
      <c r="CV65" s="149">
        <f t="shared" si="28"/>
        <v>0</v>
      </c>
      <c r="CW65" s="149">
        <v>0</v>
      </c>
      <c r="CX65" s="149">
        <v>0</v>
      </c>
      <c r="CY65" s="149">
        <v>0</v>
      </c>
      <c r="CZ65" s="149">
        <v>0</v>
      </c>
      <c r="DA65" s="149">
        <v>0</v>
      </c>
      <c r="DB65" s="149">
        <v>0</v>
      </c>
      <c r="DC65" s="149">
        <v>0</v>
      </c>
      <c r="DD65" s="149">
        <v>0</v>
      </c>
      <c r="DE65" s="149">
        <v>0</v>
      </c>
      <c r="DF65" s="149">
        <v>0</v>
      </c>
      <c r="DG65" s="149">
        <v>0</v>
      </c>
      <c r="DH65" s="149">
        <v>0</v>
      </c>
      <c r="DI65" s="149">
        <v>0</v>
      </c>
      <c r="DJ65" s="149">
        <v>0</v>
      </c>
      <c r="DK65" s="149">
        <v>0</v>
      </c>
      <c r="DL65" s="149">
        <v>0</v>
      </c>
      <c r="DM65" s="149">
        <v>0</v>
      </c>
      <c r="DN65" s="149">
        <v>0</v>
      </c>
      <c r="DO65" s="149">
        <v>0</v>
      </c>
      <c r="DP65" s="149">
        <v>0</v>
      </c>
      <c r="DQ65" s="149">
        <v>0</v>
      </c>
      <c r="DR65" s="149">
        <v>0</v>
      </c>
      <c r="DS65" s="149">
        <v>0</v>
      </c>
      <c r="DT65" s="149" t="s">
        <v>154</v>
      </c>
      <c r="DU65" s="149">
        <v>0</v>
      </c>
      <c r="DV65" s="149" t="s">
        <v>154</v>
      </c>
      <c r="DW65" s="149" t="s">
        <v>180</v>
      </c>
      <c r="DX65" s="149" t="s">
        <v>7861</v>
      </c>
      <c r="DY65" s="149">
        <v>0</v>
      </c>
      <c r="DZ65" s="149" t="str">
        <f t="shared" si="29"/>
        <v>N</v>
      </c>
      <c r="EA65" s="149" t="str">
        <f t="shared" si="30"/>
        <v/>
      </c>
      <c r="EB65" s="149" t="str">
        <f t="shared" si="31"/>
        <v>N</v>
      </c>
      <c r="EC65" s="149" t="str">
        <f t="shared" si="32"/>
        <v>Y</v>
      </c>
      <c r="ED65" s="149" t="str">
        <f t="shared" si="33"/>
        <v>Not Specified</v>
      </c>
      <c r="EF65" s="149">
        <f t="shared" si="47"/>
        <v>0</v>
      </c>
    </row>
    <row r="66" spans="1:136" s="149" customFormat="1" ht="16.5" customHeight="1">
      <c r="A66" s="149">
        <v>63</v>
      </c>
      <c r="B66" s="149">
        <v>70</v>
      </c>
      <c r="C66" s="150" t="s">
        <v>542</v>
      </c>
      <c r="D66" s="149" t="s">
        <v>163</v>
      </c>
      <c r="E66" s="149" t="s">
        <v>144</v>
      </c>
      <c r="F66" s="149" t="s">
        <v>175</v>
      </c>
      <c r="G66" s="149" t="s">
        <v>176</v>
      </c>
      <c r="H66" s="168" t="s">
        <v>543</v>
      </c>
      <c r="I66" s="149" t="s">
        <v>544</v>
      </c>
      <c r="J66" s="149">
        <v>0.615</v>
      </c>
      <c r="K66" s="149" t="s">
        <v>545</v>
      </c>
      <c r="L66" s="149">
        <v>124320</v>
      </c>
      <c r="M66" s="150">
        <v>9</v>
      </c>
      <c r="N66" s="149" t="s">
        <v>154</v>
      </c>
      <c r="O66" s="149" t="s">
        <v>153</v>
      </c>
      <c r="P66" s="150" t="s">
        <v>153</v>
      </c>
      <c r="Q66" s="149" t="s">
        <v>150</v>
      </c>
      <c r="R66" s="149" t="s">
        <v>154</v>
      </c>
      <c r="S66" s="149" t="s">
        <v>155</v>
      </c>
      <c r="T66" s="149" t="s">
        <v>153</v>
      </c>
      <c r="U66" s="151" t="s">
        <v>153</v>
      </c>
      <c r="V66" s="149" t="s">
        <v>153</v>
      </c>
      <c r="W66" s="149" t="s">
        <v>153</v>
      </c>
      <c r="X66" s="152" t="s">
        <v>153</v>
      </c>
      <c r="Y66" s="149" t="s">
        <v>154</v>
      </c>
      <c r="Z66" s="149" t="s">
        <v>155</v>
      </c>
      <c r="AA66" s="150"/>
      <c r="AC66" s="149" t="s">
        <v>202</v>
      </c>
      <c r="AD66" s="149" t="s">
        <v>5</v>
      </c>
      <c r="AE66" s="149" t="s">
        <v>157</v>
      </c>
      <c r="AF66" s="149" t="s">
        <v>157</v>
      </c>
      <c r="AG66" s="149" t="s">
        <v>157</v>
      </c>
      <c r="AH66" s="150" t="s">
        <v>218</v>
      </c>
      <c r="AI66" s="149" t="s">
        <v>219</v>
      </c>
      <c r="AJ66" s="149" t="s">
        <v>150</v>
      </c>
      <c r="AK66" s="170" t="s">
        <v>546</v>
      </c>
      <c r="AL66" s="149">
        <v>2030</v>
      </c>
      <c r="AM66" s="201"/>
      <c r="AN66" s="150"/>
      <c r="AP66" s="149" t="s">
        <v>154</v>
      </c>
      <c r="AQ66" s="149" t="s">
        <v>547</v>
      </c>
      <c r="AR66" s="257" t="s">
        <v>548</v>
      </c>
      <c r="AU66" s="150"/>
      <c r="AV66" s="149" t="s">
        <v>168</v>
      </c>
      <c r="AW66" s="172" t="s">
        <v>190</v>
      </c>
      <c r="AX66" s="149" t="s">
        <v>158</v>
      </c>
      <c r="AY66" s="149" t="s">
        <v>154</v>
      </c>
      <c r="AZ66" s="149" t="s">
        <v>153</v>
      </c>
      <c r="BA66" s="149" t="s">
        <v>153</v>
      </c>
      <c r="BC66" s="150"/>
      <c r="BE66" s="173"/>
      <c r="BF66" s="150"/>
      <c r="BG66" s="283">
        <f t="shared" si="35"/>
        <v>0</v>
      </c>
      <c r="BH66" s="149">
        <f t="shared" si="36"/>
        <v>0</v>
      </c>
      <c r="BI66" s="149">
        <f t="shared" si="0"/>
        <v>0</v>
      </c>
      <c r="BJ66" s="280">
        <f t="shared" si="1"/>
        <v>0</v>
      </c>
      <c r="BK66" s="356">
        <f t="shared" si="37"/>
        <v>0</v>
      </c>
      <c r="BL66" s="149">
        <f t="shared" si="38"/>
        <v>0</v>
      </c>
      <c r="BM66" s="149">
        <f t="shared" si="2"/>
        <v>0</v>
      </c>
      <c r="BN66" s="278">
        <f t="shared" si="3"/>
        <v>0</v>
      </c>
      <c r="BO66" s="149">
        <f t="shared" si="39"/>
        <v>0</v>
      </c>
      <c r="BP66" s="149">
        <f t="shared" si="40"/>
        <v>0</v>
      </c>
      <c r="BQ66" s="149">
        <f t="shared" si="4"/>
        <v>0</v>
      </c>
      <c r="BR66" s="356">
        <f t="shared" si="41"/>
        <v>0</v>
      </c>
      <c r="BS66" s="149">
        <f t="shared" si="42"/>
        <v>0</v>
      </c>
      <c r="BT66" s="149">
        <f t="shared" si="5"/>
        <v>0</v>
      </c>
      <c r="BU66" s="356">
        <f t="shared" si="6"/>
        <v>0</v>
      </c>
      <c r="BV66" s="149">
        <f t="shared" si="7"/>
        <v>1</v>
      </c>
      <c r="BW66" s="113">
        <f t="shared" si="8"/>
        <v>0</v>
      </c>
      <c r="BX66" s="248">
        <f t="shared" si="9"/>
        <v>0</v>
      </c>
      <c r="BY66" s="248">
        <f t="shared" si="10"/>
        <v>1</v>
      </c>
      <c r="BZ66" s="248">
        <f t="shared" si="11"/>
        <v>0</v>
      </c>
      <c r="CA66" s="248">
        <f t="shared" si="46"/>
        <v>1</v>
      </c>
      <c r="CB66" s="175">
        <f t="shared" si="13"/>
        <v>1</v>
      </c>
      <c r="CC66" s="356">
        <f t="shared" si="14"/>
        <v>0</v>
      </c>
      <c r="CD66" s="149">
        <f t="shared" si="15"/>
        <v>0</v>
      </c>
      <c r="CE66" s="149">
        <f t="shared" si="16"/>
        <v>0</v>
      </c>
      <c r="CF66" s="276">
        <f t="shared" si="17"/>
        <v>0</v>
      </c>
      <c r="CG66" s="248">
        <f t="shared" si="18"/>
        <v>1</v>
      </c>
      <c r="CH66" s="274">
        <f t="shared" si="43"/>
        <v>1</v>
      </c>
      <c r="CI66" s="356">
        <f t="shared" si="19"/>
        <v>0</v>
      </c>
      <c r="CJ66" s="149">
        <f t="shared" si="20"/>
        <v>0</v>
      </c>
      <c r="CK66" s="150">
        <f t="shared" si="21"/>
        <v>0</v>
      </c>
      <c r="CL66" s="149">
        <f t="shared" si="44"/>
        <v>0</v>
      </c>
      <c r="CM66" s="149">
        <f t="shared" si="44"/>
        <v>1</v>
      </c>
      <c r="CN66" s="149">
        <f t="shared" si="44"/>
        <v>0</v>
      </c>
      <c r="CO66" s="149">
        <f t="shared" si="22"/>
        <v>1</v>
      </c>
      <c r="CP66" s="149">
        <f t="shared" si="45"/>
        <v>1</v>
      </c>
      <c r="CQ66" s="283">
        <f t="shared" si="23"/>
        <v>0</v>
      </c>
      <c r="CR66" s="149">
        <f t="shared" si="24"/>
        <v>0</v>
      </c>
      <c r="CS66" s="149">
        <f t="shared" si="25"/>
        <v>1</v>
      </c>
      <c r="CT66" s="283" t="str">
        <f t="shared" si="26"/>
        <v/>
      </c>
      <c r="CU66" s="149" t="str">
        <f t="shared" si="27"/>
        <v xml:space="preserve"> </v>
      </c>
      <c r="CV66" s="149">
        <f t="shared" si="28"/>
        <v>0</v>
      </c>
      <c r="CW66" s="149">
        <v>0</v>
      </c>
      <c r="CX66" s="149">
        <v>1</v>
      </c>
      <c r="CY66" s="149">
        <v>0</v>
      </c>
      <c r="CZ66" s="149">
        <v>1</v>
      </c>
      <c r="DA66" s="149">
        <v>0</v>
      </c>
      <c r="DB66" s="149">
        <v>0</v>
      </c>
      <c r="DC66" s="149">
        <v>0</v>
      </c>
      <c r="DD66" s="149">
        <v>0</v>
      </c>
      <c r="DE66" s="149">
        <v>0</v>
      </c>
      <c r="DF66" s="149">
        <v>1</v>
      </c>
      <c r="DG66" s="149">
        <v>0</v>
      </c>
      <c r="DH66" s="149">
        <v>1</v>
      </c>
      <c r="DI66" s="149">
        <v>0</v>
      </c>
      <c r="DJ66" s="149">
        <v>0</v>
      </c>
      <c r="DK66" s="149">
        <v>0</v>
      </c>
      <c r="DL66" s="149">
        <v>0</v>
      </c>
      <c r="DM66" s="149">
        <v>1</v>
      </c>
      <c r="DN66" s="149">
        <v>1</v>
      </c>
      <c r="DO66" s="149">
        <v>1</v>
      </c>
      <c r="DP66" s="149">
        <v>1</v>
      </c>
      <c r="DQ66" s="149">
        <v>0</v>
      </c>
      <c r="DR66" s="149">
        <v>1</v>
      </c>
      <c r="DS66" s="149">
        <v>0</v>
      </c>
      <c r="DT66" s="149" t="s">
        <v>154</v>
      </c>
      <c r="DU66" s="149" t="s">
        <v>157</v>
      </c>
      <c r="DV66" s="149" t="s">
        <v>154</v>
      </c>
      <c r="DW66" s="149" t="s">
        <v>160</v>
      </c>
      <c r="DX66" s="149" t="s">
        <v>150</v>
      </c>
      <c r="DY66" s="149">
        <v>0</v>
      </c>
      <c r="DZ66" s="149" t="str">
        <f t="shared" si="29"/>
        <v>Y</v>
      </c>
      <c r="EA66" s="149" t="str">
        <f t="shared" si="30"/>
        <v>Commitment removed</v>
      </c>
      <c r="EB66" s="149" t="str">
        <f t="shared" si="31"/>
        <v>N</v>
      </c>
      <c r="EC66" s="149" t="str">
        <f t="shared" si="32"/>
        <v>Y</v>
      </c>
      <c r="ED66" s="149" t="str">
        <f t="shared" si="33"/>
        <v>Not Specified</v>
      </c>
      <c r="EF66" s="149">
        <f t="shared" si="47"/>
        <v>0</v>
      </c>
    </row>
    <row r="67" spans="1:136" s="149" customFormat="1" ht="16.5" customHeight="1">
      <c r="A67" s="149">
        <v>64</v>
      </c>
      <c r="B67" s="149">
        <v>68</v>
      </c>
      <c r="C67" s="150" t="s">
        <v>549</v>
      </c>
      <c r="D67" s="149" t="s">
        <v>516</v>
      </c>
      <c r="E67" s="149" t="s">
        <v>517</v>
      </c>
      <c r="F67" s="149" t="s">
        <v>145</v>
      </c>
      <c r="G67" s="149" t="s">
        <v>146</v>
      </c>
      <c r="H67" s="168" t="s">
        <v>550</v>
      </c>
      <c r="I67" s="149" t="s">
        <v>551</v>
      </c>
      <c r="J67" s="149">
        <v>0.507</v>
      </c>
      <c r="K67" s="149" t="s">
        <v>552</v>
      </c>
      <c r="L67" s="149">
        <v>99600</v>
      </c>
      <c r="M67" s="150">
        <v>31</v>
      </c>
      <c r="N67" s="149" t="s">
        <v>150</v>
      </c>
      <c r="O67" s="149">
        <v>2024</v>
      </c>
      <c r="P67" s="150">
        <v>2030</v>
      </c>
      <c r="Q67" s="149" t="s">
        <v>154</v>
      </c>
      <c r="R67" s="149" t="s">
        <v>154</v>
      </c>
      <c r="S67" s="149" t="s">
        <v>153</v>
      </c>
      <c r="T67" s="149" t="s">
        <v>153</v>
      </c>
      <c r="U67" s="151" t="s">
        <v>153</v>
      </c>
      <c r="V67" s="149" t="s">
        <v>153</v>
      </c>
      <c r="W67" s="149" t="s">
        <v>153</v>
      </c>
      <c r="X67" s="152" t="s">
        <v>153</v>
      </c>
      <c r="Y67" s="149" t="s">
        <v>153</v>
      </c>
      <c r="Z67" s="149" t="s">
        <v>153</v>
      </c>
      <c r="AA67" s="150"/>
      <c r="AC67" s="149" t="s">
        <v>167</v>
      </c>
      <c r="AD67" s="149" t="s">
        <v>6</v>
      </c>
      <c r="AE67" s="149" t="s">
        <v>157</v>
      </c>
      <c r="AF67" s="149" t="s">
        <v>157</v>
      </c>
      <c r="AG67" s="149" t="s">
        <v>157</v>
      </c>
      <c r="AH67" s="150" t="s">
        <v>218</v>
      </c>
      <c r="AJ67" s="149" t="s">
        <v>154</v>
      </c>
      <c r="AK67" s="170" t="s">
        <v>153</v>
      </c>
      <c r="AN67" s="150"/>
      <c r="AO67" s="149" t="s">
        <v>219</v>
      </c>
      <c r="AP67" s="149" t="s">
        <v>150</v>
      </c>
      <c r="AQ67" s="149" t="s">
        <v>218</v>
      </c>
      <c r="AR67" s="149" t="s">
        <v>553</v>
      </c>
      <c r="AS67" s="149">
        <v>2050</v>
      </c>
      <c r="AU67" s="150"/>
      <c r="AV67" s="149" t="s">
        <v>168</v>
      </c>
      <c r="AW67" s="172" t="s">
        <v>312</v>
      </c>
      <c r="AX67" s="149" t="s">
        <v>158</v>
      </c>
      <c r="AY67" s="149" t="s">
        <v>154</v>
      </c>
      <c r="AZ67" s="149" t="s">
        <v>153</v>
      </c>
      <c r="BA67" s="149" t="s">
        <v>153</v>
      </c>
      <c r="BC67" s="150"/>
      <c r="BE67" s="173"/>
      <c r="BF67" s="150"/>
      <c r="BG67" s="283">
        <f t="shared" si="35"/>
        <v>0</v>
      </c>
      <c r="BH67" s="149">
        <f t="shared" si="36"/>
        <v>1</v>
      </c>
      <c r="BI67" s="149">
        <f t="shared" si="0"/>
        <v>0</v>
      </c>
      <c r="BJ67" s="280">
        <f t="shared" si="1"/>
        <v>1</v>
      </c>
      <c r="BK67" s="356">
        <f t="shared" si="37"/>
        <v>0</v>
      </c>
      <c r="BL67" s="149">
        <f t="shared" si="38"/>
        <v>0</v>
      </c>
      <c r="BM67" s="149">
        <f t="shared" si="2"/>
        <v>0</v>
      </c>
      <c r="BN67" s="278">
        <f t="shared" si="3"/>
        <v>0</v>
      </c>
      <c r="BO67" s="149">
        <f t="shared" si="39"/>
        <v>0</v>
      </c>
      <c r="BP67" s="149">
        <f t="shared" si="40"/>
        <v>0</v>
      </c>
      <c r="BQ67" s="149">
        <f t="shared" si="4"/>
        <v>0</v>
      </c>
      <c r="BR67" s="356">
        <f t="shared" si="41"/>
        <v>0</v>
      </c>
      <c r="BS67" s="149">
        <f t="shared" si="42"/>
        <v>0</v>
      </c>
      <c r="BT67" s="149">
        <f t="shared" si="5"/>
        <v>1</v>
      </c>
      <c r="BU67" s="356">
        <f t="shared" si="6"/>
        <v>0</v>
      </c>
      <c r="BV67" s="149">
        <f t="shared" si="7"/>
        <v>0</v>
      </c>
      <c r="BW67" s="113">
        <f t="shared" si="8"/>
        <v>0</v>
      </c>
      <c r="BX67" s="248">
        <f t="shared" si="9"/>
        <v>0</v>
      </c>
      <c r="BY67" s="248">
        <f t="shared" si="10"/>
        <v>0</v>
      </c>
      <c r="BZ67" s="248">
        <f t="shared" si="11"/>
        <v>0</v>
      </c>
      <c r="CA67" s="248">
        <f t="shared" si="46"/>
        <v>0</v>
      </c>
      <c r="CB67" s="175">
        <f t="shared" si="13"/>
        <v>0</v>
      </c>
      <c r="CC67" s="356">
        <f t="shared" si="14"/>
        <v>0</v>
      </c>
      <c r="CD67" s="149">
        <f t="shared" si="15"/>
        <v>0</v>
      </c>
      <c r="CE67" s="149">
        <f t="shared" si="16"/>
        <v>1</v>
      </c>
      <c r="CF67" s="276">
        <f t="shared" si="17"/>
        <v>1</v>
      </c>
      <c r="CG67" s="248">
        <f t="shared" si="18"/>
        <v>1</v>
      </c>
      <c r="CH67" s="274">
        <f t="shared" si="43"/>
        <v>1</v>
      </c>
      <c r="CI67" s="356">
        <f t="shared" si="19"/>
        <v>0</v>
      </c>
      <c r="CJ67" s="149">
        <f t="shared" si="20"/>
        <v>0</v>
      </c>
      <c r="CK67" s="150">
        <f t="shared" si="21"/>
        <v>0</v>
      </c>
      <c r="CL67" s="149">
        <f t="shared" si="44"/>
        <v>0</v>
      </c>
      <c r="CM67" s="149">
        <f t="shared" si="44"/>
        <v>1</v>
      </c>
      <c r="CN67" s="149">
        <f t="shared" si="44"/>
        <v>1</v>
      </c>
      <c r="CO67" s="149">
        <f t="shared" si="22"/>
        <v>2</v>
      </c>
      <c r="CP67" s="149">
        <f t="shared" si="45"/>
        <v>1</v>
      </c>
      <c r="CQ67" s="283">
        <f t="shared" si="23"/>
        <v>0</v>
      </c>
      <c r="CR67" s="149">
        <f t="shared" si="24"/>
        <v>0</v>
      </c>
      <c r="CS67" s="149">
        <f t="shared" si="25"/>
        <v>1</v>
      </c>
      <c r="CT67" s="283" t="str">
        <f t="shared" si="26"/>
        <v/>
      </c>
      <c r="CU67" s="149" t="str">
        <f t="shared" si="27"/>
        <v xml:space="preserve"> 2050</v>
      </c>
      <c r="CV67" s="149">
        <f t="shared" si="28"/>
        <v>2050</v>
      </c>
      <c r="CW67" s="149">
        <v>0</v>
      </c>
      <c r="CX67" s="149">
        <v>0</v>
      </c>
      <c r="CY67" s="149">
        <v>0</v>
      </c>
      <c r="CZ67" s="149">
        <v>0</v>
      </c>
      <c r="DA67" s="149">
        <v>0</v>
      </c>
      <c r="DB67" s="149">
        <v>0</v>
      </c>
      <c r="DC67" s="149">
        <v>1</v>
      </c>
      <c r="DD67" s="149">
        <v>1</v>
      </c>
      <c r="DE67" s="149">
        <v>0</v>
      </c>
      <c r="DF67" s="149">
        <v>0</v>
      </c>
      <c r="DG67" s="149">
        <v>1</v>
      </c>
      <c r="DH67" s="149">
        <v>1</v>
      </c>
      <c r="DI67" s="149">
        <v>0</v>
      </c>
      <c r="DJ67" s="149">
        <v>1</v>
      </c>
      <c r="DK67" s="149">
        <v>0</v>
      </c>
      <c r="DL67" s="149">
        <v>1</v>
      </c>
      <c r="DM67" s="149">
        <v>1</v>
      </c>
      <c r="DN67" s="149">
        <v>0</v>
      </c>
      <c r="DO67" s="149">
        <v>1</v>
      </c>
      <c r="DP67" s="149">
        <v>0</v>
      </c>
      <c r="DQ67" s="149">
        <v>0</v>
      </c>
      <c r="DR67" s="149">
        <v>1</v>
      </c>
      <c r="DS67" s="149">
        <v>0</v>
      </c>
      <c r="DT67" s="149" t="s">
        <v>150</v>
      </c>
      <c r="DU67" s="149" t="s">
        <v>158</v>
      </c>
      <c r="DV67" s="149" t="s">
        <v>160</v>
      </c>
      <c r="DW67" s="149" t="s">
        <v>154</v>
      </c>
      <c r="DX67" s="149">
        <v>0</v>
      </c>
      <c r="DY67" s="149" t="s">
        <v>3005</v>
      </c>
      <c r="DZ67" s="149" t="str">
        <f t="shared" si="29"/>
        <v>N</v>
      </c>
      <c r="EA67" s="149" t="str">
        <f t="shared" si="30"/>
        <v/>
      </c>
      <c r="EB67" s="149" t="str">
        <f t="shared" si="31"/>
        <v>Y</v>
      </c>
      <c r="EC67" s="149" t="str">
        <f t="shared" si="32"/>
        <v>N</v>
      </c>
      <c r="ED67" s="149" t="str">
        <f t="shared" si="33"/>
        <v>Not Specified</v>
      </c>
      <c r="EF67" s="149">
        <f t="shared" si="47"/>
        <v>2050</v>
      </c>
    </row>
    <row r="68" spans="1:136" s="149" customFormat="1" ht="16.5" customHeight="1">
      <c r="A68" s="149">
        <v>65</v>
      </c>
      <c r="B68" s="149">
        <v>56</v>
      </c>
      <c r="C68" s="150" t="s">
        <v>554</v>
      </c>
      <c r="D68" s="149" t="s">
        <v>183</v>
      </c>
      <c r="E68" s="149" t="s">
        <v>184</v>
      </c>
      <c r="F68" s="149" t="s">
        <v>175</v>
      </c>
      <c r="G68" s="149" t="s">
        <v>176</v>
      </c>
      <c r="H68" s="168" t="s">
        <v>555</v>
      </c>
      <c r="I68" s="149" t="s">
        <v>556</v>
      </c>
      <c r="J68" s="149">
        <v>0.015</v>
      </c>
      <c r="K68" s="149" t="s">
        <v>557</v>
      </c>
      <c r="L68" s="149">
        <v>85957</v>
      </c>
      <c r="M68" s="150">
        <v>19</v>
      </c>
      <c r="N68" s="149" t="s">
        <v>154</v>
      </c>
      <c r="O68" s="149" t="s">
        <v>153</v>
      </c>
      <c r="P68" s="150" t="s">
        <v>153</v>
      </c>
      <c r="Q68" s="149" t="s">
        <v>154</v>
      </c>
      <c r="R68" s="149" t="s">
        <v>154</v>
      </c>
      <c r="S68" s="149" t="s">
        <v>153</v>
      </c>
      <c r="T68" s="149" t="s">
        <v>153</v>
      </c>
      <c r="U68" s="151" t="s">
        <v>153</v>
      </c>
      <c r="V68" s="149" t="s">
        <v>153</v>
      </c>
      <c r="W68" s="149" t="s">
        <v>153</v>
      </c>
      <c r="X68" s="152" t="s">
        <v>153</v>
      </c>
      <c r="Y68" s="149" t="s">
        <v>153</v>
      </c>
      <c r="Z68" s="149" t="s">
        <v>153</v>
      </c>
      <c r="AA68" s="150"/>
      <c r="AC68" s="149" t="s">
        <v>9</v>
      </c>
      <c r="AD68" s="149" t="s">
        <v>240</v>
      </c>
      <c r="AE68" s="149" t="s">
        <v>168</v>
      </c>
      <c r="AF68" s="149" t="s">
        <v>168</v>
      </c>
      <c r="AG68" s="149" t="s">
        <v>168</v>
      </c>
      <c r="AH68" s="150" t="s">
        <v>153</v>
      </c>
      <c r="AJ68" s="149" t="s">
        <v>154</v>
      </c>
      <c r="AK68" s="170" t="s">
        <v>153</v>
      </c>
      <c r="AN68" s="150"/>
      <c r="AP68" s="149" t="s">
        <v>154</v>
      </c>
      <c r="AQ68" s="149" t="s">
        <v>153</v>
      </c>
      <c r="AR68" s="149" t="s">
        <v>153</v>
      </c>
      <c r="AU68" s="150"/>
      <c r="AV68" s="149" t="s">
        <v>157</v>
      </c>
      <c r="AW68" s="172" t="s">
        <v>262</v>
      </c>
      <c r="AX68" s="149" t="s">
        <v>158</v>
      </c>
      <c r="AY68" s="149" t="s">
        <v>150</v>
      </c>
      <c r="AZ68" s="149" t="s">
        <v>558</v>
      </c>
      <c r="BA68" s="149">
        <v>2025</v>
      </c>
      <c r="BC68" s="150"/>
      <c r="BE68" s="173"/>
      <c r="BF68" s="150"/>
      <c r="BG68" s="283">
        <f t="shared" si="35"/>
        <v>0</v>
      </c>
      <c r="BH68" s="149">
        <f t="shared" si="36"/>
        <v>0</v>
      </c>
      <c r="BI68" s="149">
        <f t="shared" si="48" ref="BI68:BI131">IF(AND($N68="Y",$P68&gt;2030),1,0)</f>
        <v>0</v>
      </c>
      <c r="BJ68" s="280">
        <f t="shared" si="49" ref="BJ68:BJ131">MAX(BG68:BI68)</f>
        <v>0</v>
      </c>
      <c r="BK68" s="356">
        <f t="shared" si="37"/>
        <v>0</v>
      </c>
      <c r="BL68" s="149">
        <f t="shared" si="38"/>
        <v>0</v>
      </c>
      <c r="BM68" s="149">
        <f t="shared" si="50" ref="BM68:BM131">IF(AND($R68="Y",$U68&gt;2030),1,0)</f>
        <v>0</v>
      </c>
      <c r="BN68" s="278">
        <f t="shared" si="51" ref="BN68:BN131">MAX(BK68:BM68)</f>
        <v>0</v>
      </c>
      <c r="BO68" s="149">
        <f t="shared" si="39"/>
        <v>0</v>
      </c>
      <c r="BP68" s="149">
        <f t="shared" si="40"/>
        <v>0</v>
      </c>
      <c r="BQ68" s="149">
        <f t="shared" si="52" ref="BQ68:BQ131">IF(AND($Y68="Y",$AA68&gt;2030),1,0)</f>
        <v>0</v>
      </c>
      <c r="BR68" s="356">
        <f t="shared" si="41"/>
        <v>0</v>
      </c>
      <c r="BS68" s="149">
        <f t="shared" si="42"/>
        <v>0</v>
      </c>
      <c r="BT68" s="149">
        <f t="shared" si="53" ref="BT68:BT131">IF(AND($AP68="Y",$AS68&gt;2030),1,0)</f>
        <v>0</v>
      </c>
      <c r="BU68" s="356">
        <f t="shared" si="54" ref="BU68:BU131">IF(AND(AL68&lt;=2025,CF68=0,AJ68="Y"),1,0)</f>
        <v>0</v>
      </c>
      <c r="BV68" s="149">
        <f t="shared" si="55" ref="BV68:BV131">IF(AND(AL68&gt;=2026,AL68&lt;=2030,AJ68="Y",CF68=0),1,0)</f>
        <v>0</v>
      </c>
      <c r="BW68" s="113">
        <f t="shared" si="56" ref="BW68:BW131">IF(AND(AL68&gt;=2031,CF68=0,AJ68="Y"),1,0)</f>
        <v>0</v>
      </c>
      <c r="BX68" s="248">
        <f t="shared" si="57" ref="BX68:BX131">IF(AND($AJ68="Y",$AL68&lt;=2024),1,0)</f>
        <v>0</v>
      </c>
      <c r="BY68" s="248">
        <f t="shared" si="58" ref="BY68:BY131">IF(AND($AJ68="Y",AND($AL68&gt;2024,$AL68&lt;=2030)),1,0)</f>
        <v>0</v>
      </c>
      <c r="BZ68" s="248">
        <f t="shared" si="59" ref="BZ68:BZ131">IF(AND($AJ68="Y",$AL68&gt;2030),1,0)</f>
        <v>0</v>
      </c>
      <c r="CA68" s="248">
        <f t="shared" si="46"/>
        <v>0</v>
      </c>
      <c r="CB68" s="175">
        <f t="shared" si="60" ref="CB68:CB131">IF(AND(CF68=0,AJ68="Y"),1,0)</f>
        <v>0</v>
      </c>
      <c r="CC68" s="356">
        <f t="shared" si="61" ref="CC68:CC131">MAX($BO68,$BR68)</f>
        <v>0</v>
      </c>
      <c r="CD68" s="149">
        <f t="shared" si="62" ref="CD68:CD131">MAX($BP68,$BS68)</f>
        <v>0</v>
      </c>
      <c r="CE68" s="149">
        <f t="shared" si="63" ref="CE68:CE131">MAX($BQ68,$BT68)</f>
        <v>0</v>
      </c>
      <c r="CF68" s="276">
        <f t="shared" si="64" ref="CF68:CF131">MAX(CC68:CE68)</f>
        <v>0</v>
      </c>
      <c r="CG68" s="248">
        <f t="shared" si="65" ref="CG68:CG131">MAX($CF68,$CA68)</f>
        <v>0</v>
      </c>
      <c r="CH68" s="274">
        <f t="shared" si="43"/>
        <v>0</v>
      </c>
      <c r="CI68" s="356">
        <f t="shared" si="66" ref="CI68:CI131">IF(AND($AY68="Y",$BA68&lt;=2024),1,0)</f>
        <v>0</v>
      </c>
      <c r="CJ68" s="149">
        <f t="shared" si="67" ref="CJ68:CJ131">IF(AND($AY68="Y",AND($BA68&gt;2024,$BA68&lt;=2030)),1,0)</f>
        <v>1</v>
      </c>
      <c r="CK68" s="150">
        <f t="shared" si="68" ref="CK68:CK131">IF(AND($AY68="Y",$BA68&gt;2030),1,0)</f>
        <v>0</v>
      </c>
      <c r="CL68" s="149">
        <f t="shared" si="44"/>
        <v>0</v>
      </c>
      <c r="CM68" s="149">
        <f t="shared" si="44"/>
        <v>0</v>
      </c>
      <c r="CN68" s="149">
        <f t="shared" si="44"/>
        <v>0</v>
      </c>
      <c r="CO68" s="149">
        <f t="shared" si="69" ref="CO68:CO131">CF68+CB68+BN68+BJ68</f>
        <v>0</v>
      </c>
      <c r="CP68" s="149">
        <f t="shared" si="45"/>
        <v>0</v>
      </c>
      <c r="CQ68" s="283">
        <f t="shared" si="70" ref="CQ68:CQ131">IF($AV68="Yes",1,0)</f>
        <v>1</v>
      </c>
      <c r="CR68" s="149">
        <f t="shared" si="71" ref="CR68:CR131">IF($AV68="No",1,0)</f>
        <v>0</v>
      </c>
      <c r="CS68" s="149">
        <f t="shared" si="72" ref="CS68:CS131">IF($AV68="Not Specified",1,0)</f>
        <v>0</v>
      </c>
      <c r="CT68" s="283" t="str">
        <f t="shared" si="73" ref="CT68:CT131">IF(OR(AND(U68&gt;=2026,U68&lt;=2030),AND(X68&gt;=2026,X68&lt;=2030)),1,"")</f>
        <v/>
      </c>
      <c r="CU68" s="149" t="str">
        <f t="shared" si="74" ref="CU68:CU131">AA68&amp;" "&amp;AS68</f>
        <v xml:space="preserve"> </v>
      </c>
      <c r="CV68" s="149">
        <f t="shared" si="75" ref="CV68:CV131">MAX(AA68,AS68)</f>
        <v>0</v>
      </c>
      <c r="CW68" s="149">
        <v>0</v>
      </c>
      <c r="CX68" s="149">
        <v>0</v>
      </c>
      <c r="CY68" s="149">
        <v>1</v>
      </c>
      <c r="CZ68" s="149">
        <v>1</v>
      </c>
      <c r="DA68" s="149">
        <v>0</v>
      </c>
      <c r="DB68" s="149">
        <v>0</v>
      </c>
      <c r="DC68" s="149">
        <v>0</v>
      </c>
      <c r="DD68" s="149">
        <v>0</v>
      </c>
      <c r="DE68" s="149">
        <v>0</v>
      </c>
      <c r="DF68" s="149">
        <v>0</v>
      </c>
      <c r="DG68" s="149">
        <v>0</v>
      </c>
      <c r="DH68" s="149">
        <v>0</v>
      </c>
      <c r="DI68" s="149">
        <v>0</v>
      </c>
      <c r="DJ68" s="149">
        <v>0</v>
      </c>
      <c r="DK68" s="149">
        <v>0</v>
      </c>
      <c r="DL68" s="149">
        <v>0</v>
      </c>
      <c r="DM68" s="149">
        <v>1</v>
      </c>
      <c r="DN68" s="149">
        <v>0</v>
      </c>
      <c r="DO68" s="149">
        <v>1</v>
      </c>
      <c r="DP68" s="149">
        <v>1</v>
      </c>
      <c r="DQ68" s="149">
        <v>0</v>
      </c>
      <c r="DR68" s="149">
        <v>1</v>
      </c>
      <c r="DS68" s="149">
        <v>0</v>
      </c>
      <c r="DT68" s="149" t="s">
        <v>154</v>
      </c>
      <c r="DU68" s="149">
        <v>0</v>
      </c>
      <c r="DV68" s="149" t="s">
        <v>154</v>
      </c>
      <c r="DW68" s="149" t="s">
        <v>160</v>
      </c>
      <c r="DX68" s="149" t="s">
        <v>150</v>
      </c>
      <c r="DY68" s="149">
        <v>0</v>
      </c>
      <c r="DZ68" s="149" t="str">
        <f t="shared" si="76" ref="DZ68:DZ131">Q68</f>
        <v>N</v>
      </c>
      <c r="EA68" s="149" t="str">
        <f t="shared" si="77" ref="EA68:EA131">Z68</f>
        <v/>
      </c>
      <c r="EB68" s="149" t="str">
        <f t="shared" si="78" ref="EB68:EB131">AP68</f>
        <v>N</v>
      </c>
      <c r="EC68" s="149" t="str">
        <f t="shared" si="79" ref="EC68:EC131">AJ68</f>
        <v>N</v>
      </c>
      <c r="ED68" s="149" t="str">
        <f t="shared" si="80" ref="ED68:ED131">AV68</f>
        <v>Yes</v>
      </c>
      <c r="EF68" s="149">
        <f t="shared" si="47"/>
        <v>0</v>
      </c>
    </row>
    <row r="69" spans="1:136" s="149" customFormat="1" ht="16.5" customHeight="1">
      <c r="A69" s="149">
        <v>66</v>
      </c>
      <c r="B69" s="149">
        <v>222</v>
      </c>
      <c r="C69" s="150" t="s">
        <v>559</v>
      </c>
      <c r="D69" s="149" t="s">
        <v>560</v>
      </c>
      <c r="E69" s="149" t="s">
        <v>214</v>
      </c>
      <c r="F69" s="149" t="s">
        <v>145</v>
      </c>
      <c r="G69" s="149" t="s">
        <v>146</v>
      </c>
      <c r="H69" s="168" t="s">
        <v>561</v>
      </c>
      <c r="I69" s="149" t="s">
        <v>562</v>
      </c>
      <c r="J69" s="149">
        <v>1.449</v>
      </c>
      <c r="K69" s="149" t="s">
        <v>563</v>
      </c>
      <c r="L69" s="149">
        <v>36000</v>
      </c>
      <c r="M69" s="150">
        <v>2</v>
      </c>
      <c r="N69" s="149" t="s">
        <v>154</v>
      </c>
      <c r="O69" s="149" t="s">
        <v>153</v>
      </c>
      <c r="P69" s="150" t="s">
        <v>153</v>
      </c>
      <c r="Q69" s="149" t="s">
        <v>150</v>
      </c>
      <c r="R69" s="149" t="s">
        <v>150</v>
      </c>
      <c r="S69" s="149" t="s">
        <v>151</v>
      </c>
      <c r="T69" s="149" t="s">
        <v>152</v>
      </c>
      <c r="U69" s="151">
        <v>2030</v>
      </c>
      <c r="V69" s="149" t="s">
        <v>153</v>
      </c>
      <c r="W69" s="149" t="s">
        <v>153</v>
      </c>
      <c r="X69" s="152" t="s">
        <v>153</v>
      </c>
      <c r="Y69" s="149" t="s">
        <v>153</v>
      </c>
      <c r="Z69" s="149" t="s">
        <v>153</v>
      </c>
      <c r="AA69" s="150"/>
      <c r="AC69" s="149" t="s">
        <v>281</v>
      </c>
      <c r="AD69" s="149" t="s">
        <v>240</v>
      </c>
      <c r="AE69" s="149" t="s">
        <v>157</v>
      </c>
      <c r="AF69" s="149" t="s">
        <v>157</v>
      </c>
      <c r="AG69" s="149" t="s">
        <v>157</v>
      </c>
      <c r="AH69" s="150" t="s">
        <v>218</v>
      </c>
      <c r="AJ69" s="149" t="s">
        <v>154</v>
      </c>
      <c r="AK69" s="170" t="s">
        <v>153</v>
      </c>
      <c r="AN69" s="150"/>
      <c r="AP69" s="149" t="s">
        <v>154</v>
      </c>
      <c r="AQ69" s="149" t="s">
        <v>153</v>
      </c>
      <c r="AR69" s="149" t="s">
        <v>153</v>
      </c>
      <c r="AU69" s="150"/>
      <c r="AV69" s="149" t="s">
        <v>168</v>
      </c>
      <c r="AW69" s="172" t="s">
        <v>168</v>
      </c>
      <c r="AX69" s="149" t="s">
        <v>158</v>
      </c>
      <c r="AY69" s="149" t="s">
        <v>150</v>
      </c>
      <c r="AZ69" s="149" t="s">
        <v>564</v>
      </c>
      <c r="BA69" s="149">
        <v>2030</v>
      </c>
      <c r="BC69" s="150"/>
      <c r="BE69" s="173"/>
      <c r="BF69" s="150"/>
      <c r="BG69" s="283">
        <f t="shared" si="81" ref="BG69:BG132">IF(AND($N69="Y",$P69&lt;=2025),1,0)</f>
        <v>0</v>
      </c>
      <c r="BH69" s="149">
        <f t="shared" si="82" ref="BH69:BH132">IF(AND($N69="Y",AND($P69&gt;2025,$P69&lt;=2030)),1,0)</f>
        <v>0</v>
      </c>
      <c r="BI69" s="149">
        <f t="shared" si="48"/>
        <v>0</v>
      </c>
      <c r="BJ69" s="280">
        <f t="shared" si="49"/>
        <v>0</v>
      </c>
      <c r="BK69" s="356">
        <f t="shared" si="83" ref="BK69:BK132">IF(AND($R69="Y",$U69&lt;=2025),1,0)</f>
        <v>0</v>
      </c>
      <c r="BL69" s="149">
        <f t="shared" si="84" ref="BL69:BL132">IF(AND($R69="Y",AND($U69&gt;2025,$U69&lt;=2030)),1,0)</f>
        <v>1</v>
      </c>
      <c r="BM69" s="149">
        <f t="shared" si="50"/>
        <v>0</v>
      </c>
      <c r="BN69" s="278">
        <f t="shared" si="51"/>
        <v>1</v>
      </c>
      <c r="BO69" s="149">
        <f t="shared" si="85" ref="BO69:BO132">IF(AND($Y69="Y",$AA69&lt;=2025),1,0)</f>
        <v>0</v>
      </c>
      <c r="BP69" s="149">
        <f t="shared" si="86" ref="BP69:BP132">IF(AND($Y69="Y",AND($AA69&gt;2025,$AA69&lt;=2030)),1,0)</f>
        <v>0</v>
      </c>
      <c r="BQ69" s="149">
        <f t="shared" si="52"/>
        <v>0</v>
      </c>
      <c r="BR69" s="356">
        <f t="shared" si="87" ref="BR69:BR132">IF(AND($AP69="Y",$AS69&lt;=2025),1,0)</f>
        <v>0</v>
      </c>
      <c r="BS69" s="149">
        <f t="shared" si="88" ref="BS69:BS132">IF(AND($AP69="Y",AND($AS69&gt;2025,$AS69&lt;=2030)),1,0)</f>
        <v>0</v>
      </c>
      <c r="BT69" s="149">
        <f t="shared" si="53"/>
        <v>0</v>
      </c>
      <c r="BU69" s="356">
        <f t="shared" si="54"/>
        <v>0</v>
      </c>
      <c r="BV69" s="149">
        <f t="shared" si="55"/>
        <v>0</v>
      </c>
      <c r="BW69" s="113">
        <f t="shared" si="56"/>
        <v>0</v>
      </c>
      <c r="BX69" s="248">
        <f t="shared" si="57"/>
        <v>0</v>
      </c>
      <c r="BY69" s="248">
        <f t="shared" si="58"/>
        <v>0</v>
      </c>
      <c r="BZ69" s="248">
        <f t="shared" si="59"/>
        <v>0</v>
      </c>
      <c r="CA69" s="248">
        <f t="shared" si="46"/>
        <v>0</v>
      </c>
      <c r="CB69" s="175">
        <f t="shared" si="60"/>
        <v>0</v>
      </c>
      <c r="CC69" s="356">
        <f t="shared" si="61"/>
        <v>0</v>
      </c>
      <c r="CD69" s="149">
        <f t="shared" si="62"/>
        <v>0</v>
      </c>
      <c r="CE69" s="149">
        <f t="shared" si="63"/>
        <v>0</v>
      </c>
      <c r="CF69" s="276">
        <f t="shared" si="64"/>
        <v>0</v>
      </c>
      <c r="CG69" s="248">
        <f t="shared" si="65"/>
        <v>0</v>
      </c>
      <c r="CH69" s="274">
        <f t="shared" si="89" ref="CH69:CH132">MAX(CF69,CB69)</f>
        <v>0</v>
      </c>
      <c r="CI69" s="356">
        <f t="shared" si="66"/>
        <v>0</v>
      </c>
      <c r="CJ69" s="149">
        <f t="shared" si="67"/>
        <v>1</v>
      </c>
      <c r="CK69" s="150">
        <f t="shared" si="68"/>
        <v>0</v>
      </c>
      <c r="CL69" s="149">
        <f t="shared" si="90" ref="CL69:CN132">SUM(CC69,BU69,BK69,BG69)</f>
        <v>0</v>
      </c>
      <c r="CM69" s="149">
        <f t="shared" si="90"/>
        <v>1</v>
      </c>
      <c r="CN69" s="149">
        <f t="shared" si="90"/>
        <v>0</v>
      </c>
      <c r="CO69" s="149">
        <f t="shared" si="69"/>
        <v>1</v>
      </c>
      <c r="CP69" s="149">
        <f t="shared" si="91" ref="CP69:CP132">MAX(CH69,BN69,BJ69)</f>
        <v>1</v>
      </c>
      <c r="CQ69" s="283">
        <f t="shared" si="70"/>
        <v>0</v>
      </c>
      <c r="CR69" s="149">
        <f t="shared" si="71"/>
        <v>0</v>
      </c>
      <c r="CS69" s="149">
        <f t="shared" si="72"/>
        <v>1</v>
      </c>
      <c r="CT69" s="283">
        <f t="shared" si="73"/>
        <v>1</v>
      </c>
      <c r="CU69" s="149" t="str">
        <f t="shared" si="74"/>
        <v xml:space="preserve"> </v>
      </c>
      <c r="CV69" s="149">
        <f t="shared" si="75"/>
        <v>0</v>
      </c>
      <c r="CW69" s="149">
        <v>0</v>
      </c>
      <c r="CX69" s="149">
        <v>0</v>
      </c>
      <c r="CY69" s="149">
        <v>0</v>
      </c>
      <c r="CZ69" s="149">
        <v>0</v>
      </c>
      <c r="DA69" s="149">
        <v>0</v>
      </c>
      <c r="DB69" s="149">
        <v>0</v>
      </c>
      <c r="DC69" s="149">
        <v>0</v>
      </c>
      <c r="DD69" s="149">
        <v>0</v>
      </c>
      <c r="DE69" s="149">
        <v>0</v>
      </c>
      <c r="DF69" s="149">
        <v>0</v>
      </c>
      <c r="DG69" s="149">
        <v>0</v>
      </c>
      <c r="DH69" s="149">
        <v>0</v>
      </c>
      <c r="DI69" s="149">
        <v>0</v>
      </c>
      <c r="DJ69" s="149">
        <v>0</v>
      </c>
      <c r="DK69" s="149">
        <v>0</v>
      </c>
      <c r="DL69" s="149">
        <v>0</v>
      </c>
      <c r="DM69" s="149">
        <v>0</v>
      </c>
      <c r="DN69" s="149">
        <v>0</v>
      </c>
      <c r="DO69" s="149">
        <v>0</v>
      </c>
      <c r="DP69" s="149">
        <v>0</v>
      </c>
      <c r="DQ69" s="149">
        <v>0</v>
      </c>
      <c r="DR69" s="149">
        <v>0</v>
      </c>
      <c r="DS69" s="149">
        <v>0</v>
      </c>
      <c r="DT69" s="149" t="s">
        <v>154</v>
      </c>
      <c r="DU69" s="149">
        <v>0</v>
      </c>
      <c r="DV69" s="149" t="s">
        <v>154</v>
      </c>
      <c r="DW69" s="149">
        <v>0</v>
      </c>
      <c r="DX69" s="149" t="s">
        <v>154</v>
      </c>
      <c r="DY69" s="149" t="s">
        <v>154</v>
      </c>
      <c r="DZ69" s="149" t="str">
        <f t="shared" si="76"/>
        <v>Y</v>
      </c>
      <c r="EA69" s="149" t="str">
        <f t="shared" si="77"/>
        <v/>
      </c>
      <c r="EB69" s="149" t="str">
        <f t="shared" si="78"/>
        <v>N</v>
      </c>
      <c r="EC69" s="149" t="str">
        <f t="shared" si="79"/>
        <v>N</v>
      </c>
      <c r="ED69" s="149" t="str">
        <f t="shared" si="80"/>
        <v>Not Specified</v>
      </c>
      <c r="EF69" s="149">
        <f t="shared" si="47"/>
        <v>0</v>
      </c>
    </row>
    <row r="70" spans="1:136" s="149" customFormat="1" ht="16.5" customHeight="1">
      <c r="A70" s="149">
        <v>67</v>
      </c>
      <c r="B70" s="149">
        <v>72</v>
      </c>
      <c r="C70" s="150" t="s">
        <v>565</v>
      </c>
      <c r="D70" s="149" t="s">
        <v>472</v>
      </c>
      <c r="E70" s="149" t="s">
        <v>229</v>
      </c>
      <c r="F70" s="149" t="s">
        <v>175</v>
      </c>
      <c r="G70" s="149" t="s">
        <v>176</v>
      </c>
      <c r="H70" s="168" t="s">
        <v>566</v>
      </c>
      <c r="I70" s="149" t="s">
        <v>567</v>
      </c>
      <c r="J70" s="149">
        <v>-0.042</v>
      </c>
      <c r="K70" s="149" t="s">
        <v>568</v>
      </c>
      <c r="L70" s="149">
        <v>396087</v>
      </c>
      <c r="M70" s="150">
        <v>16</v>
      </c>
      <c r="N70" s="149" t="s">
        <v>154</v>
      </c>
      <c r="O70" s="149" t="s">
        <v>153</v>
      </c>
      <c r="P70" s="150" t="s">
        <v>153</v>
      </c>
      <c r="Q70" s="149" t="s">
        <v>154</v>
      </c>
      <c r="R70" s="149" t="s">
        <v>154</v>
      </c>
      <c r="S70" s="149" t="s">
        <v>153</v>
      </c>
      <c r="T70" s="149" t="s">
        <v>153</v>
      </c>
      <c r="U70" s="151" t="s">
        <v>153</v>
      </c>
      <c r="V70" s="149" t="s">
        <v>153</v>
      </c>
      <c r="W70" s="149" t="s">
        <v>153</v>
      </c>
      <c r="X70" s="152" t="s">
        <v>153</v>
      </c>
      <c r="Y70" s="149" t="s">
        <v>153</v>
      </c>
      <c r="Z70" s="149" t="s">
        <v>153</v>
      </c>
      <c r="AA70" s="150"/>
      <c r="AC70" s="149" t="s">
        <v>281</v>
      </c>
      <c r="AD70" s="149" t="s">
        <v>240</v>
      </c>
      <c r="AE70" s="149" t="s">
        <v>168</v>
      </c>
      <c r="AF70" s="149" t="s">
        <v>168</v>
      </c>
      <c r="AG70" s="149" t="s">
        <v>158</v>
      </c>
      <c r="AH70" s="150" t="s">
        <v>153</v>
      </c>
      <c r="AJ70" s="149" t="s">
        <v>154</v>
      </c>
      <c r="AK70" s="170" t="s">
        <v>153</v>
      </c>
      <c r="AN70" s="150"/>
      <c r="AP70" s="149" t="s">
        <v>154</v>
      </c>
      <c r="AQ70" s="149" t="s">
        <v>153</v>
      </c>
      <c r="AR70" s="149" t="s">
        <v>153</v>
      </c>
      <c r="AU70" s="150"/>
      <c r="AV70" s="149" t="s">
        <v>168</v>
      </c>
      <c r="AW70" s="172" t="s">
        <v>168</v>
      </c>
      <c r="AX70" s="149" t="s">
        <v>158</v>
      </c>
      <c r="AY70" s="149" t="s">
        <v>150</v>
      </c>
      <c r="AZ70" s="149" t="s">
        <v>569</v>
      </c>
      <c r="BA70" s="149">
        <v>2025</v>
      </c>
      <c r="BC70" s="150"/>
      <c r="BE70" s="173"/>
      <c r="BF70" s="150"/>
      <c r="BG70" s="283">
        <f t="shared" si="81"/>
        <v>0</v>
      </c>
      <c r="BH70" s="149">
        <f t="shared" si="82"/>
        <v>0</v>
      </c>
      <c r="BI70" s="149">
        <f t="shared" si="48"/>
        <v>0</v>
      </c>
      <c r="BJ70" s="280">
        <f t="shared" si="49"/>
        <v>0</v>
      </c>
      <c r="BK70" s="356">
        <f t="shared" si="83"/>
        <v>0</v>
      </c>
      <c r="BL70" s="149">
        <f t="shared" si="84"/>
        <v>0</v>
      </c>
      <c r="BM70" s="149">
        <f t="shared" si="50"/>
        <v>0</v>
      </c>
      <c r="BN70" s="278">
        <f t="shared" si="51"/>
        <v>0</v>
      </c>
      <c r="BO70" s="149">
        <f t="shared" si="85"/>
        <v>0</v>
      </c>
      <c r="BP70" s="149">
        <f t="shared" si="86"/>
        <v>0</v>
      </c>
      <c r="BQ70" s="149">
        <f t="shared" si="52"/>
        <v>0</v>
      </c>
      <c r="BR70" s="356">
        <f t="shared" si="87"/>
        <v>0</v>
      </c>
      <c r="BS70" s="149">
        <f t="shared" si="88"/>
        <v>0</v>
      </c>
      <c r="BT70" s="149">
        <f t="shared" si="53"/>
        <v>0</v>
      </c>
      <c r="BU70" s="356">
        <f t="shared" si="54"/>
        <v>0</v>
      </c>
      <c r="BV70" s="149">
        <f t="shared" si="55"/>
        <v>0</v>
      </c>
      <c r="BW70" s="113">
        <f t="shared" si="56"/>
        <v>0</v>
      </c>
      <c r="BX70" s="248">
        <f t="shared" si="57"/>
        <v>0</v>
      </c>
      <c r="BY70" s="248">
        <f t="shared" si="58"/>
        <v>0</v>
      </c>
      <c r="BZ70" s="248">
        <f t="shared" si="59"/>
        <v>0</v>
      </c>
      <c r="CA70" s="248">
        <f t="shared" si="46"/>
        <v>0</v>
      </c>
      <c r="CB70" s="175">
        <f t="shared" si="60"/>
        <v>0</v>
      </c>
      <c r="CC70" s="356">
        <f t="shared" si="61"/>
        <v>0</v>
      </c>
      <c r="CD70" s="149">
        <f t="shared" si="62"/>
        <v>0</v>
      </c>
      <c r="CE70" s="149">
        <f t="shared" si="63"/>
        <v>0</v>
      </c>
      <c r="CF70" s="276">
        <f t="shared" si="64"/>
        <v>0</v>
      </c>
      <c r="CG70" s="248">
        <f t="shared" si="65"/>
        <v>0</v>
      </c>
      <c r="CH70" s="274">
        <f t="shared" si="89"/>
        <v>0</v>
      </c>
      <c r="CI70" s="356">
        <f t="shared" si="66"/>
        <v>0</v>
      </c>
      <c r="CJ70" s="149">
        <f t="shared" si="67"/>
        <v>1</v>
      </c>
      <c r="CK70" s="150">
        <f t="shared" si="68"/>
        <v>0</v>
      </c>
      <c r="CL70" s="149">
        <f t="shared" si="90"/>
        <v>0</v>
      </c>
      <c r="CM70" s="149">
        <f t="shared" si="90"/>
        <v>0</v>
      </c>
      <c r="CN70" s="149">
        <f t="shared" si="90"/>
        <v>0</v>
      </c>
      <c r="CO70" s="149">
        <f t="shared" si="69"/>
        <v>0</v>
      </c>
      <c r="CP70" s="149">
        <f t="shared" si="91"/>
        <v>0</v>
      </c>
      <c r="CQ70" s="283">
        <f t="shared" si="70"/>
        <v>0</v>
      </c>
      <c r="CR70" s="149">
        <f t="shared" si="71"/>
        <v>0</v>
      </c>
      <c r="CS70" s="149">
        <f t="shared" si="72"/>
        <v>1</v>
      </c>
      <c r="CT70" s="283" t="str">
        <f t="shared" si="73"/>
        <v/>
      </c>
      <c r="CU70" s="149" t="str">
        <f t="shared" si="74"/>
        <v xml:space="preserve"> </v>
      </c>
      <c r="CV70" s="149">
        <f t="shared" si="75"/>
        <v>0</v>
      </c>
      <c r="CW70" s="149">
        <v>0</v>
      </c>
      <c r="CX70" s="149">
        <v>0</v>
      </c>
      <c r="CY70" s="149">
        <v>0</v>
      </c>
      <c r="CZ70" s="149">
        <v>0</v>
      </c>
      <c r="DA70" s="149">
        <v>0</v>
      </c>
      <c r="DB70" s="149">
        <v>0</v>
      </c>
      <c r="DC70" s="149">
        <v>0</v>
      </c>
      <c r="DD70" s="149">
        <v>0</v>
      </c>
      <c r="DE70" s="149">
        <v>0</v>
      </c>
      <c r="DF70" s="149">
        <v>0</v>
      </c>
      <c r="DG70" s="149">
        <v>0</v>
      </c>
      <c r="DH70" s="149">
        <v>0</v>
      </c>
      <c r="DI70" s="149">
        <v>0</v>
      </c>
      <c r="DJ70" s="149">
        <v>0</v>
      </c>
      <c r="DK70" s="149">
        <v>0</v>
      </c>
      <c r="DL70" s="149">
        <v>0</v>
      </c>
      <c r="DM70" s="149">
        <v>0</v>
      </c>
      <c r="DN70" s="149">
        <v>0</v>
      </c>
      <c r="DO70" s="149">
        <v>0</v>
      </c>
      <c r="DP70" s="149">
        <v>0</v>
      </c>
      <c r="DQ70" s="149">
        <v>0</v>
      </c>
      <c r="DR70" s="149">
        <v>0</v>
      </c>
      <c r="DS70" s="149">
        <v>0</v>
      </c>
      <c r="DT70" s="149" t="s">
        <v>154</v>
      </c>
      <c r="DU70" s="149">
        <v>0</v>
      </c>
      <c r="DV70" s="149" t="s">
        <v>154</v>
      </c>
      <c r="DW70" s="149" t="s">
        <v>180</v>
      </c>
      <c r="DX70" s="149" t="s">
        <v>3005</v>
      </c>
      <c r="DY70" s="149">
        <v>0</v>
      </c>
      <c r="DZ70" s="149" t="str">
        <f t="shared" si="76"/>
        <v>N</v>
      </c>
      <c r="EA70" s="149" t="str">
        <f t="shared" si="77"/>
        <v/>
      </c>
      <c r="EB70" s="149" t="str">
        <f t="shared" si="78"/>
        <v>N</v>
      </c>
      <c r="EC70" s="149" t="str">
        <f t="shared" si="79"/>
        <v>N</v>
      </c>
      <c r="ED70" s="149" t="str">
        <f t="shared" si="80"/>
        <v>Not Specified</v>
      </c>
      <c r="EF70" s="149">
        <f t="shared" si="47"/>
        <v>0</v>
      </c>
    </row>
    <row r="71" spans="1:136" s="149" customFormat="1" ht="16.5" customHeight="1">
      <c r="A71" s="149">
        <v>68</v>
      </c>
      <c r="B71" s="149">
        <v>73</v>
      </c>
      <c r="C71" s="150" t="s">
        <v>570</v>
      </c>
      <c r="D71" s="149" t="s">
        <v>243</v>
      </c>
      <c r="E71" s="149" t="s">
        <v>244</v>
      </c>
      <c r="F71" s="149" t="s">
        <v>342</v>
      </c>
      <c r="G71" s="149" t="s">
        <v>176</v>
      </c>
      <c r="H71" s="168" t="s">
        <v>571</v>
      </c>
      <c r="I71" s="149" t="s">
        <v>572</v>
      </c>
      <c r="J71" s="149">
        <v>0.003</v>
      </c>
      <c r="K71" s="149" t="s">
        <v>573</v>
      </c>
      <c r="L71" s="149">
        <v>75137</v>
      </c>
      <c r="M71" s="150">
        <v>30</v>
      </c>
      <c r="N71" s="149" t="s">
        <v>150</v>
      </c>
      <c r="O71" s="149">
        <v>2022</v>
      </c>
      <c r="P71" s="150">
        <v>2045</v>
      </c>
      <c r="Q71" s="149" t="s">
        <v>150</v>
      </c>
      <c r="R71" s="149" t="s">
        <v>154</v>
      </c>
      <c r="S71" s="149" t="s">
        <v>210</v>
      </c>
      <c r="T71" s="149" t="s">
        <v>153</v>
      </c>
      <c r="U71" s="151">
        <v>2030</v>
      </c>
      <c r="V71" s="149" t="s">
        <v>153</v>
      </c>
      <c r="W71" s="149" t="s">
        <v>153</v>
      </c>
      <c r="X71" s="152" t="s">
        <v>153</v>
      </c>
      <c r="Y71" s="149" t="s">
        <v>153</v>
      </c>
      <c r="Z71" s="149" t="s">
        <v>153</v>
      </c>
      <c r="AA71" s="150"/>
      <c r="AC71" s="149" t="s">
        <v>202</v>
      </c>
      <c r="AD71" s="149" t="s">
        <v>5</v>
      </c>
      <c r="AE71" s="149" t="s">
        <v>157</v>
      </c>
      <c r="AF71" s="149" t="s">
        <v>157</v>
      </c>
      <c r="AG71" s="149" t="s">
        <v>168</v>
      </c>
      <c r="AH71" s="150" t="s">
        <v>159</v>
      </c>
      <c r="AI71" s="149" t="s">
        <v>160</v>
      </c>
      <c r="AJ71" s="149" t="s">
        <v>150</v>
      </c>
      <c r="AK71" s="170" t="s">
        <v>574</v>
      </c>
      <c r="AL71" s="149">
        <v>2045</v>
      </c>
      <c r="AN71" s="150"/>
      <c r="AP71" s="149" t="s">
        <v>154</v>
      </c>
      <c r="AQ71" s="149" t="s">
        <v>153</v>
      </c>
      <c r="AR71" s="149" t="s">
        <v>153</v>
      </c>
      <c r="AU71" s="150"/>
      <c r="AV71" s="149" t="s">
        <v>168</v>
      </c>
      <c r="AW71" s="172" t="s">
        <v>262</v>
      </c>
      <c r="AX71" s="149" t="s">
        <v>158</v>
      </c>
      <c r="AY71" s="149" t="s">
        <v>154</v>
      </c>
      <c r="AZ71" s="149" t="s">
        <v>153</v>
      </c>
      <c r="BA71" s="149" t="s">
        <v>153</v>
      </c>
      <c r="BC71" s="150"/>
      <c r="BE71" s="173"/>
      <c r="BF71" s="150"/>
      <c r="BG71" s="283">
        <f t="shared" si="81"/>
        <v>0</v>
      </c>
      <c r="BH71" s="149">
        <f t="shared" si="82"/>
        <v>0</v>
      </c>
      <c r="BI71" s="149">
        <f t="shared" si="48"/>
        <v>1</v>
      </c>
      <c r="BJ71" s="280">
        <f t="shared" si="49"/>
        <v>1</v>
      </c>
      <c r="BK71" s="356">
        <f t="shared" si="83"/>
        <v>0</v>
      </c>
      <c r="BL71" s="149">
        <f t="shared" si="84"/>
        <v>0</v>
      </c>
      <c r="BM71" s="149">
        <f t="shared" si="50"/>
        <v>0</v>
      </c>
      <c r="BN71" s="278">
        <f t="shared" si="51"/>
        <v>0</v>
      </c>
      <c r="BO71" s="149">
        <f t="shared" si="85"/>
        <v>0</v>
      </c>
      <c r="BP71" s="149">
        <f t="shared" si="86"/>
        <v>0</v>
      </c>
      <c r="BQ71" s="149">
        <f t="shared" si="52"/>
        <v>0</v>
      </c>
      <c r="BR71" s="356">
        <f t="shared" si="87"/>
        <v>0</v>
      </c>
      <c r="BS71" s="149">
        <f t="shared" si="88"/>
        <v>0</v>
      </c>
      <c r="BT71" s="149">
        <f t="shared" si="53"/>
        <v>0</v>
      </c>
      <c r="BU71" s="356">
        <f t="shared" si="54"/>
        <v>0</v>
      </c>
      <c r="BV71" s="149">
        <f t="shared" si="55"/>
        <v>0</v>
      </c>
      <c r="BW71" s="113">
        <f t="shared" si="56"/>
        <v>1</v>
      </c>
      <c r="BX71" s="248">
        <f t="shared" si="57"/>
        <v>0</v>
      </c>
      <c r="BY71" s="248">
        <f t="shared" si="58"/>
        <v>0</v>
      </c>
      <c r="BZ71" s="248">
        <f t="shared" si="59"/>
        <v>1</v>
      </c>
      <c r="CA71" s="248">
        <f t="shared" si="92" ref="CA71:CA134">MAX(BX71:BZ71)</f>
        <v>1</v>
      </c>
      <c r="CB71" s="175">
        <f t="shared" si="60"/>
        <v>1</v>
      </c>
      <c r="CC71" s="356">
        <f t="shared" si="61"/>
        <v>0</v>
      </c>
      <c r="CD71" s="149">
        <f t="shared" si="62"/>
        <v>0</v>
      </c>
      <c r="CE71" s="149">
        <f t="shared" si="63"/>
        <v>0</v>
      </c>
      <c r="CF71" s="276">
        <f t="shared" si="64"/>
        <v>0</v>
      </c>
      <c r="CG71" s="248">
        <f t="shared" si="65"/>
        <v>1</v>
      </c>
      <c r="CH71" s="274">
        <f t="shared" si="89"/>
        <v>1</v>
      </c>
      <c r="CI71" s="356">
        <f t="shared" si="66"/>
        <v>0</v>
      </c>
      <c r="CJ71" s="149">
        <f t="shared" si="67"/>
        <v>0</v>
      </c>
      <c r="CK71" s="150">
        <f t="shared" si="68"/>
        <v>0</v>
      </c>
      <c r="CL71" s="149">
        <f t="shared" si="90"/>
        <v>0</v>
      </c>
      <c r="CM71" s="149">
        <f t="shared" si="90"/>
        <v>0</v>
      </c>
      <c r="CN71" s="149">
        <f t="shared" si="90"/>
        <v>2</v>
      </c>
      <c r="CO71" s="149">
        <f t="shared" si="69"/>
        <v>2</v>
      </c>
      <c r="CP71" s="149">
        <f t="shared" si="91"/>
        <v>1</v>
      </c>
      <c r="CQ71" s="283">
        <f t="shared" si="70"/>
        <v>0</v>
      </c>
      <c r="CR71" s="149">
        <f t="shared" si="71"/>
        <v>0</v>
      </c>
      <c r="CS71" s="149">
        <f t="shared" si="72"/>
        <v>1</v>
      </c>
      <c r="CT71" s="283">
        <f t="shared" si="73"/>
        <v>1</v>
      </c>
      <c r="CU71" s="149" t="str">
        <f t="shared" si="74"/>
        <v xml:space="preserve"> </v>
      </c>
      <c r="CV71" s="149">
        <f t="shared" si="75"/>
        <v>0</v>
      </c>
      <c r="CW71" s="149">
        <v>0</v>
      </c>
      <c r="CX71" s="149">
        <v>0</v>
      </c>
      <c r="CY71" s="149">
        <v>1</v>
      </c>
      <c r="CZ71" s="149">
        <v>1</v>
      </c>
      <c r="DA71" s="149">
        <v>0</v>
      </c>
      <c r="DB71" s="149">
        <v>0</v>
      </c>
      <c r="DC71" s="149">
        <v>0</v>
      </c>
      <c r="DD71" s="149">
        <v>0</v>
      </c>
      <c r="DE71" s="149">
        <v>0</v>
      </c>
      <c r="DF71" s="149">
        <v>0</v>
      </c>
      <c r="DG71" s="149">
        <v>0</v>
      </c>
      <c r="DH71" s="149">
        <v>0</v>
      </c>
      <c r="DI71" s="149">
        <v>0</v>
      </c>
      <c r="DJ71" s="149">
        <v>0</v>
      </c>
      <c r="DK71" s="149">
        <v>1</v>
      </c>
      <c r="DL71" s="149">
        <v>1</v>
      </c>
      <c r="DM71" s="149">
        <v>1</v>
      </c>
      <c r="DN71" s="149">
        <v>0</v>
      </c>
      <c r="DO71" s="149">
        <v>1</v>
      </c>
      <c r="DP71" s="149">
        <v>1</v>
      </c>
      <c r="DQ71" s="149">
        <v>0</v>
      </c>
      <c r="DR71" s="149">
        <v>1</v>
      </c>
      <c r="DS71" s="149">
        <v>0</v>
      </c>
      <c r="DT71" s="149" t="s">
        <v>154</v>
      </c>
      <c r="DU71" s="149">
        <v>0</v>
      </c>
      <c r="DV71" s="149" t="s">
        <v>7858</v>
      </c>
      <c r="DW71" s="149" t="s">
        <v>7859</v>
      </c>
      <c r="DX71" s="149" t="s">
        <v>150</v>
      </c>
      <c r="DY71" s="149">
        <v>0</v>
      </c>
      <c r="DZ71" s="149" t="str">
        <f t="shared" si="76"/>
        <v>Y</v>
      </c>
      <c r="EA71" s="149" t="str">
        <f t="shared" si="77"/>
        <v/>
      </c>
      <c r="EB71" s="149" t="str">
        <f t="shared" si="78"/>
        <v>N</v>
      </c>
      <c r="EC71" s="149" t="str">
        <f t="shared" si="79"/>
        <v>Y</v>
      </c>
      <c r="ED71" s="149" t="str">
        <f t="shared" si="80"/>
        <v>Not Specified</v>
      </c>
      <c r="EF71" s="149">
        <f t="shared" si="47"/>
        <v>0</v>
      </c>
    </row>
    <row r="72" spans="1:136" s="149" customFormat="1" ht="16.5" customHeight="1">
      <c r="A72" s="149">
        <v>69</v>
      </c>
      <c r="B72" s="149">
        <v>49</v>
      </c>
      <c r="C72" s="150" t="s">
        <v>575</v>
      </c>
      <c r="D72" s="149" t="s">
        <v>173</v>
      </c>
      <c r="E72" s="149" t="s">
        <v>174</v>
      </c>
      <c r="F72" s="149" t="s">
        <v>374</v>
      </c>
      <c r="G72" s="149" t="s">
        <v>246</v>
      </c>
      <c r="H72" s="168" t="s">
        <v>576</v>
      </c>
      <c r="I72" s="149" t="s">
        <v>577</v>
      </c>
      <c r="J72" s="149">
        <v>0.139</v>
      </c>
      <c r="K72" s="149" t="s">
        <v>578</v>
      </c>
      <c r="L72" s="149">
        <v>181850</v>
      </c>
      <c r="M72" s="150">
        <v>31</v>
      </c>
      <c r="N72" s="149" t="s">
        <v>154</v>
      </c>
      <c r="O72" s="149" t="s">
        <v>153</v>
      </c>
      <c r="P72" s="150" t="s">
        <v>153</v>
      </c>
      <c r="Q72" s="149" t="s">
        <v>150</v>
      </c>
      <c r="R72" s="149" t="s">
        <v>150</v>
      </c>
      <c r="S72" s="149" t="s">
        <v>151</v>
      </c>
      <c r="T72" s="149" t="s">
        <v>579</v>
      </c>
      <c r="U72" s="151">
        <v>2030</v>
      </c>
      <c r="V72" s="149" t="s">
        <v>153</v>
      </c>
      <c r="W72" s="149" t="s">
        <v>153</v>
      </c>
      <c r="X72" s="152" t="s">
        <v>153</v>
      </c>
      <c r="Y72" s="149" t="s">
        <v>154</v>
      </c>
      <c r="Z72" s="149" t="s">
        <v>155</v>
      </c>
      <c r="AA72" s="150"/>
      <c r="AC72" s="149" t="s">
        <v>167</v>
      </c>
      <c r="AD72" s="149" t="s">
        <v>6</v>
      </c>
      <c r="AE72" s="149" t="s">
        <v>157</v>
      </c>
      <c r="AF72" s="149" t="s">
        <v>157</v>
      </c>
      <c r="AG72" s="149" t="s">
        <v>157</v>
      </c>
      <c r="AH72" s="150" t="s">
        <v>218</v>
      </c>
      <c r="AJ72" s="149" t="s">
        <v>154</v>
      </c>
      <c r="AK72" s="170" t="s">
        <v>153</v>
      </c>
      <c r="AN72" s="150"/>
      <c r="AO72" s="149" t="s">
        <v>219</v>
      </c>
      <c r="AP72" s="149" t="s">
        <v>150</v>
      </c>
      <c r="AQ72" s="149" t="s">
        <v>218</v>
      </c>
      <c r="AR72" s="149">
        <v>2020</v>
      </c>
      <c r="AS72" s="149">
        <v>2050</v>
      </c>
      <c r="AU72" s="150"/>
      <c r="AV72" s="149" t="s">
        <v>158</v>
      </c>
      <c r="AW72" s="150" t="s">
        <v>190</v>
      </c>
      <c r="AX72" s="149" t="s">
        <v>153</v>
      </c>
      <c r="AY72" s="149" t="s">
        <v>154</v>
      </c>
      <c r="AZ72" s="149" t="s">
        <v>153</v>
      </c>
      <c r="BA72" s="149" t="s">
        <v>153</v>
      </c>
      <c r="BC72" s="150"/>
      <c r="BE72" s="173"/>
      <c r="BF72" s="150"/>
      <c r="BG72" s="283">
        <f t="shared" si="81"/>
        <v>0</v>
      </c>
      <c r="BH72" s="149">
        <f t="shared" si="82"/>
        <v>0</v>
      </c>
      <c r="BI72" s="149">
        <f t="shared" si="48"/>
        <v>0</v>
      </c>
      <c r="BJ72" s="280">
        <f t="shared" si="49"/>
        <v>0</v>
      </c>
      <c r="BK72" s="356">
        <f t="shared" si="83"/>
        <v>0</v>
      </c>
      <c r="BL72" s="149">
        <f t="shared" si="84"/>
        <v>1</v>
      </c>
      <c r="BM72" s="149">
        <f t="shared" si="50"/>
        <v>0</v>
      </c>
      <c r="BN72" s="278">
        <f t="shared" si="51"/>
        <v>1</v>
      </c>
      <c r="BO72" s="149">
        <f t="shared" si="85"/>
        <v>0</v>
      </c>
      <c r="BP72" s="149">
        <f t="shared" si="86"/>
        <v>0</v>
      </c>
      <c r="BQ72" s="149">
        <f t="shared" si="52"/>
        <v>0</v>
      </c>
      <c r="BR72" s="356">
        <f t="shared" si="87"/>
        <v>0</v>
      </c>
      <c r="BS72" s="149">
        <f t="shared" si="88"/>
        <v>0</v>
      </c>
      <c r="BT72" s="149">
        <f t="shared" si="53"/>
        <v>1</v>
      </c>
      <c r="BU72" s="356">
        <f t="shared" si="54"/>
        <v>0</v>
      </c>
      <c r="BV72" s="149">
        <f t="shared" si="55"/>
        <v>0</v>
      </c>
      <c r="BW72" s="113">
        <f t="shared" si="56"/>
        <v>0</v>
      </c>
      <c r="BX72" s="248">
        <f t="shared" si="57"/>
        <v>0</v>
      </c>
      <c r="BY72" s="248">
        <f t="shared" si="58"/>
        <v>0</v>
      </c>
      <c r="BZ72" s="248">
        <f t="shared" si="59"/>
        <v>0</v>
      </c>
      <c r="CA72" s="248">
        <f t="shared" si="92"/>
        <v>0</v>
      </c>
      <c r="CB72" s="175">
        <f t="shared" si="60"/>
        <v>0</v>
      </c>
      <c r="CC72" s="356">
        <f t="shared" si="61"/>
        <v>0</v>
      </c>
      <c r="CD72" s="149">
        <f t="shared" si="62"/>
        <v>0</v>
      </c>
      <c r="CE72" s="149">
        <f t="shared" si="63"/>
        <v>1</v>
      </c>
      <c r="CF72" s="276">
        <f t="shared" si="64"/>
        <v>1</v>
      </c>
      <c r="CG72" s="248">
        <f t="shared" si="65"/>
        <v>1</v>
      </c>
      <c r="CH72" s="274">
        <f t="shared" si="89"/>
        <v>1</v>
      </c>
      <c r="CI72" s="356">
        <f t="shared" si="66"/>
        <v>0</v>
      </c>
      <c r="CJ72" s="149">
        <f t="shared" si="67"/>
        <v>0</v>
      </c>
      <c r="CK72" s="150">
        <f t="shared" si="68"/>
        <v>0</v>
      </c>
      <c r="CL72" s="149">
        <f t="shared" si="90"/>
        <v>0</v>
      </c>
      <c r="CM72" s="149">
        <f t="shared" si="90"/>
        <v>1</v>
      </c>
      <c r="CN72" s="149">
        <f t="shared" si="90"/>
        <v>1</v>
      </c>
      <c r="CO72" s="149">
        <f t="shared" si="69"/>
        <v>2</v>
      </c>
      <c r="CP72" s="149">
        <f t="shared" si="91"/>
        <v>1</v>
      </c>
      <c r="CQ72" s="283">
        <f t="shared" si="70"/>
        <v>0</v>
      </c>
      <c r="CR72" s="149">
        <f t="shared" si="71"/>
        <v>1</v>
      </c>
      <c r="CS72" s="149">
        <f t="shared" si="72"/>
        <v>0</v>
      </c>
      <c r="CT72" s="283">
        <f t="shared" si="73"/>
        <v>1</v>
      </c>
      <c r="CU72" s="149" t="str">
        <f t="shared" si="74"/>
        <v xml:space="preserve"> 2050</v>
      </c>
      <c r="CV72" s="149">
        <f t="shared" si="75"/>
        <v>2050</v>
      </c>
      <c r="CW72" s="149">
        <v>0</v>
      </c>
      <c r="CX72" s="149">
        <v>0</v>
      </c>
      <c r="CY72" s="149">
        <v>0</v>
      </c>
      <c r="CZ72" s="149">
        <v>0</v>
      </c>
      <c r="DA72" s="149">
        <v>0</v>
      </c>
      <c r="DB72" s="149">
        <v>0</v>
      </c>
      <c r="DC72" s="149">
        <v>1</v>
      </c>
      <c r="DD72" s="149">
        <v>1</v>
      </c>
      <c r="DE72" s="149">
        <v>0</v>
      </c>
      <c r="DF72" s="149">
        <v>1</v>
      </c>
      <c r="DG72" s="149">
        <v>0</v>
      </c>
      <c r="DH72" s="149">
        <v>1</v>
      </c>
      <c r="DI72" s="149">
        <v>0</v>
      </c>
      <c r="DJ72" s="149">
        <v>0</v>
      </c>
      <c r="DK72" s="149">
        <v>0</v>
      </c>
      <c r="DL72" s="149">
        <v>0</v>
      </c>
      <c r="DM72" s="149">
        <v>1</v>
      </c>
      <c r="DN72" s="149">
        <v>0</v>
      </c>
      <c r="DO72" s="149">
        <v>1</v>
      </c>
      <c r="DP72" s="149">
        <v>0</v>
      </c>
      <c r="DQ72" s="149">
        <v>0</v>
      </c>
      <c r="DR72" s="149">
        <v>1</v>
      </c>
      <c r="DS72" s="149">
        <v>0</v>
      </c>
      <c r="DT72" s="149" t="s">
        <v>150</v>
      </c>
      <c r="DU72" s="149" t="s">
        <v>158</v>
      </c>
      <c r="DV72" s="149" t="s">
        <v>7859</v>
      </c>
      <c r="DW72" s="149" t="s">
        <v>154</v>
      </c>
      <c r="DX72" s="149">
        <v>0</v>
      </c>
      <c r="DY72" s="149" t="s">
        <v>3005</v>
      </c>
      <c r="DZ72" s="149" t="str">
        <f t="shared" si="76"/>
        <v>Y</v>
      </c>
      <c r="EA72" s="149" t="str">
        <f t="shared" si="77"/>
        <v>Commitment removed</v>
      </c>
      <c r="EB72" s="149" t="str">
        <f t="shared" si="78"/>
        <v>Y</v>
      </c>
      <c r="EC72" s="149" t="str">
        <f t="shared" si="79"/>
        <v>N</v>
      </c>
      <c r="ED72" s="149" t="str">
        <f t="shared" si="80"/>
        <v>No</v>
      </c>
      <c r="EF72" s="149">
        <f t="shared" si="47"/>
        <v>2050</v>
      </c>
    </row>
    <row r="73" spans="1:136" s="149" customFormat="1" ht="16.5" customHeight="1">
      <c r="A73" s="149">
        <v>70</v>
      </c>
      <c r="B73" s="149">
        <v>87</v>
      </c>
      <c r="C73" s="150" t="s">
        <v>580</v>
      </c>
      <c r="D73" s="149" t="s">
        <v>290</v>
      </c>
      <c r="E73" s="149" t="s">
        <v>229</v>
      </c>
      <c r="F73" s="149" t="s">
        <v>145</v>
      </c>
      <c r="G73" s="149" t="s">
        <v>146</v>
      </c>
      <c r="H73" s="168" t="s">
        <v>581</v>
      </c>
      <c r="I73" s="149" t="s">
        <v>582</v>
      </c>
      <c r="J73" s="149">
        <v>0.676</v>
      </c>
      <c r="K73" s="149" t="s">
        <v>583</v>
      </c>
      <c r="L73" s="149">
        <v>46500</v>
      </c>
      <c r="M73" s="150">
        <v>26</v>
      </c>
      <c r="N73" s="149" t="s">
        <v>150</v>
      </c>
      <c r="O73" s="149">
        <v>2015</v>
      </c>
      <c r="P73" s="150">
        <v>2021</v>
      </c>
      <c r="Q73" s="149" t="s">
        <v>154</v>
      </c>
      <c r="R73" s="149" t="s">
        <v>154</v>
      </c>
      <c r="S73" s="149" t="s">
        <v>153</v>
      </c>
      <c r="T73" s="149" t="s">
        <v>153</v>
      </c>
      <c r="U73" s="151" t="s">
        <v>153</v>
      </c>
      <c r="V73" s="149" t="s">
        <v>153</v>
      </c>
      <c r="W73" s="149" t="s">
        <v>153</v>
      </c>
      <c r="X73" s="152" t="s">
        <v>153</v>
      </c>
      <c r="Y73" s="149" t="s">
        <v>153</v>
      </c>
      <c r="Z73" s="149" t="s">
        <v>153</v>
      </c>
      <c r="AA73" s="150"/>
      <c r="AC73" s="149" t="s">
        <v>167</v>
      </c>
      <c r="AD73" s="149" t="s">
        <v>6</v>
      </c>
      <c r="AE73" s="149" t="s">
        <v>157</v>
      </c>
      <c r="AF73" s="149" t="s">
        <v>157</v>
      </c>
      <c r="AG73" s="149" t="s">
        <v>168</v>
      </c>
      <c r="AH73" s="150" t="s">
        <v>159</v>
      </c>
      <c r="AJ73" s="149" t="s">
        <v>154</v>
      </c>
      <c r="AK73" s="170" t="s">
        <v>153</v>
      </c>
      <c r="AN73" s="150"/>
      <c r="AO73" s="149" t="s">
        <v>160</v>
      </c>
      <c r="AP73" s="149" t="s">
        <v>150</v>
      </c>
      <c r="AQ73" s="149" t="s">
        <v>159</v>
      </c>
      <c r="AR73" s="149" t="s">
        <v>584</v>
      </c>
      <c r="AS73" s="149">
        <v>2050</v>
      </c>
      <c r="AU73" s="150"/>
      <c r="AV73" s="149" t="s">
        <v>157</v>
      </c>
      <c r="AW73" s="172" t="s">
        <v>168</v>
      </c>
      <c r="AX73" s="149" t="s">
        <v>158</v>
      </c>
      <c r="AY73" s="149" t="s">
        <v>154</v>
      </c>
      <c r="AZ73" s="149" t="s">
        <v>153</v>
      </c>
      <c r="BA73" s="149" t="s">
        <v>153</v>
      </c>
      <c r="BC73" s="150"/>
      <c r="BE73" s="173"/>
      <c r="BF73" s="150"/>
      <c r="BG73" s="283">
        <f t="shared" si="81"/>
        <v>1</v>
      </c>
      <c r="BH73" s="149">
        <f t="shared" si="82"/>
        <v>0</v>
      </c>
      <c r="BI73" s="149">
        <f t="shared" si="48"/>
        <v>0</v>
      </c>
      <c r="BJ73" s="280">
        <f t="shared" si="49"/>
        <v>1</v>
      </c>
      <c r="BK73" s="356">
        <f t="shared" si="83"/>
        <v>0</v>
      </c>
      <c r="BL73" s="149">
        <f t="shared" si="84"/>
        <v>0</v>
      </c>
      <c r="BM73" s="149">
        <f t="shared" si="50"/>
        <v>0</v>
      </c>
      <c r="BN73" s="278">
        <f t="shared" si="51"/>
        <v>0</v>
      </c>
      <c r="BO73" s="149">
        <f t="shared" si="85"/>
        <v>0</v>
      </c>
      <c r="BP73" s="149">
        <f t="shared" si="86"/>
        <v>0</v>
      </c>
      <c r="BQ73" s="149">
        <f t="shared" si="52"/>
        <v>0</v>
      </c>
      <c r="BR73" s="356">
        <f t="shared" si="87"/>
        <v>0</v>
      </c>
      <c r="BS73" s="149">
        <f t="shared" si="88"/>
        <v>0</v>
      </c>
      <c r="BT73" s="149">
        <f t="shared" si="53"/>
        <v>1</v>
      </c>
      <c r="BU73" s="356">
        <f t="shared" si="54"/>
        <v>0</v>
      </c>
      <c r="BV73" s="149">
        <f t="shared" si="55"/>
        <v>0</v>
      </c>
      <c r="BW73" s="113">
        <f t="shared" si="56"/>
        <v>0</v>
      </c>
      <c r="BX73" s="248">
        <f t="shared" si="57"/>
        <v>0</v>
      </c>
      <c r="BY73" s="248">
        <f t="shared" si="58"/>
        <v>0</v>
      </c>
      <c r="BZ73" s="248">
        <f t="shared" si="59"/>
        <v>0</v>
      </c>
      <c r="CA73" s="248">
        <f t="shared" si="92"/>
        <v>0</v>
      </c>
      <c r="CB73" s="175">
        <f t="shared" si="60"/>
        <v>0</v>
      </c>
      <c r="CC73" s="356">
        <f t="shared" si="61"/>
        <v>0</v>
      </c>
      <c r="CD73" s="149">
        <f t="shared" si="62"/>
        <v>0</v>
      </c>
      <c r="CE73" s="149">
        <f t="shared" si="63"/>
        <v>1</v>
      </c>
      <c r="CF73" s="276">
        <f t="shared" si="64"/>
        <v>1</v>
      </c>
      <c r="CG73" s="248">
        <f t="shared" si="65"/>
        <v>1</v>
      </c>
      <c r="CH73" s="274">
        <f t="shared" si="89"/>
        <v>1</v>
      </c>
      <c r="CI73" s="356">
        <f t="shared" si="66"/>
        <v>0</v>
      </c>
      <c r="CJ73" s="149">
        <f t="shared" si="67"/>
        <v>0</v>
      </c>
      <c r="CK73" s="150">
        <f t="shared" si="68"/>
        <v>0</v>
      </c>
      <c r="CL73" s="149">
        <f t="shared" si="90"/>
        <v>1</v>
      </c>
      <c r="CM73" s="149">
        <f t="shared" si="90"/>
        <v>0</v>
      </c>
      <c r="CN73" s="149">
        <f t="shared" si="90"/>
        <v>1</v>
      </c>
      <c r="CO73" s="149">
        <f t="shared" si="69"/>
        <v>2</v>
      </c>
      <c r="CP73" s="149">
        <f t="shared" si="91"/>
        <v>1</v>
      </c>
      <c r="CQ73" s="283">
        <f t="shared" si="70"/>
        <v>1</v>
      </c>
      <c r="CR73" s="149">
        <f t="shared" si="71"/>
        <v>0</v>
      </c>
      <c r="CS73" s="149">
        <f t="shared" si="72"/>
        <v>0</v>
      </c>
      <c r="CT73" s="283" t="str">
        <f t="shared" si="73"/>
        <v/>
      </c>
      <c r="CU73" s="149" t="str">
        <f t="shared" si="74"/>
        <v xml:space="preserve"> 2050</v>
      </c>
      <c r="CV73" s="149">
        <f t="shared" si="75"/>
        <v>2050</v>
      </c>
      <c r="CW73" s="149">
        <v>1</v>
      </c>
      <c r="CX73" s="149">
        <v>0</v>
      </c>
      <c r="CY73" s="149">
        <v>0</v>
      </c>
      <c r="CZ73" s="149">
        <v>1</v>
      </c>
      <c r="DA73" s="149">
        <v>0</v>
      </c>
      <c r="DB73" s="149">
        <v>1</v>
      </c>
      <c r="DC73" s="149">
        <v>0</v>
      </c>
      <c r="DD73" s="149">
        <v>1</v>
      </c>
      <c r="DE73" s="149">
        <v>0</v>
      </c>
      <c r="DF73" s="149">
        <v>0</v>
      </c>
      <c r="DG73" s="149">
        <v>0</v>
      </c>
      <c r="DH73" s="149">
        <v>0</v>
      </c>
      <c r="DI73" s="149">
        <v>1</v>
      </c>
      <c r="DJ73" s="149">
        <v>0</v>
      </c>
      <c r="DK73" s="149">
        <v>0</v>
      </c>
      <c r="DL73" s="149">
        <v>1</v>
      </c>
      <c r="DM73" s="149">
        <v>1</v>
      </c>
      <c r="DN73" s="149">
        <v>1</v>
      </c>
      <c r="DO73" s="149">
        <v>1</v>
      </c>
      <c r="DP73" s="149">
        <v>1</v>
      </c>
      <c r="DQ73" s="149">
        <v>0</v>
      </c>
      <c r="DR73" s="149">
        <v>1</v>
      </c>
      <c r="DS73" s="149">
        <v>1</v>
      </c>
      <c r="DT73" s="149" t="s">
        <v>154</v>
      </c>
      <c r="DU73" s="149">
        <v>0</v>
      </c>
      <c r="DV73" s="149" t="s">
        <v>7859</v>
      </c>
      <c r="DW73" s="149" t="s">
        <v>160</v>
      </c>
      <c r="DX73" s="149" t="s">
        <v>150</v>
      </c>
      <c r="DY73" s="149" t="s">
        <v>3005</v>
      </c>
      <c r="DZ73" s="149" t="str">
        <f t="shared" si="76"/>
        <v>N</v>
      </c>
      <c r="EA73" s="149" t="str">
        <f t="shared" si="77"/>
        <v/>
      </c>
      <c r="EB73" s="149" t="str">
        <f t="shared" si="78"/>
        <v>Y</v>
      </c>
      <c r="EC73" s="149" t="str">
        <f t="shared" si="79"/>
        <v>N</v>
      </c>
      <c r="ED73" s="149" t="str">
        <f t="shared" si="80"/>
        <v>Yes</v>
      </c>
      <c r="EF73" s="149">
        <f t="shared" si="47"/>
        <v>2050</v>
      </c>
    </row>
    <row r="74" spans="1:136" s="149" customFormat="1" ht="16.5" customHeight="1">
      <c r="A74" s="149">
        <v>71</v>
      </c>
      <c r="B74" s="149">
        <v>80</v>
      </c>
      <c r="C74" s="150" t="s">
        <v>585</v>
      </c>
      <c r="D74" s="149" t="s">
        <v>586</v>
      </c>
      <c r="E74" s="149" t="s">
        <v>229</v>
      </c>
      <c r="F74" s="149" t="s">
        <v>145</v>
      </c>
      <c r="G74" s="149" t="s">
        <v>146</v>
      </c>
      <c r="H74" s="168" t="s">
        <v>587</v>
      </c>
      <c r="I74" s="149" t="s">
        <v>588</v>
      </c>
      <c r="J74" s="149">
        <v>0.03</v>
      </c>
      <c r="K74" s="149" t="s">
        <v>589</v>
      </c>
      <c r="L74" s="149">
        <v>217502</v>
      </c>
      <c r="M74" s="150">
        <v>28</v>
      </c>
      <c r="N74" s="149" t="s">
        <v>154</v>
      </c>
      <c r="O74" s="149" t="s">
        <v>153</v>
      </c>
      <c r="P74" s="150" t="s">
        <v>153</v>
      </c>
      <c r="Q74" s="149" t="s">
        <v>154</v>
      </c>
      <c r="R74" s="149" t="s">
        <v>154</v>
      </c>
      <c r="S74" s="149" t="s">
        <v>153</v>
      </c>
      <c r="T74" s="149" t="s">
        <v>153</v>
      </c>
      <c r="U74" s="151" t="s">
        <v>153</v>
      </c>
      <c r="V74" s="149" t="s">
        <v>153</v>
      </c>
      <c r="W74" s="149" t="s">
        <v>153</v>
      </c>
      <c r="X74" s="152" t="s">
        <v>153</v>
      </c>
      <c r="Y74" s="149" t="s">
        <v>153</v>
      </c>
      <c r="Z74" s="149" t="s">
        <v>153</v>
      </c>
      <c r="AA74" s="150"/>
      <c r="AC74" s="149" t="s">
        <v>281</v>
      </c>
      <c r="AD74" s="149" t="s">
        <v>240</v>
      </c>
      <c r="AE74" s="149" t="s">
        <v>157</v>
      </c>
      <c r="AF74" s="149" t="s">
        <v>157</v>
      </c>
      <c r="AG74" s="149" t="s">
        <v>158</v>
      </c>
      <c r="AH74" s="150" t="s">
        <v>159</v>
      </c>
      <c r="AJ74" s="149" t="s">
        <v>154</v>
      </c>
      <c r="AK74" s="170" t="s">
        <v>153</v>
      </c>
      <c r="AN74" s="150"/>
      <c r="AP74" s="149" t="s">
        <v>154</v>
      </c>
      <c r="AQ74" s="149" t="s">
        <v>153</v>
      </c>
      <c r="AR74" s="149" t="s">
        <v>153</v>
      </c>
      <c r="AT74" s="258" t="s">
        <v>590</v>
      </c>
      <c r="AU74" s="150" t="s">
        <v>591</v>
      </c>
      <c r="AV74" s="149" t="s">
        <v>157</v>
      </c>
      <c r="AW74" s="172" t="s">
        <v>168</v>
      </c>
      <c r="AX74" s="149" t="s">
        <v>158</v>
      </c>
      <c r="AY74" s="149" t="s">
        <v>150</v>
      </c>
      <c r="AZ74" s="149" t="s">
        <v>592</v>
      </c>
      <c r="BA74" s="149">
        <v>2030</v>
      </c>
      <c r="BC74" s="150"/>
      <c r="BE74" s="173"/>
      <c r="BF74" s="150"/>
      <c r="BG74" s="283">
        <f t="shared" si="81"/>
        <v>0</v>
      </c>
      <c r="BH74" s="149">
        <f t="shared" si="82"/>
        <v>0</v>
      </c>
      <c r="BI74" s="149">
        <f t="shared" si="48"/>
        <v>0</v>
      </c>
      <c r="BJ74" s="280">
        <f t="shared" si="49"/>
        <v>0</v>
      </c>
      <c r="BK74" s="356">
        <f t="shared" si="83"/>
        <v>0</v>
      </c>
      <c r="BL74" s="149">
        <f t="shared" si="84"/>
        <v>0</v>
      </c>
      <c r="BM74" s="149">
        <f t="shared" si="50"/>
        <v>0</v>
      </c>
      <c r="BN74" s="278">
        <f t="shared" si="51"/>
        <v>0</v>
      </c>
      <c r="BO74" s="149">
        <f t="shared" si="85"/>
        <v>0</v>
      </c>
      <c r="BP74" s="149">
        <f t="shared" si="86"/>
        <v>0</v>
      </c>
      <c r="BQ74" s="149">
        <f t="shared" si="52"/>
        <v>0</v>
      </c>
      <c r="BR74" s="356">
        <f t="shared" si="87"/>
        <v>0</v>
      </c>
      <c r="BS74" s="149">
        <f t="shared" si="88"/>
        <v>0</v>
      </c>
      <c r="BT74" s="149">
        <f t="shared" si="53"/>
        <v>0</v>
      </c>
      <c r="BU74" s="356">
        <f t="shared" si="54"/>
        <v>0</v>
      </c>
      <c r="BV74" s="149">
        <f t="shared" si="55"/>
        <v>0</v>
      </c>
      <c r="BW74" s="113">
        <f t="shared" si="56"/>
        <v>0</v>
      </c>
      <c r="BX74" s="248">
        <f t="shared" si="57"/>
        <v>0</v>
      </c>
      <c r="BY74" s="248">
        <f t="shared" si="58"/>
        <v>0</v>
      </c>
      <c r="BZ74" s="248">
        <f t="shared" si="59"/>
        <v>0</v>
      </c>
      <c r="CA74" s="248">
        <f t="shared" si="92"/>
        <v>0</v>
      </c>
      <c r="CB74" s="175">
        <f t="shared" si="60"/>
        <v>0</v>
      </c>
      <c r="CC74" s="356">
        <f t="shared" si="61"/>
        <v>0</v>
      </c>
      <c r="CD74" s="149">
        <f t="shared" si="62"/>
        <v>0</v>
      </c>
      <c r="CE74" s="149">
        <f t="shared" si="63"/>
        <v>0</v>
      </c>
      <c r="CF74" s="276">
        <f t="shared" si="64"/>
        <v>0</v>
      </c>
      <c r="CG74" s="248">
        <f t="shared" si="65"/>
        <v>0</v>
      </c>
      <c r="CH74" s="274">
        <f t="shared" si="89"/>
        <v>0</v>
      </c>
      <c r="CI74" s="356">
        <f t="shared" si="66"/>
        <v>0</v>
      </c>
      <c r="CJ74" s="149">
        <f t="shared" si="67"/>
        <v>1</v>
      </c>
      <c r="CK74" s="150">
        <f t="shared" si="68"/>
        <v>0</v>
      </c>
      <c r="CL74" s="149">
        <f t="shared" si="90"/>
        <v>0</v>
      </c>
      <c r="CM74" s="149">
        <f t="shared" si="90"/>
        <v>0</v>
      </c>
      <c r="CN74" s="149">
        <f t="shared" si="90"/>
        <v>0</v>
      </c>
      <c r="CO74" s="149">
        <f t="shared" si="69"/>
        <v>0</v>
      </c>
      <c r="CP74" s="149">
        <f t="shared" si="91"/>
        <v>0</v>
      </c>
      <c r="CQ74" s="283">
        <f t="shared" si="70"/>
        <v>1</v>
      </c>
      <c r="CR74" s="149">
        <f t="shared" si="71"/>
        <v>0</v>
      </c>
      <c r="CS74" s="149">
        <f t="shared" si="72"/>
        <v>0</v>
      </c>
      <c r="CT74" s="283" t="str">
        <f t="shared" si="73"/>
        <v/>
      </c>
      <c r="CU74" s="149" t="str">
        <f t="shared" si="74"/>
        <v xml:space="preserve"> </v>
      </c>
      <c r="CV74" s="149">
        <f t="shared" si="75"/>
        <v>0</v>
      </c>
      <c r="CW74" s="149">
        <v>1</v>
      </c>
      <c r="CX74" s="149">
        <v>0</v>
      </c>
      <c r="CY74" s="149">
        <v>0</v>
      </c>
      <c r="CZ74" s="149">
        <v>1</v>
      </c>
      <c r="DA74" s="149">
        <v>0</v>
      </c>
      <c r="DB74" s="149">
        <v>0</v>
      </c>
      <c r="DC74" s="149">
        <v>1</v>
      </c>
      <c r="DD74" s="149">
        <v>1</v>
      </c>
      <c r="DE74" s="149">
        <v>0</v>
      </c>
      <c r="DF74" s="149">
        <v>0</v>
      </c>
      <c r="DG74" s="149">
        <v>0</v>
      </c>
      <c r="DH74" s="149">
        <v>0</v>
      </c>
      <c r="DI74" s="149">
        <v>0</v>
      </c>
      <c r="DJ74" s="149">
        <v>0</v>
      </c>
      <c r="DK74" s="149">
        <v>0</v>
      </c>
      <c r="DL74" s="149">
        <v>0</v>
      </c>
      <c r="DM74" s="149">
        <v>1</v>
      </c>
      <c r="DN74" s="149">
        <v>1</v>
      </c>
      <c r="DO74" s="149">
        <v>1</v>
      </c>
      <c r="DP74" s="149">
        <v>1</v>
      </c>
      <c r="DQ74" s="149">
        <v>0</v>
      </c>
      <c r="DR74" s="149">
        <v>1</v>
      </c>
      <c r="DS74" s="149">
        <v>1</v>
      </c>
      <c r="DT74" s="149" t="s">
        <v>154</v>
      </c>
      <c r="DU74" s="149">
        <v>0</v>
      </c>
      <c r="DV74" s="149" t="s">
        <v>7866</v>
      </c>
      <c r="DW74" s="149" t="s">
        <v>160</v>
      </c>
      <c r="DX74" s="149" t="s">
        <v>7000</v>
      </c>
      <c r="DY74" s="149" t="s">
        <v>150</v>
      </c>
      <c r="DZ74" s="149" t="str">
        <f t="shared" si="76"/>
        <v>N</v>
      </c>
      <c r="EA74" s="149" t="str">
        <f t="shared" si="77"/>
        <v/>
      </c>
      <c r="EB74" s="149" t="str">
        <f t="shared" si="78"/>
        <v>N</v>
      </c>
      <c r="EC74" s="149" t="str">
        <f t="shared" si="79"/>
        <v>N</v>
      </c>
      <c r="ED74" s="149" t="str">
        <f t="shared" si="80"/>
        <v>Yes</v>
      </c>
      <c r="EF74" s="149">
        <f t="shared" si="47"/>
        <v>0</v>
      </c>
    </row>
    <row r="75" spans="1:136" s="149" customFormat="1" ht="16.5" customHeight="1">
      <c r="A75" s="149">
        <v>72</v>
      </c>
      <c r="B75" s="149">
        <v>77</v>
      </c>
      <c r="C75" s="150" t="s">
        <v>593</v>
      </c>
      <c r="D75" s="149" t="s">
        <v>516</v>
      </c>
      <c r="E75" s="149" t="s">
        <v>517</v>
      </c>
      <c r="F75" s="149" t="s">
        <v>245</v>
      </c>
      <c r="G75" s="149" t="s">
        <v>246</v>
      </c>
      <c r="H75" s="168" t="s">
        <v>594</v>
      </c>
      <c r="I75" s="149" t="s">
        <v>595</v>
      </c>
      <c r="J75" s="149">
        <v>-0.37</v>
      </c>
      <c r="K75" s="149" t="s">
        <v>596</v>
      </c>
      <c r="L75" s="149">
        <v>198194</v>
      </c>
      <c r="M75" s="150">
        <v>31</v>
      </c>
      <c r="N75" s="149" t="s">
        <v>150</v>
      </c>
      <c r="O75" s="149">
        <v>2019</v>
      </c>
      <c r="P75" s="150">
        <v>2021</v>
      </c>
      <c r="Q75" s="149" t="s">
        <v>150</v>
      </c>
      <c r="R75" s="149" t="s">
        <v>150</v>
      </c>
      <c r="S75" s="149" t="s">
        <v>151</v>
      </c>
      <c r="T75" s="149" t="s">
        <v>353</v>
      </c>
      <c r="U75" s="151">
        <v>2030</v>
      </c>
      <c r="V75" s="149" t="s">
        <v>151</v>
      </c>
      <c r="W75" s="149" t="s">
        <v>353</v>
      </c>
      <c r="X75" s="152">
        <v>2040</v>
      </c>
      <c r="Y75" s="149" t="s">
        <v>150</v>
      </c>
      <c r="Z75" s="149" t="s">
        <v>151</v>
      </c>
      <c r="AA75" s="150">
        <v>2040</v>
      </c>
      <c r="AC75" s="149" t="s">
        <v>202</v>
      </c>
      <c r="AD75" s="149" t="s">
        <v>5</v>
      </c>
      <c r="AE75" s="149" t="s">
        <v>157</v>
      </c>
      <c r="AF75" s="149" t="s">
        <v>157</v>
      </c>
      <c r="AG75" s="149" t="s">
        <v>157</v>
      </c>
      <c r="AH75" s="150" t="s">
        <v>218</v>
      </c>
      <c r="AI75" s="149" t="s">
        <v>219</v>
      </c>
      <c r="AJ75" s="149" t="s">
        <v>150</v>
      </c>
      <c r="AK75" s="170" t="s">
        <v>597</v>
      </c>
      <c r="AL75" s="149">
        <v>2040</v>
      </c>
      <c r="AN75" s="150"/>
      <c r="AP75" s="149" t="s">
        <v>154</v>
      </c>
      <c r="AQ75" s="149" t="s">
        <v>153</v>
      </c>
      <c r="AR75" s="149" t="s">
        <v>153</v>
      </c>
      <c r="AU75" s="150"/>
      <c r="AV75" s="149" t="s">
        <v>157</v>
      </c>
      <c r="AW75" s="172" t="s">
        <v>190</v>
      </c>
      <c r="AX75" s="149" t="s">
        <v>157</v>
      </c>
      <c r="AY75" s="149" t="s">
        <v>154</v>
      </c>
      <c r="AZ75" s="149" t="s">
        <v>153</v>
      </c>
      <c r="BA75" s="149" t="s">
        <v>153</v>
      </c>
      <c r="BC75" s="150"/>
      <c r="BE75" s="173"/>
      <c r="BF75" s="150"/>
      <c r="BG75" s="283">
        <f t="shared" si="81"/>
        <v>1</v>
      </c>
      <c r="BH75" s="149">
        <f t="shared" si="82"/>
        <v>0</v>
      </c>
      <c r="BI75" s="149">
        <f t="shared" si="48"/>
        <v>0</v>
      </c>
      <c r="BJ75" s="280">
        <f t="shared" si="49"/>
        <v>1</v>
      </c>
      <c r="BK75" s="356">
        <f t="shared" si="83"/>
        <v>0</v>
      </c>
      <c r="BL75" s="149">
        <f t="shared" si="84"/>
        <v>1</v>
      </c>
      <c r="BM75" s="149">
        <f t="shared" si="50"/>
        <v>0</v>
      </c>
      <c r="BN75" s="278">
        <f t="shared" si="51"/>
        <v>1</v>
      </c>
      <c r="BO75" s="149">
        <f t="shared" si="85"/>
        <v>0</v>
      </c>
      <c r="BP75" s="149">
        <f t="shared" si="86"/>
        <v>0</v>
      </c>
      <c r="BQ75" s="149">
        <f t="shared" si="52"/>
        <v>1</v>
      </c>
      <c r="BR75" s="356">
        <f t="shared" si="87"/>
        <v>0</v>
      </c>
      <c r="BS75" s="149">
        <f t="shared" si="88"/>
        <v>0</v>
      </c>
      <c r="BT75" s="149">
        <f t="shared" si="53"/>
        <v>0</v>
      </c>
      <c r="BU75" s="356">
        <f t="shared" si="54"/>
        <v>0</v>
      </c>
      <c r="BV75" s="149">
        <f t="shared" si="55"/>
        <v>0</v>
      </c>
      <c r="BW75" s="113">
        <f t="shared" si="56"/>
        <v>0</v>
      </c>
      <c r="BX75" s="248">
        <f t="shared" si="57"/>
        <v>0</v>
      </c>
      <c r="BY75" s="248">
        <f t="shared" si="58"/>
        <v>0</v>
      </c>
      <c r="BZ75" s="248">
        <f t="shared" si="59"/>
        <v>1</v>
      </c>
      <c r="CA75" s="248">
        <f t="shared" si="92"/>
        <v>1</v>
      </c>
      <c r="CB75" s="175">
        <f t="shared" si="60"/>
        <v>0</v>
      </c>
      <c r="CC75" s="356">
        <f t="shared" si="61"/>
        <v>0</v>
      </c>
      <c r="CD75" s="149">
        <f t="shared" si="62"/>
        <v>0</v>
      </c>
      <c r="CE75" s="149">
        <f t="shared" si="63"/>
        <v>1</v>
      </c>
      <c r="CF75" s="276">
        <f t="shared" si="64"/>
        <v>1</v>
      </c>
      <c r="CG75" s="248">
        <f t="shared" si="65"/>
        <v>1</v>
      </c>
      <c r="CH75" s="274">
        <f t="shared" si="89"/>
        <v>1</v>
      </c>
      <c r="CI75" s="356">
        <f t="shared" si="66"/>
        <v>0</v>
      </c>
      <c r="CJ75" s="149">
        <f t="shared" si="67"/>
        <v>0</v>
      </c>
      <c r="CK75" s="150">
        <f t="shared" si="68"/>
        <v>0</v>
      </c>
      <c r="CL75" s="149">
        <f t="shared" si="90"/>
        <v>1</v>
      </c>
      <c r="CM75" s="149">
        <f t="shared" si="90"/>
        <v>1</v>
      </c>
      <c r="CN75" s="149">
        <f t="shared" si="90"/>
        <v>1</v>
      </c>
      <c r="CO75" s="149">
        <f t="shared" si="69"/>
        <v>3</v>
      </c>
      <c r="CP75" s="149">
        <f t="shared" si="91"/>
        <v>1</v>
      </c>
      <c r="CQ75" s="283">
        <f t="shared" si="70"/>
        <v>1</v>
      </c>
      <c r="CR75" s="149">
        <f t="shared" si="71"/>
        <v>0</v>
      </c>
      <c r="CS75" s="149">
        <f t="shared" si="72"/>
        <v>0</v>
      </c>
      <c r="CT75" s="283">
        <f t="shared" si="73"/>
        <v>1</v>
      </c>
      <c r="CU75" s="149" t="str">
        <f t="shared" si="74"/>
        <v xml:space="preserve">2040 </v>
      </c>
      <c r="CV75" s="149">
        <f t="shared" si="75"/>
        <v>2040</v>
      </c>
      <c r="CW75" s="149">
        <v>0</v>
      </c>
      <c r="CX75" s="149">
        <v>1</v>
      </c>
      <c r="CY75" s="149">
        <v>0</v>
      </c>
      <c r="CZ75" s="149">
        <v>1</v>
      </c>
      <c r="DA75" s="149">
        <v>0</v>
      </c>
      <c r="DB75" s="149">
        <v>0</v>
      </c>
      <c r="DC75" s="149">
        <v>1</v>
      </c>
      <c r="DD75" s="149">
        <v>1</v>
      </c>
      <c r="DE75" s="149">
        <v>0</v>
      </c>
      <c r="DF75" s="149">
        <v>1</v>
      </c>
      <c r="DG75" s="149">
        <v>0</v>
      </c>
      <c r="DH75" s="149">
        <v>1</v>
      </c>
      <c r="DI75" s="149">
        <v>1</v>
      </c>
      <c r="DJ75" s="149">
        <v>0</v>
      </c>
      <c r="DK75" s="149">
        <v>0</v>
      </c>
      <c r="DL75" s="149">
        <v>1</v>
      </c>
      <c r="DM75" s="149">
        <v>1</v>
      </c>
      <c r="DN75" s="149">
        <v>1</v>
      </c>
      <c r="DO75" s="149">
        <v>1</v>
      </c>
      <c r="DP75" s="149">
        <v>1</v>
      </c>
      <c r="DQ75" s="149">
        <v>0</v>
      </c>
      <c r="DR75" s="149">
        <v>1</v>
      </c>
      <c r="DS75" s="149">
        <v>1</v>
      </c>
      <c r="DT75" s="149" t="s">
        <v>150</v>
      </c>
      <c r="DU75" s="149" t="s">
        <v>157</v>
      </c>
      <c r="DV75" s="149" t="s">
        <v>7859</v>
      </c>
      <c r="DW75" s="149" t="s">
        <v>160</v>
      </c>
      <c r="DX75" s="149">
        <v>0</v>
      </c>
      <c r="DY75" s="149" t="s">
        <v>150</v>
      </c>
      <c r="DZ75" s="149" t="str">
        <f t="shared" si="76"/>
        <v>Y</v>
      </c>
      <c r="EA75" s="149" t="str">
        <f t="shared" si="77"/>
        <v>Targets set</v>
      </c>
      <c r="EB75" s="149" t="str">
        <f t="shared" si="78"/>
        <v>N</v>
      </c>
      <c r="EC75" s="149" t="str">
        <f t="shared" si="79"/>
        <v>Y</v>
      </c>
      <c r="ED75" s="149" t="str">
        <f t="shared" si="80"/>
        <v>Yes</v>
      </c>
      <c r="EF75" s="149">
        <f t="shared" si="47"/>
        <v>2040</v>
      </c>
    </row>
    <row r="76" spans="1:136" s="149" customFormat="1" ht="16.5" customHeight="1">
      <c r="A76" s="149">
        <v>73</v>
      </c>
      <c r="B76" s="149">
        <v>44</v>
      </c>
      <c r="C76" s="150" t="s">
        <v>598</v>
      </c>
      <c r="D76" s="149" t="s">
        <v>599</v>
      </c>
      <c r="E76" s="149" t="s">
        <v>184</v>
      </c>
      <c r="F76" s="149" t="s">
        <v>175</v>
      </c>
      <c r="G76" s="149" t="s">
        <v>176</v>
      </c>
      <c r="H76" s="168" t="s">
        <v>600</v>
      </c>
      <c r="I76" s="149" t="s">
        <v>601</v>
      </c>
      <c r="J76" s="149">
        <v>0.001</v>
      </c>
      <c r="K76" s="149" t="s">
        <v>602</v>
      </c>
      <c r="L76" s="149">
        <v>237100</v>
      </c>
      <c r="M76" s="150">
        <v>22</v>
      </c>
      <c r="N76" s="149" t="s">
        <v>154</v>
      </c>
      <c r="O76" s="149" t="s">
        <v>153</v>
      </c>
      <c r="P76" s="150" t="s">
        <v>153</v>
      </c>
      <c r="Q76" s="149" t="s">
        <v>154</v>
      </c>
      <c r="R76" s="149" t="s">
        <v>154</v>
      </c>
      <c r="S76" s="149" t="s">
        <v>153</v>
      </c>
      <c r="T76" s="149" t="s">
        <v>153</v>
      </c>
      <c r="U76" s="151" t="s">
        <v>153</v>
      </c>
      <c r="V76" s="149" t="s">
        <v>153</v>
      </c>
      <c r="W76" s="149" t="s">
        <v>153</v>
      </c>
      <c r="X76" s="152" t="s">
        <v>153</v>
      </c>
      <c r="Y76" s="149" t="s">
        <v>153</v>
      </c>
      <c r="Z76" s="149" t="s">
        <v>153</v>
      </c>
      <c r="AA76" s="150"/>
      <c r="AC76" s="149" t="s">
        <v>153</v>
      </c>
      <c r="AD76" s="149" t="s">
        <v>153</v>
      </c>
      <c r="AE76" s="149" t="s">
        <v>153</v>
      </c>
      <c r="AF76" s="149" t="s">
        <v>153</v>
      </c>
      <c r="AG76" s="149" t="s">
        <v>153</v>
      </c>
      <c r="AH76" s="150" t="s">
        <v>153</v>
      </c>
      <c r="AI76" s="149" t="s">
        <v>180</v>
      </c>
      <c r="AJ76" s="149" t="s">
        <v>154</v>
      </c>
      <c r="AK76" s="170" t="s">
        <v>153</v>
      </c>
      <c r="AL76" s="149">
        <v>2060</v>
      </c>
      <c r="AN76" s="150"/>
      <c r="AP76" s="149" t="s">
        <v>154</v>
      </c>
      <c r="AQ76" s="149" t="s">
        <v>153</v>
      </c>
      <c r="AR76" s="149" t="s">
        <v>153</v>
      </c>
      <c r="AU76" s="150"/>
      <c r="AV76" s="149" t="s">
        <v>157</v>
      </c>
      <c r="AW76" s="172" t="s">
        <v>153</v>
      </c>
      <c r="AX76" s="149" t="s">
        <v>153</v>
      </c>
      <c r="AY76" s="149" t="s">
        <v>154</v>
      </c>
      <c r="AZ76" s="149" t="s">
        <v>153</v>
      </c>
      <c r="BA76" s="149" t="s">
        <v>153</v>
      </c>
      <c r="BC76" s="150"/>
      <c r="BD76" s="149" t="s">
        <v>603</v>
      </c>
      <c r="BE76" s="173">
        <v>45967</v>
      </c>
      <c r="BF76" s="150"/>
      <c r="BG76" s="283">
        <f t="shared" si="81"/>
        <v>0</v>
      </c>
      <c r="BH76" s="149">
        <f t="shared" si="82"/>
        <v>0</v>
      </c>
      <c r="BI76" s="149">
        <f t="shared" si="48"/>
        <v>0</v>
      </c>
      <c r="BJ76" s="280">
        <f t="shared" si="49"/>
        <v>0</v>
      </c>
      <c r="BK76" s="356">
        <f t="shared" si="83"/>
        <v>0</v>
      </c>
      <c r="BL76" s="149">
        <f t="shared" si="84"/>
        <v>0</v>
      </c>
      <c r="BM76" s="149">
        <f t="shared" si="50"/>
        <v>0</v>
      </c>
      <c r="BN76" s="278">
        <f t="shared" si="51"/>
        <v>0</v>
      </c>
      <c r="BO76" s="149">
        <f t="shared" si="85"/>
        <v>0</v>
      </c>
      <c r="BP76" s="149">
        <f t="shared" si="86"/>
        <v>0</v>
      </c>
      <c r="BQ76" s="149">
        <f t="shared" si="52"/>
        <v>0</v>
      </c>
      <c r="BR76" s="356">
        <f t="shared" si="87"/>
        <v>0</v>
      </c>
      <c r="BS76" s="149">
        <f t="shared" si="88"/>
        <v>0</v>
      </c>
      <c r="BT76" s="149">
        <f t="shared" si="53"/>
        <v>0</v>
      </c>
      <c r="BU76" s="356">
        <f t="shared" si="54"/>
        <v>0</v>
      </c>
      <c r="BV76" s="149">
        <f t="shared" si="55"/>
        <v>0</v>
      </c>
      <c r="BW76" s="113">
        <f t="shared" si="56"/>
        <v>0</v>
      </c>
      <c r="BX76" s="248">
        <f t="shared" si="57"/>
        <v>0</v>
      </c>
      <c r="BY76" s="248">
        <f t="shared" si="58"/>
        <v>0</v>
      </c>
      <c r="BZ76" s="248">
        <f t="shared" si="59"/>
        <v>0</v>
      </c>
      <c r="CA76" s="248">
        <f t="shared" si="92"/>
        <v>0</v>
      </c>
      <c r="CB76" s="175">
        <f t="shared" si="60"/>
        <v>0</v>
      </c>
      <c r="CC76" s="356">
        <f t="shared" si="61"/>
        <v>0</v>
      </c>
      <c r="CD76" s="149">
        <f t="shared" si="62"/>
        <v>0</v>
      </c>
      <c r="CE76" s="149">
        <f t="shared" si="63"/>
        <v>0</v>
      </c>
      <c r="CF76" s="276">
        <f t="shared" si="64"/>
        <v>0</v>
      </c>
      <c r="CG76" s="248">
        <f t="shared" si="65"/>
        <v>0</v>
      </c>
      <c r="CH76" s="274">
        <f t="shared" si="89"/>
        <v>0</v>
      </c>
      <c r="CI76" s="356">
        <f t="shared" si="66"/>
        <v>0</v>
      </c>
      <c r="CJ76" s="149">
        <f t="shared" si="67"/>
        <v>0</v>
      </c>
      <c r="CK76" s="150">
        <f t="shared" si="68"/>
        <v>0</v>
      </c>
      <c r="CL76" s="149">
        <f t="shared" si="90"/>
        <v>0</v>
      </c>
      <c r="CM76" s="149">
        <f t="shared" si="90"/>
        <v>0</v>
      </c>
      <c r="CN76" s="149">
        <f t="shared" si="90"/>
        <v>0</v>
      </c>
      <c r="CO76" s="149">
        <f t="shared" si="69"/>
        <v>0</v>
      </c>
      <c r="CP76" s="149">
        <f t="shared" si="91"/>
        <v>0</v>
      </c>
      <c r="CQ76" s="283">
        <f t="shared" si="70"/>
        <v>1</v>
      </c>
      <c r="CR76" s="149">
        <f t="shared" si="71"/>
        <v>0</v>
      </c>
      <c r="CS76" s="149">
        <f t="shared" si="72"/>
        <v>0</v>
      </c>
      <c r="CT76" s="283" t="str">
        <f t="shared" si="73"/>
        <v/>
      </c>
      <c r="CU76" s="149" t="str">
        <f t="shared" si="74"/>
        <v xml:space="preserve"> </v>
      </c>
      <c r="CV76" s="149">
        <f t="shared" si="75"/>
        <v>0</v>
      </c>
      <c r="CW76" s="149">
        <v>0</v>
      </c>
      <c r="CX76" s="149">
        <v>0</v>
      </c>
      <c r="CY76" s="149">
        <v>1</v>
      </c>
      <c r="CZ76" s="149">
        <v>1</v>
      </c>
      <c r="DA76" s="149">
        <v>0</v>
      </c>
      <c r="DB76" s="149">
        <v>0</v>
      </c>
      <c r="DC76" s="149">
        <v>0</v>
      </c>
      <c r="DD76" s="149">
        <v>0</v>
      </c>
      <c r="DE76" s="149">
        <v>0</v>
      </c>
      <c r="DF76" s="149">
        <v>0</v>
      </c>
      <c r="DG76" s="149">
        <v>0</v>
      </c>
      <c r="DH76" s="149">
        <v>0</v>
      </c>
      <c r="DI76" s="149">
        <v>0</v>
      </c>
      <c r="DJ76" s="149">
        <v>0</v>
      </c>
      <c r="DK76" s="149">
        <v>0</v>
      </c>
      <c r="DL76" s="149">
        <v>0</v>
      </c>
      <c r="DM76" s="149">
        <v>1</v>
      </c>
      <c r="DN76" s="149">
        <v>0</v>
      </c>
      <c r="DO76" s="149">
        <v>1</v>
      </c>
      <c r="DP76" s="149">
        <v>0</v>
      </c>
      <c r="DQ76" s="149">
        <v>0</v>
      </c>
      <c r="DR76" s="149">
        <v>1</v>
      </c>
      <c r="DS76" s="149">
        <v>0</v>
      </c>
      <c r="DT76" s="149" t="s">
        <v>154</v>
      </c>
      <c r="DU76" s="149">
        <v>0</v>
      </c>
      <c r="DV76" s="149" t="s">
        <v>154</v>
      </c>
      <c r="DW76" s="149" t="s">
        <v>160</v>
      </c>
      <c r="DX76" s="149" t="s">
        <v>3005</v>
      </c>
      <c r="DY76" s="149">
        <v>0</v>
      </c>
      <c r="DZ76" s="149" t="str">
        <f t="shared" si="76"/>
        <v>N</v>
      </c>
      <c r="EA76" s="149" t="str">
        <f t="shared" si="77"/>
        <v/>
      </c>
      <c r="EB76" s="149" t="str">
        <f t="shared" si="78"/>
        <v>N</v>
      </c>
      <c r="EC76" s="149" t="str">
        <f t="shared" si="79"/>
        <v>N</v>
      </c>
      <c r="ED76" s="149" t="str">
        <f t="shared" si="80"/>
        <v>Yes</v>
      </c>
      <c r="EF76" s="149">
        <f t="shared" si="47"/>
        <v>0</v>
      </c>
    </row>
    <row r="77" spans="1:136" s="149" customFormat="1" ht="16.5" customHeight="1">
      <c r="A77" s="149">
        <v>74</v>
      </c>
      <c r="B77" s="149">
        <v>61</v>
      </c>
      <c r="C77" s="150" t="s">
        <v>604</v>
      </c>
      <c r="D77" s="149" t="s">
        <v>192</v>
      </c>
      <c r="E77" s="149" t="s">
        <v>193</v>
      </c>
      <c r="F77" s="149" t="s">
        <v>145</v>
      </c>
      <c r="G77" s="149" t="s">
        <v>146</v>
      </c>
      <c r="H77" s="168" t="s">
        <v>605</v>
      </c>
      <c r="I77" s="149" t="s">
        <v>606</v>
      </c>
      <c r="J77" s="149">
        <v>-0.687</v>
      </c>
      <c r="K77" s="149" t="s">
        <v>607</v>
      </c>
      <c r="L77" s="149">
        <v>9910</v>
      </c>
      <c r="M77" s="150">
        <v>25</v>
      </c>
      <c r="N77" s="149" t="s">
        <v>154</v>
      </c>
      <c r="O77" s="149" t="s">
        <v>153</v>
      </c>
      <c r="P77" s="150" t="s">
        <v>153</v>
      </c>
      <c r="Q77" s="149" t="s">
        <v>154</v>
      </c>
      <c r="R77" s="149" t="s">
        <v>154</v>
      </c>
      <c r="S77" s="149" t="s">
        <v>153</v>
      </c>
      <c r="T77" s="149" t="s">
        <v>153</v>
      </c>
      <c r="U77" s="151" t="s">
        <v>153</v>
      </c>
      <c r="V77" s="149" t="s">
        <v>153</v>
      </c>
      <c r="W77" s="149" t="s">
        <v>153</v>
      </c>
      <c r="X77" s="152" t="s">
        <v>153</v>
      </c>
      <c r="Y77" s="149" t="s">
        <v>153</v>
      </c>
      <c r="Z77" s="149" t="s">
        <v>153</v>
      </c>
      <c r="AA77" s="150"/>
      <c r="AC77" s="149" t="s">
        <v>310</v>
      </c>
      <c r="AD77" s="149" t="s">
        <v>5</v>
      </c>
      <c r="AE77" s="149" t="s">
        <v>157</v>
      </c>
      <c r="AF77" s="149" t="s">
        <v>157</v>
      </c>
      <c r="AG77" s="149" t="s">
        <v>157</v>
      </c>
      <c r="AH77" s="150" t="s">
        <v>218</v>
      </c>
      <c r="AI77" s="149" t="s">
        <v>219</v>
      </c>
      <c r="AJ77" s="149" t="s">
        <v>150</v>
      </c>
      <c r="AK77" s="170" t="s">
        <v>608</v>
      </c>
      <c r="AL77" s="149">
        <v>2050</v>
      </c>
      <c r="AN77" s="150"/>
      <c r="AP77" s="149" t="s">
        <v>154</v>
      </c>
      <c r="AQ77" s="149" t="s">
        <v>153</v>
      </c>
      <c r="AR77" s="149" t="s">
        <v>153</v>
      </c>
      <c r="AU77" s="150"/>
      <c r="AV77" s="149" t="s">
        <v>157</v>
      </c>
      <c r="AW77" s="172" t="s">
        <v>262</v>
      </c>
      <c r="AX77" s="149" t="s">
        <v>157</v>
      </c>
      <c r="AY77" s="149" t="s">
        <v>154</v>
      </c>
      <c r="AZ77" s="149" t="s">
        <v>153</v>
      </c>
      <c r="BA77" s="149" t="s">
        <v>153</v>
      </c>
      <c r="BC77" s="150"/>
      <c r="BE77" s="173"/>
      <c r="BF77" s="150"/>
      <c r="BG77" s="283">
        <f t="shared" si="81"/>
        <v>0</v>
      </c>
      <c r="BH77" s="149">
        <f t="shared" si="82"/>
        <v>0</v>
      </c>
      <c r="BI77" s="149">
        <f t="shared" si="48"/>
        <v>0</v>
      </c>
      <c r="BJ77" s="280">
        <f t="shared" si="49"/>
        <v>0</v>
      </c>
      <c r="BK77" s="356">
        <f t="shared" si="83"/>
        <v>0</v>
      </c>
      <c r="BL77" s="149">
        <f t="shared" si="84"/>
        <v>0</v>
      </c>
      <c r="BM77" s="149">
        <f t="shared" si="50"/>
        <v>0</v>
      </c>
      <c r="BN77" s="278">
        <f t="shared" si="51"/>
        <v>0</v>
      </c>
      <c r="BO77" s="149">
        <f t="shared" si="85"/>
        <v>0</v>
      </c>
      <c r="BP77" s="149">
        <f t="shared" si="86"/>
        <v>0</v>
      </c>
      <c r="BQ77" s="149">
        <f t="shared" si="52"/>
        <v>0</v>
      </c>
      <c r="BR77" s="356">
        <f t="shared" si="87"/>
        <v>0</v>
      </c>
      <c r="BS77" s="149">
        <f t="shared" si="88"/>
        <v>0</v>
      </c>
      <c r="BT77" s="149">
        <f t="shared" si="53"/>
        <v>0</v>
      </c>
      <c r="BU77" s="356">
        <f t="shared" si="54"/>
        <v>0</v>
      </c>
      <c r="BV77" s="149">
        <f t="shared" si="55"/>
        <v>0</v>
      </c>
      <c r="BW77" s="113">
        <f t="shared" si="56"/>
        <v>1</v>
      </c>
      <c r="BX77" s="248">
        <f t="shared" si="57"/>
        <v>0</v>
      </c>
      <c r="BY77" s="248">
        <f t="shared" si="58"/>
        <v>0</v>
      </c>
      <c r="BZ77" s="248">
        <f t="shared" si="59"/>
        <v>1</v>
      </c>
      <c r="CA77" s="248">
        <f t="shared" si="92"/>
        <v>1</v>
      </c>
      <c r="CB77" s="175">
        <f t="shared" si="60"/>
        <v>1</v>
      </c>
      <c r="CC77" s="356">
        <f t="shared" si="61"/>
        <v>0</v>
      </c>
      <c r="CD77" s="149">
        <f t="shared" si="62"/>
        <v>0</v>
      </c>
      <c r="CE77" s="149">
        <f t="shared" si="63"/>
        <v>0</v>
      </c>
      <c r="CF77" s="276">
        <f t="shared" si="64"/>
        <v>0</v>
      </c>
      <c r="CG77" s="248">
        <f t="shared" si="65"/>
        <v>1</v>
      </c>
      <c r="CH77" s="274">
        <f t="shared" si="89"/>
        <v>1</v>
      </c>
      <c r="CI77" s="356">
        <f t="shared" si="66"/>
        <v>0</v>
      </c>
      <c r="CJ77" s="149">
        <f t="shared" si="67"/>
        <v>0</v>
      </c>
      <c r="CK77" s="150">
        <f t="shared" si="68"/>
        <v>0</v>
      </c>
      <c r="CL77" s="149">
        <f t="shared" si="90"/>
        <v>0</v>
      </c>
      <c r="CM77" s="149">
        <f t="shared" si="90"/>
        <v>0</v>
      </c>
      <c r="CN77" s="149">
        <f t="shared" si="90"/>
        <v>1</v>
      </c>
      <c r="CO77" s="149">
        <f t="shared" si="69"/>
        <v>1</v>
      </c>
      <c r="CP77" s="149">
        <f t="shared" si="91"/>
        <v>1</v>
      </c>
      <c r="CQ77" s="283">
        <f t="shared" si="70"/>
        <v>1</v>
      </c>
      <c r="CR77" s="149">
        <f t="shared" si="71"/>
        <v>0</v>
      </c>
      <c r="CS77" s="149">
        <f t="shared" si="72"/>
        <v>0</v>
      </c>
      <c r="CT77" s="283" t="str">
        <f t="shared" si="73"/>
        <v/>
      </c>
      <c r="CU77" s="149" t="str">
        <f t="shared" si="74"/>
        <v xml:space="preserve"> </v>
      </c>
      <c r="CV77" s="149">
        <f t="shared" si="75"/>
        <v>0</v>
      </c>
      <c r="CW77" s="149">
        <v>0</v>
      </c>
      <c r="CX77" s="149">
        <v>0</v>
      </c>
      <c r="CY77" s="149">
        <v>1</v>
      </c>
      <c r="CZ77" s="149">
        <v>1</v>
      </c>
      <c r="DA77" s="149">
        <v>0</v>
      </c>
      <c r="DB77" s="149">
        <v>0</v>
      </c>
      <c r="DC77" s="149">
        <v>0</v>
      </c>
      <c r="DD77" s="149">
        <v>0</v>
      </c>
      <c r="DE77" s="149">
        <v>0</v>
      </c>
      <c r="DF77" s="149">
        <v>0</v>
      </c>
      <c r="DG77" s="149">
        <v>0</v>
      </c>
      <c r="DH77" s="149">
        <v>0</v>
      </c>
      <c r="DI77" s="149">
        <v>0</v>
      </c>
      <c r="DJ77" s="149">
        <v>0</v>
      </c>
      <c r="DK77" s="149">
        <v>0</v>
      </c>
      <c r="DL77" s="149">
        <v>0</v>
      </c>
      <c r="DM77" s="149">
        <v>1</v>
      </c>
      <c r="DN77" s="149">
        <v>0</v>
      </c>
      <c r="DO77" s="149">
        <v>1</v>
      </c>
      <c r="DP77" s="149">
        <v>1</v>
      </c>
      <c r="DQ77" s="149">
        <v>0</v>
      </c>
      <c r="DR77" s="149">
        <v>1</v>
      </c>
      <c r="DS77" s="149">
        <v>0</v>
      </c>
      <c r="DT77" s="149" t="s">
        <v>154</v>
      </c>
      <c r="DU77" s="149">
        <v>0</v>
      </c>
      <c r="DV77" s="149" t="s">
        <v>7858</v>
      </c>
      <c r="DW77" s="149" t="s">
        <v>7857</v>
      </c>
      <c r="DX77" s="149" t="s">
        <v>150</v>
      </c>
      <c r="DY77" s="149">
        <v>0</v>
      </c>
      <c r="DZ77" s="149" t="str">
        <f t="shared" si="76"/>
        <v>N</v>
      </c>
      <c r="EA77" s="149" t="str">
        <f t="shared" si="77"/>
        <v/>
      </c>
      <c r="EB77" s="149" t="str">
        <f t="shared" si="78"/>
        <v>N</v>
      </c>
      <c r="EC77" s="149" t="str">
        <f t="shared" si="79"/>
        <v>Y</v>
      </c>
      <c r="ED77" s="149" t="str">
        <f t="shared" si="80"/>
        <v>Yes</v>
      </c>
      <c r="EF77" s="149">
        <f t="shared" si="47"/>
        <v>0</v>
      </c>
    </row>
    <row r="78" spans="1:136" s="149" customFormat="1" ht="16.5" customHeight="1">
      <c r="A78" s="149">
        <v>75</v>
      </c>
      <c r="B78" s="149">
        <v>76</v>
      </c>
      <c r="C78" s="150" t="s">
        <v>609</v>
      </c>
      <c r="D78" s="149" t="s">
        <v>610</v>
      </c>
      <c r="E78" s="149" t="s">
        <v>517</v>
      </c>
      <c r="F78" s="149" t="s">
        <v>145</v>
      </c>
      <c r="G78" s="149" t="s">
        <v>146</v>
      </c>
      <c r="H78" s="168" t="s">
        <v>611</v>
      </c>
      <c r="I78" s="149" t="s">
        <v>612</v>
      </c>
      <c r="J78" s="149">
        <v>0.052</v>
      </c>
      <c r="K78" s="149" t="s">
        <v>613</v>
      </c>
      <c r="L78" s="149">
        <v>182000</v>
      </c>
      <c r="M78" s="150">
        <v>23</v>
      </c>
      <c r="N78" s="149" t="s">
        <v>154</v>
      </c>
      <c r="O78" s="149" t="s">
        <v>153</v>
      </c>
      <c r="P78" s="150" t="s">
        <v>153</v>
      </c>
      <c r="Q78" s="149" t="s">
        <v>150</v>
      </c>
      <c r="R78" s="149" t="s">
        <v>150</v>
      </c>
      <c r="S78" s="149" t="s">
        <v>151</v>
      </c>
      <c r="T78" s="149" t="s">
        <v>152</v>
      </c>
      <c r="U78" s="151">
        <v>2030</v>
      </c>
      <c r="V78" s="149" t="s">
        <v>153</v>
      </c>
      <c r="W78" s="149" t="s">
        <v>153</v>
      </c>
      <c r="X78" s="152" t="s">
        <v>153</v>
      </c>
      <c r="Y78" s="149" t="s">
        <v>153</v>
      </c>
      <c r="Z78" s="149" t="s">
        <v>153</v>
      </c>
      <c r="AA78" s="150"/>
      <c r="AC78" s="149" t="s">
        <v>202</v>
      </c>
      <c r="AD78" s="149" t="s">
        <v>5</v>
      </c>
      <c r="AE78" s="149" t="s">
        <v>157</v>
      </c>
      <c r="AF78" s="149" t="s">
        <v>157</v>
      </c>
      <c r="AG78" s="149" t="s">
        <v>158</v>
      </c>
      <c r="AH78" s="150" t="s">
        <v>159</v>
      </c>
      <c r="AI78" s="149" t="s">
        <v>160</v>
      </c>
      <c r="AJ78" s="149" t="s">
        <v>150</v>
      </c>
      <c r="AK78" s="170" t="s">
        <v>614</v>
      </c>
      <c r="AL78" s="149">
        <v>2035</v>
      </c>
      <c r="AN78" s="150"/>
      <c r="AP78" s="149" t="s">
        <v>154</v>
      </c>
      <c r="AQ78" s="149" t="s">
        <v>153</v>
      </c>
      <c r="AR78" s="149" t="s">
        <v>153</v>
      </c>
      <c r="AU78" s="150"/>
      <c r="AV78" s="149" t="s">
        <v>157</v>
      </c>
      <c r="AW78" s="172" t="s">
        <v>168</v>
      </c>
      <c r="AX78" s="149" t="s">
        <v>158</v>
      </c>
      <c r="AY78" s="149" t="s">
        <v>154</v>
      </c>
      <c r="AZ78" s="149" t="s">
        <v>153</v>
      </c>
      <c r="BA78" s="149" t="s">
        <v>153</v>
      </c>
      <c r="BC78" s="150"/>
      <c r="BE78" s="173"/>
      <c r="BF78" s="150"/>
      <c r="BG78" s="283">
        <f t="shared" si="81"/>
        <v>0</v>
      </c>
      <c r="BH78" s="149">
        <f t="shared" si="82"/>
        <v>0</v>
      </c>
      <c r="BI78" s="149">
        <f t="shared" si="48"/>
        <v>0</v>
      </c>
      <c r="BJ78" s="280">
        <f t="shared" si="49"/>
        <v>0</v>
      </c>
      <c r="BK78" s="356">
        <f t="shared" si="83"/>
        <v>0</v>
      </c>
      <c r="BL78" s="149">
        <f t="shared" si="84"/>
        <v>1</v>
      </c>
      <c r="BM78" s="149">
        <f t="shared" si="50"/>
        <v>0</v>
      </c>
      <c r="BN78" s="278">
        <f t="shared" si="51"/>
        <v>1</v>
      </c>
      <c r="BO78" s="149">
        <f t="shared" si="85"/>
        <v>0</v>
      </c>
      <c r="BP78" s="149">
        <f t="shared" si="86"/>
        <v>0</v>
      </c>
      <c r="BQ78" s="149">
        <f t="shared" si="52"/>
        <v>0</v>
      </c>
      <c r="BR78" s="356">
        <f t="shared" si="87"/>
        <v>0</v>
      </c>
      <c r="BS78" s="149">
        <f t="shared" si="88"/>
        <v>0</v>
      </c>
      <c r="BT78" s="149">
        <f t="shared" si="53"/>
        <v>0</v>
      </c>
      <c r="BU78" s="356">
        <f t="shared" si="54"/>
        <v>0</v>
      </c>
      <c r="BV78" s="149">
        <f t="shared" si="55"/>
        <v>0</v>
      </c>
      <c r="BW78" s="113">
        <f t="shared" si="56"/>
        <v>1</v>
      </c>
      <c r="BX78" s="248">
        <f t="shared" si="57"/>
        <v>0</v>
      </c>
      <c r="BY78" s="248">
        <f t="shared" si="58"/>
        <v>0</v>
      </c>
      <c r="BZ78" s="248">
        <f t="shared" si="59"/>
        <v>1</v>
      </c>
      <c r="CA78" s="248">
        <f t="shared" si="92"/>
        <v>1</v>
      </c>
      <c r="CB78" s="175">
        <f t="shared" si="60"/>
        <v>1</v>
      </c>
      <c r="CC78" s="356">
        <f t="shared" si="61"/>
        <v>0</v>
      </c>
      <c r="CD78" s="149">
        <f t="shared" si="62"/>
        <v>0</v>
      </c>
      <c r="CE78" s="149">
        <f t="shared" si="63"/>
        <v>0</v>
      </c>
      <c r="CF78" s="276">
        <f t="shared" si="64"/>
        <v>0</v>
      </c>
      <c r="CG78" s="248">
        <f t="shared" si="65"/>
        <v>1</v>
      </c>
      <c r="CH78" s="274">
        <f t="shared" si="89"/>
        <v>1</v>
      </c>
      <c r="CI78" s="356">
        <f t="shared" si="66"/>
        <v>0</v>
      </c>
      <c r="CJ78" s="149">
        <f t="shared" si="67"/>
        <v>0</v>
      </c>
      <c r="CK78" s="150">
        <f t="shared" si="68"/>
        <v>0</v>
      </c>
      <c r="CL78" s="149">
        <f t="shared" si="90"/>
        <v>0</v>
      </c>
      <c r="CM78" s="149">
        <f t="shared" si="90"/>
        <v>1</v>
      </c>
      <c r="CN78" s="149">
        <f t="shared" si="90"/>
        <v>1</v>
      </c>
      <c r="CO78" s="149">
        <f t="shared" si="69"/>
        <v>2</v>
      </c>
      <c r="CP78" s="149">
        <f t="shared" si="91"/>
        <v>1</v>
      </c>
      <c r="CQ78" s="283">
        <f t="shared" si="70"/>
        <v>1</v>
      </c>
      <c r="CR78" s="149">
        <f t="shared" si="71"/>
        <v>0</v>
      </c>
      <c r="CS78" s="149">
        <f t="shared" si="72"/>
        <v>0</v>
      </c>
      <c r="CT78" s="283">
        <f t="shared" si="73"/>
        <v>1</v>
      </c>
      <c r="CU78" s="149" t="str">
        <f t="shared" si="74"/>
        <v xml:space="preserve"> </v>
      </c>
      <c r="CV78" s="149">
        <f t="shared" si="75"/>
        <v>0</v>
      </c>
      <c r="CW78" s="149">
        <v>0</v>
      </c>
      <c r="CX78" s="149">
        <v>0</v>
      </c>
      <c r="CY78" s="149">
        <v>1</v>
      </c>
      <c r="CZ78" s="149">
        <v>1</v>
      </c>
      <c r="DA78" s="149">
        <v>0</v>
      </c>
      <c r="DB78" s="149">
        <v>0</v>
      </c>
      <c r="DC78" s="149">
        <v>0</v>
      </c>
      <c r="DD78" s="149">
        <v>0</v>
      </c>
      <c r="DE78" s="149">
        <v>0</v>
      </c>
      <c r="DF78" s="149">
        <v>1</v>
      </c>
      <c r="DG78" s="149">
        <v>0</v>
      </c>
      <c r="DH78" s="149">
        <v>1</v>
      </c>
      <c r="DI78" s="149">
        <v>0</v>
      </c>
      <c r="DJ78" s="149">
        <v>0</v>
      </c>
      <c r="DK78" s="149">
        <v>0</v>
      </c>
      <c r="DL78" s="149">
        <v>0</v>
      </c>
      <c r="DM78" s="149">
        <v>1</v>
      </c>
      <c r="DN78" s="149">
        <v>0</v>
      </c>
      <c r="DO78" s="149">
        <v>1</v>
      </c>
      <c r="DP78" s="149">
        <v>0</v>
      </c>
      <c r="DQ78" s="149">
        <v>0</v>
      </c>
      <c r="DR78" s="149">
        <v>1</v>
      </c>
      <c r="DS78" s="149">
        <v>0</v>
      </c>
      <c r="DT78" s="149" t="s">
        <v>154</v>
      </c>
      <c r="DU78" s="149" t="s">
        <v>158</v>
      </c>
      <c r="DV78" s="149" t="s">
        <v>154</v>
      </c>
      <c r="DW78" s="149" t="s">
        <v>160</v>
      </c>
      <c r="DX78" s="149" t="s">
        <v>3005</v>
      </c>
      <c r="DY78" s="149">
        <v>0</v>
      </c>
      <c r="DZ78" s="149" t="str">
        <f t="shared" si="76"/>
        <v>Y</v>
      </c>
      <c r="EA78" s="149" t="str">
        <f t="shared" si="77"/>
        <v/>
      </c>
      <c r="EB78" s="149" t="str">
        <f t="shared" si="78"/>
        <v>N</v>
      </c>
      <c r="EC78" s="149" t="str">
        <f t="shared" si="79"/>
        <v>Y</v>
      </c>
      <c r="ED78" s="149" t="str">
        <f t="shared" si="80"/>
        <v>Yes</v>
      </c>
      <c r="EF78" s="149">
        <f t="shared" si="47"/>
        <v>0</v>
      </c>
    </row>
    <row r="79" spans="1:136" s="149" customFormat="1" ht="16.5" customHeight="1">
      <c r="A79" s="149">
        <v>76</v>
      </c>
      <c r="B79" s="149">
        <v>82</v>
      </c>
      <c r="C79" s="150" t="s">
        <v>615</v>
      </c>
      <c r="D79" s="149" t="s">
        <v>443</v>
      </c>
      <c r="E79" s="149" t="s">
        <v>229</v>
      </c>
      <c r="F79" s="149" t="s">
        <v>245</v>
      </c>
      <c r="G79" s="149" t="s">
        <v>246</v>
      </c>
      <c r="H79" s="168" t="s">
        <v>616</v>
      </c>
      <c r="I79" s="149" t="s">
        <v>617</v>
      </c>
      <c r="J79" s="149">
        <v>0.163</v>
      </c>
      <c r="K79" s="149" t="s">
        <v>618</v>
      </c>
      <c r="L79" s="149">
        <v>156626</v>
      </c>
      <c r="M79" s="150">
        <v>31</v>
      </c>
      <c r="N79" s="149" t="s">
        <v>150</v>
      </c>
      <c r="O79" s="149">
        <v>2018</v>
      </c>
      <c r="P79" s="150">
        <v>2023</v>
      </c>
      <c r="Q79" s="149" t="s">
        <v>150</v>
      </c>
      <c r="R79" s="149" t="s">
        <v>154</v>
      </c>
      <c r="S79" s="149" t="s">
        <v>155</v>
      </c>
      <c r="T79" s="149" t="s">
        <v>153</v>
      </c>
      <c r="U79" s="151" t="s">
        <v>153</v>
      </c>
      <c r="V79" s="149" t="s">
        <v>153</v>
      </c>
      <c r="W79" s="149" t="s">
        <v>153</v>
      </c>
      <c r="X79" s="152" t="s">
        <v>153</v>
      </c>
      <c r="Y79" s="149" t="s">
        <v>153</v>
      </c>
      <c r="Z79" s="149" t="s">
        <v>153</v>
      </c>
      <c r="AA79" s="150"/>
      <c r="AC79" s="149" t="s">
        <v>167</v>
      </c>
      <c r="AD79" s="149" t="s">
        <v>6</v>
      </c>
      <c r="AE79" s="149" t="s">
        <v>157</v>
      </c>
      <c r="AF79" s="149" t="s">
        <v>157</v>
      </c>
      <c r="AG79" s="149" t="s">
        <v>157</v>
      </c>
      <c r="AH79" s="150" t="s">
        <v>218</v>
      </c>
      <c r="AJ79" s="149" t="s">
        <v>154</v>
      </c>
      <c r="AK79" s="170" t="s">
        <v>153</v>
      </c>
      <c r="AN79" s="150"/>
      <c r="AO79" s="149" t="s">
        <v>219</v>
      </c>
      <c r="AP79" s="149" t="s">
        <v>150</v>
      </c>
      <c r="AQ79" s="149" t="s">
        <v>218</v>
      </c>
      <c r="AS79" s="149">
        <v>2050</v>
      </c>
      <c r="AU79" s="150"/>
      <c r="AV79" s="149" t="s">
        <v>157</v>
      </c>
      <c r="AW79" s="172" t="s">
        <v>190</v>
      </c>
      <c r="AX79" s="149" t="s">
        <v>158</v>
      </c>
      <c r="AY79" s="149" t="s">
        <v>154</v>
      </c>
      <c r="AZ79" s="149" t="s">
        <v>153</v>
      </c>
      <c r="BA79" s="149" t="s">
        <v>153</v>
      </c>
      <c r="BC79" s="150"/>
      <c r="BE79" s="173"/>
      <c r="BF79" s="150"/>
      <c r="BG79" s="283">
        <f t="shared" si="81"/>
        <v>1</v>
      </c>
      <c r="BH79" s="149">
        <f t="shared" si="82"/>
        <v>0</v>
      </c>
      <c r="BI79" s="149">
        <f t="shared" si="48"/>
        <v>0</v>
      </c>
      <c r="BJ79" s="280">
        <f t="shared" si="49"/>
        <v>1</v>
      </c>
      <c r="BK79" s="356">
        <f t="shared" si="83"/>
        <v>0</v>
      </c>
      <c r="BL79" s="149">
        <f t="shared" si="84"/>
        <v>0</v>
      </c>
      <c r="BM79" s="149">
        <f t="shared" si="50"/>
        <v>0</v>
      </c>
      <c r="BN79" s="278">
        <f t="shared" si="51"/>
        <v>0</v>
      </c>
      <c r="BO79" s="149">
        <f t="shared" si="85"/>
        <v>0</v>
      </c>
      <c r="BP79" s="149">
        <f t="shared" si="86"/>
        <v>0</v>
      </c>
      <c r="BQ79" s="149">
        <f t="shared" si="52"/>
        <v>0</v>
      </c>
      <c r="BR79" s="356">
        <f t="shared" si="87"/>
        <v>0</v>
      </c>
      <c r="BS79" s="149">
        <f t="shared" si="88"/>
        <v>0</v>
      </c>
      <c r="BT79" s="149">
        <f t="shared" si="53"/>
        <v>1</v>
      </c>
      <c r="BU79" s="356">
        <f t="shared" si="54"/>
        <v>0</v>
      </c>
      <c r="BV79" s="149">
        <f t="shared" si="55"/>
        <v>0</v>
      </c>
      <c r="BW79" s="113">
        <f t="shared" si="56"/>
        <v>0</v>
      </c>
      <c r="BX79" s="248">
        <f t="shared" si="57"/>
        <v>0</v>
      </c>
      <c r="BY79" s="248">
        <f t="shared" si="58"/>
        <v>0</v>
      </c>
      <c r="BZ79" s="248">
        <f t="shared" si="59"/>
        <v>0</v>
      </c>
      <c r="CA79" s="248">
        <f t="shared" si="92"/>
        <v>0</v>
      </c>
      <c r="CB79" s="175">
        <f t="shared" si="60"/>
        <v>0</v>
      </c>
      <c r="CC79" s="356">
        <f t="shared" si="61"/>
        <v>0</v>
      </c>
      <c r="CD79" s="149">
        <f t="shared" si="62"/>
        <v>0</v>
      </c>
      <c r="CE79" s="149">
        <f t="shared" si="63"/>
        <v>1</v>
      </c>
      <c r="CF79" s="276">
        <f t="shared" si="64"/>
        <v>1</v>
      </c>
      <c r="CG79" s="248">
        <f t="shared" si="65"/>
        <v>1</v>
      </c>
      <c r="CH79" s="274">
        <f t="shared" si="89"/>
        <v>1</v>
      </c>
      <c r="CI79" s="356">
        <f t="shared" si="66"/>
        <v>0</v>
      </c>
      <c r="CJ79" s="149">
        <f t="shared" si="67"/>
        <v>0</v>
      </c>
      <c r="CK79" s="150">
        <f t="shared" si="68"/>
        <v>0</v>
      </c>
      <c r="CL79" s="149">
        <f t="shared" si="90"/>
        <v>1</v>
      </c>
      <c r="CM79" s="149">
        <f t="shared" si="90"/>
        <v>0</v>
      </c>
      <c r="CN79" s="149">
        <f t="shared" si="90"/>
        <v>1</v>
      </c>
      <c r="CO79" s="149">
        <f t="shared" si="69"/>
        <v>2</v>
      </c>
      <c r="CP79" s="149">
        <f t="shared" si="91"/>
        <v>1</v>
      </c>
      <c r="CQ79" s="283">
        <f t="shared" si="70"/>
        <v>1</v>
      </c>
      <c r="CR79" s="149">
        <f t="shared" si="71"/>
        <v>0</v>
      </c>
      <c r="CS79" s="149">
        <f t="shared" si="72"/>
        <v>0</v>
      </c>
      <c r="CT79" s="283" t="str">
        <f t="shared" si="73"/>
        <v/>
      </c>
      <c r="CU79" s="149" t="str">
        <f t="shared" si="74"/>
        <v xml:space="preserve"> 2050</v>
      </c>
      <c r="CV79" s="149">
        <f t="shared" si="75"/>
        <v>2050</v>
      </c>
      <c r="CW79" s="149">
        <v>1</v>
      </c>
      <c r="CX79" s="149">
        <v>0</v>
      </c>
      <c r="CY79" s="149">
        <v>0</v>
      </c>
      <c r="CZ79" s="149">
        <v>1</v>
      </c>
      <c r="DA79" s="149">
        <v>0</v>
      </c>
      <c r="DB79" s="149">
        <v>0</v>
      </c>
      <c r="DC79" s="149">
        <v>1</v>
      </c>
      <c r="DD79" s="149">
        <v>1</v>
      </c>
      <c r="DE79" s="149">
        <v>0</v>
      </c>
      <c r="DF79" s="149">
        <v>0</v>
      </c>
      <c r="DG79" s="149">
        <v>0</v>
      </c>
      <c r="DH79" s="149">
        <v>0</v>
      </c>
      <c r="DI79" s="149">
        <v>1</v>
      </c>
      <c r="DJ79" s="149">
        <v>0</v>
      </c>
      <c r="DK79" s="149">
        <v>0</v>
      </c>
      <c r="DL79" s="149">
        <v>1</v>
      </c>
      <c r="DM79" s="149">
        <v>1</v>
      </c>
      <c r="DN79" s="149">
        <v>1</v>
      </c>
      <c r="DO79" s="149">
        <v>1</v>
      </c>
      <c r="DP79" s="149">
        <v>1</v>
      </c>
      <c r="DQ79" s="149">
        <v>0</v>
      </c>
      <c r="DR79" s="149">
        <v>1</v>
      </c>
      <c r="DS79" s="149">
        <v>1</v>
      </c>
      <c r="DT79" s="149" t="s">
        <v>154</v>
      </c>
      <c r="DU79" s="149">
        <v>0</v>
      </c>
      <c r="DV79" s="149" t="s">
        <v>7859</v>
      </c>
      <c r="DW79" s="149" t="s">
        <v>154</v>
      </c>
      <c r="DX79" s="149" t="s">
        <v>150</v>
      </c>
      <c r="DY79" s="149" t="s">
        <v>7000</v>
      </c>
      <c r="DZ79" s="149" t="str">
        <f t="shared" si="76"/>
        <v>Y</v>
      </c>
      <c r="EA79" s="149" t="str">
        <f t="shared" si="77"/>
        <v/>
      </c>
      <c r="EB79" s="149" t="str">
        <f t="shared" si="78"/>
        <v>Y</v>
      </c>
      <c r="EC79" s="149" t="str">
        <f t="shared" si="79"/>
        <v>N</v>
      </c>
      <c r="ED79" s="149" t="str">
        <f t="shared" si="80"/>
        <v>Yes</v>
      </c>
      <c r="EF79" s="149">
        <f t="shared" si="47"/>
        <v>2050</v>
      </c>
    </row>
    <row r="80" spans="1:136" s="149" customFormat="1" ht="16.5" customHeight="1">
      <c r="A80" s="149">
        <v>77</v>
      </c>
      <c r="B80" s="149">
        <v>94</v>
      </c>
      <c r="C80" s="150" t="s">
        <v>619</v>
      </c>
      <c r="D80" s="149" t="s">
        <v>620</v>
      </c>
      <c r="E80" s="149" t="s">
        <v>229</v>
      </c>
      <c r="F80" s="149" t="s">
        <v>145</v>
      </c>
      <c r="G80" s="149" t="s">
        <v>146</v>
      </c>
      <c r="H80" s="168" t="s">
        <v>621</v>
      </c>
      <c r="I80" s="149" t="s">
        <v>622</v>
      </c>
      <c r="J80" s="149">
        <v>0</v>
      </c>
      <c r="K80" s="149" t="s">
        <v>623</v>
      </c>
      <c r="L80" s="149">
        <v>67381</v>
      </c>
      <c r="M80" s="150">
        <v>31</v>
      </c>
      <c r="N80" s="149" t="s">
        <v>154</v>
      </c>
      <c r="O80" s="149" t="s">
        <v>153</v>
      </c>
      <c r="P80" s="150" t="s">
        <v>153</v>
      </c>
      <c r="Q80" s="149" t="s">
        <v>154</v>
      </c>
      <c r="R80" s="149" t="s">
        <v>154</v>
      </c>
      <c r="S80" s="149" t="s">
        <v>153</v>
      </c>
      <c r="T80" s="149" t="s">
        <v>153</v>
      </c>
      <c r="U80" s="151" t="s">
        <v>153</v>
      </c>
      <c r="V80" s="149" t="s">
        <v>153</v>
      </c>
      <c r="W80" s="149" t="s">
        <v>153</v>
      </c>
      <c r="X80" s="152" t="s">
        <v>153</v>
      </c>
      <c r="Y80" s="149" t="s">
        <v>153</v>
      </c>
      <c r="Z80" s="149" t="s">
        <v>153</v>
      </c>
      <c r="AA80" s="150"/>
      <c r="AC80" s="149" t="s">
        <v>281</v>
      </c>
      <c r="AD80" s="149" t="s">
        <v>240</v>
      </c>
      <c r="AE80" s="149" t="s">
        <v>157</v>
      </c>
      <c r="AF80" s="149" t="s">
        <v>157</v>
      </c>
      <c r="AG80" s="149" t="s">
        <v>158</v>
      </c>
      <c r="AH80" s="150" t="s">
        <v>159</v>
      </c>
      <c r="AJ80" s="149" t="s">
        <v>154</v>
      </c>
      <c r="AK80" s="170" t="s">
        <v>153</v>
      </c>
      <c r="AN80" s="150"/>
      <c r="AP80" s="149" t="s">
        <v>154</v>
      </c>
      <c r="AQ80" s="149" t="s">
        <v>153</v>
      </c>
      <c r="AR80" s="149" t="s">
        <v>153</v>
      </c>
      <c r="AU80" s="150"/>
      <c r="AV80" s="149" t="s">
        <v>168</v>
      </c>
      <c r="AW80" s="172" t="s">
        <v>168</v>
      </c>
      <c r="AX80" s="149" t="s">
        <v>158</v>
      </c>
      <c r="AY80" s="149" t="s">
        <v>150</v>
      </c>
      <c r="AZ80" s="149" t="s">
        <v>624</v>
      </c>
      <c r="BA80" s="149">
        <v>2030</v>
      </c>
      <c r="BC80" s="150"/>
      <c r="BE80" s="173"/>
      <c r="BF80" s="150"/>
      <c r="BG80" s="283">
        <f t="shared" si="81"/>
        <v>0</v>
      </c>
      <c r="BH80" s="149">
        <f t="shared" si="82"/>
        <v>0</v>
      </c>
      <c r="BI80" s="149">
        <f t="shared" si="48"/>
        <v>0</v>
      </c>
      <c r="BJ80" s="280">
        <f t="shared" si="49"/>
        <v>0</v>
      </c>
      <c r="BK80" s="356">
        <f t="shared" si="83"/>
        <v>0</v>
      </c>
      <c r="BL80" s="149">
        <f t="shared" si="84"/>
        <v>0</v>
      </c>
      <c r="BM80" s="149">
        <f t="shared" si="50"/>
        <v>0</v>
      </c>
      <c r="BN80" s="278">
        <f t="shared" si="51"/>
        <v>0</v>
      </c>
      <c r="BO80" s="149">
        <f t="shared" si="85"/>
        <v>0</v>
      </c>
      <c r="BP80" s="149">
        <f t="shared" si="86"/>
        <v>0</v>
      </c>
      <c r="BQ80" s="149">
        <f t="shared" si="52"/>
        <v>0</v>
      </c>
      <c r="BR80" s="356">
        <f t="shared" si="87"/>
        <v>0</v>
      </c>
      <c r="BS80" s="149">
        <f t="shared" si="88"/>
        <v>0</v>
      </c>
      <c r="BT80" s="149">
        <f t="shared" si="53"/>
        <v>0</v>
      </c>
      <c r="BU80" s="356">
        <f t="shared" si="54"/>
        <v>0</v>
      </c>
      <c r="BV80" s="149">
        <f t="shared" si="55"/>
        <v>0</v>
      </c>
      <c r="BW80" s="113">
        <f t="shared" si="56"/>
        <v>0</v>
      </c>
      <c r="BX80" s="248">
        <f t="shared" si="57"/>
        <v>0</v>
      </c>
      <c r="BY80" s="248">
        <f t="shared" si="58"/>
        <v>0</v>
      </c>
      <c r="BZ80" s="248">
        <f t="shared" si="59"/>
        <v>0</v>
      </c>
      <c r="CA80" s="248">
        <f t="shared" si="92"/>
        <v>0</v>
      </c>
      <c r="CB80" s="175">
        <f t="shared" si="60"/>
        <v>0</v>
      </c>
      <c r="CC80" s="356">
        <f t="shared" si="61"/>
        <v>0</v>
      </c>
      <c r="CD80" s="149">
        <f t="shared" si="62"/>
        <v>0</v>
      </c>
      <c r="CE80" s="149">
        <f t="shared" si="63"/>
        <v>0</v>
      </c>
      <c r="CF80" s="276">
        <f t="shared" si="64"/>
        <v>0</v>
      </c>
      <c r="CG80" s="248">
        <f t="shared" si="65"/>
        <v>0</v>
      </c>
      <c r="CH80" s="274">
        <f t="shared" si="89"/>
        <v>0</v>
      </c>
      <c r="CI80" s="356">
        <f t="shared" si="66"/>
        <v>0</v>
      </c>
      <c r="CJ80" s="149">
        <f t="shared" si="67"/>
        <v>1</v>
      </c>
      <c r="CK80" s="150">
        <f t="shared" si="68"/>
        <v>0</v>
      </c>
      <c r="CL80" s="149">
        <f t="shared" si="90"/>
        <v>0</v>
      </c>
      <c r="CM80" s="149">
        <f t="shared" si="90"/>
        <v>0</v>
      </c>
      <c r="CN80" s="149">
        <f t="shared" si="90"/>
        <v>0</v>
      </c>
      <c r="CO80" s="149">
        <f t="shared" si="69"/>
        <v>0</v>
      </c>
      <c r="CP80" s="149">
        <f t="shared" si="91"/>
        <v>0</v>
      </c>
      <c r="CQ80" s="283">
        <f t="shared" si="70"/>
        <v>0</v>
      </c>
      <c r="CR80" s="149">
        <f t="shared" si="71"/>
        <v>0</v>
      </c>
      <c r="CS80" s="149">
        <f t="shared" si="72"/>
        <v>1</v>
      </c>
      <c r="CT80" s="283" t="str">
        <f t="shared" si="73"/>
        <v/>
      </c>
      <c r="CU80" s="149" t="str">
        <f t="shared" si="74"/>
        <v xml:space="preserve"> </v>
      </c>
      <c r="CV80" s="149">
        <f t="shared" si="75"/>
        <v>0</v>
      </c>
      <c r="CW80" s="149">
        <v>0</v>
      </c>
      <c r="CX80" s="149">
        <v>0</v>
      </c>
      <c r="CY80" s="149">
        <v>0</v>
      </c>
      <c r="CZ80" s="149">
        <v>0</v>
      </c>
      <c r="DA80" s="149">
        <v>0</v>
      </c>
      <c r="DB80" s="149">
        <v>0</v>
      </c>
      <c r="DC80" s="149">
        <v>0</v>
      </c>
      <c r="DD80" s="149">
        <v>0</v>
      </c>
      <c r="DE80" s="149">
        <v>0</v>
      </c>
      <c r="DF80" s="149">
        <v>0</v>
      </c>
      <c r="DG80" s="149">
        <v>0</v>
      </c>
      <c r="DH80" s="149">
        <v>0</v>
      </c>
      <c r="DI80" s="149">
        <v>0</v>
      </c>
      <c r="DJ80" s="149">
        <v>0</v>
      </c>
      <c r="DK80" s="149">
        <v>0</v>
      </c>
      <c r="DL80" s="149">
        <v>0</v>
      </c>
      <c r="DM80" s="149">
        <v>0</v>
      </c>
      <c r="DN80" s="149">
        <v>0</v>
      </c>
      <c r="DO80" s="149">
        <v>0</v>
      </c>
      <c r="DP80" s="149">
        <v>0</v>
      </c>
      <c r="DQ80" s="149">
        <v>0</v>
      </c>
      <c r="DR80" s="149">
        <v>0</v>
      </c>
      <c r="DS80" s="149">
        <v>0</v>
      </c>
      <c r="DT80" s="149" t="s">
        <v>154</v>
      </c>
      <c r="DU80" s="149">
        <v>0</v>
      </c>
      <c r="DV80" s="149" t="s">
        <v>154</v>
      </c>
      <c r="DW80" s="149" t="s">
        <v>154</v>
      </c>
      <c r="DX80" s="149">
        <v>0</v>
      </c>
      <c r="DY80" s="149">
        <v>0</v>
      </c>
      <c r="DZ80" s="149" t="str">
        <f t="shared" si="76"/>
        <v>N</v>
      </c>
      <c r="EA80" s="149" t="str">
        <f t="shared" si="77"/>
        <v/>
      </c>
      <c r="EB80" s="149" t="str">
        <f t="shared" si="78"/>
        <v>N</v>
      </c>
      <c r="EC80" s="149" t="str">
        <f t="shared" si="79"/>
        <v>N</v>
      </c>
      <c r="ED80" s="149" t="str">
        <f t="shared" si="80"/>
        <v>Not Specified</v>
      </c>
      <c r="EF80" s="149">
        <f t="shared" si="47"/>
        <v>0</v>
      </c>
    </row>
    <row r="81" spans="1:136" s="149" customFormat="1" ht="16.5" customHeight="1">
      <c r="A81" s="149">
        <v>78</v>
      </c>
      <c r="B81" s="149">
        <v>74</v>
      </c>
      <c r="C81" s="150" t="s">
        <v>625</v>
      </c>
      <c r="D81" s="149" t="s">
        <v>516</v>
      </c>
      <c r="E81" s="149" t="s">
        <v>517</v>
      </c>
      <c r="F81" s="149" t="s">
        <v>145</v>
      </c>
      <c r="G81" s="149" t="s">
        <v>146</v>
      </c>
      <c r="H81" s="168" t="s">
        <v>626</v>
      </c>
      <c r="I81" s="149" t="s">
        <v>627</v>
      </c>
      <c r="J81" s="149">
        <v>-0.24</v>
      </c>
      <c r="K81" s="149" t="s">
        <v>628</v>
      </c>
      <c r="L81" s="149">
        <v>140990</v>
      </c>
      <c r="M81" s="150">
        <v>31</v>
      </c>
      <c r="N81" s="149" t="s">
        <v>154</v>
      </c>
      <c r="O81" s="149" t="s">
        <v>153</v>
      </c>
      <c r="P81" s="150" t="s">
        <v>153</v>
      </c>
      <c r="Q81" s="149" t="s">
        <v>150</v>
      </c>
      <c r="R81" s="149" t="s">
        <v>150</v>
      </c>
      <c r="S81" s="149" t="s">
        <v>151</v>
      </c>
      <c r="T81" s="149" t="s">
        <v>152</v>
      </c>
      <c r="U81" s="151">
        <v>2030</v>
      </c>
      <c r="V81" s="149" t="s">
        <v>153</v>
      </c>
      <c r="W81" s="149" t="s">
        <v>153</v>
      </c>
      <c r="X81" s="152" t="s">
        <v>153</v>
      </c>
      <c r="Y81" s="149" t="s">
        <v>153</v>
      </c>
      <c r="Z81" s="149" t="s">
        <v>153</v>
      </c>
      <c r="AA81" s="150"/>
      <c r="AC81" s="149" t="s">
        <v>167</v>
      </c>
      <c r="AD81" s="149" t="s">
        <v>6</v>
      </c>
      <c r="AE81" s="149" t="s">
        <v>157</v>
      </c>
      <c r="AF81" s="149" t="s">
        <v>157</v>
      </c>
      <c r="AG81" s="149" t="s">
        <v>169</v>
      </c>
      <c r="AH81" s="150" t="s">
        <v>159</v>
      </c>
      <c r="AJ81" s="149" t="s">
        <v>154</v>
      </c>
      <c r="AK81" s="170" t="s">
        <v>153</v>
      </c>
      <c r="AN81" s="150"/>
      <c r="AO81" s="149" t="s">
        <v>160</v>
      </c>
      <c r="AP81" s="149" t="s">
        <v>150</v>
      </c>
      <c r="AQ81" s="149" t="s">
        <v>159</v>
      </c>
      <c r="AR81" s="149" t="s">
        <v>629</v>
      </c>
      <c r="AS81" s="149">
        <v>2035</v>
      </c>
      <c r="AU81" s="150"/>
      <c r="AV81" s="149" t="s">
        <v>157</v>
      </c>
      <c r="AW81" s="172" t="s">
        <v>168</v>
      </c>
      <c r="AX81" s="149" t="s">
        <v>158</v>
      </c>
      <c r="AY81" s="149" t="s">
        <v>154</v>
      </c>
      <c r="AZ81" s="149" t="s">
        <v>153</v>
      </c>
      <c r="BA81" s="149" t="s">
        <v>153</v>
      </c>
      <c r="BC81" s="150"/>
      <c r="BE81" s="173"/>
      <c r="BF81" s="150"/>
      <c r="BG81" s="283">
        <f t="shared" si="81"/>
        <v>0</v>
      </c>
      <c r="BH81" s="149">
        <f t="shared" si="82"/>
        <v>0</v>
      </c>
      <c r="BI81" s="149">
        <f t="shared" si="48"/>
        <v>0</v>
      </c>
      <c r="BJ81" s="280">
        <f t="shared" si="49"/>
        <v>0</v>
      </c>
      <c r="BK81" s="356">
        <f t="shared" si="83"/>
        <v>0</v>
      </c>
      <c r="BL81" s="149">
        <f t="shared" si="84"/>
        <v>1</v>
      </c>
      <c r="BM81" s="149">
        <f t="shared" si="50"/>
        <v>0</v>
      </c>
      <c r="BN81" s="278">
        <f t="shared" si="51"/>
        <v>1</v>
      </c>
      <c r="BO81" s="149">
        <f t="shared" si="85"/>
        <v>0</v>
      </c>
      <c r="BP81" s="149">
        <f t="shared" si="86"/>
        <v>0</v>
      </c>
      <c r="BQ81" s="149">
        <f t="shared" si="52"/>
        <v>0</v>
      </c>
      <c r="BR81" s="356">
        <f t="shared" si="87"/>
        <v>0</v>
      </c>
      <c r="BS81" s="149">
        <f t="shared" si="88"/>
        <v>0</v>
      </c>
      <c r="BT81" s="149">
        <f t="shared" si="53"/>
        <v>1</v>
      </c>
      <c r="BU81" s="356">
        <f t="shared" si="54"/>
        <v>0</v>
      </c>
      <c r="BV81" s="149">
        <f t="shared" si="55"/>
        <v>0</v>
      </c>
      <c r="BW81" s="113">
        <f t="shared" si="56"/>
        <v>0</v>
      </c>
      <c r="BX81" s="248">
        <f t="shared" si="57"/>
        <v>0</v>
      </c>
      <c r="BY81" s="248">
        <f t="shared" si="58"/>
        <v>0</v>
      </c>
      <c r="BZ81" s="248">
        <f t="shared" si="59"/>
        <v>0</v>
      </c>
      <c r="CA81" s="248">
        <f t="shared" si="92"/>
        <v>0</v>
      </c>
      <c r="CB81" s="175">
        <f t="shared" si="60"/>
        <v>0</v>
      </c>
      <c r="CC81" s="356">
        <f t="shared" si="61"/>
        <v>0</v>
      </c>
      <c r="CD81" s="149">
        <f t="shared" si="62"/>
        <v>0</v>
      </c>
      <c r="CE81" s="149">
        <f t="shared" si="63"/>
        <v>1</v>
      </c>
      <c r="CF81" s="276">
        <f t="shared" si="64"/>
        <v>1</v>
      </c>
      <c r="CG81" s="248">
        <f t="shared" si="65"/>
        <v>1</v>
      </c>
      <c r="CH81" s="274">
        <f t="shared" si="89"/>
        <v>1</v>
      </c>
      <c r="CI81" s="356">
        <f t="shared" si="66"/>
        <v>0</v>
      </c>
      <c r="CJ81" s="149">
        <f t="shared" si="67"/>
        <v>0</v>
      </c>
      <c r="CK81" s="150">
        <f t="shared" si="68"/>
        <v>0</v>
      </c>
      <c r="CL81" s="149">
        <f t="shared" si="90"/>
        <v>0</v>
      </c>
      <c r="CM81" s="149">
        <f t="shared" si="90"/>
        <v>1</v>
      </c>
      <c r="CN81" s="149">
        <f t="shared" si="90"/>
        <v>1</v>
      </c>
      <c r="CO81" s="149">
        <f t="shared" si="69"/>
        <v>2</v>
      </c>
      <c r="CP81" s="149">
        <f t="shared" si="91"/>
        <v>1</v>
      </c>
      <c r="CQ81" s="283">
        <f t="shared" si="70"/>
        <v>1</v>
      </c>
      <c r="CR81" s="149">
        <f t="shared" si="71"/>
        <v>0</v>
      </c>
      <c r="CS81" s="149">
        <f t="shared" si="72"/>
        <v>0</v>
      </c>
      <c r="CT81" s="283">
        <f t="shared" si="73"/>
        <v>1</v>
      </c>
      <c r="CU81" s="149" t="str">
        <f t="shared" si="74"/>
        <v xml:space="preserve"> 2035</v>
      </c>
      <c r="CV81" s="149">
        <f t="shared" si="75"/>
        <v>2035</v>
      </c>
      <c r="CW81" s="149">
        <v>0</v>
      </c>
      <c r="CX81" s="149">
        <v>0</v>
      </c>
      <c r="CY81" s="149">
        <v>1</v>
      </c>
      <c r="CZ81" s="149">
        <v>1</v>
      </c>
      <c r="DA81" s="149">
        <v>0</v>
      </c>
      <c r="DB81" s="149">
        <v>0</v>
      </c>
      <c r="DC81" s="149">
        <v>0</v>
      </c>
      <c r="DD81" s="149">
        <v>0</v>
      </c>
      <c r="DE81" s="149">
        <v>0</v>
      </c>
      <c r="DF81" s="149">
        <v>1</v>
      </c>
      <c r="DG81" s="149">
        <v>0</v>
      </c>
      <c r="DH81" s="149">
        <v>1</v>
      </c>
      <c r="DI81" s="149">
        <v>0</v>
      </c>
      <c r="DJ81" s="149">
        <v>0</v>
      </c>
      <c r="DK81" s="149">
        <v>0</v>
      </c>
      <c r="DL81" s="149">
        <v>0</v>
      </c>
      <c r="DM81" s="149">
        <v>1</v>
      </c>
      <c r="DN81" s="149">
        <v>0</v>
      </c>
      <c r="DO81" s="149">
        <v>1</v>
      </c>
      <c r="DP81" s="149">
        <v>1</v>
      </c>
      <c r="DQ81" s="149">
        <v>0</v>
      </c>
      <c r="DR81" s="149">
        <v>1</v>
      </c>
      <c r="DS81" s="149">
        <v>0</v>
      </c>
      <c r="DT81" s="149" t="s">
        <v>150</v>
      </c>
      <c r="DU81" s="149" t="s">
        <v>158</v>
      </c>
      <c r="DV81" s="149" t="s">
        <v>154</v>
      </c>
      <c r="DW81" s="149" t="s">
        <v>160</v>
      </c>
      <c r="DX81" s="149" t="s">
        <v>150</v>
      </c>
      <c r="DY81" s="149">
        <v>0</v>
      </c>
      <c r="DZ81" s="149" t="str">
        <f t="shared" si="76"/>
        <v>Y</v>
      </c>
      <c r="EA81" s="149" t="str">
        <f t="shared" si="77"/>
        <v/>
      </c>
      <c r="EB81" s="149" t="str">
        <f t="shared" si="78"/>
        <v>Y</v>
      </c>
      <c r="EC81" s="149" t="str">
        <f t="shared" si="79"/>
        <v>N</v>
      </c>
      <c r="ED81" s="149" t="str">
        <f t="shared" si="80"/>
        <v>Yes</v>
      </c>
      <c r="EF81" s="149">
        <f t="shared" si="47"/>
        <v>2035</v>
      </c>
    </row>
    <row r="82" spans="1:136" s="149" customFormat="1" ht="16.5" customHeight="1">
      <c r="A82" s="149">
        <v>79</v>
      </c>
      <c r="B82" s="149">
        <v>65</v>
      </c>
      <c r="C82" s="150" t="s">
        <v>630</v>
      </c>
      <c r="D82" s="149" t="s">
        <v>314</v>
      </c>
      <c r="E82" s="149" t="s">
        <v>229</v>
      </c>
      <c r="F82" s="149" t="s">
        <v>264</v>
      </c>
      <c r="G82" s="149" t="s">
        <v>176</v>
      </c>
      <c r="H82" s="168" t="s">
        <v>631</v>
      </c>
      <c r="I82" s="149" t="s">
        <v>632</v>
      </c>
      <c r="J82" s="149">
        <v>-0.065</v>
      </c>
      <c r="K82" s="149" t="s">
        <v>633</v>
      </c>
      <c r="L82" s="149">
        <v>62062</v>
      </c>
      <c r="M82" s="150">
        <v>31</v>
      </c>
      <c r="N82" s="149" t="s">
        <v>154</v>
      </c>
      <c r="O82" s="149" t="s">
        <v>153</v>
      </c>
      <c r="P82" s="150" t="s">
        <v>153</v>
      </c>
      <c r="Q82" s="149" t="s">
        <v>154</v>
      </c>
      <c r="R82" s="149" t="s">
        <v>154</v>
      </c>
      <c r="S82" s="149" t="s">
        <v>153</v>
      </c>
      <c r="T82" s="149" t="s">
        <v>153</v>
      </c>
      <c r="U82" s="151" t="s">
        <v>153</v>
      </c>
      <c r="V82" s="149" t="s">
        <v>153</v>
      </c>
      <c r="W82" s="149" t="s">
        <v>153</v>
      </c>
      <c r="X82" s="152" t="s">
        <v>153</v>
      </c>
      <c r="Y82" s="149" t="s">
        <v>153</v>
      </c>
      <c r="Z82" s="149" t="s">
        <v>153</v>
      </c>
      <c r="AA82" s="150"/>
      <c r="AC82" s="149" t="s">
        <v>167</v>
      </c>
      <c r="AD82" s="149" t="s">
        <v>6</v>
      </c>
      <c r="AE82" s="149" t="s">
        <v>157</v>
      </c>
      <c r="AF82" s="149" t="s">
        <v>157</v>
      </c>
      <c r="AG82" s="149" t="s">
        <v>157</v>
      </c>
      <c r="AH82" s="150" t="s">
        <v>218</v>
      </c>
      <c r="AJ82" s="149" t="s">
        <v>154</v>
      </c>
      <c r="AK82" s="170" t="s">
        <v>153</v>
      </c>
      <c r="AN82" s="150"/>
      <c r="AO82" s="149" t="s">
        <v>219</v>
      </c>
      <c r="AP82" s="149" t="s">
        <v>150</v>
      </c>
      <c r="AQ82" s="149" t="s">
        <v>218</v>
      </c>
      <c r="AR82" s="149" t="s">
        <v>634</v>
      </c>
      <c r="AS82" s="149">
        <v>2050</v>
      </c>
      <c r="AU82" s="150"/>
      <c r="AV82" s="149" t="s">
        <v>157</v>
      </c>
      <c r="AW82" s="172" t="s">
        <v>312</v>
      </c>
      <c r="AX82" s="149" t="s">
        <v>158</v>
      </c>
      <c r="AY82" s="149" t="s">
        <v>154</v>
      </c>
      <c r="AZ82" s="149" t="s">
        <v>153</v>
      </c>
      <c r="BA82" s="149" t="s">
        <v>153</v>
      </c>
      <c r="BC82" s="150"/>
      <c r="BE82" s="173"/>
      <c r="BF82" s="150"/>
      <c r="BG82" s="283">
        <f t="shared" si="81"/>
        <v>0</v>
      </c>
      <c r="BH82" s="149">
        <f t="shared" si="82"/>
        <v>0</v>
      </c>
      <c r="BI82" s="149">
        <f t="shared" si="48"/>
        <v>0</v>
      </c>
      <c r="BJ82" s="280">
        <f t="shared" si="49"/>
        <v>0</v>
      </c>
      <c r="BK82" s="356">
        <f t="shared" si="83"/>
        <v>0</v>
      </c>
      <c r="BL82" s="149">
        <f t="shared" si="84"/>
        <v>0</v>
      </c>
      <c r="BM82" s="149">
        <f t="shared" si="50"/>
        <v>0</v>
      </c>
      <c r="BN82" s="278">
        <f t="shared" si="51"/>
        <v>0</v>
      </c>
      <c r="BO82" s="149">
        <f t="shared" si="85"/>
        <v>0</v>
      </c>
      <c r="BP82" s="149">
        <f t="shared" si="86"/>
        <v>0</v>
      </c>
      <c r="BQ82" s="149">
        <f t="shared" si="52"/>
        <v>0</v>
      </c>
      <c r="BR82" s="356">
        <f t="shared" si="87"/>
        <v>0</v>
      </c>
      <c r="BS82" s="149">
        <f t="shared" si="88"/>
        <v>0</v>
      </c>
      <c r="BT82" s="149">
        <f t="shared" si="53"/>
        <v>1</v>
      </c>
      <c r="BU82" s="356">
        <f t="shared" si="54"/>
        <v>0</v>
      </c>
      <c r="BV82" s="149">
        <f t="shared" si="55"/>
        <v>0</v>
      </c>
      <c r="BW82" s="113">
        <f t="shared" si="56"/>
        <v>0</v>
      </c>
      <c r="BX82" s="248">
        <f t="shared" si="57"/>
        <v>0</v>
      </c>
      <c r="BY82" s="248">
        <f t="shared" si="58"/>
        <v>0</v>
      </c>
      <c r="BZ82" s="248">
        <f t="shared" si="59"/>
        <v>0</v>
      </c>
      <c r="CA82" s="248">
        <f t="shared" si="92"/>
        <v>0</v>
      </c>
      <c r="CB82" s="175">
        <f t="shared" si="60"/>
        <v>0</v>
      </c>
      <c r="CC82" s="356">
        <f t="shared" si="61"/>
        <v>0</v>
      </c>
      <c r="CD82" s="149">
        <f t="shared" si="62"/>
        <v>0</v>
      </c>
      <c r="CE82" s="149">
        <f t="shared" si="63"/>
        <v>1</v>
      </c>
      <c r="CF82" s="276">
        <f t="shared" si="64"/>
        <v>1</v>
      </c>
      <c r="CG82" s="248">
        <f t="shared" si="65"/>
        <v>1</v>
      </c>
      <c r="CH82" s="274">
        <f t="shared" si="89"/>
        <v>1</v>
      </c>
      <c r="CI82" s="356">
        <f t="shared" si="66"/>
        <v>0</v>
      </c>
      <c r="CJ82" s="149">
        <f t="shared" si="67"/>
        <v>0</v>
      </c>
      <c r="CK82" s="150">
        <f t="shared" si="68"/>
        <v>0</v>
      </c>
      <c r="CL82" s="149">
        <f t="shared" si="90"/>
        <v>0</v>
      </c>
      <c r="CM82" s="149">
        <f t="shared" si="90"/>
        <v>0</v>
      </c>
      <c r="CN82" s="149">
        <f t="shared" si="90"/>
        <v>1</v>
      </c>
      <c r="CO82" s="149">
        <f t="shared" si="69"/>
        <v>1</v>
      </c>
      <c r="CP82" s="149">
        <f t="shared" si="91"/>
        <v>1</v>
      </c>
      <c r="CQ82" s="283">
        <f t="shared" si="70"/>
        <v>1</v>
      </c>
      <c r="CR82" s="149">
        <f t="shared" si="71"/>
        <v>0</v>
      </c>
      <c r="CS82" s="149">
        <f t="shared" si="72"/>
        <v>0</v>
      </c>
      <c r="CT82" s="283" t="str">
        <f t="shared" si="73"/>
        <v/>
      </c>
      <c r="CU82" s="149" t="str">
        <f t="shared" si="74"/>
        <v xml:space="preserve"> 2050</v>
      </c>
      <c r="CV82" s="149">
        <f t="shared" si="75"/>
        <v>2050</v>
      </c>
      <c r="CW82" s="149">
        <v>0</v>
      </c>
      <c r="CX82" s="149">
        <v>0</v>
      </c>
      <c r="CY82" s="149">
        <v>0</v>
      </c>
      <c r="CZ82" s="149">
        <v>0</v>
      </c>
      <c r="DA82" s="149">
        <v>0</v>
      </c>
      <c r="DB82" s="149">
        <v>0</v>
      </c>
      <c r="DC82" s="149">
        <v>1</v>
      </c>
      <c r="DD82" s="149">
        <v>1</v>
      </c>
      <c r="DE82" s="149">
        <v>0</v>
      </c>
      <c r="DF82" s="149">
        <v>0</v>
      </c>
      <c r="DG82" s="149">
        <v>0</v>
      </c>
      <c r="DH82" s="149">
        <v>0</v>
      </c>
      <c r="DI82" s="149">
        <v>0</v>
      </c>
      <c r="DJ82" s="149">
        <v>0</v>
      </c>
      <c r="DK82" s="149">
        <v>0</v>
      </c>
      <c r="DL82" s="149">
        <v>0</v>
      </c>
      <c r="DM82" s="149">
        <v>1</v>
      </c>
      <c r="DN82" s="149">
        <v>0</v>
      </c>
      <c r="DO82" s="149">
        <v>1</v>
      </c>
      <c r="DP82" s="149">
        <v>1</v>
      </c>
      <c r="DQ82" s="149">
        <v>0</v>
      </c>
      <c r="DR82" s="149">
        <v>1</v>
      </c>
      <c r="DS82" s="149">
        <v>0</v>
      </c>
      <c r="DT82" s="149" t="s">
        <v>154</v>
      </c>
      <c r="DU82" s="149">
        <v>0</v>
      </c>
      <c r="DV82" s="149" t="s">
        <v>160</v>
      </c>
      <c r="DW82" s="149" t="s">
        <v>154</v>
      </c>
      <c r="DX82" s="149">
        <v>0</v>
      </c>
      <c r="DY82" s="149" t="s">
        <v>150</v>
      </c>
      <c r="DZ82" s="149" t="str">
        <f t="shared" si="76"/>
        <v>N</v>
      </c>
      <c r="EA82" s="149" t="str">
        <f t="shared" si="77"/>
        <v/>
      </c>
      <c r="EB82" s="149" t="str">
        <f t="shared" si="78"/>
        <v>Y</v>
      </c>
      <c r="EC82" s="149" t="str">
        <f t="shared" si="79"/>
        <v>N</v>
      </c>
      <c r="ED82" s="149" t="str">
        <f t="shared" si="80"/>
        <v>Yes</v>
      </c>
      <c r="EF82" s="149">
        <f t="shared" si="93" ref="EF82:EF145">MAX(AS82,AA82)</f>
        <v>2050</v>
      </c>
    </row>
    <row r="83" spans="1:136" s="149" customFormat="1" ht="16.5" customHeight="1">
      <c r="A83" s="149">
        <v>80</v>
      </c>
      <c r="B83" s="149">
        <v>88</v>
      </c>
      <c r="C83" s="150" t="s">
        <v>635</v>
      </c>
      <c r="D83" s="149" t="s">
        <v>472</v>
      </c>
      <c r="E83" s="149" t="s">
        <v>229</v>
      </c>
      <c r="F83" s="149" t="s">
        <v>145</v>
      </c>
      <c r="G83" s="149" t="s">
        <v>146</v>
      </c>
      <c r="H83" s="168" t="s">
        <v>636</v>
      </c>
      <c r="I83" s="149" t="s">
        <v>637</v>
      </c>
      <c r="J83" s="149">
        <v>0.125</v>
      </c>
      <c r="K83" s="149" t="s">
        <v>638</v>
      </c>
      <c r="L83" s="149">
        <v>8090</v>
      </c>
      <c r="M83" s="150">
        <v>29</v>
      </c>
      <c r="N83" s="149" t="s">
        <v>154</v>
      </c>
      <c r="O83" s="149" t="s">
        <v>153</v>
      </c>
      <c r="P83" s="150" t="s">
        <v>153</v>
      </c>
      <c r="Q83" s="149" t="s">
        <v>154</v>
      </c>
      <c r="R83" s="149" t="s">
        <v>154</v>
      </c>
      <c r="S83" s="149" t="s">
        <v>153</v>
      </c>
      <c r="T83" s="149" t="s">
        <v>153</v>
      </c>
      <c r="U83" s="151" t="s">
        <v>153</v>
      </c>
      <c r="V83" s="149" t="s">
        <v>153</v>
      </c>
      <c r="W83" s="149" t="s">
        <v>153</v>
      </c>
      <c r="X83" s="152" t="s">
        <v>153</v>
      </c>
      <c r="Y83" s="149" t="s">
        <v>153</v>
      </c>
      <c r="Z83" s="149" t="s">
        <v>153</v>
      </c>
      <c r="AA83" s="150"/>
      <c r="AC83" s="149" t="s">
        <v>233</v>
      </c>
      <c r="AD83" s="149" t="s">
        <v>234</v>
      </c>
      <c r="AE83" s="149" t="s">
        <v>168</v>
      </c>
      <c r="AF83" s="149" t="s">
        <v>168</v>
      </c>
      <c r="AG83" s="149" t="s">
        <v>168</v>
      </c>
      <c r="AH83" s="150" t="s">
        <v>153</v>
      </c>
      <c r="AJ83" s="149" t="s">
        <v>154</v>
      </c>
      <c r="AK83" s="170" t="s">
        <v>153</v>
      </c>
      <c r="AM83" s="171" t="s">
        <v>639</v>
      </c>
      <c r="AN83" s="150" t="s">
        <v>431</v>
      </c>
      <c r="AP83" s="149" t="s">
        <v>154</v>
      </c>
      <c r="AQ83" s="149" t="s">
        <v>153</v>
      </c>
      <c r="AR83" s="149" t="s">
        <v>153</v>
      </c>
      <c r="AU83" s="150"/>
      <c r="AV83" s="149" t="s">
        <v>168</v>
      </c>
      <c r="AW83" s="172" t="s">
        <v>168</v>
      </c>
      <c r="AX83" s="149" t="s">
        <v>158</v>
      </c>
      <c r="AY83" s="149" t="s">
        <v>154</v>
      </c>
      <c r="AZ83" s="149" t="s">
        <v>153</v>
      </c>
      <c r="BA83" s="149" t="s">
        <v>153</v>
      </c>
      <c r="BC83" s="150"/>
      <c r="BE83" s="173"/>
      <c r="BF83" s="150"/>
      <c r="BG83" s="283">
        <f t="shared" si="81"/>
        <v>0</v>
      </c>
      <c r="BH83" s="149">
        <f t="shared" si="82"/>
        <v>0</v>
      </c>
      <c r="BI83" s="149">
        <f t="shared" si="48"/>
        <v>0</v>
      </c>
      <c r="BJ83" s="280">
        <f t="shared" si="49"/>
        <v>0</v>
      </c>
      <c r="BK83" s="356">
        <f t="shared" si="83"/>
        <v>0</v>
      </c>
      <c r="BL83" s="149">
        <f t="shared" si="84"/>
        <v>0</v>
      </c>
      <c r="BM83" s="149">
        <f t="shared" si="50"/>
        <v>0</v>
      </c>
      <c r="BN83" s="278">
        <f t="shared" si="51"/>
        <v>0</v>
      </c>
      <c r="BO83" s="149">
        <f t="shared" si="85"/>
        <v>0</v>
      </c>
      <c r="BP83" s="149">
        <f t="shared" si="86"/>
        <v>0</v>
      </c>
      <c r="BQ83" s="149">
        <f t="shared" si="52"/>
        <v>0</v>
      </c>
      <c r="BR83" s="356">
        <f t="shared" si="87"/>
        <v>0</v>
      </c>
      <c r="BS83" s="149">
        <f t="shared" si="88"/>
        <v>0</v>
      </c>
      <c r="BT83" s="149">
        <f t="shared" si="53"/>
        <v>0</v>
      </c>
      <c r="BU83" s="356">
        <f t="shared" si="54"/>
        <v>0</v>
      </c>
      <c r="BV83" s="149">
        <f t="shared" si="55"/>
        <v>0</v>
      </c>
      <c r="BW83" s="113">
        <f t="shared" si="56"/>
        <v>0</v>
      </c>
      <c r="BX83" s="248">
        <f t="shared" si="57"/>
        <v>0</v>
      </c>
      <c r="BY83" s="248">
        <f t="shared" si="58"/>
        <v>0</v>
      </c>
      <c r="BZ83" s="248">
        <f t="shared" si="59"/>
        <v>0</v>
      </c>
      <c r="CA83" s="248">
        <f t="shared" si="92"/>
        <v>0</v>
      </c>
      <c r="CB83" s="175">
        <f t="shared" si="60"/>
        <v>0</v>
      </c>
      <c r="CC83" s="356">
        <f t="shared" si="61"/>
        <v>0</v>
      </c>
      <c r="CD83" s="149">
        <f t="shared" si="62"/>
        <v>0</v>
      </c>
      <c r="CE83" s="149">
        <f t="shared" si="63"/>
        <v>0</v>
      </c>
      <c r="CF83" s="276">
        <f t="shared" si="64"/>
        <v>0</v>
      </c>
      <c r="CG83" s="248">
        <f t="shared" si="65"/>
        <v>0</v>
      </c>
      <c r="CH83" s="274">
        <f t="shared" si="89"/>
        <v>0</v>
      </c>
      <c r="CI83" s="356">
        <f t="shared" si="66"/>
        <v>0</v>
      </c>
      <c r="CJ83" s="149">
        <f t="shared" si="67"/>
        <v>0</v>
      </c>
      <c r="CK83" s="150">
        <f t="shared" si="68"/>
        <v>0</v>
      </c>
      <c r="CL83" s="149">
        <f t="shared" si="90"/>
        <v>0</v>
      </c>
      <c r="CM83" s="149">
        <f t="shared" si="90"/>
        <v>0</v>
      </c>
      <c r="CN83" s="149">
        <f t="shared" si="90"/>
        <v>0</v>
      </c>
      <c r="CO83" s="149">
        <f t="shared" si="69"/>
        <v>0</v>
      </c>
      <c r="CP83" s="149">
        <f t="shared" si="91"/>
        <v>0</v>
      </c>
      <c r="CQ83" s="283">
        <f t="shared" si="70"/>
        <v>0</v>
      </c>
      <c r="CR83" s="149">
        <f t="shared" si="71"/>
        <v>0</v>
      </c>
      <c r="CS83" s="149">
        <f t="shared" si="72"/>
        <v>1</v>
      </c>
      <c r="CT83" s="283" t="str">
        <f t="shared" si="73"/>
        <v/>
      </c>
      <c r="CU83" s="149" t="str">
        <f t="shared" si="74"/>
        <v xml:space="preserve"> </v>
      </c>
      <c r="CV83" s="149">
        <f t="shared" si="75"/>
        <v>0</v>
      </c>
      <c r="CW83" s="149">
        <v>0</v>
      </c>
      <c r="CX83" s="149">
        <v>0</v>
      </c>
      <c r="CY83" s="149">
        <v>0</v>
      </c>
      <c r="CZ83" s="149">
        <v>0</v>
      </c>
      <c r="DA83" s="149">
        <v>0</v>
      </c>
      <c r="DB83" s="149">
        <v>0</v>
      </c>
      <c r="DC83" s="149">
        <v>0</v>
      </c>
      <c r="DD83" s="149">
        <v>0</v>
      </c>
      <c r="DE83" s="149">
        <v>0</v>
      </c>
      <c r="DF83" s="149">
        <v>0</v>
      </c>
      <c r="DG83" s="149">
        <v>0</v>
      </c>
      <c r="DH83" s="149">
        <v>0</v>
      </c>
      <c r="DI83" s="149">
        <v>0</v>
      </c>
      <c r="DJ83" s="149">
        <v>0</v>
      </c>
      <c r="DK83" s="149">
        <v>0</v>
      </c>
      <c r="DL83" s="149">
        <v>0</v>
      </c>
      <c r="DM83" s="149">
        <v>0</v>
      </c>
      <c r="DN83" s="149">
        <v>0</v>
      </c>
      <c r="DO83" s="149">
        <v>0</v>
      </c>
      <c r="DP83" s="149">
        <v>0</v>
      </c>
      <c r="DQ83" s="149">
        <v>0</v>
      </c>
      <c r="DR83" s="149">
        <v>0</v>
      </c>
      <c r="DS83" s="149">
        <v>0</v>
      </c>
      <c r="DT83" s="149" t="s">
        <v>154</v>
      </c>
      <c r="DU83" s="149">
        <v>0</v>
      </c>
      <c r="DV83" s="149" t="s">
        <v>154</v>
      </c>
      <c r="DW83" s="149" t="s">
        <v>154</v>
      </c>
      <c r="DX83" s="149">
        <v>0</v>
      </c>
      <c r="DY83" s="149">
        <v>0</v>
      </c>
      <c r="DZ83" s="149" t="str">
        <f t="shared" si="76"/>
        <v>N</v>
      </c>
      <c r="EA83" s="149" t="str">
        <f t="shared" si="77"/>
        <v/>
      </c>
      <c r="EB83" s="149" t="str">
        <f t="shared" si="78"/>
        <v>N</v>
      </c>
      <c r="EC83" s="149" t="str">
        <f t="shared" si="79"/>
        <v>N</v>
      </c>
      <c r="ED83" s="149" t="str">
        <f t="shared" si="80"/>
        <v>Not Specified</v>
      </c>
      <c r="EF83" s="149">
        <f t="shared" si="93"/>
        <v>0</v>
      </c>
    </row>
    <row r="84" spans="1:136" s="149" customFormat="1" ht="16.5" customHeight="1">
      <c r="A84" s="149">
        <v>81</v>
      </c>
      <c r="B84" s="149">
        <v>81</v>
      </c>
      <c r="C84" s="150" t="s">
        <v>640</v>
      </c>
      <c r="D84" s="149" t="s">
        <v>641</v>
      </c>
      <c r="E84" s="149" t="s">
        <v>642</v>
      </c>
      <c r="F84" s="149" t="s">
        <v>175</v>
      </c>
      <c r="G84" s="149" t="s">
        <v>176</v>
      </c>
      <c r="H84" s="168" t="s">
        <v>643</v>
      </c>
      <c r="I84" s="149" t="s">
        <v>644</v>
      </c>
      <c r="J84" s="149">
        <v>-0.169</v>
      </c>
      <c r="K84" s="149" t="s">
        <v>645</v>
      </c>
      <c r="L84" s="149">
        <v>211360</v>
      </c>
      <c r="M84" s="150">
        <v>9</v>
      </c>
      <c r="N84" s="149" t="s">
        <v>154</v>
      </c>
      <c r="O84" s="149" t="s">
        <v>153</v>
      </c>
      <c r="P84" s="150" t="s">
        <v>153</v>
      </c>
      <c r="Q84" s="149" t="s">
        <v>154</v>
      </c>
      <c r="R84" s="149" t="s">
        <v>154</v>
      </c>
      <c r="S84" s="149" t="s">
        <v>153</v>
      </c>
      <c r="T84" s="149" t="s">
        <v>153</v>
      </c>
      <c r="U84" s="151" t="s">
        <v>153</v>
      </c>
      <c r="V84" s="149" t="s">
        <v>153</v>
      </c>
      <c r="W84" s="149" t="s">
        <v>153</v>
      </c>
      <c r="X84" s="152" t="s">
        <v>153</v>
      </c>
      <c r="Y84" s="149" t="s">
        <v>153</v>
      </c>
      <c r="Z84" s="149" t="s">
        <v>153</v>
      </c>
      <c r="AA84" s="150"/>
      <c r="AC84" s="149" t="s">
        <v>233</v>
      </c>
      <c r="AD84" s="149" t="s">
        <v>234</v>
      </c>
      <c r="AE84" s="149" t="s">
        <v>153</v>
      </c>
      <c r="AF84" s="149" t="s">
        <v>153</v>
      </c>
      <c r="AG84" s="149" t="s">
        <v>153</v>
      </c>
      <c r="AH84" s="150" t="s">
        <v>153</v>
      </c>
      <c r="AI84" s="149" t="s">
        <v>180</v>
      </c>
      <c r="AJ84" s="149" t="s">
        <v>154</v>
      </c>
      <c r="AK84" s="170" t="s">
        <v>646</v>
      </c>
      <c r="AL84" s="149">
        <v>2060</v>
      </c>
      <c r="AM84" s="171" t="s">
        <v>647</v>
      </c>
      <c r="AN84" s="150"/>
      <c r="AP84" s="149" t="s">
        <v>154</v>
      </c>
      <c r="AQ84" s="149" t="s">
        <v>153</v>
      </c>
      <c r="AR84" s="149" t="s">
        <v>153</v>
      </c>
      <c r="AU84" s="150"/>
      <c r="AV84" s="188" t="s">
        <v>168</v>
      </c>
      <c r="AW84" s="172" t="s">
        <v>153</v>
      </c>
      <c r="AX84" s="149" t="s">
        <v>153</v>
      </c>
      <c r="AY84" s="149" t="s">
        <v>154</v>
      </c>
      <c r="AZ84" s="149" t="s">
        <v>153</v>
      </c>
      <c r="BA84" s="149" t="s">
        <v>153</v>
      </c>
      <c r="BC84" s="150"/>
      <c r="BE84" s="173"/>
      <c r="BF84" s="150"/>
      <c r="BG84" s="283">
        <f t="shared" si="81"/>
        <v>0</v>
      </c>
      <c r="BH84" s="149">
        <f t="shared" si="82"/>
        <v>0</v>
      </c>
      <c r="BI84" s="149">
        <f t="shared" si="48"/>
        <v>0</v>
      </c>
      <c r="BJ84" s="280">
        <f t="shared" si="49"/>
        <v>0</v>
      </c>
      <c r="BK84" s="356">
        <f t="shared" si="83"/>
        <v>0</v>
      </c>
      <c r="BL84" s="149">
        <f t="shared" si="84"/>
        <v>0</v>
      </c>
      <c r="BM84" s="149">
        <f t="shared" si="50"/>
        <v>0</v>
      </c>
      <c r="BN84" s="278">
        <f t="shared" si="51"/>
        <v>0</v>
      </c>
      <c r="BO84" s="149">
        <f t="shared" si="85"/>
        <v>0</v>
      </c>
      <c r="BP84" s="149">
        <f t="shared" si="86"/>
        <v>0</v>
      </c>
      <c r="BQ84" s="149">
        <f t="shared" si="52"/>
        <v>0</v>
      </c>
      <c r="BR84" s="356">
        <f t="shared" si="87"/>
        <v>0</v>
      </c>
      <c r="BS84" s="149">
        <f t="shared" si="88"/>
        <v>0</v>
      </c>
      <c r="BT84" s="149">
        <f t="shared" si="53"/>
        <v>0</v>
      </c>
      <c r="BU84" s="356">
        <f t="shared" si="54"/>
        <v>0</v>
      </c>
      <c r="BV84" s="149">
        <f t="shared" si="55"/>
        <v>0</v>
      </c>
      <c r="BW84" s="113">
        <f t="shared" si="56"/>
        <v>0</v>
      </c>
      <c r="BX84" s="248">
        <f t="shared" si="57"/>
        <v>0</v>
      </c>
      <c r="BY84" s="248">
        <f t="shared" si="58"/>
        <v>0</v>
      </c>
      <c r="BZ84" s="248">
        <f t="shared" si="59"/>
        <v>0</v>
      </c>
      <c r="CA84" s="248">
        <f t="shared" si="92"/>
        <v>0</v>
      </c>
      <c r="CB84" s="175">
        <f t="shared" si="60"/>
        <v>0</v>
      </c>
      <c r="CC84" s="356">
        <f t="shared" si="61"/>
        <v>0</v>
      </c>
      <c r="CD84" s="149">
        <f t="shared" si="62"/>
        <v>0</v>
      </c>
      <c r="CE84" s="149">
        <f t="shared" si="63"/>
        <v>0</v>
      </c>
      <c r="CF84" s="276">
        <f t="shared" si="64"/>
        <v>0</v>
      </c>
      <c r="CG84" s="248">
        <f t="shared" si="65"/>
        <v>0</v>
      </c>
      <c r="CH84" s="274">
        <f t="shared" si="89"/>
        <v>0</v>
      </c>
      <c r="CI84" s="356">
        <f t="shared" si="66"/>
        <v>0</v>
      </c>
      <c r="CJ84" s="149">
        <f t="shared" si="67"/>
        <v>0</v>
      </c>
      <c r="CK84" s="150">
        <f t="shared" si="68"/>
        <v>0</v>
      </c>
      <c r="CL84" s="149">
        <f t="shared" si="90"/>
        <v>0</v>
      </c>
      <c r="CM84" s="149">
        <f t="shared" si="90"/>
        <v>0</v>
      </c>
      <c r="CN84" s="149">
        <f t="shared" si="90"/>
        <v>0</v>
      </c>
      <c r="CO84" s="149">
        <f t="shared" si="69"/>
        <v>0</v>
      </c>
      <c r="CP84" s="149">
        <f t="shared" si="91"/>
        <v>0</v>
      </c>
      <c r="CQ84" s="283">
        <f t="shared" si="70"/>
        <v>0</v>
      </c>
      <c r="CR84" s="149">
        <f t="shared" si="71"/>
        <v>0</v>
      </c>
      <c r="CS84" s="149">
        <f t="shared" si="72"/>
        <v>1</v>
      </c>
      <c r="CT84" s="283" t="str">
        <f t="shared" si="73"/>
        <v/>
      </c>
      <c r="CU84" s="149" t="str">
        <f t="shared" si="74"/>
        <v xml:space="preserve"> </v>
      </c>
      <c r="CV84" s="149">
        <f t="shared" si="75"/>
        <v>0</v>
      </c>
      <c r="CW84" s="149">
        <v>0</v>
      </c>
      <c r="CX84" s="149">
        <v>0</v>
      </c>
      <c r="CY84" s="149">
        <v>0</v>
      </c>
      <c r="CZ84" s="149">
        <v>0</v>
      </c>
      <c r="DA84" s="149">
        <v>0</v>
      </c>
      <c r="DB84" s="149">
        <v>0</v>
      </c>
      <c r="DC84" s="149">
        <v>0</v>
      </c>
      <c r="DD84" s="149">
        <v>0</v>
      </c>
      <c r="DE84" s="149">
        <v>0</v>
      </c>
      <c r="DF84" s="149">
        <v>0</v>
      </c>
      <c r="DG84" s="149">
        <v>0</v>
      </c>
      <c r="DH84" s="149">
        <v>0</v>
      </c>
      <c r="DI84" s="149">
        <v>0</v>
      </c>
      <c r="DJ84" s="149">
        <v>0</v>
      </c>
      <c r="DK84" s="149">
        <v>0</v>
      </c>
      <c r="DL84" s="149">
        <v>0</v>
      </c>
      <c r="DM84" s="149">
        <v>0</v>
      </c>
      <c r="DN84" s="149">
        <v>0</v>
      </c>
      <c r="DO84" s="149">
        <v>0</v>
      </c>
      <c r="DP84" s="149">
        <v>0</v>
      </c>
      <c r="DQ84" s="149">
        <v>0</v>
      </c>
      <c r="DR84" s="149">
        <v>0</v>
      </c>
      <c r="DS84" s="149">
        <v>0</v>
      </c>
      <c r="DT84" s="149" t="s">
        <v>154</v>
      </c>
      <c r="DU84" s="149">
        <v>0</v>
      </c>
      <c r="DV84" s="149" t="s">
        <v>154</v>
      </c>
      <c r="DW84" s="149" t="s">
        <v>154</v>
      </c>
      <c r="DX84" s="149">
        <v>0</v>
      </c>
      <c r="DY84" s="149">
        <v>0</v>
      </c>
      <c r="DZ84" s="149" t="str">
        <f t="shared" si="76"/>
        <v>N</v>
      </c>
      <c r="EA84" s="149" t="str">
        <f t="shared" si="77"/>
        <v/>
      </c>
      <c r="EB84" s="149" t="str">
        <f t="shared" si="78"/>
        <v>N</v>
      </c>
      <c r="EC84" s="149" t="str">
        <f t="shared" si="79"/>
        <v>N</v>
      </c>
      <c r="ED84" s="149" t="str">
        <f t="shared" si="80"/>
        <v>Not Specified</v>
      </c>
      <c r="EF84" s="149">
        <f t="shared" si="93"/>
        <v>0</v>
      </c>
    </row>
    <row r="85" spans="1:136" s="149" customFormat="1" ht="16.5" customHeight="1">
      <c r="A85" s="149">
        <v>82</v>
      </c>
      <c r="B85" s="149">
        <v>75</v>
      </c>
      <c r="C85" s="150" t="s">
        <v>648</v>
      </c>
      <c r="D85" s="149" t="s">
        <v>183</v>
      </c>
      <c r="E85" s="149" t="s">
        <v>184</v>
      </c>
      <c r="F85" s="149" t="s">
        <v>175</v>
      </c>
      <c r="G85" s="149" t="s">
        <v>176</v>
      </c>
      <c r="H85" s="168" t="s">
        <v>649</v>
      </c>
      <c r="I85" s="149" t="s">
        <v>650</v>
      </c>
      <c r="J85" s="149">
        <v>-0.873</v>
      </c>
      <c r="K85" s="149" t="s">
        <v>651</v>
      </c>
      <c r="L85" s="149">
        <v>199526</v>
      </c>
      <c r="M85" s="150">
        <v>8</v>
      </c>
      <c r="N85" s="149" t="s">
        <v>154</v>
      </c>
      <c r="O85" s="149" t="s">
        <v>153</v>
      </c>
      <c r="P85" s="150" t="s">
        <v>153</v>
      </c>
      <c r="Q85" s="149" t="s">
        <v>154</v>
      </c>
      <c r="R85" s="149" t="s">
        <v>154</v>
      </c>
      <c r="S85" s="149" t="s">
        <v>153</v>
      </c>
      <c r="T85" s="149" t="s">
        <v>153</v>
      </c>
      <c r="U85" s="151" t="s">
        <v>153</v>
      </c>
      <c r="V85" s="149" t="s">
        <v>153</v>
      </c>
      <c r="W85" s="149" t="s">
        <v>153</v>
      </c>
      <c r="X85" s="152" t="s">
        <v>153</v>
      </c>
      <c r="Y85" s="149" t="s">
        <v>153</v>
      </c>
      <c r="Z85" s="149" t="s">
        <v>153</v>
      </c>
      <c r="AA85" s="150"/>
      <c r="AC85" s="149" t="s">
        <v>153</v>
      </c>
      <c r="AD85" s="149" t="s">
        <v>153</v>
      </c>
      <c r="AE85" s="149" t="s">
        <v>153</v>
      </c>
      <c r="AF85" s="149" t="s">
        <v>153</v>
      </c>
      <c r="AG85" s="149" t="s">
        <v>153</v>
      </c>
      <c r="AH85" s="150" t="s">
        <v>153</v>
      </c>
      <c r="AI85" s="149" t="s">
        <v>180</v>
      </c>
      <c r="AJ85" s="149" t="s">
        <v>154</v>
      </c>
      <c r="AK85" s="170" t="s">
        <v>652</v>
      </c>
      <c r="AL85" s="149">
        <v>2060</v>
      </c>
      <c r="AM85" s="259" t="s">
        <v>653</v>
      </c>
      <c r="AN85" s="260" t="s">
        <v>654</v>
      </c>
      <c r="AP85" s="149" t="s">
        <v>154</v>
      </c>
      <c r="AQ85" s="149" t="s">
        <v>153</v>
      </c>
      <c r="AR85" s="149" t="s">
        <v>153</v>
      </c>
      <c r="AU85" s="150"/>
      <c r="AV85" s="188" t="s">
        <v>168</v>
      </c>
      <c r="AW85" s="172" t="s">
        <v>153</v>
      </c>
      <c r="AX85" s="149" t="s">
        <v>153</v>
      </c>
      <c r="AY85" s="149" t="s">
        <v>154</v>
      </c>
      <c r="AZ85" s="149" t="s">
        <v>153</v>
      </c>
      <c r="BA85" s="149" t="s">
        <v>153</v>
      </c>
      <c r="BC85" s="150"/>
      <c r="BE85" s="173"/>
      <c r="BF85" s="150"/>
      <c r="BG85" s="283">
        <f t="shared" si="81"/>
        <v>0</v>
      </c>
      <c r="BH85" s="149">
        <f t="shared" si="82"/>
        <v>0</v>
      </c>
      <c r="BI85" s="149">
        <f t="shared" si="48"/>
        <v>0</v>
      </c>
      <c r="BJ85" s="280">
        <f t="shared" si="49"/>
        <v>0</v>
      </c>
      <c r="BK85" s="356">
        <f t="shared" si="83"/>
        <v>0</v>
      </c>
      <c r="BL85" s="149">
        <f t="shared" si="84"/>
        <v>0</v>
      </c>
      <c r="BM85" s="149">
        <f t="shared" si="50"/>
        <v>0</v>
      </c>
      <c r="BN85" s="278">
        <f t="shared" si="51"/>
        <v>0</v>
      </c>
      <c r="BO85" s="149">
        <f t="shared" si="85"/>
        <v>0</v>
      </c>
      <c r="BP85" s="149">
        <f t="shared" si="86"/>
        <v>0</v>
      </c>
      <c r="BQ85" s="149">
        <f t="shared" si="52"/>
        <v>0</v>
      </c>
      <c r="BR85" s="356">
        <f t="shared" si="87"/>
        <v>0</v>
      </c>
      <c r="BS85" s="149">
        <f t="shared" si="88"/>
        <v>0</v>
      </c>
      <c r="BT85" s="149">
        <f t="shared" si="53"/>
        <v>0</v>
      </c>
      <c r="BU85" s="356">
        <f t="shared" si="54"/>
        <v>0</v>
      </c>
      <c r="BV85" s="149">
        <f t="shared" si="55"/>
        <v>0</v>
      </c>
      <c r="BW85" s="113">
        <f t="shared" si="56"/>
        <v>0</v>
      </c>
      <c r="BX85" s="248">
        <f t="shared" si="57"/>
        <v>0</v>
      </c>
      <c r="BY85" s="248">
        <f t="shared" si="58"/>
        <v>0</v>
      </c>
      <c r="BZ85" s="248">
        <f t="shared" si="59"/>
        <v>0</v>
      </c>
      <c r="CA85" s="248">
        <f t="shared" si="92"/>
        <v>0</v>
      </c>
      <c r="CB85" s="175">
        <f t="shared" si="60"/>
        <v>0</v>
      </c>
      <c r="CC85" s="356">
        <f t="shared" si="61"/>
        <v>0</v>
      </c>
      <c r="CD85" s="149">
        <f t="shared" si="62"/>
        <v>0</v>
      </c>
      <c r="CE85" s="149">
        <f t="shared" si="63"/>
        <v>0</v>
      </c>
      <c r="CF85" s="276">
        <f t="shared" si="64"/>
        <v>0</v>
      </c>
      <c r="CG85" s="248">
        <f t="shared" si="65"/>
        <v>0</v>
      </c>
      <c r="CH85" s="274">
        <f t="shared" si="89"/>
        <v>0</v>
      </c>
      <c r="CI85" s="356">
        <f t="shared" si="66"/>
        <v>0</v>
      </c>
      <c r="CJ85" s="149">
        <f t="shared" si="67"/>
        <v>0</v>
      </c>
      <c r="CK85" s="150">
        <f t="shared" si="68"/>
        <v>0</v>
      </c>
      <c r="CL85" s="149">
        <f t="shared" si="90"/>
        <v>0</v>
      </c>
      <c r="CM85" s="149">
        <f t="shared" si="90"/>
        <v>0</v>
      </c>
      <c r="CN85" s="149">
        <f t="shared" si="90"/>
        <v>0</v>
      </c>
      <c r="CO85" s="149">
        <f t="shared" si="69"/>
        <v>0</v>
      </c>
      <c r="CP85" s="149">
        <f t="shared" si="91"/>
        <v>0</v>
      </c>
      <c r="CQ85" s="283">
        <f t="shared" si="70"/>
        <v>0</v>
      </c>
      <c r="CR85" s="149">
        <f t="shared" si="71"/>
        <v>0</v>
      </c>
      <c r="CS85" s="149">
        <f t="shared" si="72"/>
        <v>1</v>
      </c>
      <c r="CT85" s="283" t="str">
        <f t="shared" si="73"/>
        <v/>
      </c>
      <c r="CU85" s="149" t="str">
        <f t="shared" si="74"/>
        <v xml:space="preserve"> </v>
      </c>
      <c r="CV85" s="149">
        <f t="shared" si="75"/>
        <v>0</v>
      </c>
      <c r="CW85" s="149">
        <v>0</v>
      </c>
      <c r="CX85" s="149">
        <v>0</v>
      </c>
      <c r="CY85" s="149">
        <v>0</v>
      </c>
      <c r="CZ85" s="149">
        <v>0</v>
      </c>
      <c r="DA85" s="149">
        <v>0</v>
      </c>
      <c r="DB85" s="149">
        <v>0</v>
      </c>
      <c r="DC85" s="149">
        <v>0</v>
      </c>
      <c r="DD85" s="149">
        <v>0</v>
      </c>
      <c r="DE85" s="149">
        <v>0</v>
      </c>
      <c r="DF85" s="149">
        <v>0</v>
      </c>
      <c r="DG85" s="149">
        <v>0</v>
      </c>
      <c r="DH85" s="149">
        <v>0</v>
      </c>
      <c r="DI85" s="149">
        <v>0</v>
      </c>
      <c r="DJ85" s="149">
        <v>0</v>
      </c>
      <c r="DK85" s="149">
        <v>0</v>
      </c>
      <c r="DL85" s="149">
        <v>0</v>
      </c>
      <c r="DM85" s="149">
        <v>0</v>
      </c>
      <c r="DN85" s="149">
        <v>0</v>
      </c>
      <c r="DO85" s="149">
        <v>0</v>
      </c>
      <c r="DP85" s="149">
        <v>0</v>
      </c>
      <c r="DQ85" s="149">
        <v>0</v>
      </c>
      <c r="DR85" s="149">
        <v>0</v>
      </c>
      <c r="DS85" s="149">
        <v>0</v>
      </c>
      <c r="DT85" s="149" t="s">
        <v>154</v>
      </c>
      <c r="DU85" s="149">
        <v>0</v>
      </c>
      <c r="DV85" s="149" t="s">
        <v>154</v>
      </c>
      <c r="DW85" s="149" t="s">
        <v>180</v>
      </c>
      <c r="DX85" s="149" t="s">
        <v>7861</v>
      </c>
      <c r="DY85" s="149">
        <v>0</v>
      </c>
      <c r="DZ85" s="149" t="str">
        <f t="shared" si="76"/>
        <v>N</v>
      </c>
      <c r="EA85" s="149" t="str">
        <f t="shared" si="77"/>
        <v/>
      </c>
      <c r="EB85" s="149" t="str">
        <f t="shared" si="78"/>
        <v>N</v>
      </c>
      <c r="EC85" s="149" t="str">
        <f t="shared" si="79"/>
        <v>N</v>
      </c>
      <c r="ED85" s="149" t="str">
        <f t="shared" si="80"/>
        <v>Not Specified</v>
      </c>
      <c r="EF85" s="149">
        <f t="shared" si="93"/>
        <v>0</v>
      </c>
    </row>
    <row r="86" spans="1:136" s="149" customFormat="1" ht="16.5" customHeight="1">
      <c r="A86" s="149">
        <v>83</v>
      </c>
      <c r="B86" s="149">
        <v>103</v>
      </c>
      <c r="C86" s="150" t="s">
        <v>655</v>
      </c>
      <c r="D86" s="149" t="s">
        <v>656</v>
      </c>
      <c r="E86" s="149" t="s">
        <v>214</v>
      </c>
      <c r="F86" s="149" t="s">
        <v>175</v>
      </c>
      <c r="G86" s="149" t="s">
        <v>176</v>
      </c>
      <c r="H86" s="168" t="s">
        <v>657</v>
      </c>
      <c r="I86" s="149" t="s">
        <v>658</v>
      </c>
      <c r="J86" s="149">
        <v>-0.292</v>
      </c>
      <c r="K86" s="149" t="s">
        <v>659</v>
      </c>
      <c r="L86" s="149">
        <v>208000</v>
      </c>
      <c r="M86" s="150">
        <v>16</v>
      </c>
      <c r="N86" s="149" t="s">
        <v>154</v>
      </c>
      <c r="O86" s="149" t="s">
        <v>153</v>
      </c>
      <c r="P86" s="150" t="s">
        <v>153</v>
      </c>
      <c r="Q86" s="149" t="s">
        <v>154</v>
      </c>
      <c r="R86" s="149" t="s">
        <v>154</v>
      </c>
      <c r="S86" s="149" t="s">
        <v>153</v>
      </c>
      <c r="T86" s="149" t="s">
        <v>153</v>
      </c>
      <c r="U86" s="151" t="s">
        <v>153</v>
      </c>
      <c r="V86" s="149" t="s">
        <v>153</v>
      </c>
      <c r="W86" s="149" t="s">
        <v>153</v>
      </c>
      <c r="X86" s="152" t="s">
        <v>153</v>
      </c>
      <c r="Y86" s="149" t="s">
        <v>153</v>
      </c>
      <c r="Z86" s="149" t="s">
        <v>153</v>
      </c>
      <c r="AA86" s="150"/>
      <c r="AC86" s="149" t="s">
        <v>281</v>
      </c>
      <c r="AD86" s="149" t="s">
        <v>240</v>
      </c>
      <c r="AE86" s="149" t="s">
        <v>157</v>
      </c>
      <c r="AF86" s="149" t="s">
        <v>157</v>
      </c>
      <c r="AG86" s="149" t="s">
        <v>168</v>
      </c>
      <c r="AH86" s="150" t="s">
        <v>159</v>
      </c>
      <c r="AJ86" s="149" t="s">
        <v>154</v>
      </c>
      <c r="AK86" s="170" t="s">
        <v>153</v>
      </c>
      <c r="AN86" s="150"/>
      <c r="AP86" s="149" t="s">
        <v>154</v>
      </c>
      <c r="AQ86" s="149" t="s">
        <v>153</v>
      </c>
      <c r="AR86" s="149" t="s">
        <v>153</v>
      </c>
      <c r="AU86" s="150"/>
      <c r="AV86" s="149" t="s">
        <v>168</v>
      </c>
      <c r="AW86" s="172" t="s">
        <v>168</v>
      </c>
      <c r="AX86" s="149" t="s">
        <v>158</v>
      </c>
      <c r="AY86" s="149" t="s">
        <v>150</v>
      </c>
      <c r="AZ86" s="149" t="s">
        <v>660</v>
      </c>
      <c r="BA86" s="149">
        <v>2025</v>
      </c>
      <c r="BC86" s="150"/>
      <c r="BE86" s="173"/>
      <c r="BF86" s="150"/>
      <c r="BG86" s="283">
        <f t="shared" si="81"/>
        <v>0</v>
      </c>
      <c r="BH86" s="149">
        <f t="shared" si="82"/>
        <v>0</v>
      </c>
      <c r="BI86" s="149">
        <f t="shared" si="48"/>
        <v>0</v>
      </c>
      <c r="BJ86" s="280">
        <f t="shared" si="49"/>
        <v>0</v>
      </c>
      <c r="BK86" s="356">
        <f t="shared" si="83"/>
        <v>0</v>
      </c>
      <c r="BL86" s="149">
        <f t="shared" si="84"/>
        <v>0</v>
      </c>
      <c r="BM86" s="149">
        <f t="shared" si="50"/>
        <v>0</v>
      </c>
      <c r="BN86" s="278">
        <f t="shared" si="51"/>
        <v>0</v>
      </c>
      <c r="BO86" s="149">
        <f t="shared" si="85"/>
        <v>0</v>
      </c>
      <c r="BP86" s="149">
        <f t="shared" si="86"/>
        <v>0</v>
      </c>
      <c r="BQ86" s="149">
        <f t="shared" si="52"/>
        <v>0</v>
      </c>
      <c r="BR86" s="356">
        <f t="shared" si="87"/>
        <v>0</v>
      </c>
      <c r="BS86" s="149">
        <f t="shared" si="88"/>
        <v>0</v>
      </c>
      <c r="BT86" s="149">
        <f t="shared" si="53"/>
        <v>0</v>
      </c>
      <c r="BU86" s="356">
        <f t="shared" si="54"/>
        <v>0</v>
      </c>
      <c r="BV86" s="149">
        <f t="shared" si="55"/>
        <v>0</v>
      </c>
      <c r="BW86" s="113">
        <f t="shared" si="56"/>
        <v>0</v>
      </c>
      <c r="BX86" s="248">
        <f t="shared" si="57"/>
        <v>0</v>
      </c>
      <c r="BY86" s="248">
        <f t="shared" si="58"/>
        <v>0</v>
      </c>
      <c r="BZ86" s="248">
        <f t="shared" si="59"/>
        <v>0</v>
      </c>
      <c r="CA86" s="248">
        <f t="shared" si="92"/>
        <v>0</v>
      </c>
      <c r="CB86" s="175">
        <f t="shared" si="60"/>
        <v>0</v>
      </c>
      <c r="CC86" s="356">
        <f t="shared" si="61"/>
        <v>0</v>
      </c>
      <c r="CD86" s="149">
        <f t="shared" si="62"/>
        <v>0</v>
      </c>
      <c r="CE86" s="149">
        <f t="shared" si="63"/>
        <v>0</v>
      </c>
      <c r="CF86" s="276">
        <f t="shared" si="64"/>
        <v>0</v>
      </c>
      <c r="CG86" s="248">
        <f t="shared" si="65"/>
        <v>0</v>
      </c>
      <c r="CH86" s="274">
        <f t="shared" si="89"/>
        <v>0</v>
      </c>
      <c r="CI86" s="356">
        <f t="shared" si="66"/>
        <v>0</v>
      </c>
      <c r="CJ86" s="149">
        <f t="shared" si="67"/>
        <v>1</v>
      </c>
      <c r="CK86" s="150">
        <f t="shared" si="68"/>
        <v>0</v>
      </c>
      <c r="CL86" s="149">
        <f t="shared" si="90"/>
        <v>0</v>
      </c>
      <c r="CM86" s="149">
        <f t="shared" si="90"/>
        <v>0</v>
      </c>
      <c r="CN86" s="149">
        <f t="shared" si="90"/>
        <v>0</v>
      </c>
      <c r="CO86" s="149">
        <f t="shared" si="69"/>
        <v>0</v>
      </c>
      <c r="CP86" s="149">
        <f t="shared" si="91"/>
        <v>0</v>
      </c>
      <c r="CQ86" s="283">
        <f t="shared" si="70"/>
        <v>0</v>
      </c>
      <c r="CR86" s="149">
        <f t="shared" si="71"/>
        <v>0</v>
      </c>
      <c r="CS86" s="149">
        <f t="shared" si="72"/>
        <v>1</v>
      </c>
      <c r="CT86" s="283" t="str">
        <f t="shared" si="73"/>
        <v/>
      </c>
      <c r="CU86" s="149" t="str">
        <f t="shared" si="74"/>
        <v xml:space="preserve"> </v>
      </c>
      <c r="CV86" s="149">
        <f t="shared" si="75"/>
        <v>0</v>
      </c>
      <c r="CW86" s="149">
        <v>0</v>
      </c>
      <c r="CX86" s="149">
        <v>0</v>
      </c>
      <c r="CY86" s="149">
        <v>0</v>
      </c>
      <c r="CZ86" s="149">
        <v>0</v>
      </c>
      <c r="DA86" s="149">
        <v>0</v>
      </c>
      <c r="DB86" s="149">
        <v>0</v>
      </c>
      <c r="DC86" s="149">
        <v>0</v>
      </c>
      <c r="DD86" s="149">
        <v>0</v>
      </c>
      <c r="DE86" s="149">
        <v>0</v>
      </c>
      <c r="DF86" s="149">
        <v>0</v>
      </c>
      <c r="DG86" s="149">
        <v>0</v>
      </c>
      <c r="DH86" s="149">
        <v>0</v>
      </c>
      <c r="DI86" s="149">
        <v>0</v>
      </c>
      <c r="DJ86" s="149">
        <v>0</v>
      </c>
      <c r="DK86" s="149">
        <v>0</v>
      </c>
      <c r="DL86" s="149">
        <v>0</v>
      </c>
      <c r="DM86" s="149">
        <v>0</v>
      </c>
      <c r="DN86" s="149">
        <v>0</v>
      </c>
      <c r="DO86" s="149">
        <v>0</v>
      </c>
      <c r="DP86" s="149">
        <v>0</v>
      </c>
      <c r="DQ86" s="149">
        <v>0</v>
      </c>
      <c r="DR86" s="149">
        <v>0</v>
      </c>
      <c r="DS86" s="149">
        <v>0</v>
      </c>
      <c r="DT86" s="149" t="s">
        <v>154</v>
      </c>
      <c r="DU86" s="149">
        <v>0</v>
      </c>
      <c r="DV86" s="149" t="s">
        <v>154</v>
      </c>
      <c r="DW86" s="149" t="s">
        <v>154</v>
      </c>
      <c r="DX86" s="149">
        <v>0</v>
      </c>
      <c r="DY86" s="149">
        <v>0</v>
      </c>
      <c r="DZ86" s="149" t="str">
        <f t="shared" si="76"/>
        <v>N</v>
      </c>
      <c r="EA86" s="149" t="str">
        <f t="shared" si="77"/>
        <v/>
      </c>
      <c r="EB86" s="149" t="str">
        <f t="shared" si="78"/>
        <v>N</v>
      </c>
      <c r="EC86" s="149" t="str">
        <f t="shared" si="79"/>
        <v>N</v>
      </c>
      <c r="ED86" s="149" t="str">
        <f t="shared" si="80"/>
        <v>Not Specified</v>
      </c>
      <c r="EF86" s="149">
        <f t="shared" si="93"/>
        <v>0</v>
      </c>
    </row>
    <row r="87" spans="1:136" s="149" customFormat="1" ht="16.5" customHeight="1">
      <c r="A87" s="149">
        <v>84</v>
      </c>
      <c r="B87" s="149">
        <v>78</v>
      </c>
      <c r="C87" s="150" t="s">
        <v>661</v>
      </c>
      <c r="D87" s="149" t="s">
        <v>173</v>
      </c>
      <c r="E87" s="149" t="s">
        <v>174</v>
      </c>
      <c r="F87" s="149" t="s">
        <v>175</v>
      </c>
      <c r="G87" s="149" t="s">
        <v>176</v>
      </c>
      <c r="H87" s="168" t="s">
        <v>662</v>
      </c>
      <c r="I87" s="149" t="s">
        <v>663</v>
      </c>
      <c r="J87" s="149">
        <v>0.068</v>
      </c>
      <c r="K87" s="149" t="s">
        <v>664</v>
      </c>
      <c r="L87" s="149">
        <v>269097</v>
      </c>
      <c r="M87" s="150">
        <v>21</v>
      </c>
      <c r="N87" s="149" t="s">
        <v>154</v>
      </c>
      <c r="O87" s="149" t="s">
        <v>153</v>
      </c>
      <c r="P87" s="150" t="s">
        <v>153</v>
      </c>
      <c r="Q87" s="149" t="s">
        <v>150</v>
      </c>
      <c r="R87" s="149" t="s">
        <v>154</v>
      </c>
      <c r="S87" s="149" t="s">
        <v>210</v>
      </c>
      <c r="T87" s="149" t="s">
        <v>153</v>
      </c>
      <c r="U87" s="151">
        <v>2030</v>
      </c>
      <c r="V87" s="149" t="s">
        <v>153</v>
      </c>
      <c r="W87" s="149" t="s">
        <v>153</v>
      </c>
      <c r="X87" s="152" t="s">
        <v>153</v>
      </c>
      <c r="Y87" s="149" t="s">
        <v>153</v>
      </c>
      <c r="Z87" s="149" t="s">
        <v>153</v>
      </c>
      <c r="AA87" s="150"/>
      <c r="AC87" s="149" t="s">
        <v>153</v>
      </c>
      <c r="AD87" s="149" t="s">
        <v>153</v>
      </c>
      <c r="AE87" s="149" t="s">
        <v>157</v>
      </c>
      <c r="AF87" s="149" t="s">
        <v>157</v>
      </c>
      <c r="AG87" s="149" t="s">
        <v>153</v>
      </c>
      <c r="AH87" s="150" t="s">
        <v>159</v>
      </c>
      <c r="AI87" s="149" t="s">
        <v>180</v>
      </c>
      <c r="AJ87" s="149" t="s">
        <v>154</v>
      </c>
      <c r="AK87" s="170" t="s">
        <v>665</v>
      </c>
      <c r="AL87" s="149">
        <v>2060</v>
      </c>
      <c r="AM87" s="149" t="s">
        <v>666</v>
      </c>
      <c r="AN87" s="150"/>
      <c r="AP87" s="149" t="s">
        <v>154</v>
      </c>
      <c r="AQ87" s="149" t="s">
        <v>153</v>
      </c>
      <c r="AR87" s="149" t="s">
        <v>153</v>
      </c>
      <c r="AU87" s="150"/>
      <c r="AV87" s="188" t="s">
        <v>168</v>
      </c>
      <c r="AW87" s="172" t="s">
        <v>153</v>
      </c>
      <c r="AX87" s="149" t="s">
        <v>153</v>
      </c>
      <c r="AY87" s="149" t="s">
        <v>154</v>
      </c>
      <c r="AZ87" s="149" t="s">
        <v>153</v>
      </c>
      <c r="BA87" s="149" t="s">
        <v>153</v>
      </c>
      <c r="BC87" s="150"/>
      <c r="BE87" s="173"/>
      <c r="BF87" s="150"/>
      <c r="BG87" s="283">
        <f t="shared" si="81"/>
        <v>0</v>
      </c>
      <c r="BH87" s="149">
        <f t="shared" si="82"/>
        <v>0</v>
      </c>
      <c r="BI87" s="149">
        <f t="shared" si="48"/>
        <v>0</v>
      </c>
      <c r="BJ87" s="280">
        <f t="shared" si="49"/>
        <v>0</v>
      </c>
      <c r="BK87" s="356">
        <f t="shared" si="83"/>
        <v>0</v>
      </c>
      <c r="BL87" s="149">
        <f t="shared" si="84"/>
        <v>0</v>
      </c>
      <c r="BM87" s="149">
        <f t="shared" si="50"/>
        <v>0</v>
      </c>
      <c r="BN87" s="278">
        <f t="shared" si="51"/>
        <v>0</v>
      </c>
      <c r="BO87" s="149">
        <f t="shared" si="85"/>
        <v>0</v>
      </c>
      <c r="BP87" s="149">
        <f t="shared" si="86"/>
        <v>0</v>
      </c>
      <c r="BQ87" s="149">
        <f t="shared" si="52"/>
        <v>0</v>
      </c>
      <c r="BR87" s="356">
        <f t="shared" si="87"/>
        <v>0</v>
      </c>
      <c r="BS87" s="149">
        <f t="shared" si="88"/>
        <v>0</v>
      </c>
      <c r="BT87" s="149">
        <f t="shared" si="53"/>
        <v>0</v>
      </c>
      <c r="BU87" s="356">
        <f t="shared" si="54"/>
        <v>0</v>
      </c>
      <c r="BV87" s="149">
        <f t="shared" si="55"/>
        <v>0</v>
      </c>
      <c r="BW87" s="113">
        <f t="shared" si="56"/>
        <v>0</v>
      </c>
      <c r="BX87" s="248">
        <f t="shared" si="57"/>
        <v>0</v>
      </c>
      <c r="BY87" s="248">
        <f t="shared" si="58"/>
        <v>0</v>
      </c>
      <c r="BZ87" s="248">
        <f t="shared" si="59"/>
        <v>0</v>
      </c>
      <c r="CA87" s="248">
        <f t="shared" si="92"/>
        <v>0</v>
      </c>
      <c r="CB87" s="175">
        <f t="shared" si="60"/>
        <v>0</v>
      </c>
      <c r="CC87" s="356">
        <f t="shared" si="61"/>
        <v>0</v>
      </c>
      <c r="CD87" s="149">
        <f t="shared" si="62"/>
        <v>0</v>
      </c>
      <c r="CE87" s="149">
        <f t="shared" si="63"/>
        <v>0</v>
      </c>
      <c r="CF87" s="276">
        <f t="shared" si="64"/>
        <v>0</v>
      </c>
      <c r="CG87" s="248">
        <f t="shared" si="65"/>
        <v>0</v>
      </c>
      <c r="CH87" s="274">
        <f t="shared" si="89"/>
        <v>0</v>
      </c>
      <c r="CI87" s="356">
        <f t="shared" si="66"/>
        <v>0</v>
      </c>
      <c r="CJ87" s="149">
        <f t="shared" si="67"/>
        <v>0</v>
      </c>
      <c r="CK87" s="150">
        <f t="shared" si="68"/>
        <v>0</v>
      </c>
      <c r="CL87" s="149">
        <f t="shared" si="90"/>
        <v>0</v>
      </c>
      <c r="CM87" s="149">
        <f t="shared" si="90"/>
        <v>0</v>
      </c>
      <c r="CN87" s="149">
        <f t="shared" si="90"/>
        <v>0</v>
      </c>
      <c r="CO87" s="149">
        <f t="shared" si="69"/>
        <v>0</v>
      </c>
      <c r="CP87" s="149">
        <f t="shared" si="91"/>
        <v>0</v>
      </c>
      <c r="CQ87" s="283">
        <f t="shared" si="70"/>
        <v>0</v>
      </c>
      <c r="CR87" s="149">
        <f t="shared" si="71"/>
        <v>0</v>
      </c>
      <c r="CS87" s="149">
        <f t="shared" si="72"/>
        <v>1</v>
      </c>
      <c r="CT87" s="283">
        <f t="shared" si="73"/>
        <v>1</v>
      </c>
      <c r="CU87" s="149" t="str">
        <f t="shared" si="74"/>
        <v xml:space="preserve"> </v>
      </c>
      <c r="CV87" s="149">
        <f t="shared" si="75"/>
        <v>0</v>
      </c>
      <c r="CW87" s="149">
        <v>0</v>
      </c>
      <c r="CX87" s="149">
        <v>0</v>
      </c>
      <c r="CY87" s="149">
        <v>0</v>
      </c>
      <c r="CZ87" s="149">
        <v>0</v>
      </c>
      <c r="DA87" s="149">
        <v>0</v>
      </c>
      <c r="DB87" s="149">
        <v>0</v>
      </c>
      <c r="DC87" s="149">
        <v>0</v>
      </c>
      <c r="DD87" s="149">
        <v>0</v>
      </c>
      <c r="DE87" s="149">
        <v>0</v>
      </c>
      <c r="DF87" s="149">
        <v>0</v>
      </c>
      <c r="DG87" s="149">
        <v>0</v>
      </c>
      <c r="DH87" s="149">
        <v>0</v>
      </c>
      <c r="DI87" s="149">
        <v>0</v>
      </c>
      <c r="DJ87" s="149">
        <v>0</v>
      </c>
      <c r="DK87" s="149">
        <v>0</v>
      </c>
      <c r="DL87" s="149">
        <v>0</v>
      </c>
      <c r="DM87" s="149">
        <v>0</v>
      </c>
      <c r="DN87" s="149">
        <v>0</v>
      </c>
      <c r="DO87" s="149">
        <v>0</v>
      </c>
      <c r="DP87" s="149">
        <v>0</v>
      </c>
      <c r="DQ87" s="149">
        <v>0</v>
      </c>
      <c r="DR87" s="149">
        <v>0</v>
      </c>
      <c r="DS87" s="149">
        <v>0</v>
      </c>
      <c r="DT87" s="149" t="s">
        <v>154</v>
      </c>
      <c r="DU87" s="149">
        <v>0</v>
      </c>
      <c r="DV87" s="149" t="s">
        <v>154</v>
      </c>
      <c r="DW87" s="149" t="s">
        <v>180</v>
      </c>
      <c r="DX87" s="149" t="s">
        <v>7861</v>
      </c>
      <c r="DY87" s="149">
        <v>0</v>
      </c>
      <c r="DZ87" s="149" t="str">
        <f t="shared" si="76"/>
        <v>Y</v>
      </c>
      <c r="EA87" s="149" t="str">
        <f t="shared" si="77"/>
        <v/>
      </c>
      <c r="EB87" s="149" t="str">
        <f t="shared" si="78"/>
        <v>N</v>
      </c>
      <c r="EC87" s="149" t="str">
        <f t="shared" si="79"/>
        <v>N</v>
      </c>
      <c r="ED87" s="149" t="str">
        <f t="shared" si="80"/>
        <v>Not Specified</v>
      </c>
      <c r="EF87" s="149">
        <f t="shared" si="93"/>
        <v>0</v>
      </c>
    </row>
    <row r="88" spans="1:136" s="149" customFormat="1" ht="16.5" customHeight="1">
      <c r="A88" s="149">
        <v>85</v>
      </c>
      <c r="B88" s="149">
        <v>92</v>
      </c>
      <c r="C88" s="150" t="s">
        <v>667</v>
      </c>
      <c r="D88" s="149" t="s">
        <v>205</v>
      </c>
      <c r="E88" s="149" t="s">
        <v>206</v>
      </c>
      <c r="F88" s="149" t="s">
        <v>145</v>
      </c>
      <c r="G88" s="149" t="s">
        <v>146</v>
      </c>
      <c r="H88" s="168" t="s">
        <v>668</v>
      </c>
      <c r="I88" s="149" t="s">
        <v>669</v>
      </c>
      <c r="J88" s="149">
        <v>-0.515</v>
      </c>
      <c r="K88" s="149" t="s">
        <v>670</v>
      </c>
      <c r="L88" s="149">
        <v>65680</v>
      </c>
      <c r="M88" s="150">
        <v>27</v>
      </c>
      <c r="N88" s="149" t="s">
        <v>154</v>
      </c>
      <c r="O88" s="149" t="s">
        <v>153</v>
      </c>
      <c r="P88" s="150" t="s">
        <v>153</v>
      </c>
      <c r="Q88" s="149" t="s">
        <v>150</v>
      </c>
      <c r="R88" s="149" t="s">
        <v>150</v>
      </c>
      <c r="S88" s="149" t="s">
        <v>151</v>
      </c>
      <c r="T88" s="149" t="s">
        <v>152</v>
      </c>
      <c r="U88" s="151">
        <v>2029</v>
      </c>
      <c r="V88" s="149" t="s">
        <v>153</v>
      </c>
      <c r="W88" s="149" t="s">
        <v>153</v>
      </c>
      <c r="X88" s="152" t="s">
        <v>153</v>
      </c>
      <c r="Y88" s="149" t="s">
        <v>153</v>
      </c>
      <c r="Z88" s="149" t="s">
        <v>153</v>
      </c>
      <c r="AA88" s="150"/>
      <c r="AC88" s="149" t="s">
        <v>281</v>
      </c>
      <c r="AD88" s="149" t="s">
        <v>240</v>
      </c>
      <c r="AE88" s="149" t="s">
        <v>157</v>
      </c>
      <c r="AF88" s="149" t="s">
        <v>157</v>
      </c>
      <c r="AG88" s="149" t="s">
        <v>157</v>
      </c>
      <c r="AH88" s="150" t="s">
        <v>218</v>
      </c>
      <c r="AJ88" s="149" t="s">
        <v>154</v>
      </c>
      <c r="AK88" s="170" t="s">
        <v>153</v>
      </c>
      <c r="AN88" s="150"/>
      <c r="AP88" s="149" t="s">
        <v>154</v>
      </c>
      <c r="AQ88" s="149" t="s">
        <v>153</v>
      </c>
      <c r="AR88" s="149" t="s">
        <v>153</v>
      </c>
      <c r="AU88" s="150"/>
      <c r="AV88" s="149" t="s">
        <v>168</v>
      </c>
      <c r="AW88" s="172" t="s">
        <v>168</v>
      </c>
      <c r="AX88" s="149" t="s">
        <v>158</v>
      </c>
      <c r="AY88" s="149" t="s">
        <v>150</v>
      </c>
      <c r="AZ88" s="149" t="s">
        <v>671</v>
      </c>
      <c r="BA88" s="149">
        <v>2032</v>
      </c>
      <c r="BC88" s="150"/>
      <c r="BE88" s="173"/>
      <c r="BF88" s="150"/>
      <c r="BG88" s="283">
        <f t="shared" si="81"/>
        <v>0</v>
      </c>
      <c r="BH88" s="149">
        <f t="shared" si="82"/>
        <v>0</v>
      </c>
      <c r="BI88" s="149">
        <f t="shared" si="48"/>
        <v>0</v>
      </c>
      <c r="BJ88" s="280">
        <f t="shared" si="49"/>
        <v>0</v>
      </c>
      <c r="BK88" s="356">
        <f t="shared" si="83"/>
        <v>0</v>
      </c>
      <c r="BL88" s="149">
        <f t="shared" si="84"/>
        <v>1</v>
      </c>
      <c r="BM88" s="149">
        <f t="shared" si="50"/>
        <v>0</v>
      </c>
      <c r="BN88" s="278">
        <f t="shared" si="51"/>
        <v>1</v>
      </c>
      <c r="BO88" s="149">
        <f t="shared" si="85"/>
        <v>0</v>
      </c>
      <c r="BP88" s="149">
        <f t="shared" si="86"/>
        <v>0</v>
      </c>
      <c r="BQ88" s="149">
        <f t="shared" si="52"/>
        <v>0</v>
      </c>
      <c r="BR88" s="356">
        <f t="shared" si="87"/>
        <v>0</v>
      </c>
      <c r="BS88" s="149">
        <f t="shared" si="88"/>
        <v>0</v>
      </c>
      <c r="BT88" s="149">
        <f t="shared" si="53"/>
        <v>0</v>
      </c>
      <c r="BU88" s="356">
        <f t="shared" si="54"/>
        <v>0</v>
      </c>
      <c r="BV88" s="149">
        <f t="shared" si="55"/>
        <v>0</v>
      </c>
      <c r="BW88" s="113">
        <f t="shared" si="56"/>
        <v>0</v>
      </c>
      <c r="BX88" s="248">
        <f t="shared" si="57"/>
        <v>0</v>
      </c>
      <c r="BY88" s="248">
        <f t="shared" si="58"/>
        <v>0</v>
      </c>
      <c r="BZ88" s="248">
        <f t="shared" si="59"/>
        <v>0</v>
      </c>
      <c r="CA88" s="248">
        <f t="shared" si="92"/>
        <v>0</v>
      </c>
      <c r="CB88" s="175">
        <f t="shared" si="60"/>
        <v>0</v>
      </c>
      <c r="CC88" s="356">
        <f t="shared" si="61"/>
        <v>0</v>
      </c>
      <c r="CD88" s="149">
        <f t="shared" si="62"/>
        <v>0</v>
      </c>
      <c r="CE88" s="149">
        <f t="shared" si="63"/>
        <v>0</v>
      </c>
      <c r="CF88" s="276">
        <f t="shared" si="64"/>
        <v>0</v>
      </c>
      <c r="CG88" s="248">
        <f t="shared" si="65"/>
        <v>0</v>
      </c>
      <c r="CH88" s="274">
        <f t="shared" si="89"/>
        <v>0</v>
      </c>
      <c r="CI88" s="356">
        <f t="shared" si="66"/>
        <v>0</v>
      </c>
      <c r="CJ88" s="149">
        <f t="shared" si="67"/>
        <v>0</v>
      </c>
      <c r="CK88" s="150">
        <f t="shared" si="68"/>
        <v>1</v>
      </c>
      <c r="CL88" s="149">
        <f t="shared" si="90"/>
        <v>0</v>
      </c>
      <c r="CM88" s="149">
        <f t="shared" si="90"/>
        <v>1</v>
      </c>
      <c r="CN88" s="149">
        <f t="shared" si="90"/>
        <v>0</v>
      </c>
      <c r="CO88" s="149">
        <f t="shared" si="69"/>
        <v>1</v>
      </c>
      <c r="CP88" s="149">
        <f t="shared" si="91"/>
        <v>1</v>
      </c>
      <c r="CQ88" s="283">
        <f t="shared" si="70"/>
        <v>0</v>
      </c>
      <c r="CR88" s="149">
        <f t="shared" si="71"/>
        <v>0</v>
      </c>
      <c r="CS88" s="149">
        <f t="shared" si="72"/>
        <v>1</v>
      </c>
      <c r="CT88" s="283">
        <f t="shared" si="73"/>
        <v>1</v>
      </c>
      <c r="CU88" s="149" t="str">
        <f t="shared" si="74"/>
        <v xml:space="preserve"> </v>
      </c>
      <c r="CV88" s="149">
        <f t="shared" si="75"/>
        <v>0</v>
      </c>
      <c r="CW88" s="149">
        <v>0</v>
      </c>
      <c r="CX88" s="149">
        <v>0</v>
      </c>
      <c r="CY88" s="149">
        <v>0</v>
      </c>
      <c r="CZ88" s="149">
        <v>0</v>
      </c>
      <c r="DA88" s="149">
        <v>0</v>
      </c>
      <c r="DB88" s="149">
        <v>0</v>
      </c>
      <c r="DC88" s="149">
        <v>0</v>
      </c>
      <c r="DD88" s="149">
        <v>0</v>
      </c>
      <c r="DE88" s="149">
        <v>0</v>
      </c>
      <c r="DF88" s="149">
        <v>0</v>
      </c>
      <c r="DG88" s="149">
        <v>1</v>
      </c>
      <c r="DH88" s="149">
        <v>1</v>
      </c>
      <c r="DI88" s="149">
        <v>0</v>
      </c>
      <c r="DJ88" s="149">
        <v>0</v>
      </c>
      <c r="DK88" s="149">
        <v>0</v>
      </c>
      <c r="DL88" s="149">
        <v>0</v>
      </c>
      <c r="DM88" s="149">
        <v>0</v>
      </c>
      <c r="DN88" s="149">
        <v>0</v>
      </c>
      <c r="DO88" s="149">
        <v>0</v>
      </c>
      <c r="DP88" s="149">
        <v>0</v>
      </c>
      <c r="DQ88" s="149">
        <v>0</v>
      </c>
      <c r="DR88" s="149">
        <v>1</v>
      </c>
      <c r="DS88" s="149">
        <v>0</v>
      </c>
      <c r="DT88" s="149" t="s">
        <v>150</v>
      </c>
      <c r="DU88" s="149" t="s">
        <v>158</v>
      </c>
      <c r="DV88" s="149" t="s">
        <v>154</v>
      </c>
      <c r="DW88" s="149" t="s">
        <v>154</v>
      </c>
      <c r="DX88" s="149">
        <v>0</v>
      </c>
      <c r="DY88" s="149">
        <v>0</v>
      </c>
      <c r="DZ88" s="149" t="str">
        <f t="shared" si="76"/>
        <v>Y</v>
      </c>
      <c r="EA88" s="149" t="str">
        <f t="shared" si="77"/>
        <v/>
      </c>
      <c r="EB88" s="149" t="str">
        <f t="shared" si="78"/>
        <v>N</v>
      </c>
      <c r="EC88" s="149" t="str">
        <f t="shared" si="79"/>
        <v>N</v>
      </c>
      <c r="ED88" s="149" t="str">
        <f t="shared" si="80"/>
        <v>Not Specified</v>
      </c>
      <c r="EF88" s="149">
        <f t="shared" si="93"/>
        <v>0</v>
      </c>
    </row>
    <row r="89" spans="1:136" s="149" customFormat="1" ht="16.5" customHeight="1">
      <c r="A89" s="149">
        <v>86</v>
      </c>
      <c r="B89" s="149">
        <v>69</v>
      </c>
      <c r="C89" s="150" t="s">
        <v>672</v>
      </c>
      <c r="D89" s="149" t="s">
        <v>599</v>
      </c>
      <c r="E89" s="149" t="s">
        <v>184</v>
      </c>
      <c r="F89" s="149" t="s">
        <v>175</v>
      </c>
      <c r="G89" s="149" t="s">
        <v>176</v>
      </c>
      <c r="H89" s="168" t="s">
        <v>673</v>
      </c>
      <c r="I89" s="149" t="s">
        <v>674</v>
      </c>
      <c r="J89" s="149">
        <v>0.206</v>
      </c>
      <c r="K89" s="149" t="s">
        <v>675</v>
      </c>
      <c r="L89" s="149">
        <v>170430</v>
      </c>
      <c r="M89" s="150">
        <v>19</v>
      </c>
      <c r="N89" s="149" t="s">
        <v>154</v>
      </c>
      <c r="O89" s="149" t="s">
        <v>153</v>
      </c>
      <c r="P89" s="150" t="s">
        <v>153</v>
      </c>
      <c r="Q89" s="149" t="s">
        <v>154</v>
      </c>
      <c r="R89" s="149" t="s">
        <v>154</v>
      </c>
      <c r="S89" s="149" t="s">
        <v>153</v>
      </c>
      <c r="T89" s="149" t="s">
        <v>153</v>
      </c>
      <c r="U89" s="151" t="s">
        <v>153</v>
      </c>
      <c r="V89" s="149" t="s">
        <v>153</v>
      </c>
      <c r="W89" s="149" t="s">
        <v>153</v>
      </c>
      <c r="X89" s="152" t="s">
        <v>153</v>
      </c>
      <c r="Y89" s="149" t="s">
        <v>153</v>
      </c>
      <c r="Z89" s="149" t="s">
        <v>153</v>
      </c>
      <c r="AA89" s="150"/>
      <c r="AC89" s="149" t="s">
        <v>153</v>
      </c>
      <c r="AD89" s="149" t="s">
        <v>153</v>
      </c>
      <c r="AE89" s="149" t="s">
        <v>153</v>
      </c>
      <c r="AF89" s="149" t="s">
        <v>153</v>
      </c>
      <c r="AG89" s="149" t="s">
        <v>153</v>
      </c>
      <c r="AH89" s="150" t="s">
        <v>153</v>
      </c>
      <c r="AI89" s="149" t="s">
        <v>180</v>
      </c>
      <c r="AJ89" s="149" t="s">
        <v>154</v>
      </c>
      <c r="AK89" s="170" t="s">
        <v>153</v>
      </c>
      <c r="AL89" s="149">
        <v>2060</v>
      </c>
      <c r="AM89" s="171" t="s">
        <v>676</v>
      </c>
      <c r="AN89" s="149" t="s">
        <v>677</v>
      </c>
      <c r="AP89" s="149" t="s">
        <v>154</v>
      </c>
      <c r="AQ89" s="149" t="s">
        <v>153</v>
      </c>
      <c r="AR89" s="149" t="s">
        <v>153</v>
      </c>
      <c r="AU89" s="150"/>
      <c r="AV89" s="188" t="s">
        <v>168</v>
      </c>
      <c r="AW89" s="172" t="s">
        <v>153</v>
      </c>
      <c r="AX89" s="149" t="s">
        <v>153</v>
      </c>
      <c r="AY89" s="149" t="s">
        <v>154</v>
      </c>
      <c r="AZ89" s="149" t="s">
        <v>153</v>
      </c>
      <c r="BA89" s="149" t="s">
        <v>153</v>
      </c>
      <c r="BC89" s="150"/>
      <c r="BE89" s="173"/>
      <c r="BF89" s="150"/>
      <c r="BG89" s="283">
        <f t="shared" si="81"/>
        <v>0</v>
      </c>
      <c r="BH89" s="149">
        <f t="shared" si="82"/>
        <v>0</v>
      </c>
      <c r="BI89" s="149">
        <f t="shared" si="48"/>
        <v>0</v>
      </c>
      <c r="BJ89" s="280">
        <f t="shared" si="49"/>
        <v>0</v>
      </c>
      <c r="BK89" s="356">
        <f t="shared" si="83"/>
        <v>0</v>
      </c>
      <c r="BL89" s="149">
        <f t="shared" si="84"/>
        <v>0</v>
      </c>
      <c r="BM89" s="149">
        <f t="shared" si="50"/>
        <v>0</v>
      </c>
      <c r="BN89" s="278">
        <f t="shared" si="51"/>
        <v>0</v>
      </c>
      <c r="BO89" s="149">
        <f t="shared" si="85"/>
        <v>0</v>
      </c>
      <c r="BP89" s="149">
        <f t="shared" si="86"/>
        <v>0</v>
      </c>
      <c r="BQ89" s="149">
        <f t="shared" si="52"/>
        <v>0</v>
      </c>
      <c r="BR89" s="356">
        <f t="shared" si="87"/>
        <v>0</v>
      </c>
      <c r="BS89" s="149">
        <f t="shared" si="88"/>
        <v>0</v>
      </c>
      <c r="BT89" s="149">
        <f t="shared" si="53"/>
        <v>0</v>
      </c>
      <c r="BU89" s="356">
        <f t="shared" si="54"/>
        <v>0</v>
      </c>
      <c r="BV89" s="149">
        <f t="shared" si="55"/>
        <v>0</v>
      </c>
      <c r="BW89" s="113">
        <f t="shared" si="56"/>
        <v>0</v>
      </c>
      <c r="BX89" s="248">
        <f t="shared" si="57"/>
        <v>0</v>
      </c>
      <c r="BY89" s="248">
        <f t="shared" si="58"/>
        <v>0</v>
      </c>
      <c r="BZ89" s="248">
        <f t="shared" si="59"/>
        <v>0</v>
      </c>
      <c r="CA89" s="248">
        <f t="shared" si="92"/>
        <v>0</v>
      </c>
      <c r="CB89" s="175">
        <f t="shared" si="60"/>
        <v>0</v>
      </c>
      <c r="CC89" s="356">
        <f t="shared" si="61"/>
        <v>0</v>
      </c>
      <c r="CD89" s="149">
        <f t="shared" si="62"/>
        <v>0</v>
      </c>
      <c r="CE89" s="149">
        <f t="shared" si="63"/>
        <v>0</v>
      </c>
      <c r="CF89" s="276">
        <f t="shared" si="64"/>
        <v>0</v>
      </c>
      <c r="CG89" s="248">
        <f t="shared" si="65"/>
        <v>0</v>
      </c>
      <c r="CH89" s="274">
        <f t="shared" si="89"/>
        <v>0</v>
      </c>
      <c r="CI89" s="356">
        <f t="shared" si="66"/>
        <v>0</v>
      </c>
      <c r="CJ89" s="149">
        <f t="shared" si="67"/>
        <v>0</v>
      </c>
      <c r="CK89" s="150">
        <f t="shared" si="68"/>
        <v>0</v>
      </c>
      <c r="CL89" s="149">
        <f t="shared" si="90"/>
        <v>0</v>
      </c>
      <c r="CM89" s="149">
        <f t="shared" si="90"/>
        <v>0</v>
      </c>
      <c r="CN89" s="149">
        <f t="shared" si="90"/>
        <v>0</v>
      </c>
      <c r="CO89" s="149">
        <f t="shared" si="69"/>
        <v>0</v>
      </c>
      <c r="CP89" s="149">
        <f t="shared" si="91"/>
        <v>0</v>
      </c>
      <c r="CQ89" s="283">
        <f t="shared" si="70"/>
        <v>0</v>
      </c>
      <c r="CR89" s="149">
        <f t="shared" si="71"/>
        <v>0</v>
      </c>
      <c r="CS89" s="149">
        <f t="shared" si="72"/>
        <v>1</v>
      </c>
      <c r="CT89" s="283" t="str">
        <f t="shared" si="73"/>
        <v/>
      </c>
      <c r="CU89" s="149" t="str">
        <f t="shared" si="74"/>
        <v xml:space="preserve"> </v>
      </c>
      <c r="CV89" s="149">
        <f t="shared" si="75"/>
        <v>0</v>
      </c>
      <c r="CW89" s="149">
        <v>0</v>
      </c>
      <c r="CX89" s="149">
        <v>0</v>
      </c>
      <c r="CY89" s="149">
        <v>0</v>
      </c>
      <c r="CZ89" s="149">
        <v>0</v>
      </c>
      <c r="DA89" s="149">
        <v>0</v>
      </c>
      <c r="DB89" s="149">
        <v>0</v>
      </c>
      <c r="DC89" s="149">
        <v>0</v>
      </c>
      <c r="DD89" s="149">
        <v>0</v>
      </c>
      <c r="DE89" s="149">
        <v>0</v>
      </c>
      <c r="DF89" s="149">
        <v>0</v>
      </c>
      <c r="DG89" s="149">
        <v>0</v>
      </c>
      <c r="DH89" s="149">
        <v>0</v>
      </c>
      <c r="DI89" s="149">
        <v>0</v>
      </c>
      <c r="DJ89" s="149">
        <v>0</v>
      </c>
      <c r="DK89" s="149">
        <v>0</v>
      </c>
      <c r="DL89" s="149">
        <v>0</v>
      </c>
      <c r="DM89" s="149">
        <v>0</v>
      </c>
      <c r="DN89" s="149">
        <v>0</v>
      </c>
      <c r="DO89" s="149">
        <v>0</v>
      </c>
      <c r="DP89" s="149">
        <v>0</v>
      </c>
      <c r="DQ89" s="149">
        <v>0</v>
      </c>
      <c r="DR89" s="149">
        <v>0</v>
      </c>
      <c r="DS89" s="149">
        <v>0</v>
      </c>
      <c r="DT89" s="149" t="s">
        <v>154</v>
      </c>
      <c r="DU89" s="149">
        <v>0</v>
      </c>
      <c r="DV89" s="149" t="s">
        <v>154</v>
      </c>
      <c r="DW89" s="149" t="s">
        <v>180</v>
      </c>
      <c r="DX89" s="149" t="s">
        <v>3005</v>
      </c>
      <c r="DY89" s="149">
        <v>0</v>
      </c>
      <c r="DZ89" s="149" t="str">
        <f t="shared" si="76"/>
        <v>N</v>
      </c>
      <c r="EA89" s="149" t="str">
        <f t="shared" si="77"/>
        <v/>
      </c>
      <c r="EB89" s="149" t="str">
        <f t="shared" si="78"/>
        <v>N</v>
      </c>
      <c r="EC89" s="149" t="str">
        <f t="shared" si="79"/>
        <v>N</v>
      </c>
      <c r="ED89" s="149" t="str">
        <f t="shared" si="80"/>
        <v>Not Specified</v>
      </c>
      <c r="EF89" s="149">
        <f t="shared" si="93"/>
        <v>0</v>
      </c>
    </row>
    <row r="90" spans="1:136" s="149" customFormat="1" ht="16.5" customHeight="1">
      <c r="A90" s="149">
        <v>87</v>
      </c>
      <c r="B90" s="149">
        <v>102</v>
      </c>
      <c r="C90" s="150" t="s">
        <v>678</v>
      </c>
      <c r="D90" s="149" t="s">
        <v>679</v>
      </c>
      <c r="E90" s="149" t="s">
        <v>174</v>
      </c>
      <c r="F90" s="149" t="s">
        <v>680</v>
      </c>
      <c r="G90" s="149" t="s">
        <v>246</v>
      </c>
      <c r="H90" s="168" t="s">
        <v>681</v>
      </c>
      <c r="I90" s="149" t="s">
        <v>682</v>
      </c>
      <c r="J90" s="149">
        <v>0</v>
      </c>
      <c r="K90" s="149" t="s">
        <v>683</v>
      </c>
      <c r="L90" s="149">
        <v>501000</v>
      </c>
      <c r="M90" s="150">
        <v>29</v>
      </c>
      <c r="N90" s="149" t="s">
        <v>154</v>
      </c>
      <c r="O90" s="149" t="s">
        <v>153</v>
      </c>
      <c r="P90" s="150" t="s">
        <v>153</v>
      </c>
      <c r="Q90" s="149" t="s">
        <v>154</v>
      </c>
      <c r="R90" s="149" t="s">
        <v>154</v>
      </c>
      <c r="S90" s="149" t="s">
        <v>153</v>
      </c>
      <c r="T90" s="149" t="s">
        <v>153</v>
      </c>
      <c r="U90" s="151" t="s">
        <v>153</v>
      </c>
      <c r="V90" s="149" t="s">
        <v>153</v>
      </c>
      <c r="W90" s="149" t="s">
        <v>153</v>
      </c>
      <c r="X90" s="152" t="s">
        <v>153</v>
      </c>
      <c r="Y90" s="149" t="s">
        <v>153</v>
      </c>
      <c r="Z90" s="149" t="s">
        <v>153</v>
      </c>
      <c r="AA90" s="150"/>
      <c r="AC90" s="149" t="s">
        <v>513</v>
      </c>
      <c r="AD90" s="149" t="s">
        <v>240</v>
      </c>
      <c r="AE90" s="149" t="s">
        <v>157</v>
      </c>
      <c r="AF90" s="149" t="s">
        <v>157</v>
      </c>
      <c r="AG90" s="149" t="s">
        <v>157</v>
      </c>
      <c r="AH90" s="150" t="s">
        <v>218</v>
      </c>
      <c r="AJ90" s="149" t="s">
        <v>154</v>
      </c>
      <c r="AK90" s="170" t="s">
        <v>153</v>
      </c>
      <c r="AN90" s="150"/>
      <c r="AP90" s="149" t="s">
        <v>154</v>
      </c>
      <c r="AQ90" s="149" t="s">
        <v>153</v>
      </c>
      <c r="AR90" s="149" t="s">
        <v>153</v>
      </c>
      <c r="AU90" s="150"/>
      <c r="AV90" s="149" t="s">
        <v>157</v>
      </c>
      <c r="AW90" s="172" t="s">
        <v>190</v>
      </c>
      <c r="AX90" s="149" t="s">
        <v>158</v>
      </c>
      <c r="AY90" s="149" t="s">
        <v>150</v>
      </c>
      <c r="AZ90" s="149" t="s">
        <v>684</v>
      </c>
      <c r="BA90" s="149">
        <v>2050</v>
      </c>
      <c r="BC90" s="150"/>
      <c r="BE90" s="173"/>
      <c r="BF90" s="150"/>
      <c r="BG90" s="283">
        <f t="shared" si="81"/>
        <v>0</v>
      </c>
      <c r="BH90" s="149">
        <f t="shared" si="82"/>
        <v>0</v>
      </c>
      <c r="BI90" s="149">
        <f t="shared" si="48"/>
        <v>0</v>
      </c>
      <c r="BJ90" s="280">
        <f t="shared" si="49"/>
        <v>0</v>
      </c>
      <c r="BK90" s="356">
        <f t="shared" si="83"/>
        <v>0</v>
      </c>
      <c r="BL90" s="149">
        <f t="shared" si="84"/>
        <v>0</v>
      </c>
      <c r="BM90" s="149">
        <f t="shared" si="50"/>
        <v>0</v>
      </c>
      <c r="BN90" s="278">
        <f t="shared" si="51"/>
        <v>0</v>
      </c>
      <c r="BO90" s="149">
        <f t="shared" si="85"/>
        <v>0</v>
      </c>
      <c r="BP90" s="149">
        <f t="shared" si="86"/>
        <v>0</v>
      </c>
      <c r="BQ90" s="149">
        <f t="shared" si="52"/>
        <v>0</v>
      </c>
      <c r="BR90" s="356">
        <f t="shared" si="87"/>
        <v>0</v>
      </c>
      <c r="BS90" s="149">
        <f t="shared" si="88"/>
        <v>0</v>
      </c>
      <c r="BT90" s="149">
        <f t="shared" si="53"/>
        <v>0</v>
      </c>
      <c r="BU90" s="356">
        <f t="shared" si="54"/>
        <v>0</v>
      </c>
      <c r="BV90" s="149">
        <f t="shared" si="55"/>
        <v>0</v>
      </c>
      <c r="BW90" s="113">
        <f t="shared" si="56"/>
        <v>0</v>
      </c>
      <c r="BX90" s="248">
        <f t="shared" si="57"/>
        <v>0</v>
      </c>
      <c r="BY90" s="248">
        <f t="shared" si="58"/>
        <v>0</v>
      </c>
      <c r="BZ90" s="248">
        <f t="shared" si="59"/>
        <v>0</v>
      </c>
      <c r="CA90" s="248">
        <f t="shared" si="92"/>
        <v>0</v>
      </c>
      <c r="CB90" s="175">
        <f t="shared" si="60"/>
        <v>0</v>
      </c>
      <c r="CC90" s="356">
        <f t="shared" si="61"/>
        <v>0</v>
      </c>
      <c r="CD90" s="149">
        <f t="shared" si="62"/>
        <v>0</v>
      </c>
      <c r="CE90" s="149">
        <f t="shared" si="63"/>
        <v>0</v>
      </c>
      <c r="CF90" s="276">
        <f t="shared" si="64"/>
        <v>0</v>
      </c>
      <c r="CG90" s="248">
        <f t="shared" si="65"/>
        <v>0</v>
      </c>
      <c r="CH90" s="274">
        <f t="shared" si="89"/>
        <v>0</v>
      </c>
      <c r="CI90" s="356">
        <f t="shared" si="66"/>
        <v>0</v>
      </c>
      <c r="CJ90" s="149">
        <f t="shared" si="67"/>
        <v>0</v>
      </c>
      <c r="CK90" s="150">
        <f t="shared" si="68"/>
        <v>1</v>
      </c>
      <c r="CL90" s="149">
        <f t="shared" si="90"/>
        <v>0</v>
      </c>
      <c r="CM90" s="149">
        <f t="shared" si="90"/>
        <v>0</v>
      </c>
      <c r="CN90" s="149">
        <f t="shared" si="90"/>
        <v>0</v>
      </c>
      <c r="CO90" s="149">
        <f t="shared" si="69"/>
        <v>0</v>
      </c>
      <c r="CP90" s="149">
        <f t="shared" si="91"/>
        <v>0</v>
      </c>
      <c r="CQ90" s="283">
        <f t="shared" si="70"/>
        <v>1</v>
      </c>
      <c r="CR90" s="149">
        <f t="shared" si="71"/>
        <v>0</v>
      </c>
      <c r="CS90" s="149">
        <f t="shared" si="72"/>
        <v>0</v>
      </c>
      <c r="CT90" s="283" t="str">
        <f t="shared" si="73"/>
        <v/>
      </c>
      <c r="CU90" s="149" t="str">
        <f t="shared" si="74"/>
        <v xml:space="preserve"> </v>
      </c>
      <c r="CV90" s="149">
        <f t="shared" si="75"/>
        <v>0</v>
      </c>
      <c r="CW90" s="149">
        <v>0</v>
      </c>
      <c r="CX90" s="149">
        <v>0</v>
      </c>
      <c r="CY90" s="149">
        <v>0</v>
      </c>
      <c r="CZ90" s="149">
        <v>0</v>
      </c>
      <c r="DA90" s="149">
        <v>0</v>
      </c>
      <c r="DB90" s="149">
        <v>0</v>
      </c>
      <c r="DC90" s="149">
        <v>0</v>
      </c>
      <c r="DD90" s="149">
        <v>0</v>
      </c>
      <c r="DE90" s="149">
        <v>0</v>
      </c>
      <c r="DF90" s="149">
        <v>0</v>
      </c>
      <c r="DG90" s="149">
        <v>0</v>
      </c>
      <c r="DH90" s="149">
        <v>0</v>
      </c>
      <c r="DI90" s="149">
        <v>0</v>
      </c>
      <c r="DJ90" s="149">
        <v>0</v>
      </c>
      <c r="DK90" s="149">
        <v>0</v>
      </c>
      <c r="DL90" s="149">
        <v>0</v>
      </c>
      <c r="DM90" s="149">
        <v>0</v>
      </c>
      <c r="DN90" s="149">
        <v>0</v>
      </c>
      <c r="DO90" s="149">
        <v>0</v>
      </c>
      <c r="DP90" s="149">
        <v>0</v>
      </c>
      <c r="DQ90" s="149">
        <v>0</v>
      </c>
      <c r="DR90" s="149">
        <v>0</v>
      </c>
      <c r="DS90" s="149">
        <v>0</v>
      </c>
      <c r="DT90" s="149" t="s">
        <v>154</v>
      </c>
      <c r="DU90" s="149">
        <v>0</v>
      </c>
      <c r="DV90" s="149" t="s">
        <v>154</v>
      </c>
      <c r="DW90" s="149" t="s">
        <v>154</v>
      </c>
      <c r="DX90" s="149">
        <v>0</v>
      </c>
      <c r="DY90" s="149">
        <v>0</v>
      </c>
      <c r="DZ90" s="149" t="str">
        <f t="shared" si="76"/>
        <v>N</v>
      </c>
      <c r="EA90" s="149" t="str">
        <f t="shared" si="77"/>
        <v/>
      </c>
      <c r="EB90" s="149" t="str">
        <f t="shared" si="78"/>
        <v>N</v>
      </c>
      <c r="EC90" s="149" t="str">
        <f t="shared" si="79"/>
        <v>N</v>
      </c>
      <c r="ED90" s="149" t="str">
        <f t="shared" si="80"/>
        <v>Yes</v>
      </c>
      <c r="EF90" s="149">
        <f t="shared" si="93"/>
        <v>0</v>
      </c>
    </row>
    <row r="91" spans="1:136" s="149" customFormat="1" ht="16.5" customHeight="1">
      <c r="A91" s="149">
        <v>88</v>
      </c>
      <c r="B91" s="149">
        <v>86</v>
      </c>
      <c r="C91" s="150" t="s">
        <v>685</v>
      </c>
      <c r="D91" s="149" t="s">
        <v>192</v>
      </c>
      <c r="E91" s="149" t="s">
        <v>193</v>
      </c>
      <c r="F91" s="149" t="s">
        <v>686</v>
      </c>
      <c r="G91" s="149" t="s">
        <v>176</v>
      </c>
      <c r="H91" s="168" t="s">
        <v>687</v>
      </c>
      <c r="I91" s="149" t="s">
        <v>688</v>
      </c>
      <c r="J91" s="149">
        <v>-0.021</v>
      </c>
      <c r="K91" s="149" t="s">
        <v>689</v>
      </c>
      <c r="L91" s="149">
        <v>381876</v>
      </c>
      <c r="M91" s="150">
        <v>22</v>
      </c>
      <c r="N91" s="149" t="s">
        <v>154</v>
      </c>
      <c r="O91" s="149" t="s">
        <v>153</v>
      </c>
      <c r="P91" s="150" t="s">
        <v>153</v>
      </c>
      <c r="Q91" s="149" t="s">
        <v>154</v>
      </c>
      <c r="R91" s="149" t="s">
        <v>154</v>
      </c>
      <c r="S91" s="149" t="s">
        <v>153</v>
      </c>
      <c r="T91" s="149" t="s">
        <v>153</v>
      </c>
      <c r="U91" s="151" t="s">
        <v>153</v>
      </c>
      <c r="V91" s="149" t="s">
        <v>153</v>
      </c>
      <c r="W91" s="149" t="s">
        <v>153</v>
      </c>
      <c r="X91" s="152" t="s">
        <v>153</v>
      </c>
      <c r="Y91" s="149" t="s">
        <v>153</v>
      </c>
      <c r="Z91" s="149" t="s">
        <v>153</v>
      </c>
      <c r="AA91" s="150"/>
      <c r="AC91" s="149" t="s">
        <v>167</v>
      </c>
      <c r="AD91" s="149" t="s">
        <v>6</v>
      </c>
      <c r="AE91" s="149" t="s">
        <v>157</v>
      </c>
      <c r="AF91" s="149" t="s">
        <v>157</v>
      </c>
      <c r="AG91" s="149" t="s">
        <v>157</v>
      </c>
      <c r="AH91" s="150" t="s">
        <v>218</v>
      </c>
      <c r="AJ91" s="149" t="s">
        <v>154</v>
      </c>
      <c r="AK91" s="170" t="s">
        <v>153</v>
      </c>
      <c r="AM91" s="261"/>
      <c r="AN91" s="150"/>
      <c r="AO91" s="149" t="s">
        <v>219</v>
      </c>
      <c r="AP91" s="149" t="s">
        <v>150</v>
      </c>
      <c r="AQ91" s="149" t="s">
        <v>218</v>
      </c>
      <c r="AR91" s="149" t="s">
        <v>690</v>
      </c>
      <c r="AS91" s="149">
        <v>2035</v>
      </c>
      <c r="AU91" s="150"/>
      <c r="AV91" s="149" t="s">
        <v>157</v>
      </c>
      <c r="AW91" s="172" t="s">
        <v>262</v>
      </c>
      <c r="AX91" s="149" t="s">
        <v>158</v>
      </c>
      <c r="AY91" s="149" t="s">
        <v>154</v>
      </c>
      <c r="AZ91" s="149" t="s">
        <v>153</v>
      </c>
      <c r="BA91" s="149" t="s">
        <v>153</v>
      </c>
      <c r="BC91" s="150"/>
      <c r="BE91" s="173"/>
      <c r="BF91" s="150"/>
      <c r="BG91" s="283">
        <f t="shared" si="81"/>
        <v>0</v>
      </c>
      <c r="BH91" s="149">
        <f t="shared" si="82"/>
        <v>0</v>
      </c>
      <c r="BI91" s="149">
        <f t="shared" si="48"/>
        <v>0</v>
      </c>
      <c r="BJ91" s="280">
        <f t="shared" si="49"/>
        <v>0</v>
      </c>
      <c r="BK91" s="356">
        <f t="shared" si="83"/>
        <v>0</v>
      </c>
      <c r="BL91" s="149">
        <f t="shared" si="84"/>
        <v>0</v>
      </c>
      <c r="BM91" s="149">
        <f t="shared" si="50"/>
        <v>0</v>
      </c>
      <c r="BN91" s="278">
        <f t="shared" si="51"/>
        <v>0</v>
      </c>
      <c r="BO91" s="149">
        <f t="shared" si="85"/>
        <v>0</v>
      </c>
      <c r="BP91" s="149">
        <f t="shared" si="86"/>
        <v>0</v>
      </c>
      <c r="BQ91" s="149">
        <f t="shared" si="52"/>
        <v>0</v>
      </c>
      <c r="BR91" s="356">
        <f t="shared" si="87"/>
        <v>0</v>
      </c>
      <c r="BS91" s="149">
        <f t="shared" si="88"/>
        <v>0</v>
      </c>
      <c r="BT91" s="149">
        <f t="shared" si="53"/>
        <v>1</v>
      </c>
      <c r="BU91" s="356">
        <f t="shared" si="54"/>
        <v>0</v>
      </c>
      <c r="BV91" s="149">
        <f t="shared" si="55"/>
        <v>0</v>
      </c>
      <c r="BW91" s="113">
        <f t="shared" si="56"/>
        <v>0</v>
      </c>
      <c r="BX91" s="248">
        <f t="shared" si="57"/>
        <v>0</v>
      </c>
      <c r="BY91" s="248">
        <f t="shared" si="58"/>
        <v>0</v>
      </c>
      <c r="BZ91" s="248">
        <f t="shared" si="59"/>
        <v>0</v>
      </c>
      <c r="CA91" s="248">
        <f t="shared" si="92"/>
        <v>0</v>
      </c>
      <c r="CB91" s="175">
        <f t="shared" si="60"/>
        <v>0</v>
      </c>
      <c r="CC91" s="356">
        <f t="shared" si="61"/>
        <v>0</v>
      </c>
      <c r="CD91" s="149">
        <f t="shared" si="62"/>
        <v>0</v>
      </c>
      <c r="CE91" s="149">
        <f t="shared" si="63"/>
        <v>1</v>
      </c>
      <c r="CF91" s="276">
        <f t="shared" si="64"/>
        <v>1</v>
      </c>
      <c r="CG91" s="248">
        <f t="shared" si="65"/>
        <v>1</v>
      </c>
      <c r="CH91" s="274">
        <f t="shared" si="89"/>
        <v>1</v>
      </c>
      <c r="CI91" s="356">
        <f t="shared" si="66"/>
        <v>0</v>
      </c>
      <c r="CJ91" s="149">
        <f t="shared" si="67"/>
        <v>0</v>
      </c>
      <c r="CK91" s="150">
        <f t="shared" si="68"/>
        <v>0</v>
      </c>
      <c r="CL91" s="149">
        <f t="shared" si="90"/>
        <v>0</v>
      </c>
      <c r="CM91" s="149">
        <f t="shared" si="90"/>
        <v>0</v>
      </c>
      <c r="CN91" s="149">
        <f t="shared" si="90"/>
        <v>1</v>
      </c>
      <c r="CO91" s="149">
        <f t="shared" si="69"/>
        <v>1</v>
      </c>
      <c r="CP91" s="149">
        <f t="shared" si="91"/>
        <v>1</v>
      </c>
      <c r="CQ91" s="283">
        <f t="shared" si="70"/>
        <v>1</v>
      </c>
      <c r="CR91" s="149">
        <f t="shared" si="71"/>
        <v>0</v>
      </c>
      <c r="CS91" s="149">
        <f t="shared" si="72"/>
        <v>0</v>
      </c>
      <c r="CT91" s="283" t="str">
        <f t="shared" si="73"/>
        <v/>
      </c>
      <c r="CU91" s="149" t="str">
        <f t="shared" si="74"/>
        <v xml:space="preserve"> 2035</v>
      </c>
      <c r="CV91" s="149">
        <f t="shared" si="75"/>
        <v>2035</v>
      </c>
      <c r="CW91" s="149">
        <v>0</v>
      </c>
      <c r="CX91" s="149">
        <v>0</v>
      </c>
      <c r="CY91" s="149">
        <v>0</v>
      </c>
      <c r="CZ91" s="149">
        <v>0</v>
      </c>
      <c r="DA91" s="149">
        <v>0</v>
      </c>
      <c r="DB91" s="149">
        <v>0</v>
      </c>
      <c r="DC91" s="149">
        <v>1</v>
      </c>
      <c r="DD91" s="149">
        <v>1</v>
      </c>
      <c r="DE91" s="149">
        <v>0</v>
      </c>
      <c r="DF91" s="149">
        <v>0</v>
      </c>
      <c r="DG91" s="149">
        <v>0</v>
      </c>
      <c r="DH91" s="149">
        <v>0</v>
      </c>
      <c r="DI91" s="149">
        <v>0</v>
      </c>
      <c r="DJ91" s="149">
        <v>0</v>
      </c>
      <c r="DK91" s="149">
        <v>0</v>
      </c>
      <c r="DL91" s="149">
        <v>0</v>
      </c>
      <c r="DM91" s="149">
        <v>1</v>
      </c>
      <c r="DN91" s="149">
        <v>0</v>
      </c>
      <c r="DO91" s="149">
        <v>1</v>
      </c>
      <c r="DP91" s="149">
        <v>0</v>
      </c>
      <c r="DQ91" s="149">
        <v>0</v>
      </c>
      <c r="DR91" s="149">
        <v>1</v>
      </c>
      <c r="DS91" s="149">
        <v>0</v>
      </c>
      <c r="DT91" s="149" t="s">
        <v>154</v>
      </c>
      <c r="DU91" s="149">
        <v>0</v>
      </c>
      <c r="DV91" s="149" t="s">
        <v>160</v>
      </c>
      <c r="DW91" s="149" t="s">
        <v>154</v>
      </c>
      <c r="DX91" s="149">
        <v>0</v>
      </c>
      <c r="DY91" s="149" t="s">
        <v>3005</v>
      </c>
      <c r="DZ91" s="149" t="str">
        <f t="shared" si="76"/>
        <v>N</v>
      </c>
      <c r="EA91" s="149" t="str">
        <f t="shared" si="77"/>
        <v/>
      </c>
      <c r="EB91" s="149" t="str">
        <f t="shared" si="78"/>
        <v>Y</v>
      </c>
      <c r="EC91" s="149" t="str">
        <f t="shared" si="79"/>
        <v>N</v>
      </c>
      <c r="ED91" s="149" t="str">
        <f t="shared" si="80"/>
        <v>Yes</v>
      </c>
      <c r="EF91" s="149">
        <f t="shared" si="93"/>
        <v>2035</v>
      </c>
    </row>
    <row r="92" spans="1:136" s="149" customFormat="1" ht="16.5" customHeight="1">
      <c r="A92" s="149">
        <v>89</v>
      </c>
      <c r="B92" s="149">
        <v>104</v>
      </c>
      <c r="C92" s="150" t="s">
        <v>691</v>
      </c>
      <c r="D92" s="149" t="s">
        <v>290</v>
      </c>
      <c r="E92" s="149" t="s">
        <v>229</v>
      </c>
      <c r="F92" s="149" t="s">
        <v>374</v>
      </c>
      <c r="G92" s="149" t="s">
        <v>246</v>
      </c>
      <c r="H92" s="168" t="s">
        <v>692</v>
      </c>
      <c r="I92" s="149" t="s">
        <v>693</v>
      </c>
      <c r="J92" s="149">
        <v>0.685</v>
      </c>
      <c r="K92" s="149" t="s">
        <v>694</v>
      </c>
      <c r="L92" s="149">
        <v>114139</v>
      </c>
      <c r="M92" s="150">
        <v>29</v>
      </c>
      <c r="N92" s="149" t="s">
        <v>154</v>
      </c>
      <c r="O92" s="149" t="s">
        <v>153</v>
      </c>
      <c r="P92" s="150" t="s">
        <v>153</v>
      </c>
      <c r="Q92" s="149" t="s">
        <v>154</v>
      </c>
      <c r="R92" s="149" t="s">
        <v>154</v>
      </c>
      <c r="S92" s="149" t="s">
        <v>153</v>
      </c>
      <c r="T92" s="149" t="s">
        <v>153</v>
      </c>
      <c r="U92" s="151" t="s">
        <v>153</v>
      </c>
      <c r="V92" s="149" t="s">
        <v>153</v>
      </c>
      <c r="W92" s="149" t="s">
        <v>153</v>
      </c>
      <c r="X92" s="152" t="s">
        <v>153</v>
      </c>
      <c r="Y92" s="149" t="s">
        <v>153</v>
      </c>
      <c r="Z92" s="149" t="s">
        <v>153</v>
      </c>
      <c r="AA92" s="150"/>
      <c r="AC92" s="149" t="s">
        <v>202</v>
      </c>
      <c r="AD92" s="149" t="s">
        <v>5</v>
      </c>
      <c r="AE92" s="149" t="s">
        <v>157</v>
      </c>
      <c r="AF92" s="149" t="s">
        <v>157</v>
      </c>
      <c r="AG92" s="149" t="s">
        <v>157</v>
      </c>
      <c r="AH92" s="150" t="s">
        <v>218</v>
      </c>
      <c r="AI92" s="149" t="s">
        <v>219</v>
      </c>
      <c r="AJ92" s="149" t="s">
        <v>150</v>
      </c>
      <c r="AK92" s="170" t="s">
        <v>695</v>
      </c>
      <c r="AL92" s="149">
        <v>2050</v>
      </c>
      <c r="AN92" s="150"/>
      <c r="AP92" s="149" t="s">
        <v>154</v>
      </c>
      <c r="AQ92" s="149" t="s">
        <v>153</v>
      </c>
      <c r="AR92" s="149" t="s">
        <v>153</v>
      </c>
      <c r="AU92" s="150"/>
      <c r="AV92" s="149" t="s">
        <v>168</v>
      </c>
      <c r="AW92" s="172" t="s">
        <v>190</v>
      </c>
      <c r="AX92" s="149" t="s">
        <v>158</v>
      </c>
      <c r="AY92" s="149" t="s">
        <v>154</v>
      </c>
      <c r="AZ92" s="149" t="s">
        <v>153</v>
      </c>
      <c r="BA92" s="149" t="s">
        <v>153</v>
      </c>
      <c r="BC92" s="150"/>
      <c r="BE92" s="173"/>
      <c r="BF92" s="150"/>
      <c r="BG92" s="283">
        <f t="shared" si="81"/>
        <v>0</v>
      </c>
      <c r="BH92" s="149">
        <f t="shared" si="82"/>
        <v>0</v>
      </c>
      <c r="BI92" s="149">
        <f t="shared" si="48"/>
        <v>0</v>
      </c>
      <c r="BJ92" s="280">
        <f t="shared" si="49"/>
        <v>0</v>
      </c>
      <c r="BK92" s="356">
        <f t="shared" si="83"/>
        <v>0</v>
      </c>
      <c r="BL92" s="149">
        <f t="shared" si="84"/>
        <v>0</v>
      </c>
      <c r="BM92" s="149">
        <f t="shared" si="50"/>
        <v>0</v>
      </c>
      <c r="BN92" s="278">
        <f t="shared" si="51"/>
        <v>0</v>
      </c>
      <c r="BO92" s="149">
        <f t="shared" si="85"/>
        <v>0</v>
      </c>
      <c r="BP92" s="149">
        <f t="shared" si="86"/>
        <v>0</v>
      </c>
      <c r="BQ92" s="149">
        <f t="shared" si="52"/>
        <v>0</v>
      </c>
      <c r="BR92" s="356">
        <f t="shared" si="87"/>
        <v>0</v>
      </c>
      <c r="BS92" s="149">
        <f t="shared" si="88"/>
        <v>0</v>
      </c>
      <c r="BT92" s="149">
        <f t="shared" si="53"/>
        <v>0</v>
      </c>
      <c r="BU92" s="356">
        <f t="shared" si="54"/>
        <v>0</v>
      </c>
      <c r="BV92" s="149">
        <f t="shared" si="55"/>
        <v>0</v>
      </c>
      <c r="BW92" s="113">
        <f t="shared" si="56"/>
        <v>1</v>
      </c>
      <c r="BX92" s="248">
        <f t="shared" si="57"/>
        <v>0</v>
      </c>
      <c r="BY92" s="248">
        <f t="shared" si="58"/>
        <v>0</v>
      </c>
      <c r="BZ92" s="248">
        <f t="shared" si="59"/>
        <v>1</v>
      </c>
      <c r="CA92" s="248">
        <f t="shared" si="92"/>
        <v>1</v>
      </c>
      <c r="CB92" s="175">
        <f t="shared" si="60"/>
        <v>1</v>
      </c>
      <c r="CC92" s="356">
        <f t="shared" si="61"/>
        <v>0</v>
      </c>
      <c r="CD92" s="149">
        <f t="shared" si="62"/>
        <v>0</v>
      </c>
      <c r="CE92" s="149">
        <f t="shared" si="63"/>
        <v>0</v>
      </c>
      <c r="CF92" s="276">
        <f t="shared" si="64"/>
        <v>0</v>
      </c>
      <c r="CG92" s="248">
        <f t="shared" si="65"/>
        <v>1</v>
      </c>
      <c r="CH92" s="274">
        <f t="shared" si="89"/>
        <v>1</v>
      </c>
      <c r="CI92" s="356">
        <f t="shared" si="66"/>
        <v>0</v>
      </c>
      <c r="CJ92" s="149">
        <f t="shared" si="67"/>
        <v>0</v>
      </c>
      <c r="CK92" s="150">
        <f t="shared" si="68"/>
        <v>0</v>
      </c>
      <c r="CL92" s="149">
        <f t="shared" si="90"/>
        <v>0</v>
      </c>
      <c r="CM92" s="149">
        <f t="shared" si="90"/>
        <v>0</v>
      </c>
      <c r="CN92" s="149">
        <f t="shared" si="90"/>
        <v>1</v>
      </c>
      <c r="CO92" s="149">
        <f t="shared" si="69"/>
        <v>1</v>
      </c>
      <c r="CP92" s="149">
        <f t="shared" si="91"/>
        <v>1</v>
      </c>
      <c r="CQ92" s="283">
        <f t="shared" si="70"/>
        <v>0</v>
      </c>
      <c r="CR92" s="149">
        <f t="shared" si="71"/>
        <v>0</v>
      </c>
      <c r="CS92" s="149">
        <f t="shared" si="72"/>
        <v>1</v>
      </c>
      <c r="CT92" s="283" t="str">
        <f t="shared" si="73"/>
        <v/>
      </c>
      <c r="CU92" s="149" t="str">
        <f t="shared" si="74"/>
        <v xml:space="preserve"> </v>
      </c>
      <c r="CV92" s="149">
        <f t="shared" si="75"/>
        <v>0</v>
      </c>
      <c r="CW92" s="149">
        <v>0</v>
      </c>
      <c r="CX92" s="149">
        <v>0</v>
      </c>
      <c r="CY92" s="149">
        <v>1</v>
      </c>
      <c r="CZ92" s="149">
        <v>1</v>
      </c>
      <c r="DA92" s="149">
        <v>0</v>
      </c>
      <c r="DB92" s="149">
        <v>0</v>
      </c>
      <c r="DC92" s="149">
        <v>0</v>
      </c>
      <c r="DD92" s="149">
        <v>0</v>
      </c>
      <c r="DE92" s="149">
        <v>0</v>
      </c>
      <c r="DF92" s="149">
        <v>0</v>
      </c>
      <c r="DG92" s="149">
        <v>0</v>
      </c>
      <c r="DH92" s="149">
        <v>0</v>
      </c>
      <c r="DI92" s="149">
        <v>0</v>
      </c>
      <c r="DJ92" s="149">
        <v>0</v>
      </c>
      <c r="DK92" s="149">
        <v>0</v>
      </c>
      <c r="DL92" s="149">
        <v>0</v>
      </c>
      <c r="DM92" s="149">
        <v>1</v>
      </c>
      <c r="DN92" s="149">
        <v>0</v>
      </c>
      <c r="DO92" s="149">
        <v>1</v>
      </c>
      <c r="DP92" s="149">
        <v>1</v>
      </c>
      <c r="DQ92" s="149">
        <v>0</v>
      </c>
      <c r="DR92" s="149">
        <v>1</v>
      </c>
      <c r="DS92" s="149">
        <v>0</v>
      </c>
      <c r="DT92" s="149" t="s">
        <v>154</v>
      </c>
      <c r="DU92" s="149">
        <v>0</v>
      </c>
      <c r="DV92" s="149" t="s">
        <v>7858</v>
      </c>
      <c r="DW92" s="149" t="s">
        <v>7859</v>
      </c>
      <c r="DX92" s="149" t="s">
        <v>150</v>
      </c>
      <c r="DY92" s="149">
        <v>0</v>
      </c>
      <c r="DZ92" s="149" t="str">
        <f t="shared" si="76"/>
        <v>N</v>
      </c>
      <c r="EA92" s="149" t="str">
        <f t="shared" si="77"/>
        <v/>
      </c>
      <c r="EB92" s="149" t="str">
        <f t="shared" si="78"/>
        <v>N</v>
      </c>
      <c r="EC92" s="149" t="str">
        <f t="shared" si="79"/>
        <v>Y</v>
      </c>
      <c r="ED92" s="149" t="str">
        <f t="shared" si="80"/>
        <v>Not Specified</v>
      </c>
      <c r="EF92" s="149">
        <f t="shared" si="93"/>
        <v>0</v>
      </c>
    </row>
    <row r="93" spans="1:136" s="149" customFormat="1" ht="16.5" customHeight="1">
      <c r="A93" s="149">
        <v>90</v>
      </c>
      <c r="B93" s="149">
        <v>89</v>
      </c>
      <c r="C93" s="150" t="s">
        <v>696</v>
      </c>
      <c r="D93" s="149" t="s">
        <v>192</v>
      </c>
      <c r="E93" s="149" t="s">
        <v>193</v>
      </c>
      <c r="F93" s="149" t="s">
        <v>680</v>
      </c>
      <c r="G93" s="149" t="s">
        <v>246</v>
      </c>
      <c r="H93" s="168" t="s">
        <v>697</v>
      </c>
      <c r="I93" s="149" t="s">
        <v>698</v>
      </c>
      <c r="J93" s="149">
        <v>-0.215</v>
      </c>
      <c r="K93" s="149" t="s">
        <v>699</v>
      </c>
      <c r="L93" s="149">
        <v>333700</v>
      </c>
      <c r="M93" s="150">
        <v>19</v>
      </c>
      <c r="N93" s="149" t="s">
        <v>154</v>
      </c>
      <c r="O93" s="149" t="s">
        <v>153</v>
      </c>
      <c r="P93" s="150" t="s">
        <v>153</v>
      </c>
      <c r="Q93" s="149" t="s">
        <v>154</v>
      </c>
      <c r="R93" s="149" t="s">
        <v>154</v>
      </c>
      <c r="S93" s="149" t="s">
        <v>153</v>
      </c>
      <c r="T93" s="149" t="s">
        <v>153</v>
      </c>
      <c r="U93" s="151" t="s">
        <v>153</v>
      </c>
      <c r="V93" s="149" t="s">
        <v>153</v>
      </c>
      <c r="W93" s="149" t="s">
        <v>153</v>
      </c>
      <c r="X93" s="152" t="s">
        <v>153</v>
      </c>
      <c r="Y93" s="149" t="s">
        <v>153</v>
      </c>
      <c r="Z93" s="149" t="s">
        <v>153</v>
      </c>
      <c r="AA93" s="150"/>
      <c r="AC93" s="149" t="s">
        <v>202</v>
      </c>
      <c r="AD93" s="149" t="s">
        <v>5</v>
      </c>
      <c r="AE93" s="149" t="s">
        <v>157</v>
      </c>
      <c r="AF93" s="149" t="s">
        <v>157</v>
      </c>
      <c r="AG93" s="149" t="s">
        <v>158</v>
      </c>
      <c r="AH93" s="150" t="s">
        <v>159</v>
      </c>
      <c r="AI93" s="149" t="s">
        <v>160</v>
      </c>
      <c r="AJ93" s="149" t="s">
        <v>150</v>
      </c>
      <c r="AK93" s="170" t="s">
        <v>700</v>
      </c>
      <c r="AL93" s="149">
        <v>2050</v>
      </c>
      <c r="AN93" s="150"/>
      <c r="AP93" s="149" t="s">
        <v>154</v>
      </c>
      <c r="AQ93" s="149" t="s">
        <v>153</v>
      </c>
      <c r="AR93" s="149" t="s">
        <v>153</v>
      </c>
      <c r="AU93" s="150"/>
      <c r="AV93" s="149" t="s">
        <v>168</v>
      </c>
      <c r="AW93" s="172" t="s">
        <v>190</v>
      </c>
      <c r="AX93" s="149" t="s">
        <v>158</v>
      </c>
      <c r="AY93" s="149" t="s">
        <v>154</v>
      </c>
      <c r="AZ93" s="149" t="s">
        <v>153</v>
      </c>
      <c r="BA93" s="149" t="s">
        <v>153</v>
      </c>
      <c r="BC93" s="150"/>
      <c r="BE93" s="173"/>
      <c r="BF93" s="150"/>
      <c r="BG93" s="283">
        <f t="shared" si="81"/>
        <v>0</v>
      </c>
      <c r="BH93" s="149">
        <f t="shared" si="82"/>
        <v>0</v>
      </c>
      <c r="BI93" s="149">
        <f t="shared" si="48"/>
        <v>0</v>
      </c>
      <c r="BJ93" s="280">
        <f t="shared" si="49"/>
        <v>0</v>
      </c>
      <c r="BK93" s="356">
        <f t="shared" si="83"/>
        <v>0</v>
      </c>
      <c r="BL93" s="149">
        <f t="shared" si="84"/>
        <v>0</v>
      </c>
      <c r="BM93" s="149">
        <f t="shared" si="50"/>
        <v>0</v>
      </c>
      <c r="BN93" s="278">
        <f t="shared" si="51"/>
        <v>0</v>
      </c>
      <c r="BO93" s="149">
        <f t="shared" si="85"/>
        <v>0</v>
      </c>
      <c r="BP93" s="149">
        <f t="shared" si="86"/>
        <v>0</v>
      </c>
      <c r="BQ93" s="149">
        <f t="shared" si="52"/>
        <v>0</v>
      </c>
      <c r="BR93" s="356">
        <f t="shared" si="87"/>
        <v>0</v>
      </c>
      <c r="BS93" s="149">
        <f t="shared" si="88"/>
        <v>0</v>
      </c>
      <c r="BT93" s="149">
        <f t="shared" si="53"/>
        <v>0</v>
      </c>
      <c r="BU93" s="356">
        <f t="shared" si="54"/>
        <v>0</v>
      </c>
      <c r="BV93" s="149">
        <f t="shared" si="55"/>
        <v>0</v>
      </c>
      <c r="BW93" s="113">
        <f t="shared" si="56"/>
        <v>1</v>
      </c>
      <c r="BX93" s="248">
        <f t="shared" si="57"/>
        <v>0</v>
      </c>
      <c r="BY93" s="248">
        <f t="shared" si="58"/>
        <v>0</v>
      </c>
      <c r="BZ93" s="248">
        <f t="shared" si="59"/>
        <v>1</v>
      </c>
      <c r="CA93" s="248">
        <f t="shared" si="92"/>
        <v>1</v>
      </c>
      <c r="CB93" s="175">
        <f t="shared" si="60"/>
        <v>1</v>
      </c>
      <c r="CC93" s="356">
        <f t="shared" si="61"/>
        <v>0</v>
      </c>
      <c r="CD93" s="149">
        <f t="shared" si="62"/>
        <v>0</v>
      </c>
      <c r="CE93" s="149">
        <f t="shared" si="63"/>
        <v>0</v>
      </c>
      <c r="CF93" s="276">
        <f t="shared" si="64"/>
        <v>0</v>
      </c>
      <c r="CG93" s="248">
        <f t="shared" si="65"/>
        <v>1</v>
      </c>
      <c r="CH93" s="274">
        <f t="shared" si="89"/>
        <v>1</v>
      </c>
      <c r="CI93" s="356">
        <f t="shared" si="66"/>
        <v>0</v>
      </c>
      <c r="CJ93" s="149">
        <f t="shared" si="67"/>
        <v>0</v>
      </c>
      <c r="CK93" s="150">
        <f t="shared" si="68"/>
        <v>0</v>
      </c>
      <c r="CL93" s="149">
        <f t="shared" si="90"/>
        <v>0</v>
      </c>
      <c r="CM93" s="149">
        <f t="shared" si="90"/>
        <v>0</v>
      </c>
      <c r="CN93" s="149">
        <f t="shared" si="90"/>
        <v>1</v>
      </c>
      <c r="CO93" s="149">
        <f t="shared" si="69"/>
        <v>1</v>
      </c>
      <c r="CP93" s="149">
        <f t="shared" si="91"/>
        <v>1</v>
      </c>
      <c r="CQ93" s="283">
        <f t="shared" si="70"/>
        <v>0</v>
      </c>
      <c r="CR93" s="149">
        <f t="shared" si="71"/>
        <v>0</v>
      </c>
      <c r="CS93" s="149">
        <f t="shared" si="72"/>
        <v>1</v>
      </c>
      <c r="CT93" s="283" t="str">
        <f t="shared" si="73"/>
        <v/>
      </c>
      <c r="CU93" s="149" t="str">
        <f t="shared" si="74"/>
        <v xml:space="preserve"> </v>
      </c>
      <c r="CV93" s="149">
        <f t="shared" si="75"/>
        <v>0</v>
      </c>
      <c r="CW93" s="149">
        <v>0</v>
      </c>
      <c r="CX93" s="149">
        <v>0</v>
      </c>
      <c r="CY93" s="149">
        <v>1</v>
      </c>
      <c r="CZ93" s="149">
        <v>1</v>
      </c>
      <c r="DA93" s="149">
        <v>0</v>
      </c>
      <c r="DB93" s="149">
        <v>0</v>
      </c>
      <c r="DC93" s="149">
        <v>0</v>
      </c>
      <c r="DD93" s="149">
        <v>0</v>
      </c>
      <c r="DE93" s="149">
        <v>0</v>
      </c>
      <c r="DF93" s="149">
        <v>0</v>
      </c>
      <c r="DG93" s="149">
        <v>0</v>
      </c>
      <c r="DH93" s="149">
        <v>0</v>
      </c>
      <c r="DI93" s="149">
        <v>0</v>
      </c>
      <c r="DJ93" s="149">
        <v>0</v>
      </c>
      <c r="DK93" s="149">
        <v>0</v>
      </c>
      <c r="DL93" s="149">
        <v>0</v>
      </c>
      <c r="DM93" s="149">
        <v>1</v>
      </c>
      <c r="DN93" s="149">
        <v>0</v>
      </c>
      <c r="DO93" s="149">
        <v>1</v>
      </c>
      <c r="DP93" s="149">
        <v>1</v>
      </c>
      <c r="DQ93" s="149">
        <v>0</v>
      </c>
      <c r="DR93" s="149">
        <v>1</v>
      </c>
      <c r="DS93" s="149">
        <v>0</v>
      </c>
      <c r="DT93" s="149" t="s">
        <v>154</v>
      </c>
      <c r="DU93" s="149">
        <v>0</v>
      </c>
      <c r="DV93" s="149" t="s">
        <v>154</v>
      </c>
      <c r="DW93" s="149" t="s">
        <v>160</v>
      </c>
      <c r="DX93" s="149" t="s">
        <v>150</v>
      </c>
      <c r="DY93" s="149" t="s">
        <v>154</v>
      </c>
      <c r="DZ93" s="149" t="str">
        <f t="shared" si="76"/>
        <v>N</v>
      </c>
      <c r="EA93" s="149" t="str">
        <f t="shared" si="77"/>
        <v/>
      </c>
      <c r="EB93" s="149" t="str">
        <f t="shared" si="78"/>
        <v>N</v>
      </c>
      <c r="EC93" s="149" t="str">
        <f t="shared" si="79"/>
        <v>Y</v>
      </c>
      <c r="ED93" s="149" t="str">
        <f t="shared" si="80"/>
        <v>Not Specified</v>
      </c>
      <c r="EF93" s="149">
        <f t="shared" si="93"/>
        <v>0</v>
      </c>
    </row>
    <row r="94" spans="1:136" s="149" customFormat="1" ht="16.5" customHeight="1">
      <c r="A94" s="149">
        <v>91</v>
      </c>
      <c r="B94" s="149">
        <v>143</v>
      </c>
      <c r="C94" s="150" t="s">
        <v>701</v>
      </c>
      <c r="D94" s="149" t="s">
        <v>702</v>
      </c>
      <c r="E94" s="149" t="s">
        <v>244</v>
      </c>
      <c r="F94" s="149" t="s">
        <v>175</v>
      </c>
      <c r="G94" s="149" t="s">
        <v>176</v>
      </c>
      <c r="H94" s="168" t="s">
        <v>703</v>
      </c>
      <c r="I94" s="149" t="s">
        <v>704</v>
      </c>
      <c r="J94" s="149">
        <v>0.318</v>
      </c>
      <c r="K94" s="149" t="s">
        <v>705</v>
      </c>
      <c r="L94" s="149">
        <v>968872</v>
      </c>
      <c r="M94" s="150">
        <v>4</v>
      </c>
      <c r="N94" s="149" t="s">
        <v>154</v>
      </c>
      <c r="O94" s="149" t="s">
        <v>153</v>
      </c>
      <c r="P94" s="150" t="s">
        <v>153</v>
      </c>
      <c r="Q94" s="149" t="s">
        <v>154</v>
      </c>
      <c r="R94" s="149" t="s">
        <v>154</v>
      </c>
      <c r="S94" s="149" t="s">
        <v>153</v>
      </c>
      <c r="T94" s="149" t="s">
        <v>153</v>
      </c>
      <c r="U94" s="151" t="s">
        <v>153</v>
      </c>
      <c r="V94" s="149" t="s">
        <v>153</v>
      </c>
      <c r="W94" s="149" t="s">
        <v>153</v>
      </c>
      <c r="X94" s="152" t="s">
        <v>153</v>
      </c>
      <c r="Y94" s="149" t="s">
        <v>153</v>
      </c>
      <c r="Z94" s="149" t="s">
        <v>153</v>
      </c>
      <c r="AA94" s="150"/>
      <c r="AC94" s="149" t="s">
        <v>202</v>
      </c>
      <c r="AD94" s="149" t="s">
        <v>5</v>
      </c>
      <c r="AE94" s="149" t="s">
        <v>157</v>
      </c>
      <c r="AF94" s="149" t="s">
        <v>157</v>
      </c>
      <c r="AG94" s="149" t="s">
        <v>157</v>
      </c>
      <c r="AH94" s="150" t="s">
        <v>218</v>
      </c>
      <c r="AI94" s="149" t="s">
        <v>219</v>
      </c>
      <c r="AJ94" s="149" t="s">
        <v>150</v>
      </c>
      <c r="AK94" s="170" t="s">
        <v>706</v>
      </c>
      <c r="AL94" s="149">
        <v>2045</v>
      </c>
      <c r="AN94" s="150"/>
      <c r="AP94" s="149" t="s">
        <v>154</v>
      </c>
      <c r="AQ94" s="149" t="s">
        <v>153</v>
      </c>
      <c r="AR94" s="149" t="s">
        <v>153</v>
      </c>
      <c r="AU94" s="150"/>
      <c r="AV94" s="149" t="s">
        <v>168</v>
      </c>
      <c r="AW94" s="172" t="s">
        <v>168</v>
      </c>
      <c r="AX94" s="149" t="s">
        <v>158</v>
      </c>
      <c r="AY94" s="149" t="s">
        <v>154</v>
      </c>
      <c r="AZ94" s="149" t="s">
        <v>153</v>
      </c>
      <c r="BA94" s="149" t="s">
        <v>153</v>
      </c>
      <c r="BC94" s="150"/>
      <c r="BE94" s="173"/>
      <c r="BF94" s="150"/>
      <c r="BG94" s="283">
        <f t="shared" si="81"/>
        <v>0</v>
      </c>
      <c r="BH94" s="149">
        <f t="shared" si="82"/>
        <v>0</v>
      </c>
      <c r="BI94" s="149">
        <f t="shared" si="48"/>
        <v>0</v>
      </c>
      <c r="BJ94" s="280">
        <f t="shared" si="49"/>
        <v>0</v>
      </c>
      <c r="BK94" s="356">
        <f t="shared" si="83"/>
        <v>0</v>
      </c>
      <c r="BL94" s="149">
        <f t="shared" si="84"/>
        <v>0</v>
      </c>
      <c r="BM94" s="149">
        <f t="shared" si="50"/>
        <v>0</v>
      </c>
      <c r="BN94" s="278">
        <f t="shared" si="51"/>
        <v>0</v>
      </c>
      <c r="BO94" s="149">
        <f t="shared" si="85"/>
        <v>0</v>
      </c>
      <c r="BP94" s="149">
        <f t="shared" si="86"/>
        <v>0</v>
      </c>
      <c r="BQ94" s="149">
        <f t="shared" si="52"/>
        <v>0</v>
      </c>
      <c r="BR94" s="356">
        <f t="shared" si="87"/>
        <v>0</v>
      </c>
      <c r="BS94" s="149">
        <f t="shared" si="88"/>
        <v>0</v>
      </c>
      <c r="BT94" s="149">
        <f t="shared" si="53"/>
        <v>0</v>
      </c>
      <c r="BU94" s="356">
        <f t="shared" si="54"/>
        <v>0</v>
      </c>
      <c r="BV94" s="149">
        <f t="shared" si="55"/>
        <v>0</v>
      </c>
      <c r="BW94" s="113">
        <f t="shared" si="56"/>
        <v>1</v>
      </c>
      <c r="BX94" s="248">
        <f t="shared" si="57"/>
        <v>0</v>
      </c>
      <c r="BY94" s="248">
        <f t="shared" si="58"/>
        <v>0</v>
      </c>
      <c r="BZ94" s="248">
        <f t="shared" si="59"/>
        <v>1</v>
      </c>
      <c r="CA94" s="248">
        <f t="shared" si="92"/>
        <v>1</v>
      </c>
      <c r="CB94" s="175">
        <f t="shared" si="60"/>
        <v>1</v>
      </c>
      <c r="CC94" s="356">
        <f t="shared" si="61"/>
        <v>0</v>
      </c>
      <c r="CD94" s="149">
        <f t="shared" si="62"/>
        <v>0</v>
      </c>
      <c r="CE94" s="149">
        <f t="shared" si="63"/>
        <v>0</v>
      </c>
      <c r="CF94" s="276">
        <f t="shared" si="64"/>
        <v>0</v>
      </c>
      <c r="CG94" s="248">
        <f t="shared" si="65"/>
        <v>1</v>
      </c>
      <c r="CH94" s="274">
        <f t="shared" si="89"/>
        <v>1</v>
      </c>
      <c r="CI94" s="356">
        <f t="shared" si="66"/>
        <v>0</v>
      </c>
      <c r="CJ94" s="149">
        <f t="shared" si="67"/>
        <v>0</v>
      </c>
      <c r="CK94" s="150">
        <f t="shared" si="68"/>
        <v>0</v>
      </c>
      <c r="CL94" s="149">
        <f t="shared" si="90"/>
        <v>0</v>
      </c>
      <c r="CM94" s="149">
        <f t="shared" si="90"/>
        <v>0</v>
      </c>
      <c r="CN94" s="149">
        <f t="shared" si="90"/>
        <v>1</v>
      </c>
      <c r="CO94" s="149">
        <f t="shared" si="69"/>
        <v>1</v>
      </c>
      <c r="CP94" s="149">
        <f t="shared" si="91"/>
        <v>1</v>
      </c>
      <c r="CQ94" s="283">
        <f t="shared" si="70"/>
        <v>0</v>
      </c>
      <c r="CR94" s="149">
        <f t="shared" si="71"/>
        <v>0</v>
      </c>
      <c r="CS94" s="149">
        <f t="shared" si="72"/>
        <v>1</v>
      </c>
      <c r="CT94" s="283" t="str">
        <f t="shared" si="73"/>
        <v/>
      </c>
      <c r="CU94" s="149" t="str">
        <f t="shared" si="74"/>
        <v xml:space="preserve"> </v>
      </c>
      <c r="CV94" s="149">
        <f t="shared" si="75"/>
        <v>0</v>
      </c>
      <c r="CW94" s="149">
        <v>0</v>
      </c>
      <c r="CX94" s="149">
        <v>0</v>
      </c>
      <c r="CY94" s="149">
        <v>0</v>
      </c>
      <c r="CZ94" s="149">
        <v>0</v>
      </c>
      <c r="DA94" s="149">
        <v>0</v>
      </c>
      <c r="DB94" s="149">
        <v>0</v>
      </c>
      <c r="DC94" s="149">
        <v>0</v>
      </c>
      <c r="DD94" s="149">
        <v>0</v>
      </c>
      <c r="DE94" s="149">
        <v>0</v>
      </c>
      <c r="DF94" s="149">
        <v>1</v>
      </c>
      <c r="DG94" s="149">
        <v>0</v>
      </c>
      <c r="DH94" s="149">
        <v>1</v>
      </c>
      <c r="DI94" s="149">
        <v>0</v>
      </c>
      <c r="DJ94" s="149">
        <v>0</v>
      </c>
      <c r="DK94" s="149">
        <v>0</v>
      </c>
      <c r="DL94" s="149">
        <v>0</v>
      </c>
      <c r="DM94" s="149">
        <v>0</v>
      </c>
      <c r="DN94" s="149">
        <v>0</v>
      </c>
      <c r="DO94" s="149">
        <v>0</v>
      </c>
      <c r="DP94" s="149">
        <v>0</v>
      </c>
      <c r="DQ94" s="149">
        <v>0</v>
      </c>
      <c r="DR94" s="149">
        <v>1</v>
      </c>
      <c r="DS94" s="149">
        <v>0</v>
      </c>
      <c r="DT94" s="149" t="s">
        <v>154</v>
      </c>
      <c r="DU94" s="149" t="s">
        <v>157</v>
      </c>
      <c r="DV94" s="149" t="s">
        <v>154</v>
      </c>
      <c r="DW94" s="149" t="s">
        <v>180</v>
      </c>
      <c r="DX94" s="149" t="s">
        <v>3005</v>
      </c>
      <c r="DY94" s="149">
        <v>0</v>
      </c>
      <c r="DZ94" s="149" t="str">
        <f t="shared" si="76"/>
        <v>N</v>
      </c>
      <c r="EA94" s="149" t="str">
        <f t="shared" si="77"/>
        <v/>
      </c>
      <c r="EB94" s="149" t="str">
        <f t="shared" si="78"/>
        <v>N</v>
      </c>
      <c r="EC94" s="149" t="str">
        <f t="shared" si="79"/>
        <v>Y</v>
      </c>
      <c r="ED94" s="149" t="str">
        <f t="shared" si="80"/>
        <v>Not Specified</v>
      </c>
      <c r="EF94" s="149">
        <f t="shared" si="93"/>
        <v>0</v>
      </c>
    </row>
    <row r="95" spans="1:136" s="149" customFormat="1" ht="16.5" customHeight="1">
      <c r="A95" s="149">
        <v>92</v>
      </c>
      <c r="B95" s="149">
        <v>84</v>
      </c>
      <c r="C95" s="150" t="s">
        <v>707</v>
      </c>
      <c r="D95" s="149" t="s">
        <v>679</v>
      </c>
      <c r="E95" s="149" t="s">
        <v>174</v>
      </c>
      <c r="F95" s="149" t="s">
        <v>175</v>
      </c>
      <c r="G95" s="149" t="s">
        <v>176</v>
      </c>
      <c r="H95" s="168" t="s">
        <v>708</v>
      </c>
      <c r="I95" s="149" t="s">
        <v>709</v>
      </c>
      <c r="J95" s="149">
        <v>0.089</v>
      </c>
      <c r="K95" s="149" t="s">
        <v>710</v>
      </c>
      <c r="L95" s="149">
        <v>305247</v>
      </c>
      <c r="M95" s="150">
        <v>16</v>
      </c>
      <c r="N95" s="149" t="s">
        <v>154</v>
      </c>
      <c r="O95" s="149" t="s">
        <v>153</v>
      </c>
      <c r="P95" s="150" t="s">
        <v>153</v>
      </c>
      <c r="Q95" s="149" t="s">
        <v>154</v>
      </c>
      <c r="R95" s="149" t="s">
        <v>154</v>
      </c>
      <c r="S95" s="149" t="s">
        <v>153</v>
      </c>
      <c r="T95" s="149" t="s">
        <v>153</v>
      </c>
      <c r="U95" s="151" t="s">
        <v>153</v>
      </c>
      <c r="V95" s="149" t="s">
        <v>153</v>
      </c>
      <c r="W95" s="149" t="s">
        <v>153</v>
      </c>
      <c r="X95" s="152" t="s">
        <v>153</v>
      </c>
      <c r="Y95" s="149" t="s">
        <v>153</v>
      </c>
      <c r="Z95" s="149" t="s">
        <v>153</v>
      </c>
      <c r="AA95" s="150"/>
      <c r="AC95" s="149" t="s">
        <v>153</v>
      </c>
      <c r="AD95" s="149" t="s">
        <v>153</v>
      </c>
      <c r="AE95" s="149" t="s">
        <v>153</v>
      </c>
      <c r="AF95" s="149" t="s">
        <v>153</v>
      </c>
      <c r="AG95" s="149" t="s">
        <v>153</v>
      </c>
      <c r="AH95" s="150" t="s">
        <v>153</v>
      </c>
      <c r="AI95" s="149" t="s">
        <v>180</v>
      </c>
      <c r="AJ95" s="149" t="s">
        <v>154</v>
      </c>
      <c r="AK95" s="170" t="s">
        <v>153</v>
      </c>
      <c r="AN95" s="150"/>
      <c r="AP95" s="149" t="s">
        <v>154</v>
      </c>
      <c r="AQ95" s="149" t="s">
        <v>153</v>
      </c>
      <c r="AR95" s="149" t="s">
        <v>153</v>
      </c>
      <c r="AU95" s="150"/>
      <c r="AV95" s="149" t="s">
        <v>168</v>
      </c>
      <c r="AW95" s="172" t="s">
        <v>153</v>
      </c>
      <c r="AX95" s="149" t="s">
        <v>153</v>
      </c>
      <c r="AY95" s="149" t="s">
        <v>154</v>
      </c>
      <c r="AZ95" s="149" t="s">
        <v>153</v>
      </c>
      <c r="BA95" s="149" t="s">
        <v>153</v>
      </c>
      <c r="BC95" s="150"/>
      <c r="BE95" s="173"/>
      <c r="BF95" s="150"/>
      <c r="BG95" s="283">
        <f t="shared" si="81"/>
        <v>0</v>
      </c>
      <c r="BH95" s="149">
        <f t="shared" si="82"/>
        <v>0</v>
      </c>
      <c r="BI95" s="149">
        <f t="shared" si="48"/>
        <v>0</v>
      </c>
      <c r="BJ95" s="280">
        <f t="shared" si="49"/>
        <v>0</v>
      </c>
      <c r="BK95" s="356">
        <f t="shared" si="83"/>
        <v>0</v>
      </c>
      <c r="BL95" s="149">
        <f t="shared" si="84"/>
        <v>0</v>
      </c>
      <c r="BM95" s="149">
        <f t="shared" si="50"/>
        <v>0</v>
      </c>
      <c r="BN95" s="278">
        <f t="shared" si="51"/>
        <v>0</v>
      </c>
      <c r="BO95" s="149">
        <f t="shared" si="85"/>
        <v>0</v>
      </c>
      <c r="BP95" s="149">
        <f t="shared" si="86"/>
        <v>0</v>
      </c>
      <c r="BQ95" s="149">
        <f t="shared" si="52"/>
        <v>0</v>
      </c>
      <c r="BR95" s="356">
        <f t="shared" si="87"/>
        <v>0</v>
      </c>
      <c r="BS95" s="149">
        <f t="shared" si="88"/>
        <v>0</v>
      </c>
      <c r="BT95" s="149">
        <f t="shared" si="53"/>
        <v>0</v>
      </c>
      <c r="BU95" s="356">
        <f t="shared" si="54"/>
        <v>0</v>
      </c>
      <c r="BV95" s="149">
        <f t="shared" si="55"/>
        <v>0</v>
      </c>
      <c r="BW95" s="113">
        <f t="shared" si="56"/>
        <v>0</v>
      </c>
      <c r="BX95" s="248">
        <f t="shared" si="57"/>
        <v>0</v>
      </c>
      <c r="BY95" s="248">
        <f t="shared" si="58"/>
        <v>0</v>
      </c>
      <c r="BZ95" s="248">
        <f t="shared" si="59"/>
        <v>0</v>
      </c>
      <c r="CA95" s="248">
        <f t="shared" si="92"/>
        <v>0</v>
      </c>
      <c r="CB95" s="175">
        <f t="shared" si="60"/>
        <v>0</v>
      </c>
      <c r="CC95" s="356">
        <f t="shared" si="61"/>
        <v>0</v>
      </c>
      <c r="CD95" s="149">
        <f t="shared" si="62"/>
        <v>0</v>
      </c>
      <c r="CE95" s="149">
        <f t="shared" si="63"/>
        <v>0</v>
      </c>
      <c r="CF95" s="276">
        <f t="shared" si="64"/>
        <v>0</v>
      </c>
      <c r="CG95" s="248">
        <f t="shared" si="65"/>
        <v>0</v>
      </c>
      <c r="CH95" s="274">
        <f t="shared" si="89"/>
        <v>0</v>
      </c>
      <c r="CI95" s="356">
        <f t="shared" si="66"/>
        <v>0</v>
      </c>
      <c r="CJ95" s="149">
        <f t="shared" si="67"/>
        <v>0</v>
      </c>
      <c r="CK95" s="150">
        <f t="shared" si="68"/>
        <v>0</v>
      </c>
      <c r="CL95" s="149">
        <f t="shared" si="90"/>
        <v>0</v>
      </c>
      <c r="CM95" s="149">
        <f t="shared" si="90"/>
        <v>0</v>
      </c>
      <c r="CN95" s="149">
        <f t="shared" si="90"/>
        <v>0</v>
      </c>
      <c r="CO95" s="149">
        <f t="shared" si="69"/>
        <v>0</v>
      </c>
      <c r="CP95" s="149">
        <f t="shared" si="91"/>
        <v>0</v>
      </c>
      <c r="CQ95" s="283">
        <f t="shared" si="70"/>
        <v>0</v>
      </c>
      <c r="CR95" s="149">
        <f t="shared" si="71"/>
        <v>0</v>
      </c>
      <c r="CS95" s="149">
        <f t="shared" si="72"/>
        <v>1</v>
      </c>
      <c r="CT95" s="283" t="str">
        <f t="shared" si="73"/>
        <v/>
      </c>
      <c r="CU95" s="149" t="str">
        <f t="shared" si="74"/>
        <v xml:space="preserve"> </v>
      </c>
      <c r="CV95" s="149">
        <f t="shared" si="75"/>
        <v>0</v>
      </c>
      <c r="CW95" s="149">
        <v>0</v>
      </c>
      <c r="CX95" s="149">
        <v>0</v>
      </c>
      <c r="CY95" s="149">
        <v>0</v>
      </c>
      <c r="CZ95" s="149">
        <v>0</v>
      </c>
      <c r="DA95" s="149">
        <v>0</v>
      </c>
      <c r="DB95" s="149">
        <v>0</v>
      </c>
      <c r="DC95" s="149">
        <v>0</v>
      </c>
      <c r="DD95" s="149">
        <v>0</v>
      </c>
      <c r="DE95" s="149">
        <v>0</v>
      </c>
      <c r="DF95" s="149">
        <v>0</v>
      </c>
      <c r="DG95" s="149">
        <v>0</v>
      </c>
      <c r="DH95" s="149">
        <v>0</v>
      </c>
      <c r="DI95" s="149">
        <v>0</v>
      </c>
      <c r="DJ95" s="149">
        <v>0</v>
      </c>
      <c r="DK95" s="149">
        <v>0</v>
      </c>
      <c r="DL95" s="149">
        <v>0</v>
      </c>
      <c r="DM95" s="149">
        <v>0</v>
      </c>
      <c r="DN95" s="149">
        <v>0</v>
      </c>
      <c r="DO95" s="149">
        <v>0</v>
      </c>
      <c r="DP95" s="149">
        <v>0</v>
      </c>
      <c r="DQ95" s="149">
        <v>0</v>
      </c>
      <c r="DR95" s="149">
        <v>0</v>
      </c>
      <c r="DS95" s="149">
        <v>0</v>
      </c>
      <c r="DT95" s="149" t="s">
        <v>154</v>
      </c>
      <c r="DU95" s="149">
        <v>0</v>
      </c>
      <c r="DV95" s="149" t="s">
        <v>154</v>
      </c>
      <c r="DW95" s="149" t="s">
        <v>180</v>
      </c>
      <c r="DX95" s="149" t="s">
        <v>3005</v>
      </c>
      <c r="DY95" s="149">
        <v>0</v>
      </c>
      <c r="DZ95" s="149" t="str">
        <f t="shared" si="76"/>
        <v>N</v>
      </c>
      <c r="EA95" s="149" t="str">
        <f t="shared" si="77"/>
        <v/>
      </c>
      <c r="EB95" s="149" t="str">
        <f t="shared" si="78"/>
        <v>N</v>
      </c>
      <c r="EC95" s="149" t="str">
        <f t="shared" si="79"/>
        <v>N</v>
      </c>
      <c r="ED95" s="149" t="str">
        <f t="shared" si="80"/>
        <v>Not Specified</v>
      </c>
      <c r="EF95" s="149">
        <f t="shared" si="93"/>
        <v>0</v>
      </c>
    </row>
    <row r="96" spans="1:136" s="149" customFormat="1" ht="16.5" customHeight="1">
      <c r="A96" s="149">
        <v>93</v>
      </c>
      <c r="B96" s="149">
        <v>111</v>
      </c>
      <c r="C96" s="150" t="s">
        <v>711</v>
      </c>
      <c r="D96" s="149" t="s">
        <v>290</v>
      </c>
      <c r="E96" s="149" t="s">
        <v>229</v>
      </c>
      <c r="F96" s="149" t="s">
        <v>145</v>
      </c>
      <c r="G96" s="149" t="s">
        <v>146</v>
      </c>
      <c r="H96" s="168" t="s">
        <v>712</v>
      </c>
      <c r="I96" s="149" t="s">
        <v>713</v>
      </c>
      <c r="J96" s="149">
        <v>0.474</v>
      </c>
      <c r="K96" s="149" t="s">
        <v>714</v>
      </c>
      <c r="L96" s="149">
        <v>80478</v>
      </c>
      <c r="M96" s="150">
        <v>28</v>
      </c>
      <c r="N96" s="149" t="s">
        <v>154</v>
      </c>
      <c r="O96" s="149" t="s">
        <v>153</v>
      </c>
      <c r="P96" s="150" t="s">
        <v>153</v>
      </c>
      <c r="Q96" s="149" t="s">
        <v>154</v>
      </c>
      <c r="R96" s="149" t="s">
        <v>154</v>
      </c>
      <c r="S96" s="149" t="s">
        <v>153</v>
      </c>
      <c r="T96" s="149" t="s">
        <v>153</v>
      </c>
      <c r="U96" s="151" t="s">
        <v>153</v>
      </c>
      <c r="V96" s="149" t="s">
        <v>153</v>
      </c>
      <c r="W96" s="149" t="s">
        <v>153</v>
      </c>
      <c r="X96" s="152" t="s">
        <v>153</v>
      </c>
      <c r="Y96" s="149" t="s">
        <v>153</v>
      </c>
      <c r="Z96" s="149" t="s">
        <v>153</v>
      </c>
      <c r="AA96" s="150"/>
      <c r="AC96" s="149" t="s">
        <v>167</v>
      </c>
      <c r="AD96" s="149" t="s">
        <v>6</v>
      </c>
      <c r="AE96" s="149" t="s">
        <v>157</v>
      </c>
      <c r="AF96" s="149" t="s">
        <v>157</v>
      </c>
      <c r="AG96" s="149" t="s">
        <v>169</v>
      </c>
      <c r="AH96" s="150" t="s">
        <v>159</v>
      </c>
      <c r="AJ96" s="149" t="s">
        <v>154</v>
      </c>
      <c r="AK96" s="170" t="s">
        <v>153</v>
      </c>
      <c r="AN96" s="150"/>
      <c r="AO96" s="149" t="s">
        <v>160</v>
      </c>
      <c r="AP96" s="149" t="s">
        <v>150</v>
      </c>
      <c r="AQ96" s="149" t="s">
        <v>159</v>
      </c>
      <c r="AR96" s="149" t="s">
        <v>715</v>
      </c>
      <c r="AS96" s="149">
        <v>2050</v>
      </c>
      <c r="AU96" s="150"/>
      <c r="AV96" s="149" t="s">
        <v>157</v>
      </c>
      <c r="AW96" s="172" t="s">
        <v>168</v>
      </c>
      <c r="AX96" s="149" t="s">
        <v>158</v>
      </c>
      <c r="AY96" s="149" t="s">
        <v>154</v>
      </c>
      <c r="AZ96" s="149" t="s">
        <v>153</v>
      </c>
      <c r="BA96" s="149" t="s">
        <v>153</v>
      </c>
      <c r="BC96" s="150"/>
      <c r="BE96" s="173"/>
      <c r="BF96" s="150"/>
      <c r="BG96" s="283">
        <f t="shared" si="81"/>
        <v>0</v>
      </c>
      <c r="BH96" s="149">
        <f t="shared" si="82"/>
        <v>0</v>
      </c>
      <c r="BI96" s="149">
        <f t="shared" si="48"/>
        <v>0</v>
      </c>
      <c r="BJ96" s="280">
        <f t="shared" si="49"/>
        <v>0</v>
      </c>
      <c r="BK96" s="356">
        <f t="shared" si="83"/>
        <v>0</v>
      </c>
      <c r="BL96" s="149">
        <f t="shared" si="84"/>
        <v>0</v>
      </c>
      <c r="BM96" s="149">
        <f t="shared" si="50"/>
        <v>0</v>
      </c>
      <c r="BN96" s="278">
        <f t="shared" si="51"/>
        <v>0</v>
      </c>
      <c r="BO96" s="149">
        <f t="shared" si="85"/>
        <v>0</v>
      </c>
      <c r="BP96" s="149">
        <f t="shared" si="86"/>
        <v>0</v>
      </c>
      <c r="BQ96" s="149">
        <f t="shared" si="52"/>
        <v>0</v>
      </c>
      <c r="BR96" s="356">
        <f t="shared" si="87"/>
        <v>0</v>
      </c>
      <c r="BS96" s="149">
        <f t="shared" si="88"/>
        <v>0</v>
      </c>
      <c r="BT96" s="149">
        <f t="shared" si="53"/>
        <v>1</v>
      </c>
      <c r="BU96" s="356">
        <f t="shared" si="54"/>
        <v>0</v>
      </c>
      <c r="BV96" s="149">
        <f t="shared" si="55"/>
        <v>0</v>
      </c>
      <c r="BW96" s="113">
        <f t="shared" si="56"/>
        <v>0</v>
      </c>
      <c r="BX96" s="248">
        <f t="shared" si="57"/>
        <v>0</v>
      </c>
      <c r="BY96" s="248">
        <f t="shared" si="58"/>
        <v>0</v>
      </c>
      <c r="BZ96" s="248">
        <f t="shared" si="59"/>
        <v>0</v>
      </c>
      <c r="CA96" s="248">
        <f t="shared" si="92"/>
        <v>0</v>
      </c>
      <c r="CB96" s="175">
        <f t="shared" si="60"/>
        <v>0</v>
      </c>
      <c r="CC96" s="356">
        <f t="shared" si="61"/>
        <v>0</v>
      </c>
      <c r="CD96" s="149">
        <f t="shared" si="62"/>
        <v>0</v>
      </c>
      <c r="CE96" s="149">
        <f t="shared" si="63"/>
        <v>1</v>
      </c>
      <c r="CF96" s="276">
        <f t="shared" si="64"/>
        <v>1</v>
      </c>
      <c r="CG96" s="248">
        <f t="shared" si="65"/>
        <v>1</v>
      </c>
      <c r="CH96" s="274">
        <f t="shared" si="89"/>
        <v>1</v>
      </c>
      <c r="CI96" s="356">
        <f t="shared" si="66"/>
        <v>0</v>
      </c>
      <c r="CJ96" s="149">
        <f t="shared" si="67"/>
        <v>0</v>
      </c>
      <c r="CK96" s="150">
        <f t="shared" si="68"/>
        <v>0</v>
      </c>
      <c r="CL96" s="149">
        <f t="shared" si="90"/>
        <v>0</v>
      </c>
      <c r="CM96" s="149">
        <f t="shared" si="90"/>
        <v>0</v>
      </c>
      <c r="CN96" s="149">
        <f t="shared" si="90"/>
        <v>1</v>
      </c>
      <c r="CO96" s="149">
        <f t="shared" si="69"/>
        <v>1</v>
      </c>
      <c r="CP96" s="149">
        <f t="shared" si="91"/>
        <v>1</v>
      </c>
      <c r="CQ96" s="283">
        <f t="shared" si="70"/>
        <v>1</v>
      </c>
      <c r="CR96" s="149">
        <f t="shared" si="71"/>
        <v>0</v>
      </c>
      <c r="CS96" s="149">
        <f t="shared" si="72"/>
        <v>0</v>
      </c>
      <c r="CT96" s="283" t="str">
        <f t="shared" si="73"/>
        <v/>
      </c>
      <c r="CU96" s="149" t="str">
        <f t="shared" si="74"/>
        <v xml:space="preserve"> 2050</v>
      </c>
      <c r="CV96" s="149">
        <f t="shared" si="75"/>
        <v>2050</v>
      </c>
      <c r="CW96" s="149">
        <v>1</v>
      </c>
      <c r="CX96" s="149">
        <v>0</v>
      </c>
      <c r="CY96" s="149">
        <v>0</v>
      </c>
      <c r="CZ96" s="149">
        <v>1</v>
      </c>
      <c r="DA96" s="149">
        <v>0</v>
      </c>
      <c r="DB96" s="149">
        <v>0</v>
      </c>
      <c r="DC96" s="149">
        <v>1</v>
      </c>
      <c r="DD96" s="149">
        <v>1</v>
      </c>
      <c r="DE96" s="149">
        <v>0</v>
      </c>
      <c r="DF96" s="149">
        <v>0</v>
      </c>
      <c r="DG96" s="149">
        <v>0</v>
      </c>
      <c r="DH96" s="149">
        <v>0</v>
      </c>
      <c r="DI96" s="149">
        <v>1</v>
      </c>
      <c r="DJ96" s="149">
        <v>0</v>
      </c>
      <c r="DK96" s="149">
        <v>0</v>
      </c>
      <c r="DL96" s="149">
        <v>1</v>
      </c>
      <c r="DM96" s="149">
        <v>1</v>
      </c>
      <c r="DN96" s="149">
        <v>1</v>
      </c>
      <c r="DO96" s="149">
        <v>1</v>
      </c>
      <c r="DP96" s="149">
        <v>1</v>
      </c>
      <c r="DQ96" s="149">
        <v>0</v>
      </c>
      <c r="DR96" s="149">
        <v>1</v>
      </c>
      <c r="DS96" s="149">
        <v>1</v>
      </c>
      <c r="DT96" s="149" t="s">
        <v>154</v>
      </c>
      <c r="DU96" s="149">
        <v>0</v>
      </c>
      <c r="DV96" s="149" t="s">
        <v>7868</v>
      </c>
      <c r="DW96" s="149" t="s">
        <v>160</v>
      </c>
      <c r="DX96" s="149" t="s">
        <v>3005</v>
      </c>
      <c r="DY96" s="149" t="s">
        <v>150</v>
      </c>
      <c r="DZ96" s="149" t="str">
        <f t="shared" si="76"/>
        <v>N</v>
      </c>
      <c r="EA96" s="149" t="str">
        <f t="shared" si="77"/>
        <v/>
      </c>
      <c r="EB96" s="149" t="str">
        <f t="shared" si="78"/>
        <v>Y</v>
      </c>
      <c r="EC96" s="149" t="str">
        <f t="shared" si="79"/>
        <v>N</v>
      </c>
      <c r="ED96" s="149" t="str">
        <f t="shared" si="80"/>
        <v>Yes</v>
      </c>
      <c r="EF96" s="149">
        <f t="shared" si="93"/>
        <v>2050</v>
      </c>
    </row>
    <row r="97" spans="1:138" s="188" customFormat="1" ht="16.5" customHeight="1">
      <c r="A97" s="188">
        <v>94</v>
      </c>
      <c r="B97" s="188">
        <v>90</v>
      </c>
      <c r="C97" s="254" t="s">
        <v>716</v>
      </c>
      <c r="D97" s="149" t="s">
        <v>143</v>
      </c>
      <c r="E97" s="149" t="s">
        <v>144</v>
      </c>
      <c r="F97" s="149" t="s">
        <v>145</v>
      </c>
      <c r="G97" s="149" t="s">
        <v>146</v>
      </c>
      <c r="H97" s="168" t="s">
        <v>717</v>
      </c>
      <c r="I97" s="149" t="s">
        <v>718</v>
      </c>
      <c r="J97" s="149">
        <v>-0.011</v>
      </c>
      <c r="K97" s="149" t="s">
        <v>719</v>
      </c>
      <c r="L97" s="149">
        <v>440000</v>
      </c>
      <c r="M97" s="150">
        <v>31</v>
      </c>
      <c r="N97" s="149" t="s">
        <v>150</v>
      </c>
      <c r="O97" s="149">
        <v>2019</v>
      </c>
      <c r="P97" s="150">
        <v>2030</v>
      </c>
      <c r="Q97" s="149" t="s">
        <v>150</v>
      </c>
      <c r="R97" s="149" t="s">
        <v>150</v>
      </c>
      <c r="S97" s="149" t="s">
        <v>151</v>
      </c>
      <c r="T97" s="149" t="s">
        <v>720</v>
      </c>
      <c r="U97" s="151">
        <v>2030</v>
      </c>
      <c r="V97" s="149" t="s">
        <v>153</v>
      </c>
      <c r="W97" s="149" t="s">
        <v>153</v>
      </c>
      <c r="X97" s="152" t="s">
        <v>153</v>
      </c>
      <c r="Y97" s="188" t="s">
        <v>154</v>
      </c>
      <c r="Z97" s="188" t="s">
        <v>210</v>
      </c>
      <c r="AA97" s="254"/>
      <c r="AC97" s="149" t="s">
        <v>167</v>
      </c>
      <c r="AD97" s="149" t="s">
        <v>6</v>
      </c>
      <c r="AE97" s="149" t="s">
        <v>157</v>
      </c>
      <c r="AF97" s="149" t="s">
        <v>157</v>
      </c>
      <c r="AG97" s="149" t="s">
        <v>157</v>
      </c>
      <c r="AH97" s="150" t="s">
        <v>218</v>
      </c>
      <c r="AI97" s="149"/>
      <c r="AJ97" s="149" t="s">
        <v>154</v>
      </c>
      <c r="AK97" s="170" t="s">
        <v>153</v>
      </c>
      <c r="AL97" s="149"/>
      <c r="AM97" s="149"/>
      <c r="AN97" s="150"/>
      <c r="AO97" s="149" t="s">
        <v>219</v>
      </c>
      <c r="AP97" s="149" t="s">
        <v>150</v>
      </c>
      <c r="AQ97" s="149" t="s">
        <v>218</v>
      </c>
      <c r="AR97" s="149" t="s">
        <v>721</v>
      </c>
      <c r="AS97" s="149">
        <v>2040</v>
      </c>
      <c r="AT97" s="149"/>
      <c r="AU97" s="150"/>
      <c r="AV97" s="149" t="s">
        <v>168</v>
      </c>
      <c r="AW97" s="172" t="s">
        <v>312</v>
      </c>
      <c r="AX97" s="149" t="s">
        <v>158</v>
      </c>
      <c r="AY97" s="149" t="s">
        <v>154</v>
      </c>
      <c r="AZ97" s="149" t="s">
        <v>153</v>
      </c>
      <c r="BA97" s="149" t="s">
        <v>153</v>
      </c>
      <c r="BB97" s="149"/>
      <c r="BC97" s="150"/>
      <c r="BD97" s="149"/>
      <c r="BE97" s="173"/>
      <c r="BF97" s="150"/>
      <c r="BG97" s="283">
        <f t="shared" si="81"/>
        <v>0</v>
      </c>
      <c r="BH97" s="149">
        <f t="shared" si="82"/>
        <v>1</v>
      </c>
      <c r="BI97" s="149">
        <f t="shared" si="48"/>
        <v>0</v>
      </c>
      <c r="BJ97" s="280">
        <f t="shared" si="49"/>
        <v>1</v>
      </c>
      <c r="BK97" s="356">
        <f t="shared" si="83"/>
        <v>0</v>
      </c>
      <c r="BL97" s="149">
        <f t="shared" si="84"/>
        <v>1</v>
      </c>
      <c r="BM97" s="149">
        <f t="shared" si="50"/>
        <v>0</v>
      </c>
      <c r="BN97" s="278">
        <f t="shared" si="51"/>
        <v>1</v>
      </c>
      <c r="BO97" s="149">
        <f t="shared" si="85"/>
        <v>0</v>
      </c>
      <c r="BP97" s="149">
        <f t="shared" si="86"/>
        <v>0</v>
      </c>
      <c r="BQ97" s="149">
        <f t="shared" si="52"/>
        <v>0</v>
      </c>
      <c r="BR97" s="356">
        <f t="shared" si="87"/>
        <v>0</v>
      </c>
      <c r="BS97" s="149">
        <f t="shared" si="88"/>
        <v>0</v>
      </c>
      <c r="BT97" s="149">
        <f t="shared" si="53"/>
        <v>1</v>
      </c>
      <c r="BU97" s="356">
        <f t="shared" si="54"/>
        <v>0</v>
      </c>
      <c r="BV97" s="149">
        <f t="shared" si="55"/>
        <v>0</v>
      </c>
      <c r="BW97" s="113">
        <f t="shared" si="56"/>
        <v>0</v>
      </c>
      <c r="BX97" s="248">
        <f t="shared" si="57"/>
        <v>0</v>
      </c>
      <c r="BY97" s="248">
        <f t="shared" si="58"/>
        <v>0</v>
      </c>
      <c r="BZ97" s="248">
        <f t="shared" si="59"/>
        <v>0</v>
      </c>
      <c r="CA97" s="248">
        <f t="shared" si="92"/>
        <v>0</v>
      </c>
      <c r="CB97" s="175">
        <f t="shared" si="60"/>
        <v>0</v>
      </c>
      <c r="CC97" s="356">
        <f t="shared" si="61"/>
        <v>0</v>
      </c>
      <c r="CD97" s="149">
        <f t="shared" si="62"/>
        <v>0</v>
      </c>
      <c r="CE97" s="149">
        <f t="shared" si="63"/>
        <v>1</v>
      </c>
      <c r="CF97" s="276">
        <f t="shared" si="64"/>
        <v>1</v>
      </c>
      <c r="CG97" s="248">
        <f t="shared" si="65"/>
        <v>1</v>
      </c>
      <c r="CH97" s="274">
        <f t="shared" si="89"/>
        <v>1</v>
      </c>
      <c r="CI97" s="356">
        <f t="shared" si="66"/>
        <v>0</v>
      </c>
      <c r="CJ97" s="149">
        <f t="shared" si="67"/>
        <v>0</v>
      </c>
      <c r="CK97" s="150">
        <f t="shared" si="68"/>
        <v>0</v>
      </c>
      <c r="CL97" s="149">
        <f t="shared" si="90"/>
        <v>0</v>
      </c>
      <c r="CM97" s="149">
        <f t="shared" si="90"/>
        <v>2</v>
      </c>
      <c r="CN97" s="149">
        <f t="shared" si="90"/>
        <v>1</v>
      </c>
      <c r="CO97" s="149">
        <f t="shared" si="69"/>
        <v>3</v>
      </c>
      <c r="CP97" s="149">
        <f t="shared" si="91"/>
        <v>1</v>
      </c>
      <c r="CQ97" s="283">
        <f t="shared" si="70"/>
        <v>0</v>
      </c>
      <c r="CR97" s="149">
        <f t="shared" si="71"/>
        <v>0</v>
      </c>
      <c r="CS97" s="149">
        <f t="shared" si="72"/>
        <v>1</v>
      </c>
      <c r="CT97" s="283">
        <f t="shared" si="73"/>
        <v>1</v>
      </c>
      <c r="CU97" s="149" t="str">
        <f t="shared" si="74"/>
        <v xml:space="preserve"> 2040</v>
      </c>
      <c r="CV97" s="149">
        <f t="shared" si="75"/>
        <v>2040</v>
      </c>
      <c r="CW97" s="149">
        <v>0</v>
      </c>
      <c r="CX97" s="149">
        <v>0</v>
      </c>
      <c r="CY97" s="149">
        <v>0</v>
      </c>
      <c r="CZ97" s="149">
        <v>0</v>
      </c>
      <c r="DA97" s="149">
        <v>0</v>
      </c>
      <c r="DB97" s="149">
        <v>0</v>
      </c>
      <c r="DC97" s="149">
        <v>1</v>
      </c>
      <c r="DD97" s="149">
        <v>1</v>
      </c>
      <c r="DE97" s="149">
        <v>1</v>
      </c>
      <c r="DF97" s="149">
        <v>0</v>
      </c>
      <c r="DG97" s="149">
        <v>0</v>
      </c>
      <c r="DH97" s="149">
        <v>1</v>
      </c>
      <c r="DI97" s="149">
        <v>0</v>
      </c>
      <c r="DJ97" s="149">
        <v>1</v>
      </c>
      <c r="DK97" s="149">
        <v>0</v>
      </c>
      <c r="DL97" s="149">
        <v>1</v>
      </c>
      <c r="DM97" s="149">
        <v>1</v>
      </c>
      <c r="DN97" s="149">
        <v>0</v>
      </c>
      <c r="DO97" s="149">
        <v>1</v>
      </c>
      <c r="DP97" s="149">
        <v>1</v>
      </c>
      <c r="DQ97" s="149">
        <v>0</v>
      </c>
      <c r="DR97" s="149">
        <v>1</v>
      </c>
      <c r="DS97" s="149">
        <v>1</v>
      </c>
      <c r="DT97" s="149" t="s">
        <v>150</v>
      </c>
      <c r="DU97" s="149" t="s">
        <v>157</v>
      </c>
      <c r="DV97" s="149" t="s">
        <v>7859</v>
      </c>
      <c r="DW97" s="149" t="s">
        <v>154</v>
      </c>
      <c r="DX97" s="149">
        <v>0</v>
      </c>
      <c r="DY97" s="149" t="s">
        <v>150</v>
      </c>
      <c r="DZ97" s="149" t="str">
        <f t="shared" si="76"/>
        <v>Y</v>
      </c>
      <c r="EA97" s="149" t="str">
        <f t="shared" si="77"/>
        <v>Committed</v>
      </c>
      <c r="EB97" s="149" t="str">
        <f t="shared" si="78"/>
        <v>Y</v>
      </c>
      <c r="EC97" s="149" t="str">
        <f t="shared" si="79"/>
        <v>N</v>
      </c>
      <c r="ED97" s="149" t="str">
        <f t="shared" si="80"/>
        <v>Not Specified</v>
      </c>
      <c r="EE97" s="149"/>
      <c r="EF97" s="149">
        <f t="shared" si="93"/>
        <v>2040</v>
      </c>
      <c r="EG97" s="149"/>
      <c r="EH97" s="149"/>
    </row>
    <row r="98" spans="1:136" s="149" customFormat="1" ht="16.5" customHeight="1">
      <c r="A98" s="149">
        <v>95</v>
      </c>
      <c r="B98" s="149">
        <v>95</v>
      </c>
      <c r="C98" s="150" t="s">
        <v>722</v>
      </c>
      <c r="D98" s="149" t="s">
        <v>443</v>
      </c>
      <c r="E98" s="149" t="s">
        <v>229</v>
      </c>
      <c r="F98" s="149" t="s">
        <v>686</v>
      </c>
      <c r="G98" s="149" t="s">
        <v>176</v>
      </c>
      <c r="H98" s="168" t="s">
        <v>723</v>
      </c>
      <c r="I98" s="149" t="s">
        <v>724</v>
      </c>
      <c r="J98" s="149">
        <v>0.156</v>
      </c>
      <c r="K98" s="149" t="s">
        <v>725</v>
      </c>
      <c r="L98" s="149">
        <v>98661</v>
      </c>
      <c r="M98" s="150">
        <v>4</v>
      </c>
      <c r="N98" s="149" t="s">
        <v>154</v>
      </c>
      <c r="O98" s="149" t="s">
        <v>153</v>
      </c>
      <c r="P98" s="150" t="s">
        <v>153</v>
      </c>
      <c r="Q98" s="149" t="s">
        <v>154</v>
      </c>
      <c r="R98" s="149" t="s">
        <v>154</v>
      </c>
      <c r="T98" s="149" t="s">
        <v>153</v>
      </c>
      <c r="U98" s="151" t="s">
        <v>153</v>
      </c>
      <c r="V98" s="149" t="s">
        <v>153</v>
      </c>
      <c r="W98" s="149" t="s">
        <v>153</v>
      </c>
      <c r="X98" s="152" t="s">
        <v>153</v>
      </c>
      <c r="Y98" s="149" t="s">
        <v>153</v>
      </c>
      <c r="Z98" s="149" t="s">
        <v>153</v>
      </c>
      <c r="AA98" s="150"/>
      <c r="AC98" s="149" t="s">
        <v>233</v>
      </c>
      <c r="AD98" s="149" t="s">
        <v>234</v>
      </c>
      <c r="AE98" s="149" t="s">
        <v>153</v>
      </c>
      <c r="AF98" s="149" t="s">
        <v>153</v>
      </c>
      <c r="AG98" s="149" t="s">
        <v>153</v>
      </c>
      <c r="AH98" s="150" t="s">
        <v>153</v>
      </c>
      <c r="AJ98" s="149" t="s">
        <v>154</v>
      </c>
      <c r="AK98" s="170" t="s">
        <v>153</v>
      </c>
      <c r="AM98" s="171" t="s">
        <v>726</v>
      </c>
      <c r="AN98" s="150" t="s">
        <v>431</v>
      </c>
      <c r="AP98" s="149" t="s">
        <v>154</v>
      </c>
      <c r="AQ98" s="149" t="s">
        <v>153</v>
      </c>
      <c r="AR98" s="149" t="s">
        <v>153</v>
      </c>
      <c r="AU98" s="150"/>
      <c r="AV98" s="149" t="s">
        <v>168</v>
      </c>
      <c r="AW98" s="172" t="s">
        <v>168</v>
      </c>
      <c r="AX98" s="149" t="s">
        <v>158</v>
      </c>
      <c r="AY98" s="149" t="s">
        <v>154</v>
      </c>
      <c r="AZ98" s="149" t="s">
        <v>153</v>
      </c>
      <c r="BA98" s="149" t="s">
        <v>153</v>
      </c>
      <c r="BC98" s="150"/>
      <c r="BE98" s="173"/>
      <c r="BF98" s="150"/>
      <c r="BG98" s="283">
        <f t="shared" si="81"/>
        <v>0</v>
      </c>
      <c r="BH98" s="149">
        <f t="shared" si="82"/>
        <v>0</v>
      </c>
      <c r="BI98" s="149">
        <f t="shared" si="48"/>
        <v>0</v>
      </c>
      <c r="BJ98" s="280">
        <f t="shared" si="49"/>
        <v>0</v>
      </c>
      <c r="BK98" s="356">
        <f t="shared" si="83"/>
        <v>0</v>
      </c>
      <c r="BL98" s="149">
        <f t="shared" si="84"/>
        <v>0</v>
      </c>
      <c r="BM98" s="149">
        <f t="shared" si="50"/>
        <v>0</v>
      </c>
      <c r="BN98" s="278">
        <f t="shared" si="51"/>
        <v>0</v>
      </c>
      <c r="BO98" s="149">
        <f t="shared" si="85"/>
        <v>0</v>
      </c>
      <c r="BP98" s="149">
        <f t="shared" si="86"/>
        <v>0</v>
      </c>
      <c r="BQ98" s="149">
        <f t="shared" si="52"/>
        <v>0</v>
      </c>
      <c r="BR98" s="356">
        <f t="shared" si="87"/>
        <v>0</v>
      </c>
      <c r="BS98" s="149">
        <f t="shared" si="88"/>
        <v>0</v>
      </c>
      <c r="BT98" s="149">
        <f t="shared" si="53"/>
        <v>0</v>
      </c>
      <c r="BU98" s="356">
        <f t="shared" si="54"/>
        <v>0</v>
      </c>
      <c r="BV98" s="149">
        <f t="shared" si="55"/>
        <v>0</v>
      </c>
      <c r="BW98" s="113">
        <f t="shared" si="56"/>
        <v>0</v>
      </c>
      <c r="BX98" s="248">
        <f t="shared" si="57"/>
        <v>0</v>
      </c>
      <c r="BY98" s="248">
        <f t="shared" si="58"/>
        <v>0</v>
      </c>
      <c r="BZ98" s="248">
        <f t="shared" si="59"/>
        <v>0</v>
      </c>
      <c r="CA98" s="248">
        <f t="shared" si="92"/>
        <v>0</v>
      </c>
      <c r="CB98" s="175">
        <f t="shared" si="60"/>
        <v>0</v>
      </c>
      <c r="CC98" s="356">
        <f t="shared" si="61"/>
        <v>0</v>
      </c>
      <c r="CD98" s="149">
        <f t="shared" si="62"/>
        <v>0</v>
      </c>
      <c r="CE98" s="149">
        <f t="shared" si="63"/>
        <v>0</v>
      </c>
      <c r="CF98" s="276">
        <f t="shared" si="64"/>
        <v>0</v>
      </c>
      <c r="CG98" s="248">
        <f t="shared" si="65"/>
        <v>0</v>
      </c>
      <c r="CH98" s="274">
        <f t="shared" si="89"/>
        <v>0</v>
      </c>
      <c r="CI98" s="356">
        <f t="shared" si="66"/>
        <v>0</v>
      </c>
      <c r="CJ98" s="149">
        <f t="shared" si="67"/>
        <v>0</v>
      </c>
      <c r="CK98" s="150">
        <f t="shared" si="68"/>
        <v>0</v>
      </c>
      <c r="CL98" s="149">
        <f t="shared" si="90"/>
        <v>0</v>
      </c>
      <c r="CM98" s="149">
        <f t="shared" si="90"/>
        <v>0</v>
      </c>
      <c r="CN98" s="149">
        <f t="shared" si="90"/>
        <v>0</v>
      </c>
      <c r="CO98" s="149">
        <f t="shared" si="69"/>
        <v>0</v>
      </c>
      <c r="CP98" s="149">
        <f t="shared" si="91"/>
        <v>0</v>
      </c>
      <c r="CQ98" s="283">
        <f t="shared" si="70"/>
        <v>0</v>
      </c>
      <c r="CR98" s="149">
        <f t="shared" si="71"/>
        <v>0</v>
      </c>
      <c r="CS98" s="149">
        <f t="shared" si="72"/>
        <v>1</v>
      </c>
      <c r="CT98" s="283" t="str">
        <f t="shared" si="73"/>
        <v/>
      </c>
      <c r="CU98" s="149" t="str">
        <f t="shared" si="74"/>
        <v xml:space="preserve"> </v>
      </c>
      <c r="CV98" s="149">
        <f t="shared" si="75"/>
        <v>0</v>
      </c>
      <c r="CW98" s="149">
        <v>0</v>
      </c>
      <c r="CX98" s="149">
        <v>0</v>
      </c>
      <c r="CY98" s="149">
        <v>0</v>
      </c>
      <c r="CZ98" s="149">
        <v>0</v>
      </c>
      <c r="DA98" s="149">
        <v>0</v>
      </c>
      <c r="DB98" s="149">
        <v>0</v>
      </c>
      <c r="DC98" s="149">
        <v>0</v>
      </c>
      <c r="DD98" s="149">
        <v>0</v>
      </c>
      <c r="DE98" s="149">
        <v>0</v>
      </c>
      <c r="DF98" s="149">
        <v>0</v>
      </c>
      <c r="DG98" s="149">
        <v>0</v>
      </c>
      <c r="DH98" s="149">
        <v>0</v>
      </c>
      <c r="DI98" s="149">
        <v>0</v>
      </c>
      <c r="DJ98" s="149">
        <v>0</v>
      </c>
      <c r="DK98" s="149">
        <v>0</v>
      </c>
      <c r="DL98" s="149">
        <v>0</v>
      </c>
      <c r="DM98" s="149">
        <v>0</v>
      </c>
      <c r="DN98" s="149">
        <v>0</v>
      </c>
      <c r="DO98" s="149">
        <v>0</v>
      </c>
      <c r="DP98" s="149">
        <v>0</v>
      </c>
      <c r="DQ98" s="149">
        <v>0</v>
      </c>
      <c r="DR98" s="149">
        <v>0</v>
      </c>
      <c r="DS98" s="149">
        <v>0</v>
      </c>
      <c r="DT98" s="149" t="s">
        <v>154</v>
      </c>
      <c r="DU98" s="149">
        <v>0</v>
      </c>
      <c r="DV98" s="149" t="s">
        <v>154</v>
      </c>
      <c r="DW98" s="149" t="s">
        <v>154</v>
      </c>
      <c r="DX98" s="149">
        <v>0</v>
      </c>
      <c r="DY98" s="149">
        <v>0</v>
      </c>
      <c r="DZ98" s="149" t="str">
        <f t="shared" si="76"/>
        <v>N</v>
      </c>
      <c r="EA98" s="149" t="str">
        <f t="shared" si="77"/>
        <v/>
      </c>
      <c r="EB98" s="149" t="str">
        <f t="shared" si="78"/>
        <v>N</v>
      </c>
      <c r="EC98" s="149" t="str">
        <f t="shared" si="79"/>
        <v>N</v>
      </c>
      <c r="ED98" s="149" t="str">
        <f t="shared" si="80"/>
        <v>Not Specified</v>
      </c>
      <c r="EF98" s="149">
        <f t="shared" si="93"/>
        <v>0</v>
      </c>
    </row>
    <row r="99" spans="1:136" s="149" customFormat="1" ht="16.5" customHeight="1">
      <c r="A99" s="149">
        <v>96</v>
      </c>
      <c r="B99" s="149">
        <v>91</v>
      </c>
      <c r="C99" s="150" t="s">
        <v>727</v>
      </c>
      <c r="D99" s="149" t="s">
        <v>192</v>
      </c>
      <c r="E99" s="149" t="s">
        <v>193</v>
      </c>
      <c r="F99" s="149" t="s">
        <v>728</v>
      </c>
      <c r="G99" s="149" t="s">
        <v>246</v>
      </c>
      <c r="H99" s="168" t="s">
        <v>729</v>
      </c>
      <c r="I99" s="149" t="s">
        <v>730</v>
      </c>
      <c r="J99" s="149">
        <v>-0.259</v>
      </c>
      <c r="K99" s="149" t="s">
        <v>731</v>
      </c>
      <c r="L99" s="149">
        <v>24898</v>
      </c>
      <c r="M99" s="150">
        <v>31</v>
      </c>
      <c r="N99" s="149" t="s">
        <v>154</v>
      </c>
      <c r="O99" s="149" t="s">
        <v>153</v>
      </c>
      <c r="P99" s="150" t="s">
        <v>153</v>
      </c>
      <c r="Q99" s="149" t="s">
        <v>154</v>
      </c>
      <c r="R99" s="149" t="s">
        <v>154</v>
      </c>
      <c r="S99" s="149" t="s">
        <v>153</v>
      </c>
      <c r="T99" s="149" t="s">
        <v>153</v>
      </c>
      <c r="U99" s="151" t="s">
        <v>153</v>
      </c>
      <c r="V99" s="149" t="s">
        <v>153</v>
      </c>
      <c r="W99" s="149" t="s">
        <v>153</v>
      </c>
      <c r="X99" s="152" t="s">
        <v>153</v>
      </c>
      <c r="Y99" s="149" t="s">
        <v>153</v>
      </c>
      <c r="Z99" s="149" t="s">
        <v>153</v>
      </c>
      <c r="AA99" s="150"/>
      <c r="AC99" s="149" t="s">
        <v>167</v>
      </c>
      <c r="AD99" s="149" t="s">
        <v>6</v>
      </c>
      <c r="AE99" s="149" t="s">
        <v>157</v>
      </c>
      <c r="AF99" s="149" t="s">
        <v>157</v>
      </c>
      <c r="AG99" s="149" t="s">
        <v>157</v>
      </c>
      <c r="AH99" s="150" t="s">
        <v>218</v>
      </c>
      <c r="AJ99" s="149" t="s">
        <v>154</v>
      </c>
      <c r="AK99" s="170" t="s">
        <v>153</v>
      </c>
      <c r="AN99" s="150"/>
      <c r="AO99" s="149" t="s">
        <v>219</v>
      </c>
      <c r="AP99" s="149" t="s">
        <v>150</v>
      </c>
      <c r="AQ99" s="149" t="s">
        <v>218</v>
      </c>
      <c r="AR99" s="149" t="s">
        <v>732</v>
      </c>
      <c r="AS99" s="149">
        <v>2050</v>
      </c>
      <c r="AU99" s="150"/>
      <c r="AV99" s="149" t="s">
        <v>157</v>
      </c>
      <c r="AW99" s="172" t="s">
        <v>190</v>
      </c>
      <c r="AX99" s="149" t="s">
        <v>158</v>
      </c>
      <c r="AY99" s="149" t="s">
        <v>154</v>
      </c>
      <c r="AZ99" s="149" t="s">
        <v>153</v>
      </c>
      <c r="BA99" s="149" t="s">
        <v>153</v>
      </c>
      <c r="BC99" s="150"/>
      <c r="BE99" s="173"/>
      <c r="BF99" s="150"/>
      <c r="BG99" s="283">
        <f t="shared" si="81"/>
        <v>0</v>
      </c>
      <c r="BH99" s="149">
        <f t="shared" si="82"/>
        <v>0</v>
      </c>
      <c r="BI99" s="149">
        <f t="shared" si="48"/>
        <v>0</v>
      </c>
      <c r="BJ99" s="280">
        <f t="shared" si="49"/>
        <v>0</v>
      </c>
      <c r="BK99" s="356">
        <f t="shared" si="83"/>
        <v>0</v>
      </c>
      <c r="BL99" s="149">
        <f t="shared" si="84"/>
        <v>0</v>
      </c>
      <c r="BM99" s="149">
        <f t="shared" si="50"/>
        <v>0</v>
      </c>
      <c r="BN99" s="278">
        <f t="shared" si="51"/>
        <v>0</v>
      </c>
      <c r="BO99" s="149">
        <f t="shared" si="85"/>
        <v>0</v>
      </c>
      <c r="BP99" s="149">
        <f t="shared" si="86"/>
        <v>0</v>
      </c>
      <c r="BQ99" s="149">
        <f t="shared" si="52"/>
        <v>0</v>
      </c>
      <c r="BR99" s="356">
        <f t="shared" si="87"/>
        <v>0</v>
      </c>
      <c r="BS99" s="149">
        <f t="shared" si="88"/>
        <v>0</v>
      </c>
      <c r="BT99" s="149">
        <f t="shared" si="53"/>
        <v>1</v>
      </c>
      <c r="BU99" s="356">
        <f t="shared" si="54"/>
        <v>0</v>
      </c>
      <c r="BV99" s="149">
        <f t="shared" si="55"/>
        <v>0</v>
      </c>
      <c r="BW99" s="113">
        <f t="shared" si="56"/>
        <v>0</v>
      </c>
      <c r="BX99" s="248">
        <f t="shared" si="57"/>
        <v>0</v>
      </c>
      <c r="BY99" s="248">
        <f t="shared" si="58"/>
        <v>0</v>
      </c>
      <c r="BZ99" s="248">
        <f t="shared" si="59"/>
        <v>0</v>
      </c>
      <c r="CA99" s="248">
        <f t="shared" si="92"/>
        <v>0</v>
      </c>
      <c r="CB99" s="175">
        <f t="shared" si="60"/>
        <v>0</v>
      </c>
      <c r="CC99" s="356">
        <f t="shared" si="61"/>
        <v>0</v>
      </c>
      <c r="CD99" s="149">
        <f t="shared" si="62"/>
        <v>0</v>
      </c>
      <c r="CE99" s="149">
        <f t="shared" si="63"/>
        <v>1</v>
      </c>
      <c r="CF99" s="276">
        <f t="shared" si="64"/>
        <v>1</v>
      </c>
      <c r="CG99" s="248">
        <f t="shared" si="65"/>
        <v>1</v>
      </c>
      <c r="CH99" s="274">
        <f t="shared" si="89"/>
        <v>1</v>
      </c>
      <c r="CI99" s="356">
        <f t="shared" si="66"/>
        <v>0</v>
      </c>
      <c r="CJ99" s="149">
        <f t="shared" si="67"/>
        <v>0</v>
      </c>
      <c r="CK99" s="150">
        <f t="shared" si="68"/>
        <v>0</v>
      </c>
      <c r="CL99" s="149">
        <f t="shared" si="90"/>
        <v>0</v>
      </c>
      <c r="CM99" s="149">
        <f t="shared" si="90"/>
        <v>0</v>
      </c>
      <c r="CN99" s="149">
        <f t="shared" si="90"/>
        <v>1</v>
      </c>
      <c r="CO99" s="149">
        <f t="shared" si="69"/>
        <v>1</v>
      </c>
      <c r="CP99" s="149">
        <f t="shared" si="91"/>
        <v>1</v>
      </c>
      <c r="CQ99" s="283">
        <f t="shared" si="70"/>
        <v>1</v>
      </c>
      <c r="CR99" s="149">
        <f t="shared" si="71"/>
        <v>0</v>
      </c>
      <c r="CS99" s="149">
        <f t="shared" si="72"/>
        <v>0</v>
      </c>
      <c r="CT99" s="283" t="str">
        <f t="shared" si="73"/>
        <v/>
      </c>
      <c r="CU99" s="149" t="str">
        <f t="shared" si="74"/>
        <v xml:space="preserve"> 2050</v>
      </c>
      <c r="CV99" s="149">
        <f t="shared" si="75"/>
        <v>2050</v>
      </c>
      <c r="CW99" s="149">
        <v>0</v>
      </c>
      <c r="CX99" s="149">
        <v>1</v>
      </c>
      <c r="CY99" s="149">
        <v>0</v>
      </c>
      <c r="CZ99" s="149">
        <v>1</v>
      </c>
      <c r="DA99" s="149">
        <v>0</v>
      </c>
      <c r="DB99" s="149">
        <v>0</v>
      </c>
      <c r="DC99" s="149">
        <v>1</v>
      </c>
      <c r="DD99" s="149">
        <v>1</v>
      </c>
      <c r="DE99" s="149">
        <v>0</v>
      </c>
      <c r="DF99" s="149">
        <v>0</v>
      </c>
      <c r="DG99" s="149">
        <v>0</v>
      </c>
      <c r="DH99" s="149">
        <v>0</v>
      </c>
      <c r="DI99" s="149">
        <v>0</v>
      </c>
      <c r="DJ99" s="149">
        <v>0</v>
      </c>
      <c r="DK99" s="149">
        <v>0</v>
      </c>
      <c r="DL99" s="149">
        <v>0</v>
      </c>
      <c r="DM99" s="149">
        <v>1</v>
      </c>
      <c r="DN99" s="149">
        <v>1</v>
      </c>
      <c r="DO99" s="149">
        <v>1</v>
      </c>
      <c r="DP99" s="149">
        <v>0</v>
      </c>
      <c r="DQ99" s="149">
        <v>0</v>
      </c>
      <c r="DR99" s="149">
        <v>1</v>
      </c>
      <c r="DS99" s="149">
        <v>0</v>
      </c>
      <c r="DT99" s="149" t="s">
        <v>154</v>
      </c>
      <c r="DU99" s="149">
        <v>0</v>
      </c>
      <c r="DV99" s="149" t="s">
        <v>7859</v>
      </c>
      <c r="DW99" s="149" t="s">
        <v>7857</v>
      </c>
      <c r="DX99" s="149" t="s">
        <v>3005</v>
      </c>
      <c r="DY99" s="149" t="s">
        <v>3005</v>
      </c>
      <c r="DZ99" s="149" t="str">
        <f t="shared" si="76"/>
        <v>N</v>
      </c>
      <c r="EA99" s="149" t="str">
        <f t="shared" si="77"/>
        <v/>
      </c>
      <c r="EB99" s="149" t="str">
        <f t="shared" si="78"/>
        <v>Y</v>
      </c>
      <c r="EC99" s="149" t="str">
        <f t="shared" si="79"/>
        <v>N</v>
      </c>
      <c r="ED99" s="149" t="str">
        <f t="shared" si="80"/>
        <v>Yes</v>
      </c>
      <c r="EF99" s="149">
        <f t="shared" si="93"/>
        <v>2050</v>
      </c>
    </row>
    <row r="100" spans="1:136" s="149" customFormat="1" ht="16.5" customHeight="1">
      <c r="A100" s="149">
        <v>97</v>
      </c>
      <c r="B100" s="149">
        <v>96</v>
      </c>
      <c r="C100" s="150" t="s">
        <v>733</v>
      </c>
      <c r="D100" s="149" t="s">
        <v>734</v>
      </c>
      <c r="E100" s="149" t="s">
        <v>735</v>
      </c>
      <c r="F100" s="149" t="s">
        <v>321</v>
      </c>
      <c r="G100" s="149" t="s">
        <v>246</v>
      </c>
      <c r="H100" s="168" t="s">
        <v>736</v>
      </c>
      <c r="I100" s="149" t="s">
        <v>737</v>
      </c>
      <c r="J100" s="149">
        <v>-0.009</v>
      </c>
      <c r="K100" s="149" t="s">
        <v>738</v>
      </c>
      <c r="L100" s="149">
        <v>277000</v>
      </c>
      <c r="M100" s="150">
        <v>31</v>
      </c>
      <c r="N100" s="149" t="s">
        <v>150</v>
      </c>
      <c r="O100" s="149">
        <v>2014</v>
      </c>
      <c r="P100" s="150">
        <v>2025</v>
      </c>
      <c r="Q100" s="149" t="s">
        <v>150</v>
      </c>
      <c r="R100" s="149" t="s">
        <v>150</v>
      </c>
      <c r="S100" s="149" t="s">
        <v>151</v>
      </c>
      <c r="T100" s="149" t="s">
        <v>152</v>
      </c>
      <c r="U100" s="151">
        <v>2030</v>
      </c>
      <c r="V100" s="149" t="s">
        <v>151</v>
      </c>
      <c r="W100" s="149" t="s">
        <v>152</v>
      </c>
      <c r="X100" s="152">
        <v>2050</v>
      </c>
      <c r="Y100" s="149" t="s">
        <v>150</v>
      </c>
      <c r="Z100" s="149" t="s">
        <v>151</v>
      </c>
      <c r="AA100" s="150">
        <v>2050</v>
      </c>
      <c r="AC100" s="149" t="s">
        <v>167</v>
      </c>
      <c r="AD100" s="149" t="s">
        <v>6</v>
      </c>
      <c r="AE100" s="149" t="s">
        <v>157</v>
      </c>
      <c r="AF100" s="149" t="s">
        <v>157</v>
      </c>
      <c r="AG100" s="149" t="s">
        <v>169</v>
      </c>
      <c r="AH100" s="150" t="s">
        <v>159</v>
      </c>
      <c r="AJ100" s="149" t="s">
        <v>154</v>
      </c>
      <c r="AK100" s="170" t="s">
        <v>153</v>
      </c>
      <c r="AN100" s="150"/>
      <c r="AO100" s="149" t="s">
        <v>160</v>
      </c>
      <c r="AP100" s="149" t="s">
        <v>150</v>
      </c>
      <c r="AQ100" s="149" t="s">
        <v>159</v>
      </c>
      <c r="AR100" s="149" t="s">
        <v>739</v>
      </c>
      <c r="AS100" s="149">
        <v>2050</v>
      </c>
      <c r="AU100" s="150"/>
      <c r="AV100" s="149" t="s">
        <v>158</v>
      </c>
      <c r="AW100" s="172" t="s">
        <v>171</v>
      </c>
      <c r="AX100" s="149" t="s">
        <v>157</v>
      </c>
      <c r="AY100" s="149" t="s">
        <v>154</v>
      </c>
      <c r="AZ100" s="149" t="s">
        <v>153</v>
      </c>
      <c r="BA100" s="149" t="s">
        <v>153</v>
      </c>
      <c r="BC100" s="150"/>
      <c r="BE100" s="173"/>
      <c r="BF100" s="150"/>
      <c r="BG100" s="283">
        <f t="shared" si="81"/>
        <v>1</v>
      </c>
      <c r="BH100" s="149">
        <f t="shared" si="82"/>
        <v>0</v>
      </c>
      <c r="BI100" s="149">
        <f t="shared" si="48"/>
        <v>0</v>
      </c>
      <c r="BJ100" s="280">
        <f t="shared" si="49"/>
        <v>1</v>
      </c>
      <c r="BK100" s="356">
        <f t="shared" si="83"/>
        <v>0</v>
      </c>
      <c r="BL100" s="149">
        <f t="shared" si="84"/>
        <v>1</v>
      </c>
      <c r="BM100" s="149">
        <f t="shared" si="50"/>
        <v>0</v>
      </c>
      <c r="BN100" s="278">
        <f t="shared" si="51"/>
        <v>1</v>
      </c>
      <c r="BO100" s="149">
        <f t="shared" si="85"/>
        <v>0</v>
      </c>
      <c r="BP100" s="149">
        <f t="shared" si="86"/>
        <v>0</v>
      </c>
      <c r="BQ100" s="149">
        <f t="shared" si="52"/>
        <v>1</v>
      </c>
      <c r="BR100" s="356">
        <f t="shared" si="87"/>
        <v>0</v>
      </c>
      <c r="BS100" s="149">
        <f t="shared" si="88"/>
        <v>0</v>
      </c>
      <c r="BT100" s="149">
        <f t="shared" si="53"/>
        <v>1</v>
      </c>
      <c r="BU100" s="356">
        <f t="shared" si="54"/>
        <v>0</v>
      </c>
      <c r="BV100" s="149">
        <f t="shared" si="55"/>
        <v>0</v>
      </c>
      <c r="BW100" s="113">
        <f t="shared" si="56"/>
        <v>0</v>
      </c>
      <c r="BX100" s="248">
        <f t="shared" si="57"/>
        <v>0</v>
      </c>
      <c r="BY100" s="248">
        <f t="shared" si="58"/>
        <v>0</v>
      </c>
      <c r="BZ100" s="248">
        <f t="shared" si="59"/>
        <v>0</v>
      </c>
      <c r="CA100" s="248">
        <f t="shared" si="92"/>
        <v>0</v>
      </c>
      <c r="CB100" s="175">
        <f t="shared" si="60"/>
        <v>0</v>
      </c>
      <c r="CC100" s="356">
        <f t="shared" si="61"/>
        <v>0</v>
      </c>
      <c r="CD100" s="149">
        <f t="shared" si="62"/>
        <v>0</v>
      </c>
      <c r="CE100" s="149">
        <f t="shared" si="63"/>
        <v>1</v>
      </c>
      <c r="CF100" s="276">
        <f t="shared" si="64"/>
        <v>1</v>
      </c>
      <c r="CG100" s="248">
        <f t="shared" si="65"/>
        <v>1</v>
      </c>
      <c r="CH100" s="274">
        <f t="shared" si="89"/>
        <v>1</v>
      </c>
      <c r="CI100" s="356">
        <f t="shared" si="66"/>
        <v>0</v>
      </c>
      <c r="CJ100" s="149">
        <f t="shared" si="67"/>
        <v>0</v>
      </c>
      <c r="CK100" s="150">
        <f t="shared" si="68"/>
        <v>0</v>
      </c>
      <c r="CL100" s="149">
        <f t="shared" si="90"/>
        <v>1</v>
      </c>
      <c r="CM100" s="149">
        <f t="shared" si="90"/>
        <v>1</v>
      </c>
      <c r="CN100" s="149">
        <f t="shared" si="90"/>
        <v>1</v>
      </c>
      <c r="CO100" s="149">
        <f t="shared" si="69"/>
        <v>3</v>
      </c>
      <c r="CP100" s="149">
        <f t="shared" si="91"/>
        <v>1</v>
      </c>
      <c r="CQ100" s="283">
        <f t="shared" si="70"/>
        <v>0</v>
      </c>
      <c r="CR100" s="149">
        <f t="shared" si="71"/>
        <v>1</v>
      </c>
      <c r="CS100" s="149">
        <f t="shared" si="72"/>
        <v>0</v>
      </c>
      <c r="CT100" s="283">
        <f t="shared" si="73"/>
        <v>1</v>
      </c>
      <c r="CU100" s="149" t="str">
        <f t="shared" si="74"/>
        <v>2050 2050</v>
      </c>
      <c r="CV100" s="149">
        <f t="shared" si="75"/>
        <v>2050</v>
      </c>
      <c r="CW100" s="149">
        <v>0</v>
      </c>
      <c r="CX100" s="149">
        <v>0</v>
      </c>
      <c r="CY100" s="149">
        <v>0</v>
      </c>
      <c r="CZ100" s="149">
        <v>0</v>
      </c>
      <c r="DA100" s="149">
        <v>0</v>
      </c>
      <c r="DB100" s="149">
        <v>0</v>
      </c>
      <c r="DC100" s="149">
        <v>1</v>
      </c>
      <c r="DD100" s="149">
        <v>1</v>
      </c>
      <c r="DE100" s="149">
        <v>0</v>
      </c>
      <c r="DF100" s="149">
        <v>1</v>
      </c>
      <c r="DG100" s="149">
        <v>0</v>
      </c>
      <c r="DH100" s="149">
        <v>1</v>
      </c>
      <c r="DI100" s="149">
        <v>0</v>
      </c>
      <c r="DJ100" s="149">
        <v>1</v>
      </c>
      <c r="DK100" s="149">
        <v>0</v>
      </c>
      <c r="DL100" s="149">
        <v>1</v>
      </c>
      <c r="DM100" s="149">
        <v>1</v>
      </c>
      <c r="DN100" s="149">
        <v>0</v>
      </c>
      <c r="DO100" s="149">
        <v>1</v>
      </c>
      <c r="DP100" s="149">
        <v>1</v>
      </c>
      <c r="DQ100" s="149">
        <v>0</v>
      </c>
      <c r="DR100" s="149">
        <v>1</v>
      </c>
      <c r="DS100" s="149">
        <v>0</v>
      </c>
      <c r="DT100" s="149" t="e">
        <v>#N/A</v>
      </c>
      <c r="DU100" s="149" t="e">
        <v>#N/A</v>
      </c>
      <c r="DV100" s="149" t="e">
        <v>#N/A</v>
      </c>
      <c r="DW100" s="149" t="e">
        <v>#N/A</v>
      </c>
      <c r="DX100" s="149" t="e">
        <v>#N/A</v>
      </c>
      <c r="DY100" s="149" t="e">
        <v>#N/A</v>
      </c>
      <c r="DZ100" s="149" t="str">
        <f t="shared" si="76"/>
        <v>Y</v>
      </c>
      <c r="EA100" s="149" t="str">
        <f t="shared" si="77"/>
        <v>Targets set</v>
      </c>
      <c r="EB100" s="149" t="str">
        <f t="shared" si="78"/>
        <v>Y</v>
      </c>
      <c r="EC100" s="149" t="str">
        <f t="shared" si="79"/>
        <v>N</v>
      </c>
      <c r="ED100" s="149" t="str">
        <f t="shared" si="80"/>
        <v>No</v>
      </c>
      <c r="EF100" s="149">
        <f t="shared" si="93"/>
        <v>2050</v>
      </c>
    </row>
    <row r="101" spans="1:136" s="149" customFormat="1" ht="16.5" customHeight="1">
      <c r="A101" s="149">
        <v>98</v>
      </c>
      <c r="B101" s="149">
        <v>85</v>
      </c>
      <c r="C101" s="150" t="s">
        <v>740</v>
      </c>
      <c r="D101" s="149" t="s">
        <v>314</v>
      </c>
      <c r="E101" s="149" t="s">
        <v>229</v>
      </c>
      <c r="F101" s="149" t="s">
        <v>175</v>
      </c>
      <c r="G101" s="149" t="s">
        <v>176</v>
      </c>
      <c r="H101" s="168" t="s">
        <v>741</v>
      </c>
      <c r="I101" s="149" t="s">
        <v>742</v>
      </c>
      <c r="J101" s="149">
        <v>-0.645</v>
      </c>
      <c r="K101" s="149" t="s">
        <v>743</v>
      </c>
      <c r="L101" s="149">
        <v>59074</v>
      </c>
      <c r="M101" s="150">
        <v>9</v>
      </c>
      <c r="N101" s="149" t="s">
        <v>154</v>
      </c>
      <c r="O101" s="149" t="s">
        <v>153</v>
      </c>
      <c r="P101" s="150" t="s">
        <v>153</v>
      </c>
      <c r="Q101" s="149" t="s">
        <v>154</v>
      </c>
      <c r="R101" s="149" t="s">
        <v>154</v>
      </c>
      <c r="S101" s="149" t="s">
        <v>153</v>
      </c>
      <c r="T101" s="149" t="s">
        <v>153</v>
      </c>
      <c r="U101" s="151" t="s">
        <v>153</v>
      </c>
      <c r="V101" s="149" t="s">
        <v>153</v>
      </c>
      <c r="W101" s="149" t="s">
        <v>153</v>
      </c>
      <c r="X101" s="152" t="s">
        <v>153</v>
      </c>
      <c r="Y101" s="149" t="s">
        <v>153</v>
      </c>
      <c r="Z101" s="149" t="s">
        <v>153</v>
      </c>
      <c r="AA101" s="150"/>
      <c r="AC101" s="149" t="s">
        <v>233</v>
      </c>
      <c r="AD101" s="149" t="s">
        <v>234</v>
      </c>
      <c r="AE101" s="149" t="s">
        <v>337</v>
      </c>
      <c r="AF101" s="149" t="s">
        <v>337</v>
      </c>
      <c r="AG101" s="149" t="s">
        <v>153</v>
      </c>
      <c r="AH101" s="150" t="s">
        <v>159</v>
      </c>
      <c r="AI101" s="149" t="s">
        <v>180</v>
      </c>
      <c r="AJ101" s="149" t="s">
        <v>154</v>
      </c>
      <c r="AK101" s="170" t="s">
        <v>338</v>
      </c>
      <c r="AL101" s="149">
        <v>2060</v>
      </c>
      <c r="AM101" s="171" t="s">
        <v>744</v>
      </c>
      <c r="AN101" s="150"/>
      <c r="AP101" s="149" t="s">
        <v>154</v>
      </c>
      <c r="AQ101" s="149" t="s">
        <v>153</v>
      </c>
      <c r="AR101" s="149" t="s">
        <v>153</v>
      </c>
      <c r="AU101" s="150"/>
      <c r="AV101" s="188" t="s">
        <v>168</v>
      </c>
      <c r="AW101" s="172" t="s">
        <v>153</v>
      </c>
      <c r="AX101" s="149" t="s">
        <v>153</v>
      </c>
      <c r="AY101" s="149" t="s">
        <v>154</v>
      </c>
      <c r="AZ101" s="149" t="s">
        <v>153</v>
      </c>
      <c r="BA101" s="149" t="s">
        <v>153</v>
      </c>
      <c r="BC101" s="150"/>
      <c r="BE101" s="173"/>
      <c r="BF101" s="150"/>
      <c r="BG101" s="283">
        <f t="shared" si="81"/>
        <v>0</v>
      </c>
      <c r="BH101" s="149">
        <f t="shared" si="82"/>
        <v>0</v>
      </c>
      <c r="BI101" s="149">
        <f t="shared" si="48"/>
        <v>0</v>
      </c>
      <c r="BJ101" s="280">
        <f t="shared" si="49"/>
        <v>0</v>
      </c>
      <c r="BK101" s="356">
        <f t="shared" si="83"/>
        <v>0</v>
      </c>
      <c r="BL101" s="149">
        <f t="shared" si="84"/>
        <v>0</v>
      </c>
      <c r="BM101" s="149">
        <f t="shared" si="50"/>
        <v>0</v>
      </c>
      <c r="BN101" s="278">
        <f t="shared" si="51"/>
        <v>0</v>
      </c>
      <c r="BO101" s="149">
        <f t="shared" si="85"/>
        <v>0</v>
      </c>
      <c r="BP101" s="149">
        <f t="shared" si="86"/>
        <v>0</v>
      </c>
      <c r="BQ101" s="149">
        <f t="shared" si="52"/>
        <v>0</v>
      </c>
      <c r="BR101" s="356">
        <f t="shared" si="87"/>
        <v>0</v>
      </c>
      <c r="BS101" s="149">
        <f t="shared" si="88"/>
        <v>0</v>
      </c>
      <c r="BT101" s="149">
        <f t="shared" si="53"/>
        <v>0</v>
      </c>
      <c r="BU101" s="356">
        <f t="shared" si="54"/>
        <v>0</v>
      </c>
      <c r="BV101" s="149">
        <f t="shared" si="55"/>
        <v>0</v>
      </c>
      <c r="BW101" s="113">
        <f t="shared" si="56"/>
        <v>0</v>
      </c>
      <c r="BX101" s="248">
        <f t="shared" si="57"/>
        <v>0</v>
      </c>
      <c r="BY101" s="248">
        <f t="shared" si="58"/>
        <v>0</v>
      </c>
      <c r="BZ101" s="248">
        <f t="shared" si="59"/>
        <v>0</v>
      </c>
      <c r="CA101" s="248">
        <f t="shared" si="92"/>
        <v>0</v>
      </c>
      <c r="CB101" s="175">
        <f t="shared" si="60"/>
        <v>0</v>
      </c>
      <c r="CC101" s="356">
        <f t="shared" si="61"/>
        <v>0</v>
      </c>
      <c r="CD101" s="149">
        <f t="shared" si="62"/>
        <v>0</v>
      </c>
      <c r="CE101" s="149">
        <f t="shared" si="63"/>
        <v>0</v>
      </c>
      <c r="CF101" s="276">
        <f t="shared" si="64"/>
        <v>0</v>
      </c>
      <c r="CG101" s="248">
        <f t="shared" si="65"/>
        <v>0</v>
      </c>
      <c r="CH101" s="274">
        <f t="shared" si="89"/>
        <v>0</v>
      </c>
      <c r="CI101" s="356">
        <f t="shared" si="66"/>
        <v>0</v>
      </c>
      <c r="CJ101" s="149">
        <f t="shared" si="67"/>
        <v>0</v>
      </c>
      <c r="CK101" s="150">
        <f t="shared" si="68"/>
        <v>0</v>
      </c>
      <c r="CL101" s="149">
        <f t="shared" si="90"/>
        <v>0</v>
      </c>
      <c r="CM101" s="149">
        <f t="shared" si="90"/>
        <v>0</v>
      </c>
      <c r="CN101" s="149">
        <f t="shared" si="90"/>
        <v>0</v>
      </c>
      <c r="CO101" s="149">
        <f t="shared" si="69"/>
        <v>0</v>
      </c>
      <c r="CP101" s="149">
        <f t="shared" si="91"/>
        <v>0</v>
      </c>
      <c r="CQ101" s="283">
        <f t="shared" si="70"/>
        <v>0</v>
      </c>
      <c r="CR101" s="149">
        <f t="shared" si="71"/>
        <v>0</v>
      </c>
      <c r="CS101" s="149">
        <f t="shared" si="72"/>
        <v>1</v>
      </c>
      <c r="CT101" s="283" t="str">
        <f t="shared" si="73"/>
        <v/>
      </c>
      <c r="CU101" s="149" t="str">
        <f t="shared" si="74"/>
        <v xml:space="preserve"> </v>
      </c>
      <c r="CV101" s="149">
        <f t="shared" si="75"/>
        <v>0</v>
      </c>
      <c r="CW101" s="149">
        <v>0</v>
      </c>
      <c r="CX101" s="149">
        <v>0</v>
      </c>
      <c r="CY101" s="149">
        <v>0</v>
      </c>
      <c r="CZ101" s="149">
        <v>0</v>
      </c>
      <c r="DA101" s="149">
        <v>0</v>
      </c>
      <c r="DB101" s="149">
        <v>0</v>
      </c>
      <c r="DC101" s="149">
        <v>0</v>
      </c>
      <c r="DD101" s="149">
        <v>0</v>
      </c>
      <c r="DE101" s="149">
        <v>0</v>
      </c>
      <c r="DF101" s="149">
        <v>0</v>
      </c>
      <c r="DG101" s="149">
        <v>0</v>
      </c>
      <c r="DH101" s="149">
        <v>0</v>
      </c>
      <c r="DI101" s="149">
        <v>0</v>
      </c>
      <c r="DJ101" s="149">
        <v>0</v>
      </c>
      <c r="DK101" s="149">
        <v>0</v>
      </c>
      <c r="DL101" s="149">
        <v>0</v>
      </c>
      <c r="DM101" s="149">
        <v>0</v>
      </c>
      <c r="DN101" s="149">
        <v>0</v>
      </c>
      <c r="DO101" s="149">
        <v>0</v>
      </c>
      <c r="DP101" s="149">
        <v>0</v>
      </c>
      <c r="DQ101" s="149">
        <v>0</v>
      </c>
      <c r="DR101" s="149">
        <v>0</v>
      </c>
      <c r="DS101" s="149">
        <v>0</v>
      </c>
      <c r="DT101" s="149" t="s">
        <v>154</v>
      </c>
      <c r="DU101" s="149">
        <v>0</v>
      </c>
      <c r="DV101" s="149" t="s">
        <v>154</v>
      </c>
      <c r="DW101" s="149" t="s">
        <v>154</v>
      </c>
      <c r="DX101" s="149">
        <v>0</v>
      </c>
      <c r="DY101" s="149">
        <v>0</v>
      </c>
      <c r="DZ101" s="149" t="str">
        <f t="shared" si="76"/>
        <v>N</v>
      </c>
      <c r="EA101" s="149" t="str">
        <f t="shared" si="77"/>
        <v/>
      </c>
      <c r="EB101" s="149" t="str">
        <f t="shared" si="78"/>
        <v>N</v>
      </c>
      <c r="EC101" s="149" t="str">
        <f t="shared" si="79"/>
        <v>N</v>
      </c>
      <c r="ED101" s="149" t="str">
        <f t="shared" si="80"/>
        <v>Not Specified</v>
      </c>
      <c r="EF101" s="149">
        <f t="shared" si="93"/>
        <v>0</v>
      </c>
    </row>
    <row r="102" spans="1:136" s="149" customFormat="1" ht="16.5" customHeight="1">
      <c r="A102" s="149">
        <v>99</v>
      </c>
      <c r="B102" s="149">
        <v>223</v>
      </c>
      <c r="C102" s="150" t="s">
        <v>745</v>
      </c>
      <c r="D102" s="149" t="s">
        <v>472</v>
      </c>
      <c r="E102" s="149" t="s">
        <v>229</v>
      </c>
      <c r="F102" s="149" t="s">
        <v>145</v>
      </c>
      <c r="G102" s="149" t="s">
        <v>146</v>
      </c>
      <c r="H102" s="168" t="s">
        <v>746</v>
      </c>
      <c r="I102" s="149" t="s">
        <v>747</v>
      </c>
      <c r="J102" s="149">
        <v>0.094</v>
      </c>
      <c r="K102" s="149" t="s">
        <v>748</v>
      </c>
      <c r="L102" s="149">
        <v>4500</v>
      </c>
      <c r="M102" s="150">
        <v>15</v>
      </c>
      <c r="N102" s="149" t="s">
        <v>154</v>
      </c>
      <c r="O102" s="149" t="s">
        <v>153</v>
      </c>
      <c r="P102" s="150" t="s">
        <v>153</v>
      </c>
      <c r="Q102" s="149" t="s">
        <v>154</v>
      </c>
      <c r="R102" s="149" t="s">
        <v>154</v>
      </c>
      <c r="S102" s="149" t="s">
        <v>153</v>
      </c>
      <c r="T102" s="149" t="s">
        <v>153</v>
      </c>
      <c r="U102" s="151" t="s">
        <v>153</v>
      </c>
      <c r="V102" s="149" t="s">
        <v>153</v>
      </c>
      <c r="W102" s="149" t="s">
        <v>153</v>
      </c>
      <c r="X102" s="152" t="s">
        <v>153</v>
      </c>
      <c r="Y102" s="149" t="s">
        <v>153</v>
      </c>
      <c r="Z102" s="149" t="s">
        <v>153</v>
      </c>
      <c r="AA102" s="150"/>
      <c r="AC102" s="149" t="s">
        <v>167</v>
      </c>
      <c r="AD102" s="149" t="s">
        <v>6</v>
      </c>
      <c r="AE102" s="149" t="s">
        <v>168</v>
      </c>
      <c r="AF102" s="149" t="s">
        <v>168</v>
      </c>
      <c r="AG102" s="149" t="s">
        <v>168</v>
      </c>
      <c r="AH102" s="150" t="s">
        <v>153</v>
      </c>
      <c r="AJ102" s="149" t="s">
        <v>154</v>
      </c>
      <c r="AK102" s="170" t="s">
        <v>153</v>
      </c>
      <c r="AN102" s="150"/>
      <c r="AO102" s="149" t="s">
        <v>160</v>
      </c>
      <c r="AP102" s="149" t="s">
        <v>150</v>
      </c>
      <c r="AQ102" s="149" t="s">
        <v>153</v>
      </c>
      <c r="AR102" s="149" t="s">
        <v>749</v>
      </c>
      <c r="AS102" s="149">
        <v>2050</v>
      </c>
      <c r="AU102" s="150"/>
      <c r="AV102" s="149" t="s">
        <v>157</v>
      </c>
      <c r="AW102" s="172" t="s">
        <v>158</v>
      </c>
      <c r="AX102" s="149" t="s">
        <v>158</v>
      </c>
      <c r="AY102" s="149" t="s">
        <v>154</v>
      </c>
      <c r="AZ102" s="149" t="s">
        <v>153</v>
      </c>
      <c r="BA102" s="149" t="s">
        <v>153</v>
      </c>
      <c r="BC102" s="150"/>
      <c r="BE102" s="173"/>
      <c r="BF102" s="150"/>
      <c r="BG102" s="283">
        <f t="shared" si="81"/>
        <v>0</v>
      </c>
      <c r="BH102" s="149">
        <f t="shared" si="82"/>
        <v>0</v>
      </c>
      <c r="BI102" s="149">
        <f t="shared" si="48"/>
        <v>0</v>
      </c>
      <c r="BJ102" s="280">
        <f t="shared" si="49"/>
        <v>0</v>
      </c>
      <c r="BK102" s="356">
        <f t="shared" si="83"/>
        <v>0</v>
      </c>
      <c r="BL102" s="149">
        <f t="shared" si="84"/>
        <v>0</v>
      </c>
      <c r="BM102" s="149">
        <f t="shared" si="50"/>
        <v>0</v>
      </c>
      <c r="BN102" s="278">
        <f t="shared" si="51"/>
        <v>0</v>
      </c>
      <c r="BO102" s="149">
        <f t="shared" si="85"/>
        <v>0</v>
      </c>
      <c r="BP102" s="149">
        <f t="shared" si="86"/>
        <v>0</v>
      </c>
      <c r="BQ102" s="149">
        <f t="shared" si="52"/>
        <v>0</v>
      </c>
      <c r="BR102" s="356">
        <f t="shared" si="87"/>
        <v>0</v>
      </c>
      <c r="BS102" s="149">
        <f t="shared" si="88"/>
        <v>0</v>
      </c>
      <c r="BT102" s="149">
        <f t="shared" si="53"/>
        <v>1</v>
      </c>
      <c r="BU102" s="356">
        <f t="shared" si="54"/>
        <v>0</v>
      </c>
      <c r="BV102" s="149">
        <f t="shared" si="55"/>
        <v>0</v>
      </c>
      <c r="BW102" s="113">
        <f t="shared" si="56"/>
        <v>0</v>
      </c>
      <c r="BX102" s="248">
        <f t="shared" si="57"/>
        <v>0</v>
      </c>
      <c r="BY102" s="248">
        <f t="shared" si="58"/>
        <v>0</v>
      </c>
      <c r="BZ102" s="248">
        <f t="shared" si="59"/>
        <v>0</v>
      </c>
      <c r="CA102" s="248">
        <f t="shared" si="92"/>
        <v>0</v>
      </c>
      <c r="CB102" s="175">
        <f t="shared" si="60"/>
        <v>0</v>
      </c>
      <c r="CC102" s="356">
        <f t="shared" si="61"/>
        <v>0</v>
      </c>
      <c r="CD102" s="149">
        <f t="shared" si="62"/>
        <v>0</v>
      </c>
      <c r="CE102" s="149">
        <f t="shared" si="63"/>
        <v>1</v>
      </c>
      <c r="CF102" s="276">
        <f t="shared" si="64"/>
        <v>1</v>
      </c>
      <c r="CG102" s="248">
        <f t="shared" si="65"/>
        <v>1</v>
      </c>
      <c r="CH102" s="274">
        <f t="shared" si="89"/>
        <v>1</v>
      </c>
      <c r="CI102" s="356">
        <f t="shared" si="66"/>
        <v>0</v>
      </c>
      <c r="CJ102" s="149">
        <f t="shared" si="67"/>
        <v>0</v>
      </c>
      <c r="CK102" s="150">
        <f t="shared" si="68"/>
        <v>0</v>
      </c>
      <c r="CL102" s="149">
        <f t="shared" si="90"/>
        <v>0</v>
      </c>
      <c r="CM102" s="149">
        <f t="shared" si="90"/>
        <v>0</v>
      </c>
      <c r="CN102" s="149">
        <f t="shared" si="90"/>
        <v>1</v>
      </c>
      <c r="CO102" s="149">
        <f t="shared" si="69"/>
        <v>1</v>
      </c>
      <c r="CP102" s="149">
        <f t="shared" si="91"/>
        <v>1</v>
      </c>
      <c r="CQ102" s="283">
        <f t="shared" si="70"/>
        <v>1</v>
      </c>
      <c r="CR102" s="149">
        <f t="shared" si="71"/>
        <v>0</v>
      </c>
      <c r="CS102" s="149">
        <f t="shared" si="72"/>
        <v>0</v>
      </c>
      <c r="CT102" s="283" t="str">
        <f t="shared" si="73"/>
        <v/>
      </c>
      <c r="CU102" s="149" t="str">
        <f t="shared" si="74"/>
        <v xml:space="preserve"> 2050</v>
      </c>
      <c r="CV102" s="149">
        <f t="shared" si="75"/>
        <v>2050</v>
      </c>
      <c r="CW102" s="149">
        <v>0</v>
      </c>
      <c r="CX102" s="149">
        <v>0</v>
      </c>
      <c r="CY102" s="149">
        <v>0</v>
      </c>
      <c r="CZ102" s="149">
        <v>0</v>
      </c>
      <c r="DA102" s="149">
        <v>0</v>
      </c>
      <c r="DB102" s="149">
        <v>0</v>
      </c>
      <c r="DC102" s="149">
        <v>0</v>
      </c>
      <c r="DD102" s="149">
        <v>0</v>
      </c>
      <c r="DE102" s="149">
        <v>0</v>
      </c>
      <c r="DF102" s="149">
        <v>0</v>
      </c>
      <c r="DG102" s="149">
        <v>0</v>
      </c>
      <c r="DH102" s="149">
        <v>0</v>
      </c>
      <c r="DI102" s="149">
        <v>0</v>
      </c>
      <c r="DJ102" s="149">
        <v>0</v>
      </c>
      <c r="DK102" s="149">
        <v>0</v>
      </c>
      <c r="DL102" s="149">
        <v>0</v>
      </c>
      <c r="DM102" s="149">
        <v>0</v>
      </c>
      <c r="DN102" s="149">
        <v>0</v>
      </c>
      <c r="DO102" s="149">
        <v>0</v>
      </c>
      <c r="DP102" s="149">
        <v>0</v>
      </c>
      <c r="DQ102" s="149">
        <v>0</v>
      </c>
      <c r="DR102" s="149">
        <v>0</v>
      </c>
      <c r="DS102" s="149">
        <v>0</v>
      </c>
      <c r="DT102" s="149" t="s">
        <v>154</v>
      </c>
      <c r="DU102" s="149">
        <v>0</v>
      </c>
      <c r="DV102" s="149" t="s">
        <v>154</v>
      </c>
      <c r="DW102" s="149" t="s">
        <v>154</v>
      </c>
      <c r="DX102" s="149">
        <v>0</v>
      </c>
      <c r="DY102" s="149">
        <v>0</v>
      </c>
      <c r="DZ102" s="149" t="str">
        <f t="shared" si="76"/>
        <v>N</v>
      </c>
      <c r="EA102" s="149" t="str">
        <f t="shared" si="77"/>
        <v/>
      </c>
      <c r="EB102" s="149" t="str">
        <f t="shared" si="78"/>
        <v>Y</v>
      </c>
      <c r="EC102" s="149" t="str">
        <f t="shared" si="79"/>
        <v>N</v>
      </c>
      <c r="ED102" s="149" t="str">
        <f t="shared" si="80"/>
        <v>Yes</v>
      </c>
      <c r="EF102" s="149">
        <f t="shared" si="93"/>
        <v>2050</v>
      </c>
    </row>
    <row r="103" spans="1:136" s="149" customFormat="1" ht="16.5" customHeight="1">
      <c r="A103" s="149">
        <v>100</v>
      </c>
      <c r="B103" s="149">
        <v>108</v>
      </c>
      <c r="C103" s="150" t="s">
        <v>750</v>
      </c>
      <c r="D103" s="149" t="s">
        <v>271</v>
      </c>
      <c r="E103" s="149" t="s">
        <v>272</v>
      </c>
      <c r="F103" s="149" t="s">
        <v>175</v>
      </c>
      <c r="G103" s="149" t="s">
        <v>176</v>
      </c>
      <c r="H103" s="168" t="s">
        <v>751</v>
      </c>
      <c r="I103" s="149" t="s">
        <v>752</v>
      </c>
      <c r="J103" s="149">
        <v>-0.218</v>
      </c>
      <c r="K103" s="149" t="s">
        <v>753</v>
      </c>
      <c r="L103" s="149">
        <v>182299</v>
      </c>
      <c r="M103" s="150">
        <v>14</v>
      </c>
      <c r="N103" s="149" t="s">
        <v>154</v>
      </c>
      <c r="O103" s="149" t="s">
        <v>153</v>
      </c>
      <c r="P103" s="150" t="s">
        <v>153</v>
      </c>
      <c r="Q103" s="149" t="s">
        <v>154</v>
      </c>
      <c r="R103" s="149" t="s">
        <v>154</v>
      </c>
      <c r="S103" s="149" t="s">
        <v>153</v>
      </c>
      <c r="T103" s="149" t="s">
        <v>153</v>
      </c>
      <c r="U103" s="151" t="s">
        <v>153</v>
      </c>
      <c r="V103" s="149" t="s">
        <v>153</v>
      </c>
      <c r="W103" s="149" t="s">
        <v>153</v>
      </c>
      <c r="X103" s="152" t="s">
        <v>153</v>
      </c>
      <c r="Y103" s="149" t="s">
        <v>153</v>
      </c>
      <c r="Z103" s="149" t="s">
        <v>153</v>
      </c>
      <c r="AA103" s="150"/>
      <c r="AC103" s="149" t="s">
        <v>233</v>
      </c>
      <c r="AD103" s="149" t="s">
        <v>234</v>
      </c>
      <c r="AE103" s="149" t="s">
        <v>337</v>
      </c>
      <c r="AF103" s="149" t="s">
        <v>337</v>
      </c>
      <c r="AG103" s="149" t="s">
        <v>168</v>
      </c>
      <c r="AH103" s="150" t="s">
        <v>159</v>
      </c>
      <c r="AI103" s="149" t="s">
        <v>180</v>
      </c>
      <c r="AJ103" s="149" t="s">
        <v>154</v>
      </c>
      <c r="AK103" s="170" t="s">
        <v>338</v>
      </c>
      <c r="AL103" s="149">
        <v>2060</v>
      </c>
      <c r="AM103" s="171" t="s">
        <v>754</v>
      </c>
      <c r="AN103" s="150"/>
      <c r="AP103" s="149" t="s">
        <v>154</v>
      </c>
      <c r="AQ103" s="149" t="s">
        <v>153</v>
      </c>
      <c r="AR103" s="149" t="s">
        <v>153</v>
      </c>
      <c r="AU103" s="150"/>
      <c r="AV103" s="149" t="s">
        <v>168</v>
      </c>
      <c r="AW103" s="172" t="s">
        <v>168</v>
      </c>
      <c r="AX103" s="149" t="s">
        <v>158</v>
      </c>
      <c r="AY103" s="149" t="s">
        <v>154</v>
      </c>
      <c r="AZ103" s="149" t="s">
        <v>153</v>
      </c>
      <c r="BA103" s="149" t="s">
        <v>153</v>
      </c>
      <c r="BC103" s="150"/>
      <c r="BE103" s="173"/>
      <c r="BF103" s="150"/>
      <c r="BG103" s="283">
        <f t="shared" si="81"/>
        <v>0</v>
      </c>
      <c r="BH103" s="149">
        <f t="shared" si="82"/>
        <v>0</v>
      </c>
      <c r="BI103" s="149">
        <f t="shared" si="48"/>
        <v>0</v>
      </c>
      <c r="BJ103" s="280">
        <f t="shared" si="49"/>
        <v>0</v>
      </c>
      <c r="BK103" s="356">
        <f t="shared" si="83"/>
        <v>0</v>
      </c>
      <c r="BL103" s="149">
        <f t="shared" si="84"/>
        <v>0</v>
      </c>
      <c r="BM103" s="149">
        <f t="shared" si="50"/>
        <v>0</v>
      </c>
      <c r="BN103" s="278">
        <f t="shared" si="51"/>
        <v>0</v>
      </c>
      <c r="BO103" s="149">
        <f t="shared" si="85"/>
        <v>0</v>
      </c>
      <c r="BP103" s="149">
        <f t="shared" si="86"/>
        <v>0</v>
      </c>
      <c r="BQ103" s="149">
        <f t="shared" si="52"/>
        <v>0</v>
      </c>
      <c r="BR103" s="356">
        <f t="shared" si="87"/>
        <v>0</v>
      </c>
      <c r="BS103" s="149">
        <f t="shared" si="88"/>
        <v>0</v>
      </c>
      <c r="BT103" s="149">
        <f t="shared" si="53"/>
        <v>0</v>
      </c>
      <c r="BU103" s="356">
        <f t="shared" si="54"/>
        <v>0</v>
      </c>
      <c r="BV103" s="149">
        <f t="shared" si="55"/>
        <v>0</v>
      </c>
      <c r="BW103" s="113">
        <f t="shared" si="56"/>
        <v>0</v>
      </c>
      <c r="BX103" s="248">
        <f t="shared" si="57"/>
        <v>0</v>
      </c>
      <c r="BY103" s="248">
        <f t="shared" si="58"/>
        <v>0</v>
      </c>
      <c r="BZ103" s="248">
        <f t="shared" si="59"/>
        <v>0</v>
      </c>
      <c r="CA103" s="248">
        <f t="shared" si="92"/>
        <v>0</v>
      </c>
      <c r="CB103" s="175">
        <f t="shared" si="60"/>
        <v>0</v>
      </c>
      <c r="CC103" s="356">
        <f t="shared" si="61"/>
        <v>0</v>
      </c>
      <c r="CD103" s="149">
        <f t="shared" si="62"/>
        <v>0</v>
      </c>
      <c r="CE103" s="149">
        <f t="shared" si="63"/>
        <v>0</v>
      </c>
      <c r="CF103" s="276">
        <f t="shared" si="64"/>
        <v>0</v>
      </c>
      <c r="CG103" s="248">
        <f t="shared" si="65"/>
        <v>0</v>
      </c>
      <c r="CH103" s="274">
        <f t="shared" si="89"/>
        <v>0</v>
      </c>
      <c r="CI103" s="356">
        <f t="shared" si="66"/>
        <v>0</v>
      </c>
      <c r="CJ103" s="149">
        <f t="shared" si="67"/>
        <v>0</v>
      </c>
      <c r="CK103" s="150">
        <f t="shared" si="68"/>
        <v>0</v>
      </c>
      <c r="CL103" s="149">
        <f t="shared" si="90"/>
        <v>0</v>
      </c>
      <c r="CM103" s="149">
        <f t="shared" si="90"/>
        <v>0</v>
      </c>
      <c r="CN103" s="149">
        <f t="shared" si="90"/>
        <v>0</v>
      </c>
      <c r="CO103" s="149">
        <f t="shared" si="69"/>
        <v>0</v>
      </c>
      <c r="CP103" s="149">
        <f t="shared" si="91"/>
        <v>0</v>
      </c>
      <c r="CQ103" s="283">
        <f t="shared" si="70"/>
        <v>0</v>
      </c>
      <c r="CR103" s="149">
        <f t="shared" si="71"/>
        <v>0</v>
      </c>
      <c r="CS103" s="149">
        <f t="shared" si="72"/>
        <v>1</v>
      </c>
      <c r="CT103" s="283" t="str">
        <f t="shared" si="73"/>
        <v/>
      </c>
      <c r="CU103" s="149" t="str">
        <f t="shared" si="74"/>
        <v xml:space="preserve"> </v>
      </c>
      <c r="CV103" s="149">
        <f t="shared" si="75"/>
        <v>0</v>
      </c>
      <c r="CW103" s="149">
        <v>0</v>
      </c>
      <c r="CX103" s="149">
        <v>0</v>
      </c>
      <c r="CY103" s="149">
        <v>0</v>
      </c>
      <c r="CZ103" s="149">
        <v>0</v>
      </c>
      <c r="DA103" s="149">
        <v>0</v>
      </c>
      <c r="DB103" s="149">
        <v>0</v>
      </c>
      <c r="DC103" s="149">
        <v>0</v>
      </c>
      <c r="DD103" s="149">
        <v>0</v>
      </c>
      <c r="DE103" s="149">
        <v>0</v>
      </c>
      <c r="DF103" s="149">
        <v>0</v>
      </c>
      <c r="DG103" s="149">
        <v>0</v>
      </c>
      <c r="DH103" s="149">
        <v>0</v>
      </c>
      <c r="DI103" s="149">
        <v>0</v>
      </c>
      <c r="DJ103" s="149">
        <v>0</v>
      </c>
      <c r="DK103" s="149">
        <v>0</v>
      </c>
      <c r="DL103" s="149">
        <v>0</v>
      </c>
      <c r="DM103" s="149">
        <v>0</v>
      </c>
      <c r="DN103" s="149">
        <v>0</v>
      </c>
      <c r="DO103" s="149">
        <v>0</v>
      </c>
      <c r="DP103" s="149">
        <v>0</v>
      </c>
      <c r="DQ103" s="149">
        <v>0</v>
      </c>
      <c r="DR103" s="149">
        <v>0</v>
      </c>
      <c r="DS103" s="149">
        <v>0</v>
      </c>
      <c r="DT103" s="149" t="s">
        <v>154</v>
      </c>
      <c r="DU103" s="149">
        <v>0</v>
      </c>
      <c r="DV103" s="149" t="s">
        <v>154</v>
      </c>
      <c r="DW103" s="149" t="s">
        <v>180</v>
      </c>
      <c r="DX103" s="149" t="s">
        <v>7861</v>
      </c>
      <c r="DY103" s="149">
        <v>0</v>
      </c>
      <c r="DZ103" s="149" t="str">
        <f t="shared" si="76"/>
        <v>N</v>
      </c>
      <c r="EA103" s="149" t="str">
        <f t="shared" si="77"/>
        <v/>
      </c>
      <c r="EB103" s="149" t="str">
        <f t="shared" si="78"/>
        <v>N</v>
      </c>
      <c r="EC103" s="149" t="str">
        <f t="shared" si="79"/>
        <v>N</v>
      </c>
      <c r="ED103" s="149" t="str">
        <f t="shared" si="80"/>
        <v>Not Specified</v>
      </c>
      <c r="EF103" s="149">
        <f t="shared" si="93"/>
        <v>0</v>
      </c>
    </row>
    <row r="104" spans="1:136" s="149" customFormat="1" ht="16.5" customHeight="1">
      <c r="A104" s="149">
        <v>101</v>
      </c>
      <c r="B104" s="149">
        <v>137</v>
      </c>
      <c r="C104" s="150" t="s">
        <v>755</v>
      </c>
      <c r="D104" s="149" t="s">
        <v>290</v>
      </c>
      <c r="E104" s="149" t="s">
        <v>229</v>
      </c>
      <c r="F104" s="149" t="s">
        <v>756</v>
      </c>
      <c r="G104" s="149" t="s">
        <v>146</v>
      </c>
      <c r="H104" s="168" t="s">
        <v>757</v>
      </c>
      <c r="I104" s="149" t="s">
        <v>758</v>
      </c>
      <c r="J104" s="149">
        <v>0.083</v>
      </c>
      <c r="K104" s="149" t="s">
        <v>759</v>
      </c>
      <c r="L104" s="149">
        <v>94838</v>
      </c>
      <c r="M104" s="150">
        <v>31</v>
      </c>
      <c r="N104" s="149" t="s">
        <v>154</v>
      </c>
      <c r="O104" s="149" t="s">
        <v>153</v>
      </c>
      <c r="P104" s="150" t="s">
        <v>153</v>
      </c>
      <c r="Q104" s="149" t="s">
        <v>154</v>
      </c>
      <c r="R104" s="149" t="s">
        <v>154</v>
      </c>
      <c r="S104" s="149" t="s">
        <v>153</v>
      </c>
      <c r="T104" s="149" t="s">
        <v>153</v>
      </c>
      <c r="U104" s="151" t="s">
        <v>153</v>
      </c>
      <c r="V104" s="149" t="s">
        <v>153</v>
      </c>
      <c r="W104" s="149" t="s">
        <v>153</v>
      </c>
      <c r="X104" s="152" t="s">
        <v>153</v>
      </c>
      <c r="Y104" s="149" t="s">
        <v>153</v>
      </c>
      <c r="Z104" s="149" t="s">
        <v>153</v>
      </c>
      <c r="AA104" s="150"/>
      <c r="AC104" s="149" t="s">
        <v>167</v>
      </c>
      <c r="AD104" s="149" t="s">
        <v>6</v>
      </c>
      <c r="AE104" s="149" t="s">
        <v>157</v>
      </c>
      <c r="AF104" s="149" t="s">
        <v>157</v>
      </c>
      <c r="AG104" s="149" t="s">
        <v>169</v>
      </c>
      <c r="AH104" s="150" t="s">
        <v>159</v>
      </c>
      <c r="AJ104" s="149" t="s">
        <v>154</v>
      </c>
      <c r="AK104" s="170" t="s">
        <v>153</v>
      </c>
      <c r="AN104" s="150"/>
      <c r="AO104" s="149" t="s">
        <v>160</v>
      </c>
      <c r="AP104" s="149" t="s">
        <v>150</v>
      </c>
      <c r="AQ104" s="149" t="s">
        <v>159</v>
      </c>
      <c r="AR104" s="149" t="s">
        <v>760</v>
      </c>
      <c r="AS104" s="149">
        <v>2050</v>
      </c>
      <c r="AU104" s="150"/>
      <c r="AV104" s="149" t="s">
        <v>157</v>
      </c>
      <c r="AW104" s="172" t="s">
        <v>168</v>
      </c>
      <c r="AX104" s="149" t="s">
        <v>158</v>
      </c>
      <c r="AY104" s="149" t="s">
        <v>154</v>
      </c>
      <c r="AZ104" s="149" t="s">
        <v>153</v>
      </c>
      <c r="BA104" s="149" t="s">
        <v>153</v>
      </c>
      <c r="BC104" s="150"/>
      <c r="BE104" s="173"/>
      <c r="BF104" s="150"/>
      <c r="BG104" s="283">
        <f t="shared" si="81"/>
        <v>0</v>
      </c>
      <c r="BH104" s="149">
        <f t="shared" si="82"/>
        <v>0</v>
      </c>
      <c r="BI104" s="149">
        <f t="shared" si="48"/>
        <v>0</v>
      </c>
      <c r="BJ104" s="280">
        <f t="shared" si="49"/>
        <v>0</v>
      </c>
      <c r="BK104" s="356">
        <f t="shared" si="83"/>
        <v>0</v>
      </c>
      <c r="BL104" s="149">
        <f t="shared" si="84"/>
        <v>0</v>
      </c>
      <c r="BM104" s="149">
        <f t="shared" si="50"/>
        <v>0</v>
      </c>
      <c r="BN104" s="278">
        <f t="shared" si="51"/>
        <v>0</v>
      </c>
      <c r="BO104" s="149">
        <f t="shared" si="85"/>
        <v>0</v>
      </c>
      <c r="BP104" s="149">
        <f t="shared" si="86"/>
        <v>0</v>
      </c>
      <c r="BQ104" s="149">
        <f t="shared" si="52"/>
        <v>0</v>
      </c>
      <c r="BR104" s="356">
        <f t="shared" si="87"/>
        <v>0</v>
      </c>
      <c r="BS104" s="149">
        <f t="shared" si="88"/>
        <v>0</v>
      </c>
      <c r="BT104" s="149">
        <f t="shared" si="53"/>
        <v>1</v>
      </c>
      <c r="BU104" s="356">
        <f t="shared" si="54"/>
        <v>0</v>
      </c>
      <c r="BV104" s="149">
        <f t="shared" si="55"/>
        <v>0</v>
      </c>
      <c r="BW104" s="113">
        <f t="shared" si="56"/>
        <v>0</v>
      </c>
      <c r="BX104" s="248">
        <f t="shared" si="57"/>
        <v>0</v>
      </c>
      <c r="BY104" s="248">
        <f t="shared" si="58"/>
        <v>0</v>
      </c>
      <c r="BZ104" s="248">
        <f t="shared" si="59"/>
        <v>0</v>
      </c>
      <c r="CA104" s="248">
        <f t="shared" si="92"/>
        <v>0</v>
      </c>
      <c r="CB104" s="175">
        <f t="shared" si="60"/>
        <v>0</v>
      </c>
      <c r="CC104" s="356">
        <f t="shared" si="61"/>
        <v>0</v>
      </c>
      <c r="CD104" s="149">
        <f t="shared" si="62"/>
        <v>0</v>
      </c>
      <c r="CE104" s="149">
        <f t="shared" si="63"/>
        <v>1</v>
      </c>
      <c r="CF104" s="276">
        <f t="shared" si="64"/>
        <v>1</v>
      </c>
      <c r="CG104" s="248">
        <f t="shared" si="65"/>
        <v>1</v>
      </c>
      <c r="CH104" s="274">
        <f t="shared" si="89"/>
        <v>1</v>
      </c>
      <c r="CI104" s="356">
        <f t="shared" si="66"/>
        <v>0</v>
      </c>
      <c r="CJ104" s="149">
        <f t="shared" si="67"/>
        <v>0</v>
      </c>
      <c r="CK104" s="150">
        <f t="shared" si="68"/>
        <v>0</v>
      </c>
      <c r="CL104" s="149">
        <f t="shared" si="90"/>
        <v>0</v>
      </c>
      <c r="CM104" s="149">
        <f t="shared" si="90"/>
        <v>0</v>
      </c>
      <c r="CN104" s="149">
        <f t="shared" si="90"/>
        <v>1</v>
      </c>
      <c r="CO104" s="149">
        <f t="shared" si="69"/>
        <v>1</v>
      </c>
      <c r="CP104" s="149">
        <f t="shared" si="91"/>
        <v>1</v>
      </c>
      <c r="CQ104" s="283">
        <f t="shared" si="70"/>
        <v>1</v>
      </c>
      <c r="CR104" s="149">
        <f t="shared" si="71"/>
        <v>0</v>
      </c>
      <c r="CS104" s="149">
        <f t="shared" si="72"/>
        <v>0</v>
      </c>
      <c r="CT104" s="283" t="str">
        <f t="shared" si="73"/>
        <v/>
      </c>
      <c r="CU104" s="149" t="str">
        <f t="shared" si="74"/>
        <v xml:space="preserve"> 2050</v>
      </c>
      <c r="CV104" s="149">
        <f t="shared" si="75"/>
        <v>2050</v>
      </c>
      <c r="CW104" s="149">
        <v>1</v>
      </c>
      <c r="CX104" s="149">
        <v>0</v>
      </c>
      <c r="CY104" s="149">
        <v>0</v>
      </c>
      <c r="CZ104" s="149">
        <v>1</v>
      </c>
      <c r="DA104" s="149">
        <v>0</v>
      </c>
      <c r="DB104" s="149">
        <v>0</v>
      </c>
      <c r="DC104" s="149">
        <v>1</v>
      </c>
      <c r="DD104" s="149">
        <v>1</v>
      </c>
      <c r="DE104" s="149">
        <v>0</v>
      </c>
      <c r="DF104" s="149">
        <v>0</v>
      </c>
      <c r="DG104" s="149">
        <v>0</v>
      </c>
      <c r="DH104" s="149">
        <v>0</v>
      </c>
      <c r="DI104" s="149">
        <v>0</v>
      </c>
      <c r="DJ104" s="149">
        <v>0</v>
      </c>
      <c r="DK104" s="149">
        <v>0</v>
      </c>
      <c r="DL104" s="149">
        <v>0</v>
      </c>
      <c r="DM104" s="149">
        <v>1</v>
      </c>
      <c r="DN104" s="149">
        <v>1</v>
      </c>
      <c r="DO104" s="149">
        <v>1</v>
      </c>
      <c r="DP104" s="149">
        <v>1</v>
      </c>
      <c r="DQ104" s="149">
        <v>0</v>
      </c>
      <c r="DR104" s="149">
        <v>1</v>
      </c>
      <c r="DS104" s="149">
        <v>1</v>
      </c>
      <c r="DT104" s="149" t="s">
        <v>154</v>
      </c>
      <c r="DU104" s="149">
        <v>0</v>
      </c>
      <c r="DV104" s="149" t="s">
        <v>7868</v>
      </c>
      <c r="DW104" s="149" t="s">
        <v>160</v>
      </c>
      <c r="DX104" s="149" t="s">
        <v>150</v>
      </c>
      <c r="DY104" s="149" t="s">
        <v>150</v>
      </c>
      <c r="DZ104" s="149" t="str">
        <f t="shared" si="76"/>
        <v>N</v>
      </c>
      <c r="EA104" s="149" t="str">
        <f t="shared" si="77"/>
        <v/>
      </c>
      <c r="EB104" s="149" t="str">
        <f t="shared" si="78"/>
        <v>Y</v>
      </c>
      <c r="EC104" s="149" t="str">
        <f t="shared" si="79"/>
        <v>N</v>
      </c>
      <c r="ED104" s="149" t="str">
        <f t="shared" si="80"/>
        <v>Yes</v>
      </c>
      <c r="EF104" s="149">
        <f t="shared" si="93"/>
        <v>2050</v>
      </c>
    </row>
    <row r="105" spans="1:136" s="149" customFormat="1" ht="16.5" customHeight="1">
      <c r="A105" s="149">
        <v>102</v>
      </c>
      <c r="B105" s="149">
        <v>216</v>
      </c>
      <c r="C105" s="150" t="s">
        <v>761</v>
      </c>
      <c r="D105" s="149" t="s">
        <v>333</v>
      </c>
      <c r="E105" s="149" t="s">
        <v>229</v>
      </c>
      <c r="F105" s="149" t="s">
        <v>680</v>
      </c>
      <c r="G105" s="149" t="s">
        <v>246</v>
      </c>
      <c r="H105" s="168" t="s">
        <v>762</v>
      </c>
      <c r="I105" s="149" t="s">
        <v>763</v>
      </c>
      <c r="J105" s="149">
        <v>-0.04</v>
      </c>
      <c r="K105" s="149" t="s">
        <v>764</v>
      </c>
      <c r="L105" s="149">
        <v>308092</v>
      </c>
      <c r="M105" s="150">
        <v>18</v>
      </c>
      <c r="N105" s="149" t="s">
        <v>154</v>
      </c>
      <c r="O105" s="149" t="s">
        <v>153</v>
      </c>
      <c r="P105" s="150" t="s">
        <v>153</v>
      </c>
      <c r="Q105" s="149" t="s">
        <v>154</v>
      </c>
      <c r="R105" s="149" t="s">
        <v>154</v>
      </c>
      <c r="S105" s="149" t="s">
        <v>153</v>
      </c>
      <c r="T105" s="149" t="s">
        <v>153</v>
      </c>
      <c r="U105" s="151" t="s">
        <v>153</v>
      </c>
      <c r="V105" s="149" t="s">
        <v>153</v>
      </c>
      <c r="W105" s="149" t="s">
        <v>153</v>
      </c>
      <c r="X105" s="152" t="s">
        <v>153</v>
      </c>
      <c r="Y105" s="149" t="s">
        <v>153</v>
      </c>
      <c r="Z105" s="149" t="s">
        <v>153</v>
      </c>
      <c r="AA105" s="150"/>
      <c r="AC105" s="149" t="s">
        <v>202</v>
      </c>
      <c r="AD105" s="149" t="s">
        <v>5</v>
      </c>
      <c r="AE105" s="149" t="s">
        <v>157</v>
      </c>
      <c r="AF105" s="149" t="s">
        <v>157</v>
      </c>
      <c r="AG105" s="149" t="s">
        <v>158</v>
      </c>
      <c r="AH105" s="150" t="s">
        <v>159</v>
      </c>
      <c r="AI105" s="149" t="s">
        <v>160</v>
      </c>
      <c r="AJ105" s="149" t="s">
        <v>150</v>
      </c>
      <c r="AK105" s="170" t="s">
        <v>765</v>
      </c>
      <c r="AL105" s="149">
        <v>2030</v>
      </c>
      <c r="AN105" s="150"/>
      <c r="AP105" s="149" t="s">
        <v>154</v>
      </c>
      <c r="AQ105" s="149" t="s">
        <v>153</v>
      </c>
      <c r="AR105" s="149" t="s">
        <v>153</v>
      </c>
      <c r="AU105" s="150"/>
      <c r="AV105" s="149" t="s">
        <v>157</v>
      </c>
      <c r="AW105" s="172" t="s">
        <v>168</v>
      </c>
      <c r="AX105" s="149" t="s">
        <v>153</v>
      </c>
      <c r="AY105" s="149" t="s">
        <v>154</v>
      </c>
      <c r="AZ105" s="149" t="s">
        <v>153</v>
      </c>
      <c r="BA105" s="149" t="s">
        <v>153</v>
      </c>
      <c r="BC105" s="150"/>
      <c r="BE105" s="173"/>
      <c r="BF105" s="150"/>
      <c r="BG105" s="283">
        <f t="shared" si="81"/>
        <v>0</v>
      </c>
      <c r="BH105" s="149">
        <f t="shared" si="82"/>
        <v>0</v>
      </c>
      <c r="BI105" s="149">
        <f t="shared" si="48"/>
        <v>0</v>
      </c>
      <c r="BJ105" s="280">
        <f t="shared" si="49"/>
        <v>0</v>
      </c>
      <c r="BK105" s="356">
        <f t="shared" si="83"/>
        <v>0</v>
      </c>
      <c r="BL105" s="149">
        <f t="shared" si="84"/>
        <v>0</v>
      </c>
      <c r="BM105" s="149">
        <f t="shared" si="50"/>
        <v>0</v>
      </c>
      <c r="BN105" s="278">
        <f t="shared" si="51"/>
        <v>0</v>
      </c>
      <c r="BO105" s="149">
        <f t="shared" si="85"/>
        <v>0</v>
      </c>
      <c r="BP105" s="149">
        <f t="shared" si="86"/>
        <v>0</v>
      </c>
      <c r="BQ105" s="149">
        <f t="shared" si="52"/>
        <v>0</v>
      </c>
      <c r="BR105" s="356">
        <f t="shared" si="87"/>
        <v>0</v>
      </c>
      <c r="BS105" s="149">
        <f t="shared" si="88"/>
        <v>0</v>
      </c>
      <c r="BT105" s="149">
        <f t="shared" si="53"/>
        <v>0</v>
      </c>
      <c r="BU105" s="356">
        <f t="shared" si="54"/>
        <v>0</v>
      </c>
      <c r="BV105" s="149">
        <f t="shared" si="55"/>
        <v>1</v>
      </c>
      <c r="BW105" s="113">
        <f t="shared" si="56"/>
        <v>0</v>
      </c>
      <c r="BX105" s="248">
        <f t="shared" si="57"/>
        <v>0</v>
      </c>
      <c r="BY105" s="248">
        <f t="shared" si="58"/>
        <v>1</v>
      </c>
      <c r="BZ105" s="248">
        <f t="shared" si="59"/>
        <v>0</v>
      </c>
      <c r="CA105" s="248">
        <f t="shared" si="92"/>
        <v>1</v>
      </c>
      <c r="CB105" s="175">
        <f t="shared" si="60"/>
        <v>1</v>
      </c>
      <c r="CC105" s="356">
        <f t="shared" si="61"/>
        <v>0</v>
      </c>
      <c r="CD105" s="149">
        <f t="shared" si="62"/>
        <v>0</v>
      </c>
      <c r="CE105" s="149">
        <f t="shared" si="63"/>
        <v>0</v>
      </c>
      <c r="CF105" s="276">
        <f t="shared" si="64"/>
        <v>0</v>
      </c>
      <c r="CG105" s="248">
        <f t="shared" si="65"/>
        <v>1</v>
      </c>
      <c r="CH105" s="274">
        <f t="shared" si="89"/>
        <v>1</v>
      </c>
      <c r="CI105" s="356">
        <f t="shared" si="66"/>
        <v>0</v>
      </c>
      <c r="CJ105" s="149">
        <f t="shared" si="67"/>
        <v>0</v>
      </c>
      <c r="CK105" s="150">
        <f t="shared" si="68"/>
        <v>0</v>
      </c>
      <c r="CL105" s="149">
        <f t="shared" si="90"/>
        <v>0</v>
      </c>
      <c r="CM105" s="149">
        <f t="shared" si="90"/>
        <v>1</v>
      </c>
      <c r="CN105" s="149">
        <f t="shared" si="90"/>
        <v>0</v>
      </c>
      <c r="CO105" s="149">
        <f t="shared" si="69"/>
        <v>1</v>
      </c>
      <c r="CP105" s="149">
        <f t="shared" si="91"/>
        <v>1</v>
      </c>
      <c r="CQ105" s="283">
        <f t="shared" si="70"/>
        <v>1</v>
      </c>
      <c r="CR105" s="149">
        <f t="shared" si="71"/>
        <v>0</v>
      </c>
      <c r="CS105" s="149">
        <f t="shared" si="72"/>
        <v>0</v>
      </c>
      <c r="CT105" s="283" t="str">
        <f t="shared" si="73"/>
        <v/>
      </c>
      <c r="CU105" s="149" t="str">
        <f t="shared" si="74"/>
        <v xml:space="preserve"> </v>
      </c>
      <c r="CV105" s="149">
        <f t="shared" si="75"/>
        <v>0</v>
      </c>
      <c r="CW105" s="149">
        <v>0</v>
      </c>
      <c r="CX105" s="149">
        <v>1</v>
      </c>
      <c r="CY105" s="149">
        <v>0</v>
      </c>
      <c r="CZ105" s="149">
        <v>1</v>
      </c>
      <c r="DA105" s="149">
        <v>0</v>
      </c>
      <c r="DB105" s="149">
        <v>0</v>
      </c>
      <c r="DC105" s="149">
        <v>0</v>
      </c>
      <c r="DD105" s="149">
        <v>0</v>
      </c>
      <c r="DE105" s="149">
        <v>0</v>
      </c>
      <c r="DF105" s="149">
        <v>0</v>
      </c>
      <c r="DG105" s="149">
        <v>0</v>
      </c>
      <c r="DH105" s="149">
        <v>0</v>
      </c>
      <c r="DI105" s="149">
        <v>0</v>
      </c>
      <c r="DJ105" s="149">
        <v>0</v>
      </c>
      <c r="DK105" s="149">
        <v>0</v>
      </c>
      <c r="DL105" s="149">
        <v>0</v>
      </c>
      <c r="DM105" s="149">
        <v>1</v>
      </c>
      <c r="DN105" s="149">
        <v>1</v>
      </c>
      <c r="DO105" s="149">
        <v>1</v>
      </c>
      <c r="DP105" s="149">
        <v>1</v>
      </c>
      <c r="DQ105" s="149">
        <v>0</v>
      </c>
      <c r="DR105" s="149">
        <v>1</v>
      </c>
      <c r="DS105" s="149">
        <v>0</v>
      </c>
      <c r="DT105" s="149" t="s">
        <v>154</v>
      </c>
      <c r="DU105" s="149">
        <v>0</v>
      </c>
      <c r="DV105" s="149" t="s">
        <v>154</v>
      </c>
      <c r="DW105" s="149" t="s">
        <v>160</v>
      </c>
      <c r="DX105" s="149" t="s">
        <v>150</v>
      </c>
      <c r="DY105" s="149">
        <v>0</v>
      </c>
      <c r="DZ105" s="149" t="str">
        <f t="shared" si="76"/>
        <v>N</v>
      </c>
      <c r="EA105" s="149" t="str">
        <f t="shared" si="77"/>
        <v/>
      </c>
      <c r="EB105" s="149" t="str">
        <f t="shared" si="78"/>
        <v>N</v>
      </c>
      <c r="EC105" s="149" t="str">
        <f t="shared" si="79"/>
        <v>Y</v>
      </c>
      <c r="ED105" s="149" t="str">
        <f t="shared" si="80"/>
        <v>Yes</v>
      </c>
      <c r="EF105" s="149">
        <f t="shared" si="93"/>
        <v>0</v>
      </c>
    </row>
    <row r="106" spans="1:136" s="149" customFormat="1" ht="16.5" customHeight="1">
      <c r="A106" s="149">
        <v>103</v>
      </c>
      <c r="B106" s="149">
        <v>126</v>
      </c>
      <c r="C106" s="150" t="s">
        <v>766</v>
      </c>
      <c r="D106" s="149" t="s">
        <v>443</v>
      </c>
      <c r="E106" s="149" t="s">
        <v>229</v>
      </c>
      <c r="F106" s="149" t="s">
        <v>374</v>
      </c>
      <c r="G106" s="149" t="s">
        <v>246</v>
      </c>
      <c r="H106" s="168" t="s">
        <v>767</v>
      </c>
      <c r="I106" s="149" t="s">
        <v>768</v>
      </c>
      <c r="J106" s="149">
        <v>0.097</v>
      </c>
      <c r="K106" s="149" t="s">
        <v>769</v>
      </c>
      <c r="L106" s="149">
        <v>100041</v>
      </c>
      <c r="M106" s="150">
        <v>31</v>
      </c>
      <c r="N106" s="149" t="s">
        <v>150</v>
      </c>
      <c r="O106" s="149">
        <v>2017</v>
      </c>
      <c r="P106" s="150">
        <v>2025</v>
      </c>
      <c r="Q106" s="149" t="s">
        <v>150</v>
      </c>
      <c r="R106" s="149" t="s">
        <v>154</v>
      </c>
      <c r="S106" s="149" t="s">
        <v>210</v>
      </c>
      <c r="T106" s="149" t="s">
        <v>153</v>
      </c>
      <c r="U106" s="151">
        <v>2030</v>
      </c>
      <c r="V106" s="149" t="s">
        <v>153</v>
      </c>
      <c r="W106" s="149" t="s">
        <v>153</v>
      </c>
      <c r="X106" s="152" t="s">
        <v>153</v>
      </c>
      <c r="Y106" s="149" t="s">
        <v>153</v>
      </c>
      <c r="Z106" s="149" t="s">
        <v>153</v>
      </c>
      <c r="AA106" s="150"/>
      <c r="AC106" s="149" t="s">
        <v>167</v>
      </c>
      <c r="AD106" s="149" t="s">
        <v>6</v>
      </c>
      <c r="AE106" s="149" t="s">
        <v>168</v>
      </c>
      <c r="AF106" s="149" t="s">
        <v>168</v>
      </c>
      <c r="AG106" s="149" t="s">
        <v>168</v>
      </c>
      <c r="AH106" s="150" t="s">
        <v>153</v>
      </c>
      <c r="AJ106" s="149" t="s">
        <v>154</v>
      </c>
      <c r="AK106" s="170" t="s">
        <v>153</v>
      </c>
      <c r="AN106" s="150"/>
      <c r="AO106" s="149" t="s">
        <v>160</v>
      </c>
      <c r="AP106" s="149" t="s">
        <v>150</v>
      </c>
      <c r="AQ106" s="149" t="s">
        <v>153</v>
      </c>
      <c r="AR106" s="149" t="s">
        <v>770</v>
      </c>
      <c r="AS106" s="149">
        <v>2050</v>
      </c>
      <c r="AU106" s="150"/>
      <c r="AV106" s="149" t="s">
        <v>157</v>
      </c>
      <c r="AW106" s="172" t="s">
        <v>171</v>
      </c>
      <c r="AX106" s="149" t="s">
        <v>157</v>
      </c>
      <c r="AY106" s="149" t="s">
        <v>154</v>
      </c>
      <c r="AZ106" s="149" t="s">
        <v>153</v>
      </c>
      <c r="BA106" s="149" t="s">
        <v>153</v>
      </c>
      <c r="BC106" s="150"/>
      <c r="BE106" s="173"/>
      <c r="BF106" s="150"/>
      <c r="BG106" s="283">
        <f t="shared" si="81"/>
        <v>1</v>
      </c>
      <c r="BH106" s="149">
        <f t="shared" si="82"/>
        <v>0</v>
      </c>
      <c r="BI106" s="149">
        <f t="shared" si="48"/>
        <v>0</v>
      </c>
      <c r="BJ106" s="280">
        <f t="shared" si="49"/>
        <v>1</v>
      </c>
      <c r="BK106" s="356">
        <f t="shared" si="83"/>
        <v>0</v>
      </c>
      <c r="BL106" s="149">
        <f t="shared" si="84"/>
        <v>0</v>
      </c>
      <c r="BM106" s="149">
        <f t="shared" si="50"/>
        <v>0</v>
      </c>
      <c r="BN106" s="278">
        <f t="shared" si="51"/>
        <v>0</v>
      </c>
      <c r="BO106" s="149">
        <f t="shared" si="85"/>
        <v>0</v>
      </c>
      <c r="BP106" s="149">
        <f t="shared" si="86"/>
        <v>0</v>
      </c>
      <c r="BQ106" s="149">
        <f t="shared" si="52"/>
        <v>0</v>
      </c>
      <c r="BR106" s="356">
        <f t="shared" si="87"/>
        <v>0</v>
      </c>
      <c r="BS106" s="149">
        <f t="shared" si="88"/>
        <v>0</v>
      </c>
      <c r="BT106" s="149">
        <f t="shared" si="53"/>
        <v>1</v>
      </c>
      <c r="BU106" s="356">
        <f t="shared" si="54"/>
        <v>0</v>
      </c>
      <c r="BV106" s="149">
        <f t="shared" si="55"/>
        <v>0</v>
      </c>
      <c r="BW106" s="113">
        <f t="shared" si="56"/>
        <v>0</v>
      </c>
      <c r="BX106" s="248">
        <f t="shared" si="57"/>
        <v>0</v>
      </c>
      <c r="BY106" s="248">
        <f t="shared" si="58"/>
        <v>0</v>
      </c>
      <c r="BZ106" s="248">
        <f t="shared" si="59"/>
        <v>0</v>
      </c>
      <c r="CA106" s="248">
        <f t="shared" si="92"/>
        <v>0</v>
      </c>
      <c r="CB106" s="175">
        <f t="shared" si="60"/>
        <v>0</v>
      </c>
      <c r="CC106" s="356">
        <f t="shared" si="61"/>
        <v>0</v>
      </c>
      <c r="CD106" s="149">
        <f t="shared" si="62"/>
        <v>0</v>
      </c>
      <c r="CE106" s="149">
        <f t="shared" si="63"/>
        <v>1</v>
      </c>
      <c r="CF106" s="276">
        <f t="shared" si="64"/>
        <v>1</v>
      </c>
      <c r="CG106" s="248">
        <f t="shared" si="65"/>
        <v>1</v>
      </c>
      <c r="CH106" s="274">
        <f t="shared" si="89"/>
        <v>1</v>
      </c>
      <c r="CI106" s="356">
        <f t="shared" si="66"/>
        <v>0</v>
      </c>
      <c r="CJ106" s="149">
        <f t="shared" si="67"/>
        <v>0</v>
      </c>
      <c r="CK106" s="150">
        <f t="shared" si="68"/>
        <v>0</v>
      </c>
      <c r="CL106" s="149">
        <f t="shared" si="90"/>
        <v>1</v>
      </c>
      <c r="CM106" s="149">
        <f t="shared" si="90"/>
        <v>0</v>
      </c>
      <c r="CN106" s="149">
        <f t="shared" si="90"/>
        <v>1</v>
      </c>
      <c r="CO106" s="149">
        <f t="shared" si="69"/>
        <v>2</v>
      </c>
      <c r="CP106" s="149">
        <f t="shared" si="91"/>
        <v>1</v>
      </c>
      <c r="CQ106" s="283">
        <f t="shared" si="70"/>
        <v>1</v>
      </c>
      <c r="CR106" s="149">
        <f t="shared" si="71"/>
        <v>0</v>
      </c>
      <c r="CS106" s="149">
        <f t="shared" si="72"/>
        <v>0</v>
      </c>
      <c r="CT106" s="283">
        <f t="shared" si="73"/>
        <v>1</v>
      </c>
      <c r="CU106" s="149" t="str">
        <f t="shared" si="74"/>
        <v xml:space="preserve"> 2050</v>
      </c>
      <c r="CV106" s="149">
        <f t="shared" si="75"/>
        <v>2050</v>
      </c>
      <c r="CW106" s="149">
        <v>1</v>
      </c>
      <c r="CX106" s="149">
        <v>0</v>
      </c>
      <c r="CY106" s="149">
        <v>0</v>
      </c>
      <c r="CZ106" s="149">
        <v>1</v>
      </c>
      <c r="DA106" s="149">
        <v>0</v>
      </c>
      <c r="DB106" s="149">
        <v>0</v>
      </c>
      <c r="DC106" s="149">
        <v>1</v>
      </c>
      <c r="DD106" s="149">
        <v>1</v>
      </c>
      <c r="DE106" s="149">
        <v>0</v>
      </c>
      <c r="DF106" s="149">
        <v>1</v>
      </c>
      <c r="DG106" s="149">
        <v>0</v>
      </c>
      <c r="DH106" s="149">
        <v>1</v>
      </c>
      <c r="DI106" s="149">
        <v>0</v>
      </c>
      <c r="DJ106" s="149">
        <v>1</v>
      </c>
      <c r="DK106" s="149">
        <v>0</v>
      </c>
      <c r="DL106" s="149">
        <v>1</v>
      </c>
      <c r="DM106" s="149">
        <v>1</v>
      </c>
      <c r="DN106" s="149">
        <v>1</v>
      </c>
      <c r="DO106" s="149">
        <v>1</v>
      </c>
      <c r="DP106" s="149">
        <v>1</v>
      </c>
      <c r="DQ106" s="149">
        <v>0</v>
      </c>
      <c r="DR106" s="149">
        <v>1</v>
      </c>
      <c r="DS106" s="149">
        <v>1</v>
      </c>
      <c r="DT106" s="149" t="s">
        <v>154</v>
      </c>
      <c r="DU106" s="149" t="s">
        <v>158</v>
      </c>
      <c r="DV106" s="149" t="s">
        <v>7868</v>
      </c>
      <c r="DW106" s="149" t="s">
        <v>7857</v>
      </c>
      <c r="DX106" s="149" t="s">
        <v>150</v>
      </c>
      <c r="DY106" s="149" t="s">
        <v>3005</v>
      </c>
      <c r="DZ106" s="149" t="str">
        <f t="shared" si="76"/>
        <v>Y</v>
      </c>
      <c r="EA106" s="149" t="str">
        <f t="shared" si="77"/>
        <v/>
      </c>
      <c r="EB106" s="149" t="str">
        <f t="shared" si="78"/>
        <v>Y</v>
      </c>
      <c r="EC106" s="149" t="str">
        <f t="shared" si="79"/>
        <v>N</v>
      </c>
      <c r="ED106" s="149" t="str">
        <f t="shared" si="80"/>
        <v>Yes</v>
      </c>
      <c r="EF106" s="149">
        <f t="shared" si="93"/>
        <v>2050</v>
      </c>
    </row>
    <row r="107" spans="1:136" s="149" customFormat="1" ht="16.5" customHeight="1">
      <c r="A107" s="149">
        <v>104</v>
      </c>
      <c r="B107" s="149">
        <v>98</v>
      </c>
      <c r="C107" s="150" t="s">
        <v>771</v>
      </c>
      <c r="D107" s="149" t="s">
        <v>192</v>
      </c>
      <c r="E107" s="149" t="s">
        <v>193</v>
      </c>
      <c r="F107" s="149" t="s">
        <v>772</v>
      </c>
      <c r="G107" s="149" t="s">
        <v>246</v>
      </c>
      <c r="H107" s="168" t="s">
        <v>773</v>
      </c>
      <c r="I107" s="149" t="s">
        <v>774</v>
      </c>
      <c r="J107" s="149">
        <v>-0.45</v>
      </c>
      <c r="K107" s="149" t="s">
        <v>775</v>
      </c>
      <c r="L107" s="149">
        <v>32492</v>
      </c>
      <c r="M107" s="150">
        <v>31</v>
      </c>
      <c r="N107" s="149" t="s">
        <v>154</v>
      </c>
      <c r="O107" s="149" t="s">
        <v>153</v>
      </c>
      <c r="P107" s="150" t="s">
        <v>153</v>
      </c>
      <c r="Q107" s="149" t="s">
        <v>154</v>
      </c>
      <c r="R107" s="149" t="s">
        <v>154</v>
      </c>
      <c r="S107" s="149" t="s">
        <v>153</v>
      </c>
      <c r="T107" s="149" t="s">
        <v>153</v>
      </c>
      <c r="U107" s="151" t="s">
        <v>153</v>
      </c>
      <c r="V107" s="149" t="s">
        <v>153</v>
      </c>
      <c r="W107" s="149" t="s">
        <v>153</v>
      </c>
      <c r="X107" s="152" t="s">
        <v>153</v>
      </c>
      <c r="Y107" s="149" t="s">
        <v>153</v>
      </c>
      <c r="Z107" s="149" t="s">
        <v>153</v>
      </c>
      <c r="AA107" s="150"/>
      <c r="AC107" s="149" t="s">
        <v>167</v>
      </c>
      <c r="AD107" s="149" t="s">
        <v>6</v>
      </c>
      <c r="AE107" s="149" t="s">
        <v>157</v>
      </c>
      <c r="AF107" s="149" t="s">
        <v>157</v>
      </c>
      <c r="AG107" s="149" t="s">
        <v>157</v>
      </c>
      <c r="AH107" s="150" t="s">
        <v>218</v>
      </c>
      <c r="AJ107" s="149" t="s">
        <v>154</v>
      </c>
      <c r="AK107" s="170" t="s">
        <v>153</v>
      </c>
      <c r="AN107" s="150"/>
      <c r="AO107" s="149" t="s">
        <v>219</v>
      </c>
      <c r="AP107" s="149" t="s">
        <v>150</v>
      </c>
      <c r="AQ107" s="149" t="s">
        <v>218</v>
      </c>
      <c r="AR107" s="149" t="s">
        <v>776</v>
      </c>
      <c r="AS107" s="149">
        <v>2050</v>
      </c>
      <c r="AU107" s="150"/>
      <c r="AV107" s="149" t="s">
        <v>157</v>
      </c>
      <c r="AW107" s="172" t="s">
        <v>190</v>
      </c>
      <c r="AX107" s="149" t="s">
        <v>157</v>
      </c>
      <c r="AY107" s="149" t="s">
        <v>154</v>
      </c>
      <c r="AZ107" s="149" t="s">
        <v>153</v>
      </c>
      <c r="BA107" s="149" t="s">
        <v>153</v>
      </c>
      <c r="BC107" s="150"/>
      <c r="BE107" s="173"/>
      <c r="BF107" s="150"/>
      <c r="BG107" s="283">
        <f t="shared" si="81"/>
        <v>0</v>
      </c>
      <c r="BH107" s="149">
        <f t="shared" si="82"/>
        <v>0</v>
      </c>
      <c r="BI107" s="149">
        <f t="shared" si="48"/>
        <v>0</v>
      </c>
      <c r="BJ107" s="280">
        <f t="shared" si="49"/>
        <v>0</v>
      </c>
      <c r="BK107" s="356">
        <f t="shared" si="83"/>
        <v>0</v>
      </c>
      <c r="BL107" s="149">
        <f t="shared" si="84"/>
        <v>0</v>
      </c>
      <c r="BM107" s="149">
        <f t="shared" si="50"/>
        <v>0</v>
      </c>
      <c r="BN107" s="278">
        <f t="shared" si="51"/>
        <v>0</v>
      </c>
      <c r="BO107" s="149">
        <f t="shared" si="85"/>
        <v>0</v>
      </c>
      <c r="BP107" s="149">
        <f t="shared" si="86"/>
        <v>0</v>
      </c>
      <c r="BQ107" s="149">
        <f t="shared" si="52"/>
        <v>0</v>
      </c>
      <c r="BR107" s="356">
        <f t="shared" si="87"/>
        <v>0</v>
      </c>
      <c r="BS107" s="149">
        <f t="shared" si="88"/>
        <v>0</v>
      </c>
      <c r="BT107" s="149">
        <f t="shared" si="53"/>
        <v>1</v>
      </c>
      <c r="BU107" s="356">
        <f t="shared" si="54"/>
        <v>0</v>
      </c>
      <c r="BV107" s="149">
        <f t="shared" si="55"/>
        <v>0</v>
      </c>
      <c r="BW107" s="113">
        <f t="shared" si="56"/>
        <v>0</v>
      </c>
      <c r="BX107" s="248">
        <f t="shared" si="57"/>
        <v>0</v>
      </c>
      <c r="BY107" s="248">
        <f t="shared" si="58"/>
        <v>0</v>
      </c>
      <c r="BZ107" s="248">
        <f t="shared" si="59"/>
        <v>0</v>
      </c>
      <c r="CA107" s="248">
        <f t="shared" si="92"/>
        <v>0</v>
      </c>
      <c r="CB107" s="175">
        <f t="shared" si="60"/>
        <v>0</v>
      </c>
      <c r="CC107" s="356">
        <f t="shared" si="61"/>
        <v>0</v>
      </c>
      <c r="CD107" s="149">
        <f t="shared" si="62"/>
        <v>0</v>
      </c>
      <c r="CE107" s="149">
        <f t="shared" si="63"/>
        <v>1</v>
      </c>
      <c r="CF107" s="276">
        <f t="shared" si="64"/>
        <v>1</v>
      </c>
      <c r="CG107" s="248">
        <f t="shared" si="65"/>
        <v>1</v>
      </c>
      <c r="CH107" s="274">
        <f t="shared" si="89"/>
        <v>1</v>
      </c>
      <c r="CI107" s="356">
        <f t="shared" si="66"/>
        <v>0</v>
      </c>
      <c r="CJ107" s="149">
        <f t="shared" si="67"/>
        <v>0</v>
      </c>
      <c r="CK107" s="150">
        <f t="shared" si="68"/>
        <v>0</v>
      </c>
      <c r="CL107" s="149">
        <f t="shared" si="90"/>
        <v>0</v>
      </c>
      <c r="CM107" s="149">
        <f t="shared" si="90"/>
        <v>0</v>
      </c>
      <c r="CN107" s="149">
        <f t="shared" si="90"/>
        <v>1</v>
      </c>
      <c r="CO107" s="149">
        <f t="shared" si="69"/>
        <v>1</v>
      </c>
      <c r="CP107" s="149">
        <f t="shared" si="91"/>
        <v>1</v>
      </c>
      <c r="CQ107" s="283">
        <f t="shared" si="70"/>
        <v>1</v>
      </c>
      <c r="CR107" s="149">
        <f t="shared" si="71"/>
        <v>0</v>
      </c>
      <c r="CS107" s="149">
        <f t="shared" si="72"/>
        <v>0</v>
      </c>
      <c r="CT107" s="283" t="str">
        <f t="shared" si="73"/>
        <v/>
      </c>
      <c r="CU107" s="149" t="str">
        <f t="shared" si="74"/>
        <v xml:space="preserve"> 2050</v>
      </c>
      <c r="CV107" s="149">
        <f t="shared" si="75"/>
        <v>2050</v>
      </c>
      <c r="CW107" s="149">
        <v>0</v>
      </c>
      <c r="CX107" s="149">
        <v>0</v>
      </c>
      <c r="CY107" s="149">
        <v>1</v>
      </c>
      <c r="CZ107" s="149">
        <v>1</v>
      </c>
      <c r="DA107" s="149">
        <v>0</v>
      </c>
      <c r="DB107" s="149">
        <v>0</v>
      </c>
      <c r="DC107" s="149">
        <v>1</v>
      </c>
      <c r="DD107" s="149">
        <v>1</v>
      </c>
      <c r="DE107" s="149">
        <v>0</v>
      </c>
      <c r="DF107" s="149">
        <v>0</v>
      </c>
      <c r="DG107" s="149">
        <v>0</v>
      </c>
      <c r="DH107" s="149">
        <v>0</v>
      </c>
      <c r="DI107" s="149">
        <v>0</v>
      </c>
      <c r="DJ107" s="149">
        <v>0</v>
      </c>
      <c r="DK107" s="149">
        <v>0</v>
      </c>
      <c r="DL107" s="149">
        <v>0</v>
      </c>
      <c r="DM107" s="149">
        <v>1</v>
      </c>
      <c r="DN107" s="149">
        <v>0</v>
      </c>
      <c r="DO107" s="149">
        <v>1</v>
      </c>
      <c r="DP107" s="149">
        <v>1</v>
      </c>
      <c r="DQ107" s="149">
        <v>0</v>
      </c>
      <c r="DR107" s="149">
        <v>1</v>
      </c>
      <c r="DS107" s="149">
        <v>0</v>
      </c>
      <c r="DT107" s="149" t="s">
        <v>154</v>
      </c>
      <c r="DU107" s="149">
        <v>0</v>
      </c>
      <c r="DV107" s="149" t="s">
        <v>7857</v>
      </c>
      <c r="DW107" s="149" t="s">
        <v>7859</v>
      </c>
      <c r="DX107" s="149" t="s">
        <v>150</v>
      </c>
      <c r="DY107" s="149" t="s">
        <v>150</v>
      </c>
      <c r="DZ107" s="149" t="str">
        <f t="shared" si="76"/>
        <v>N</v>
      </c>
      <c r="EA107" s="149" t="str">
        <f t="shared" si="77"/>
        <v/>
      </c>
      <c r="EB107" s="149" t="str">
        <f t="shared" si="78"/>
        <v>Y</v>
      </c>
      <c r="EC107" s="149" t="str">
        <f t="shared" si="79"/>
        <v>N</v>
      </c>
      <c r="ED107" s="149" t="str">
        <f t="shared" si="80"/>
        <v>Yes</v>
      </c>
      <c r="EF107" s="149">
        <f t="shared" si="93"/>
        <v>2050</v>
      </c>
    </row>
    <row r="108" spans="1:136" s="149" customFormat="1" ht="16.5" customHeight="1">
      <c r="A108" s="149">
        <v>105</v>
      </c>
      <c r="B108" s="149">
        <v>105</v>
      </c>
      <c r="C108" s="150" t="s">
        <v>777</v>
      </c>
      <c r="D108" s="149" t="s">
        <v>778</v>
      </c>
      <c r="E108" s="149" t="s">
        <v>244</v>
      </c>
      <c r="F108" s="149" t="s">
        <v>245</v>
      </c>
      <c r="G108" s="149" t="s">
        <v>246</v>
      </c>
      <c r="H108" s="168" t="s">
        <v>779</v>
      </c>
      <c r="I108" s="149" t="s">
        <v>780</v>
      </c>
      <c r="J108" s="149">
        <v>-0.626</v>
      </c>
      <c r="K108" s="149" t="s">
        <v>781</v>
      </c>
      <c r="L108" s="149">
        <v>417859</v>
      </c>
      <c r="M108" s="150">
        <v>31</v>
      </c>
      <c r="N108" s="149" t="s">
        <v>154</v>
      </c>
      <c r="O108" s="149" t="s">
        <v>153</v>
      </c>
      <c r="P108" s="150" t="s">
        <v>153</v>
      </c>
      <c r="Q108" s="149" t="s">
        <v>150</v>
      </c>
      <c r="R108" s="149" t="s">
        <v>150</v>
      </c>
      <c r="S108" s="149" t="s">
        <v>151</v>
      </c>
      <c r="T108" s="149" t="s">
        <v>152</v>
      </c>
      <c r="U108" s="151">
        <v>2030</v>
      </c>
      <c r="V108" s="149" t="s">
        <v>153</v>
      </c>
      <c r="W108" s="149" t="s">
        <v>153</v>
      </c>
      <c r="X108" s="152" t="s">
        <v>153</v>
      </c>
      <c r="Y108" s="149" t="s">
        <v>153</v>
      </c>
      <c r="Z108" s="149" t="s">
        <v>153</v>
      </c>
      <c r="AA108" s="150"/>
      <c r="AC108" s="149" t="s">
        <v>782</v>
      </c>
      <c r="AD108" s="149" t="s">
        <v>5</v>
      </c>
      <c r="AE108" s="149" t="s">
        <v>157</v>
      </c>
      <c r="AF108" s="149" t="s">
        <v>157</v>
      </c>
      <c r="AG108" s="149" t="s">
        <v>158</v>
      </c>
      <c r="AH108" s="150" t="s">
        <v>159</v>
      </c>
      <c r="AI108" s="149" t="s">
        <v>160</v>
      </c>
      <c r="AJ108" s="149" t="s">
        <v>150</v>
      </c>
      <c r="AK108" s="170" t="s">
        <v>783</v>
      </c>
      <c r="AL108" s="149">
        <v>2020</v>
      </c>
      <c r="AN108" s="150"/>
      <c r="AP108" s="149" t="s">
        <v>154</v>
      </c>
      <c r="AQ108" s="149" t="s">
        <v>153</v>
      </c>
      <c r="AR108" s="149" t="s">
        <v>153</v>
      </c>
      <c r="AU108" s="150"/>
      <c r="AV108" s="149" t="s">
        <v>157</v>
      </c>
      <c r="AW108" s="172" t="s">
        <v>171</v>
      </c>
      <c r="AX108" s="149" t="s">
        <v>158</v>
      </c>
      <c r="AY108" s="149" t="s">
        <v>154</v>
      </c>
      <c r="AZ108" s="149" t="s">
        <v>153</v>
      </c>
      <c r="BA108" s="149" t="s">
        <v>153</v>
      </c>
      <c r="BC108" s="150"/>
      <c r="BE108" s="173"/>
      <c r="BF108" s="150"/>
      <c r="BG108" s="283">
        <f t="shared" si="81"/>
        <v>0</v>
      </c>
      <c r="BH108" s="149">
        <f t="shared" si="82"/>
        <v>0</v>
      </c>
      <c r="BI108" s="149">
        <f t="shared" si="48"/>
        <v>0</v>
      </c>
      <c r="BJ108" s="280">
        <f t="shared" si="49"/>
        <v>0</v>
      </c>
      <c r="BK108" s="356">
        <f t="shared" si="83"/>
        <v>0</v>
      </c>
      <c r="BL108" s="149">
        <f t="shared" si="84"/>
        <v>1</v>
      </c>
      <c r="BM108" s="149">
        <f t="shared" si="50"/>
        <v>0</v>
      </c>
      <c r="BN108" s="278">
        <f t="shared" si="51"/>
        <v>1</v>
      </c>
      <c r="BO108" s="149">
        <f t="shared" si="85"/>
        <v>0</v>
      </c>
      <c r="BP108" s="149">
        <f t="shared" si="86"/>
        <v>0</v>
      </c>
      <c r="BQ108" s="149">
        <f t="shared" si="52"/>
        <v>0</v>
      </c>
      <c r="BR108" s="356">
        <f t="shared" si="87"/>
        <v>0</v>
      </c>
      <c r="BS108" s="149">
        <f t="shared" si="88"/>
        <v>0</v>
      </c>
      <c r="BT108" s="149">
        <f t="shared" si="53"/>
        <v>0</v>
      </c>
      <c r="BU108" s="356">
        <f t="shared" si="54"/>
        <v>1</v>
      </c>
      <c r="BV108" s="149">
        <f t="shared" si="55"/>
        <v>0</v>
      </c>
      <c r="BW108" s="113">
        <f t="shared" si="56"/>
        <v>0</v>
      </c>
      <c r="BX108" s="248">
        <f t="shared" si="57"/>
        <v>1</v>
      </c>
      <c r="BY108" s="248">
        <f t="shared" si="58"/>
        <v>0</v>
      </c>
      <c r="BZ108" s="248">
        <f t="shared" si="59"/>
        <v>0</v>
      </c>
      <c r="CA108" s="248">
        <f t="shared" si="92"/>
        <v>1</v>
      </c>
      <c r="CB108" s="175">
        <f t="shared" si="60"/>
        <v>1</v>
      </c>
      <c r="CC108" s="356">
        <f t="shared" si="61"/>
        <v>0</v>
      </c>
      <c r="CD108" s="149">
        <f t="shared" si="62"/>
        <v>0</v>
      </c>
      <c r="CE108" s="149">
        <f t="shared" si="63"/>
        <v>0</v>
      </c>
      <c r="CF108" s="276">
        <f t="shared" si="64"/>
        <v>0</v>
      </c>
      <c r="CG108" s="248">
        <f t="shared" si="65"/>
        <v>1</v>
      </c>
      <c r="CH108" s="274">
        <f t="shared" si="89"/>
        <v>1</v>
      </c>
      <c r="CI108" s="356">
        <f t="shared" si="66"/>
        <v>0</v>
      </c>
      <c r="CJ108" s="149">
        <f t="shared" si="67"/>
        <v>0</v>
      </c>
      <c r="CK108" s="150">
        <f t="shared" si="68"/>
        <v>0</v>
      </c>
      <c r="CL108" s="149">
        <f t="shared" si="90"/>
        <v>1</v>
      </c>
      <c r="CM108" s="149">
        <f t="shared" si="90"/>
        <v>1</v>
      </c>
      <c r="CN108" s="149">
        <f t="shared" si="90"/>
        <v>0</v>
      </c>
      <c r="CO108" s="149">
        <f t="shared" si="69"/>
        <v>2</v>
      </c>
      <c r="CP108" s="149">
        <f t="shared" si="91"/>
        <v>1</v>
      </c>
      <c r="CQ108" s="283">
        <f t="shared" si="70"/>
        <v>1</v>
      </c>
      <c r="CR108" s="149">
        <f t="shared" si="71"/>
        <v>0</v>
      </c>
      <c r="CS108" s="149">
        <f t="shared" si="72"/>
        <v>0</v>
      </c>
      <c r="CT108" s="283">
        <f t="shared" si="73"/>
        <v>1</v>
      </c>
      <c r="CU108" s="149" t="str">
        <f t="shared" si="74"/>
        <v xml:space="preserve"> </v>
      </c>
      <c r="CV108" s="149">
        <f t="shared" si="75"/>
        <v>0</v>
      </c>
      <c r="CW108" s="149">
        <v>1</v>
      </c>
      <c r="CX108" s="149">
        <v>0</v>
      </c>
      <c r="CY108" s="149">
        <v>0</v>
      </c>
      <c r="CZ108" s="149">
        <v>1</v>
      </c>
      <c r="DA108" s="149">
        <v>0</v>
      </c>
      <c r="DB108" s="149">
        <v>0</v>
      </c>
      <c r="DC108" s="149">
        <v>0</v>
      </c>
      <c r="DD108" s="149">
        <v>0</v>
      </c>
      <c r="DE108" s="149">
        <v>0</v>
      </c>
      <c r="DF108" s="149">
        <v>0</v>
      </c>
      <c r="DG108" s="149">
        <v>0</v>
      </c>
      <c r="DH108" s="149">
        <v>0</v>
      </c>
      <c r="DI108" s="149">
        <v>0</v>
      </c>
      <c r="DJ108" s="149">
        <v>0</v>
      </c>
      <c r="DK108" s="149">
        <v>0</v>
      </c>
      <c r="DL108" s="149">
        <v>0</v>
      </c>
      <c r="DM108" s="149">
        <v>1</v>
      </c>
      <c r="DN108" s="149">
        <v>1</v>
      </c>
      <c r="DO108" s="149">
        <v>1</v>
      </c>
      <c r="DP108" s="149">
        <v>1</v>
      </c>
      <c r="DQ108" s="149">
        <v>0</v>
      </c>
      <c r="DR108" s="149">
        <v>1</v>
      </c>
      <c r="DS108" s="149">
        <v>1</v>
      </c>
      <c r="DT108" s="149" t="s">
        <v>154</v>
      </c>
      <c r="DU108" s="149">
        <v>0</v>
      </c>
      <c r="DV108" s="149" t="s">
        <v>154</v>
      </c>
      <c r="DW108" s="149" t="s">
        <v>160</v>
      </c>
      <c r="DX108" s="149" t="s">
        <v>150</v>
      </c>
      <c r="DY108" s="149">
        <v>0</v>
      </c>
      <c r="DZ108" s="149" t="str">
        <f t="shared" si="76"/>
        <v>Y</v>
      </c>
      <c r="EA108" s="149" t="str">
        <f t="shared" si="77"/>
        <v/>
      </c>
      <c r="EB108" s="149" t="str">
        <f t="shared" si="78"/>
        <v>N</v>
      </c>
      <c r="EC108" s="149" t="str">
        <f t="shared" si="79"/>
        <v>Y</v>
      </c>
      <c r="ED108" s="149" t="str">
        <f t="shared" si="80"/>
        <v>Yes</v>
      </c>
      <c r="EF108" s="149">
        <f t="shared" si="93"/>
        <v>0</v>
      </c>
    </row>
    <row r="109" spans="1:136" s="149" customFormat="1" ht="16.5" customHeight="1">
      <c r="A109" s="149">
        <v>106</v>
      </c>
      <c r="B109" s="149">
        <v>110</v>
      </c>
      <c r="C109" s="150" t="s">
        <v>784</v>
      </c>
      <c r="D109" s="149" t="s">
        <v>243</v>
      </c>
      <c r="E109" s="149" t="s">
        <v>244</v>
      </c>
      <c r="F109" s="149" t="s">
        <v>145</v>
      </c>
      <c r="G109" s="149" t="s">
        <v>146</v>
      </c>
      <c r="H109" s="168" t="s">
        <v>785</v>
      </c>
      <c r="I109" s="149" t="s">
        <v>786</v>
      </c>
      <c r="J109" s="149">
        <v>-0.527</v>
      </c>
      <c r="K109" s="149" t="s">
        <v>787</v>
      </c>
      <c r="L109" s="149">
        <v>125665</v>
      </c>
      <c r="M109" s="150">
        <v>5</v>
      </c>
      <c r="N109" s="149" t="s">
        <v>154</v>
      </c>
      <c r="O109" s="149" t="s">
        <v>153</v>
      </c>
      <c r="P109" s="150" t="s">
        <v>153</v>
      </c>
      <c r="Q109" s="149" t="s">
        <v>150</v>
      </c>
      <c r="R109" s="149" t="s">
        <v>154</v>
      </c>
      <c r="S109" s="149" t="s">
        <v>155</v>
      </c>
      <c r="T109" s="149" t="s">
        <v>153</v>
      </c>
      <c r="U109" s="151" t="s">
        <v>153</v>
      </c>
      <c r="V109" s="149" t="s">
        <v>153</v>
      </c>
      <c r="W109" s="149" t="s">
        <v>153</v>
      </c>
      <c r="X109" s="152" t="s">
        <v>153</v>
      </c>
      <c r="Y109" s="149" t="s">
        <v>153</v>
      </c>
      <c r="Z109" s="149" t="s">
        <v>153</v>
      </c>
      <c r="AA109" s="150"/>
      <c r="AC109" s="149" t="s">
        <v>233</v>
      </c>
      <c r="AD109" s="149" t="s">
        <v>234</v>
      </c>
      <c r="AE109" s="149" t="s">
        <v>168</v>
      </c>
      <c r="AF109" s="149" t="s">
        <v>168</v>
      </c>
      <c r="AG109" s="149" t="s">
        <v>168</v>
      </c>
      <c r="AH109" s="150" t="s">
        <v>153</v>
      </c>
      <c r="AJ109" s="149" t="s">
        <v>154</v>
      </c>
      <c r="AK109" s="170" t="s">
        <v>153</v>
      </c>
      <c r="AN109" s="150"/>
      <c r="AP109" s="149" t="s">
        <v>154</v>
      </c>
      <c r="AQ109" s="149" t="s">
        <v>153</v>
      </c>
      <c r="AR109" s="149" t="s">
        <v>153</v>
      </c>
      <c r="AU109" s="150"/>
      <c r="AV109" s="149" t="s">
        <v>168</v>
      </c>
      <c r="AW109" s="172" t="s">
        <v>168</v>
      </c>
      <c r="AX109" s="149" t="s">
        <v>158</v>
      </c>
      <c r="AY109" s="149" t="s">
        <v>154</v>
      </c>
      <c r="AZ109" s="149" t="s">
        <v>153</v>
      </c>
      <c r="BA109" s="149" t="s">
        <v>153</v>
      </c>
      <c r="BC109" s="150"/>
      <c r="BE109" s="173"/>
      <c r="BF109" s="150"/>
      <c r="BG109" s="283">
        <f t="shared" si="81"/>
        <v>0</v>
      </c>
      <c r="BH109" s="149">
        <f t="shared" si="82"/>
        <v>0</v>
      </c>
      <c r="BI109" s="149">
        <f t="shared" si="48"/>
        <v>0</v>
      </c>
      <c r="BJ109" s="280">
        <f t="shared" si="49"/>
        <v>0</v>
      </c>
      <c r="BK109" s="356">
        <f t="shared" si="83"/>
        <v>0</v>
      </c>
      <c r="BL109" s="149">
        <f t="shared" si="84"/>
        <v>0</v>
      </c>
      <c r="BM109" s="149">
        <f t="shared" si="50"/>
        <v>0</v>
      </c>
      <c r="BN109" s="278">
        <f t="shared" si="51"/>
        <v>0</v>
      </c>
      <c r="BO109" s="149">
        <f t="shared" si="85"/>
        <v>0</v>
      </c>
      <c r="BP109" s="149">
        <f t="shared" si="86"/>
        <v>0</v>
      </c>
      <c r="BQ109" s="149">
        <f t="shared" si="52"/>
        <v>0</v>
      </c>
      <c r="BR109" s="356">
        <f t="shared" si="87"/>
        <v>0</v>
      </c>
      <c r="BS109" s="149">
        <f t="shared" si="88"/>
        <v>0</v>
      </c>
      <c r="BT109" s="149">
        <f t="shared" si="53"/>
        <v>0</v>
      </c>
      <c r="BU109" s="356">
        <f t="shared" si="54"/>
        <v>0</v>
      </c>
      <c r="BV109" s="149">
        <f t="shared" si="55"/>
        <v>0</v>
      </c>
      <c r="BW109" s="113">
        <f t="shared" si="56"/>
        <v>0</v>
      </c>
      <c r="BX109" s="248">
        <f t="shared" si="57"/>
        <v>0</v>
      </c>
      <c r="BY109" s="248">
        <f t="shared" si="58"/>
        <v>0</v>
      </c>
      <c r="BZ109" s="248">
        <f t="shared" si="59"/>
        <v>0</v>
      </c>
      <c r="CA109" s="248">
        <f t="shared" si="92"/>
        <v>0</v>
      </c>
      <c r="CB109" s="175">
        <f t="shared" si="60"/>
        <v>0</v>
      </c>
      <c r="CC109" s="356">
        <f t="shared" si="61"/>
        <v>0</v>
      </c>
      <c r="CD109" s="149">
        <f t="shared" si="62"/>
        <v>0</v>
      </c>
      <c r="CE109" s="149">
        <f t="shared" si="63"/>
        <v>0</v>
      </c>
      <c r="CF109" s="276">
        <f t="shared" si="64"/>
        <v>0</v>
      </c>
      <c r="CG109" s="248">
        <f t="shared" si="65"/>
        <v>0</v>
      </c>
      <c r="CH109" s="274">
        <f t="shared" si="89"/>
        <v>0</v>
      </c>
      <c r="CI109" s="356">
        <f t="shared" si="66"/>
        <v>0</v>
      </c>
      <c r="CJ109" s="149">
        <f t="shared" si="67"/>
        <v>0</v>
      </c>
      <c r="CK109" s="150">
        <f t="shared" si="68"/>
        <v>0</v>
      </c>
      <c r="CL109" s="149">
        <f t="shared" si="90"/>
        <v>0</v>
      </c>
      <c r="CM109" s="149">
        <f t="shared" si="90"/>
        <v>0</v>
      </c>
      <c r="CN109" s="149">
        <f t="shared" si="90"/>
        <v>0</v>
      </c>
      <c r="CO109" s="149">
        <f t="shared" si="69"/>
        <v>0</v>
      </c>
      <c r="CP109" s="149">
        <f t="shared" si="91"/>
        <v>0</v>
      </c>
      <c r="CQ109" s="283">
        <f t="shared" si="70"/>
        <v>0</v>
      </c>
      <c r="CR109" s="149">
        <f t="shared" si="71"/>
        <v>0</v>
      </c>
      <c r="CS109" s="149">
        <f t="shared" si="72"/>
        <v>1</v>
      </c>
      <c r="CT109" s="283" t="str">
        <f t="shared" si="73"/>
        <v/>
      </c>
      <c r="CU109" s="149" t="str">
        <f t="shared" si="74"/>
        <v xml:space="preserve"> </v>
      </c>
      <c r="CV109" s="149">
        <f t="shared" si="75"/>
        <v>0</v>
      </c>
      <c r="CW109" s="149">
        <v>0</v>
      </c>
      <c r="CX109" s="149">
        <v>0</v>
      </c>
      <c r="CY109" s="149">
        <v>0</v>
      </c>
      <c r="CZ109" s="149">
        <v>0</v>
      </c>
      <c r="DA109" s="149">
        <v>0</v>
      </c>
      <c r="DB109" s="149">
        <v>0</v>
      </c>
      <c r="DC109" s="149">
        <v>0</v>
      </c>
      <c r="DD109" s="149">
        <v>0</v>
      </c>
      <c r="DE109" s="149">
        <v>0</v>
      </c>
      <c r="DF109" s="149">
        <v>1</v>
      </c>
      <c r="DG109" s="149">
        <v>0</v>
      </c>
      <c r="DH109" s="149">
        <v>1</v>
      </c>
      <c r="DI109" s="149">
        <v>0</v>
      </c>
      <c r="DJ109" s="149">
        <v>0</v>
      </c>
      <c r="DK109" s="149">
        <v>0</v>
      </c>
      <c r="DL109" s="149">
        <v>0</v>
      </c>
      <c r="DM109" s="149">
        <v>0</v>
      </c>
      <c r="DN109" s="149">
        <v>0</v>
      </c>
      <c r="DO109" s="149">
        <v>0</v>
      </c>
      <c r="DP109" s="149">
        <v>0</v>
      </c>
      <c r="DQ109" s="149">
        <v>0</v>
      </c>
      <c r="DR109" s="149">
        <v>1</v>
      </c>
      <c r="DS109" s="149">
        <v>0</v>
      </c>
      <c r="DT109" s="149" t="s">
        <v>154</v>
      </c>
      <c r="DU109" s="149" t="s">
        <v>158</v>
      </c>
      <c r="DV109" s="149" t="s">
        <v>154</v>
      </c>
      <c r="DW109" s="149" t="s">
        <v>154</v>
      </c>
      <c r="DX109" s="149">
        <v>0</v>
      </c>
      <c r="DY109" s="149">
        <v>0</v>
      </c>
      <c r="DZ109" s="149" t="str">
        <f t="shared" si="76"/>
        <v>Y</v>
      </c>
      <c r="EA109" s="149" t="str">
        <f t="shared" si="77"/>
        <v/>
      </c>
      <c r="EB109" s="149" t="str">
        <f t="shared" si="78"/>
        <v>N</v>
      </c>
      <c r="EC109" s="149" t="str">
        <f t="shared" si="79"/>
        <v>N</v>
      </c>
      <c r="ED109" s="149" t="str">
        <f t="shared" si="80"/>
        <v>Not Specified</v>
      </c>
      <c r="EF109" s="149">
        <f t="shared" si="93"/>
        <v>0</v>
      </c>
    </row>
    <row r="110" spans="1:136" s="149" customFormat="1" ht="16.5" customHeight="1">
      <c r="A110" s="149">
        <v>107</v>
      </c>
      <c r="B110" s="149">
        <v>83</v>
      </c>
      <c r="C110" s="150" t="s">
        <v>788</v>
      </c>
      <c r="D110" s="149" t="s">
        <v>789</v>
      </c>
      <c r="E110" s="149" t="s">
        <v>790</v>
      </c>
      <c r="F110" s="149" t="s">
        <v>175</v>
      </c>
      <c r="G110" s="149" t="s">
        <v>176</v>
      </c>
      <c r="H110" s="168" t="s">
        <v>791</v>
      </c>
      <c r="I110" s="149" t="s">
        <v>792</v>
      </c>
      <c r="J110" s="149">
        <v>-0.113</v>
      </c>
      <c r="K110" s="149" t="s">
        <v>793</v>
      </c>
      <c r="L110" s="149">
        <v>723227</v>
      </c>
      <c r="M110" s="150">
        <v>15</v>
      </c>
      <c r="N110" s="149" t="s">
        <v>154</v>
      </c>
      <c r="O110" s="149" t="s">
        <v>153</v>
      </c>
      <c r="P110" s="150" t="s">
        <v>153</v>
      </c>
      <c r="Q110" s="149" t="s">
        <v>154</v>
      </c>
      <c r="R110" s="149" t="s">
        <v>154</v>
      </c>
      <c r="S110" s="149" t="s">
        <v>153</v>
      </c>
      <c r="T110" s="149" t="s">
        <v>153</v>
      </c>
      <c r="U110" s="151" t="s">
        <v>153</v>
      </c>
      <c r="V110" s="149" t="s">
        <v>153</v>
      </c>
      <c r="W110" s="149" t="s">
        <v>153</v>
      </c>
      <c r="X110" s="152" t="s">
        <v>153</v>
      </c>
      <c r="Y110" s="149" t="s">
        <v>153</v>
      </c>
      <c r="Z110" s="149" t="s">
        <v>153</v>
      </c>
      <c r="AA110" s="150"/>
      <c r="AC110" s="149" t="s">
        <v>153</v>
      </c>
      <c r="AD110" s="149" t="s">
        <v>153</v>
      </c>
      <c r="AE110" s="149" t="s">
        <v>153</v>
      </c>
      <c r="AF110" s="149" t="s">
        <v>153</v>
      </c>
      <c r="AG110" s="149" t="s">
        <v>153</v>
      </c>
      <c r="AH110" s="150" t="s">
        <v>153</v>
      </c>
      <c r="AJ110" s="149" t="s">
        <v>154</v>
      </c>
      <c r="AK110" s="170" t="s">
        <v>153</v>
      </c>
      <c r="AM110" s="255" t="s">
        <v>794</v>
      </c>
      <c r="AN110" s="150" t="s">
        <v>795</v>
      </c>
      <c r="AP110" s="149" t="s">
        <v>154</v>
      </c>
      <c r="AQ110" s="149" t="s">
        <v>153</v>
      </c>
      <c r="AR110" s="149" t="s">
        <v>153</v>
      </c>
      <c r="AU110" s="150"/>
      <c r="AV110" s="188" t="s">
        <v>168</v>
      </c>
      <c r="AW110" s="172" t="s">
        <v>153</v>
      </c>
      <c r="AX110" s="149" t="s">
        <v>153</v>
      </c>
      <c r="AY110" s="149" t="s">
        <v>154</v>
      </c>
      <c r="AZ110" s="149" t="s">
        <v>153</v>
      </c>
      <c r="BA110" s="149" t="s">
        <v>153</v>
      </c>
      <c r="BC110" s="150"/>
      <c r="BE110" s="173"/>
      <c r="BF110" s="192" t="s">
        <v>796</v>
      </c>
      <c r="BG110" s="283">
        <f t="shared" si="81"/>
        <v>0</v>
      </c>
      <c r="BH110" s="149">
        <f t="shared" si="82"/>
        <v>0</v>
      </c>
      <c r="BI110" s="149">
        <f t="shared" si="48"/>
        <v>0</v>
      </c>
      <c r="BJ110" s="280">
        <f t="shared" si="49"/>
        <v>0</v>
      </c>
      <c r="BK110" s="356">
        <f t="shared" si="83"/>
        <v>0</v>
      </c>
      <c r="BL110" s="149">
        <f t="shared" si="84"/>
        <v>0</v>
      </c>
      <c r="BM110" s="149">
        <f t="shared" si="50"/>
        <v>0</v>
      </c>
      <c r="BN110" s="278">
        <f t="shared" si="51"/>
        <v>0</v>
      </c>
      <c r="BO110" s="149">
        <f t="shared" si="85"/>
        <v>0</v>
      </c>
      <c r="BP110" s="149">
        <f t="shared" si="86"/>
        <v>0</v>
      </c>
      <c r="BQ110" s="149">
        <f t="shared" si="52"/>
        <v>0</v>
      </c>
      <c r="BR110" s="356">
        <f t="shared" si="87"/>
        <v>0</v>
      </c>
      <c r="BS110" s="149">
        <f t="shared" si="88"/>
        <v>0</v>
      </c>
      <c r="BT110" s="149">
        <f t="shared" si="53"/>
        <v>0</v>
      </c>
      <c r="BU110" s="356">
        <f t="shared" si="54"/>
        <v>0</v>
      </c>
      <c r="BV110" s="149">
        <f t="shared" si="55"/>
        <v>0</v>
      </c>
      <c r="BW110" s="113">
        <f t="shared" si="56"/>
        <v>0</v>
      </c>
      <c r="BX110" s="248">
        <f t="shared" si="57"/>
        <v>0</v>
      </c>
      <c r="BY110" s="248">
        <f t="shared" si="58"/>
        <v>0</v>
      </c>
      <c r="BZ110" s="248">
        <f t="shared" si="59"/>
        <v>0</v>
      </c>
      <c r="CA110" s="248">
        <f t="shared" si="92"/>
        <v>0</v>
      </c>
      <c r="CB110" s="175">
        <f t="shared" si="60"/>
        <v>0</v>
      </c>
      <c r="CC110" s="356">
        <f t="shared" si="61"/>
        <v>0</v>
      </c>
      <c r="CD110" s="149">
        <f t="shared" si="62"/>
        <v>0</v>
      </c>
      <c r="CE110" s="149">
        <f t="shared" si="63"/>
        <v>0</v>
      </c>
      <c r="CF110" s="276">
        <f t="shared" si="64"/>
        <v>0</v>
      </c>
      <c r="CG110" s="248">
        <f t="shared" si="65"/>
        <v>0</v>
      </c>
      <c r="CH110" s="274">
        <f t="shared" si="89"/>
        <v>0</v>
      </c>
      <c r="CI110" s="356">
        <f t="shared" si="66"/>
        <v>0</v>
      </c>
      <c r="CJ110" s="149">
        <f t="shared" si="67"/>
        <v>0</v>
      </c>
      <c r="CK110" s="150">
        <f t="shared" si="68"/>
        <v>0</v>
      </c>
      <c r="CL110" s="149">
        <f t="shared" si="90"/>
        <v>0</v>
      </c>
      <c r="CM110" s="149">
        <f t="shared" si="90"/>
        <v>0</v>
      </c>
      <c r="CN110" s="149">
        <f t="shared" si="90"/>
        <v>0</v>
      </c>
      <c r="CO110" s="149">
        <f t="shared" si="69"/>
        <v>0</v>
      </c>
      <c r="CP110" s="149">
        <f t="shared" si="91"/>
        <v>0</v>
      </c>
      <c r="CQ110" s="283">
        <f t="shared" si="70"/>
        <v>0</v>
      </c>
      <c r="CR110" s="149">
        <f t="shared" si="71"/>
        <v>0</v>
      </c>
      <c r="CS110" s="149">
        <f t="shared" si="72"/>
        <v>1</v>
      </c>
      <c r="CT110" s="283" t="str">
        <f t="shared" si="73"/>
        <v/>
      </c>
      <c r="CU110" s="149" t="str">
        <f t="shared" si="74"/>
        <v xml:space="preserve"> </v>
      </c>
      <c r="CV110" s="149">
        <f t="shared" si="75"/>
        <v>0</v>
      </c>
      <c r="CW110" s="149">
        <v>0</v>
      </c>
      <c r="CX110" s="149">
        <v>0</v>
      </c>
      <c r="CY110" s="149">
        <v>0</v>
      </c>
      <c r="CZ110" s="149">
        <v>0</v>
      </c>
      <c r="DA110" s="149">
        <v>0</v>
      </c>
      <c r="DB110" s="149">
        <v>0</v>
      </c>
      <c r="DC110" s="149">
        <v>0</v>
      </c>
      <c r="DD110" s="149">
        <v>0</v>
      </c>
      <c r="DE110" s="149">
        <v>0</v>
      </c>
      <c r="DF110" s="149">
        <v>0</v>
      </c>
      <c r="DG110" s="149">
        <v>0</v>
      </c>
      <c r="DH110" s="149">
        <v>0</v>
      </c>
      <c r="DI110" s="149">
        <v>0</v>
      </c>
      <c r="DJ110" s="149">
        <v>0</v>
      </c>
      <c r="DK110" s="149">
        <v>0</v>
      </c>
      <c r="DL110" s="149">
        <v>0</v>
      </c>
      <c r="DM110" s="149">
        <v>0</v>
      </c>
      <c r="DN110" s="149">
        <v>0</v>
      </c>
      <c r="DO110" s="149">
        <v>0</v>
      </c>
      <c r="DP110" s="149">
        <v>0</v>
      </c>
      <c r="DQ110" s="149">
        <v>0</v>
      </c>
      <c r="DR110" s="149">
        <v>0</v>
      </c>
      <c r="DS110" s="149">
        <v>0</v>
      </c>
      <c r="DT110" s="149" t="s">
        <v>154</v>
      </c>
      <c r="DU110" s="149">
        <v>0</v>
      </c>
      <c r="DV110" s="149" t="s">
        <v>154</v>
      </c>
      <c r="DW110" s="149" t="s">
        <v>154</v>
      </c>
      <c r="DX110" s="149">
        <v>0</v>
      </c>
      <c r="DY110" s="149">
        <v>0</v>
      </c>
      <c r="DZ110" s="149" t="str">
        <f t="shared" si="76"/>
        <v>N</v>
      </c>
      <c r="EA110" s="149" t="str">
        <f t="shared" si="77"/>
        <v/>
      </c>
      <c r="EB110" s="149" t="str">
        <f t="shared" si="78"/>
        <v>N</v>
      </c>
      <c r="EC110" s="149" t="str">
        <f t="shared" si="79"/>
        <v>N</v>
      </c>
      <c r="ED110" s="149" t="str">
        <f t="shared" si="80"/>
        <v>Not Specified</v>
      </c>
      <c r="EF110" s="149">
        <f t="shared" si="93"/>
        <v>0</v>
      </c>
    </row>
    <row r="111" spans="1:136" s="149" customFormat="1" ht="16.5" customHeight="1">
      <c r="A111" s="149">
        <v>108</v>
      </c>
      <c r="B111" s="149">
        <v>114</v>
      </c>
      <c r="C111" s="150" t="s">
        <v>797</v>
      </c>
      <c r="D111" s="149" t="s">
        <v>488</v>
      </c>
      <c r="E111" s="149" t="s">
        <v>144</v>
      </c>
      <c r="F111" s="149" t="s">
        <v>416</v>
      </c>
      <c r="G111" s="149" t="s">
        <v>246</v>
      </c>
      <c r="H111" s="168" t="s">
        <v>798</v>
      </c>
      <c r="I111" s="149" t="s">
        <v>799</v>
      </c>
      <c r="J111" s="149">
        <v>-0.058</v>
      </c>
      <c r="K111" s="149" t="s">
        <v>800</v>
      </c>
      <c r="L111" s="149">
        <v>222000</v>
      </c>
      <c r="M111" s="150">
        <v>31</v>
      </c>
      <c r="N111" s="149" t="s">
        <v>154</v>
      </c>
      <c r="O111" s="149" t="s">
        <v>153</v>
      </c>
      <c r="P111" s="150" t="s">
        <v>153</v>
      </c>
      <c r="Q111" s="149" t="s">
        <v>150</v>
      </c>
      <c r="R111" s="149" t="s">
        <v>150</v>
      </c>
      <c r="S111" s="149" t="s">
        <v>151</v>
      </c>
      <c r="T111" s="149" t="s">
        <v>152</v>
      </c>
      <c r="U111" s="151">
        <v>2030</v>
      </c>
      <c r="V111" s="149" t="s">
        <v>151</v>
      </c>
      <c r="W111" s="149" t="s">
        <v>152</v>
      </c>
      <c r="X111" s="152">
        <v>2050</v>
      </c>
      <c r="Y111" s="149" t="s">
        <v>150</v>
      </c>
      <c r="Z111" s="149" t="s">
        <v>151</v>
      </c>
      <c r="AA111" s="150">
        <v>2050</v>
      </c>
      <c r="AC111" s="149" t="s">
        <v>167</v>
      </c>
      <c r="AD111" s="149" t="s">
        <v>6</v>
      </c>
      <c r="AE111" s="149" t="s">
        <v>157</v>
      </c>
      <c r="AF111" s="149" t="s">
        <v>157</v>
      </c>
      <c r="AG111" s="149" t="s">
        <v>157</v>
      </c>
      <c r="AH111" s="150" t="s">
        <v>218</v>
      </c>
      <c r="AJ111" s="149" t="s">
        <v>154</v>
      </c>
      <c r="AK111" s="170" t="s">
        <v>153</v>
      </c>
      <c r="AM111" s="261"/>
      <c r="AN111" s="150"/>
      <c r="AO111" s="149" t="s">
        <v>219</v>
      </c>
      <c r="AP111" s="149" t="s">
        <v>150</v>
      </c>
      <c r="AQ111" s="149" t="s">
        <v>218</v>
      </c>
      <c r="AR111" s="149" t="s">
        <v>801</v>
      </c>
      <c r="AS111" s="149">
        <v>2050</v>
      </c>
      <c r="AU111" s="150"/>
      <c r="AV111" s="149" t="s">
        <v>157</v>
      </c>
      <c r="AW111" s="172" t="s">
        <v>312</v>
      </c>
      <c r="AX111" s="149" t="s">
        <v>157</v>
      </c>
      <c r="AY111" s="149" t="s">
        <v>154</v>
      </c>
      <c r="AZ111" s="149" t="s">
        <v>153</v>
      </c>
      <c r="BA111" s="149" t="s">
        <v>153</v>
      </c>
      <c r="BC111" s="150"/>
      <c r="BE111" s="173"/>
      <c r="BF111" s="150"/>
      <c r="BG111" s="283">
        <f t="shared" si="81"/>
        <v>0</v>
      </c>
      <c r="BH111" s="149">
        <f t="shared" si="82"/>
        <v>0</v>
      </c>
      <c r="BI111" s="149">
        <f t="shared" si="48"/>
        <v>0</v>
      </c>
      <c r="BJ111" s="280">
        <f t="shared" si="49"/>
        <v>0</v>
      </c>
      <c r="BK111" s="356">
        <f t="shared" si="83"/>
        <v>0</v>
      </c>
      <c r="BL111" s="149">
        <f t="shared" si="84"/>
        <v>1</v>
      </c>
      <c r="BM111" s="149">
        <f t="shared" si="50"/>
        <v>0</v>
      </c>
      <c r="BN111" s="278">
        <f t="shared" si="51"/>
        <v>1</v>
      </c>
      <c r="BO111" s="149">
        <f t="shared" si="85"/>
        <v>0</v>
      </c>
      <c r="BP111" s="149">
        <f t="shared" si="86"/>
        <v>0</v>
      </c>
      <c r="BQ111" s="149">
        <f t="shared" si="52"/>
        <v>1</v>
      </c>
      <c r="BR111" s="356">
        <f t="shared" si="87"/>
        <v>0</v>
      </c>
      <c r="BS111" s="149">
        <f t="shared" si="88"/>
        <v>0</v>
      </c>
      <c r="BT111" s="149">
        <f t="shared" si="53"/>
        <v>1</v>
      </c>
      <c r="BU111" s="356">
        <f t="shared" si="54"/>
        <v>0</v>
      </c>
      <c r="BV111" s="149">
        <f t="shared" si="55"/>
        <v>0</v>
      </c>
      <c r="BW111" s="113">
        <f t="shared" si="56"/>
        <v>0</v>
      </c>
      <c r="BX111" s="248">
        <f t="shared" si="57"/>
        <v>0</v>
      </c>
      <c r="BY111" s="248">
        <f t="shared" si="58"/>
        <v>0</v>
      </c>
      <c r="BZ111" s="248">
        <f t="shared" si="59"/>
        <v>0</v>
      </c>
      <c r="CA111" s="248">
        <f t="shared" si="92"/>
        <v>0</v>
      </c>
      <c r="CB111" s="175">
        <f t="shared" si="60"/>
        <v>0</v>
      </c>
      <c r="CC111" s="356">
        <f t="shared" si="61"/>
        <v>0</v>
      </c>
      <c r="CD111" s="149">
        <f t="shared" si="62"/>
        <v>0</v>
      </c>
      <c r="CE111" s="149">
        <f t="shared" si="63"/>
        <v>1</v>
      </c>
      <c r="CF111" s="276">
        <f t="shared" si="64"/>
        <v>1</v>
      </c>
      <c r="CG111" s="248">
        <f t="shared" si="65"/>
        <v>1</v>
      </c>
      <c r="CH111" s="274">
        <f t="shared" si="89"/>
        <v>1</v>
      </c>
      <c r="CI111" s="356">
        <f t="shared" si="66"/>
        <v>0</v>
      </c>
      <c r="CJ111" s="149">
        <f t="shared" si="67"/>
        <v>0</v>
      </c>
      <c r="CK111" s="150">
        <f t="shared" si="68"/>
        <v>0</v>
      </c>
      <c r="CL111" s="149">
        <f t="shared" si="90"/>
        <v>0</v>
      </c>
      <c r="CM111" s="149">
        <f t="shared" si="90"/>
        <v>1</v>
      </c>
      <c r="CN111" s="149">
        <f t="shared" si="90"/>
        <v>1</v>
      </c>
      <c r="CO111" s="149">
        <f t="shared" si="69"/>
        <v>2</v>
      </c>
      <c r="CP111" s="149">
        <f t="shared" si="91"/>
        <v>1</v>
      </c>
      <c r="CQ111" s="283">
        <f t="shared" si="70"/>
        <v>1</v>
      </c>
      <c r="CR111" s="149">
        <f t="shared" si="71"/>
        <v>0</v>
      </c>
      <c r="CS111" s="149">
        <f t="shared" si="72"/>
        <v>0</v>
      </c>
      <c r="CT111" s="283">
        <f t="shared" si="73"/>
        <v>1</v>
      </c>
      <c r="CU111" s="149" t="str">
        <f t="shared" si="74"/>
        <v>2050 2050</v>
      </c>
      <c r="CV111" s="149">
        <f t="shared" si="75"/>
        <v>2050</v>
      </c>
      <c r="CW111" s="149">
        <v>0</v>
      </c>
      <c r="CX111" s="149">
        <v>0</v>
      </c>
      <c r="CY111" s="149">
        <v>0</v>
      </c>
      <c r="CZ111" s="149">
        <v>0</v>
      </c>
      <c r="DA111" s="149">
        <v>0</v>
      </c>
      <c r="DB111" s="149">
        <v>0</v>
      </c>
      <c r="DC111" s="149">
        <v>1</v>
      </c>
      <c r="DD111" s="149">
        <v>1</v>
      </c>
      <c r="DE111" s="149">
        <v>0</v>
      </c>
      <c r="DF111" s="149">
        <v>1</v>
      </c>
      <c r="DG111" s="149">
        <v>0</v>
      </c>
      <c r="DH111" s="149">
        <v>1</v>
      </c>
      <c r="DI111" s="149">
        <v>0</v>
      </c>
      <c r="DJ111" s="149">
        <v>0</v>
      </c>
      <c r="DK111" s="149">
        <v>0</v>
      </c>
      <c r="DL111" s="149">
        <v>0</v>
      </c>
      <c r="DM111" s="149">
        <v>1</v>
      </c>
      <c r="DN111" s="149">
        <v>0</v>
      </c>
      <c r="DO111" s="149">
        <v>1</v>
      </c>
      <c r="DP111" s="149">
        <v>0</v>
      </c>
      <c r="DQ111" s="149">
        <v>0</v>
      </c>
      <c r="DR111" s="149">
        <v>1</v>
      </c>
      <c r="DS111" s="149">
        <v>0</v>
      </c>
      <c r="DT111" s="149" t="s">
        <v>150</v>
      </c>
      <c r="DU111" s="149" t="s">
        <v>157</v>
      </c>
      <c r="DV111" s="149" t="s">
        <v>7857</v>
      </c>
      <c r="DW111" s="149" t="s">
        <v>154</v>
      </c>
      <c r="DX111" s="149">
        <v>0</v>
      </c>
      <c r="DY111" s="149" t="s">
        <v>3005</v>
      </c>
      <c r="DZ111" s="149" t="str">
        <f t="shared" si="76"/>
        <v>Y</v>
      </c>
      <c r="EA111" s="149" t="str">
        <f t="shared" si="77"/>
        <v>Targets set</v>
      </c>
      <c r="EB111" s="149" t="str">
        <f t="shared" si="78"/>
        <v>Y</v>
      </c>
      <c r="EC111" s="149" t="str">
        <f t="shared" si="79"/>
        <v>N</v>
      </c>
      <c r="ED111" s="149" t="str">
        <f t="shared" si="80"/>
        <v>Yes</v>
      </c>
      <c r="EF111" s="149">
        <f t="shared" si="93"/>
        <v>2050</v>
      </c>
    </row>
    <row r="112" spans="1:136" s="149" customFormat="1" ht="16.5" customHeight="1">
      <c r="A112" s="149">
        <v>109</v>
      </c>
      <c r="B112" s="149">
        <v>107</v>
      </c>
      <c r="C112" s="150" t="s">
        <v>802</v>
      </c>
      <c r="D112" s="149" t="s">
        <v>314</v>
      </c>
      <c r="E112" s="149" t="s">
        <v>229</v>
      </c>
      <c r="F112" s="149" t="s">
        <v>264</v>
      </c>
      <c r="G112" s="149" t="s">
        <v>176</v>
      </c>
      <c r="H112" s="168" t="s">
        <v>803</v>
      </c>
      <c r="I112" s="149" t="s">
        <v>804</v>
      </c>
      <c r="J112" s="149">
        <v>0.041</v>
      </c>
      <c r="K112" s="149" t="s">
        <v>805</v>
      </c>
      <c r="L112" s="149">
        <v>138129</v>
      </c>
      <c r="M112" s="150">
        <v>31</v>
      </c>
      <c r="N112" s="149" t="s">
        <v>154</v>
      </c>
      <c r="O112" s="149" t="s">
        <v>153</v>
      </c>
      <c r="P112" s="150" t="s">
        <v>153</v>
      </c>
      <c r="Q112" s="149" t="s">
        <v>154</v>
      </c>
      <c r="R112" s="149" t="s">
        <v>154</v>
      </c>
      <c r="S112" s="149" t="s">
        <v>153</v>
      </c>
      <c r="T112" s="149" t="s">
        <v>153</v>
      </c>
      <c r="U112" s="151" t="s">
        <v>153</v>
      </c>
      <c r="V112" s="149" t="s">
        <v>153</v>
      </c>
      <c r="W112" s="149" t="s">
        <v>153</v>
      </c>
      <c r="X112" s="152" t="s">
        <v>153</v>
      </c>
      <c r="Y112" s="149" t="s">
        <v>153</v>
      </c>
      <c r="Z112" s="149" t="s">
        <v>153</v>
      </c>
      <c r="AA112" s="150"/>
      <c r="AC112" s="149" t="s">
        <v>167</v>
      </c>
      <c r="AD112" s="149" t="s">
        <v>6</v>
      </c>
      <c r="AE112" s="149" t="s">
        <v>157</v>
      </c>
      <c r="AF112" s="149" t="s">
        <v>157</v>
      </c>
      <c r="AG112" s="149" t="s">
        <v>157</v>
      </c>
      <c r="AH112" s="150" t="s">
        <v>218</v>
      </c>
      <c r="AJ112" s="149" t="s">
        <v>154</v>
      </c>
      <c r="AK112" s="170" t="s">
        <v>153</v>
      </c>
      <c r="AN112" s="150"/>
      <c r="AO112" s="149" t="s">
        <v>219</v>
      </c>
      <c r="AP112" s="149" t="s">
        <v>150</v>
      </c>
      <c r="AQ112" s="149" t="s">
        <v>218</v>
      </c>
      <c r="AR112" s="149" t="s">
        <v>806</v>
      </c>
      <c r="AS112" s="149">
        <v>2050</v>
      </c>
      <c r="AU112" s="150"/>
      <c r="AV112" s="149" t="s">
        <v>157</v>
      </c>
      <c r="AW112" s="172" t="s">
        <v>262</v>
      </c>
      <c r="AX112" s="149" t="s">
        <v>158</v>
      </c>
      <c r="AY112" s="149" t="s">
        <v>154</v>
      </c>
      <c r="AZ112" s="149" t="s">
        <v>153</v>
      </c>
      <c r="BA112" s="149" t="s">
        <v>153</v>
      </c>
      <c r="BC112" s="150"/>
      <c r="BE112" s="173"/>
      <c r="BF112" s="150"/>
      <c r="BG112" s="283">
        <f t="shared" si="81"/>
        <v>0</v>
      </c>
      <c r="BH112" s="149">
        <f t="shared" si="82"/>
        <v>0</v>
      </c>
      <c r="BI112" s="149">
        <f t="shared" si="48"/>
        <v>0</v>
      </c>
      <c r="BJ112" s="280">
        <f t="shared" si="49"/>
        <v>0</v>
      </c>
      <c r="BK112" s="356">
        <f t="shared" si="83"/>
        <v>0</v>
      </c>
      <c r="BL112" s="149">
        <f t="shared" si="84"/>
        <v>0</v>
      </c>
      <c r="BM112" s="149">
        <f t="shared" si="50"/>
        <v>0</v>
      </c>
      <c r="BN112" s="278">
        <f t="shared" si="51"/>
        <v>0</v>
      </c>
      <c r="BO112" s="149">
        <f t="shared" si="85"/>
        <v>0</v>
      </c>
      <c r="BP112" s="149">
        <f t="shared" si="86"/>
        <v>0</v>
      </c>
      <c r="BQ112" s="149">
        <f t="shared" si="52"/>
        <v>0</v>
      </c>
      <c r="BR112" s="356">
        <f t="shared" si="87"/>
        <v>0</v>
      </c>
      <c r="BS112" s="149">
        <f t="shared" si="88"/>
        <v>0</v>
      </c>
      <c r="BT112" s="149">
        <f t="shared" si="53"/>
        <v>1</v>
      </c>
      <c r="BU112" s="356">
        <f t="shared" si="54"/>
        <v>0</v>
      </c>
      <c r="BV112" s="149">
        <f t="shared" si="55"/>
        <v>0</v>
      </c>
      <c r="BW112" s="113">
        <f t="shared" si="56"/>
        <v>0</v>
      </c>
      <c r="BX112" s="248">
        <f t="shared" si="57"/>
        <v>0</v>
      </c>
      <c r="BY112" s="248">
        <f t="shared" si="58"/>
        <v>0</v>
      </c>
      <c r="BZ112" s="248">
        <f t="shared" si="59"/>
        <v>0</v>
      </c>
      <c r="CA112" s="248">
        <f t="shared" si="92"/>
        <v>0</v>
      </c>
      <c r="CB112" s="175">
        <f t="shared" si="60"/>
        <v>0</v>
      </c>
      <c r="CC112" s="356">
        <f t="shared" si="61"/>
        <v>0</v>
      </c>
      <c r="CD112" s="149">
        <f t="shared" si="62"/>
        <v>0</v>
      </c>
      <c r="CE112" s="149">
        <f t="shared" si="63"/>
        <v>1</v>
      </c>
      <c r="CF112" s="276">
        <f t="shared" si="64"/>
        <v>1</v>
      </c>
      <c r="CG112" s="248">
        <f t="shared" si="65"/>
        <v>1</v>
      </c>
      <c r="CH112" s="274">
        <f t="shared" si="89"/>
        <v>1</v>
      </c>
      <c r="CI112" s="356">
        <f t="shared" si="66"/>
        <v>0</v>
      </c>
      <c r="CJ112" s="149">
        <f t="shared" si="67"/>
        <v>0</v>
      </c>
      <c r="CK112" s="150">
        <f t="shared" si="68"/>
        <v>0</v>
      </c>
      <c r="CL112" s="149">
        <f t="shared" si="90"/>
        <v>0</v>
      </c>
      <c r="CM112" s="149">
        <f t="shared" si="90"/>
        <v>0</v>
      </c>
      <c r="CN112" s="149">
        <f t="shared" si="90"/>
        <v>1</v>
      </c>
      <c r="CO112" s="149">
        <f t="shared" si="69"/>
        <v>1</v>
      </c>
      <c r="CP112" s="149">
        <f t="shared" si="91"/>
        <v>1</v>
      </c>
      <c r="CQ112" s="283">
        <f t="shared" si="70"/>
        <v>1</v>
      </c>
      <c r="CR112" s="149">
        <f t="shared" si="71"/>
        <v>0</v>
      </c>
      <c r="CS112" s="149">
        <f t="shared" si="72"/>
        <v>0</v>
      </c>
      <c r="CT112" s="283" t="str">
        <f t="shared" si="73"/>
        <v/>
      </c>
      <c r="CU112" s="149" t="str">
        <f t="shared" si="74"/>
        <v xml:space="preserve"> 2050</v>
      </c>
      <c r="CV112" s="149">
        <f t="shared" si="75"/>
        <v>2050</v>
      </c>
      <c r="CW112" s="149">
        <v>0</v>
      </c>
      <c r="CX112" s="149">
        <v>0</v>
      </c>
      <c r="CY112" s="149">
        <v>0</v>
      </c>
      <c r="CZ112" s="149">
        <v>0</v>
      </c>
      <c r="DA112" s="149">
        <v>0</v>
      </c>
      <c r="DB112" s="149">
        <v>0</v>
      </c>
      <c r="DC112" s="149">
        <v>1</v>
      </c>
      <c r="DD112" s="149">
        <v>1</v>
      </c>
      <c r="DE112" s="149">
        <v>0</v>
      </c>
      <c r="DF112" s="149">
        <v>0</v>
      </c>
      <c r="DG112" s="149">
        <v>0</v>
      </c>
      <c r="DH112" s="149">
        <v>0</v>
      </c>
      <c r="DI112" s="149">
        <v>0</v>
      </c>
      <c r="DJ112" s="149">
        <v>0</v>
      </c>
      <c r="DK112" s="149">
        <v>0</v>
      </c>
      <c r="DL112" s="149">
        <v>0</v>
      </c>
      <c r="DM112" s="149">
        <v>1</v>
      </c>
      <c r="DN112" s="149">
        <v>0</v>
      </c>
      <c r="DO112" s="149">
        <v>1</v>
      </c>
      <c r="DP112" s="149">
        <v>1</v>
      </c>
      <c r="DQ112" s="149">
        <v>0</v>
      </c>
      <c r="DR112" s="149">
        <v>1</v>
      </c>
      <c r="DS112" s="149">
        <v>0</v>
      </c>
      <c r="DT112" s="149" t="s">
        <v>154</v>
      </c>
      <c r="DU112" s="149">
        <v>0</v>
      </c>
      <c r="DV112" s="149" t="s">
        <v>7859</v>
      </c>
      <c r="DW112" s="149" t="s">
        <v>7858</v>
      </c>
      <c r="DX112" s="149">
        <v>0</v>
      </c>
      <c r="DY112" s="149" t="s">
        <v>150</v>
      </c>
      <c r="DZ112" s="149" t="str">
        <f t="shared" si="76"/>
        <v>N</v>
      </c>
      <c r="EA112" s="149" t="str">
        <f t="shared" si="77"/>
        <v/>
      </c>
      <c r="EB112" s="149" t="str">
        <f t="shared" si="78"/>
        <v>Y</v>
      </c>
      <c r="EC112" s="149" t="str">
        <f t="shared" si="79"/>
        <v>N</v>
      </c>
      <c r="ED112" s="149" t="str">
        <f t="shared" si="80"/>
        <v>Yes</v>
      </c>
      <c r="EF112" s="149">
        <f t="shared" si="93"/>
        <v>2050</v>
      </c>
    </row>
    <row r="113" spans="1:136" s="149" customFormat="1" ht="16.5" customHeight="1">
      <c r="A113" s="149">
        <v>110</v>
      </c>
      <c r="B113" s="149">
        <v>121</v>
      </c>
      <c r="C113" s="150" t="s">
        <v>807</v>
      </c>
      <c r="D113" s="149" t="s">
        <v>314</v>
      </c>
      <c r="E113" s="149" t="s">
        <v>229</v>
      </c>
      <c r="F113" s="149" t="s">
        <v>264</v>
      </c>
      <c r="G113" s="149" t="s">
        <v>176</v>
      </c>
      <c r="H113" s="168" t="s">
        <v>808</v>
      </c>
      <c r="I113" s="149" t="s">
        <v>809</v>
      </c>
      <c r="J113" s="149">
        <v>-0.198</v>
      </c>
      <c r="K113" s="149" t="s">
        <v>810</v>
      </c>
      <c r="L113" s="149">
        <v>56400</v>
      </c>
      <c r="M113" s="150">
        <v>31</v>
      </c>
      <c r="N113" s="149" t="s">
        <v>154</v>
      </c>
      <c r="O113" s="149" t="s">
        <v>153</v>
      </c>
      <c r="P113" s="150" t="s">
        <v>153</v>
      </c>
      <c r="Q113" s="149" t="s">
        <v>154</v>
      </c>
      <c r="R113" s="149" t="s">
        <v>154</v>
      </c>
      <c r="S113" s="149" t="s">
        <v>153</v>
      </c>
      <c r="T113" s="149" t="s">
        <v>153</v>
      </c>
      <c r="U113" s="151" t="s">
        <v>153</v>
      </c>
      <c r="V113" s="149" t="s">
        <v>153</v>
      </c>
      <c r="W113" s="149" t="s">
        <v>153</v>
      </c>
      <c r="X113" s="152" t="s">
        <v>153</v>
      </c>
      <c r="Y113" s="149" t="s">
        <v>153</v>
      </c>
      <c r="Z113" s="149" t="s">
        <v>153</v>
      </c>
      <c r="AA113" s="150"/>
      <c r="AC113" s="149" t="s">
        <v>167</v>
      </c>
      <c r="AD113" s="149" t="s">
        <v>6</v>
      </c>
      <c r="AE113" s="149" t="s">
        <v>157</v>
      </c>
      <c r="AF113" s="149" t="s">
        <v>157</v>
      </c>
      <c r="AG113" s="149" t="s">
        <v>169</v>
      </c>
      <c r="AH113" s="150" t="s">
        <v>159</v>
      </c>
      <c r="AJ113" s="149" t="s">
        <v>154</v>
      </c>
      <c r="AK113" s="170" t="s">
        <v>153</v>
      </c>
      <c r="AN113" s="150"/>
      <c r="AO113" s="149" t="s">
        <v>160</v>
      </c>
      <c r="AP113" s="149" t="s">
        <v>150</v>
      </c>
      <c r="AQ113" s="149" t="s">
        <v>159</v>
      </c>
      <c r="AR113" s="149" t="s">
        <v>811</v>
      </c>
      <c r="AS113" s="149">
        <v>2050</v>
      </c>
      <c r="AU113" s="150"/>
      <c r="AV113" s="149" t="s">
        <v>157</v>
      </c>
      <c r="AW113" s="172" t="s">
        <v>171</v>
      </c>
      <c r="AX113" s="149" t="s">
        <v>158</v>
      </c>
      <c r="AY113" s="149" t="s">
        <v>154</v>
      </c>
      <c r="AZ113" s="149" t="s">
        <v>153</v>
      </c>
      <c r="BA113" s="149" t="s">
        <v>153</v>
      </c>
      <c r="BC113" s="150"/>
      <c r="BE113" s="173"/>
      <c r="BF113" s="150"/>
      <c r="BG113" s="283">
        <f t="shared" si="81"/>
        <v>0</v>
      </c>
      <c r="BH113" s="149">
        <f t="shared" si="82"/>
        <v>0</v>
      </c>
      <c r="BI113" s="149">
        <f t="shared" si="48"/>
        <v>0</v>
      </c>
      <c r="BJ113" s="280">
        <f t="shared" si="49"/>
        <v>0</v>
      </c>
      <c r="BK113" s="356">
        <f t="shared" si="83"/>
        <v>0</v>
      </c>
      <c r="BL113" s="149">
        <f t="shared" si="84"/>
        <v>0</v>
      </c>
      <c r="BM113" s="149">
        <f t="shared" si="50"/>
        <v>0</v>
      </c>
      <c r="BN113" s="278">
        <f t="shared" si="51"/>
        <v>0</v>
      </c>
      <c r="BO113" s="149">
        <f t="shared" si="85"/>
        <v>0</v>
      </c>
      <c r="BP113" s="149">
        <f t="shared" si="86"/>
        <v>0</v>
      </c>
      <c r="BQ113" s="149">
        <f t="shared" si="52"/>
        <v>0</v>
      </c>
      <c r="BR113" s="356">
        <f t="shared" si="87"/>
        <v>0</v>
      </c>
      <c r="BS113" s="149">
        <f t="shared" si="88"/>
        <v>0</v>
      </c>
      <c r="BT113" s="149">
        <f t="shared" si="53"/>
        <v>1</v>
      </c>
      <c r="BU113" s="356">
        <f t="shared" si="54"/>
        <v>0</v>
      </c>
      <c r="BV113" s="149">
        <f t="shared" si="55"/>
        <v>0</v>
      </c>
      <c r="BW113" s="113">
        <f t="shared" si="56"/>
        <v>0</v>
      </c>
      <c r="BX113" s="248">
        <f t="shared" si="57"/>
        <v>0</v>
      </c>
      <c r="BY113" s="248">
        <f t="shared" si="58"/>
        <v>0</v>
      </c>
      <c r="BZ113" s="248">
        <f t="shared" si="59"/>
        <v>0</v>
      </c>
      <c r="CA113" s="248">
        <f t="shared" si="92"/>
        <v>0</v>
      </c>
      <c r="CB113" s="175">
        <f t="shared" si="60"/>
        <v>0</v>
      </c>
      <c r="CC113" s="356">
        <f t="shared" si="61"/>
        <v>0</v>
      </c>
      <c r="CD113" s="149">
        <f t="shared" si="62"/>
        <v>0</v>
      </c>
      <c r="CE113" s="149">
        <f t="shared" si="63"/>
        <v>1</v>
      </c>
      <c r="CF113" s="276">
        <f t="shared" si="64"/>
        <v>1</v>
      </c>
      <c r="CG113" s="248">
        <f t="shared" si="65"/>
        <v>1</v>
      </c>
      <c r="CH113" s="274">
        <f t="shared" si="89"/>
        <v>1</v>
      </c>
      <c r="CI113" s="356">
        <f t="shared" si="66"/>
        <v>0</v>
      </c>
      <c r="CJ113" s="149">
        <f t="shared" si="67"/>
        <v>0</v>
      </c>
      <c r="CK113" s="150">
        <f t="shared" si="68"/>
        <v>0</v>
      </c>
      <c r="CL113" s="149">
        <f t="shared" si="90"/>
        <v>0</v>
      </c>
      <c r="CM113" s="149">
        <f t="shared" si="90"/>
        <v>0</v>
      </c>
      <c r="CN113" s="149">
        <f t="shared" si="90"/>
        <v>1</v>
      </c>
      <c r="CO113" s="149">
        <f t="shared" si="69"/>
        <v>1</v>
      </c>
      <c r="CP113" s="149">
        <f t="shared" si="91"/>
        <v>1</v>
      </c>
      <c r="CQ113" s="283">
        <f t="shared" si="70"/>
        <v>1</v>
      </c>
      <c r="CR113" s="149">
        <f t="shared" si="71"/>
        <v>0</v>
      </c>
      <c r="CS113" s="149">
        <f t="shared" si="72"/>
        <v>0</v>
      </c>
      <c r="CT113" s="283" t="str">
        <f t="shared" si="73"/>
        <v/>
      </c>
      <c r="CU113" s="149" t="str">
        <f t="shared" si="74"/>
        <v xml:space="preserve"> 2050</v>
      </c>
      <c r="CV113" s="149">
        <f t="shared" si="75"/>
        <v>2050</v>
      </c>
      <c r="CW113" s="149">
        <v>0</v>
      </c>
      <c r="CX113" s="149">
        <v>0</v>
      </c>
      <c r="CY113" s="149">
        <v>0</v>
      </c>
      <c r="CZ113" s="149">
        <v>0</v>
      </c>
      <c r="DA113" s="149">
        <v>0</v>
      </c>
      <c r="DB113" s="149">
        <v>0</v>
      </c>
      <c r="DC113" s="149">
        <v>0</v>
      </c>
      <c r="DD113" s="149">
        <v>0</v>
      </c>
      <c r="DE113" s="149">
        <v>0</v>
      </c>
      <c r="DF113" s="149">
        <v>0</v>
      </c>
      <c r="DG113" s="149">
        <v>0</v>
      </c>
      <c r="DH113" s="149">
        <v>0</v>
      </c>
      <c r="DI113" s="149">
        <v>0</v>
      </c>
      <c r="DJ113" s="149">
        <v>0</v>
      </c>
      <c r="DK113" s="149">
        <v>0</v>
      </c>
      <c r="DL113" s="149">
        <v>0</v>
      </c>
      <c r="DM113" s="149">
        <v>0</v>
      </c>
      <c r="DN113" s="149">
        <v>0</v>
      </c>
      <c r="DO113" s="149">
        <v>0</v>
      </c>
      <c r="DP113" s="149">
        <v>0</v>
      </c>
      <c r="DQ113" s="149">
        <v>0</v>
      </c>
      <c r="DR113" s="149">
        <v>0</v>
      </c>
      <c r="DS113" s="149">
        <v>0</v>
      </c>
      <c r="DT113" s="149" t="s">
        <v>154</v>
      </c>
      <c r="DU113" s="149">
        <v>0</v>
      </c>
      <c r="DV113" s="149" t="s">
        <v>154</v>
      </c>
      <c r="DW113" s="149" t="s">
        <v>154</v>
      </c>
      <c r="DX113" s="149">
        <v>0</v>
      </c>
      <c r="DY113" s="149">
        <v>0</v>
      </c>
      <c r="DZ113" s="149" t="str">
        <f t="shared" si="76"/>
        <v>N</v>
      </c>
      <c r="EA113" s="149" t="str">
        <f t="shared" si="77"/>
        <v/>
      </c>
      <c r="EB113" s="149" t="str">
        <f t="shared" si="78"/>
        <v>Y</v>
      </c>
      <c r="EC113" s="149" t="str">
        <f t="shared" si="79"/>
        <v>N</v>
      </c>
      <c r="ED113" s="149" t="str">
        <f t="shared" si="80"/>
        <v>Yes</v>
      </c>
      <c r="EF113" s="149">
        <f t="shared" si="93"/>
        <v>2050</v>
      </c>
    </row>
    <row r="114" spans="1:136" s="149" customFormat="1" ht="16.5" customHeight="1">
      <c r="A114" s="149">
        <v>111</v>
      </c>
      <c r="B114" s="149">
        <v>133</v>
      </c>
      <c r="C114" s="150" t="s">
        <v>812</v>
      </c>
      <c r="D114" s="149" t="s">
        <v>213</v>
      </c>
      <c r="E114" s="149" t="s">
        <v>214</v>
      </c>
      <c r="F114" s="149" t="s">
        <v>145</v>
      </c>
      <c r="G114" s="149" t="s">
        <v>146</v>
      </c>
      <c r="H114" s="168" t="s">
        <v>813</v>
      </c>
      <c r="I114" s="149" t="s">
        <v>814</v>
      </c>
      <c r="J114" s="149">
        <v>0.355</v>
      </c>
      <c r="K114" s="149" t="s">
        <v>815</v>
      </c>
      <c r="L114" s="149">
        <v>108000</v>
      </c>
      <c r="M114" s="150">
        <v>25</v>
      </c>
      <c r="N114" s="149" t="s">
        <v>150</v>
      </c>
      <c r="O114" s="149">
        <v>2019</v>
      </c>
      <c r="P114" s="150">
        <v>2040</v>
      </c>
      <c r="Q114" s="149" t="s">
        <v>150</v>
      </c>
      <c r="R114" s="149" t="s">
        <v>150</v>
      </c>
      <c r="S114" s="149" t="s">
        <v>151</v>
      </c>
      <c r="T114" s="149" t="s">
        <v>152</v>
      </c>
      <c r="U114" s="151">
        <v>2031</v>
      </c>
      <c r="V114" s="149" t="s">
        <v>151</v>
      </c>
      <c r="W114" s="149" t="s">
        <v>152</v>
      </c>
      <c r="X114" s="152">
        <v>2051</v>
      </c>
      <c r="Y114" s="149" t="s">
        <v>150</v>
      </c>
      <c r="Z114" s="149" t="s">
        <v>151</v>
      </c>
      <c r="AA114" s="150">
        <v>2051</v>
      </c>
      <c r="AC114" s="149" t="s">
        <v>167</v>
      </c>
      <c r="AD114" s="149" t="s">
        <v>6</v>
      </c>
      <c r="AE114" s="149" t="s">
        <v>157</v>
      </c>
      <c r="AF114" s="149" t="s">
        <v>157</v>
      </c>
      <c r="AG114" s="149" t="s">
        <v>157</v>
      </c>
      <c r="AH114" s="150" t="s">
        <v>218</v>
      </c>
      <c r="AJ114" s="149" t="s">
        <v>154</v>
      </c>
      <c r="AK114" s="170" t="s">
        <v>153</v>
      </c>
      <c r="AN114" s="150"/>
      <c r="AO114" s="149" t="s">
        <v>219</v>
      </c>
      <c r="AP114" s="149" t="s">
        <v>150</v>
      </c>
      <c r="AQ114" s="149" t="s">
        <v>218</v>
      </c>
      <c r="AR114" s="149" t="s">
        <v>816</v>
      </c>
      <c r="AS114" s="149">
        <v>2050</v>
      </c>
      <c r="AU114" s="150"/>
      <c r="AV114" s="149" t="s">
        <v>168</v>
      </c>
      <c r="AW114" s="172" t="s">
        <v>158</v>
      </c>
      <c r="AX114" s="149" t="s">
        <v>158</v>
      </c>
      <c r="AY114" s="149" t="s">
        <v>154</v>
      </c>
      <c r="AZ114" s="149" t="s">
        <v>153</v>
      </c>
      <c r="BA114" s="149" t="s">
        <v>153</v>
      </c>
      <c r="BC114" s="150"/>
      <c r="BE114" s="173"/>
      <c r="BF114" s="150"/>
      <c r="BG114" s="283">
        <f t="shared" si="81"/>
        <v>0</v>
      </c>
      <c r="BH114" s="149">
        <f t="shared" si="82"/>
        <v>0</v>
      </c>
      <c r="BI114" s="149">
        <f t="shared" si="48"/>
        <v>1</v>
      </c>
      <c r="BJ114" s="280">
        <f t="shared" si="49"/>
        <v>1</v>
      </c>
      <c r="BK114" s="356">
        <f t="shared" si="83"/>
        <v>0</v>
      </c>
      <c r="BL114" s="149">
        <f t="shared" si="84"/>
        <v>0</v>
      </c>
      <c r="BM114" s="149">
        <f t="shared" si="50"/>
        <v>1</v>
      </c>
      <c r="BN114" s="278">
        <f t="shared" si="51"/>
        <v>1</v>
      </c>
      <c r="BO114" s="149">
        <f t="shared" si="85"/>
        <v>0</v>
      </c>
      <c r="BP114" s="149">
        <f t="shared" si="86"/>
        <v>0</v>
      </c>
      <c r="BQ114" s="149">
        <f t="shared" si="52"/>
        <v>1</v>
      </c>
      <c r="BR114" s="356">
        <f t="shared" si="87"/>
        <v>0</v>
      </c>
      <c r="BS114" s="149">
        <f t="shared" si="88"/>
        <v>0</v>
      </c>
      <c r="BT114" s="149">
        <f t="shared" si="53"/>
        <v>1</v>
      </c>
      <c r="BU114" s="356">
        <f t="shared" si="54"/>
        <v>0</v>
      </c>
      <c r="BV114" s="149">
        <f t="shared" si="55"/>
        <v>0</v>
      </c>
      <c r="BW114" s="113">
        <f t="shared" si="56"/>
        <v>0</v>
      </c>
      <c r="BX114" s="248">
        <f t="shared" si="57"/>
        <v>0</v>
      </c>
      <c r="BY114" s="248">
        <f t="shared" si="58"/>
        <v>0</v>
      </c>
      <c r="BZ114" s="248">
        <f t="shared" si="59"/>
        <v>0</v>
      </c>
      <c r="CA114" s="248">
        <f t="shared" si="92"/>
        <v>0</v>
      </c>
      <c r="CB114" s="175">
        <f t="shared" si="60"/>
        <v>0</v>
      </c>
      <c r="CC114" s="356">
        <f t="shared" si="61"/>
        <v>0</v>
      </c>
      <c r="CD114" s="149">
        <f t="shared" si="62"/>
        <v>0</v>
      </c>
      <c r="CE114" s="149">
        <f t="shared" si="63"/>
        <v>1</v>
      </c>
      <c r="CF114" s="276">
        <f t="shared" si="64"/>
        <v>1</v>
      </c>
      <c r="CG114" s="248">
        <f t="shared" si="65"/>
        <v>1</v>
      </c>
      <c r="CH114" s="274">
        <f t="shared" si="89"/>
        <v>1</v>
      </c>
      <c r="CI114" s="356">
        <f t="shared" si="66"/>
        <v>0</v>
      </c>
      <c r="CJ114" s="149">
        <f t="shared" si="67"/>
        <v>0</v>
      </c>
      <c r="CK114" s="150">
        <f t="shared" si="68"/>
        <v>0</v>
      </c>
      <c r="CL114" s="149">
        <f t="shared" si="90"/>
        <v>0</v>
      </c>
      <c r="CM114" s="149">
        <f t="shared" si="90"/>
        <v>0</v>
      </c>
      <c r="CN114" s="149">
        <f t="shared" si="90"/>
        <v>3</v>
      </c>
      <c r="CO114" s="149">
        <f t="shared" si="69"/>
        <v>3</v>
      </c>
      <c r="CP114" s="149">
        <f t="shared" si="91"/>
        <v>1</v>
      </c>
      <c r="CQ114" s="283">
        <f t="shared" si="70"/>
        <v>0</v>
      </c>
      <c r="CR114" s="149">
        <f t="shared" si="71"/>
        <v>0</v>
      </c>
      <c r="CS114" s="149">
        <f t="shared" si="72"/>
        <v>1</v>
      </c>
      <c r="CT114" s="283" t="str">
        <f t="shared" si="73"/>
        <v/>
      </c>
      <c r="CU114" s="149" t="str">
        <f t="shared" si="74"/>
        <v>2051 2050</v>
      </c>
      <c r="CV114" s="149">
        <f t="shared" si="75"/>
        <v>2051</v>
      </c>
      <c r="CW114" s="149">
        <v>0</v>
      </c>
      <c r="CX114" s="149">
        <v>0</v>
      </c>
      <c r="CY114" s="149">
        <v>0</v>
      </c>
      <c r="CZ114" s="149">
        <v>0</v>
      </c>
      <c r="DA114" s="149">
        <v>0</v>
      </c>
      <c r="DB114" s="149">
        <v>0</v>
      </c>
      <c r="DC114" s="149">
        <v>1</v>
      </c>
      <c r="DD114" s="149">
        <v>1</v>
      </c>
      <c r="DE114" s="149">
        <v>0</v>
      </c>
      <c r="DF114" s="149">
        <v>0</v>
      </c>
      <c r="DG114" s="149">
        <v>1</v>
      </c>
      <c r="DH114" s="149">
        <v>1</v>
      </c>
      <c r="DI114" s="149">
        <v>0</v>
      </c>
      <c r="DJ114" s="149">
        <v>0</v>
      </c>
      <c r="DK114" s="149">
        <v>1</v>
      </c>
      <c r="DL114" s="149">
        <v>1</v>
      </c>
      <c r="DM114" s="149">
        <v>1</v>
      </c>
      <c r="DN114" s="149">
        <v>0</v>
      </c>
      <c r="DO114" s="149">
        <v>1</v>
      </c>
      <c r="DP114" s="149">
        <v>1</v>
      </c>
      <c r="DQ114" s="149">
        <v>0</v>
      </c>
      <c r="DR114" s="149">
        <v>1</v>
      </c>
      <c r="DS114" s="149">
        <v>0</v>
      </c>
      <c r="DT114" s="149" t="s">
        <v>150</v>
      </c>
      <c r="DU114" s="149" t="s">
        <v>157</v>
      </c>
      <c r="DV114" s="149" t="s">
        <v>7859</v>
      </c>
      <c r="DW114" s="149" t="s">
        <v>154</v>
      </c>
      <c r="DX114" s="149">
        <v>0</v>
      </c>
      <c r="DY114" s="149" t="s">
        <v>150</v>
      </c>
      <c r="DZ114" s="149" t="str">
        <f t="shared" si="76"/>
        <v>Y</v>
      </c>
      <c r="EA114" s="149" t="str">
        <f t="shared" si="77"/>
        <v>Targets set</v>
      </c>
      <c r="EB114" s="149" t="str">
        <f t="shared" si="78"/>
        <v>Y</v>
      </c>
      <c r="EC114" s="149" t="str">
        <f t="shared" si="79"/>
        <v>N</v>
      </c>
      <c r="ED114" s="149" t="str">
        <f t="shared" si="80"/>
        <v>Not Specified</v>
      </c>
      <c r="EF114" s="149">
        <f t="shared" si="93"/>
        <v>2051</v>
      </c>
    </row>
    <row r="115" spans="1:136" s="149" customFormat="1" ht="16.5" customHeight="1">
      <c r="A115" s="149">
        <v>112</v>
      </c>
      <c r="B115" s="149" t="e">
        <v>#N/A</v>
      </c>
      <c r="C115" s="150" t="s">
        <v>817</v>
      </c>
      <c r="D115" s="149" t="s">
        <v>818</v>
      </c>
      <c r="E115" s="149" t="s">
        <v>144</v>
      </c>
      <c r="F115" s="149" t="s">
        <v>245</v>
      </c>
      <c r="G115" s="149" t="s">
        <v>246</v>
      </c>
      <c r="H115" s="168" t="s">
        <v>819</v>
      </c>
      <c r="I115" s="149" t="s">
        <v>820</v>
      </c>
      <c r="J115" s="149">
        <v>0.455</v>
      </c>
      <c r="K115" s="149" t="s">
        <v>821</v>
      </c>
      <c r="L115" s="149">
        <v>194956</v>
      </c>
      <c r="M115" s="150">
        <v>1</v>
      </c>
      <c r="N115" s="149" t="s">
        <v>154</v>
      </c>
      <c r="O115" s="149" t="s">
        <v>153</v>
      </c>
      <c r="P115" s="150" t="s">
        <v>153</v>
      </c>
      <c r="Q115" s="149" t="s">
        <v>154</v>
      </c>
      <c r="R115" s="149" t="s">
        <v>154</v>
      </c>
      <c r="S115" s="149" t="s">
        <v>153</v>
      </c>
      <c r="T115" s="149" t="s">
        <v>153</v>
      </c>
      <c r="U115" s="151" t="s">
        <v>153</v>
      </c>
      <c r="V115" s="149" t="s">
        <v>153</v>
      </c>
      <c r="W115" s="149" t="s">
        <v>153</v>
      </c>
      <c r="X115" s="152" t="s">
        <v>153</v>
      </c>
      <c r="Y115" s="149" t="s">
        <v>153</v>
      </c>
      <c r="Z115" s="149" t="s">
        <v>153</v>
      </c>
      <c r="AA115" s="150"/>
      <c r="AC115" s="149" t="s">
        <v>167</v>
      </c>
      <c r="AD115" s="149" t="s">
        <v>6</v>
      </c>
      <c r="AE115" s="149" t="s">
        <v>157</v>
      </c>
      <c r="AF115" s="149" t="s">
        <v>157</v>
      </c>
      <c r="AG115" s="149" t="s">
        <v>157</v>
      </c>
      <c r="AH115" s="150" t="s">
        <v>218</v>
      </c>
      <c r="AJ115" s="149" t="s">
        <v>154</v>
      </c>
      <c r="AK115" s="170" t="s">
        <v>153</v>
      </c>
      <c r="AN115" s="150"/>
      <c r="AO115" s="149" t="s">
        <v>219</v>
      </c>
      <c r="AP115" s="149" t="s">
        <v>150</v>
      </c>
      <c r="AQ115" s="149" t="s">
        <v>218</v>
      </c>
      <c r="AR115" s="149" t="s">
        <v>822</v>
      </c>
      <c r="AS115" s="149">
        <v>2050</v>
      </c>
      <c r="AU115" s="150"/>
      <c r="AV115" s="149" t="s">
        <v>157</v>
      </c>
      <c r="AW115" s="172" t="s">
        <v>168</v>
      </c>
      <c r="AX115" s="149" t="s">
        <v>158</v>
      </c>
      <c r="AY115" s="149" t="s">
        <v>154</v>
      </c>
      <c r="AZ115" s="149" t="s">
        <v>153</v>
      </c>
      <c r="BA115" s="149" t="s">
        <v>153</v>
      </c>
      <c r="BC115" s="150"/>
      <c r="BE115" s="173"/>
      <c r="BF115" s="150"/>
      <c r="BG115" s="283">
        <f t="shared" si="81"/>
        <v>0</v>
      </c>
      <c r="BH115" s="149">
        <f t="shared" si="82"/>
        <v>0</v>
      </c>
      <c r="BI115" s="149">
        <f t="shared" si="48"/>
        <v>0</v>
      </c>
      <c r="BJ115" s="280">
        <f t="shared" si="49"/>
        <v>0</v>
      </c>
      <c r="BK115" s="356">
        <f t="shared" si="83"/>
        <v>0</v>
      </c>
      <c r="BL115" s="149">
        <f t="shared" si="84"/>
        <v>0</v>
      </c>
      <c r="BM115" s="149">
        <f t="shared" si="50"/>
        <v>0</v>
      </c>
      <c r="BN115" s="278">
        <f t="shared" si="51"/>
        <v>0</v>
      </c>
      <c r="BO115" s="149">
        <f t="shared" si="85"/>
        <v>0</v>
      </c>
      <c r="BP115" s="149">
        <f t="shared" si="86"/>
        <v>0</v>
      </c>
      <c r="BQ115" s="149">
        <f t="shared" si="52"/>
        <v>0</v>
      </c>
      <c r="BR115" s="356">
        <f t="shared" si="87"/>
        <v>0</v>
      </c>
      <c r="BS115" s="149">
        <f t="shared" si="88"/>
        <v>0</v>
      </c>
      <c r="BT115" s="149">
        <f t="shared" si="53"/>
        <v>1</v>
      </c>
      <c r="BU115" s="356">
        <f t="shared" si="54"/>
        <v>0</v>
      </c>
      <c r="BV115" s="149">
        <f t="shared" si="55"/>
        <v>0</v>
      </c>
      <c r="BW115" s="113">
        <f t="shared" si="56"/>
        <v>0</v>
      </c>
      <c r="BX115" s="248">
        <f t="shared" si="57"/>
        <v>0</v>
      </c>
      <c r="BY115" s="248">
        <f t="shared" si="58"/>
        <v>0</v>
      </c>
      <c r="BZ115" s="248">
        <f t="shared" si="59"/>
        <v>0</v>
      </c>
      <c r="CA115" s="248">
        <f t="shared" si="92"/>
        <v>0</v>
      </c>
      <c r="CB115" s="175">
        <f t="shared" si="60"/>
        <v>0</v>
      </c>
      <c r="CC115" s="356">
        <f t="shared" si="61"/>
        <v>0</v>
      </c>
      <c r="CD115" s="149">
        <f t="shared" si="62"/>
        <v>0</v>
      </c>
      <c r="CE115" s="149">
        <f t="shared" si="63"/>
        <v>1</v>
      </c>
      <c r="CF115" s="276">
        <f t="shared" si="64"/>
        <v>1</v>
      </c>
      <c r="CG115" s="248">
        <f t="shared" si="65"/>
        <v>1</v>
      </c>
      <c r="CH115" s="274">
        <f t="shared" si="89"/>
        <v>1</v>
      </c>
      <c r="CI115" s="356">
        <f t="shared" si="66"/>
        <v>0</v>
      </c>
      <c r="CJ115" s="149">
        <f t="shared" si="67"/>
        <v>0</v>
      </c>
      <c r="CK115" s="150">
        <f t="shared" si="68"/>
        <v>0</v>
      </c>
      <c r="CL115" s="149">
        <f t="shared" si="90"/>
        <v>0</v>
      </c>
      <c r="CM115" s="149">
        <f t="shared" si="90"/>
        <v>0</v>
      </c>
      <c r="CN115" s="149">
        <f t="shared" si="90"/>
        <v>1</v>
      </c>
      <c r="CO115" s="149">
        <f t="shared" si="69"/>
        <v>1</v>
      </c>
      <c r="CP115" s="149">
        <f t="shared" si="91"/>
        <v>1</v>
      </c>
      <c r="CQ115" s="283">
        <f t="shared" si="70"/>
        <v>1</v>
      </c>
      <c r="CR115" s="149">
        <f t="shared" si="71"/>
        <v>0</v>
      </c>
      <c r="CS115" s="149">
        <f t="shared" si="72"/>
        <v>0</v>
      </c>
      <c r="CT115" s="283" t="str">
        <f t="shared" si="73"/>
        <v/>
      </c>
      <c r="CU115" s="149" t="str">
        <f t="shared" si="74"/>
        <v xml:space="preserve"> 2050</v>
      </c>
      <c r="CV115" s="149">
        <f t="shared" si="75"/>
        <v>2050</v>
      </c>
      <c r="CW115" s="149" t="e">
        <v>#N/A</v>
      </c>
      <c r="CX115" s="149" t="e">
        <v>#N/A</v>
      </c>
      <c r="CY115" s="149" t="e">
        <v>#N/A</v>
      </c>
      <c r="CZ115" s="149" t="e">
        <v>#N/A</v>
      </c>
      <c r="DA115" s="149" t="e">
        <v>#N/A</v>
      </c>
      <c r="DB115" s="149" t="e">
        <v>#N/A</v>
      </c>
      <c r="DC115" s="149" t="e">
        <v>#N/A</v>
      </c>
      <c r="DD115" s="149" t="e">
        <v>#N/A</v>
      </c>
      <c r="DE115" s="149" t="e">
        <v>#N/A</v>
      </c>
      <c r="DF115" s="149" t="e">
        <v>#N/A</v>
      </c>
      <c r="DG115" s="149" t="e">
        <v>#N/A</v>
      </c>
      <c r="DH115" s="149" t="e">
        <v>#N/A</v>
      </c>
      <c r="DI115" s="149" t="e">
        <v>#N/A</v>
      </c>
      <c r="DJ115" s="149" t="e">
        <v>#N/A</v>
      </c>
      <c r="DK115" s="149" t="e">
        <v>#N/A</v>
      </c>
      <c r="DL115" s="149" t="e">
        <v>#N/A</v>
      </c>
      <c r="DM115" s="149" t="e">
        <v>#N/A</v>
      </c>
      <c r="DN115" s="149" t="e">
        <v>#N/A</v>
      </c>
      <c r="DO115" s="149" t="e">
        <v>#N/A</v>
      </c>
      <c r="DP115" s="149" t="e">
        <v>#N/A</v>
      </c>
      <c r="DQ115" s="149" t="e">
        <v>#N/A</v>
      </c>
      <c r="DR115" s="149" t="e">
        <v>#N/A</v>
      </c>
      <c r="DS115" s="149" t="e">
        <v>#N/A</v>
      </c>
      <c r="DT115" s="149" t="e">
        <v>#N/A</v>
      </c>
      <c r="DU115" s="149" t="e">
        <v>#N/A</v>
      </c>
      <c r="DV115" s="149" t="e">
        <v>#N/A</v>
      </c>
      <c r="DW115" s="149" t="e">
        <v>#N/A</v>
      </c>
      <c r="DX115" s="149" t="e">
        <v>#N/A</v>
      </c>
      <c r="DY115" s="149" t="e">
        <v>#N/A</v>
      </c>
      <c r="DZ115" s="149" t="str">
        <f t="shared" si="76"/>
        <v>N</v>
      </c>
      <c r="EA115" s="149" t="str">
        <f t="shared" si="77"/>
        <v/>
      </c>
      <c r="EB115" s="149" t="str">
        <f t="shared" si="78"/>
        <v>Y</v>
      </c>
      <c r="EC115" s="149" t="str">
        <f t="shared" si="79"/>
        <v>N</v>
      </c>
      <c r="ED115" s="149" t="str">
        <f t="shared" si="80"/>
        <v>Yes</v>
      </c>
      <c r="EF115" s="149">
        <f t="shared" si="93"/>
        <v>2050</v>
      </c>
    </row>
    <row r="116" spans="1:136" s="149" customFormat="1" ht="16.5" customHeight="1">
      <c r="A116" s="149">
        <v>113</v>
      </c>
      <c r="B116" s="149">
        <v>122</v>
      </c>
      <c r="C116" s="150" t="s">
        <v>823</v>
      </c>
      <c r="D116" s="149" t="s">
        <v>818</v>
      </c>
      <c r="E116" s="149" t="s">
        <v>144</v>
      </c>
      <c r="F116" s="149" t="s">
        <v>374</v>
      </c>
      <c r="G116" s="149" t="s">
        <v>246</v>
      </c>
      <c r="H116" s="168" t="s">
        <v>824</v>
      </c>
      <c r="I116" s="149" t="s">
        <v>825</v>
      </c>
      <c r="J116" s="149">
        <v>-0.564</v>
      </c>
      <c r="K116" s="149" t="s">
        <v>826</v>
      </c>
      <c r="L116" s="149">
        <v>324750</v>
      </c>
      <c r="M116" s="150">
        <v>31</v>
      </c>
      <c r="N116" s="149" t="s">
        <v>154</v>
      </c>
      <c r="O116" s="149" t="s">
        <v>153</v>
      </c>
      <c r="P116" s="150" t="s">
        <v>153</v>
      </c>
      <c r="Q116" s="149" t="s">
        <v>150</v>
      </c>
      <c r="R116" s="149" t="s">
        <v>150</v>
      </c>
      <c r="S116" s="149" t="s">
        <v>151</v>
      </c>
      <c r="T116" s="149" t="s">
        <v>827</v>
      </c>
      <c r="U116" s="151">
        <v>2030</v>
      </c>
      <c r="V116" s="149" t="s">
        <v>153</v>
      </c>
      <c r="W116" s="149" t="s">
        <v>153</v>
      </c>
      <c r="X116" s="152" t="s">
        <v>153</v>
      </c>
      <c r="Y116" s="149" t="s">
        <v>154</v>
      </c>
      <c r="Z116" s="149" t="s">
        <v>155</v>
      </c>
      <c r="AA116" s="150"/>
      <c r="AC116" s="149" t="s">
        <v>202</v>
      </c>
      <c r="AD116" s="149" t="s">
        <v>5</v>
      </c>
      <c r="AE116" s="149" t="s">
        <v>157</v>
      </c>
      <c r="AF116" s="149" t="s">
        <v>157</v>
      </c>
      <c r="AG116" s="149" t="s">
        <v>169</v>
      </c>
      <c r="AH116" s="150" t="s">
        <v>159</v>
      </c>
      <c r="AI116" s="149" t="s">
        <v>160</v>
      </c>
      <c r="AJ116" s="149" t="s">
        <v>150</v>
      </c>
      <c r="AK116" s="170" t="s">
        <v>828</v>
      </c>
      <c r="AL116" s="149">
        <v>2040</v>
      </c>
      <c r="AN116" s="150"/>
      <c r="AP116" s="149" t="s">
        <v>154</v>
      </c>
      <c r="AQ116" s="149" t="s">
        <v>153</v>
      </c>
      <c r="AR116" s="149" t="s">
        <v>153</v>
      </c>
      <c r="AU116" s="150"/>
      <c r="AV116" s="149" t="s">
        <v>168</v>
      </c>
      <c r="AW116" s="172" t="s">
        <v>312</v>
      </c>
      <c r="AX116" s="149" t="s">
        <v>158</v>
      </c>
      <c r="AY116" s="149" t="s">
        <v>154</v>
      </c>
      <c r="AZ116" s="149" t="s">
        <v>153</v>
      </c>
      <c r="BA116" s="149" t="s">
        <v>153</v>
      </c>
      <c r="BC116" s="150"/>
      <c r="BE116" s="173"/>
      <c r="BF116" s="150"/>
      <c r="BG116" s="283">
        <f t="shared" si="81"/>
        <v>0</v>
      </c>
      <c r="BH116" s="149">
        <f t="shared" si="82"/>
        <v>0</v>
      </c>
      <c r="BI116" s="149">
        <f t="shared" si="48"/>
        <v>0</v>
      </c>
      <c r="BJ116" s="280">
        <f t="shared" si="49"/>
        <v>0</v>
      </c>
      <c r="BK116" s="356">
        <f t="shared" si="83"/>
        <v>0</v>
      </c>
      <c r="BL116" s="149">
        <f t="shared" si="84"/>
        <v>1</v>
      </c>
      <c r="BM116" s="149">
        <f t="shared" si="50"/>
        <v>0</v>
      </c>
      <c r="BN116" s="278">
        <f t="shared" si="51"/>
        <v>1</v>
      </c>
      <c r="BO116" s="149">
        <f t="shared" si="85"/>
        <v>0</v>
      </c>
      <c r="BP116" s="149">
        <f t="shared" si="86"/>
        <v>0</v>
      </c>
      <c r="BQ116" s="149">
        <f t="shared" si="52"/>
        <v>0</v>
      </c>
      <c r="BR116" s="356">
        <f t="shared" si="87"/>
        <v>0</v>
      </c>
      <c r="BS116" s="149">
        <f t="shared" si="88"/>
        <v>0</v>
      </c>
      <c r="BT116" s="149">
        <f t="shared" si="53"/>
        <v>0</v>
      </c>
      <c r="BU116" s="356">
        <f t="shared" si="54"/>
        <v>0</v>
      </c>
      <c r="BV116" s="149">
        <f t="shared" si="55"/>
        <v>0</v>
      </c>
      <c r="BW116" s="113">
        <f t="shared" si="56"/>
        <v>1</v>
      </c>
      <c r="BX116" s="248">
        <f t="shared" si="57"/>
        <v>0</v>
      </c>
      <c r="BY116" s="248">
        <f t="shared" si="58"/>
        <v>0</v>
      </c>
      <c r="BZ116" s="248">
        <f t="shared" si="59"/>
        <v>1</v>
      </c>
      <c r="CA116" s="248">
        <f t="shared" si="92"/>
        <v>1</v>
      </c>
      <c r="CB116" s="175">
        <f t="shared" si="60"/>
        <v>1</v>
      </c>
      <c r="CC116" s="356">
        <f t="shared" si="61"/>
        <v>0</v>
      </c>
      <c r="CD116" s="149">
        <f t="shared" si="62"/>
        <v>0</v>
      </c>
      <c r="CE116" s="149">
        <f t="shared" si="63"/>
        <v>0</v>
      </c>
      <c r="CF116" s="276">
        <f t="shared" si="64"/>
        <v>0</v>
      </c>
      <c r="CG116" s="248">
        <f t="shared" si="65"/>
        <v>1</v>
      </c>
      <c r="CH116" s="274">
        <f t="shared" si="89"/>
        <v>1</v>
      </c>
      <c r="CI116" s="356">
        <f t="shared" si="66"/>
        <v>0</v>
      </c>
      <c r="CJ116" s="149">
        <f t="shared" si="67"/>
        <v>0</v>
      </c>
      <c r="CK116" s="150">
        <f t="shared" si="68"/>
        <v>0</v>
      </c>
      <c r="CL116" s="149">
        <f t="shared" si="90"/>
        <v>0</v>
      </c>
      <c r="CM116" s="149">
        <f t="shared" si="90"/>
        <v>1</v>
      </c>
      <c r="CN116" s="149">
        <f t="shared" si="90"/>
        <v>1</v>
      </c>
      <c r="CO116" s="149">
        <f t="shared" si="69"/>
        <v>2</v>
      </c>
      <c r="CP116" s="149">
        <f t="shared" si="91"/>
        <v>1</v>
      </c>
      <c r="CQ116" s="283">
        <f t="shared" si="70"/>
        <v>0</v>
      </c>
      <c r="CR116" s="149">
        <f t="shared" si="71"/>
        <v>0</v>
      </c>
      <c r="CS116" s="149">
        <f t="shared" si="72"/>
        <v>1</v>
      </c>
      <c r="CT116" s="283">
        <f t="shared" si="73"/>
        <v>1</v>
      </c>
      <c r="CU116" s="149" t="str">
        <f t="shared" si="74"/>
        <v xml:space="preserve"> </v>
      </c>
      <c r="CV116" s="149">
        <f t="shared" si="75"/>
        <v>0</v>
      </c>
      <c r="CW116" s="149">
        <v>0</v>
      </c>
      <c r="CX116" s="149">
        <v>0</v>
      </c>
      <c r="CY116" s="149">
        <v>1</v>
      </c>
      <c r="CZ116" s="149">
        <v>1</v>
      </c>
      <c r="DA116" s="149">
        <v>0</v>
      </c>
      <c r="DB116" s="149">
        <v>0</v>
      </c>
      <c r="DC116" s="149">
        <v>0</v>
      </c>
      <c r="DD116" s="149">
        <v>0</v>
      </c>
      <c r="DE116" s="149">
        <v>0</v>
      </c>
      <c r="DF116" s="149">
        <v>1</v>
      </c>
      <c r="DG116" s="149">
        <v>0</v>
      </c>
      <c r="DH116" s="149">
        <v>1</v>
      </c>
      <c r="DI116" s="149">
        <v>0</v>
      </c>
      <c r="DJ116" s="149">
        <v>0</v>
      </c>
      <c r="DK116" s="149">
        <v>0</v>
      </c>
      <c r="DL116" s="149">
        <v>0</v>
      </c>
      <c r="DM116" s="149">
        <v>1</v>
      </c>
      <c r="DN116" s="149">
        <v>0</v>
      </c>
      <c r="DO116" s="149">
        <v>1</v>
      </c>
      <c r="DP116" s="149">
        <v>0</v>
      </c>
      <c r="DQ116" s="149">
        <v>0</v>
      </c>
      <c r="DR116" s="149">
        <v>1</v>
      </c>
      <c r="DS116" s="149">
        <v>0</v>
      </c>
      <c r="DT116" s="149" t="s">
        <v>150</v>
      </c>
      <c r="DU116" s="149" t="s">
        <v>158</v>
      </c>
      <c r="DV116" s="149" t="s">
        <v>154</v>
      </c>
      <c r="DW116" s="149" t="s">
        <v>160</v>
      </c>
      <c r="DX116" s="149" t="s">
        <v>3005</v>
      </c>
      <c r="DY116" s="149">
        <v>0</v>
      </c>
      <c r="DZ116" s="149" t="str">
        <f t="shared" si="76"/>
        <v>Y</v>
      </c>
      <c r="EA116" s="149" t="str">
        <f t="shared" si="77"/>
        <v>Commitment removed</v>
      </c>
      <c r="EB116" s="149" t="str">
        <f t="shared" si="78"/>
        <v>N</v>
      </c>
      <c r="EC116" s="149" t="str">
        <f t="shared" si="79"/>
        <v>Y</v>
      </c>
      <c r="ED116" s="149" t="str">
        <f t="shared" si="80"/>
        <v>Not Specified</v>
      </c>
      <c r="EF116" s="149">
        <f t="shared" si="93"/>
        <v>0</v>
      </c>
    </row>
    <row r="117" spans="1:136" s="149" customFormat="1" ht="16.5" customHeight="1">
      <c r="A117" s="149">
        <v>114</v>
      </c>
      <c r="B117" s="149">
        <v>100</v>
      </c>
      <c r="C117" s="150" t="s">
        <v>829</v>
      </c>
      <c r="D117" s="149" t="s">
        <v>192</v>
      </c>
      <c r="E117" s="149" t="s">
        <v>193</v>
      </c>
      <c r="F117" s="149" t="s">
        <v>342</v>
      </c>
      <c r="G117" s="149" t="s">
        <v>176</v>
      </c>
      <c r="H117" s="168" t="s">
        <v>830</v>
      </c>
      <c r="I117" s="149" t="s">
        <v>831</v>
      </c>
      <c r="J117" s="149">
        <v>0</v>
      </c>
      <c r="K117" s="149" t="s">
        <v>832</v>
      </c>
      <c r="L117" s="149">
        <v>108301</v>
      </c>
      <c r="M117" s="150">
        <v>10</v>
      </c>
      <c r="N117" s="149" t="s">
        <v>150</v>
      </c>
      <c r="O117" s="149">
        <v>2020</v>
      </c>
      <c r="P117" s="150">
        <v>2040</v>
      </c>
      <c r="Q117" s="149" t="s">
        <v>150</v>
      </c>
      <c r="R117" s="149" t="s">
        <v>154</v>
      </c>
      <c r="S117" s="149" t="s">
        <v>155</v>
      </c>
      <c r="T117" s="149" t="s">
        <v>153</v>
      </c>
      <c r="U117" s="151" t="s">
        <v>153</v>
      </c>
      <c r="V117" s="149" t="s">
        <v>153</v>
      </c>
      <c r="W117" s="149" t="s">
        <v>153</v>
      </c>
      <c r="X117" s="152" t="s">
        <v>153</v>
      </c>
      <c r="Y117" s="149" t="s">
        <v>153</v>
      </c>
      <c r="Z117" s="149" t="s">
        <v>153</v>
      </c>
      <c r="AA117" s="150"/>
      <c r="AC117" s="149" t="s">
        <v>167</v>
      </c>
      <c r="AD117" s="149" t="s">
        <v>6</v>
      </c>
      <c r="AE117" s="149" t="s">
        <v>157</v>
      </c>
      <c r="AF117" s="149" t="s">
        <v>157</v>
      </c>
      <c r="AG117" s="149" t="s">
        <v>157</v>
      </c>
      <c r="AH117" s="150" t="s">
        <v>218</v>
      </c>
      <c r="AJ117" s="149" t="s">
        <v>154</v>
      </c>
      <c r="AK117" s="170" t="s">
        <v>153</v>
      </c>
      <c r="AN117" s="150"/>
      <c r="AO117" s="149" t="s">
        <v>219</v>
      </c>
      <c r="AP117" s="149" t="s">
        <v>150</v>
      </c>
      <c r="AQ117" s="149" t="s">
        <v>218</v>
      </c>
      <c r="AR117" s="149" t="s">
        <v>833</v>
      </c>
      <c r="AS117" s="149">
        <v>2040</v>
      </c>
      <c r="AU117" s="150"/>
      <c r="AV117" s="149" t="s">
        <v>157</v>
      </c>
      <c r="AW117" s="172" t="s">
        <v>190</v>
      </c>
      <c r="AX117" s="149" t="s">
        <v>158</v>
      </c>
      <c r="AY117" s="149" t="s">
        <v>154</v>
      </c>
      <c r="AZ117" s="149" t="s">
        <v>153</v>
      </c>
      <c r="BA117" s="149" t="s">
        <v>153</v>
      </c>
      <c r="BC117" s="150"/>
      <c r="BE117" s="173"/>
      <c r="BF117" s="150"/>
      <c r="BG117" s="283">
        <f t="shared" si="81"/>
        <v>0</v>
      </c>
      <c r="BH117" s="149">
        <f t="shared" si="82"/>
        <v>0</v>
      </c>
      <c r="BI117" s="149">
        <f t="shared" si="48"/>
        <v>1</v>
      </c>
      <c r="BJ117" s="280">
        <f t="shared" si="49"/>
        <v>1</v>
      </c>
      <c r="BK117" s="356">
        <f t="shared" si="83"/>
        <v>0</v>
      </c>
      <c r="BL117" s="149">
        <f t="shared" si="84"/>
        <v>0</v>
      </c>
      <c r="BM117" s="149">
        <f t="shared" si="50"/>
        <v>0</v>
      </c>
      <c r="BN117" s="278">
        <f t="shared" si="51"/>
        <v>0</v>
      </c>
      <c r="BO117" s="149">
        <f t="shared" si="85"/>
        <v>0</v>
      </c>
      <c r="BP117" s="149">
        <f t="shared" si="86"/>
        <v>0</v>
      </c>
      <c r="BQ117" s="149">
        <f t="shared" si="52"/>
        <v>0</v>
      </c>
      <c r="BR117" s="356">
        <f t="shared" si="87"/>
        <v>0</v>
      </c>
      <c r="BS117" s="149">
        <f t="shared" si="88"/>
        <v>0</v>
      </c>
      <c r="BT117" s="149">
        <f t="shared" si="53"/>
        <v>1</v>
      </c>
      <c r="BU117" s="356">
        <f t="shared" si="54"/>
        <v>0</v>
      </c>
      <c r="BV117" s="149">
        <f t="shared" si="55"/>
        <v>0</v>
      </c>
      <c r="BW117" s="113">
        <f t="shared" si="56"/>
        <v>0</v>
      </c>
      <c r="BX117" s="248">
        <f t="shared" si="57"/>
        <v>0</v>
      </c>
      <c r="BY117" s="248">
        <f t="shared" si="58"/>
        <v>0</v>
      </c>
      <c r="BZ117" s="248">
        <f t="shared" si="59"/>
        <v>0</v>
      </c>
      <c r="CA117" s="248">
        <f t="shared" si="92"/>
        <v>0</v>
      </c>
      <c r="CB117" s="175">
        <f t="shared" si="60"/>
        <v>0</v>
      </c>
      <c r="CC117" s="356">
        <f t="shared" si="61"/>
        <v>0</v>
      </c>
      <c r="CD117" s="149">
        <f t="shared" si="62"/>
        <v>0</v>
      </c>
      <c r="CE117" s="149">
        <f t="shared" si="63"/>
        <v>1</v>
      </c>
      <c r="CF117" s="276">
        <f t="shared" si="64"/>
        <v>1</v>
      </c>
      <c r="CG117" s="248">
        <f t="shared" si="65"/>
        <v>1</v>
      </c>
      <c r="CH117" s="274">
        <f t="shared" si="89"/>
        <v>1</v>
      </c>
      <c r="CI117" s="356">
        <f t="shared" si="66"/>
        <v>0</v>
      </c>
      <c r="CJ117" s="149">
        <f t="shared" si="67"/>
        <v>0</v>
      </c>
      <c r="CK117" s="150">
        <f t="shared" si="68"/>
        <v>0</v>
      </c>
      <c r="CL117" s="149">
        <f t="shared" si="90"/>
        <v>0</v>
      </c>
      <c r="CM117" s="149">
        <f t="shared" si="90"/>
        <v>0</v>
      </c>
      <c r="CN117" s="149">
        <f t="shared" si="90"/>
        <v>2</v>
      </c>
      <c r="CO117" s="149">
        <f t="shared" si="69"/>
        <v>2</v>
      </c>
      <c r="CP117" s="149">
        <f t="shared" si="91"/>
        <v>1</v>
      </c>
      <c r="CQ117" s="283">
        <f t="shared" si="70"/>
        <v>1</v>
      </c>
      <c r="CR117" s="149">
        <f t="shared" si="71"/>
        <v>0</v>
      </c>
      <c r="CS117" s="149">
        <f t="shared" si="72"/>
        <v>0</v>
      </c>
      <c r="CT117" s="283" t="str">
        <f t="shared" si="73"/>
        <v/>
      </c>
      <c r="CU117" s="149" t="str">
        <f t="shared" si="74"/>
        <v xml:space="preserve"> 2040</v>
      </c>
      <c r="CV117" s="149">
        <f t="shared" si="75"/>
        <v>2040</v>
      </c>
      <c r="CW117" s="149">
        <v>0</v>
      </c>
      <c r="CX117" s="149">
        <v>0</v>
      </c>
      <c r="CY117" s="149">
        <v>1</v>
      </c>
      <c r="CZ117" s="149">
        <v>1</v>
      </c>
      <c r="DA117" s="149">
        <v>0</v>
      </c>
      <c r="DB117" s="149">
        <v>0</v>
      </c>
      <c r="DC117" s="149">
        <v>0</v>
      </c>
      <c r="DD117" s="149">
        <v>0</v>
      </c>
      <c r="DE117" s="149">
        <v>0</v>
      </c>
      <c r="DF117" s="149">
        <v>0</v>
      </c>
      <c r="DG117" s="149">
        <v>0</v>
      </c>
      <c r="DH117" s="149">
        <v>0</v>
      </c>
      <c r="DI117" s="149">
        <v>0</v>
      </c>
      <c r="DJ117" s="149">
        <v>0</v>
      </c>
      <c r="DK117" s="149">
        <v>0</v>
      </c>
      <c r="DL117" s="149">
        <v>0</v>
      </c>
      <c r="DM117" s="149">
        <v>1</v>
      </c>
      <c r="DN117" s="149">
        <v>0</v>
      </c>
      <c r="DO117" s="149">
        <v>1</v>
      </c>
      <c r="DP117" s="149">
        <v>1</v>
      </c>
      <c r="DQ117" s="149">
        <v>0</v>
      </c>
      <c r="DR117" s="149">
        <v>1</v>
      </c>
      <c r="DS117" s="149">
        <v>0</v>
      </c>
      <c r="DT117" s="149" t="s">
        <v>154</v>
      </c>
      <c r="DU117" s="149">
        <v>0</v>
      </c>
      <c r="DV117" s="149" t="s">
        <v>7858</v>
      </c>
      <c r="DW117" s="149" t="s">
        <v>160</v>
      </c>
      <c r="DX117" s="149" t="s">
        <v>150</v>
      </c>
      <c r="DY117" s="149">
        <v>0</v>
      </c>
      <c r="DZ117" s="149" t="str">
        <f t="shared" si="76"/>
        <v>Y</v>
      </c>
      <c r="EA117" s="149" t="str">
        <f t="shared" si="77"/>
        <v/>
      </c>
      <c r="EB117" s="149" t="str">
        <f t="shared" si="78"/>
        <v>Y</v>
      </c>
      <c r="EC117" s="149" t="str">
        <f t="shared" si="79"/>
        <v>N</v>
      </c>
      <c r="ED117" s="149" t="str">
        <f t="shared" si="80"/>
        <v>Yes</v>
      </c>
      <c r="EF117" s="149">
        <f t="shared" si="93"/>
        <v>2040</v>
      </c>
    </row>
    <row r="118" spans="1:136" s="149" customFormat="1" ht="16.5" customHeight="1">
      <c r="A118" s="149">
        <v>115</v>
      </c>
      <c r="B118" s="149">
        <v>123</v>
      </c>
      <c r="C118" s="150" t="s">
        <v>834</v>
      </c>
      <c r="D118" s="149" t="s">
        <v>734</v>
      </c>
      <c r="E118" s="149" t="s">
        <v>735</v>
      </c>
      <c r="F118" s="149" t="s">
        <v>145</v>
      </c>
      <c r="G118" s="149" t="s">
        <v>146</v>
      </c>
      <c r="H118" s="168" t="s">
        <v>835</v>
      </c>
      <c r="I118" s="149" t="s">
        <v>836</v>
      </c>
      <c r="J118" s="149">
        <v>0.056</v>
      </c>
      <c r="K118" s="149" t="s">
        <v>837</v>
      </c>
      <c r="L118" s="149">
        <v>319000</v>
      </c>
      <c r="M118" s="150">
        <v>31</v>
      </c>
      <c r="N118" s="149" t="s">
        <v>150</v>
      </c>
      <c r="O118" s="149">
        <v>2020</v>
      </c>
      <c r="P118" s="150">
        <v>2040</v>
      </c>
      <c r="Q118" s="149" t="s">
        <v>150</v>
      </c>
      <c r="R118" s="149" t="s">
        <v>150</v>
      </c>
      <c r="S118" s="149" t="s">
        <v>151</v>
      </c>
      <c r="T118" s="149" t="s">
        <v>152</v>
      </c>
      <c r="U118" s="151">
        <v>2030</v>
      </c>
      <c r="V118" s="149" t="s">
        <v>151</v>
      </c>
      <c r="W118" s="149" t="s">
        <v>152</v>
      </c>
      <c r="X118" s="152">
        <v>2050</v>
      </c>
      <c r="Y118" s="149" t="s">
        <v>150</v>
      </c>
      <c r="Z118" s="149" t="s">
        <v>151</v>
      </c>
      <c r="AA118" s="150">
        <v>2050</v>
      </c>
      <c r="AC118" s="149" t="s">
        <v>167</v>
      </c>
      <c r="AD118" s="149" t="s">
        <v>6</v>
      </c>
      <c r="AE118" s="149" t="s">
        <v>157</v>
      </c>
      <c r="AF118" s="149" t="s">
        <v>157</v>
      </c>
      <c r="AG118" s="149" t="s">
        <v>157</v>
      </c>
      <c r="AH118" s="150" t="s">
        <v>218</v>
      </c>
      <c r="AJ118" s="149" t="s">
        <v>154</v>
      </c>
      <c r="AK118" s="170" t="s">
        <v>153</v>
      </c>
      <c r="AN118" s="150"/>
      <c r="AO118" s="149" t="s">
        <v>219</v>
      </c>
      <c r="AP118" s="149" t="s">
        <v>150</v>
      </c>
      <c r="AQ118" s="149" t="s">
        <v>218</v>
      </c>
      <c r="AR118" s="149" t="s">
        <v>838</v>
      </c>
      <c r="AS118" s="149">
        <v>2050</v>
      </c>
      <c r="AU118" s="150"/>
      <c r="AV118" s="149" t="s">
        <v>157</v>
      </c>
      <c r="AW118" s="172" t="s">
        <v>190</v>
      </c>
      <c r="AX118" s="149" t="s">
        <v>158</v>
      </c>
      <c r="AY118" s="149" t="s">
        <v>154</v>
      </c>
      <c r="AZ118" s="149" t="s">
        <v>153</v>
      </c>
      <c r="BA118" s="149" t="s">
        <v>153</v>
      </c>
      <c r="BC118" s="150"/>
      <c r="BE118" s="173"/>
      <c r="BF118" s="150"/>
      <c r="BG118" s="283">
        <f t="shared" si="81"/>
        <v>0</v>
      </c>
      <c r="BH118" s="149">
        <f t="shared" si="82"/>
        <v>0</v>
      </c>
      <c r="BI118" s="149">
        <f t="shared" si="48"/>
        <v>1</v>
      </c>
      <c r="BJ118" s="280">
        <f t="shared" si="49"/>
        <v>1</v>
      </c>
      <c r="BK118" s="356">
        <f t="shared" si="83"/>
        <v>0</v>
      </c>
      <c r="BL118" s="149">
        <f t="shared" si="84"/>
        <v>1</v>
      </c>
      <c r="BM118" s="149">
        <f t="shared" si="50"/>
        <v>0</v>
      </c>
      <c r="BN118" s="278">
        <f t="shared" si="51"/>
        <v>1</v>
      </c>
      <c r="BO118" s="149">
        <f t="shared" si="85"/>
        <v>0</v>
      </c>
      <c r="BP118" s="149">
        <f t="shared" si="86"/>
        <v>0</v>
      </c>
      <c r="BQ118" s="149">
        <f t="shared" si="52"/>
        <v>1</v>
      </c>
      <c r="BR118" s="356">
        <f t="shared" si="87"/>
        <v>0</v>
      </c>
      <c r="BS118" s="149">
        <f t="shared" si="88"/>
        <v>0</v>
      </c>
      <c r="BT118" s="149">
        <f t="shared" si="53"/>
        <v>1</v>
      </c>
      <c r="BU118" s="356">
        <f t="shared" si="54"/>
        <v>0</v>
      </c>
      <c r="BV118" s="149">
        <f t="shared" si="55"/>
        <v>0</v>
      </c>
      <c r="BW118" s="113">
        <f t="shared" si="56"/>
        <v>0</v>
      </c>
      <c r="BX118" s="248">
        <f t="shared" si="57"/>
        <v>0</v>
      </c>
      <c r="BY118" s="248">
        <f t="shared" si="58"/>
        <v>0</v>
      </c>
      <c r="BZ118" s="248">
        <f t="shared" si="59"/>
        <v>0</v>
      </c>
      <c r="CA118" s="248">
        <f t="shared" si="92"/>
        <v>0</v>
      </c>
      <c r="CB118" s="175">
        <f t="shared" si="60"/>
        <v>0</v>
      </c>
      <c r="CC118" s="356">
        <f t="shared" si="61"/>
        <v>0</v>
      </c>
      <c r="CD118" s="149">
        <f t="shared" si="62"/>
        <v>0</v>
      </c>
      <c r="CE118" s="149">
        <f t="shared" si="63"/>
        <v>1</v>
      </c>
      <c r="CF118" s="276">
        <f t="shared" si="64"/>
        <v>1</v>
      </c>
      <c r="CG118" s="248">
        <f t="shared" si="65"/>
        <v>1</v>
      </c>
      <c r="CH118" s="274">
        <f t="shared" si="89"/>
        <v>1</v>
      </c>
      <c r="CI118" s="356">
        <f t="shared" si="66"/>
        <v>0</v>
      </c>
      <c r="CJ118" s="149">
        <f t="shared" si="67"/>
        <v>0</v>
      </c>
      <c r="CK118" s="150">
        <f t="shared" si="68"/>
        <v>0</v>
      </c>
      <c r="CL118" s="149">
        <f t="shared" si="90"/>
        <v>0</v>
      </c>
      <c r="CM118" s="149">
        <f t="shared" si="90"/>
        <v>1</v>
      </c>
      <c r="CN118" s="149">
        <f t="shared" si="90"/>
        <v>2</v>
      </c>
      <c r="CO118" s="149">
        <f t="shared" si="69"/>
        <v>3</v>
      </c>
      <c r="CP118" s="149">
        <f t="shared" si="91"/>
        <v>1</v>
      </c>
      <c r="CQ118" s="283">
        <f t="shared" si="70"/>
        <v>1</v>
      </c>
      <c r="CR118" s="149">
        <f t="shared" si="71"/>
        <v>0</v>
      </c>
      <c r="CS118" s="149">
        <f t="shared" si="72"/>
        <v>0</v>
      </c>
      <c r="CT118" s="283">
        <f t="shared" si="73"/>
        <v>1</v>
      </c>
      <c r="CU118" s="149" t="str">
        <f t="shared" si="74"/>
        <v>2050 2050</v>
      </c>
      <c r="CV118" s="149">
        <f t="shared" si="75"/>
        <v>2050</v>
      </c>
      <c r="CW118" s="149">
        <v>0</v>
      </c>
      <c r="CX118" s="149">
        <v>0</v>
      </c>
      <c r="CY118" s="149">
        <v>0</v>
      </c>
      <c r="CZ118" s="149">
        <v>0</v>
      </c>
      <c r="DA118" s="149">
        <v>0</v>
      </c>
      <c r="DB118" s="149">
        <v>0</v>
      </c>
      <c r="DC118" s="149">
        <v>1</v>
      </c>
      <c r="DD118" s="149">
        <v>1</v>
      </c>
      <c r="DE118" s="149">
        <v>0</v>
      </c>
      <c r="DF118" s="149">
        <v>1</v>
      </c>
      <c r="DG118" s="149">
        <v>0</v>
      </c>
      <c r="DH118" s="149">
        <v>1</v>
      </c>
      <c r="DI118" s="149">
        <v>0</v>
      </c>
      <c r="DJ118" s="149">
        <v>0</v>
      </c>
      <c r="DK118" s="149">
        <v>1</v>
      </c>
      <c r="DL118" s="149">
        <v>1</v>
      </c>
      <c r="DM118" s="149">
        <v>1</v>
      </c>
      <c r="DN118" s="149">
        <v>0</v>
      </c>
      <c r="DO118" s="149">
        <v>1</v>
      </c>
      <c r="DP118" s="149">
        <v>1</v>
      </c>
      <c r="DQ118" s="149">
        <v>0</v>
      </c>
      <c r="DR118" s="149">
        <v>1</v>
      </c>
      <c r="DS118" s="149">
        <v>0</v>
      </c>
      <c r="DT118" s="149" t="s">
        <v>150</v>
      </c>
      <c r="DU118" s="149" t="s">
        <v>157</v>
      </c>
      <c r="DV118" s="149" t="s">
        <v>7859</v>
      </c>
      <c r="DW118" s="149" t="s">
        <v>154</v>
      </c>
      <c r="DX118" s="149">
        <v>0</v>
      </c>
      <c r="DY118" s="149" t="s">
        <v>7000</v>
      </c>
      <c r="DZ118" s="149" t="str">
        <f t="shared" si="76"/>
        <v>Y</v>
      </c>
      <c r="EA118" s="149" t="str">
        <f t="shared" si="77"/>
        <v>Targets set</v>
      </c>
      <c r="EB118" s="149" t="str">
        <f t="shared" si="78"/>
        <v>Y</v>
      </c>
      <c r="EC118" s="149" t="str">
        <f t="shared" si="79"/>
        <v>N</v>
      </c>
      <c r="ED118" s="149" t="str">
        <f t="shared" si="80"/>
        <v>Yes</v>
      </c>
      <c r="EF118" s="149">
        <f t="shared" si="93"/>
        <v>2050</v>
      </c>
    </row>
    <row r="119" spans="1:136" s="149" customFormat="1" ht="16.5" customHeight="1">
      <c r="A119" s="149">
        <v>116</v>
      </c>
      <c r="B119" s="149">
        <v>141</v>
      </c>
      <c r="C119" s="150" t="s">
        <v>839</v>
      </c>
      <c r="D119" s="149" t="s">
        <v>163</v>
      </c>
      <c r="E119" s="149" t="s">
        <v>144</v>
      </c>
      <c r="F119" s="149" t="s">
        <v>175</v>
      </c>
      <c r="G119" s="149" t="s">
        <v>176</v>
      </c>
      <c r="H119" s="168" t="s">
        <v>840</v>
      </c>
      <c r="I119" s="149" t="s">
        <v>841</v>
      </c>
      <c r="J119" s="149">
        <v>0.657</v>
      </c>
      <c r="K119" s="149" t="s">
        <v>842</v>
      </c>
      <c r="L119" s="149">
        <v>110558</v>
      </c>
      <c r="M119" s="150">
        <v>9</v>
      </c>
      <c r="N119" s="149" t="s">
        <v>154</v>
      </c>
      <c r="O119" s="149" t="s">
        <v>153</v>
      </c>
      <c r="P119" s="150" t="s">
        <v>153</v>
      </c>
      <c r="Q119" s="149" t="s">
        <v>150</v>
      </c>
      <c r="R119" s="149" t="s">
        <v>150</v>
      </c>
      <c r="S119" s="149" t="s">
        <v>151</v>
      </c>
      <c r="T119" s="149" t="s">
        <v>152</v>
      </c>
      <c r="U119" s="151">
        <v>2030</v>
      </c>
      <c r="V119" s="149" t="s">
        <v>151</v>
      </c>
      <c r="W119" s="149" t="s">
        <v>152</v>
      </c>
      <c r="X119" s="152">
        <v>2050</v>
      </c>
      <c r="Y119" s="149" t="s">
        <v>150</v>
      </c>
      <c r="Z119" s="149" t="s">
        <v>151</v>
      </c>
      <c r="AA119" s="150">
        <v>2050</v>
      </c>
      <c r="AC119" s="149" t="s">
        <v>202</v>
      </c>
      <c r="AD119" s="149" t="s">
        <v>5</v>
      </c>
      <c r="AE119" s="149" t="s">
        <v>157</v>
      </c>
      <c r="AF119" s="149" t="s">
        <v>157</v>
      </c>
      <c r="AG119" s="149" t="s">
        <v>157</v>
      </c>
      <c r="AH119" s="150" t="s">
        <v>218</v>
      </c>
      <c r="AI119" s="149" t="s">
        <v>219</v>
      </c>
      <c r="AJ119" s="149" t="s">
        <v>150</v>
      </c>
      <c r="AK119" s="170" t="s">
        <v>843</v>
      </c>
      <c r="AL119" s="149">
        <v>2030</v>
      </c>
      <c r="AN119" s="150"/>
      <c r="AP119" s="149" t="s">
        <v>154</v>
      </c>
      <c r="AQ119" s="149" t="s">
        <v>153</v>
      </c>
      <c r="AR119" s="149" t="s">
        <v>153</v>
      </c>
      <c r="AU119" s="150"/>
      <c r="AV119" s="149" t="s">
        <v>168</v>
      </c>
      <c r="AW119" s="172" t="s">
        <v>168</v>
      </c>
      <c r="AX119" s="149" t="s">
        <v>158</v>
      </c>
      <c r="AY119" s="149" t="s">
        <v>154</v>
      </c>
      <c r="AZ119" s="149" t="s">
        <v>153</v>
      </c>
      <c r="BA119" s="149" t="s">
        <v>153</v>
      </c>
      <c r="BC119" s="150"/>
      <c r="BE119" s="173"/>
      <c r="BF119" s="150"/>
      <c r="BG119" s="283">
        <f t="shared" si="81"/>
        <v>0</v>
      </c>
      <c r="BH119" s="149">
        <f t="shared" si="82"/>
        <v>0</v>
      </c>
      <c r="BI119" s="149">
        <f t="shared" si="48"/>
        <v>0</v>
      </c>
      <c r="BJ119" s="280">
        <f t="shared" si="49"/>
        <v>0</v>
      </c>
      <c r="BK119" s="356">
        <f t="shared" si="83"/>
        <v>0</v>
      </c>
      <c r="BL119" s="149">
        <f t="shared" si="84"/>
        <v>1</v>
      </c>
      <c r="BM119" s="149">
        <f t="shared" si="50"/>
        <v>0</v>
      </c>
      <c r="BN119" s="278">
        <f t="shared" si="51"/>
        <v>1</v>
      </c>
      <c r="BO119" s="149">
        <f t="shared" si="85"/>
        <v>0</v>
      </c>
      <c r="BP119" s="149">
        <f t="shared" si="86"/>
        <v>0</v>
      </c>
      <c r="BQ119" s="149">
        <f t="shared" si="52"/>
        <v>1</v>
      </c>
      <c r="BR119" s="356">
        <f t="shared" si="87"/>
        <v>0</v>
      </c>
      <c r="BS119" s="149">
        <f t="shared" si="88"/>
        <v>0</v>
      </c>
      <c r="BT119" s="149">
        <f t="shared" si="53"/>
        <v>0</v>
      </c>
      <c r="BU119" s="356">
        <f t="shared" si="54"/>
        <v>0</v>
      </c>
      <c r="BV119" s="149">
        <f t="shared" si="55"/>
        <v>0</v>
      </c>
      <c r="BW119" s="113">
        <f t="shared" si="56"/>
        <v>0</v>
      </c>
      <c r="BX119" s="248">
        <f t="shared" si="57"/>
        <v>0</v>
      </c>
      <c r="BY119" s="248">
        <f t="shared" si="58"/>
        <v>1</v>
      </c>
      <c r="BZ119" s="248">
        <f t="shared" si="59"/>
        <v>0</v>
      </c>
      <c r="CA119" s="248">
        <f t="shared" si="92"/>
        <v>1</v>
      </c>
      <c r="CB119" s="175">
        <f t="shared" si="60"/>
        <v>0</v>
      </c>
      <c r="CC119" s="356">
        <f t="shared" si="61"/>
        <v>0</v>
      </c>
      <c r="CD119" s="149">
        <f t="shared" si="62"/>
        <v>0</v>
      </c>
      <c r="CE119" s="149">
        <f t="shared" si="63"/>
        <v>1</v>
      </c>
      <c r="CF119" s="276">
        <f t="shared" si="64"/>
        <v>1</v>
      </c>
      <c r="CG119" s="248">
        <f t="shared" si="65"/>
        <v>1</v>
      </c>
      <c r="CH119" s="274">
        <f t="shared" si="89"/>
        <v>1</v>
      </c>
      <c r="CI119" s="356">
        <f t="shared" si="66"/>
        <v>0</v>
      </c>
      <c r="CJ119" s="149">
        <f t="shared" si="67"/>
        <v>0</v>
      </c>
      <c r="CK119" s="150">
        <f t="shared" si="68"/>
        <v>0</v>
      </c>
      <c r="CL119" s="149">
        <f t="shared" si="90"/>
        <v>0</v>
      </c>
      <c r="CM119" s="149">
        <f t="shared" si="90"/>
        <v>1</v>
      </c>
      <c r="CN119" s="149">
        <f t="shared" si="90"/>
        <v>1</v>
      </c>
      <c r="CO119" s="149">
        <f t="shared" si="69"/>
        <v>2</v>
      </c>
      <c r="CP119" s="149">
        <f t="shared" si="91"/>
        <v>1</v>
      </c>
      <c r="CQ119" s="283">
        <f t="shared" si="70"/>
        <v>0</v>
      </c>
      <c r="CR119" s="149">
        <f t="shared" si="71"/>
        <v>0</v>
      </c>
      <c r="CS119" s="149">
        <f t="shared" si="72"/>
        <v>1</v>
      </c>
      <c r="CT119" s="283">
        <f t="shared" si="73"/>
        <v>1</v>
      </c>
      <c r="CU119" s="149" t="str">
        <f t="shared" si="74"/>
        <v xml:space="preserve">2050 </v>
      </c>
      <c r="CV119" s="149">
        <f t="shared" si="75"/>
        <v>2050</v>
      </c>
      <c r="CW119" s="149">
        <v>0</v>
      </c>
      <c r="CX119" s="149">
        <v>1</v>
      </c>
      <c r="CY119" s="149">
        <v>0</v>
      </c>
      <c r="CZ119" s="149">
        <v>1</v>
      </c>
      <c r="DA119" s="149">
        <v>0</v>
      </c>
      <c r="DB119" s="149">
        <v>0</v>
      </c>
      <c r="DC119" s="149">
        <v>0</v>
      </c>
      <c r="DD119" s="149">
        <v>0</v>
      </c>
      <c r="DE119" s="149">
        <v>0</v>
      </c>
      <c r="DF119" s="149">
        <v>1</v>
      </c>
      <c r="DG119" s="149">
        <v>0</v>
      </c>
      <c r="DH119" s="149">
        <v>1</v>
      </c>
      <c r="DI119" s="149">
        <v>0</v>
      </c>
      <c r="DJ119" s="149">
        <v>0</v>
      </c>
      <c r="DK119" s="149">
        <v>0</v>
      </c>
      <c r="DL119" s="149">
        <v>0</v>
      </c>
      <c r="DM119" s="149">
        <v>1</v>
      </c>
      <c r="DN119" s="149">
        <v>1</v>
      </c>
      <c r="DO119" s="149">
        <v>1</v>
      </c>
      <c r="DP119" s="149">
        <v>1</v>
      </c>
      <c r="DQ119" s="149">
        <v>0</v>
      </c>
      <c r="DR119" s="149">
        <v>1</v>
      </c>
      <c r="DS119" s="149">
        <v>0</v>
      </c>
      <c r="DT119" s="149" t="s">
        <v>150</v>
      </c>
      <c r="DU119" s="149" t="s">
        <v>157</v>
      </c>
      <c r="DV119" s="149" t="s">
        <v>154</v>
      </c>
      <c r="DW119" s="149" t="s">
        <v>160</v>
      </c>
      <c r="DX119" s="149" t="s">
        <v>150</v>
      </c>
      <c r="DY119" s="149">
        <v>0</v>
      </c>
      <c r="DZ119" s="149" t="str">
        <f t="shared" si="76"/>
        <v>Y</v>
      </c>
      <c r="EA119" s="149" t="str">
        <f t="shared" si="77"/>
        <v>Targets set</v>
      </c>
      <c r="EB119" s="149" t="str">
        <f t="shared" si="78"/>
        <v>N</v>
      </c>
      <c r="EC119" s="149" t="str">
        <f t="shared" si="79"/>
        <v>Y</v>
      </c>
      <c r="ED119" s="149" t="str">
        <f t="shared" si="80"/>
        <v>Not Specified</v>
      </c>
      <c r="EF119" s="149">
        <f t="shared" si="93"/>
        <v>2050</v>
      </c>
    </row>
    <row r="120" spans="1:136" s="149" customFormat="1" ht="16.5" customHeight="1">
      <c r="A120" s="149">
        <v>117</v>
      </c>
      <c r="B120" s="149">
        <v>119</v>
      </c>
      <c r="C120" s="150" t="s">
        <v>844</v>
      </c>
      <c r="D120" s="149" t="s">
        <v>845</v>
      </c>
      <c r="E120" s="149" t="s">
        <v>144</v>
      </c>
      <c r="F120" s="149" t="s">
        <v>374</v>
      </c>
      <c r="G120" s="149" t="s">
        <v>246</v>
      </c>
      <c r="H120" s="168" t="s">
        <v>846</v>
      </c>
      <c r="I120" s="149" t="s">
        <v>847</v>
      </c>
      <c r="J120" s="149">
        <v>-0.174</v>
      </c>
      <c r="K120" s="149" t="s">
        <v>848</v>
      </c>
      <c r="L120" s="149">
        <v>200518</v>
      </c>
      <c r="M120" s="150">
        <v>25</v>
      </c>
      <c r="N120" s="149" t="s">
        <v>154</v>
      </c>
      <c r="O120" s="149" t="s">
        <v>153</v>
      </c>
      <c r="P120" s="150" t="s">
        <v>153</v>
      </c>
      <c r="Q120" s="149" t="s">
        <v>150</v>
      </c>
      <c r="R120" s="149" t="s">
        <v>150</v>
      </c>
      <c r="S120" s="149" t="s">
        <v>151</v>
      </c>
      <c r="T120" s="149" t="s">
        <v>152</v>
      </c>
      <c r="U120" s="151">
        <v>2030</v>
      </c>
      <c r="V120" s="149" t="s">
        <v>153</v>
      </c>
      <c r="W120" s="149" t="s">
        <v>153</v>
      </c>
      <c r="X120" s="152" t="s">
        <v>153</v>
      </c>
      <c r="Y120" s="149" t="s">
        <v>153</v>
      </c>
      <c r="Z120" s="149" t="s">
        <v>153</v>
      </c>
      <c r="AA120" s="150"/>
      <c r="AC120" s="149" t="s">
        <v>153</v>
      </c>
      <c r="AD120" s="149" t="s">
        <v>153</v>
      </c>
      <c r="AE120" s="149" t="s">
        <v>153</v>
      </c>
      <c r="AF120" s="149" t="s">
        <v>153</v>
      </c>
      <c r="AG120" s="149" t="s">
        <v>153</v>
      </c>
      <c r="AH120" s="150" t="s">
        <v>153</v>
      </c>
      <c r="AJ120" s="149" t="s">
        <v>154</v>
      </c>
      <c r="AK120" s="170" t="s">
        <v>153</v>
      </c>
      <c r="AM120" s="171" t="s">
        <v>849</v>
      </c>
      <c r="AN120" s="150" t="s">
        <v>850</v>
      </c>
      <c r="AP120" s="149" t="s">
        <v>154</v>
      </c>
      <c r="AQ120" s="149" t="s">
        <v>153</v>
      </c>
      <c r="AR120" s="149" t="s">
        <v>153</v>
      </c>
      <c r="AU120" s="150"/>
      <c r="AV120" s="188" t="s">
        <v>168</v>
      </c>
      <c r="AW120" s="172" t="s">
        <v>153</v>
      </c>
      <c r="AX120" s="149" t="s">
        <v>153</v>
      </c>
      <c r="AY120" s="149" t="s">
        <v>154</v>
      </c>
      <c r="AZ120" s="149" t="s">
        <v>153</v>
      </c>
      <c r="BA120" s="149" t="s">
        <v>153</v>
      </c>
      <c r="BC120" s="150"/>
      <c r="BE120" s="173"/>
      <c r="BF120" s="150"/>
      <c r="BG120" s="283">
        <f t="shared" si="81"/>
        <v>0</v>
      </c>
      <c r="BH120" s="149">
        <f t="shared" si="82"/>
        <v>0</v>
      </c>
      <c r="BI120" s="149">
        <f t="shared" si="48"/>
        <v>0</v>
      </c>
      <c r="BJ120" s="280">
        <f t="shared" si="49"/>
        <v>0</v>
      </c>
      <c r="BK120" s="356">
        <f t="shared" si="83"/>
        <v>0</v>
      </c>
      <c r="BL120" s="149">
        <f t="shared" si="84"/>
        <v>1</v>
      </c>
      <c r="BM120" s="149">
        <f t="shared" si="50"/>
        <v>0</v>
      </c>
      <c r="BN120" s="278">
        <f t="shared" si="51"/>
        <v>1</v>
      </c>
      <c r="BO120" s="149">
        <f t="shared" si="85"/>
        <v>0</v>
      </c>
      <c r="BP120" s="149">
        <f t="shared" si="86"/>
        <v>0</v>
      </c>
      <c r="BQ120" s="149">
        <f t="shared" si="52"/>
        <v>0</v>
      </c>
      <c r="BR120" s="356">
        <f t="shared" si="87"/>
        <v>0</v>
      </c>
      <c r="BS120" s="149">
        <f t="shared" si="88"/>
        <v>0</v>
      </c>
      <c r="BT120" s="149">
        <f t="shared" si="53"/>
        <v>0</v>
      </c>
      <c r="BU120" s="356">
        <f t="shared" si="54"/>
        <v>0</v>
      </c>
      <c r="BV120" s="149">
        <f t="shared" si="55"/>
        <v>0</v>
      </c>
      <c r="BW120" s="113">
        <f t="shared" si="56"/>
        <v>0</v>
      </c>
      <c r="BX120" s="248">
        <f t="shared" si="57"/>
        <v>0</v>
      </c>
      <c r="BY120" s="248">
        <f t="shared" si="58"/>
        <v>0</v>
      </c>
      <c r="BZ120" s="248">
        <f t="shared" si="59"/>
        <v>0</v>
      </c>
      <c r="CA120" s="248">
        <f t="shared" si="92"/>
        <v>0</v>
      </c>
      <c r="CB120" s="175">
        <f t="shared" si="60"/>
        <v>0</v>
      </c>
      <c r="CC120" s="356">
        <f t="shared" si="61"/>
        <v>0</v>
      </c>
      <c r="CD120" s="149">
        <f t="shared" si="62"/>
        <v>0</v>
      </c>
      <c r="CE120" s="149">
        <f t="shared" si="63"/>
        <v>0</v>
      </c>
      <c r="CF120" s="276">
        <f t="shared" si="64"/>
        <v>0</v>
      </c>
      <c r="CG120" s="248">
        <f t="shared" si="65"/>
        <v>0</v>
      </c>
      <c r="CH120" s="274">
        <f t="shared" si="89"/>
        <v>0</v>
      </c>
      <c r="CI120" s="356">
        <f t="shared" si="66"/>
        <v>0</v>
      </c>
      <c r="CJ120" s="149">
        <f t="shared" si="67"/>
        <v>0</v>
      </c>
      <c r="CK120" s="150">
        <f t="shared" si="68"/>
        <v>0</v>
      </c>
      <c r="CL120" s="149">
        <f t="shared" si="90"/>
        <v>0</v>
      </c>
      <c r="CM120" s="149">
        <f t="shared" si="90"/>
        <v>1</v>
      </c>
      <c r="CN120" s="149">
        <f t="shared" si="90"/>
        <v>0</v>
      </c>
      <c r="CO120" s="149">
        <f t="shared" si="69"/>
        <v>1</v>
      </c>
      <c r="CP120" s="149">
        <f t="shared" si="91"/>
        <v>1</v>
      </c>
      <c r="CQ120" s="283">
        <f t="shared" si="70"/>
        <v>0</v>
      </c>
      <c r="CR120" s="149">
        <f t="shared" si="71"/>
        <v>0</v>
      </c>
      <c r="CS120" s="149">
        <f t="shared" si="72"/>
        <v>1</v>
      </c>
      <c r="CT120" s="283">
        <f t="shared" si="73"/>
        <v>1</v>
      </c>
      <c r="CU120" s="149" t="str">
        <f t="shared" si="74"/>
        <v xml:space="preserve"> </v>
      </c>
      <c r="CV120" s="149">
        <f t="shared" si="75"/>
        <v>0</v>
      </c>
      <c r="CW120" s="149">
        <v>0</v>
      </c>
      <c r="CX120" s="149">
        <v>0</v>
      </c>
      <c r="CY120" s="149">
        <v>0</v>
      </c>
      <c r="CZ120" s="149">
        <v>0</v>
      </c>
      <c r="DA120" s="149">
        <v>0</v>
      </c>
      <c r="DB120" s="149">
        <v>0</v>
      </c>
      <c r="DC120" s="149">
        <v>0</v>
      </c>
      <c r="DD120" s="149">
        <v>0</v>
      </c>
      <c r="DE120" s="149">
        <v>0</v>
      </c>
      <c r="DF120" s="149">
        <v>0</v>
      </c>
      <c r="DG120" s="149">
        <v>0</v>
      </c>
      <c r="DH120" s="149">
        <v>0</v>
      </c>
      <c r="DI120" s="149">
        <v>0</v>
      </c>
      <c r="DJ120" s="149">
        <v>0</v>
      </c>
      <c r="DK120" s="149">
        <v>0</v>
      </c>
      <c r="DL120" s="149">
        <v>0</v>
      </c>
      <c r="DM120" s="149">
        <v>0</v>
      </c>
      <c r="DN120" s="149">
        <v>0</v>
      </c>
      <c r="DO120" s="149">
        <v>0</v>
      </c>
      <c r="DP120" s="149">
        <v>0</v>
      </c>
      <c r="DQ120" s="149">
        <v>0</v>
      </c>
      <c r="DR120" s="149">
        <v>0</v>
      </c>
      <c r="DS120" s="149">
        <v>0</v>
      </c>
      <c r="DT120" s="149" t="s">
        <v>154</v>
      </c>
      <c r="DU120" s="149">
        <v>0</v>
      </c>
      <c r="DV120" s="149" t="s">
        <v>154</v>
      </c>
      <c r="DW120" s="149" t="s">
        <v>154</v>
      </c>
      <c r="DX120" s="149">
        <v>0</v>
      </c>
      <c r="DY120" s="149">
        <v>0</v>
      </c>
      <c r="DZ120" s="149" t="str">
        <f t="shared" si="76"/>
        <v>Y</v>
      </c>
      <c r="EA120" s="149" t="str">
        <f t="shared" si="77"/>
        <v/>
      </c>
      <c r="EB120" s="149" t="str">
        <f t="shared" si="78"/>
        <v>N</v>
      </c>
      <c r="EC120" s="149" t="str">
        <f t="shared" si="79"/>
        <v>N</v>
      </c>
      <c r="ED120" s="149" t="str">
        <f t="shared" si="80"/>
        <v>Not Specified</v>
      </c>
      <c r="EF120" s="149">
        <f t="shared" si="93"/>
        <v>0</v>
      </c>
    </row>
    <row r="121" spans="1:136" s="149" customFormat="1" ht="16.5" customHeight="1">
      <c r="A121" s="149">
        <v>118</v>
      </c>
      <c r="B121" s="149">
        <v>138</v>
      </c>
      <c r="C121" s="150" t="s">
        <v>851</v>
      </c>
      <c r="D121" s="149" t="s">
        <v>852</v>
      </c>
      <c r="E121" s="149" t="s">
        <v>852</v>
      </c>
      <c r="F121" s="149" t="s">
        <v>175</v>
      </c>
      <c r="G121" s="149" t="s">
        <v>176</v>
      </c>
      <c r="H121" s="168" t="s">
        <v>853</v>
      </c>
      <c r="I121" s="149" t="s">
        <v>854</v>
      </c>
      <c r="J121" s="149">
        <v>-0.665</v>
      </c>
      <c r="K121" s="149" t="s">
        <v>855</v>
      </c>
      <c r="L121" s="149">
        <v>23653</v>
      </c>
      <c r="M121" s="150">
        <v>5</v>
      </c>
      <c r="N121" s="149" t="s">
        <v>154</v>
      </c>
      <c r="O121" s="149" t="s">
        <v>153</v>
      </c>
      <c r="P121" s="150" t="s">
        <v>153</v>
      </c>
      <c r="Q121" s="149" t="s">
        <v>154</v>
      </c>
      <c r="R121" s="149" t="s">
        <v>154</v>
      </c>
      <c r="S121" s="149" t="s">
        <v>153</v>
      </c>
      <c r="T121" s="149" t="s">
        <v>153</v>
      </c>
      <c r="U121" s="151" t="s">
        <v>153</v>
      </c>
      <c r="V121" s="149" t="s">
        <v>153</v>
      </c>
      <c r="W121" s="149" t="s">
        <v>153</v>
      </c>
      <c r="X121" s="152" t="s">
        <v>153</v>
      </c>
      <c r="Y121" s="149" t="s">
        <v>153</v>
      </c>
      <c r="Z121" s="149" t="s">
        <v>153</v>
      </c>
      <c r="AA121" s="150"/>
      <c r="AC121" s="149" t="s">
        <v>153</v>
      </c>
      <c r="AD121" s="149" t="s">
        <v>153</v>
      </c>
      <c r="AE121" s="149" t="s">
        <v>153</v>
      </c>
      <c r="AF121" s="149" t="s">
        <v>153</v>
      </c>
      <c r="AG121" s="149" t="s">
        <v>153</v>
      </c>
      <c r="AH121" s="150" t="s">
        <v>153</v>
      </c>
      <c r="AI121" s="149" t="s">
        <v>180</v>
      </c>
      <c r="AJ121" s="149" t="s">
        <v>154</v>
      </c>
      <c r="AK121" s="170" t="s">
        <v>665</v>
      </c>
      <c r="AL121" s="149">
        <v>2060</v>
      </c>
      <c r="AN121" s="150"/>
      <c r="AP121" s="149" t="s">
        <v>154</v>
      </c>
      <c r="AQ121" s="149" t="s">
        <v>153</v>
      </c>
      <c r="AR121" s="149" t="s">
        <v>153</v>
      </c>
      <c r="AU121" s="150"/>
      <c r="AV121" s="188" t="s">
        <v>168</v>
      </c>
      <c r="AW121" s="172" t="s">
        <v>153</v>
      </c>
      <c r="AX121" s="149" t="s">
        <v>153</v>
      </c>
      <c r="AY121" s="149" t="s">
        <v>154</v>
      </c>
      <c r="AZ121" s="149" t="s">
        <v>153</v>
      </c>
      <c r="BA121" s="149" t="s">
        <v>153</v>
      </c>
      <c r="BC121" s="150"/>
      <c r="BE121" s="173"/>
      <c r="BF121" s="192" t="s">
        <v>856</v>
      </c>
      <c r="BG121" s="283">
        <f t="shared" si="81"/>
        <v>0</v>
      </c>
      <c r="BH121" s="149">
        <f t="shared" si="82"/>
        <v>0</v>
      </c>
      <c r="BI121" s="149">
        <f t="shared" si="48"/>
        <v>0</v>
      </c>
      <c r="BJ121" s="280">
        <f t="shared" si="49"/>
        <v>0</v>
      </c>
      <c r="BK121" s="356">
        <f t="shared" si="83"/>
        <v>0</v>
      </c>
      <c r="BL121" s="149">
        <f t="shared" si="84"/>
        <v>0</v>
      </c>
      <c r="BM121" s="149">
        <f t="shared" si="50"/>
        <v>0</v>
      </c>
      <c r="BN121" s="278">
        <f t="shared" si="51"/>
        <v>0</v>
      </c>
      <c r="BO121" s="149">
        <f t="shared" si="85"/>
        <v>0</v>
      </c>
      <c r="BP121" s="149">
        <f t="shared" si="86"/>
        <v>0</v>
      </c>
      <c r="BQ121" s="149">
        <f t="shared" si="52"/>
        <v>0</v>
      </c>
      <c r="BR121" s="356">
        <f t="shared" si="87"/>
        <v>0</v>
      </c>
      <c r="BS121" s="149">
        <f t="shared" si="88"/>
        <v>0</v>
      </c>
      <c r="BT121" s="149">
        <f t="shared" si="53"/>
        <v>0</v>
      </c>
      <c r="BU121" s="356">
        <f t="shared" si="54"/>
        <v>0</v>
      </c>
      <c r="BV121" s="149">
        <f t="shared" si="55"/>
        <v>0</v>
      </c>
      <c r="BW121" s="113">
        <f t="shared" si="56"/>
        <v>0</v>
      </c>
      <c r="BX121" s="248">
        <f t="shared" si="57"/>
        <v>0</v>
      </c>
      <c r="BY121" s="248">
        <f t="shared" si="58"/>
        <v>0</v>
      </c>
      <c r="BZ121" s="248">
        <f t="shared" si="59"/>
        <v>0</v>
      </c>
      <c r="CA121" s="248">
        <f t="shared" si="92"/>
        <v>0</v>
      </c>
      <c r="CB121" s="175">
        <f t="shared" si="60"/>
        <v>0</v>
      </c>
      <c r="CC121" s="356">
        <f t="shared" si="61"/>
        <v>0</v>
      </c>
      <c r="CD121" s="149">
        <f t="shared" si="62"/>
        <v>0</v>
      </c>
      <c r="CE121" s="149">
        <f t="shared" si="63"/>
        <v>0</v>
      </c>
      <c r="CF121" s="276">
        <f t="shared" si="64"/>
        <v>0</v>
      </c>
      <c r="CG121" s="248">
        <f t="shared" si="65"/>
        <v>0</v>
      </c>
      <c r="CH121" s="274">
        <f t="shared" si="89"/>
        <v>0</v>
      </c>
      <c r="CI121" s="356">
        <f t="shared" si="66"/>
        <v>0</v>
      </c>
      <c r="CJ121" s="149">
        <f t="shared" si="67"/>
        <v>0</v>
      </c>
      <c r="CK121" s="150">
        <f t="shared" si="68"/>
        <v>0</v>
      </c>
      <c r="CL121" s="149">
        <f t="shared" si="90"/>
        <v>0</v>
      </c>
      <c r="CM121" s="149">
        <f t="shared" si="90"/>
        <v>0</v>
      </c>
      <c r="CN121" s="149">
        <f t="shared" si="90"/>
        <v>0</v>
      </c>
      <c r="CO121" s="149">
        <f t="shared" si="69"/>
        <v>0</v>
      </c>
      <c r="CP121" s="149">
        <f t="shared" si="91"/>
        <v>0</v>
      </c>
      <c r="CQ121" s="283">
        <f t="shared" si="70"/>
        <v>0</v>
      </c>
      <c r="CR121" s="149">
        <f t="shared" si="71"/>
        <v>0</v>
      </c>
      <c r="CS121" s="149">
        <f t="shared" si="72"/>
        <v>1</v>
      </c>
      <c r="CT121" s="283" t="str">
        <f t="shared" si="73"/>
        <v/>
      </c>
      <c r="CU121" s="149" t="str">
        <f t="shared" si="74"/>
        <v xml:space="preserve"> </v>
      </c>
      <c r="CV121" s="149">
        <f t="shared" si="75"/>
        <v>0</v>
      </c>
      <c r="CW121" s="149">
        <v>0</v>
      </c>
      <c r="CX121" s="149">
        <v>0</v>
      </c>
      <c r="CY121" s="149">
        <v>0</v>
      </c>
      <c r="CZ121" s="149">
        <v>0</v>
      </c>
      <c r="DA121" s="149">
        <v>0</v>
      </c>
      <c r="DB121" s="149">
        <v>0</v>
      </c>
      <c r="DC121" s="149">
        <v>0</v>
      </c>
      <c r="DD121" s="149">
        <v>0</v>
      </c>
      <c r="DE121" s="149">
        <v>0</v>
      </c>
      <c r="DF121" s="149">
        <v>0</v>
      </c>
      <c r="DG121" s="149">
        <v>0</v>
      </c>
      <c r="DH121" s="149">
        <v>0</v>
      </c>
      <c r="DI121" s="149">
        <v>0</v>
      </c>
      <c r="DJ121" s="149">
        <v>0</v>
      </c>
      <c r="DK121" s="149">
        <v>0</v>
      </c>
      <c r="DL121" s="149">
        <v>0</v>
      </c>
      <c r="DM121" s="149">
        <v>0</v>
      </c>
      <c r="DN121" s="149">
        <v>0</v>
      </c>
      <c r="DO121" s="149">
        <v>0</v>
      </c>
      <c r="DP121" s="149">
        <v>0</v>
      </c>
      <c r="DQ121" s="149">
        <v>0</v>
      </c>
      <c r="DR121" s="149">
        <v>0</v>
      </c>
      <c r="DS121" s="149">
        <v>0</v>
      </c>
      <c r="DT121" s="149" t="s">
        <v>154</v>
      </c>
      <c r="DU121" s="149">
        <v>0</v>
      </c>
      <c r="DV121" s="149" t="s">
        <v>154</v>
      </c>
      <c r="DW121" s="149" t="s">
        <v>154</v>
      </c>
      <c r="DX121" s="149">
        <v>0</v>
      </c>
      <c r="DY121" s="149">
        <v>0</v>
      </c>
      <c r="DZ121" s="149" t="str">
        <f t="shared" si="76"/>
        <v>N</v>
      </c>
      <c r="EA121" s="149" t="str">
        <f t="shared" si="77"/>
        <v/>
      </c>
      <c r="EB121" s="149" t="str">
        <f t="shared" si="78"/>
        <v>N</v>
      </c>
      <c r="EC121" s="149" t="str">
        <f t="shared" si="79"/>
        <v>N</v>
      </c>
      <c r="ED121" s="149" t="str">
        <f t="shared" si="80"/>
        <v>Not Specified</v>
      </c>
      <c r="EF121" s="149">
        <f t="shared" si="93"/>
        <v>0</v>
      </c>
    </row>
    <row r="122" spans="1:136" s="149" customFormat="1" ht="16.5" customHeight="1">
      <c r="A122" s="149">
        <v>119</v>
      </c>
      <c r="B122" s="149">
        <v>112</v>
      </c>
      <c r="C122" s="150" t="s">
        <v>857</v>
      </c>
      <c r="D122" s="149" t="s">
        <v>236</v>
      </c>
      <c r="E122" s="149" t="s">
        <v>206</v>
      </c>
      <c r="F122" s="149" t="s">
        <v>175</v>
      </c>
      <c r="G122" s="149" t="s">
        <v>176</v>
      </c>
      <c r="H122" s="168" t="s">
        <v>858</v>
      </c>
      <c r="I122" s="149" t="s">
        <v>859</v>
      </c>
      <c r="J122" s="149">
        <v>-0.44</v>
      </c>
      <c r="K122" s="149" t="s">
        <v>860</v>
      </c>
      <c r="L122" s="149">
        <v>193615</v>
      </c>
      <c r="M122" s="150">
        <v>13</v>
      </c>
      <c r="N122" s="149" t="s">
        <v>154</v>
      </c>
      <c r="O122" s="149" t="s">
        <v>153</v>
      </c>
      <c r="P122" s="150" t="s">
        <v>153</v>
      </c>
      <c r="Q122" s="149" t="s">
        <v>154</v>
      </c>
      <c r="R122" s="149" t="s">
        <v>154</v>
      </c>
      <c r="S122" s="149" t="s">
        <v>153</v>
      </c>
      <c r="T122" s="149" t="s">
        <v>153</v>
      </c>
      <c r="U122" s="151" t="s">
        <v>153</v>
      </c>
      <c r="V122" s="149" t="s">
        <v>153</v>
      </c>
      <c r="W122" s="149" t="s">
        <v>153</v>
      </c>
      <c r="X122" s="152" t="s">
        <v>153</v>
      </c>
      <c r="Y122" s="149" t="s">
        <v>153</v>
      </c>
      <c r="Z122" s="149" t="s">
        <v>153</v>
      </c>
      <c r="AA122" s="150"/>
      <c r="AC122" s="149" t="s">
        <v>281</v>
      </c>
      <c r="AD122" s="149" t="s">
        <v>240</v>
      </c>
      <c r="AE122" s="149" t="s">
        <v>157</v>
      </c>
      <c r="AF122" s="149" t="s">
        <v>157</v>
      </c>
      <c r="AG122" s="149" t="s">
        <v>158</v>
      </c>
      <c r="AH122" s="150" t="s">
        <v>159</v>
      </c>
      <c r="AJ122" s="149" t="s">
        <v>154</v>
      </c>
      <c r="AK122" s="170" t="s">
        <v>153</v>
      </c>
      <c r="AN122" s="150"/>
      <c r="AP122" s="149" t="s">
        <v>154</v>
      </c>
      <c r="AQ122" s="149" t="s">
        <v>153</v>
      </c>
      <c r="AR122" s="149" t="s">
        <v>153</v>
      </c>
      <c r="AU122" s="150"/>
      <c r="AV122" s="149" t="s">
        <v>168</v>
      </c>
      <c r="AW122" s="172" t="s">
        <v>168</v>
      </c>
      <c r="AX122" s="149" t="s">
        <v>158</v>
      </c>
      <c r="AY122" s="149" t="s">
        <v>150</v>
      </c>
      <c r="AZ122" s="149" t="s">
        <v>861</v>
      </c>
      <c r="BA122" s="149">
        <v>2025</v>
      </c>
      <c r="BC122" s="150"/>
      <c r="BE122" s="173"/>
      <c r="BF122" s="150"/>
      <c r="BG122" s="283">
        <f t="shared" si="81"/>
        <v>0</v>
      </c>
      <c r="BH122" s="149">
        <f t="shared" si="82"/>
        <v>0</v>
      </c>
      <c r="BI122" s="149">
        <f t="shared" si="48"/>
        <v>0</v>
      </c>
      <c r="BJ122" s="280">
        <f t="shared" si="49"/>
        <v>0</v>
      </c>
      <c r="BK122" s="356">
        <f t="shared" si="83"/>
        <v>0</v>
      </c>
      <c r="BL122" s="149">
        <f t="shared" si="84"/>
        <v>0</v>
      </c>
      <c r="BM122" s="149">
        <f t="shared" si="50"/>
        <v>0</v>
      </c>
      <c r="BN122" s="278">
        <f t="shared" si="51"/>
        <v>0</v>
      </c>
      <c r="BO122" s="149">
        <f t="shared" si="85"/>
        <v>0</v>
      </c>
      <c r="BP122" s="149">
        <f t="shared" si="86"/>
        <v>0</v>
      </c>
      <c r="BQ122" s="149">
        <f t="shared" si="52"/>
        <v>0</v>
      </c>
      <c r="BR122" s="356">
        <f t="shared" si="87"/>
        <v>0</v>
      </c>
      <c r="BS122" s="149">
        <f t="shared" si="88"/>
        <v>0</v>
      </c>
      <c r="BT122" s="149">
        <f t="shared" si="53"/>
        <v>0</v>
      </c>
      <c r="BU122" s="356">
        <f t="shared" si="54"/>
        <v>0</v>
      </c>
      <c r="BV122" s="149">
        <f t="shared" si="55"/>
        <v>0</v>
      </c>
      <c r="BW122" s="113">
        <f t="shared" si="56"/>
        <v>0</v>
      </c>
      <c r="BX122" s="248">
        <f t="shared" si="57"/>
        <v>0</v>
      </c>
      <c r="BY122" s="248">
        <f t="shared" si="58"/>
        <v>0</v>
      </c>
      <c r="BZ122" s="248">
        <f t="shared" si="59"/>
        <v>0</v>
      </c>
      <c r="CA122" s="248">
        <f t="shared" si="92"/>
        <v>0</v>
      </c>
      <c r="CB122" s="175">
        <f t="shared" si="60"/>
        <v>0</v>
      </c>
      <c r="CC122" s="356">
        <f t="shared" si="61"/>
        <v>0</v>
      </c>
      <c r="CD122" s="149">
        <f t="shared" si="62"/>
        <v>0</v>
      </c>
      <c r="CE122" s="149">
        <f t="shared" si="63"/>
        <v>0</v>
      </c>
      <c r="CF122" s="276">
        <f t="shared" si="64"/>
        <v>0</v>
      </c>
      <c r="CG122" s="248">
        <f t="shared" si="65"/>
        <v>0</v>
      </c>
      <c r="CH122" s="274">
        <f t="shared" si="89"/>
        <v>0</v>
      </c>
      <c r="CI122" s="356">
        <f t="shared" si="66"/>
        <v>0</v>
      </c>
      <c r="CJ122" s="149">
        <f t="shared" si="67"/>
        <v>1</v>
      </c>
      <c r="CK122" s="150">
        <f t="shared" si="68"/>
        <v>0</v>
      </c>
      <c r="CL122" s="149">
        <f t="shared" si="90"/>
        <v>0</v>
      </c>
      <c r="CM122" s="149">
        <f t="shared" si="90"/>
        <v>0</v>
      </c>
      <c r="CN122" s="149">
        <f t="shared" si="90"/>
        <v>0</v>
      </c>
      <c r="CO122" s="149">
        <f t="shared" si="69"/>
        <v>0</v>
      </c>
      <c r="CP122" s="149">
        <f t="shared" si="91"/>
        <v>0</v>
      </c>
      <c r="CQ122" s="283">
        <f t="shared" si="70"/>
        <v>0</v>
      </c>
      <c r="CR122" s="149">
        <f t="shared" si="71"/>
        <v>0</v>
      </c>
      <c r="CS122" s="149">
        <f t="shared" si="72"/>
        <v>1</v>
      </c>
      <c r="CT122" s="283" t="str">
        <f t="shared" si="73"/>
        <v/>
      </c>
      <c r="CU122" s="149" t="str">
        <f t="shared" si="74"/>
        <v xml:space="preserve"> </v>
      </c>
      <c r="CV122" s="149">
        <f t="shared" si="75"/>
        <v>0</v>
      </c>
      <c r="CW122" s="149">
        <v>0</v>
      </c>
      <c r="CX122" s="149">
        <v>0</v>
      </c>
      <c r="CY122" s="149">
        <v>0</v>
      </c>
      <c r="CZ122" s="149">
        <v>0</v>
      </c>
      <c r="DA122" s="149">
        <v>0</v>
      </c>
      <c r="DB122" s="149">
        <v>0</v>
      </c>
      <c r="DC122" s="149">
        <v>0</v>
      </c>
      <c r="DD122" s="149">
        <v>0</v>
      </c>
      <c r="DE122" s="149">
        <v>0</v>
      </c>
      <c r="DF122" s="149">
        <v>0</v>
      </c>
      <c r="DG122" s="149">
        <v>0</v>
      </c>
      <c r="DH122" s="149">
        <v>0</v>
      </c>
      <c r="DI122" s="149">
        <v>0</v>
      </c>
      <c r="DJ122" s="149">
        <v>0</v>
      </c>
      <c r="DK122" s="149">
        <v>0</v>
      </c>
      <c r="DL122" s="149">
        <v>0</v>
      </c>
      <c r="DM122" s="149">
        <v>0</v>
      </c>
      <c r="DN122" s="149">
        <v>0</v>
      </c>
      <c r="DO122" s="149">
        <v>0</v>
      </c>
      <c r="DP122" s="149">
        <v>0</v>
      </c>
      <c r="DQ122" s="149">
        <v>0</v>
      </c>
      <c r="DR122" s="149">
        <v>0</v>
      </c>
      <c r="DS122" s="149">
        <v>0</v>
      </c>
      <c r="DT122" s="149" t="s">
        <v>154</v>
      </c>
      <c r="DU122" s="149">
        <v>0</v>
      </c>
      <c r="DV122" s="149" t="s">
        <v>154</v>
      </c>
      <c r="DW122" s="149" t="s">
        <v>180</v>
      </c>
      <c r="DX122" s="149" t="s">
        <v>3005</v>
      </c>
      <c r="DY122" s="149">
        <v>0</v>
      </c>
      <c r="DZ122" s="149" t="str">
        <f t="shared" si="76"/>
        <v>N</v>
      </c>
      <c r="EA122" s="149" t="str">
        <f t="shared" si="77"/>
        <v/>
      </c>
      <c r="EB122" s="149" t="str">
        <f t="shared" si="78"/>
        <v>N</v>
      </c>
      <c r="EC122" s="149" t="str">
        <f t="shared" si="79"/>
        <v>N</v>
      </c>
      <c r="ED122" s="149" t="str">
        <f t="shared" si="80"/>
        <v>Not Specified</v>
      </c>
      <c r="EF122" s="149">
        <f t="shared" si="93"/>
        <v>0</v>
      </c>
    </row>
    <row r="123" spans="1:136" s="149" customFormat="1" ht="16.5" customHeight="1">
      <c r="A123" s="149">
        <v>120</v>
      </c>
      <c r="B123" s="149">
        <v>99</v>
      </c>
      <c r="C123" s="150" t="s">
        <v>862</v>
      </c>
      <c r="D123" s="149" t="s">
        <v>192</v>
      </c>
      <c r="E123" s="149" t="s">
        <v>193</v>
      </c>
      <c r="F123" s="149" t="s">
        <v>863</v>
      </c>
      <c r="G123" s="149" t="s">
        <v>9</v>
      </c>
      <c r="H123" s="168" t="s">
        <v>864</v>
      </c>
      <c r="I123" s="149" t="s">
        <v>865</v>
      </c>
      <c r="J123" s="149">
        <v>-0.698</v>
      </c>
      <c r="K123" s="149" t="s">
        <v>866</v>
      </c>
      <c r="L123" s="149">
        <v>49185</v>
      </c>
      <c r="M123" s="150">
        <v>31</v>
      </c>
      <c r="N123" s="149" t="s">
        <v>154</v>
      </c>
      <c r="O123" s="149" t="s">
        <v>153</v>
      </c>
      <c r="P123" s="150" t="s">
        <v>153</v>
      </c>
      <c r="Q123" s="149" t="s">
        <v>154</v>
      </c>
      <c r="R123" s="149" t="s">
        <v>154</v>
      </c>
      <c r="S123" s="149" t="s">
        <v>153</v>
      </c>
      <c r="T123" s="149" t="s">
        <v>153</v>
      </c>
      <c r="U123" s="151" t="s">
        <v>153</v>
      </c>
      <c r="V123" s="149" t="s">
        <v>153</v>
      </c>
      <c r="W123" s="149" t="s">
        <v>153</v>
      </c>
      <c r="X123" s="152" t="s">
        <v>153</v>
      </c>
      <c r="Y123" s="149" t="s">
        <v>153</v>
      </c>
      <c r="Z123" s="149" t="s">
        <v>153</v>
      </c>
      <c r="AA123" s="150"/>
      <c r="AC123" s="149" t="s">
        <v>167</v>
      </c>
      <c r="AD123" s="149" t="s">
        <v>6</v>
      </c>
      <c r="AE123" s="149" t="s">
        <v>157</v>
      </c>
      <c r="AF123" s="149" t="s">
        <v>157</v>
      </c>
      <c r="AG123" s="149" t="s">
        <v>158</v>
      </c>
      <c r="AH123" s="150" t="s">
        <v>159</v>
      </c>
      <c r="AJ123" s="149" t="s">
        <v>154</v>
      </c>
      <c r="AK123" s="170" t="s">
        <v>153</v>
      </c>
      <c r="AN123" s="150"/>
      <c r="AO123" s="149" t="s">
        <v>160</v>
      </c>
      <c r="AP123" s="149" t="s">
        <v>150</v>
      </c>
      <c r="AQ123" s="149" t="s">
        <v>159</v>
      </c>
      <c r="AR123" s="149" t="s">
        <v>867</v>
      </c>
      <c r="AS123" s="149">
        <v>2050</v>
      </c>
      <c r="AU123" s="150"/>
      <c r="AV123" s="149" t="s">
        <v>157</v>
      </c>
      <c r="AW123" s="172" t="s">
        <v>190</v>
      </c>
      <c r="AX123" s="149" t="s">
        <v>158</v>
      </c>
      <c r="AY123" s="149" t="s">
        <v>154</v>
      </c>
      <c r="AZ123" s="149" t="s">
        <v>153</v>
      </c>
      <c r="BA123" s="149" t="s">
        <v>153</v>
      </c>
      <c r="BC123" s="150"/>
      <c r="BE123" s="173"/>
      <c r="BF123" s="150"/>
      <c r="BG123" s="283">
        <f t="shared" si="81"/>
        <v>0</v>
      </c>
      <c r="BH123" s="149">
        <f t="shared" si="82"/>
        <v>0</v>
      </c>
      <c r="BI123" s="149">
        <f t="shared" si="48"/>
        <v>0</v>
      </c>
      <c r="BJ123" s="280">
        <f t="shared" si="49"/>
        <v>0</v>
      </c>
      <c r="BK123" s="356">
        <f t="shared" si="83"/>
        <v>0</v>
      </c>
      <c r="BL123" s="149">
        <f t="shared" si="84"/>
        <v>0</v>
      </c>
      <c r="BM123" s="149">
        <f t="shared" si="50"/>
        <v>0</v>
      </c>
      <c r="BN123" s="278">
        <f t="shared" si="51"/>
        <v>0</v>
      </c>
      <c r="BO123" s="149">
        <f t="shared" si="85"/>
        <v>0</v>
      </c>
      <c r="BP123" s="149">
        <f t="shared" si="86"/>
        <v>0</v>
      </c>
      <c r="BQ123" s="149">
        <f t="shared" si="52"/>
        <v>0</v>
      </c>
      <c r="BR123" s="356">
        <f t="shared" si="87"/>
        <v>0</v>
      </c>
      <c r="BS123" s="149">
        <f t="shared" si="88"/>
        <v>0</v>
      </c>
      <c r="BT123" s="149">
        <f t="shared" si="53"/>
        <v>1</v>
      </c>
      <c r="BU123" s="356">
        <f t="shared" si="54"/>
        <v>0</v>
      </c>
      <c r="BV123" s="149">
        <f t="shared" si="55"/>
        <v>0</v>
      </c>
      <c r="BW123" s="113">
        <f t="shared" si="56"/>
        <v>0</v>
      </c>
      <c r="BX123" s="248">
        <f t="shared" si="57"/>
        <v>0</v>
      </c>
      <c r="BY123" s="248">
        <f t="shared" si="58"/>
        <v>0</v>
      </c>
      <c r="BZ123" s="248">
        <f t="shared" si="59"/>
        <v>0</v>
      </c>
      <c r="CA123" s="248">
        <f t="shared" si="92"/>
        <v>0</v>
      </c>
      <c r="CB123" s="175">
        <f t="shared" si="60"/>
        <v>0</v>
      </c>
      <c r="CC123" s="356">
        <f t="shared" si="61"/>
        <v>0</v>
      </c>
      <c r="CD123" s="149">
        <f t="shared" si="62"/>
        <v>0</v>
      </c>
      <c r="CE123" s="149">
        <f t="shared" si="63"/>
        <v>1</v>
      </c>
      <c r="CF123" s="276">
        <f t="shared" si="64"/>
        <v>1</v>
      </c>
      <c r="CG123" s="248">
        <f t="shared" si="65"/>
        <v>1</v>
      </c>
      <c r="CH123" s="274">
        <f t="shared" si="89"/>
        <v>1</v>
      </c>
      <c r="CI123" s="356">
        <f t="shared" si="66"/>
        <v>0</v>
      </c>
      <c r="CJ123" s="149">
        <f t="shared" si="67"/>
        <v>0</v>
      </c>
      <c r="CK123" s="150">
        <f t="shared" si="68"/>
        <v>0</v>
      </c>
      <c r="CL123" s="149">
        <f t="shared" si="90"/>
        <v>0</v>
      </c>
      <c r="CM123" s="149">
        <f t="shared" si="90"/>
        <v>0</v>
      </c>
      <c r="CN123" s="149">
        <f t="shared" si="90"/>
        <v>1</v>
      </c>
      <c r="CO123" s="149">
        <f t="shared" si="69"/>
        <v>1</v>
      </c>
      <c r="CP123" s="149">
        <f t="shared" si="91"/>
        <v>1</v>
      </c>
      <c r="CQ123" s="283">
        <f t="shared" si="70"/>
        <v>1</v>
      </c>
      <c r="CR123" s="149">
        <f t="shared" si="71"/>
        <v>0</v>
      </c>
      <c r="CS123" s="149">
        <f t="shared" si="72"/>
        <v>0</v>
      </c>
      <c r="CT123" s="283" t="str">
        <f t="shared" si="73"/>
        <v/>
      </c>
      <c r="CU123" s="149" t="str">
        <f t="shared" si="74"/>
        <v xml:space="preserve"> 2050</v>
      </c>
      <c r="CV123" s="149">
        <f t="shared" si="75"/>
        <v>2050</v>
      </c>
      <c r="CW123" s="149">
        <v>0</v>
      </c>
      <c r="CX123" s="149">
        <v>0</v>
      </c>
      <c r="CY123" s="149">
        <v>1</v>
      </c>
      <c r="CZ123" s="149">
        <v>1</v>
      </c>
      <c r="DA123" s="149">
        <v>0</v>
      </c>
      <c r="DB123" s="149">
        <v>0</v>
      </c>
      <c r="DC123" s="149">
        <v>0</v>
      </c>
      <c r="DD123" s="149">
        <v>0</v>
      </c>
      <c r="DE123" s="149">
        <v>0</v>
      </c>
      <c r="DF123" s="149">
        <v>0</v>
      </c>
      <c r="DG123" s="149">
        <v>0</v>
      </c>
      <c r="DH123" s="149">
        <v>0</v>
      </c>
      <c r="DI123" s="149">
        <v>0</v>
      </c>
      <c r="DJ123" s="149">
        <v>0</v>
      </c>
      <c r="DK123" s="149">
        <v>0</v>
      </c>
      <c r="DL123" s="149">
        <v>0</v>
      </c>
      <c r="DM123" s="149">
        <v>1</v>
      </c>
      <c r="DN123" s="149">
        <v>0</v>
      </c>
      <c r="DO123" s="149">
        <v>1</v>
      </c>
      <c r="DP123" s="149">
        <v>1</v>
      </c>
      <c r="DQ123" s="149">
        <v>0</v>
      </c>
      <c r="DR123" s="149">
        <v>1</v>
      </c>
      <c r="DS123" s="149">
        <v>0</v>
      </c>
      <c r="DT123" s="149" t="s">
        <v>154</v>
      </c>
      <c r="DU123" s="149">
        <v>0</v>
      </c>
      <c r="DV123" s="149" t="s">
        <v>154</v>
      </c>
      <c r="DW123" s="149" t="s">
        <v>160</v>
      </c>
      <c r="DX123" s="149" t="s">
        <v>150</v>
      </c>
      <c r="DY123" s="149">
        <v>0</v>
      </c>
      <c r="DZ123" s="149" t="str">
        <f t="shared" si="76"/>
        <v>N</v>
      </c>
      <c r="EA123" s="149" t="str">
        <f t="shared" si="77"/>
        <v/>
      </c>
      <c r="EB123" s="149" t="str">
        <f t="shared" si="78"/>
        <v>Y</v>
      </c>
      <c r="EC123" s="149" t="str">
        <f t="shared" si="79"/>
        <v>N</v>
      </c>
      <c r="ED123" s="149" t="str">
        <f t="shared" si="80"/>
        <v>Yes</v>
      </c>
      <c r="EF123" s="149">
        <f t="shared" si="93"/>
        <v>2050</v>
      </c>
    </row>
    <row r="124" spans="1:136" s="149" customFormat="1" ht="16.5" customHeight="1">
      <c r="A124" s="149">
        <v>121</v>
      </c>
      <c r="B124" s="149">
        <v>109</v>
      </c>
      <c r="C124" s="150" t="s">
        <v>868</v>
      </c>
      <c r="D124" s="149" t="s">
        <v>183</v>
      </c>
      <c r="E124" s="149" t="s">
        <v>184</v>
      </c>
      <c r="F124" s="149" t="s">
        <v>869</v>
      </c>
      <c r="G124" s="149" t="s">
        <v>9</v>
      </c>
      <c r="H124" s="168" t="s">
        <v>870</v>
      </c>
      <c r="I124" s="149" t="s">
        <v>871</v>
      </c>
      <c r="J124" s="149">
        <v>-94.27</v>
      </c>
      <c r="K124" s="149" t="s">
        <v>872</v>
      </c>
      <c r="L124" s="149">
        <v>129198</v>
      </c>
      <c r="M124" s="150">
        <v>31</v>
      </c>
      <c r="N124" s="149" t="s">
        <v>154</v>
      </c>
      <c r="O124" s="149" t="s">
        <v>153</v>
      </c>
      <c r="P124" s="150" t="s">
        <v>153</v>
      </c>
      <c r="Q124" s="149" t="s">
        <v>154</v>
      </c>
      <c r="R124" s="149" t="s">
        <v>154</v>
      </c>
      <c r="S124" s="149" t="s">
        <v>153</v>
      </c>
      <c r="T124" s="149" t="s">
        <v>153</v>
      </c>
      <c r="U124" s="151" t="s">
        <v>153</v>
      </c>
      <c r="V124" s="149" t="s">
        <v>153</v>
      </c>
      <c r="W124" s="149" t="s">
        <v>153</v>
      </c>
      <c r="X124" s="152" t="s">
        <v>153</v>
      </c>
      <c r="Y124" s="149" t="s">
        <v>153</v>
      </c>
      <c r="Z124" s="149" t="s">
        <v>153</v>
      </c>
      <c r="AA124" s="150"/>
      <c r="AC124" s="149" t="s">
        <v>153</v>
      </c>
      <c r="AD124" s="149" t="s">
        <v>153</v>
      </c>
      <c r="AE124" s="149" t="s">
        <v>157</v>
      </c>
      <c r="AF124" s="149" t="s">
        <v>157</v>
      </c>
      <c r="AG124" s="149" t="s">
        <v>158</v>
      </c>
      <c r="AH124" s="150" t="s">
        <v>159</v>
      </c>
      <c r="AJ124" s="149" t="s">
        <v>154</v>
      </c>
      <c r="AK124" s="170" t="s">
        <v>153</v>
      </c>
      <c r="AN124" s="150"/>
      <c r="AO124" s="149" t="s">
        <v>160</v>
      </c>
      <c r="AP124" s="149" t="s">
        <v>150</v>
      </c>
      <c r="AQ124" s="149" t="s">
        <v>159</v>
      </c>
      <c r="AR124" s="149" t="s">
        <v>153</v>
      </c>
      <c r="AS124" s="149">
        <v>2050</v>
      </c>
      <c r="AU124" s="150"/>
      <c r="AV124" s="149" t="s">
        <v>157</v>
      </c>
      <c r="AW124" s="172" t="s">
        <v>168</v>
      </c>
      <c r="AX124" s="149" t="s">
        <v>158</v>
      </c>
      <c r="AY124" s="149" t="s">
        <v>154</v>
      </c>
      <c r="AZ124" s="149" t="s">
        <v>153</v>
      </c>
      <c r="BA124" s="149" t="s">
        <v>153</v>
      </c>
      <c r="BC124" s="150" t="s">
        <v>873</v>
      </c>
      <c r="BE124" s="173"/>
      <c r="BF124" s="150"/>
      <c r="BG124" s="283">
        <f t="shared" si="81"/>
        <v>0</v>
      </c>
      <c r="BH124" s="149">
        <f t="shared" si="82"/>
        <v>0</v>
      </c>
      <c r="BI124" s="149">
        <f t="shared" si="48"/>
        <v>0</v>
      </c>
      <c r="BJ124" s="280">
        <f t="shared" si="49"/>
        <v>0</v>
      </c>
      <c r="BK124" s="356">
        <f t="shared" si="83"/>
        <v>0</v>
      </c>
      <c r="BL124" s="149">
        <f t="shared" si="84"/>
        <v>0</v>
      </c>
      <c r="BM124" s="149">
        <f t="shared" si="50"/>
        <v>0</v>
      </c>
      <c r="BN124" s="278">
        <f t="shared" si="51"/>
        <v>0</v>
      </c>
      <c r="BO124" s="149">
        <f t="shared" si="85"/>
        <v>0</v>
      </c>
      <c r="BP124" s="149">
        <f t="shared" si="86"/>
        <v>0</v>
      </c>
      <c r="BQ124" s="149">
        <f t="shared" si="52"/>
        <v>0</v>
      </c>
      <c r="BR124" s="356">
        <f t="shared" si="87"/>
        <v>0</v>
      </c>
      <c r="BS124" s="149">
        <f t="shared" si="88"/>
        <v>0</v>
      </c>
      <c r="BT124" s="149">
        <f t="shared" si="53"/>
        <v>1</v>
      </c>
      <c r="BU124" s="356">
        <f t="shared" si="54"/>
        <v>0</v>
      </c>
      <c r="BV124" s="149">
        <f t="shared" si="55"/>
        <v>0</v>
      </c>
      <c r="BW124" s="113">
        <f t="shared" si="56"/>
        <v>0</v>
      </c>
      <c r="BX124" s="248">
        <f t="shared" si="57"/>
        <v>0</v>
      </c>
      <c r="BY124" s="248">
        <f t="shared" si="58"/>
        <v>0</v>
      </c>
      <c r="BZ124" s="248">
        <f t="shared" si="59"/>
        <v>0</v>
      </c>
      <c r="CA124" s="248">
        <f t="shared" si="92"/>
        <v>0</v>
      </c>
      <c r="CB124" s="175">
        <f t="shared" si="60"/>
        <v>0</v>
      </c>
      <c r="CC124" s="356">
        <f t="shared" si="61"/>
        <v>0</v>
      </c>
      <c r="CD124" s="149">
        <f t="shared" si="62"/>
        <v>0</v>
      </c>
      <c r="CE124" s="149">
        <f t="shared" si="63"/>
        <v>1</v>
      </c>
      <c r="CF124" s="276">
        <f t="shared" si="64"/>
        <v>1</v>
      </c>
      <c r="CG124" s="248">
        <f t="shared" si="65"/>
        <v>1</v>
      </c>
      <c r="CH124" s="274">
        <f t="shared" si="89"/>
        <v>1</v>
      </c>
      <c r="CI124" s="356">
        <f t="shared" si="66"/>
        <v>0</v>
      </c>
      <c r="CJ124" s="149">
        <f t="shared" si="67"/>
        <v>0</v>
      </c>
      <c r="CK124" s="150">
        <f t="shared" si="68"/>
        <v>0</v>
      </c>
      <c r="CL124" s="149">
        <f t="shared" si="90"/>
        <v>0</v>
      </c>
      <c r="CM124" s="149">
        <f t="shared" si="90"/>
        <v>0</v>
      </c>
      <c r="CN124" s="149">
        <f t="shared" si="90"/>
        <v>1</v>
      </c>
      <c r="CO124" s="149">
        <f t="shared" si="69"/>
        <v>1</v>
      </c>
      <c r="CP124" s="149">
        <f t="shared" si="91"/>
        <v>1</v>
      </c>
      <c r="CQ124" s="283">
        <f t="shared" si="70"/>
        <v>1</v>
      </c>
      <c r="CR124" s="149">
        <f t="shared" si="71"/>
        <v>0</v>
      </c>
      <c r="CS124" s="149">
        <f t="shared" si="72"/>
        <v>0</v>
      </c>
      <c r="CT124" s="283" t="str">
        <f t="shared" si="73"/>
        <v/>
      </c>
      <c r="CU124" s="149" t="str">
        <f t="shared" si="74"/>
        <v xml:space="preserve"> 2050</v>
      </c>
      <c r="CV124" s="149">
        <f t="shared" si="75"/>
        <v>2050</v>
      </c>
      <c r="CW124" s="149">
        <v>0</v>
      </c>
      <c r="CX124" s="149">
        <v>0</v>
      </c>
      <c r="CY124" s="149">
        <v>0</v>
      </c>
      <c r="CZ124" s="149">
        <v>0</v>
      </c>
      <c r="DA124" s="149">
        <v>0</v>
      </c>
      <c r="DB124" s="149">
        <v>0</v>
      </c>
      <c r="DC124" s="149">
        <v>1</v>
      </c>
      <c r="DD124" s="149">
        <v>1</v>
      </c>
      <c r="DE124" s="149">
        <v>0</v>
      </c>
      <c r="DF124" s="149">
        <v>0</v>
      </c>
      <c r="DG124" s="149">
        <v>0</v>
      </c>
      <c r="DH124" s="149">
        <v>0</v>
      </c>
      <c r="DI124" s="149">
        <v>0</v>
      </c>
      <c r="DJ124" s="149">
        <v>0</v>
      </c>
      <c r="DK124" s="149">
        <v>0</v>
      </c>
      <c r="DL124" s="149">
        <v>0</v>
      </c>
      <c r="DM124" s="149">
        <v>1</v>
      </c>
      <c r="DN124" s="149">
        <v>0</v>
      </c>
      <c r="DO124" s="149">
        <v>1</v>
      </c>
      <c r="DP124" s="149">
        <v>1</v>
      </c>
      <c r="DQ124" s="149">
        <v>0</v>
      </c>
      <c r="DR124" s="149">
        <v>1</v>
      </c>
      <c r="DS124" s="149">
        <v>0</v>
      </c>
      <c r="DT124" s="149" t="s">
        <v>154</v>
      </c>
      <c r="DU124" s="149">
        <v>0</v>
      </c>
      <c r="DV124" s="149" t="s">
        <v>160</v>
      </c>
      <c r="DW124" s="149" t="s">
        <v>154</v>
      </c>
      <c r="DX124" s="149">
        <v>0</v>
      </c>
      <c r="DY124" s="149" t="s">
        <v>150</v>
      </c>
      <c r="DZ124" s="149" t="str">
        <f t="shared" si="76"/>
        <v>N</v>
      </c>
      <c r="EA124" s="149" t="str">
        <f t="shared" si="77"/>
        <v/>
      </c>
      <c r="EB124" s="149" t="str">
        <f t="shared" si="78"/>
        <v>Y</v>
      </c>
      <c r="EC124" s="149" t="str">
        <f t="shared" si="79"/>
        <v>N</v>
      </c>
      <c r="ED124" s="149" t="str">
        <f t="shared" si="80"/>
        <v>Yes</v>
      </c>
      <c r="EF124" s="149">
        <f t="shared" si="93"/>
        <v>2050</v>
      </c>
    </row>
    <row r="125" spans="1:136" s="149" customFormat="1" ht="16.5" customHeight="1">
      <c r="A125" s="149">
        <v>122</v>
      </c>
      <c r="B125" s="149">
        <v>131</v>
      </c>
      <c r="C125" s="150" t="s">
        <v>874</v>
      </c>
      <c r="D125" s="149" t="s">
        <v>610</v>
      </c>
      <c r="E125" s="149" t="s">
        <v>517</v>
      </c>
      <c r="F125" s="149" t="s">
        <v>145</v>
      </c>
      <c r="G125" s="149" t="s">
        <v>146</v>
      </c>
      <c r="H125" s="168" t="s">
        <v>875</v>
      </c>
      <c r="I125" s="149" t="s">
        <v>876</v>
      </c>
      <c r="J125" s="149">
        <v>1.112</v>
      </c>
      <c r="K125" s="149" t="s">
        <v>877</v>
      </c>
      <c r="L125" s="149">
        <v>205040</v>
      </c>
      <c r="M125" s="150">
        <v>31</v>
      </c>
      <c r="N125" s="149" t="s">
        <v>154</v>
      </c>
      <c r="O125" s="149" t="s">
        <v>153</v>
      </c>
      <c r="P125" s="150" t="s">
        <v>153</v>
      </c>
      <c r="Q125" s="149" t="s">
        <v>150</v>
      </c>
      <c r="R125" s="149" t="s">
        <v>150</v>
      </c>
      <c r="S125" s="149" t="s">
        <v>151</v>
      </c>
      <c r="T125" s="149" t="s">
        <v>353</v>
      </c>
      <c r="U125" s="151">
        <v>2030</v>
      </c>
      <c r="V125" s="149" t="s">
        <v>153</v>
      </c>
      <c r="W125" s="149" t="s">
        <v>153</v>
      </c>
      <c r="X125" s="152" t="s">
        <v>153</v>
      </c>
      <c r="Y125" s="149" t="s">
        <v>153</v>
      </c>
      <c r="Z125" s="149" t="s">
        <v>153</v>
      </c>
      <c r="AA125" s="150"/>
      <c r="AC125" s="149" t="s">
        <v>167</v>
      </c>
      <c r="AD125" s="149" t="s">
        <v>6</v>
      </c>
      <c r="AE125" s="149" t="s">
        <v>157</v>
      </c>
      <c r="AF125" s="149" t="s">
        <v>157</v>
      </c>
      <c r="AG125" s="149" t="s">
        <v>157</v>
      </c>
      <c r="AH125" s="150" t="s">
        <v>218</v>
      </c>
      <c r="AJ125" s="149" t="s">
        <v>154</v>
      </c>
      <c r="AK125" s="170" t="s">
        <v>153</v>
      </c>
      <c r="AN125" s="150"/>
      <c r="AO125" s="149" t="s">
        <v>219</v>
      </c>
      <c r="AP125" s="149" t="s">
        <v>150</v>
      </c>
      <c r="AQ125" s="149" t="s">
        <v>218</v>
      </c>
      <c r="AR125" s="149" t="s">
        <v>878</v>
      </c>
      <c r="AS125" s="149">
        <v>2030</v>
      </c>
      <c r="AU125" s="150"/>
      <c r="AV125" s="149" t="s">
        <v>157</v>
      </c>
      <c r="AW125" s="172" t="s">
        <v>171</v>
      </c>
      <c r="AX125" s="149" t="s">
        <v>158</v>
      </c>
      <c r="AY125" s="149" t="s">
        <v>154</v>
      </c>
      <c r="AZ125" s="149" t="s">
        <v>153</v>
      </c>
      <c r="BA125" s="149" t="s">
        <v>153</v>
      </c>
      <c r="BC125" s="150"/>
      <c r="BE125" s="173"/>
      <c r="BF125" s="150"/>
      <c r="BG125" s="283">
        <f t="shared" si="81"/>
        <v>0</v>
      </c>
      <c r="BH125" s="149">
        <f t="shared" si="82"/>
        <v>0</v>
      </c>
      <c r="BI125" s="149">
        <f t="shared" si="48"/>
        <v>0</v>
      </c>
      <c r="BJ125" s="280">
        <f t="shared" si="49"/>
        <v>0</v>
      </c>
      <c r="BK125" s="356">
        <f t="shared" si="83"/>
        <v>0</v>
      </c>
      <c r="BL125" s="149">
        <f t="shared" si="84"/>
        <v>1</v>
      </c>
      <c r="BM125" s="149">
        <f t="shared" si="50"/>
        <v>0</v>
      </c>
      <c r="BN125" s="278">
        <f t="shared" si="51"/>
        <v>1</v>
      </c>
      <c r="BO125" s="149">
        <f t="shared" si="85"/>
        <v>0</v>
      </c>
      <c r="BP125" s="149">
        <f t="shared" si="86"/>
        <v>0</v>
      </c>
      <c r="BQ125" s="149">
        <f t="shared" si="52"/>
        <v>0</v>
      </c>
      <c r="BR125" s="356">
        <f t="shared" si="87"/>
        <v>0</v>
      </c>
      <c r="BS125" s="149">
        <f t="shared" si="88"/>
        <v>1</v>
      </c>
      <c r="BT125" s="149">
        <f t="shared" si="53"/>
        <v>0</v>
      </c>
      <c r="BU125" s="356">
        <f t="shared" si="54"/>
        <v>0</v>
      </c>
      <c r="BV125" s="149">
        <f t="shared" si="55"/>
        <v>0</v>
      </c>
      <c r="BW125" s="113">
        <f t="shared" si="56"/>
        <v>0</v>
      </c>
      <c r="BX125" s="248">
        <f t="shared" si="57"/>
        <v>0</v>
      </c>
      <c r="BY125" s="248">
        <f t="shared" si="58"/>
        <v>0</v>
      </c>
      <c r="BZ125" s="248">
        <f t="shared" si="59"/>
        <v>0</v>
      </c>
      <c r="CA125" s="248">
        <f t="shared" si="92"/>
        <v>0</v>
      </c>
      <c r="CB125" s="175">
        <f t="shared" si="60"/>
        <v>0</v>
      </c>
      <c r="CC125" s="356">
        <f t="shared" si="61"/>
        <v>0</v>
      </c>
      <c r="CD125" s="149">
        <f t="shared" si="62"/>
        <v>1</v>
      </c>
      <c r="CE125" s="149">
        <f t="shared" si="63"/>
        <v>0</v>
      </c>
      <c r="CF125" s="276">
        <f t="shared" si="64"/>
        <v>1</v>
      </c>
      <c r="CG125" s="248">
        <f t="shared" si="65"/>
        <v>1</v>
      </c>
      <c r="CH125" s="274">
        <f t="shared" si="89"/>
        <v>1</v>
      </c>
      <c r="CI125" s="356">
        <f t="shared" si="66"/>
        <v>0</v>
      </c>
      <c r="CJ125" s="149">
        <f t="shared" si="67"/>
        <v>0</v>
      </c>
      <c r="CK125" s="150">
        <f t="shared" si="68"/>
        <v>0</v>
      </c>
      <c r="CL125" s="149">
        <f t="shared" si="90"/>
        <v>0</v>
      </c>
      <c r="CM125" s="149">
        <f t="shared" si="90"/>
        <v>2</v>
      </c>
      <c r="CN125" s="149">
        <f t="shared" si="90"/>
        <v>0</v>
      </c>
      <c r="CO125" s="149">
        <f t="shared" si="69"/>
        <v>2</v>
      </c>
      <c r="CP125" s="149">
        <f t="shared" si="91"/>
        <v>1</v>
      </c>
      <c r="CQ125" s="283">
        <f t="shared" si="70"/>
        <v>1</v>
      </c>
      <c r="CR125" s="149">
        <f t="shared" si="71"/>
        <v>0</v>
      </c>
      <c r="CS125" s="149">
        <f t="shared" si="72"/>
        <v>0</v>
      </c>
      <c r="CT125" s="283">
        <f t="shared" si="73"/>
        <v>1</v>
      </c>
      <c r="CU125" s="149" t="str">
        <f t="shared" si="74"/>
        <v xml:space="preserve"> 2030</v>
      </c>
      <c r="CV125" s="149">
        <f t="shared" si="75"/>
        <v>2030</v>
      </c>
      <c r="CW125" s="149">
        <v>0</v>
      </c>
      <c r="CX125" s="149">
        <v>0</v>
      </c>
      <c r="CY125" s="149">
        <v>0</v>
      </c>
      <c r="CZ125" s="149">
        <v>0</v>
      </c>
      <c r="DA125" s="149">
        <v>0</v>
      </c>
      <c r="DB125" s="149">
        <v>1</v>
      </c>
      <c r="DC125" s="149">
        <v>0</v>
      </c>
      <c r="DD125" s="149">
        <v>1</v>
      </c>
      <c r="DE125" s="149">
        <v>0</v>
      </c>
      <c r="DF125" s="149">
        <v>1</v>
      </c>
      <c r="DG125" s="149">
        <v>0</v>
      </c>
      <c r="DH125" s="149">
        <v>1</v>
      </c>
      <c r="DI125" s="149">
        <v>0</v>
      </c>
      <c r="DJ125" s="149">
        <v>0</v>
      </c>
      <c r="DK125" s="149">
        <v>0</v>
      </c>
      <c r="DL125" s="149">
        <v>0</v>
      </c>
      <c r="DM125" s="149">
        <v>1</v>
      </c>
      <c r="DN125" s="149">
        <v>1</v>
      </c>
      <c r="DO125" s="149">
        <v>1</v>
      </c>
      <c r="DP125" s="149">
        <v>1</v>
      </c>
      <c r="DQ125" s="149">
        <v>0</v>
      </c>
      <c r="DR125" s="149">
        <v>1</v>
      </c>
      <c r="DS125" s="149">
        <v>0</v>
      </c>
      <c r="DT125" s="149" t="s">
        <v>150</v>
      </c>
      <c r="DU125" s="149" t="s">
        <v>158</v>
      </c>
      <c r="DV125" s="149" t="s">
        <v>7860</v>
      </c>
      <c r="DW125" s="149" t="s">
        <v>154</v>
      </c>
      <c r="DX125" s="149">
        <v>0</v>
      </c>
      <c r="DY125" s="149" t="s">
        <v>150</v>
      </c>
      <c r="DZ125" s="149" t="str">
        <f t="shared" si="76"/>
        <v>Y</v>
      </c>
      <c r="EA125" s="149" t="str">
        <f t="shared" si="77"/>
        <v/>
      </c>
      <c r="EB125" s="149" t="str">
        <f t="shared" si="78"/>
        <v>Y</v>
      </c>
      <c r="EC125" s="149" t="str">
        <f t="shared" si="79"/>
        <v>N</v>
      </c>
      <c r="ED125" s="149" t="str">
        <f t="shared" si="80"/>
        <v>Yes</v>
      </c>
      <c r="EF125" s="149">
        <f t="shared" si="93"/>
        <v>2030</v>
      </c>
    </row>
    <row r="126" spans="1:136" s="149" customFormat="1" ht="16.5" customHeight="1">
      <c r="A126" s="149">
        <v>123</v>
      </c>
      <c r="B126" s="149">
        <v>124</v>
      </c>
      <c r="C126" s="150" t="s">
        <v>879</v>
      </c>
      <c r="D126" s="149" t="s">
        <v>880</v>
      </c>
      <c r="E126" s="149" t="s">
        <v>790</v>
      </c>
      <c r="F126" s="149" t="s">
        <v>145</v>
      </c>
      <c r="G126" s="149" t="s">
        <v>146</v>
      </c>
      <c r="H126" s="168" t="s">
        <v>881</v>
      </c>
      <c r="I126" s="149" t="s">
        <v>882</v>
      </c>
      <c r="J126" s="149">
        <v>-0.138</v>
      </c>
      <c r="K126" s="149" t="s">
        <v>883</v>
      </c>
      <c r="L126" s="149">
        <v>372180</v>
      </c>
      <c r="M126" s="150">
        <v>31</v>
      </c>
      <c r="N126" s="149" t="s">
        <v>154</v>
      </c>
      <c r="O126" s="149" t="s">
        <v>153</v>
      </c>
      <c r="P126" s="150" t="s">
        <v>153</v>
      </c>
      <c r="Q126" s="149" t="s">
        <v>154</v>
      </c>
      <c r="R126" s="149" t="s">
        <v>154</v>
      </c>
      <c r="S126" s="149" t="s">
        <v>153</v>
      </c>
      <c r="T126" s="149" t="s">
        <v>153</v>
      </c>
      <c r="U126" s="151" t="s">
        <v>153</v>
      </c>
      <c r="V126" s="149" t="s">
        <v>153</v>
      </c>
      <c r="W126" s="149" t="s">
        <v>153</v>
      </c>
      <c r="X126" s="152" t="s">
        <v>153</v>
      </c>
      <c r="Y126" s="149" t="s">
        <v>153</v>
      </c>
      <c r="Z126" s="149" t="s">
        <v>153</v>
      </c>
      <c r="AA126" s="150"/>
      <c r="AC126" s="149" t="s">
        <v>202</v>
      </c>
      <c r="AD126" s="149" t="s">
        <v>5</v>
      </c>
      <c r="AE126" s="149" t="s">
        <v>157</v>
      </c>
      <c r="AF126" s="149" t="s">
        <v>157</v>
      </c>
      <c r="AG126" s="149" t="s">
        <v>157</v>
      </c>
      <c r="AH126" s="150" t="s">
        <v>218</v>
      </c>
      <c r="AI126" s="149" t="s">
        <v>219</v>
      </c>
      <c r="AJ126" s="149" t="s">
        <v>150</v>
      </c>
      <c r="AK126" s="170" t="s">
        <v>884</v>
      </c>
      <c r="AL126" s="149">
        <v>2050</v>
      </c>
      <c r="AN126" s="150"/>
      <c r="AP126" s="149" t="s">
        <v>154</v>
      </c>
      <c r="AQ126" s="149" t="s">
        <v>153</v>
      </c>
      <c r="AR126" s="149" t="s">
        <v>153</v>
      </c>
      <c r="AU126" s="150"/>
      <c r="AV126" s="149" t="s">
        <v>158</v>
      </c>
      <c r="AW126" s="172" t="s">
        <v>158</v>
      </c>
      <c r="AX126" s="149" t="s">
        <v>158</v>
      </c>
      <c r="AY126" s="149" t="s">
        <v>154</v>
      </c>
      <c r="AZ126" s="149" t="s">
        <v>153</v>
      </c>
      <c r="BA126" s="149" t="s">
        <v>153</v>
      </c>
      <c r="BC126" s="150" t="s">
        <v>885</v>
      </c>
      <c r="BE126" s="173"/>
      <c r="BF126" s="150"/>
      <c r="BG126" s="283">
        <f t="shared" si="81"/>
        <v>0</v>
      </c>
      <c r="BH126" s="149">
        <f t="shared" si="82"/>
        <v>0</v>
      </c>
      <c r="BI126" s="149">
        <f t="shared" si="48"/>
        <v>0</v>
      </c>
      <c r="BJ126" s="280">
        <f t="shared" si="49"/>
        <v>0</v>
      </c>
      <c r="BK126" s="356">
        <f t="shared" si="83"/>
        <v>0</v>
      </c>
      <c r="BL126" s="149">
        <f t="shared" si="84"/>
        <v>0</v>
      </c>
      <c r="BM126" s="149">
        <f t="shared" si="50"/>
        <v>0</v>
      </c>
      <c r="BN126" s="278">
        <f t="shared" si="51"/>
        <v>0</v>
      </c>
      <c r="BO126" s="149">
        <f t="shared" si="85"/>
        <v>0</v>
      </c>
      <c r="BP126" s="149">
        <f t="shared" si="86"/>
        <v>0</v>
      </c>
      <c r="BQ126" s="149">
        <f t="shared" si="52"/>
        <v>0</v>
      </c>
      <c r="BR126" s="356">
        <f t="shared" si="87"/>
        <v>0</v>
      </c>
      <c r="BS126" s="149">
        <f t="shared" si="88"/>
        <v>0</v>
      </c>
      <c r="BT126" s="149">
        <f t="shared" si="53"/>
        <v>0</v>
      </c>
      <c r="BU126" s="356">
        <f t="shared" si="54"/>
        <v>0</v>
      </c>
      <c r="BV126" s="149">
        <f t="shared" si="55"/>
        <v>0</v>
      </c>
      <c r="BW126" s="113">
        <f t="shared" si="56"/>
        <v>1</v>
      </c>
      <c r="BX126" s="248">
        <f t="shared" si="57"/>
        <v>0</v>
      </c>
      <c r="BY126" s="248">
        <f t="shared" si="58"/>
        <v>0</v>
      </c>
      <c r="BZ126" s="248">
        <f t="shared" si="59"/>
        <v>1</v>
      </c>
      <c r="CA126" s="248">
        <f t="shared" si="92"/>
        <v>1</v>
      </c>
      <c r="CB126" s="175">
        <f t="shared" si="60"/>
        <v>1</v>
      </c>
      <c r="CC126" s="356">
        <f t="shared" si="61"/>
        <v>0</v>
      </c>
      <c r="CD126" s="149">
        <f t="shared" si="62"/>
        <v>0</v>
      </c>
      <c r="CE126" s="149">
        <f t="shared" si="63"/>
        <v>0</v>
      </c>
      <c r="CF126" s="276">
        <f t="shared" si="64"/>
        <v>0</v>
      </c>
      <c r="CG126" s="248">
        <f t="shared" si="65"/>
        <v>1</v>
      </c>
      <c r="CH126" s="274">
        <f t="shared" si="89"/>
        <v>1</v>
      </c>
      <c r="CI126" s="356">
        <f t="shared" si="66"/>
        <v>0</v>
      </c>
      <c r="CJ126" s="149">
        <f t="shared" si="67"/>
        <v>0</v>
      </c>
      <c r="CK126" s="150">
        <f t="shared" si="68"/>
        <v>0</v>
      </c>
      <c r="CL126" s="149">
        <f t="shared" si="90"/>
        <v>0</v>
      </c>
      <c r="CM126" s="149">
        <f t="shared" si="90"/>
        <v>0</v>
      </c>
      <c r="CN126" s="149">
        <f t="shared" si="90"/>
        <v>1</v>
      </c>
      <c r="CO126" s="149">
        <f t="shared" si="69"/>
        <v>1</v>
      </c>
      <c r="CP126" s="149">
        <f t="shared" si="91"/>
        <v>1</v>
      </c>
      <c r="CQ126" s="283">
        <f t="shared" si="70"/>
        <v>0</v>
      </c>
      <c r="CR126" s="149">
        <f t="shared" si="71"/>
        <v>1</v>
      </c>
      <c r="CS126" s="149">
        <f t="shared" si="72"/>
        <v>0</v>
      </c>
      <c r="CT126" s="283" t="str">
        <f t="shared" si="73"/>
        <v/>
      </c>
      <c r="CU126" s="149" t="str">
        <f t="shared" si="74"/>
        <v xml:space="preserve"> </v>
      </c>
      <c r="CV126" s="149">
        <f t="shared" si="75"/>
        <v>0</v>
      </c>
      <c r="CW126" s="149">
        <v>0</v>
      </c>
      <c r="CX126" s="149">
        <v>0</v>
      </c>
      <c r="CY126" s="149">
        <v>1</v>
      </c>
      <c r="CZ126" s="149">
        <v>1</v>
      </c>
      <c r="DA126" s="149">
        <v>0</v>
      </c>
      <c r="DB126" s="149">
        <v>0</v>
      </c>
      <c r="DC126" s="149">
        <v>0</v>
      </c>
      <c r="DD126" s="149">
        <v>0</v>
      </c>
      <c r="DE126" s="149">
        <v>0</v>
      </c>
      <c r="DF126" s="149">
        <v>0</v>
      </c>
      <c r="DG126" s="149">
        <v>0</v>
      </c>
      <c r="DH126" s="149">
        <v>0</v>
      </c>
      <c r="DI126" s="149">
        <v>0</v>
      </c>
      <c r="DJ126" s="149">
        <v>0</v>
      </c>
      <c r="DK126" s="149">
        <v>0</v>
      </c>
      <c r="DL126" s="149">
        <v>0</v>
      </c>
      <c r="DM126" s="149">
        <v>1</v>
      </c>
      <c r="DN126" s="149">
        <v>0</v>
      </c>
      <c r="DO126" s="149">
        <v>1</v>
      </c>
      <c r="DP126" s="149">
        <v>1</v>
      </c>
      <c r="DQ126" s="149">
        <v>0</v>
      </c>
      <c r="DR126" s="149">
        <v>1</v>
      </c>
      <c r="DS126" s="149">
        <v>0</v>
      </c>
      <c r="DT126" s="149" t="s">
        <v>154</v>
      </c>
      <c r="DU126" s="149">
        <v>0</v>
      </c>
      <c r="DV126" s="149" t="s">
        <v>154</v>
      </c>
      <c r="DW126" s="149" t="s">
        <v>7859</v>
      </c>
      <c r="DX126" s="149" t="s">
        <v>150</v>
      </c>
      <c r="DY126" s="149">
        <v>0</v>
      </c>
      <c r="DZ126" s="149" t="str">
        <f t="shared" si="76"/>
        <v>N</v>
      </c>
      <c r="EA126" s="149" t="str">
        <f t="shared" si="77"/>
        <v/>
      </c>
      <c r="EB126" s="149" t="str">
        <f t="shared" si="78"/>
        <v>N</v>
      </c>
      <c r="EC126" s="149" t="str">
        <f t="shared" si="79"/>
        <v>Y</v>
      </c>
      <c r="ED126" s="149" t="str">
        <f t="shared" si="80"/>
        <v>No</v>
      </c>
      <c r="EF126" s="149">
        <f t="shared" si="93"/>
        <v>0</v>
      </c>
    </row>
    <row r="127" spans="1:136" s="149" customFormat="1" ht="16.5" customHeight="1">
      <c r="A127" s="149">
        <v>124</v>
      </c>
      <c r="B127" s="149">
        <v>134</v>
      </c>
      <c r="C127" s="150" t="s">
        <v>886</v>
      </c>
      <c r="D127" s="149" t="s">
        <v>880</v>
      </c>
      <c r="E127" s="149" t="s">
        <v>790</v>
      </c>
      <c r="F127" s="149" t="s">
        <v>245</v>
      </c>
      <c r="G127" s="149" t="s">
        <v>246</v>
      </c>
      <c r="H127" s="168" t="s">
        <v>887</v>
      </c>
      <c r="I127" s="149" t="s">
        <v>888</v>
      </c>
      <c r="J127" s="149">
        <v>-0.094</v>
      </c>
      <c r="K127" s="149" t="s">
        <v>889</v>
      </c>
      <c r="L127" s="149">
        <v>559051</v>
      </c>
      <c r="M127" s="150">
        <v>31</v>
      </c>
      <c r="N127" s="149" t="s">
        <v>154</v>
      </c>
      <c r="O127" s="149" t="s">
        <v>153</v>
      </c>
      <c r="P127" s="150" t="s">
        <v>153</v>
      </c>
      <c r="Q127" s="149" t="s">
        <v>150</v>
      </c>
      <c r="R127" s="149" t="s">
        <v>150</v>
      </c>
      <c r="S127" s="149" t="s">
        <v>151</v>
      </c>
      <c r="T127" s="149" t="s">
        <v>152</v>
      </c>
      <c r="U127" s="151">
        <v>2030</v>
      </c>
      <c r="V127" s="149" t="s">
        <v>151</v>
      </c>
      <c r="W127" s="149" t="s">
        <v>152</v>
      </c>
      <c r="X127" s="152">
        <v>2050</v>
      </c>
      <c r="Y127" s="149" t="s">
        <v>150</v>
      </c>
      <c r="Z127" s="149" t="s">
        <v>151</v>
      </c>
      <c r="AA127" s="150">
        <v>2050</v>
      </c>
      <c r="AC127" s="149" t="s">
        <v>167</v>
      </c>
      <c r="AD127" s="149" t="s">
        <v>6</v>
      </c>
      <c r="AE127" s="149" t="s">
        <v>168</v>
      </c>
      <c r="AF127" s="149" t="s">
        <v>168</v>
      </c>
      <c r="AG127" s="149" t="s">
        <v>168</v>
      </c>
      <c r="AH127" s="150" t="s">
        <v>153</v>
      </c>
      <c r="AJ127" s="149" t="s">
        <v>154</v>
      </c>
      <c r="AK127" s="170" t="s">
        <v>153</v>
      </c>
      <c r="AN127" s="150"/>
      <c r="AO127" s="149" t="s">
        <v>160</v>
      </c>
      <c r="AP127" s="149" t="s">
        <v>150</v>
      </c>
      <c r="AQ127" s="149" t="s">
        <v>153</v>
      </c>
      <c r="AR127" s="149" t="s">
        <v>890</v>
      </c>
      <c r="AS127" s="149">
        <v>2050</v>
      </c>
      <c r="AU127" s="150"/>
      <c r="AV127" s="149" t="s">
        <v>157</v>
      </c>
      <c r="AW127" s="172" t="s">
        <v>168</v>
      </c>
      <c r="AX127" s="149" t="s">
        <v>158</v>
      </c>
      <c r="AY127" s="149" t="s">
        <v>154</v>
      </c>
      <c r="AZ127" s="149" t="s">
        <v>153</v>
      </c>
      <c r="BA127" s="149" t="s">
        <v>153</v>
      </c>
      <c r="BC127" s="150"/>
      <c r="BE127" s="173"/>
      <c r="BF127" s="150"/>
      <c r="BG127" s="283">
        <f t="shared" si="81"/>
        <v>0</v>
      </c>
      <c r="BH127" s="149">
        <f t="shared" si="82"/>
        <v>0</v>
      </c>
      <c r="BI127" s="149">
        <f t="shared" si="48"/>
        <v>0</v>
      </c>
      <c r="BJ127" s="280">
        <f t="shared" si="49"/>
        <v>0</v>
      </c>
      <c r="BK127" s="356">
        <f t="shared" si="83"/>
        <v>0</v>
      </c>
      <c r="BL127" s="149">
        <f t="shared" si="84"/>
        <v>1</v>
      </c>
      <c r="BM127" s="149">
        <f t="shared" si="50"/>
        <v>0</v>
      </c>
      <c r="BN127" s="278">
        <f t="shared" si="51"/>
        <v>1</v>
      </c>
      <c r="BO127" s="149">
        <f t="shared" si="85"/>
        <v>0</v>
      </c>
      <c r="BP127" s="149">
        <f t="shared" si="86"/>
        <v>0</v>
      </c>
      <c r="BQ127" s="149">
        <f t="shared" si="52"/>
        <v>1</v>
      </c>
      <c r="BR127" s="356">
        <f t="shared" si="87"/>
        <v>0</v>
      </c>
      <c r="BS127" s="149">
        <f t="shared" si="88"/>
        <v>0</v>
      </c>
      <c r="BT127" s="149">
        <f t="shared" si="53"/>
        <v>1</v>
      </c>
      <c r="BU127" s="356">
        <f t="shared" si="54"/>
        <v>0</v>
      </c>
      <c r="BV127" s="149">
        <f t="shared" si="55"/>
        <v>0</v>
      </c>
      <c r="BW127" s="113">
        <f t="shared" si="56"/>
        <v>0</v>
      </c>
      <c r="BX127" s="248">
        <f t="shared" si="57"/>
        <v>0</v>
      </c>
      <c r="BY127" s="248">
        <f t="shared" si="58"/>
        <v>0</v>
      </c>
      <c r="BZ127" s="248">
        <f t="shared" si="59"/>
        <v>0</v>
      </c>
      <c r="CA127" s="248">
        <f t="shared" si="92"/>
        <v>0</v>
      </c>
      <c r="CB127" s="175">
        <f t="shared" si="60"/>
        <v>0</v>
      </c>
      <c r="CC127" s="356">
        <f t="shared" si="61"/>
        <v>0</v>
      </c>
      <c r="CD127" s="149">
        <f t="shared" si="62"/>
        <v>0</v>
      </c>
      <c r="CE127" s="149">
        <f t="shared" si="63"/>
        <v>1</v>
      </c>
      <c r="CF127" s="276">
        <f t="shared" si="64"/>
        <v>1</v>
      </c>
      <c r="CG127" s="248">
        <f t="shared" si="65"/>
        <v>1</v>
      </c>
      <c r="CH127" s="274">
        <f t="shared" si="89"/>
        <v>1</v>
      </c>
      <c r="CI127" s="356">
        <f t="shared" si="66"/>
        <v>0</v>
      </c>
      <c r="CJ127" s="149">
        <f t="shared" si="67"/>
        <v>0</v>
      </c>
      <c r="CK127" s="150">
        <f t="shared" si="68"/>
        <v>0</v>
      </c>
      <c r="CL127" s="149">
        <f t="shared" si="90"/>
        <v>0</v>
      </c>
      <c r="CM127" s="149">
        <f t="shared" si="90"/>
        <v>1</v>
      </c>
      <c r="CN127" s="149">
        <f t="shared" si="90"/>
        <v>1</v>
      </c>
      <c r="CO127" s="149">
        <f t="shared" si="69"/>
        <v>2</v>
      </c>
      <c r="CP127" s="149">
        <f t="shared" si="91"/>
        <v>1</v>
      </c>
      <c r="CQ127" s="283">
        <f t="shared" si="70"/>
        <v>1</v>
      </c>
      <c r="CR127" s="149">
        <f t="shared" si="71"/>
        <v>0</v>
      </c>
      <c r="CS127" s="149">
        <f t="shared" si="72"/>
        <v>0</v>
      </c>
      <c r="CT127" s="283">
        <f t="shared" si="73"/>
        <v>1</v>
      </c>
      <c r="CU127" s="149" t="str">
        <f t="shared" si="74"/>
        <v>2050 2050</v>
      </c>
      <c r="CV127" s="149">
        <f t="shared" si="75"/>
        <v>2050</v>
      </c>
      <c r="CW127" s="149">
        <v>0</v>
      </c>
      <c r="CX127" s="149">
        <v>0</v>
      </c>
      <c r="CY127" s="149">
        <v>0</v>
      </c>
      <c r="CZ127" s="149">
        <v>0</v>
      </c>
      <c r="DA127" s="149">
        <v>0</v>
      </c>
      <c r="DB127" s="149">
        <v>0</v>
      </c>
      <c r="DC127" s="149">
        <v>1</v>
      </c>
      <c r="DD127" s="149">
        <v>1</v>
      </c>
      <c r="DE127" s="149">
        <v>0</v>
      </c>
      <c r="DF127" s="149">
        <v>1</v>
      </c>
      <c r="DG127" s="149">
        <v>0</v>
      </c>
      <c r="DH127" s="149">
        <v>1</v>
      </c>
      <c r="DI127" s="149">
        <v>0</v>
      </c>
      <c r="DJ127" s="149">
        <v>0</v>
      </c>
      <c r="DK127" s="149">
        <v>0</v>
      </c>
      <c r="DL127" s="149">
        <v>0</v>
      </c>
      <c r="DM127" s="149">
        <v>1</v>
      </c>
      <c r="DN127" s="149">
        <v>0</v>
      </c>
      <c r="DO127" s="149">
        <v>1</v>
      </c>
      <c r="DP127" s="149">
        <v>0</v>
      </c>
      <c r="DQ127" s="149">
        <v>0</v>
      </c>
      <c r="DR127" s="149">
        <v>1</v>
      </c>
      <c r="DS127" s="149">
        <v>0</v>
      </c>
      <c r="DT127" s="149" t="s">
        <v>150</v>
      </c>
      <c r="DU127" s="149" t="s">
        <v>157</v>
      </c>
      <c r="DV127" s="149" t="s">
        <v>160</v>
      </c>
      <c r="DW127" s="149" t="s">
        <v>154</v>
      </c>
      <c r="DX127" s="149">
        <v>0</v>
      </c>
      <c r="DY127" s="149" t="s">
        <v>3005</v>
      </c>
      <c r="DZ127" s="149" t="str">
        <f t="shared" si="76"/>
        <v>Y</v>
      </c>
      <c r="EA127" s="149" t="str">
        <f t="shared" si="77"/>
        <v>Targets set</v>
      </c>
      <c r="EB127" s="149" t="str">
        <f t="shared" si="78"/>
        <v>Y</v>
      </c>
      <c r="EC127" s="149" t="str">
        <f t="shared" si="79"/>
        <v>N</v>
      </c>
      <c r="ED127" s="149" t="str">
        <f t="shared" si="80"/>
        <v>Yes</v>
      </c>
      <c r="EF127" s="149">
        <f t="shared" si="93"/>
        <v>2050</v>
      </c>
    </row>
    <row r="128" spans="1:136" s="149" customFormat="1" ht="16.5" customHeight="1">
      <c r="A128" s="149">
        <v>125</v>
      </c>
      <c r="B128" s="149">
        <v>118</v>
      </c>
      <c r="C128" s="150" t="s">
        <v>891</v>
      </c>
      <c r="D128" s="149" t="s">
        <v>333</v>
      </c>
      <c r="E128" s="149" t="s">
        <v>229</v>
      </c>
      <c r="F128" s="149" t="s">
        <v>374</v>
      </c>
      <c r="G128" s="149" t="s">
        <v>246</v>
      </c>
      <c r="H128" s="168" t="s">
        <v>892</v>
      </c>
      <c r="I128" s="149" t="s">
        <v>893</v>
      </c>
      <c r="J128" s="149">
        <v>0.117</v>
      </c>
      <c r="K128" s="149" t="s">
        <v>894</v>
      </c>
      <c r="L128" s="149">
        <v>78401</v>
      </c>
      <c r="M128" s="150">
        <v>31</v>
      </c>
      <c r="N128" s="149" t="s">
        <v>150</v>
      </c>
      <c r="O128" s="149">
        <v>2016</v>
      </c>
      <c r="P128" s="150">
        <v>2030</v>
      </c>
      <c r="Q128" s="149" t="s">
        <v>150</v>
      </c>
      <c r="R128" s="149" t="s">
        <v>154</v>
      </c>
      <c r="S128" s="149" t="s">
        <v>210</v>
      </c>
      <c r="T128" s="149" t="s">
        <v>153</v>
      </c>
      <c r="U128" s="151">
        <v>2030</v>
      </c>
      <c r="V128" s="149" t="s">
        <v>153</v>
      </c>
      <c r="W128" s="149" t="s">
        <v>153</v>
      </c>
      <c r="X128" s="152" t="s">
        <v>153</v>
      </c>
      <c r="Y128" s="149" t="s">
        <v>153</v>
      </c>
      <c r="Z128" s="149" t="s">
        <v>153</v>
      </c>
      <c r="AA128" s="150"/>
      <c r="AC128" s="149" t="s">
        <v>167</v>
      </c>
      <c r="AD128" s="149" t="s">
        <v>6</v>
      </c>
      <c r="AE128" s="149" t="s">
        <v>157</v>
      </c>
      <c r="AF128" s="149" t="s">
        <v>157</v>
      </c>
      <c r="AG128" s="149" t="s">
        <v>169</v>
      </c>
      <c r="AH128" s="150" t="s">
        <v>159</v>
      </c>
      <c r="AJ128" s="149" t="s">
        <v>154</v>
      </c>
      <c r="AK128" s="170" t="s">
        <v>153</v>
      </c>
      <c r="AN128" s="150"/>
      <c r="AO128" s="149" t="s">
        <v>160</v>
      </c>
      <c r="AP128" s="149" t="s">
        <v>150</v>
      </c>
      <c r="AQ128" s="149" t="s">
        <v>159</v>
      </c>
      <c r="AR128" s="149" t="s">
        <v>895</v>
      </c>
      <c r="AS128" s="149">
        <v>2050</v>
      </c>
      <c r="AU128" s="150"/>
      <c r="AV128" s="149" t="s">
        <v>157</v>
      </c>
      <c r="AW128" s="172" t="s">
        <v>312</v>
      </c>
      <c r="AX128" s="149" t="s">
        <v>158</v>
      </c>
      <c r="AY128" s="149" t="s">
        <v>154</v>
      </c>
      <c r="AZ128" s="149" t="s">
        <v>153</v>
      </c>
      <c r="BA128" s="149" t="s">
        <v>153</v>
      </c>
      <c r="BC128" s="150" t="s">
        <v>896</v>
      </c>
      <c r="BE128" s="173"/>
      <c r="BF128" s="150"/>
      <c r="BG128" s="283">
        <f t="shared" si="81"/>
        <v>0</v>
      </c>
      <c r="BH128" s="149">
        <f t="shared" si="82"/>
        <v>1</v>
      </c>
      <c r="BI128" s="149">
        <f t="shared" si="48"/>
        <v>0</v>
      </c>
      <c r="BJ128" s="280">
        <f t="shared" si="49"/>
        <v>1</v>
      </c>
      <c r="BK128" s="356">
        <f t="shared" si="83"/>
        <v>0</v>
      </c>
      <c r="BL128" s="149">
        <f t="shared" si="84"/>
        <v>0</v>
      </c>
      <c r="BM128" s="149">
        <f t="shared" si="50"/>
        <v>0</v>
      </c>
      <c r="BN128" s="278">
        <f t="shared" si="51"/>
        <v>0</v>
      </c>
      <c r="BO128" s="149">
        <f t="shared" si="85"/>
        <v>0</v>
      </c>
      <c r="BP128" s="149">
        <f t="shared" si="86"/>
        <v>0</v>
      </c>
      <c r="BQ128" s="149">
        <f t="shared" si="52"/>
        <v>0</v>
      </c>
      <c r="BR128" s="356">
        <f t="shared" si="87"/>
        <v>0</v>
      </c>
      <c r="BS128" s="149">
        <f t="shared" si="88"/>
        <v>0</v>
      </c>
      <c r="BT128" s="149">
        <f t="shared" si="53"/>
        <v>1</v>
      </c>
      <c r="BU128" s="356">
        <f t="shared" si="54"/>
        <v>0</v>
      </c>
      <c r="BV128" s="149">
        <f t="shared" si="55"/>
        <v>0</v>
      </c>
      <c r="BW128" s="113">
        <f t="shared" si="56"/>
        <v>0</v>
      </c>
      <c r="BX128" s="248">
        <f t="shared" si="57"/>
        <v>0</v>
      </c>
      <c r="BY128" s="248">
        <f t="shared" si="58"/>
        <v>0</v>
      </c>
      <c r="BZ128" s="248">
        <f t="shared" si="59"/>
        <v>0</v>
      </c>
      <c r="CA128" s="248">
        <f t="shared" si="92"/>
        <v>0</v>
      </c>
      <c r="CB128" s="175">
        <f t="shared" si="60"/>
        <v>0</v>
      </c>
      <c r="CC128" s="356">
        <f t="shared" si="61"/>
        <v>0</v>
      </c>
      <c r="CD128" s="149">
        <f t="shared" si="62"/>
        <v>0</v>
      </c>
      <c r="CE128" s="149">
        <f t="shared" si="63"/>
        <v>1</v>
      </c>
      <c r="CF128" s="276">
        <f t="shared" si="64"/>
        <v>1</v>
      </c>
      <c r="CG128" s="248">
        <f t="shared" si="65"/>
        <v>1</v>
      </c>
      <c r="CH128" s="274">
        <f t="shared" si="89"/>
        <v>1</v>
      </c>
      <c r="CI128" s="356">
        <f t="shared" si="66"/>
        <v>0</v>
      </c>
      <c r="CJ128" s="149">
        <f t="shared" si="67"/>
        <v>0</v>
      </c>
      <c r="CK128" s="150">
        <f t="shared" si="68"/>
        <v>0</v>
      </c>
      <c r="CL128" s="149">
        <f t="shared" si="90"/>
        <v>0</v>
      </c>
      <c r="CM128" s="149">
        <f t="shared" si="90"/>
        <v>1</v>
      </c>
      <c r="CN128" s="149">
        <f t="shared" si="90"/>
        <v>1</v>
      </c>
      <c r="CO128" s="149">
        <f t="shared" si="69"/>
        <v>2</v>
      </c>
      <c r="CP128" s="149">
        <f t="shared" si="91"/>
        <v>1</v>
      </c>
      <c r="CQ128" s="283">
        <f t="shared" si="70"/>
        <v>1</v>
      </c>
      <c r="CR128" s="149">
        <f t="shared" si="71"/>
        <v>0</v>
      </c>
      <c r="CS128" s="149">
        <f t="shared" si="72"/>
        <v>0</v>
      </c>
      <c r="CT128" s="283">
        <f t="shared" si="73"/>
        <v>1</v>
      </c>
      <c r="CU128" s="149" t="str">
        <f t="shared" si="74"/>
        <v xml:space="preserve"> 2050</v>
      </c>
      <c r="CV128" s="149">
        <f t="shared" si="75"/>
        <v>2050</v>
      </c>
      <c r="CW128" s="149">
        <v>0</v>
      </c>
      <c r="CX128" s="149">
        <v>0</v>
      </c>
      <c r="CY128" s="149">
        <v>1</v>
      </c>
      <c r="CZ128" s="149">
        <v>1</v>
      </c>
      <c r="DA128" s="149">
        <v>0</v>
      </c>
      <c r="DB128" s="149">
        <v>0</v>
      </c>
      <c r="DC128" s="149">
        <v>0</v>
      </c>
      <c r="DD128" s="149">
        <v>0</v>
      </c>
      <c r="DE128" s="149">
        <v>0</v>
      </c>
      <c r="DF128" s="149">
        <v>1</v>
      </c>
      <c r="DG128" s="149">
        <v>0</v>
      </c>
      <c r="DH128" s="149">
        <v>1</v>
      </c>
      <c r="DI128" s="149">
        <v>0</v>
      </c>
      <c r="DJ128" s="149">
        <v>1</v>
      </c>
      <c r="DK128" s="149">
        <v>0</v>
      </c>
      <c r="DL128" s="149">
        <v>1</v>
      </c>
      <c r="DM128" s="149">
        <v>1</v>
      </c>
      <c r="DN128" s="149">
        <v>0</v>
      </c>
      <c r="DO128" s="149">
        <v>1</v>
      </c>
      <c r="DP128" s="149">
        <v>1</v>
      </c>
      <c r="DQ128" s="149">
        <v>0</v>
      </c>
      <c r="DR128" s="149">
        <v>1</v>
      </c>
      <c r="DS128" s="149">
        <v>0</v>
      </c>
      <c r="DT128" s="149" t="s">
        <v>154</v>
      </c>
      <c r="DU128" s="149" t="s">
        <v>158</v>
      </c>
      <c r="DV128" s="149" t="s">
        <v>154</v>
      </c>
      <c r="DW128" s="149" t="s">
        <v>7865</v>
      </c>
      <c r="DX128" s="149" t="s">
        <v>150</v>
      </c>
      <c r="DY128" s="149">
        <v>0</v>
      </c>
      <c r="DZ128" s="149" t="str">
        <f t="shared" si="76"/>
        <v>Y</v>
      </c>
      <c r="EA128" s="149" t="str">
        <f t="shared" si="77"/>
        <v/>
      </c>
      <c r="EB128" s="149" t="str">
        <f t="shared" si="78"/>
        <v>Y</v>
      </c>
      <c r="EC128" s="149" t="str">
        <f t="shared" si="79"/>
        <v>N</v>
      </c>
      <c r="ED128" s="149" t="str">
        <f t="shared" si="80"/>
        <v>Yes</v>
      </c>
      <c r="EF128" s="149">
        <f t="shared" si="93"/>
        <v>2050</v>
      </c>
    </row>
    <row r="129" spans="1:136" s="149" customFormat="1" ht="16.5" customHeight="1">
      <c r="A129" s="149">
        <v>126</v>
      </c>
      <c r="B129" s="149">
        <v>186</v>
      </c>
      <c r="C129" s="150" t="s">
        <v>897</v>
      </c>
      <c r="D129" s="149" t="s">
        <v>560</v>
      </c>
      <c r="E129" s="149" t="s">
        <v>214</v>
      </c>
      <c r="F129" s="149" t="s">
        <v>349</v>
      </c>
      <c r="G129" s="149" t="s">
        <v>176</v>
      </c>
      <c r="H129" s="168" t="s">
        <v>898</v>
      </c>
      <c r="I129" s="149" t="s">
        <v>899</v>
      </c>
      <c r="J129" s="149">
        <v>0.319</v>
      </c>
      <c r="K129" s="149" t="s">
        <v>900</v>
      </c>
      <c r="L129" s="149">
        <v>83825</v>
      </c>
      <c r="M129" s="150">
        <v>11</v>
      </c>
      <c r="N129" s="149" t="s">
        <v>154</v>
      </c>
      <c r="O129" s="149" t="s">
        <v>153</v>
      </c>
      <c r="P129" s="150" t="s">
        <v>153</v>
      </c>
      <c r="Q129" s="149" t="s">
        <v>154</v>
      </c>
      <c r="R129" s="149" t="s">
        <v>154</v>
      </c>
      <c r="S129" s="149" t="s">
        <v>153</v>
      </c>
      <c r="T129" s="149" t="s">
        <v>153</v>
      </c>
      <c r="U129" s="151" t="s">
        <v>153</v>
      </c>
      <c r="V129" s="149" t="s">
        <v>153</v>
      </c>
      <c r="W129" s="149" t="s">
        <v>153</v>
      </c>
      <c r="X129" s="152" t="s">
        <v>153</v>
      </c>
      <c r="Y129" s="149" t="s">
        <v>153</v>
      </c>
      <c r="Z129" s="149" t="s">
        <v>153</v>
      </c>
      <c r="AA129" s="150"/>
      <c r="AC129" s="149" t="s">
        <v>9</v>
      </c>
      <c r="AD129" s="149" t="s">
        <v>240</v>
      </c>
      <c r="AE129" s="149" t="s">
        <v>157</v>
      </c>
      <c r="AF129" s="149" t="s">
        <v>157</v>
      </c>
      <c r="AG129" s="149" t="s">
        <v>168</v>
      </c>
      <c r="AH129" s="150" t="s">
        <v>159</v>
      </c>
      <c r="AJ129" s="149" t="s">
        <v>154</v>
      </c>
      <c r="AK129" s="170" t="s">
        <v>153</v>
      </c>
      <c r="AN129" s="150"/>
      <c r="AO129" s="149" t="s">
        <v>901</v>
      </c>
      <c r="AP129" s="149" t="s">
        <v>150</v>
      </c>
      <c r="AQ129" s="149" t="s">
        <v>218</v>
      </c>
      <c r="AR129" s="262" t="s">
        <v>902</v>
      </c>
      <c r="AS129" s="149">
        <v>2050</v>
      </c>
      <c r="AT129" s="149" t="s">
        <v>903</v>
      </c>
      <c r="AU129" s="150"/>
      <c r="AV129" s="149" t="s">
        <v>157</v>
      </c>
      <c r="AW129" s="172" t="s">
        <v>168</v>
      </c>
      <c r="AX129" s="149" t="s">
        <v>158</v>
      </c>
      <c r="AY129" s="149" t="s">
        <v>150</v>
      </c>
      <c r="AZ129" s="149" t="s">
        <v>904</v>
      </c>
      <c r="BA129" s="149">
        <v>2030</v>
      </c>
      <c r="BC129" s="150"/>
      <c r="BE129" s="173"/>
      <c r="BF129" s="150"/>
      <c r="BG129" s="283">
        <f t="shared" si="81"/>
        <v>0</v>
      </c>
      <c r="BH129" s="149">
        <f t="shared" si="82"/>
        <v>0</v>
      </c>
      <c r="BI129" s="149">
        <f t="shared" si="48"/>
        <v>0</v>
      </c>
      <c r="BJ129" s="280">
        <f t="shared" si="49"/>
        <v>0</v>
      </c>
      <c r="BK129" s="356">
        <f t="shared" si="83"/>
        <v>0</v>
      </c>
      <c r="BL129" s="149">
        <f t="shared" si="84"/>
        <v>0</v>
      </c>
      <c r="BM129" s="149">
        <f t="shared" si="50"/>
        <v>0</v>
      </c>
      <c r="BN129" s="278">
        <f t="shared" si="51"/>
        <v>0</v>
      </c>
      <c r="BO129" s="149">
        <f t="shared" si="85"/>
        <v>0</v>
      </c>
      <c r="BP129" s="149">
        <f t="shared" si="86"/>
        <v>0</v>
      </c>
      <c r="BQ129" s="149">
        <f t="shared" si="52"/>
        <v>0</v>
      </c>
      <c r="BR129" s="356">
        <f t="shared" si="87"/>
        <v>0</v>
      </c>
      <c r="BS129" s="149">
        <f t="shared" si="88"/>
        <v>0</v>
      </c>
      <c r="BT129" s="149">
        <f t="shared" si="53"/>
        <v>1</v>
      </c>
      <c r="BU129" s="356">
        <f t="shared" si="54"/>
        <v>0</v>
      </c>
      <c r="BV129" s="149">
        <f t="shared" si="55"/>
        <v>0</v>
      </c>
      <c r="BW129" s="113">
        <f t="shared" si="56"/>
        <v>0</v>
      </c>
      <c r="BX129" s="248">
        <f t="shared" si="57"/>
        <v>0</v>
      </c>
      <c r="BY129" s="248">
        <f t="shared" si="58"/>
        <v>0</v>
      </c>
      <c r="BZ129" s="248">
        <f t="shared" si="59"/>
        <v>0</v>
      </c>
      <c r="CA129" s="248">
        <f t="shared" si="92"/>
        <v>0</v>
      </c>
      <c r="CB129" s="175">
        <f t="shared" si="60"/>
        <v>0</v>
      </c>
      <c r="CC129" s="356">
        <f t="shared" si="61"/>
        <v>0</v>
      </c>
      <c r="CD129" s="149">
        <f t="shared" si="62"/>
        <v>0</v>
      </c>
      <c r="CE129" s="149">
        <f t="shared" si="63"/>
        <v>1</v>
      </c>
      <c r="CF129" s="276">
        <f t="shared" si="64"/>
        <v>1</v>
      </c>
      <c r="CG129" s="248">
        <f t="shared" si="65"/>
        <v>1</v>
      </c>
      <c r="CH129" s="274">
        <f t="shared" si="89"/>
        <v>1</v>
      </c>
      <c r="CI129" s="356">
        <f t="shared" si="66"/>
        <v>0</v>
      </c>
      <c r="CJ129" s="149">
        <f t="shared" si="67"/>
        <v>1</v>
      </c>
      <c r="CK129" s="150">
        <f t="shared" si="68"/>
        <v>0</v>
      </c>
      <c r="CL129" s="149">
        <f t="shared" si="90"/>
        <v>0</v>
      </c>
      <c r="CM129" s="149">
        <f t="shared" si="90"/>
        <v>0</v>
      </c>
      <c r="CN129" s="149">
        <f t="shared" si="90"/>
        <v>1</v>
      </c>
      <c r="CO129" s="149">
        <f t="shared" si="69"/>
        <v>1</v>
      </c>
      <c r="CP129" s="149">
        <f t="shared" si="91"/>
        <v>1</v>
      </c>
      <c r="CQ129" s="283">
        <f t="shared" si="70"/>
        <v>1</v>
      </c>
      <c r="CR129" s="149">
        <f t="shared" si="71"/>
        <v>0</v>
      </c>
      <c r="CS129" s="149">
        <f t="shared" si="72"/>
        <v>0</v>
      </c>
      <c r="CT129" s="283" t="str">
        <f t="shared" si="73"/>
        <v/>
      </c>
      <c r="CU129" s="149" t="str">
        <f t="shared" si="74"/>
        <v xml:space="preserve"> 2050</v>
      </c>
      <c r="CV129" s="149">
        <f t="shared" si="75"/>
        <v>2050</v>
      </c>
      <c r="CW129" s="149">
        <v>0</v>
      </c>
      <c r="CX129" s="149">
        <v>0</v>
      </c>
      <c r="CY129" s="149">
        <v>0</v>
      </c>
      <c r="CZ129" s="149">
        <v>0</v>
      </c>
      <c r="DA129" s="149">
        <v>0</v>
      </c>
      <c r="DB129" s="149">
        <v>0</v>
      </c>
      <c r="DC129" s="149">
        <v>1</v>
      </c>
      <c r="DD129" s="149">
        <v>1</v>
      </c>
      <c r="DE129" s="149">
        <v>0</v>
      </c>
      <c r="DF129" s="149">
        <v>0</v>
      </c>
      <c r="DG129" s="149">
        <v>0</v>
      </c>
      <c r="DH129" s="149">
        <v>0</v>
      </c>
      <c r="DI129" s="149">
        <v>0</v>
      </c>
      <c r="DJ129" s="149">
        <v>0</v>
      </c>
      <c r="DK129" s="149">
        <v>0</v>
      </c>
      <c r="DL129" s="149">
        <v>0</v>
      </c>
      <c r="DM129" s="149">
        <v>1</v>
      </c>
      <c r="DN129" s="149">
        <v>0</v>
      </c>
      <c r="DO129" s="149">
        <v>1</v>
      </c>
      <c r="DP129" s="149">
        <v>0</v>
      </c>
      <c r="DQ129" s="149">
        <v>0</v>
      </c>
      <c r="DR129" s="149">
        <v>1</v>
      </c>
      <c r="DS129" s="149">
        <v>0</v>
      </c>
      <c r="DT129" s="149" t="s">
        <v>154</v>
      </c>
      <c r="DU129" s="149">
        <v>0</v>
      </c>
      <c r="DV129" s="149" t="s">
        <v>160</v>
      </c>
      <c r="DW129" s="149" t="s">
        <v>154</v>
      </c>
      <c r="DX129" s="149">
        <v>0</v>
      </c>
      <c r="DY129" s="149" t="s">
        <v>3005</v>
      </c>
      <c r="DZ129" s="149" t="str">
        <f t="shared" si="76"/>
        <v>N</v>
      </c>
      <c r="EA129" s="149" t="str">
        <f t="shared" si="77"/>
        <v/>
      </c>
      <c r="EB129" s="149" t="str">
        <f t="shared" si="78"/>
        <v>Y</v>
      </c>
      <c r="EC129" s="149" t="str">
        <f t="shared" si="79"/>
        <v>N</v>
      </c>
      <c r="ED129" s="149" t="str">
        <f t="shared" si="80"/>
        <v>Yes</v>
      </c>
      <c r="EF129" s="149">
        <f t="shared" si="93"/>
        <v>2050</v>
      </c>
    </row>
    <row r="130" spans="1:136" s="149" customFormat="1" ht="16.5" customHeight="1">
      <c r="A130" s="149">
        <v>127</v>
      </c>
      <c r="B130" s="149">
        <v>116</v>
      </c>
      <c r="C130" s="150" t="s">
        <v>905</v>
      </c>
      <c r="D130" s="149" t="s">
        <v>192</v>
      </c>
      <c r="E130" s="149" t="s">
        <v>193</v>
      </c>
      <c r="F130" s="149" t="s">
        <v>686</v>
      </c>
      <c r="G130" s="149" t="s">
        <v>176</v>
      </c>
      <c r="H130" s="168" t="s">
        <v>906</v>
      </c>
      <c r="I130" s="149" t="s">
        <v>907</v>
      </c>
      <c r="J130" s="149">
        <v>-0.681</v>
      </c>
      <c r="K130" s="149" t="s">
        <v>908</v>
      </c>
      <c r="L130" s="149">
        <v>31528</v>
      </c>
      <c r="M130" s="150">
        <v>31</v>
      </c>
      <c r="N130" s="149" t="s">
        <v>154</v>
      </c>
      <c r="O130" s="149" t="s">
        <v>153</v>
      </c>
      <c r="P130" s="150" t="s">
        <v>153</v>
      </c>
      <c r="Q130" s="149" t="s">
        <v>154</v>
      </c>
      <c r="R130" s="149" t="s">
        <v>154</v>
      </c>
      <c r="S130" s="149" t="s">
        <v>153</v>
      </c>
      <c r="T130" s="149" t="s">
        <v>153</v>
      </c>
      <c r="U130" s="151" t="s">
        <v>153</v>
      </c>
      <c r="V130" s="149" t="s">
        <v>153</v>
      </c>
      <c r="W130" s="149" t="s">
        <v>153</v>
      </c>
      <c r="X130" s="152" t="s">
        <v>153</v>
      </c>
      <c r="Y130" s="149" t="s">
        <v>153</v>
      </c>
      <c r="Z130" s="149" t="s">
        <v>153</v>
      </c>
      <c r="AA130" s="150"/>
      <c r="AC130" s="149" t="s">
        <v>167</v>
      </c>
      <c r="AD130" s="149" t="s">
        <v>6</v>
      </c>
      <c r="AE130" s="149" t="s">
        <v>157</v>
      </c>
      <c r="AF130" s="149" t="s">
        <v>157</v>
      </c>
      <c r="AG130" s="149" t="s">
        <v>157</v>
      </c>
      <c r="AH130" s="150" t="s">
        <v>218</v>
      </c>
      <c r="AJ130" s="149" t="s">
        <v>154</v>
      </c>
      <c r="AK130" s="170" t="s">
        <v>153</v>
      </c>
      <c r="AN130" s="150"/>
      <c r="AO130" s="149" t="s">
        <v>219</v>
      </c>
      <c r="AP130" s="149" t="s">
        <v>150</v>
      </c>
      <c r="AQ130" s="149" t="s">
        <v>218</v>
      </c>
      <c r="AR130" s="149" t="s">
        <v>909</v>
      </c>
      <c r="AS130" s="149">
        <v>2046</v>
      </c>
      <c r="AU130" s="150"/>
      <c r="AV130" s="149" t="s">
        <v>157</v>
      </c>
      <c r="AW130" s="172" t="s">
        <v>190</v>
      </c>
      <c r="AX130" s="149" t="s">
        <v>158</v>
      </c>
      <c r="AY130" s="149" t="s">
        <v>154</v>
      </c>
      <c r="AZ130" s="149" t="s">
        <v>153</v>
      </c>
      <c r="BA130" s="149" t="s">
        <v>153</v>
      </c>
      <c r="BC130" s="150"/>
      <c r="BE130" s="173"/>
      <c r="BF130" s="150"/>
      <c r="BG130" s="283">
        <f t="shared" si="81"/>
        <v>0</v>
      </c>
      <c r="BH130" s="149">
        <f t="shared" si="82"/>
        <v>0</v>
      </c>
      <c r="BI130" s="149">
        <f t="shared" si="48"/>
        <v>0</v>
      </c>
      <c r="BJ130" s="280">
        <f t="shared" si="49"/>
        <v>0</v>
      </c>
      <c r="BK130" s="356">
        <f t="shared" si="83"/>
        <v>0</v>
      </c>
      <c r="BL130" s="149">
        <f t="shared" si="84"/>
        <v>0</v>
      </c>
      <c r="BM130" s="149">
        <f t="shared" si="50"/>
        <v>0</v>
      </c>
      <c r="BN130" s="278">
        <f t="shared" si="51"/>
        <v>0</v>
      </c>
      <c r="BO130" s="149">
        <f t="shared" si="85"/>
        <v>0</v>
      </c>
      <c r="BP130" s="149">
        <f t="shared" si="86"/>
        <v>0</v>
      </c>
      <c r="BQ130" s="149">
        <f t="shared" si="52"/>
        <v>0</v>
      </c>
      <c r="BR130" s="356">
        <f t="shared" si="87"/>
        <v>0</v>
      </c>
      <c r="BS130" s="149">
        <f t="shared" si="88"/>
        <v>0</v>
      </c>
      <c r="BT130" s="149">
        <f t="shared" si="53"/>
        <v>1</v>
      </c>
      <c r="BU130" s="356">
        <f t="shared" si="54"/>
        <v>0</v>
      </c>
      <c r="BV130" s="149">
        <f t="shared" si="55"/>
        <v>0</v>
      </c>
      <c r="BW130" s="113">
        <f t="shared" si="56"/>
        <v>0</v>
      </c>
      <c r="BX130" s="248">
        <f t="shared" si="57"/>
        <v>0</v>
      </c>
      <c r="BY130" s="248">
        <f t="shared" si="58"/>
        <v>0</v>
      </c>
      <c r="BZ130" s="248">
        <f t="shared" si="59"/>
        <v>0</v>
      </c>
      <c r="CA130" s="248">
        <f t="shared" si="92"/>
        <v>0</v>
      </c>
      <c r="CB130" s="175">
        <f t="shared" si="60"/>
        <v>0</v>
      </c>
      <c r="CC130" s="356">
        <f t="shared" si="61"/>
        <v>0</v>
      </c>
      <c r="CD130" s="149">
        <f t="shared" si="62"/>
        <v>0</v>
      </c>
      <c r="CE130" s="149">
        <f t="shared" si="63"/>
        <v>1</v>
      </c>
      <c r="CF130" s="276">
        <f t="shared" si="64"/>
        <v>1</v>
      </c>
      <c r="CG130" s="248">
        <f t="shared" si="65"/>
        <v>1</v>
      </c>
      <c r="CH130" s="274">
        <f t="shared" si="89"/>
        <v>1</v>
      </c>
      <c r="CI130" s="356">
        <f t="shared" si="66"/>
        <v>0</v>
      </c>
      <c r="CJ130" s="149">
        <f t="shared" si="67"/>
        <v>0</v>
      </c>
      <c r="CK130" s="150">
        <f t="shared" si="68"/>
        <v>0</v>
      </c>
      <c r="CL130" s="149">
        <f t="shared" si="90"/>
        <v>0</v>
      </c>
      <c r="CM130" s="149">
        <f t="shared" si="90"/>
        <v>0</v>
      </c>
      <c r="CN130" s="149">
        <f t="shared" si="90"/>
        <v>1</v>
      </c>
      <c r="CO130" s="149">
        <f t="shared" si="69"/>
        <v>1</v>
      </c>
      <c r="CP130" s="149">
        <f t="shared" si="91"/>
        <v>1</v>
      </c>
      <c r="CQ130" s="283">
        <f t="shared" si="70"/>
        <v>1</v>
      </c>
      <c r="CR130" s="149">
        <f t="shared" si="71"/>
        <v>0</v>
      </c>
      <c r="CS130" s="149">
        <f t="shared" si="72"/>
        <v>0</v>
      </c>
      <c r="CT130" s="283" t="str">
        <f t="shared" si="73"/>
        <v/>
      </c>
      <c r="CU130" s="149" t="str">
        <f t="shared" si="74"/>
        <v xml:space="preserve"> 2046</v>
      </c>
      <c r="CV130" s="149">
        <f t="shared" si="75"/>
        <v>2046</v>
      </c>
      <c r="CW130" s="149">
        <v>0</v>
      </c>
      <c r="CX130" s="149">
        <v>0</v>
      </c>
      <c r="CY130" s="149">
        <v>0</v>
      </c>
      <c r="CZ130" s="149">
        <v>0</v>
      </c>
      <c r="DA130" s="149">
        <v>0</v>
      </c>
      <c r="DB130" s="149">
        <v>0</v>
      </c>
      <c r="DC130" s="149">
        <v>1</v>
      </c>
      <c r="DD130" s="149">
        <v>1</v>
      </c>
      <c r="DE130" s="149">
        <v>0</v>
      </c>
      <c r="DF130" s="149">
        <v>0</v>
      </c>
      <c r="DG130" s="149">
        <v>0</v>
      </c>
      <c r="DH130" s="149">
        <v>0</v>
      </c>
      <c r="DI130" s="149">
        <v>0</v>
      </c>
      <c r="DJ130" s="149">
        <v>0</v>
      </c>
      <c r="DK130" s="149">
        <v>0</v>
      </c>
      <c r="DL130" s="149">
        <v>0</v>
      </c>
      <c r="DM130" s="149">
        <v>1</v>
      </c>
      <c r="DN130" s="149">
        <v>0</v>
      </c>
      <c r="DO130" s="149">
        <v>1</v>
      </c>
      <c r="DP130" s="149">
        <v>1</v>
      </c>
      <c r="DQ130" s="149">
        <v>0</v>
      </c>
      <c r="DR130" s="149">
        <v>1</v>
      </c>
      <c r="DS130" s="149">
        <v>0</v>
      </c>
      <c r="DT130" s="149" t="s">
        <v>154</v>
      </c>
      <c r="DU130" s="149">
        <v>0</v>
      </c>
      <c r="DV130" s="149" t="s">
        <v>160</v>
      </c>
      <c r="DW130" s="149" t="s">
        <v>154</v>
      </c>
      <c r="DX130" s="149">
        <v>0</v>
      </c>
      <c r="DY130" s="149" t="s">
        <v>150</v>
      </c>
      <c r="DZ130" s="149" t="str">
        <f t="shared" si="76"/>
        <v>N</v>
      </c>
      <c r="EA130" s="149" t="str">
        <f t="shared" si="77"/>
        <v/>
      </c>
      <c r="EB130" s="149" t="str">
        <f t="shared" si="78"/>
        <v>Y</v>
      </c>
      <c r="EC130" s="149" t="str">
        <f t="shared" si="79"/>
        <v>N</v>
      </c>
      <c r="ED130" s="149" t="str">
        <f t="shared" si="80"/>
        <v>Yes</v>
      </c>
      <c r="EF130" s="149">
        <f t="shared" si="93"/>
        <v>2046</v>
      </c>
    </row>
    <row r="131" spans="1:136" s="149" customFormat="1" ht="16.5" customHeight="1">
      <c r="A131" s="149">
        <v>128</v>
      </c>
      <c r="B131" s="149" t="e">
        <v>#N/A</v>
      </c>
      <c r="C131" s="150" t="s">
        <v>910</v>
      </c>
      <c r="D131" s="149" t="s">
        <v>516</v>
      </c>
      <c r="E131" s="149" t="s">
        <v>517</v>
      </c>
      <c r="F131" s="149" t="s">
        <v>264</v>
      </c>
      <c r="G131" s="149" t="s">
        <v>176</v>
      </c>
      <c r="H131" s="168" t="s">
        <v>911</v>
      </c>
      <c r="I131" s="149" t="s">
        <v>912</v>
      </c>
      <c r="J131" s="149">
        <v>-0.259</v>
      </c>
      <c r="K131" s="149" t="s">
        <v>913</v>
      </c>
      <c r="L131" s="149">
        <v>341321</v>
      </c>
      <c r="M131" s="150">
        <v>31</v>
      </c>
      <c r="N131" s="149" t="s">
        <v>154</v>
      </c>
      <c r="O131" s="149" t="s">
        <v>153</v>
      </c>
      <c r="P131" s="150" t="s">
        <v>153</v>
      </c>
      <c r="Q131" s="149" t="s">
        <v>150</v>
      </c>
      <c r="R131" s="149" t="s">
        <v>150</v>
      </c>
      <c r="S131" s="149" t="s">
        <v>151</v>
      </c>
      <c r="T131" s="149" t="s">
        <v>152</v>
      </c>
      <c r="U131" s="151">
        <v>2030</v>
      </c>
      <c r="V131" s="149" t="s">
        <v>151</v>
      </c>
      <c r="W131" s="149" t="s">
        <v>152</v>
      </c>
      <c r="X131" s="152">
        <v>2040</v>
      </c>
      <c r="Y131" s="149" t="s">
        <v>150</v>
      </c>
      <c r="Z131" s="149" t="s">
        <v>151</v>
      </c>
      <c r="AA131" s="150">
        <v>2040</v>
      </c>
      <c r="AC131" s="149" t="s">
        <v>167</v>
      </c>
      <c r="AD131" s="149" t="s">
        <v>6</v>
      </c>
      <c r="AE131" s="149" t="s">
        <v>157</v>
      </c>
      <c r="AF131" s="149" t="s">
        <v>157</v>
      </c>
      <c r="AG131" s="149" t="s">
        <v>157</v>
      </c>
      <c r="AH131" s="150" t="s">
        <v>218</v>
      </c>
      <c r="AJ131" s="149" t="s">
        <v>154</v>
      </c>
      <c r="AK131" s="170" t="s">
        <v>153</v>
      </c>
      <c r="AN131" s="150"/>
      <c r="AO131" s="149" t="s">
        <v>219</v>
      </c>
      <c r="AP131" s="149" t="s">
        <v>150</v>
      </c>
      <c r="AQ131" s="149" t="s">
        <v>218</v>
      </c>
      <c r="AR131" s="149" t="s">
        <v>914</v>
      </c>
      <c r="AS131" s="149">
        <v>2040</v>
      </c>
      <c r="AU131" s="150"/>
      <c r="AV131" s="149" t="s">
        <v>157</v>
      </c>
      <c r="AW131" s="172" t="s">
        <v>168</v>
      </c>
      <c r="AX131" s="149" t="s">
        <v>158</v>
      </c>
      <c r="AY131" s="149" t="s">
        <v>154</v>
      </c>
      <c r="AZ131" s="149" t="s">
        <v>153</v>
      </c>
      <c r="BA131" s="149" t="s">
        <v>153</v>
      </c>
      <c r="BC131" s="150"/>
      <c r="BE131" s="173"/>
      <c r="BF131" s="150"/>
      <c r="BG131" s="283">
        <f t="shared" si="81"/>
        <v>0</v>
      </c>
      <c r="BH131" s="149">
        <f t="shared" si="82"/>
        <v>0</v>
      </c>
      <c r="BI131" s="149">
        <f t="shared" si="48"/>
        <v>0</v>
      </c>
      <c r="BJ131" s="280">
        <f t="shared" si="49"/>
        <v>0</v>
      </c>
      <c r="BK131" s="356">
        <f t="shared" si="83"/>
        <v>0</v>
      </c>
      <c r="BL131" s="149">
        <f t="shared" si="84"/>
        <v>1</v>
      </c>
      <c r="BM131" s="149">
        <f t="shared" si="50"/>
        <v>0</v>
      </c>
      <c r="BN131" s="278">
        <f t="shared" si="51"/>
        <v>1</v>
      </c>
      <c r="BO131" s="149">
        <f t="shared" si="85"/>
        <v>0</v>
      </c>
      <c r="BP131" s="149">
        <f t="shared" si="86"/>
        <v>0</v>
      </c>
      <c r="BQ131" s="149">
        <f t="shared" si="52"/>
        <v>1</v>
      </c>
      <c r="BR131" s="356">
        <f t="shared" si="87"/>
        <v>0</v>
      </c>
      <c r="BS131" s="149">
        <f t="shared" si="88"/>
        <v>0</v>
      </c>
      <c r="BT131" s="149">
        <f t="shared" si="53"/>
        <v>1</v>
      </c>
      <c r="BU131" s="356">
        <f t="shared" si="54"/>
        <v>0</v>
      </c>
      <c r="BV131" s="149">
        <f t="shared" si="55"/>
        <v>0</v>
      </c>
      <c r="BW131" s="113">
        <f t="shared" si="56"/>
        <v>0</v>
      </c>
      <c r="BX131" s="248">
        <f t="shared" si="57"/>
        <v>0</v>
      </c>
      <c r="BY131" s="248">
        <f t="shared" si="58"/>
        <v>0</v>
      </c>
      <c r="BZ131" s="248">
        <f t="shared" si="59"/>
        <v>0</v>
      </c>
      <c r="CA131" s="248">
        <f t="shared" si="92"/>
        <v>0</v>
      </c>
      <c r="CB131" s="175">
        <f t="shared" si="60"/>
        <v>0</v>
      </c>
      <c r="CC131" s="356">
        <f t="shared" si="61"/>
        <v>0</v>
      </c>
      <c r="CD131" s="149">
        <f t="shared" si="62"/>
        <v>0</v>
      </c>
      <c r="CE131" s="149">
        <f t="shared" si="63"/>
        <v>1</v>
      </c>
      <c r="CF131" s="276">
        <f t="shared" si="64"/>
        <v>1</v>
      </c>
      <c r="CG131" s="248">
        <f t="shared" si="65"/>
        <v>1</v>
      </c>
      <c r="CH131" s="274">
        <f t="shared" si="89"/>
        <v>1</v>
      </c>
      <c r="CI131" s="356">
        <f t="shared" si="66"/>
        <v>0</v>
      </c>
      <c r="CJ131" s="149">
        <f t="shared" si="67"/>
        <v>0</v>
      </c>
      <c r="CK131" s="150">
        <f t="shared" si="68"/>
        <v>0</v>
      </c>
      <c r="CL131" s="149">
        <f t="shared" si="90"/>
        <v>0</v>
      </c>
      <c r="CM131" s="149">
        <f t="shared" si="90"/>
        <v>1</v>
      </c>
      <c r="CN131" s="149">
        <f t="shared" si="90"/>
        <v>1</v>
      </c>
      <c r="CO131" s="149">
        <f t="shared" si="69"/>
        <v>2</v>
      </c>
      <c r="CP131" s="149">
        <f t="shared" si="91"/>
        <v>1</v>
      </c>
      <c r="CQ131" s="283">
        <f t="shared" si="70"/>
        <v>1</v>
      </c>
      <c r="CR131" s="149">
        <f t="shared" si="71"/>
        <v>0</v>
      </c>
      <c r="CS131" s="149">
        <f t="shared" si="72"/>
        <v>0</v>
      </c>
      <c r="CT131" s="283">
        <f t="shared" si="73"/>
        <v>1</v>
      </c>
      <c r="CU131" s="149" t="str">
        <f t="shared" si="74"/>
        <v>2040 2040</v>
      </c>
      <c r="CV131" s="149">
        <f t="shared" si="75"/>
        <v>2040</v>
      </c>
      <c r="CW131" s="149" t="e">
        <v>#N/A</v>
      </c>
      <c r="CX131" s="149" t="e">
        <v>#N/A</v>
      </c>
      <c r="CY131" s="149" t="e">
        <v>#N/A</v>
      </c>
      <c r="CZ131" s="149" t="e">
        <v>#N/A</v>
      </c>
      <c r="DA131" s="149" t="e">
        <v>#N/A</v>
      </c>
      <c r="DB131" s="149" t="e">
        <v>#N/A</v>
      </c>
      <c r="DC131" s="149" t="e">
        <v>#N/A</v>
      </c>
      <c r="DD131" s="149" t="e">
        <v>#N/A</v>
      </c>
      <c r="DE131" s="149" t="e">
        <v>#N/A</v>
      </c>
      <c r="DF131" s="149" t="e">
        <v>#N/A</v>
      </c>
      <c r="DG131" s="149" t="e">
        <v>#N/A</v>
      </c>
      <c r="DH131" s="149" t="e">
        <v>#N/A</v>
      </c>
      <c r="DI131" s="149" t="e">
        <v>#N/A</v>
      </c>
      <c r="DJ131" s="149" t="e">
        <v>#N/A</v>
      </c>
      <c r="DK131" s="149" t="e">
        <v>#N/A</v>
      </c>
      <c r="DL131" s="149" t="e">
        <v>#N/A</v>
      </c>
      <c r="DM131" s="149" t="e">
        <v>#N/A</v>
      </c>
      <c r="DN131" s="149" t="e">
        <v>#N/A</v>
      </c>
      <c r="DO131" s="149" t="e">
        <v>#N/A</v>
      </c>
      <c r="DP131" s="149" t="e">
        <v>#N/A</v>
      </c>
      <c r="DQ131" s="149" t="e">
        <v>#N/A</v>
      </c>
      <c r="DR131" s="149" t="e">
        <v>#N/A</v>
      </c>
      <c r="DS131" s="149" t="e">
        <v>#N/A</v>
      </c>
      <c r="DT131" s="149" t="e">
        <v>#N/A</v>
      </c>
      <c r="DU131" s="149" t="e">
        <v>#N/A</v>
      </c>
      <c r="DV131" s="149" t="e">
        <v>#N/A</v>
      </c>
      <c r="DW131" s="149" t="e">
        <v>#N/A</v>
      </c>
      <c r="DX131" s="149" t="e">
        <v>#N/A</v>
      </c>
      <c r="DY131" s="149" t="e">
        <v>#N/A</v>
      </c>
      <c r="DZ131" s="149" t="str">
        <f t="shared" si="76"/>
        <v>Y</v>
      </c>
      <c r="EA131" s="149" t="str">
        <f t="shared" si="77"/>
        <v>Targets set</v>
      </c>
      <c r="EB131" s="149" t="str">
        <f t="shared" si="78"/>
        <v>Y</v>
      </c>
      <c r="EC131" s="149" t="str">
        <f t="shared" si="79"/>
        <v>N</v>
      </c>
      <c r="ED131" s="149" t="str">
        <f t="shared" si="80"/>
        <v>Yes</v>
      </c>
      <c r="EF131" s="149">
        <f t="shared" si="93"/>
        <v>2040</v>
      </c>
    </row>
    <row r="132" spans="1:136" s="149" customFormat="1" ht="16.5" customHeight="1">
      <c r="A132" s="149">
        <v>129</v>
      </c>
      <c r="B132" s="149">
        <v>140</v>
      </c>
      <c r="C132" s="150" t="s">
        <v>915</v>
      </c>
      <c r="D132" s="149" t="s">
        <v>818</v>
      </c>
      <c r="E132" s="149" t="s">
        <v>144</v>
      </c>
      <c r="F132" s="149" t="s">
        <v>284</v>
      </c>
      <c r="G132" s="149" t="s">
        <v>246</v>
      </c>
      <c r="H132" s="168" t="s">
        <v>916</v>
      </c>
      <c r="I132" s="149" t="s">
        <v>917</v>
      </c>
      <c r="J132" s="149">
        <v>0.393</v>
      </c>
      <c r="K132" s="149" t="s">
        <v>918</v>
      </c>
      <c r="L132" s="149">
        <v>229140</v>
      </c>
      <c r="M132" s="150">
        <v>31</v>
      </c>
      <c r="N132" s="149" t="s">
        <v>150</v>
      </c>
      <c r="O132" s="149">
        <v>2017</v>
      </c>
      <c r="P132" s="150">
        <v>2030</v>
      </c>
      <c r="Q132" s="149" t="s">
        <v>150</v>
      </c>
      <c r="R132" s="149" t="s">
        <v>150</v>
      </c>
      <c r="S132" s="149" t="s">
        <v>151</v>
      </c>
      <c r="T132" s="149" t="s">
        <v>152</v>
      </c>
      <c r="U132" s="151">
        <v>2032</v>
      </c>
      <c r="V132" s="149" t="s">
        <v>151</v>
      </c>
      <c r="W132" s="149" t="s">
        <v>152</v>
      </c>
      <c r="X132" s="152">
        <v>2050</v>
      </c>
      <c r="Y132" s="149" t="s">
        <v>150</v>
      </c>
      <c r="Z132" s="149" t="s">
        <v>151</v>
      </c>
      <c r="AA132" s="150">
        <v>2050</v>
      </c>
      <c r="AC132" s="149" t="s">
        <v>167</v>
      </c>
      <c r="AD132" s="149" t="s">
        <v>6</v>
      </c>
      <c r="AE132" s="149" t="s">
        <v>157</v>
      </c>
      <c r="AF132" s="149" t="s">
        <v>157</v>
      </c>
      <c r="AG132" s="149" t="s">
        <v>157</v>
      </c>
      <c r="AH132" s="150" t="s">
        <v>218</v>
      </c>
      <c r="AJ132" s="149" t="s">
        <v>154</v>
      </c>
      <c r="AK132" s="170" t="s">
        <v>153</v>
      </c>
      <c r="AN132" s="150"/>
      <c r="AO132" s="149" t="s">
        <v>219</v>
      </c>
      <c r="AP132" s="149" t="s">
        <v>150</v>
      </c>
      <c r="AQ132" s="149" t="s">
        <v>218</v>
      </c>
      <c r="AR132" s="149" t="s">
        <v>919</v>
      </c>
      <c r="AS132" s="149">
        <v>2050</v>
      </c>
      <c r="AU132" s="150"/>
      <c r="AV132" s="149" t="s">
        <v>157</v>
      </c>
      <c r="AW132" s="172" t="s">
        <v>312</v>
      </c>
      <c r="AX132" s="149" t="s">
        <v>158</v>
      </c>
      <c r="AY132" s="149" t="s">
        <v>154</v>
      </c>
      <c r="AZ132" s="149" t="s">
        <v>153</v>
      </c>
      <c r="BA132" s="149" t="s">
        <v>153</v>
      </c>
      <c r="BC132" s="150"/>
      <c r="BE132" s="173"/>
      <c r="BF132" s="150"/>
      <c r="BG132" s="283">
        <f t="shared" si="81"/>
        <v>0</v>
      </c>
      <c r="BH132" s="149">
        <f t="shared" si="82"/>
        <v>1</v>
      </c>
      <c r="BI132" s="149">
        <f t="shared" si="94" ref="BI132:BI195">IF(AND($N132="Y",$P132&gt;2030),1,0)</f>
        <v>0</v>
      </c>
      <c r="BJ132" s="280">
        <f t="shared" si="95" ref="BJ132:BJ195">MAX(BG132:BI132)</f>
        <v>1</v>
      </c>
      <c r="BK132" s="356">
        <f t="shared" si="83"/>
        <v>0</v>
      </c>
      <c r="BL132" s="149">
        <f t="shared" si="84"/>
        <v>0</v>
      </c>
      <c r="BM132" s="149">
        <f t="shared" si="96" ref="BM132:BM195">IF(AND($R132="Y",$U132&gt;2030),1,0)</f>
        <v>1</v>
      </c>
      <c r="BN132" s="278">
        <f t="shared" si="97" ref="BN132:BN195">MAX(BK132:BM132)</f>
        <v>1</v>
      </c>
      <c r="BO132" s="149">
        <f t="shared" si="85"/>
        <v>0</v>
      </c>
      <c r="BP132" s="149">
        <f t="shared" si="86"/>
        <v>0</v>
      </c>
      <c r="BQ132" s="149">
        <f t="shared" si="98" ref="BQ132:BQ195">IF(AND($Y132="Y",$AA132&gt;2030),1,0)</f>
        <v>1</v>
      </c>
      <c r="BR132" s="356">
        <f t="shared" si="87"/>
        <v>0</v>
      </c>
      <c r="BS132" s="149">
        <f t="shared" si="88"/>
        <v>0</v>
      </c>
      <c r="BT132" s="149">
        <f t="shared" si="99" ref="BT132:BT195">IF(AND($AP132="Y",$AS132&gt;2030),1,0)</f>
        <v>1</v>
      </c>
      <c r="BU132" s="356">
        <f t="shared" si="100" ref="BU132:BU195">IF(AND(AL132&lt;=2025,CF132=0,AJ132="Y"),1,0)</f>
        <v>0</v>
      </c>
      <c r="BV132" s="149">
        <f t="shared" si="101" ref="BV132:BV195">IF(AND(AL132&gt;=2026,AL132&lt;=2030,AJ132="Y",CF132=0),1,0)</f>
        <v>0</v>
      </c>
      <c r="BW132" s="113">
        <f t="shared" si="102" ref="BW132:BW195">IF(AND(AL132&gt;=2031,CF132=0,AJ132="Y"),1,0)</f>
        <v>0</v>
      </c>
      <c r="BX132" s="248">
        <f t="shared" si="103" ref="BX132:BX195">IF(AND($AJ132="Y",$AL132&lt;=2024),1,0)</f>
        <v>0</v>
      </c>
      <c r="BY132" s="248">
        <f t="shared" si="104" ref="BY132:BY195">IF(AND($AJ132="Y",AND($AL132&gt;2024,$AL132&lt;=2030)),1,0)</f>
        <v>0</v>
      </c>
      <c r="BZ132" s="248">
        <f t="shared" si="105" ref="BZ132:BZ195">IF(AND($AJ132="Y",$AL132&gt;2030),1,0)</f>
        <v>0</v>
      </c>
      <c r="CA132" s="248">
        <f t="shared" si="92"/>
        <v>0</v>
      </c>
      <c r="CB132" s="175">
        <f t="shared" si="106" ref="CB132:CB195">IF(AND(CF132=0,AJ132="Y"),1,0)</f>
        <v>0</v>
      </c>
      <c r="CC132" s="356">
        <f t="shared" si="107" ref="CC132:CC195">MAX($BO132,$BR132)</f>
        <v>0</v>
      </c>
      <c r="CD132" s="149">
        <f t="shared" si="108" ref="CD132:CD195">MAX($BP132,$BS132)</f>
        <v>0</v>
      </c>
      <c r="CE132" s="149">
        <f t="shared" si="109" ref="CE132:CE195">MAX($BQ132,$BT132)</f>
        <v>1</v>
      </c>
      <c r="CF132" s="276">
        <f t="shared" si="110" ref="CF132:CF195">MAX(CC132:CE132)</f>
        <v>1</v>
      </c>
      <c r="CG132" s="248">
        <f t="shared" si="111" ref="CG132:CG195">MAX($CF132,$CA132)</f>
        <v>1</v>
      </c>
      <c r="CH132" s="274">
        <f t="shared" si="89"/>
        <v>1</v>
      </c>
      <c r="CI132" s="356">
        <f t="shared" si="112" ref="CI132:CI195">IF(AND($AY132="Y",$BA132&lt;=2024),1,0)</f>
        <v>0</v>
      </c>
      <c r="CJ132" s="149">
        <f t="shared" si="113" ref="CJ132:CJ195">IF(AND($AY132="Y",AND($BA132&gt;2024,$BA132&lt;=2030)),1,0)</f>
        <v>0</v>
      </c>
      <c r="CK132" s="150">
        <f t="shared" si="114" ref="CK132:CK195">IF(AND($AY132="Y",$BA132&gt;2030),1,0)</f>
        <v>0</v>
      </c>
      <c r="CL132" s="149">
        <f t="shared" si="90"/>
        <v>0</v>
      </c>
      <c r="CM132" s="149">
        <f t="shared" si="90"/>
        <v>1</v>
      </c>
      <c r="CN132" s="149">
        <f t="shared" si="90"/>
        <v>2</v>
      </c>
      <c r="CO132" s="149">
        <f t="shared" si="115" ref="CO132:CO195">CF132+CB132+BN132+BJ132</f>
        <v>3</v>
      </c>
      <c r="CP132" s="149">
        <f t="shared" si="91"/>
        <v>1</v>
      </c>
      <c r="CQ132" s="283">
        <f t="shared" si="116" ref="CQ132:CQ195">IF($AV132="Yes",1,0)</f>
        <v>1</v>
      </c>
      <c r="CR132" s="149">
        <f t="shared" si="117" ref="CR132:CR195">IF($AV132="No",1,0)</f>
        <v>0</v>
      </c>
      <c r="CS132" s="149">
        <f t="shared" si="118" ref="CS132:CS195">IF($AV132="Not Specified",1,0)</f>
        <v>0</v>
      </c>
      <c r="CT132" s="283" t="str">
        <f t="shared" si="119" ref="CT132:CT195">IF(OR(AND(U132&gt;=2026,U132&lt;=2030),AND(X132&gt;=2026,X132&lt;=2030)),1,"")</f>
        <v/>
      </c>
      <c r="CU132" s="149" t="str">
        <f t="shared" si="120" ref="CU132:CU195">AA132&amp;" "&amp;AS132</f>
        <v>2050 2050</v>
      </c>
      <c r="CV132" s="149">
        <f t="shared" si="121" ref="CV132:CV195">MAX(AA132,AS132)</f>
        <v>2050</v>
      </c>
      <c r="CW132" s="149">
        <v>0</v>
      </c>
      <c r="CX132" s="149">
        <v>0</v>
      </c>
      <c r="CY132" s="149">
        <v>1</v>
      </c>
      <c r="CZ132" s="149">
        <v>1</v>
      </c>
      <c r="DA132" s="149">
        <v>0</v>
      </c>
      <c r="DB132" s="149">
        <v>0</v>
      </c>
      <c r="DC132" s="149">
        <v>1</v>
      </c>
      <c r="DD132" s="149">
        <v>1</v>
      </c>
      <c r="DE132" s="149">
        <v>0</v>
      </c>
      <c r="DF132" s="149">
        <v>0</v>
      </c>
      <c r="DG132" s="149">
        <v>1</v>
      </c>
      <c r="DH132" s="149">
        <v>1</v>
      </c>
      <c r="DI132" s="149">
        <v>0</v>
      </c>
      <c r="DJ132" s="149">
        <v>1</v>
      </c>
      <c r="DK132" s="149">
        <v>0</v>
      </c>
      <c r="DL132" s="149">
        <v>1</v>
      </c>
      <c r="DM132" s="149">
        <v>1</v>
      </c>
      <c r="DN132" s="149">
        <v>0</v>
      </c>
      <c r="DO132" s="149">
        <v>1</v>
      </c>
      <c r="DP132" s="149">
        <v>1</v>
      </c>
      <c r="DQ132" s="149">
        <v>0</v>
      </c>
      <c r="DR132" s="149">
        <v>1</v>
      </c>
      <c r="DS132" s="149">
        <v>0</v>
      </c>
      <c r="DT132" s="149" t="s">
        <v>150</v>
      </c>
      <c r="DU132" s="149" t="s">
        <v>157</v>
      </c>
      <c r="DV132" s="149" t="s">
        <v>7859</v>
      </c>
      <c r="DW132" s="149" t="s">
        <v>160</v>
      </c>
      <c r="DX132" s="149" t="s">
        <v>150</v>
      </c>
      <c r="DY132" s="149" t="s">
        <v>150</v>
      </c>
      <c r="DZ132" s="149" t="str">
        <f t="shared" si="122" ref="DZ132:DZ195">Q132</f>
        <v>Y</v>
      </c>
      <c r="EA132" s="149" t="str">
        <f t="shared" si="123" ref="EA132:EA195">Z132</f>
        <v>Targets set</v>
      </c>
      <c r="EB132" s="149" t="str">
        <f t="shared" si="124" ref="EB132:EB195">AP132</f>
        <v>Y</v>
      </c>
      <c r="EC132" s="149" t="str">
        <f t="shared" si="125" ref="EC132:EC195">AJ132</f>
        <v>N</v>
      </c>
      <c r="ED132" s="149" t="str">
        <f t="shared" si="126" ref="ED132:ED195">AV132</f>
        <v>Yes</v>
      </c>
      <c r="EF132" s="149">
        <f t="shared" si="93"/>
        <v>2050</v>
      </c>
    </row>
    <row r="133" spans="1:136" s="149" customFormat="1" ht="16.5" customHeight="1">
      <c r="A133" s="149">
        <v>130</v>
      </c>
      <c r="B133" s="149">
        <v>148</v>
      </c>
      <c r="C133" s="150" t="s">
        <v>920</v>
      </c>
      <c r="D133" s="149" t="s">
        <v>290</v>
      </c>
      <c r="E133" s="149" t="s">
        <v>229</v>
      </c>
      <c r="F133" s="149" t="s">
        <v>264</v>
      </c>
      <c r="G133" s="149" t="s">
        <v>176</v>
      </c>
      <c r="H133" s="168" t="s">
        <v>921</v>
      </c>
      <c r="I133" s="149" t="s">
        <v>922</v>
      </c>
      <c r="J133" s="149">
        <v>0.185</v>
      </c>
      <c r="K133" s="149" t="s">
        <v>923</v>
      </c>
      <c r="L133" s="149">
        <v>156253</v>
      </c>
      <c r="M133" s="150">
        <v>24</v>
      </c>
      <c r="N133" s="149" t="s">
        <v>154</v>
      </c>
      <c r="O133" s="149" t="s">
        <v>153</v>
      </c>
      <c r="P133" s="150" t="s">
        <v>153</v>
      </c>
      <c r="Q133" s="149" t="s">
        <v>154</v>
      </c>
      <c r="R133" s="149" t="s">
        <v>154</v>
      </c>
      <c r="S133" s="149" t="s">
        <v>153</v>
      </c>
      <c r="T133" s="149" t="s">
        <v>153</v>
      </c>
      <c r="U133" s="151" t="s">
        <v>153</v>
      </c>
      <c r="V133" s="149" t="s">
        <v>153</v>
      </c>
      <c r="W133" s="149" t="s">
        <v>153</v>
      </c>
      <c r="X133" s="152" t="s">
        <v>153</v>
      </c>
      <c r="Y133" s="149" t="s">
        <v>153</v>
      </c>
      <c r="Z133" s="149" t="s">
        <v>153</v>
      </c>
      <c r="AA133" s="150"/>
      <c r="AC133" s="149" t="s">
        <v>167</v>
      </c>
      <c r="AD133" s="149" t="s">
        <v>6</v>
      </c>
      <c r="AE133" s="149" t="s">
        <v>157</v>
      </c>
      <c r="AF133" s="149" t="s">
        <v>157</v>
      </c>
      <c r="AG133" s="149" t="s">
        <v>168</v>
      </c>
      <c r="AH133" s="150" t="s">
        <v>159</v>
      </c>
      <c r="AJ133" s="149" t="s">
        <v>154</v>
      </c>
      <c r="AK133" s="170" t="s">
        <v>153</v>
      </c>
      <c r="AN133" s="150"/>
      <c r="AO133" s="149" t="s">
        <v>160</v>
      </c>
      <c r="AP133" s="149" t="s">
        <v>150</v>
      </c>
      <c r="AQ133" s="149" t="s">
        <v>159</v>
      </c>
      <c r="AR133" s="149" t="s">
        <v>924</v>
      </c>
      <c r="AS133" s="149">
        <v>2030</v>
      </c>
      <c r="AU133" s="150"/>
      <c r="AV133" s="149" t="s">
        <v>157</v>
      </c>
      <c r="AW133" s="172" t="s">
        <v>158</v>
      </c>
      <c r="AX133" s="149" t="s">
        <v>158</v>
      </c>
      <c r="AY133" s="149" t="s">
        <v>154</v>
      </c>
      <c r="AZ133" s="149" t="s">
        <v>153</v>
      </c>
      <c r="BA133" s="149" t="s">
        <v>153</v>
      </c>
      <c r="BC133" s="150"/>
      <c r="BE133" s="173"/>
      <c r="BF133" s="150"/>
      <c r="BG133" s="283">
        <f t="shared" si="127" ref="BG133:BG196">IF(AND($N133="Y",$P133&lt;=2025),1,0)</f>
        <v>0</v>
      </c>
      <c r="BH133" s="149">
        <f t="shared" si="128" ref="BH133:BH196">IF(AND($N133="Y",AND($P133&gt;2025,$P133&lt;=2030)),1,0)</f>
        <v>0</v>
      </c>
      <c r="BI133" s="149">
        <f t="shared" si="94"/>
        <v>0</v>
      </c>
      <c r="BJ133" s="280">
        <f t="shared" si="95"/>
        <v>0</v>
      </c>
      <c r="BK133" s="356">
        <f t="shared" si="129" ref="BK133:BK196">IF(AND($R133="Y",$U133&lt;=2025),1,0)</f>
        <v>0</v>
      </c>
      <c r="BL133" s="149">
        <f t="shared" si="130" ref="BL133:BL196">IF(AND($R133="Y",AND($U133&gt;2025,$U133&lt;=2030)),1,0)</f>
        <v>0</v>
      </c>
      <c r="BM133" s="149">
        <f t="shared" si="96"/>
        <v>0</v>
      </c>
      <c r="BN133" s="278">
        <f t="shared" si="97"/>
        <v>0</v>
      </c>
      <c r="BO133" s="149">
        <f t="shared" si="131" ref="BO133:BO196">IF(AND($Y133="Y",$AA133&lt;=2025),1,0)</f>
        <v>0</v>
      </c>
      <c r="BP133" s="149">
        <f t="shared" si="132" ref="BP133:BP196">IF(AND($Y133="Y",AND($AA133&gt;2025,$AA133&lt;=2030)),1,0)</f>
        <v>0</v>
      </c>
      <c r="BQ133" s="149">
        <f t="shared" si="98"/>
        <v>0</v>
      </c>
      <c r="BR133" s="356">
        <f t="shared" si="133" ref="BR133:BR196">IF(AND($AP133="Y",$AS133&lt;=2025),1,0)</f>
        <v>0</v>
      </c>
      <c r="BS133" s="149">
        <f t="shared" si="134" ref="BS133:BS196">IF(AND($AP133="Y",AND($AS133&gt;2025,$AS133&lt;=2030)),1,0)</f>
        <v>1</v>
      </c>
      <c r="BT133" s="149">
        <f t="shared" si="99"/>
        <v>0</v>
      </c>
      <c r="BU133" s="356">
        <f t="shared" si="100"/>
        <v>0</v>
      </c>
      <c r="BV133" s="149">
        <f t="shared" si="101"/>
        <v>0</v>
      </c>
      <c r="BW133" s="113">
        <f t="shared" si="102"/>
        <v>0</v>
      </c>
      <c r="BX133" s="248">
        <f t="shared" si="103"/>
        <v>0</v>
      </c>
      <c r="BY133" s="248">
        <f t="shared" si="104"/>
        <v>0</v>
      </c>
      <c r="BZ133" s="248">
        <f t="shared" si="105"/>
        <v>0</v>
      </c>
      <c r="CA133" s="248">
        <f t="shared" si="92"/>
        <v>0</v>
      </c>
      <c r="CB133" s="175">
        <f t="shared" si="106"/>
        <v>0</v>
      </c>
      <c r="CC133" s="356">
        <f t="shared" si="107"/>
        <v>0</v>
      </c>
      <c r="CD133" s="149">
        <f t="shared" si="108"/>
        <v>1</v>
      </c>
      <c r="CE133" s="149">
        <f t="shared" si="109"/>
        <v>0</v>
      </c>
      <c r="CF133" s="276">
        <f t="shared" si="110"/>
        <v>1</v>
      </c>
      <c r="CG133" s="248">
        <f t="shared" si="111"/>
        <v>1</v>
      </c>
      <c r="CH133" s="274">
        <f t="shared" si="135" ref="CH133:CH196">MAX(CF133,CB133)</f>
        <v>1</v>
      </c>
      <c r="CI133" s="356">
        <f t="shared" si="112"/>
        <v>0</v>
      </c>
      <c r="CJ133" s="149">
        <f t="shared" si="113"/>
        <v>0</v>
      </c>
      <c r="CK133" s="150">
        <f t="shared" si="114"/>
        <v>0</v>
      </c>
      <c r="CL133" s="149">
        <f t="shared" si="136" ref="CL133:CN196">SUM(CC133,BU133,BK133,BG133)</f>
        <v>0</v>
      </c>
      <c r="CM133" s="149">
        <f t="shared" si="136"/>
        <v>1</v>
      </c>
      <c r="CN133" s="149">
        <f t="shared" si="136"/>
        <v>0</v>
      </c>
      <c r="CO133" s="149">
        <f t="shared" si="115"/>
        <v>1</v>
      </c>
      <c r="CP133" s="149">
        <f t="shared" si="137" ref="CP133:CP196">MAX(CH133,BN133,BJ133)</f>
        <v>1</v>
      </c>
      <c r="CQ133" s="283">
        <f t="shared" si="116"/>
        <v>1</v>
      </c>
      <c r="CR133" s="149">
        <f t="shared" si="117"/>
        <v>0</v>
      </c>
      <c r="CS133" s="149">
        <f t="shared" si="118"/>
        <v>0</v>
      </c>
      <c r="CT133" s="283" t="str">
        <f t="shared" si="119"/>
        <v/>
      </c>
      <c r="CU133" s="149" t="str">
        <f t="shared" si="120"/>
        <v xml:space="preserve"> 2030</v>
      </c>
      <c r="CV133" s="149">
        <f t="shared" si="121"/>
        <v>2030</v>
      </c>
      <c r="CW133" s="149">
        <v>0</v>
      </c>
      <c r="CX133" s="149">
        <v>0</v>
      </c>
      <c r="CY133" s="149">
        <v>0</v>
      </c>
      <c r="CZ133" s="149">
        <v>0</v>
      </c>
      <c r="DA133" s="149">
        <v>0</v>
      </c>
      <c r="DB133" s="149">
        <v>1</v>
      </c>
      <c r="DC133" s="149">
        <v>0</v>
      </c>
      <c r="DD133" s="149">
        <v>1</v>
      </c>
      <c r="DE133" s="149">
        <v>0</v>
      </c>
      <c r="DF133" s="149">
        <v>0</v>
      </c>
      <c r="DG133" s="149">
        <v>0</v>
      </c>
      <c r="DH133" s="149">
        <v>0</v>
      </c>
      <c r="DI133" s="149">
        <v>0</v>
      </c>
      <c r="DJ133" s="149">
        <v>0</v>
      </c>
      <c r="DK133" s="149">
        <v>0</v>
      </c>
      <c r="DL133" s="149">
        <v>0</v>
      </c>
      <c r="DM133" s="149">
        <v>1</v>
      </c>
      <c r="DN133" s="149">
        <v>1</v>
      </c>
      <c r="DO133" s="149">
        <v>1</v>
      </c>
      <c r="DP133" s="149">
        <v>1</v>
      </c>
      <c r="DQ133" s="149">
        <v>0</v>
      </c>
      <c r="DR133" s="149">
        <v>1</v>
      </c>
      <c r="DS133" s="149">
        <v>0</v>
      </c>
      <c r="DT133" s="149" t="s">
        <v>154</v>
      </c>
      <c r="DU133" s="149">
        <v>0</v>
      </c>
      <c r="DV133" s="149" t="s">
        <v>7863</v>
      </c>
      <c r="DW133" s="149" t="s">
        <v>7858</v>
      </c>
      <c r="DX133" s="149">
        <v>0</v>
      </c>
      <c r="DY133" s="149" t="s">
        <v>150</v>
      </c>
      <c r="DZ133" s="149" t="str">
        <f t="shared" si="122"/>
        <v>N</v>
      </c>
      <c r="EA133" s="149" t="str">
        <f t="shared" si="123"/>
        <v/>
      </c>
      <c r="EB133" s="149" t="str">
        <f t="shared" si="124"/>
        <v>Y</v>
      </c>
      <c r="EC133" s="149" t="str">
        <f t="shared" si="125"/>
        <v>N</v>
      </c>
      <c r="ED133" s="149" t="str">
        <f t="shared" si="126"/>
        <v>Yes</v>
      </c>
      <c r="EF133" s="149">
        <f t="shared" si="93"/>
        <v>2030</v>
      </c>
    </row>
    <row r="134" spans="1:136" s="149" customFormat="1" ht="16.5" customHeight="1">
      <c r="A134" s="149">
        <v>131</v>
      </c>
      <c r="B134" s="149">
        <v>115</v>
      </c>
      <c r="C134" s="150" t="s">
        <v>925</v>
      </c>
      <c r="D134" s="149" t="s">
        <v>926</v>
      </c>
      <c r="E134" s="149" t="s">
        <v>206</v>
      </c>
      <c r="F134" s="149" t="s">
        <v>145</v>
      </c>
      <c r="G134" s="149" t="s">
        <v>146</v>
      </c>
      <c r="H134" s="168" t="s">
        <v>927</v>
      </c>
      <c r="I134" s="149" t="s">
        <v>928</v>
      </c>
      <c r="J134" s="149">
        <v>-0.60</v>
      </c>
      <c r="K134" s="149" t="s">
        <v>929</v>
      </c>
      <c r="L134" s="149">
        <v>138100</v>
      </c>
      <c r="M134" s="150">
        <v>25</v>
      </c>
      <c r="N134" s="149" t="s">
        <v>150</v>
      </c>
      <c r="O134" s="149">
        <v>2015</v>
      </c>
      <c r="P134" s="150">
        <v>2025</v>
      </c>
      <c r="Q134" s="149" t="s">
        <v>150</v>
      </c>
      <c r="R134" s="149" t="s">
        <v>150</v>
      </c>
      <c r="S134" s="149" t="s">
        <v>151</v>
      </c>
      <c r="T134" s="149" t="s">
        <v>152</v>
      </c>
      <c r="U134" s="151">
        <v>2030</v>
      </c>
      <c r="V134" s="149" t="s">
        <v>153</v>
      </c>
      <c r="W134" s="149" t="s">
        <v>153</v>
      </c>
      <c r="X134" s="152" t="s">
        <v>153</v>
      </c>
      <c r="Y134" s="149" t="s">
        <v>154</v>
      </c>
      <c r="Z134" s="149" t="s">
        <v>155</v>
      </c>
      <c r="AA134" s="150"/>
      <c r="AC134" s="149" t="s">
        <v>167</v>
      </c>
      <c r="AD134" s="149" t="s">
        <v>6</v>
      </c>
      <c r="AE134" s="149" t="s">
        <v>157</v>
      </c>
      <c r="AF134" s="149" t="s">
        <v>157</v>
      </c>
      <c r="AG134" s="149" t="s">
        <v>157</v>
      </c>
      <c r="AH134" s="150" t="s">
        <v>218</v>
      </c>
      <c r="AJ134" s="149" t="s">
        <v>154</v>
      </c>
      <c r="AK134" s="170" t="s">
        <v>153</v>
      </c>
      <c r="AN134" s="150"/>
      <c r="AO134" s="149" t="s">
        <v>219</v>
      </c>
      <c r="AP134" s="149" t="s">
        <v>150</v>
      </c>
      <c r="AQ134" s="149" t="s">
        <v>218</v>
      </c>
      <c r="AR134" s="149" t="s">
        <v>930</v>
      </c>
      <c r="AS134" s="149">
        <v>2045</v>
      </c>
      <c r="AU134" s="150"/>
      <c r="AV134" s="149" t="s">
        <v>157</v>
      </c>
      <c r="AW134" s="172" t="s">
        <v>171</v>
      </c>
      <c r="AX134" s="149" t="s">
        <v>158</v>
      </c>
      <c r="AY134" s="149" t="s">
        <v>154</v>
      </c>
      <c r="AZ134" s="149" t="s">
        <v>153</v>
      </c>
      <c r="BA134" s="149" t="s">
        <v>153</v>
      </c>
      <c r="BC134" s="150" t="s">
        <v>931</v>
      </c>
      <c r="BE134" s="173"/>
      <c r="BF134" s="150"/>
      <c r="BG134" s="283">
        <f t="shared" si="127"/>
        <v>1</v>
      </c>
      <c r="BH134" s="149">
        <f t="shared" si="128"/>
        <v>0</v>
      </c>
      <c r="BI134" s="149">
        <f t="shared" si="94"/>
        <v>0</v>
      </c>
      <c r="BJ134" s="280">
        <f t="shared" si="95"/>
        <v>1</v>
      </c>
      <c r="BK134" s="356">
        <f t="shared" si="129"/>
        <v>0</v>
      </c>
      <c r="BL134" s="149">
        <f t="shared" si="130"/>
        <v>1</v>
      </c>
      <c r="BM134" s="149">
        <f t="shared" si="96"/>
        <v>0</v>
      </c>
      <c r="BN134" s="278">
        <f t="shared" si="97"/>
        <v>1</v>
      </c>
      <c r="BO134" s="149">
        <f t="shared" si="131"/>
        <v>0</v>
      </c>
      <c r="BP134" s="149">
        <f t="shared" si="132"/>
        <v>0</v>
      </c>
      <c r="BQ134" s="149">
        <f t="shared" si="98"/>
        <v>0</v>
      </c>
      <c r="BR134" s="356">
        <f t="shared" si="133"/>
        <v>0</v>
      </c>
      <c r="BS134" s="149">
        <f t="shared" si="134"/>
        <v>0</v>
      </c>
      <c r="BT134" s="149">
        <f t="shared" si="99"/>
        <v>1</v>
      </c>
      <c r="BU134" s="356">
        <f t="shared" si="100"/>
        <v>0</v>
      </c>
      <c r="BV134" s="149">
        <f t="shared" si="101"/>
        <v>0</v>
      </c>
      <c r="BW134" s="113">
        <f t="shared" si="102"/>
        <v>0</v>
      </c>
      <c r="BX134" s="248">
        <f t="shared" si="103"/>
        <v>0</v>
      </c>
      <c r="BY134" s="248">
        <f t="shared" si="104"/>
        <v>0</v>
      </c>
      <c r="BZ134" s="248">
        <f t="shared" si="105"/>
        <v>0</v>
      </c>
      <c r="CA134" s="248">
        <f t="shared" si="92"/>
        <v>0</v>
      </c>
      <c r="CB134" s="175">
        <f t="shared" si="106"/>
        <v>0</v>
      </c>
      <c r="CC134" s="356">
        <f t="shared" si="107"/>
        <v>0</v>
      </c>
      <c r="CD134" s="149">
        <f t="shared" si="108"/>
        <v>0</v>
      </c>
      <c r="CE134" s="149">
        <f t="shared" si="109"/>
        <v>1</v>
      </c>
      <c r="CF134" s="276">
        <f t="shared" si="110"/>
        <v>1</v>
      </c>
      <c r="CG134" s="248">
        <f t="shared" si="111"/>
        <v>1</v>
      </c>
      <c r="CH134" s="274">
        <f t="shared" si="135"/>
        <v>1</v>
      </c>
      <c r="CI134" s="356">
        <f t="shared" si="112"/>
        <v>0</v>
      </c>
      <c r="CJ134" s="149">
        <f t="shared" si="113"/>
        <v>0</v>
      </c>
      <c r="CK134" s="150">
        <f t="shared" si="114"/>
        <v>0</v>
      </c>
      <c r="CL134" s="149">
        <f t="shared" si="136"/>
        <v>1</v>
      </c>
      <c r="CM134" s="149">
        <f t="shared" si="136"/>
        <v>1</v>
      </c>
      <c r="CN134" s="149">
        <f t="shared" si="136"/>
        <v>1</v>
      </c>
      <c r="CO134" s="149">
        <f t="shared" si="115"/>
        <v>3</v>
      </c>
      <c r="CP134" s="149">
        <f t="shared" si="137"/>
        <v>1</v>
      </c>
      <c r="CQ134" s="283">
        <f t="shared" si="116"/>
        <v>1</v>
      </c>
      <c r="CR134" s="149">
        <f t="shared" si="117"/>
        <v>0</v>
      </c>
      <c r="CS134" s="149">
        <f t="shared" si="118"/>
        <v>0</v>
      </c>
      <c r="CT134" s="283">
        <f t="shared" si="119"/>
        <v>1</v>
      </c>
      <c r="CU134" s="149" t="str">
        <f t="shared" si="120"/>
        <v xml:space="preserve"> 2045</v>
      </c>
      <c r="CV134" s="149">
        <f t="shared" si="121"/>
        <v>2045</v>
      </c>
      <c r="CW134" s="149">
        <v>0</v>
      </c>
      <c r="CX134" s="149">
        <v>1</v>
      </c>
      <c r="CY134" s="149">
        <v>0</v>
      </c>
      <c r="CZ134" s="149">
        <v>1</v>
      </c>
      <c r="DA134" s="149">
        <v>0</v>
      </c>
      <c r="DB134" s="149">
        <v>0</v>
      </c>
      <c r="DC134" s="149">
        <v>1</v>
      </c>
      <c r="DD134" s="149">
        <v>1</v>
      </c>
      <c r="DE134" s="149">
        <v>0</v>
      </c>
      <c r="DF134" s="149">
        <v>1</v>
      </c>
      <c r="DG134" s="149">
        <v>0</v>
      </c>
      <c r="DH134" s="149">
        <v>1</v>
      </c>
      <c r="DI134" s="149">
        <v>0</v>
      </c>
      <c r="DJ134" s="149">
        <v>1</v>
      </c>
      <c r="DK134" s="149">
        <v>0</v>
      </c>
      <c r="DL134" s="149">
        <v>1</v>
      </c>
      <c r="DM134" s="149">
        <v>1</v>
      </c>
      <c r="DN134" s="149">
        <v>1</v>
      </c>
      <c r="DO134" s="149">
        <v>1</v>
      </c>
      <c r="DP134" s="149">
        <v>0</v>
      </c>
      <c r="DQ134" s="149">
        <v>0</v>
      </c>
      <c r="DR134" s="149">
        <v>1</v>
      </c>
      <c r="DS134" s="149">
        <v>0</v>
      </c>
      <c r="DT134" s="149" t="s">
        <v>150</v>
      </c>
      <c r="DU134" s="149" t="s">
        <v>158</v>
      </c>
      <c r="DV134" s="149" t="s">
        <v>7859</v>
      </c>
      <c r="DW134" s="149" t="s">
        <v>160</v>
      </c>
      <c r="DX134" s="149" t="s">
        <v>3005</v>
      </c>
      <c r="DY134" s="149" t="s">
        <v>3005</v>
      </c>
      <c r="DZ134" s="149" t="str">
        <f t="shared" si="122"/>
        <v>Y</v>
      </c>
      <c r="EA134" s="149" t="str">
        <f t="shared" si="123"/>
        <v>Commitment removed</v>
      </c>
      <c r="EB134" s="149" t="str">
        <f t="shared" si="124"/>
        <v>Y</v>
      </c>
      <c r="EC134" s="149" t="str">
        <f t="shared" si="125"/>
        <v>N</v>
      </c>
      <c r="ED134" s="149" t="str">
        <f t="shared" si="126"/>
        <v>Yes</v>
      </c>
      <c r="EF134" s="149">
        <f t="shared" si="93"/>
        <v>2045</v>
      </c>
    </row>
    <row r="135" spans="1:136" s="149" customFormat="1" ht="16.5" customHeight="1">
      <c r="A135" s="149">
        <v>132</v>
      </c>
      <c r="B135" s="149">
        <v>168</v>
      </c>
      <c r="C135" s="150" t="s">
        <v>932</v>
      </c>
      <c r="D135" s="149" t="s">
        <v>333</v>
      </c>
      <c r="E135" s="149" t="s">
        <v>229</v>
      </c>
      <c r="F135" s="149" t="s">
        <v>756</v>
      </c>
      <c r="G135" s="149" t="s">
        <v>146</v>
      </c>
      <c r="H135" s="168" t="s">
        <v>933</v>
      </c>
      <c r="I135" s="149" t="s">
        <v>934</v>
      </c>
      <c r="J135" s="149">
        <v>-0.187</v>
      </c>
      <c r="K135" s="149" t="s">
        <v>935</v>
      </c>
      <c r="L135" s="149">
        <v>101759</v>
      </c>
      <c r="M135" s="150">
        <v>26</v>
      </c>
      <c r="N135" s="149" t="s">
        <v>150</v>
      </c>
      <c r="O135" s="149">
        <v>2016</v>
      </c>
      <c r="P135" s="150">
        <v>2017</v>
      </c>
      <c r="Q135" s="149" t="s">
        <v>154</v>
      </c>
      <c r="R135" s="149" t="s">
        <v>154</v>
      </c>
      <c r="S135" s="149" t="s">
        <v>153</v>
      </c>
      <c r="T135" s="149" t="s">
        <v>153</v>
      </c>
      <c r="U135" s="151" t="s">
        <v>153</v>
      </c>
      <c r="V135" s="149" t="s">
        <v>153</v>
      </c>
      <c r="W135" s="149" t="s">
        <v>153</v>
      </c>
      <c r="X135" s="152" t="s">
        <v>153</v>
      </c>
      <c r="Y135" s="149" t="s">
        <v>153</v>
      </c>
      <c r="Z135" s="149" t="s">
        <v>153</v>
      </c>
      <c r="AA135" s="150"/>
      <c r="AC135" s="149" t="s">
        <v>167</v>
      </c>
      <c r="AD135" s="149" t="s">
        <v>6</v>
      </c>
      <c r="AE135" s="149" t="s">
        <v>157</v>
      </c>
      <c r="AF135" s="149" t="s">
        <v>157</v>
      </c>
      <c r="AG135" s="149" t="s">
        <v>169</v>
      </c>
      <c r="AH135" s="150" t="s">
        <v>159</v>
      </c>
      <c r="AJ135" s="149" t="s">
        <v>154</v>
      </c>
      <c r="AK135" s="170" t="s">
        <v>153</v>
      </c>
      <c r="AN135" s="150"/>
      <c r="AO135" s="149" t="s">
        <v>160</v>
      </c>
      <c r="AP135" s="149" t="s">
        <v>150</v>
      </c>
      <c r="AQ135" s="149" t="s">
        <v>159</v>
      </c>
      <c r="AR135" s="149" t="s">
        <v>936</v>
      </c>
      <c r="AS135" s="149">
        <v>2050</v>
      </c>
      <c r="AU135" s="150"/>
      <c r="AV135" s="149" t="s">
        <v>157</v>
      </c>
      <c r="AW135" s="172" t="s">
        <v>168</v>
      </c>
      <c r="AX135" s="149" t="s">
        <v>158</v>
      </c>
      <c r="AY135" s="149" t="s">
        <v>154</v>
      </c>
      <c r="AZ135" s="149" t="s">
        <v>153</v>
      </c>
      <c r="BA135" s="149" t="s">
        <v>153</v>
      </c>
      <c r="BC135" s="150" t="s">
        <v>937</v>
      </c>
      <c r="BE135" s="173"/>
      <c r="BF135" s="150"/>
      <c r="BG135" s="283">
        <f t="shared" si="127"/>
        <v>1</v>
      </c>
      <c r="BH135" s="149">
        <f t="shared" si="128"/>
        <v>0</v>
      </c>
      <c r="BI135" s="149">
        <f t="shared" si="94"/>
        <v>0</v>
      </c>
      <c r="BJ135" s="280">
        <f t="shared" si="95"/>
        <v>1</v>
      </c>
      <c r="BK135" s="356">
        <f t="shared" si="129"/>
        <v>0</v>
      </c>
      <c r="BL135" s="149">
        <f t="shared" si="130"/>
        <v>0</v>
      </c>
      <c r="BM135" s="149">
        <f t="shared" si="96"/>
        <v>0</v>
      </c>
      <c r="BN135" s="278">
        <f t="shared" si="97"/>
        <v>0</v>
      </c>
      <c r="BO135" s="149">
        <f t="shared" si="131"/>
        <v>0</v>
      </c>
      <c r="BP135" s="149">
        <f t="shared" si="132"/>
        <v>0</v>
      </c>
      <c r="BQ135" s="149">
        <f t="shared" si="98"/>
        <v>0</v>
      </c>
      <c r="BR135" s="356">
        <f t="shared" si="133"/>
        <v>0</v>
      </c>
      <c r="BS135" s="149">
        <f t="shared" si="134"/>
        <v>0</v>
      </c>
      <c r="BT135" s="149">
        <f t="shared" si="99"/>
        <v>1</v>
      </c>
      <c r="BU135" s="356">
        <f t="shared" si="100"/>
        <v>0</v>
      </c>
      <c r="BV135" s="149">
        <f t="shared" si="101"/>
        <v>0</v>
      </c>
      <c r="BW135" s="113">
        <f t="shared" si="102"/>
        <v>0</v>
      </c>
      <c r="BX135" s="248">
        <f t="shared" si="103"/>
        <v>0</v>
      </c>
      <c r="BY135" s="248">
        <f t="shared" si="104"/>
        <v>0</v>
      </c>
      <c r="BZ135" s="248">
        <f t="shared" si="105"/>
        <v>0</v>
      </c>
      <c r="CA135" s="248">
        <f t="shared" si="138" ref="CA135:CA198">MAX(BX135:BZ135)</f>
        <v>0</v>
      </c>
      <c r="CB135" s="175">
        <f t="shared" si="106"/>
        <v>0</v>
      </c>
      <c r="CC135" s="356">
        <f t="shared" si="107"/>
        <v>0</v>
      </c>
      <c r="CD135" s="149">
        <f t="shared" si="108"/>
        <v>0</v>
      </c>
      <c r="CE135" s="149">
        <f t="shared" si="109"/>
        <v>1</v>
      </c>
      <c r="CF135" s="276">
        <f t="shared" si="110"/>
        <v>1</v>
      </c>
      <c r="CG135" s="248">
        <f t="shared" si="111"/>
        <v>1</v>
      </c>
      <c r="CH135" s="274">
        <f t="shared" si="135"/>
        <v>1</v>
      </c>
      <c r="CI135" s="356">
        <f t="shared" si="112"/>
        <v>0</v>
      </c>
      <c r="CJ135" s="149">
        <f t="shared" si="113"/>
        <v>0</v>
      </c>
      <c r="CK135" s="150">
        <f t="shared" si="114"/>
        <v>0</v>
      </c>
      <c r="CL135" s="149">
        <f t="shared" si="136"/>
        <v>1</v>
      </c>
      <c r="CM135" s="149">
        <f t="shared" si="136"/>
        <v>0</v>
      </c>
      <c r="CN135" s="149">
        <f t="shared" si="136"/>
        <v>1</v>
      </c>
      <c r="CO135" s="149">
        <f t="shared" si="115"/>
        <v>2</v>
      </c>
      <c r="CP135" s="149">
        <f t="shared" si="137"/>
        <v>1</v>
      </c>
      <c r="CQ135" s="283">
        <f t="shared" si="116"/>
        <v>1</v>
      </c>
      <c r="CR135" s="149">
        <f t="shared" si="117"/>
        <v>0</v>
      </c>
      <c r="CS135" s="149">
        <f t="shared" si="118"/>
        <v>0</v>
      </c>
      <c r="CT135" s="283" t="str">
        <f t="shared" si="119"/>
        <v/>
      </c>
      <c r="CU135" s="149" t="str">
        <f t="shared" si="120"/>
        <v xml:space="preserve"> 2050</v>
      </c>
      <c r="CV135" s="149">
        <f t="shared" si="121"/>
        <v>2050</v>
      </c>
      <c r="CW135" s="149">
        <v>1</v>
      </c>
      <c r="CX135" s="149">
        <v>0</v>
      </c>
      <c r="CY135" s="149">
        <v>0</v>
      </c>
      <c r="CZ135" s="149">
        <v>1</v>
      </c>
      <c r="DA135" s="149">
        <v>0</v>
      </c>
      <c r="DB135" s="149">
        <v>0</v>
      </c>
      <c r="DC135" s="149">
        <v>1</v>
      </c>
      <c r="DD135" s="149">
        <v>1</v>
      </c>
      <c r="DE135" s="149">
        <v>0</v>
      </c>
      <c r="DF135" s="149">
        <v>0</v>
      </c>
      <c r="DG135" s="149">
        <v>0</v>
      </c>
      <c r="DH135" s="149">
        <v>0</v>
      </c>
      <c r="DI135" s="149">
        <v>1</v>
      </c>
      <c r="DJ135" s="149">
        <v>0</v>
      </c>
      <c r="DK135" s="149">
        <v>0</v>
      </c>
      <c r="DL135" s="149">
        <v>1</v>
      </c>
      <c r="DM135" s="149">
        <v>1</v>
      </c>
      <c r="DN135" s="149">
        <v>1</v>
      </c>
      <c r="DO135" s="149">
        <v>1</v>
      </c>
      <c r="DP135" s="149">
        <v>1</v>
      </c>
      <c r="DQ135" s="149">
        <v>0</v>
      </c>
      <c r="DR135" s="149">
        <v>1</v>
      </c>
      <c r="DS135" s="149">
        <v>1</v>
      </c>
      <c r="DT135" s="149" t="s">
        <v>154</v>
      </c>
      <c r="DU135" s="149">
        <v>0</v>
      </c>
      <c r="DV135" s="149" t="s">
        <v>7866</v>
      </c>
      <c r="DW135" s="149" t="s">
        <v>160</v>
      </c>
      <c r="DX135" s="149" t="s">
        <v>150</v>
      </c>
      <c r="DY135" s="149" t="s">
        <v>150</v>
      </c>
      <c r="DZ135" s="149" t="str">
        <f t="shared" si="122"/>
        <v>N</v>
      </c>
      <c r="EA135" s="149" t="str">
        <f t="shared" si="123"/>
        <v/>
      </c>
      <c r="EB135" s="149" t="str">
        <f t="shared" si="124"/>
        <v>Y</v>
      </c>
      <c r="EC135" s="149" t="str">
        <f t="shared" si="125"/>
        <v>N</v>
      </c>
      <c r="ED135" s="149" t="str">
        <f t="shared" si="126"/>
        <v>Yes</v>
      </c>
      <c r="EF135" s="149">
        <f t="shared" si="93"/>
        <v>2050</v>
      </c>
    </row>
    <row r="136" spans="1:136" s="149" customFormat="1" ht="16.5" customHeight="1">
      <c r="A136" s="149">
        <v>133</v>
      </c>
      <c r="B136" s="149">
        <v>106</v>
      </c>
      <c r="C136" s="150" t="s">
        <v>938</v>
      </c>
      <c r="D136" s="149" t="s">
        <v>314</v>
      </c>
      <c r="E136" s="149" t="s">
        <v>229</v>
      </c>
      <c r="F136" s="149" t="s">
        <v>175</v>
      </c>
      <c r="G136" s="149" t="s">
        <v>176</v>
      </c>
      <c r="H136" s="168" t="s">
        <v>939</v>
      </c>
      <c r="I136" s="149" t="s">
        <v>940</v>
      </c>
      <c r="J136" s="149">
        <v>-0.887</v>
      </c>
      <c r="K136" s="149" t="s">
        <v>941</v>
      </c>
      <c r="L136" s="149">
        <v>106365</v>
      </c>
      <c r="M136" s="150">
        <v>31</v>
      </c>
      <c r="N136" s="149" t="s">
        <v>154</v>
      </c>
      <c r="O136" s="149" t="s">
        <v>153</v>
      </c>
      <c r="P136" s="150" t="s">
        <v>153</v>
      </c>
      <c r="Q136" s="149" t="s">
        <v>150</v>
      </c>
      <c r="R136" s="149" t="s">
        <v>150</v>
      </c>
      <c r="S136" s="149" t="s">
        <v>151</v>
      </c>
      <c r="T136" s="149" t="s">
        <v>152</v>
      </c>
      <c r="U136" s="151">
        <v>2033</v>
      </c>
      <c r="V136" s="149" t="s">
        <v>153</v>
      </c>
      <c r="W136" s="149" t="s">
        <v>153</v>
      </c>
      <c r="X136" s="152" t="s">
        <v>153</v>
      </c>
      <c r="Y136" s="149" t="s">
        <v>153</v>
      </c>
      <c r="Z136" s="149" t="s">
        <v>153</v>
      </c>
      <c r="AA136" s="150"/>
      <c r="AC136" s="149" t="s">
        <v>153</v>
      </c>
      <c r="AD136" s="149" t="s">
        <v>153</v>
      </c>
      <c r="AE136" s="149" t="s">
        <v>153</v>
      </c>
      <c r="AF136" s="149" t="s">
        <v>153</v>
      </c>
      <c r="AG136" s="149" t="s">
        <v>153</v>
      </c>
      <c r="AH136" s="150" t="s">
        <v>153</v>
      </c>
      <c r="AJ136" s="149" t="s">
        <v>154</v>
      </c>
      <c r="AK136" s="170" t="s">
        <v>153</v>
      </c>
      <c r="AN136" s="150"/>
      <c r="AP136" s="149" t="s">
        <v>154</v>
      </c>
      <c r="AQ136" s="149" t="s">
        <v>153</v>
      </c>
      <c r="AR136" s="149" t="s">
        <v>153</v>
      </c>
      <c r="AU136" s="150"/>
      <c r="AV136" s="188" t="s">
        <v>168</v>
      </c>
      <c r="AW136" s="172" t="s">
        <v>153</v>
      </c>
      <c r="AX136" s="149" t="s">
        <v>153</v>
      </c>
      <c r="AY136" s="149" t="s">
        <v>154</v>
      </c>
      <c r="AZ136" s="149" t="s">
        <v>153</v>
      </c>
      <c r="BA136" s="149" t="s">
        <v>153</v>
      </c>
      <c r="BC136" s="150"/>
      <c r="BE136" s="173"/>
      <c r="BF136" s="150"/>
      <c r="BG136" s="283">
        <f t="shared" si="127"/>
        <v>0</v>
      </c>
      <c r="BH136" s="149">
        <f t="shared" si="128"/>
        <v>0</v>
      </c>
      <c r="BI136" s="149">
        <f t="shared" si="94"/>
        <v>0</v>
      </c>
      <c r="BJ136" s="280">
        <f t="shared" si="95"/>
        <v>0</v>
      </c>
      <c r="BK136" s="356">
        <f t="shared" si="129"/>
        <v>0</v>
      </c>
      <c r="BL136" s="149">
        <f t="shared" si="130"/>
        <v>0</v>
      </c>
      <c r="BM136" s="149">
        <f t="shared" si="96"/>
        <v>1</v>
      </c>
      <c r="BN136" s="278">
        <f t="shared" si="97"/>
        <v>1</v>
      </c>
      <c r="BO136" s="149">
        <f t="shared" si="131"/>
        <v>0</v>
      </c>
      <c r="BP136" s="149">
        <f t="shared" si="132"/>
        <v>0</v>
      </c>
      <c r="BQ136" s="149">
        <f t="shared" si="98"/>
        <v>0</v>
      </c>
      <c r="BR136" s="356">
        <f t="shared" si="133"/>
        <v>0</v>
      </c>
      <c r="BS136" s="149">
        <f t="shared" si="134"/>
        <v>0</v>
      </c>
      <c r="BT136" s="149">
        <f t="shared" si="99"/>
        <v>0</v>
      </c>
      <c r="BU136" s="356">
        <f t="shared" si="100"/>
        <v>0</v>
      </c>
      <c r="BV136" s="149">
        <f t="shared" si="101"/>
        <v>0</v>
      </c>
      <c r="BW136" s="113">
        <f t="shared" si="102"/>
        <v>0</v>
      </c>
      <c r="BX136" s="248">
        <f t="shared" si="103"/>
        <v>0</v>
      </c>
      <c r="BY136" s="248">
        <f t="shared" si="104"/>
        <v>0</v>
      </c>
      <c r="BZ136" s="248">
        <f t="shared" si="105"/>
        <v>0</v>
      </c>
      <c r="CA136" s="248">
        <f t="shared" si="138"/>
        <v>0</v>
      </c>
      <c r="CB136" s="175">
        <f t="shared" si="106"/>
        <v>0</v>
      </c>
      <c r="CC136" s="356">
        <f t="shared" si="107"/>
        <v>0</v>
      </c>
      <c r="CD136" s="149">
        <f t="shared" si="108"/>
        <v>0</v>
      </c>
      <c r="CE136" s="149">
        <f t="shared" si="109"/>
        <v>0</v>
      </c>
      <c r="CF136" s="276">
        <f t="shared" si="110"/>
        <v>0</v>
      </c>
      <c r="CG136" s="248">
        <f t="shared" si="111"/>
        <v>0</v>
      </c>
      <c r="CH136" s="274">
        <f t="shared" si="135"/>
        <v>0</v>
      </c>
      <c r="CI136" s="356">
        <f t="shared" si="112"/>
        <v>0</v>
      </c>
      <c r="CJ136" s="149">
        <f t="shared" si="113"/>
        <v>0</v>
      </c>
      <c r="CK136" s="150">
        <f t="shared" si="114"/>
        <v>0</v>
      </c>
      <c r="CL136" s="149">
        <f t="shared" si="136"/>
        <v>0</v>
      </c>
      <c r="CM136" s="149">
        <f t="shared" si="136"/>
        <v>0</v>
      </c>
      <c r="CN136" s="149">
        <f t="shared" si="136"/>
        <v>1</v>
      </c>
      <c r="CO136" s="149">
        <f t="shared" si="115"/>
        <v>1</v>
      </c>
      <c r="CP136" s="149">
        <f t="shared" si="137"/>
        <v>1</v>
      </c>
      <c r="CQ136" s="283">
        <f t="shared" si="116"/>
        <v>0</v>
      </c>
      <c r="CR136" s="149">
        <f t="shared" si="117"/>
        <v>0</v>
      </c>
      <c r="CS136" s="149">
        <f t="shared" si="118"/>
        <v>1</v>
      </c>
      <c r="CT136" s="283" t="str">
        <f t="shared" si="119"/>
        <v/>
      </c>
      <c r="CU136" s="149" t="str">
        <f t="shared" si="120"/>
        <v xml:space="preserve"> </v>
      </c>
      <c r="CV136" s="149">
        <f t="shared" si="121"/>
        <v>0</v>
      </c>
      <c r="CW136" s="149">
        <v>0</v>
      </c>
      <c r="CX136" s="149">
        <v>0</v>
      </c>
      <c r="CY136" s="149">
        <v>0</v>
      </c>
      <c r="CZ136" s="149">
        <v>0</v>
      </c>
      <c r="DA136" s="149">
        <v>0</v>
      </c>
      <c r="DB136" s="149">
        <v>0</v>
      </c>
      <c r="DC136" s="149">
        <v>0</v>
      </c>
      <c r="DD136" s="149">
        <v>0</v>
      </c>
      <c r="DE136" s="149">
        <v>0</v>
      </c>
      <c r="DF136" s="149">
        <v>0</v>
      </c>
      <c r="DG136" s="149">
        <v>1</v>
      </c>
      <c r="DH136" s="149">
        <v>1</v>
      </c>
      <c r="DI136" s="149">
        <v>0</v>
      </c>
      <c r="DJ136" s="149">
        <v>0</v>
      </c>
      <c r="DK136" s="149">
        <v>0</v>
      </c>
      <c r="DL136" s="149">
        <v>0</v>
      </c>
      <c r="DM136" s="149">
        <v>0</v>
      </c>
      <c r="DN136" s="149">
        <v>0</v>
      </c>
      <c r="DO136" s="149">
        <v>0</v>
      </c>
      <c r="DP136" s="149">
        <v>0</v>
      </c>
      <c r="DQ136" s="149">
        <v>0</v>
      </c>
      <c r="DR136" s="149">
        <v>1</v>
      </c>
      <c r="DS136" s="149">
        <v>0</v>
      </c>
      <c r="DT136" s="149" t="s">
        <v>150</v>
      </c>
      <c r="DU136" s="149" t="s">
        <v>158</v>
      </c>
      <c r="DV136" s="149" t="s">
        <v>154</v>
      </c>
      <c r="DW136" s="149" t="s">
        <v>180</v>
      </c>
      <c r="DX136" s="149" t="s">
        <v>3005</v>
      </c>
      <c r="DY136" s="149">
        <v>0</v>
      </c>
      <c r="DZ136" s="149" t="str">
        <f t="shared" si="122"/>
        <v>Y</v>
      </c>
      <c r="EA136" s="149" t="str">
        <f t="shared" si="123"/>
        <v/>
      </c>
      <c r="EB136" s="149" t="str">
        <f t="shared" si="124"/>
        <v>N</v>
      </c>
      <c r="EC136" s="149" t="str">
        <f t="shared" si="125"/>
        <v>N</v>
      </c>
      <c r="ED136" s="149" t="str">
        <f t="shared" si="126"/>
        <v>Not Specified</v>
      </c>
      <c r="EF136" s="149">
        <f t="shared" si="93"/>
        <v>0</v>
      </c>
    </row>
    <row r="137" spans="1:136" s="149" customFormat="1" ht="16.5" customHeight="1">
      <c r="A137" s="149">
        <v>134</v>
      </c>
      <c r="B137" s="149">
        <v>135</v>
      </c>
      <c r="C137" s="150" t="s">
        <v>942</v>
      </c>
      <c r="D137" s="149" t="s">
        <v>516</v>
      </c>
      <c r="E137" s="149" t="s">
        <v>517</v>
      </c>
      <c r="F137" s="149" t="s">
        <v>175</v>
      </c>
      <c r="G137" s="149" t="s">
        <v>176</v>
      </c>
      <c r="H137" s="168" t="s">
        <v>943</v>
      </c>
      <c r="I137" s="149" t="s">
        <v>944</v>
      </c>
      <c r="J137" s="149">
        <v>0.187</v>
      </c>
      <c r="K137" s="149" t="s">
        <v>945</v>
      </c>
      <c r="L137" s="149">
        <v>376371</v>
      </c>
      <c r="M137" s="150">
        <v>26</v>
      </c>
      <c r="N137" s="149" t="s">
        <v>154</v>
      </c>
      <c r="O137" s="149" t="s">
        <v>153</v>
      </c>
      <c r="P137" s="150" t="s">
        <v>153</v>
      </c>
      <c r="Q137" s="149" t="s">
        <v>154</v>
      </c>
      <c r="R137" s="149" t="s">
        <v>154</v>
      </c>
      <c r="S137" s="149" t="s">
        <v>153</v>
      </c>
      <c r="T137" s="149" t="s">
        <v>153</v>
      </c>
      <c r="U137" s="151" t="s">
        <v>153</v>
      </c>
      <c r="V137" s="149" t="s">
        <v>153</v>
      </c>
      <c r="W137" s="149" t="s">
        <v>153</v>
      </c>
      <c r="X137" s="152" t="s">
        <v>153</v>
      </c>
      <c r="Y137" s="149" t="s">
        <v>153</v>
      </c>
      <c r="Z137" s="149" t="s">
        <v>153</v>
      </c>
      <c r="AA137" s="150"/>
      <c r="AC137" s="149" t="s">
        <v>233</v>
      </c>
      <c r="AD137" s="149" t="s">
        <v>234</v>
      </c>
      <c r="AE137" s="149" t="s">
        <v>337</v>
      </c>
      <c r="AF137" s="149" t="s">
        <v>337</v>
      </c>
      <c r="AH137" s="150" t="s">
        <v>159</v>
      </c>
      <c r="AI137" s="149" t="s">
        <v>180</v>
      </c>
      <c r="AJ137" s="149" t="s">
        <v>154</v>
      </c>
      <c r="AK137" s="170" t="s">
        <v>338</v>
      </c>
      <c r="AL137" s="149">
        <v>2060</v>
      </c>
      <c r="AM137" s="171" t="s">
        <v>946</v>
      </c>
      <c r="AN137" s="150"/>
      <c r="AP137" s="149" t="s">
        <v>154</v>
      </c>
      <c r="AQ137" s="149" t="s">
        <v>153</v>
      </c>
      <c r="AR137" s="149" t="s">
        <v>153</v>
      </c>
      <c r="AU137" s="150"/>
      <c r="AV137" s="149" t="s">
        <v>168</v>
      </c>
      <c r="AW137" s="172" t="s">
        <v>168</v>
      </c>
      <c r="AX137" s="149" t="s">
        <v>158</v>
      </c>
      <c r="AY137" s="149" t="s">
        <v>154</v>
      </c>
      <c r="AZ137" s="149" t="s">
        <v>153</v>
      </c>
      <c r="BA137" s="149" t="s">
        <v>153</v>
      </c>
      <c r="BC137" s="150"/>
      <c r="BE137" s="173"/>
      <c r="BF137" s="150"/>
      <c r="BG137" s="283">
        <f t="shared" si="127"/>
        <v>0</v>
      </c>
      <c r="BH137" s="149">
        <f t="shared" si="128"/>
        <v>0</v>
      </c>
      <c r="BI137" s="149">
        <f t="shared" si="94"/>
        <v>0</v>
      </c>
      <c r="BJ137" s="280">
        <f t="shared" si="95"/>
        <v>0</v>
      </c>
      <c r="BK137" s="356">
        <f t="shared" si="129"/>
        <v>0</v>
      </c>
      <c r="BL137" s="149">
        <f t="shared" si="130"/>
        <v>0</v>
      </c>
      <c r="BM137" s="149">
        <f t="shared" si="96"/>
        <v>0</v>
      </c>
      <c r="BN137" s="278">
        <f t="shared" si="97"/>
        <v>0</v>
      </c>
      <c r="BO137" s="149">
        <f t="shared" si="131"/>
        <v>0</v>
      </c>
      <c r="BP137" s="149">
        <f t="shared" si="132"/>
        <v>0</v>
      </c>
      <c r="BQ137" s="149">
        <f t="shared" si="98"/>
        <v>0</v>
      </c>
      <c r="BR137" s="356">
        <f t="shared" si="133"/>
        <v>0</v>
      </c>
      <c r="BS137" s="149">
        <f t="shared" si="134"/>
        <v>0</v>
      </c>
      <c r="BT137" s="149">
        <f t="shared" si="99"/>
        <v>0</v>
      </c>
      <c r="BU137" s="356">
        <f t="shared" si="100"/>
        <v>0</v>
      </c>
      <c r="BV137" s="149">
        <f t="shared" si="101"/>
        <v>0</v>
      </c>
      <c r="BW137" s="113">
        <f t="shared" si="102"/>
        <v>0</v>
      </c>
      <c r="BX137" s="248">
        <f t="shared" si="103"/>
        <v>0</v>
      </c>
      <c r="BY137" s="248">
        <f t="shared" si="104"/>
        <v>0</v>
      </c>
      <c r="BZ137" s="248">
        <f t="shared" si="105"/>
        <v>0</v>
      </c>
      <c r="CA137" s="248">
        <f t="shared" si="138"/>
        <v>0</v>
      </c>
      <c r="CB137" s="175">
        <f t="shared" si="106"/>
        <v>0</v>
      </c>
      <c r="CC137" s="356">
        <f t="shared" si="107"/>
        <v>0</v>
      </c>
      <c r="CD137" s="149">
        <f t="shared" si="108"/>
        <v>0</v>
      </c>
      <c r="CE137" s="149">
        <f t="shared" si="109"/>
        <v>0</v>
      </c>
      <c r="CF137" s="276">
        <f t="shared" si="110"/>
        <v>0</v>
      </c>
      <c r="CG137" s="248">
        <f t="shared" si="111"/>
        <v>0</v>
      </c>
      <c r="CH137" s="274">
        <f t="shared" si="135"/>
        <v>0</v>
      </c>
      <c r="CI137" s="356">
        <f t="shared" si="112"/>
        <v>0</v>
      </c>
      <c r="CJ137" s="149">
        <f t="shared" si="113"/>
        <v>0</v>
      </c>
      <c r="CK137" s="150">
        <f t="shared" si="114"/>
        <v>0</v>
      </c>
      <c r="CL137" s="149">
        <f t="shared" si="136"/>
        <v>0</v>
      </c>
      <c r="CM137" s="149">
        <f t="shared" si="136"/>
        <v>0</v>
      </c>
      <c r="CN137" s="149">
        <f t="shared" si="136"/>
        <v>0</v>
      </c>
      <c r="CO137" s="149">
        <f t="shared" si="115"/>
        <v>0</v>
      </c>
      <c r="CP137" s="149">
        <f t="shared" si="137"/>
        <v>0</v>
      </c>
      <c r="CQ137" s="283">
        <f t="shared" si="116"/>
        <v>0</v>
      </c>
      <c r="CR137" s="149">
        <f t="shared" si="117"/>
        <v>0</v>
      </c>
      <c r="CS137" s="149">
        <f t="shared" si="118"/>
        <v>1</v>
      </c>
      <c r="CT137" s="283" t="str">
        <f t="shared" si="119"/>
        <v/>
      </c>
      <c r="CU137" s="149" t="str">
        <f t="shared" si="120"/>
        <v xml:space="preserve"> </v>
      </c>
      <c r="CV137" s="149">
        <f t="shared" si="121"/>
        <v>0</v>
      </c>
      <c r="CW137" s="149">
        <v>0</v>
      </c>
      <c r="CX137" s="149">
        <v>0</v>
      </c>
      <c r="CY137" s="149">
        <v>0</v>
      </c>
      <c r="CZ137" s="149">
        <v>0</v>
      </c>
      <c r="DA137" s="149">
        <v>0</v>
      </c>
      <c r="DB137" s="149">
        <v>0</v>
      </c>
      <c r="DC137" s="149">
        <v>0</v>
      </c>
      <c r="DD137" s="149">
        <v>0</v>
      </c>
      <c r="DE137" s="149">
        <v>0</v>
      </c>
      <c r="DF137" s="149">
        <v>0</v>
      </c>
      <c r="DG137" s="149">
        <v>0</v>
      </c>
      <c r="DH137" s="149">
        <v>0</v>
      </c>
      <c r="DI137" s="149">
        <v>0</v>
      </c>
      <c r="DJ137" s="149">
        <v>0</v>
      </c>
      <c r="DK137" s="149">
        <v>0</v>
      </c>
      <c r="DL137" s="149">
        <v>0</v>
      </c>
      <c r="DM137" s="149">
        <v>0</v>
      </c>
      <c r="DN137" s="149">
        <v>0</v>
      </c>
      <c r="DO137" s="149">
        <v>0</v>
      </c>
      <c r="DP137" s="149">
        <v>0</v>
      </c>
      <c r="DQ137" s="149">
        <v>0</v>
      </c>
      <c r="DR137" s="149">
        <v>0</v>
      </c>
      <c r="DS137" s="149">
        <v>0</v>
      </c>
      <c r="DT137" s="149" t="s">
        <v>154</v>
      </c>
      <c r="DU137" s="149">
        <v>0</v>
      </c>
      <c r="DV137" s="149" t="s">
        <v>154</v>
      </c>
      <c r="DW137" s="149" t="s">
        <v>180</v>
      </c>
      <c r="DX137" s="149" t="s">
        <v>3005</v>
      </c>
      <c r="DY137" s="149">
        <v>0</v>
      </c>
      <c r="DZ137" s="149" t="str">
        <f t="shared" si="122"/>
        <v>N</v>
      </c>
      <c r="EA137" s="149" t="str">
        <f t="shared" si="123"/>
        <v/>
      </c>
      <c r="EB137" s="149" t="str">
        <f t="shared" si="124"/>
        <v>N</v>
      </c>
      <c r="EC137" s="149" t="str">
        <f t="shared" si="125"/>
        <v>N</v>
      </c>
      <c r="ED137" s="149" t="str">
        <f t="shared" si="126"/>
        <v>Not Specified</v>
      </c>
      <c r="EF137" s="149">
        <f t="shared" si="93"/>
        <v>0</v>
      </c>
    </row>
    <row r="138" spans="1:136" s="149" customFormat="1" ht="16.5" customHeight="1">
      <c r="A138" s="149">
        <v>135</v>
      </c>
      <c r="B138" s="149">
        <v>127</v>
      </c>
      <c r="C138" s="150" t="s">
        <v>947</v>
      </c>
      <c r="D138" s="149" t="s">
        <v>880</v>
      </c>
      <c r="E138" s="149" t="s">
        <v>790</v>
      </c>
      <c r="F138" s="149" t="s">
        <v>145</v>
      </c>
      <c r="G138" s="149" t="s">
        <v>146</v>
      </c>
      <c r="H138" s="168" t="s">
        <v>948</v>
      </c>
      <c r="I138" s="149" t="s">
        <v>949</v>
      </c>
      <c r="J138" s="149">
        <v>0.09</v>
      </c>
      <c r="K138" s="149" t="s">
        <v>950</v>
      </c>
      <c r="L138" s="149">
        <v>494824</v>
      </c>
      <c r="M138" s="150">
        <v>31</v>
      </c>
      <c r="N138" s="149" t="s">
        <v>154</v>
      </c>
      <c r="O138" s="149" t="s">
        <v>153</v>
      </c>
      <c r="P138" s="150" t="s">
        <v>153</v>
      </c>
      <c r="Q138" s="149" t="s">
        <v>150</v>
      </c>
      <c r="R138" s="149" t="s">
        <v>154</v>
      </c>
      <c r="S138" s="149" t="s">
        <v>210</v>
      </c>
      <c r="T138" s="149" t="s">
        <v>153</v>
      </c>
      <c r="U138" s="151">
        <v>2030</v>
      </c>
      <c r="V138" s="149" t="s">
        <v>153</v>
      </c>
      <c r="W138" s="149" t="s">
        <v>153</v>
      </c>
      <c r="X138" s="152" t="s">
        <v>153</v>
      </c>
      <c r="Y138" s="149" t="s">
        <v>153</v>
      </c>
      <c r="Z138" s="149" t="s">
        <v>153</v>
      </c>
      <c r="AA138" s="150"/>
      <c r="AC138" s="149" t="s">
        <v>202</v>
      </c>
      <c r="AD138" s="149" t="s">
        <v>5</v>
      </c>
      <c r="AE138" s="149" t="s">
        <v>157</v>
      </c>
      <c r="AF138" s="149" t="s">
        <v>157</v>
      </c>
      <c r="AG138" s="149" t="s">
        <v>169</v>
      </c>
      <c r="AH138" s="150" t="s">
        <v>159</v>
      </c>
      <c r="AI138" s="149" t="s">
        <v>160</v>
      </c>
      <c r="AJ138" s="149" t="s">
        <v>150</v>
      </c>
      <c r="AK138" s="170" t="s">
        <v>153</v>
      </c>
      <c r="AL138" s="149">
        <v>2040</v>
      </c>
      <c r="AN138" s="150"/>
      <c r="AP138" s="149" t="s">
        <v>154</v>
      </c>
      <c r="AQ138" s="149" t="s">
        <v>153</v>
      </c>
      <c r="AR138" s="149" t="s">
        <v>153</v>
      </c>
      <c r="AU138" s="150"/>
      <c r="AV138" s="149" t="s">
        <v>168</v>
      </c>
      <c r="AW138" s="172" t="s">
        <v>168</v>
      </c>
      <c r="AX138" s="149" t="s">
        <v>158</v>
      </c>
      <c r="AY138" s="149" t="s">
        <v>154</v>
      </c>
      <c r="AZ138" s="149" t="s">
        <v>153</v>
      </c>
      <c r="BA138" s="149" t="s">
        <v>153</v>
      </c>
      <c r="BC138" s="150"/>
      <c r="BE138" s="173"/>
      <c r="BF138" s="150"/>
      <c r="BG138" s="283">
        <f t="shared" si="127"/>
        <v>0</v>
      </c>
      <c r="BH138" s="149">
        <f t="shared" si="128"/>
        <v>0</v>
      </c>
      <c r="BI138" s="149">
        <f t="shared" si="94"/>
        <v>0</v>
      </c>
      <c r="BJ138" s="280">
        <f t="shared" si="95"/>
        <v>0</v>
      </c>
      <c r="BK138" s="356">
        <f t="shared" si="129"/>
        <v>0</v>
      </c>
      <c r="BL138" s="149">
        <f t="shared" si="130"/>
        <v>0</v>
      </c>
      <c r="BM138" s="149">
        <f t="shared" si="96"/>
        <v>0</v>
      </c>
      <c r="BN138" s="278">
        <f t="shared" si="97"/>
        <v>0</v>
      </c>
      <c r="BO138" s="149">
        <f t="shared" si="131"/>
        <v>0</v>
      </c>
      <c r="BP138" s="149">
        <f t="shared" si="132"/>
        <v>0</v>
      </c>
      <c r="BQ138" s="149">
        <f t="shared" si="98"/>
        <v>0</v>
      </c>
      <c r="BR138" s="356">
        <f t="shared" si="133"/>
        <v>0</v>
      </c>
      <c r="BS138" s="149">
        <f t="shared" si="134"/>
        <v>0</v>
      </c>
      <c r="BT138" s="149">
        <f t="shared" si="99"/>
        <v>0</v>
      </c>
      <c r="BU138" s="356">
        <f t="shared" si="100"/>
        <v>0</v>
      </c>
      <c r="BV138" s="149">
        <f t="shared" si="101"/>
        <v>0</v>
      </c>
      <c r="BW138" s="113">
        <f t="shared" si="102"/>
        <v>1</v>
      </c>
      <c r="BX138" s="248">
        <f t="shared" si="103"/>
        <v>0</v>
      </c>
      <c r="BY138" s="248">
        <f t="shared" si="104"/>
        <v>0</v>
      </c>
      <c r="BZ138" s="248">
        <f t="shared" si="105"/>
        <v>1</v>
      </c>
      <c r="CA138" s="248">
        <f t="shared" si="138"/>
        <v>1</v>
      </c>
      <c r="CB138" s="175">
        <f t="shared" si="106"/>
        <v>1</v>
      </c>
      <c r="CC138" s="356">
        <f t="shared" si="107"/>
        <v>0</v>
      </c>
      <c r="CD138" s="149">
        <f t="shared" si="108"/>
        <v>0</v>
      </c>
      <c r="CE138" s="149">
        <f t="shared" si="109"/>
        <v>0</v>
      </c>
      <c r="CF138" s="276">
        <f t="shared" si="110"/>
        <v>0</v>
      </c>
      <c r="CG138" s="248">
        <f t="shared" si="111"/>
        <v>1</v>
      </c>
      <c r="CH138" s="274">
        <f t="shared" si="135"/>
        <v>1</v>
      </c>
      <c r="CI138" s="356">
        <f t="shared" si="112"/>
        <v>0</v>
      </c>
      <c r="CJ138" s="149">
        <f t="shared" si="113"/>
        <v>0</v>
      </c>
      <c r="CK138" s="150">
        <f t="shared" si="114"/>
        <v>0</v>
      </c>
      <c r="CL138" s="149">
        <f t="shared" si="136"/>
        <v>0</v>
      </c>
      <c r="CM138" s="149">
        <f t="shared" si="136"/>
        <v>0</v>
      </c>
      <c r="CN138" s="149">
        <f t="shared" si="136"/>
        <v>1</v>
      </c>
      <c r="CO138" s="149">
        <f t="shared" si="115"/>
        <v>1</v>
      </c>
      <c r="CP138" s="149">
        <f t="shared" si="137"/>
        <v>1</v>
      </c>
      <c r="CQ138" s="283">
        <f t="shared" si="116"/>
        <v>0</v>
      </c>
      <c r="CR138" s="149">
        <f t="shared" si="117"/>
        <v>0</v>
      </c>
      <c r="CS138" s="149">
        <f t="shared" si="118"/>
        <v>1</v>
      </c>
      <c r="CT138" s="283">
        <f t="shared" si="119"/>
        <v>1</v>
      </c>
      <c r="CU138" s="149" t="str">
        <f t="shared" si="120"/>
        <v xml:space="preserve"> </v>
      </c>
      <c r="CV138" s="149">
        <f t="shared" si="121"/>
        <v>0</v>
      </c>
      <c r="CW138" s="149">
        <v>0</v>
      </c>
      <c r="CX138" s="149">
        <v>0</v>
      </c>
      <c r="CY138" s="149">
        <v>1</v>
      </c>
      <c r="CZ138" s="149">
        <v>1</v>
      </c>
      <c r="DA138" s="149">
        <v>0</v>
      </c>
      <c r="DB138" s="149">
        <v>0</v>
      </c>
      <c r="DC138" s="149">
        <v>0</v>
      </c>
      <c r="DD138" s="149">
        <v>0</v>
      </c>
      <c r="DE138" s="149">
        <v>0</v>
      </c>
      <c r="DF138" s="149">
        <v>0</v>
      </c>
      <c r="DG138" s="149">
        <v>0</v>
      </c>
      <c r="DH138" s="149">
        <v>0</v>
      </c>
      <c r="DI138" s="149">
        <v>0</v>
      </c>
      <c r="DJ138" s="149">
        <v>0</v>
      </c>
      <c r="DK138" s="149">
        <v>0</v>
      </c>
      <c r="DL138" s="149">
        <v>0</v>
      </c>
      <c r="DM138" s="149">
        <v>1</v>
      </c>
      <c r="DN138" s="149">
        <v>0</v>
      </c>
      <c r="DO138" s="149">
        <v>1</v>
      </c>
      <c r="DP138" s="149">
        <v>0</v>
      </c>
      <c r="DQ138" s="149">
        <v>0</v>
      </c>
      <c r="DR138" s="149">
        <v>1</v>
      </c>
      <c r="DS138" s="149">
        <v>0</v>
      </c>
      <c r="DT138" s="149" t="s">
        <v>154</v>
      </c>
      <c r="DU138" s="149">
        <v>0</v>
      </c>
      <c r="DV138" s="149" t="s">
        <v>154</v>
      </c>
      <c r="DW138" s="149" t="s">
        <v>160</v>
      </c>
      <c r="DX138" s="149" t="s">
        <v>3005</v>
      </c>
      <c r="DY138" s="149">
        <v>0</v>
      </c>
      <c r="DZ138" s="149" t="str">
        <f t="shared" si="122"/>
        <v>Y</v>
      </c>
      <c r="EA138" s="149" t="str">
        <f t="shared" si="123"/>
        <v/>
      </c>
      <c r="EB138" s="149" t="str">
        <f t="shared" si="124"/>
        <v>N</v>
      </c>
      <c r="EC138" s="149" t="str">
        <f t="shared" si="125"/>
        <v>Y</v>
      </c>
      <c r="ED138" s="149" t="str">
        <f t="shared" si="126"/>
        <v>Not Specified</v>
      </c>
      <c r="EF138" s="149">
        <f t="shared" si="93"/>
        <v>0</v>
      </c>
    </row>
    <row r="139" spans="1:136" s="149" customFormat="1" ht="16.5" customHeight="1">
      <c r="A139" s="149">
        <v>136</v>
      </c>
      <c r="B139" s="149">
        <v>125</v>
      </c>
      <c r="C139" s="150" t="s">
        <v>951</v>
      </c>
      <c r="D139" s="149" t="s">
        <v>192</v>
      </c>
      <c r="E139" s="149" t="s">
        <v>193</v>
      </c>
      <c r="F139" s="149" t="s">
        <v>952</v>
      </c>
      <c r="G139" s="149" t="s">
        <v>176</v>
      </c>
      <c r="H139" s="168" t="s">
        <v>953</v>
      </c>
      <c r="I139" s="149" t="s">
        <v>954</v>
      </c>
      <c r="J139" s="149">
        <v>-0.207</v>
      </c>
      <c r="K139" s="149" t="s">
        <v>955</v>
      </c>
      <c r="L139" s="149">
        <v>30251</v>
      </c>
      <c r="M139" s="150">
        <v>22</v>
      </c>
      <c r="N139" s="149" t="s">
        <v>154</v>
      </c>
      <c r="O139" s="149" t="s">
        <v>153</v>
      </c>
      <c r="P139" s="150" t="s">
        <v>153</v>
      </c>
      <c r="Q139" s="149" t="s">
        <v>154</v>
      </c>
      <c r="R139" s="149" t="s">
        <v>154</v>
      </c>
      <c r="S139" s="149" t="s">
        <v>153</v>
      </c>
      <c r="T139" s="149" t="s">
        <v>153</v>
      </c>
      <c r="U139" s="151" t="s">
        <v>153</v>
      </c>
      <c r="V139" s="149" t="s">
        <v>153</v>
      </c>
      <c r="W139" s="149" t="s">
        <v>153</v>
      </c>
      <c r="X139" s="152" t="s">
        <v>153</v>
      </c>
      <c r="Y139" s="149" t="s">
        <v>153</v>
      </c>
      <c r="Z139" s="149" t="s">
        <v>153</v>
      </c>
      <c r="AA139" s="150"/>
      <c r="AC139" s="149" t="s">
        <v>167</v>
      </c>
      <c r="AD139" s="149" t="s">
        <v>6</v>
      </c>
      <c r="AE139" s="149" t="s">
        <v>157</v>
      </c>
      <c r="AF139" s="149" t="s">
        <v>157</v>
      </c>
      <c r="AG139" s="149" t="s">
        <v>169</v>
      </c>
      <c r="AH139" s="150" t="s">
        <v>159</v>
      </c>
      <c r="AJ139" s="149" t="s">
        <v>154</v>
      </c>
      <c r="AK139" s="170" t="s">
        <v>153</v>
      </c>
      <c r="AN139" s="150"/>
      <c r="AO139" s="149" t="s">
        <v>160</v>
      </c>
      <c r="AP139" s="149" t="s">
        <v>150</v>
      </c>
      <c r="AQ139" s="149" t="s">
        <v>159</v>
      </c>
      <c r="AR139" s="149" t="s">
        <v>956</v>
      </c>
      <c r="AS139" s="149">
        <v>2050</v>
      </c>
      <c r="AU139" s="150"/>
      <c r="AV139" s="149" t="s">
        <v>157</v>
      </c>
      <c r="AW139" s="172" t="s">
        <v>190</v>
      </c>
      <c r="AX139" s="149" t="s">
        <v>158</v>
      </c>
      <c r="AY139" s="149" t="s">
        <v>154</v>
      </c>
      <c r="AZ139" s="149" t="s">
        <v>153</v>
      </c>
      <c r="BA139" s="149" t="s">
        <v>153</v>
      </c>
      <c r="BC139" s="150"/>
      <c r="BE139" s="173"/>
      <c r="BF139" s="150"/>
      <c r="BG139" s="283">
        <f t="shared" si="127"/>
        <v>0</v>
      </c>
      <c r="BH139" s="149">
        <f t="shared" si="128"/>
        <v>0</v>
      </c>
      <c r="BI139" s="149">
        <f t="shared" si="94"/>
        <v>0</v>
      </c>
      <c r="BJ139" s="280">
        <f t="shared" si="95"/>
        <v>0</v>
      </c>
      <c r="BK139" s="356">
        <f t="shared" si="129"/>
        <v>0</v>
      </c>
      <c r="BL139" s="149">
        <f t="shared" si="130"/>
        <v>0</v>
      </c>
      <c r="BM139" s="149">
        <f t="shared" si="96"/>
        <v>0</v>
      </c>
      <c r="BN139" s="278">
        <f t="shared" si="97"/>
        <v>0</v>
      </c>
      <c r="BO139" s="149">
        <f t="shared" si="131"/>
        <v>0</v>
      </c>
      <c r="BP139" s="149">
        <f t="shared" si="132"/>
        <v>0</v>
      </c>
      <c r="BQ139" s="149">
        <f t="shared" si="98"/>
        <v>0</v>
      </c>
      <c r="BR139" s="356">
        <f t="shared" si="133"/>
        <v>0</v>
      </c>
      <c r="BS139" s="149">
        <f t="shared" si="134"/>
        <v>0</v>
      </c>
      <c r="BT139" s="149">
        <f t="shared" si="99"/>
        <v>1</v>
      </c>
      <c r="BU139" s="356">
        <f t="shared" si="100"/>
        <v>0</v>
      </c>
      <c r="BV139" s="149">
        <f t="shared" si="101"/>
        <v>0</v>
      </c>
      <c r="BW139" s="113">
        <f t="shared" si="102"/>
        <v>0</v>
      </c>
      <c r="BX139" s="248">
        <f t="shared" si="103"/>
        <v>0</v>
      </c>
      <c r="BY139" s="248">
        <f t="shared" si="104"/>
        <v>0</v>
      </c>
      <c r="BZ139" s="248">
        <f t="shared" si="105"/>
        <v>0</v>
      </c>
      <c r="CA139" s="248">
        <f t="shared" si="138"/>
        <v>0</v>
      </c>
      <c r="CB139" s="175">
        <f t="shared" si="106"/>
        <v>0</v>
      </c>
      <c r="CC139" s="356">
        <f t="shared" si="107"/>
        <v>0</v>
      </c>
      <c r="CD139" s="149">
        <f t="shared" si="108"/>
        <v>0</v>
      </c>
      <c r="CE139" s="149">
        <f t="shared" si="109"/>
        <v>1</v>
      </c>
      <c r="CF139" s="276">
        <f t="shared" si="110"/>
        <v>1</v>
      </c>
      <c r="CG139" s="248">
        <f t="shared" si="111"/>
        <v>1</v>
      </c>
      <c r="CH139" s="274">
        <f t="shared" si="135"/>
        <v>1</v>
      </c>
      <c r="CI139" s="356">
        <f t="shared" si="112"/>
        <v>0</v>
      </c>
      <c r="CJ139" s="149">
        <f t="shared" si="113"/>
        <v>0</v>
      </c>
      <c r="CK139" s="150">
        <f t="shared" si="114"/>
        <v>0</v>
      </c>
      <c r="CL139" s="149">
        <f t="shared" si="136"/>
        <v>0</v>
      </c>
      <c r="CM139" s="149">
        <f t="shared" si="136"/>
        <v>0</v>
      </c>
      <c r="CN139" s="149">
        <f t="shared" si="136"/>
        <v>1</v>
      </c>
      <c r="CO139" s="149">
        <f t="shared" si="115"/>
        <v>1</v>
      </c>
      <c r="CP139" s="149">
        <f t="shared" si="137"/>
        <v>1</v>
      </c>
      <c r="CQ139" s="283">
        <f t="shared" si="116"/>
        <v>1</v>
      </c>
      <c r="CR139" s="149">
        <f t="shared" si="117"/>
        <v>0</v>
      </c>
      <c r="CS139" s="149">
        <f t="shared" si="118"/>
        <v>0</v>
      </c>
      <c r="CT139" s="283" t="str">
        <f t="shared" si="119"/>
        <v/>
      </c>
      <c r="CU139" s="149" t="str">
        <f t="shared" si="120"/>
        <v xml:space="preserve"> 2050</v>
      </c>
      <c r="CV139" s="149">
        <f t="shared" si="121"/>
        <v>2050</v>
      </c>
      <c r="CW139" s="149">
        <v>0</v>
      </c>
      <c r="CX139" s="149">
        <v>0</v>
      </c>
      <c r="CY139" s="149">
        <v>1</v>
      </c>
      <c r="CZ139" s="149">
        <v>1</v>
      </c>
      <c r="DA139" s="149">
        <v>0</v>
      </c>
      <c r="DB139" s="149">
        <v>0</v>
      </c>
      <c r="DC139" s="149">
        <v>1</v>
      </c>
      <c r="DD139" s="149">
        <v>1</v>
      </c>
      <c r="DE139" s="149">
        <v>0</v>
      </c>
      <c r="DF139" s="149">
        <v>0</v>
      </c>
      <c r="DG139" s="149">
        <v>0</v>
      </c>
      <c r="DH139" s="149">
        <v>0</v>
      </c>
      <c r="DI139" s="149">
        <v>0</v>
      </c>
      <c r="DJ139" s="149">
        <v>0</v>
      </c>
      <c r="DK139" s="149">
        <v>0</v>
      </c>
      <c r="DL139" s="149">
        <v>0</v>
      </c>
      <c r="DM139" s="149">
        <v>1</v>
      </c>
      <c r="DN139" s="149">
        <v>0</v>
      </c>
      <c r="DO139" s="149">
        <v>1</v>
      </c>
      <c r="DP139" s="149">
        <v>1</v>
      </c>
      <c r="DQ139" s="149">
        <v>0</v>
      </c>
      <c r="DR139" s="149">
        <v>1</v>
      </c>
      <c r="DS139" s="149">
        <v>0</v>
      </c>
      <c r="DT139" s="149" t="s">
        <v>154</v>
      </c>
      <c r="DU139" s="149">
        <v>0</v>
      </c>
      <c r="DV139" s="149" t="s">
        <v>160</v>
      </c>
      <c r="DW139" s="149" t="s">
        <v>160</v>
      </c>
      <c r="DX139" s="149" t="s">
        <v>3005</v>
      </c>
      <c r="DY139" s="149" t="s">
        <v>150</v>
      </c>
      <c r="DZ139" s="149" t="str">
        <f t="shared" si="122"/>
        <v>N</v>
      </c>
      <c r="EA139" s="149" t="str">
        <f t="shared" si="123"/>
        <v/>
      </c>
      <c r="EB139" s="149" t="str">
        <f t="shared" si="124"/>
        <v>Y</v>
      </c>
      <c r="EC139" s="149" t="str">
        <f t="shared" si="125"/>
        <v>N</v>
      </c>
      <c r="ED139" s="149" t="str">
        <f t="shared" si="126"/>
        <v>Yes</v>
      </c>
      <c r="EF139" s="149">
        <f t="shared" si="93"/>
        <v>2050</v>
      </c>
    </row>
    <row r="140" spans="1:136" s="149" customFormat="1" ht="16.5" customHeight="1">
      <c r="A140" s="149">
        <v>137</v>
      </c>
      <c r="B140" s="149">
        <v>200</v>
      </c>
      <c r="C140" s="150" t="s">
        <v>957</v>
      </c>
      <c r="D140" s="149" t="s">
        <v>333</v>
      </c>
      <c r="E140" s="149" t="s">
        <v>229</v>
      </c>
      <c r="F140" s="149" t="s">
        <v>499</v>
      </c>
      <c r="G140" s="149" t="s">
        <v>246</v>
      </c>
      <c r="H140" s="168" t="s">
        <v>958</v>
      </c>
      <c r="I140" s="149" t="s">
        <v>959</v>
      </c>
      <c r="J140" s="149">
        <v>0.254</v>
      </c>
      <c r="K140" s="149" t="s">
        <v>960</v>
      </c>
      <c r="L140" s="149">
        <v>125916</v>
      </c>
      <c r="M140" s="150">
        <v>31</v>
      </c>
      <c r="N140" s="149" t="s">
        <v>154</v>
      </c>
      <c r="O140" s="149" t="s">
        <v>153</v>
      </c>
      <c r="P140" s="150" t="s">
        <v>153</v>
      </c>
      <c r="Q140" s="149" t="s">
        <v>150</v>
      </c>
      <c r="R140" s="149" t="s">
        <v>154</v>
      </c>
      <c r="S140" s="149" t="s">
        <v>155</v>
      </c>
      <c r="T140" s="149" t="s">
        <v>153</v>
      </c>
      <c r="U140" s="151" t="s">
        <v>153</v>
      </c>
      <c r="V140" s="149" t="s">
        <v>153</v>
      </c>
      <c r="W140" s="149" t="s">
        <v>153</v>
      </c>
      <c r="X140" s="152" t="s">
        <v>153</v>
      </c>
      <c r="Y140" s="149" t="s">
        <v>153</v>
      </c>
      <c r="Z140" s="149" t="s">
        <v>153</v>
      </c>
      <c r="AA140" s="150"/>
      <c r="AC140" s="149" t="s">
        <v>6</v>
      </c>
      <c r="AD140" s="149" t="s">
        <v>6</v>
      </c>
      <c r="AE140" s="149" t="s">
        <v>157</v>
      </c>
      <c r="AF140" s="149" t="s">
        <v>157</v>
      </c>
      <c r="AG140" s="149" t="s">
        <v>168</v>
      </c>
      <c r="AH140" s="150" t="s">
        <v>159</v>
      </c>
      <c r="AJ140" s="149" t="s">
        <v>154</v>
      </c>
      <c r="AK140" s="170" t="s">
        <v>153</v>
      </c>
      <c r="AN140" s="150"/>
      <c r="AO140" s="149" t="s">
        <v>160</v>
      </c>
      <c r="AP140" s="149" t="s">
        <v>150</v>
      </c>
      <c r="AQ140" s="149" t="s">
        <v>159</v>
      </c>
      <c r="AR140" s="149" t="s">
        <v>961</v>
      </c>
      <c r="AS140" s="149">
        <v>2050</v>
      </c>
      <c r="AU140" s="150"/>
      <c r="AV140" s="149" t="s">
        <v>157</v>
      </c>
      <c r="AW140" s="172" t="s">
        <v>168</v>
      </c>
      <c r="AX140" s="149" t="s">
        <v>158</v>
      </c>
      <c r="AY140" s="149" t="s">
        <v>154</v>
      </c>
      <c r="AZ140" s="149" t="s">
        <v>153</v>
      </c>
      <c r="BA140" s="149" t="s">
        <v>153</v>
      </c>
      <c r="BC140" s="150"/>
      <c r="BE140" s="173"/>
      <c r="BF140" s="150"/>
      <c r="BG140" s="283">
        <f t="shared" si="127"/>
        <v>0</v>
      </c>
      <c r="BH140" s="149">
        <f t="shared" si="128"/>
        <v>0</v>
      </c>
      <c r="BI140" s="149">
        <f t="shared" si="94"/>
        <v>0</v>
      </c>
      <c r="BJ140" s="280">
        <f t="shared" si="95"/>
        <v>0</v>
      </c>
      <c r="BK140" s="356">
        <f t="shared" si="129"/>
        <v>0</v>
      </c>
      <c r="BL140" s="149">
        <f t="shared" si="130"/>
        <v>0</v>
      </c>
      <c r="BM140" s="149">
        <f t="shared" si="96"/>
        <v>0</v>
      </c>
      <c r="BN140" s="278">
        <f t="shared" si="97"/>
        <v>0</v>
      </c>
      <c r="BO140" s="149">
        <f t="shared" si="131"/>
        <v>0</v>
      </c>
      <c r="BP140" s="149">
        <f t="shared" si="132"/>
        <v>0</v>
      </c>
      <c r="BQ140" s="149">
        <f t="shared" si="98"/>
        <v>0</v>
      </c>
      <c r="BR140" s="356">
        <f t="shared" si="133"/>
        <v>0</v>
      </c>
      <c r="BS140" s="149">
        <f t="shared" si="134"/>
        <v>0</v>
      </c>
      <c r="BT140" s="149">
        <f t="shared" si="99"/>
        <v>1</v>
      </c>
      <c r="BU140" s="356">
        <f t="shared" si="100"/>
        <v>0</v>
      </c>
      <c r="BV140" s="149">
        <f t="shared" si="101"/>
        <v>0</v>
      </c>
      <c r="BW140" s="113">
        <f t="shared" si="102"/>
        <v>0</v>
      </c>
      <c r="BX140" s="248">
        <f t="shared" si="103"/>
        <v>0</v>
      </c>
      <c r="BY140" s="248">
        <f t="shared" si="104"/>
        <v>0</v>
      </c>
      <c r="BZ140" s="248">
        <f t="shared" si="105"/>
        <v>0</v>
      </c>
      <c r="CA140" s="248">
        <f t="shared" si="138"/>
        <v>0</v>
      </c>
      <c r="CB140" s="175">
        <f t="shared" si="106"/>
        <v>0</v>
      </c>
      <c r="CC140" s="356">
        <f t="shared" si="107"/>
        <v>0</v>
      </c>
      <c r="CD140" s="149">
        <f t="shared" si="108"/>
        <v>0</v>
      </c>
      <c r="CE140" s="149">
        <f t="shared" si="109"/>
        <v>1</v>
      </c>
      <c r="CF140" s="276">
        <f t="shared" si="110"/>
        <v>1</v>
      </c>
      <c r="CG140" s="248">
        <f t="shared" si="111"/>
        <v>1</v>
      </c>
      <c r="CH140" s="274">
        <f t="shared" si="135"/>
        <v>1</v>
      </c>
      <c r="CI140" s="356">
        <f t="shared" si="112"/>
        <v>0</v>
      </c>
      <c r="CJ140" s="149">
        <f t="shared" si="113"/>
        <v>0</v>
      </c>
      <c r="CK140" s="150">
        <f t="shared" si="114"/>
        <v>0</v>
      </c>
      <c r="CL140" s="149">
        <f t="shared" si="136"/>
        <v>0</v>
      </c>
      <c r="CM140" s="149">
        <f t="shared" si="136"/>
        <v>0</v>
      </c>
      <c r="CN140" s="149">
        <f t="shared" si="136"/>
        <v>1</v>
      </c>
      <c r="CO140" s="149">
        <f t="shared" si="115"/>
        <v>1</v>
      </c>
      <c r="CP140" s="149">
        <f t="shared" si="137"/>
        <v>1</v>
      </c>
      <c r="CQ140" s="283">
        <f t="shared" si="116"/>
        <v>1</v>
      </c>
      <c r="CR140" s="149">
        <f t="shared" si="117"/>
        <v>0</v>
      </c>
      <c r="CS140" s="149">
        <f t="shared" si="118"/>
        <v>0</v>
      </c>
      <c r="CT140" s="283" t="str">
        <f t="shared" si="119"/>
        <v/>
      </c>
      <c r="CU140" s="149" t="str">
        <f t="shared" si="120"/>
        <v xml:space="preserve"> 2050</v>
      </c>
      <c r="CV140" s="149">
        <f t="shared" si="121"/>
        <v>2050</v>
      </c>
      <c r="CW140" s="149">
        <v>1</v>
      </c>
      <c r="CX140" s="149">
        <v>0</v>
      </c>
      <c r="CY140" s="149">
        <v>0</v>
      </c>
      <c r="CZ140" s="149">
        <v>1</v>
      </c>
      <c r="DA140" s="149">
        <v>0</v>
      </c>
      <c r="DB140" s="149">
        <v>0</v>
      </c>
      <c r="DC140" s="149">
        <v>1</v>
      </c>
      <c r="DD140" s="149">
        <v>1</v>
      </c>
      <c r="DE140" s="149">
        <v>0</v>
      </c>
      <c r="DF140" s="149">
        <v>1</v>
      </c>
      <c r="DG140" s="149">
        <v>0</v>
      </c>
      <c r="DH140" s="149">
        <v>1</v>
      </c>
      <c r="DI140" s="149">
        <v>0</v>
      </c>
      <c r="DJ140" s="149">
        <v>0</v>
      </c>
      <c r="DK140" s="149">
        <v>0</v>
      </c>
      <c r="DL140" s="149">
        <v>0</v>
      </c>
      <c r="DM140" s="149">
        <v>1</v>
      </c>
      <c r="DN140" s="149">
        <v>1</v>
      </c>
      <c r="DO140" s="149">
        <v>1</v>
      </c>
      <c r="DP140" s="149">
        <v>1</v>
      </c>
      <c r="DQ140" s="149">
        <v>0</v>
      </c>
      <c r="DR140" s="149">
        <v>1</v>
      </c>
      <c r="DS140" s="149">
        <v>1</v>
      </c>
      <c r="DT140" s="149" t="s">
        <v>154</v>
      </c>
      <c r="DU140" s="149" t="s">
        <v>158</v>
      </c>
      <c r="DV140" s="149" t="s">
        <v>7859</v>
      </c>
      <c r="DW140" s="149" t="s">
        <v>160</v>
      </c>
      <c r="DX140" s="149" t="s">
        <v>150</v>
      </c>
      <c r="DY140" s="149" t="s">
        <v>150</v>
      </c>
      <c r="DZ140" s="149" t="str">
        <f t="shared" si="122"/>
        <v>Y</v>
      </c>
      <c r="EA140" s="149" t="str">
        <f t="shared" si="123"/>
        <v/>
      </c>
      <c r="EB140" s="149" t="str">
        <f t="shared" si="124"/>
        <v>Y</v>
      </c>
      <c r="EC140" s="149" t="str">
        <f t="shared" si="125"/>
        <v>N</v>
      </c>
      <c r="ED140" s="149" t="str">
        <f t="shared" si="126"/>
        <v>Yes</v>
      </c>
      <c r="EF140" s="149">
        <f t="shared" si="93"/>
        <v>2050</v>
      </c>
    </row>
    <row r="141" spans="1:136" s="149" customFormat="1" ht="16.5" customHeight="1">
      <c r="A141" s="149">
        <v>138</v>
      </c>
      <c r="B141" s="149">
        <v>93</v>
      </c>
      <c r="C141" s="150" t="s">
        <v>962</v>
      </c>
      <c r="D141" s="149" t="s">
        <v>415</v>
      </c>
      <c r="E141" s="149" t="s">
        <v>244</v>
      </c>
      <c r="F141" s="149" t="s">
        <v>175</v>
      </c>
      <c r="G141" s="149" t="s">
        <v>176</v>
      </c>
      <c r="H141" s="168" t="s">
        <v>963</v>
      </c>
      <c r="I141" s="149" t="s">
        <v>964</v>
      </c>
      <c r="J141" s="149">
        <v>-0.884</v>
      </c>
      <c r="K141" s="149" t="s">
        <v>965</v>
      </c>
      <c r="L141" s="149">
        <v>134323</v>
      </c>
      <c r="M141" s="150">
        <v>14</v>
      </c>
      <c r="N141" s="149" t="s">
        <v>154</v>
      </c>
      <c r="O141" s="149" t="s">
        <v>153</v>
      </c>
      <c r="P141" s="150" t="s">
        <v>153</v>
      </c>
      <c r="Q141" s="149" t="s">
        <v>154</v>
      </c>
      <c r="R141" s="149" t="s">
        <v>154</v>
      </c>
      <c r="S141" s="149" t="s">
        <v>153</v>
      </c>
      <c r="T141" s="149" t="s">
        <v>153</v>
      </c>
      <c r="U141" s="151" t="s">
        <v>153</v>
      </c>
      <c r="V141" s="149" t="s">
        <v>153</v>
      </c>
      <c r="W141" s="149" t="s">
        <v>153</v>
      </c>
      <c r="X141" s="152" t="s">
        <v>153</v>
      </c>
      <c r="Y141" s="149" t="s">
        <v>153</v>
      </c>
      <c r="Z141" s="149" t="s">
        <v>153</v>
      </c>
      <c r="AA141" s="150"/>
      <c r="AC141" s="149" t="s">
        <v>9</v>
      </c>
      <c r="AD141" s="149" t="s">
        <v>240</v>
      </c>
      <c r="AE141" s="149" t="s">
        <v>157</v>
      </c>
      <c r="AF141" s="149" t="s">
        <v>157</v>
      </c>
      <c r="AG141" s="149" t="s">
        <v>158</v>
      </c>
      <c r="AH141" s="150" t="s">
        <v>159</v>
      </c>
      <c r="AI141" s="149" t="s">
        <v>160</v>
      </c>
      <c r="AJ141" s="149" t="s">
        <v>150</v>
      </c>
      <c r="AK141" s="170" t="s">
        <v>966</v>
      </c>
      <c r="AL141" s="149">
        <v>2050</v>
      </c>
      <c r="AM141" s="171" t="s">
        <v>967</v>
      </c>
      <c r="AN141" s="150"/>
      <c r="AP141" s="149" t="s">
        <v>154</v>
      </c>
      <c r="AQ141" s="149" t="s">
        <v>153</v>
      </c>
      <c r="AU141" s="150"/>
      <c r="AV141" s="149" t="s">
        <v>168</v>
      </c>
      <c r="AW141" s="172" t="s">
        <v>168</v>
      </c>
      <c r="AX141" s="149" t="s">
        <v>158</v>
      </c>
      <c r="AY141" s="149" t="s">
        <v>150</v>
      </c>
      <c r="AZ141" s="149" t="s">
        <v>968</v>
      </c>
      <c r="BA141" s="149">
        <v>2025</v>
      </c>
      <c r="BC141" s="150"/>
      <c r="BE141" s="173"/>
      <c r="BF141" s="150"/>
      <c r="BG141" s="283">
        <f t="shared" si="127"/>
        <v>0</v>
      </c>
      <c r="BH141" s="149">
        <f t="shared" si="128"/>
        <v>0</v>
      </c>
      <c r="BI141" s="149">
        <f t="shared" si="94"/>
        <v>0</v>
      </c>
      <c r="BJ141" s="280">
        <f t="shared" si="95"/>
        <v>0</v>
      </c>
      <c r="BK141" s="356">
        <f t="shared" si="129"/>
        <v>0</v>
      </c>
      <c r="BL141" s="149">
        <f t="shared" si="130"/>
        <v>0</v>
      </c>
      <c r="BM141" s="149">
        <f t="shared" si="96"/>
        <v>0</v>
      </c>
      <c r="BN141" s="278">
        <f t="shared" si="97"/>
        <v>0</v>
      </c>
      <c r="BO141" s="149">
        <f t="shared" si="131"/>
        <v>0</v>
      </c>
      <c r="BP141" s="149">
        <f t="shared" si="132"/>
        <v>0</v>
      </c>
      <c r="BQ141" s="149">
        <f t="shared" si="98"/>
        <v>0</v>
      </c>
      <c r="BR141" s="356">
        <f t="shared" si="133"/>
        <v>0</v>
      </c>
      <c r="BS141" s="149">
        <f t="shared" si="134"/>
        <v>0</v>
      </c>
      <c r="BT141" s="149">
        <f t="shared" si="99"/>
        <v>0</v>
      </c>
      <c r="BU141" s="356">
        <f t="shared" si="100"/>
        <v>0</v>
      </c>
      <c r="BV141" s="149">
        <f t="shared" si="101"/>
        <v>0</v>
      </c>
      <c r="BW141" s="113">
        <f t="shared" si="102"/>
        <v>1</v>
      </c>
      <c r="BX141" s="248">
        <f t="shared" si="103"/>
        <v>0</v>
      </c>
      <c r="BY141" s="248">
        <f t="shared" si="104"/>
        <v>0</v>
      </c>
      <c r="BZ141" s="248">
        <f t="shared" si="105"/>
        <v>1</v>
      </c>
      <c r="CA141" s="248">
        <f t="shared" si="138"/>
        <v>1</v>
      </c>
      <c r="CB141" s="175">
        <f t="shared" si="106"/>
        <v>1</v>
      </c>
      <c r="CC141" s="356">
        <f t="shared" si="107"/>
        <v>0</v>
      </c>
      <c r="CD141" s="149">
        <f t="shared" si="108"/>
        <v>0</v>
      </c>
      <c r="CE141" s="149">
        <f t="shared" si="109"/>
        <v>0</v>
      </c>
      <c r="CF141" s="276">
        <f t="shared" si="110"/>
        <v>0</v>
      </c>
      <c r="CG141" s="248">
        <f t="shared" si="111"/>
        <v>1</v>
      </c>
      <c r="CH141" s="274">
        <f t="shared" si="135"/>
        <v>1</v>
      </c>
      <c r="CI141" s="356">
        <f t="shared" si="112"/>
        <v>0</v>
      </c>
      <c r="CJ141" s="149">
        <f t="shared" si="113"/>
        <v>1</v>
      </c>
      <c r="CK141" s="150">
        <f t="shared" si="114"/>
        <v>0</v>
      </c>
      <c r="CL141" s="149">
        <f t="shared" si="136"/>
        <v>0</v>
      </c>
      <c r="CM141" s="149">
        <f t="shared" si="136"/>
        <v>0</v>
      </c>
      <c r="CN141" s="149">
        <f t="shared" si="136"/>
        <v>1</v>
      </c>
      <c r="CO141" s="149">
        <f t="shared" si="115"/>
        <v>1</v>
      </c>
      <c r="CP141" s="149">
        <f t="shared" si="137"/>
        <v>1</v>
      </c>
      <c r="CQ141" s="283">
        <f t="shared" si="116"/>
        <v>0</v>
      </c>
      <c r="CR141" s="149">
        <f t="shared" si="117"/>
        <v>0</v>
      </c>
      <c r="CS141" s="149">
        <f t="shared" si="118"/>
        <v>1</v>
      </c>
      <c r="CT141" s="283" t="str">
        <f t="shared" si="119"/>
        <v/>
      </c>
      <c r="CU141" s="149" t="str">
        <f t="shared" si="120"/>
        <v xml:space="preserve"> </v>
      </c>
      <c r="CV141" s="149">
        <f t="shared" si="121"/>
        <v>0</v>
      </c>
      <c r="CW141" s="149">
        <v>0</v>
      </c>
      <c r="CX141" s="149">
        <v>0</v>
      </c>
      <c r="CY141" s="149">
        <v>0</v>
      </c>
      <c r="CZ141" s="149">
        <v>0</v>
      </c>
      <c r="DA141" s="149">
        <v>0</v>
      </c>
      <c r="DB141" s="149">
        <v>0</v>
      </c>
      <c r="DC141" s="149">
        <v>0</v>
      </c>
      <c r="DD141" s="149">
        <v>0</v>
      </c>
      <c r="DE141" s="149">
        <v>0</v>
      </c>
      <c r="DF141" s="149">
        <v>0</v>
      </c>
      <c r="DG141" s="149">
        <v>0</v>
      </c>
      <c r="DH141" s="149">
        <v>0</v>
      </c>
      <c r="DI141" s="149">
        <v>0</v>
      </c>
      <c r="DJ141" s="149">
        <v>0</v>
      </c>
      <c r="DK141" s="149">
        <v>0</v>
      </c>
      <c r="DL141" s="149">
        <v>0</v>
      </c>
      <c r="DM141" s="149">
        <v>0</v>
      </c>
      <c r="DN141" s="149">
        <v>0</v>
      </c>
      <c r="DO141" s="149">
        <v>0</v>
      </c>
      <c r="DP141" s="149">
        <v>0</v>
      </c>
      <c r="DQ141" s="149">
        <v>0</v>
      </c>
      <c r="DR141" s="149">
        <v>0</v>
      </c>
      <c r="DS141" s="149">
        <v>0</v>
      </c>
      <c r="DT141" s="149" t="s">
        <v>154</v>
      </c>
      <c r="DU141" s="149">
        <v>0</v>
      </c>
      <c r="DV141" s="149" t="s">
        <v>154</v>
      </c>
      <c r="DW141" s="149" t="s">
        <v>180</v>
      </c>
      <c r="DX141" s="149" t="s">
        <v>7861</v>
      </c>
      <c r="DY141" s="149">
        <v>0</v>
      </c>
      <c r="DZ141" s="149" t="str">
        <f t="shared" si="122"/>
        <v>N</v>
      </c>
      <c r="EA141" s="149" t="str">
        <f t="shared" si="123"/>
        <v/>
      </c>
      <c r="EB141" s="149" t="str">
        <f t="shared" si="124"/>
        <v>N</v>
      </c>
      <c r="EC141" s="149" t="str">
        <f t="shared" si="125"/>
        <v>Y</v>
      </c>
      <c r="ED141" s="149" t="str">
        <f t="shared" si="126"/>
        <v>Not Specified</v>
      </c>
      <c r="EF141" s="149">
        <f t="shared" si="93"/>
        <v>0</v>
      </c>
    </row>
    <row r="142" spans="1:136" s="149" customFormat="1" ht="16.5" customHeight="1">
      <c r="A142" s="149">
        <v>139</v>
      </c>
      <c r="B142" s="149">
        <v>182</v>
      </c>
      <c r="C142" s="150" t="s">
        <v>969</v>
      </c>
      <c r="D142" s="149" t="s">
        <v>290</v>
      </c>
      <c r="E142" s="149" t="s">
        <v>229</v>
      </c>
      <c r="F142" s="149" t="s">
        <v>321</v>
      </c>
      <c r="G142" s="149" t="s">
        <v>246</v>
      </c>
      <c r="H142" s="168" t="s">
        <v>970</v>
      </c>
      <c r="I142" s="149" t="s">
        <v>971</v>
      </c>
      <c r="J142" s="149">
        <v>-0.817</v>
      </c>
      <c r="K142" s="149" t="s">
        <v>972</v>
      </c>
      <c r="L142" s="149">
        <v>108648</v>
      </c>
      <c r="M142" s="150">
        <v>31</v>
      </c>
      <c r="N142" s="149" t="s">
        <v>150</v>
      </c>
      <c r="O142" s="149">
        <v>2015</v>
      </c>
      <c r="P142" s="150">
        <v>2025</v>
      </c>
      <c r="Q142" s="149" t="s">
        <v>154</v>
      </c>
      <c r="R142" s="149" t="s">
        <v>154</v>
      </c>
      <c r="S142" s="149" t="s">
        <v>153</v>
      </c>
      <c r="T142" s="149" t="s">
        <v>153</v>
      </c>
      <c r="U142" s="151" t="s">
        <v>153</v>
      </c>
      <c r="V142" s="149" t="s">
        <v>153</v>
      </c>
      <c r="W142" s="149" t="s">
        <v>153</v>
      </c>
      <c r="X142" s="152" t="s">
        <v>153</v>
      </c>
      <c r="Y142" s="149" t="s">
        <v>153</v>
      </c>
      <c r="Z142" s="149" t="s">
        <v>153</v>
      </c>
      <c r="AA142" s="150"/>
      <c r="AC142" s="149" t="s">
        <v>167</v>
      </c>
      <c r="AD142" s="149" t="s">
        <v>6</v>
      </c>
      <c r="AE142" s="149" t="s">
        <v>157</v>
      </c>
      <c r="AF142" s="149" t="s">
        <v>157</v>
      </c>
      <c r="AG142" s="149" t="s">
        <v>158</v>
      </c>
      <c r="AH142" s="150" t="s">
        <v>159</v>
      </c>
      <c r="AJ142" s="149" t="s">
        <v>154</v>
      </c>
      <c r="AK142" s="170" t="s">
        <v>153</v>
      </c>
      <c r="AN142" s="150"/>
      <c r="AO142" s="149" t="s">
        <v>160</v>
      </c>
      <c r="AP142" s="149" t="s">
        <v>150</v>
      </c>
      <c r="AQ142" s="149" t="s">
        <v>159</v>
      </c>
      <c r="AR142" s="149" t="s">
        <v>973</v>
      </c>
      <c r="AS142" s="149">
        <v>2035</v>
      </c>
      <c r="AU142" s="150"/>
      <c r="AV142" s="149" t="s">
        <v>157</v>
      </c>
      <c r="AW142" s="172" t="s">
        <v>158</v>
      </c>
      <c r="AX142" s="149" t="s">
        <v>158</v>
      </c>
      <c r="AY142" s="149" t="s">
        <v>154</v>
      </c>
      <c r="AZ142" s="149" t="s">
        <v>153</v>
      </c>
      <c r="BA142" s="149" t="s">
        <v>153</v>
      </c>
      <c r="BC142" s="150"/>
      <c r="BE142" s="173"/>
      <c r="BF142" s="150"/>
      <c r="BG142" s="283">
        <f t="shared" si="127"/>
        <v>1</v>
      </c>
      <c r="BH142" s="149">
        <f t="shared" si="128"/>
        <v>0</v>
      </c>
      <c r="BI142" s="149">
        <f t="shared" si="94"/>
        <v>0</v>
      </c>
      <c r="BJ142" s="280">
        <f t="shared" si="95"/>
        <v>1</v>
      </c>
      <c r="BK142" s="356">
        <f t="shared" si="129"/>
        <v>0</v>
      </c>
      <c r="BL142" s="149">
        <f t="shared" si="130"/>
        <v>0</v>
      </c>
      <c r="BM142" s="149">
        <f t="shared" si="96"/>
        <v>0</v>
      </c>
      <c r="BN142" s="278">
        <f t="shared" si="97"/>
        <v>0</v>
      </c>
      <c r="BO142" s="149">
        <f t="shared" si="131"/>
        <v>0</v>
      </c>
      <c r="BP142" s="149">
        <f t="shared" si="132"/>
        <v>0</v>
      </c>
      <c r="BQ142" s="149">
        <f t="shared" si="98"/>
        <v>0</v>
      </c>
      <c r="BR142" s="356">
        <f t="shared" si="133"/>
        <v>0</v>
      </c>
      <c r="BS142" s="149">
        <f t="shared" si="134"/>
        <v>0</v>
      </c>
      <c r="BT142" s="149">
        <f t="shared" si="99"/>
        <v>1</v>
      </c>
      <c r="BU142" s="356">
        <f t="shared" si="100"/>
        <v>0</v>
      </c>
      <c r="BV142" s="149">
        <f t="shared" si="101"/>
        <v>0</v>
      </c>
      <c r="BW142" s="113">
        <f t="shared" si="102"/>
        <v>0</v>
      </c>
      <c r="BX142" s="248">
        <f t="shared" si="103"/>
        <v>0</v>
      </c>
      <c r="BY142" s="248">
        <f t="shared" si="104"/>
        <v>0</v>
      </c>
      <c r="BZ142" s="248">
        <f t="shared" si="105"/>
        <v>0</v>
      </c>
      <c r="CA142" s="248">
        <f t="shared" si="138"/>
        <v>0</v>
      </c>
      <c r="CB142" s="175">
        <f t="shared" si="106"/>
        <v>0</v>
      </c>
      <c r="CC142" s="356">
        <f t="shared" si="107"/>
        <v>0</v>
      </c>
      <c r="CD142" s="149">
        <f t="shared" si="108"/>
        <v>0</v>
      </c>
      <c r="CE142" s="149">
        <f t="shared" si="109"/>
        <v>1</v>
      </c>
      <c r="CF142" s="276">
        <f t="shared" si="110"/>
        <v>1</v>
      </c>
      <c r="CG142" s="248">
        <f t="shared" si="111"/>
        <v>1</v>
      </c>
      <c r="CH142" s="274">
        <f t="shared" si="135"/>
        <v>1</v>
      </c>
      <c r="CI142" s="356">
        <f t="shared" si="112"/>
        <v>0</v>
      </c>
      <c r="CJ142" s="149">
        <f t="shared" si="113"/>
        <v>0</v>
      </c>
      <c r="CK142" s="150">
        <f t="shared" si="114"/>
        <v>0</v>
      </c>
      <c r="CL142" s="149">
        <f t="shared" si="136"/>
        <v>1</v>
      </c>
      <c r="CM142" s="149">
        <f t="shared" si="136"/>
        <v>0</v>
      </c>
      <c r="CN142" s="149">
        <f t="shared" si="136"/>
        <v>1</v>
      </c>
      <c r="CO142" s="149">
        <f t="shared" si="115"/>
        <v>2</v>
      </c>
      <c r="CP142" s="149">
        <f t="shared" si="137"/>
        <v>1</v>
      </c>
      <c r="CQ142" s="283">
        <f t="shared" si="116"/>
        <v>1</v>
      </c>
      <c r="CR142" s="149">
        <f t="shared" si="117"/>
        <v>0</v>
      </c>
      <c r="CS142" s="149">
        <f t="shared" si="118"/>
        <v>0</v>
      </c>
      <c r="CT142" s="283" t="str">
        <f t="shared" si="119"/>
        <v/>
      </c>
      <c r="CU142" s="149" t="str">
        <f t="shared" si="120"/>
        <v xml:space="preserve"> 2035</v>
      </c>
      <c r="CV142" s="149">
        <f t="shared" si="121"/>
        <v>2035</v>
      </c>
      <c r="CW142" s="149">
        <v>0</v>
      </c>
      <c r="CX142" s="149">
        <v>0</v>
      </c>
      <c r="CY142" s="149">
        <v>0</v>
      </c>
      <c r="CZ142" s="149">
        <v>0</v>
      </c>
      <c r="DA142" s="149">
        <v>0</v>
      </c>
      <c r="DB142" s="149">
        <v>0</v>
      </c>
      <c r="DC142" s="149">
        <v>1</v>
      </c>
      <c r="DD142" s="149">
        <v>1</v>
      </c>
      <c r="DE142" s="149">
        <v>0</v>
      </c>
      <c r="DF142" s="149">
        <v>0</v>
      </c>
      <c r="DG142" s="149">
        <v>0</v>
      </c>
      <c r="DH142" s="149">
        <v>0</v>
      </c>
      <c r="DI142" s="149">
        <v>0</v>
      </c>
      <c r="DJ142" s="149">
        <v>1</v>
      </c>
      <c r="DK142" s="149">
        <v>0</v>
      </c>
      <c r="DL142" s="149">
        <v>1</v>
      </c>
      <c r="DM142" s="149">
        <v>1</v>
      </c>
      <c r="DN142" s="149">
        <v>0</v>
      </c>
      <c r="DO142" s="149">
        <v>1</v>
      </c>
      <c r="DP142" s="149">
        <v>1</v>
      </c>
      <c r="DQ142" s="149">
        <v>0</v>
      </c>
      <c r="DR142" s="149">
        <v>1</v>
      </c>
      <c r="DS142" s="149">
        <v>0</v>
      </c>
      <c r="DT142" s="149" t="s">
        <v>154</v>
      </c>
      <c r="DU142" s="149">
        <v>0</v>
      </c>
      <c r="DV142" s="149" t="s">
        <v>160</v>
      </c>
      <c r="DW142" s="149" t="s">
        <v>154</v>
      </c>
      <c r="DX142" s="149">
        <v>0</v>
      </c>
      <c r="DY142" s="149" t="s">
        <v>150</v>
      </c>
      <c r="DZ142" s="149" t="str">
        <f t="shared" si="122"/>
        <v>N</v>
      </c>
      <c r="EA142" s="149" t="str">
        <f t="shared" si="123"/>
        <v/>
      </c>
      <c r="EB142" s="149" t="str">
        <f t="shared" si="124"/>
        <v>Y</v>
      </c>
      <c r="EC142" s="149" t="str">
        <f t="shared" si="125"/>
        <v>N</v>
      </c>
      <c r="ED142" s="149" t="str">
        <f t="shared" si="126"/>
        <v>Yes</v>
      </c>
      <c r="EF142" s="149">
        <f t="shared" si="93"/>
        <v>2035</v>
      </c>
    </row>
    <row r="143" spans="1:136" s="149" customFormat="1" ht="16.5" customHeight="1">
      <c r="A143" s="149">
        <v>140</v>
      </c>
      <c r="B143" s="149">
        <v>101</v>
      </c>
      <c r="C143" s="150" t="s">
        <v>974</v>
      </c>
      <c r="D143" s="149" t="s">
        <v>679</v>
      </c>
      <c r="E143" s="149" t="s">
        <v>174</v>
      </c>
      <c r="F143" s="149" t="s">
        <v>245</v>
      </c>
      <c r="G143" s="149" t="s">
        <v>246</v>
      </c>
      <c r="H143" s="168" t="s">
        <v>975</v>
      </c>
      <c r="I143" s="149" t="s">
        <v>976</v>
      </c>
      <c r="J143" s="149">
        <v>7.767</v>
      </c>
      <c r="K143" s="149" t="s">
        <v>977</v>
      </c>
      <c r="L143" s="149">
        <v>76566</v>
      </c>
      <c r="M143" s="150">
        <v>31</v>
      </c>
      <c r="N143" s="149" t="s">
        <v>154</v>
      </c>
      <c r="O143" s="149" t="s">
        <v>153</v>
      </c>
      <c r="P143" s="150" t="s">
        <v>153</v>
      </c>
      <c r="Q143" s="149" t="s">
        <v>150</v>
      </c>
      <c r="R143" s="149" t="s">
        <v>150</v>
      </c>
      <c r="S143" s="149" t="s">
        <v>151</v>
      </c>
      <c r="T143" s="149" t="s">
        <v>353</v>
      </c>
      <c r="U143" s="151">
        <v>2030</v>
      </c>
      <c r="V143" s="149" t="s">
        <v>153</v>
      </c>
      <c r="W143" s="149" t="s">
        <v>153</v>
      </c>
      <c r="X143" s="152" t="s">
        <v>153</v>
      </c>
      <c r="Y143" s="149" t="s">
        <v>153</v>
      </c>
      <c r="Z143" s="149" t="s">
        <v>153</v>
      </c>
      <c r="AA143" s="150"/>
      <c r="AC143" s="149" t="s">
        <v>782</v>
      </c>
      <c r="AD143" s="149" t="s">
        <v>5</v>
      </c>
      <c r="AE143" s="149" t="s">
        <v>157</v>
      </c>
      <c r="AF143" s="149" t="s">
        <v>157</v>
      </c>
      <c r="AG143" s="149" t="s">
        <v>157</v>
      </c>
      <c r="AH143" s="150" t="s">
        <v>218</v>
      </c>
      <c r="AI143" s="149" t="s">
        <v>219</v>
      </c>
      <c r="AJ143" s="149" t="s">
        <v>150</v>
      </c>
      <c r="AK143" s="170" t="s">
        <v>978</v>
      </c>
      <c r="AL143" s="149">
        <v>2050</v>
      </c>
      <c r="AN143" s="150"/>
      <c r="AP143" s="149" t="s">
        <v>154</v>
      </c>
      <c r="AQ143" s="149" t="s">
        <v>153</v>
      </c>
      <c r="AR143" s="149" t="s">
        <v>153</v>
      </c>
      <c r="AU143" s="150"/>
      <c r="AV143" s="149" t="s">
        <v>168</v>
      </c>
      <c r="AW143" s="172" t="s">
        <v>312</v>
      </c>
      <c r="AX143" s="149" t="s">
        <v>158</v>
      </c>
      <c r="AY143" s="149" t="s">
        <v>154</v>
      </c>
      <c r="AZ143" s="149" t="s">
        <v>153</v>
      </c>
      <c r="BA143" s="149" t="s">
        <v>153</v>
      </c>
      <c r="BC143" s="150"/>
      <c r="BE143" s="173"/>
      <c r="BF143" s="150"/>
      <c r="BG143" s="283">
        <f t="shared" si="127"/>
        <v>0</v>
      </c>
      <c r="BH143" s="149">
        <f t="shared" si="128"/>
        <v>0</v>
      </c>
      <c r="BI143" s="149">
        <f t="shared" si="94"/>
        <v>0</v>
      </c>
      <c r="BJ143" s="280">
        <f t="shared" si="95"/>
        <v>0</v>
      </c>
      <c r="BK143" s="356">
        <f t="shared" si="129"/>
        <v>0</v>
      </c>
      <c r="BL143" s="149">
        <f t="shared" si="130"/>
        <v>1</v>
      </c>
      <c r="BM143" s="149">
        <f t="shared" si="96"/>
        <v>0</v>
      </c>
      <c r="BN143" s="278">
        <f t="shared" si="97"/>
        <v>1</v>
      </c>
      <c r="BO143" s="149">
        <f t="shared" si="131"/>
        <v>0</v>
      </c>
      <c r="BP143" s="149">
        <f t="shared" si="132"/>
        <v>0</v>
      </c>
      <c r="BQ143" s="149">
        <f t="shared" si="98"/>
        <v>0</v>
      </c>
      <c r="BR143" s="356">
        <f t="shared" si="133"/>
        <v>0</v>
      </c>
      <c r="BS143" s="149">
        <f t="shared" si="134"/>
        <v>0</v>
      </c>
      <c r="BT143" s="149">
        <f t="shared" si="99"/>
        <v>0</v>
      </c>
      <c r="BU143" s="356">
        <f t="shared" si="100"/>
        <v>0</v>
      </c>
      <c r="BV143" s="149">
        <f t="shared" si="101"/>
        <v>0</v>
      </c>
      <c r="BW143" s="113">
        <f t="shared" si="102"/>
        <v>1</v>
      </c>
      <c r="BX143" s="248">
        <f t="shared" si="103"/>
        <v>0</v>
      </c>
      <c r="BY143" s="248">
        <f t="shared" si="104"/>
        <v>0</v>
      </c>
      <c r="BZ143" s="248">
        <f t="shared" si="105"/>
        <v>1</v>
      </c>
      <c r="CA143" s="248">
        <f t="shared" si="138"/>
        <v>1</v>
      </c>
      <c r="CB143" s="175">
        <f t="shared" si="106"/>
        <v>1</v>
      </c>
      <c r="CC143" s="356">
        <f t="shared" si="107"/>
        <v>0</v>
      </c>
      <c r="CD143" s="149">
        <f t="shared" si="108"/>
        <v>0</v>
      </c>
      <c r="CE143" s="149">
        <f t="shared" si="109"/>
        <v>0</v>
      </c>
      <c r="CF143" s="276">
        <f t="shared" si="110"/>
        <v>0</v>
      </c>
      <c r="CG143" s="248">
        <f t="shared" si="111"/>
        <v>1</v>
      </c>
      <c r="CH143" s="274">
        <f t="shared" si="135"/>
        <v>1</v>
      </c>
      <c r="CI143" s="356">
        <f t="shared" si="112"/>
        <v>0</v>
      </c>
      <c r="CJ143" s="149">
        <f t="shared" si="113"/>
        <v>0</v>
      </c>
      <c r="CK143" s="150">
        <f t="shared" si="114"/>
        <v>0</v>
      </c>
      <c r="CL143" s="149">
        <f t="shared" si="136"/>
        <v>0</v>
      </c>
      <c r="CM143" s="149">
        <f t="shared" si="136"/>
        <v>1</v>
      </c>
      <c r="CN143" s="149">
        <f t="shared" si="136"/>
        <v>1</v>
      </c>
      <c r="CO143" s="149">
        <f t="shared" si="115"/>
        <v>2</v>
      </c>
      <c r="CP143" s="149">
        <f t="shared" si="137"/>
        <v>1</v>
      </c>
      <c r="CQ143" s="283">
        <f t="shared" si="116"/>
        <v>0</v>
      </c>
      <c r="CR143" s="149">
        <f t="shared" si="117"/>
        <v>0</v>
      </c>
      <c r="CS143" s="149">
        <f t="shared" si="118"/>
        <v>1</v>
      </c>
      <c r="CT143" s="283">
        <f t="shared" si="119"/>
        <v>1</v>
      </c>
      <c r="CU143" s="149" t="str">
        <f t="shared" si="120"/>
        <v xml:space="preserve"> </v>
      </c>
      <c r="CV143" s="149">
        <f t="shared" si="121"/>
        <v>0</v>
      </c>
      <c r="CW143" s="149">
        <v>0</v>
      </c>
      <c r="CX143" s="149">
        <v>0</v>
      </c>
      <c r="CY143" s="149">
        <v>1</v>
      </c>
      <c r="CZ143" s="149">
        <v>1</v>
      </c>
      <c r="DA143" s="149">
        <v>0</v>
      </c>
      <c r="DB143" s="149">
        <v>0</v>
      </c>
      <c r="DC143" s="149">
        <v>0</v>
      </c>
      <c r="DD143" s="149">
        <v>0</v>
      </c>
      <c r="DE143" s="149">
        <v>0</v>
      </c>
      <c r="DF143" s="149">
        <v>1</v>
      </c>
      <c r="DG143" s="149">
        <v>0</v>
      </c>
      <c r="DH143" s="149">
        <v>1</v>
      </c>
      <c r="DI143" s="149">
        <v>0</v>
      </c>
      <c r="DJ143" s="149">
        <v>0</v>
      </c>
      <c r="DK143" s="149">
        <v>0</v>
      </c>
      <c r="DL143" s="149">
        <v>0</v>
      </c>
      <c r="DM143" s="149">
        <v>1</v>
      </c>
      <c r="DN143" s="149">
        <v>0</v>
      </c>
      <c r="DO143" s="149">
        <v>1</v>
      </c>
      <c r="DP143" s="149">
        <v>1</v>
      </c>
      <c r="DQ143" s="149">
        <v>0</v>
      </c>
      <c r="DR143" s="149">
        <v>1</v>
      </c>
      <c r="DS143" s="149">
        <v>0</v>
      </c>
      <c r="DT143" s="149" t="s">
        <v>150</v>
      </c>
      <c r="DU143" s="149" t="s">
        <v>158</v>
      </c>
      <c r="DV143" s="149" t="s">
        <v>154</v>
      </c>
      <c r="DW143" s="149" t="s">
        <v>7857</v>
      </c>
      <c r="DX143" s="149" t="s">
        <v>150</v>
      </c>
      <c r="DY143" s="149">
        <v>0</v>
      </c>
      <c r="DZ143" s="149" t="str">
        <f t="shared" si="122"/>
        <v>Y</v>
      </c>
      <c r="EA143" s="149" t="str">
        <f t="shared" si="123"/>
        <v/>
      </c>
      <c r="EB143" s="149" t="str">
        <f t="shared" si="124"/>
        <v>N</v>
      </c>
      <c r="EC143" s="149" t="str">
        <f t="shared" si="125"/>
        <v>Y</v>
      </c>
      <c r="ED143" s="149" t="str">
        <f t="shared" si="126"/>
        <v>Not Specified</v>
      </c>
      <c r="EF143" s="149">
        <f t="shared" si="93"/>
        <v>0</v>
      </c>
    </row>
    <row r="144" spans="1:136" s="149" customFormat="1" ht="16.5" customHeight="1">
      <c r="A144" s="149">
        <v>141</v>
      </c>
      <c r="B144" s="149">
        <v>158</v>
      </c>
      <c r="C144" s="150" t="s">
        <v>979</v>
      </c>
      <c r="D144" s="149" t="s">
        <v>980</v>
      </c>
      <c r="E144" s="149" t="s">
        <v>229</v>
      </c>
      <c r="F144" s="149" t="s">
        <v>175</v>
      </c>
      <c r="G144" s="149" t="s">
        <v>176</v>
      </c>
      <c r="H144" s="168" t="s">
        <v>981</v>
      </c>
      <c r="I144" s="149" t="s">
        <v>982</v>
      </c>
      <c r="J144" s="149">
        <v>0.858</v>
      </c>
      <c r="K144" s="149" t="s">
        <v>983</v>
      </c>
      <c r="L144" s="149">
        <v>175121</v>
      </c>
      <c r="M144" s="150">
        <v>16</v>
      </c>
      <c r="N144" s="149" t="s">
        <v>154</v>
      </c>
      <c r="O144" s="149" t="s">
        <v>153</v>
      </c>
      <c r="P144" s="150" t="s">
        <v>153</v>
      </c>
      <c r="Q144" s="149" t="s">
        <v>154</v>
      </c>
      <c r="R144" s="149" t="s">
        <v>154</v>
      </c>
      <c r="S144" s="149" t="s">
        <v>153</v>
      </c>
      <c r="T144" s="149" t="s">
        <v>153</v>
      </c>
      <c r="U144" s="151" t="s">
        <v>153</v>
      </c>
      <c r="V144" s="149" t="s">
        <v>153</v>
      </c>
      <c r="W144" s="149" t="s">
        <v>153</v>
      </c>
      <c r="X144" s="152" t="s">
        <v>153</v>
      </c>
      <c r="Y144" s="149" t="s">
        <v>153</v>
      </c>
      <c r="Z144" s="149" t="s">
        <v>153</v>
      </c>
      <c r="AA144" s="150"/>
      <c r="AC144" s="149" t="s">
        <v>233</v>
      </c>
      <c r="AD144" s="149" t="s">
        <v>234</v>
      </c>
      <c r="AE144" s="149" t="s">
        <v>337</v>
      </c>
      <c r="AF144" s="149" t="s">
        <v>337</v>
      </c>
      <c r="AG144" s="149" t="s">
        <v>168</v>
      </c>
      <c r="AH144" s="150" t="s">
        <v>159</v>
      </c>
      <c r="AI144" s="149" t="s">
        <v>180</v>
      </c>
      <c r="AJ144" s="149" t="s">
        <v>154</v>
      </c>
      <c r="AK144" s="170" t="s">
        <v>338</v>
      </c>
      <c r="AL144" s="149">
        <v>2060</v>
      </c>
      <c r="AM144" s="171" t="s">
        <v>984</v>
      </c>
      <c r="AN144" s="150"/>
      <c r="AP144" s="149" t="s">
        <v>154</v>
      </c>
      <c r="AQ144" s="149" t="s">
        <v>153</v>
      </c>
      <c r="AR144" s="149" t="s">
        <v>153</v>
      </c>
      <c r="AU144" s="150"/>
      <c r="AV144" s="149" t="s">
        <v>168</v>
      </c>
      <c r="AW144" s="172" t="s">
        <v>168</v>
      </c>
      <c r="AX144" s="149" t="s">
        <v>158</v>
      </c>
      <c r="AY144" s="149" t="s">
        <v>154</v>
      </c>
      <c r="AZ144" s="149" t="s">
        <v>153</v>
      </c>
      <c r="BA144" s="149" t="s">
        <v>153</v>
      </c>
      <c r="BC144" s="150"/>
      <c r="BE144" s="173"/>
      <c r="BF144" s="150"/>
      <c r="BG144" s="283">
        <f t="shared" si="127"/>
        <v>0</v>
      </c>
      <c r="BH144" s="149">
        <f t="shared" si="128"/>
        <v>0</v>
      </c>
      <c r="BI144" s="149">
        <f t="shared" si="94"/>
        <v>0</v>
      </c>
      <c r="BJ144" s="280">
        <f t="shared" si="95"/>
        <v>0</v>
      </c>
      <c r="BK144" s="356">
        <f t="shared" si="129"/>
        <v>0</v>
      </c>
      <c r="BL144" s="149">
        <f t="shared" si="130"/>
        <v>0</v>
      </c>
      <c r="BM144" s="149">
        <f t="shared" si="96"/>
        <v>0</v>
      </c>
      <c r="BN144" s="278">
        <f t="shared" si="97"/>
        <v>0</v>
      </c>
      <c r="BO144" s="149">
        <f t="shared" si="131"/>
        <v>0</v>
      </c>
      <c r="BP144" s="149">
        <f t="shared" si="132"/>
        <v>0</v>
      </c>
      <c r="BQ144" s="149">
        <f t="shared" si="98"/>
        <v>0</v>
      </c>
      <c r="BR144" s="356">
        <f t="shared" si="133"/>
        <v>0</v>
      </c>
      <c r="BS144" s="149">
        <f t="shared" si="134"/>
        <v>0</v>
      </c>
      <c r="BT144" s="149">
        <f t="shared" si="99"/>
        <v>0</v>
      </c>
      <c r="BU144" s="356">
        <f t="shared" si="100"/>
        <v>0</v>
      </c>
      <c r="BV144" s="149">
        <f t="shared" si="101"/>
        <v>0</v>
      </c>
      <c r="BW144" s="113">
        <f t="shared" si="102"/>
        <v>0</v>
      </c>
      <c r="BX144" s="248">
        <f t="shared" si="103"/>
        <v>0</v>
      </c>
      <c r="BY144" s="248">
        <f t="shared" si="104"/>
        <v>0</v>
      </c>
      <c r="BZ144" s="248">
        <f t="shared" si="105"/>
        <v>0</v>
      </c>
      <c r="CA144" s="248">
        <f t="shared" si="138"/>
        <v>0</v>
      </c>
      <c r="CB144" s="175">
        <f t="shared" si="106"/>
        <v>0</v>
      </c>
      <c r="CC144" s="356">
        <f t="shared" si="107"/>
        <v>0</v>
      </c>
      <c r="CD144" s="149">
        <f t="shared" si="108"/>
        <v>0</v>
      </c>
      <c r="CE144" s="149">
        <f t="shared" si="109"/>
        <v>0</v>
      </c>
      <c r="CF144" s="276">
        <f t="shared" si="110"/>
        <v>0</v>
      </c>
      <c r="CG144" s="248">
        <f t="shared" si="111"/>
        <v>0</v>
      </c>
      <c r="CH144" s="274">
        <f t="shared" si="135"/>
        <v>0</v>
      </c>
      <c r="CI144" s="356">
        <f t="shared" si="112"/>
        <v>0</v>
      </c>
      <c r="CJ144" s="149">
        <f t="shared" si="113"/>
        <v>0</v>
      </c>
      <c r="CK144" s="150">
        <f t="shared" si="114"/>
        <v>0</v>
      </c>
      <c r="CL144" s="149">
        <f t="shared" si="136"/>
        <v>0</v>
      </c>
      <c r="CM144" s="149">
        <f t="shared" si="136"/>
        <v>0</v>
      </c>
      <c r="CN144" s="149">
        <f t="shared" si="136"/>
        <v>0</v>
      </c>
      <c r="CO144" s="149">
        <f t="shared" si="115"/>
        <v>0</v>
      </c>
      <c r="CP144" s="149">
        <f t="shared" si="137"/>
        <v>0</v>
      </c>
      <c r="CQ144" s="283">
        <f t="shared" si="116"/>
        <v>0</v>
      </c>
      <c r="CR144" s="149">
        <f t="shared" si="117"/>
        <v>0</v>
      </c>
      <c r="CS144" s="149">
        <f t="shared" si="118"/>
        <v>1</v>
      </c>
      <c r="CT144" s="283" t="str">
        <f t="shared" si="119"/>
        <v/>
      </c>
      <c r="CU144" s="149" t="str">
        <f t="shared" si="120"/>
        <v xml:space="preserve"> </v>
      </c>
      <c r="CV144" s="149">
        <f t="shared" si="121"/>
        <v>0</v>
      </c>
      <c r="CW144" s="149">
        <v>0</v>
      </c>
      <c r="CX144" s="149">
        <v>0</v>
      </c>
      <c r="CY144" s="149">
        <v>0</v>
      </c>
      <c r="CZ144" s="149">
        <v>0</v>
      </c>
      <c r="DA144" s="149">
        <v>0</v>
      </c>
      <c r="DB144" s="149">
        <v>0</v>
      </c>
      <c r="DC144" s="149">
        <v>0</v>
      </c>
      <c r="DD144" s="149">
        <v>0</v>
      </c>
      <c r="DE144" s="149">
        <v>0</v>
      </c>
      <c r="DF144" s="149">
        <v>0</v>
      </c>
      <c r="DG144" s="149">
        <v>0</v>
      </c>
      <c r="DH144" s="149">
        <v>0</v>
      </c>
      <c r="DI144" s="149">
        <v>0</v>
      </c>
      <c r="DJ144" s="149">
        <v>0</v>
      </c>
      <c r="DK144" s="149">
        <v>0</v>
      </c>
      <c r="DL144" s="149">
        <v>0</v>
      </c>
      <c r="DM144" s="149">
        <v>0</v>
      </c>
      <c r="DN144" s="149">
        <v>0</v>
      </c>
      <c r="DO144" s="149">
        <v>0</v>
      </c>
      <c r="DP144" s="149">
        <v>0</v>
      </c>
      <c r="DQ144" s="149">
        <v>0</v>
      </c>
      <c r="DR144" s="149">
        <v>0</v>
      </c>
      <c r="DS144" s="149">
        <v>0</v>
      </c>
      <c r="DT144" s="149" t="s">
        <v>154</v>
      </c>
      <c r="DU144" s="149">
        <v>0</v>
      </c>
      <c r="DV144" s="149" t="s">
        <v>154</v>
      </c>
      <c r="DW144" s="149" t="s">
        <v>180</v>
      </c>
      <c r="DX144" s="149" t="s">
        <v>7861</v>
      </c>
      <c r="DY144" s="149">
        <v>0</v>
      </c>
      <c r="DZ144" s="149" t="str">
        <f t="shared" si="122"/>
        <v>N</v>
      </c>
      <c r="EA144" s="149" t="str">
        <f t="shared" si="123"/>
        <v/>
      </c>
      <c r="EB144" s="149" t="str">
        <f t="shared" si="124"/>
        <v>N</v>
      </c>
      <c r="EC144" s="149" t="str">
        <f t="shared" si="125"/>
        <v>N</v>
      </c>
      <c r="ED144" s="149" t="str">
        <f t="shared" si="126"/>
        <v>Not Specified</v>
      </c>
      <c r="EF144" s="149">
        <f t="shared" si="93"/>
        <v>0</v>
      </c>
    </row>
    <row r="145" spans="1:136" s="149" customFormat="1" ht="16.5" customHeight="1">
      <c r="A145" s="149">
        <v>142</v>
      </c>
      <c r="B145" s="149">
        <v>113</v>
      </c>
      <c r="C145" s="150" t="s">
        <v>985</v>
      </c>
      <c r="D145" s="149" t="s">
        <v>472</v>
      </c>
      <c r="E145" s="149" t="s">
        <v>229</v>
      </c>
      <c r="F145" s="149" t="s">
        <v>756</v>
      </c>
      <c r="G145" s="149" t="s">
        <v>146</v>
      </c>
      <c r="H145" s="168" t="s">
        <v>986</v>
      </c>
      <c r="I145" s="149" t="s">
        <v>987</v>
      </c>
      <c r="J145" s="149">
        <v>-0.433</v>
      </c>
      <c r="K145" s="149" t="s">
        <v>988</v>
      </c>
      <c r="L145" s="149">
        <v>250000</v>
      </c>
      <c r="M145" s="150">
        <v>9</v>
      </c>
      <c r="N145" s="149" t="s">
        <v>154</v>
      </c>
      <c r="O145" s="149" t="s">
        <v>153</v>
      </c>
      <c r="P145" s="150" t="s">
        <v>153</v>
      </c>
      <c r="Q145" s="149" t="s">
        <v>154</v>
      </c>
      <c r="R145" s="149" t="s">
        <v>154</v>
      </c>
      <c r="S145" s="149" t="s">
        <v>153</v>
      </c>
      <c r="T145" s="149" t="s">
        <v>153</v>
      </c>
      <c r="U145" s="151" t="s">
        <v>153</v>
      </c>
      <c r="V145" s="149" t="s">
        <v>153</v>
      </c>
      <c r="W145" s="149" t="s">
        <v>153</v>
      </c>
      <c r="X145" s="152" t="s">
        <v>153</v>
      </c>
      <c r="Y145" s="149" t="s">
        <v>153</v>
      </c>
      <c r="Z145" s="149" t="s">
        <v>153</v>
      </c>
      <c r="AA145" s="150"/>
      <c r="AC145" s="149" t="s">
        <v>167</v>
      </c>
      <c r="AD145" s="149" t="s">
        <v>6</v>
      </c>
      <c r="AE145" s="149" t="s">
        <v>157</v>
      </c>
      <c r="AF145" s="149" t="s">
        <v>157</v>
      </c>
      <c r="AG145" s="149" t="s">
        <v>169</v>
      </c>
      <c r="AH145" s="150" t="s">
        <v>159</v>
      </c>
      <c r="AJ145" s="149" t="s">
        <v>154</v>
      </c>
      <c r="AK145" s="170" t="s">
        <v>153</v>
      </c>
      <c r="AN145" s="150"/>
      <c r="AO145" s="149" t="s">
        <v>160</v>
      </c>
      <c r="AP145" s="149" t="s">
        <v>150</v>
      </c>
      <c r="AQ145" s="149" t="s">
        <v>159</v>
      </c>
      <c r="AR145" s="149" t="s">
        <v>989</v>
      </c>
      <c r="AS145" s="149">
        <v>2050</v>
      </c>
      <c r="AU145" s="150"/>
      <c r="AV145" s="149" t="s">
        <v>157</v>
      </c>
      <c r="AW145" s="172" t="s">
        <v>168</v>
      </c>
      <c r="AX145" s="149" t="s">
        <v>158</v>
      </c>
      <c r="AY145" s="149" t="s">
        <v>154</v>
      </c>
      <c r="AZ145" s="149" t="s">
        <v>153</v>
      </c>
      <c r="BA145" s="149" t="s">
        <v>153</v>
      </c>
      <c r="BC145" s="150"/>
      <c r="BE145" s="173"/>
      <c r="BF145" s="150"/>
      <c r="BG145" s="283">
        <f t="shared" si="127"/>
        <v>0</v>
      </c>
      <c r="BH145" s="149">
        <f t="shared" si="128"/>
        <v>0</v>
      </c>
      <c r="BI145" s="149">
        <f t="shared" si="94"/>
        <v>0</v>
      </c>
      <c r="BJ145" s="280">
        <f t="shared" si="95"/>
        <v>0</v>
      </c>
      <c r="BK145" s="356">
        <f t="shared" si="129"/>
        <v>0</v>
      </c>
      <c r="BL145" s="149">
        <f t="shared" si="130"/>
        <v>0</v>
      </c>
      <c r="BM145" s="149">
        <f t="shared" si="96"/>
        <v>0</v>
      </c>
      <c r="BN145" s="278">
        <f t="shared" si="97"/>
        <v>0</v>
      </c>
      <c r="BO145" s="149">
        <f t="shared" si="131"/>
        <v>0</v>
      </c>
      <c r="BP145" s="149">
        <f t="shared" si="132"/>
        <v>0</v>
      </c>
      <c r="BQ145" s="149">
        <f t="shared" si="98"/>
        <v>0</v>
      </c>
      <c r="BR145" s="356">
        <f t="shared" si="133"/>
        <v>0</v>
      </c>
      <c r="BS145" s="149">
        <f t="shared" si="134"/>
        <v>0</v>
      </c>
      <c r="BT145" s="149">
        <f t="shared" si="99"/>
        <v>1</v>
      </c>
      <c r="BU145" s="356">
        <f t="shared" si="100"/>
        <v>0</v>
      </c>
      <c r="BV145" s="149">
        <f t="shared" si="101"/>
        <v>0</v>
      </c>
      <c r="BW145" s="113">
        <f t="shared" si="102"/>
        <v>0</v>
      </c>
      <c r="BX145" s="248">
        <f t="shared" si="103"/>
        <v>0</v>
      </c>
      <c r="BY145" s="248">
        <f t="shared" si="104"/>
        <v>0</v>
      </c>
      <c r="BZ145" s="248">
        <f t="shared" si="105"/>
        <v>0</v>
      </c>
      <c r="CA145" s="248">
        <f t="shared" si="138"/>
        <v>0</v>
      </c>
      <c r="CB145" s="175">
        <f t="shared" si="106"/>
        <v>0</v>
      </c>
      <c r="CC145" s="356">
        <f t="shared" si="107"/>
        <v>0</v>
      </c>
      <c r="CD145" s="149">
        <f t="shared" si="108"/>
        <v>0</v>
      </c>
      <c r="CE145" s="149">
        <f t="shared" si="109"/>
        <v>1</v>
      </c>
      <c r="CF145" s="276">
        <f t="shared" si="110"/>
        <v>1</v>
      </c>
      <c r="CG145" s="248">
        <f t="shared" si="111"/>
        <v>1</v>
      </c>
      <c r="CH145" s="274">
        <f t="shared" si="135"/>
        <v>1</v>
      </c>
      <c r="CI145" s="356">
        <f t="shared" si="112"/>
        <v>0</v>
      </c>
      <c r="CJ145" s="149">
        <f t="shared" si="113"/>
        <v>0</v>
      </c>
      <c r="CK145" s="150">
        <f t="shared" si="114"/>
        <v>0</v>
      </c>
      <c r="CL145" s="149">
        <f t="shared" si="136"/>
        <v>0</v>
      </c>
      <c r="CM145" s="149">
        <f t="shared" si="136"/>
        <v>0</v>
      </c>
      <c r="CN145" s="149">
        <f t="shared" si="136"/>
        <v>1</v>
      </c>
      <c r="CO145" s="149">
        <f t="shared" si="115"/>
        <v>1</v>
      </c>
      <c r="CP145" s="149">
        <f t="shared" si="137"/>
        <v>1</v>
      </c>
      <c r="CQ145" s="283">
        <f t="shared" si="116"/>
        <v>1</v>
      </c>
      <c r="CR145" s="149">
        <f t="shared" si="117"/>
        <v>0</v>
      </c>
      <c r="CS145" s="149">
        <f t="shared" si="118"/>
        <v>0</v>
      </c>
      <c r="CT145" s="283" t="str">
        <f t="shared" si="119"/>
        <v/>
      </c>
      <c r="CU145" s="149" t="str">
        <f t="shared" si="120"/>
        <v xml:space="preserve"> 2050</v>
      </c>
      <c r="CV145" s="149">
        <f t="shared" si="121"/>
        <v>2050</v>
      </c>
      <c r="CW145" s="149">
        <v>0</v>
      </c>
      <c r="CX145" s="149">
        <v>0</v>
      </c>
      <c r="CY145" s="149">
        <v>0</v>
      </c>
      <c r="CZ145" s="149">
        <v>0</v>
      </c>
      <c r="DA145" s="149">
        <v>0</v>
      </c>
      <c r="DB145" s="149">
        <v>0</v>
      </c>
      <c r="DC145" s="149">
        <v>1</v>
      </c>
      <c r="DD145" s="149">
        <v>1</v>
      </c>
      <c r="DE145" s="149">
        <v>0</v>
      </c>
      <c r="DF145" s="149">
        <v>0</v>
      </c>
      <c r="DG145" s="149">
        <v>0</v>
      </c>
      <c r="DH145" s="149">
        <v>0</v>
      </c>
      <c r="DI145" s="149">
        <v>0</v>
      </c>
      <c r="DJ145" s="149">
        <v>0</v>
      </c>
      <c r="DK145" s="149">
        <v>0</v>
      </c>
      <c r="DL145" s="149">
        <v>0</v>
      </c>
      <c r="DM145" s="149">
        <v>1</v>
      </c>
      <c r="DN145" s="149">
        <v>0</v>
      </c>
      <c r="DO145" s="149">
        <v>1</v>
      </c>
      <c r="DP145" s="149">
        <v>0</v>
      </c>
      <c r="DQ145" s="149">
        <v>0</v>
      </c>
      <c r="DR145" s="149">
        <v>1</v>
      </c>
      <c r="DS145" s="149">
        <v>0</v>
      </c>
      <c r="DT145" s="149" t="s">
        <v>154</v>
      </c>
      <c r="DU145" s="149">
        <v>0</v>
      </c>
      <c r="DV145" s="149" t="s">
        <v>7868</v>
      </c>
      <c r="DW145" s="149" t="s">
        <v>154</v>
      </c>
      <c r="DX145" s="149">
        <v>0</v>
      </c>
      <c r="DY145" s="149" t="s">
        <v>3005</v>
      </c>
      <c r="DZ145" s="149" t="str">
        <f t="shared" si="122"/>
        <v>N</v>
      </c>
      <c r="EA145" s="149" t="str">
        <f t="shared" si="123"/>
        <v/>
      </c>
      <c r="EB145" s="149" t="str">
        <f t="shared" si="124"/>
        <v>Y</v>
      </c>
      <c r="EC145" s="149" t="str">
        <f t="shared" si="125"/>
        <v>N</v>
      </c>
      <c r="ED145" s="149" t="str">
        <f t="shared" si="126"/>
        <v>Yes</v>
      </c>
      <c r="EF145" s="149">
        <f t="shared" si="93"/>
        <v>2050</v>
      </c>
    </row>
    <row r="146" spans="1:136" s="149" customFormat="1" ht="16.5" customHeight="1">
      <c r="A146" s="149">
        <v>143</v>
      </c>
      <c r="B146" s="149">
        <v>117</v>
      </c>
      <c r="C146" s="150" t="s">
        <v>990</v>
      </c>
      <c r="D146" s="149" t="s">
        <v>991</v>
      </c>
      <c r="E146" s="149" t="s">
        <v>735</v>
      </c>
      <c r="F146" s="149" t="s">
        <v>145</v>
      </c>
      <c r="G146" s="149" t="s">
        <v>146</v>
      </c>
      <c r="H146" s="168" t="s">
        <v>992</v>
      </c>
      <c r="I146" s="149" t="s">
        <v>993</v>
      </c>
      <c r="J146" s="149">
        <v>-0.483</v>
      </c>
      <c r="K146" s="149" t="s">
        <v>994</v>
      </c>
      <c r="L146" s="149">
        <v>43213</v>
      </c>
      <c r="M146" s="150">
        <v>31</v>
      </c>
      <c r="N146" s="149" t="s">
        <v>154</v>
      </c>
      <c r="O146" s="149" t="s">
        <v>153</v>
      </c>
      <c r="P146" s="150" t="s">
        <v>153</v>
      </c>
      <c r="Q146" s="149" t="s">
        <v>150</v>
      </c>
      <c r="R146" s="149" t="s">
        <v>154</v>
      </c>
      <c r="S146" s="149" t="s">
        <v>155</v>
      </c>
      <c r="T146" s="149" t="s">
        <v>153</v>
      </c>
      <c r="U146" s="151" t="s">
        <v>153</v>
      </c>
      <c r="V146" s="149" t="s">
        <v>153</v>
      </c>
      <c r="W146" s="149" t="s">
        <v>153</v>
      </c>
      <c r="X146" s="152" t="s">
        <v>153</v>
      </c>
      <c r="Y146" s="149" t="s">
        <v>153</v>
      </c>
      <c r="Z146" s="149" t="s">
        <v>153</v>
      </c>
      <c r="AA146" s="150"/>
      <c r="AC146" s="149" t="s">
        <v>281</v>
      </c>
      <c r="AD146" s="149" t="s">
        <v>240</v>
      </c>
      <c r="AE146" s="149" t="s">
        <v>157</v>
      </c>
      <c r="AF146" s="149" t="s">
        <v>157</v>
      </c>
      <c r="AG146" s="149" t="s">
        <v>157</v>
      </c>
      <c r="AH146" s="150" t="s">
        <v>218</v>
      </c>
      <c r="AJ146" s="149" t="s">
        <v>154</v>
      </c>
      <c r="AK146" s="170" t="s">
        <v>153</v>
      </c>
      <c r="AN146" s="150"/>
      <c r="AP146" s="149" t="s">
        <v>154</v>
      </c>
      <c r="AQ146" s="149" t="s">
        <v>153</v>
      </c>
      <c r="AR146" s="149" t="s">
        <v>153</v>
      </c>
      <c r="AU146" s="150"/>
      <c r="AV146" s="149" t="s">
        <v>168</v>
      </c>
      <c r="AW146" s="172" t="s">
        <v>190</v>
      </c>
      <c r="AX146" s="149" t="s">
        <v>158</v>
      </c>
      <c r="AY146" s="149" t="s">
        <v>150</v>
      </c>
      <c r="AZ146" s="149" t="s">
        <v>995</v>
      </c>
      <c r="BA146" s="149">
        <v>2050</v>
      </c>
      <c r="BC146" s="150"/>
      <c r="BE146" s="173"/>
      <c r="BF146" s="150"/>
      <c r="BG146" s="283">
        <f t="shared" si="127"/>
        <v>0</v>
      </c>
      <c r="BH146" s="149">
        <f t="shared" si="128"/>
        <v>0</v>
      </c>
      <c r="BI146" s="149">
        <f t="shared" si="94"/>
        <v>0</v>
      </c>
      <c r="BJ146" s="280">
        <f t="shared" si="95"/>
        <v>0</v>
      </c>
      <c r="BK146" s="356">
        <f t="shared" si="129"/>
        <v>0</v>
      </c>
      <c r="BL146" s="149">
        <f t="shared" si="130"/>
        <v>0</v>
      </c>
      <c r="BM146" s="149">
        <f t="shared" si="96"/>
        <v>0</v>
      </c>
      <c r="BN146" s="278">
        <f t="shared" si="97"/>
        <v>0</v>
      </c>
      <c r="BO146" s="149">
        <f t="shared" si="131"/>
        <v>0</v>
      </c>
      <c r="BP146" s="149">
        <f t="shared" si="132"/>
        <v>0</v>
      </c>
      <c r="BQ146" s="149">
        <f t="shared" si="98"/>
        <v>0</v>
      </c>
      <c r="BR146" s="356">
        <f t="shared" si="133"/>
        <v>0</v>
      </c>
      <c r="BS146" s="149">
        <f t="shared" si="134"/>
        <v>0</v>
      </c>
      <c r="BT146" s="149">
        <f t="shared" si="99"/>
        <v>0</v>
      </c>
      <c r="BU146" s="356">
        <f t="shared" si="100"/>
        <v>0</v>
      </c>
      <c r="BV146" s="149">
        <f t="shared" si="101"/>
        <v>0</v>
      </c>
      <c r="BW146" s="113">
        <f t="shared" si="102"/>
        <v>0</v>
      </c>
      <c r="BX146" s="248">
        <f t="shared" si="103"/>
        <v>0</v>
      </c>
      <c r="BY146" s="248">
        <f t="shared" si="104"/>
        <v>0</v>
      </c>
      <c r="BZ146" s="248">
        <f t="shared" si="105"/>
        <v>0</v>
      </c>
      <c r="CA146" s="248">
        <f t="shared" si="138"/>
        <v>0</v>
      </c>
      <c r="CB146" s="175">
        <f t="shared" si="106"/>
        <v>0</v>
      </c>
      <c r="CC146" s="356">
        <f t="shared" si="107"/>
        <v>0</v>
      </c>
      <c r="CD146" s="149">
        <f t="shared" si="108"/>
        <v>0</v>
      </c>
      <c r="CE146" s="149">
        <f t="shared" si="109"/>
        <v>0</v>
      </c>
      <c r="CF146" s="276">
        <f t="shared" si="110"/>
        <v>0</v>
      </c>
      <c r="CG146" s="248">
        <f t="shared" si="111"/>
        <v>0</v>
      </c>
      <c r="CH146" s="274">
        <f t="shared" si="135"/>
        <v>0</v>
      </c>
      <c r="CI146" s="356">
        <f t="shared" si="112"/>
        <v>0</v>
      </c>
      <c r="CJ146" s="149">
        <f t="shared" si="113"/>
        <v>0</v>
      </c>
      <c r="CK146" s="150">
        <f t="shared" si="114"/>
        <v>1</v>
      </c>
      <c r="CL146" s="149">
        <f t="shared" si="136"/>
        <v>0</v>
      </c>
      <c r="CM146" s="149">
        <f t="shared" si="136"/>
        <v>0</v>
      </c>
      <c r="CN146" s="149">
        <f t="shared" si="136"/>
        <v>0</v>
      </c>
      <c r="CO146" s="149">
        <f t="shared" si="115"/>
        <v>0</v>
      </c>
      <c r="CP146" s="149">
        <f t="shared" si="137"/>
        <v>0</v>
      </c>
      <c r="CQ146" s="283">
        <f t="shared" si="116"/>
        <v>0</v>
      </c>
      <c r="CR146" s="149">
        <f t="shared" si="117"/>
        <v>0</v>
      </c>
      <c r="CS146" s="149">
        <f t="shared" si="118"/>
        <v>1</v>
      </c>
      <c r="CT146" s="283" t="str">
        <f t="shared" si="119"/>
        <v/>
      </c>
      <c r="CU146" s="149" t="str">
        <f t="shared" si="120"/>
        <v xml:space="preserve"> </v>
      </c>
      <c r="CV146" s="149">
        <f t="shared" si="121"/>
        <v>0</v>
      </c>
      <c r="CW146" s="149">
        <v>0</v>
      </c>
      <c r="CX146" s="149">
        <v>0</v>
      </c>
      <c r="CY146" s="149">
        <v>0</v>
      </c>
      <c r="CZ146" s="149">
        <v>0</v>
      </c>
      <c r="DA146" s="149">
        <v>0</v>
      </c>
      <c r="DB146" s="149">
        <v>0</v>
      </c>
      <c r="DC146" s="149">
        <v>0</v>
      </c>
      <c r="DD146" s="149">
        <v>0</v>
      </c>
      <c r="DE146" s="149">
        <v>0</v>
      </c>
      <c r="DF146" s="149">
        <v>1</v>
      </c>
      <c r="DG146" s="149">
        <v>0</v>
      </c>
      <c r="DH146" s="149">
        <v>1</v>
      </c>
      <c r="DI146" s="149">
        <v>0</v>
      </c>
      <c r="DJ146" s="149">
        <v>0</v>
      </c>
      <c r="DK146" s="149">
        <v>0</v>
      </c>
      <c r="DL146" s="149">
        <v>0</v>
      </c>
      <c r="DM146" s="149">
        <v>0</v>
      </c>
      <c r="DN146" s="149">
        <v>0</v>
      </c>
      <c r="DO146" s="149">
        <v>0</v>
      </c>
      <c r="DP146" s="149">
        <v>0</v>
      </c>
      <c r="DQ146" s="149">
        <v>0</v>
      </c>
      <c r="DR146" s="149">
        <v>1</v>
      </c>
      <c r="DS146" s="149">
        <v>0</v>
      </c>
      <c r="DT146" s="149" t="s">
        <v>154</v>
      </c>
      <c r="DU146" s="149" t="s">
        <v>158</v>
      </c>
      <c r="DV146" s="149" t="s">
        <v>154</v>
      </c>
      <c r="DW146" s="149" t="s">
        <v>154</v>
      </c>
      <c r="DX146" s="149">
        <v>0</v>
      </c>
      <c r="DY146" s="149">
        <v>0</v>
      </c>
      <c r="DZ146" s="149" t="str">
        <f t="shared" si="122"/>
        <v>Y</v>
      </c>
      <c r="EA146" s="149" t="str">
        <f t="shared" si="123"/>
        <v/>
      </c>
      <c r="EB146" s="149" t="str">
        <f t="shared" si="124"/>
        <v>N</v>
      </c>
      <c r="EC146" s="149" t="str">
        <f t="shared" si="125"/>
        <v>N</v>
      </c>
      <c r="ED146" s="149" t="str">
        <f t="shared" si="126"/>
        <v>Not Specified</v>
      </c>
      <c r="EF146" s="149">
        <f t="shared" si="139" ref="EF146:EF209">MAX(AS146,AA146)</f>
        <v>0</v>
      </c>
    </row>
    <row r="147" spans="1:136" s="149" customFormat="1" ht="16.5" customHeight="1">
      <c r="A147" s="149">
        <v>144</v>
      </c>
      <c r="B147" s="149">
        <v>145</v>
      </c>
      <c r="C147" s="150" t="s">
        <v>996</v>
      </c>
      <c r="D147" s="149" t="s">
        <v>997</v>
      </c>
      <c r="E147" s="149" t="s">
        <v>998</v>
      </c>
      <c r="F147" s="149" t="s">
        <v>245</v>
      </c>
      <c r="G147" s="149" t="s">
        <v>246</v>
      </c>
      <c r="H147" s="168" t="s">
        <v>999</v>
      </c>
      <c r="I147" s="149" t="s">
        <v>1000</v>
      </c>
      <c r="J147" s="149">
        <v>0.062</v>
      </c>
      <c r="K147" s="149" t="s">
        <v>1001</v>
      </c>
      <c r="L147" s="149">
        <v>327000</v>
      </c>
      <c r="M147" s="150">
        <v>31</v>
      </c>
      <c r="N147" s="149" t="s">
        <v>154</v>
      </c>
      <c r="O147" s="149" t="s">
        <v>153</v>
      </c>
      <c r="P147" s="150" t="s">
        <v>153</v>
      </c>
      <c r="Q147" s="149" t="s">
        <v>150</v>
      </c>
      <c r="R147" s="149" t="s">
        <v>150</v>
      </c>
      <c r="S147" s="149" t="s">
        <v>151</v>
      </c>
      <c r="T147" s="149" t="s">
        <v>152</v>
      </c>
      <c r="U147" s="151">
        <v>2030</v>
      </c>
      <c r="V147" s="149" t="s">
        <v>151</v>
      </c>
      <c r="W147" s="149" t="s">
        <v>152</v>
      </c>
      <c r="X147" s="152">
        <v>2050</v>
      </c>
      <c r="Y147" s="149" t="s">
        <v>150</v>
      </c>
      <c r="Z147" s="149" t="s">
        <v>151</v>
      </c>
      <c r="AA147" s="150">
        <v>2050</v>
      </c>
      <c r="AC147" s="149" t="s">
        <v>167</v>
      </c>
      <c r="AD147" s="149" t="s">
        <v>6</v>
      </c>
      <c r="AE147" s="149" t="s">
        <v>157</v>
      </c>
      <c r="AF147" s="149" t="s">
        <v>157</v>
      </c>
      <c r="AG147" s="149" t="s">
        <v>157</v>
      </c>
      <c r="AH147" s="150" t="s">
        <v>218</v>
      </c>
      <c r="AJ147" s="149" t="s">
        <v>154</v>
      </c>
      <c r="AK147" s="170" t="s">
        <v>153</v>
      </c>
      <c r="AN147" s="150"/>
      <c r="AO147" s="149" t="s">
        <v>219</v>
      </c>
      <c r="AP147" s="149" t="s">
        <v>150</v>
      </c>
      <c r="AQ147" s="149" t="s">
        <v>218</v>
      </c>
      <c r="AR147" s="149" t="s">
        <v>1002</v>
      </c>
      <c r="AS147" s="149">
        <v>2050</v>
      </c>
      <c r="AU147" s="150"/>
      <c r="AV147" s="149" t="s">
        <v>157</v>
      </c>
      <c r="AW147" s="172" t="s">
        <v>168</v>
      </c>
      <c r="AX147" s="149" t="s">
        <v>158</v>
      </c>
      <c r="AY147" s="149" t="s">
        <v>154</v>
      </c>
      <c r="AZ147" s="149" t="s">
        <v>153</v>
      </c>
      <c r="BA147" s="149" t="s">
        <v>153</v>
      </c>
      <c r="BC147" s="150"/>
      <c r="BE147" s="173"/>
      <c r="BF147" s="150"/>
      <c r="BG147" s="283">
        <f t="shared" si="127"/>
        <v>0</v>
      </c>
      <c r="BH147" s="149">
        <f t="shared" si="128"/>
        <v>0</v>
      </c>
      <c r="BI147" s="149">
        <f t="shared" si="94"/>
        <v>0</v>
      </c>
      <c r="BJ147" s="280">
        <f t="shared" si="95"/>
        <v>0</v>
      </c>
      <c r="BK147" s="356">
        <f t="shared" si="129"/>
        <v>0</v>
      </c>
      <c r="BL147" s="149">
        <f t="shared" si="130"/>
        <v>1</v>
      </c>
      <c r="BM147" s="149">
        <f t="shared" si="96"/>
        <v>0</v>
      </c>
      <c r="BN147" s="278">
        <f t="shared" si="97"/>
        <v>1</v>
      </c>
      <c r="BO147" s="149">
        <f t="shared" si="131"/>
        <v>0</v>
      </c>
      <c r="BP147" s="149">
        <f t="shared" si="132"/>
        <v>0</v>
      </c>
      <c r="BQ147" s="149">
        <f t="shared" si="98"/>
        <v>1</v>
      </c>
      <c r="BR147" s="356">
        <f t="shared" si="133"/>
        <v>0</v>
      </c>
      <c r="BS147" s="149">
        <f t="shared" si="134"/>
        <v>0</v>
      </c>
      <c r="BT147" s="149">
        <f t="shared" si="99"/>
        <v>1</v>
      </c>
      <c r="BU147" s="356">
        <f t="shared" si="100"/>
        <v>0</v>
      </c>
      <c r="BV147" s="149">
        <f t="shared" si="101"/>
        <v>0</v>
      </c>
      <c r="BW147" s="113">
        <f t="shared" si="102"/>
        <v>0</v>
      </c>
      <c r="BX147" s="248">
        <f t="shared" si="103"/>
        <v>0</v>
      </c>
      <c r="BY147" s="248">
        <f t="shared" si="104"/>
        <v>0</v>
      </c>
      <c r="BZ147" s="248">
        <f t="shared" si="105"/>
        <v>0</v>
      </c>
      <c r="CA147" s="248">
        <f t="shared" si="138"/>
        <v>0</v>
      </c>
      <c r="CB147" s="175">
        <f t="shared" si="106"/>
        <v>0</v>
      </c>
      <c r="CC147" s="356">
        <f t="shared" si="107"/>
        <v>0</v>
      </c>
      <c r="CD147" s="149">
        <f t="shared" si="108"/>
        <v>0</v>
      </c>
      <c r="CE147" s="149">
        <f t="shared" si="109"/>
        <v>1</v>
      </c>
      <c r="CF147" s="276">
        <f t="shared" si="110"/>
        <v>1</v>
      </c>
      <c r="CG147" s="248">
        <f t="shared" si="111"/>
        <v>1</v>
      </c>
      <c r="CH147" s="274">
        <f t="shared" si="135"/>
        <v>1</v>
      </c>
      <c r="CI147" s="356">
        <f t="shared" si="112"/>
        <v>0</v>
      </c>
      <c r="CJ147" s="149">
        <f t="shared" si="113"/>
        <v>0</v>
      </c>
      <c r="CK147" s="150">
        <f t="shared" si="114"/>
        <v>0</v>
      </c>
      <c r="CL147" s="149">
        <f t="shared" si="136"/>
        <v>0</v>
      </c>
      <c r="CM147" s="149">
        <f t="shared" si="136"/>
        <v>1</v>
      </c>
      <c r="CN147" s="149">
        <f t="shared" si="136"/>
        <v>1</v>
      </c>
      <c r="CO147" s="149">
        <f t="shared" si="115"/>
        <v>2</v>
      </c>
      <c r="CP147" s="149">
        <f t="shared" si="137"/>
        <v>1</v>
      </c>
      <c r="CQ147" s="283">
        <f t="shared" si="116"/>
        <v>1</v>
      </c>
      <c r="CR147" s="149">
        <f t="shared" si="117"/>
        <v>0</v>
      </c>
      <c r="CS147" s="149">
        <f t="shared" si="118"/>
        <v>0</v>
      </c>
      <c r="CT147" s="283">
        <f t="shared" si="119"/>
        <v>1</v>
      </c>
      <c r="CU147" s="149" t="str">
        <f t="shared" si="120"/>
        <v>2050 2050</v>
      </c>
      <c r="CV147" s="149">
        <f t="shared" si="121"/>
        <v>2050</v>
      </c>
      <c r="CW147" s="149">
        <v>0</v>
      </c>
      <c r="CX147" s="149">
        <v>1</v>
      </c>
      <c r="CY147" s="149">
        <v>0</v>
      </c>
      <c r="CZ147" s="149">
        <v>1</v>
      </c>
      <c r="DA147" s="149">
        <v>0</v>
      </c>
      <c r="DB147" s="149">
        <v>1</v>
      </c>
      <c r="DC147" s="149">
        <v>0</v>
      </c>
      <c r="DD147" s="149">
        <v>1</v>
      </c>
      <c r="DE147" s="149">
        <v>0</v>
      </c>
      <c r="DF147" s="149">
        <v>1</v>
      </c>
      <c r="DG147" s="149">
        <v>0</v>
      </c>
      <c r="DH147" s="149">
        <v>1</v>
      </c>
      <c r="DI147" s="149">
        <v>0</v>
      </c>
      <c r="DJ147" s="149">
        <v>1</v>
      </c>
      <c r="DK147" s="149">
        <v>0</v>
      </c>
      <c r="DL147" s="149">
        <v>1</v>
      </c>
      <c r="DM147" s="149">
        <v>1</v>
      </c>
      <c r="DN147" s="149">
        <v>1</v>
      </c>
      <c r="DO147" s="149">
        <v>1</v>
      </c>
      <c r="DP147" s="149">
        <v>1</v>
      </c>
      <c r="DQ147" s="149">
        <v>0</v>
      </c>
      <c r="DR147" s="149">
        <v>1</v>
      </c>
      <c r="DS147" s="149">
        <v>0</v>
      </c>
      <c r="DT147" s="149" t="s">
        <v>150</v>
      </c>
      <c r="DU147" s="149" t="s">
        <v>157</v>
      </c>
      <c r="DV147" s="149" t="s">
        <v>7857</v>
      </c>
      <c r="DW147" s="149" t="s">
        <v>160</v>
      </c>
      <c r="DX147" s="149" t="s">
        <v>150</v>
      </c>
      <c r="DY147" s="149" t="s">
        <v>150</v>
      </c>
      <c r="DZ147" s="149" t="str">
        <f t="shared" si="122"/>
        <v>Y</v>
      </c>
      <c r="EA147" s="149" t="str">
        <f t="shared" si="123"/>
        <v>Targets set</v>
      </c>
      <c r="EB147" s="149" t="str">
        <f t="shared" si="124"/>
        <v>Y</v>
      </c>
      <c r="EC147" s="149" t="str">
        <f t="shared" si="125"/>
        <v>N</v>
      </c>
      <c r="ED147" s="149" t="str">
        <f t="shared" si="126"/>
        <v>Yes</v>
      </c>
      <c r="EF147" s="149">
        <f t="shared" si="139"/>
        <v>2050</v>
      </c>
    </row>
    <row r="148" spans="1:136" s="149" customFormat="1" ht="16.5" customHeight="1">
      <c r="A148" s="149">
        <v>145</v>
      </c>
      <c r="B148" s="149">
        <v>97</v>
      </c>
      <c r="C148" s="150" t="s">
        <v>1003</v>
      </c>
      <c r="D148" s="149" t="s">
        <v>173</v>
      </c>
      <c r="E148" s="149" t="s">
        <v>174</v>
      </c>
      <c r="F148" s="149" t="s">
        <v>772</v>
      </c>
      <c r="G148" s="149" t="s">
        <v>246</v>
      </c>
      <c r="H148" s="168" t="s">
        <v>1004</v>
      </c>
      <c r="I148" s="149" t="s">
        <v>1005</v>
      </c>
      <c r="J148" s="149">
        <v>1.041</v>
      </c>
      <c r="K148" s="149" t="s">
        <v>1006</v>
      </c>
      <c r="L148" s="149">
        <v>60359</v>
      </c>
      <c r="M148" s="150">
        <v>31</v>
      </c>
      <c r="N148" s="149" t="s">
        <v>154</v>
      </c>
      <c r="O148" s="149" t="s">
        <v>153</v>
      </c>
      <c r="P148" s="150" t="s">
        <v>153</v>
      </c>
      <c r="Q148" s="149" t="s">
        <v>150</v>
      </c>
      <c r="R148" s="149" t="s">
        <v>150</v>
      </c>
      <c r="S148" s="149" t="s">
        <v>151</v>
      </c>
      <c r="T148" s="149" t="s">
        <v>353</v>
      </c>
      <c r="U148" s="151">
        <v>2030</v>
      </c>
      <c r="V148" s="149" t="s">
        <v>151</v>
      </c>
      <c r="W148" s="149" t="s">
        <v>353</v>
      </c>
      <c r="X148" s="152">
        <v>2040</v>
      </c>
      <c r="Y148" s="149" t="s">
        <v>150</v>
      </c>
      <c r="Z148" s="149" t="s">
        <v>151</v>
      </c>
      <c r="AA148" s="150">
        <v>2040</v>
      </c>
      <c r="AC148" s="149" t="s">
        <v>167</v>
      </c>
      <c r="AD148" s="149" t="s">
        <v>6</v>
      </c>
      <c r="AE148" s="149" t="s">
        <v>157</v>
      </c>
      <c r="AF148" s="149" t="s">
        <v>157</v>
      </c>
      <c r="AG148" s="149" t="s">
        <v>157</v>
      </c>
      <c r="AH148" s="150" t="s">
        <v>218</v>
      </c>
      <c r="AJ148" s="149" t="s">
        <v>154</v>
      </c>
      <c r="AK148" s="170" t="s">
        <v>153</v>
      </c>
      <c r="AN148" s="150"/>
      <c r="AO148" s="149" t="s">
        <v>219</v>
      </c>
      <c r="AP148" s="149" t="s">
        <v>150</v>
      </c>
      <c r="AQ148" s="149" t="s">
        <v>218</v>
      </c>
      <c r="AR148" s="149" t="s">
        <v>1007</v>
      </c>
      <c r="AS148" s="149">
        <v>2040</v>
      </c>
      <c r="AU148" s="150"/>
      <c r="AV148" s="149" t="s">
        <v>158</v>
      </c>
      <c r="AW148" s="172" t="s">
        <v>312</v>
      </c>
      <c r="AX148" s="149" t="s">
        <v>157</v>
      </c>
      <c r="AY148" s="149" t="s">
        <v>154</v>
      </c>
      <c r="AZ148" s="149" t="s">
        <v>153</v>
      </c>
      <c r="BA148" s="149" t="s">
        <v>153</v>
      </c>
      <c r="BC148" s="150"/>
      <c r="BE148" s="173"/>
      <c r="BF148" s="150"/>
      <c r="BG148" s="283">
        <f t="shared" si="127"/>
        <v>0</v>
      </c>
      <c r="BH148" s="149">
        <f t="shared" si="128"/>
        <v>0</v>
      </c>
      <c r="BI148" s="149">
        <f t="shared" si="94"/>
        <v>0</v>
      </c>
      <c r="BJ148" s="280">
        <f t="shared" si="95"/>
        <v>0</v>
      </c>
      <c r="BK148" s="356">
        <f t="shared" si="129"/>
        <v>0</v>
      </c>
      <c r="BL148" s="149">
        <f t="shared" si="130"/>
        <v>1</v>
      </c>
      <c r="BM148" s="149">
        <f t="shared" si="96"/>
        <v>0</v>
      </c>
      <c r="BN148" s="278">
        <f t="shared" si="97"/>
        <v>1</v>
      </c>
      <c r="BO148" s="149">
        <f t="shared" si="131"/>
        <v>0</v>
      </c>
      <c r="BP148" s="149">
        <f t="shared" si="132"/>
        <v>0</v>
      </c>
      <c r="BQ148" s="149">
        <f t="shared" si="98"/>
        <v>1</v>
      </c>
      <c r="BR148" s="356">
        <f t="shared" si="133"/>
        <v>0</v>
      </c>
      <c r="BS148" s="149">
        <f t="shared" si="134"/>
        <v>0</v>
      </c>
      <c r="BT148" s="149">
        <f t="shared" si="99"/>
        <v>1</v>
      </c>
      <c r="BU148" s="356">
        <f t="shared" si="100"/>
        <v>0</v>
      </c>
      <c r="BV148" s="149">
        <f t="shared" si="101"/>
        <v>0</v>
      </c>
      <c r="BW148" s="113">
        <f t="shared" si="102"/>
        <v>0</v>
      </c>
      <c r="BX148" s="248">
        <f t="shared" si="103"/>
        <v>0</v>
      </c>
      <c r="BY148" s="248">
        <f t="shared" si="104"/>
        <v>0</v>
      </c>
      <c r="BZ148" s="248">
        <f t="shared" si="105"/>
        <v>0</v>
      </c>
      <c r="CA148" s="248">
        <f t="shared" si="138"/>
        <v>0</v>
      </c>
      <c r="CB148" s="175">
        <f t="shared" si="106"/>
        <v>0</v>
      </c>
      <c r="CC148" s="356">
        <f t="shared" si="107"/>
        <v>0</v>
      </c>
      <c r="CD148" s="149">
        <f t="shared" si="108"/>
        <v>0</v>
      </c>
      <c r="CE148" s="149">
        <f t="shared" si="109"/>
        <v>1</v>
      </c>
      <c r="CF148" s="276">
        <f t="shared" si="110"/>
        <v>1</v>
      </c>
      <c r="CG148" s="248">
        <f t="shared" si="111"/>
        <v>1</v>
      </c>
      <c r="CH148" s="274">
        <f t="shared" si="135"/>
        <v>1</v>
      </c>
      <c r="CI148" s="356">
        <f t="shared" si="112"/>
        <v>0</v>
      </c>
      <c r="CJ148" s="149">
        <f t="shared" si="113"/>
        <v>0</v>
      </c>
      <c r="CK148" s="150">
        <f t="shared" si="114"/>
        <v>0</v>
      </c>
      <c r="CL148" s="149">
        <f t="shared" si="136"/>
        <v>0</v>
      </c>
      <c r="CM148" s="149">
        <f t="shared" si="136"/>
        <v>1</v>
      </c>
      <c r="CN148" s="149">
        <f t="shared" si="136"/>
        <v>1</v>
      </c>
      <c r="CO148" s="149">
        <f t="shared" si="115"/>
        <v>2</v>
      </c>
      <c r="CP148" s="149">
        <f t="shared" si="137"/>
        <v>1</v>
      </c>
      <c r="CQ148" s="283">
        <f t="shared" si="116"/>
        <v>0</v>
      </c>
      <c r="CR148" s="149">
        <f t="shared" si="117"/>
        <v>1</v>
      </c>
      <c r="CS148" s="149">
        <f t="shared" si="118"/>
        <v>0</v>
      </c>
      <c r="CT148" s="283">
        <f t="shared" si="119"/>
        <v>1</v>
      </c>
      <c r="CU148" s="149" t="str">
        <f t="shared" si="120"/>
        <v>2040 2040</v>
      </c>
      <c r="CV148" s="149">
        <f t="shared" si="121"/>
        <v>2040</v>
      </c>
      <c r="CW148" s="149">
        <v>0</v>
      </c>
      <c r="CX148" s="149">
        <v>0</v>
      </c>
      <c r="CY148" s="149">
        <v>0</v>
      </c>
      <c r="CZ148" s="149">
        <v>0</v>
      </c>
      <c r="DA148" s="149">
        <v>0</v>
      </c>
      <c r="DB148" s="149">
        <v>0</v>
      </c>
      <c r="DC148" s="149">
        <v>1</v>
      </c>
      <c r="DD148" s="149">
        <v>1</v>
      </c>
      <c r="DE148" s="149">
        <v>0</v>
      </c>
      <c r="DF148" s="149">
        <v>1</v>
      </c>
      <c r="DG148" s="149">
        <v>0</v>
      </c>
      <c r="DH148" s="149">
        <v>1</v>
      </c>
      <c r="DI148" s="149">
        <v>0</v>
      </c>
      <c r="DJ148" s="149">
        <v>0</v>
      </c>
      <c r="DK148" s="149">
        <v>0</v>
      </c>
      <c r="DL148" s="149">
        <v>0</v>
      </c>
      <c r="DM148" s="149">
        <v>1</v>
      </c>
      <c r="DN148" s="149">
        <v>0</v>
      </c>
      <c r="DO148" s="149">
        <v>1</v>
      </c>
      <c r="DP148" s="149">
        <v>1</v>
      </c>
      <c r="DQ148" s="149">
        <v>0</v>
      </c>
      <c r="DR148" s="149">
        <v>1</v>
      </c>
      <c r="DS148" s="149">
        <v>0</v>
      </c>
      <c r="DT148" s="149" t="s">
        <v>150</v>
      </c>
      <c r="DU148" s="149" t="s">
        <v>157</v>
      </c>
      <c r="DV148" s="149" t="s">
        <v>7859</v>
      </c>
      <c r="DW148" s="149" t="s">
        <v>154</v>
      </c>
      <c r="DX148" s="149">
        <v>0</v>
      </c>
      <c r="DY148" s="149" t="s">
        <v>150</v>
      </c>
      <c r="DZ148" s="149" t="str">
        <f t="shared" si="122"/>
        <v>Y</v>
      </c>
      <c r="EA148" s="149" t="str">
        <f t="shared" si="123"/>
        <v>Targets set</v>
      </c>
      <c r="EB148" s="149" t="str">
        <f t="shared" si="124"/>
        <v>Y</v>
      </c>
      <c r="EC148" s="149" t="str">
        <f t="shared" si="125"/>
        <v>N</v>
      </c>
      <c r="ED148" s="149" t="str">
        <f t="shared" si="126"/>
        <v>No</v>
      </c>
      <c r="EF148" s="149">
        <f t="shared" si="139"/>
        <v>2040</v>
      </c>
    </row>
    <row r="149" spans="1:136" s="149" customFormat="1" ht="16.5" customHeight="1">
      <c r="A149" s="149">
        <v>146</v>
      </c>
      <c r="B149" s="149">
        <v>128</v>
      </c>
      <c r="C149" s="150" t="s">
        <v>1008</v>
      </c>
      <c r="D149" s="149" t="s">
        <v>341</v>
      </c>
      <c r="E149" s="149" t="s">
        <v>214</v>
      </c>
      <c r="F149" s="149" t="s">
        <v>264</v>
      </c>
      <c r="G149" s="149" t="s">
        <v>176</v>
      </c>
      <c r="H149" s="168" t="s">
        <v>1009</v>
      </c>
      <c r="I149" s="149" t="s">
        <v>1010</v>
      </c>
      <c r="J149" s="149">
        <v>0.115</v>
      </c>
      <c r="K149" s="149" t="s">
        <v>1011</v>
      </c>
      <c r="L149" s="149">
        <v>112300</v>
      </c>
      <c r="M149" s="150">
        <v>31</v>
      </c>
      <c r="N149" s="149" t="s">
        <v>150</v>
      </c>
      <c r="O149" s="149">
        <v>2018</v>
      </c>
      <c r="P149" s="150">
        <v>2030</v>
      </c>
      <c r="Q149" s="149" t="s">
        <v>150</v>
      </c>
      <c r="R149" s="149" t="s">
        <v>150</v>
      </c>
      <c r="S149" s="149" t="s">
        <v>151</v>
      </c>
      <c r="T149" s="149" t="s">
        <v>152</v>
      </c>
      <c r="U149" s="151">
        <v>2035</v>
      </c>
      <c r="V149" s="149" t="s">
        <v>151</v>
      </c>
      <c r="W149" s="149" t="s">
        <v>152</v>
      </c>
      <c r="X149" s="152">
        <v>2040</v>
      </c>
      <c r="Y149" s="149" t="s">
        <v>150</v>
      </c>
      <c r="Z149" s="149" t="s">
        <v>151</v>
      </c>
      <c r="AA149" s="150">
        <v>2040</v>
      </c>
      <c r="AC149" s="149" t="s">
        <v>167</v>
      </c>
      <c r="AD149" s="149" t="s">
        <v>6</v>
      </c>
      <c r="AE149" s="149" t="s">
        <v>157</v>
      </c>
      <c r="AF149" s="149" t="s">
        <v>157</v>
      </c>
      <c r="AG149" s="149" t="s">
        <v>157</v>
      </c>
      <c r="AH149" s="150" t="s">
        <v>218</v>
      </c>
      <c r="AJ149" s="149" t="s">
        <v>154</v>
      </c>
      <c r="AK149" s="170" t="s">
        <v>153</v>
      </c>
      <c r="AN149" s="150"/>
      <c r="AO149" s="149" t="s">
        <v>219</v>
      </c>
      <c r="AP149" s="149" t="s">
        <v>150</v>
      </c>
      <c r="AQ149" s="149" t="s">
        <v>218</v>
      </c>
      <c r="AR149" s="149" t="s">
        <v>1012</v>
      </c>
      <c r="AS149" s="149">
        <v>2040</v>
      </c>
      <c r="AU149" s="150"/>
      <c r="AV149" s="149" t="s">
        <v>157</v>
      </c>
      <c r="AW149" s="172" t="s">
        <v>168</v>
      </c>
      <c r="AX149" s="149" t="s">
        <v>158</v>
      </c>
      <c r="AY149" s="149" t="s">
        <v>154</v>
      </c>
      <c r="AZ149" s="149" t="s">
        <v>153</v>
      </c>
      <c r="BA149" s="149" t="s">
        <v>153</v>
      </c>
      <c r="BC149" s="150"/>
      <c r="BE149" s="173"/>
      <c r="BF149" s="150"/>
      <c r="BG149" s="283">
        <f t="shared" si="127"/>
        <v>0</v>
      </c>
      <c r="BH149" s="149">
        <f t="shared" si="128"/>
        <v>1</v>
      </c>
      <c r="BI149" s="149">
        <f t="shared" si="94"/>
        <v>0</v>
      </c>
      <c r="BJ149" s="280">
        <f t="shared" si="95"/>
        <v>1</v>
      </c>
      <c r="BK149" s="356">
        <f t="shared" si="129"/>
        <v>0</v>
      </c>
      <c r="BL149" s="149">
        <f t="shared" si="130"/>
        <v>0</v>
      </c>
      <c r="BM149" s="149">
        <f t="shared" si="96"/>
        <v>1</v>
      </c>
      <c r="BN149" s="278">
        <f t="shared" si="97"/>
        <v>1</v>
      </c>
      <c r="BO149" s="149">
        <f t="shared" si="131"/>
        <v>0</v>
      </c>
      <c r="BP149" s="149">
        <f t="shared" si="132"/>
        <v>0</v>
      </c>
      <c r="BQ149" s="149">
        <f t="shared" si="98"/>
        <v>1</v>
      </c>
      <c r="BR149" s="356">
        <f t="shared" si="133"/>
        <v>0</v>
      </c>
      <c r="BS149" s="149">
        <f t="shared" si="134"/>
        <v>0</v>
      </c>
      <c r="BT149" s="149">
        <f t="shared" si="99"/>
        <v>1</v>
      </c>
      <c r="BU149" s="356">
        <f t="shared" si="100"/>
        <v>0</v>
      </c>
      <c r="BV149" s="149">
        <f t="shared" si="101"/>
        <v>0</v>
      </c>
      <c r="BW149" s="113">
        <f t="shared" si="102"/>
        <v>0</v>
      </c>
      <c r="BX149" s="248">
        <f t="shared" si="103"/>
        <v>0</v>
      </c>
      <c r="BY149" s="248">
        <f t="shared" si="104"/>
        <v>0</v>
      </c>
      <c r="BZ149" s="248">
        <f t="shared" si="105"/>
        <v>0</v>
      </c>
      <c r="CA149" s="248">
        <f t="shared" si="138"/>
        <v>0</v>
      </c>
      <c r="CB149" s="175">
        <f t="shared" si="106"/>
        <v>0</v>
      </c>
      <c r="CC149" s="356">
        <f t="shared" si="107"/>
        <v>0</v>
      </c>
      <c r="CD149" s="149">
        <f t="shared" si="108"/>
        <v>0</v>
      </c>
      <c r="CE149" s="149">
        <f t="shared" si="109"/>
        <v>1</v>
      </c>
      <c r="CF149" s="276">
        <f t="shared" si="110"/>
        <v>1</v>
      </c>
      <c r="CG149" s="248">
        <f t="shared" si="111"/>
        <v>1</v>
      </c>
      <c r="CH149" s="274">
        <f t="shared" si="135"/>
        <v>1</v>
      </c>
      <c r="CI149" s="356">
        <f t="shared" si="112"/>
        <v>0</v>
      </c>
      <c r="CJ149" s="149">
        <f t="shared" si="113"/>
        <v>0</v>
      </c>
      <c r="CK149" s="150">
        <f t="shared" si="114"/>
        <v>0</v>
      </c>
      <c r="CL149" s="149">
        <f t="shared" si="136"/>
        <v>0</v>
      </c>
      <c r="CM149" s="149">
        <f t="shared" si="136"/>
        <v>1</v>
      </c>
      <c r="CN149" s="149">
        <f t="shared" si="136"/>
        <v>2</v>
      </c>
      <c r="CO149" s="149">
        <f t="shared" si="115"/>
        <v>3</v>
      </c>
      <c r="CP149" s="149">
        <f t="shared" si="137"/>
        <v>1</v>
      </c>
      <c r="CQ149" s="283">
        <f t="shared" si="116"/>
        <v>1</v>
      </c>
      <c r="CR149" s="149">
        <f t="shared" si="117"/>
        <v>0</v>
      </c>
      <c r="CS149" s="149">
        <f t="shared" si="118"/>
        <v>0</v>
      </c>
      <c r="CT149" s="283" t="str">
        <f t="shared" si="119"/>
        <v/>
      </c>
      <c r="CU149" s="149" t="str">
        <f t="shared" si="120"/>
        <v>2040 2040</v>
      </c>
      <c r="CV149" s="149">
        <f t="shared" si="121"/>
        <v>2040</v>
      </c>
      <c r="CW149" s="149">
        <v>0</v>
      </c>
      <c r="CX149" s="149">
        <v>0</v>
      </c>
      <c r="CY149" s="149">
        <v>0</v>
      </c>
      <c r="CZ149" s="149">
        <v>0</v>
      </c>
      <c r="DA149" s="149">
        <v>0</v>
      </c>
      <c r="DB149" s="149">
        <v>1</v>
      </c>
      <c r="DC149" s="149">
        <v>0</v>
      </c>
      <c r="DD149" s="149">
        <v>1</v>
      </c>
      <c r="DE149" s="149">
        <v>0</v>
      </c>
      <c r="DF149" s="149">
        <v>1</v>
      </c>
      <c r="DG149" s="149">
        <v>0</v>
      </c>
      <c r="DH149" s="149">
        <v>1</v>
      </c>
      <c r="DI149" s="149">
        <v>0</v>
      </c>
      <c r="DJ149" s="149">
        <v>1</v>
      </c>
      <c r="DK149" s="149">
        <v>0</v>
      </c>
      <c r="DL149" s="149">
        <v>1</v>
      </c>
      <c r="DM149" s="149">
        <v>1</v>
      </c>
      <c r="DN149" s="149">
        <v>1</v>
      </c>
      <c r="DO149" s="149">
        <v>1</v>
      </c>
      <c r="DP149" s="149">
        <v>0</v>
      </c>
      <c r="DQ149" s="149">
        <v>0</v>
      </c>
      <c r="DR149" s="149">
        <v>1</v>
      </c>
      <c r="DS149" s="149">
        <v>0</v>
      </c>
      <c r="DT149" s="149" t="s">
        <v>150</v>
      </c>
      <c r="DU149" s="149" t="s">
        <v>157</v>
      </c>
      <c r="DV149" s="149" t="s">
        <v>7857</v>
      </c>
      <c r="DW149" s="149" t="s">
        <v>7858</v>
      </c>
      <c r="DX149" s="149">
        <v>0</v>
      </c>
      <c r="DY149" s="149" t="s">
        <v>3005</v>
      </c>
      <c r="DZ149" s="149" t="str">
        <f t="shared" si="122"/>
        <v>Y</v>
      </c>
      <c r="EA149" s="149" t="str">
        <f t="shared" si="123"/>
        <v>Targets set</v>
      </c>
      <c r="EB149" s="149" t="str">
        <f t="shared" si="124"/>
        <v>Y</v>
      </c>
      <c r="EC149" s="149" t="str">
        <f t="shared" si="125"/>
        <v>N</v>
      </c>
      <c r="ED149" s="149" t="str">
        <f t="shared" si="126"/>
        <v>Yes</v>
      </c>
      <c r="EF149" s="149">
        <f t="shared" si="139"/>
        <v>2040</v>
      </c>
    </row>
    <row r="150" spans="1:136" s="149" customFormat="1" ht="16.5" customHeight="1">
      <c r="A150" s="149">
        <v>147</v>
      </c>
      <c r="B150" s="149">
        <v>149</v>
      </c>
      <c r="C150" s="150" t="s">
        <v>1013</v>
      </c>
      <c r="D150" s="149" t="s">
        <v>1014</v>
      </c>
      <c r="E150" s="149" t="s">
        <v>642</v>
      </c>
      <c r="F150" s="149" t="s">
        <v>145</v>
      </c>
      <c r="G150" s="149" t="s">
        <v>146</v>
      </c>
      <c r="H150" s="168" t="s">
        <v>1015</v>
      </c>
      <c r="I150" s="149" t="s">
        <v>1016</v>
      </c>
      <c r="J150" s="149">
        <v>0.015</v>
      </c>
      <c r="K150" s="149" t="s">
        <v>1017</v>
      </c>
      <c r="L150" s="149">
        <v>108000</v>
      </c>
      <c r="M150" s="150">
        <v>31</v>
      </c>
      <c r="N150" s="149" t="s">
        <v>154</v>
      </c>
      <c r="O150" s="149" t="s">
        <v>153</v>
      </c>
      <c r="P150" s="150" t="s">
        <v>153</v>
      </c>
      <c r="Q150" s="149" t="s">
        <v>150</v>
      </c>
      <c r="R150" s="149" t="s">
        <v>150</v>
      </c>
      <c r="S150" s="149" t="s">
        <v>151</v>
      </c>
      <c r="T150" s="149" t="s">
        <v>152</v>
      </c>
      <c r="U150" s="151">
        <v>2030</v>
      </c>
      <c r="V150" s="149" t="s">
        <v>153</v>
      </c>
      <c r="W150" s="149" t="s">
        <v>153</v>
      </c>
      <c r="X150" s="152" t="s">
        <v>153</v>
      </c>
      <c r="Y150" s="149" t="s">
        <v>154</v>
      </c>
      <c r="Z150" s="149" t="s">
        <v>155</v>
      </c>
      <c r="AA150" s="150"/>
      <c r="AC150" s="149" t="s">
        <v>167</v>
      </c>
      <c r="AD150" s="149" t="s">
        <v>6</v>
      </c>
      <c r="AE150" s="149" t="s">
        <v>157</v>
      </c>
      <c r="AF150" s="149" t="s">
        <v>157</v>
      </c>
      <c r="AG150" s="149" t="s">
        <v>157</v>
      </c>
      <c r="AH150" s="150" t="s">
        <v>218</v>
      </c>
      <c r="AJ150" s="149" t="s">
        <v>154</v>
      </c>
      <c r="AK150" s="170" t="s">
        <v>153</v>
      </c>
      <c r="AN150" s="150"/>
      <c r="AO150" s="149" t="s">
        <v>219</v>
      </c>
      <c r="AP150" s="149" t="s">
        <v>150</v>
      </c>
      <c r="AQ150" s="149" t="s">
        <v>218</v>
      </c>
      <c r="AR150" s="149" t="s">
        <v>1018</v>
      </c>
      <c r="AS150" s="149">
        <v>2040</v>
      </c>
      <c r="AU150" s="150"/>
      <c r="AV150" s="149" t="s">
        <v>157</v>
      </c>
      <c r="AW150" s="172" t="s">
        <v>190</v>
      </c>
      <c r="AX150" s="149" t="s">
        <v>158</v>
      </c>
      <c r="AY150" s="149" t="s">
        <v>154</v>
      </c>
      <c r="AZ150" s="149" t="s">
        <v>153</v>
      </c>
      <c r="BA150" s="149" t="s">
        <v>153</v>
      </c>
      <c r="BC150" s="150"/>
      <c r="BE150" s="173"/>
      <c r="BF150" s="150"/>
      <c r="BG150" s="283">
        <f t="shared" si="127"/>
        <v>0</v>
      </c>
      <c r="BH150" s="149">
        <f t="shared" si="128"/>
        <v>0</v>
      </c>
      <c r="BI150" s="149">
        <f t="shared" si="94"/>
        <v>0</v>
      </c>
      <c r="BJ150" s="280">
        <f t="shared" si="95"/>
        <v>0</v>
      </c>
      <c r="BK150" s="356">
        <f t="shared" si="129"/>
        <v>0</v>
      </c>
      <c r="BL150" s="149">
        <f t="shared" si="130"/>
        <v>1</v>
      </c>
      <c r="BM150" s="149">
        <f t="shared" si="96"/>
        <v>0</v>
      </c>
      <c r="BN150" s="278">
        <f t="shared" si="97"/>
        <v>1</v>
      </c>
      <c r="BO150" s="149">
        <f t="shared" si="131"/>
        <v>0</v>
      </c>
      <c r="BP150" s="149">
        <f t="shared" si="132"/>
        <v>0</v>
      </c>
      <c r="BQ150" s="149">
        <f t="shared" si="98"/>
        <v>0</v>
      </c>
      <c r="BR150" s="356">
        <f t="shared" si="133"/>
        <v>0</v>
      </c>
      <c r="BS150" s="149">
        <f t="shared" si="134"/>
        <v>0</v>
      </c>
      <c r="BT150" s="149">
        <f t="shared" si="99"/>
        <v>1</v>
      </c>
      <c r="BU150" s="356">
        <f t="shared" si="100"/>
        <v>0</v>
      </c>
      <c r="BV150" s="149">
        <f t="shared" si="101"/>
        <v>0</v>
      </c>
      <c r="BW150" s="113">
        <f t="shared" si="102"/>
        <v>0</v>
      </c>
      <c r="BX150" s="248">
        <f t="shared" si="103"/>
        <v>0</v>
      </c>
      <c r="BY150" s="248">
        <f t="shared" si="104"/>
        <v>0</v>
      </c>
      <c r="BZ150" s="248">
        <f t="shared" si="105"/>
        <v>0</v>
      </c>
      <c r="CA150" s="248">
        <f t="shared" si="138"/>
        <v>0</v>
      </c>
      <c r="CB150" s="175">
        <f t="shared" si="106"/>
        <v>0</v>
      </c>
      <c r="CC150" s="356">
        <f t="shared" si="107"/>
        <v>0</v>
      </c>
      <c r="CD150" s="149">
        <f t="shared" si="108"/>
        <v>0</v>
      </c>
      <c r="CE150" s="149">
        <f t="shared" si="109"/>
        <v>1</v>
      </c>
      <c r="CF150" s="276">
        <f t="shared" si="110"/>
        <v>1</v>
      </c>
      <c r="CG150" s="248">
        <f t="shared" si="111"/>
        <v>1</v>
      </c>
      <c r="CH150" s="274">
        <f t="shared" si="135"/>
        <v>1</v>
      </c>
      <c r="CI150" s="356">
        <f t="shared" si="112"/>
        <v>0</v>
      </c>
      <c r="CJ150" s="149">
        <f t="shared" si="113"/>
        <v>0</v>
      </c>
      <c r="CK150" s="150">
        <f t="shared" si="114"/>
        <v>0</v>
      </c>
      <c r="CL150" s="149">
        <f t="shared" si="136"/>
        <v>0</v>
      </c>
      <c r="CM150" s="149">
        <f t="shared" si="136"/>
        <v>1</v>
      </c>
      <c r="CN150" s="149">
        <f t="shared" si="136"/>
        <v>1</v>
      </c>
      <c r="CO150" s="149">
        <f t="shared" si="115"/>
        <v>2</v>
      </c>
      <c r="CP150" s="149">
        <f t="shared" si="137"/>
        <v>1</v>
      </c>
      <c r="CQ150" s="283">
        <f t="shared" si="116"/>
        <v>1</v>
      </c>
      <c r="CR150" s="149">
        <f t="shared" si="117"/>
        <v>0</v>
      </c>
      <c r="CS150" s="149">
        <f t="shared" si="118"/>
        <v>0</v>
      </c>
      <c r="CT150" s="283">
        <f t="shared" si="119"/>
        <v>1</v>
      </c>
      <c r="CU150" s="149" t="str">
        <f t="shared" si="120"/>
        <v xml:space="preserve"> 2040</v>
      </c>
      <c r="CV150" s="149">
        <f t="shared" si="121"/>
        <v>2040</v>
      </c>
      <c r="CW150" s="149">
        <v>1</v>
      </c>
      <c r="CX150" s="149">
        <v>0</v>
      </c>
      <c r="CY150" s="149">
        <v>0</v>
      </c>
      <c r="CZ150" s="149">
        <v>1</v>
      </c>
      <c r="DA150" s="149">
        <v>0</v>
      </c>
      <c r="DB150" s="149">
        <v>0</v>
      </c>
      <c r="DC150" s="149">
        <v>1</v>
      </c>
      <c r="DD150" s="149">
        <v>1</v>
      </c>
      <c r="DE150" s="149">
        <v>0</v>
      </c>
      <c r="DF150" s="149">
        <v>1</v>
      </c>
      <c r="DG150" s="149">
        <v>0</v>
      </c>
      <c r="DH150" s="149">
        <v>1</v>
      </c>
      <c r="DI150" s="149">
        <v>0</v>
      </c>
      <c r="DJ150" s="149">
        <v>1</v>
      </c>
      <c r="DK150" s="149">
        <v>0</v>
      </c>
      <c r="DL150" s="149">
        <v>1</v>
      </c>
      <c r="DM150" s="149">
        <v>1</v>
      </c>
      <c r="DN150" s="149">
        <v>1</v>
      </c>
      <c r="DO150" s="149">
        <v>1</v>
      </c>
      <c r="DP150" s="149">
        <v>1</v>
      </c>
      <c r="DQ150" s="149">
        <v>0</v>
      </c>
      <c r="DR150" s="149">
        <v>1</v>
      </c>
      <c r="DS150" s="149">
        <v>1</v>
      </c>
      <c r="DT150" s="149" t="s">
        <v>150</v>
      </c>
      <c r="DU150" s="149" t="s">
        <v>158</v>
      </c>
      <c r="DV150" s="149" t="s">
        <v>7859</v>
      </c>
      <c r="DW150" s="149" t="s">
        <v>160</v>
      </c>
      <c r="DX150" s="149">
        <v>0</v>
      </c>
      <c r="DY150" s="149" t="s">
        <v>150</v>
      </c>
      <c r="DZ150" s="149" t="str">
        <f t="shared" si="122"/>
        <v>Y</v>
      </c>
      <c r="EA150" s="149" t="str">
        <f t="shared" si="123"/>
        <v>Commitment removed</v>
      </c>
      <c r="EB150" s="149" t="str">
        <f t="shared" si="124"/>
        <v>Y</v>
      </c>
      <c r="EC150" s="149" t="str">
        <f t="shared" si="125"/>
        <v>N</v>
      </c>
      <c r="ED150" s="149" t="str">
        <f t="shared" si="126"/>
        <v>Yes</v>
      </c>
      <c r="EF150" s="149">
        <f t="shared" si="139"/>
        <v>2040</v>
      </c>
    </row>
    <row r="151" spans="1:136" s="149" customFormat="1" ht="16.5" customHeight="1">
      <c r="A151" s="149">
        <v>148</v>
      </c>
      <c r="B151" s="149">
        <v>139</v>
      </c>
      <c r="C151" s="200" t="s">
        <v>1019</v>
      </c>
      <c r="D151" s="149" t="s">
        <v>449</v>
      </c>
      <c r="E151" s="149" t="s">
        <v>144</v>
      </c>
      <c r="F151" s="149" t="s">
        <v>145</v>
      </c>
      <c r="G151" s="149" t="s">
        <v>146</v>
      </c>
      <c r="H151" s="168" t="s">
        <v>1020</v>
      </c>
      <c r="I151" s="149" t="s">
        <v>1021</v>
      </c>
      <c r="J151" s="149">
        <v>-0.10</v>
      </c>
      <c r="K151" s="149" t="s">
        <v>1022</v>
      </c>
      <c r="L151" s="149">
        <v>215500</v>
      </c>
      <c r="M151" s="150">
        <v>28</v>
      </c>
      <c r="N151" s="149" t="s">
        <v>154</v>
      </c>
      <c r="O151" s="149" t="s">
        <v>153</v>
      </c>
      <c r="P151" s="150" t="s">
        <v>153</v>
      </c>
      <c r="Q151" s="149" t="s">
        <v>150</v>
      </c>
      <c r="R151" s="149" t="s">
        <v>154</v>
      </c>
      <c r="S151" s="149" t="s">
        <v>155</v>
      </c>
      <c r="T151" s="149" t="s">
        <v>153</v>
      </c>
      <c r="U151" s="151" t="s">
        <v>153</v>
      </c>
      <c r="V151" s="149" t="s">
        <v>153</v>
      </c>
      <c r="W151" s="149" t="s">
        <v>153</v>
      </c>
      <c r="X151" s="152" t="s">
        <v>153</v>
      </c>
      <c r="Y151" s="149" t="s">
        <v>154</v>
      </c>
      <c r="Z151" s="149" t="s">
        <v>155</v>
      </c>
      <c r="AA151" s="150"/>
      <c r="AC151" s="149" t="s">
        <v>167</v>
      </c>
      <c r="AD151" s="149" t="s">
        <v>6</v>
      </c>
      <c r="AE151" s="149" t="s">
        <v>157</v>
      </c>
      <c r="AF151" s="149" t="s">
        <v>157</v>
      </c>
      <c r="AG151" s="149" t="s">
        <v>157</v>
      </c>
      <c r="AH151" s="150" t="s">
        <v>218</v>
      </c>
      <c r="AJ151" s="149" t="s">
        <v>154</v>
      </c>
      <c r="AK151" s="170" t="s">
        <v>153</v>
      </c>
      <c r="AN151" s="150"/>
      <c r="AO151" s="149" t="s">
        <v>219</v>
      </c>
      <c r="AP151" s="149" t="s">
        <v>150</v>
      </c>
      <c r="AQ151" s="149" t="s">
        <v>218</v>
      </c>
      <c r="AR151" s="149" t="s">
        <v>1023</v>
      </c>
      <c r="AS151" s="149">
        <v>2050</v>
      </c>
      <c r="AU151" s="150"/>
      <c r="AV151" s="149" t="s">
        <v>168</v>
      </c>
      <c r="AW151" s="172" t="s">
        <v>168</v>
      </c>
      <c r="AX151" s="149" t="s">
        <v>158</v>
      </c>
      <c r="AY151" s="149" t="s">
        <v>154</v>
      </c>
      <c r="AZ151" s="149" t="s">
        <v>153</v>
      </c>
      <c r="BA151" s="149" t="s">
        <v>153</v>
      </c>
      <c r="BC151" s="150"/>
      <c r="BE151" s="173"/>
      <c r="BF151" s="150"/>
      <c r="BG151" s="283">
        <f t="shared" si="127"/>
        <v>0</v>
      </c>
      <c r="BH151" s="149">
        <f t="shared" si="128"/>
        <v>0</v>
      </c>
      <c r="BI151" s="149">
        <f t="shared" si="94"/>
        <v>0</v>
      </c>
      <c r="BJ151" s="280">
        <f t="shared" si="95"/>
        <v>0</v>
      </c>
      <c r="BK151" s="356">
        <f t="shared" si="129"/>
        <v>0</v>
      </c>
      <c r="BL151" s="149">
        <f t="shared" si="130"/>
        <v>0</v>
      </c>
      <c r="BM151" s="149">
        <f t="shared" si="96"/>
        <v>0</v>
      </c>
      <c r="BN151" s="278">
        <f t="shared" si="97"/>
        <v>0</v>
      </c>
      <c r="BO151" s="149">
        <f t="shared" si="131"/>
        <v>0</v>
      </c>
      <c r="BP151" s="149">
        <f t="shared" si="132"/>
        <v>0</v>
      </c>
      <c r="BQ151" s="149">
        <f t="shared" si="98"/>
        <v>0</v>
      </c>
      <c r="BR151" s="356">
        <f t="shared" si="133"/>
        <v>0</v>
      </c>
      <c r="BS151" s="149">
        <f t="shared" si="134"/>
        <v>0</v>
      </c>
      <c r="BT151" s="149">
        <f t="shared" si="99"/>
        <v>1</v>
      </c>
      <c r="BU151" s="356">
        <f t="shared" si="100"/>
        <v>0</v>
      </c>
      <c r="BV151" s="149">
        <f t="shared" si="101"/>
        <v>0</v>
      </c>
      <c r="BW151" s="113">
        <f t="shared" si="102"/>
        <v>0</v>
      </c>
      <c r="BX151" s="248">
        <f t="shared" si="103"/>
        <v>0</v>
      </c>
      <c r="BY151" s="248">
        <f t="shared" si="104"/>
        <v>0</v>
      </c>
      <c r="BZ151" s="248">
        <f t="shared" si="105"/>
        <v>0</v>
      </c>
      <c r="CA151" s="248">
        <f t="shared" si="138"/>
        <v>0</v>
      </c>
      <c r="CB151" s="175">
        <f t="shared" si="106"/>
        <v>0</v>
      </c>
      <c r="CC151" s="356">
        <f t="shared" si="107"/>
        <v>0</v>
      </c>
      <c r="CD151" s="149">
        <f t="shared" si="108"/>
        <v>0</v>
      </c>
      <c r="CE151" s="149">
        <f t="shared" si="109"/>
        <v>1</v>
      </c>
      <c r="CF151" s="276">
        <f t="shared" si="110"/>
        <v>1</v>
      </c>
      <c r="CG151" s="248">
        <f t="shared" si="111"/>
        <v>1</v>
      </c>
      <c r="CH151" s="274">
        <f t="shared" si="135"/>
        <v>1</v>
      </c>
      <c r="CI151" s="356">
        <f t="shared" si="112"/>
        <v>0</v>
      </c>
      <c r="CJ151" s="149">
        <f t="shared" si="113"/>
        <v>0</v>
      </c>
      <c r="CK151" s="150">
        <f t="shared" si="114"/>
        <v>0</v>
      </c>
      <c r="CL151" s="149">
        <f t="shared" si="136"/>
        <v>0</v>
      </c>
      <c r="CM151" s="149">
        <f t="shared" si="136"/>
        <v>0</v>
      </c>
      <c r="CN151" s="149">
        <f t="shared" si="136"/>
        <v>1</v>
      </c>
      <c r="CO151" s="149">
        <f t="shared" si="115"/>
        <v>1</v>
      </c>
      <c r="CP151" s="149">
        <f t="shared" si="137"/>
        <v>1</v>
      </c>
      <c r="CQ151" s="283">
        <f t="shared" si="116"/>
        <v>0</v>
      </c>
      <c r="CR151" s="149">
        <f t="shared" si="117"/>
        <v>0</v>
      </c>
      <c r="CS151" s="149">
        <f t="shared" si="118"/>
        <v>1</v>
      </c>
      <c r="CT151" s="283" t="str">
        <f t="shared" si="119"/>
        <v/>
      </c>
      <c r="CU151" s="149" t="str">
        <f t="shared" si="120"/>
        <v xml:space="preserve"> 2050</v>
      </c>
      <c r="CV151" s="149">
        <f t="shared" si="121"/>
        <v>2050</v>
      </c>
      <c r="CW151" s="149">
        <v>0</v>
      </c>
      <c r="CX151" s="149">
        <v>0</v>
      </c>
      <c r="CY151" s="149">
        <v>0</v>
      </c>
      <c r="CZ151" s="149">
        <v>0</v>
      </c>
      <c r="DA151" s="149">
        <v>0</v>
      </c>
      <c r="DB151" s="149">
        <v>0</v>
      </c>
      <c r="DC151" s="149">
        <v>1</v>
      </c>
      <c r="DD151" s="149">
        <v>1</v>
      </c>
      <c r="DE151" s="149">
        <v>0</v>
      </c>
      <c r="DF151" s="149">
        <v>1</v>
      </c>
      <c r="DG151" s="149">
        <v>0</v>
      </c>
      <c r="DH151" s="149">
        <v>1</v>
      </c>
      <c r="DI151" s="149">
        <v>0</v>
      </c>
      <c r="DJ151" s="149">
        <v>0</v>
      </c>
      <c r="DK151" s="149">
        <v>0</v>
      </c>
      <c r="DL151" s="149">
        <v>0</v>
      </c>
      <c r="DM151" s="149">
        <v>1</v>
      </c>
      <c r="DN151" s="149">
        <v>0</v>
      </c>
      <c r="DO151" s="149">
        <v>1</v>
      </c>
      <c r="DP151" s="149">
        <v>0</v>
      </c>
      <c r="DQ151" s="149">
        <v>0</v>
      </c>
      <c r="DR151" s="149">
        <v>1</v>
      </c>
      <c r="DS151" s="149">
        <v>0</v>
      </c>
      <c r="DT151" s="149" t="s">
        <v>154</v>
      </c>
      <c r="DU151" s="149" t="s">
        <v>157</v>
      </c>
      <c r="DV151" s="149" t="s">
        <v>7859</v>
      </c>
      <c r="DW151" s="149" t="s">
        <v>154</v>
      </c>
      <c r="DX151" s="149">
        <v>0</v>
      </c>
      <c r="DY151" s="149" t="s">
        <v>3005</v>
      </c>
      <c r="DZ151" s="149" t="str">
        <f t="shared" si="122"/>
        <v>Y</v>
      </c>
      <c r="EA151" s="149" t="str">
        <f t="shared" si="123"/>
        <v>Commitment removed</v>
      </c>
      <c r="EB151" s="149" t="str">
        <f t="shared" si="124"/>
        <v>Y</v>
      </c>
      <c r="EC151" s="149" t="str">
        <f t="shared" si="125"/>
        <v>N</v>
      </c>
      <c r="ED151" s="149" t="str">
        <f t="shared" si="126"/>
        <v>Not Specified</v>
      </c>
      <c r="EF151" s="149">
        <f t="shared" si="139"/>
        <v>2050</v>
      </c>
    </row>
    <row r="152" spans="1:136" s="149" customFormat="1" ht="16.5" customHeight="1">
      <c r="A152" s="149">
        <v>149</v>
      </c>
      <c r="B152" s="149">
        <v>150</v>
      </c>
      <c r="C152" s="150" t="s">
        <v>1024</v>
      </c>
      <c r="D152" s="149" t="s">
        <v>314</v>
      </c>
      <c r="E152" s="149" t="s">
        <v>229</v>
      </c>
      <c r="F152" s="149" t="s">
        <v>175</v>
      </c>
      <c r="G152" s="149" t="s">
        <v>176</v>
      </c>
      <c r="H152" s="168" t="s">
        <v>1025</v>
      </c>
      <c r="I152" s="149" t="s">
        <v>1026</v>
      </c>
      <c r="J152" s="149">
        <v>-0.163</v>
      </c>
      <c r="K152" s="149" t="s">
        <v>1027</v>
      </c>
      <c r="L152" s="149">
        <v>26233</v>
      </c>
      <c r="M152" s="150">
        <v>15</v>
      </c>
      <c r="N152" s="149" t="s">
        <v>154</v>
      </c>
      <c r="O152" s="149" t="s">
        <v>153</v>
      </c>
      <c r="P152" s="150" t="s">
        <v>153</v>
      </c>
      <c r="Q152" s="149" t="s">
        <v>154</v>
      </c>
      <c r="R152" s="149" t="s">
        <v>154</v>
      </c>
      <c r="S152" s="149" t="s">
        <v>153</v>
      </c>
      <c r="T152" s="149" t="s">
        <v>153</v>
      </c>
      <c r="U152" s="151" t="s">
        <v>153</v>
      </c>
      <c r="V152" s="149" t="s">
        <v>153</v>
      </c>
      <c r="W152" s="149" t="s">
        <v>153</v>
      </c>
      <c r="X152" s="152" t="s">
        <v>153</v>
      </c>
      <c r="Y152" s="149" t="s">
        <v>153</v>
      </c>
      <c r="Z152" s="149" t="s">
        <v>153</v>
      </c>
      <c r="AA152" s="150"/>
      <c r="AC152" s="149" t="s">
        <v>233</v>
      </c>
      <c r="AD152" s="149" t="s">
        <v>234</v>
      </c>
      <c r="AE152" s="149" t="s">
        <v>153</v>
      </c>
      <c r="AF152" s="149" t="s">
        <v>153</v>
      </c>
      <c r="AG152" s="149" t="s">
        <v>153</v>
      </c>
      <c r="AH152" s="150" t="s">
        <v>153</v>
      </c>
      <c r="AJ152" s="149" t="s">
        <v>154</v>
      </c>
      <c r="AK152" s="170" t="s">
        <v>153</v>
      </c>
      <c r="AN152" s="150" t="s">
        <v>1028</v>
      </c>
      <c r="AP152" s="149" t="s">
        <v>154</v>
      </c>
      <c r="AQ152" s="149" t="s">
        <v>153</v>
      </c>
      <c r="AR152" s="149" t="s">
        <v>153</v>
      </c>
      <c r="AU152" s="150"/>
      <c r="AV152" s="188" t="s">
        <v>168</v>
      </c>
      <c r="AW152" s="172" t="s">
        <v>153</v>
      </c>
      <c r="AX152" s="149" t="s">
        <v>153</v>
      </c>
      <c r="AY152" s="149" t="s">
        <v>154</v>
      </c>
      <c r="AZ152" s="149" t="s">
        <v>153</v>
      </c>
      <c r="BA152" s="149" t="s">
        <v>153</v>
      </c>
      <c r="BC152" s="150"/>
      <c r="BE152" s="173"/>
      <c r="BF152" s="150"/>
      <c r="BG152" s="283">
        <f t="shared" si="127"/>
        <v>0</v>
      </c>
      <c r="BH152" s="149">
        <f t="shared" si="128"/>
        <v>0</v>
      </c>
      <c r="BI152" s="149">
        <f t="shared" si="94"/>
        <v>0</v>
      </c>
      <c r="BJ152" s="280">
        <f t="shared" si="95"/>
        <v>0</v>
      </c>
      <c r="BK152" s="356">
        <f t="shared" si="129"/>
        <v>0</v>
      </c>
      <c r="BL152" s="149">
        <f t="shared" si="130"/>
        <v>0</v>
      </c>
      <c r="BM152" s="149">
        <f t="shared" si="96"/>
        <v>0</v>
      </c>
      <c r="BN152" s="278">
        <f t="shared" si="97"/>
        <v>0</v>
      </c>
      <c r="BO152" s="149">
        <f t="shared" si="131"/>
        <v>0</v>
      </c>
      <c r="BP152" s="149">
        <f t="shared" si="132"/>
        <v>0</v>
      </c>
      <c r="BQ152" s="149">
        <f t="shared" si="98"/>
        <v>0</v>
      </c>
      <c r="BR152" s="356">
        <f t="shared" si="133"/>
        <v>0</v>
      </c>
      <c r="BS152" s="149">
        <f t="shared" si="134"/>
        <v>0</v>
      </c>
      <c r="BT152" s="149">
        <f t="shared" si="99"/>
        <v>0</v>
      </c>
      <c r="BU152" s="356">
        <f t="shared" si="100"/>
        <v>0</v>
      </c>
      <c r="BV152" s="149">
        <f t="shared" si="101"/>
        <v>0</v>
      </c>
      <c r="BW152" s="113">
        <f t="shared" si="102"/>
        <v>0</v>
      </c>
      <c r="BX152" s="248">
        <f t="shared" si="103"/>
        <v>0</v>
      </c>
      <c r="BY152" s="248">
        <f t="shared" si="104"/>
        <v>0</v>
      </c>
      <c r="BZ152" s="248">
        <f t="shared" si="105"/>
        <v>0</v>
      </c>
      <c r="CA152" s="248">
        <f t="shared" si="138"/>
        <v>0</v>
      </c>
      <c r="CB152" s="175">
        <f t="shared" si="106"/>
        <v>0</v>
      </c>
      <c r="CC152" s="356">
        <f t="shared" si="107"/>
        <v>0</v>
      </c>
      <c r="CD152" s="149">
        <f t="shared" si="108"/>
        <v>0</v>
      </c>
      <c r="CE152" s="149">
        <f t="shared" si="109"/>
        <v>0</v>
      </c>
      <c r="CF152" s="276">
        <f t="shared" si="110"/>
        <v>0</v>
      </c>
      <c r="CG152" s="248">
        <f t="shared" si="111"/>
        <v>0</v>
      </c>
      <c r="CH152" s="274">
        <f t="shared" si="135"/>
        <v>0</v>
      </c>
      <c r="CI152" s="356">
        <f t="shared" si="112"/>
        <v>0</v>
      </c>
      <c r="CJ152" s="149">
        <f t="shared" si="113"/>
        <v>0</v>
      </c>
      <c r="CK152" s="150">
        <f t="shared" si="114"/>
        <v>0</v>
      </c>
      <c r="CL152" s="149">
        <f t="shared" si="136"/>
        <v>0</v>
      </c>
      <c r="CM152" s="149">
        <f t="shared" si="136"/>
        <v>0</v>
      </c>
      <c r="CN152" s="149">
        <f t="shared" si="136"/>
        <v>0</v>
      </c>
      <c r="CO152" s="149">
        <f t="shared" si="115"/>
        <v>0</v>
      </c>
      <c r="CP152" s="149">
        <f t="shared" si="137"/>
        <v>0</v>
      </c>
      <c r="CQ152" s="283">
        <f t="shared" si="116"/>
        <v>0</v>
      </c>
      <c r="CR152" s="149">
        <f t="shared" si="117"/>
        <v>0</v>
      </c>
      <c r="CS152" s="149">
        <f t="shared" si="118"/>
        <v>1</v>
      </c>
      <c r="CT152" s="283" t="str">
        <f t="shared" si="119"/>
        <v/>
      </c>
      <c r="CU152" s="149" t="str">
        <f t="shared" si="120"/>
        <v xml:space="preserve"> </v>
      </c>
      <c r="CV152" s="149">
        <f t="shared" si="121"/>
        <v>0</v>
      </c>
      <c r="CW152" s="149">
        <v>0</v>
      </c>
      <c r="CX152" s="149">
        <v>0</v>
      </c>
      <c r="CY152" s="149">
        <v>0</v>
      </c>
      <c r="CZ152" s="149">
        <v>0</v>
      </c>
      <c r="DA152" s="149">
        <v>0</v>
      </c>
      <c r="DB152" s="149">
        <v>0</v>
      </c>
      <c r="DC152" s="149">
        <v>0</v>
      </c>
      <c r="DD152" s="149">
        <v>0</v>
      </c>
      <c r="DE152" s="149">
        <v>0</v>
      </c>
      <c r="DF152" s="149">
        <v>0</v>
      </c>
      <c r="DG152" s="149">
        <v>0</v>
      </c>
      <c r="DH152" s="149">
        <v>0</v>
      </c>
      <c r="DI152" s="149">
        <v>0</v>
      </c>
      <c r="DJ152" s="149">
        <v>0</v>
      </c>
      <c r="DK152" s="149">
        <v>0</v>
      </c>
      <c r="DL152" s="149">
        <v>0</v>
      </c>
      <c r="DM152" s="149">
        <v>0</v>
      </c>
      <c r="DN152" s="149">
        <v>0</v>
      </c>
      <c r="DO152" s="149">
        <v>0</v>
      </c>
      <c r="DP152" s="149">
        <v>0</v>
      </c>
      <c r="DQ152" s="149">
        <v>0</v>
      </c>
      <c r="DR152" s="149">
        <v>0</v>
      </c>
      <c r="DS152" s="149">
        <v>0</v>
      </c>
      <c r="DT152" s="149" t="s">
        <v>154</v>
      </c>
      <c r="DU152" s="149">
        <v>0</v>
      </c>
      <c r="DV152" s="149" t="s">
        <v>154</v>
      </c>
      <c r="DW152" s="149" t="s">
        <v>154</v>
      </c>
      <c r="DX152" s="149">
        <v>0</v>
      </c>
      <c r="DY152" s="149">
        <v>0</v>
      </c>
      <c r="DZ152" s="149" t="str">
        <f t="shared" si="122"/>
        <v>N</v>
      </c>
      <c r="EA152" s="149" t="str">
        <f t="shared" si="123"/>
        <v/>
      </c>
      <c r="EB152" s="149" t="str">
        <f t="shared" si="124"/>
        <v>N</v>
      </c>
      <c r="EC152" s="149" t="str">
        <f t="shared" si="125"/>
        <v>N</v>
      </c>
      <c r="ED152" s="149" t="str">
        <f t="shared" si="126"/>
        <v>Not Specified</v>
      </c>
      <c r="EF152" s="149">
        <f t="shared" si="139"/>
        <v>0</v>
      </c>
    </row>
    <row r="153" spans="1:136" s="149" customFormat="1" ht="16.5" customHeight="1">
      <c r="A153" s="149">
        <v>150</v>
      </c>
      <c r="B153" s="149">
        <v>136</v>
      </c>
      <c r="C153" s="150" t="s">
        <v>1029</v>
      </c>
      <c r="D153" s="149" t="s">
        <v>415</v>
      </c>
      <c r="E153" s="149" t="s">
        <v>244</v>
      </c>
      <c r="F153" s="149" t="s">
        <v>264</v>
      </c>
      <c r="G153" s="149" t="s">
        <v>176</v>
      </c>
      <c r="H153" s="168" t="s">
        <v>1030</v>
      </c>
      <c r="I153" s="149" t="s">
        <v>1031</v>
      </c>
      <c r="J153" s="149">
        <v>-2.491</v>
      </c>
      <c r="K153" s="149" t="s">
        <v>1032</v>
      </c>
      <c r="L153" s="149">
        <v>140806</v>
      </c>
      <c r="M153" s="150">
        <v>31</v>
      </c>
      <c r="N153" s="149" t="s">
        <v>154</v>
      </c>
      <c r="O153" s="149" t="s">
        <v>153</v>
      </c>
      <c r="P153" s="150" t="s">
        <v>153</v>
      </c>
      <c r="Q153" s="149" t="s">
        <v>150</v>
      </c>
      <c r="R153" s="149" t="s">
        <v>150</v>
      </c>
      <c r="S153" s="149" t="s">
        <v>151</v>
      </c>
      <c r="T153" s="149" t="s">
        <v>1033</v>
      </c>
      <c r="U153" s="151">
        <v>2030</v>
      </c>
      <c r="V153" s="149" t="s">
        <v>153</v>
      </c>
      <c r="W153" s="149" t="s">
        <v>153</v>
      </c>
      <c r="X153" s="152" t="s">
        <v>153</v>
      </c>
      <c r="Y153" s="149" t="s">
        <v>154</v>
      </c>
      <c r="Z153" s="149" t="s">
        <v>155</v>
      </c>
      <c r="AA153" s="150"/>
      <c r="AC153" s="149" t="s">
        <v>202</v>
      </c>
      <c r="AD153" s="149" t="s">
        <v>5</v>
      </c>
      <c r="AE153" s="149" t="s">
        <v>157</v>
      </c>
      <c r="AF153" s="149" t="s">
        <v>157</v>
      </c>
      <c r="AG153" s="149" t="s">
        <v>169</v>
      </c>
      <c r="AH153" s="150" t="s">
        <v>159</v>
      </c>
      <c r="AI153" s="149" t="s">
        <v>160</v>
      </c>
      <c r="AJ153" s="149" t="s">
        <v>150</v>
      </c>
      <c r="AK153" s="170" t="s">
        <v>1034</v>
      </c>
      <c r="AL153" s="149">
        <v>2050</v>
      </c>
      <c r="AN153" s="150"/>
      <c r="AP153" s="149" t="s">
        <v>154</v>
      </c>
      <c r="AQ153" s="149" t="s">
        <v>153</v>
      </c>
      <c r="AR153" s="149" t="s">
        <v>153</v>
      </c>
      <c r="AU153" s="150"/>
      <c r="AV153" s="149" t="s">
        <v>157</v>
      </c>
      <c r="AW153" s="172" t="s">
        <v>158</v>
      </c>
      <c r="AX153" s="149" t="s">
        <v>158</v>
      </c>
      <c r="AY153" s="149" t="s">
        <v>154</v>
      </c>
      <c r="AZ153" s="149" t="s">
        <v>153</v>
      </c>
      <c r="BA153" s="149" t="s">
        <v>153</v>
      </c>
      <c r="BC153" s="150"/>
      <c r="BE153" s="173"/>
      <c r="BF153" s="150"/>
      <c r="BG153" s="283">
        <f t="shared" si="127"/>
        <v>0</v>
      </c>
      <c r="BH153" s="149">
        <f t="shared" si="128"/>
        <v>0</v>
      </c>
      <c r="BI153" s="149">
        <f t="shared" si="94"/>
        <v>0</v>
      </c>
      <c r="BJ153" s="280">
        <f t="shared" si="95"/>
        <v>0</v>
      </c>
      <c r="BK153" s="356">
        <f t="shared" si="129"/>
        <v>0</v>
      </c>
      <c r="BL153" s="149">
        <f t="shared" si="130"/>
        <v>1</v>
      </c>
      <c r="BM153" s="149">
        <f t="shared" si="96"/>
        <v>0</v>
      </c>
      <c r="BN153" s="278">
        <f t="shared" si="97"/>
        <v>1</v>
      </c>
      <c r="BO153" s="149">
        <f t="shared" si="131"/>
        <v>0</v>
      </c>
      <c r="BP153" s="149">
        <f t="shared" si="132"/>
        <v>0</v>
      </c>
      <c r="BQ153" s="149">
        <f t="shared" si="98"/>
        <v>0</v>
      </c>
      <c r="BR153" s="356">
        <f t="shared" si="133"/>
        <v>0</v>
      </c>
      <c r="BS153" s="149">
        <f t="shared" si="134"/>
        <v>0</v>
      </c>
      <c r="BT153" s="149">
        <f t="shared" si="99"/>
        <v>0</v>
      </c>
      <c r="BU153" s="356">
        <f t="shared" si="100"/>
        <v>0</v>
      </c>
      <c r="BV153" s="149">
        <f t="shared" si="101"/>
        <v>0</v>
      </c>
      <c r="BW153" s="113">
        <f t="shared" si="102"/>
        <v>1</v>
      </c>
      <c r="BX153" s="248">
        <f t="shared" si="103"/>
        <v>0</v>
      </c>
      <c r="BY153" s="248">
        <f t="shared" si="104"/>
        <v>0</v>
      </c>
      <c r="BZ153" s="248">
        <f t="shared" si="105"/>
        <v>1</v>
      </c>
      <c r="CA153" s="248">
        <f t="shared" si="138"/>
        <v>1</v>
      </c>
      <c r="CB153" s="175">
        <f t="shared" si="106"/>
        <v>1</v>
      </c>
      <c r="CC153" s="356">
        <f t="shared" si="107"/>
        <v>0</v>
      </c>
      <c r="CD153" s="149">
        <f t="shared" si="108"/>
        <v>0</v>
      </c>
      <c r="CE153" s="149">
        <f t="shared" si="109"/>
        <v>0</v>
      </c>
      <c r="CF153" s="276">
        <f t="shared" si="110"/>
        <v>0</v>
      </c>
      <c r="CG153" s="248">
        <f t="shared" si="111"/>
        <v>1</v>
      </c>
      <c r="CH153" s="274">
        <f t="shared" si="135"/>
        <v>1</v>
      </c>
      <c r="CI153" s="356">
        <f t="shared" si="112"/>
        <v>0</v>
      </c>
      <c r="CJ153" s="149">
        <f t="shared" si="113"/>
        <v>0</v>
      </c>
      <c r="CK153" s="150">
        <f t="shared" si="114"/>
        <v>0</v>
      </c>
      <c r="CL153" s="149">
        <f t="shared" si="136"/>
        <v>0</v>
      </c>
      <c r="CM153" s="149">
        <f t="shared" si="136"/>
        <v>1</v>
      </c>
      <c r="CN153" s="149">
        <f t="shared" si="136"/>
        <v>1</v>
      </c>
      <c r="CO153" s="149">
        <f t="shared" si="115"/>
        <v>2</v>
      </c>
      <c r="CP153" s="149">
        <f t="shared" si="137"/>
        <v>1</v>
      </c>
      <c r="CQ153" s="283">
        <f t="shared" si="116"/>
        <v>1</v>
      </c>
      <c r="CR153" s="149">
        <f t="shared" si="117"/>
        <v>0</v>
      </c>
      <c r="CS153" s="149">
        <f t="shared" si="118"/>
        <v>0</v>
      </c>
      <c r="CT153" s="283">
        <f t="shared" si="119"/>
        <v>1</v>
      </c>
      <c r="CU153" s="149" t="str">
        <f t="shared" si="120"/>
        <v xml:space="preserve"> </v>
      </c>
      <c r="CV153" s="149">
        <f t="shared" si="121"/>
        <v>0</v>
      </c>
      <c r="CW153" s="149">
        <v>0</v>
      </c>
      <c r="CX153" s="149">
        <v>0</v>
      </c>
      <c r="CY153" s="149">
        <v>1</v>
      </c>
      <c r="CZ153" s="149">
        <v>1</v>
      </c>
      <c r="DA153" s="149">
        <v>0</v>
      </c>
      <c r="DB153" s="149">
        <v>0</v>
      </c>
      <c r="DC153" s="149">
        <v>0</v>
      </c>
      <c r="DD153" s="149">
        <v>0</v>
      </c>
      <c r="DE153" s="149">
        <v>0</v>
      </c>
      <c r="DF153" s="149">
        <v>1</v>
      </c>
      <c r="DG153" s="149">
        <v>0</v>
      </c>
      <c r="DH153" s="149">
        <v>1</v>
      </c>
      <c r="DI153" s="149">
        <v>0</v>
      </c>
      <c r="DJ153" s="149">
        <v>0</v>
      </c>
      <c r="DK153" s="149">
        <v>0</v>
      </c>
      <c r="DL153" s="149">
        <v>0</v>
      </c>
      <c r="DM153" s="149">
        <v>1</v>
      </c>
      <c r="DN153" s="149">
        <v>0</v>
      </c>
      <c r="DO153" s="149">
        <v>1</v>
      </c>
      <c r="DP153" s="149">
        <v>1</v>
      </c>
      <c r="DQ153" s="149">
        <v>0</v>
      </c>
      <c r="DR153" s="149">
        <v>1</v>
      </c>
      <c r="DS153" s="149">
        <v>0</v>
      </c>
      <c r="DT153" s="149" t="s">
        <v>150</v>
      </c>
      <c r="DU153" s="149" t="s">
        <v>157</v>
      </c>
      <c r="DV153" s="149" t="s">
        <v>7858</v>
      </c>
      <c r="DW153" s="149" t="s">
        <v>7859</v>
      </c>
      <c r="DX153" s="149" t="s">
        <v>150</v>
      </c>
      <c r="DY153" s="149">
        <v>0</v>
      </c>
      <c r="DZ153" s="149" t="str">
        <f t="shared" si="122"/>
        <v>Y</v>
      </c>
      <c r="EA153" s="149" t="str">
        <f t="shared" si="123"/>
        <v>Commitment removed</v>
      </c>
      <c r="EB153" s="149" t="str">
        <f t="shared" si="124"/>
        <v>N</v>
      </c>
      <c r="EC153" s="149" t="str">
        <f t="shared" si="125"/>
        <v>Y</v>
      </c>
      <c r="ED153" s="149" t="str">
        <f t="shared" si="126"/>
        <v>Yes</v>
      </c>
      <c r="EF153" s="149">
        <f t="shared" si="139"/>
        <v>0</v>
      </c>
    </row>
    <row r="154" spans="1:136" s="149" customFormat="1" ht="16.5" customHeight="1">
      <c r="A154" s="149">
        <v>151</v>
      </c>
      <c r="B154" s="149">
        <v>155</v>
      </c>
      <c r="C154" s="150" t="s">
        <v>1035</v>
      </c>
      <c r="D154" s="149" t="s">
        <v>1036</v>
      </c>
      <c r="E154" s="149" t="s">
        <v>174</v>
      </c>
      <c r="F154" s="149" t="s">
        <v>145</v>
      </c>
      <c r="G154" s="149" t="s">
        <v>146</v>
      </c>
      <c r="H154" s="168" t="s">
        <v>1037</v>
      </c>
      <c r="I154" s="149" t="s">
        <v>1038</v>
      </c>
      <c r="J154" s="149">
        <v>0.223</v>
      </c>
      <c r="K154" s="149" t="s">
        <v>1039</v>
      </c>
      <c r="L154" s="149">
        <v>16248</v>
      </c>
      <c r="M154" s="150">
        <v>12</v>
      </c>
      <c r="N154" s="149" t="s">
        <v>154</v>
      </c>
      <c r="O154" s="149" t="s">
        <v>153</v>
      </c>
      <c r="P154" s="150" t="s">
        <v>153</v>
      </c>
      <c r="Q154" s="149" t="s">
        <v>154</v>
      </c>
      <c r="R154" s="149" t="s">
        <v>154</v>
      </c>
      <c r="S154" s="149" t="s">
        <v>153</v>
      </c>
      <c r="T154" s="149" t="s">
        <v>153</v>
      </c>
      <c r="U154" s="151" t="s">
        <v>153</v>
      </c>
      <c r="V154" s="149" t="s">
        <v>153</v>
      </c>
      <c r="W154" s="149" t="s">
        <v>153</v>
      </c>
      <c r="X154" s="152" t="s">
        <v>153</v>
      </c>
      <c r="Y154" s="149" t="s">
        <v>153</v>
      </c>
      <c r="Z154" s="149" t="s">
        <v>153</v>
      </c>
      <c r="AA154" s="150"/>
      <c r="AC154" s="149" t="s">
        <v>153</v>
      </c>
      <c r="AD154" s="149" t="s">
        <v>153</v>
      </c>
      <c r="AE154" s="149" t="s">
        <v>153</v>
      </c>
      <c r="AF154" s="149" t="s">
        <v>153</v>
      </c>
      <c r="AG154" s="149" t="s">
        <v>153</v>
      </c>
      <c r="AH154" s="150" t="s">
        <v>153</v>
      </c>
      <c r="AJ154" s="149" t="s">
        <v>154</v>
      </c>
      <c r="AK154" s="170" t="s">
        <v>153</v>
      </c>
      <c r="AN154" s="150"/>
      <c r="AP154" s="149" t="s">
        <v>154</v>
      </c>
      <c r="AQ154" s="149" t="s">
        <v>153</v>
      </c>
      <c r="AR154" s="149" t="s">
        <v>153</v>
      </c>
      <c r="AU154" s="150"/>
      <c r="AV154" s="188" t="s">
        <v>168</v>
      </c>
      <c r="AW154" s="172" t="s">
        <v>153</v>
      </c>
      <c r="AX154" s="149" t="s">
        <v>153</v>
      </c>
      <c r="AY154" s="149" t="s">
        <v>154</v>
      </c>
      <c r="AZ154" s="149" t="s">
        <v>153</v>
      </c>
      <c r="BA154" s="149" t="s">
        <v>153</v>
      </c>
      <c r="BC154" s="150"/>
      <c r="BE154" s="173"/>
      <c r="BF154" s="150"/>
      <c r="BG154" s="283">
        <f t="shared" si="127"/>
        <v>0</v>
      </c>
      <c r="BH154" s="149">
        <f t="shared" si="128"/>
        <v>0</v>
      </c>
      <c r="BI154" s="149">
        <f t="shared" si="94"/>
        <v>0</v>
      </c>
      <c r="BJ154" s="280">
        <f t="shared" si="95"/>
        <v>0</v>
      </c>
      <c r="BK154" s="356">
        <f t="shared" si="129"/>
        <v>0</v>
      </c>
      <c r="BL154" s="149">
        <f t="shared" si="130"/>
        <v>0</v>
      </c>
      <c r="BM154" s="149">
        <f t="shared" si="96"/>
        <v>0</v>
      </c>
      <c r="BN154" s="278">
        <f t="shared" si="97"/>
        <v>0</v>
      </c>
      <c r="BO154" s="149">
        <f t="shared" si="131"/>
        <v>0</v>
      </c>
      <c r="BP154" s="149">
        <f t="shared" si="132"/>
        <v>0</v>
      </c>
      <c r="BQ154" s="149">
        <f t="shared" si="98"/>
        <v>0</v>
      </c>
      <c r="BR154" s="356">
        <f t="shared" si="133"/>
        <v>0</v>
      </c>
      <c r="BS154" s="149">
        <f t="shared" si="134"/>
        <v>0</v>
      </c>
      <c r="BT154" s="149">
        <f t="shared" si="99"/>
        <v>0</v>
      </c>
      <c r="BU154" s="356">
        <f t="shared" si="100"/>
        <v>0</v>
      </c>
      <c r="BV154" s="149">
        <f t="shared" si="101"/>
        <v>0</v>
      </c>
      <c r="BW154" s="113">
        <f t="shared" si="102"/>
        <v>0</v>
      </c>
      <c r="BX154" s="248">
        <f t="shared" si="103"/>
        <v>0</v>
      </c>
      <c r="BY154" s="248">
        <f t="shared" si="104"/>
        <v>0</v>
      </c>
      <c r="BZ154" s="248">
        <f t="shared" si="105"/>
        <v>0</v>
      </c>
      <c r="CA154" s="248">
        <f t="shared" si="138"/>
        <v>0</v>
      </c>
      <c r="CB154" s="175">
        <f t="shared" si="106"/>
        <v>0</v>
      </c>
      <c r="CC154" s="356">
        <f t="shared" si="107"/>
        <v>0</v>
      </c>
      <c r="CD154" s="149">
        <f t="shared" si="108"/>
        <v>0</v>
      </c>
      <c r="CE154" s="149">
        <f t="shared" si="109"/>
        <v>0</v>
      </c>
      <c r="CF154" s="276">
        <f t="shared" si="110"/>
        <v>0</v>
      </c>
      <c r="CG154" s="248">
        <f t="shared" si="111"/>
        <v>0</v>
      </c>
      <c r="CH154" s="274">
        <f t="shared" si="135"/>
        <v>0</v>
      </c>
      <c r="CI154" s="356">
        <f t="shared" si="112"/>
        <v>0</v>
      </c>
      <c r="CJ154" s="149">
        <f t="shared" si="113"/>
        <v>0</v>
      </c>
      <c r="CK154" s="150">
        <f t="shared" si="114"/>
        <v>0</v>
      </c>
      <c r="CL154" s="149">
        <f t="shared" si="136"/>
        <v>0</v>
      </c>
      <c r="CM154" s="149">
        <f t="shared" si="136"/>
        <v>0</v>
      </c>
      <c r="CN154" s="149">
        <f t="shared" si="136"/>
        <v>0</v>
      </c>
      <c r="CO154" s="149">
        <f t="shared" si="115"/>
        <v>0</v>
      </c>
      <c r="CP154" s="149">
        <f t="shared" si="137"/>
        <v>0</v>
      </c>
      <c r="CQ154" s="283">
        <f t="shared" si="116"/>
        <v>0</v>
      </c>
      <c r="CR154" s="149">
        <f t="shared" si="117"/>
        <v>0</v>
      </c>
      <c r="CS154" s="149">
        <f t="shared" si="118"/>
        <v>1</v>
      </c>
      <c r="CT154" s="283" t="str">
        <f t="shared" si="119"/>
        <v/>
      </c>
      <c r="CU154" s="149" t="str">
        <f t="shared" si="120"/>
        <v xml:space="preserve"> </v>
      </c>
      <c r="CV154" s="149">
        <f t="shared" si="121"/>
        <v>0</v>
      </c>
      <c r="CW154" s="149">
        <v>0</v>
      </c>
      <c r="CX154" s="149">
        <v>0</v>
      </c>
      <c r="CY154" s="149">
        <v>0</v>
      </c>
      <c r="CZ154" s="149">
        <v>0</v>
      </c>
      <c r="DA154" s="149">
        <v>0</v>
      </c>
      <c r="DB154" s="149">
        <v>0</v>
      </c>
      <c r="DC154" s="149">
        <v>0</v>
      </c>
      <c r="DD154" s="149">
        <v>0</v>
      </c>
      <c r="DE154" s="149">
        <v>0</v>
      </c>
      <c r="DF154" s="149">
        <v>0</v>
      </c>
      <c r="DG154" s="149">
        <v>0</v>
      </c>
      <c r="DH154" s="149">
        <v>0</v>
      </c>
      <c r="DI154" s="149">
        <v>0</v>
      </c>
      <c r="DJ154" s="149">
        <v>0</v>
      </c>
      <c r="DK154" s="149">
        <v>0</v>
      </c>
      <c r="DL154" s="149">
        <v>0</v>
      </c>
      <c r="DM154" s="149">
        <v>0</v>
      </c>
      <c r="DN154" s="149">
        <v>0</v>
      </c>
      <c r="DO154" s="149">
        <v>0</v>
      </c>
      <c r="DP154" s="149">
        <v>0</v>
      </c>
      <c r="DQ154" s="149">
        <v>0</v>
      </c>
      <c r="DR154" s="149">
        <v>0</v>
      </c>
      <c r="DS154" s="149">
        <v>0</v>
      </c>
      <c r="DT154" s="149" t="s">
        <v>154</v>
      </c>
      <c r="DU154" s="149">
        <v>0</v>
      </c>
      <c r="DV154" s="149" t="s">
        <v>154</v>
      </c>
      <c r="DW154" s="149" t="s">
        <v>154</v>
      </c>
      <c r="DX154" s="149">
        <v>0</v>
      </c>
      <c r="DY154" s="149">
        <v>0</v>
      </c>
      <c r="DZ154" s="149" t="str">
        <f t="shared" si="122"/>
        <v>N</v>
      </c>
      <c r="EA154" s="149" t="str">
        <f t="shared" si="123"/>
        <v/>
      </c>
      <c r="EB154" s="149" t="str">
        <f t="shared" si="124"/>
        <v>N</v>
      </c>
      <c r="EC154" s="149" t="str">
        <f t="shared" si="125"/>
        <v>N</v>
      </c>
      <c r="ED154" s="149" t="str">
        <f t="shared" si="126"/>
        <v>Not Specified</v>
      </c>
      <c r="EF154" s="149">
        <f t="shared" si="139"/>
        <v>0</v>
      </c>
    </row>
    <row r="155" spans="1:136" s="149" customFormat="1" ht="16.5" customHeight="1">
      <c r="A155" s="149">
        <v>152</v>
      </c>
      <c r="B155" s="149">
        <v>174</v>
      </c>
      <c r="C155" s="150" t="s">
        <v>1040</v>
      </c>
      <c r="D155" s="149" t="s">
        <v>333</v>
      </c>
      <c r="E155" s="149" t="s">
        <v>229</v>
      </c>
      <c r="F155" s="149" t="s">
        <v>374</v>
      </c>
      <c r="G155" s="149" t="s">
        <v>246</v>
      </c>
      <c r="H155" s="168" t="s">
        <v>1041</v>
      </c>
      <c r="I155" s="149" t="s">
        <v>1042</v>
      </c>
      <c r="J155" s="149">
        <v>0.256</v>
      </c>
      <c r="K155" s="149" t="s">
        <v>1043</v>
      </c>
      <c r="L155" s="149">
        <v>98371</v>
      </c>
      <c r="M155" s="150">
        <v>16</v>
      </c>
      <c r="N155" s="149" t="s">
        <v>154</v>
      </c>
      <c r="O155" s="149" t="s">
        <v>153</v>
      </c>
      <c r="P155" s="150" t="s">
        <v>153</v>
      </c>
      <c r="Q155" s="149" t="s">
        <v>154</v>
      </c>
      <c r="R155" s="149" t="s">
        <v>154</v>
      </c>
      <c r="S155" s="149" t="s">
        <v>153</v>
      </c>
      <c r="T155" s="149" t="s">
        <v>153</v>
      </c>
      <c r="U155" s="151" t="s">
        <v>153</v>
      </c>
      <c r="V155" s="149" t="s">
        <v>153</v>
      </c>
      <c r="W155" s="149" t="s">
        <v>153</v>
      </c>
      <c r="X155" s="152" t="s">
        <v>153</v>
      </c>
      <c r="Y155" s="149" t="s">
        <v>153</v>
      </c>
      <c r="Z155" s="149" t="s">
        <v>153</v>
      </c>
      <c r="AA155" s="150"/>
      <c r="AC155" s="149" t="s">
        <v>167</v>
      </c>
      <c r="AD155" s="149" t="s">
        <v>6</v>
      </c>
      <c r="AE155" s="149" t="s">
        <v>157</v>
      </c>
      <c r="AF155" s="149" t="s">
        <v>157</v>
      </c>
      <c r="AG155" s="149" t="s">
        <v>157</v>
      </c>
      <c r="AH155" s="150" t="s">
        <v>218</v>
      </c>
      <c r="AJ155" s="149" t="s">
        <v>154</v>
      </c>
      <c r="AK155" s="170" t="s">
        <v>153</v>
      </c>
      <c r="AN155" s="150"/>
      <c r="AO155" s="149" t="s">
        <v>219</v>
      </c>
      <c r="AP155" s="149" t="s">
        <v>150</v>
      </c>
      <c r="AQ155" s="149" t="s">
        <v>218</v>
      </c>
      <c r="AR155" s="149" t="s">
        <v>1044</v>
      </c>
      <c r="AS155" s="149">
        <v>2050</v>
      </c>
      <c r="AU155" s="150"/>
      <c r="AV155" s="149" t="s">
        <v>157</v>
      </c>
      <c r="AW155" s="172" t="s">
        <v>168</v>
      </c>
      <c r="AX155" s="149" t="s">
        <v>158</v>
      </c>
      <c r="AY155" s="149" t="s">
        <v>154</v>
      </c>
      <c r="AZ155" s="149" t="s">
        <v>153</v>
      </c>
      <c r="BA155" s="149" t="s">
        <v>153</v>
      </c>
      <c r="BC155" s="150"/>
      <c r="BE155" s="173"/>
      <c r="BF155" s="150"/>
      <c r="BG155" s="283">
        <f t="shared" si="127"/>
        <v>0</v>
      </c>
      <c r="BH155" s="149">
        <f t="shared" si="128"/>
        <v>0</v>
      </c>
      <c r="BI155" s="149">
        <f t="shared" si="94"/>
        <v>0</v>
      </c>
      <c r="BJ155" s="280">
        <f t="shared" si="95"/>
        <v>0</v>
      </c>
      <c r="BK155" s="356">
        <f t="shared" si="129"/>
        <v>0</v>
      </c>
      <c r="BL155" s="149">
        <f t="shared" si="130"/>
        <v>0</v>
      </c>
      <c r="BM155" s="149">
        <f t="shared" si="96"/>
        <v>0</v>
      </c>
      <c r="BN155" s="278">
        <f t="shared" si="97"/>
        <v>0</v>
      </c>
      <c r="BO155" s="149">
        <f t="shared" si="131"/>
        <v>0</v>
      </c>
      <c r="BP155" s="149">
        <f t="shared" si="132"/>
        <v>0</v>
      </c>
      <c r="BQ155" s="149">
        <f t="shared" si="98"/>
        <v>0</v>
      </c>
      <c r="BR155" s="356">
        <f t="shared" si="133"/>
        <v>0</v>
      </c>
      <c r="BS155" s="149">
        <f t="shared" si="134"/>
        <v>0</v>
      </c>
      <c r="BT155" s="149">
        <f t="shared" si="99"/>
        <v>1</v>
      </c>
      <c r="BU155" s="356">
        <f t="shared" si="100"/>
        <v>0</v>
      </c>
      <c r="BV155" s="149">
        <f t="shared" si="101"/>
        <v>0</v>
      </c>
      <c r="BW155" s="113">
        <f t="shared" si="102"/>
        <v>0</v>
      </c>
      <c r="BX155" s="248">
        <f t="shared" si="103"/>
        <v>0</v>
      </c>
      <c r="BY155" s="248">
        <f t="shared" si="104"/>
        <v>0</v>
      </c>
      <c r="BZ155" s="248">
        <f t="shared" si="105"/>
        <v>0</v>
      </c>
      <c r="CA155" s="248">
        <f t="shared" si="138"/>
        <v>0</v>
      </c>
      <c r="CB155" s="175">
        <f t="shared" si="106"/>
        <v>0</v>
      </c>
      <c r="CC155" s="356">
        <f t="shared" si="107"/>
        <v>0</v>
      </c>
      <c r="CD155" s="149">
        <f t="shared" si="108"/>
        <v>0</v>
      </c>
      <c r="CE155" s="149">
        <f t="shared" si="109"/>
        <v>1</v>
      </c>
      <c r="CF155" s="276">
        <f t="shared" si="110"/>
        <v>1</v>
      </c>
      <c r="CG155" s="248">
        <f t="shared" si="111"/>
        <v>1</v>
      </c>
      <c r="CH155" s="274">
        <f t="shared" si="135"/>
        <v>1</v>
      </c>
      <c r="CI155" s="356">
        <f t="shared" si="112"/>
        <v>0</v>
      </c>
      <c r="CJ155" s="149">
        <f t="shared" si="113"/>
        <v>0</v>
      </c>
      <c r="CK155" s="150">
        <f t="shared" si="114"/>
        <v>0</v>
      </c>
      <c r="CL155" s="149">
        <f t="shared" si="136"/>
        <v>0</v>
      </c>
      <c r="CM155" s="149">
        <f t="shared" si="136"/>
        <v>0</v>
      </c>
      <c r="CN155" s="149">
        <f t="shared" si="136"/>
        <v>1</v>
      </c>
      <c r="CO155" s="149">
        <f t="shared" si="115"/>
        <v>1</v>
      </c>
      <c r="CP155" s="149">
        <f t="shared" si="137"/>
        <v>1</v>
      </c>
      <c r="CQ155" s="283">
        <f t="shared" si="116"/>
        <v>1</v>
      </c>
      <c r="CR155" s="149">
        <f t="shared" si="117"/>
        <v>0</v>
      </c>
      <c r="CS155" s="149">
        <f t="shared" si="118"/>
        <v>0</v>
      </c>
      <c r="CT155" s="283" t="str">
        <f t="shared" si="119"/>
        <v/>
      </c>
      <c r="CU155" s="149" t="str">
        <f t="shared" si="120"/>
        <v xml:space="preserve"> 2050</v>
      </c>
      <c r="CV155" s="149">
        <f t="shared" si="121"/>
        <v>2050</v>
      </c>
      <c r="CW155" s="149">
        <v>0</v>
      </c>
      <c r="CX155" s="149">
        <v>0</v>
      </c>
      <c r="CY155" s="149">
        <v>1</v>
      </c>
      <c r="CZ155" s="149">
        <v>1</v>
      </c>
      <c r="DA155" s="149">
        <v>0</v>
      </c>
      <c r="DB155" s="149">
        <v>0</v>
      </c>
      <c r="DC155" s="149">
        <v>0</v>
      </c>
      <c r="DD155" s="149">
        <v>0</v>
      </c>
      <c r="DE155" s="149">
        <v>0</v>
      </c>
      <c r="DF155" s="149">
        <v>0</v>
      </c>
      <c r="DG155" s="149">
        <v>0</v>
      </c>
      <c r="DH155" s="149">
        <v>0</v>
      </c>
      <c r="DI155" s="149">
        <v>0</v>
      </c>
      <c r="DJ155" s="149">
        <v>0</v>
      </c>
      <c r="DK155" s="149">
        <v>0</v>
      </c>
      <c r="DL155" s="149">
        <v>0</v>
      </c>
      <c r="DM155" s="149">
        <v>1</v>
      </c>
      <c r="DN155" s="149">
        <v>0</v>
      </c>
      <c r="DO155" s="149">
        <v>1</v>
      </c>
      <c r="DP155" s="149">
        <v>1</v>
      </c>
      <c r="DQ155" s="149">
        <v>0</v>
      </c>
      <c r="DR155" s="149">
        <v>1</v>
      </c>
      <c r="DS155" s="149">
        <v>0</v>
      </c>
      <c r="DT155" s="149" t="s">
        <v>154</v>
      </c>
      <c r="DU155" s="149">
        <v>0</v>
      </c>
      <c r="DV155" s="149" t="s">
        <v>7858</v>
      </c>
      <c r="DW155" s="149" t="s">
        <v>7868</v>
      </c>
      <c r="DX155" s="149" t="s">
        <v>150</v>
      </c>
      <c r="DY155" s="149">
        <v>0</v>
      </c>
      <c r="DZ155" s="149" t="str">
        <f t="shared" si="122"/>
        <v>N</v>
      </c>
      <c r="EA155" s="149" t="str">
        <f t="shared" si="123"/>
        <v/>
      </c>
      <c r="EB155" s="149" t="str">
        <f t="shared" si="124"/>
        <v>Y</v>
      </c>
      <c r="EC155" s="149" t="str">
        <f t="shared" si="125"/>
        <v>N</v>
      </c>
      <c r="ED155" s="149" t="str">
        <f t="shared" si="126"/>
        <v>Yes</v>
      </c>
      <c r="EF155" s="149">
        <f t="shared" si="139"/>
        <v>2050</v>
      </c>
    </row>
    <row r="156" spans="1:136" s="149" customFormat="1" ht="16.5" customHeight="1">
      <c r="A156" s="149">
        <v>153</v>
      </c>
      <c r="B156" s="149">
        <v>188</v>
      </c>
      <c r="C156" s="150" t="s">
        <v>1045</v>
      </c>
      <c r="D156" s="149" t="s">
        <v>1046</v>
      </c>
      <c r="E156" s="149" t="s">
        <v>1047</v>
      </c>
      <c r="F156" s="149" t="s">
        <v>145</v>
      </c>
      <c r="G156" s="149" t="s">
        <v>146</v>
      </c>
      <c r="H156" s="168" t="s">
        <v>1048</v>
      </c>
      <c r="I156" s="149" t="s">
        <v>1049</v>
      </c>
      <c r="J156" s="149">
        <v>0.494</v>
      </c>
      <c r="K156" s="149" t="s">
        <v>1050</v>
      </c>
      <c r="L156" s="149">
        <v>186000</v>
      </c>
      <c r="M156" s="150">
        <v>31</v>
      </c>
      <c r="N156" s="149" t="s">
        <v>154</v>
      </c>
      <c r="O156" s="149" t="s">
        <v>153</v>
      </c>
      <c r="P156" s="150" t="s">
        <v>153</v>
      </c>
      <c r="Q156" s="149" t="s">
        <v>154</v>
      </c>
      <c r="R156" s="149" t="s">
        <v>154</v>
      </c>
      <c r="S156" s="149" t="s">
        <v>153</v>
      </c>
      <c r="T156" s="149" t="s">
        <v>153</v>
      </c>
      <c r="U156" s="151" t="s">
        <v>153</v>
      </c>
      <c r="V156" s="149" t="s">
        <v>153</v>
      </c>
      <c r="W156" s="149" t="s">
        <v>153</v>
      </c>
      <c r="X156" s="152" t="s">
        <v>153</v>
      </c>
      <c r="Y156" s="149" t="s">
        <v>153</v>
      </c>
      <c r="Z156" s="149" t="s">
        <v>153</v>
      </c>
      <c r="AA156" s="150"/>
      <c r="AC156" s="149" t="s">
        <v>281</v>
      </c>
      <c r="AD156" s="149" t="s">
        <v>240</v>
      </c>
      <c r="AE156" s="149" t="s">
        <v>157</v>
      </c>
      <c r="AF156" s="149" t="s">
        <v>157</v>
      </c>
      <c r="AG156" s="149" t="s">
        <v>168</v>
      </c>
      <c r="AH156" s="150" t="s">
        <v>159</v>
      </c>
      <c r="AJ156" s="149" t="s">
        <v>154</v>
      </c>
      <c r="AK156" s="170" t="s">
        <v>153</v>
      </c>
      <c r="AN156" s="150"/>
      <c r="AP156" s="149" t="s">
        <v>154</v>
      </c>
      <c r="AQ156" s="149" t="s">
        <v>153</v>
      </c>
      <c r="AR156" s="149" t="s">
        <v>153</v>
      </c>
      <c r="AU156" s="150"/>
      <c r="AV156" s="149" t="s">
        <v>168</v>
      </c>
      <c r="AW156" s="172" t="s">
        <v>168</v>
      </c>
      <c r="AX156" s="149" t="s">
        <v>158</v>
      </c>
      <c r="AY156" s="149" t="s">
        <v>150</v>
      </c>
      <c r="AZ156" s="149" t="s">
        <v>1051</v>
      </c>
      <c r="BA156" s="149">
        <v>2050</v>
      </c>
      <c r="BC156" s="150"/>
      <c r="BE156" s="173"/>
      <c r="BF156" s="150"/>
      <c r="BG156" s="283">
        <f t="shared" si="127"/>
        <v>0</v>
      </c>
      <c r="BH156" s="149">
        <f t="shared" si="128"/>
        <v>0</v>
      </c>
      <c r="BI156" s="149">
        <f t="shared" si="94"/>
        <v>0</v>
      </c>
      <c r="BJ156" s="280">
        <f t="shared" si="95"/>
        <v>0</v>
      </c>
      <c r="BK156" s="356">
        <f t="shared" si="129"/>
        <v>0</v>
      </c>
      <c r="BL156" s="149">
        <f t="shared" si="130"/>
        <v>0</v>
      </c>
      <c r="BM156" s="149">
        <f t="shared" si="96"/>
        <v>0</v>
      </c>
      <c r="BN156" s="278">
        <f t="shared" si="97"/>
        <v>0</v>
      </c>
      <c r="BO156" s="149">
        <f t="shared" si="131"/>
        <v>0</v>
      </c>
      <c r="BP156" s="149">
        <f t="shared" si="132"/>
        <v>0</v>
      </c>
      <c r="BQ156" s="149">
        <f t="shared" si="98"/>
        <v>0</v>
      </c>
      <c r="BR156" s="356">
        <f t="shared" si="133"/>
        <v>0</v>
      </c>
      <c r="BS156" s="149">
        <f t="shared" si="134"/>
        <v>0</v>
      </c>
      <c r="BT156" s="149">
        <f t="shared" si="99"/>
        <v>0</v>
      </c>
      <c r="BU156" s="356">
        <f t="shared" si="100"/>
        <v>0</v>
      </c>
      <c r="BV156" s="149">
        <f t="shared" si="101"/>
        <v>0</v>
      </c>
      <c r="BW156" s="113">
        <f t="shared" si="102"/>
        <v>0</v>
      </c>
      <c r="BX156" s="248">
        <f t="shared" si="103"/>
        <v>0</v>
      </c>
      <c r="BY156" s="248">
        <f t="shared" si="104"/>
        <v>0</v>
      </c>
      <c r="BZ156" s="248">
        <f t="shared" si="105"/>
        <v>0</v>
      </c>
      <c r="CA156" s="248">
        <f t="shared" si="138"/>
        <v>0</v>
      </c>
      <c r="CB156" s="175">
        <f t="shared" si="106"/>
        <v>0</v>
      </c>
      <c r="CC156" s="356">
        <f t="shared" si="107"/>
        <v>0</v>
      </c>
      <c r="CD156" s="149">
        <f t="shared" si="108"/>
        <v>0</v>
      </c>
      <c r="CE156" s="149">
        <f t="shared" si="109"/>
        <v>0</v>
      </c>
      <c r="CF156" s="276">
        <f t="shared" si="110"/>
        <v>0</v>
      </c>
      <c r="CG156" s="248">
        <f t="shared" si="111"/>
        <v>0</v>
      </c>
      <c r="CH156" s="274">
        <f t="shared" si="135"/>
        <v>0</v>
      </c>
      <c r="CI156" s="356">
        <f t="shared" si="112"/>
        <v>0</v>
      </c>
      <c r="CJ156" s="149">
        <f t="shared" si="113"/>
        <v>0</v>
      </c>
      <c r="CK156" s="150">
        <f t="shared" si="114"/>
        <v>1</v>
      </c>
      <c r="CL156" s="149">
        <f t="shared" si="136"/>
        <v>0</v>
      </c>
      <c r="CM156" s="149">
        <f t="shared" si="136"/>
        <v>0</v>
      </c>
      <c r="CN156" s="149">
        <f t="shared" si="136"/>
        <v>0</v>
      </c>
      <c r="CO156" s="149">
        <f t="shared" si="115"/>
        <v>0</v>
      </c>
      <c r="CP156" s="149">
        <f t="shared" si="137"/>
        <v>0</v>
      </c>
      <c r="CQ156" s="283">
        <f t="shared" si="116"/>
        <v>0</v>
      </c>
      <c r="CR156" s="149">
        <f t="shared" si="117"/>
        <v>0</v>
      </c>
      <c r="CS156" s="149">
        <f t="shared" si="118"/>
        <v>1</v>
      </c>
      <c r="CT156" s="283" t="str">
        <f t="shared" si="119"/>
        <v/>
      </c>
      <c r="CU156" s="149" t="str">
        <f t="shared" si="120"/>
        <v xml:space="preserve"> </v>
      </c>
      <c r="CV156" s="149">
        <f t="shared" si="121"/>
        <v>0</v>
      </c>
      <c r="CW156" s="149">
        <v>0</v>
      </c>
      <c r="CX156" s="149">
        <v>0</v>
      </c>
      <c r="CY156" s="149">
        <v>0</v>
      </c>
      <c r="CZ156" s="149">
        <v>0</v>
      </c>
      <c r="DA156" s="149">
        <v>0</v>
      </c>
      <c r="DB156" s="149">
        <v>0</v>
      </c>
      <c r="DC156" s="149">
        <v>1</v>
      </c>
      <c r="DD156" s="149">
        <v>1</v>
      </c>
      <c r="DE156" s="149">
        <v>0</v>
      </c>
      <c r="DF156" s="149">
        <v>0</v>
      </c>
      <c r="DG156" s="149">
        <v>0</v>
      </c>
      <c r="DH156" s="149">
        <v>0</v>
      </c>
      <c r="DI156" s="149">
        <v>0</v>
      </c>
      <c r="DJ156" s="149">
        <v>0</v>
      </c>
      <c r="DK156" s="149">
        <v>0</v>
      </c>
      <c r="DL156" s="149">
        <v>0</v>
      </c>
      <c r="DM156" s="149">
        <v>1</v>
      </c>
      <c r="DN156" s="149">
        <v>0</v>
      </c>
      <c r="DO156" s="149">
        <v>1</v>
      </c>
      <c r="DP156" s="149">
        <v>1</v>
      </c>
      <c r="DQ156" s="149">
        <v>0</v>
      </c>
      <c r="DR156" s="149">
        <v>1</v>
      </c>
      <c r="DS156" s="149">
        <v>0</v>
      </c>
      <c r="DT156" s="149" t="s">
        <v>154</v>
      </c>
      <c r="DU156" s="149">
        <v>0</v>
      </c>
      <c r="DV156" s="149" t="s">
        <v>160</v>
      </c>
      <c r="DW156" s="149" t="s">
        <v>154</v>
      </c>
      <c r="DX156" s="149">
        <v>0</v>
      </c>
      <c r="DY156" s="149" t="s">
        <v>150</v>
      </c>
      <c r="DZ156" s="149" t="str">
        <f t="shared" si="122"/>
        <v>N</v>
      </c>
      <c r="EA156" s="149" t="str">
        <f t="shared" si="123"/>
        <v/>
      </c>
      <c r="EB156" s="149" t="str">
        <f t="shared" si="124"/>
        <v>N</v>
      </c>
      <c r="EC156" s="149" t="str">
        <f t="shared" si="125"/>
        <v>N</v>
      </c>
      <c r="ED156" s="149" t="str">
        <f t="shared" si="126"/>
        <v>Not Specified</v>
      </c>
      <c r="EF156" s="149">
        <f t="shared" si="139"/>
        <v>0</v>
      </c>
    </row>
    <row r="157" spans="1:136" s="149" customFormat="1" ht="16.5" customHeight="1">
      <c r="A157" s="149">
        <v>154</v>
      </c>
      <c r="B157" s="149">
        <v>152</v>
      </c>
      <c r="C157" s="150" t="s">
        <v>1052</v>
      </c>
      <c r="D157" s="149" t="s">
        <v>818</v>
      </c>
      <c r="E157" s="149" t="s">
        <v>144</v>
      </c>
      <c r="F157" s="149" t="s">
        <v>145</v>
      </c>
      <c r="G157" s="149" t="s">
        <v>146</v>
      </c>
      <c r="H157" s="168" t="s">
        <v>1053</v>
      </c>
      <c r="I157" s="149" t="s">
        <v>1054</v>
      </c>
      <c r="J157" s="149">
        <v>-0.26</v>
      </c>
      <c r="K157" s="149" t="s">
        <v>1055</v>
      </c>
      <c r="L157" s="149">
        <v>196650</v>
      </c>
      <c r="M157" s="150">
        <v>21</v>
      </c>
      <c r="N157" s="149" t="s">
        <v>154</v>
      </c>
      <c r="O157" s="149" t="s">
        <v>153</v>
      </c>
      <c r="P157" s="150" t="s">
        <v>153</v>
      </c>
      <c r="Q157" s="149" t="s">
        <v>150</v>
      </c>
      <c r="R157" s="149" t="s">
        <v>150</v>
      </c>
      <c r="S157" s="149" t="s">
        <v>151</v>
      </c>
      <c r="T157" s="149" t="s">
        <v>152</v>
      </c>
      <c r="U157" s="151">
        <v>2030</v>
      </c>
      <c r="V157" s="149" t="s">
        <v>153</v>
      </c>
      <c r="W157" s="149" t="s">
        <v>153</v>
      </c>
      <c r="X157" s="152" t="s">
        <v>153</v>
      </c>
      <c r="Y157" s="149" t="s">
        <v>153</v>
      </c>
      <c r="Z157" s="149" t="s">
        <v>153</v>
      </c>
      <c r="AA157" s="150"/>
      <c r="AC157" s="149" t="s">
        <v>153</v>
      </c>
      <c r="AD157" s="149" t="s">
        <v>153</v>
      </c>
      <c r="AE157" s="149" t="s">
        <v>153</v>
      </c>
      <c r="AF157" s="149" t="s">
        <v>153</v>
      </c>
      <c r="AG157" s="149" t="s">
        <v>153</v>
      </c>
      <c r="AH157" s="150" t="s">
        <v>153</v>
      </c>
      <c r="AJ157" s="149" t="s">
        <v>154</v>
      </c>
      <c r="AK157" s="170" t="s">
        <v>153</v>
      </c>
      <c r="AM157" s="171" t="s">
        <v>1056</v>
      </c>
      <c r="AN157" s="150"/>
      <c r="AO157" s="149" t="s">
        <v>160</v>
      </c>
      <c r="AP157" s="149" t="s">
        <v>150</v>
      </c>
      <c r="AQ157" s="149" t="s">
        <v>159</v>
      </c>
      <c r="AR157" s="257" t="s">
        <v>547</v>
      </c>
      <c r="AS157" s="149">
        <v>2040</v>
      </c>
      <c r="AT157" s="171" t="s">
        <v>1056</v>
      </c>
      <c r="AU157" s="150"/>
      <c r="AV157" s="149" t="s">
        <v>168</v>
      </c>
      <c r="AW157" s="172" t="s">
        <v>153</v>
      </c>
      <c r="AX157" s="149" t="s">
        <v>153</v>
      </c>
      <c r="AY157" s="149" t="s">
        <v>154</v>
      </c>
      <c r="AZ157" s="149" t="s">
        <v>153</v>
      </c>
      <c r="BA157" s="149" t="s">
        <v>153</v>
      </c>
      <c r="BC157" s="150"/>
      <c r="BE157" s="173"/>
      <c r="BF157" s="150"/>
      <c r="BG157" s="283">
        <f t="shared" si="127"/>
        <v>0</v>
      </c>
      <c r="BH157" s="149">
        <f t="shared" si="128"/>
        <v>0</v>
      </c>
      <c r="BI157" s="149">
        <f t="shared" si="94"/>
        <v>0</v>
      </c>
      <c r="BJ157" s="280">
        <f t="shared" si="95"/>
        <v>0</v>
      </c>
      <c r="BK157" s="356">
        <f t="shared" si="129"/>
        <v>0</v>
      </c>
      <c r="BL157" s="149">
        <f t="shared" si="130"/>
        <v>1</v>
      </c>
      <c r="BM157" s="149">
        <f t="shared" si="96"/>
        <v>0</v>
      </c>
      <c r="BN157" s="278">
        <f t="shared" si="97"/>
        <v>1</v>
      </c>
      <c r="BO157" s="149">
        <f t="shared" si="131"/>
        <v>0</v>
      </c>
      <c r="BP157" s="149">
        <f t="shared" si="132"/>
        <v>0</v>
      </c>
      <c r="BQ157" s="149">
        <f t="shared" si="98"/>
        <v>0</v>
      </c>
      <c r="BR157" s="356">
        <f t="shared" si="133"/>
        <v>0</v>
      </c>
      <c r="BS157" s="149">
        <f t="shared" si="134"/>
        <v>0</v>
      </c>
      <c r="BT157" s="149">
        <f t="shared" si="99"/>
        <v>1</v>
      </c>
      <c r="BU157" s="356">
        <f t="shared" si="100"/>
        <v>0</v>
      </c>
      <c r="BV157" s="149">
        <f t="shared" si="101"/>
        <v>0</v>
      </c>
      <c r="BW157" s="113">
        <f t="shared" si="102"/>
        <v>0</v>
      </c>
      <c r="BX157" s="248">
        <f t="shared" si="103"/>
        <v>0</v>
      </c>
      <c r="BY157" s="248">
        <f t="shared" si="104"/>
        <v>0</v>
      </c>
      <c r="BZ157" s="248">
        <f t="shared" si="105"/>
        <v>0</v>
      </c>
      <c r="CA157" s="248">
        <f t="shared" si="138"/>
        <v>0</v>
      </c>
      <c r="CB157" s="175">
        <f t="shared" si="106"/>
        <v>0</v>
      </c>
      <c r="CC157" s="356">
        <f t="shared" si="107"/>
        <v>0</v>
      </c>
      <c r="CD157" s="149">
        <f t="shared" si="108"/>
        <v>0</v>
      </c>
      <c r="CE157" s="149">
        <f t="shared" si="109"/>
        <v>1</v>
      </c>
      <c r="CF157" s="276">
        <f t="shared" si="110"/>
        <v>1</v>
      </c>
      <c r="CG157" s="248">
        <f t="shared" si="111"/>
        <v>1</v>
      </c>
      <c r="CH157" s="274">
        <f t="shared" si="135"/>
        <v>1</v>
      </c>
      <c r="CI157" s="356">
        <f t="shared" si="112"/>
        <v>0</v>
      </c>
      <c r="CJ157" s="149">
        <f t="shared" si="113"/>
        <v>0</v>
      </c>
      <c r="CK157" s="150">
        <f t="shared" si="114"/>
        <v>0</v>
      </c>
      <c r="CL157" s="149">
        <f t="shared" si="136"/>
        <v>0</v>
      </c>
      <c r="CM157" s="149">
        <f t="shared" si="136"/>
        <v>1</v>
      </c>
      <c r="CN157" s="149">
        <f t="shared" si="136"/>
        <v>1</v>
      </c>
      <c r="CO157" s="149">
        <f t="shared" si="115"/>
        <v>2</v>
      </c>
      <c r="CP157" s="149">
        <f t="shared" si="137"/>
        <v>1</v>
      </c>
      <c r="CQ157" s="283">
        <f t="shared" si="116"/>
        <v>0</v>
      </c>
      <c r="CR157" s="149">
        <f t="shared" si="117"/>
        <v>0</v>
      </c>
      <c r="CS157" s="149">
        <f t="shared" si="118"/>
        <v>1</v>
      </c>
      <c r="CT157" s="283">
        <f t="shared" si="119"/>
        <v>1</v>
      </c>
      <c r="CU157" s="149" t="str">
        <f t="shared" si="120"/>
        <v xml:space="preserve"> 2040</v>
      </c>
      <c r="CV157" s="149">
        <f t="shared" si="121"/>
        <v>2040</v>
      </c>
      <c r="CW157" s="149">
        <v>0</v>
      </c>
      <c r="CX157" s="149">
        <v>0</v>
      </c>
      <c r="CY157" s="149">
        <v>0</v>
      </c>
      <c r="CZ157" s="149">
        <v>0</v>
      </c>
      <c r="DA157" s="149">
        <v>0</v>
      </c>
      <c r="DB157" s="149">
        <v>0</v>
      </c>
      <c r="DC157" s="149">
        <v>1</v>
      </c>
      <c r="DD157" s="149">
        <v>1</v>
      </c>
      <c r="DE157" s="149">
        <v>0</v>
      </c>
      <c r="DF157" s="149">
        <v>1</v>
      </c>
      <c r="DG157" s="149">
        <v>0</v>
      </c>
      <c r="DH157" s="149">
        <v>1</v>
      </c>
      <c r="DI157" s="149">
        <v>0</v>
      </c>
      <c r="DJ157" s="149">
        <v>0</v>
      </c>
      <c r="DK157" s="149">
        <v>0</v>
      </c>
      <c r="DL157" s="149">
        <v>0</v>
      </c>
      <c r="DM157" s="149">
        <v>1</v>
      </c>
      <c r="DN157" s="149">
        <v>0</v>
      </c>
      <c r="DO157" s="149">
        <v>1</v>
      </c>
      <c r="DP157" s="149">
        <v>1</v>
      </c>
      <c r="DQ157" s="149">
        <v>0</v>
      </c>
      <c r="DR157" s="149">
        <v>1</v>
      </c>
      <c r="DS157" s="149">
        <v>0</v>
      </c>
      <c r="DT157" s="149" t="s">
        <v>150</v>
      </c>
      <c r="DU157" s="149" t="s">
        <v>158</v>
      </c>
      <c r="DV157" s="149" t="s">
        <v>160</v>
      </c>
      <c r="DW157" s="149" t="s">
        <v>154</v>
      </c>
      <c r="DX157" s="149">
        <v>0</v>
      </c>
      <c r="DY157" s="149" t="s">
        <v>150</v>
      </c>
      <c r="DZ157" s="149" t="str">
        <f t="shared" si="122"/>
        <v>Y</v>
      </c>
      <c r="EA157" s="149" t="str">
        <f t="shared" si="123"/>
        <v/>
      </c>
      <c r="EB157" s="149" t="str">
        <f t="shared" si="124"/>
        <v>Y</v>
      </c>
      <c r="EC157" s="149" t="str">
        <f t="shared" si="125"/>
        <v>N</v>
      </c>
      <c r="ED157" s="149" t="str">
        <f t="shared" si="126"/>
        <v>Not Specified</v>
      </c>
      <c r="EF157" s="149">
        <f t="shared" si="139"/>
        <v>2040</v>
      </c>
    </row>
    <row r="158" spans="1:136" s="149" customFormat="1" ht="16.5" customHeight="1">
      <c r="A158" s="149">
        <v>155</v>
      </c>
      <c r="B158" s="149">
        <v>185</v>
      </c>
      <c r="C158" s="150" t="s">
        <v>1057</v>
      </c>
      <c r="D158" s="149" t="s">
        <v>415</v>
      </c>
      <c r="E158" s="149" t="s">
        <v>244</v>
      </c>
      <c r="F158" s="149" t="s">
        <v>175</v>
      </c>
      <c r="G158" s="149" t="s">
        <v>176</v>
      </c>
      <c r="H158" s="168" t="s">
        <v>1058</v>
      </c>
      <c r="I158" s="149" t="s">
        <v>1059</v>
      </c>
      <c r="J158" s="149">
        <v>0.028</v>
      </c>
      <c r="K158" s="149" t="s">
        <v>1060</v>
      </c>
      <c r="L158" s="149">
        <v>142465</v>
      </c>
      <c r="M158" s="150">
        <v>14</v>
      </c>
      <c r="N158" s="149" t="s">
        <v>154</v>
      </c>
      <c r="O158" s="149" t="s">
        <v>153</v>
      </c>
      <c r="P158" s="150" t="s">
        <v>153</v>
      </c>
      <c r="Q158" s="149" t="s">
        <v>150</v>
      </c>
      <c r="R158" s="149" t="s">
        <v>154</v>
      </c>
      <c r="S158" s="149" t="s">
        <v>155</v>
      </c>
      <c r="T158" s="149" t="s">
        <v>153</v>
      </c>
      <c r="U158" s="151" t="s">
        <v>153</v>
      </c>
      <c r="V158" s="149" t="s">
        <v>153</v>
      </c>
      <c r="W158" s="149" t="s">
        <v>153</v>
      </c>
      <c r="X158" s="152" t="s">
        <v>153</v>
      </c>
      <c r="Y158" s="149" t="s">
        <v>154</v>
      </c>
      <c r="Z158" s="149" t="s">
        <v>155</v>
      </c>
      <c r="AA158" s="150"/>
      <c r="AC158" s="149" t="s">
        <v>202</v>
      </c>
      <c r="AD158" s="149" t="s">
        <v>5</v>
      </c>
      <c r="AE158" s="149" t="s">
        <v>168</v>
      </c>
      <c r="AF158" s="149" t="s">
        <v>168</v>
      </c>
      <c r="AG158" s="149" t="s">
        <v>168</v>
      </c>
      <c r="AH158" s="150" t="s">
        <v>153</v>
      </c>
      <c r="AI158" s="149" t="s">
        <v>160</v>
      </c>
      <c r="AJ158" s="149" t="s">
        <v>150</v>
      </c>
      <c r="AK158" s="170" t="s">
        <v>1061</v>
      </c>
      <c r="AL158" s="149">
        <v>2045</v>
      </c>
      <c r="AN158" s="150"/>
      <c r="AP158" s="149" t="s">
        <v>154</v>
      </c>
      <c r="AQ158" s="149" t="s">
        <v>153</v>
      </c>
      <c r="AR158" s="149" t="s">
        <v>153</v>
      </c>
      <c r="AU158" s="150"/>
      <c r="AV158" s="149" t="s">
        <v>168</v>
      </c>
      <c r="AW158" s="172" t="s">
        <v>168</v>
      </c>
      <c r="AX158" s="149" t="s">
        <v>158</v>
      </c>
      <c r="AY158" s="149" t="s">
        <v>154</v>
      </c>
      <c r="AZ158" s="149" t="s">
        <v>153</v>
      </c>
      <c r="BA158" s="149" t="s">
        <v>153</v>
      </c>
      <c r="BC158" s="150"/>
      <c r="BE158" s="173"/>
      <c r="BF158" s="150"/>
      <c r="BG158" s="283">
        <f t="shared" si="127"/>
        <v>0</v>
      </c>
      <c r="BH158" s="149">
        <f t="shared" si="128"/>
        <v>0</v>
      </c>
      <c r="BI158" s="149">
        <f t="shared" si="94"/>
        <v>0</v>
      </c>
      <c r="BJ158" s="280">
        <f t="shared" si="95"/>
        <v>0</v>
      </c>
      <c r="BK158" s="356">
        <f t="shared" si="129"/>
        <v>0</v>
      </c>
      <c r="BL158" s="149">
        <f t="shared" si="130"/>
        <v>0</v>
      </c>
      <c r="BM158" s="149">
        <f t="shared" si="96"/>
        <v>0</v>
      </c>
      <c r="BN158" s="278">
        <f t="shared" si="97"/>
        <v>0</v>
      </c>
      <c r="BO158" s="149">
        <f t="shared" si="131"/>
        <v>0</v>
      </c>
      <c r="BP158" s="149">
        <f t="shared" si="132"/>
        <v>0</v>
      </c>
      <c r="BQ158" s="149">
        <f t="shared" si="98"/>
        <v>0</v>
      </c>
      <c r="BR158" s="356">
        <f t="shared" si="133"/>
        <v>0</v>
      </c>
      <c r="BS158" s="149">
        <f t="shared" si="134"/>
        <v>0</v>
      </c>
      <c r="BT158" s="149">
        <f t="shared" si="99"/>
        <v>0</v>
      </c>
      <c r="BU158" s="356">
        <f t="shared" si="100"/>
        <v>0</v>
      </c>
      <c r="BV158" s="149">
        <f t="shared" si="101"/>
        <v>0</v>
      </c>
      <c r="BW158" s="113">
        <f t="shared" si="102"/>
        <v>1</v>
      </c>
      <c r="BX158" s="248">
        <f t="shared" si="103"/>
        <v>0</v>
      </c>
      <c r="BY158" s="248">
        <f t="shared" si="104"/>
        <v>0</v>
      </c>
      <c r="BZ158" s="248">
        <f t="shared" si="105"/>
        <v>1</v>
      </c>
      <c r="CA158" s="248">
        <f t="shared" si="138"/>
        <v>1</v>
      </c>
      <c r="CB158" s="175">
        <f t="shared" si="106"/>
        <v>1</v>
      </c>
      <c r="CC158" s="356">
        <f t="shared" si="107"/>
        <v>0</v>
      </c>
      <c r="CD158" s="149">
        <f t="shared" si="108"/>
        <v>0</v>
      </c>
      <c r="CE158" s="149">
        <f t="shared" si="109"/>
        <v>0</v>
      </c>
      <c r="CF158" s="276">
        <f t="shared" si="110"/>
        <v>0</v>
      </c>
      <c r="CG158" s="248">
        <f t="shared" si="111"/>
        <v>1</v>
      </c>
      <c r="CH158" s="274">
        <f t="shared" si="135"/>
        <v>1</v>
      </c>
      <c r="CI158" s="356">
        <f t="shared" si="112"/>
        <v>0</v>
      </c>
      <c r="CJ158" s="149">
        <f t="shared" si="113"/>
        <v>0</v>
      </c>
      <c r="CK158" s="150">
        <f t="shared" si="114"/>
        <v>0</v>
      </c>
      <c r="CL158" s="149">
        <f t="shared" si="136"/>
        <v>0</v>
      </c>
      <c r="CM158" s="149">
        <f t="shared" si="136"/>
        <v>0</v>
      </c>
      <c r="CN158" s="149">
        <f t="shared" si="136"/>
        <v>1</v>
      </c>
      <c r="CO158" s="149">
        <f t="shared" si="115"/>
        <v>1</v>
      </c>
      <c r="CP158" s="149">
        <f t="shared" si="137"/>
        <v>1</v>
      </c>
      <c r="CQ158" s="283">
        <f t="shared" si="116"/>
        <v>0</v>
      </c>
      <c r="CR158" s="149">
        <f t="shared" si="117"/>
        <v>0</v>
      </c>
      <c r="CS158" s="149">
        <f t="shared" si="118"/>
        <v>1</v>
      </c>
      <c r="CT158" s="283" t="str">
        <f t="shared" si="119"/>
        <v/>
      </c>
      <c r="CU158" s="149" t="str">
        <f t="shared" si="120"/>
        <v xml:space="preserve"> </v>
      </c>
      <c r="CV158" s="149">
        <f t="shared" si="121"/>
        <v>0</v>
      </c>
      <c r="CW158" s="149">
        <v>0</v>
      </c>
      <c r="CX158" s="149">
        <v>1</v>
      </c>
      <c r="CY158" s="149">
        <v>0</v>
      </c>
      <c r="CZ158" s="149">
        <v>1</v>
      </c>
      <c r="DA158" s="149">
        <v>0</v>
      </c>
      <c r="DB158" s="149">
        <v>0</v>
      </c>
      <c r="DC158" s="149">
        <v>0</v>
      </c>
      <c r="DD158" s="149">
        <v>0</v>
      </c>
      <c r="DE158" s="149">
        <v>0</v>
      </c>
      <c r="DF158" s="149">
        <v>0</v>
      </c>
      <c r="DG158" s="149">
        <v>0</v>
      </c>
      <c r="DH158" s="149">
        <v>0</v>
      </c>
      <c r="DI158" s="149">
        <v>0</v>
      </c>
      <c r="DJ158" s="149">
        <v>0</v>
      </c>
      <c r="DK158" s="149">
        <v>0</v>
      </c>
      <c r="DL158" s="149">
        <v>0</v>
      </c>
      <c r="DM158" s="149">
        <v>1</v>
      </c>
      <c r="DN158" s="149">
        <v>1</v>
      </c>
      <c r="DO158" s="149">
        <v>1</v>
      </c>
      <c r="DP158" s="149">
        <v>0</v>
      </c>
      <c r="DQ158" s="149">
        <v>0</v>
      </c>
      <c r="DR158" s="149">
        <v>1</v>
      </c>
      <c r="DS158" s="149">
        <v>0</v>
      </c>
      <c r="DT158" s="149" t="s">
        <v>154</v>
      </c>
      <c r="DU158" s="149">
        <v>0</v>
      </c>
      <c r="DV158" s="149" t="s">
        <v>154</v>
      </c>
      <c r="DW158" s="149" t="s">
        <v>7859</v>
      </c>
      <c r="DX158" s="149" t="s">
        <v>3005</v>
      </c>
      <c r="DY158" s="149">
        <v>0</v>
      </c>
      <c r="DZ158" s="149" t="str">
        <f t="shared" si="122"/>
        <v>Y</v>
      </c>
      <c r="EA158" s="149" t="str">
        <f t="shared" si="123"/>
        <v>Commitment removed</v>
      </c>
      <c r="EB158" s="149" t="str">
        <f t="shared" si="124"/>
        <v>N</v>
      </c>
      <c r="EC158" s="149" t="str">
        <f t="shared" si="125"/>
        <v>Y</v>
      </c>
      <c r="ED158" s="149" t="str">
        <f t="shared" si="126"/>
        <v>Not Specified</v>
      </c>
      <c r="EF158" s="149">
        <f t="shared" si="139"/>
        <v>0</v>
      </c>
    </row>
    <row r="159" spans="1:136" s="149" customFormat="1" ht="16.5" customHeight="1">
      <c r="A159" s="149">
        <v>156</v>
      </c>
      <c r="B159" s="149">
        <v>130</v>
      </c>
      <c r="C159" s="150" t="s">
        <v>1062</v>
      </c>
      <c r="D159" s="149" t="s">
        <v>679</v>
      </c>
      <c r="E159" s="149" t="s">
        <v>174</v>
      </c>
      <c r="F159" s="149" t="s">
        <v>374</v>
      </c>
      <c r="G159" s="149" t="s">
        <v>246</v>
      </c>
      <c r="H159" s="168" t="s">
        <v>1063</v>
      </c>
      <c r="I159" s="149" t="s">
        <v>1064</v>
      </c>
      <c r="J159" s="149">
        <v>0.86</v>
      </c>
      <c r="K159" s="149" t="s">
        <v>1065</v>
      </c>
      <c r="L159" s="149">
        <v>94017</v>
      </c>
      <c r="M159" s="150">
        <v>30</v>
      </c>
      <c r="N159" s="149" t="s">
        <v>154</v>
      </c>
      <c r="O159" s="149" t="s">
        <v>153</v>
      </c>
      <c r="P159" s="150" t="s">
        <v>153</v>
      </c>
      <c r="Q159" s="149" t="s">
        <v>150</v>
      </c>
      <c r="R159" s="149" t="s">
        <v>150</v>
      </c>
      <c r="S159" s="149" t="s">
        <v>151</v>
      </c>
      <c r="T159" s="149" t="s">
        <v>827</v>
      </c>
      <c r="U159" s="151">
        <v>2030</v>
      </c>
      <c r="V159" s="149" t="s">
        <v>153</v>
      </c>
      <c r="W159" s="149" t="s">
        <v>153</v>
      </c>
      <c r="X159" s="152" t="s">
        <v>153</v>
      </c>
      <c r="Y159" s="149" t="s">
        <v>153</v>
      </c>
      <c r="Z159" s="149" t="s">
        <v>153</v>
      </c>
      <c r="AA159" s="150"/>
      <c r="AC159" s="149" t="s">
        <v>167</v>
      </c>
      <c r="AD159" s="149" t="s">
        <v>6</v>
      </c>
      <c r="AE159" s="149" t="s">
        <v>157</v>
      </c>
      <c r="AF159" s="149" t="s">
        <v>157</v>
      </c>
      <c r="AG159" s="149" t="s">
        <v>157</v>
      </c>
      <c r="AH159" s="150" t="s">
        <v>218</v>
      </c>
      <c r="AJ159" s="149" t="s">
        <v>154</v>
      </c>
      <c r="AK159" s="170" t="s">
        <v>153</v>
      </c>
      <c r="AN159" s="150"/>
      <c r="AO159" s="149" t="s">
        <v>219</v>
      </c>
      <c r="AP159" s="149" t="s">
        <v>150</v>
      </c>
      <c r="AQ159" s="149" t="s">
        <v>218</v>
      </c>
      <c r="AR159" s="149" t="s">
        <v>1066</v>
      </c>
      <c r="AS159" s="149">
        <v>2045</v>
      </c>
      <c r="AU159" s="150"/>
      <c r="AV159" s="149" t="s">
        <v>157</v>
      </c>
      <c r="AW159" s="172" t="s">
        <v>312</v>
      </c>
      <c r="AX159" s="149" t="s">
        <v>158</v>
      </c>
      <c r="AY159" s="149" t="s">
        <v>154</v>
      </c>
      <c r="AZ159" s="149" t="s">
        <v>153</v>
      </c>
      <c r="BA159" s="149" t="s">
        <v>153</v>
      </c>
      <c r="BC159" s="150"/>
      <c r="BE159" s="173"/>
      <c r="BF159" s="150"/>
      <c r="BG159" s="283">
        <f t="shared" si="127"/>
        <v>0</v>
      </c>
      <c r="BH159" s="149">
        <f t="shared" si="128"/>
        <v>0</v>
      </c>
      <c r="BI159" s="149">
        <f t="shared" si="94"/>
        <v>0</v>
      </c>
      <c r="BJ159" s="280">
        <f t="shared" si="95"/>
        <v>0</v>
      </c>
      <c r="BK159" s="356">
        <f t="shared" si="129"/>
        <v>0</v>
      </c>
      <c r="BL159" s="149">
        <f t="shared" si="130"/>
        <v>1</v>
      </c>
      <c r="BM159" s="149">
        <f t="shared" si="96"/>
        <v>0</v>
      </c>
      <c r="BN159" s="278">
        <f t="shared" si="97"/>
        <v>1</v>
      </c>
      <c r="BO159" s="149">
        <f t="shared" si="131"/>
        <v>0</v>
      </c>
      <c r="BP159" s="149">
        <f t="shared" si="132"/>
        <v>0</v>
      </c>
      <c r="BQ159" s="149">
        <f t="shared" si="98"/>
        <v>0</v>
      </c>
      <c r="BR159" s="356">
        <f t="shared" si="133"/>
        <v>0</v>
      </c>
      <c r="BS159" s="149">
        <f t="shared" si="134"/>
        <v>0</v>
      </c>
      <c r="BT159" s="149">
        <f t="shared" si="99"/>
        <v>1</v>
      </c>
      <c r="BU159" s="356">
        <f t="shared" si="100"/>
        <v>0</v>
      </c>
      <c r="BV159" s="149">
        <f t="shared" si="101"/>
        <v>0</v>
      </c>
      <c r="BW159" s="113">
        <f t="shared" si="102"/>
        <v>0</v>
      </c>
      <c r="BX159" s="248">
        <f t="shared" si="103"/>
        <v>0</v>
      </c>
      <c r="BY159" s="248">
        <f t="shared" si="104"/>
        <v>0</v>
      </c>
      <c r="BZ159" s="248">
        <f t="shared" si="105"/>
        <v>0</v>
      </c>
      <c r="CA159" s="248">
        <f t="shared" si="138"/>
        <v>0</v>
      </c>
      <c r="CB159" s="175">
        <f t="shared" si="106"/>
        <v>0</v>
      </c>
      <c r="CC159" s="356">
        <f t="shared" si="107"/>
        <v>0</v>
      </c>
      <c r="CD159" s="149">
        <f t="shared" si="108"/>
        <v>0</v>
      </c>
      <c r="CE159" s="149">
        <f t="shared" si="109"/>
        <v>1</v>
      </c>
      <c r="CF159" s="276">
        <f t="shared" si="110"/>
        <v>1</v>
      </c>
      <c r="CG159" s="248">
        <f t="shared" si="111"/>
        <v>1</v>
      </c>
      <c r="CH159" s="274">
        <f t="shared" si="135"/>
        <v>1</v>
      </c>
      <c r="CI159" s="356">
        <f t="shared" si="112"/>
        <v>0</v>
      </c>
      <c r="CJ159" s="149">
        <f t="shared" si="113"/>
        <v>0</v>
      </c>
      <c r="CK159" s="150">
        <f t="shared" si="114"/>
        <v>0</v>
      </c>
      <c r="CL159" s="149">
        <f t="shared" si="136"/>
        <v>0</v>
      </c>
      <c r="CM159" s="149">
        <f t="shared" si="136"/>
        <v>1</v>
      </c>
      <c r="CN159" s="149">
        <f t="shared" si="136"/>
        <v>1</v>
      </c>
      <c r="CO159" s="149">
        <f t="shared" si="115"/>
        <v>2</v>
      </c>
      <c r="CP159" s="149">
        <f t="shared" si="137"/>
        <v>1</v>
      </c>
      <c r="CQ159" s="283">
        <f t="shared" si="116"/>
        <v>1</v>
      </c>
      <c r="CR159" s="149">
        <f t="shared" si="117"/>
        <v>0</v>
      </c>
      <c r="CS159" s="149">
        <f t="shared" si="118"/>
        <v>0</v>
      </c>
      <c r="CT159" s="283">
        <f t="shared" si="119"/>
        <v>1</v>
      </c>
      <c r="CU159" s="149" t="str">
        <f t="shared" si="120"/>
        <v xml:space="preserve"> 2045</v>
      </c>
      <c r="CV159" s="149">
        <f t="shared" si="121"/>
        <v>2045</v>
      </c>
      <c r="CW159" s="149">
        <v>0</v>
      </c>
      <c r="CX159" s="149">
        <v>0</v>
      </c>
      <c r="CY159" s="149">
        <v>0</v>
      </c>
      <c r="CZ159" s="149">
        <v>0</v>
      </c>
      <c r="DA159" s="149">
        <v>0</v>
      </c>
      <c r="DB159" s="149">
        <v>0</v>
      </c>
      <c r="DC159" s="149">
        <v>1</v>
      </c>
      <c r="DD159" s="149">
        <v>1</v>
      </c>
      <c r="DE159" s="149">
        <v>0</v>
      </c>
      <c r="DF159" s="149">
        <v>1</v>
      </c>
      <c r="DG159" s="149">
        <v>0</v>
      </c>
      <c r="DH159" s="149">
        <v>1</v>
      </c>
      <c r="DI159" s="149">
        <v>0</v>
      </c>
      <c r="DJ159" s="149">
        <v>0</v>
      </c>
      <c r="DK159" s="149">
        <v>0</v>
      </c>
      <c r="DL159" s="149">
        <v>0</v>
      </c>
      <c r="DM159" s="149">
        <v>1</v>
      </c>
      <c r="DN159" s="149">
        <v>0</v>
      </c>
      <c r="DO159" s="149">
        <v>1</v>
      </c>
      <c r="DP159" s="149">
        <v>1</v>
      </c>
      <c r="DQ159" s="149">
        <v>0</v>
      </c>
      <c r="DR159" s="149">
        <v>1</v>
      </c>
      <c r="DS159" s="149">
        <v>0</v>
      </c>
      <c r="DT159" s="149" t="s">
        <v>150</v>
      </c>
      <c r="DU159" s="149" t="s">
        <v>158</v>
      </c>
      <c r="DV159" s="149" t="s">
        <v>7859</v>
      </c>
      <c r="DW159" s="149" t="s">
        <v>154</v>
      </c>
      <c r="DX159" s="149">
        <v>0</v>
      </c>
      <c r="DY159" s="149" t="s">
        <v>150</v>
      </c>
      <c r="DZ159" s="149" t="str">
        <f t="shared" si="122"/>
        <v>Y</v>
      </c>
      <c r="EA159" s="149" t="str">
        <f t="shared" si="123"/>
        <v/>
      </c>
      <c r="EB159" s="149" t="str">
        <f t="shared" si="124"/>
        <v>Y</v>
      </c>
      <c r="EC159" s="149" t="str">
        <f t="shared" si="125"/>
        <v>N</v>
      </c>
      <c r="ED159" s="149" t="str">
        <f t="shared" si="126"/>
        <v>Yes</v>
      </c>
      <c r="EF159" s="149">
        <f t="shared" si="139"/>
        <v>2045</v>
      </c>
    </row>
    <row r="160" spans="1:136" s="149" customFormat="1" ht="16.5" customHeight="1">
      <c r="A160" s="149">
        <v>157</v>
      </c>
      <c r="B160" s="149">
        <v>156</v>
      </c>
      <c r="C160" s="150" t="s">
        <v>1067</v>
      </c>
      <c r="D160" s="149" t="s">
        <v>789</v>
      </c>
      <c r="E160" s="149" t="s">
        <v>790</v>
      </c>
      <c r="F160" s="149" t="s">
        <v>145</v>
      </c>
      <c r="G160" s="149" t="s">
        <v>146</v>
      </c>
      <c r="H160" s="168" t="s">
        <v>1068</v>
      </c>
      <c r="I160" s="149" t="s">
        <v>1069</v>
      </c>
      <c r="J160" s="149">
        <v>0</v>
      </c>
      <c r="K160" s="149" t="s">
        <v>1070</v>
      </c>
      <c r="L160" s="149">
        <v>586700</v>
      </c>
      <c r="M160" s="150">
        <v>31</v>
      </c>
      <c r="N160" s="149" t="s">
        <v>154</v>
      </c>
      <c r="O160" s="149" t="s">
        <v>153</v>
      </c>
      <c r="P160" s="150" t="s">
        <v>153</v>
      </c>
      <c r="Q160" s="149" t="s">
        <v>154</v>
      </c>
      <c r="R160" s="149" t="s">
        <v>154</v>
      </c>
      <c r="S160" s="149" t="s">
        <v>153</v>
      </c>
      <c r="T160" s="149" t="s">
        <v>153</v>
      </c>
      <c r="U160" s="151" t="s">
        <v>153</v>
      </c>
      <c r="V160" s="149" t="s">
        <v>153</v>
      </c>
      <c r="W160" s="149" t="s">
        <v>153</v>
      </c>
      <c r="X160" s="152" t="s">
        <v>153</v>
      </c>
      <c r="Y160" s="149" t="s">
        <v>153</v>
      </c>
      <c r="Z160" s="149" t="s">
        <v>153</v>
      </c>
      <c r="AA160" s="150"/>
      <c r="AC160" s="149" t="s">
        <v>153</v>
      </c>
      <c r="AD160" s="149" t="s">
        <v>153</v>
      </c>
      <c r="AE160" s="149" t="s">
        <v>153</v>
      </c>
      <c r="AF160" s="149" t="s">
        <v>153</v>
      </c>
      <c r="AG160" s="149" t="s">
        <v>153</v>
      </c>
      <c r="AH160" s="150" t="s">
        <v>153</v>
      </c>
      <c r="AJ160" s="149" t="s">
        <v>154</v>
      </c>
      <c r="AK160" s="170" t="s">
        <v>153</v>
      </c>
      <c r="AN160" s="150"/>
      <c r="AP160" s="149" t="s">
        <v>154</v>
      </c>
      <c r="AQ160" s="149" t="s">
        <v>153</v>
      </c>
      <c r="AR160" s="149" t="s">
        <v>153</v>
      </c>
      <c r="AU160" s="150"/>
      <c r="AV160" s="188" t="s">
        <v>168</v>
      </c>
      <c r="AW160" s="172" t="s">
        <v>153</v>
      </c>
      <c r="AX160" s="149" t="s">
        <v>153</v>
      </c>
      <c r="AY160" s="149" t="s">
        <v>150</v>
      </c>
      <c r="AZ160" s="149" t="s">
        <v>1071</v>
      </c>
      <c r="BA160" s="149">
        <v>2030</v>
      </c>
      <c r="BB160" s="171" t="s">
        <v>1072</v>
      </c>
      <c r="BC160" s="150"/>
      <c r="BE160" s="173"/>
      <c r="BF160" s="150"/>
      <c r="BG160" s="283">
        <f t="shared" si="127"/>
        <v>0</v>
      </c>
      <c r="BH160" s="149">
        <f t="shared" si="128"/>
        <v>0</v>
      </c>
      <c r="BI160" s="149">
        <f t="shared" si="94"/>
        <v>0</v>
      </c>
      <c r="BJ160" s="280">
        <f t="shared" si="95"/>
        <v>0</v>
      </c>
      <c r="BK160" s="356">
        <f t="shared" si="129"/>
        <v>0</v>
      </c>
      <c r="BL160" s="149">
        <f t="shared" si="130"/>
        <v>0</v>
      </c>
      <c r="BM160" s="149">
        <f t="shared" si="96"/>
        <v>0</v>
      </c>
      <c r="BN160" s="278">
        <f t="shared" si="97"/>
        <v>0</v>
      </c>
      <c r="BO160" s="149">
        <f t="shared" si="131"/>
        <v>0</v>
      </c>
      <c r="BP160" s="149">
        <f t="shared" si="132"/>
        <v>0</v>
      </c>
      <c r="BQ160" s="149">
        <f t="shared" si="98"/>
        <v>0</v>
      </c>
      <c r="BR160" s="356">
        <f t="shared" si="133"/>
        <v>0</v>
      </c>
      <c r="BS160" s="149">
        <f t="shared" si="134"/>
        <v>0</v>
      </c>
      <c r="BT160" s="149">
        <f t="shared" si="99"/>
        <v>0</v>
      </c>
      <c r="BU160" s="356">
        <f t="shared" si="100"/>
        <v>0</v>
      </c>
      <c r="BV160" s="149">
        <f t="shared" si="101"/>
        <v>0</v>
      </c>
      <c r="BW160" s="113">
        <f t="shared" si="102"/>
        <v>0</v>
      </c>
      <c r="BX160" s="248">
        <f t="shared" si="103"/>
        <v>0</v>
      </c>
      <c r="BY160" s="248">
        <f t="shared" si="104"/>
        <v>0</v>
      </c>
      <c r="BZ160" s="248">
        <f t="shared" si="105"/>
        <v>0</v>
      </c>
      <c r="CA160" s="248">
        <f t="shared" si="138"/>
        <v>0</v>
      </c>
      <c r="CB160" s="175">
        <f t="shared" si="106"/>
        <v>0</v>
      </c>
      <c r="CC160" s="356">
        <f t="shared" si="107"/>
        <v>0</v>
      </c>
      <c r="CD160" s="149">
        <f t="shared" si="108"/>
        <v>0</v>
      </c>
      <c r="CE160" s="149">
        <f t="shared" si="109"/>
        <v>0</v>
      </c>
      <c r="CF160" s="276">
        <f t="shared" si="110"/>
        <v>0</v>
      </c>
      <c r="CG160" s="248">
        <f t="shared" si="111"/>
        <v>0</v>
      </c>
      <c r="CH160" s="274">
        <f t="shared" si="135"/>
        <v>0</v>
      </c>
      <c r="CI160" s="356">
        <f t="shared" si="112"/>
        <v>0</v>
      </c>
      <c r="CJ160" s="149">
        <f t="shared" si="113"/>
        <v>1</v>
      </c>
      <c r="CK160" s="150">
        <f t="shared" si="114"/>
        <v>0</v>
      </c>
      <c r="CL160" s="149">
        <f t="shared" si="136"/>
        <v>0</v>
      </c>
      <c r="CM160" s="149">
        <f t="shared" si="136"/>
        <v>0</v>
      </c>
      <c r="CN160" s="149">
        <f t="shared" si="136"/>
        <v>0</v>
      </c>
      <c r="CO160" s="149">
        <f t="shared" si="115"/>
        <v>0</v>
      </c>
      <c r="CP160" s="149">
        <f t="shared" si="137"/>
        <v>0</v>
      </c>
      <c r="CQ160" s="283">
        <f t="shared" si="116"/>
        <v>0</v>
      </c>
      <c r="CR160" s="149">
        <f t="shared" si="117"/>
        <v>0</v>
      </c>
      <c r="CS160" s="149">
        <f t="shared" si="118"/>
        <v>1</v>
      </c>
      <c r="CT160" s="283" t="str">
        <f t="shared" si="119"/>
        <v/>
      </c>
      <c r="CU160" s="149" t="str">
        <f t="shared" si="120"/>
        <v xml:space="preserve"> </v>
      </c>
      <c r="CV160" s="149">
        <f t="shared" si="121"/>
        <v>0</v>
      </c>
      <c r="CW160" s="149">
        <v>0</v>
      </c>
      <c r="CX160" s="149">
        <v>0</v>
      </c>
      <c r="CY160" s="149">
        <v>0</v>
      </c>
      <c r="CZ160" s="149">
        <v>0</v>
      </c>
      <c r="DA160" s="149">
        <v>0</v>
      </c>
      <c r="DB160" s="149">
        <v>0</v>
      </c>
      <c r="DC160" s="149">
        <v>0</v>
      </c>
      <c r="DD160" s="149">
        <v>0</v>
      </c>
      <c r="DE160" s="149">
        <v>0</v>
      </c>
      <c r="DF160" s="149">
        <v>0</v>
      </c>
      <c r="DG160" s="149">
        <v>0</v>
      </c>
      <c r="DH160" s="149">
        <v>0</v>
      </c>
      <c r="DI160" s="149">
        <v>0</v>
      </c>
      <c r="DJ160" s="149">
        <v>0</v>
      </c>
      <c r="DK160" s="149">
        <v>0</v>
      </c>
      <c r="DL160" s="149">
        <v>0</v>
      </c>
      <c r="DM160" s="149">
        <v>0</v>
      </c>
      <c r="DN160" s="149">
        <v>0</v>
      </c>
      <c r="DO160" s="149">
        <v>0</v>
      </c>
      <c r="DP160" s="149">
        <v>0</v>
      </c>
      <c r="DQ160" s="149">
        <v>0</v>
      </c>
      <c r="DR160" s="149">
        <v>0</v>
      </c>
      <c r="DS160" s="149">
        <v>0</v>
      </c>
      <c r="DT160" s="149" t="s">
        <v>154</v>
      </c>
      <c r="DU160" s="149">
        <v>0</v>
      </c>
      <c r="DV160" s="149" t="s">
        <v>154</v>
      </c>
      <c r="DW160" s="149" t="s">
        <v>154</v>
      </c>
      <c r="DX160" s="149">
        <v>0</v>
      </c>
      <c r="DY160" s="149">
        <v>0</v>
      </c>
      <c r="DZ160" s="149" t="str">
        <f t="shared" si="122"/>
        <v>N</v>
      </c>
      <c r="EA160" s="149" t="str">
        <f t="shared" si="123"/>
        <v/>
      </c>
      <c r="EB160" s="149" t="str">
        <f t="shared" si="124"/>
        <v>N</v>
      </c>
      <c r="EC160" s="149" t="str">
        <f t="shared" si="125"/>
        <v>N</v>
      </c>
      <c r="ED160" s="149" t="str">
        <f t="shared" si="126"/>
        <v>Not Specified</v>
      </c>
      <c r="EF160" s="149">
        <f t="shared" si="139"/>
        <v>0</v>
      </c>
    </row>
    <row r="161" spans="1:136" s="149" customFormat="1" ht="16.5" customHeight="1">
      <c r="A161" s="149">
        <v>158</v>
      </c>
      <c r="B161" s="149">
        <v>163</v>
      </c>
      <c r="C161" s="150" t="s">
        <v>1073</v>
      </c>
      <c r="D161" s="149" t="s">
        <v>1074</v>
      </c>
      <c r="E161" s="149" t="s">
        <v>735</v>
      </c>
      <c r="F161" s="149" t="s">
        <v>145</v>
      </c>
      <c r="G161" s="149" t="s">
        <v>146</v>
      </c>
      <c r="H161" s="168" t="s">
        <v>1075</v>
      </c>
      <c r="I161" s="149" t="s">
        <v>1076</v>
      </c>
      <c r="J161" s="149">
        <v>0.104</v>
      </c>
      <c r="K161" s="149" t="s">
        <v>1077</v>
      </c>
      <c r="L161" s="149">
        <v>76000</v>
      </c>
      <c r="M161" s="150">
        <v>31</v>
      </c>
      <c r="N161" s="149" t="s">
        <v>154</v>
      </c>
      <c r="O161" s="149" t="s">
        <v>153</v>
      </c>
      <c r="P161" s="150" t="s">
        <v>153</v>
      </c>
      <c r="Q161" s="149" t="s">
        <v>150</v>
      </c>
      <c r="R161" s="149" t="s">
        <v>150</v>
      </c>
      <c r="S161" s="149" t="s">
        <v>151</v>
      </c>
      <c r="T161" s="149" t="s">
        <v>827</v>
      </c>
      <c r="U161" s="151">
        <v>2030</v>
      </c>
      <c r="V161" s="149" t="s">
        <v>153</v>
      </c>
      <c r="W161" s="149" t="s">
        <v>153</v>
      </c>
      <c r="X161" s="152" t="s">
        <v>153</v>
      </c>
      <c r="Y161" s="149" t="s">
        <v>153</v>
      </c>
      <c r="Z161" s="149" t="s">
        <v>153</v>
      </c>
      <c r="AA161" s="150"/>
      <c r="AC161" s="149" t="s">
        <v>281</v>
      </c>
      <c r="AD161" s="149" t="s">
        <v>240</v>
      </c>
      <c r="AE161" s="149" t="s">
        <v>157</v>
      </c>
      <c r="AF161" s="149" t="s">
        <v>157</v>
      </c>
      <c r="AG161" s="149" t="s">
        <v>157</v>
      </c>
      <c r="AH161" s="150" t="s">
        <v>218</v>
      </c>
      <c r="AJ161" s="149" t="s">
        <v>154</v>
      </c>
      <c r="AK161" s="170" t="s">
        <v>153</v>
      </c>
      <c r="AN161" s="150"/>
      <c r="AP161" s="149" t="s">
        <v>154</v>
      </c>
      <c r="AQ161" s="149" t="s">
        <v>153</v>
      </c>
      <c r="AR161" s="149" t="s">
        <v>153</v>
      </c>
      <c r="AU161" s="150"/>
      <c r="AV161" s="149" t="s">
        <v>157</v>
      </c>
      <c r="AW161" s="172" t="s">
        <v>171</v>
      </c>
      <c r="AX161" s="149" t="s">
        <v>158</v>
      </c>
      <c r="AY161" s="149" t="s">
        <v>150</v>
      </c>
      <c r="AZ161" s="149" t="s">
        <v>1078</v>
      </c>
      <c r="BA161" s="149">
        <v>2030</v>
      </c>
      <c r="BC161" s="150"/>
      <c r="BE161" s="173"/>
      <c r="BF161" s="150"/>
      <c r="BG161" s="283">
        <f t="shared" si="127"/>
        <v>0</v>
      </c>
      <c r="BH161" s="149">
        <f t="shared" si="128"/>
        <v>0</v>
      </c>
      <c r="BI161" s="149">
        <f t="shared" si="94"/>
        <v>0</v>
      </c>
      <c r="BJ161" s="280">
        <f t="shared" si="95"/>
        <v>0</v>
      </c>
      <c r="BK161" s="356">
        <f t="shared" si="129"/>
        <v>0</v>
      </c>
      <c r="BL161" s="149">
        <f t="shared" si="130"/>
        <v>1</v>
      </c>
      <c r="BM161" s="149">
        <f t="shared" si="96"/>
        <v>0</v>
      </c>
      <c r="BN161" s="278">
        <f t="shared" si="97"/>
        <v>1</v>
      </c>
      <c r="BO161" s="149">
        <f t="shared" si="131"/>
        <v>0</v>
      </c>
      <c r="BP161" s="149">
        <f t="shared" si="132"/>
        <v>0</v>
      </c>
      <c r="BQ161" s="149">
        <f t="shared" si="98"/>
        <v>0</v>
      </c>
      <c r="BR161" s="356">
        <f t="shared" si="133"/>
        <v>0</v>
      </c>
      <c r="BS161" s="149">
        <f t="shared" si="134"/>
        <v>0</v>
      </c>
      <c r="BT161" s="149">
        <f t="shared" si="99"/>
        <v>0</v>
      </c>
      <c r="BU161" s="356">
        <f t="shared" si="100"/>
        <v>0</v>
      </c>
      <c r="BV161" s="149">
        <f t="shared" si="101"/>
        <v>0</v>
      </c>
      <c r="BW161" s="113">
        <f t="shared" si="102"/>
        <v>0</v>
      </c>
      <c r="BX161" s="248">
        <f t="shared" si="103"/>
        <v>0</v>
      </c>
      <c r="BY161" s="248">
        <f t="shared" si="104"/>
        <v>0</v>
      </c>
      <c r="BZ161" s="248">
        <f t="shared" si="105"/>
        <v>0</v>
      </c>
      <c r="CA161" s="248">
        <f t="shared" si="138"/>
        <v>0</v>
      </c>
      <c r="CB161" s="175">
        <f t="shared" si="106"/>
        <v>0</v>
      </c>
      <c r="CC161" s="356">
        <f t="shared" si="107"/>
        <v>0</v>
      </c>
      <c r="CD161" s="149">
        <f t="shared" si="108"/>
        <v>0</v>
      </c>
      <c r="CE161" s="149">
        <f t="shared" si="109"/>
        <v>0</v>
      </c>
      <c r="CF161" s="276">
        <f t="shared" si="110"/>
        <v>0</v>
      </c>
      <c r="CG161" s="248">
        <f t="shared" si="111"/>
        <v>0</v>
      </c>
      <c r="CH161" s="274">
        <f t="shared" si="135"/>
        <v>0</v>
      </c>
      <c r="CI161" s="356">
        <f t="shared" si="112"/>
        <v>0</v>
      </c>
      <c r="CJ161" s="149">
        <f t="shared" si="113"/>
        <v>1</v>
      </c>
      <c r="CK161" s="150">
        <f t="shared" si="114"/>
        <v>0</v>
      </c>
      <c r="CL161" s="149">
        <f t="shared" si="136"/>
        <v>0</v>
      </c>
      <c r="CM161" s="149">
        <f t="shared" si="136"/>
        <v>1</v>
      </c>
      <c r="CN161" s="149">
        <f t="shared" si="136"/>
        <v>0</v>
      </c>
      <c r="CO161" s="149">
        <f t="shared" si="115"/>
        <v>1</v>
      </c>
      <c r="CP161" s="149">
        <f t="shared" si="137"/>
        <v>1</v>
      </c>
      <c r="CQ161" s="283">
        <f t="shared" si="116"/>
        <v>1</v>
      </c>
      <c r="CR161" s="149">
        <f t="shared" si="117"/>
        <v>0</v>
      </c>
      <c r="CS161" s="149">
        <f t="shared" si="118"/>
        <v>0</v>
      </c>
      <c r="CT161" s="283">
        <f t="shared" si="119"/>
        <v>1</v>
      </c>
      <c r="CU161" s="149" t="str">
        <f t="shared" si="120"/>
        <v xml:space="preserve"> </v>
      </c>
      <c r="CV161" s="149">
        <f t="shared" si="121"/>
        <v>0</v>
      </c>
      <c r="CW161" s="149">
        <v>0</v>
      </c>
      <c r="CX161" s="149">
        <v>0</v>
      </c>
      <c r="CY161" s="149">
        <v>0</v>
      </c>
      <c r="CZ161" s="149">
        <v>0</v>
      </c>
      <c r="DA161" s="149">
        <v>0</v>
      </c>
      <c r="DB161" s="149">
        <v>0</v>
      </c>
      <c r="DC161" s="149">
        <v>0</v>
      </c>
      <c r="DD161" s="149">
        <v>0</v>
      </c>
      <c r="DE161" s="149">
        <v>0</v>
      </c>
      <c r="DF161" s="149">
        <v>1</v>
      </c>
      <c r="DG161" s="149">
        <v>0</v>
      </c>
      <c r="DH161" s="149">
        <v>1</v>
      </c>
      <c r="DI161" s="149">
        <v>0</v>
      </c>
      <c r="DJ161" s="149">
        <v>0</v>
      </c>
      <c r="DK161" s="149">
        <v>0</v>
      </c>
      <c r="DL161" s="149">
        <v>0</v>
      </c>
      <c r="DM161" s="149">
        <v>0</v>
      </c>
      <c r="DN161" s="149">
        <v>0</v>
      </c>
      <c r="DO161" s="149">
        <v>0</v>
      </c>
      <c r="DP161" s="149">
        <v>0</v>
      </c>
      <c r="DQ161" s="149">
        <v>0</v>
      </c>
      <c r="DR161" s="149">
        <v>1</v>
      </c>
      <c r="DS161" s="149">
        <v>0</v>
      </c>
      <c r="DT161" s="149" t="s">
        <v>150</v>
      </c>
      <c r="DU161" s="149" t="s">
        <v>158</v>
      </c>
      <c r="DV161" s="149" t="s">
        <v>154</v>
      </c>
      <c r="DW161" s="149" t="s">
        <v>154</v>
      </c>
      <c r="DX161" s="149">
        <v>0</v>
      </c>
      <c r="DY161" s="149">
        <v>0</v>
      </c>
      <c r="DZ161" s="149" t="str">
        <f t="shared" si="122"/>
        <v>Y</v>
      </c>
      <c r="EA161" s="149" t="str">
        <f t="shared" si="123"/>
        <v/>
      </c>
      <c r="EB161" s="149" t="str">
        <f t="shared" si="124"/>
        <v>N</v>
      </c>
      <c r="EC161" s="149" t="str">
        <f t="shared" si="125"/>
        <v>N</v>
      </c>
      <c r="ED161" s="149" t="str">
        <f t="shared" si="126"/>
        <v>Yes</v>
      </c>
      <c r="EF161" s="149">
        <f t="shared" si="139"/>
        <v>0</v>
      </c>
    </row>
    <row r="162" spans="1:136" s="149" customFormat="1" ht="16.5" customHeight="1">
      <c r="A162" s="149">
        <v>159</v>
      </c>
      <c r="B162" s="149">
        <v>162</v>
      </c>
      <c r="C162" s="150" t="s">
        <v>1079</v>
      </c>
      <c r="D162" s="149" t="s">
        <v>415</v>
      </c>
      <c r="E162" s="149" t="s">
        <v>244</v>
      </c>
      <c r="F162" s="149" t="s">
        <v>342</v>
      </c>
      <c r="G162" s="149" t="s">
        <v>176</v>
      </c>
      <c r="H162" s="168" t="s">
        <v>1080</v>
      </c>
      <c r="I162" s="149" t="s">
        <v>1081</v>
      </c>
      <c r="J162" s="149">
        <v>0.067</v>
      </c>
      <c r="K162" s="149" t="s">
        <v>1082</v>
      </c>
      <c r="L162" s="149">
        <v>35741</v>
      </c>
      <c r="M162" s="150">
        <v>14</v>
      </c>
      <c r="N162" s="149" t="s">
        <v>150</v>
      </c>
      <c r="O162" s="149">
        <v>2022</v>
      </c>
      <c r="P162" s="150">
        <v>2040</v>
      </c>
      <c r="Q162" s="149" t="s">
        <v>150</v>
      </c>
      <c r="R162" s="149" t="s">
        <v>154</v>
      </c>
      <c r="S162" s="149" t="s">
        <v>210</v>
      </c>
      <c r="T162" s="149" t="s">
        <v>153</v>
      </c>
      <c r="U162" s="151">
        <v>2030</v>
      </c>
      <c r="V162" s="149" t="s">
        <v>153</v>
      </c>
      <c r="W162" s="149" t="s">
        <v>153</v>
      </c>
      <c r="X162" s="152" t="s">
        <v>153</v>
      </c>
      <c r="Y162" s="149" t="s">
        <v>153</v>
      </c>
      <c r="Z162" s="149" t="s">
        <v>153</v>
      </c>
      <c r="AA162" s="150"/>
      <c r="AC162" s="149" t="s">
        <v>782</v>
      </c>
      <c r="AD162" s="149" t="s">
        <v>5</v>
      </c>
      <c r="AE162" s="149" t="s">
        <v>157</v>
      </c>
      <c r="AF162" s="149" t="s">
        <v>157</v>
      </c>
      <c r="AG162" s="149" t="s">
        <v>168</v>
      </c>
      <c r="AH162" s="150" t="s">
        <v>159</v>
      </c>
      <c r="AI162" s="149" t="s">
        <v>160</v>
      </c>
      <c r="AJ162" s="149" t="s">
        <v>150</v>
      </c>
      <c r="AK162" s="170" t="s">
        <v>1083</v>
      </c>
      <c r="AL162" s="149">
        <v>2045</v>
      </c>
      <c r="AN162" s="150"/>
      <c r="AP162" s="149" t="s">
        <v>154</v>
      </c>
      <c r="AQ162" s="149" t="s">
        <v>153</v>
      </c>
      <c r="AR162" s="149" t="s">
        <v>153</v>
      </c>
      <c r="AU162" s="150"/>
      <c r="AV162" s="149" t="s">
        <v>168</v>
      </c>
      <c r="AW162" s="172" t="s">
        <v>168</v>
      </c>
      <c r="AX162" s="149" t="s">
        <v>158</v>
      </c>
      <c r="AY162" s="149" t="s">
        <v>154</v>
      </c>
      <c r="AZ162" s="149" t="s">
        <v>153</v>
      </c>
      <c r="BA162" s="149" t="s">
        <v>153</v>
      </c>
      <c r="BC162" s="150"/>
      <c r="BE162" s="173"/>
      <c r="BF162" s="150"/>
      <c r="BG162" s="283">
        <f t="shared" si="127"/>
        <v>0</v>
      </c>
      <c r="BH162" s="149">
        <f t="shared" si="128"/>
        <v>0</v>
      </c>
      <c r="BI162" s="149">
        <f t="shared" si="94"/>
        <v>1</v>
      </c>
      <c r="BJ162" s="280">
        <f t="shared" si="95"/>
        <v>1</v>
      </c>
      <c r="BK162" s="356">
        <f t="shared" si="129"/>
        <v>0</v>
      </c>
      <c r="BL162" s="149">
        <f t="shared" si="130"/>
        <v>0</v>
      </c>
      <c r="BM162" s="149">
        <f t="shared" si="96"/>
        <v>0</v>
      </c>
      <c r="BN162" s="278">
        <f t="shared" si="97"/>
        <v>0</v>
      </c>
      <c r="BO162" s="149">
        <f t="shared" si="131"/>
        <v>0</v>
      </c>
      <c r="BP162" s="149">
        <f t="shared" si="132"/>
        <v>0</v>
      </c>
      <c r="BQ162" s="149">
        <f t="shared" si="98"/>
        <v>0</v>
      </c>
      <c r="BR162" s="356">
        <f t="shared" si="133"/>
        <v>0</v>
      </c>
      <c r="BS162" s="149">
        <f t="shared" si="134"/>
        <v>0</v>
      </c>
      <c r="BT162" s="149">
        <f t="shared" si="99"/>
        <v>0</v>
      </c>
      <c r="BU162" s="356">
        <f t="shared" si="100"/>
        <v>0</v>
      </c>
      <c r="BV162" s="149">
        <f t="shared" si="101"/>
        <v>0</v>
      </c>
      <c r="BW162" s="113">
        <f t="shared" si="102"/>
        <v>1</v>
      </c>
      <c r="BX162" s="248">
        <f t="shared" si="103"/>
        <v>0</v>
      </c>
      <c r="BY162" s="248">
        <f t="shared" si="104"/>
        <v>0</v>
      </c>
      <c r="BZ162" s="248">
        <f t="shared" si="105"/>
        <v>1</v>
      </c>
      <c r="CA162" s="248">
        <f t="shared" si="138"/>
        <v>1</v>
      </c>
      <c r="CB162" s="175">
        <f t="shared" si="106"/>
        <v>1</v>
      </c>
      <c r="CC162" s="356">
        <f t="shared" si="107"/>
        <v>0</v>
      </c>
      <c r="CD162" s="149">
        <f t="shared" si="108"/>
        <v>0</v>
      </c>
      <c r="CE162" s="149">
        <f t="shared" si="109"/>
        <v>0</v>
      </c>
      <c r="CF162" s="276">
        <f t="shared" si="110"/>
        <v>0</v>
      </c>
      <c r="CG162" s="248">
        <f t="shared" si="111"/>
        <v>1</v>
      </c>
      <c r="CH162" s="274">
        <f t="shared" si="135"/>
        <v>1</v>
      </c>
      <c r="CI162" s="356">
        <f t="shared" si="112"/>
        <v>0</v>
      </c>
      <c r="CJ162" s="149">
        <f t="shared" si="113"/>
        <v>0</v>
      </c>
      <c r="CK162" s="150">
        <f t="shared" si="114"/>
        <v>0</v>
      </c>
      <c r="CL162" s="149">
        <f t="shared" si="136"/>
        <v>0</v>
      </c>
      <c r="CM162" s="149">
        <f t="shared" si="136"/>
        <v>0</v>
      </c>
      <c r="CN162" s="149">
        <f t="shared" si="136"/>
        <v>2</v>
      </c>
      <c r="CO162" s="149">
        <f t="shared" si="115"/>
        <v>2</v>
      </c>
      <c r="CP162" s="149">
        <f t="shared" si="137"/>
        <v>1</v>
      </c>
      <c r="CQ162" s="283">
        <f t="shared" si="116"/>
        <v>0</v>
      </c>
      <c r="CR162" s="149">
        <f t="shared" si="117"/>
        <v>0</v>
      </c>
      <c r="CS162" s="149">
        <f t="shared" si="118"/>
        <v>1</v>
      </c>
      <c r="CT162" s="283">
        <f t="shared" si="119"/>
        <v>1</v>
      </c>
      <c r="CU162" s="149" t="str">
        <f t="shared" si="120"/>
        <v xml:space="preserve"> </v>
      </c>
      <c r="CV162" s="149">
        <f t="shared" si="121"/>
        <v>0</v>
      </c>
      <c r="CW162" s="149">
        <v>0</v>
      </c>
      <c r="CX162" s="149">
        <v>0</v>
      </c>
      <c r="CY162" s="149">
        <v>0</v>
      </c>
      <c r="CZ162" s="149">
        <v>0</v>
      </c>
      <c r="DA162" s="149">
        <v>0</v>
      </c>
      <c r="DB162" s="149">
        <v>0</v>
      </c>
      <c r="DC162" s="149">
        <v>1</v>
      </c>
      <c r="DD162" s="149">
        <v>1</v>
      </c>
      <c r="DE162" s="149">
        <v>0</v>
      </c>
      <c r="DF162" s="149">
        <v>0</v>
      </c>
      <c r="DG162" s="149">
        <v>0</v>
      </c>
      <c r="DH162" s="149">
        <v>0</v>
      </c>
      <c r="DI162" s="149">
        <v>0</v>
      </c>
      <c r="DJ162" s="149">
        <v>0</v>
      </c>
      <c r="DK162" s="149">
        <v>1</v>
      </c>
      <c r="DL162" s="149">
        <v>1</v>
      </c>
      <c r="DM162" s="149">
        <v>1</v>
      </c>
      <c r="DN162" s="149">
        <v>0</v>
      </c>
      <c r="DO162" s="149">
        <v>1</v>
      </c>
      <c r="DP162" s="149">
        <v>1</v>
      </c>
      <c r="DQ162" s="149">
        <v>0</v>
      </c>
      <c r="DR162" s="149">
        <v>1</v>
      </c>
      <c r="DS162" s="149">
        <v>0</v>
      </c>
      <c r="DT162" s="149" t="s">
        <v>154</v>
      </c>
      <c r="DU162" s="149">
        <v>0</v>
      </c>
      <c r="DV162" s="149" t="s">
        <v>7859</v>
      </c>
      <c r="DW162" s="149" t="s">
        <v>7858</v>
      </c>
      <c r="DX162" s="149">
        <v>0</v>
      </c>
      <c r="DY162" s="149">
        <v>0</v>
      </c>
      <c r="DZ162" s="149" t="str">
        <f t="shared" si="122"/>
        <v>Y</v>
      </c>
      <c r="EA162" s="149" t="str">
        <f t="shared" si="123"/>
        <v/>
      </c>
      <c r="EB162" s="149" t="str">
        <f t="shared" si="124"/>
        <v>N</v>
      </c>
      <c r="EC162" s="149" t="str">
        <f t="shared" si="125"/>
        <v>Y</v>
      </c>
      <c r="ED162" s="149" t="str">
        <f t="shared" si="126"/>
        <v>Not Specified</v>
      </c>
      <c r="EF162" s="149">
        <f t="shared" si="139"/>
        <v>0</v>
      </c>
    </row>
    <row r="163" spans="1:136" s="149" customFormat="1" ht="16.5" customHeight="1">
      <c r="A163" s="149">
        <v>160</v>
      </c>
      <c r="B163" s="149">
        <v>166</v>
      </c>
      <c r="C163" s="150" t="s">
        <v>1084</v>
      </c>
      <c r="D163" s="149" t="s">
        <v>1085</v>
      </c>
      <c r="E163" s="149" t="s">
        <v>272</v>
      </c>
      <c r="F163" s="149" t="s">
        <v>374</v>
      </c>
      <c r="G163" s="149" t="s">
        <v>246</v>
      </c>
      <c r="H163" s="168" t="s">
        <v>1086</v>
      </c>
      <c r="I163" s="149" t="s">
        <v>1087</v>
      </c>
      <c r="J163" s="149">
        <v>0.035</v>
      </c>
      <c r="K163" s="149" t="s">
        <v>1088</v>
      </c>
      <c r="L163" s="149">
        <v>284526</v>
      </c>
      <c r="M163" s="150">
        <v>25</v>
      </c>
      <c r="N163" s="149" t="s">
        <v>154</v>
      </c>
      <c r="O163" s="149" t="s">
        <v>153</v>
      </c>
      <c r="P163" s="150" t="s">
        <v>153</v>
      </c>
      <c r="Q163" s="149" t="s">
        <v>150</v>
      </c>
      <c r="R163" s="149" t="s">
        <v>150</v>
      </c>
      <c r="S163" s="149" t="s">
        <v>151</v>
      </c>
      <c r="T163" s="149" t="s">
        <v>579</v>
      </c>
      <c r="U163" s="151">
        <v>2030</v>
      </c>
      <c r="V163" s="149" t="s">
        <v>153</v>
      </c>
      <c r="W163" s="149" t="s">
        <v>153</v>
      </c>
      <c r="X163" s="152" t="s">
        <v>153</v>
      </c>
      <c r="Y163" s="149" t="s">
        <v>153</v>
      </c>
      <c r="Z163" s="149" t="s">
        <v>153</v>
      </c>
      <c r="AA163" s="150"/>
      <c r="AC163" s="149" t="s">
        <v>167</v>
      </c>
      <c r="AD163" s="149" t="s">
        <v>6</v>
      </c>
      <c r="AE163" s="149" t="s">
        <v>157</v>
      </c>
      <c r="AF163" s="149" t="s">
        <v>157</v>
      </c>
      <c r="AG163" s="149" t="s">
        <v>169</v>
      </c>
      <c r="AH163" s="150" t="s">
        <v>159</v>
      </c>
      <c r="AJ163" s="149" t="s">
        <v>154</v>
      </c>
      <c r="AK163" s="170" t="s">
        <v>153</v>
      </c>
      <c r="AN163" s="150"/>
      <c r="AO163" s="149" t="s">
        <v>160</v>
      </c>
      <c r="AP163" s="149" t="s">
        <v>150</v>
      </c>
      <c r="AQ163" s="149" t="s">
        <v>159</v>
      </c>
      <c r="AR163" s="149" t="s">
        <v>1089</v>
      </c>
      <c r="AS163" s="149">
        <v>2050</v>
      </c>
      <c r="AU163" s="150"/>
      <c r="AV163" s="149" t="s">
        <v>157</v>
      </c>
      <c r="AW163" s="172" t="s">
        <v>168</v>
      </c>
      <c r="AX163" s="149" t="s">
        <v>158</v>
      </c>
      <c r="AY163" s="149" t="s">
        <v>154</v>
      </c>
      <c r="AZ163" s="149" t="s">
        <v>153</v>
      </c>
      <c r="BA163" s="149" t="s">
        <v>153</v>
      </c>
      <c r="BC163" s="150"/>
      <c r="BE163" s="173"/>
      <c r="BF163" s="150"/>
      <c r="BG163" s="283">
        <f t="shared" si="127"/>
        <v>0</v>
      </c>
      <c r="BH163" s="149">
        <f t="shared" si="128"/>
        <v>0</v>
      </c>
      <c r="BI163" s="149">
        <f t="shared" si="94"/>
        <v>0</v>
      </c>
      <c r="BJ163" s="280">
        <f t="shared" si="95"/>
        <v>0</v>
      </c>
      <c r="BK163" s="356">
        <f t="shared" si="129"/>
        <v>0</v>
      </c>
      <c r="BL163" s="149">
        <f t="shared" si="130"/>
        <v>1</v>
      </c>
      <c r="BM163" s="149">
        <f t="shared" si="96"/>
        <v>0</v>
      </c>
      <c r="BN163" s="278">
        <f t="shared" si="97"/>
        <v>1</v>
      </c>
      <c r="BO163" s="149">
        <f t="shared" si="131"/>
        <v>0</v>
      </c>
      <c r="BP163" s="149">
        <f t="shared" si="132"/>
        <v>0</v>
      </c>
      <c r="BQ163" s="149">
        <f t="shared" si="98"/>
        <v>0</v>
      </c>
      <c r="BR163" s="356">
        <f t="shared" si="133"/>
        <v>0</v>
      </c>
      <c r="BS163" s="149">
        <f t="shared" si="134"/>
        <v>0</v>
      </c>
      <c r="BT163" s="149">
        <f t="shared" si="99"/>
        <v>1</v>
      </c>
      <c r="BU163" s="356">
        <f t="shared" si="100"/>
        <v>0</v>
      </c>
      <c r="BV163" s="149">
        <f t="shared" si="101"/>
        <v>0</v>
      </c>
      <c r="BW163" s="113">
        <f t="shared" si="102"/>
        <v>0</v>
      </c>
      <c r="BX163" s="248">
        <f t="shared" si="103"/>
        <v>0</v>
      </c>
      <c r="BY163" s="248">
        <f t="shared" si="104"/>
        <v>0</v>
      </c>
      <c r="BZ163" s="248">
        <f t="shared" si="105"/>
        <v>0</v>
      </c>
      <c r="CA163" s="248">
        <f t="shared" si="138"/>
        <v>0</v>
      </c>
      <c r="CB163" s="175">
        <f t="shared" si="106"/>
        <v>0</v>
      </c>
      <c r="CC163" s="356">
        <f t="shared" si="107"/>
        <v>0</v>
      </c>
      <c r="CD163" s="149">
        <f t="shared" si="108"/>
        <v>0</v>
      </c>
      <c r="CE163" s="149">
        <f t="shared" si="109"/>
        <v>1</v>
      </c>
      <c r="CF163" s="276">
        <f t="shared" si="110"/>
        <v>1</v>
      </c>
      <c r="CG163" s="248">
        <f t="shared" si="111"/>
        <v>1</v>
      </c>
      <c r="CH163" s="274">
        <f t="shared" si="135"/>
        <v>1</v>
      </c>
      <c r="CI163" s="356">
        <f t="shared" si="112"/>
        <v>0</v>
      </c>
      <c r="CJ163" s="149">
        <f t="shared" si="113"/>
        <v>0</v>
      </c>
      <c r="CK163" s="150">
        <f t="shared" si="114"/>
        <v>0</v>
      </c>
      <c r="CL163" s="149">
        <f t="shared" si="136"/>
        <v>0</v>
      </c>
      <c r="CM163" s="149">
        <f t="shared" si="136"/>
        <v>1</v>
      </c>
      <c r="CN163" s="149">
        <f t="shared" si="136"/>
        <v>1</v>
      </c>
      <c r="CO163" s="149">
        <f t="shared" si="115"/>
        <v>2</v>
      </c>
      <c r="CP163" s="149">
        <f t="shared" si="137"/>
        <v>1</v>
      </c>
      <c r="CQ163" s="283">
        <f t="shared" si="116"/>
        <v>1</v>
      </c>
      <c r="CR163" s="149">
        <f t="shared" si="117"/>
        <v>0</v>
      </c>
      <c r="CS163" s="149">
        <f t="shared" si="118"/>
        <v>0</v>
      </c>
      <c r="CT163" s="283">
        <f t="shared" si="119"/>
        <v>1</v>
      </c>
      <c r="CU163" s="149" t="str">
        <f t="shared" si="120"/>
        <v xml:space="preserve"> 2050</v>
      </c>
      <c r="CV163" s="149">
        <f t="shared" si="121"/>
        <v>2050</v>
      </c>
      <c r="CW163" s="149">
        <v>0</v>
      </c>
      <c r="CX163" s="149">
        <v>0</v>
      </c>
      <c r="CY163" s="149">
        <v>1</v>
      </c>
      <c r="CZ163" s="149">
        <v>1</v>
      </c>
      <c r="DA163" s="149">
        <v>0</v>
      </c>
      <c r="DB163" s="149">
        <v>0</v>
      </c>
      <c r="DC163" s="149">
        <v>0</v>
      </c>
      <c r="DD163" s="149">
        <v>0</v>
      </c>
      <c r="DE163" s="149">
        <v>0</v>
      </c>
      <c r="DF163" s="149">
        <v>1</v>
      </c>
      <c r="DG163" s="149">
        <v>0</v>
      </c>
      <c r="DH163" s="149">
        <v>1</v>
      </c>
      <c r="DI163" s="149">
        <v>0</v>
      </c>
      <c r="DJ163" s="149">
        <v>0</v>
      </c>
      <c r="DK163" s="149">
        <v>0</v>
      </c>
      <c r="DL163" s="149">
        <v>0</v>
      </c>
      <c r="DM163" s="149">
        <v>1</v>
      </c>
      <c r="DN163" s="149">
        <v>0</v>
      </c>
      <c r="DO163" s="149">
        <v>1</v>
      </c>
      <c r="DP163" s="149">
        <v>1</v>
      </c>
      <c r="DQ163" s="149">
        <v>0</v>
      </c>
      <c r="DR163" s="149">
        <v>1</v>
      </c>
      <c r="DS163" s="149">
        <v>0</v>
      </c>
      <c r="DT163" s="149" t="s">
        <v>150</v>
      </c>
      <c r="DU163" s="149" t="s">
        <v>158</v>
      </c>
      <c r="DV163" s="149" t="s">
        <v>154</v>
      </c>
      <c r="DW163" s="149" t="s">
        <v>160</v>
      </c>
      <c r="DX163" s="149" t="s">
        <v>150</v>
      </c>
      <c r="DY163" s="149">
        <v>0</v>
      </c>
      <c r="DZ163" s="149" t="str">
        <f t="shared" si="122"/>
        <v>Y</v>
      </c>
      <c r="EA163" s="149" t="str">
        <f t="shared" si="123"/>
        <v/>
      </c>
      <c r="EB163" s="149" t="str">
        <f t="shared" si="124"/>
        <v>Y</v>
      </c>
      <c r="EC163" s="149" t="str">
        <f t="shared" si="125"/>
        <v>N</v>
      </c>
      <c r="ED163" s="149" t="str">
        <f t="shared" si="126"/>
        <v>Yes</v>
      </c>
      <c r="EF163" s="149">
        <f t="shared" si="139"/>
        <v>2050</v>
      </c>
    </row>
    <row r="164" spans="1:136" s="149" customFormat="1" ht="16.5" customHeight="1">
      <c r="A164" s="149">
        <v>161</v>
      </c>
      <c r="B164" s="149">
        <v>171</v>
      </c>
      <c r="C164" s="150" t="s">
        <v>1090</v>
      </c>
      <c r="D164" s="149" t="s">
        <v>852</v>
      </c>
      <c r="E164" s="149" t="s">
        <v>852</v>
      </c>
      <c r="F164" s="149" t="s">
        <v>175</v>
      </c>
      <c r="G164" s="149" t="s">
        <v>176</v>
      </c>
      <c r="H164" s="168" t="s">
        <v>1091</v>
      </c>
      <c r="I164" s="149" t="s">
        <v>1092</v>
      </c>
      <c r="J164" s="149">
        <v>-0.268</v>
      </c>
      <c r="K164" s="149" t="s">
        <v>1093</v>
      </c>
      <c r="L164" s="149">
        <v>59553</v>
      </c>
      <c r="M164" s="150">
        <v>6</v>
      </c>
      <c r="N164" s="149" t="s">
        <v>154</v>
      </c>
      <c r="O164" s="149" t="s">
        <v>153</v>
      </c>
      <c r="P164" s="150" t="s">
        <v>153</v>
      </c>
      <c r="Q164" s="149" t="s">
        <v>154</v>
      </c>
      <c r="R164" s="149" t="s">
        <v>154</v>
      </c>
      <c r="S164" s="149" t="s">
        <v>153</v>
      </c>
      <c r="T164" s="149" t="s">
        <v>153</v>
      </c>
      <c r="U164" s="151" t="s">
        <v>153</v>
      </c>
      <c r="V164" s="149" t="s">
        <v>153</v>
      </c>
      <c r="W164" s="149" t="s">
        <v>153</v>
      </c>
      <c r="X164" s="152" t="s">
        <v>153</v>
      </c>
      <c r="Y164" s="149" t="s">
        <v>153</v>
      </c>
      <c r="Z164" s="149" t="s">
        <v>153</v>
      </c>
      <c r="AA164" s="150"/>
      <c r="AC164" s="149" t="s">
        <v>153</v>
      </c>
      <c r="AD164" s="149" t="s">
        <v>153</v>
      </c>
      <c r="AE164" s="149" t="s">
        <v>153</v>
      </c>
      <c r="AF164" s="149" t="s">
        <v>153</v>
      </c>
      <c r="AG164" s="149" t="s">
        <v>153</v>
      </c>
      <c r="AH164" s="150" t="s">
        <v>153</v>
      </c>
      <c r="AJ164" s="149" t="s">
        <v>154</v>
      </c>
      <c r="AK164" s="170" t="s">
        <v>153</v>
      </c>
      <c r="AN164" s="150"/>
      <c r="AP164" s="149" t="s">
        <v>154</v>
      </c>
      <c r="AQ164" s="149" t="s">
        <v>153</v>
      </c>
      <c r="AR164" s="149" t="s">
        <v>153</v>
      </c>
      <c r="AU164" s="150"/>
      <c r="AV164" s="188" t="s">
        <v>168</v>
      </c>
      <c r="AW164" s="172" t="s">
        <v>153</v>
      </c>
      <c r="AX164" s="149" t="s">
        <v>153</v>
      </c>
      <c r="AY164" s="149" t="s">
        <v>154</v>
      </c>
      <c r="AZ164" s="149" t="s">
        <v>153</v>
      </c>
      <c r="BA164" s="149" t="s">
        <v>153</v>
      </c>
      <c r="BC164" s="150"/>
      <c r="BE164" s="173"/>
      <c r="BF164" s="150"/>
      <c r="BG164" s="283">
        <f t="shared" si="127"/>
        <v>0</v>
      </c>
      <c r="BH164" s="149">
        <f t="shared" si="128"/>
        <v>0</v>
      </c>
      <c r="BI164" s="149">
        <f t="shared" si="94"/>
        <v>0</v>
      </c>
      <c r="BJ164" s="280">
        <f t="shared" si="95"/>
        <v>0</v>
      </c>
      <c r="BK164" s="356">
        <f t="shared" si="129"/>
        <v>0</v>
      </c>
      <c r="BL164" s="149">
        <f t="shared" si="130"/>
        <v>0</v>
      </c>
      <c r="BM164" s="149">
        <f t="shared" si="96"/>
        <v>0</v>
      </c>
      <c r="BN164" s="278">
        <f t="shared" si="97"/>
        <v>0</v>
      </c>
      <c r="BO164" s="149">
        <f t="shared" si="131"/>
        <v>0</v>
      </c>
      <c r="BP164" s="149">
        <f t="shared" si="132"/>
        <v>0</v>
      </c>
      <c r="BQ164" s="149">
        <f t="shared" si="98"/>
        <v>0</v>
      </c>
      <c r="BR164" s="356">
        <f t="shared" si="133"/>
        <v>0</v>
      </c>
      <c r="BS164" s="149">
        <f t="shared" si="134"/>
        <v>0</v>
      </c>
      <c r="BT164" s="149">
        <f t="shared" si="99"/>
        <v>0</v>
      </c>
      <c r="BU164" s="356">
        <f t="shared" si="100"/>
        <v>0</v>
      </c>
      <c r="BV164" s="149">
        <f t="shared" si="101"/>
        <v>0</v>
      </c>
      <c r="BW164" s="113">
        <f t="shared" si="102"/>
        <v>0</v>
      </c>
      <c r="BX164" s="248">
        <f t="shared" si="103"/>
        <v>0</v>
      </c>
      <c r="BY164" s="248">
        <f t="shared" si="104"/>
        <v>0</v>
      </c>
      <c r="BZ164" s="248">
        <f t="shared" si="105"/>
        <v>0</v>
      </c>
      <c r="CA164" s="248">
        <f t="shared" si="138"/>
        <v>0</v>
      </c>
      <c r="CB164" s="175">
        <f t="shared" si="106"/>
        <v>0</v>
      </c>
      <c r="CC164" s="356">
        <f t="shared" si="107"/>
        <v>0</v>
      </c>
      <c r="CD164" s="149">
        <f t="shared" si="108"/>
        <v>0</v>
      </c>
      <c r="CE164" s="149">
        <f t="shared" si="109"/>
        <v>0</v>
      </c>
      <c r="CF164" s="276">
        <f t="shared" si="110"/>
        <v>0</v>
      </c>
      <c r="CG164" s="248">
        <f t="shared" si="111"/>
        <v>0</v>
      </c>
      <c r="CH164" s="274">
        <f t="shared" si="135"/>
        <v>0</v>
      </c>
      <c r="CI164" s="356">
        <f t="shared" si="112"/>
        <v>0</v>
      </c>
      <c r="CJ164" s="149">
        <f t="shared" si="113"/>
        <v>0</v>
      </c>
      <c r="CK164" s="150">
        <f t="shared" si="114"/>
        <v>0</v>
      </c>
      <c r="CL164" s="149">
        <f t="shared" si="136"/>
        <v>0</v>
      </c>
      <c r="CM164" s="149">
        <f t="shared" si="136"/>
        <v>0</v>
      </c>
      <c r="CN164" s="149">
        <f t="shared" si="136"/>
        <v>0</v>
      </c>
      <c r="CO164" s="149">
        <f t="shared" si="115"/>
        <v>0</v>
      </c>
      <c r="CP164" s="149">
        <f t="shared" si="137"/>
        <v>0</v>
      </c>
      <c r="CQ164" s="283">
        <f t="shared" si="116"/>
        <v>0</v>
      </c>
      <c r="CR164" s="149">
        <f t="shared" si="117"/>
        <v>0</v>
      </c>
      <c r="CS164" s="149">
        <f t="shared" si="118"/>
        <v>1</v>
      </c>
      <c r="CT164" s="283" t="str">
        <f t="shared" si="119"/>
        <v/>
      </c>
      <c r="CU164" s="149" t="str">
        <f t="shared" si="120"/>
        <v xml:space="preserve"> </v>
      </c>
      <c r="CV164" s="149">
        <f t="shared" si="121"/>
        <v>0</v>
      </c>
      <c r="CW164" s="149">
        <v>0</v>
      </c>
      <c r="CX164" s="149">
        <v>0</v>
      </c>
      <c r="CY164" s="149">
        <v>0</v>
      </c>
      <c r="CZ164" s="149">
        <v>0</v>
      </c>
      <c r="DA164" s="149">
        <v>0</v>
      </c>
      <c r="DB164" s="149">
        <v>0</v>
      </c>
      <c r="DC164" s="149">
        <v>0</v>
      </c>
      <c r="DD164" s="149">
        <v>0</v>
      </c>
      <c r="DE164" s="149">
        <v>0</v>
      </c>
      <c r="DF164" s="149">
        <v>0</v>
      </c>
      <c r="DG164" s="149">
        <v>0</v>
      </c>
      <c r="DH164" s="149">
        <v>0</v>
      </c>
      <c r="DI164" s="149">
        <v>0</v>
      </c>
      <c r="DJ164" s="149">
        <v>0</v>
      </c>
      <c r="DK164" s="149">
        <v>0</v>
      </c>
      <c r="DL164" s="149">
        <v>0</v>
      </c>
      <c r="DM164" s="149">
        <v>0</v>
      </c>
      <c r="DN164" s="149">
        <v>0</v>
      </c>
      <c r="DO164" s="149">
        <v>0</v>
      </c>
      <c r="DP164" s="149">
        <v>0</v>
      </c>
      <c r="DQ164" s="149">
        <v>0</v>
      </c>
      <c r="DR164" s="149">
        <v>0</v>
      </c>
      <c r="DS164" s="149">
        <v>0</v>
      </c>
      <c r="DT164" s="149" t="s">
        <v>154</v>
      </c>
      <c r="DU164" s="149">
        <v>0</v>
      </c>
      <c r="DV164" s="149" t="s">
        <v>154</v>
      </c>
      <c r="DW164" s="149" t="s">
        <v>154</v>
      </c>
      <c r="DX164" s="149">
        <v>0</v>
      </c>
      <c r="DY164" s="149">
        <v>0</v>
      </c>
      <c r="DZ164" s="149" t="str">
        <f t="shared" si="122"/>
        <v>N</v>
      </c>
      <c r="EA164" s="149" t="str">
        <f t="shared" si="123"/>
        <v/>
      </c>
      <c r="EB164" s="149" t="str">
        <f t="shared" si="124"/>
        <v>N</v>
      </c>
      <c r="EC164" s="149" t="str">
        <f t="shared" si="125"/>
        <v>N</v>
      </c>
      <c r="ED164" s="149" t="str">
        <f t="shared" si="126"/>
        <v>Not Specified</v>
      </c>
      <c r="EF164" s="149">
        <f t="shared" si="139"/>
        <v>0</v>
      </c>
    </row>
    <row r="165" spans="1:136" s="149" customFormat="1" ht="16.5" customHeight="1">
      <c r="A165" s="149">
        <v>162</v>
      </c>
      <c r="B165" s="149">
        <v>151</v>
      </c>
      <c r="C165" s="150" t="s">
        <v>1094</v>
      </c>
      <c r="D165" s="149" t="s">
        <v>818</v>
      </c>
      <c r="E165" s="149" t="s">
        <v>144</v>
      </c>
      <c r="F165" s="149" t="s">
        <v>264</v>
      </c>
      <c r="G165" s="149" t="s">
        <v>176</v>
      </c>
      <c r="H165" s="168" t="s">
        <v>1095</v>
      </c>
      <c r="I165" s="149" t="s">
        <v>1096</v>
      </c>
      <c r="J165" s="149">
        <v>-0.277</v>
      </c>
      <c r="K165" s="149" t="s">
        <v>1097</v>
      </c>
      <c r="L165" s="149">
        <v>107436</v>
      </c>
      <c r="M165" s="150">
        <v>20</v>
      </c>
      <c r="N165" s="149" t="s">
        <v>150</v>
      </c>
      <c r="O165" s="149">
        <v>2020</v>
      </c>
      <c r="P165" s="150">
        <v>2050</v>
      </c>
      <c r="Q165" s="149" t="s">
        <v>150</v>
      </c>
      <c r="R165" s="149" t="s">
        <v>154</v>
      </c>
      <c r="S165" s="149" t="s">
        <v>155</v>
      </c>
      <c r="T165" s="149" t="s">
        <v>153</v>
      </c>
      <c r="U165" s="151" t="s">
        <v>153</v>
      </c>
      <c r="V165" s="149" t="s">
        <v>153</v>
      </c>
      <c r="W165" s="149" t="s">
        <v>153</v>
      </c>
      <c r="X165" s="152" t="s">
        <v>153</v>
      </c>
      <c r="Y165" s="149" t="s">
        <v>153</v>
      </c>
      <c r="Z165" s="149" t="s">
        <v>153</v>
      </c>
      <c r="AA165" s="150"/>
      <c r="AC165" s="149" t="s">
        <v>167</v>
      </c>
      <c r="AD165" s="149" t="s">
        <v>6</v>
      </c>
      <c r="AE165" s="149" t="s">
        <v>157</v>
      </c>
      <c r="AF165" s="149" t="s">
        <v>157</v>
      </c>
      <c r="AG165" s="149" t="s">
        <v>157</v>
      </c>
      <c r="AH165" s="150" t="s">
        <v>218</v>
      </c>
      <c r="AJ165" s="149" t="s">
        <v>154</v>
      </c>
      <c r="AK165" s="170" t="s">
        <v>153</v>
      </c>
      <c r="AN165" s="150"/>
      <c r="AO165" s="149" t="s">
        <v>219</v>
      </c>
      <c r="AP165" s="149" t="s">
        <v>150</v>
      </c>
      <c r="AQ165" s="149" t="s">
        <v>218</v>
      </c>
      <c r="AR165" s="149" t="s">
        <v>1098</v>
      </c>
      <c r="AS165" s="149">
        <v>2050</v>
      </c>
      <c r="AU165" s="150"/>
      <c r="AV165" s="149" t="s">
        <v>168</v>
      </c>
      <c r="AW165" s="172" t="s">
        <v>168</v>
      </c>
      <c r="AX165" s="149" t="s">
        <v>158</v>
      </c>
      <c r="AY165" s="149" t="s">
        <v>154</v>
      </c>
      <c r="AZ165" s="149" t="s">
        <v>153</v>
      </c>
      <c r="BA165" s="149" t="s">
        <v>153</v>
      </c>
      <c r="BC165" s="150"/>
      <c r="BE165" s="173"/>
      <c r="BF165" s="150"/>
      <c r="BG165" s="283">
        <f t="shared" si="127"/>
        <v>0</v>
      </c>
      <c r="BH165" s="149">
        <f t="shared" si="128"/>
        <v>0</v>
      </c>
      <c r="BI165" s="149">
        <f t="shared" si="94"/>
        <v>1</v>
      </c>
      <c r="BJ165" s="280">
        <f t="shared" si="95"/>
        <v>1</v>
      </c>
      <c r="BK165" s="356">
        <f t="shared" si="129"/>
        <v>0</v>
      </c>
      <c r="BL165" s="149">
        <f t="shared" si="130"/>
        <v>0</v>
      </c>
      <c r="BM165" s="149">
        <f t="shared" si="96"/>
        <v>0</v>
      </c>
      <c r="BN165" s="278">
        <f t="shared" si="97"/>
        <v>0</v>
      </c>
      <c r="BO165" s="149">
        <f t="shared" si="131"/>
        <v>0</v>
      </c>
      <c r="BP165" s="149">
        <f t="shared" si="132"/>
        <v>0</v>
      </c>
      <c r="BQ165" s="149">
        <f t="shared" si="98"/>
        <v>0</v>
      </c>
      <c r="BR165" s="356">
        <f t="shared" si="133"/>
        <v>0</v>
      </c>
      <c r="BS165" s="149">
        <f t="shared" si="134"/>
        <v>0</v>
      </c>
      <c r="BT165" s="149">
        <f t="shared" si="99"/>
        <v>1</v>
      </c>
      <c r="BU165" s="356">
        <f t="shared" si="100"/>
        <v>0</v>
      </c>
      <c r="BV165" s="149">
        <f t="shared" si="101"/>
        <v>0</v>
      </c>
      <c r="BW165" s="113">
        <f t="shared" si="102"/>
        <v>0</v>
      </c>
      <c r="BX165" s="248">
        <f t="shared" si="103"/>
        <v>0</v>
      </c>
      <c r="BY165" s="248">
        <f t="shared" si="104"/>
        <v>0</v>
      </c>
      <c r="BZ165" s="248">
        <f t="shared" si="105"/>
        <v>0</v>
      </c>
      <c r="CA165" s="248">
        <f t="shared" si="138"/>
        <v>0</v>
      </c>
      <c r="CB165" s="175">
        <f t="shared" si="106"/>
        <v>0</v>
      </c>
      <c r="CC165" s="356">
        <f t="shared" si="107"/>
        <v>0</v>
      </c>
      <c r="CD165" s="149">
        <f t="shared" si="108"/>
        <v>0</v>
      </c>
      <c r="CE165" s="149">
        <f t="shared" si="109"/>
        <v>1</v>
      </c>
      <c r="CF165" s="276">
        <f t="shared" si="110"/>
        <v>1</v>
      </c>
      <c r="CG165" s="248">
        <f t="shared" si="111"/>
        <v>1</v>
      </c>
      <c r="CH165" s="274">
        <f t="shared" si="135"/>
        <v>1</v>
      </c>
      <c r="CI165" s="356">
        <f t="shared" si="112"/>
        <v>0</v>
      </c>
      <c r="CJ165" s="149">
        <f t="shared" si="113"/>
        <v>0</v>
      </c>
      <c r="CK165" s="150">
        <f t="shared" si="114"/>
        <v>0</v>
      </c>
      <c r="CL165" s="149">
        <f t="shared" si="136"/>
        <v>0</v>
      </c>
      <c r="CM165" s="149">
        <f t="shared" si="136"/>
        <v>0</v>
      </c>
      <c r="CN165" s="149">
        <f t="shared" si="136"/>
        <v>2</v>
      </c>
      <c r="CO165" s="149">
        <f t="shared" si="115"/>
        <v>2</v>
      </c>
      <c r="CP165" s="149">
        <f t="shared" si="137"/>
        <v>1</v>
      </c>
      <c r="CQ165" s="283">
        <f t="shared" si="116"/>
        <v>0</v>
      </c>
      <c r="CR165" s="149">
        <f t="shared" si="117"/>
        <v>0</v>
      </c>
      <c r="CS165" s="149">
        <f t="shared" si="118"/>
        <v>1</v>
      </c>
      <c r="CT165" s="283" t="str">
        <f t="shared" si="119"/>
        <v/>
      </c>
      <c r="CU165" s="149" t="str">
        <f t="shared" si="120"/>
        <v xml:space="preserve"> 2050</v>
      </c>
      <c r="CV165" s="149">
        <f t="shared" si="121"/>
        <v>2050</v>
      </c>
      <c r="CW165" s="149">
        <v>0</v>
      </c>
      <c r="CX165" s="149">
        <v>0</v>
      </c>
      <c r="CY165" s="149">
        <v>0</v>
      </c>
      <c r="CZ165" s="149">
        <v>0</v>
      </c>
      <c r="DA165" s="149">
        <v>0</v>
      </c>
      <c r="DB165" s="149">
        <v>0</v>
      </c>
      <c r="DC165" s="149">
        <v>1</v>
      </c>
      <c r="DD165" s="149">
        <v>1</v>
      </c>
      <c r="DE165" s="149">
        <v>0</v>
      </c>
      <c r="DF165" s="149">
        <v>0</v>
      </c>
      <c r="DG165" s="149">
        <v>0</v>
      </c>
      <c r="DH165" s="149">
        <v>0</v>
      </c>
      <c r="DI165" s="149">
        <v>0</v>
      </c>
      <c r="DJ165" s="149">
        <v>0</v>
      </c>
      <c r="DK165" s="149">
        <v>1</v>
      </c>
      <c r="DL165" s="149">
        <v>1</v>
      </c>
      <c r="DM165" s="149">
        <v>1</v>
      </c>
      <c r="DN165" s="149">
        <v>0</v>
      </c>
      <c r="DO165" s="149">
        <v>1</v>
      </c>
      <c r="DP165" s="149">
        <v>0</v>
      </c>
      <c r="DQ165" s="149">
        <v>0</v>
      </c>
      <c r="DR165" s="149">
        <v>1</v>
      </c>
      <c r="DS165" s="149">
        <v>0</v>
      </c>
      <c r="DT165" s="149" t="s">
        <v>154</v>
      </c>
      <c r="DU165" s="149" t="s">
        <v>158</v>
      </c>
      <c r="DV165" s="149" t="s">
        <v>154</v>
      </c>
      <c r="DW165" s="149" t="s">
        <v>160</v>
      </c>
      <c r="DX165" s="149" t="s">
        <v>3005</v>
      </c>
      <c r="DY165" s="149">
        <v>0</v>
      </c>
      <c r="DZ165" s="149" t="str">
        <f t="shared" si="122"/>
        <v>Y</v>
      </c>
      <c r="EA165" s="149" t="str">
        <f t="shared" si="123"/>
        <v/>
      </c>
      <c r="EB165" s="149" t="str">
        <f t="shared" si="124"/>
        <v>Y</v>
      </c>
      <c r="EC165" s="149" t="str">
        <f t="shared" si="125"/>
        <v>N</v>
      </c>
      <c r="ED165" s="149" t="str">
        <f t="shared" si="126"/>
        <v>Not Specified</v>
      </c>
      <c r="EF165" s="149">
        <f t="shared" si="139"/>
        <v>2050</v>
      </c>
    </row>
    <row r="166" spans="1:136" s="149" customFormat="1" ht="16.5" customHeight="1">
      <c r="A166" s="149">
        <v>163</v>
      </c>
      <c r="B166" s="149">
        <v>178</v>
      </c>
      <c r="C166" s="150" t="s">
        <v>1099</v>
      </c>
      <c r="D166" s="149" t="s">
        <v>333</v>
      </c>
      <c r="E166" s="149" t="s">
        <v>229</v>
      </c>
      <c r="F166" s="149" t="s">
        <v>686</v>
      </c>
      <c r="G166" s="149" t="s">
        <v>176</v>
      </c>
      <c r="H166" s="168" t="s">
        <v>1100</v>
      </c>
      <c r="I166" s="149" t="s">
        <v>1101</v>
      </c>
      <c r="J166" s="149">
        <v>0.132</v>
      </c>
      <c r="K166" s="149" t="s">
        <v>1102</v>
      </c>
      <c r="L166" s="149">
        <v>236226</v>
      </c>
      <c r="M166" s="150">
        <v>20</v>
      </c>
      <c r="N166" s="149" t="s">
        <v>154</v>
      </c>
      <c r="O166" s="149" t="s">
        <v>153</v>
      </c>
      <c r="P166" s="150" t="s">
        <v>153</v>
      </c>
      <c r="Q166" s="149" t="s">
        <v>154</v>
      </c>
      <c r="R166" s="149" t="s">
        <v>154</v>
      </c>
      <c r="S166" s="149" t="s">
        <v>153</v>
      </c>
      <c r="T166" s="149" t="s">
        <v>153</v>
      </c>
      <c r="U166" s="151" t="s">
        <v>153</v>
      </c>
      <c r="V166" s="149" t="s">
        <v>153</v>
      </c>
      <c r="W166" s="149" t="s">
        <v>153</v>
      </c>
      <c r="X166" s="152" t="s">
        <v>153</v>
      </c>
      <c r="Y166" s="149" t="s">
        <v>153</v>
      </c>
      <c r="Z166" s="149" t="s">
        <v>153</v>
      </c>
      <c r="AA166" s="150"/>
      <c r="AC166" s="149" t="s">
        <v>202</v>
      </c>
      <c r="AD166" s="149" t="s">
        <v>5</v>
      </c>
      <c r="AE166" s="149" t="s">
        <v>157</v>
      </c>
      <c r="AF166" s="149" t="s">
        <v>157</v>
      </c>
      <c r="AG166" s="149" t="s">
        <v>168</v>
      </c>
      <c r="AH166" s="150" t="s">
        <v>159</v>
      </c>
      <c r="AI166" s="149" t="s">
        <v>160</v>
      </c>
      <c r="AJ166" s="149" t="s">
        <v>150</v>
      </c>
      <c r="AK166" s="170" t="s">
        <v>153</v>
      </c>
      <c r="AL166" s="149">
        <v>2030</v>
      </c>
      <c r="AN166" s="150"/>
      <c r="AP166" s="149" t="s">
        <v>154</v>
      </c>
      <c r="AQ166" s="149" t="s">
        <v>153</v>
      </c>
      <c r="AR166" s="149" t="s">
        <v>153</v>
      </c>
      <c r="AU166" s="150"/>
      <c r="AV166" s="149" t="s">
        <v>168</v>
      </c>
      <c r="AW166" s="172" t="s">
        <v>168</v>
      </c>
      <c r="AX166" s="149" t="s">
        <v>158</v>
      </c>
      <c r="AY166" s="149" t="s">
        <v>154</v>
      </c>
      <c r="AZ166" s="149" t="s">
        <v>153</v>
      </c>
      <c r="BA166" s="149" t="s">
        <v>153</v>
      </c>
      <c r="BC166" s="150"/>
      <c r="BE166" s="173"/>
      <c r="BF166" s="150"/>
      <c r="BG166" s="283">
        <f t="shared" si="127"/>
        <v>0</v>
      </c>
      <c r="BH166" s="149">
        <f t="shared" si="128"/>
        <v>0</v>
      </c>
      <c r="BI166" s="149">
        <f t="shared" si="94"/>
        <v>0</v>
      </c>
      <c r="BJ166" s="280">
        <f t="shared" si="95"/>
        <v>0</v>
      </c>
      <c r="BK166" s="356">
        <f t="shared" si="129"/>
        <v>0</v>
      </c>
      <c r="BL166" s="149">
        <f t="shared" si="130"/>
        <v>0</v>
      </c>
      <c r="BM166" s="149">
        <f t="shared" si="96"/>
        <v>0</v>
      </c>
      <c r="BN166" s="278">
        <f t="shared" si="97"/>
        <v>0</v>
      </c>
      <c r="BO166" s="149">
        <f t="shared" si="131"/>
        <v>0</v>
      </c>
      <c r="BP166" s="149">
        <f t="shared" si="132"/>
        <v>0</v>
      </c>
      <c r="BQ166" s="149">
        <f t="shared" si="98"/>
        <v>0</v>
      </c>
      <c r="BR166" s="356">
        <f t="shared" si="133"/>
        <v>0</v>
      </c>
      <c r="BS166" s="149">
        <f t="shared" si="134"/>
        <v>0</v>
      </c>
      <c r="BT166" s="149">
        <f t="shared" si="99"/>
        <v>0</v>
      </c>
      <c r="BU166" s="356">
        <f t="shared" si="100"/>
        <v>0</v>
      </c>
      <c r="BV166" s="149">
        <f t="shared" si="101"/>
        <v>1</v>
      </c>
      <c r="BW166" s="113">
        <f t="shared" si="102"/>
        <v>0</v>
      </c>
      <c r="BX166" s="248">
        <f t="shared" si="103"/>
        <v>0</v>
      </c>
      <c r="BY166" s="248">
        <f t="shared" si="104"/>
        <v>1</v>
      </c>
      <c r="BZ166" s="248">
        <f t="shared" si="105"/>
        <v>0</v>
      </c>
      <c r="CA166" s="248">
        <f t="shared" si="138"/>
        <v>1</v>
      </c>
      <c r="CB166" s="175">
        <f t="shared" si="106"/>
        <v>1</v>
      </c>
      <c r="CC166" s="356">
        <f t="shared" si="107"/>
        <v>0</v>
      </c>
      <c r="CD166" s="149">
        <f t="shared" si="108"/>
        <v>0</v>
      </c>
      <c r="CE166" s="149">
        <f t="shared" si="109"/>
        <v>0</v>
      </c>
      <c r="CF166" s="276">
        <f t="shared" si="110"/>
        <v>0</v>
      </c>
      <c r="CG166" s="248">
        <f t="shared" si="111"/>
        <v>1</v>
      </c>
      <c r="CH166" s="274">
        <f t="shared" si="135"/>
        <v>1</v>
      </c>
      <c r="CI166" s="356">
        <f t="shared" si="112"/>
        <v>0</v>
      </c>
      <c r="CJ166" s="149">
        <f t="shared" si="113"/>
        <v>0</v>
      </c>
      <c r="CK166" s="150">
        <f t="shared" si="114"/>
        <v>0</v>
      </c>
      <c r="CL166" s="149">
        <f t="shared" si="136"/>
        <v>0</v>
      </c>
      <c r="CM166" s="149">
        <f t="shared" si="136"/>
        <v>1</v>
      </c>
      <c r="CN166" s="149">
        <f t="shared" si="136"/>
        <v>0</v>
      </c>
      <c r="CO166" s="149">
        <f t="shared" si="115"/>
        <v>1</v>
      </c>
      <c r="CP166" s="149">
        <f t="shared" si="137"/>
        <v>1</v>
      </c>
      <c r="CQ166" s="283">
        <f t="shared" si="116"/>
        <v>0</v>
      </c>
      <c r="CR166" s="149">
        <f t="shared" si="117"/>
        <v>0</v>
      </c>
      <c r="CS166" s="149">
        <f t="shared" si="118"/>
        <v>1</v>
      </c>
      <c r="CT166" s="283" t="str">
        <f t="shared" si="119"/>
        <v/>
      </c>
      <c r="CU166" s="149" t="str">
        <f t="shared" si="120"/>
        <v xml:space="preserve"> </v>
      </c>
      <c r="CV166" s="149">
        <f t="shared" si="121"/>
        <v>0</v>
      </c>
      <c r="CW166" s="149">
        <v>0</v>
      </c>
      <c r="CX166" s="149">
        <v>1</v>
      </c>
      <c r="CY166" s="149">
        <v>0</v>
      </c>
      <c r="CZ166" s="149">
        <v>1</v>
      </c>
      <c r="DA166" s="149">
        <v>0</v>
      </c>
      <c r="DB166" s="149">
        <v>0</v>
      </c>
      <c r="DC166" s="149">
        <v>0</v>
      </c>
      <c r="DD166" s="149">
        <v>1</v>
      </c>
      <c r="DE166" s="149">
        <v>0</v>
      </c>
      <c r="DF166" s="149">
        <v>0</v>
      </c>
      <c r="DG166" s="149">
        <v>0</v>
      </c>
      <c r="DH166" s="149">
        <v>0</v>
      </c>
      <c r="DI166" s="149">
        <v>0</v>
      </c>
      <c r="DJ166" s="149">
        <v>0</v>
      </c>
      <c r="DK166" s="149">
        <v>0</v>
      </c>
      <c r="DL166" s="149">
        <v>0</v>
      </c>
      <c r="DM166" s="149">
        <v>1</v>
      </c>
      <c r="DN166" s="149">
        <v>1</v>
      </c>
      <c r="DO166" s="149">
        <v>1</v>
      </c>
      <c r="DP166" s="149">
        <v>1</v>
      </c>
      <c r="DQ166" s="149">
        <v>0</v>
      </c>
      <c r="DR166" s="149">
        <v>1</v>
      </c>
      <c r="DS166" s="149">
        <v>0</v>
      </c>
      <c r="DT166" s="149" t="s">
        <v>154</v>
      </c>
      <c r="DU166" s="149">
        <v>0</v>
      </c>
      <c r="DV166" s="149" t="s">
        <v>7859</v>
      </c>
      <c r="DW166" s="149" t="s">
        <v>160</v>
      </c>
      <c r="DX166" s="149" t="s">
        <v>150</v>
      </c>
      <c r="DY166" s="149" t="s">
        <v>3005</v>
      </c>
      <c r="DZ166" s="149" t="str">
        <f t="shared" si="122"/>
        <v>N</v>
      </c>
      <c r="EA166" s="149" t="str">
        <f t="shared" si="123"/>
        <v/>
      </c>
      <c r="EB166" s="149" t="str">
        <f t="shared" si="124"/>
        <v>N</v>
      </c>
      <c r="EC166" s="149" t="str">
        <f t="shared" si="125"/>
        <v>Y</v>
      </c>
      <c r="ED166" s="149" t="str">
        <f t="shared" si="126"/>
        <v>Not Specified</v>
      </c>
      <c r="EF166" s="149">
        <f t="shared" si="139"/>
        <v>0</v>
      </c>
    </row>
    <row r="167" spans="1:136" s="149" customFormat="1" ht="16.5" customHeight="1">
      <c r="A167" s="149">
        <v>164</v>
      </c>
      <c r="B167" s="149">
        <v>129</v>
      </c>
      <c r="C167" s="150" t="s">
        <v>1103</v>
      </c>
      <c r="D167" s="149" t="s">
        <v>415</v>
      </c>
      <c r="E167" s="149" t="s">
        <v>244</v>
      </c>
      <c r="F167" s="149" t="s">
        <v>175</v>
      </c>
      <c r="G167" s="149" t="s">
        <v>176</v>
      </c>
      <c r="H167" s="168" t="s">
        <v>1104</v>
      </c>
      <c r="I167" s="149" t="s">
        <v>1105</v>
      </c>
      <c r="J167" s="149">
        <v>-0.708</v>
      </c>
      <c r="K167" s="149" t="s">
        <v>1106</v>
      </c>
      <c r="L167" s="149">
        <v>121737</v>
      </c>
      <c r="M167" s="150">
        <v>21</v>
      </c>
      <c r="N167" s="149" t="s">
        <v>154</v>
      </c>
      <c r="O167" s="149" t="s">
        <v>153</v>
      </c>
      <c r="P167" s="150" t="s">
        <v>153</v>
      </c>
      <c r="Q167" s="149" t="s">
        <v>154</v>
      </c>
      <c r="R167" s="149" t="s">
        <v>154</v>
      </c>
      <c r="S167" s="149" t="s">
        <v>153</v>
      </c>
      <c r="T167" s="149" t="s">
        <v>153</v>
      </c>
      <c r="U167" s="151" t="s">
        <v>153</v>
      </c>
      <c r="V167" s="149" t="s">
        <v>153</v>
      </c>
      <c r="W167" s="149" t="s">
        <v>153</v>
      </c>
      <c r="X167" s="152" t="s">
        <v>153</v>
      </c>
      <c r="Y167" s="149" t="s">
        <v>153</v>
      </c>
      <c r="Z167" s="149" t="s">
        <v>153</v>
      </c>
      <c r="AA167" s="150"/>
      <c r="AC167" s="149" t="s">
        <v>153</v>
      </c>
      <c r="AD167" s="149" t="s">
        <v>153</v>
      </c>
      <c r="AE167" s="149" t="s">
        <v>153</v>
      </c>
      <c r="AF167" s="149" t="s">
        <v>153</v>
      </c>
      <c r="AG167" s="149" t="s">
        <v>153</v>
      </c>
      <c r="AH167" s="150" t="s">
        <v>153</v>
      </c>
      <c r="AI167" s="149" t="s">
        <v>180</v>
      </c>
      <c r="AJ167" s="149" t="s">
        <v>154</v>
      </c>
      <c r="AK167" s="170" t="s">
        <v>153</v>
      </c>
      <c r="AL167" s="149">
        <v>2060</v>
      </c>
      <c r="AN167" s="150"/>
      <c r="AP167" s="149" t="s">
        <v>154</v>
      </c>
      <c r="AQ167" s="149" t="s">
        <v>153</v>
      </c>
      <c r="AR167" s="149" t="s">
        <v>153</v>
      </c>
      <c r="AU167" s="150"/>
      <c r="AV167" s="188" t="s">
        <v>168</v>
      </c>
      <c r="AW167" s="172" t="s">
        <v>153</v>
      </c>
      <c r="AX167" s="149" t="s">
        <v>153</v>
      </c>
      <c r="AY167" s="149" t="s">
        <v>154</v>
      </c>
      <c r="AZ167" s="149" t="s">
        <v>153</v>
      </c>
      <c r="BA167" s="149" t="s">
        <v>153</v>
      </c>
      <c r="BC167" s="150"/>
      <c r="BE167" s="173"/>
      <c r="BF167" s="150"/>
      <c r="BG167" s="283">
        <f t="shared" si="127"/>
        <v>0</v>
      </c>
      <c r="BH167" s="149">
        <f t="shared" si="128"/>
        <v>0</v>
      </c>
      <c r="BI167" s="149">
        <f t="shared" si="94"/>
        <v>0</v>
      </c>
      <c r="BJ167" s="280">
        <f t="shared" si="95"/>
        <v>0</v>
      </c>
      <c r="BK167" s="356">
        <f t="shared" si="129"/>
        <v>0</v>
      </c>
      <c r="BL167" s="149">
        <f t="shared" si="130"/>
        <v>0</v>
      </c>
      <c r="BM167" s="149">
        <f t="shared" si="96"/>
        <v>0</v>
      </c>
      <c r="BN167" s="278">
        <f t="shared" si="97"/>
        <v>0</v>
      </c>
      <c r="BO167" s="149">
        <f t="shared" si="131"/>
        <v>0</v>
      </c>
      <c r="BP167" s="149">
        <f t="shared" si="132"/>
        <v>0</v>
      </c>
      <c r="BQ167" s="149">
        <f t="shared" si="98"/>
        <v>0</v>
      </c>
      <c r="BR167" s="356">
        <f t="shared" si="133"/>
        <v>0</v>
      </c>
      <c r="BS167" s="149">
        <f t="shared" si="134"/>
        <v>0</v>
      </c>
      <c r="BT167" s="149">
        <f t="shared" si="99"/>
        <v>0</v>
      </c>
      <c r="BU167" s="356">
        <f t="shared" si="100"/>
        <v>0</v>
      </c>
      <c r="BV167" s="149">
        <f t="shared" si="101"/>
        <v>0</v>
      </c>
      <c r="BW167" s="113">
        <f t="shared" si="102"/>
        <v>0</v>
      </c>
      <c r="BX167" s="248">
        <f t="shared" si="103"/>
        <v>0</v>
      </c>
      <c r="BY167" s="248">
        <f t="shared" si="104"/>
        <v>0</v>
      </c>
      <c r="BZ167" s="248">
        <f t="shared" si="105"/>
        <v>0</v>
      </c>
      <c r="CA167" s="248">
        <f t="shared" si="138"/>
        <v>0</v>
      </c>
      <c r="CB167" s="175">
        <f t="shared" si="106"/>
        <v>0</v>
      </c>
      <c r="CC167" s="356">
        <f t="shared" si="107"/>
        <v>0</v>
      </c>
      <c r="CD167" s="149">
        <f t="shared" si="108"/>
        <v>0</v>
      </c>
      <c r="CE167" s="149">
        <f t="shared" si="109"/>
        <v>0</v>
      </c>
      <c r="CF167" s="276">
        <f t="shared" si="110"/>
        <v>0</v>
      </c>
      <c r="CG167" s="248">
        <f t="shared" si="111"/>
        <v>0</v>
      </c>
      <c r="CH167" s="274">
        <f t="shared" si="135"/>
        <v>0</v>
      </c>
      <c r="CI167" s="356">
        <f t="shared" si="112"/>
        <v>0</v>
      </c>
      <c r="CJ167" s="149">
        <f t="shared" si="113"/>
        <v>0</v>
      </c>
      <c r="CK167" s="150">
        <f t="shared" si="114"/>
        <v>0</v>
      </c>
      <c r="CL167" s="149">
        <f t="shared" si="136"/>
        <v>0</v>
      </c>
      <c r="CM167" s="149">
        <f t="shared" si="136"/>
        <v>0</v>
      </c>
      <c r="CN167" s="149">
        <f t="shared" si="136"/>
        <v>0</v>
      </c>
      <c r="CO167" s="149">
        <f t="shared" si="115"/>
        <v>0</v>
      </c>
      <c r="CP167" s="149">
        <f t="shared" si="137"/>
        <v>0</v>
      </c>
      <c r="CQ167" s="283">
        <f t="shared" si="116"/>
        <v>0</v>
      </c>
      <c r="CR167" s="149">
        <f t="shared" si="117"/>
        <v>0</v>
      </c>
      <c r="CS167" s="149">
        <f t="shared" si="118"/>
        <v>1</v>
      </c>
      <c r="CT167" s="283" t="str">
        <f t="shared" si="119"/>
        <v/>
      </c>
      <c r="CU167" s="149" t="str">
        <f t="shared" si="120"/>
        <v xml:space="preserve"> </v>
      </c>
      <c r="CV167" s="149">
        <f t="shared" si="121"/>
        <v>0</v>
      </c>
      <c r="CW167" s="149">
        <v>0</v>
      </c>
      <c r="CX167" s="149">
        <v>0</v>
      </c>
      <c r="CY167" s="149">
        <v>0</v>
      </c>
      <c r="CZ167" s="149">
        <v>0</v>
      </c>
      <c r="DA167" s="149">
        <v>0</v>
      </c>
      <c r="DB167" s="149">
        <v>0</v>
      </c>
      <c r="DC167" s="149">
        <v>0</v>
      </c>
      <c r="DD167" s="149">
        <v>0</v>
      </c>
      <c r="DE167" s="149">
        <v>0</v>
      </c>
      <c r="DF167" s="149">
        <v>0</v>
      </c>
      <c r="DG167" s="149">
        <v>0</v>
      </c>
      <c r="DH167" s="149">
        <v>0</v>
      </c>
      <c r="DI167" s="149">
        <v>0</v>
      </c>
      <c r="DJ167" s="149">
        <v>0</v>
      </c>
      <c r="DK167" s="149">
        <v>0</v>
      </c>
      <c r="DL167" s="149">
        <v>0</v>
      </c>
      <c r="DM167" s="149">
        <v>0</v>
      </c>
      <c r="DN167" s="149">
        <v>0</v>
      </c>
      <c r="DO167" s="149">
        <v>0</v>
      </c>
      <c r="DP167" s="149">
        <v>0</v>
      </c>
      <c r="DQ167" s="149">
        <v>0</v>
      </c>
      <c r="DR167" s="149">
        <v>0</v>
      </c>
      <c r="DS167" s="149">
        <v>0</v>
      </c>
      <c r="DT167" s="149" t="s">
        <v>154</v>
      </c>
      <c r="DU167" s="149">
        <v>0</v>
      </c>
      <c r="DV167" s="149" t="s">
        <v>154</v>
      </c>
      <c r="DW167" s="149" t="s">
        <v>180</v>
      </c>
      <c r="DX167" s="149" t="s">
        <v>3005</v>
      </c>
      <c r="DY167" s="149">
        <v>0</v>
      </c>
      <c r="DZ167" s="149" t="str">
        <f t="shared" si="122"/>
        <v>N</v>
      </c>
      <c r="EA167" s="149" t="str">
        <f t="shared" si="123"/>
        <v/>
      </c>
      <c r="EB167" s="149" t="str">
        <f t="shared" si="124"/>
        <v>N</v>
      </c>
      <c r="EC167" s="149" t="str">
        <f t="shared" si="125"/>
        <v>N</v>
      </c>
      <c r="ED167" s="149" t="str">
        <f t="shared" si="126"/>
        <v>Not Specified</v>
      </c>
      <c r="EF167" s="149">
        <f t="shared" si="139"/>
        <v>0</v>
      </c>
    </row>
    <row r="168" spans="1:136" s="149" customFormat="1" ht="16.5" customHeight="1">
      <c r="A168" s="149">
        <v>165</v>
      </c>
      <c r="B168" s="149">
        <v>157</v>
      </c>
      <c r="C168" s="150" t="s">
        <v>1107</v>
      </c>
      <c r="D168" s="149" t="s">
        <v>599</v>
      </c>
      <c r="E168" s="149" t="s">
        <v>184</v>
      </c>
      <c r="F168" s="149" t="s">
        <v>175</v>
      </c>
      <c r="G168" s="149" t="s">
        <v>176</v>
      </c>
      <c r="H168" s="168" t="s">
        <v>1108</v>
      </c>
      <c r="I168" s="149" t="s">
        <v>1109</v>
      </c>
      <c r="J168" s="149">
        <v>-0.019</v>
      </c>
      <c r="K168" s="149" t="s">
        <v>1110</v>
      </c>
      <c r="L168" s="149">
        <v>32863</v>
      </c>
      <c r="M168" s="150">
        <v>13</v>
      </c>
      <c r="N168" s="149" t="s">
        <v>154</v>
      </c>
      <c r="O168" s="149" t="s">
        <v>153</v>
      </c>
      <c r="P168" s="150" t="s">
        <v>153</v>
      </c>
      <c r="Q168" s="149" t="s">
        <v>154</v>
      </c>
      <c r="R168" s="149" t="s">
        <v>154</v>
      </c>
      <c r="S168" s="149" t="s">
        <v>153</v>
      </c>
      <c r="T168" s="149" t="s">
        <v>153</v>
      </c>
      <c r="U168" s="151" t="s">
        <v>153</v>
      </c>
      <c r="V168" s="149" t="s">
        <v>153</v>
      </c>
      <c r="W168" s="149" t="s">
        <v>153</v>
      </c>
      <c r="X168" s="152" t="s">
        <v>153</v>
      </c>
      <c r="Y168" s="149" t="s">
        <v>153</v>
      </c>
      <c r="Z168" s="149" t="s">
        <v>153</v>
      </c>
      <c r="AA168" s="150"/>
      <c r="AC168" s="149" t="s">
        <v>202</v>
      </c>
      <c r="AD168" s="149" t="s">
        <v>5</v>
      </c>
      <c r="AE168" s="149" t="s">
        <v>168</v>
      </c>
      <c r="AF168" s="149" t="s">
        <v>168</v>
      </c>
      <c r="AG168" s="149" t="s">
        <v>168</v>
      </c>
      <c r="AH168" s="150" t="s">
        <v>153</v>
      </c>
      <c r="AI168" s="149" t="s">
        <v>180</v>
      </c>
      <c r="AJ168" s="149" t="s">
        <v>154</v>
      </c>
      <c r="AK168" s="170" t="s">
        <v>1111</v>
      </c>
      <c r="AL168" s="149">
        <v>2060</v>
      </c>
      <c r="AN168" s="150"/>
      <c r="AP168" s="149" t="s">
        <v>154</v>
      </c>
      <c r="AQ168" s="149" t="s">
        <v>153</v>
      </c>
      <c r="AR168" s="149" t="s">
        <v>153</v>
      </c>
      <c r="AU168" s="150"/>
      <c r="AV168" s="149" t="s">
        <v>168</v>
      </c>
      <c r="AW168" s="172" t="s">
        <v>171</v>
      </c>
      <c r="AX168" s="149" t="s">
        <v>158</v>
      </c>
      <c r="AY168" s="149" t="s">
        <v>154</v>
      </c>
      <c r="AZ168" s="149" t="s">
        <v>153</v>
      </c>
      <c r="BA168" s="149" t="s">
        <v>153</v>
      </c>
      <c r="BC168" s="150"/>
      <c r="BE168" s="173"/>
      <c r="BF168" s="150"/>
      <c r="BG168" s="283">
        <f t="shared" si="127"/>
        <v>0</v>
      </c>
      <c r="BH168" s="149">
        <f t="shared" si="128"/>
        <v>0</v>
      </c>
      <c r="BI168" s="149">
        <f t="shared" si="94"/>
        <v>0</v>
      </c>
      <c r="BJ168" s="280">
        <f t="shared" si="95"/>
        <v>0</v>
      </c>
      <c r="BK168" s="356">
        <f t="shared" si="129"/>
        <v>0</v>
      </c>
      <c r="BL168" s="149">
        <f t="shared" si="130"/>
        <v>0</v>
      </c>
      <c r="BM168" s="149">
        <f t="shared" si="96"/>
        <v>0</v>
      </c>
      <c r="BN168" s="278">
        <f t="shared" si="97"/>
        <v>0</v>
      </c>
      <c r="BO168" s="149">
        <f t="shared" si="131"/>
        <v>0</v>
      </c>
      <c r="BP168" s="149">
        <f t="shared" si="132"/>
        <v>0</v>
      </c>
      <c r="BQ168" s="149">
        <f t="shared" si="98"/>
        <v>0</v>
      </c>
      <c r="BR168" s="356">
        <f t="shared" si="133"/>
        <v>0</v>
      </c>
      <c r="BS168" s="149">
        <f t="shared" si="134"/>
        <v>0</v>
      </c>
      <c r="BT168" s="149">
        <f t="shared" si="99"/>
        <v>0</v>
      </c>
      <c r="BU168" s="356">
        <f t="shared" si="100"/>
        <v>0</v>
      </c>
      <c r="BV168" s="149">
        <f t="shared" si="101"/>
        <v>0</v>
      </c>
      <c r="BW168" s="113">
        <f t="shared" si="102"/>
        <v>0</v>
      </c>
      <c r="BX168" s="248">
        <f t="shared" si="103"/>
        <v>0</v>
      </c>
      <c r="BY168" s="248">
        <f t="shared" si="104"/>
        <v>0</v>
      </c>
      <c r="BZ168" s="248">
        <f t="shared" si="105"/>
        <v>0</v>
      </c>
      <c r="CA168" s="248">
        <f t="shared" si="138"/>
        <v>0</v>
      </c>
      <c r="CB168" s="175">
        <f t="shared" si="106"/>
        <v>0</v>
      </c>
      <c r="CC168" s="356">
        <f t="shared" si="107"/>
        <v>0</v>
      </c>
      <c r="CD168" s="149">
        <f t="shared" si="108"/>
        <v>0</v>
      </c>
      <c r="CE168" s="149">
        <f t="shared" si="109"/>
        <v>0</v>
      </c>
      <c r="CF168" s="276">
        <f t="shared" si="110"/>
        <v>0</v>
      </c>
      <c r="CG168" s="248">
        <f t="shared" si="111"/>
        <v>0</v>
      </c>
      <c r="CH168" s="274">
        <f t="shared" si="135"/>
        <v>0</v>
      </c>
      <c r="CI168" s="356">
        <f t="shared" si="112"/>
        <v>0</v>
      </c>
      <c r="CJ168" s="149">
        <f t="shared" si="113"/>
        <v>0</v>
      </c>
      <c r="CK168" s="150">
        <f t="shared" si="114"/>
        <v>0</v>
      </c>
      <c r="CL168" s="149">
        <f t="shared" si="136"/>
        <v>0</v>
      </c>
      <c r="CM168" s="149">
        <f t="shared" si="136"/>
        <v>0</v>
      </c>
      <c r="CN168" s="149">
        <f t="shared" si="136"/>
        <v>0</v>
      </c>
      <c r="CO168" s="149">
        <f t="shared" si="115"/>
        <v>0</v>
      </c>
      <c r="CP168" s="149">
        <f t="shared" si="137"/>
        <v>0</v>
      </c>
      <c r="CQ168" s="283">
        <f t="shared" si="116"/>
        <v>0</v>
      </c>
      <c r="CR168" s="149">
        <f t="shared" si="117"/>
        <v>0</v>
      </c>
      <c r="CS168" s="149">
        <f t="shared" si="118"/>
        <v>1</v>
      </c>
      <c r="CT168" s="283" t="str">
        <f t="shared" si="119"/>
        <v/>
      </c>
      <c r="CU168" s="149" t="str">
        <f t="shared" si="120"/>
        <v xml:space="preserve"> </v>
      </c>
      <c r="CV168" s="149">
        <f t="shared" si="121"/>
        <v>0</v>
      </c>
      <c r="CW168" s="149">
        <v>0</v>
      </c>
      <c r="CX168" s="149">
        <v>0</v>
      </c>
      <c r="CY168" s="149">
        <v>0</v>
      </c>
      <c r="CZ168" s="149">
        <v>0</v>
      </c>
      <c r="DA168" s="149">
        <v>0</v>
      </c>
      <c r="DB168" s="149">
        <v>0</v>
      </c>
      <c r="DC168" s="149">
        <v>0</v>
      </c>
      <c r="DD168" s="149">
        <v>0</v>
      </c>
      <c r="DE168" s="149">
        <v>0</v>
      </c>
      <c r="DF168" s="149">
        <v>0</v>
      </c>
      <c r="DG168" s="149">
        <v>0</v>
      </c>
      <c r="DH168" s="149">
        <v>0</v>
      </c>
      <c r="DI168" s="149">
        <v>0</v>
      </c>
      <c r="DJ168" s="149">
        <v>0</v>
      </c>
      <c r="DK168" s="149">
        <v>0</v>
      </c>
      <c r="DL168" s="149">
        <v>0</v>
      </c>
      <c r="DM168" s="149">
        <v>0</v>
      </c>
      <c r="DN168" s="149">
        <v>0</v>
      </c>
      <c r="DO168" s="149">
        <v>0</v>
      </c>
      <c r="DP168" s="149">
        <v>0</v>
      </c>
      <c r="DQ168" s="149">
        <v>0</v>
      </c>
      <c r="DR168" s="149">
        <v>0</v>
      </c>
      <c r="DS168" s="149">
        <v>0</v>
      </c>
      <c r="DT168" s="149" t="s">
        <v>154</v>
      </c>
      <c r="DU168" s="149">
        <v>0</v>
      </c>
      <c r="DV168" s="149" t="s">
        <v>154</v>
      </c>
      <c r="DW168" s="149" t="s">
        <v>180</v>
      </c>
      <c r="DX168" s="149" t="s">
        <v>3005</v>
      </c>
      <c r="DY168" s="149">
        <v>0</v>
      </c>
      <c r="DZ168" s="149" t="str">
        <f t="shared" si="122"/>
        <v>N</v>
      </c>
      <c r="EA168" s="149" t="str">
        <f t="shared" si="123"/>
        <v/>
      </c>
      <c r="EB168" s="149" t="str">
        <f t="shared" si="124"/>
        <v>N</v>
      </c>
      <c r="EC168" s="149" t="str">
        <f t="shared" si="125"/>
        <v>N</v>
      </c>
      <c r="ED168" s="149" t="str">
        <f t="shared" si="126"/>
        <v>Not Specified</v>
      </c>
      <c r="EF168" s="149">
        <f t="shared" si="139"/>
        <v>0</v>
      </c>
    </row>
    <row r="169" spans="1:136" s="149" customFormat="1" ht="16.5" customHeight="1">
      <c r="A169" s="149">
        <v>166</v>
      </c>
      <c r="B169" s="149">
        <v>175</v>
      </c>
      <c r="C169" s="150" t="s">
        <v>1112</v>
      </c>
      <c r="D169" s="149" t="s">
        <v>641</v>
      </c>
      <c r="E169" s="149" t="s">
        <v>642</v>
      </c>
      <c r="F169" s="149" t="s">
        <v>175</v>
      </c>
      <c r="G169" s="149" t="s">
        <v>176</v>
      </c>
      <c r="H169" s="168" t="s">
        <v>1113</v>
      </c>
      <c r="I169" s="149" t="s">
        <v>1114</v>
      </c>
      <c r="J169" s="149">
        <v>0.689</v>
      </c>
      <c r="K169" s="149" t="s">
        <v>1115</v>
      </c>
      <c r="L169" s="149">
        <v>103046</v>
      </c>
      <c r="M169" s="150">
        <v>14</v>
      </c>
      <c r="N169" s="149" t="s">
        <v>154</v>
      </c>
      <c r="O169" s="149" t="s">
        <v>153</v>
      </c>
      <c r="P169" s="150" t="s">
        <v>153</v>
      </c>
      <c r="Q169" s="149" t="s">
        <v>154</v>
      </c>
      <c r="R169" s="149" t="s">
        <v>154</v>
      </c>
      <c r="S169" s="149" t="s">
        <v>153</v>
      </c>
      <c r="T169" s="149" t="s">
        <v>153</v>
      </c>
      <c r="U169" s="151" t="s">
        <v>153</v>
      </c>
      <c r="V169" s="149" t="s">
        <v>153</v>
      </c>
      <c r="W169" s="149" t="s">
        <v>153</v>
      </c>
      <c r="X169" s="152" t="s">
        <v>153</v>
      </c>
      <c r="Y169" s="149" t="s">
        <v>153</v>
      </c>
      <c r="Z169" s="149" t="s">
        <v>153</v>
      </c>
      <c r="AA169" s="150"/>
      <c r="AC169" s="149" t="s">
        <v>202</v>
      </c>
      <c r="AD169" s="149" t="s">
        <v>5</v>
      </c>
      <c r="AE169" s="149" t="s">
        <v>157</v>
      </c>
      <c r="AF169" s="149" t="s">
        <v>157</v>
      </c>
      <c r="AG169" s="149" t="s">
        <v>158</v>
      </c>
      <c r="AH169" s="150" t="s">
        <v>159</v>
      </c>
      <c r="AI169" s="149" t="s">
        <v>160</v>
      </c>
      <c r="AJ169" s="149" t="s">
        <v>150</v>
      </c>
      <c r="AK169" s="170" t="s">
        <v>1116</v>
      </c>
      <c r="AL169" s="149">
        <v>2049</v>
      </c>
      <c r="AN169" s="150"/>
      <c r="AP169" s="149" t="s">
        <v>154</v>
      </c>
      <c r="AQ169" s="149" t="s">
        <v>153</v>
      </c>
      <c r="AR169" s="149" t="s">
        <v>153</v>
      </c>
      <c r="AU169" s="150"/>
      <c r="AV169" s="149" t="s">
        <v>168</v>
      </c>
      <c r="AW169" s="172" t="s">
        <v>168</v>
      </c>
      <c r="AX169" s="149" t="s">
        <v>158</v>
      </c>
      <c r="AY169" s="149" t="s">
        <v>154</v>
      </c>
      <c r="AZ169" s="149" t="s">
        <v>153</v>
      </c>
      <c r="BA169" s="149" t="s">
        <v>153</v>
      </c>
      <c r="BC169" s="150"/>
      <c r="BE169" s="173"/>
      <c r="BF169" s="150"/>
      <c r="BG169" s="283">
        <f t="shared" si="127"/>
        <v>0</v>
      </c>
      <c r="BH169" s="149">
        <f t="shared" si="128"/>
        <v>0</v>
      </c>
      <c r="BI169" s="149">
        <f t="shared" si="94"/>
        <v>0</v>
      </c>
      <c r="BJ169" s="280">
        <f t="shared" si="95"/>
        <v>0</v>
      </c>
      <c r="BK169" s="356">
        <f t="shared" si="129"/>
        <v>0</v>
      </c>
      <c r="BL169" s="149">
        <f t="shared" si="130"/>
        <v>0</v>
      </c>
      <c r="BM169" s="149">
        <f t="shared" si="96"/>
        <v>0</v>
      </c>
      <c r="BN169" s="278">
        <f t="shared" si="97"/>
        <v>0</v>
      </c>
      <c r="BO169" s="149">
        <f t="shared" si="131"/>
        <v>0</v>
      </c>
      <c r="BP169" s="149">
        <f t="shared" si="132"/>
        <v>0</v>
      </c>
      <c r="BQ169" s="149">
        <f t="shared" si="98"/>
        <v>0</v>
      </c>
      <c r="BR169" s="356">
        <f t="shared" si="133"/>
        <v>0</v>
      </c>
      <c r="BS169" s="149">
        <f t="shared" si="134"/>
        <v>0</v>
      </c>
      <c r="BT169" s="149">
        <f t="shared" si="99"/>
        <v>0</v>
      </c>
      <c r="BU169" s="356">
        <f t="shared" si="100"/>
        <v>0</v>
      </c>
      <c r="BV169" s="149">
        <f t="shared" si="101"/>
        <v>0</v>
      </c>
      <c r="BW169" s="113">
        <f t="shared" si="102"/>
        <v>1</v>
      </c>
      <c r="BX169" s="248">
        <f t="shared" si="103"/>
        <v>0</v>
      </c>
      <c r="BY169" s="248">
        <f t="shared" si="104"/>
        <v>0</v>
      </c>
      <c r="BZ169" s="248">
        <f t="shared" si="105"/>
        <v>1</v>
      </c>
      <c r="CA169" s="248">
        <f t="shared" si="138"/>
        <v>1</v>
      </c>
      <c r="CB169" s="175">
        <f t="shared" si="106"/>
        <v>1</v>
      </c>
      <c r="CC169" s="356">
        <f t="shared" si="107"/>
        <v>0</v>
      </c>
      <c r="CD169" s="149">
        <f t="shared" si="108"/>
        <v>0</v>
      </c>
      <c r="CE169" s="149">
        <f t="shared" si="109"/>
        <v>0</v>
      </c>
      <c r="CF169" s="276">
        <f t="shared" si="110"/>
        <v>0</v>
      </c>
      <c r="CG169" s="248">
        <f t="shared" si="111"/>
        <v>1</v>
      </c>
      <c r="CH169" s="274">
        <f t="shared" si="135"/>
        <v>1</v>
      </c>
      <c r="CI169" s="356">
        <f t="shared" si="112"/>
        <v>0</v>
      </c>
      <c r="CJ169" s="149">
        <f t="shared" si="113"/>
        <v>0</v>
      </c>
      <c r="CK169" s="150">
        <f t="shared" si="114"/>
        <v>0</v>
      </c>
      <c r="CL169" s="149">
        <f t="shared" si="136"/>
        <v>0</v>
      </c>
      <c r="CM169" s="149">
        <f t="shared" si="136"/>
        <v>0</v>
      </c>
      <c r="CN169" s="149">
        <f t="shared" si="136"/>
        <v>1</v>
      </c>
      <c r="CO169" s="149">
        <f t="shared" si="115"/>
        <v>1</v>
      </c>
      <c r="CP169" s="149">
        <f t="shared" si="137"/>
        <v>1</v>
      </c>
      <c r="CQ169" s="283">
        <f t="shared" si="116"/>
        <v>0</v>
      </c>
      <c r="CR169" s="149">
        <f t="shared" si="117"/>
        <v>0</v>
      </c>
      <c r="CS169" s="149">
        <f t="shared" si="118"/>
        <v>1</v>
      </c>
      <c r="CT169" s="283" t="str">
        <f t="shared" si="119"/>
        <v/>
      </c>
      <c r="CU169" s="149" t="str">
        <f t="shared" si="120"/>
        <v xml:space="preserve"> </v>
      </c>
      <c r="CV169" s="149">
        <f t="shared" si="121"/>
        <v>0</v>
      </c>
      <c r="CW169" s="149">
        <v>0</v>
      </c>
      <c r="CX169" s="149">
        <v>0</v>
      </c>
      <c r="CY169" s="149">
        <v>0</v>
      </c>
      <c r="CZ169" s="149">
        <v>0</v>
      </c>
      <c r="DA169" s="149">
        <v>0</v>
      </c>
      <c r="DB169" s="149">
        <v>0</v>
      </c>
      <c r="DC169" s="149">
        <v>0</v>
      </c>
      <c r="DD169" s="149">
        <v>1</v>
      </c>
      <c r="DE169" s="149">
        <v>0</v>
      </c>
      <c r="DF169" s="149">
        <v>0</v>
      </c>
      <c r="DG169" s="149">
        <v>0</v>
      </c>
      <c r="DH169" s="149">
        <v>0</v>
      </c>
      <c r="DI169" s="149">
        <v>0</v>
      </c>
      <c r="DJ169" s="149">
        <v>0</v>
      </c>
      <c r="DK169" s="149">
        <v>0</v>
      </c>
      <c r="DL169" s="149">
        <v>0</v>
      </c>
      <c r="DM169" s="149">
        <v>1</v>
      </c>
      <c r="DN169" s="149">
        <v>0</v>
      </c>
      <c r="DO169" s="149">
        <v>0</v>
      </c>
      <c r="DP169" s="149">
        <v>0</v>
      </c>
      <c r="DQ169" s="149">
        <v>0</v>
      </c>
      <c r="DR169" s="149">
        <v>1</v>
      </c>
      <c r="DS169" s="149">
        <v>0</v>
      </c>
      <c r="DT169" s="149" t="s">
        <v>154</v>
      </c>
      <c r="DU169" s="149">
        <v>0</v>
      </c>
      <c r="DV169" s="149" t="s">
        <v>154</v>
      </c>
      <c r="DW169" s="149" t="s">
        <v>160</v>
      </c>
      <c r="DX169" s="149" t="s">
        <v>3005</v>
      </c>
      <c r="DY169" s="149">
        <v>0</v>
      </c>
      <c r="DZ169" s="149" t="str">
        <f t="shared" si="122"/>
        <v>N</v>
      </c>
      <c r="EA169" s="149" t="str">
        <f t="shared" si="123"/>
        <v/>
      </c>
      <c r="EB169" s="149" t="str">
        <f t="shared" si="124"/>
        <v>N</v>
      </c>
      <c r="EC169" s="149" t="str">
        <f t="shared" si="125"/>
        <v>Y</v>
      </c>
      <c r="ED169" s="149" t="str">
        <f t="shared" si="126"/>
        <v>Not Specified</v>
      </c>
      <c r="EF169" s="149">
        <f t="shared" si="139"/>
        <v>0</v>
      </c>
    </row>
    <row r="170" spans="1:136" s="149" customFormat="1" ht="16.5" customHeight="1">
      <c r="A170" s="149">
        <v>167</v>
      </c>
      <c r="B170" s="149">
        <v>176</v>
      </c>
      <c r="C170" s="150" t="s">
        <v>1117</v>
      </c>
      <c r="D170" s="149" t="s">
        <v>991</v>
      </c>
      <c r="E170" s="149" t="s">
        <v>735</v>
      </c>
      <c r="F170" s="149" t="s">
        <v>416</v>
      </c>
      <c r="G170" s="149" t="s">
        <v>246</v>
      </c>
      <c r="H170" s="168" t="s">
        <v>1118</v>
      </c>
      <c r="I170" s="149" t="s">
        <v>1119</v>
      </c>
      <c r="J170" s="149">
        <v>0</v>
      </c>
      <c r="K170" s="149" t="s">
        <v>1120</v>
      </c>
      <c r="L170" s="149">
        <v>281974</v>
      </c>
      <c r="M170" s="150">
        <v>16</v>
      </c>
      <c r="N170" s="149" t="s">
        <v>154</v>
      </c>
      <c r="O170" s="149" t="s">
        <v>153</v>
      </c>
      <c r="P170" s="150" t="s">
        <v>153</v>
      </c>
      <c r="Q170" s="149" t="s">
        <v>150</v>
      </c>
      <c r="R170" s="149" t="s">
        <v>154</v>
      </c>
      <c r="S170" s="149" t="s">
        <v>155</v>
      </c>
      <c r="T170" s="149" t="s">
        <v>153</v>
      </c>
      <c r="U170" s="151" t="s">
        <v>153</v>
      </c>
      <c r="V170" s="149" t="s">
        <v>153</v>
      </c>
      <c r="W170" s="149" t="s">
        <v>153</v>
      </c>
      <c r="X170" s="152" t="s">
        <v>153</v>
      </c>
      <c r="Y170" s="149" t="s">
        <v>154</v>
      </c>
      <c r="Z170" s="149" t="s">
        <v>155</v>
      </c>
      <c r="AA170" s="150"/>
      <c r="AC170" s="149" t="s">
        <v>167</v>
      </c>
      <c r="AD170" s="149" t="s">
        <v>6</v>
      </c>
      <c r="AE170" s="149" t="s">
        <v>157</v>
      </c>
      <c r="AF170" s="149" t="s">
        <v>157</v>
      </c>
      <c r="AG170" s="149" t="s">
        <v>157</v>
      </c>
      <c r="AH170" s="150" t="s">
        <v>218</v>
      </c>
      <c r="AJ170" s="149" t="s">
        <v>154</v>
      </c>
      <c r="AK170" s="170" t="s">
        <v>153</v>
      </c>
      <c r="AN170" s="150"/>
      <c r="AO170" s="149" t="s">
        <v>219</v>
      </c>
      <c r="AP170" s="149" t="s">
        <v>150</v>
      </c>
      <c r="AQ170" s="149" t="s">
        <v>218</v>
      </c>
      <c r="AR170" s="149" t="s">
        <v>1121</v>
      </c>
      <c r="AS170" s="149">
        <v>2040</v>
      </c>
      <c r="AU170" s="150"/>
      <c r="AV170" s="149" t="s">
        <v>168</v>
      </c>
      <c r="AW170" s="172" t="s">
        <v>312</v>
      </c>
      <c r="AX170" s="149" t="s">
        <v>158</v>
      </c>
      <c r="AY170" s="149" t="s">
        <v>154</v>
      </c>
      <c r="AZ170" s="149" t="s">
        <v>153</v>
      </c>
      <c r="BA170" s="149" t="s">
        <v>153</v>
      </c>
      <c r="BC170" s="150"/>
      <c r="BE170" s="173"/>
      <c r="BF170" s="150"/>
      <c r="BG170" s="283">
        <f t="shared" si="127"/>
        <v>0</v>
      </c>
      <c r="BH170" s="149">
        <f t="shared" si="128"/>
        <v>0</v>
      </c>
      <c r="BI170" s="149">
        <f t="shared" si="94"/>
        <v>0</v>
      </c>
      <c r="BJ170" s="280">
        <f t="shared" si="95"/>
        <v>0</v>
      </c>
      <c r="BK170" s="356">
        <f t="shared" si="129"/>
        <v>0</v>
      </c>
      <c r="BL170" s="149">
        <f t="shared" si="130"/>
        <v>0</v>
      </c>
      <c r="BM170" s="149">
        <f t="shared" si="96"/>
        <v>0</v>
      </c>
      <c r="BN170" s="278">
        <f t="shared" si="97"/>
        <v>0</v>
      </c>
      <c r="BO170" s="149">
        <f t="shared" si="131"/>
        <v>0</v>
      </c>
      <c r="BP170" s="149">
        <f t="shared" si="132"/>
        <v>0</v>
      </c>
      <c r="BQ170" s="149">
        <f t="shared" si="98"/>
        <v>0</v>
      </c>
      <c r="BR170" s="356">
        <f t="shared" si="133"/>
        <v>0</v>
      </c>
      <c r="BS170" s="149">
        <f t="shared" si="134"/>
        <v>0</v>
      </c>
      <c r="BT170" s="149">
        <f t="shared" si="99"/>
        <v>1</v>
      </c>
      <c r="BU170" s="356">
        <f t="shared" si="100"/>
        <v>0</v>
      </c>
      <c r="BV170" s="149">
        <f t="shared" si="101"/>
        <v>0</v>
      </c>
      <c r="BW170" s="113">
        <f t="shared" si="102"/>
        <v>0</v>
      </c>
      <c r="BX170" s="248">
        <f t="shared" si="103"/>
        <v>0</v>
      </c>
      <c r="BY170" s="248">
        <f t="shared" si="104"/>
        <v>0</v>
      </c>
      <c r="BZ170" s="248">
        <f t="shared" si="105"/>
        <v>0</v>
      </c>
      <c r="CA170" s="248">
        <f t="shared" si="138"/>
        <v>0</v>
      </c>
      <c r="CB170" s="175">
        <f t="shared" si="106"/>
        <v>0</v>
      </c>
      <c r="CC170" s="356">
        <f t="shared" si="107"/>
        <v>0</v>
      </c>
      <c r="CD170" s="149">
        <f t="shared" si="108"/>
        <v>0</v>
      </c>
      <c r="CE170" s="149">
        <f t="shared" si="109"/>
        <v>1</v>
      </c>
      <c r="CF170" s="276">
        <f t="shared" si="110"/>
        <v>1</v>
      </c>
      <c r="CG170" s="248">
        <f t="shared" si="111"/>
        <v>1</v>
      </c>
      <c r="CH170" s="274">
        <f t="shared" si="135"/>
        <v>1</v>
      </c>
      <c r="CI170" s="356">
        <f t="shared" si="112"/>
        <v>0</v>
      </c>
      <c r="CJ170" s="149">
        <f t="shared" si="113"/>
        <v>0</v>
      </c>
      <c r="CK170" s="150">
        <f t="shared" si="114"/>
        <v>0</v>
      </c>
      <c r="CL170" s="149">
        <f t="shared" si="136"/>
        <v>0</v>
      </c>
      <c r="CM170" s="149">
        <f t="shared" si="136"/>
        <v>0</v>
      </c>
      <c r="CN170" s="149">
        <f t="shared" si="136"/>
        <v>1</v>
      </c>
      <c r="CO170" s="149">
        <f t="shared" si="115"/>
        <v>1</v>
      </c>
      <c r="CP170" s="149">
        <f t="shared" si="137"/>
        <v>1</v>
      </c>
      <c r="CQ170" s="283">
        <f t="shared" si="116"/>
        <v>0</v>
      </c>
      <c r="CR170" s="149">
        <f t="shared" si="117"/>
        <v>0</v>
      </c>
      <c r="CS170" s="149">
        <f t="shared" si="118"/>
        <v>1</v>
      </c>
      <c r="CT170" s="283" t="str">
        <f t="shared" si="119"/>
        <v/>
      </c>
      <c r="CU170" s="149" t="str">
        <f t="shared" si="120"/>
        <v xml:space="preserve"> 2040</v>
      </c>
      <c r="CV170" s="149">
        <f t="shared" si="121"/>
        <v>2040</v>
      </c>
      <c r="CW170" s="149">
        <v>0</v>
      </c>
      <c r="CX170" s="149">
        <v>0</v>
      </c>
      <c r="CY170" s="149">
        <v>0</v>
      </c>
      <c r="CZ170" s="149">
        <v>0</v>
      </c>
      <c r="DA170" s="149">
        <v>0</v>
      </c>
      <c r="DB170" s="149">
        <v>0</v>
      </c>
      <c r="DC170" s="149">
        <v>1</v>
      </c>
      <c r="DD170" s="149">
        <v>1</v>
      </c>
      <c r="DE170" s="149">
        <v>0</v>
      </c>
      <c r="DF170" s="149">
        <v>0</v>
      </c>
      <c r="DG170" s="149">
        <v>0</v>
      </c>
      <c r="DH170" s="149">
        <v>0</v>
      </c>
      <c r="DI170" s="149">
        <v>0</v>
      </c>
      <c r="DJ170" s="149">
        <v>0</v>
      </c>
      <c r="DK170" s="149">
        <v>0</v>
      </c>
      <c r="DL170" s="149">
        <v>0</v>
      </c>
      <c r="DM170" s="149">
        <v>1</v>
      </c>
      <c r="DN170" s="149">
        <v>0</v>
      </c>
      <c r="DO170" s="149">
        <v>1</v>
      </c>
      <c r="DP170" s="149">
        <v>1</v>
      </c>
      <c r="DQ170" s="149">
        <v>0</v>
      </c>
      <c r="DR170" s="149">
        <v>1</v>
      </c>
      <c r="DS170" s="149">
        <v>0</v>
      </c>
      <c r="DT170" s="149" t="s">
        <v>154</v>
      </c>
      <c r="DU170" s="149" t="s">
        <v>158</v>
      </c>
      <c r="DV170" s="149" t="s">
        <v>7859</v>
      </c>
      <c r="DW170" s="149" t="s">
        <v>154</v>
      </c>
      <c r="DX170" s="149">
        <v>0</v>
      </c>
      <c r="DY170" s="149" t="s">
        <v>150</v>
      </c>
      <c r="DZ170" s="149" t="str">
        <f t="shared" si="122"/>
        <v>Y</v>
      </c>
      <c r="EA170" s="149" t="str">
        <f t="shared" si="123"/>
        <v>Commitment removed</v>
      </c>
      <c r="EB170" s="149" t="str">
        <f t="shared" si="124"/>
        <v>Y</v>
      </c>
      <c r="EC170" s="149" t="str">
        <f t="shared" si="125"/>
        <v>N</v>
      </c>
      <c r="ED170" s="149" t="str">
        <f t="shared" si="126"/>
        <v>Not Specified</v>
      </c>
      <c r="EF170" s="149">
        <f t="shared" si="139"/>
        <v>2040</v>
      </c>
    </row>
    <row r="171" spans="1:136" s="149" customFormat="1" ht="16.5" customHeight="1">
      <c r="A171" s="149">
        <v>168</v>
      </c>
      <c r="B171" s="149">
        <v>154</v>
      </c>
      <c r="C171" s="150" t="s">
        <v>1122</v>
      </c>
      <c r="D171" s="149" t="s">
        <v>333</v>
      </c>
      <c r="E171" s="149" t="s">
        <v>229</v>
      </c>
      <c r="F171" s="149" t="s">
        <v>175</v>
      </c>
      <c r="G171" s="149" t="s">
        <v>176</v>
      </c>
      <c r="H171" s="168" t="s">
        <v>1123</v>
      </c>
      <c r="I171" s="149" t="s">
        <v>1124</v>
      </c>
      <c r="J171" s="149">
        <v>-0.007</v>
      </c>
      <c r="K171" s="149" t="s">
        <v>1125</v>
      </c>
      <c r="L171" s="149">
        <v>95746</v>
      </c>
      <c r="M171" s="150">
        <v>17</v>
      </c>
      <c r="N171" s="149" t="s">
        <v>154</v>
      </c>
      <c r="O171" s="149" t="s">
        <v>153</v>
      </c>
      <c r="P171" s="150" t="s">
        <v>153</v>
      </c>
      <c r="Q171" s="149" t="s">
        <v>154</v>
      </c>
      <c r="R171" s="149" t="s">
        <v>154</v>
      </c>
      <c r="S171" s="149" t="s">
        <v>153</v>
      </c>
      <c r="T171" s="149" t="s">
        <v>153</v>
      </c>
      <c r="U171" s="151" t="s">
        <v>153</v>
      </c>
      <c r="V171" s="149" t="s">
        <v>153</v>
      </c>
      <c r="W171" s="149" t="s">
        <v>153</v>
      </c>
      <c r="X171" s="152" t="s">
        <v>153</v>
      </c>
      <c r="Y171" s="149" t="s">
        <v>153</v>
      </c>
      <c r="Z171" s="149" t="s">
        <v>153</v>
      </c>
      <c r="AA171" s="150"/>
      <c r="AC171" s="149" t="s">
        <v>281</v>
      </c>
      <c r="AD171" s="149" t="s">
        <v>240</v>
      </c>
      <c r="AE171" s="149" t="s">
        <v>168</v>
      </c>
      <c r="AF171" s="149" t="s">
        <v>168</v>
      </c>
      <c r="AG171" s="149" t="s">
        <v>168</v>
      </c>
      <c r="AH171" s="150" t="s">
        <v>153</v>
      </c>
      <c r="AJ171" s="149" t="s">
        <v>154</v>
      </c>
      <c r="AK171" s="170" t="s">
        <v>153</v>
      </c>
      <c r="AN171" s="150"/>
      <c r="AP171" s="149" t="s">
        <v>154</v>
      </c>
      <c r="AQ171" s="149" t="s">
        <v>153</v>
      </c>
      <c r="AR171" s="149" t="s">
        <v>153</v>
      </c>
      <c r="AU171" s="150"/>
      <c r="AV171" s="149" t="s">
        <v>168</v>
      </c>
      <c r="AW171" s="172" t="s">
        <v>168</v>
      </c>
      <c r="AX171" s="149" t="s">
        <v>158</v>
      </c>
      <c r="AY171" s="149" t="s">
        <v>150</v>
      </c>
      <c r="AZ171" s="149" t="s">
        <v>1126</v>
      </c>
      <c r="BA171" s="149">
        <v>2025</v>
      </c>
      <c r="BC171" s="150"/>
      <c r="BE171" s="173"/>
      <c r="BF171" s="150"/>
      <c r="BG171" s="283">
        <f t="shared" si="127"/>
        <v>0</v>
      </c>
      <c r="BH171" s="149">
        <f t="shared" si="128"/>
        <v>0</v>
      </c>
      <c r="BI171" s="149">
        <f t="shared" si="94"/>
        <v>0</v>
      </c>
      <c r="BJ171" s="280">
        <f t="shared" si="95"/>
        <v>0</v>
      </c>
      <c r="BK171" s="356">
        <f t="shared" si="129"/>
        <v>0</v>
      </c>
      <c r="BL171" s="149">
        <f t="shared" si="130"/>
        <v>0</v>
      </c>
      <c r="BM171" s="149">
        <f t="shared" si="96"/>
        <v>0</v>
      </c>
      <c r="BN171" s="278">
        <f t="shared" si="97"/>
        <v>0</v>
      </c>
      <c r="BO171" s="149">
        <f t="shared" si="131"/>
        <v>0</v>
      </c>
      <c r="BP171" s="149">
        <f t="shared" si="132"/>
        <v>0</v>
      </c>
      <c r="BQ171" s="149">
        <f t="shared" si="98"/>
        <v>0</v>
      </c>
      <c r="BR171" s="356">
        <f t="shared" si="133"/>
        <v>0</v>
      </c>
      <c r="BS171" s="149">
        <f t="shared" si="134"/>
        <v>0</v>
      </c>
      <c r="BT171" s="149">
        <f t="shared" si="99"/>
        <v>0</v>
      </c>
      <c r="BU171" s="356">
        <f t="shared" si="100"/>
        <v>0</v>
      </c>
      <c r="BV171" s="149">
        <f t="shared" si="101"/>
        <v>0</v>
      </c>
      <c r="BW171" s="113">
        <f t="shared" si="102"/>
        <v>0</v>
      </c>
      <c r="BX171" s="248">
        <f t="shared" si="103"/>
        <v>0</v>
      </c>
      <c r="BY171" s="248">
        <f t="shared" si="104"/>
        <v>0</v>
      </c>
      <c r="BZ171" s="248">
        <f t="shared" si="105"/>
        <v>0</v>
      </c>
      <c r="CA171" s="248">
        <f t="shared" si="138"/>
        <v>0</v>
      </c>
      <c r="CB171" s="175">
        <f t="shared" si="106"/>
        <v>0</v>
      </c>
      <c r="CC171" s="356">
        <f t="shared" si="107"/>
        <v>0</v>
      </c>
      <c r="CD171" s="149">
        <f t="shared" si="108"/>
        <v>0</v>
      </c>
      <c r="CE171" s="149">
        <f t="shared" si="109"/>
        <v>0</v>
      </c>
      <c r="CF171" s="276">
        <f t="shared" si="110"/>
        <v>0</v>
      </c>
      <c r="CG171" s="248">
        <f t="shared" si="111"/>
        <v>0</v>
      </c>
      <c r="CH171" s="274">
        <f t="shared" si="135"/>
        <v>0</v>
      </c>
      <c r="CI171" s="356">
        <f t="shared" si="112"/>
        <v>0</v>
      </c>
      <c r="CJ171" s="149">
        <f t="shared" si="113"/>
        <v>1</v>
      </c>
      <c r="CK171" s="150">
        <f t="shared" si="114"/>
        <v>0</v>
      </c>
      <c r="CL171" s="149">
        <f t="shared" si="136"/>
        <v>0</v>
      </c>
      <c r="CM171" s="149">
        <f t="shared" si="136"/>
        <v>0</v>
      </c>
      <c r="CN171" s="149">
        <f t="shared" si="136"/>
        <v>0</v>
      </c>
      <c r="CO171" s="149">
        <f t="shared" si="115"/>
        <v>0</v>
      </c>
      <c r="CP171" s="149">
        <f t="shared" si="137"/>
        <v>0</v>
      </c>
      <c r="CQ171" s="283">
        <f t="shared" si="116"/>
        <v>0</v>
      </c>
      <c r="CR171" s="149">
        <f t="shared" si="117"/>
        <v>0</v>
      </c>
      <c r="CS171" s="149">
        <f t="shared" si="118"/>
        <v>1</v>
      </c>
      <c r="CT171" s="283" t="str">
        <f t="shared" si="119"/>
        <v/>
      </c>
      <c r="CU171" s="149" t="str">
        <f t="shared" si="120"/>
        <v xml:space="preserve"> </v>
      </c>
      <c r="CV171" s="149">
        <f t="shared" si="121"/>
        <v>0</v>
      </c>
      <c r="CW171" s="149">
        <v>0</v>
      </c>
      <c r="CX171" s="149">
        <v>0</v>
      </c>
      <c r="CY171" s="149">
        <v>0</v>
      </c>
      <c r="CZ171" s="149">
        <v>0</v>
      </c>
      <c r="DA171" s="149">
        <v>0</v>
      </c>
      <c r="DB171" s="149">
        <v>0</v>
      </c>
      <c r="DC171" s="149">
        <v>0</v>
      </c>
      <c r="DD171" s="149">
        <v>0</v>
      </c>
      <c r="DE171" s="149">
        <v>0</v>
      </c>
      <c r="DF171" s="149">
        <v>0</v>
      </c>
      <c r="DG171" s="149">
        <v>0</v>
      </c>
      <c r="DH171" s="149">
        <v>0</v>
      </c>
      <c r="DI171" s="149">
        <v>0</v>
      </c>
      <c r="DJ171" s="149">
        <v>0</v>
      </c>
      <c r="DK171" s="149">
        <v>0</v>
      </c>
      <c r="DL171" s="149">
        <v>0</v>
      </c>
      <c r="DM171" s="149">
        <v>0</v>
      </c>
      <c r="DN171" s="149">
        <v>0</v>
      </c>
      <c r="DO171" s="149">
        <v>0</v>
      </c>
      <c r="DP171" s="149">
        <v>0</v>
      </c>
      <c r="DQ171" s="149">
        <v>0</v>
      </c>
      <c r="DR171" s="149">
        <v>0</v>
      </c>
      <c r="DS171" s="149">
        <v>0</v>
      </c>
      <c r="DT171" s="149" t="s">
        <v>154</v>
      </c>
      <c r="DU171" s="149">
        <v>0</v>
      </c>
      <c r="DV171" s="149" t="s">
        <v>154</v>
      </c>
      <c r="DW171" s="149" t="s">
        <v>180</v>
      </c>
      <c r="DX171" s="149" t="s">
        <v>3005</v>
      </c>
      <c r="DY171" s="149">
        <v>0</v>
      </c>
      <c r="DZ171" s="149" t="str">
        <f t="shared" si="122"/>
        <v>N</v>
      </c>
      <c r="EA171" s="149" t="str">
        <f t="shared" si="123"/>
        <v/>
      </c>
      <c r="EB171" s="149" t="str">
        <f t="shared" si="124"/>
        <v>N</v>
      </c>
      <c r="EC171" s="149" t="str">
        <f t="shared" si="125"/>
        <v>N</v>
      </c>
      <c r="ED171" s="149" t="str">
        <f t="shared" si="126"/>
        <v>Not Specified</v>
      </c>
      <c r="EF171" s="149">
        <f t="shared" si="139"/>
        <v>0</v>
      </c>
    </row>
    <row r="172" spans="1:136" s="149" customFormat="1" ht="16.5" customHeight="1">
      <c r="A172" s="149">
        <v>169</v>
      </c>
      <c r="B172" s="149">
        <v>218</v>
      </c>
      <c r="C172" s="150" t="s">
        <v>1127</v>
      </c>
      <c r="D172" s="149" t="s">
        <v>228</v>
      </c>
      <c r="E172" s="149" t="s">
        <v>229</v>
      </c>
      <c r="F172" s="149" t="s">
        <v>145</v>
      </c>
      <c r="G172" s="149" t="s">
        <v>146</v>
      </c>
      <c r="H172" s="168" t="s">
        <v>1128</v>
      </c>
      <c r="I172" s="149" t="s">
        <v>1129</v>
      </c>
      <c r="J172" s="149">
        <v>1.173</v>
      </c>
      <c r="K172" s="149" t="s">
        <v>1130</v>
      </c>
      <c r="L172" s="149">
        <v>66308</v>
      </c>
      <c r="M172" s="150">
        <v>12</v>
      </c>
      <c r="N172" s="149" t="s">
        <v>154</v>
      </c>
      <c r="O172" s="149" t="s">
        <v>153</v>
      </c>
      <c r="P172" s="150" t="s">
        <v>153</v>
      </c>
      <c r="Q172" s="149" t="s">
        <v>154</v>
      </c>
      <c r="R172" s="149" t="s">
        <v>154</v>
      </c>
      <c r="S172" s="149" t="s">
        <v>153</v>
      </c>
      <c r="T172" s="149" t="s">
        <v>153</v>
      </c>
      <c r="U172" s="151" t="s">
        <v>153</v>
      </c>
      <c r="V172" s="149" t="s">
        <v>153</v>
      </c>
      <c r="W172" s="149" t="s">
        <v>153</v>
      </c>
      <c r="X172" s="152" t="s">
        <v>153</v>
      </c>
      <c r="Y172" s="149" t="s">
        <v>153</v>
      </c>
      <c r="Z172" s="149" t="s">
        <v>153</v>
      </c>
      <c r="AA172" s="150"/>
      <c r="AC172" s="149" t="s">
        <v>202</v>
      </c>
      <c r="AD172" s="149" t="s">
        <v>5</v>
      </c>
      <c r="AE172" s="149" t="s">
        <v>157</v>
      </c>
      <c r="AF172" s="149" t="s">
        <v>157</v>
      </c>
      <c r="AG172" s="149" t="s">
        <v>158</v>
      </c>
      <c r="AH172" s="150" t="s">
        <v>159</v>
      </c>
      <c r="AI172" s="149" t="s">
        <v>160</v>
      </c>
      <c r="AJ172" s="149" t="s">
        <v>150</v>
      </c>
      <c r="AK172" s="170" t="s">
        <v>1131</v>
      </c>
      <c r="AL172" s="149">
        <v>2025</v>
      </c>
      <c r="AN172" s="150"/>
      <c r="AP172" s="149" t="s">
        <v>154</v>
      </c>
      <c r="AQ172" s="149" t="s">
        <v>153</v>
      </c>
      <c r="AR172" s="149" t="s">
        <v>153</v>
      </c>
      <c r="AU172" s="150"/>
      <c r="AV172" s="149" t="s">
        <v>168</v>
      </c>
      <c r="AW172" s="172" t="s">
        <v>168</v>
      </c>
      <c r="AX172" s="149" t="s">
        <v>158</v>
      </c>
      <c r="AY172" s="149" t="s">
        <v>154</v>
      </c>
      <c r="AZ172" s="149" t="s">
        <v>153</v>
      </c>
      <c r="BA172" s="149" t="s">
        <v>153</v>
      </c>
      <c r="BC172" s="150"/>
      <c r="BE172" s="173"/>
      <c r="BF172" s="150"/>
      <c r="BG172" s="283">
        <f t="shared" si="127"/>
        <v>0</v>
      </c>
      <c r="BH172" s="149">
        <f t="shared" si="128"/>
        <v>0</v>
      </c>
      <c r="BI172" s="149">
        <f t="shared" si="94"/>
        <v>0</v>
      </c>
      <c r="BJ172" s="280">
        <f t="shared" si="95"/>
        <v>0</v>
      </c>
      <c r="BK172" s="356">
        <f t="shared" si="129"/>
        <v>0</v>
      </c>
      <c r="BL172" s="149">
        <f t="shared" si="130"/>
        <v>0</v>
      </c>
      <c r="BM172" s="149">
        <f t="shared" si="96"/>
        <v>0</v>
      </c>
      <c r="BN172" s="278">
        <f t="shared" si="97"/>
        <v>0</v>
      </c>
      <c r="BO172" s="149">
        <f t="shared" si="131"/>
        <v>0</v>
      </c>
      <c r="BP172" s="149">
        <f t="shared" si="132"/>
        <v>0</v>
      </c>
      <c r="BQ172" s="149">
        <f t="shared" si="98"/>
        <v>0</v>
      </c>
      <c r="BR172" s="356">
        <f t="shared" si="133"/>
        <v>0</v>
      </c>
      <c r="BS172" s="149">
        <f t="shared" si="134"/>
        <v>0</v>
      </c>
      <c r="BT172" s="149">
        <f t="shared" si="99"/>
        <v>0</v>
      </c>
      <c r="BU172" s="356">
        <f t="shared" si="100"/>
        <v>1</v>
      </c>
      <c r="BV172" s="149">
        <f t="shared" si="101"/>
        <v>0</v>
      </c>
      <c r="BW172" s="113">
        <f t="shared" si="102"/>
        <v>0</v>
      </c>
      <c r="BX172" s="248">
        <f t="shared" si="103"/>
        <v>0</v>
      </c>
      <c r="BY172" s="248">
        <f t="shared" si="104"/>
        <v>1</v>
      </c>
      <c r="BZ172" s="248">
        <f t="shared" si="105"/>
        <v>0</v>
      </c>
      <c r="CA172" s="248">
        <f t="shared" si="138"/>
        <v>1</v>
      </c>
      <c r="CB172" s="175">
        <f t="shared" si="106"/>
        <v>1</v>
      </c>
      <c r="CC172" s="356">
        <f t="shared" si="107"/>
        <v>0</v>
      </c>
      <c r="CD172" s="149">
        <f t="shared" si="108"/>
        <v>0</v>
      </c>
      <c r="CE172" s="149">
        <f t="shared" si="109"/>
        <v>0</v>
      </c>
      <c r="CF172" s="276">
        <f t="shared" si="110"/>
        <v>0</v>
      </c>
      <c r="CG172" s="248">
        <f t="shared" si="111"/>
        <v>1</v>
      </c>
      <c r="CH172" s="274">
        <f t="shared" si="135"/>
        <v>1</v>
      </c>
      <c r="CI172" s="356">
        <f t="shared" si="112"/>
        <v>0</v>
      </c>
      <c r="CJ172" s="149">
        <f t="shared" si="113"/>
        <v>0</v>
      </c>
      <c r="CK172" s="150">
        <f t="shared" si="114"/>
        <v>0</v>
      </c>
      <c r="CL172" s="149">
        <f t="shared" si="136"/>
        <v>1</v>
      </c>
      <c r="CM172" s="149">
        <f t="shared" si="136"/>
        <v>0</v>
      </c>
      <c r="CN172" s="149">
        <f t="shared" si="136"/>
        <v>0</v>
      </c>
      <c r="CO172" s="149">
        <f t="shared" si="115"/>
        <v>1</v>
      </c>
      <c r="CP172" s="149">
        <f t="shared" si="137"/>
        <v>1</v>
      </c>
      <c r="CQ172" s="283">
        <f t="shared" si="116"/>
        <v>0</v>
      </c>
      <c r="CR172" s="149">
        <f t="shared" si="117"/>
        <v>0</v>
      </c>
      <c r="CS172" s="149">
        <f t="shared" si="118"/>
        <v>1</v>
      </c>
      <c r="CT172" s="283" t="str">
        <f t="shared" si="119"/>
        <v/>
      </c>
      <c r="CU172" s="149" t="str">
        <f t="shared" si="120"/>
        <v xml:space="preserve"> </v>
      </c>
      <c r="CV172" s="149">
        <f t="shared" si="121"/>
        <v>0</v>
      </c>
      <c r="CW172" s="149">
        <v>0</v>
      </c>
      <c r="CX172" s="149">
        <v>1</v>
      </c>
      <c r="CY172" s="149">
        <v>0</v>
      </c>
      <c r="CZ172" s="149">
        <v>1</v>
      </c>
      <c r="DA172" s="149">
        <v>0</v>
      </c>
      <c r="DB172" s="149">
        <v>0</v>
      </c>
      <c r="DC172" s="149">
        <v>1</v>
      </c>
      <c r="DD172" s="149">
        <v>1</v>
      </c>
      <c r="DE172" s="149">
        <v>0</v>
      </c>
      <c r="DF172" s="149">
        <v>0</v>
      </c>
      <c r="DG172" s="149">
        <v>0</v>
      </c>
      <c r="DH172" s="149">
        <v>0</v>
      </c>
      <c r="DI172" s="149">
        <v>0</v>
      </c>
      <c r="DJ172" s="149">
        <v>0</v>
      </c>
      <c r="DK172" s="149">
        <v>0</v>
      </c>
      <c r="DL172" s="149">
        <v>0</v>
      </c>
      <c r="DM172" s="149">
        <v>1</v>
      </c>
      <c r="DN172" s="149">
        <v>1</v>
      </c>
      <c r="DO172" s="149">
        <v>1</v>
      </c>
      <c r="DP172" s="149">
        <v>1</v>
      </c>
      <c r="DQ172" s="149">
        <v>0</v>
      </c>
      <c r="DR172" s="149">
        <v>1</v>
      </c>
      <c r="DS172" s="149">
        <v>0</v>
      </c>
      <c r="DT172" s="149" t="s">
        <v>154</v>
      </c>
      <c r="DU172" s="149">
        <v>0</v>
      </c>
      <c r="DV172" s="149" t="s">
        <v>160</v>
      </c>
      <c r="DW172" s="149" t="s">
        <v>160</v>
      </c>
      <c r="DX172" s="149" t="s">
        <v>150</v>
      </c>
      <c r="DY172" s="149" t="s">
        <v>3005</v>
      </c>
      <c r="DZ172" s="149" t="str">
        <f t="shared" si="122"/>
        <v>N</v>
      </c>
      <c r="EA172" s="149" t="str">
        <f t="shared" si="123"/>
        <v/>
      </c>
      <c r="EB172" s="149" t="str">
        <f t="shared" si="124"/>
        <v>N</v>
      </c>
      <c r="EC172" s="149" t="str">
        <f t="shared" si="125"/>
        <v>Y</v>
      </c>
      <c r="ED172" s="149" t="str">
        <f t="shared" si="126"/>
        <v>Not Specified</v>
      </c>
      <c r="EF172" s="149">
        <f t="shared" si="139"/>
        <v>0</v>
      </c>
    </row>
    <row r="173" spans="1:136" s="149" customFormat="1" ht="16.5" customHeight="1">
      <c r="A173" s="149">
        <v>170</v>
      </c>
      <c r="B173" s="149">
        <v>161</v>
      </c>
      <c r="C173" s="150" t="s">
        <v>1132</v>
      </c>
      <c r="D173" s="149" t="s">
        <v>271</v>
      </c>
      <c r="E173" s="149" t="s">
        <v>272</v>
      </c>
      <c r="F173" s="149" t="s">
        <v>175</v>
      </c>
      <c r="G173" s="149" t="s">
        <v>176</v>
      </c>
      <c r="H173" s="168" t="s">
        <v>1133</v>
      </c>
      <c r="I173" s="149" t="s">
        <v>1134</v>
      </c>
      <c r="J173" s="149">
        <v>-0.027</v>
      </c>
      <c r="K173" s="149" t="s">
        <v>1135</v>
      </c>
      <c r="L173" s="149">
        <v>265245</v>
      </c>
      <c r="M173" s="150">
        <v>12</v>
      </c>
      <c r="N173" s="149" t="s">
        <v>154</v>
      </c>
      <c r="O173" s="149" t="s">
        <v>153</v>
      </c>
      <c r="P173" s="150" t="s">
        <v>153</v>
      </c>
      <c r="Q173" s="149" t="s">
        <v>154</v>
      </c>
      <c r="R173" s="149" t="s">
        <v>154</v>
      </c>
      <c r="S173" s="149" t="s">
        <v>153</v>
      </c>
      <c r="T173" s="149" t="s">
        <v>153</v>
      </c>
      <c r="U173" s="151" t="s">
        <v>153</v>
      </c>
      <c r="V173" s="149" t="s">
        <v>153</v>
      </c>
      <c r="W173" s="149" t="s">
        <v>153</v>
      </c>
      <c r="X173" s="152" t="s">
        <v>153</v>
      </c>
      <c r="Y173" s="149" t="s">
        <v>153</v>
      </c>
      <c r="Z173" s="149" t="s">
        <v>153</v>
      </c>
      <c r="AA173" s="150"/>
      <c r="AC173" s="149" t="s">
        <v>167</v>
      </c>
      <c r="AD173" s="149" t="s">
        <v>6</v>
      </c>
      <c r="AE173" s="149" t="s">
        <v>157</v>
      </c>
      <c r="AF173" s="149" t="s">
        <v>157</v>
      </c>
      <c r="AG173" s="149" t="s">
        <v>158</v>
      </c>
      <c r="AH173" s="150" t="s">
        <v>159</v>
      </c>
      <c r="AJ173" s="149" t="s">
        <v>154</v>
      </c>
      <c r="AK173" s="170" t="s">
        <v>153</v>
      </c>
      <c r="AN173" s="150"/>
      <c r="AO173" s="149" t="s">
        <v>160</v>
      </c>
      <c r="AP173" s="149" t="s">
        <v>150</v>
      </c>
      <c r="AQ173" s="149" t="s">
        <v>159</v>
      </c>
      <c r="AR173" s="149" t="s">
        <v>1136</v>
      </c>
      <c r="AS173" s="149">
        <v>2050</v>
      </c>
      <c r="AU173" s="150"/>
      <c r="AV173" s="149" t="s">
        <v>157</v>
      </c>
      <c r="AW173" s="172" t="s">
        <v>168</v>
      </c>
      <c r="AX173" s="149" t="s">
        <v>158</v>
      </c>
      <c r="AY173" s="149" t="s">
        <v>154</v>
      </c>
      <c r="AZ173" s="149" t="s">
        <v>153</v>
      </c>
      <c r="BA173" s="149" t="s">
        <v>153</v>
      </c>
      <c r="BC173" s="150"/>
      <c r="BE173" s="173"/>
      <c r="BF173" s="150"/>
      <c r="BG173" s="283">
        <f t="shared" si="127"/>
        <v>0</v>
      </c>
      <c r="BH173" s="149">
        <f t="shared" si="128"/>
        <v>0</v>
      </c>
      <c r="BI173" s="149">
        <f t="shared" si="94"/>
        <v>0</v>
      </c>
      <c r="BJ173" s="280">
        <f t="shared" si="95"/>
        <v>0</v>
      </c>
      <c r="BK173" s="356">
        <f t="shared" si="129"/>
        <v>0</v>
      </c>
      <c r="BL173" s="149">
        <f t="shared" si="130"/>
        <v>0</v>
      </c>
      <c r="BM173" s="149">
        <f t="shared" si="96"/>
        <v>0</v>
      </c>
      <c r="BN173" s="278">
        <f t="shared" si="97"/>
        <v>0</v>
      </c>
      <c r="BO173" s="149">
        <f t="shared" si="131"/>
        <v>0</v>
      </c>
      <c r="BP173" s="149">
        <f t="shared" si="132"/>
        <v>0</v>
      </c>
      <c r="BQ173" s="149">
        <f t="shared" si="98"/>
        <v>0</v>
      </c>
      <c r="BR173" s="356">
        <f t="shared" si="133"/>
        <v>0</v>
      </c>
      <c r="BS173" s="149">
        <f t="shared" si="134"/>
        <v>0</v>
      </c>
      <c r="BT173" s="149">
        <f t="shared" si="99"/>
        <v>1</v>
      </c>
      <c r="BU173" s="356">
        <f t="shared" si="100"/>
        <v>0</v>
      </c>
      <c r="BV173" s="149">
        <f t="shared" si="101"/>
        <v>0</v>
      </c>
      <c r="BW173" s="113">
        <f t="shared" si="102"/>
        <v>0</v>
      </c>
      <c r="BX173" s="248">
        <f t="shared" si="103"/>
        <v>0</v>
      </c>
      <c r="BY173" s="248">
        <f t="shared" si="104"/>
        <v>0</v>
      </c>
      <c r="BZ173" s="248">
        <f t="shared" si="105"/>
        <v>0</v>
      </c>
      <c r="CA173" s="248">
        <f t="shared" si="138"/>
        <v>0</v>
      </c>
      <c r="CB173" s="175">
        <f t="shared" si="106"/>
        <v>0</v>
      </c>
      <c r="CC173" s="356">
        <f t="shared" si="107"/>
        <v>0</v>
      </c>
      <c r="CD173" s="149">
        <f t="shared" si="108"/>
        <v>0</v>
      </c>
      <c r="CE173" s="149">
        <f t="shared" si="109"/>
        <v>1</v>
      </c>
      <c r="CF173" s="276">
        <f t="shared" si="110"/>
        <v>1</v>
      </c>
      <c r="CG173" s="248">
        <f t="shared" si="111"/>
        <v>1</v>
      </c>
      <c r="CH173" s="274">
        <f t="shared" si="135"/>
        <v>1</v>
      </c>
      <c r="CI173" s="356">
        <f t="shared" si="112"/>
        <v>0</v>
      </c>
      <c r="CJ173" s="149">
        <f t="shared" si="113"/>
        <v>0</v>
      </c>
      <c r="CK173" s="150">
        <f t="shared" si="114"/>
        <v>0</v>
      </c>
      <c r="CL173" s="149">
        <f t="shared" si="136"/>
        <v>0</v>
      </c>
      <c r="CM173" s="149">
        <f t="shared" si="136"/>
        <v>0</v>
      </c>
      <c r="CN173" s="149">
        <f t="shared" si="136"/>
        <v>1</v>
      </c>
      <c r="CO173" s="149">
        <f t="shared" si="115"/>
        <v>1</v>
      </c>
      <c r="CP173" s="149">
        <f t="shared" si="137"/>
        <v>1</v>
      </c>
      <c r="CQ173" s="283">
        <f t="shared" si="116"/>
        <v>1</v>
      </c>
      <c r="CR173" s="149">
        <f t="shared" si="117"/>
        <v>0</v>
      </c>
      <c r="CS173" s="149">
        <f t="shared" si="118"/>
        <v>0</v>
      </c>
      <c r="CT173" s="283" t="str">
        <f t="shared" si="119"/>
        <v/>
      </c>
      <c r="CU173" s="149" t="str">
        <f t="shared" si="120"/>
        <v xml:space="preserve"> 2050</v>
      </c>
      <c r="CV173" s="149">
        <f t="shared" si="121"/>
        <v>2050</v>
      </c>
      <c r="CW173" s="149">
        <v>0</v>
      </c>
      <c r="CX173" s="149">
        <v>0</v>
      </c>
      <c r="CY173" s="149">
        <v>0</v>
      </c>
      <c r="CZ173" s="149">
        <v>0</v>
      </c>
      <c r="DA173" s="149">
        <v>0</v>
      </c>
      <c r="DB173" s="149">
        <v>0</v>
      </c>
      <c r="DC173" s="149">
        <v>0</v>
      </c>
      <c r="DD173" s="149">
        <v>0</v>
      </c>
      <c r="DE173" s="149">
        <v>0</v>
      </c>
      <c r="DF173" s="149">
        <v>0</v>
      </c>
      <c r="DG173" s="149">
        <v>0</v>
      </c>
      <c r="DH173" s="149">
        <v>0</v>
      </c>
      <c r="DI173" s="149">
        <v>0</v>
      </c>
      <c r="DJ173" s="149">
        <v>0</v>
      </c>
      <c r="DK173" s="149">
        <v>0</v>
      </c>
      <c r="DL173" s="149">
        <v>0</v>
      </c>
      <c r="DM173" s="149">
        <v>0</v>
      </c>
      <c r="DN173" s="149">
        <v>0</v>
      </c>
      <c r="DO173" s="149">
        <v>0</v>
      </c>
      <c r="DP173" s="149">
        <v>0</v>
      </c>
      <c r="DQ173" s="149">
        <v>0</v>
      </c>
      <c r="DR173" s="149">
        <v>0</v>
      </c>
      <c r="DS173" s="149">
        <v>0</v>
      </c>
      <c r="DT173" s="149" t="s">
        <v>154</v>
      </c>
      <c r="DU173" s="149">
        <v>0</v>
      </c>
      <c r="DV173" s="149" t="s">
        <v>154</v>
      </c>
      <c r="DW173" s="149" t="s">
        <v>154</v>
      </c>
      <c r="DX173" s="149">
        <v>0</v>
      </c>
      <c r="DY173" s="149">
        <v>0</v>
      </c>
      <c r="DZ173" s="149" t="str">
        <f t="shared" si="122"/>
        <v>N</v>
      </c>
      <c r="EA173" s="149" t="str">
        <f t="shared" si="123"/>
        <v/>
      </c>
      <c r="EB173" s="149" t="str">
        <f t="shared" si="124"/>
        <v>Y</v>
      </c>
      <c r="EC173" s="149" t="str">
        <f t="shared" si="125"/>
        <v>N</v>
      </c>
      <c r="ED173" s="149" t="str">
        <f t="shared" si="126"/>
        <v>Yes</v>
      </c>
      <c r="EF173" s="149">
        <f t="shared" si="139"/>
        <v>2050</v>
      </c>
    </row>
    <row r="174" spans="1:136" s="149" customFormat="1" ht="16.5" customHeight="1">
      <c r="A174" s="149">
        <v>171</v>
      </c>
      <c r="B174" s="149">
        <v>165</v>
      </c>
      <c r="C174" s="150" t="s">
        <v>1137</v>
      </c>
      <c r="D174" s="149" t="s">
        <v>192</v>
      </c>
      <c r="E174" s="149" t="s">
        <v>193</v>
      </c>
      <c r="F174" s="149" t="s">
        <v>1138</v>
      </c>
      <c r="G174" s="149" t="s">
        <v>176</v>
      </c>
      <c r="H174" s="168" t="s">
        <v>1139</v>
      </c>
      <c r="I174" s="149" t="s">
        <v>1140</v>
      </c>
      <c r="J174" s="149">
        <v>-0.296</v>
      </c>
      <c r="K174" s="149" t="s">
        <v>1141</v>
      </c>
      <c r="L174" s="149">
        <v>43998</v>
      </c>
      <c r="M174" s="150">
        <v>12</v>
      </c>
      <c r="N174" s="149" t="s">
        <v>154</v>
      </c>
      <c r="O174" s="149" t="s">
        <v>153</v>
      </c>
      <c r="P174" s="150" t="s">
        <v>153</v>
      </c>
      <c r="Q174" s="149" t="s">
        <v>154</v>
      </c>
      <c r="R174" s="149" t="s">
        <v>154</v>
      </c>
      <c r="S174" s="149" t="s">
        <v>153</v>
      </c>
      <c r="T174" s="149" t="s">
        <v>153</v>
      </c>
      <c r="U174" s="151" t="s">
        <v>153</v>
      </c>
      <c r="V174" s="149" t="s">
        <v>153</v>
      </c>
      <c r="W174" s="149" t="s">
        <v>153</v>
      </c>
      <c r="X174" s="152" t="s">
        <v>153</v>
      </c>
      <c r="Y174" s="149" t="s">
        <v>153</v>
      </c>
      <c r="Z174" s="149" t="s">
        <v>153</v>
      </c>
      <c r="AA174" s="150"/>
      <c r="AC174" s="149" t="s">
        <v>153</v>
      </c>
      <c r="AD174" s="149" t="s">
        <v>153</v>
      </c>
      <c r="AE174" s="149" t="s">
        <v>157</v>
      </c>
      <c r="AF174" s="149" t="s">
        <v>157</v>
      </c>
      <c r="AG174" s="149" t="s">
        <v>169</v>
      </c>
      <c r="AH174" s="150" t="s">
        <v>159</v>
      </c>
      <c r="AJ174" s="149" t="s">
        <v>154</v>
      </c>
      <c r="AK174" s="170" t="s">
        <v>153</v>
      </c>
      <c r="AN174" s="150"/>
      <c r="AO174" s="149" t="s">
        <v>160</v>
      </c>
      <c r="AP174" s="149" t="s">
        <v>150</v>
      </c>
      <c r="AQ174" s="149" t="s">
        <v>159</v>
      </c>
      <c r="AR174" s="149" t="s">
        <v>153</v>
      </c>
      <c r="AS174" s="149">
        <v>2060</v>
      </c>
      <c r="AU174" s="150"/>
      <c r="AV174" s="149" t="s">
        <v>168</v>
      </c>
      <c r="AW174" s="172" t="s">
        <v>153</v>
      </c>
      <c r="AX174" s="149" t="s">
        <v>153</v>
      </c>
      <c r="AY174" s="149" t="s">
        <v>154</v>
      </c>
      <c r="AZ174" s="149" t="s">
        <v>153</v>
      </c>
      <c r="BA174" s="149">
        <v>2060</v>
      </c>
      <c r="BB174" s="149" t="s">
        <v>1142</v>
      </c>
      <c r="BC174" s="150" t="s">
        <v>1143</v>
      </c>
      <c r="BE174" s="173"/>
      <c r="BF174" s="150"/>
      <c r="BG174" s="283">
        <f t="shared" si="127"/>
        <v>0</v>
      </c>
      <c r="BH174" s="149">
        <f t="shared" si="128"/>
        <v>0</v>
      </c>
      <c r="BI174" s="149">
        <f t="shared" si="94"/>
        <v>0</v>
      </c>
      <c r="BJ174" s="280">
        <f t="shared" si="95"/>
        <v>0</v>
      </c>
      <c r="BK174" s="356">
        <f t="shared" si="129"/>
        <v>0</v>
      </c>
      <c r="BL174" s="149">
        <f t="shared" si="130"/>
        <v>0</v>
      </c>
      <c r="BM174" s="149">
        <f t="shared" si="96"/>
        <v>0</v>
      </c>
      <c r="BN174" s="278">
        <f t="shared" si="97"/>
        <v>0</v>
      </c>
      <c r="BO174" s="149">
        <f t="shared" si="131"/>
        <v>0</v>
      </c>
      <c r="BP174" s="149">
        <f t="shared" si="132"/>
        <v>0</v>
      </c>
      <c r="BQ174" s="149">
        <f t="shared" si="98"/>
        <v>0</v>
      </c>
      <c r="BR174" s="356">
        <f t="shared" si="133"/>
        <v>0</v>
      </c>
      <c r="BS174" s="149">
        <f t="shared" si="134"/>
        <v>0</v>
      </c>
      <c r="BT174" s="149">
        <f t="shared" si="99"/>
        <v>1</v>
      </c>
      <c r="BU174" s="356">
        <f t="shared" si="100"/>
        <v>0</v>
      </c>
      <c r="BV174" s="149">
        <f t="shared" si="101"/>
        <v>0</v>
      </c>
      <c r="BW174" s="113">
        <f t="shared" si="102"/>
        <v>0</v>
      </c>
      <c r="BX174" s="248">
        <f t="shared" si="103"/>
        <v>0</v>
      </c>
      <c r="BY174" s="248">
        <f t="shared" si="104"/>
        <v>0</v>
      </c>
      <c r="BZ174" s="248">
        <f t="shared" si="105"/>
        <v>0</v>
      </c>
      <c r="CA174" s="248">
        <f t="shared" si="138"/>
        <v>0</v>
      </c>
      <c r="CB174" s="175">
        <f t="shared" si="106"/>
        <v>0</v>
      </c>
      <c r="CC174" s="356">
        <f t="shared" si="107"/>
        <v>0</v>
      </c>
      <c r="CD174" s="149">
        <f t="shared" si="108"/>
        <v>0</v>
      </c>
      <c r="CE174" s="149">
        <f t="shared" si="109"/>
        <v>1</v>
      </c>
      <c r="CF174" s="276">
        <f t="shared" si="110"/>
        <v>1</v>
      </c>
      <c r="CG174" s="248">
        <f t="shared" si="111"/>
        <v>1</v>
      </c>
      <c r="CH174" s="274">
        <f t="shared" si="135"/>
        <v>1</v>
      </c>
      <c r="CI174" s="356">
        <f t="shared" si="112"/>
        <v>0</v>
      </c>
      <c r="CJ174" s="149">
        <f t="shared" si="113"/>
        <v>0</v>
      </c>
      <c r="CK174" s="150">
        <f t="shared" si="114"/>
        <v>0</v>
      </c>
      <c r="CL174" s="149">
        <f t="shared" si="136"/>
        <v>0</v>
      </c>
      <c r="CM174" s="149">
        <f t="shared" si="136"/>
        <v>0</v>
      </c>
      <c r="CN174" s="149">
        <f t="shared" si="136"/>
        <v>1</v>
      </c>
      <c r="CO174" s="149">
        <f t="shared" si="115"/>
        <v>1</v>
      </c>
      <c r="CP174" s="149">
        <f t="shared" si="137"/>
        <v>1</v>
      </c>
      <c r="CQ174" s="283">
        <f t="shared" si="116"/>
        <v>0</v>
      </c>
      <c r="CR174" s="149">
        <f t="shared" si="117"/>
        <v>0</v>
      </c>
      <c r="CS174" s="149">
        <f t="shared" si="118"/>
        <v>1</v>
      </c>
      <c r="CT174" s="283" t="str">
        <f t="shared" si="119"/>
        <v/>
      </c>
      <c r="CU174" s="149" t="str">
        <f t="shared" si="120"/>
        <v xml:space="preserve"> 2060</v>
      </c>
      <c r="CV174" s="149">
        <f t="shared" si="121"/>
        <v>2060</v>
      </c>
      <c r="CW174" s="149">
        <v>0</v>
      </c>
      <c r="CX174" s="149">
        <v>0</v>
      </c>
      <c r="CY174" s="149">
        <v>0</v>
      </c>
      <c r="CZ174" s="149">
        <v>0</v>
      </c>
      <c r="DA174" s="149">
        <v>0</v>
      </c>
      <c r="DB174" s="149">
        <v>0</v>
      </c>
      <c r="DC174" s="149">
        <v>0</v>
      </c>
      <c r="DD174" s="149">
        <v>0</v>
      </c>
      <c r="DE174" s="149">
        <v>0</v>
      </c>
      <c r="DF174" s="149">
        <v>0</v>
      </c>
      <c r="DG174" s="149">
        <v>0</v>
      </c>
      <c r="DH174" s="149">
        <v>0</v>
      </c>
      <c r="DI174" s="149">
        <v>0</v>
      </c>
      <c r="DJ174" s="149">
        <v>0</v>
      </c>
      <c r="DK174" s="149">
        <v>0</v>
      </c>
      <c r="DL174" s="149">
        <v>0</v>
      </c>
      <c r="DM174" s="149">
        <v>0</v>
      </c>
      <c r="DN174" s="149">
        <v>0</v>
      </c>
      <c r="DO174" s="149">
        <v>0</v>
      </c>
      <c r="DP174" s="149">
        <v>0</v>
      </c>
      <c r="DQ174" s="149">
        <v>0</v>
      </c>
      <c r="DR174" s="149">
        <v>0</v>
      </c>
      <c r="DS174" s="149">
        <v>0</v>
      </c>
      <c r="DT174" s="149" t="s">
        <v>154</v>
      </c>
      <c r="DU174" s="149">
        <v>0</v>
      </c>
      <c r="DV174" s="149" t="s">
        <v>180</v>
      </c>
      <c r="DW174" s="149" t="s">
        <v>154</v>
      </c>
      <c r="DX174" s="149">
        <v>0</v>
      </c>
      <c r="DY174" s="149" t="s">
        <v>3005</v>
      </c>
      <c r="DZ174" s="149" t="str">
        <f t="shared" si="122"/>
        <v>N</v>
      </c>
      <c r="EA174" s="149" t="str">
        <f t="shared" si="123"/>
        <v/>
      </c>
      <c r="EB174" s="149" t="str">
        <f t="shared" si="124"/>
        <v>Y</v>
      </c>
      <c r="EC174" s="149" t="str">
        <f t="shared" si="125"/>
        <v>N</v>
      </c>
      <c r="ED174" s="149" t="str">
        <f t="shared" si="126"/>
        <v>Not Specified</v>
      </c>
      <c r="EF174" s="149">
        <f t="shared" si="139"/>
        <v>2060</v>
      </c>
    </row>
    <row r="175" spans="1:136" s="149" customFormat="1" ht="16.5" customHeight="1">
      <c r="A175" s="149">
        <v>172</v>
      </c>
      <c r="B175" s="149">
        <v>79</v>
      </c>
      <c r="C175" s="150" t="s">
        <v>1144</v>
      </c>
      <c r="D175" s="149" t="s">
        <v>679</v>
      </c>
      <c r="E175" s="149" t="s">
        <v>174</v>
      </c>
      <c r="F175" s="149" t="s">
        <v>245</v>
      </c>
      <c r="G175" s="149" t="s">
        <v>246</v>
      </c>
      <c r="H175" s="168" t="s">
        <v>1145</v>
      </c>
      <c r="I175" s="149" t="s">
        <v>1146</v>
      </c>
      <c r="J175" s="149">
        <v>-0.953</v>
      </c>
      <c r="K175" s="149" t="s">
        <v>1147</v>
      </c>
      <c r="L175" s="149">
        <v>7464</v>
      </c>
      <c r="M175" s="150">
        <v>7</v>
      </c>
      <c r="N175" s="149" t="s">
        <v>154</v>
      </c>
      <c r="O175" s="149" t="s">
        <v>153</v>
      </c>
      <c r="P175" s="150" t="s">
        <v>153</v>
      </c>
      <c r="Q175" s="149" t="s">
        <v>154</v>
      </c>
      <c r="R175" s="149" t="s">
        <v>154</v>
      </c>
      <c r="S175" s="149" t="s">
        <v>153</v>
      </c>
      <c r="T175" s="149" t="s">
        <v>153</v>
      </c>
      <c r="U175" s="151" t="s">
        <v>153</v>
      </c>
      <c r="V175" s="149" t="s">
        <v>153</v>
      </c>
      <c r="W175" s="149" t="s">
        <v>153</v>
      </c>
      <c r="X175" s="152" t="s">
        <v>153</v>
      </c>
      <c r="Y175" s="149" t="s">
        <v>153</v>
      </c>
      <c r="Z175" s="149" t="s">
        <v>153</v>
      </c>
      <c r="AA175" s="150"/>
      <c r="AC175" s="149" t="s">
        <v>153</v>
      </c>
      <c r="AD175" s="149" t="s">
        <v>153</v>
      </c>
      <c r="AE175" s="149" t="s">
        <v>157</v>
      </c>
      <c r="AF175" s="149" t="s">
        <v>157</v>
      </c>
      <c r="AG175" s="149" t="s">
        <v>169</v>
      </c>
      <c r="AH175" s="150" t="s">
        <v>159</v>
      </c>
      <c r="AI175" s="263" t="s">
        <v>1148</v>
      </c>
      <c r="AJ175" s="263" t="s">
        <v>150</v>
      </c>
      <c r="AK175" s="149" t="s">
        <v>1149</v>
      </c>
      <c r="AL175" s="149">
        <v>2045</v>
      </c>
      <c r="AM175" s="171" t="s">
        <v>1150</v>
      </c>
      <c r="AN175" s="264" t="s">
        <v>1151</v>
      </c>
      <c r="AP175" s="149" t="s">
        <v>154</v>
      </c>
      <c r="AQ175" s="149" t="s">
        <v>153</v>
      </c>
      <c r="AR175" s="149" t="s">
        <v>153</v>
      </c>
      <c r="AU175" s="150"/>
      <c r="AV175" s="188" t="s">
        <v>157</v>
      </c>
      <c r="AW175" s="172" t="s">
        <v>153</v>
      </c>
      <c r="AX175" s="149" t="s">
        <v>153</v>
      </c>
      <c r="AY175" s="149" t="s">
        <v>154</v>
      </c>
      <c r="AZ175" s="149" t="s">
        <v>153</v>
      </c>
      <c r="BA175" s="149" t="s">
        <v>153</v>
      </c>
      <c r="BC175" s="150"/>
      <c r="BE175" s="173"/>
      <c r="BF175" s="150"/>
      <c r="BG175" s="283">
        <f t="shared" si="127"/>
        <v>0</v>
      </c>
      <c r="BH175" s="149">
        <f t="shared" si="128"/>
        <v>0</v>
      </c>
      <c r="BI175" s="149">
        <f t="shared" si="94"/>
        <v>0</v>
      </c>
      <c r="BJ175" s="280">
        <f t="shared" si="95"/>
        <v>0</v>
      </c>
      <c r="BK175" s="356">
        <f t="shared" si="129"/>
        <v>0</v>
      </c>
      <c r="BL175" s="149">
        <f t="shared" si="130"/>
        <v>0</v>
      </c>
      <c r="BM175" s="149">
        <f t="shared" si="96"/>
        <v>0</v>
      </c>
      <c r="BN175" s="278">
        <f t="shared" si="97"/>
        <v>0</v>
      </c>
      <c r="BO175" s="149">
        <f t="shared" si="131"/>
        <v>0</v>
      </c>
      <c r="BP175" s="149">
        <f t="shared" si="132"/>
        <v>0</v>
      </c>
      <c r="BQ175" s="149">
        <f t="shared" si="98"/>
        <v>0</v>
      </c>
      <c r="BR175" s="356">
        <f t="shared" si="133"/>
        <v>0</v>
      </c>
      <c r="BS175" s="149">
        <f t="shared" si="134"/>
        <v>0</v>
      </c>
      <c r="BT175" s="149">
        <f t="shared" si="99"/>
        <v>0</v>
      </c>
      <c r="BU175" s="356">
        <f t="shared" si="100"/>
        <v>0</v>
      </c>
      <c r="BV175" s="149">
        <f t="shared" si="101"/>
        <v>0</v>
      </c>
      <c r="BW175" s="113">
        <f t="shared" si="102"/>
        <v>1</v>
      </c>
      <c r="BX175" s="248">
        <f t="shared" si="103"/>
        <v>0</v>
      </c>
      <c r="BY175" s="248">
        <f t="shared" si="104"/>
        <v>0</v>
      </c>
      <c r="BZ175" s="248">
        <f t="shared" si="105"/>
        <v>1</v>
      </c>
      <c r="CA175" s="248">
        <f t="shared" si="138"/>
        <v>1</v>
      </c>
      <c r="CB175" s="175">
        <f t="shared" si="106"/>
        <v>1</v>
      </c>
      <c r="CC175" s="356">
        <f t="shared" si="107"/>
        <v>0</v>
      </c>
      <c r="CD175" s="149">
        <f t="shared" si="108"/>
        <v>0</v>
      </c>
      <c r="CE175" s="149">
        <f t="shared" si="109"/>
        <v>0</v>
      </c>
      <c r="CF175" s="276">
        <f t="shared" si="110"/>
        <v>0</v>
      </c>
      <c r="CG175" s="248">
        <f t="shared" si="111"/>
        <v>1</v>
      </c>
      <c r="CH175" s="274">
        <f t="shared" si="135"/>
        <v>1</v>
      </c>
      <c r="CI175" s="356">
        <f t="shared" si="112"/>
        <v>0</v>
      </c>
      <c r="CJ175" s="149">
        <f t="shared" si="113"/>
        <v>0</v>
      </c>
      <c r="CK175" s="150">
        <f t="shared" si="114"/>
        <v>0</v>
      </c>
      <c r="CL175" s="149">
        <f t="shared" si="136"/>
        <v>0</v>
      </c>
      <c r="CM175" s="149">
        <f t="shared" si="136"/>
        <v>0</v>
      </c>
      <c r="CN175" s="149">
        <f t="shared" si="136"/>
        <v>1</v>
      </c>
      <c r="CO175" s="149">
        <f t="shared" si="115"/>
        <v>1</v>
      </c>
      <c r="CP175" s="149">
        <f t="shared" si="137"/>
        <v>1</v>
      </c>
      <c r="CQ175" s="283">
        <f t="shared" si="116"/>
        <v>1</v>
      </c>
      <c r="CR175" s="149">
        <f t="shared" si="117"/>
        <v>0</v>
      </c>
      <c r="CS175" s="149">
        <f t="shared" si="118"/>
        <v>0</v>
      </c>
      <c r="CT175" s="283" t="str">
        <f t="shared" si="119"/>
        <v/>
      </c>
      <c r="CU175" s="149" t="str">
        <f t="shared" si="120"/>
        <v xml:space="preserve"> </v>
      </c>
      <c r="CV175" s="149">
        <f t="shared" si="121"/>
        <v>0</v>
      </c>
      <c r="CW175" s="149">
        <v>0</v>
      </c>
      <c r="CX175" s="149">
        <v>0</v>
      </c>
      <c r="CY175" s="149">
        <v>1</v>
      </c>
      <c r="CZ175" s="149">
        <v>1</v>
      </c>
      <c r="DA175" s="149">
        <v>0</v>
      </c>
      <c r="DB175" s="149">
        <v>0</v>
      </c>
      <c r="DC175" s="149">
        <v>0</v>
      </c>
      <c r="DD175" s="149">
        <v>0</v>
      </c>
      <c r="DE175" s="149">
        <v>0</v>
      </c>
      <c r="DF175" s="149">
        <v>0</v>
      </c>
      <c r="DG175" s="149">
        <v>0</v>
      </c>
      <c r="DH175" s="149">
        <v>0</v>
      </c>
      <c r="DI175" s="149">
        <v>0</v>
      </c>
      <c r="DJ175" s="149">
        <v>0</v>
      </c>
      <c r="DK175" s="149">
        <v>0</v>
      </c>
      <c r="DL175" s="149">
        <v>0</v>
      </c>
      <c r="DM175" s="149">
        <v>1</v>
      </c>
      <c r="DN175" s="149">
        <v>0</v>
      </c>
      <c r="DO175" s="149">
        <v>1</v>
      </c>
      <c r="DP175" s="149">
        <v>1</v>
      </c>
      <c r="DQ175" s="149">
        <v>0</v>
      </c>
      <c r="DR175" s="149">
        <v>1</v>
      </c>
      <c r="DS175" s="149">
        <v>0</v>
      </c>
      <c r="DT175" s="149" t="s">
        <v>154</v>
      </c>
      <c r="DU175" s="149">
        <v>0</v>
      </c>
      <c r="DV175" s="149" t="s">
        <v>154</v>
      </c>
      <c r="DW175" s="149" t="s">
        <v>7857</v>
      </c>
      <c r="DX175" s="149" t="s">
        <v>150</v>
      </c>
      <c r="DY175" s="149">
        <v>0</v>
      </c>
      <c r="DZ175" s="149" t="str">
        <f t="shared" si="122"/>
        <v>N</v>
      </c>
      <c r="EA175" s="149" t="str">
        <f t="shared" si="123"/>
        <v/>
      </c>
      <c r="EB175" s="149" t="str">
        <f t="shared" si="124"/>
        <v>N</v>
      </c>
      <c r="EC175" s="149" t="str">
        <f t="shared" si="125"/>
        <v>Y</v>
      </c>
      <c r="ED175" s="149" t="str">
        <f t="shared" si="126"/>
        <v>Yes</v>
      </c>
      <c r="EF175" s="149">
        <f t="shared" si="139"/>
        <v>0</v>
      </c>
    </row>
    <row r="176" spans="1:136" s="149" customFormat="1" ht="16.5" customHeight="1">
      <c r="A176" s="149">
        <v>173</v>
      </c>
      <c r="B176" s="149">
        <v>146</v>
      </c>
      <c r="C176" s="150" t="s">
        <v>1152</v>
      </c>
      <c r="D176" s="149" t="s">
        <v>443</v>
      </c>
      <c r="E176" s="149" t="s">
        <v>229</v>
      </c>
      <c r="F176" s="149" t="s">
        <v>264</v>
      </c>
      <c r="G176" s="149" t="s">
        <v>176</v>
      </c>
      <c r="H176" s="168" t="s">
        <v>1153</v>
      </c>
      <c r="I176" s="149" t="s">
        <v>1154</v>
      </c>
      <c r="J176" s="149">
        <v>0.308</v>
      </c>
      <c r="K176" s="149" t="s">
        <v>1155</v>
      </c>
      <c r="L176" s="149">
        <v>218718</v>
      </c>
      <c r="M176" s="150">
        <v>29</v>
      </c>
      <c r="N176" s="149" t="s">
        <v>154</v>
      </c>
      <c r="O176" s="149" t="s">
        <v>153</v>
      </c>
      <c r="P176" s="150" t="s">
        <v>153</v>
      </c>
      <c r="Q176" s="149" t="s">
        <v>150</v>
      </c>
      <c r="R176" s="149" t="s">
        <v>154</v>
      </c>
      <c r="S176" s="149" t="s">
        <v>210</v>
      </c>
      <c r="T176" s="149" t="s">
        <v>153</v>
      </c>
      <c r="U176" s="151">
        <v>2030</v>
      </c>
      <c r="V176" s="149" t="s">
        <v>153</v>
      </c>
      <c r="W176" s="149" t="s">
        <v>153</v>
      </c>
      <c r="X176" s="152" t="s">
        <v>153</v>
      </c>
      <c r="Y176" s="149" t="s">
        <v>153</v>
      </c>
      <c r="Z176" s="149" t="s">
        <v>153</v>
      </c>
      <c r="AA176" s="150"/>
      <c r="AC176" s="149" t="s">
        <v>202</v>
      </c>
      <c r="AD176" s="149" t="s">
        <v>5</v>
      </c>
      <c r="AE176" s="149" t="s">
        <v>157</v>
      </c>
      <c r="AF176" s="149" t="s">
        <v>157</v>
      </c>
      <c r="AG176" s="149" t="s">
        <v>158</v>
      </c>
      <c r="AH176" s="150" t="s">
        <v>159</v>
      </c>
      <c r="AI176" s="149" t="s">
        <v>160</v>
      </c>
      <c r="AJ176" s="149" t="s">
        <v>150</v>
      </c>
      <c r="AK176" s="170" t="s">
        <v>1156</v>
      </c>
      <c r="AL176" s="149">
        <v>2050</v>
      </c>
      <c r="AN176" s="150"/>
      <c r="AP176" s="149" t="s">
        <v>154</v>
      </c>
      <c r="AQ176" s="149" t="s">
        <v>153</v>
      </c>
      <c r="AR176" s="149" t="s">
        <v>153</v>
      </c>
      <c r="AU176" s="150"/>
      <c r="AV176" s="149" t="s">
        <v>168</v>
      </c>
      <c r="AW176" s="172" t="s">
        <v>168</v>
      </c>
      <c r="AX176" s="149" t="s">
        <v>158</v>
      </c>
      <c r="AY176" s="149" t="s">
        <v>154</v>
      </c>
      <c r="AZ176" s="149" t="s">
        <v>153</v>
      </c>
      <c r="BA176" s="149" t="s">
        <v>153</v>
      </c>
      <c r="BC176" s="150"/>
      <c r="BE176" s="173"/>
      <c r="BF176" s="150"/>
      <c r="BG176" s="283">
        <f t="shared" si="127"/>
        <v>0</v>
      </c>
      <c r="BH176" s="149">
        <f t="shared" si="128"/>
        <v>0</v>
      </c>
      <c r="BI176" s="149">
        <f t="shared" si="94"/>
        <v>0</v>
      </c>
      <c r="BJ176" s="280">
        <f t="shared" si="95"/>
        <v>0</v>
      </c>
      <c r="BK176" s="356">
        <f t="shared" si="129"/>
        <v>0</v>
      </c>
      <c r="BL176" s="149">
        <f t="shared" si="130"/>
        <v>0</v>
      </c>
      <c r="BM176" s="149">
        <f t="shared" si="96"/>
        <v>0</v>
      </c>
      <c r="BN176" s="278">
        <f t="shared" si="97"/>
        <v>0</v>
      </c>
      <c r="BO176" s="149">
        <f t="shared" si="131"/>
        <v>0</v>
      </c>
      <c r="BP176" s="149">
        <f t="shared" si="132"/>
        <v>0</v>
      </c>
      <c r="BQ176" s="149">
        <f t="shared" si="98"/>
        <v>0</v>
      </c>
      <c r="BR176" s="356">
        <f t="shared" si="133"/>
        <v>0</v>
      </c>
      <c r="BS176" s="149">
        <f t="shared" si="134"/>
        <v>0</v>
      </c>
      <c r="BT176" s="149">
        <f t="shared" si="99"/>
        <v>0</v>
      </c>
      <c r="BU176" s="356">
        <f t="shared" si="100"/>
        <v>0</v>
      </c>
      <c r="BV176" s="149">
        <f t="shared" si="101"/>
        <v>0</v>
      </c>
      <c r="BW176" s="113">
        <f t="shared" si="102"/>
        <v>1</v>
      </c>
      <c r="BX176" s="248">
        <f t="shared" si="103"/>
        <v>0</v>
      </c>
      <c r="BY176" s="248">
        <f t="shared" si="104"/>
        <v>0</v>
      </c>
      <c r="BZ176" s="248">
        <f t="shared" si="105"/>
        <v>1</v>
      </c>
      <c r="CA176" s="248">
        <f t="shared" si="138"/>
        <v>1</v>
      </c>
      <c r="CB176" s="175">
        <f t="shared" si="106"/>
        <v>1</v>
      </c>
      <c r="CC176" s="356">
        <f t="shared" si="107"/>
        <v>0</v>
      </c>
      <c r="CD176" s="149">
        <f t="shared" si="108"/>
        <v>0</v>
      </c>
      <c r="CE176" s="149">
        <f t="shared" si="109"/>
        <v>0</v>
      </c>
      <c r="CF176" s="276">
        <f t="shared" si="110"/>
        <v>0</v>
      </c>
      <c r="CG176" s="248">
        <f t="shared" si="111"/>
        <v>1</v>
      </c>
      <c r="CH176" s="274">
        <f t="shared" si="135"/>
        <v>1</v>
      </c>
      <c r="CI176" s="356">
        <f t="shared" si="112"/>
        <v>0</v>
      </c>
      <c r="CJ176" s="149">
        <f t="shared" si="113"/>
        <v>0</v>
      </c>
      <c r="CK176" s="150">
        <f t="shared" si="114"/>
        <v>0</v>
      </c>
      <c r="CL176" s="149">
        <f t="shared" si="136"/>
        <v>0</v>
      </c>
      <c r="CM176" s="149">
        <f t="shared" si="136"/>
        <v>0</v>
      </c>
      <c r="CN176" s="149">
        <f t="shared" si="136"/>
        <v>1</v>
      </c>
      <c r="CO176" s="149">
        <f t="shared" si="115"/>
        <v>1</v>
      </c>
      <c r="CP176" s="149">
        <f t="shared" si="137"/>
        <v>1</v>
      </c>
      <c r="CQ176" s="283">
        <f t="shared" si="116"/>
        <v>0</v>
      </c>
      <c r="CR176" s="149">
        <f t="shared" si="117"/>
        <v>0</v>
      </c>
      <c r="CS176" s="149">
        <f t="shared" si="118"/>
        <v>1</v>
      </c>
      <c r="CT176" s="283">
        <f t="shared" si="119"/>
        <v>1</v>
      </c>
      <c r="CU176" s="149" t="str">
        <f t="shared" si="120"/>
        <v xml:space="preserve"> </v>
      </c>
      <c r="CV176" s="149">
        <f t="shared" si="121"/>
        <v>0</v>
      </c>
      <c r="CW176" s="149">
        <v>0</v>
      </c>
      <c r="CX176" s="149">
        <v>0</v>
      </c>
      <c r="CY176" s="149">
        <v>1</v>
      </c>
      <c r="CZ176" s="149">
        <v>1</v>
      </c>
      <c r="DA176" s="149">
        <v>0</v>
      </c>
      <c r="DB176" s="149">
        <v>0</v>
      </c>
      <c r="DC176" s="149">
        <v>0</v>
      </c>
      <c r="DD176" s="149">
        <v>0</v>
      </c>
      <c r="DE176" s="149">
        <v>0</v>
      </c>
      <c r="DF176" s="149">
        <v>0</v>
      </c>
      <c r="DG176" s="149">
        <v>0</v>
      </c>
      <c r="DH176" s="149">
        <v>0</v>
      </c>
      <c r="DI176" s="149">
        <v>0</v>
      </c>
      <c r="DJ176" s="149">
        <v>0</v>
      </c>
      <c r="DK176" s="149">
        <v>0</v>
      </c>
      <c r="DL176" s="149">
        <v>0</v>
      </c>
      <c r="DM176" s="149">
        <v>1</v>
      </c>
      <c r="DN176" s="149">
        <v>0</v>
      </c>
      <c r="DO176" s="149">
        <v>1</v>
      </c>
      <c r="DP176" s="149">
        <v>0</v>
      </c>
      <c r="DQ176" s="149">
        <v>0</v>
      </c>
      <c r="DR176" s="149">
        <v>1</v>
      </c>
      <c r="DS176" s="149">
        <v>0</v>
      </c>
      <c r="DT176" s="149" t="s">
        <v>154</v>
      </c>
      <c r="DU176" s="149">
        <v>0</v>
      </c>
      <c r="DV176" s="149" t="s">
        <v>154</v>
      </c>
      <c r="DW176" s="149" t="s">
        <v>160</v>
      </c>
      <c r="DX176" s="149" t="s">
        <v>3005</v>
      </c>
      <c r="DY176" s="149">
        <v>0</v>
      </c>
      <c r="DZ176" s="149" t="str">
        <f t="shared" si="122"/>
        <v>Y</v>
      </c>
      <c r="EA176" s="149" t="str">
        <f t="shared" si="123"/>
        <v/>
      </c>
      <c r="EB176" s="149" t="str">
        <f t="shared" si="124"/>
        <v>N</v>
      </c>
      <c r="EC176" s="149" t="str">
        <f t="shared" si="125"/>
        <v>Y</v>
      </c>
      <c r="ED176" s="149" t="str">
        <f t="shared" si="126"/>
        <v>Not Specified</v>
      </c>
      <c r="EF176" s="149">
        <f t="shared" si="139"/>
        <v>0</v>
      </c>
    </row>
    <row r="177" spans="1:136" s="149" customFormat="1" ht="16.5" customHeight="1">
      <c r="A177" s="149">
        <v>174</v>
      </c>
      <c r="B177" s="149">
        <v>183</v>
      </c>
      <c r="C177" s="150" t="s">
        <v>1157</v>
      </c>
      <c r="D177" s="149" t="s">
        <v>1046</v>
      </c>
      <c r="E177" s="149" t="s">
        <v>1047</v>
      </c>
      <c r="F177" s="149" t="s">
        <v>416</v>
      </c>
      <c r="G177" s="149" t="s">
        <v>246</v>
      </c>
      <c r="H177" s="168" t="s">
        <v>1158</v>
      </c>
      <c r="I177" s="149" t="s">
        <v>1159</v>
      </c>
      <c r="J177" s="149">
        <v>0.117</v>
      </c>
      <c r="K177" s="149" t="s">
        <v>1160</v>
      </c>
      <c r="L177" s="149">
        <v>156921</v>
      </c>
      <c r="M177" s="150">
        <v>31</v>
      </c>
      <c r="N177" s="149" t="s">
        <v>154</v>
      </c>
      <c r="O177" s="149" t="s">
        <v>153</v>
      </c>
      <c r="P177" s="150" t="s">
        <v>153</v>
      </c>
      <c r="Q177" s="149" t="s">
        <v>150</v>
      </c>
      <c r="R177" s="149" t="s">
        <v>150</v>
      </c>
      <c r="S177" s="149" t="s">
        <v>151</v>
      </c>
      <c r="T177" s="149" t="s">
        <v>152</v>
      </c>
      <c r="U177" s="151">
        <v>2035</v>
      </c>
      <c r="V177" s="149" t="s">
        <v>153</v>
      </c>
      <c r="W177" s="149" t="s">
        <v>153</v>
      </c>
      <c r="X177" s="152" t="s">
        <v>153</v>
      </c>
      <c r="Y177" s="149" t="s">
        <v>153</v>
      </c>
      <c r="Z177" s="149" t="s">
        <v>153</v>
      </c>
      <c r="AA177" s="150"/>
      <c r="AC177" s="149" t="s">
        <v>281</v>
      </c>
      <c r="AD177" s="149" t="s">
        <v>240</v>
      </c>
      <c r="AE177" s="149" t="s">
        <v>157</v>
      </c>
      <c r="AF177" s="149" t="s">
        <v>157</v>
      </c>
      <c r="AG177" s="149" t="s">
        <v>158</v>
      </c>
      <c r="AH177" s="150" t="s">
        <v>159</v>
      </c>
      <c r="AJ177" s="149" t="s">
        <v>154</v>
      </c>
      <c r="AK177" s="170" t="s">
        <v>153</v>
      </c>
      <c r="AN177" s="150"/>
      <c r="AP177" s="149" t="s">
        <v>154</v>
      </c>
      <c r="AQ177" s="149" t="s">
        <v>153</v>
      </c>
      <c r="AR177" s="149" t="s">
        <v>153</v>
      </c>
      <c r="AU177" s="150"/>
      <c r="AV177" s="149" t="s">
        <v>157</v>
      </c>
      <c r="AW177" s="172" t="s">
        <v>168</v>
      </c>
      <c r="AX177" s="149" t="s">
        <v>158</v>
      </c>
      <c r="AY177" s="149" t="s">
        <v>150</v>
      </c>
      <c r="AZ177" s="149" t="s">
        <v>1161</v>
      </c>
      <c r="BA177" s="149">
        <v>2030</v>
      </c>
      <c r="BC177" s="150"/>
      <c r="BE177" s="173"/>
      <c r="BF177" s="150"/>
      <c r="BG177" s="283">
        <f t="shared" si="127"/>
        <v>0</v>
      </c>
      <c r="BH177" s="149">
        <f t="shared" si="128"/>
        <v>0</v>
      </c>
      <c r="BI177" s="149">
        <f t="shared" si="94"/>
        <v>0</v>
      </c>
      <c r="BJ177" s="280">
        <f t="shared" si="95"/>
        <v>0</v>
      </c>
      <c r="BK177" s="356">
        <f t="shared" si="129"/>
        <v>0</v>
      </c>
      <c r="BL177" s="149">
        <f t="shared" si="130"/>
        <v>0</v>
      </c>
      <c r="BM177" s="149">
        <f t="shared" si="96"/>
        <v>1</v>
      </c>
      <c r="BN177" s="278">
        <f t="shared" si="97"/>
        <v>1</v>
      </c>
      <c r="BO177" s="149">
        <f t="shared" si="131"/>
        <v>0</v>
      </c>
      <c r="BP177" s="149">
        <f t="shared" si="132"/>
        <v>0</v>
      </c>
      <c r="BQ177" s="149">
        <f t="shared" si="98"/>
        <v>0</v>
      </c>
      <c r="BR177" s="356">
        <f t="shared" si="133"/>
        <v>0</v>
      </c>
      <c r="BS177" s="149">
        <f t="shared" si="134"/>
        <v>0</v>
      </c>
      <c r="BT177" s="149">
        <f t="shared" si="99"/>
        <v>0</v>
      </c>
      <c r="BU177" s="356">
        <f t="shared" si="100"/>
        <v>0</v>
      </c>
      <c r="BV177" s="149">
        <f t="shared" si="101"/>
        <v>0</v>
      </c>
      <c r="BW177" s="113">
        <f t="shared" si="102"/>
        <v>0</v>
      </c>
      <c r="BX177" s="248">
        <f t="shared" si="103"/>
        <v>0</v>
      </c>
      <c r="BY177" s="248">
        <f t="shared" si="104"/>
        <v>0</v>
      </c>
      <c r="BZ177" s="248">
        <f t="shared" si="105"/>
        <v>0</v>
      </c>
      <c r="CA177" s="248">
        <f t="shared" si="138"/>
        <v>0</v>
      </c>
      <c r="CB177" s="175">
        <f t="shared" si="106"/>
        <v>0</v>
      </c>
      <c r="CC177" s="356">
        <f t="shared" si="107"/>
        <v>0</v>
      </c>
      <c r="CD177" s="149">
        <f t="shared" si="108"/>
        <v>0</v>
      </c>
      <c r="CE177" s="149">
        <f t="shared" si="109"/>
        <v>0</v>
      </c>
      <c r="CF177" s="276">
        <f t="shared" si="110"/>
        <v>0</v>
      </c>
      <c r="CG177" s="248">
        <f t="shared" si="111"/>
        <v>0</v>
      </c>
      <c r="CH177" s="274">
        <f t="shared" si="135"/>
        <v>0</v>
      </c>
      <c r="CI177" s="356">
        <f t="shared" si="112"/>
        <v>0</v>
      </c>
      <c r="CJ177" s="149">
        <f t="shared" si="113"/>
        <v>1</v>
      </c>
      <c r="CK177" s="150">
        <f t="shared" si="114"/>
        <v>0</v>
      </c>
      <c r="CL177" s="149">
        <f t="shared" si="136"/>
        <v>0</v>
      </c>
      <c r="CM177" s="149">
        <f t="shared" si="136"/>
        <v>0</v>
      </c>
      <c r="CN177" s="149">
        <f t="shared" si="136"/>
        <v>1</v>
      </c>
      <c r="CO177" s="149">
        <f t="shared" si="115"/>
        <v>1</v>
      </c>
      <c r="CP177" s="149">
        <f t="shared" si="137"/>
        <v>1</v>
      </c>
      <c r="CQ177" s="283">
        <f t="shared" si="116"/>
        <v>1</v>
      </c>
      <c r="CR177" s="149">
        <f t="shared" si="117"/>
        <v>0</v>
      </c>
      <c r="CS177" s="149">
        <f t="shared" si="118"/>
        <v>0</v>
      </c>
      <c r="CT177" s="283" t="str">
        <f t="shared" si="119"/>
        <v/>
      </c>
      <c r="CU177" s="149" t="str">
        <f t="shared" si="120"/>
        <v xml:space="preserve"> </v>
      </c>
      <c r="CV177" s="149">
        <f t="shared" si="121"/>
        <v>0</v>
      </c>
      <c r="CW177" s="149">
        <v>0</v>
      </c>
      <c r="CX177" s="149">
        <v>0</v>
      </c>
      <c r="CY177" s="149">
        <v>0</v>
      </c>
      <c r="CZ177" s="149">
        <v>0</v>
      </c>
      <c r="DA177" s="149">
        <v>0</v>
      </c>
      <c r="DB177" s="149">
        <v>0</v>
      </c>
      <c r="DC177" s="149">
        <v>1</v>
      </c>
      <c r="DD177" s="149">
        <v>1</v>
      </c>
      <c r="DE177" s="149">
        <v>0</v>
      </c>
      <c r="DF177" s="149">
        <v>1</v>
      </c>
      <c r="DG177" s="149">
        <v>0</v>
      </c>
      <c r="DH177" s="149">
        <v>1</v>
      </c>
      <c r="DI177" s="149">
        <v>0</v>
      </c>
      <c r="DJ177" s="149">
        <v>0</v>
      </c>
      <c r="DK177" s="149">
        <v>0</v>
      </c>
      <c r="DL177" s="149">
        <v>0</v>
      </c>
      <c r="DM177" s="149">
        <v>1</v>
      </c>
      <c r="DN177" s="149">
        <v>0</v>
      </c>
      <c r="DO177" s="149">
        <v>1</v>
      </c>
      <c r="DP177" s="149">
        <v>1</v>
      </c>
      <c r="DQ177" s="149">
        <v>0</v>
      </c>
      <c r="DR177" s="149">
        <v>1</v>
      </c>
      <c r="DS177" s="149">
        <v>0</v>
      </c>
      <c r="DT177" s="149" t="s">
        <v>150</v>
      </c>
      <c r="DU177" s="149" t="s">
        <v>158</v>
      </c>
      <c r="DV177" s="149" t="s">
        <v>160</v>
      </c>
      <c r="DW177" s="149" t="s">
        <v>154</v>
      </c>
      <c r="DX177" s="149">
        <v>0</v>
      </c>
      <c r="DY177" s="149" t="s">
        <v>150</v>
      </c>
      <c r="DZ177" s="149" t="str">
        <f t="shared" si="122"/>
        <v>Y</v>
      </c>
      <c r="EA177" s="149" t="str">
        <f t="shared" si="123"/>
        <v/>
      </c>
      <c r="EB177" s="149" t="str">
        <f t="shared" si="124"/>
        <v>N</v>
      </c>
      <c r="EC177" s="149" t="str">
        <f t="shared" si="125"/>
        <v>N</v>
      </c>
      <c r="ED177" s="149" t="str">
        <f t="shared" si="126"/>
        <v>Yes</v>
      </c>
      <c r="EF177" s="149">
        <f t="shared" si="139"/>
        <v>0</v>
      </c>
    </row>
    <row r="178" spans="1:136" s="149" customFormat="1" ht="16.5" customHeight="1">
      <c r="A178" s="149">
        <v>175</v>
      </c>
      <c r="B178" s="149">
        <v>195</v>
      </c>
      <c r="C178" s="150" t="s">
        <v>1162</v>
      </c>
      <c r="D178" s="149" t="s">
        <v>1163</v>
      </c>
      <c r="E178" s="149" t="s">
        <v>229</v>
      </c>
      <c r="F178" s="149" t="s">
        <v>145</v>
      </c>
      <c r="G178" s="149" t="s">
        <v>146</v>
      </c>
      <c r="H178" s="168" t="s">
        <v>1164</v>
      </c>
      <c r="I178" s="149" t="s">
        <v>1165</v>
      </c>
      <c r="J178" s="149">
        <v>0.21</v>
      </c>
      <c r="K178" s="149" t="s">
        <v>1166</v>
      </c>
      <c r="L178" s="149">
        <v>75100</v>
      </c>
      <c r="M178" s="150">
        <v>31</v>
      </c>
      <c r="N178" s="149" t="s">
        <v>150</v>
      </c>
      <c r="O178" s="149">
        <v>2020</v>
      </c>
      <c r="P178" s="150">
        <v>2025</v>
      </c>
      <c r="Q178" s="149" t="s">
        <v>150</v>
      </c>
      <c r="R178" s="149" t="s">
        <v>150</v>
      </c>
      <c r="S178" s="149" t="s">
        <v>151</v>
      </c>
      <c r="T178" s="149" t="s">
        <v>152</v>
      </c>
      <c r="U178" s="151">
        <v>2033</v>
      </c>
      <c r="V178" s="149" t="s">
        <v>151</v>
      </c>
      <c r="W178" s="149" t="s">
        <v>152</v>
      </c>
      <c r="X178" s="152">
        <v>2050</v>
      </c>
      <c r="Y178" s="149" t="s">
        <v>150</v>
      </c>
      <c r="Z178" s="149" t="s">
        <v>151</v>
      </c>
      <c r="AA178" s="150">
        <v>2050</v>
      </c>
      <c r="AC178" s="149" t="s">
        <v>167</v>
      </c>
      <c r="AD178" s="149" t="s">
        <v>6</v>
      </c>
      <c r="AE178" s="149" t="s">
        <v>157</v>
      </c>
      <c r="AF178" s="149" t="s">
        <v>157</v>
      </c>
      <c r="AG178" s="149" t="s">
        <v>169</v>
      </c>
      <c r="AH178" s="150" t="s">
        <v>159</v>
      </c>
      <c r="AJ178" s="149" t="s">
        <v>154</v>
      </c>
      <c r="AK178" s="170" t="s">
        <v>153</v>
      </c>
      <c r="AN178" s="150" t="s">
        <v>1167</v>
      </c>
      <c r="AO178" s="149" t="s">
        <v>160</v>
      </c>
      <c r="AP178" s="149" t="s">
        <v>150</v>
      </c>
      <c r="AQ178" s="149" t="s">
        <v>159</v>
      </c>
      <c r="AR178" s="149" t="s">
        <v>1168</v>
      </c>
      <c r="AS178" s="149">
        <v>2035</v>
      </c>
      <c r="AU178" s="150"/>
      <c r="AV178" s="150" t="s">
        <v>157</v>
      </c>
      <c r="AW178" s="172" t="s">
        <v>168</v>
      </c>
      <c r="AX178" s="149" t="s">
        <v>158</v>
      </c>
      <c r="AY178" s="149" t="s">
        <v>154</v>
      </c>
      <c r="AZ178" s="149" t="s">
        <v>153</v>
      </c>
      <c r="BA178" s="149" t="s">
        <v>153</v>
      </c>
      <c r="BC178" s="150"/>
      <c r="BE178" s="173"/>
      <c r="BF178" s="150"/>
      <c r="BG178" s="283">
        <f t="shared" si="127"/>
        <v>1</v>
      </c>
      <c r="BH178" s="149">
        <f t="shared" si="128"/>
        <v>0</v>
      </c>
      <c r="BI178" s="149">
        <f t="shared" si="94"/>
        <v>0</v>
      </c>
      <c r="BJ178" s="280">
        <f t="shared" si="95"/>
        <v>1</v>
      </c>
      <c r="BK178" s="356">
        <f t="shared" si="129"/>
        <v>0</v>
      </c>
      <c r="BL178" s="149">
        <f t="shared" si="130"/>
        <v>0</v>
      </c>
      <c r="BM178" s="149">
        <f t="shared" si="96"/>
        <v>1</v>
      </c>
      <c r="BN178" s="278">
        <f t="shared" si="97"/>
        <v>1</v>
      </c>
      <c r="BO178" s="149">
        <f t="shared" si="131"/>
        <v>0</v>
      </c>
      <c r="BP178" s="149">
        <f t="shared" si="132"/>
        <v>0</v>
      </c>
      <c r="BQ178" s="149">
        <f t="shared" si="98"/>
        <v>1</v>
      </c>
      <c r="BR178" s="356">
        <f t="shared" si="133"/>
        <v>0</v>
      </c>
      <c r="BS178" s="149">
        <f t="shared" si="134"/>
        <v>0</v>
      </c>
      <c r="BT178" s="149">
        <f t="shared" si="99"/>
        <v>1</v>
      </c>
      <c r="BU178" s="356">
        <f t="shared" si="100"/>
        <v>0</v>
      </c>
      <c r="BV178" s="149">
        <f t="shared" si="101"/>
        <v>0</v>
      </c>
      <c r="BW178" s="113">
        <f t="shared" si="102"/>
        <v>0</v>
      </c>
      <c r="BX178" s="248">
        <f t="shared" si="103"/>
        <v>0</v>
      </c>
      <c r="BY178" s="248">
        <f t="shared" si="104"/>
        <v>0</v>
      </c>
      <c r="BZ178" s="248">
        <f t="shared" si="105"/>
        <v>0</v>
      </c>
      <c r="CA178" s="248">
        <f t="shared" si="138"/>
        <v>0</v>
      </c>
      <c r="CB178" s="175">
        <f t="shared" si="106"/>
        <v>0</v>
      </c>
      <c r="CC178" s="356">
        <f t="shared" si="107"/>
        <v>0</v>
      </c>
      <c r="CD178" s="149">
        <f t="shared" si="108"/>
        <v>0</v>
      </c>
      <c r="CE178" s="149">
        <f t="shared" si="109"/>
        <v>1</v>
      </c>
      <c r="CF178" s="276">
        <f t="shared" si="110"/>
        <v>1</v>
      </c>
      <c r="CG178" s="248">
        <f t="shared" si="111"/>
        <v>1</v>
      </c>
      <c r="CH178" s="274">
        <f t="shared" si="135"/>
        <v>1</v>
      </c>
      <c r="CI178" s="356">
        <f t="shared" si="112"/>
        <v>0</v>
      </c>
      <c r="CJ178" s="149">
        <f t="shared" si="113"/>
        <v>0</v>
      </c>
      <c r="CK178" s="150">
        <f t="shared" si="114"/>
        <v>0</v>
      </c>
      <c r="CL178" s="149">
        <f t="shared" si="136"/>
        <v>1</v>
      </c>
      <c r="CM178" s="149">
        <f t="shared" si="136"/>
        <v>0</v>
      </c>
      <c r="CN178" s="149">
        <f t="shared" si="136"/>
        <v>2</v>
      </c>
      <c r="CO178" s="149">
        <f t="shared" si="115"/>
        <v>3</v>
      </c>
      <c r="CP178" s="149">
        <f t="shared" si="137"/>
        <v>1</v>
      </c>
      <c r="CQ178" s="283">
        <f t="shared" si="116"/>
        <v>1</v>
      </c>
      <c r="CR178" s="149">
        <f t="shared" si="117"/>
        <v>0</v>
      </c>
      <c r="CS178" s="149">
        <f t="shared" si="118"/>
        <v>0</v>
      </c>
      <c r="CT178" s="283" t="str">
        <f t="shared" si="119"/>
        <v/>
      </c>
      <c r="CU178" s="149" t="str">
        <f t="shared" si="120"/>
        <v>2050 2035</v>
      </c>
      <c r="CV178" s="149">
        <f t="shared" si="121"/>
        <v>2050</v>
      </c>
      <c r="CW178" s="149">
        <v>1</v>
      </c>
      <c r="CX178" s="149">
        <v>0</v>
      </c>
      <c r="CY178" s="149">
        <v>0</v>
      </c>
      <c r="CZ178" s="149">
        <v>1</v>
      </c>
      <c r="DA178" s="149">
        <v>0</v>
      </c>
      <c r="DB178" s="149">
        <v>0</v>
      </c>
      <c r="DC178" s="149">
        <v>1</v>
      </c>
      <c r="DD178" s="149">
        <v>1</v>
      </c>
      <c r="DE178" s="149">
        <v>0</v>
      </c>
      <c r="DF178" s="149">
        <v>1</v>
      </c>
      <c r="DG178" s="149">
        <v>0</v>
      </c>
      <c r="DH178" s="149">
        <v>1</v>
      </c>
      <c r="DI178" s="149">
        <v>0</v>
      </c>
      <c r="DJ178" s="149">
        <v>1</v>
      </c>
      <c r="DK178" s="149">
        <v>0</v>
      </c>
      <c r="DL178" s="149">
        <v>1</v>
      </c>
      <c r="DM178" s="149">
        <v>1</v>
      </c>
      <c r="DN178" s="149">
        <v>1</v>
      </c>
      <c r="DO178" s="149">
        <v>1</v>
      </c>
      <c r="DP178" s="149">
        <v>1</v>
      </c>
      <c r="DQ178" s="149">
        <v>0</v>
      </c>
      <c r="DR178" s="149">
        <v>1</v>
      </c>
      <c r="DS178" s="149">
        <v>1</v>
      </c>
      <c r="DT178" s="149" t="s">
        <v>154</v>
      </c>
      <c r="DU178" s="149" t="s">
        <v>158</v>
      </c>
      <c r="DV178" s="149" t="s">
        <v>7859</v>
      </c>
      <c r="DW178" s="149" t="s">
        <v>160</v>
      </c>
      <c r="DX178" s="149" t="s">
        <v>150</v>
      </c>
      <c r="DY178" s="149" t="s">
        <v>3005</v>
      </c>
      <c r="DZ178" s="149" t="str">
        <f t="shared" si="122"/>
        <v>Y</v>
      </c>
      <c r="EA178" s="149" t="str">
        <f t="shared" si="123"/>
        <v>Targets set</v>
      </c>
      <c r="EB178" s="149" t="str">
        <f t="shared" si="124"/>
        <v>Y</v>
      </c>
      <c r="EC178" s="149" t="str">
        <f t="shared" si="125"/>
        <v>N</v>
      </c>
      <c r="ED178" s="149" t="str">
        <f t="shared" si="126"/>
        <v>Yes</v>
      </c>
      <c r="EF178" s="149">
        <f t="shared" si="139"/>
        <v>2050</v>
      </c>
    </row>
    <row r="179" spans="1:136" s="149" customFormat="1" ht="16.5" customHeight="1">
      <c r="A179" s="149">
        <v>176</v>
      </c>
      <c r="B179" s="149">
        <v>132</v>
      </c>
      <c r="C179" s="150" t="s">
        <v>1169</v>
      </c>
      <c r="D179" s="149" t="s">
        <v>192</v>
      </c>
      <c r="E179" s="149" t="s">
        <v>193</v>
      </c>
      <c r="F179" s="149" t="s">
        <v>1170</v>
      </c>
      <c r="G179" s="149" t="s">
        <v>246</v>
      </c>
      <c r="H179" s="168" t="s">
        <v>1171</v>
      </c>
      <c r="I179" s="149" t="s">
        <v>1172</v>
      </c>
      <c r="J179" s="149">
        <v>-0.925</v>
      </c>
      <c r="K179" s="149" t="s">
        <v>1173</v>
      </c>
      <c r="L179" s="149">
        <v>67809</v>
      </c>
      <c r="M179" s="150">
        <v>17</v>
      </c>
      <c r="N179" s="149" t="s">
        <v>154</v>
      </c>
      <c r="O179" s="149" t="s">
        <v>153</v>
      </c>
      <c r="P179" s="150" t="s">
        <v>153</v>
      </c>
      <c r="Q179" s="149" t="s">
        <v>154</v>
      </c>
      <c r="R179" s="149" t="s">
        <v>154</v>
      </c>
      <c r="S179" s="149" t="s">
        <v>153</v>
      </c>
      <c r="T179" s="149" t="s">
        <v>153</v>
      </c>
      <c r="U179" s="151" t="s">
        <v>153</v>
      </c>
      <c r="V179" s="149" t="s">
        <v>153</v>
      </c>
      <c r="W179" s="149" t="s">
        <v>153</v>
      </c>
      <c r="X179" s="152" t="s">
        <v>153</v>
      </c>
      <c r="Y179" s="149" t="s">
        <v>153</v>
      </c>
      <c r="Z179" s="149" t="s">
        <v>153</v>
      </c>
      <c r="AA179" s="150"/>
      <c r="AC179" s="149" t="s">
        <v>167</v>
      </c>
      <c r="AD179" s="149" t="s">
        <v>6</v>
      </c>
      <c r="AE179" s="149" t="s">
        <v>157</v>
      </c>
      <c r="AF179" s="149" t="s">
        <v>157</v>
      </c>
      <c r="AG179" s="149" t="s">
        <v>157</v>
      </c>
      <c r="AH179" s="150" t="s">
        <v>218</v>
      </c>
      <c r="AJ179" s="149" t="s">
        <v>154</v>
      </c>
      <c r="AK179" s="170" t="s">
        <v>153</v>
      </c>
      <c r="AN179" s="150"/>
      <c r="AO179" s="149" t="s">
        <v>219</v>
      </c>
      <c r="AP179" s="149" t="s">
        <v>150</v>
      </c>
      <c r="AQ179" s="149" t="s">
        <v>218</v>
      </c>
      <c r="AR179" s="149" t="s">
        <v>1174</v>
      </c>
      <c r="AS179" s="149">
        <v>2050</v>
      </c>
      <c r="AU179" s="150"/>
      <c r="AV179" s="149" t="s">
        <v>168</v>
      </c>
      <c r="AW179" s="172" t="s">
        <v>312</v>
      </c>
      <c r="AX179" s="149" t="s">
        <v>158</v>
      </c>
      <c r="AY179" s="149" t="s">
        <v>154</v>
      </c>
      <c r="AZ179" s="149" t="s">
        <v>153</v>
      </c>
      <c r="BA179" s="149" t="s">
        <v>153</v>
      </c>
      <c r="BC179" s="150"/>
      <c r="BE179" s="173"/>
      <c r="BF179" s="150"/>
      <c r="BG179" s="283">
        <f t="shared" si="127"/>
        <v>0</v>
      </c>
      <c r="BH179" s="149">
        <f t="shared" si="128"/>
        <v>0</v>
      </c>
      <c r="BI179" s="149">
        <f t="shared" si="94"/>
        <v>0</v>
      </c>
      <c r="BJ179" s="280">
        <f t="shared" si="95"/>
        <v>0</v>
      </c>
      <c r="BK179" s="356">
        <f t="shared" si="129"/>
        <v>0</v>
      </c>
      <c r="BL179" s="149">
        <f t="shared" si="130"/>
        <v>0</v>
      </c>
      <c r="BM179" s="149">
        <f t="shared" si="96"/>
        <v>0</v>
      </c>
      <c r="BN179" s="278">
        <f t="shared" si="97"/>
        <v>0</v>
      </c>
      <c r="BO179" s="149">
        <f t="shared" si="131"/>
        <v>0</v>
      </c>
      <c r="BP179" s="149">
        <f t="shared" si="132"/>
        <v>0</v>
      </c>
      <c r="BQ179" s="149">
        <f t="shared" si="98"/>
        <v>0</v>
      </c>
      <c r="BR179" s="356">
        <f t="shared" si="133"/>
        <v>0</v>
      </c>
      <c r="BS179" s="149">
        <f t="shared" si="134"/>
        <v>0</v>
      </c>
      <c r="BT179" s="149">
        <f t="shared" si="99"/>
        <v>1</v>
      </c>
      <c r="BU179" s="356">
        <f t="shared" si="100"/>
        <v>0</v>
      </c>
      <c r="BV179" s="149">
        <f t="shared" si="101"/>
        <v>0</v>
      </c>
      <c r="BW179" s="113">
        <f t="shared" si="102"/>
        <v>0</v>
      </c>
      <c r="BX179" s="248">
        <f t="shared" si="103"/>
        <v>0</v>
      </c>
      <c r="BY179" s="248">
        <f t="shared" si="104"/>
        <v>0</v>
      </c>
      <c r="BZ179" s="248">
        <f t="shared" si="105"/>
        <v>0</v>
      </c>
      <c r="CA179" s="248">
        <f t="shared" si="138"/>
        <v>0</v>
      </c>
      <c r="CB179" s="175">
        <f t="shared" si="106"/>
        <v>0</v>
      </c>
      <c r="CC179" s="356">
        <f t="shared" si="107"/>
        <v>0</v>
      </c>
      <c r="CD179" s="149">
        <f t="shared" si="108"/>
        <v>0</v>
      </c>
      <c r="CE179" s="149">
        <f t="shared" si="109"/>
        <v>1</v>
      </c>
      <c r="CF179" s="276">
        <f t="shared" si="110"/>
        <v>1</v>
      </c>
      <c r="CG179" s="248">
        <f t="shared" si="111"/>
        <v>1</v>
      </c>
      <c r="CH179" s="274">
        <f t="shared" si="135"/>
        <v>1</v>
      </c>
      <c r="CI179" s="356">
        <f t="shared" si="112"/>
        <v>0</v>
      </c>
      <c r="CJ179" s="149">
        <f t="shared" si="113"/>
        <v>0</v>
      </c>
      <c r="CK179" s="150">
        <f t="shared" si="114"/>
        <v>0</v>
      </c>
      <c r="CL179" s="149">
        <f t="shared" si="136"/>
        <v>0</v>
      </c>
      <c r="CM179" s="149">
        <f t="shared" si="136"/>
        <v>0</v>
      </c>
      <c r="CN179" s="149">
        <f t="shared" si="136"/>
        <v>1</v>
      </c>
      <c r="CO179" s="149">
        <f t="shared" si="115"/>
        <v>1</v>
      </c>
      <c r="CP179" s="149">
        <f t="shared" si="137"/>
        <v>1</v>
      </c>
      <c r="CQ179" s="283">
        <f t="shared" si="116"/>
        <v>0</v>
      </c>
      <c r="CR179" s="149">
        <f t="shared" si="117"/>
        <v>0</v>
      </c>
      <c r="CS179" s="149">
        <f t="shared" si="118"/>
        <v>1</v>
      </c>
      <c r="CT179" s="283" t="str">
        <f t="shared" si="119"/>
        <v/>
      </c>
      <c r="CU179" s="149" t="str">
        <f t="shared" si="120"/>
        <v xml:space="preserve"> 2050</v>
      </c>
      <c r="CV179" s="149">
        <f t="shared" si="121"/>
        <v>2050</v>
      </c>
      <c r="CW179" s="149">
        <v>0</v>
      </c>
      <c r="CX179" s="149">
        <v>0</v>
      </c>
      <c r="CY179" s="149">
        <v>0</v>
      </c>
      <c r="CZ179" s="149">
        <v>0</v>
      </c>
      <c r="DA179" s="149">
        <v>0</v>
      </c>
      <c r="DB179" s="149">
        <v>0</v>
      </c>
      <c r="DC179" s="149">
        <v>1</v>
      </c>
      <c r="DD179" s="149">
        <v>1</v>
      </c>
      <c r="DE179" s="149">
        <v>0</v>
      </c>
      <c r="DF179" s="149">
        <v>0</v>
      </c>
      <c r="DG179" s="149">
        <v>0</v>
      </c>
      <c r="DH179" s="149">
        <v>0</v>
      </c>
      <c r="DI179" s="149">
        <v>0</v>
      </c>
      <c r="DJ179" s="149">
        <v>0</v>
      </c>
      <c r="DK179" s="149">
        <v>0</v>
      </c>
      <c r="DL179" s="149">
        <v>0</v>
      </c>
      <c r="DM179" s="149">
        <v>1</v>
      </c>
      <c r="DN179" s="149">
        <v>0</v>
      </c>
      <c r="DO179" s="149">
        <v>1</v>
      </c>
      <c r="DP179" s="149">
        <v>0</v>
      </c>
      <c r="DQ179" s="149">
        <v>0</v>
      </c>
      <c r="DR179" s="149">
        <v>1</v>
      </c>
      <c r="DS179" s="149">
        <v>0</v>
      </c>
      <c r="DT179" s="149" t="s">
        <v>154</v>
      </c>
      <c r="DU179" s="149">
        <v>0</v>
      </c>
      <c r="DV179" s="149" t="s">
        <v>7859</v>
      </c>
      <c r="DW179" s="149" t="s">
        <v>7858</v>
      </c>
      <c r="DX179" s="149">
        <v>0</v>
      </c>
      <c r="DY179" s="149" t="s">
        <v>3005</v>
      </c>
      <c r="DZ179" s="149" t="str">
        <f t="shared" si="122"/>
        <v>N</v>
      </c>
      <c r="EA179" s="149" t="str">
        <f t="shared" si="123"/>
        <v/>
      </c>
      <c r="EB179" s="149" t="str">
        <f t="shared" si="124"/>
        <v>Y</v>
      </c>
      <c r="EC179" s="149" t="str">
        <f t="shared" si="125"/>
        <v>N</v>
      </c>
      <c r="ED179" s="149" t="str">
        <f t="shared" si="126"/>
        <v>Not Specified</v>
      </c>
      <c r="EF179" s="149">
        <f t="shared" si="139"/>
        <v>2050</v>
      </c>
    </row>
    <row r="180" spans="1:136" s="149" customFormat="1" ht="16.5" customHeight="1">
      <c r="A180" s="149">
        <v>177</v>
      </c>
      <c r="B180" s="149">
        <v>205</v>
      </c>
      <c r="C180" s="150" t="s">
        <v>1175</v>
      </c>
      <c r="D180" s="149" t="s">
        <v>333</v>
      </c>
      <c r="E180" s="149" t="s">
        <v>229</v>
      </c>
      <c r="F180" s="149" t="s">
        <v>245</v>
      </c>
      <c r="G180" s="149" t="s">
        <v>246</v>
      </c>
      <c r="H180" s="168" t="s">
        <v>1176</v>
      </c>
      <c r="I180" s="149" t="s">
        <v>1177</v>
      </c>
      <c r="J180" s="149">
        <v>-0.314</v>
      </c>
      <c r="K180" s="149" t="s">
        <v>1178</v>
      </c>
      <c r="L180" s="149">
        <v>89753</v>
      </c>
      <c r="M180" s="150">
        <v>31</v>
      </c>
      <c r="N180" s="149" t="s">
        <v>150</v>
      </c>
      <c r="O180" s="149">
        <v>2022</v>
      </c>
      <c r="P180" s="150">
        <v>2025</v>
      </c>
      <c r="Q180" s="149" t="s">
        <v>154</v>
      </c>
      <c r="R180" s="149" t="s">
        <v>154</v>
      </c>
      <c r="S180" s="149" t="s">
        <v>153</v>
      </c>
      <c r="T180" s="149" t="s">
        <v>153</v>
      </c>
      <c r="U180" s="151" t="s">
        <v>153</v>
      </c>
      <c r="V180" s="149" t="s">
        <v>153</v>
      </c>
      <c r="W180" s="149" t="s">
        <v>153</v>
      </c>
      <c r="X180" s="152" t="s">
        <v>153</v>
      </c>
      <c r="Y180" s="149" t="s">
        <v>153</v>
      </c>
      <c r="Z180" s="149" t="s">
        <v>153</v>
      </c>
      <c r="AA180" s="150"/>
      <c r="AC180" s="149" t="s">
        <v>167</v>
      </c>
      <c r="AD180" s="149" t="s">
        <v>6</v>
      </c>
      <c r="AE180" s="149" t="s">
        <v>157</v>
      </c>
      <c r="AF180" s="149" t="s">
        <v>157</v>
      </c>
      <c r="AG180" s="149" t="s">
        <v>157</v>
      </c>
      <c r="AH180" s="150" t="s">
        <v>218</v>
      </c>
      <c r="AJ180" s="149" t="s">
        <v>154</v>
      </c>
      <c r="AK180" s="170" t="s">
        <v>153</v>
      </c>
      <c r="AN180" s="150"/>
      <c r="AO180" s="149" t="s">
        <v>219</v>
      </c>
      <c r="AP180" s="149" t="s">
        <v>150</v>
      </c>
      <c r="AQ180" s="149" t="s">
        <v>218</v>
      </c>
      <c r="AR180" s="149" t="s">
        <v>1179</v>
      </c>
      <c r="AS180" s="149">
        <v>2050</v>
      </c>
      <c r="AU180" s="150"/>
      <c r="AV180" s="149" t="s">
        <v>157</v>
      </c>
      <c r="AW180" s="172" t="s">
        <v>168</v>
      </c>
      <c r="AX180" s="149" t="s">
        <v>158</v>
      </c>
      <c r="AY180" s="149" t="s">
        <v>154</v>
      </c>
      <c r="AZ180" s="149" t="s">
        <v>153</v>
      </c>
      <c r="BA180" s="149" t="s">
        <v>153</v>
      </c>
      <c r="BC180" s="150"/>
      <c r="BE180" s="173"/>
      <c r="BF180" s="150"/>
      <c r="BG180" s="283">
        <f t="shared" si="127"/>
        <v>1</v>
      </c>
      <c r="BH180" s="149">
        <f t="shared" si="128"/>
        <v>0</v>
      </c>
      <c r="BI180" s="149">
        <f t="shared" si="94"/>
        <v>0</v>
      </c>
      <c r="BJ180" s="280">
        <f t="shared" si="95"/>
        <v>1</v>
      </c>
      <c r="BK180" s="356">
        <f t="shared" si="129"/>
        <v>0</v>
      </c>
      <c r="BL180" s="149">
        <f t="shared" si="130"/>
        <v>0</v>
      </c>
      <c r="BM180" s="149">
        <f t="shared" si="96"/>
        <v>0</v>
      </c>
      <c r="BN180" s="278">
        <f t="shared" si="97"/>
        <v>0</v>
      </c>
      <c r="BO180" s="149">
        <f t="shared" si="131"/>
        <v>0</v>
      </c>
      <c r="BP180" s="149">
        <f t="shared" si="132"/>
        <v>0</v>
      </c>
      <c r="BQ180" s="149">
        <f t="shared" si="98"/>
        <v>0</v>
      </c>
      <c r="BR180" s="356">
        <f t="shared" si="133"/>
        <v>0</v>
      </c>
      <c r="BS180" s="149">
        <f t="shared" si="134"/>
        <v>0</v>
      </c>
      <c r="BT180" s="149">
        <f t="shared" si="99"/>
        <v>1</v>
      </c>
      <c r="BU180" s="356">
        <f t="shared" si="100"/>
        <v>0</v>
      </c>
      <c r="BV180" s="149">
        <f t="shared" si="101"/>
        <v>0</v>
      </c>
      <c r="BW180" s="113">
        <f t="shared" si="102"/>
        <v>0</v>
      </c>
      <c r="BX180" s="248">
        <f t="shared" si="103"/>
        <v>0</v>
      </c>
      <c r="BY180" s="248">
        <f t="shared" si="104"/>
        <v>0</v>
      </c>
      <c r="BZ180" s="248">
        <f t="shared" si="105"/>
        <v>0</v>
      </c>
      <c r="CA180" s="248">
        <f t="shared" si="138"/>
        <v>0</v>
      </c>
      <c r="CB180" s="175">
        <f t="shared" si="106"/>
        <v>0</v>
      </c>
      <c r="CC180" s="356">
        <f t="shared" si="107"/>
        <v>0</v>
      </c>
      <c r="CD180" s="149">
        <f t="shared" si="108"/>
        <v>0</v>
      </c>
      <c r="CE180" s="149">
        <f t="shared" si="109"/>
        <v>1</v>
      </c>
      <c r="CF180" s="276">
        <f t="shared" si="110"/>
        <v>1</v>
      </c>
      <c r="CG180" s="248">
        <f t="shared" si="111"/>
        <v>1</v>
      </c>
      <c r="CH180" s="274">
        <f t="shared" si="135"/>
        <v>1</v>
      </c>
      <c r="CI180" s="356">
        <f t="shared" si="112"/>
        <v>0</v>
      </c>
      <c r="CJ180" s="149">
        <f t="shared" si="113"/>
        <v>0</v>
      </c>
      <c r="CK180" s="150">
        <f t="shared" si="114"/>
        <v>0</v>
      </c>
      <c r="CL180" s="149">
        <f t="shared" si="136"/>
        <v>1</v>
      </c>
      <c r="CM180" s="149">
        <f t="shared" si="136"/>
        <v>0</v>
      </c>
      <c r="CN180" s="149">
        <f t="shared" si="136"/>
        <v>1</v>
      </c>
      <c r="CO180" s="149">
        <f t="shared" si="115"/>
        <v>2</v>
      </c>
      <c r="CP180" s="149">
        <f t="shared" si="137"/>
        <v>1</v>
      </c>
      <c r="CQ180" s="283">
        <f t="shared" si="116"/>
        <v>1</v>
      </c>
      <c r="CR180" s="149">
        <f t="shared" si="117"/>
        <v>0</v>
      </c>
      <c r="CS180" s="149">
        <f t="shared" si="118"/>
        <v>0</v>
      </c>
      <c r="CT180" s="283" t="str">
        <f t="shared" si="119"/>
        <v/>
      </c>
      <c r="CU180" s="149" t="str">
        <f t="shared" si="120"/>
        <v xml:space="preserve"> 2050</v>
      </c>
      <c r="CV180" s="149">
        <f t="shared" si="121"/>
        <v>2050</v>
      </c>
      <c r="CW180" s="149">
        <v>0</v>
      </c>
      <c r="CX180" s="149">
        <v>0</v>
      </c>
      <c r="CY180" s="149">
        <v>0</v>
      </c>
      <c r="CZ180" s="149">
        <v>0</v>
      </c>
      <c r="DA180" s="149">
        <v>0</v>
      </c>
      <c r="DB180" s="149">
        <v>0</v>
      </c>
      <c r="DC180" s="149">
        <v>1</v>
      </c>
      <c r="DD180" s="149">
        <v>1</v>
      </c>
      <c r="DE180" s="149">
        <v>0</v>
      </c>
      <c r="DF180" s="149">
        <v>0</v>
      </c>
      <c r="DG180" s="149">
        <v>0</v>
      </c>
      <c r="DH180" s="149">
        <v>0</v>
      </c>
      <c r="DI180" s="149">
        <v>0</v>
      </c>
      <c r="DJ180" s="149">
        <v>1</v>
      </c>
      <c r="DK180" s="149">
        <v>0</v>
      </c>
      <c r="DL180" s="149">
        <v>1</v>
      </c>
      <c r="DM180" s="149">
        <v>1</v>
      </c>
      <c r="DN180" s="149">
        <v>0</v>
      </c>
      <c r="DO180" s="149">
        <v>1</v>
      </c>
      <c r="DP180" s="149">
        <v>1</v>
      </c>
      <c r="DQ180" s="149">
        <v>0</v>
      </c>
      <c r="DR180" s="149">
        <v>1</v>
      </c>
      <c r="DS180" s="149">
        <v>0</v>
      </c>
      <c r="DT180" s="149" t="s">
        <v>154</v>
      </c>
      <c r="DU180" s="149">
        <v>0</v>
      </c>
      <c r="DV180" s="149" t="s">
        <v>160</v>
      </c>
      <c r="DW180" s="149" t="s">
        <v>154</v>
      </c>
      <c r="DX180" s="149">
        <v>0</v>
      </c>
      <c r="DY180" s="149" t="s">
        <v>150</v>
      </c>
      <c r="DZ180" s="149" t="str">
        <f t="shared" si="122"/>
        <v>N</v>
      </c>
      <c r="EA180" s="149" t="str">
        <f t="shared" si="123"/>
        <v/>
      </c>
      <c r="EB180" s="149" t="str">
        <f t="shared" si="124"/>
        <v>Y</v>
      </c>
      <c r="EC180" s="149" t="str">
        <f t="shared" si="125"/>
        <v>N</v>
      </c>
      <c r="ED180" s="149" t="str">
        <f t="shared" si="126"/>
        <v>Yes</v>
      </c>
      <c r="EF180" s="149">
        <f t="shared" si="139"/>
        <v>2050</v>
      </c>
    </row>
    <row r="181" spans="1:136" s="149" customFormat="1" ht="16.5" customHeight="1">
      <c r="A181" s="149">
        <v>178</v>
      </c>
      <c r="B181" s="149">
        <v>170</v>
      </c>
      <c r="C181" s="150" t="s">
        <v>1180</v>
      </c>
      <c r="D181" s="149" t="s">
        <v>183</v>
      </c>
      <c r="E181" s="149" t="s">
        <v>184</v>
      </c>
      <c r="F181" s="149" t="s">
        <v>175</v>
      </c>
      <c r="G181" s="149" t="s">
        <v>176</v>
      </c>
      <c r="H181" s="168" t="s">
        <v>1181</v>
      </c>
      <c r="I181" s="149" t="s">
        <v>1182</v>
      </c>
      <c r="J181" s="149">
        <v>0.22</v>
      </c>
      <c r="K181" s="149" t="s">
        <v>1183</v>
      </c>
      <c r="L181" s="149">
        <v>140860</v>
      </c>
      <c r="M181" s="150">
        <v>11</v>
      </c>
      <c r="N181" s="149" t="s">
        <v>154</v>
      </c>
      <c r="O181" s="149" t="s">
        <v>153</v>
      </c>
      <c r="P181" s="150" t="s">
        <v>153</v>
      </c>
      <c r="Q181" s="149" t="s">
        <v>154</v>
      </c>
      <c r="R181" s="149" t="s">
        <v>154</v>
      </c>
      <c r="S181" s="149" t="s">
        <v>153</v>
      </c>
      <c r="T181" s="149" t="s">
        <v>153</v>
      </c>
      <c r="U181" s="151" t="s">
        <v>153</v>
      </c>
      <c r="V181" s="149" t="s">
        <v>153</v>
      </c>
      <c r="W181" s="149" t="s">
        <v>153</v>
      </c>
      <c r="X181" s="152" t="s">
        <v>153</v>
      </c>
      <c r="Y181" s="149" t="s">
        <v>153</v>
      </c>
      <c r="Z181" s="149" t="s">
        <v>153</v>
      </c>
      <c r="AA181" s="150"/>
      <c r="AC181" s="149" t="s">
        <v>202</v>
      </c>
      <c r="AD181" s="149" t="s">
        <v>5</v>
      </c>
      <c r="AE181" s="149" t="s">
        <v>168</v>
      </c>
      <c r="AF181" s="149" t="s">
        <v>168</v>
      </c>
      <c r="AG181" s="149" t="s">
        <v>168</v>
      </c>
      <c r="AH181" s="150" t="s">
        <v>153</v>
      </c>
      <c r="AI181" s="149" t="s">
        <v>160</v>
      </c>
      <c r="AJ181" s="149" t="s">
        <v>150</v>
      </c>
      <c r="AK181" s="170" t="s">
        <v>1184</v>
      </c>
      <c r="AL181" s="149">
        <v>2060</v>
      </c>
      <c r="AN181" s="150"/>
      <c r="AP181" s="149" t="s">
        <v>154</v>
      </c>
      <c r="AQ181" s="149" t="s">
        <v>153</v>
      </c>
      <c r="AR181" s="149" t="s">
        <v>153</v>
      </c>
      <c r="AU181" s="150"/>
      <c r="AV181" s="149" t="s">
        <v>168</v>
      </c>
      <c r="AW181" s="172" t="s">
        <v>168</v>
      </c>
      <c r="AX181" s="149" t="s">
        <v>153</v>
      </c>
      <c r="AY181" s="149" t="s">
        <v>154</v>
      </c>
      <c r="AZ181" s="149" t="s">
        <v>153</v>
      </c>
      <c r="BA181" s="149" t="s">
        <v>153</v>
      </c>
      <c r="BC181" s="150"/>
      <c r="BE181" s="173"/>
      <c r="BF181" s="150"/>
      <c r="BG181" s="283">
        <f t="shared" si="127"/>
        <v>0</v>
      </c>
      <c r="BH181" s="149">
        <f t="shared" si="128"/>
        <v>0</v>
      </c>
      <c r="BI181" s="149">
        <f t="shared" si="94"/>
        <v>0</v>
      </c>
      <c r="BJ181" s="280">
        <f t="shared" si="95"/>
        <v>0</v>
      </c>
      <c r="BK181" s="356">
        <f t="shared" si="129"/>
        <v>0</v>
      </c>
      <c r="BL181" s="149">
        <f t="shared" si="130"/>
        <v>0</v>
      </c>
      <c r="BM181" s="149">
        <f t="shared" si="96"/>
        <v>0</v>
      </c>
      <c r="BN181" s="278">
        <f t="shared" si="97"/>
        <v>0</v>
      </c>
      <c r="BO181" s="149">
        <f t="shared" si="131"/>
        <v>0</v>
      </c>
      <c r="BP181" s="149">
        <f t="shared" si="132"/>
        <v>0</v>
      </c>
      <c r="BQ181" s="149">
        <f t="shared" si="98"/>
        <v>0</v>
      </c>
      <c r="BR181" s="356">
        <f t="shared" si="133"/>
        <v>0</v>
      </c>
      <c r="BS181" s="149">
        <f t="shared" si="134"/>
        <v>0</v>
      </c>
      <c r="BT181" s="149">
        <f t="shared" si="99"/>
        <v>0</v>
      </c>
      <c r="BU181" s="356">
        <f t="shared" si="100"/>
        <v>0</v>
      </c>
      <c r="BV181" s="149">
        <f t="shared" si="101"/>
        <v>0</v>
      </c>
      <c r="BW181" s="113">
        <f t="shared" si="102"/>
        <v>1</v>
      </c>
      <c r="BX181" s="248">
        <f t="shared" si="103"/>
        <v>0</v>
      </c>
      <c r="BY181" s="248">
        <f t="shared" si="104"/>
        <v>0</v>
      </c>
      <c r="BZ181" s="248">
        <f t="shared" si="105"/>
        <v>1</v>
      </c>
      <c r="CA181" s="248">
        <f t="shared" si="138"/>
        <v>1</v>
      </c>
      <c r="CB181" s="175">
        <f t="shared" si="106"/>
        <v>1</v>
      </c>
      <c r="CC181" s="356">
        <f t="shared" si="107"/>
        <v>0</v>
      </c>
      <c r="CD181" s="149">
        <f t="shared" si="108"/>
        <v>0</v>
      </c>
      <c r="CE181" s="149">
        <f t="shared" si="109"/>
        <v>0</v>
      </c>
      <c r="CF181" s="276">
        <f t="shared" si="110"/>
        <v>0</v>
      </c>
      <c r="CG181" s="248">
        <f t="shared" si="111"/>
        <v>1</v>
      </c>
      <c r="CH181" s="274">
        <f t="shared" si="135"/>
        <v>1</v>
      </c>
      <c r="CI181" s="356">
        <f t="shared" si="112"/>
        <v>0</v>
      </c>
      <c r="CJ181" s="149">
        <f t="shared" si="113"/>
        <v>0</v>
      </c>
      <c r="CK181" s="150">
        <f t="shared" si="114"/>
        <v>0</v>
      </c>
      <c r="CL181" s="149">
        <f t="shared" si="136"/>
        <v>0</v>
      </c>
      <c r="CM181" s="149">
        <f t="shared" si="136"/>
        <v>0</v>
      </c>
      <c r="CN181" s="149">
        <f t="shared" si="136"/>
        <v>1</v>
      </c>
      <c r="CO181" s="149">
        <f t="shared" si="115"/>
        <v>1</v>
      </c>
      <c r="CP181" s="149">
        <f t="shared" si="137"/>
        <v>1</v>
      </c>
      <c r="CQ181" s="283">
        <f t="shared" si="116"/>
        <v>0</v>
      </c>
      <c r="CR181" s="149">
        <f t="shared" si="117"/>
        <v>0</v>
      </c>
      <c r="CS181" s="149">
        <f t="shared" si="118"/>
        <v>1</v>
      </c>
      <c r="CT181" s="283" t="str">
        <f t="shared" si="119"/>
        <v/>
      </c>
      <c r="CU181" s="149" t="str">
        <f t="shared" si="120"/>
        <v xml:space="preserve"> </v>
      </c>
      <c r="CV181" s="149">
        <f t="shared" si="121"/>
        <v>0</v>
      </c>
      <c r="CW181" s="149">
        <v>0</v>
      </c>
      <c r="CX181" s="149">
        <v>0</v>
      </c>
      <c r="CY181" s="149">
        <v>0</v>
      </c>
      <c r="CZ181" s="149">
        <v>0</v>
      </c>
      <c r="DA181" s="149">
        <v>0</v>
      </c>
      <c r="DB181" s="149">
        <v>0</v>
      </c>
      <c r="DC181" s="149">
        <v>0</v>
      </c>
      <c r="DD181" s="149">
        <v>0</v>
      </c>
      <c r="DE181" s="149">
        <v>0</v>
      </c>
      <c r="DF181" s="149">
        <v>0</v>
      </c>
      <c r="DG181" s="149">
        <v>0</v>
      </c>
      <c r="DH181" s="149">
        <v>0</v>
      </c>
      <c r="DI181" s="149">
        <v>0</v>
      </c>
      <c r="DJ181" s="149">
        <v>0</v>
      </c>
      <c r="DK181" s="149">
        <v>0</v>
      </c>
      <c r="DL181" s="149">
        <v>0</v>
      </c>
      <c r="DM181" s="149">
        <v>0</v>
      </c>
      <c r="DN181" s="149">
        <v>0</v>
      </c>
      <c r="DO181" s="149">
        <v>0</v>
      </c>
      <c r="DP181" s="149">
        <v>0</v>
      </c>
      <c r="DQ181" s="149">
        <v>0</v>
      </c>
      <c r="DR181" s="149">
        <v>0</v>
      </c>
      <c r="DS181" s="149">
        <v>0</v>
      </c>
      <c r="DT181" s="149" t="s">
        <v>154</v>
      </c>
      <c r="DU181" s="149">
        <v>0</v>
      </c>
      <c r="DV181" s="149" t="s">
        <v>154</v>
      </c>
      <c r="DW181" s="149" t="s">
        <v>154</v>
      </c>
      <c r="DX181" s="149">
        <v>0</v>
      </c>
      <c r="DY181" s="149">
        <v>0</v>
      </c>
      <c r="DZ181" s="149" t="str">
        <f t="shared" si="122"/>
        <v>N</v>
      </c>
      <c r="EA181" s="149" t="str">
        <f t="shared" si="123"/>
        <v/>
      </c>
      <c r="EB181" s="149" t="str">
        <f t="shared" si="124"/>
        <v>N</v>
      </c>
      <c r="EC181" s="149" t="str">
        <f t="shared" si="125"/>
        <v>Y</v>
      </c>
      <c r="ED181" s="149" t="str">
        <f t="shared" si="126"/>
        <v>Not Specified</v>
      </c>
      <c r="EF181" s="149">
        <f t="shared" si="139"/>
        <v>0</v>
      </c>
    </row>
    <row r="182" spans="1:136" s="149" customFormat="1" ht="16.5" customHeight="1">
      <c r="A182" s="149">
        <v>179</v>
      </c>
      <c r="B182" s="149">
        <v>204</v>
      </c>
      <c r="C182" s="150" t="s">
        <v>1185</v>
      </c>
      <c r="D182" s="149" t="s">
        <v>333</v>
      </c>
      <c r="E182" s="149" t="s">
        <v>229</v>
      </c>
      <c r="F182" s="149" t="s">
        <v>284</v>
      </c>
      <c r="G182" s="149" t="s">
        <v>246</v>
      </c>
      <c r="H182" s="168" t="s">
        <v>1186</v>
      </c>
      <c r="I182" s="149" t="s">
        <v>1187</v>
      </c>
      <c r="J182" s="149">
        <v>-0.168</v>
      </c>
      <c r="K182" s="149" t="s">
        <v>1188</v>
      </c>
      <c r="L182" s="149">
        <v>61228</v>
      </c>
      <c r="M182" s="150">
        <v>30</v>
      </c>
      <c r="N182" s="149" t="s">
        <v>150</v>
      </c>
      <c r="O182" s="149">
        <v>2019</v>
      </c>
      <c r="P182" s="150">
        <v>2020</v>
      </c>
      <c r="Q182" s="149" t="s">
        <v>154</v>
      </c>
      <c r="R182" s="149" t="s">
        <v>154</v>
      </c>
      <c r="S182" s="149" t="s">
        <v>153</v>
      </c>
      <c r="T182" s="149" t="s">
        <v>153</v>
      </c>
      <c r="U182" s="151" t="s">
        <v>153</v>
      </c>
      <c r="V182" s="149" t="s">
        <v>153</v>
      </c>
      <c r="W182" s="149" t="s">
        <v>153</v>
      </c>
      <c r="X182" s="152" t="s">
        <v>153</v>
      </c>
      <c r="Y182" s="149" t="s">
        <v>153</v>
      </c>
      <c r="Z182" s="149" t="s">
        <v>153</v>
      </c>
      <c r="AA182" s="150"/>
      <c r="AC182" s="149" t="s">
        <v>167</v>
      </c>
      <c r="AD182" s="149" t="s">
        <v>6</v>
      </c>
      <c r="AE182" s="149" t="s">
        <v>157</v>
      </c>
      <c r="AF182" s="149" t="s">
        <v>157</v>
      </c>
      <c r="AG182" s="149" t="s">
        <v>157</v>
      </c>
      <c r="AH182" s="150" t="s">
        <v>218</v>
      </c>
      <c r="AJ182" s="149" t="s">
        <v>154</v>
      </c>
      <c r="AK182" s="170" t="s">
        <v>153</v>
      </c>
      <c r="AN182" s="150"/>
      <c r="AO182" s="149" t="s">
        <v>219</v>
      </c>
      <c r="AP182" s="149" t="s">
        <v>150</v>
      </c>
      <c r="AQ182" s="149" t="s">
        <v>218</v>
      </c>
      <c r="AR182" s="149" t="s">
        <v>1189</v>
      </c>
      <c r="AS182" s="149">
        <v>2050</v>
      </c>
      <c r="AU182" s="150"/>
      <c r="AV182" s="149" t="s">
        <v>157</v>
      </c>
      <c r="AW182" s="172" t="s">
        <v>168</v>
      </c>
      <c r="AX182" s="149" t="s">
        <v>158</v>
      </c>
      <c r="AY182" s="149" t="s">
        <v>154</v>
      </c>
      <c r="AZ182" s="149" t="s">
        <v>153</v>
      </c>
      <c r="BA182" s="149" t="s">
        <v>153</v>
      </c>
      <c r="BC182" s="150"/>
      <c r="BE182" s="173"/>
      <c r="BF182" s="150"/>
      <c r="BG182" s="283">
        <f t="shared" si="127"/>
        <v>1</v>
      </c>
      <c r="BH182" s="149">
        <f t="shared" si="128"/>
        <v>0</v>
      </c>
      <c r="BI182" s="149">
        <f t="shared" si="94"/>
        <v>0</v>
      </c>
      <c r="BJ182" s="280">
        <f t="shared" si="95"/>
        <v>1</v>
      </c>
      <c r="BK182" s="356">
        <f t="shared" si="129"/>
        <v>0</v>
      </c>
      <c r="BL182" s="149">
        <f t="shared" si="130"/>
        <v>0</v>
      </c>
      <c r="BM182" s="149">
        <f t="shared" si="96"/>
        <v>0</v>
      </c>
      <c r="BN182" s="278">
        <f t="shared" si="97"/>
        <v>0</v>
      </c>
      <c r="BO182" s="149">
        <f t="shared" si="131"/>
        <v>0</v>
      </c>
      <c r="BP182" s="149">
        <f t="shared" si="132"/>
        <v>0</v>
      </c>
      <c r="BQ182" s="149">
        <f t="shared" si="98"/>
        <v>0</v>
      </c>
      <c r="BR182" s="356">
        <f t="shared" si="133"/>
        <v>0</v>
      </c>
      <c r="BS182" s="149">
        <f t="shared" si="134"/>
        <v>0</v>
      </c>
      <c r="BT182" s="149">
        <f t="shared" si="99"/>
        <v>1</v>
      </c>
      <c r="BU182" s="356">
        <f t="shared" si="100"/>
        <v>0</v>
      </c>
      <c r="BV182" s="149">
        <f t="shared" si="101"/>
        <v>0</v>
      </c>
      <c r="BW182" s="113">
        <f t="shared" si="102"/>
        <v>0</v>
      </c>
      <c r="BX182" s="248">
        <f t="shared" si="103"/>
        <v>0</v>
      </c>
      <c r="BY182" s="248">
        <f t="shared" si="104"/>
        <v>0</v>
      </c>
      <c r="BZ182" s="248">
        <f t="shared" si="105"/>
        <v>0</v>
      </c>
      <c r="CA182" s="248">
        <f t="shared" si="138"/>
        <v>0</v>
      </c>
      <c r="CB182" s="175">
        <f t="shared" si="106"/>
        <v>0</v>
      </c>
      <c r="CC182" s="356">
        <f t="shared" si="107"/>
        <v>0</v>
      </c>
      <c r="CD182" s="149">
        <f t="shared" si="108"/>
        <v>0</v>
      </c>
      <c r="CE182" s="149">
        <f t="shared" si="109"/>
        <v>1</v>
      </c>
      <c r="CF182" s="276">
        <f t="shared" si="110"/>
        <v>1</v>
      </c>
      <c r="CG182" s="248">
        <f t="shared" si="111"/>
        <v>1</v>
      </c>
      <c r="CH182" s="274">
        <f t="shared" si="135"/>
        <v>1</v>
      </c>
      <c r="CI182" s="356">
        <f t="shared" si="112"/>
        <v>0</v>
      </c>
      <c r="CJ182" s="149">
        <f t="shared" si="113"/>
        <v>0</v>
      </c>
      <c r="CK182" s="150">
        <f t="shared" si="114"/>
        <v>0</v>
      </c>
      <c r="CL182" s="149">
        <f t="shared" si="136"/>
        <v>1</v>
      </c>
      <c r="CM182" s="149">
        <f t="shared" si="136"/>
        <v>0</v>
      </c>
      <c r="CN182" s="149">
        <f t="shared" si="136"/>
        <v>1</v>
      </c>
      <c r="CO182" s="149">
        <f t="shared" si="115"/>
        <v>2</v>
      </c>
      <c r="CP182" s="149">
        <f t="shared" si="137"/>
        <v>1</v>
      </c>
      <c r="CQ182" s="283">
        <f t="shared" si="116"/>
        <v>1</v>
      </c>
      <c r="CR182" s="149">
        <f t="shared" si="117"/>
        <v>0</v>
      </c>
      <c r="CS182" s="149">
        <f t="shared" si="118"/>
        <v>0</v>
      </c>
      <c r="CT182" s="283" t="str">
        <f t="shared" si="119"/>
        <v/>
      </c>
      <c r="CU182" s="149" t="str">
        <f t="shared" si="120"/>
        <v xml:space="preserve"> 2050</v>
      </c>
      <c r="CV182" s="149">
        <f t="shared" si="121"/>
        <v>2050</v>
      </c>
      <c r="CW182" s="149">
        <v>0</v>
      </c>
      <c r="CX182" s="149">
        <v>0</v>
      </c>
      <c r="CY182" s="149">
        <v>0</v>
      </c>
      <c r="CZ182" s="149">
        <v>0</v>
      </c>
      <c r="DA182" s="149">
        <v>0</v>
      </c>
      <c r="DB182" s="149">
        <v>1</v>
      </c>
      <c r="DC182" s="149">
        <v>0</v>
      </c>
      <c r="DD182" s="149">
        <v>1</v>
      </c>
      <c r="DE182" s="149">
        <v>0</v>
      </c>
      <c r="DF182" s="149">
        <v>0</v>
      </c>
      <c r="DG182" s="149">
        <v>0</v>
      </c>
      <c r="DH182" s="149">
        <v>0</v>
      </c>
      <c r="DI182" s="149">
        <v>1</v>
      </c>
      <c r="DJ182" s="149">
        <v>0</v>
      </c>
      <c r="DK182" s="149">
        <v>0</v>
      </c>
      <c r="DL182" s="149">
        <v>1</v>
      </c>
      <c r="DM182" s="149">
        <v>1</v>
      </c>
      <c r="DN182" s="149">
        <v>1</v>
      </c>
      <c r="DO182" s="149">
        <v>1</v>
      </c>
      <c r="DP182" s="149">
        <v>1</v>
      </c>
      <c r="DQ182" s="149">
        <v>0</v>
      </c>
      <c r="DR182" s="149">
        <v>1</v>
      </c>
      <c r="DS182" s="149">
        <v>1</v>
      </c>
      <c r="DT182" s="149" t="s">
        <v>154</v>
      </c>
      <c r="DU182" s="149">
        <v>0</v>
      </c>
      <c r="DV182" s="149" t="s">
        <v>7863</v>
      </c>
      <c r="DW182" s="149" t="s">
        <v>154</v>
      </c>
      <c r="DX182" s="149" t="s">
        <v>154</v>
      </c>
      <c r="DY182" s="149" t="s">
        <v>150</v>
      </c>
      <c r="DZ182" s="149" t="str">
        <f t="shared" si="122"/>
        <v>N</v>
      </c>
      <c r="EA182" s="149" t="str">
        <f t="shared" si="123"/>
        <v/>
      </c>
      <c r="EB182" s="149" t="str">
        <f t="shared" si="124"/>
        <v>Y</v>
      </c>
      <c r="EC182" s="149" t="str">
        <f t="shared" si="125"/>
        <v>N</v>
      </c>
      <c r="ED182" s="149" t="str">
        <f t="shared" si="126"/>
        <v>Yes</v>
      </c>
      <c r="EF182" s="149">
        <f t="shared" si="139"/>
        <v>2050</v>
      </c>
    </row>
    <row r="183" spans="1:136" s="149" customFormat="1" ht="16.5" customHeight="1">
      <c r="A183" s="149">
        <v>180</v>
      </c>
      <c r="B183" s="149">
        <v>153</v>
      </c>
      <c r="C183" s="150" t="s">
        <v>1190</v>
      </c>
      <c r="D183" s="149" t="s">
        <v>192</v>
      </c>
      <c r="E183" s="149" t="s">
        <v>193</v>
      </c>
      <c r="F183" s="149" t="s">
        <v>264</v>
      </c>
      <c r="G183" s="149" t="s">
        <v>176</v>
      </c>
      <c r="H183" s="168" t="s">
        <v>1191</v>
      </c>
      <c r="I183" s="149" t="s">
        <v>1192</v>
      </c>
      <c r="J183" s="149">
        <v>-0.256</v>
      </c>
      <c r="K183" s="149" t="s">
        <v>1193</v>
      </c>
      <c r="L183" s="149">
        <v>40256</v>
      </c>
      <c r="M183" s="150">
        <v>31</v>
      </c>
      <c r="N183" s="149" t="s">
        <v>154</v>
      </c>
      <c r="O183" s="149" t="s">
        <v>153</v>
      </c>
      <c r="P183" s="150" t="s">
        <v>153</v>
      </c>
      <c r="Q183" s="149" t="s">
        <v>154</v>
      </c>
      <c r="R183" s="149" t="s">
        <v>154</v>
      </c>
      <c r="S183" s="149" t="s">
        <v>153</v>
      </c>
      <c r="T183" s="149" t="s">
        <v>153</v>
      </c>
      <c r="U183" s="151" t="s">
        <v>153</v>
      </c>
      <c r="V183" s="149" t="s">
        <v>153</v>
      </c>
      <c r="W183" s="149" t="s">
        <v>153</v>
      </c>
      <c r="X183" s="152" t="s">
        <v>153</v>
      </c>
      <c r="Y183" s="149" t="s">
        <v>153</v>
      </c>
      <c r="Z183" s="149" t="s">
        <v>153</v>
      </c>
      <c r="AA183" s="150"/>
      <c r="AC183" s="149" t="s">
        <v>202</v>
      </c>
      <c r="AD183" s="149" t="s">
        <v>5</v>
      </c>
      <c r="AE183" s="149" t="s">
        <v>157</v>
      </c>
      <c r="AF183" s="149" t="s">
        <v>157</v>
      </c>
      <c r="AG183" s="149" t="s">
        <v>157</v>
      </c>
      <c r="AH183" s="150" t="s">
        <v>218</v>
      </c>
      <c r="AI183" s="149" t="s">
        <v>219</v>
      </c>
      <c r="AJ183" s="149" t="s">
        <v>150</v>
      </c>
      <c r="AK183" s="170" t="s">
        <v>1194</v>
      </c>
      <c r="AL183" s="149">
        <v>2050</v>
      </c>
      <c r="AN183" s="150"/>
      <c r="AP183" s="149" t="s">
        <v>154</v>
      </c>
      <c r="AQ183" s="149" t="s">
        <v>153</v>
      </c>
      <c r="AR183" s="149" t="s">
        <v>153</v>
      </c>
      <c r="AU183" s="150"/>
      <c r="AV183" s="149" t="s">
        <v>157</v>
      </c>
      <c r="AW183" s="172" t="s">
        <v>190</v>
      </c>
      <c r="AX183" s="149" t="s">
        <v>158</v>
      </c>
      <c r="AY183" s="149" t="s">
        <v>154</v>
      </c>
      <c r="AZ183" s="149" t="s">
        <v>153</v>
      </c>
      <c r="BA183" s="149" t="s">
        <v>153</v>
      </c>
      <c r="BC183" s="150"/>
      <c r="BE183" s="173"/>
      <c r="BF183" s="150"/>
      <c r="BG183" s="283">
        <f t="shared" si="127"/>
        <v>0</v>
      </c>
      <c r="BH183" s="149">
        <f t="shared" si="128"/>
        <v>0</v>
      </c>
      <c r="BI183" s="149">
        <f t="shared" si="94"/>
        <v>0</v>
      </c>
      <c r="BJ183" s="280">
        <f t="shared" si="95"/>
        <v>0</v>
      </c>
      <c r="BK183" s="356">
        <f t="shared" si="129"/>
        <v>0</v>
      </c>
      <c r="BL183" s="149">
        <f t="shared" si="130"/>
        <v>0</v>
      </c>
      <c r="BM183" s="149">
        <f t="shared" si="96"/>
        <v>0</v>
      </c>
      <c r="BN183" s="278">
        <f t="shared" si="97"/>
        <v>0</v>
      </c>
      <c r="BO183" s="149">
        <f t="shared" si="131"/>
        <v>0</v>
      </c>
      <c r="BP183" s="149">
        <f t="shared" si="132"/>
        <v>0</v>
      </c>
      <c r="BQ183" s="149">
        <f t="shared" si="98"/>
        <v>0</v>
      </c>
      <c r="BR183" s="356">
        <f t="shared" si="133"/>
        <v>0</v>
      </c>
      <c r="BS183" s="149">
        <f t="shared" si="134"/>
        <v>0</v>
      </c>
      <c r="BT183" s="149">
        <f t="shared" si="99"/>
        <v>0</v>
      </c>
      <c r="BU183" s="356">
        <f t="shared" si="100"/>
        <v>0</v>
      </c>
      <c r="BV183" s="149">
        <f t="shared" si="101"/>
        <v>0</v>
      </c>
      <c r="BW183" s="113">
        <f t="shared" si="102"/>
        <v>1</v>
      </c>
      <c r="BX183" s="248">
        <f t="shared" si="103"/>
        <v>0</v>
      </c>
      <c r="BY183" s="248">
        <f t="shared" si="104"/>
        <v>0</v>
      </c>
      <c r="BZ183" s="248">
        <f t="shared" si="105"/>
        <v>1</v>
      </c>
      <c r="CA183" s="248">
        <f t="shared" si="138"/>
        <v>1</v>
      </c>
      <c r="CB183" s="175">
        <f t="shared" si="106"/>
        <v>1</v>
      </c>
      <c r="CC183" s="356">
        <f t="shared" si="107"/>
        <v>0</v>
      </c>
      <c r="CD183" s="149">
        <f t="shared" si="108"/>
        <v>0</v>
      </c>
      <c r="CE183" s="149">
        <f t="shared" si="109"/>
        <v>0</v>
      </c>
      <c r="CF183" s="276">
        <f t="shared" si="110"/>
        <v>0</v>
      </c>
      <c r="CG183" s="248">
        <f t="shared" si="111"/>
        <v>1</v>
      </c>
      <c r="CH183" s="274">
        <f t="shared" si="135"/>
        <v>1</v>
      </c>
      <c r="CI183" s="356">
        <f t="shared" si="112"/>
        <v>0</v>
      </c>
      <c r="CJ183" s="149">
        <f t="shared" si="113"/>
        <v>0</v>
      </c>
      <c r="CK183" s="150">
        <f t="shared" si="114"/>
        <v>0</v>
      </c>
      <c r="CL183" s="149">
        <f t="shared" si="136"/>
        <v>0</v>
      </c>
      <c r="CM183" s="149">
        <f t="shared" si="136"/>
        <v>0</v>
      </c>
      <c r="CN183" s="149">
        <f t="shared" si="136"/>
        <v>1</v>
      </c>
      <c r="CO183" s="149">
        <f t="shared" si="115"/>
        <v>1</v>
      </c>
      <c r="CP183" s="149">
        <f t="shared" si="137"/>
        <v>1</v>
      </c>
      <c r="CQ183" s="283">
        <f t="shared" si="116"/>
        <v>1</v>
      </c>
      <c r="CR183" s="149">
        <f t="shared" si="117"/>
        <v>0</v>
      </c>
      <c r="CS183" s="149">
        <f t="shared" si="118"/>
        <v>0</v>
      </c>
      <c r="CT183" s="283" t="str">
        <f t="shared" si="119"/>
        <v/>
      </c>
      <c r="CU183" s="149" t="str">
        <f t="shared" si="120"/>
        <v xml:space="preserve"> </v>
      </c>
      <c r="CV183" s="149">
        <f t="shared" si="121"/>
        <v>0</v>
      </c>
      <c r="CW183" s="149">
        <v>0</v>
      </c>
      <c r="CX183" s="149">
        <v>0</v>
      </c>
      <c r="CY183" s="149">
        <v>1</v>
      </c>
      <c r="CZ183" s="149">
        <v>1</v>
      </c>
      <c r="DA183" s="149">
        <v>0</v>
      </c>
      <c r="DB183" s="149">
        <v>0</v>
      </c>
      <c r="DC183" s="149">
        <v>0</v>
      </c>
      <c r="DD183" s="149">
        <v>0</v>
      </c>
      <c r="DE183" s="149">
        <v>0</v>
      </c>
      <c r="DF183" s="149">
        <v>0</v>
      </c>
      <c r="DG183" s="149">
        <v>0</v>
      </c>
      <c r="DH183" s="149">
        <v>0</v>
      </c>
      <c r="DI183" s="149">
        <v>0</v>
      </c>
      <c r="DJ183" s="149">
        <v>0</v>
      </c>
      <c r="DK183" s="149">
        <v>0</v>
      </c>
      <c r="DL183" s="149">
        <v>0</v>
      </c>
      <c r="DM183" s="149">
        <v>1</v>
      </c>
      <c r="DN183" s="149">
        <v>0</v>
      </c>
      <c r="DO183" s="149">
        <v>1</v>
      </c>
      <c r="DP183" s="149">
        <v>1</v>
      </c>
      <c r="DQ183" s="149">
        <v>0</v>
      </c>
      <c r="DR183" s="149">
        <v>1</v>
      </c>
      <c r="DS183" s="149">
        <v>0</v>
      </c>
      <c r="DT183" s="149" t="s">
        <v>154</v>
      </c>
      <c r="DU183" s="149">
        <v>0</v>
      </c>
      <c r="DV183" s="149" t="s">
        <v>7858</v>
      </c>
      <c r="DW183" s="149" t="s">
        <v>7857</v>
      </c>
      <c r="DX183" s="149" t="s">
        <v>150</v>
      </c>
      <c r="DY183" s="149">
        <v>0</v>
      </c>
      <c r="DZ183" s="149" t="str">
        <f t="shared" si="122"/>
        <v>N</v>
      </c>
      <c r="EA183" s="149" t="str">
        <f t="shared" si="123"/>
        <v/>
      </c>
      <c r="EB183" s="149" t="str">
        <f t="shared" si="124"/>
        <v>N</v>
      </c>
      <c r="EC183" s="149" t="str">
        <f t="shared" si="125"/>
        <v>Y</v>
      </c>
      <c r="ED183" s="149" t="str">
        <f t="shared" si="126"/>
        <v>Yes</v>
      </c>
      <c r="EF183" s="149">
        <f t="shared" si="139"/>
        <v>0</v>
      </c>
    </row>
    <row r="184" spans="1:136" s="149" customFormat="1" ht="16.5" customHeight="1">
      <c r="A184" s="149">
        <v>181</v>
      </c>
      <c r="B184" s="149">
        <v>180</v>
      </c>
      <c r="C184" s="150" t="s">
        <v>1195</v>
      </c>
      <c r="D184" s="149" t="s">
        <v>183</v>
      </c>
      <c r="E184" s="149" t="s">
        <v>184</v>
      </c>
      <c r="F184" s="149" t="s">
        <v>686</v>
      </c>
      <c r="G184" s="149" t="s">
        <v>176</v>
      </c>
      <c r="H184" s="168" t="s">
        <v>1196</v>
      </c>
      <c r="I184" s="149" t="s">
        <v>1197</v>
      </c>
      <c r="J184" s="149">
        <v>-0.28</v>
      </c>
      <c r="K184" s="149" t="s">
        <v>1198</v>
      </c>
      <c r="L184" s="149">
        <v>35795</v>
      </c>
      <c r="M184" s="150">
        <v>19</v>
      </c>
      <c r="N184" s="149" t="s">
        <v>154</v>
      </c>
      <c r="O184" s="149" t="s">
        <v>153</v>
      </c>
      <c r="P184" s="150" t="s">
        <v>153</v>
      </c>
      <c r="Q184" s="149" t="s">
        <v>154</v>
      </c>
      <c r="R184" s="149" t="s">
        <v>154</v>
      </c>
      <c r="S184" s="149" t="s">
        <v>153</v>
      </c>
      <c r="T184" s="149" t="s">
        <v>153</v>
      </c>
      <c r="U184" s="151" t="s">
        <v>153</v>
      </c>
      <c r="V184" s="149" t="s">
        <v>153</v>
      </c>
      <c r="W184" s="149" t="s">
        <v>153</v>
      </c>
      <c r="X184" s="152" t="s">
        <v>153</v>
      </c>
      <c r="Y184" s="149" t="s">
        <v>153</v>
      </c>
      <c r="Z184" s="149" t="s">
        <v>153</v>
      </c>
      <c r="AA184" s="150"/>
      <c r="AC184" s="149" t="s">
        <v>167</v>
      </c>
      <c r="AD184" s="149" t="s">
        <v>6</v>
      </c>
      <c r="AE184" s="149" t="s">
        <v>157</v>
      </c>
      <c r="AF184" s="149" t="s">
        <v>157</v>
      </c>
      <c r="AG184" s="149" t="s">
        <v>158</v>
      </c>
      <c r="AH184" s="150" t="s">
        <v>159</v>
      </c>
      <c r="AJ184" s="149" t="s">
        <v>154</v>
      </c>
      <c r="AK184" s="170" t="s">
        <v>153</v>
      </c>
      <c r="AN184" s="150"/>
      <c r="AO184" s="149" t="s">
        <v>160</v>
      </c>
      <c r="AP184" s="149" t="s">
        <v>150</v>
      </c>
      <c r="AQ184" s="149" t="s">
        <v>159</v>
      </c>
      <c r="AR184" s="149" t="s">
        <v>1199</v>
      </c>
      <c r="AS184" s="149">
        <v>2038</v>
      </c>
      <c r="AU184" s="150"/>
      <c r="AV184" s="149" t="s">
        <v>157</v>
      </c>
      <c r="AW184" s="172" t="s">
        <v>262</v>
      </c>
      <c r="AX184" s="149" t="s">
        <v>158</v>
      </c>
      <c r="AY184" s="149" t="s">
        <v>154</v>
      </c>
      <c r="AZ184" s="149" t="s">
        <v>153</v>
      </c>
      <c r="BA184" s="149" t="s">
        <v>153</v>
      </c>
      <c r="BC184" s="150"/>
      <c r="BE184" s="173"/>
      <c r="BF184" s="150"/>
      <c r="BG184" s="283">
        <f t="shared" si="127"/>
        <v>0</v>
      </c>
      <c r="BH184" s="149">
        <f t="shared" si="128"/>
        <v>0</v>
      </c>
      <c r="BI184" s="149">
        <f t="shared" si="94"/>
        <v>0</v>
      </c>
      <c r="BJ184" s="280">
        <f t="shared" si="95"/>
        <v>0</v>
      </c>
      <c r="BK184" s="356">
        <f t="shared" si="129"/>
        <v>0</v>
      </c>
      <c r="BL184" s="149">
        <f t="shared" si="130"/>
        <v>0</v>
      </c>
      <c r="BM184" s="149">
        <f t="shared" si="96"/>
        <v>0</v>
      </c>
      <c r="BN184" s="278">
        <f t="shared" si="97"/>
        <v>0</v>
      </c>
      <c r="BO184" s="149">
        <f t="shared" si="131"/>
        <v>0</v>
      </c>
      <c r="BP184" s="149">
        <f t="shared" si="132"/>
        <v>0</v>
      </c>
      <c r="BQ184" s="149">
        <f t="shared" si="98"/>
        <v>0</v>
      </c>
      <c r="BR184" s="356">
        <f t="shared" si="133"/>
        <v>0</v>
      </c>
      <c r="BS184" s="149">
        <f t="shared" si="134"/>
        <v>0</v>
      </c>
      <c r="BT184" s="149">
        <f t="shared" si="99"/>
        <v>1</v>
      </c>
      <c r="BU184" s="356">
        <f t="shared" si="100"/>
        <v>0</v>
      </c>
      <c r="BV184" s="149">
        <f t="shared" si="101"/>
        <v>0</v>
      </c>
      <c r="BW184" s="113">
        <f t="shared" si="102"/>
        <v>0</v>
      </c>
      <c r="BX184" s="248">
        <f t="shared" si="103"/>
        <v>0</v>
      </c>
      <c r="BY184" s="248">
        <f t="shared" si="104"/>
        <v>0</v>
      </c>
      <c r="BZ184" s="248">
        <f t="shared" si="105"/>
        <v>0</v>
      </c>
      <c r="CA184" s="248">
        <f t="shared" si="138"/>
        <v>0</v>
      </c>
      <c r="CB184" s="175">
        <f t="shared" si="106"/>
        <v>0</v>
      </c>
      <c r="CC184" s="356">
        <f t="shared" si="107"/>
        <v>0</v>
      </c>
      <c r="CD184" s="149">
        <f t="shared" si="108"/>
        <v>0</v>
      </c>
      <c r="CE184" s="149">
        <f t="shared" si="109"/>
        <v>1</v>
      </c>
      <c r="CF184" s="276">
        <f t="shared" si="110"/>
        <v>1</v>
      </c>
      <c r="CG184" s="248">
        <f t="shared" si="111"/>
        <v>1</v>
      </c>
      <c r="CH184" s="274">
        <f t="shared" si="135"/>
        <v>1</v>
      </c>
      <c r="CI184" s="356">
        <f t="shared" si="112"/>
        <v>0</v>
      </c>
      <c r="CJ184" s="149">
        <f t="shared" si="113"/>
        <v>0</v>
      </c>
      <c r="CK184" s="150">
        <f t="shared" si="114"/>
        <v>0</v>
      </c>
      <c r="CL184" s="149">
        <f t="shared" si="136"/>
        <v>0</v>
      </c>
      <c r="CM184" s="149">
        <f t="shared" si="136"/>
        <v>0</v>
      </c>
      <c r="CN184" s="149">
        <f t="shared" si="136"/>
        <v>1</v>
      </c>
      <c r="CO184" s="149">
        <f t="shared" si="115"/>
        <v>1</v>
      </c>
      <c r="CP184" s="149">
        <f t="shared" si="137"/>
        <v>1</v>
      </c>
      <c r="CQ184" s="283">
        <f t="shared" si="116"/>
        <v>1</v>
      </c>
      <c r="CR184" s="149">
        <f t="shared" si="117"/>
        <v>0</v>
      </c>
      <c r="CS184" s="149">
        <f t="shared" si="118"/>
        <v>0</v>
      </c>
      <c r="CT184" s="283" t="str">
        <f t="shared" si="119"/>
        <v/>
      </c>
      <c r="CU184" s="149" t="str">
        <f t="shared" si="120"/>
        <v xml:space="preserve"> 2038</v>
      </c>
      <c r="CV184" s="149">
        <f t="shared" si="121"/>
        <v>2038</v>
      </c>
      <c r="CW184" s="149">
        <v>0</v>
      </c>
      <c r="CX184" s="149">
        <v>0</v>
      </c>
      <c r="CY184" s="149">
        <v>0</v>
      </c>
      <c r="CZ184" s="149">
        <v>0</v>
      </c>
      <c r="DA184" s="149">
        <v>0</v>
      </c>
      <c r="DB184" s="149">
        <v>0</v>
      </c>
      <c r="DC184" s="149">
        <v>0</v>
      </c>
      <c r="DD184" s="149">
        <v>0</v>
      </c>
      <c r="DE184" s="149">
        <v>0</v>
      </c>
      <c r="DF184" s="149">
        <v>0</v>
      </c>
      <c r="DG184" s="149">
        <v>0</v>
      </c>
      <c r="DH184" s="149">
        <v>0</v>
      </c>
      <c r="DI184" s="149">
        <v>0</v>
      </c>
      <c r="DJ184" s="149">
        <v>0</v>
      </c>
      <c r="DK184" s="149">
        <v>0</v>
      </c>
      <c r="DL184" s="149">
        <v>0</v>
      </c>
      <c r="DM184" s="149">
        <v>0</v>
      </c>
      <c r="DN184" s="149">
        <v>0</v>
      </c>
      <c r="DO184" s="149">
        <v>0</v>
      </c>
      <c r="DP184" s="149">
        <v>0</v>
      </c>
      <c r="DQ184" s="149">
        <v>0</v>
      </c>
      <c r="DR184" s="149">
        <v>0</v>
      </c>
      <c r="DS184" s="149">
        <v>0</v>
      </c>
      <c r="DT184" s="149" t="s">
        <v>154</v>
      </c>
      <c r="DU184" s="149">
        <v>0</v>
      </c>
      <c r="DV184" s="149" t="s">
        <v>154</v>
      </c>
      <c r="DW184" s="149" t="s">
        <v>154</v>
      </c>
      <c r="DX184" s="149">
        <v>0</v>
      </c>
      <c r="DY184" s="149">
        <v>0</v>
      </c>
      <c r="DZ184" s="149" t="str">
        <f t="shared" si="122"/>
        <v>N</v>
      </c>
      <c r="EA184" s="149" t="str">
        <f t="shared" si="123"/>
        <v/>
      </c>
      <c r="EB184" s="149" t="str">
        <f t="shared" si="124"/>
        <v>Y</v>
      </c>
      <c r="EC184" s="149" t="str">
        <f t="shared" si="125"/>
        <v>N</v>
      </c>
      <c r="ED184" s="149" t="str">
        <f t="shared" si="126"/>
        <v>Yes</v>
      </c>
      <c r="EF184" s="149">
        <f t="shared" si="139"/>
        <v>2038</v>
      </c>
    </row>
    <row r="185" spans="1:136" s="149" customFormat="1" ht="16.5" customHeight="1">
      <c r="A185" s="149">
        <v>182</v>
      </c>
      <c r="B185" s="149">
        <v>169</v>
      </c>
      <c r="C185" s="150" t="s">
        <v>1200</v>
      </c>
      <c r="D185" s="149" t="s">
        <v>192</v>
      </c>
      <c r="E185" s="149" t="s">
        <v>193</v>
      </c>
      <c r="F185" s="149" t="s">
        <v>680</v>
      </c>
      <c r="G185" s="149" t="s">
        <v>246</v>
      </c>
      <c r="H185" s="168" t="s">
        <v>1201</v>
      </c>
      <c r="I185" s="149" t="s">
        <v>1202</v>
      </c>
      <c r="J185" s="149">
        <v>-0.325</v>
      </c>
      <c r="K185" s="149" t="s">
        <v>1203</v>
      </c>
      <c r="L185" s="149">
        <v>104736</v>
      </c>
      <c r="M185" s="150">
        <v>25</v>
      </c>
      <c r="N185" s="149" t="s">
        <v>154</v>
      </c>
      <c r="O185" s="149" t="s">
        <v>153</v>
      </c>
      <c r="P185" s="150" t="s">
        <v>153</v>
      </c>
      <c r="Q185" s="149" t="s">
        <v>154</v>
      </c>
      <c r="R185" s="149" t="s">
        <v>154</v>
      </c>
      <c r="S185" s="149" t="s">
        <v>153</v>
      </c>
      <c r="T185" s="149" t="s">
        <v>153</v>
      </c>
      <c r="U185" s="151" t="s">
        <v>153</v>
      </c>
      <c r="V185" s="149" t="s">
        <v>153</v>
      </c>
      <c r="W185" s="149" t="s">
        <v>153</v>
      </c>
      <c r="X185" s="152" t="s">
        <v>153</v>
      </c>
      <c r="Y185" s="149" t="s">
        <v>153</v>
      </c>
      <c r="Z185" s="149" t="s">
        <v>153</v>
      </c>
      <c r="AA185" s="150"/>
      <c r="AC185" s="149" t="s">
        <v>281</v>
      </c>
      <c r="AD185" s="149" t="s">
        <v>240</v>
      </c>
      <c r="AE185" s="149" t="s">
        <v>157</v>
      </c>
      <c r="AF185" s="149" t="s">
        <v>157</v>
      </c>
      <c r="AG185" s="149" t="s">
        <v>158</v>
      </c>
      <c r="AH185" s="150" t="s">
        <v>159</v>
      </c>
      <c r="AJ185" s="149" t="s">
        <v>154</v>
      </c>
      <c r="AK185" s="170" t="s">
        <v>153</v>
      </c>
      <c r="AN185" s="150"/>
      <c r="AP185" s="149" t="s">
        <v>154</v>
      </c>
      <c r="AQ185" s="149" t="s">
        <v>153</v>
      </c>
      <c r="AR185" s="149" t="s">
        <v>153</v>
      </c>
      <c r="AU185" s="150"/>
      <c r="AV185" s="149" t="s">
        <v>168</v>
      </c>
      <c r="AW185" s="172" t="s">
        <v>312</v>
      </c>
      <c r="AX185" s="149" t="s">
        <v>158</v>
      </c>
      <c r="AY185" s="149" t="s">
        <v>150</v>
      </c>
      <c r="AZ185" s="149" t="s">
        <v>1204</v>
      </c>
      <c r="BA185" s="149">
        <v>2030</v>
      </c>
      <c r="BC185" s="150"/>
      <c r="BE185" s="173"/>
      <c r="BF185" s="150"/>
      <c r="BG185" s="283">
        <f t="shared" si="127"/>
        <v>0</v>
      </c>
      <c r="BH185" s="149">
        <f t="shared" si="128"/>
        <v>0</v>
      </c>
      <c r="BI185" s="149">
        <f t="shared" si="94"/>
        <v>0</v>
      </c>
      <c r="BJ185" s="280">
        <f t="shared" si="95"/>
        <v>0</v>
      </c>
      <c r="BK185" s="356">
        <f t="shared" si="129"/>
        <v>0</v>
      </c>
      <c r="BL185" s="149">
        <f t="shared" si="130"/>
        <v>0</v>
      </c>
      <c r="BM185" s="149">
        <f t="shared" si="96"/>
        <v>0</v>
      </c>
      <c r="BN185" s="278">
        <f t="shared" si="97"/>
        <v>0</v>
      </c>
      <c r="BO185" s="149">
        <f t="shared" si="131"/>
        <v>0</v>
      </c>
      <c r="BP185" s="149">
        <f t="shared" si="132"/>
        <v>0</v>
      </c>
      <c r="BQ185" s="149">
        <f t="shared" si="98"/>
        <v>0</v>
      </c>
      <c r="BR185" s="356">
        <f t="shared" si="133"/>
        <v>0</v>
      </c>
      <c r="BS185" s="149">
        <f t="shared" si="134"/>
        <v>0</v>
      </c>
      <c r="BT185" s="149">
        <f t="shared" si="99"/>
        <v>0</v>
      </c>
      <c r="BU185" s="356">
        <f t="shared" si="100"/>
        <v>0</v>
      </c>
      <c r="BV185" s="149">
        <f t="shared" si="101"/>
        <v>0</v>
      </c>
      <c r="BW185" s="113">
        <f t="shared" si="102"/>
        <v>0</v>
      </c>
      <c r="BX185" s="248">
        <f t="shared" si="103"/>
        <v>0</v>
      </c>
      <c r="BY185" s="248">
        <f t="shared" si="104"/>
        <v>0</v>
      </c>
      <c r="BZ185" s="248">
        <f t="shared" si="105"/>
        <v>0</v>
      </c>
      <c r="CA185" s="248">
        <f t="shared" si="138"/>
        <v>0</v>
      </c>
      <c r="CB185" s="175">
        <f t="shared" si="106"/>
        <v>0</v>
      </c>
      <c r="CC185" s="356">
        <f t="shared" si="107"/>
        <v>0</v>
      </c>
      <c r="CD185" s="149">
        <f t="shared" si="108"/>
        <v>0</v>
      </c>
      <c r="CE185" s="149">
        <f t="shared" si="109"/>
        <v>0</v>
      </c>
      <c r="CF185" s="276">
        <f t="shared" si="110"/>
        <v>0</v>
      </c>
      <c r="CG185" s="248">
        <f t="shared" si="111"/>
        <v>0</v>
      </c>
      <c r="CH185" s="274">
        <f t="shared" si="135"/>
        <v>0</v>
      </c>
      <c r="CI185" s="356">
        <f t="shared" si="112"/>
        <v>0</v>
      </c>
      <c r="CJ185" s="149">
        <f t="shared" si="113"/>
        <v>1</v>
      </c>
      <c r="CK185" s="150">
        <f t="shared" si="114"/>
        <v>0</v>
      </c>
      <c r="CL185" s="149">
        <f t="shared" si="136"/>
        <v>0</v>
      </c>
      <c r="CM185" s="149">
        <f t="shared" si="136"/>
        <v>0</v>
      </c>
      <c r="CN185" s="149">
        <f t="shared" si="136"/>
        <v>0</v>
      </c>
      <c r="CO185" s="149">
        <f t="shared" si="115"/>
        <v>0</v>
      </c>
      <c r="CP185" s="149">
        <f t="shared" si="137"/>
        <v>0</v>
      </c>
      <c r="CQ185" s="283">
        <f t="shared" si="116"/>
        <v>0</v>
      </c>
      <c r="CR185" s="149">
        <f t="shared" si="117"/>
        <v>0</v>
      </c>
      <c r="CS185" s="149">
        <f t="shared" si="118"/>
        <v>1</v>
      </c>
      <c r="CT185" s="283" t="str">
        <f t="shared" si="119"/>
        <v/>
      </c>
      <c r="CU185" s="149" t="str">
        <f t="shared" si="120"/>
        <v xml:space="preserve"> </v>
      </c>
      <c r="CV185" s="149">
        <f t="shared" si="121"/>
        <v>0</v>
      </c>
      <c r="CW185" s="149">
        <v>0</v>
      </c>
      <c r="CX185" s="149">
        <v>0</v>
      </c>
      <c r="CY185" s="149">
        <v>0</v>
      </c>
      <c r="CZ185" s="149">
        <v>0</v>
      </c>
      <c r="DA185" s="149">
        <v>0</v>
      </c>
      <c r="DB185" s="149">
        <v>0</v>
      </c>
      <c r="DC185" s="149">
        <v>1</v>
      </c>
      <c r="DD185" s="149">
        <v>1</v>
      </c>
      <c r="DE185" s="149">
        <v>0</v>
      </c>
      <c r="DF185" s="149">
        <v>0</v>
      </c>
      <c r="DG185" s="149">
        <v>0</v>
      </c>
      <c r="DH185" s="149">
        <v>0</v>
      </c>
      <c r="DI185" s="149">
        <v>0</v>
      </c>
      <c r="DJ185" s="149">
        <v>0</v>
      </c>
      <c r="DK185" s="149">
        <v>0</v>
      </c>
      <c r="DL185" s="149">
        <v>0</v>
      </c>
      <c r="DM185" s="149">
        <v>1</v>
      </c>
      <c r="DN185" s="149">
        <v>0</v>
      </c>
      <c r="DO185" s="149">
        <v>1</v>
      </c>
      <c r="DP185" s="149">
        <v>0</v>
      </c>
      <c r="DQ185" s="149">
        <v>0</v>
      </c>
      <c r="DR185" s="149">
        <v>1</v>
      </c>
      <c r="DS185" s="149">
        <v>0</v>
      </c>
      <c r="DT185" s="149" t="s">
        <v>154</v>
      </c>
      <c r="DU185" s="149">
        <v>0</v>
      </c>
      <c r="DV185" s="149" t="s">
        <v>160</v>
      </c>
      <c r="DW185" s="149" t="s">
        <v>154</v>
      </c>
      <c r="DX185" s="149" t="s">
        <v>154</v>
      </c>
      <c r="DY185" s="149" t="s">
        <v>3005</v>
      </c>
      <c r="DZ185" s="149" t="str">
        <f t="shared" si="122"/>
        <v>N</v>
      </c>
      <c r="EA185" s="149" t="str">
        <f t="shared" si="123"/>
        <v/>
      </c>
      <c r="EB185" s="149" t="str">
        <f t="shared" si="124"/>
        <v>N</v>
      </c>
      <c r="EC185" s="149" t="str">
        <f t="shared" si="125"/>
        <v>N</v>
      </c>
      <c r="ED185" s="149" t="str">
        <f t="shared" si="126"/>
        <v>Not Specified</v>
      </c>
      <c r="EF185" s="149">
        <f t="shared" si="139"/>
        <v>0</v>
      </c>
    </row>
    <row r="186" spans="1:136" s="149" customFormat="1" ht="16.5" customHeight="1">
      <c r="A186" s="149">
        <v>183</v>
      </c>
      <c r="B186" s="149">
        <v>144</v>
      </c>
      <c r="C186" s="150" t="s">
        <v>1205</v>
      </c>
      <c r="D186" s="149" t="s">
        <v>1206</v>
      </c>
      <c r="E186" s="149" t="s">
        <v>229</v>
      </c>
      <c r="F186" s="149" t="s">
        <v>264</v>
      </c>
      <c r="G186" s="149" t="s">
        <v>176</v>
      </c>
      <c r="H186" s="168" t="s">
        <v>1207</v>
      </c>
      <c r="I186" s="149" t="s">
        <v>1208</v>
      </c>
      <c r="J186" s="149">
        <v>0.001</v>
      </c>
      <c r="K186" s="149" t="s">
        <v>1209</v>
      </c>
      <c r="L186" s="149">
        <v>170711</v>
      </c>
      <c r="M186" s="150">
        <v>31</v>
      </c>
      <c r="N186" s="149" t="s">
        <v>150</v>
      </c>
      <c r="O186" s="149">
        <v>2024</v>
      </c>
      <c r="P186" s="150">
        <v>2040</v>
      </c>
      <c r="Q186" s="149" t="s">
        <v>154</v>
      </c>
      <c r="R186" s="149" t="s">
        <v>154</v>
      </c>
      <c r="S186" s="149" t="s">
        <v>153</v>
      </c>
      <c r="T186" s="149" t="s">
        <v>153</v>
      </c>
      <c r="U186" s="151" t="s">
        <v>153</v>
      </c>
      <c r="V186" s="149" t="s">
        <v>153</v>
      </c>
      <c r="W186" s="149" t="s">
        <v>153</v>
      </c>
      <c r="X186" s="152" t="s">
        <v>153</v>
      </c>
      <c r="Y186" s="149" t="s">
        <v>153</v>
      </c>
      <c r="Z186" s="149" t="s">
        <v>153</v>
      </c>
      <c r="AA186" s="150"/>
      <c r="AC186" s="149" t="s">
        <v>167</v>
      </c>
      <c r="AD186" s="149" t="s">
        <v>6</v>
      </c>
      <c r="AE186" s="149" t="s">
        <v>157</v>
      </c>
      <c r="AF186" s="149" t="s">
        <v>157</v>
      </c>
      <c r="AG186" s="149" t="s">
        <v>157</v>
      </c>
      <c r="AH186" s="150" t="s">
        <v>218</v>
      </c>
      <c r="AJ186" s="149" t="s">
        <v>154</v>
      </c>
      <c r="AK186" s="170" t="s">
        <v>153</v>
      </c>
      <c r="AN186" s="150"/>
      <c r="AO186" s="149" t="s">
        <v>219</v>
      </c>
      <c r="AP186" s="149" t="s">
        <v>150</v>
      </c>
      <c r="AQ186" s="149" t="s">
        <v>218</v>
      </c>
      <c r="AR186" s="149" t="s">
        <v>1210</v>
      </c>
      <c r="AS186" s="149">
        <v>2050</v>
      </c>
      <c r="AU186" s="150"/>
      <c r="AV186" s="149" t="s">
        <v>168</v>
      </c>
      <c r="AW186" s="172" t="s">
        <v>171</v>
      </c>
      <c r="AX186" s="149" t="s">
        <v>158</v>
      </c>
      <c r="AY186" s="149" t="s">
        <v>154</v>
      </c>
      <c r="AZ186" s="149" t="s">
        <v>153</v>
      </c>
      <c r="BA186" s="149" t="s">
        <v>153</v>
      </c>
      <c r="BC186" s="150"/>
      <c r="BE186" s="173"/>
      <c r="BF186" s="150"/>
      <c r="BG186" s="283">
        <f t="shared" si="127"/>
        <v>0</v>
      </c>
      <c r="BH186" s="149">
        <f t="shared" si="128"/>
        <v>0</v>
      </c>
      <c r="BI186" s="149">
        <f t="shared" si="94"/>
        <v>1</v>
      </c>
      <c r="BJ186" s="280">
        <f t="shared" si="95"/>
        <v>1</v>
      </c>
      <c r="BK186" s="356">
        <f t="shared" si="129"/>
        <v>0</v>
      </c>
      <c r="BL186" s="149">
        <f t="shared" si="130"/>
        <v>0</v>
      </c>
      <c r="BM186" s="149">
        <f t="shared" si="96"/>
        <v>0</v>
      </c>
      <c r="BN186" s="278">
        <f t="shared" si="97"/>
        <v>0</v>
      </c>
      <c r="BO186" s="149">
        <f t="shared" si="131"/>
        <v>0</v>
      </c>
      <c r="BP186" s="149">
        <f t="shared" si="132"/>
        <v>0</v>
      </c>
      <c r="BQ186" s="149">
        <f t="shared" si="98"/>
        <v>0</v>
      </c>
      <c r="BR186" s="356">
        <f t="shared" si="133"/>
        <v>0</v>
      </c>
      <c r="BS186" s="149">
        <f t="shared" si="134"/>
        <v>0</v>
      </c>
      <c r="BT186" s="149">
        <f t="shared" si="99"/>
        <v>1</v>
      </c>
      <c r="BU186" s="356">
        <f t="shared" si="100"/>
        <v>0</v>
      </c>
      <c r="BV186" s="149">
        <f t="shared" si="101"/>
        <v>0</v>
      </c>
      <c r="BW186" s="113">
        <f t="shared" si="102"/>
        <v>0</v>
      </c>
      <c r="BX186" s="248">
        <f t="shared" si="103"/>
        <v>0</v>
      </c>
      <c r="BY186" s="248">
        <f t="shared" si="104"/>
        <v>0</v>
      </c>
      <c r="BZ186" s="248">
        <f t="shared" si="105"/>
        <v>0</v>
      </c>
      <c r="CA186" s="248">
        <f t="shared" si="138"/>
        <v>0</v>
      </c>
      <c r="CB186" s="175">
        <f t="shared" si="106"/>
        <v>0</v>
      </c>
      <c r="CC186" s="356">
        <f t="shared" si="107"/>
        <v>0</v>
      </c>
      <c r="CD186" s="149">
        <f t="shared" si="108"/>
        <v>0</v>
      </c>
      <c r="CE186" s="149">
        <f t="shared" si="109"/>
        <v>1</v>
      </c>
      <c r="CF186" s="276">
        <f t="shared" si="110"/>
        <v>1</v>
      </c>
      <c r="CG186" s="248">
        <f t="shared" si="111"/>
        <v>1</v>
      </c>
      <c r="CH186" s="274">
        <f t="shared" si="135"/>
        <v>1</v>
      </c>
      <c r="CI186" s="356">
        <f t="shared" si="112"/>
        <v>0</v>
      </c>
      <c r="CJ186" s="149">
        <f t="shared" si="113"/>
        <v>0</v>
      </c>
      <c r="CK186" s="150">
        <f t="shared" si="114"/>
        <v>0</v>
      </c>
      <c r="CL186" s="149">
        <f t="shared" si="136"/>
        <v>0</v>
      </c>
      <c r="CM186" s="149">
        <f t="shared" si="136"/>
        <v>0</v>
      </c>
      <c r="CN186" s="149">
        <f t="shared" si="136"/>
        <v>2</v>
      </c>
      <c r="CO186" s="149">
        <f t="shared" si="115"/>
        <v>2</v>
      </c>
      <c r="CP186" s="149">
        <f t="shared" si="137"/>
        <v>1</v>
      </c>
      <c r="CQ186" s="283">
        <f t="shared" si="116"/>
        <v>0</v>
      </c>
      <c r="CR186" s="149">
        <f t="shared" si="117"/>
        <v>0</v>
      </c>
      <c r="CS186" s="149">
        <f t="shared" si="118"/>
        <v>1</v>
      </c>
      <c r="CT186" s="283" t="str">
        <f t="shared" si="119"/>
        <v/>
      </c>
      <c r="CU186" s="149" t="str">
        <f t="shared" si="120"/>
        <v xml:space="preserve"> 2050</v>
      </c>
      <c r="CV186" s="149">
        <f t="shared" si="121"/>
        <v>2050</v>
      </c>
      <c r="CW186" s="149">
        <v>0</v>
      </c>
      <c r="CX186" s="149">
        <v>0</v>
      </c>
      <c r="CY186" s="149">
        <v>0</v>
      </c>
      <c r="CZ186" s="149">
        <v>0</v>
      </c>
      <c r="DA186" s="149">
        <v>0</v>
      </c>
      <c r="DB186" s="149">
        <v>0</v>
      </c>
      <c r="DC186" s="149">
        <v>1</v>
      </c>
      <c r="DD186" s="149">
        <v>1</v>
      </c>
      <c r="DE186" s="149">
        <v>0</v>
      </c>
      <c r="DF186" s="149">
        <v>0</v>
      </c>
      <c r="DG186" s="149">
        <v>0</v>
      </c>
      <c r="DH186" s="149">
        <v>0</v>
      </c>
      <c r="DI186" s="149">
        <v>0</v>
      </c>
      <c r="DJ186" s="149">
        <v>0</v>
      </c>
      <c r="DK186" s="149">
        <v>1</v>
      </c>
      <c r="DL186" s="149">
        <v>1</v>
      </c>
      <c r="DM186" s="149">
        <v>1</v>
      </c>
      <c r="DN186" s="149">
        <v>0</v>
      </c>
      <c r="DO186" s="149">
        <v>1</v>
      </c>
      <c r="DP186" s="149">
        <v>0</v>
      </c>
      <c r="DQ186" s="149">
        <v>0</v>
      </c>
      <c r="DR186" s="149">
        <v>1</v>
      </c>
      <c r="DS186" s="149">
        <v>0</v>
      </c>
      <c r="DT186" s="149" t="s">
        <v>154</v>
      </c>
      <c r="DU186" s="149">
        <v>0</v>
      </c>
      <c r="DV186" s="149" t="s">
        <v>160</v>
      </c>
      <c r="DW186" s="149" t="s">
        <v>154</v>
      </c>
      <c r="DX186" s="149">
        <v>0</v>
      </c>
      <c r="DY186" s="149" t="s">
        <v>3005</v>
      </c>
      <c r="DZ186" s="149" t="str">
        <f t="shared" si="122"/>
        <v>N</v>
      </c>
      <c r="EA186" s="149" t="str">
        <f t="shared" si="123"/>
        <v/>
      </c>
      <c r="EB186" s="149" t="str">
        <f t="shared" si="124"/>
        <v>Y</v>
      </c>
      <c r="EC186" s="149" t="str">
        <f t="shared" si="125"/>
        <v>N</v>
      </c>
      <c r="ED186" s="149" t="str">
        <f t="shared" si="126"/>
        <v>Not Specified</v>
      </c>
      <c r="EF186" s="149">
        <f t="shared" si="139"/>
        <v>2050</v>
      </c>
    </row>
    <row r="187" spans="1:136" s="149" customFormat="1" ht="16.5" customHeight="1">
      <c r="A187" s="149">
        <v>184</v>
      </c>
      <c r="B187" s="149">
        <v>228</v>
      </c>
      <c r="C187" s="150" t="s">
        <v>1211</v>
      </c>
      <c r="D187" s="149" t="s">
        <v>333</v>
      </c>
      <c r="E187" s="149" t="s">
        <v>229</v>
      </c>
      <c r="F187" s="149" t="s">
        <v>416</v>
      </c>
      <c r="G187" s="149" t="s">
        <v>246</v>
      </c>
      <c r="H187" s="168" t="s">
        <v>1212</v>
      </c>
      <c r="I187" s="149" t="s">
        <v>1213</v>
      </c>
      <c r="J187" s="149">
        <v>0.289</v>
      </c>
      <c r="K187" s="149" t="s">
        <v>1214</v>
      </c>
      <c r="L187" s="149">
        <v>61121</v>
      </c>
      <c r="M187" s="150">
        <v>31</v>
      </c>
      <c r="N187" s="149" t="s">
        <v>150</v>
      </c>
      <c r="O187" s="149">
        <v>2015</v>
      </c>
      <c r="P187" s="150">
        <v>2020</v>
      </c>
      <c r="Q187" s="149" t="s">
        <v>150</v>
      </c>
      <c r="R187" s="149" t="s">
        <v>150</v>
      </c>
      <c r="S187" s="149" t="s">
        <v>151</v>
      </c>
      <c r="T187" s="149" t="s">
        <v>152</v>
      </c>
      <c r="U187" s="151">
        <v>2025</v>
      </c>
      <c r="V187" s="149" t="s">
        <v>153</v>
      </c>
      <c r="W187" s="149" t="s">
        <v>153</v>
      </c>
      <c r="X187" s="152" t="s">
        <v>153</v>
      </c>
      <c r="Y187" s="149" t="s">
        <v>153</v>
      </c>
      <c r="Z187" s="149" t="s">
        <v>153</v>
      </c>
      <c r="AA187" s="150"/>
      <c r="AC187" s="149" t="s">
        <v>167</v>
      </c>
      <c r="AD187" s="149" t="s">
        <v>6</v>
      </c>
      <c r="AE187" s="149" t="s">
        <v>157</v>
      </c>
      <c r="AF187" s="149" t="s">
        <v>157</v>
      </c>
      <c r="AG187" s="149" t="s">
        <v>169</v>
      </c>
      <c r="AH187" s="150" t="s">
        <v>159</v>
      </c>
      <c r="AJ187" s="149" t="s">
        <v>154</v>
      </c>
      <c r="AK187" s="170" t="s">
        <v>153</v>
      </c>
      <c r="AN187" s="150"/>
      <c r="AO187" s="149" t="s">
        <v>160</v>
      </c>
      <c r="AP187" s="149" t="s">
        <v>150</v>
      </c>
      <c r="AQ187" s="149" t="s">
        <v>159</v>
      </c>
      <c r="AR187" s="149" t="s">
        <v>1215</v>
      </c>
      <c r="AS187" s="149">
        <v>2050</v>
      </c>
      <c r="AU187" s="150"/>
      <c r="AV187" s="149" t="s">
        <v>158</v>
      </c>
      <c r="AW187" s="172" t="s">
        <v>158</v>
      </c>
      <c r="AX187" s="149" t="s">
        <v>158</v>
      </c>
      <c r="AY187" s="149" t="s">
        <v>154</v>
      </c>
      <c r="AZ187" s="149" t="s">
        <v>153</v>
      </c>
      <c r="BA187" s="149" t="s">
        <v>153</v>
      </c>
      <c r="BC187" s="150"/>
      <c r="BE187" s="173"/>
      <c r="BF187" s="150"/>
      <c r="BG187" s="283">
        <f t="shared" si="127"/>
        <v>1</v>
      </c>
      <c r="BH187" s="149">
        <f t="shared" si="128"/>
        <v>0</v>
      </c>
      <c r="BI187" s="149">
        <f t="shared" si="94"/>
        <v>0</v>
      </c>
      <c r="BJ187" s="280">
        <f t="shared" si="95"/>
        <v>1</v>
      </c>
      <c r="BK187" s="356">
        <f t="shared" si="129"/>
        <v>1</v>
      </c>
      <c r="BL187" s="149">
        <f t="shared" si="130"/>
        <v>0</v>
      </c>
      <c r="BM187" s="149">
        <f t="shared" si="96"/>
        <v>0</v>
      </c>
      <c r="BN187" s="278">
        <f t="shared" si="97"/>
        <v>1</v>
      </c>
      <c r="BO187" s="149">
        <f t="shared" si="131"/>
        <v>0</v>
      </c>
      <c r="BP187" s="149">
        <f t="shared" si="132"/>
        <v>0</v>
      </c>
      <c r="BQ187" s="149">
        <f t="shared" si="98"/>
        <v>0</v>
      </c>
      <c r="BR187" s="356">
        <f t="shared" si="133"/>
        <v>0</v>
      </c>
      <c r="BS187" s="149">
        <f t="shared" si="134"/>
        <v>0</v>
      </c>
      <c r="BT187" s="149">
        <f t="shared" si="99"/>
        <v>1</v>
      </c>
      <c r="BU187" s="356">
        <f t="shared" si="100"/>
        <v>0</v>
      </c>
      <c r="BV187" s="149">
        <f t="shared" si="101"/>
        <v>0</v>
      </c>
      <c r="BW187" s="113">
        <f t="shared" si="102"/>
        <v>0</v>
      </c>
      <c r="BX187" s="248">
        <f t="shared" si="103"/>
        <v>0</v>
      </c>
      <c r="BY187" s="248">
        <f t="shared" si="104"/>
        <v>0</v>
      </c>
      <c r="BZ187" s="248">
        <f t="shared" si="105"/>
        <v>0</v>
      </c>
      <c r="CA187" s="248">
        <f t="shared" si="138"/>
        <v>0</v>
      </c>
      <c r="CB187" s="175">
        <f t="shared" si="106"/>
        <v>0</v>
      </c>
      <c r="CC187" s="356">
        <f t="shared" si="107"/>
        <v>0</v>
      </c>
      <c r="CD187" s="149">
        <f t="shared" si="108"/>
        <v>0</v>
      </c>
      <c r="CE187" s="149">
        <f t="shared" si="109"/>
        <v>1</v>
      </c>
      <c r="CF187" s="276">
        <f t="shared" si="110"/>
        <v>1</v>
      </c>
      <c r="CG187" s="248">
        <f t="shared" si="111"/>
        <v>1</v>
      </c>
      <c r="CH187" s="274">
        <f t="shared" si="135"/>
        <v>1</v>
      </c>
      <c r="CI187" s="356">
        <f t="shared" si="112"/>
        <v>0</v>
      </c>
      <c r="CJ187" s="149">
        <f t="shared" si="113"/>
        <v>0</v>
      </c>
      <c r="CK187" s="150">
        <f t="shared" si="114"/>
        <v>0</v>
      </c>
      <c r="CL187" s="149">
        <f t="shared" si="136"/>
        <v>2</v>
      </c>
      <c r="CM187" s="149">
        <f t="shared" si="136"/>
        <v>0</v>
      </c>
      <c r="CN187" s="149">
        <f t="shared" si="136"/>
        <v>1</v>
      </c>
      <c r="CO187" s="149">
        <f t="shared" si="115"/>
        <v>3</v>
      </c>
      <c r="CP187" s="149">
        <f t="shared" si="137"/>
        <v>1</v>
      </c>
      <c r="CQ187" s="283">
        <f t="shared" si="116"/>
        <v>0</v>
      </c>
      <c r="CR187" s="149">
        <f t="shared" si="117"/>
        <v>1</v>
      </c>
      <c r="CS187" s="149">
        <f t="shared" si="118"/>
        <v>0</v>
      </c>
      <c r="CT187" s="283" t="str">
        <f t="shared" si="119"/>
        <v/>
      </c>
      <c r="CU187" s="149" t="str">
        <f t="shared" si="120"/>
        <v xml:space="preserve"> 2050</v>
      </c>
      <c r="CV187" s="149">
        <f t="shared" si="121"/>
        <v>2050</v>
      </c>
      <c r="CW187" s="149">
        <v>1</v>
      </c>
      <c r="CX187" s="149">
        <v>0</v>
      </c>
      <c r="CY187" s="149">
        <v>0</v>
      </c>
      <c r="CZ187" s="149">
        <v>1</v>
      </c>
      <c r="DA187" s="149">
        <v>0</v>
      </c>
      <c r="DB187" s="149">
        <v>0</v>
      </c>
      <c r="DC187" s="149">
        <v>1</v>
      </c>
      <c r="DD187" s="149">
        <v>1</v>
      </c>
      <c r="DE187" s="149">
        <v>0</v>
      </c>
      <c r="DF187" s="149">
        <v>1</v>
      </c>
      <c r="DG187" s="149">
        <v>0</v>
      </c>
      <c r="DH187" s="149">
        <v>1</v>
      </c>
      <c r="DI187" s="149">
        <v>1</v>
      </c>
      <c r="DJ187" s="149">
        <v>0</v>
      </c>
      <c r="DK187" s="149">
        <v>0</v>
      </c>
      <c r="DL187" s="149">
        <v>1</v>
      </c>
      <c r="DM187" s="149">
        <v>1</v>
      </c>
      <c r="DN187" s="149">
        <v>1</v>
      </c>
      <c r="DO187" s="149">
        <v>1</v>
      </c>
      <c r="DP187" s="149">
        <v>1</v>
      </c>
      <c r="DQ187" s="149">
        <v>0</v>
      </c>
      <c r="DR187" s="149">
        <v>1</v>
      </c>
      <c r="DS187" s="149">
        <v>1</v>
      </c>
      <c r="DT187" s="149" t="s">
        <v>154</v>
      </c>
      <c r="DU187" s="149" t="s">
        <v>158</v>
      </c>
      <c r="DV187" s="149" t="s">
        <v>7866</v>
      </c>
      <c r="DW187" s="149" t="s">
        <v>160</v>
      </c>
      <c r="DX187" s="149" t="s">
        <v>150</v>
      </c>
      <c r="DY187" s="149" t="s">
        <v>150</v>
      </c>
      <c r="DZ187" s="149" t="str">
        <f t="shared" si="122"/>
        <v>Y</v>
      </c>
      <c r="EA187" s="149" t="str">
        <f t="shared" si="123"/>
        <v/>
      </c>
      <c r="EB187" s="149" t="str">
        <f t="shared" si="124"/>
        <v>Y</v>
      </c>
      <c r="EC187" s="149" t="str">
        <f t="shared" si="125"/>
        <v>N</v>
      </c>
      <c r="ED187" s="149" t="str">
        <f t="shared" si="126"/>
        <v>No</v>
      </c>
      <c r="EF187" s="149">
        <f t="shared" si="139"/>
        <v>2050</v>
      </c>
    </row>
    <row r="188" spans="1:136" s="149" customFormat="1" ht="16.5" customHeight="1">
      <c r="A188" s="149">
        <v>185</v>
      </c>
      <c r="B188" s="149">
        <v>212</v>
      </c>
      <c r="C188" s="149" t="s">
        <v>1216</v>
      </c>
      <c r="D188" s="149" t="s">
        <v>290</v>
      </c>
      <c r="E188" s="149" t="s">
        <v>229</v>
      </c>
      <c r="F188" s="149" t="s">
        <v>284</v>
      </c>
      <c r="G188" s="149" t="s">
        <v>246</v>
      </c>
      <c r="H188" s="168" t="s">
        <v>1217</v>
      </c>
      <c r="I188" s="149" t="s">
        <v>1218</v>
      </c>
      <c r="J188" s="149">
        <v>0.233</v>
      </c>
      <c r="K188" s="149" t="s">
        <v>1219</v>
      </c>
      <c r="L188" s="149">
        <v>93000</v>
      </c>
      <c r="M188" s="150">
        <v>31</v>
      </c>
      <c r="N188" s="149" t="s">
        <v>150</v>
      </c>
      <c r="O188" s="149">
        <v>2019</v>
      </c>
      <c r="P188" s="150">
        <v>2025</v>
      </c>
      <c r="Q188" s="149" t="s">
        <v>154</v>
      </c>
      <c r="R188" s="149" t="s">
        <v>154</v>
      </c>
      <c r="S188" s="149" t="s">
        <v>153</v>
      </c>
      <c r="T188" s="149" t="s">
        <v>153</v>
      </c>
      <c r="U188" s="151" t="s">
        <v>153</v>
      </c>
      <c r="V188" s="149" t="s">
        <v>153</v>
      </c>
      <c r="W188" s="149" t="s">
        <v>153</v>
      </c>
      <c r="X188" s="152" t="s">
        <v>153</v>
      </c>
      <c r="Y188" s="149" t="s">
        <v>153</v>
      </c>
      <c r="Z188" s="149" t="s">
        <v>153</v>
      </c>
      <c r="AA188" s="150"/>
      <c r="AC188" s="149" t="s">
        <v>167</v>
      </c>
      <c r="AD188" s="149" t="s">
        <v>6</v>
      </c>
      <c r="AE188" s="149" t="s">
        <v>157</v>
      </c>
      <c r="AF188" s="149" t="s">
        <v>157</v>
      </c>
      <c r="AG188" s="149" t="s">
        <v>169</v>
      </c>
      <c r="AH188" s="150" t="s">
        <v>159</v>
      </c>
      <c r="AJ188" s="149" t="s">
        <v>154</v>
      </c>
      <c r="AK188" s="170" t="s">
        <v>153</v>
      </c>
      <c r="AN188" s="150"/>
      <c r="AO188" s="149" t="s">
        <v>160</v>
      </c>
      <c r="AP188" s="149" t="s">
        <v>150</v>
      </c>
      <c r="AQ188" s="149" t="s">
        <v>159</v>
      </c>
      <c r="AR188" s="149" t="s">
        <v>1220</v>
      </c>
      <c r="AS188" s="149">
        <v>2050</v>
      </c>
      <c r="AU188" s="150"/>
      <c r="AV188" s="149" t="s">
        <v>157</v>
      </c>
      <c r="AW188" s="172" t="s">
        <v>262</v>
      </c>
      <c r="AX188" s="149" t="s">
        <v>153</v>
      </c>
      <c r="AY188" s="149" t="s">
        <v>154</v>
      </c>
      <c r="AZ188" s="149" t="s">
        <v>153</v>
      </c>
      <c r="BA188" s="149" t="s">
        <v>153</v>
      </c>
      <c r="BC188" s="150"/>
      <c r="BE188" s="173"/>
      <c r="BF188" s="150"/>
      <c r="BG188" s="283">
        <f t="shared" si="127"/>
        <v>1</v>
      </c>
      <c r="BH188" s="149">
        <f t="shared" si="128"/>
        <v>0</v>
      </c>
      <c r="BI188" s="149">
        <f t="shared" si="94"/>
        <v>0</v>
      </c>
      <c r="BJ188" s="280">
        <f t="shared" si="95"/>
        <v>1</v>
      </c>
      <c r="BK188" s="356">
        <f t="shared" si="129"/>
        <v>0</v>
      </c>
      <c r="BL188" s="149">
        <f t="shared" si="130"/>
        <v>0</v>
      </c>
      <c r="BM188" s="149">
        <f t="shared" si="96"/>
        <v>0</v>
      </c>
      <c r="BN188" s="278">
        <f t="shared" si="97"/>
        <v>0</v>
      </c>
      <c r="BO188" s="149">
        <f t="shared" si="131"/>
        <v>0</v>
      </c>
      <c r="BP188" s="149">
        <f t="shared" si="132"/>
        <v>0</v>
      </c>
      <c r="BQ188" s="149">
        <f t="shared" si="98"/>
        <v>0</v>
      </c>
      <c r="BR188" s="356">
        <f t="shared" si="133"/>
        <v>0</v>
      </c>
      <c r="BS188" s="149">
        <f t="shared" si="134"/>
        <v>0</v>
      </c>
      <c r="BT188" s="149">
        <f t="shared" si="99"/>
        <v>1</v>
      </c>
      <c r="BU188" s="356">
        <f t="shared" si="100"/>
        <v>0</v>
      </c>
      <c r="BV188" s="149">
        <f t="shared" si="101"/>
        <v>0</v>
      </c>
      <c r="BW188" s="113">
        <f t="shared" si="102"/>
        <v>0</v>
      </c>
      <c r="BX188" s="248">
        <f t="shared" si="103"/>
        <v>0</v>
      </c>
      <c r="BY188" s="248">
        <f t="shared" si="104"/>
        <v>0</v>
      </c>
      <c r="BZ188" s="248">
        <f t="shared" si="105"/>
        <v>0</v>
      </c>
      <c r="CA188" s="248">
        <f t="shared" si="138"/>
        <v>0</v>
      </c>
      <c r="CB188" s="175">
        <f t="shared" si="106"/>
        <v>0</v>
      </c>
      <c r="CC188" s="356">
        <f t="shared" si="107"/>
        <v>0</v>
      </c>
      <c r="CD188" s="149">
        <f t="shared" si="108"/>
        <v>0</v>
      </c>
      <c r="CE188" s="149">
        <f t="shared" si="109"/>
        <v>1</v>
      </c>
      <c r="CF188" s="276">
        <f t="shared" si="110"/>
        <v>1</v>
      </c>
      <c r="CG188" s="248">
        <f t="shared" si="111"/>
        <v>1</v>
      </c>
      <c r="CH188" s="274">
        <f t="shared" si="135"/>
        <v>1</v>
      </c>
      <c r="CI188" s="356">
        <f t="shared" si="112"/>
        <v>0</v>
      </c>
      <c r="CJ188" s="149">
        <f t="shared" si="113"/>
        <v>0</v>
      </c>
      <c r="CK188" s="150">
        <f t="shared" si="114"/>
        <v>0</v>
      </c>
      <c r="CL188" s="149">
        <f t="shared" si="136"/>
        <v>1</v>
      </c>
      <c r="CM188" s="149">
        <f t="shared" si="136"/>
        <v>0</v>
      </c>
      <c r="CN188" s="149">
        <f t="shared" si="136"/>
        <v>1</v>
      </c>
      <c r="CO188" s="149">
        <f t="shared" si="115"/>
        <v>2</v>
      </c>
      <c r="CP188" s="149">
        <f t="shared" si="137"/>
        <v>1</v>
      </c>
      <c r="CQ188" s="283">
        <f t="shared" si="116"/>
        <v>1</v>
      </c>
      <c r="CR188" s="149">
        <f t="shared" si="117"/>
        <v>0</v>
      </c>
      <c r="CS188" s="149">
        <f t="shared" si="118"/>
        <v>0</v>
      </c>
      <c r="CT188" s="283" t="str">
        <f t="shared" si="119"/>
        <v/>
      </c>
      <c r="CU188" s="149" t="str">
        <f t="shared" si="120"/>
        <v xml:space="preserve"> 2050</v>
      </c>
      <c r="CV188" s="149">
        <f t="shared" si="121"/>
        <v>2050</v>
      </c>
      <c r="CW188" s="149">
        <v>0</v>
      </c>
      <c r="CX188" s="149">
        <v>0</v>
      </c>
      <c r="CY188" s="149">
        <v>0</v>
      </c>
      <c r="CZ188" s="149">
        <v>0</v>
      </c>
      <c r="DA188" s="149">
        <v>0</v>
      </c>
      <c r="DB188" s="149">
        <v>0</v>
      </c>
      <c r="DC188" s="149">
        <v>1</v>
      </c>
      <c r="DD188" s="149">
        <v>1</v>
      </c>
      <c r="DE188" s="149">
        <v>0</v>
      </c>
      <c r="DF188" s="149">
        <v>0</v>
      </c>
      <c r="DG188" s="149">
        <v>0</v>
      </c>
      <c r="DH188" s="149">
        <v>0</v>
      </c>
      <c r="DI188" s="149">
        <v>0</v>
      </c>
      <c r="DJ188" s="149">
        <v>1</v>
      </c>
      <c r="DK188" s="149">
        <v>0</v>
      </c>
      <c r="DL188" s="149">
        <v>1</v>
      </c>
      <c r="DM188" s="149">
        <v>1</v>
      </c>
      <c r="DN188" s="149">
        <v>0</v>
      </c>
      <c r="DO188" s="149">
        <v>1</v>
      </c>
      <c r="DP188" s="149">
        <v>0</v>
      </c>
      <c r="DQ188" s="149">
        <v>0</v>
      </c>
      <c r="DR188" s="149">
        <v>1</v>
      </c>
      <c r="DS188" s="149">
        <v>0</v>
      </c>
      <c r="DT188" s="149" t="s">
        <v>154</v>
      </c>
      <c r="DU188" s="149">
        <v>0</v>
      </c>
      <c r="DV188" s="149" t="s">
        <v>7859</v>
      </c>
      <c r="DW188" s="149" t="s">
        <v>154</v>
      </c>
      <c r="DX188" s="149">
        <v>0</v>
      </c>
      <c r="DY188" s="149" t="s">
        <v>3005</v>
      </c>
      <c r="DZ188" s="149" t="str">
        <f t="shared" si="122"/>
        <v>N</v>
      </c>
      <c r="EA188" s="149" t="str">
        <f t="shared" si="123"/>
        <v/>
      </c>
      <c r="EB188" s="149" t="str">
        <f t="shared" si="124"/>
        <v>Y</v>
      </c>
      <c r="EC188" s="149" t="str">
        <f t="shared" si="125"/>
        <v>N</v>
      </c>
      <c r="ED188" s="149" t="str">
        <f t="shared" si="126"/>
        <v>Yes</v>
      </c>
      <c r="EF188" s="149">
        <f t="shared" si="139"/>
        <v>2050</v>
      </c>
    </row>
    <row r="189" spans="1:136" s="149" customFormat="1" ht="16.5" customHeight="1">
      <c r="A189" s="149">
        <v>186</v>
      </c>
      <c r="B189" s="149">
        <v>193</v>
      </c>
      <c r="C189" s="150" t="s">
        <v>1221</v>
      </c>
      <c r="D189" s="149" t="s">
        <v>1046</v>
      </c>
      <c r="E189" s="149" t="s">
        <v>1047</v>
      </c>
      <c r="F189" s="149" t="s">
        <v>145</v>
      </c>
      <c r="G189" s="149" t="s">
        <v>146</v>
      </c>
      <c r="H189" s="168" t="s">
        <v>1222</v>
      </c>
      <c r="I189" s="149" t="s">
        <v>1223</v>
      </c>
      <c r="J189" s="149">
        <v>-0.229</v>
      </c>
      <c r="K189" s="149" t="s">
        <v>1224</v>
      </c>
      <c r="L189" s="149">
        <v>121000</v>
      </c>
      <c r="M189" s="150">
        <v>31</v>
      </c>
      <c r="N189" s="149" t="s">
        <v>154</v>
      </c>
      <c r="O189" s="149" t="s">
        <v>153</v>
      </c>
      <c r="P189" s="150" t="s">
        <v>153</v>
      </c>
      <c r="Q189" s="149" t="s">
        <v>154</v>
      </c>
      <c r="R189" s="149" t="s">
        <v>154</v>
      </c>
      <c r="S189" s="149" t="s">
        <v>153</v>
      </c>
      <c r="T189" s="149" t="s">
        <v>153</v>
      </c>
      <c r="U189" s="151" t="s">
        <v>153</v>
      </c>
      <c r="V189" s="149" t="s">
        <v>153</v>
      </c>
      <c r="W189" s="149" t="s">
        <v>153</v>
      </c>
      <c r="X189" s="152" t="s">
        <v>153</v>
      </c>
      <c r="Y189" s="149" t="s">
        <v>153</v>
      </c>
      <c r="Z189" s="149" t="s">
        <v>153</v>
      </c>
      <c r="AA189" s="150"/>
      <c r="AC189" s="149" t="s">
        <v>281</v>
      </c>
      <c r="AD189" s="149" t="s">
        <v>240</v>
      </c>
      <c r="AE189" s="149" t="s">
        <v>157</v>
      </c>
      <c r="AF189" s="149" t="s">
        <v>157</v>
      </c>
      <c r="AG189" s="149" t="s">
        <v>158</v>
      </c>
      <c r="AH189" s="150" t="s">
        <v>159</v>
      </c>
      <c r="AJ189" s="149" t="s">
        <v>154</v>
      </c>
      <c r="AK189" s="170" t="s">
        <v>153</v>
      </c>
      <c r="AN189" s="150"/>
      <c r="AP189" s="149" t="s">
        <v>154</v>
      </c>
      <c r="AQ189" s="149" t="s">
        <v>153</v>
      </c>
      <c r="AR189" s="149" t="s">
        <v>153</v>
      </c>
      <c r="AU189" s="150"/>
      <c r="AV189" s="149" t="s">
        <v>168</v>
      </c>
      <c r="AW189" s="172" t="s">
        <v>168</v>
      </c>
      <c r="AX189" s="149" t="s">
        <v>158</v>
      </c>
      <c r="AY189" s="149" t="s">
        <v>150</v>
      </c>
      <c r="AZ189" s="149" t="s">
        <v>1225</v>
      </c>
      <c r="BA189" s="149">
        <v>2030</v>
      </c>
      <c r="BC189" s="150"/>
      <c r="BE189" s="173"/>
      <c r="BF189" s="150"/>
      <c r="BG189" s="283">
        <f t="shared" si="127"/>
        <v>0</v>
      </c>
      <c r="BH189" s="149">
        <f t="shared" si="128"/>
        <v>0</v>
      </c>
      <c r="BI189" s="149">
        <f t="shared" si="94"/>
        <v>0</v>
      </c>
      <c r="BJ189" s="280">
        <f t="shared" si="95"/>
        <v>0</v>
      </c>
      <c r="BK189" s="356">
        <f t="shared" si="129"/>
        <v>0</v>
      </c>
      <c r="BL189" s="149">
        <f t="shared" si="130"/>
        <v>0</v>
      </c>
      <c r="BM189" s="149">
        <f t="shared" si="96"/>
        <v>0</v>
      </c>
      <c r="BN189" s="278">
        <f t="shared" si="97"/>
        <v>0</v>
      </c>
      <c r="BO189" s="149">
        <f t="shared" si="131"/>
        <v>0</v>
      </c>
      <c r="BP189" s="149">
        <f t="shared" si="132"/>
        <v>0</v>
      </c>
      <c r="BQ189" s="149">
        <f t="shared" si="98"/>
        <v>0</v>
      </c>
      <c r="BR189" s="356">
        <f t="shared" si="133"/>
        <v>0</v>
      </c>
      <c r="BS189" s="149">
        <f t="shared" si="134"/>
        <v>0</v>
      </c>
      <c r="BT189" s="149">
        <f t="shared" si="99"/>
        <v>0</v>
      </c>
      <c r="BU189" s="356">
        <f t="shared" si="100"/>
        <v>0</v>
      </c>
      <c r="BV189" s="149">
        <f t="shared" si="101"/>
        <v>0</v>
      </c>
      <c r="BW189" s="113">
        <f t="shared" si="102"/>
        <v>0</v>
      </c>
      <c r="BX189" s="248">
        <f t="shared" si="103"/>
        <v>0</v>
      </c>
      <c r="BY189" s="248">
        <f t="shared" si="104"/>
        <v>0</v>
      </c>
      <c r="BZ189" s="248">
        <f t="shared" si="105"/>
        <v>0</v>
      </c>
      <c r="CA189" s="248">
        <f t="shared" si="138"/>
        <v>0</v>
      </c>
      <c r="CB189" s="175">
        <f t="shared" si="106"/>
        <v>0</v>
      </c>
      <c r="CC189" s="356">
        <f t="shared" si="107"/>
        <v>0</v>
      </c>
      <c r="CD189" s="149">
        <f t="shared" si="108"/>
        <v>0</v>
      </c>
      <c r="CE189" s="149">
        <f t="shared" si="109"/>
        <v>0</v>
      </c>
      <c r="CF189" s="276">
        <f t="shared" si="110"/>
        <v>0</v>
      </c>
      <c r="CG189" s="248">
        <f t="shared" si="111"/>
        <v>0</v>
      </c>
      <c r="CH189" s="274">
        <f t="shared" si="135"/>
        <v>0</v>
      </c>
      <c r="CI189" s="356">
        <f t="shared" si="112"/>
        <v>0</v>
      </c>
      <c r="CJ189" s="149">
        <f t="shared" si="113"/>
        <v>1</v>
      </c>
      <c r="CK189" s="150">
        <f t="shared" si="114"/>
        <v>0</v>
      </c>
      <c r="CL189" s="149">
        <f t="shared" si="136"/>
        <v>0</v>
      </c>
      <c r="CM189" s="149">
        <f t="shared" si="136"/>
        <v>0</v>
      </c>
      <c r="CN189" s="149">
        <f t="shared" si="136"/>
        <v>0</v>
      </c>
      <c r="CO189" s="149">
        <f t="shared" si="115"/>
        <v>0</v>
      </c>
      <c r="CP189" s="149">
        <f t="shared" si="137"/>
        <v>0</v>
      </c>
      <c r="CQ189" s="283">
        <f t="shared" si="116"/>
        <v>0</v>
      </c>
      <c r="CR189" s="149">
        <f t="shared" si="117"/>
        <v>0</v>
      </c>
      <c r="CS189" s="149">
        <f t="shared" si="118"/>
        <v>1</v>
      </c>
      <c r="CT189" s="283" t="str">
        <f t="shared" si="119"/>
        <v/>
      </c>
      <c r="CU189" s="149" t="str">
        <f t="shared" si="120"/>
        <v xml:space="preserve"> </v>
      </c>
      <c r="CV189" s="149">
        <f t="shared" si="121"/>
        <v>0</v>
      </c>
      <c r="CW189" s="149">
        <v>0</v>
      </c>
      <c r="CX189" s="149">
        <v>0</v>
      </c>
      <c r="CY189" s="149">
        <v>0</v>
      </c>
      <c r="CZ189" s="149">
        <v>0</v>
      </c>
      <c r="DA189" s="149">
        <v>0</v>
      </c>
      <c r="DB189" s="149">
        <v>0</v>
      </c>
      <c r="DC189" s="149">
        <v>0</v>
      </c>
      <c r="DD189" s="149">
        <v>0</v>
      </c>
      <c r="DE189" s="149">
        <v>0</v>
      </c>
      <c r="DF189" s="149">
        <v>0</v>
      </c>
      <c r="DG189" s="149">
        <v>0</v>
      </c>
      <c r="DH189" s="149">
        <v>0</v>
      </c>
      <c r="DI189" s="149">
        <v>0</v>
      </c>
      <c r="DJ189" s="149">
        <v>0</v>
      </c>
      <c r="DK189" s="149">
        <v>0</v>
      </c>
      <c r="DL189" s="149">
        <v>0</v>
      </c>
      <c r="DM189" s="149">
        <v>0</v>
      </c>
      <c r="DN189" s="149">
        <v>0</v>
      </c>
      <c r="DO189" s="149">
        <v>0</v>
      </c>
      <c r="DP189" s="149">
        <v>0</v>
      </c>
      <c r="DQ189" s="149">
        <v>0</v>
      </c>
      <c r="DR189" s="149">
        <v>0</v>
      </c>
      <c r="DS189" s="149">
        <v>0</v>
      </c>
      <c r="DT189" s="149" t="s">
        <v>154</v>
      </c>
      <c r="DU189" s="149">
        <v>0</v>
      </c>
      <c r="DV189" s="149" t="s">
        <v>154</v>
      </c>
      <c r="DW189" s="149" t="s">
        <v>154</v>
      </c>
      <c r="DX189" s="149">
        <v>0</v>
      </c>
      <c r="DY189" s="149">
        <v>0</v>
      </c>
      <c r="DZ189" s="149" t="str">
        <f t="shared" si="122"/>
        <v>N</v>
      </c>
      <c r="EA189" s="149" t="str">
        <f t="shared" si="123"/>
        <v/>
      </c>
      <c r="EB189" s="149" t="str">
        <f t="shared" si="124"/>
        <v>N</v>
      </c>
      <c r="EC189" s="149" t="str">
        <f t="shared" si="125"/>
        <v>N</v>
      </c>
      <c r="ED189" s="149" t="str">
        <f t="shared" si="126"/>
        <v>Not Specified</v>
      </c>
      <c r="EF189" s="149">
        <f t="shared" si="139"/>
        <v>0</v>
      </c>
    </row>
    <row r="190" spans="1:136" s="149" customFormat="1" ht="16.5" customHeight="1">
      <c r="A190" s="149">
        <v>187</v>
      </c>
      <c r="B190" s="149">
        <v>202</v>
      </c>
      <c r="C190" s="150" t="s">
        <v>1226</v>
      </c>
      <c r="D190" s="149" t="s">
        <v>1227</v>
      </c>
      <c r="E190" s="149" t="s">
        <v>229</v>
      </c>
      <c r="F190" s="149" t="s">
        <v>145</v>
      </c>
      <c r="G190" s="149" t="s">
        <v>146</v>
      </c>
      <c r="H190" s="168" t="s">
        <v>1228</v>
      </c>
      <c r="I190" s="149" t="s">
        <v>1229</v>
      </c>
      <c r="J190" s="149">
        <v>1.805</v>
      </c>
      <c r="K190" s="149" t="s">
        <v>1230</v>
      </c>
      <c r="L190" s="149">
        <v>45000</v>
      </c>
      <c r="M190" s="150">
        <v>31</v>
      </c>
      <c r="N190" s="149" t="s">
        <v>154</v>
      </c>
      <c r="O190" s="149" t="s">
        <v>153</v>
      </c>
      <c r="P190" s="150" t="s">
        <v>153</v>
      </c>
      <c r="Q190" s="149" t="s">
        <v>150</v>
      </c>
      <c r="R190" s="149" t="s">
        <v>154</v>
      </c>
      <c r="S190" s="149" t="s">
        <v>210</v>
      </c>
      <c r="T190" s="149" t="s">
        <v>153</v>
      </c>
      <c r="U190" s="151">
        <v>2030</v>
      </c>
      <c r="V190" s="149" t="s">
        <v>153</v>
      </c>
      <c r="W190" s="149" t="s">
        <v>153</v>
      </c>
      <c r="X190" s="152" t="s">
        <v>153</v>
      </c>
      <c r="Y190" s="149" t="s">
        <v>153</v>
      </c>
      <c r="Z190" s="149" t="s">
        <v>153</v>
      </c>
      <c r="AA190" s="150"/>
      <c r="AC190" s="149" t="s">
        <v>167</v>
      </c>
      <c r="AD190" s="149" t="s">
        <v>6</v>
      </c>
      <c r="AE190" s="149" t="s">
        <v>157</v>
      </c>
      <c r="AF190" s="149" t="s">
        <v>157</v>
      </c>
      <c r="AG190" s="149" t="s">
        <v>169</v>
      </c>
      <c r="AH190" s="150" t="s">
        <v>159</v>
      </c>
      <c r="AJ190" s="149" t="s">
        <v>154</v>
      </c>
      <c r="AK190" s="170" t="s">
        <v>153</v>
      </c>
      <c r="AN190" s="150"/>
      <c r="AO190" s="149" t="s">
        <v>160</v>
      </c>
      <c r="AP190" s="149" t="s">
        <v>150</v>
      </c>
      <c r="AQ190" s="149" t="s">
        <v>159</v>
      </c>
      <c r="AR190" s="149" t="s">
        <v>1231</v>
      </c>
      <c r="AS190" s="149">
        <v>2050</v>
      </c>
      <c r="AU190" s="150"/>
      <c r="AV190" s="149" t="s">
        <v>157</v>
      </c>
      <c r="AW190" s="172" t="s">
        <v>168</v>
      </c>
      <c r="AX190" s="149" t="s">
        <v>157</v>
      </c>
      <c r="AY190" s="149" t="s">
        <v>154</v>
      </c>
      <c r="AZ190" s="149" t="s">
        <v>153</v>
      </c>
      <c r="BA190" s="149" t="s">
        <v>153</v>
      </c>
      <c r="BC190" s="150"/>
      <c r="BE190" s="173"/>
      <c r="BF190" s="150"/>
      <c r="BG190" s="283">
        <f t="shared" si="127"/>
        <v>0</v>
      </c>
      <c r="BH190" s="149">
        <f t="shared" si="128"/>
        <v>0</v>
      </c>
      <c r="BI190" s="149">
        <f t="shared" si="94"/>
        <v>0</v>
      </c>
      <c r="BJ190" s="280">
        <f t="shared" si="95"/>
        <v>0</v>
      </c>
      <c r="BK190" s="356">
        <f t="shared" si="129"/>
        <v>0</v>
      </c>
      <c r="BL190" s="149">
        <f t="shared" si="130"/>
        <v>0</v>
      </c>
      <c r="BM190" s="149">
        <f t="shared" si="96"/>
        <v>0</v>
      </c>
      <c r="BN190" s="278">
        <f t="shared" si="97"/>
        <v>0</v>
      </c>
      <c r="BO190" s="149">
        <f t="shared" si="131"/>
        <v>0</v>
      </c>
      <c r="BP190" s="149">
        <f t="shared" si="132"/>
        <v>0</v>
      </c>
      <c r="BQ190" s="149">
        <f t="shared" si="98"/>
        <v>0</v>
      </c>
      <c r="BR190" s="356">
        <f t="shared" si="133"/>
        <v>0</v>
      </c>
      <c r="BS190" s="149">
        <f t="shared" si="134"/>
        <v>0</v>
      </c>
      <c r="BT190" s="149">
        <f t="shared" si="99"/>
        <v>1</v>
      </c>
      <c r="BU190" s="356">
        <f t="shared" si="100"/>
        <v>0</v>
      </c>
      <c r="BV190" s="149">
        <f t="shared" si="101"/>
        <v>0</v>
      </c>
      <c r="BW190" s="113">
        <f t="shared" si="102"/>
        <v>0</v>
      </c>
      <c r="BX190" s="248">
        <f t="shared" si="103"/>
        <v>0</v>
      </c>
      <c r="BY190" s="248">
        <f t="shared" si="104"/>
        <v>0</v>
      </c>
      <c r="BZ190" s="248">
        <f t="shared" si="105"/>
        <v>0</v>
      </c>
      <c r="CA190" s="248">
        <f t="shared" si="138"/>
        <v>0</v>
      </c>
      <c r="CB190" s="175">
        <f t="shared" si="106"/>
        <v>0</v>
      </c>
      <c r="CC190" s="356">
        <f t="shared" si="107"/>
        <v>0</v>
      </c>
      <c r="CD190" s="149">
        <f t="shared" si="108"/>
        <v>0</v>
      </c>
      <c r="CE190" s="149">
        <f t="shared" si="109"/>
        <v>1</v>
      </c>
      <c r="CF190" s="276">
        <f t="shared" si="110"/>
        <v>1</v>
      </c>
      <c r="CG190" s="248">
        <f t="shared" si="111"/>
        <v>1</v>
      </c>
      <c r="CH190" s="274">
        <f t="shared" si="135"/>
        <v>1</v>
      </c>
      <c r="CI190" s="356">
        <f t="shared" si="112"/>
        <v>0</v>
      </c>
      <c r="CJ190" s="149">
        <f t="shared" si="113"/>
        <v>0</v>
      </c>
      <c r="CK190" s="150">
        <f t="shared" si="114"/>
        <v>0</v>
      </c>
      <c r="CL190" s="149">
        <f t="shared" si="136"/>
        <v>0</v>
      </c>
      <c r="CM190" s="149">
        <f t="shared" si="136"/>
        <v>0</v>
      </c>
      <c r="CN190" s="149">
        <f t="shared" si="136"/>
        <v>1</v>
      </c>
      <c r="CO190" s="149">
        <f t="shared" si="115"/>
        <v>1</v>
      </c>
      <c r="CP190" s="149">
        <f t="shared" si="137"/>
        <v>1</v>
      </c>
      <c r="CQ190" s="283">
        <f t="shared" si="116"/>
        <v>1</v>
      </c>
      <c r="CR190" s="149">
        <f t="shared" si="117"/>
        <v>0</v>
      </c>
      <c r="CS190" s="149">
        <f t="shared" si="118"/>
        <v>0</v>
      </c>
      <c r="CT190" s="283">
        <f t="shared" si="119"/>
        <v>1</v>
      </c>
      <c r="CU190" s="149" t="str">
        <f t="shared" si="120"/>
        <v xml:space="preserve"> 2050</v>
      </c>
      <c r="CV190" s="149">
        <f t="shared" si="121"/>
        <v>2050</v>
      </c>
      <c r="CW190" s="149">
        <v>1</v>
      </c>
      <c r="CX190" s="149">
        <v>0</v>
      </c>
      <c r="CY190" s="149">
        <v>0</v>
      </c>
      <c r="CZ190" s="149">
        <v>1</v>
      </c>
      <c r="DA190" s="149">
        <v>0</v>
      </c>
      <c r="DB190" s="149">
        <v>0</v>
      </c>
      <c r="DC190" s="149">
        <v>1</v>
      </c>
      <c r="DD190" s="149">
        <v>1</v>
      </c>
      <c r="DE190" s="149">
        <v>0</v>
      </c>
      <c r="DF190" s="149">
        <v>1</v>
      </c>
      <c r="DG190" s="149">
        <v>0</v>
      </c>
      <c r="DH190" s="149">
        <v>1</v>
      </c>
      <c r="DI190" s="149">
        <v>0</v>
      </c>
      <c r="DJ190" s="149">
        <v>0</v>
      </c>
      <c r="DK190" s="149">
        <v>0</v>
      </c>
      <c r="DL190" s="149">
        <v>0</v>
      </c>
      <c r="DM190" s="149">
        <v>1</v>
      </c>
      <c r="DN190" s="149">
        <v>1</v>
      </c>
      <c r="DO190" s="149">
        <v>1</v>
      </c>
      <c r="DP190" s="149">
        <v>1</v>
      </c>
      <c r="DQ190" s="149">
        <v>0</v>
      </c>
      <c r="DR190" s="149">
        <v>1</v>
      </c>
      <c r="DS190" s="149">
        <v>1</v>
      </c>
      <c r="DT190" s="149" t="s">
        <v>154</v>
      </c>
      <c r="DU190" s="149" t="s">
        <v>158</v>
      </c>
      <c r="DV190" s="149" t="s">
        <v>7865</v>
      </c>
      <c r="DW190" s="149" t="s">
        <v>160</v>
      </c>
      <c r="DX190" s="149" t="s">
        <v>150</v>
      </c>
      <c r="DY190" s="149" t="s">
        <v>150</v>
      </c>
      <c r="DZ190" s="149" t="str">
        <f t="shared" si="122"/>
        <v>Y</v>
      </c>
      <c r="EA190" s="149" t="str">
        <f t="shared" si="123"/>
        <v/>
      </c>
      <c r="EB190" s="149" t="str">
        <f t="shared" si="124"/>
        <v>Y</v>
      </c>
      <c r="EC190" s="149" t="str">
        <f t="shared" si="125"/>
        <v>N</v>
      </c>
      <c r="ED190" s="149" t="str">
        <f t="shared" si="126"/>
        <v>Yes</v>
      </c>
      <c r="EF190" s="149">
        <f t="shared" si="139"/>
        <v>2050</v>
      </c>
    </row>
    <row r="191" spans="1:136" s="149" customFormat="1" ht="16.5" customHeight="1">
      <c r="A191" s="149">
        <v>188</v>
      </c>
      <c r="B191" s="149">
        <v>197</v>
      </c>
      <c r="C191" s="150" t="s">
        <v>1232</v>
      </c>
      <c r="D191" s="149" t="s">
        <v>926</v>
      </c>
      <c r="E191" s="149" t="s">
        <v>206</v>
      </c>
      <c r="F191" s="149" t="s">
        <v>321</v>
      </c>
      <c r="G191" s="149" t="s">
        <v>246</v>
      </c>
      <c r="H191" s="168" t="s">
        <v>1233</v>
      </c>
      <c r="I191" s="149" t="s">
        <v>1234</v>
      </c>
      <c r="J191" s="149">
        <v>-0.266</v>
      </c>
      <c r="K191" s="149" t="s">
        <v>1235</v>
      </c>
      <c r="L191" s="149">
        <v>103249</v>
      </c>
      <c r="M191" s="150">
        <v>31</v>
      </c>
      <c r="N191" s="149" t="s">
        <v>154</v>
      </c>
      <c r="O191" s="149" t="s">
        <v>153</v>
      </c>
      <c r="P191" s="150" t="s">
        <v>153</v>
      </c>
      <c r="Q191" s="149" t="s">
        <v>150</v>
      </c>
      <c r="R191" s="149" t="s">
        <v>150</v>
      </c>
      <c r="S191" s="149" t="s">
        <v>151</v>
      </c>
      <c r="T191" s="149" t="s">
        <v>152</v>
      </c>
      <c r="U191" s="151">
        <v>2029</v>
      </c>
      <c r="V191" s="149" t="s">
        <v>151</v>
      </c>
      <c r="W191" s="149" t="s">
        <v>152</v>
      </c>
      <c r="X191" s="152">
        <v>2045</v>
      </c>
      <c r="Y191" s="149" t="s">
        <v>150</v>
      </c>
      <c r="Z191" s="149" t="s">
        <v>151</v>
      </c>
      <c r="AA191" s="150">
        <v>2045</v>
      </c>
      <c r="AC191" s="149" t="s">
        <v>156</v>
      </c>
      <c r="AD191" s="149" t="s">
        <v>6</v>
      </c>
      <c r="AE191" s="149" t="s">
        <v>157</v>
      </c>
      <c r="AF191" s="149" t="s">
        <v>157</v>
      </c>
      <c r="AG191" s="149" t="s">
        <v>169</v>
      </c>
      <c r="AH191" s="150" t="s">
        <v>159</v>
      </c>
      <c r="AJ191" s="149" t="s">
        <v>154</v>
      </c>
      <c r="AK191" s="170" t="s">
        <v>153</v>
      </c>
      <c r="AN191" s="150"/>
      <c r="AO191" s="149" t="s">
        <v>160</v>
      </c>
      <c r="AP191" s="149" t="s">
        <v>150</v>
      </c>
      <c r="AQ191" s="149" t="s">
        <v>159</v>
      </c>
      <c r="AR191" s="149" t="s">
        <v>1236</v>
      </c>
      <c r="AS191" s="149">
        <v>2050</v>
      </c>
      <c r="AU191" s="150"/>
      <c r="AV191" s="150" t="s">
        <v>168</v>
      </c>
      <c r="AW191" s="172" t="s">
        <v>312</v>
      </c>
      <c r="AX191" s="149" t="s">
        <v>158</v>
      </c>
      <c r="AY191" s="149" t="s">
        <v>154</v>
      </c>
      <c r="AZ191" s="149" t="s">
        <v>153</v>
      </c>
      <c r="BA191" s="149" t="s">
        <v>153</v>
      </c>
      <c r="BC191" s="150"/>
      <c r="BE191" s="173"/>
      <c r="BF191" s="150"/>
      <c r="BG191" s="283">
        <f t="shared" si="127"/>
        <v>0</v>
      </c>
      <c r="BH191" s="149">
        <f t="shared" si="128"/>
        <v>0</v>
      </c>
      <c r="BI191" s="149">
        <f t="shared" si="94"/>
        <v>0</v>
      </c>
      <c r="BJ191" s="280">
        <f t="shared" si="95"/>
        <v>0</v>
      </c>
      <c r="BK191" s="356">
        <f t="shared" si="129"/>
        <v>0</v>
      </c>
      <c r="BL191" s="149">
        <f t="shared" si="130"/>
        <v>1</v>
      </c>
      <c r="BM191" s="149">
        <f t="shared" si="96"/>
        <v>0</v>
      </c>
      <c r="BN191" s="278">
        <f t="shared" si="97"/>
        <v>1</v>
      </c>
      <c r="BO191" s="149">
        <f t="shared" si="131"/>
        <v>0</v>
      </c>
      <c r="BP191" s="149">
        <f t="shared" si="132"/>
        <v>0</v>
      </c>
      <c r="BQ191" s="149">
        <f t="shared" si="98"/>
        <v>1</v>
      </c>
      <c r="BR191" s="356">
        <f t="shared" si="133"/>
        <v>0</v>
      </c>
      <c r="BS191" s="149">
        <f t="shared" si="134"/>
        <v>0</v>
      </c>
      <c r="BT191" s="149">
        <f t="shared" si="99"/>
        <v>1</v>
      </c>
      <c r="BU191" s="356">
        <f t="shared" si="100"/>
        <v>0</v>
      </c>
      <c r="BV191" s="149">
        <f t="shared" si="101"/>
        <v>0</v>
      </c>
      <c r="BW191" s="113">
        <f t="shared" si="102"/>
        <v>0</v>
      </c>
      <c r="BX191" s="248">
        <f t="shared" si="103"/>
        <v>0</v>
      </c>
      <c r="BY191" s="248">
        <f t="shared" si="104"/>
        <v>0</v>
      </c>
      <c r="BZ191" s="248">
        <f t="shared" si="105"/>
        <v>0</v>
      </c>
      <c r="CA191" s="248">
        <f t="shared" si="138"/>
        <v>0</v>
      </c>
      <c r="CB191" s="175">
        <f t="shared" si="106"/>
        <v>0</v>
      </c>
      <c r="CC191" s="356">
        <f t="shared" si="107"/>
        <v>0</v>
      </c>
      <c r="CD191" s="149">
        <f t="shared" si="108"/>
        <v>0</v>
      </c>
      <c r="CE191" s="149">
        <f t="shared" si="109"/>
        <v>1</v>
      </c>
      <c r="CF191" s="276">
        <f t="shared" si="110"/>
        <v>1</v>
      </c>
      <c r="CG191" s="248">
        <f t="shared" si="111"/>
        <v>1</v>
      </c>
      <c r="CH191" s="274">
        <f t="shared" si="135"/>
        <v>1</v>
      </c>
      <c r="CI191" s="356">
        <f t="shared" si="112"/>
        <v>0</v>
      </c>
      <c r="CJ191" s="149">
        <f t="shared" si="113"/>
        <v>0</v>
      </c>
      <c r="CK191" s="150">
        <f t="shared" si="114"/>
        <v>0</v>
      </c>
      <c r="CL191" s="149">
        <f t="shared" si="136"/>
        <v>0</v>
      </c>
      <c r="CM191" s="149">
        <f t="shared" si="136"/>
        <v>1</v>
      </c>
      <c r="CN191" s="149">
        <f t="shared" si="136"/>
        <v>1</v>
      </c>
      <c r="CO191" s="149">
        <f t="shared" si="115"/>
        <v>2</v>
      </c>
      <c r="CP191" s="149">
        <f t="shared" si="137"/>
        <v>1</v>
      </c>
      <c r="CQ191" s="283">
        <f t="shared" si="116"/>
        <v>0</v>
      </c>
      <c r="CR191" s="149">
        <f t="shared" si="117"/>
        <v>0</v>
      </c>
      <c r="CS191" s="149">
        <f t="shared" si="118"/>
        <v>1</v>
      </c>
      <c r="CT191" s="283">
        <f t="shared" si="119"/>
        <v>1</v>
      </c>
      <c r="CU191" s="149" t="str">
        <f t="shared" si="120"/>
        <v>2045 2050</v>
      </c>
      <c r="CV191" s="149">
        <f t="shared" si="121"/>
        <v>2050</v>
      </c>
      <c r="CW191" s="149">
        <v>0</v>
      </c>
      <c r="CX191" s="149">
        <v>0</v>
      </c>
      <c r="CY191" s="149">
        <v>0</v>
      </c>
      <c r="CZ191" s="149">
        <v>0</v>
      </c>
      <c r="DA191" s="149">
        <v>0</v>
      </c>
      <c r="DB191" s="149">
        <v>0</v>
      </c>
      <c r="DC191" s="149">
        <v>1</v>
      </c>
      <c r="DD191" s="149">
        <v>1</v>
      </c>
      <c r="DE191" s="149">
        <v>0</v>
      </c>
      <c r="DF191" s="149">
        <v>0</v>
      </c>
      <c r="DG191" s="149">
        <v>0</v>
      </c>
      <c r="DH191" s="149">
        <v>0</v>
      </c>
      <c r="DI191" s="149">
        <v>0</v>
      </c>
      <c r="DJ191" s="149">
        <v>0</v>
      </c>
      <c r="DK191" s="149">
        <v>0</v>
      </c>
      <c r="DL191" s="149">
        <v>0</v>
      </c>
      <c r="DM191" s="149">
        <v>1</v>
      </c>
      <c r="DN191" s="149">
        <v>0</v>
      </c>
      <c r="DO191" s="149">
        <v>1</v>
      </c>
      <c r="DP191" s="149">
        <v>0</v>
      </c>
      <c r="DQ191" s="149">
        <v>1</v>
      </c>
      <c r="DR191" s="149">
        <v>1</v>
      </c>
      <c r="DS191" s="149">
        <v>0</v>
      </c>
      <c r="DT191" s="149" t="s">
        <v>154</v>
      </c>
      <c r="DU191" s="149">
        <v>0</v>
      </c>
      <c r="DV191" s="149" t="s">
        <v>160</v>
      </c>
      <c r="DW191" s="149" t="s">
        <v>154</v>
      </c>
      <c r="DX191" s="149">
        <v>0</v>
      </c>
      <c r="DY191" s="149" t="s">
        <v>154</v>
      </c>
      <c r="DZ191" s="149" t="str">
        <f t="shared" si="122"/>
        <v>Y</v>
      </c>
      <c r="EA191" s="149" t="str">
        <f t="shared" si="123"/>
        <v>Targets set</v>
      </c>
      <c r="EB191" s="149" t="str">
        <f t="shared" si="124"/>
        <v>Y</v>
      </c>
      <c r="EC191" s="149" t="str">
        <f t="shared" si="125"/>
        <v>N</v>
      </c>
      <c r="ED191" s="149" t="str">
        <f t="shared" si="126"/>
        <v>Not Specified</v>
      </c>
      <c r="EF191" s="149">
        <f t="shared" si="139"/>
        <v>2050</v>
      </c>
    </row>
    <row r="192" spans="1:136" s="149" customFormat="1" ht="16.5" customHeight="1">
      <c r="A192" s="149">
        <v>189</v>
      </c>
      <c r="B192" s="149">
        <v>207</v>
      </c>
      <c r="C192" s="150" t="s">
        <v>1237</v>
      </c>
      <c r="D192" s="149" t="s">
        <v>1238</v>
      </c>
      <c r="E192" s="149" t="s">
        <v>206</v>
      </c>
      <c r="F192" s="149" t="s">
        <v>145</v>
      </c>
      <c r="G192" s="149" t="s">
        <v>146</v>
      </c>
      <c r="H192" s="168" t="s">
        <v>1239</v>
      </c>
      <c r="I192" s="149" t="s">
        <v>1240</v>
      </c>
      <c r="J192" s="149">
        <v>0.099</v>
      </c>
      <c r="K192" s="149" t="s">
        <v>1241</v>
      </c>
      <c r="L192" s="149">
        <v>271000</v>
      </c>
      <c r="M192" s="150">
        <v>31</v>
      </c>
      <c r="N192" s="149" t="s">
        <v>154</v>
      </c>
      <c r="O192" s="149" t="s">
        <v>153</v>
      </c>
      <c r="P192" s="150" t="s">
        <v>153</v>
      </c>
      <c r="Q192" s="149" t="s">
        <v>154</v>
      </c>
      <c r="R192" s="149" t="s">
        <v>154</v>
      </c>
      <c r="S192" s="149" t="s">
        <v>153</v>
      </c>
      <c r="T192" s="149" t="s">
        <v>153</v>
      </c>
      <c r="U192" s="151" t="s">
        <v>153</v>
      </c>
      <c r="V192" s="149" t="s">
        <v>153</v>
      </c>
      <c r="W192" s="149" t="s">
        <v>153</v>
      </c>
      <c r="X192" s="152" t="s">
        <v>153</v>
      </c>
      <c r="Y192" s="149" t="s">
        <v>153</v>
      </c>
      <c r="Z192" s="149" t="s">
        <v>153</v>
      </c>
      <c r="AA192" s="150"/>
      <c r="AC192" s="149" t="s">
        <v>233</v>
      </c>
      <c r="AD192" s="149" t="s">
        <v>234</v>
      </c>
      <c r="AE192" s="149" t="s">
        <v>168</v>
      </c>
      <c r="AF192" s="149" t="s">
        <v>168</v>
      </c>
      <c r="AG192" s="149" t="s">
        <v>168</v>
      </c>
      <c r="AH192" s="150" t="s">
        <v>153</v>
      </c>
      <c r="AJ192" s="149" t="s">
        <v>154</v>
      </c>
      <c r="AK192" s="170" t="s">
        <v>153</v>
      </c>
      <c r="AN192" s="150"/>
      <c r="AO192" s="149" t="s">
        <v>160</v>
      </c>
      <c r="AP192" s="149" t="s">
        <v>150</v>
      </c>
      <c r="AQ192" s="149" t="s">
        <v>159</v>
      </c>
      <c r="AR192" s="149" t="s">
        <v>1242</v>
      </c>
      <c r="AS192" s="149">
        <v>2050</v>
      </c>
      <c r="AT192" s="171" t="s">
        <v>1243</v>
      </c>
      <c r="AU192" s="150"/>
      <c r="AV192" s="149" t="s">
        <v>168</v>
      </c>
      <c r="AW192" s="172" t="s">
        <v>168</v>
      </c>
      <c r="AX192" s="149" t="s">
        <v>158</v>
      </c>
      <c r="AY192" s="149" t="s">
        <v>150</v>
      </c>
      <c r="AZ192" s="149" t="s">
        <v>1244</v>
      </c>
      <c r="BA192" s="149">
        <v>2030</v>
      </c>
      <c r="BB192" s="171" t="s">
        <v>1245</v>
      </c>
      <c r="BC192" s="150"/>
      <c r="BE192" s="173"/>
      <c r="BF192" s="150"/>
      <c r="BG192" s="283">
        <f t="shared" si="127"/>
        <v>0</v>
      </c>
      <c r="BH192" s="149">
        <f t="shared" si="128"/>
        <v>0</v>
      </c>
      <c r="BI192" s="149">
        <f t="shared" si="94"/>
        <v>0</v>
      </c>
      <c r="BJ192" s="280">
        <f t="shared" si="95"/>
        <v>0</v>
      </c>
      <c r="BK192" s="356">
        <f t="shared" si="129"/>
        <v>0</v>
      </c>
      <c r="BL192" s="149">
        <f t="shared" si="130"/>
        <v>0</v>
      </c>
      <c r="BM192" s="149">
        <f t="shared" si="96"/>
        <v>0</v>
      </c>
      <c r="BN192" s="278">
        <f t="shared" si="97"/>
        <v>0</v>
      </c>
      <c r="BO192" s="149">
        <f t="shared" si="131"/>
        <v>0</v>
      </c>
      <c r="BP192" s="149">
        <f t="shared" si="132"/>
        <v>0</v>
      </c>
      <c r="BQ192" s="149">
        <f t="shared" si="98"/>
        <v>0</v>
      </c>
      <c r="BR192" s="356">
        <f t="shared" si="133"/>
        <v>0</v>
      </c>
      <c r="BS192" s="149">
        <f t="shared" si="134"/>
        <v>0</v>
      </c>
      <c r="BT192" s="149">
        <f t="shared" si="99"/>
        <v>1</v>
      </c>
      <c r="BU192" s="356">
        <f t="shared" si="100"/>
        <v>0</v>
      </c>
      <c r="BV192" s="149">
        <f t="shared" si="101"/>
        <v>0</v>
      </c>
      <c r="BW192" s="113">
        <f t="shared" si="102"/>
        <v>0</v>
      </c>
      <c r="BX192" s="248">
        <f t="shared" si="103"/>
        <v>0</v>
      </c>
      <c r="BY192" s="248">
        <f t="shared" si="104"/>
        <v>0</v>
      </c>
      <c r="BZ192" s="248">
        <f t="shared" si="105"/>
        <v>0</v>
      </c>
      <c r="CA192" s="248">
        <f t="shared" si="138"/>
        <v>0</v>
      </c>
      <c r="CB192" s="175">
        <f t="shared" si="106"/>
        <v>0</v>
      </c>
      <c r="CC192" s="356">
        <f t="shared" si="107"/>
        <v>0</v>
      </c>
      <c r="CD192" s="149">
        <f t="shared" si="108"/>
        <v>0</v>
      </c>
      <c r="CE192" s="149">
        <f t="shared" si="109"/>
        <v>1</v>
      </c>
      <c r="CF192" s="276">
        <f t="shared" si="110"/>
        <v>1</v>
      </c>
      <c r="CG192" s="248">
        <f t="shared" si="111"/>
        <v>1</v>
      </c>
      <c r="CH192" s="274">
        <f t="shared" si="135"/>
        <v>1</v>
      </c>
      <c r="CI192" s="356">
        <f t="shared" si="112"/>
        <v>0</v>
      </c>
      <c r="CJ192" s="149">
        <f t="shared" si="113"/>
        <v>1</v>
      </c>
      <c r="CK192" s="150">
        <f t="shared" si="114"/>
        <v>0</v>
      </c>
      <c r="CL192" s="149">
        <f t="shared" si="136"/>
        <v>0</v>
      </c>
      <c r="CM192" s="149">
        <f t="shared" si="136"/>
        <v>0</v>
      </c>
      <c r="CN192" s="149">
        <f t="shared" si="136"/>
        <v>1</v>
      </c>
      <c r="CO192" s="149">
        <f t="shared" si="115"/>
        <v>1</v>
      </c>
      <c r="CP192" s="149">
        <f t="shared" si="137"/>
        <v>1</v>
      </c>
      <c r="CQ192" s="283">
        <f t="shared" si="116"/>
        <v>0</v>
      </c>
      <c r="CR192" s="149">
        <f t="shared" si="117"/>
        <v>0</v>
      </c>
      <c r="CS192" s="149">
        <f t="shared" si="118"/>
        <v>1</v>
      </c>
      <c r="CT192" s="283" t="str">
        <f t="shared" si="119"/>
        <v/>
      </c>
      <c r="CU192" s="149" t="str">
        <f t="shared" si="120"/>
        <v xml:space="preserve"> 2050</v>
      </c>
      <c r="CV192" s="149">
        <f t="shared" si="121"/>
        <v>2050</v>
      </c>
      <c r="CW192" s="149">
        <v>0</v>
      </c>
      <c r="CX192" s="149">
        <v>0</v>
      </c>
      <c r="CY192" s="149">
        <v>0</v>
      </c>
      <c r="CZ192" s="149">
        <v>0</v>
      </c>
      <c r="DA192" s="149">
        <v>0</v>
      </c>
      <c r="DB192" s="149">
        <v>0</v>
      </c>
      <c r="DC192" s="149">
        <v>1</v>
      </c>
      <c r="DD192" s="149">
        <v>1</v>
      </c>
      <c r="DE192" s="149">
        <v>0</v>
      </c>
      <c r="DF192" s="149">
        <v>0</v>
      </c>
      <c r="DG192" s="149">
        <v>0</v>
      </c>
      <c r="DH192" s="149">
        <v>0</v>
      </c>
      <c r="DI192" s="149">
        <v>0</v>
      </c>
      <c r="DJ192" s="149">
        <v>0</v>
      </c>
      <c r="DK192" s="149">
        <v>0</v>
      </c>
      <c r="DL192" s="149">
        <v>0</v>
      </c>
      <c r="DM192" s="149">
        <v>1</v>
      </c>
      <c r="DN192" s="149">
        <v>0</v>
      </c>
      <c r="DO192" s="149">
        <v>1</v>
      </c>
      <c r="DP192" s="149">
        <v>0</v>
      </c>
      <c r="DQ192" s="149">
        <v>0</v>
      </c>
      <c r="DR192" s="149">
        <v>1</v>
      </c>
      <c r="DS192" s="149">
        <v>0</v>
      </c>
      <c r="DT192" s="149" t="s">
        <v>154</v>
      </c>
      <c r="DU192" s="149">
        <v>0</v>
      </c>
      <c r="DV192" s="149" t="s">
        <v>160</v>
      </c>
      <c r="DW192" s="149" t="s">
        <v>154</v>
      </c>
      <c r="DX192" s="149">
        <v>0</v>
      </c>
      <c r="DY192" s="149" t="s">
        <v>3005</v>
      </c>
      <c r="DZ192" s="149" t="str">
        <f t="shared" si="122"/>
        <v>N</v>
      </c>
      <c r="EA192" s="149" t="str">
        <f t="shared" si="123"/>
        <v/>
      </c>
      <c r="EB192" s="149" t="str">
        <f t="shared" si="124"/>
        <v>Y</v>
      </c>
      <c r="EC192" s="149" t="str">
        <f t="shared" si="125"/>
        <v>N</v>
      </c>
      <c r="ED192" s="149" t="str">
        <f t="shared" si="126"/>
        <v>Not Specified</v>
      </c>
      <c r="EF192" s="149">
        <f t="shared" si="139"/>
        <v>2050</v>
      </c>
    </row>
    <row r="193" spans="1:136" s="149" customFormat="1" ht="16.5" customHeight="1">
      <c r="A193" s="149">
        <v>190</v>
      </c>
      <c r="B193" s="149">
        <v>172</v>
      </c>
      <c r="C193" s="150" t="s">
        <v>1246</v>
      </c>
      <c r="D193" s="149" t="s">
        <v>852</v>
      </c>
      <c r="E193" s="149" t="s">
        <v>852</v>
      </c>
      <c r="F193" s="149" t="s">
        <v>245</v>
      </c>
      <c r="G193" s="149" t="s">
        <v>246</v>
      </c>
      <c r="H193" s="168" t="s">
        <v>1247</v>
      </c>
      <c r="I193" s="149" t="s">
        <v>1248</v>
      </c>
      <c r="J193" s="149">
        <v>4.771</v>
      </c>
      <c r="K193" s="149" t="s">
        <v>1249</v>
      </c>
      <c r="L193" s="149">
        <v>111822</v>
      </c>
      <c r="M193" s="150">
        <v>31</v>
      </c>
      <c r="N193" s="149" t="s">
        <v>154</v>
      </c>
      <c r="O193" s="149" t="s">
        <v>153</v>
      </c>
      <c r="P193" s="150" t="s">
        <v>153</v>
      </c>
      <c r="Q193" s="149" t="s">
        <v>154</v>
      </c>
      <c r="R193" s="149" t="s">
        <v>154</v>
      </c>
      <c r="S193" s="149" t="s">
        <v>153</v>
      </c>
      <c r="T193" s="149" t="s">
        <v>153</v>
      </c>
      <c r="U193" s="151" t="s">
        <v>153</v>
      </c>
      <c r="V193" s="149" t="s">
        <v>153</v>
      </c>
      <c r="W193" s="149" t="s">
        <v>153</v>
      </c>
      <c r="X193" s="152" t="s">
        <v>153</v>
      </c>
      <c r="Y193" s="149" t="s">
        <v>153</v>
      </c>
      <c r="Z193" s="149" t="s">
        <v>153</v>
      </c>
      <c r="AA193" s="150"/>
      <c r="AC193" s="149" t="s">
        <v>167</v>
      </c>
      <c r="AD193" s="149" t="s">
        <v>6</v>
      </c>
      <c r="AE193" s="149" t="s">
        <v>157</v>
      </c>
      <c r="AF193" s="149" t="s">
        <v>157</v>
      </c>
      <c r="AG193" s="149" t="s">
        <v>169</v>
      </c>
      <c r="AH193" s="150" t="s">
        <v>159</v>
      </c>
      <c r="AJ193" s="149" t="s">
        <v>154</v>
      </c>
      <c r="AK193" s="170" t="s">
        <v>153</v>
      </c>
      <c r="AN193" s="150"/>
      <c r="AO193" s="149" t="s">
        <v>160</v>
      </c>
      <c r="AP193" s="149" t="s">
        <v>150</v>
      </c>
      <c r="AQ193" s="149" t="s">
        <v>159</v>
      </c>
      <c r="AR193" s="149" t="s">
        <v>1250</v>
      </c>
      <c r="AS193" s="149">
        <v>2050</v>
      </c>
      <c r="AU193" s="150"/>
      <c r="AV193" s="149" t="s">
        <v>157</v>
      </c>
      <c r="AW193" s="172" t="s">
        <v>168</v>
      </c>
      <c r="AX193" s="149" t="s">
        <v>158</v>
      </c>
      <c r="AY193" s="149" t="s">
        <v>154</v>
      </c>
      <c r="AZ193" s="149" t="s">
        <v>153</v>
      </c>
      <c r="BA193" s="149" t="s">
        <v>153</v>
      </c>
      <c r="BC193" s="150"/>
      <c r="BE193" s="173"/>
      <c r="BF193" s="150"/>
      <c r="BG193" s="283">
        <f t="shared" si="127"/>
        <v>0</v>
      </c>
      <c r="BH193" s="149">
        <f t="shared" si="128"/>
        <v>0</v>
      </c>
      <c r="BI193" s="149">
        <f t="shared" si="94"/>
        <v>0</v>
      </c>
      <c r="BJ193" s="280">
        <f t="shared" si="95"/>
        <v>0</v>
      </c>
      <c r="BK193" s="356">
        <f t="shared" si="129"/>
        <v>0</v>
      </c>
      <c r="BL193" s="149">
        <f t="shared" si="130"/>
        <v>0</v>
      </c>
      <c r="BM193" s="149">
        <f t="shared" si="96"/>
        <v>0</v>
      </c>
      <c r="BN193" s="278">
        <f t="shared" si="97"/>
        <v>0</v>
      </c>
      <c r="BO193" s="149">
        <f t="shared" si="131"/>
        <v>0</v>
      </c>
      <c r="BP193" s="149">
        <f t="shared" si="132"/>
        <v>0</v>
      </c>
      <c r="BQ193" s="149">
        <f t="shared" si="98"/>
        <v>0</v>
      </c>
      <c r="BR193" s="356">
        <f t="shared" si="133"/>
        <v>0</v>
      </c>
      <c r="BS193" s="149">
        <f t="shared" si="134"/>
        <v>0</v>
      </c>
      <c r="BT193" s="149">
        <f t="shared" si="99"/>
        <v>1</v>
      </c>
      <c r="BU193" s="356">
        <f t="shared" si="100"/>
        <v>0</v>
      </c>
      <c r="BV193" s="149">
        <f t="shared" si="101"/>
        <v>0</v>
      </c>
      <c r="BW193" s="113">
        <f t="shared" si="102"/>
        <v>0</v>
      </c>
      <c r="BX193" s="248">
        <f t="shared" si="103"/>
        <v>0</v>
      </c>
      <c r="BY193" s="248">
        <f t="shared" si="104"/>
        <v>0</v>
      </c>
      <c r="BZ193" s="248">
        <f t="shared" si="105"/>
        <v>0</v>
      </c>
      <c r="CA193" s="248">
        <f t="shared" si="138"/>
        <v>0</v>
      </c>
      <c r="CB193" s="175">
        <f t="shared" si="106"/>
        <v>0</v>
      </c>
      <c r="CC193" s="356">
        <f t="shared" si="107"/>
        <v>0</v>
      </c>
      <c r="CD193" s="149">
        <f t="shared" si="108"/>
        <v>0</v>
      </c>
      <c r="CE193" s="149">
        <f t="shared" si="109"/>
        <v>1</v>
      </c>
      <c r="CF193" s="276">
        <f t="shared" si="110"/>
        <v>1</v>
      </c>
      <c r="CG193" s="248">
        <f t="shared" si="111"/>
        <v>1</v>
      </c>
      <c r="CH193" s="274">
        <f t="shared" si="135"/>
        <v>1</v>
      </c>
      <c r="CI193" s="356">
        <f t="shared" si="112"/>
        <v>0</v>
      </c>
      <c r="CJ193" s="149">
        <f t="shared" si="113"/>
        <v>0</v>
      </c>
      <c r="CK193" s="150">
        <f t="shared" si="114"/>
        <v>0</v>
      </c>
      <c r="CL193" s="149">
        <f t="shared" si="136"/>
        <v>0</v>
      </c>
      <c r="CM193" s="149">
        <f t="shared" si="136"/>
        <v>0</v>
      </c>
      <c r="CN193" s="149">
        <f t="shared" si="136"/>
        <v>1</v>
      </c>
      <c r="CO193" s="149">
        <f t="shared" si="115"/>
        <v>1</v>
      </c>
      <c r="CP193" s="149">
        <f t="shared" si="137"/>
        <v>1</v>
      </c>
      <c r="CQ193" s="283">
        <f t="shared" si="116"/>
        <v>1</v>
      </c>
      <c r="CR193" s="149">
        <f t="shared" si="117"/>
        <v>0</v>
      </c>
      <c r="CS193" s="149">
        <f t="shared" si="118"/>
        <v>0</v>
      </c>
      <c r="CT193" s="283" t="str">
        <f t="shared" si="119"/>
        <v/>
      </c>
      <c r="CU193" s="149" t="str">
        <f t="shared" si="120"/>
        <v xml:space="preserve"> 2050</v>
      </c>
      <c r="CV193" s="149">
        <f t="shared" si="121"/>
        <v>2050</v>
      </c>
      <c r="CW193" s="149">
        <v>0</v>
      </c>
      <c r="CX193" s="149">
        <v>0</v>
      </c>
      <c r="CY193" s="149">
        <v>0</v>
      </c>
      <c r="CZ193" s="149">
        <v>0</v>
      </c>
      <c r="DA193" s="149">
        <v>0</v>
      </c>
      <c r="DB193" s="149">
        <v>0</v>
      </c>
      <c r="DC193" s="149">
        <v>1</v>
      </c>
      <c r="DD193" s="149">
        <v>1</v>
      </c>
      <c r="DE193" s="149">
        <v>0</v>
      </c>
      <c r="DF193" s="149">
        <v>0</v>
      </c>
      <c r="DG193" s="149">
        <v>0</v>
      </c>
      <c r="DH193" s="149">
        <v>0</v>
      </c>
      <c r="DI193" s="149">
        <v>0</v>
      </c>
      <c r="DJ193" s="149">
        <v>0</v>
      </c>
      <c r="DK193" s="149">
        <v>0</v>
      </c>
      <c r="DL193" s="149">
        <v>0</v>
      </c>
      <c r="DM193" s="149">
        <v>1</v>
      </c>
      <c r="DN193" s="149">
        <v>0</v>
      </c>
      <c r="DO193" s="149">
        <v>1</v>
      </c>
      <c r="DP193" s="149">
        <v>1</v>
      </c>
      <c r="DQ193" s="149">
        <v>0</v>
      </c>
      <c r="DR193" s="149">
        <v>1</v>
      </c>
      <c r="DS193" s="149">
        <v>0</v>
      </c>
      <c r="DT193" s="149" t="s">
        <v>154</v>
      </c>
      <c r="DU193" s="149">
        <v>0</v>
      </c>
      <c r="DV193" s="149" t="s">
        <v>160</v>
      </c>
      <c r="DW193" s="149" t="s">
        <v>154</v>
      </c>
      <c r="DX193" s="149">
        <v>0</v>
      </c>
      <c r="DY193" s="149" t="s">
        <v>150</v>
      </c>
      <c r="DZ193" s="149" t="str">
        <f t="shared" si="122"/>
        <v>N</v>
      </c>
      <c r="EA193" s="149" t="str">
        <f t="shared" si="123"/>
        <v/>
      </c>
      <c r="EB193" s="149" t="str">
        <f t="shared" si="124"/>
        <v>Y</v>
      </c>
      <c r="EC193" s="149" t="str">
        <f t="shared" si="125"/>
        <v>N</v>
      </c>
      <c r="ED193" s="149" t="str">
        <f t="shared" si="126"/>
        <v>Yes</v>
      </c>
      <c r="EF193" s="149">
        <f t="shared" si="139"/>
        <v>2050</v>
      </c>
    </row>
    <row r="194" spans="1:136" s="149" customFormat="1" ht="16.5" customHeight="1">
      <c r="A194" s="149">
        <v>191</v>
      </c>
      <c r="B194" s="149">
        <v>194</v>
      </c>
      <c r="C194" s="150" t="s">
        <v>1251</v>
      </c>
      <c r="D194" s="149" t="s">
        <v>679</v>
      </c>
      <c r="E194" s="149" t="s">
        <v>174</v>
      </c>
      <c r="F194" s="149" t="s">
        <v>1252</v>
      </c>
      <c r="G194" s="149" t="s">
        <v>246</v>
      </c>
      <c r="H194" s="168" t="s">
        <v>1253</v>
      </c>
      <c r="I194" s="149" t="s">
        <v>1254</v>
      </c>
      <c r="J194" s="149">
        <v>-0.987</v>
      </c>
      <c r="K194" s="149" t="s">
        <v>1255</v>
      </c>
      <c r="L194" s="149">
        <v>130760</v>
      </c>
      <c r="M194" s="150">
        <v>24</v>
      </c>
      <c r="N194" s="149" t="s">
        <v>154</v>
      </c>
      <c r="O194" s="149" t="s">
        <v>153</v>
      </c>
      <c r="P194" s="150" t="s">
        <v>153</v>
      </c>
      <c r="Q194" s="149" t="s">
        <v>154</v>
      </c>
      <c r="R194" s="149" t="s">
        <v>154</v>
      </c>
      <c r="S194" s="149" t="s">
        <v>153</v>
      </c>
      <c r="T194" s="149" t="s">
        <v>153</v>
      </c>
      <c r="U194" s="151" t="s">
        <v>153</v>
      </c>
      <c r="V194" s="149" t="s">
        <v>153</v>
      </c>
      <c r="W194" s="149" t="s">
        <v>153</v>
      </c>
      <c r="X194" s="152" t="s">
        <v>153</v>
      </c>
      <c r="Y194" s="149" t="s">
        <v>153</v>
      </c>
      <c r="Z194" s="149" t="s">
        <v>153</v>
      </c>
      <c r="AA194" s="150"/>
      <c r="AC194" s="149" t="s">
        <v>202</v>
      </c>
      <c r="AD194" s="149" t="s">
        <v>5</v>
      </c>
      <c r="AE194" s="149" t="s">
        <v>157</v>
      </c>
      <c r="AF194" s="149" t="s">
        <v>157</v>
      </c>
      <c r="AG194" s="149" t="s">
        <v>158</v>
      </c>
      <c r="AH194" s="150" t="s">
        <v>159</v>
      </c>
      <c r="AI194" s="149" t="s">
        <v>160</v>
      </c>
      <c r="AJ194" s="149" t="s">
        <v>150</v>
      </c>
      <c r="AK194" s="170" t="s">
        <v>1256</v>
      </c>
      <c r="AL194" s="149">
        <v>2050</v>
      </c>
      <c r="AN194" s="150"/>
      <c r="AP194" s="149" t="s">
        <v>154</v>
      </c>
      <c r="AQ194" s="149" t="s">
        <v>153</v>
      </c>
      <c r="AR194" s="149" t="s">
        <v>153</v>
      </c>
      <c r="AU194" s="150"/>
      <c r="AV194" s="149" t="s">
        <v>168</v>
      </c>
      <c r="AW194" s="172" t="s">
        <v>168</v>
      </c>
      <c r="AX194" s="149" t="s">
        <v>158</v>
      </c>
      <c r="AY194" s="149" t="s">
        <v>154</v>
      </c>
      <c r="AZ194" s="149" t="s">
        <v>153</v>
      </c>
      <c r="BA194" s="149" t="s">
        <v>153</v>
      </c>
      <c r="BC194" s="150"/>
      <c r="BE194" s="173"/>
      <c r="BF194" s="150"/>
      <c r="BG194" s="283">
        <f t="shared" si="127"/>
        <v>0</v>
      </c>
      <c r="BH194" s="149">
        <f t="shared" si="128"/>
        <v>0</v>
      </c>
      <c r="BI194" s="149">
        <f t="shared" si="94"/>
        <v>0</v>
      </c>
      <c r="BJ194" s="280">
        <f t="shared" si="95"/>
        <v>0</v>
      </c>
      <c r="BK194" s="356">
        <f t="shared" si="129"/>
        <v>0</v>
      </c>
      <c r="BL194" s="149">
        <f t="shared" si="130"/>
        <v>0</v>
      </c>
      <c r="BM194" s="149">
        <f t="shared" si="96"/>
        <v>0</v>
      </c>
      <c r="BN194" s="278">
        <f t="shared" si="97"/>
        <v>0</v>
      </c>
      <c r="BO194" s="149">
        <f t="shared" si="131"/>
        <v>0</v>
      </c>
      <c r="BP194" s="149">
        <f t="shared" si="132"/>
        <v>0</v>
      </c>
      <c r="BQ194" s="149">
        <f t="shared" si="98"/>
        <v>0</v>
      </c>
      <c r="BR194" s="356">
        <f t="shared" si="133"/>
        <v>0</v>
      </c>
      <c r="BS194" s="149">
        <f t="shared" si="134"/>
        <v>0</v>
      </c>
      <c r="BT194" s="149">
        <f t="shared" si="99"/>
        <v>0</v>
      </c>
      <c r="BU194" s="356">
        <f t="shared" si="100"/>
        <v>0</v>
      </c>
      <c r="BV194" s="149">
        <f t="shared" si="101"/>
        <v>0</v>
      </c>
      <c r="BW194" s="113">
        <f t="shared" si="102"/>
        <v>1</v>
      </c>
      <c r="BX194" s="248">
        <f t="shared" si="103"/>
        <v>0</v>
      </c>
      <c r="BY194" s="248">
        <f t="shared" si="104"/>
        <v>0</v>
      </c>
      <c r="BZ194" s="248">
        <f t="shared" si="105"/>
        <v>1</v>
      </c>
      <c r="CA194" s="248">
        <f t="shared" si="138"/>
        <v>1</v>
      </c>
      <c r="CB194" s="175">
        <f t="shared" si="106"/>
        <v>1</v>
      </c>
      <c r="CC194" s="356">
        <f t="shared" si="107"/>
        <v>0</v>
      </c>
      <c r="CD194" s="149">
        <f t="shared" si="108"/>
        <v>0</v>
      </c>
      <c r="CE194" s="149">
        <f t="shared" si="109"/>
        <v>0</v>
      </c>
      <c r="CF194" s="276">
        <f t="shared" si="110"/>
        <v>0</v>
      </c>
      <c r="CG194" s="248">
        <f t="shared" si="111"/>
        <v>1</v>
      </c>
      <c r="CH194" s="274">
        <f t="shared" si="135"/>
        <v>1</v>
      </c>
      <c r="CI194" s="356">
        <f t="shared" si="112"/>
        <v>0</v>
      </c>
      <c r="CJ194" s="149">
        <f t="shared" si="113"/>
        <v>0</v>
      </c>
      <c r="CK194" s="150">
        <f t="shared" si="114"/>
        <v>0</v>
      </c>
      <c r="CL194" s="149">
        <f t="shared" si="136"/>
        <v>0</v>
      </c>
      <c r="CM194" s="149">
        <f t="shared" si="136"/>
        <v>0</v>
      </c>
      <c r="CN194" s="149">
        <f t="shared" si="136"/>
        <v>1</v>
      </c>
      <c r="CO194" s="149">
        <f t="shared" si="115"/>
        <v>1</v>
      </c>
      <c r="CP194" s="149">
        <f t="shared" si="137"/>
        <v>1</v>
      </c>
      <c r="CQ194" s="283">
        <f t="shared" si="116"/>
        <v>0</v>
      </c>
      <c r="CR194" s="149">
        <f t="shared" si="117"/>
        <v>0</v>
      </c>
      <c r="CS194" s="149">
        <f t="shared" si="118"/>
        <v>1</v>
      </c>
      <c r="CT194" s="283" t="str">
        <f t="shared" si="119"/>
        <v/>
      </c>
      <c r="CU194" s="149" t="str">
        <f t="shared" si="120"/>
        <v xml:space="preserve"> </v>
      </c>
      <c r="CV194" s="149">
        <f t="shared" si="121"/>
        <v>0</v>
      </c>
      <c r="CW194" s="149">
        <v>0</v>
      </c>
      <c r="CX194" s="149">
        <v>0</v>
      </c>
      <c r="CY194" s="149">
        <v>1</v>
      </c>
      <c r="CZ194" s="149">
        <v>1</v>
      </c>
      <c r="DA194" s="149">
        <v>0</v>
      </c>
      <c r="DB194" s="149">
        <v>0</v>
      </c>
      <c r="DC194" s="149">
        <v>0</v>
      </c>
      <c r="DD194" s="149">
        <v>0</v>
      </c>
      <c r="DE194" s="149">
        <v>0</v>
      </c>
      <c r="DF194" s="149">
        <v>0</v>
      </c>
      <c r="DG194" s="149">
        <v>0</v>
      </c>
      <c r="DH194" s="149">
        <v>0</v>
      </c>
      <c r="DI194" s="149">
        <v>0</v>
      </c>
      <c r="DJ194" s="149">
        <v>0</v>
      </c>
      <c r="DK194" s="149">
        <v>0</v>
      </c>
      <c r="DL194" s="149">
        <v>0</v>
      </c>
      <c r="DM194" s="149">
        <v>1</v>
      </c>
      <c r="DN194" s="149">
        <v>0</v>
      </c>
      <c r="DO194" s="149">
        <v>1</v>
      </c>
      <c r="DP194" s="149">
        <v>0</v>
      </c>
      <c r="DQ194" s="149">
        <v>0</v>
      </c>
      <c r="DR194" s="149">
        <v>1</v>
      </c>
      <c r="DS194" s="149">
        <v>0</v>
      </c>
      <c r="DT194" s="149" t="s">
        <v>154</v>
      </c>
      <c r="DU194" s="149">
        <v>0</v>
      </c>
      <c r="DV194" s="149" t="s">
        <v>154</v>
      </c>
      <c r="DW194" s="149" t="s">
        <v>160</v>
      </c>
      <c r="DX194" s="149" t="s">
        <v>3005</v>
      </c>
      <c r="DY194" s="149">
        <v>0</v>
      </c>
      <c r="DZ194" s="149" t="str">
        <f t="shared" si="122"/>
        <v>N</v>
      </c>
      <c r="EA194" s="149" t="str">
        <f t="shared" si="123"/>
        <v/>
      </c>
      <c r="EB194" s="149" t="str">
        <f t="shared" si="124"/>
        <v>N</v>
      </c>
      <c r="EC194" s="149" t="str">
        <f t="shared" si="125"/>
        <v>Y</v>
      </c>
      <c r="ED194" s="149" t="str">
        <f t="shared" si="126"/>
        <v>Not Specified</v>
      </c>
      <c r="EF194" s="149">
        <f t="shared" si="139"/>
        <v>0</v>
      </c>
    </row>
    <row r="195" spans="1:136" s="149" customFormat="1" ht="16.5" customHeight="1">
      <c r="A195" s="149">
        <v>192</v>
      </c>
      <c r="B195" s="149">
        <v>266</v>
      </c>
      <c r="C195" s="150" t="s">
        <v>1257</v>
      </c>
      <c r="D195" s="149" t="s">
        <v>1227</v>
      </c>
      <c r="E195" s="149" t="s">
        <v>229</v>
      </c>
      <c r="F195" s="149" t="s">
        <v>145</v>
      </c>
      <c r="G195" s="149" t="s">
        <v>146</v>
      </c>
      <c r="H195" s="168" t="s">
        <v>1258</v>
      </c>
      <c r="I195" s="149" t="s">
        <v>1259</v>
      </c>
      <c r="J195" s="149">
        <v>0.096</v>
      </c>
      <c r="K195" s="149" t="s">
        <v>1260</v>
      </c>
      <c r="L195" s="149">
        <v>37936</v>
      </c>
      <c r="M195" s="150">
        <v>31</v>
      </c>
      <c r="N195" s="149" t="s">
        <v>154</v>
      </c>
      <c r="O195" s="149" t="s">
        <v>153</v>
      </c>
      <c r="P195" s="150" t="s">
        <v>153</v>
      </c>
      <c r="Q195" s="149" t="s">
        <v>150</v>
      </c>
      <c r="R195" s="149" t="s">
        <v>154</v>
      </c>
      <c r="S195" s="149" t="s">
        <v>155</v>
      </c>
      <c r="T195" s="149" t="s">
        <v>153</v>
      </c>
      <c r="U195" s="151" t="s">
        <v>153</v>
      </c>
      <c r="V195" s="149" t="s">
        <v>153</v>
      </c>
      <c r="W195" s="149" t="s">
        <v>153</v>
      </c>
      <c r="X195" s="152" t="s">
        <v>153</v>
      </c>
      <c r="Y195" s="149" t="s">
        <v>153</v>
      </c>
      <c r="Z195" s="149" t="s">
        <v>153</v>
      </c>
      <c r="AA195" s="150"/>
      <c r="AC195" s="149" t="s">
        <v>153</v>
      </c>
      <c r="AD195" s="149" t="s">
        <v>153</v>
      </c>
      <c r="AE195" s="149" t="s">
        <v>153</v>
      </c>
      <c r="AF195" s="149" t="s">
        <v>153</v>
      </c>
      <c r="AG195" s="149" t="s">
        <v>153</v>
      </c>
      <c r="AH195" s="150" t="s">
        <v>159</v>
      </c>
      <c r="AI195" s="149" t="s">
        <v>160</v>
      </c>
      <c r="AJ195" s="149" t="s">
        <v>150</v>
      </c>
      <c r="AK195" s="149" t="s">
        <v>1261</v>
      </c>
      <c r="AL195" s="149">
        <v>2040</v>
      </c>
      <c r="AN195" s="150"/>
      <c r="AO195" s="149" t="s">
        <v>160</v>
      </c>
      <c r="AP195" s="149" t="s">
        <v>150</v>
      </c>
      <c r="AQ195" s="149" t="s">
        <v>159</v>
      </c>
      <c r="AR195" s="149" t="s">
        <v>1261</v>
      </c>
      <c r="AS195" s="149">
        <v>2050</v>
      </c>
      <c r="AT195" s="171" t="s">
        <v>1262</v>
      </c>
      <c r="AU195" s="150"/>
      <c r="AV195" s="149" t="s">
        <v>157</v>
      </c>
      <c r="AW195" s="172" t="s">
        <v>150</v>
      </c>
      <c r="AX195" s="149" t="s">
        <v>153</v>
      </c>
      <c r="AY195" s="149" t="s">
        <v>154</v>
      </c>
      <c r="AZ195" s="149" t="s">
        <v>153</v>
      </c>
      <c r="BA195" s="149" t="s">
        <v>153</v>
      </c>
      <c r="BC195" s="150"/>
      <c r="BE195" s="173"/>
      <c r="BF195" s="150"/>
      <c r="BG195" s="283">
        <f t="shared" si="127"/>
        <v>0</v>
      </c>
      <c r="BH195" s="149">
        <f t="shared" si="128"/>
        <v>0</v>
      </c>
      <c r="BI195" s="149">
        <f t="shared" si="94"/>
        <v>0</v>
      </c>
      <c r="BJ195" s="280">
        <f t="shared" si="95"/>
        <v>0</v>
      </c>
      <c r="BK195" s="356">
        <f t="shared" si="129"/>
        <v>0</v>
      </c>
      <c r="BL195" s="149">
        <f t="shared" si="130"/>
        <v>0</v>
      </c>
      <c r="BM195" s="149">
        <f t="shared" si="96"/>
        <v>0</v>
      </c>
      <c r="BN195" s="278">
        <f t="shared" si="97"/>
        <v>0</v>
      </c>
      <c r="BO195" s="149">
        <f t="shared" si="131"/>
        <v>0</v>
      </c>
      <c r="BP195" s="149">
        <f t="shared" si="132"/>
        <v>0</v>
      </c>
      <c r="BQ195" s="149">
        <f t="shared" si="98"/>
        <v>0</v>
      </c>
      <c r="BR195" s="356">
        <f t="shared" si="133"/>
        <v>0</v>
      </c>
      <c r="BS195" s="149">
        <f t="shared" si="134"/>
        <v>0</v>
      </c>
      <c r="BT195" s="149">
        <f t="shared" si="99"/>
        <v>1</v>
      </c>
      <c r="BU195" s="356">
        <f t="shared" si="100"/>
        <v>0</v>
      </c>
      <c r="BV195" s="149">
        <f t="shared" si="101"/>
        <v>0</v>
      </c>
      <c r="BW195" s="113">
        <f t="shared" si="102"/>
        <v>0</v>
      </c>
      <c r="BX195" s="248">
        <f t="shared" si="103"/>
        <v>0</v>
      </c>
      <c r="BY195" s="248">
        <f t="shared" si="104"/>
        <v>0</v>
      </c>
      <c r="BZ195" s="248">
        <f t="shared" si="105"/>
        <v>1</v>
      </c>
      <c r="CA195" s="248">
        <f t="shared" si="138"/>
        <v>1</v>
      </c>
      <c r="CB195" s="175">
        <f t="shared" si="106"/>
        <v>0</v>
      </c>
      <c r="CC195" s="356">
        <f t="shared" si="107"/>
        <v>0</v>
      </c>
      <c r="CD195" s="149">
        <f t="shared" si="108"/>
        <v>0</v>
      </c>
      <c r="CE195" s="149">
        <f t="shared" si="109"/>
        <v>1</v>
      </c>
      <c r="CF195" s="276">
        <f t="shared" si="110"/>
        <v>1</v>
      </c>
      <c r="CG195" s="248">
        <f t="shared" si="111"/>
        <v>1</v>
      </c>
      <c r="CH195" s="274">
        <f t="shared" si="135"/>
        <v>1</v>
      </c>
      <c r="CI195" s="356">
        <f t="shared" si="112"/>
        <v>0</v>
      </c>
      <c r="CJ195" s="149">
        <f t="shared" si="113"/>
        <v>0</v>
      </c>
      <c r="CK195" s="150">
        <f t="shared" si="114"/>
        <v>0</v>
      </c>
      <c r="CL195" s="149">
        <f t="shared" si="136"/>
        <v>0</v>
      </c>
      <c r="CM195" s="149">
        <f t="shared" si="136"/>
        <v>0</v>
      </c>
      <c r="CN195" s="149">
        <f t="shared" si="136"/>
        <v>1</v>
      </c>
      <c r="CO195" s="149">
        <f t="shared" si="115"/>
        <v>1</v>
      </c>
      <c r="CP195" s="149">
        <f t="shared" si="137"/>
        <v>1</v>
      </c>
      <c r="CQ195" s="283">
        <f t="shared" si="116"/>
        <v>1</v>
      </c>
      <c r="CR195" s="149">
        <f t="shared" si="117"/>
        <v>0</v>
      </c>
      <c r="CS195" s="149">
        <f t="shared" si="118"/>
        <v>0</v>
      </c>
      <c r="CT195" s="283" t="str">
        <f t="shared" si="119"/>
        <v/>
      </c>
      <c r="CU195" s="149" t="str">
        <f t="shared" si="120"/>
        <v xml:space="preserve"> 2050</v>
      </c>
      <c r="CV195" s="149">
        <f t="shared" si="121"/>
        <v>2050</v>
      </c>
      <c r="CW195" s="149">
        <v>0</v>
      </c>
      <c r="CX195" s="149">
        <v>0</v>
      </c>
      <c r="CY195" s="149">
        <v>1</v>
      </c>
      <c r="CZ195" s="149">
        <v>1</v>
      </c>
      <c r="DA195" s="149">
        <v>0</v>
      </c>
      <c r="DB195" s="149">
        <v>0</v>
      </c>
      <c r="DC195" s="149">
        <v>1</v>
      </c>
      <c r="DD195" s="149">
        <v>1</v>
      </c>
      <c r="DE195" s="149">
        <v>0</v>
      </c>
      <c r="DF195" s="149">
        <v>0</v>
      </c>
      <c r="DG195" s="149">
        <v>0</v>
      </c>
      <c r="DH195" s="149">
        <v>0</v>
      </c>
      <c r="DI195" s="149">
        <v>0</v>
      </c>
      <c r="DJ195" s="149">
        <v>0</v>
      </c>
      <c r="DK195" s="149">
        <v>0</v>
      </c>
      <c r="DL195" s="149">
        <v>0</v>
      </c>
      <c r="DM195" s="149">
        <v>1</v>
      </c>
      <c r="DN195" s="149">
        <v>0</v>
      </c>
      <c r="DO195" s="149">
        <v>1</v>
      </c>
      <c r="DP195" s="149">
        <v>1</v>
      </c>
      <c r="DQ195" s="149">
        <v>0</v>
      </c>
      <c r="DR195" s="149">
        <v>1</v>
      </c>
      <c r="DS195" s="149">
        <v>0</v>
      </c>
      <c r="DT195" s="149" t="s">
        <v>154</v>
      </c>
      <c r="DU195" s="149">
        <v>0</v>
      </c>
      <c r="DV195" s="149" t="s">
        <v>7859</v>
      </c>
      <c r="DW195" s="149" t="s">
        <v>160</v>
      </c>
      <c r="DX195" s="149" t="s">
        <v>150</v>
      </c>
      <c r="DY195" s="149" t="s">
        <v>3005</v>
      </c>
      <c r="DZ195" s="149" t="str">
        <f t="shared" si="122"/>
        <v>Y</v>
      </c>
      <c r="EA195" s="149" t="str">
        <f t="shared" si="123"/>
        <v/>
      </c>
      <c r="EB195" s="149" t="str">
        <f t="shared" si="124"/>
        <v>Y</v>
      </c>
      <c r="EC195" s="149" t="str">
        <f t="shared" si="125"/>
        <v>Y</v>
      </c>
      <c r="ED195" s="149" t="str">
        <f t="shared" si="126"/>
        <v>Yes</v>
      </c>
      <c r="EF195" s="149">
        <f t="shared" si="139"/>
        <v>2050</v>
      </c>
    </row>
    <row r="196" spans="1:136" s="188" customFormat="1" ht="16.5" customHeight="1">
      <c r="A196" s="188">
        <v>193</v>
      </c>
      <c r="B196" s="188">
        <v>179</v>
      </c>
      <c r="C196" s="254" t="s">
        <v>1263</v>
      </c>
      <c r="D196" s="188" t="s">
        <v>333</v>
      </c>
      <c r="E196" s="188" t="s">
        <v>229</v>
      </c>
      <c r="F196" s="188" t="s">
        <v>175</v>
      </c>
      <c r="G196" s="188" t="s">
        <v>176</v>
      </c>
      <c r="H196" s="422" t="s">
        <v>1264</v>
      </c>
      <c r="I196" s="188" t="s">
        <v>1265</v>
      </c>
      <c r="J196" s="188">
        <v>-0.004</v>
      </c>
      <c r="K196" s="188" t="s">
        <v>1266</v>
      </c>
      <c r="L196" s="188">
        <v>117201</v>
      </c>
      <c r="M196" s="254">
        <v>14</v>
      </c>
      <c r="N196" s="188" t="s">
        <v>154</v>
      </c>
      <c r="O196" s="188" t="s">
        <v>153</v>
      </c>
      <c r="P196" s="254" t="s">
        <v>153</v>
      </c>
      <c r="Q196" s="188" t="s">
        <v>154</v>
      </c>
      <c r="R196" s="188" t="s">
        <v>154</v>
      </c>
      <c r="S196" s="188" t="s">
        <v>153</v>
      </c>
      <c r="T196" s="188" t="s">
        <v>153</v>
      </c>
      <c r="U196" s="423" t="s">
        <v>153</v>
      </c>
      <c r="V196" s="188" t="s">
        <v>153</v>
      </c>
      <c r="W196" s="188" t="s">
        <v>153</v>
      </c>
      <c r="X196" s="246" t="s">
        <v>153</v>
      </c>
      <c r="Y196" s="188" t="s">
        <v>153</v>
      </c>
      <c r="Z196" s="188" t="s">
        <v>153</v>
      </c>
      <c r="AA196" s="254"/>
      <c r="AC196" s="188" t="s">
        <v>202</v>
      </c>
      <c r="AD196" s="188" t="s">
        <v>5</v>
      </c>
      <c r="AE196" s="188" t="s">
        <v>157</v>
      </c>
      <c r="AF196" s="188" t="s">
        <v>157</v>
      </c>
      <c r="AG196" s="188" t="s">
        <v>157</v>
      </c>
      <c r="AH196" s="254" t="s">
        <v>218</v>
      </c>
      <c r="AI196" s="188" t="s">
        <v>219</v>
      </c>
      <c r="AJ196" s="188" t="s">
        <v>150</v>
      </c>
      <c r="AK196" s="424" t="s">
        <v>1267</v>
      </c>
      <c r="AL196" s="188">
        <v>2060</v>
      </c>
      <c r="AM196" s="149"/>
      <c r="AN196" s="150"/>
      <c r="AP196" s="188" t="s">
        <v>154</v>
      </c>
      <c r="AQ196" s="188" t="s">
        <v>153</v>
      </c>
      <c r="AR196" s="149" t="s">
        <v>153</v>
      </c>
      <c r="AT196" s="149"/>
      <c r="AU196" s="150"/>
      <c r="AV196" s="188" t="s">
        <v>168</v>
      </c>
      <c r="AW196" s="425" t="s">
        <v>171</v>
      </c>
      <c r="AX196" s="188" t="s">
        <v>158</v>
      </c>
      <c r="AY196" s="188" t="s">
        <v>154</v>
      </c>
      <c r="AZ196" s="188" t="s">
        <v>153</v>
      </c>
      <c r="BA196" s="188" t="s">
        <v>153</v>
      </c>
      <c r="BB196" s="149"/>
      <c r="BC196" s="150"/>
      <c r="BD196" s="149"/>
      <c r="BE196" s="173"/>
      <c r="BF196" s="150"/>
      <c r="BG196" s="426">
        <f t="shared" si="127"/>
        <v>0</v>
      </c>
      <c r="BH196" s="188">
        <f t="shared" si="128"/>
        <v>0</v>
      </c>
      <c r="BI196" s="188">
        <f t="shared" si="140" ref="BI196:BI259">IF(AND($N196="Y",$P196&gt;2030),1,0)</f>
        <v>0</v>
      </c>
      <c r="BJ196" s="427">
        <f t="shared" si="141" ref="BJ196:BJ259">MAX(BG196:BI196)</f>
        <v>0</v>
      </c>
      <c r="BK196" s="428">
        <f t="shared" si="129"/>
        <v>0</v>
      </c>
      <c r="BL196" s="188">
        <f t="shared" si="130"/>
        <v>0</v>
      </c>
      <c r="BM196" s="188">
        <f t="shared" si="142" ref="BM196:BM259">IF(AND($R196="Y",$U196&gt;2030),1,0)</f>
        <v>0</v>
      </c>
      <c r="BN196" s="429">
        <f t="shared" si="143" ref="BN196:BN259">MAX(BK196:BM196)</f>
        <v>0</v>
      </c>
      <c r="BO196" s="188">
        <f t="shared" si="131"/>
        <v>0</v>
      </c>
      <c r="BP196" s="188">
        <f t="shared" si="132"/>
        <v>0</v>
      </c>
      <c r="BQ196" s="188">
        <f t="shared" si="144" ref="BQ196:BQ259">IF(AND($Y196="Y",$AA196&gt;2030),1,0)</f>
        <v>0</v>
      </c>
      <c r="BR196" s="428">
        <f t="shared" si="133"/>
        <v>0</v>
      </c>
      <c r="BS196" s="188">
        <f t="shared" si="134"/>
        <v>0</v>
      </c>
      <c r="BT196" s="188">
        <f t="shared" si="145" ref="BT196:BT259">IF(AND($AP196="Y",$AS196&gt;2030),1,0)</f>
        <v>0</v>
      </c>
      <c r="BU196" s="356">
        <f t="shared" si="146" ref="BU196:BU259">IF(AND(AL196&lt;=2025,CF196=0,AJ196="Y"),1,0)</f>
        <v>0</v>
      </c>
      <c r="BV196" s="149">
        <f t="shared" si="147" ref="BV196:BV259">IF(AND(AL196&gt;=2026,AL196&lt;=2030,AJ196="Y",CF196=0),1,0)</f>
        <v>0</v>
      </c>
      <c r="BW196" s="169">
        <f t="shared" si="148" ref="BW196:BW259">IF(AND(AL196&gt;=2031,CF196=0,AJ196="Y"),1,0)</f>
        <v>1</v>
      </c>
      <c r="BX196" s="430">
        <f t="shared" si="149" ref="BX196:BX259">IF(AND($AJ196="Y",$AL196&lt;=2024),1,0)</f>
        <v>0</v>
      </c>
      <c r="BY196" s="430">
        <f t="shared" si="150" ref="BY196:BY259">IF(AND($AJ196="Y",AND($AL196&gt;2024,$AL196&lt;=2030)),1,0)</f>
        <v>0</v>
      </c>
      <c r="BZ196" s="430">
        <f t="shared" si="151" ref="BZ196:BZ259">IF(AND($AJ196="Y",$AL196&gt;2030),1,0)</f>
        <v>1</v>
      </c>
      <c r="CA196" s="430">
        <f t="shared" si="138"/>
        <v>1</v>
      </c>
      <c r="CB196" s="431">
        <f t="shared" si="152" ref="CB196:CB259">IF(AND(CF196=0,AJ196="Y"),1,0)</f>
        <v>1</v>
      </c>
      <c r="CC196" s="428">
        <f t="shared" si="153" ref="CC196:CC259">MAX($BO196,$BR196)</f>
        <v>0</v>
      </c>
      <c r="CD196" s="188">
        <f t="shared" si="154" ref="CD196:CD259">MAX($BP196,$BS196)</f>
        <v>0</v>
      </c>
      <c r="CE196" s="188">
        <f t="shared" si="155" ref="CE196:CE259">MAX($BQ196,$BT196)</f>
        <v>0</v>
      </c>
      <c r="CF196" s="432">
        <f t="shared" si="156" ref="CF196:CF259">MAX(CC196:CE196)</f>
        <v>0</v>
      </c>
      <c r="CG196" s="430">
        <f t="shared" si="157" ref="CG196:CG259">MAX($CF196,$CA196)</f>
        <v>1</v>
      </c>
      <c r="CH196" s="433">
        <f t="shared" si="135"/>
        <v>1</v>
      </c>
      <c r="CI196" s="428">
        <f t="shared" si="158" ref="CI196:CI259">IF(AND($AY196="Y",$BA196&lt;=2024),1,0)</f>
        <v>0</v>
      </c>
      <c r="CJ196" s="188">
        <f t="shared" si="159" ref="CJ196:CJ259">IF(AND($AY196="Y",AND($BA196&gt;2024,$BA196&lt;=2030)),1,0)</f>
        <v>0</v>
      </c>
      <c r="CK196" s="254">
        <f t="shared" si="160" ref="CK196:CK259">IF(AND($AY196="Y",$BA196&gt;2030),1,0)</f>
        <v>0</v>
      </c>
      <c r="CL196" s="188">
        <f t="shared" si="136"/>
        <v>0</v>
      </c>
      <c r="CM196" s="188">
        <f t="shared" si="136"/>
        <v>0</v>
      </c>
      <c r="CN196" s="188">
        <f t="shared" si="136"/>
        <v>1</v>
      </c>
      <c r="CO196" s="188">
        <f t="shared" si="161" ref="CO196:CO259">CF196+CB196+BN196+BJ196</f>
        <v>1</v>
      </c>
      <c r="CP196" s="188">
        <f t="shared" si="137"/>
        <v>1</v>
      </c>
      <c r="CQ196" s="426">
        <f t="shared" si="162" ref="CQ196:CQ259">IF($AV196="Yes",1,0)</f>
        <v>0</v>
      </c>
      <c r="CR196" s="188">
        <f t="shared" si="163" ref="CR196:CR259">IF($AV196="No",1,0)</f>
        <v>0</v>
      </c>
      <c r="CS196" s="188">
        <f t="shared" si="164" ref="CS196:CS259">IF($AV196="Not Specified",1,0)</f>
        <v>1</v>
      </c>
      <c r="CT196" s="283" t="str">
        <f t="shared" si="165" ref="CT196:CT259">IF(OR(AND(U196&gt;=2026,U196&lt;=2030),AND(X196&gt;=2026,X196&lt;=2030)),1,"")</f>
        <v/>
      </c>
      <c r="CU196" s="149" t="str">
        <f t="shared" si="166" ref="CU196:CU259">AA196&amp;" "&amp;AS196</f>
        <v xml:space="preserve"> </v>
      </c>
      <c r="CV196" s="149">
        <f t="shared" si="167" ref="CV196:CV259">MAX(AA196,AS196)</f>
        <v>0</v>
      </c>
      <c r="CW196" s="149">
        <v>0</v>
      </c>
      <c r="CX196" s="149">
        <v>0</v>
      </c>
      <c r="CY196" s="149">
        <v>0</v>
      </c>
      <c r="CZ196" s="149">
        <v>0</v>
      </c>
      <c r="DA196" s="149">
        <v>0</v>
      </c>
      <c r="DB196" s="149">
        <v>0</v>
      </c>
      <c r="DC196" s="149">
        <v>0</v>
      </c>
      <c r="DD196" s="149">
        <v>0</v>
      </c>
      <c r="DE196" s="149">
        <v>0</v>
      </c>
      <c r="DF196" s="149">
        <v>0</v>
      </c>
      <c r="DG196" s="149">
        <v>0</v>
      </c>
      <c r="DH196" s="149">
        <v>0</v>
      </c>
      <c r="DI196" s="149">
        <v>0</v>
      </c>
      <c r="DJ196" s="149">
        <v>0</v>
      </c>
      <c r="DK196" s="149">
        <v>0</v>
      </c>
      <c r="DL196" s="149">
        <v>0</v>
      </c>
      <c r="DM196" s="149">
        <v>0</v>
      </c>
      <c r="DN196" s="149">
        <v>0</v>
      </c>
      <c r="DO196" s="149">
        <v>0</v>
      </c>
      <c r="DP196" s="149">
        <v>0</v>
      </c>
      <c r="DQ196" s="149">
        <v>0</v>
      </c>
      <c r="DR196" s="149">
        <v>0</v>
      </c>
      <c r="DS196" s="149">
        <v>0</v>
      </c>
      <c r="DT196" s="149" t="s">
        <v>154</v>
      </c>
      <c r="DU196" s="149">
        <v>0</v>
      </c>
      <c r="DV196" s="149" t="s">
        <v>154</v>
      </c>
      <c r="DW196" s="149" t="s">
        <v>180</v>
      </c>
      <c r="DX196" s="149" t="s">
        <v>3005</v>
      </c>
      <c r="DY196" s="149">
        <v>0</v>
      </c>
      <c r="DZ196" s="149" t="str">
        <f t="shared" si="168" ref="DZ196:DZ259">Q196</f>
        <v>N</v>
      </c>
      <c r="EA196" s="149" t="str">
        <f t="shared" si="169" ref="EA196:EA259">Z196</f>
        <v/>
      </c>
      <c r="EB196" s="149" t="str">
        <f t="shared" si="170" ref="EB196:EB259">AP196</f>
        <v>N</v>
      </c>
      <c r="EC196" s="149" t="str">
        <f t="shared" si="171" ref="EC196:EC259">AJ196</f>
        <v>Y</v>
      </c>
      <c r="ED196" s="149" t="str">
        <f t="shared" si="172" ref="ED196:ED259">AV196</f>
        <v>Not Specified</v>
      </c>
      <c r="EE196" s="149"/>
      <c r="EF196" s="149">
        <f t="shared" si="139"/>
        <v>0</v>
      </c>
    </row>
    <row r="197" spans="1:136" s="149" customFormat="1" ht="16.5" customHeight="1">
      <c r="A197" s="149">
        <v>194</v>
      </c>
      <c r="B197" s="149">
        <v>167</v>
      </c>
      <c r="C197" s="150" t="s">
        <v>1268</v>
      </c>
      <c r="D197" s="149" t="s">
        <v>679</v>
      </c>
      <c r="E197" s="149" t="s">
        <v>174</v>
      </c>
      <c r="F197" s="149" t="s">
        <v>1269</v>
      </c>
      <c r="G197" s="149" t="s">
        <v>176</v>
      </c>
      <c r="H197" s="168" t="s">
        <v>1270</v>
      </c>
      <c r="I197" s="149" t="s">
        <v>1271</v>
      </c>
      <c r="J197" s="149">
        <v>-0.342</v>
      </c>
      <c r="K197" s="149" t="s">
        <v>1272</v>
      </c>
      <c r="L197" s="149">
        <v>52157</v>
      </c>
      <c r="M197" s="150">
        <v>29</v>
      </c>
      <c r="N197" s="149" t="s">
        <v>154</v>
      </c>
      <c r="O197" s="149" t="s">
        <v>153</v>
      </c>
      <c r="P197" s="150" t="s">
        <v>153</v>
      </c>
      <c r="Q197" s="149" t="s">
        <v>154</v>
      </c>
      <c r="R197" s="149" t="s">
        <v>154</v>
      </c>
      <c r="S197" s="149" t="s">
        <v>153</v>
      </c>
      <c r="T197" s="149" t="s">
        <v>153</v>
      </c>
      <c r="U197" s="151" t="s">
        <v>153</v>
      </c>
      <c r="V197" s="149" t="s">
        <v>153</v>
      </c>
      <c r="W197" s="149" t="s">
        <v>153</v>
      </c>
      <c r="X197" s="152" t="s">
        <v>153</v>
      </c>
      <c r="Y197" s="149" t="s">
        <v>153</v>
      </c>
      <c r="Z197" s="149" t="s">
        <v>153</v>
      </c>
      <c r="AA197" s="150"/>
      <c r="AC197" s="149" t="s">
        <v>6</v>
      </c>
      <c r="AD197" s="149" t="s">
        <v>6</v>
      </c>
      <c r="AE197" s="149" t="s">
        <v>157</v>
      </c>
      <c r="AF197" s="149" t="s">
        <v>157</v>
      </c>
      <c r="AG197" s="149" t="s">
        <v>158</v>
      </c>
      <c r="AH197" s="150" t="s">
        <v>159</v>
      </c>
      <c r="AJ197" s="149" t="s">
        <v>154</v>
      </c>
      <c r="AK197" s="170" t="s">
        <v>153</v>
      </c>
      <c r="AN197" s="150"/>
      <c r="AO197" s="149" t="s">
        <v>160</v>
      </c>
      <c r="AP197" s="149" t="s">
        <v>150</v>
      </c>
      <c r="AQ197" s="149" t="s">
        <v>159</v>
      </c>
      <c r="AR197" s="149" t="s">
        <v>153</v>
      </c>
      <c r="AS197" s="149">
        <v>2050</v>
      </c>
      <c r="AU197" s="150"/>
      <c r="AV197" s="149" t="s">
        <v>168</v>
      </c>
      <c r="AW197" s="172" t="s">
        <v>262</v>
      </c>
      <c r="AX197" s="149" t="s">
        <v>158</v>
      </c>
      <c r="AY197" s="149" t="s">
        <v>154</v>
      </c>
      <c r="AZ197" s="149" t="s">
        <v>153</v>
      </c>
      <c r="BA197" s="149" t="s">
        <v>153</v>
      </c>
      <c r="BC197" s="150"/>
      <c r="BE197" s="173"/>
      <c r="BF197" s="150"/>
      <c r="BG197" s="283">
        <f t="shared" si="173" ref="BG197:BG260">IF(AND($N197="Y",$P197&lt;=2025),1,0)</f>
        <v>0</v>
      </c>
      <c r="BH197" s="149">
        <f t="shared" si="174" ref="BH197:BH260">IF(AND($N197="Y",AND($P197&gt;2025,$P197&lt;=2030)),1,0)</f>
        <v>0</v>
      </c>
      <c r="BI197" s="149">
        <f t="shared" si="140"/>
        <v>0</v>
      </c>
      <c r="BJ197" s="280">
        <f t="shared" si="141"/>
        <v>0</v>
      </c>
      <c r="BK197" s="356">
        <f t="shared" si="175" ref="BK197:BK260">IF(AND($R197="Y",$U197&lt;=2025),1,0)</f>
        <v>0</v>
      </c>
      <c r="BL197" s="149">
        <f t="shared" si="176" ref="BL197:BL260">IF(AND($R197="Y",AND($U197&gt;2025,$U197&lt;=2030)),1,0)</f>
        <v>0</v>
      </c>
      <c r="BM197" s="149">
        <f t="shared" si="142"/>
        <v>0</v>
      </c>
      <c r="BN197" s="278">
        <f t="shared" si="143"/>
        <v>0</v>
      </c>
      <c r="BO197" s="149">
        <f t="shared" si="177" ref="BO197:BO260">IF(AND($Y197="Y",$AA197&lt;=2025),1,0)</f>
        <v>0</v>
      </c>
      <c r="BP197" s="149">
        <f t="shared" si="178" ref="BP197:BP260">IF(AND($Y197="Y",AND($AA197&gt;2025,$AA197&lt;=2030)),1,0)</f>
        <v>0</v>
      </c>
      <c r="BQ197" s="149">
        <f t="shared" si="144"/>
        <v>0</v>
      </c>
      <c r="BR197" s="356">
        <f t="shared" si="179" ref="BR197:BR260">IF(AND($AP197="Y",$AS197&lt;=2025),1,0)</f>
        <v>0</v>
      </c>
      <c r="BS197" s="149">
        <f t="shared" si="180" ref="BS197:BS260">IF(AND($AP197="Y",AND($AS197&gt;2025,$AS197&lt;=2030)),1,0)</f>
        <v>0</v>
      </c>
      <c r="BT197" s="149">
        <f t="shared" si="145"/>
        <v>1</v>
      </c>
      <c r="BU197" s="356">
        <f t="shared" si="146"/>
        <v>0</v>
      </c>
      <c r="BV197" s="149">
        <f t="shared" si="147"/>
        <v>0</v>
      </c>
      <c r="BW197" s="113">
        <f t="shared" si="148"/>
        <v>0</v>
      </c>
      <c r="BX197" s="248">
        <f t="shared" si="149"/>
        <v>0</v>
      </c>
      <c r="BY197" s="248">
        <f t="shared" si="150"/>
        <v>0</v>
      </c>
      <c r="BZ197" s="248">
        <f t="shared" si="151"/>
        <v>0</v>
      </c>
      <c r="CA197" s="248">
        <f t="shared" si="138"/>
        <v>0</v>
      </c>
      <c r="CB197" s="175">
        <f t="shared" si="152"/>
        <v>0</v>
      </c>
      <c r="CC197" s="356">
        <f t="shared" si="153"/>
        <v>0</v>
      </c>
      <c r="CD197" s="149">
        <f t="shared" si="154"/>
        <v>0</v>
      </c>
      <c r="CE197" s="149">
        <f t="shared" si="155"/>
        <v>1</v>
      </c>
      <c r="CF197" s="276">
        <f t="shared" si="156"/>
        <v>1</v>
      </c>
      <c r="CG197" s="248">
        <f t="shared" si="157"/>
        <v>1</v>
      </c>
      <c r="CH197" s="274">
        <f t="shared" si="181" ref="CH197:CH260">MAX(CF197,CB197)</f>
        <v>1</v>
      </c>
      <c r="CI197" s="356">
        <f t="shared" si="158"/>
        <v>0</v>
      </c>
      <c r="CJ197" s="149">
        <f t="shared" si="159"/>
        <v>0</v>
      </c>
      <c r="CK197" s="150">
        <f t="shared" si="160"/>
        <v>0</v>
      </c>
      <c r="CL197" s="149">
        <f t="shared" si="182" ref="CL197:CN260">SUM(CC197,BU197,BK197,BG197)</f>
        <v>0</v>
      </c>
      <c r="CM197" s="149">
        <f t="shared" si="182"/>
        <v>0</v>
      </c>
      <c r="CN197" s="149">
        <f t="shared" si="182"/>
        <v>1</v>
      </c>
      <c r="CO197" s="149">
        <f t="shared" si="161"/>
        <v>1</v>
      </c>
      <c r="CP197" s="149">
        <f t="shared" si="183" ref="CP197:CP260">MAX(CH197,BN197,BJ197)</f>
        <v>1</v>
      </c>
      <c r="CQ197" s="283">
        <f t="shared" si="162"/>
        <v>0</v>
      </c>
      <c r="CR197" s="149">
        <f t="shared" si="163"/>
        <v>0</v>
      </c>
      <c r="CS197" s="149">
        <f t="shared" si="164"/>
        <v>1</v>
      </c>
      <c r="CT197" s="283" t="str">
        <f t="shared" si="165"/>
        <v/>
      </c>
      <c r="CU197" s="149" t="str">
        <f t="shared" si="166"/>
        <v xml:space="preserve"> 2050</v>
      </c>
      <c r="CV197" s="149">
        <f t="shared" si="167"/>
        <v>2050</v>
      </c>
      <c r="CW197" s="149">
        <v>0</v>
      </c>
      <c r="CX197" s="149">
        <v>0</v>
      </c>
      <c r="CY197" s="149">
        <v>0</v>
      </c>
      <c r="CZ197" s="149">
        <v>0</v>
      </c>
      <c r="DA197" s="149">
        <v>0</v>
      </c>
      <c r="DB197" s="149">
        <v>0</v>
      </c>
      <c r="DC197" s="149">
        <v>1</v>
      </c>
      <c r="DD197" s="149">
        <v>1</v>
      </c>
      <c r="DE197" s="149">
        <v>0</v>
      </c>
      <c r="DF197" s="149">
        <v>0</v>
      </c>
      <c r="DG197" s="149">
        <v>0</v>
      </c>
      <c r="DH197" s="149">
        <v>0</v>
      </c>
      <c r="DI197" s="149">
        <v>0</v>
      </c>
      <c r="DJ197" s="149">
        <v>0</v>
      </c>
      <c r="DK197" s="149">
        <v>0</v>
      </c>
      <c r="DL197" s="149">
        <v>0</v>
      </c>
      <c r="DM197" s="149">
        <v>1</v>
      </c>
      <c r="DN197" s="149">
        <v>0</v>
      </c>
      <c r="DO197" s="149">
        <v>1</v>
      </c>
      <c r="DP197" s="149">
        <v>0</v>
      </c>
      <c r="DQ197" s="149">
        <v>0</v>
      </c>
      <c r="DR197" s="149">
        <v>1</v>
      </c>
      <c r="DS197" s="149">
        <v>0</v>
      </c>
      <c r="DT197" s="149" t="s">
        <v>154</v>
      </c>
      <c r="DU197" s="149">
        <v>0</v>
      </c>
      <c r="DV197" s="149" t="s">
        <v>160</v>
      </c>
      <c r="DW197" s="149" t="s">
        <v>154</v>
      </c>
      <c r="DX197" s="149">
        <v>0</v>
      </c>
      <c r="DY197" s="149" t="s">
        <v>3005</v>
      </c>
      <c r="DZ197" s="149" t="str">
        <f t="shared" si="168"/>
        <v>N</v>
      </c>
      <c r="EA197" s="149" t="str">
        <f t="shared" si="169"/>
        <v/>
      </c>
      <c r="EB197" s="149" t="str">
        <f t="shared" si="170"/>
        <v>Y</v>
      </c>
      <c r="EC197" s="149" t="str">
        <f t="shared" si="171"/>
        <v>N</v>
      </c>
      <c r="ED197" s="149" t="str">
        <f t="shared" si="172"/>
        <v>Not Specified</v>
      </c>
      <c r="EF197" s="149">
        <f t="shared" si="139"/>
        <v>2050</v>
      </c>
    </row>
    <row r="198" spans="1:136" s="149" customFormat="1" ht="16.5" customHeight="1">
      <c r="A198" s="149">
        <v>195</v>
      </c>
      <c r="B198" s="149">
        <v>177</v>
      </c>
      <c r="C198" s="150" t="s">
        <v>1273</v>
      </c>
      <c r="D198" s="149" t="s">
        <v>449</v>
      </c>
      <c r="E198" s="149" t="s">
        <v>144</v>
      </c>
      <c r="F198" s="149" t="s">
        <v>756</v>
      </c>
      <c r="G198" s="149" t="s">
        <v>146</v>
      </c>
      <c r="H198" s="168" t="s">
        <v>1274</v>
      </c>
      <c r="I198" s="149" t="s">
        <v>1275</v>
      </c>
      <c r="J198" s="149">
        <v>-0.117</v>
      </c>
      <c r="K198" s="149" t="s">
        <v>1276</v>
      </c>
      <c r="L198" s="149">
        <v>149000</v>
      </c>
      <c r="M198" s="150">
        <v>12</v>
      </c>
      <c r="N198" s="149" t="s">
        <v>154</v>
      </c>
      <c r="O198" s="149" t="s">
        <v>153</v>
      </c>
      <c r="P198" s="150" t="s">
        <v>153</v>
      </c>
      <c r="Q198" s="149" t="s">
        <v>154</v>
      </c>
      <c r="R198" s="149" t="s">
        <v>154</v>
      </c>
      <c r="S198" s="149" t="s">
        <v>153</v>
      </c>
      <c r="T198" s="149" t="s">
        <v>153</v>
      </c>
      <c r="U198" s="151" t="s">
        <v>153</v>
      </c>
      <c r="V198" s="149" t="s">
        <v>153</v>
      </c>
      <c r="W198" s="149" t="s">
        <v>153</v>
      </c>
      <c r="X198" s="152" t="s">
        <v>153</v>
      </c>
      <c r="Y198" s="149" t="s">
        <v>153</v>
      </c>
      <c r="Z198" s="149" t="s">
        <v>153</v>
      </c>
      <c r="AA198" s="150"/>
      <c r="AC198" s="149" t="s">
        <v>202</v>
      </c>
      <c r="AD198" s="149" t="s">
        <v>5</v>
      </c>
      <c r="AE198" s="149" t="s">
        <v>157</v>
      </c>
      <c r="AF198" s="149" t="s">
        <v>157</v>
      </c>
      <c r="AG198" s="149" t="s">
        <v>158</v>
      </c>
      <c r="AH198" s="150" t="s">
        <v>159</v>
      </c>
      <c r="AI198" s="149" t="s">
        <v>160</v>
      </c>
      <c r="AJ198" s="149" t="s">
        <v>150</v>
      </c>
      <c r="AK198" s="170" t="s">
        <v>1277</v>
      </c>
      <c r="AL198" s="149">
        <v>2030</v>
      </c>
      <c r="AN198" s="150"/>
      <c r="AP198" s="149" t="s">
        <v>154</v>
      </c>
      <c r="AQ198" s="257" t="s">
        <v>547</v>
      </c>
      <c r="AU198" s="150"/>
      <c r="AV198" s="149" t="s">
        <v>168</v>
      </c>
      <c r="AW198" s="172" t="s">
        <v>312</v>
      </c>
      <c r="AX198" s="149" t="s">
        <v>158</v>
      </c>
      <c r="AY198" s="149" t="s">
        <v>154</v>
      </c>
      <c r="AZ198" s="149" t="s">
        <v>153</v>
      </c>
      <c r="BA198" s="149" t="s">
        <v>153</v>
      </c>
      <c r="BC198" s="150"/>
      <c r="BE198" s="173"/>
      <c r="BF198" s="150"/>
      <c r="BG198" s="283">
        <f t="shared" si="173"/>
        <v>0</v>
      </c>
      <c r="BH198" s="149">
        <f t="shared" si="174"/>
        <v>0</v>
      </c>
      <c r="BI198" s="149">
        <f t="shared" si="140"/>
        <v>0</v>
      </c>
      <c r="BJ198" s="280">
        <f t="shared" si="141"/>
        <v>0</v>
      </c>
      <c r="BK198" s="356">
        <f t="shared" si="175"/>
        <v>0</v>
      </c>
      <c r="BL198" s="149">
        <f t="shared" si="176"/>
        <v>0</v>
      </c>
      <c r="BM198" s="149">
        <f t="shared" si="142"/>
        <v>0</v>
      </c>
      <c r="BN198" s="278">
        <f t="shared" si="143"/>
        <v>0</v>
      </c>
      <c r="BO198" s="149">
        <f t="shared" si="177"/>
        <v>0</v>
      </c>
      <c r="BP198" s="149">
        <f t="shared" si="178"/>
        <v>0</v>
      </c>
      <c r="BQ198" s="149">
        <f t="shared" si="144"/>
        <v>0</v>
      </c>
      <c r="BR198" s="356">
        <f t="shared" si="179"/>
        <v>0</v>
      </c>
      <c r="BS198" s="149">
        <f t="shared" si="180"/>
        <v>0</v>
      </c>
      <c r="BT198" s="149">
        <f t="shared" si="145"/>
        <v>0</v>
      </c>
      <c r="BU198" s="356">
        <f t="shared" si="146"/>
        <v>0</v>
      </c>
      <c r="BV198" s="149">
        <f t="shared" si="147"/>
        <v>1</v>
      </c>
      <c r="BW198" s="113">
        <f t="shared" si="148"/>
        <v>0</v>
      </c>
      <c r="BX198" s="248">
        <f t="shared" si="149"/>
        <v>0</v>
      </c>
      <c r="BY198" s="248">
        <f t="shared" si="150"/>
        <v>1</v>
      </c>
      <c r="BZ198" s="248">
        <f t="shared" si="151"/>
        <v>0</v>
      </c>
      <c r="CA198" s="248">
        <f t="shared" si="138"/>
        <v>1</v>
      </c>
      <c r="CB198" s="175">
        <f t="shared" si="152"/>
        <v>1</v>
      </c>
      <c r="CC198" s="356">
        <f t="shared" si="153"/>
        <v>0</v>
      </c>
      <c r="CD198" s="149">
        <f t="shared" si="154"/>
        <v>0</v>
      </c>
      <c r="CE198" s="149">
        <f t="shared" si="155"/>
        <v>0</v>
      </c>
      <c r="CF198" s="276">
        <f t="shared" si="156"/>
        <v>0</v>
      </c>
      <c r="CG198" s="248">
        <f t="shared" si="157"/>
        <v>1</v>
      </c>
      <c r="CH198" s="274">
        <f t="shared" si="181"/>
        <v>1</v>
      </c>
      <c r="CI198" s="356">
        <f t="shared" si="158"/>
        <v>0</v>
      </c>
      <c r="CJ198" s="149">
        <f t="shared" si="159"/>
        <v>0</v>
      </c>
      <c r="CK198" s="150">
        <f t="shared" si="160"/>
        <v>0</v>
      </c>
      <c r="CL198" s="149">
        <f t="shared" si="182"/>
        <v>0</v>
      </c>
      <c r="CM198" s="149">
        <f t="shared" si="182"/>
        <v>1</v>
      </c>
      <c r="CN198" s="149">
        <f t="shared" si="182"/>
        <v>0</v>
      </c>
      <c r="CO198" s="149">
        <f t="shared" si="161"/>
        <v>1</v>
      </c>
      <c r="CP198" s="149">
        <f t="shared" si="183"/>
        <v>1</v>
      </c>
      <c r="CQ198" s="283">
        <f t="shared" si="162"/>
        <v>0</v>
      </c>
      <c r="CR198" s="149">
        <f t="shared" si="163"/>
        <v>0</v>
      </c>
      <c r="CS198" s="149">
        <f t="shared" si="164"/>
        <v>1</v>
      </c>
      <c r="CT198" s="283" t="str">
        <f t="shared" si="165"/>
        <v/>
      </c>
      <c r="CU198" s="149" t="str">
        <f t="shared" si="166"/>
        <v xml:space="preserve"> </v>
      </c>
      <c r="CV198" s="149">
        <f t="shared" si="167"/>
        <v>0</v>
      </c>
      <c r="CW198" s="149">
        <v>0</v>
      </c>
      <c r="CX198" s="149">
        <v>1</v>
      </c>
      <c r="CY198" s="149">
        <v>0</v>
      </c>
      <c r="CZ198" s="149">
        <v>1</v>
      </c>
      <c r="DA198" s="149">
        <v>0</v>
      </c>
      <c r="DB198" s="149">
        <v>0</v>
      </c>
      <c r="DC198" s="149">
        <v>0</v>
      </c>
      <c r="DD198" s="149">
        <v>0</v>
      </c>
      <c r="DE198" s="149">
        <v>0</v>
      </c>
      <c r="DF198" s="149">
        <v>0</v>
      </c>
      <c r="DG198" s="149">
        <v>0</v>
      </c>
      <c r="DH198" s="149">
        <v>0</v>
      </c>
      <c r="DI198" s="149">
        <v>0</v>
      </c>
      <c r="DJ198" s="149">
        <v>0</v>
      </c>
      <c r="DK198" s="149">
        <v>0</v>
      </c>
      <c r="DL198" s="149">
        <v>0</v>
      </c>
      <c r="DM198" s="149">
        <v>1</v>
      </c>
      <c r="DN198" s="149">
        <v>1</v>
      </c>
      <c r="DO198" s="149">
        <v>1</v>
      </c>
      <c r="DP198" s="149">
        <v>1</v>
      </c>
      <c r="DQ198" s="149">
        <v>0</v>
      </c>
      <c r="DR198" s="149">
        <v>1</v>
      </c>
      <c r="DS198" s="149">
        <v>0</v>
      </c>
      <c r="DT198" s="149" t="s">
        <v>154</v>
      </c>
      <c r="DU198" s="149">
        <v>0</v>
      </c>
      <c r="DV198" s="149" t="s">
        <v>154</v>
      </c>
      <c r="DW198" s="149" t="s">
        <v>160</v>
      </c>
      <c r="DX198" s="149" t="s">
        <v>150</v>
      </c>
      <c r="DY198" s="149">
        <v>0</v>
      </c>
      <c r="DZ198" s="149" t="str">
        <f t="shared" si="168"/>
        <v>N</v>
      </c>
      <c r="EA198" s="149" t="str">
        <f t="shared" si="169"/>
        <v/>
      </c>
      <c r="EB198" s="149" t="str">
        <f t="shared" si="170"/>
        <v>N</v>
      </c>
      <c r="EC198" s="149" t="str">
        <f t="shared" si="171"/>
        <v>Y</v>
      </c>
      <c r="ED198" s="149" t="str">
        <f t="shared" si="172"/>
        <v>Not Specified</v>
      </c>
      <c r="EF198" s="149">
        <f t="shared" si="139"/>
        <v>0</v>
      </c>
    </row>
    <row r="199" spans="1:136" s="149" customFormat="1" ht="16.5" customHeight="1">
      <c r="A199" s="149">
        <v>196</v>
      </c>
      <c r="B199" s="149">
        <v>248</v>
      </c>
      <c r="C199" s="150" t="s">
        <v>1278</v>
      </c>
      <c r="D199" s="149" t="s">
        <v>213</v>
      </c>
      <c r="E199" s="149" t="s">
        <v>214</v>
      </c>
      <c r="F199" s="149" t="s">
        <v>175</v>
      </c>
      <c r="G199" s="149" t="s">
        <v>176</v>
      </c>
      <c r="H199" s="168" t="s">
        <v>1279</v>
      </c>
      <c r="I199" s="149" t="s">
        <v>1280</v>
      </c>
      <c r="J199" s="149">
        <v>0.37</v>
      </c>
      <c r="K199" s="149" t="s">
        <v>1281</v>
      </c>
      <c r="L199" s="149">
        <v>72000</v>
      </c>
      <c r="M199" s="150">
        <v>16</v>
      </c>
      <c r="N199" s="149" t="s">
        <v>154</v>
      </c>
      <c r="O199" s="149" t="s">
        <v>153</v>
      </c>
      <c r="P199" s="150" t="s">
        <v>153</v>
      </c>
      <c r="Q199" s="149" t="s">
        <v>150</v>
      </c>
      <c r="R199" s="149" t="s">
        <v>150</v>
      </c>
      <c r="S199" s="149" t="s">
        <v>151</v>
      </c>
      <c r="T199" s="149" t="s">
        <v>152</v>
      </c>
      <c r="U199" s="151">
        <v>2030</v>
      </c>
      <c r="V199" s="149" t="s">
        <v>151</v>
      </c>
      <c r="W199" s="149" t="s">
        <v>152</v>
      </c>
      <c r="X199" s="152">
        <v>2050</v>
      </c>
      <c r="Y199" s="149" t="s">
        <v>150</v>
      </c>
      <c r="Z199" s="149" t="s">
        <v>151</v>
      </c>
      <c r="AA199" s="150">
        <v>2050</v>
      </c>
      <c r="AC199" s="149" t="s">
        <v>167</v>
      </c>
      <c r="AD199" s="149" t="s">
        <v>6</v>
      </c>
      <c r="AE199" s="149" t="s">
        <v>157</v>
      </c>
      <c r="AF199" s="149" t="s">
        <v>157</v>
      </c>
      <c r="AG199" s="149" t="s">
        <v>157</v>
      </c>
      <c r="AH199" s="150" t="s">
        <v>218</v>
      </c>
      <c r="AJ199" s="149" t="s">
        <v>154</v>
      </c>
      <c r="AK199" s="170" t="s">
        <v>153</v>
      </c>
      <c r="AN199" s="150"/>
      <c r="AO199" s="149" t="s">
        <v>219</v>
      </c>
      <c r="AP199" s="149" t="s">
        <v>150</v>
      </c>
      <c r="AQ199" s="149" t="s">
        <v>218</v>
      </c>
      <c r="AR199" s="149" t="s">
        <v>1282</v>
      </c>
      <c r="AS199" s="149">
        <v>2050</v>
      </c>
      <c r="AU199" s="150"/>
      <c r="AV199" s="149" t="s">
        <v>168</v>
      </c>
      <c r="AW199" s="172" t="s">
        <v>168</v>
      </c>
      <c r="AX199" s="149" t="s">
        <v>158</v>
      </c>
      <c r="AY199" s="149" t="s">
        <v>154</v>
      </c>
      <c r="AZ199" s="149" t="s">
        <v>153</v>
      </c>
      <c r="BA199" s="149" t="s">
        <v>153</v>
      </c>
      <c r="BC199" s="150"/>
      <c r="BE199" s="173"/>
      <c r="BF199" s="150"/>
      <c r="BG199" s="283">
        <f t="shared" si="173"/>
        <v>0</v>
      </c>
      <c r="BH199" s="149">
        <f t="shared" si="174"/>
        <v>0</v>
      </c>
      <c r="BI199" s="149">
        <f t="shared" si="140"/>
        <v>0</v>
      </c>
      <c r="BJ199" s="280">
        <f t="shared" si="141"/>
        <v>0</v>
      </c>
      <c r="BK199" s="356">
        <f t="shared" si="175"/>
        <v>0</v>
      </c>
      <c r="BL199" s="149">
        <f t="shared" si="176"/>
        <v>1</v>
      </c>
      <c r="BM199" s="149">
        <f t="shared" si="142"/>
        <v>0</v>
      </c>
      <c r="BN199" s="278">
        <f t="shared" si="143"/>
        <v>1</v>
      </c>
      <c r="BO199" s="149">
        <f t="shared" si="177"/>
        <v>0</v>
      </c>
      <c r="BP199" s="149">
        <f t="shared" si="178"/>
        <v>0</v>
      </c>
      <c r="BQ199" s="149">
        <f t="shared" si="144"/>
        <v>1</v>
      </c>
      <c r="BR199" s="356">
        <f t="shared" si="179"/>
        <v>0</v>
      </c>
      <c r="BS199" s="149">
        <f t="shared" si="180"/>
        <v>0</v>
      </c>
      <c r="BT199" s="149">
        <f t="shared" si="145"/>
        <v>1</v>
      </c>
      <c r="BU199" s="356">
        <f t="shared" si="146"/>
        <v>0</v>
      </c>
      <c r="BV199" s="149">
        <f t="shared" si="147"/>
        <v>0</v>
      </c>
      <c r="BW199" s="113">
        <f t="shared" si="148"/>
        <v>0</v>
      </c>
      <c r="BX199" s="248">
        <f t="shared" si="149"/>
        <v>0</v>
      </c>
      <c r="BY199" s="248">
        <f t="shared" si="150"/>
        <v>0</v>
      </c>
      <c r="BZ199" s="248">
        <f t="shared" si="151"/>
        <v>0</v>
      </c>
      <c r="CA199" s="248">
        <f t="shared" si="184" ref="CA199:CA262">MAX(BX199:BZ199)</f>
        <v>0</v>
      </c>
      <c r="CB199" s="175">
        <f t="shared" si="152"/>
        <v>0</v>
      </c>
      <c r="CC199" s="356">
        <f t="shared" si="153"/>
        <v>0</v>
      </c>
      <c r="CD199" s="149">
        <f t="shared" si="154"/>
        <v>0</v>
      </c>
      <c r="CE199" s="149">
        <f t="shared" si="155"/>
        <v>1</v>
      </c>
      <c r="CF199" s="276">
        <f t="shared" si="156"/>
        <v>1</v>
      </c>
      <c r="CG199" s="248">
        <f t="shared" si="157"/>
        <v>1</v>
      </c>
      <c r="CH199" s="274">
        <f t="shared" si="181"/>
        <v>1</v>
      </c>
      <c r="CI199" s="356">
        <f t="shared" si="158"/>
        <v>0</v>
      </c>
      <c r="CJ199" s="149">
        <f t="shared" si="159"/>
        <v>0</v>
      </c>
      <c r="CK199" s="150">
        <f t="shared" si="160"/>
        <v>0</v>
      </c>
      <c r="CL199" s="149">
        <f t="shared" si="182"/>
        <v>0</v>
      </c>
      <c r="CM199" s="149">
        <f t="shared" si="182"/>
        <v>1</v>
      </c>
      <c r="CN199" s="149">
        <f t="shared" si="182"/>
        <v>1</v>
      </c>
      <c r="CO199" s="149">
        <f t="shared" si="161"/>
        <v>2</v>
      </c>
      <c r="CP199" s="149">
        <f t="shared" si="183"/>
        <v>1</v>
      </c>
      <c r="CQ199" s="283">
        <f t="shared" si="162"/>
        <v>0</v>
      </c>
      <c r="CR199" s="149">
        <f t="shared" si="163"/>
        <v>0</v>
      </c>
      <c r="CS199" s="149">
        <f t="shared" si="164"/>
        <v>1</v>
      </c>
      <c r="CT199" s="283">
        <f t="shared" si="165"/>
        <v>1</v>
      </c>
      <c r="CU199" s="149" t="str">
        <f t="shared" si="166"/>
        <v>2050 2050</v>
      </c>
      <c r="CV199" s="149">
        <f t="shared" si="167"/>
        <v>2050</v>
      </c>
      <c r="CW199" s="149">
        <v>0</v>
      </c>
      <c r="CX199" s="149">
        <v>0</v>
      </c>
      <c r="CY199" s="149">
        <v>0</v>
      </c>
      <c r="CZ199" s="149">
        <v>0</v>
      </c>
      <c r="DA199" s="149">
        <v>0</v>
      </c>
      <c r="DB199" s="149">
        <v>0</v>
      </c>
      <c r="DC199" s="149">
        <v>1</v>
      </c>
      <c r="DD199" s="149">
        <v>1</v>
      </c>
      <c r="DE199" s="149">
        <v>0</v>
      </c>
      <c r="DF199" s="149">
        <v>1</v>
      </c>
      <c r="DG199" s="149">
        <v>0</v>
      </c>
      <c r="DH199" s="149">
        <v>1</v>
      </c>
      <c r="DI199" s="149">
        <v>0</v>
      </c>
      <c r="DJ199" s="149">
        <v>0</v>
      </c>
      <c r="DK199" s="149">
        <v>0</v>
      </c>
      <c r="DL199" s="149">
        <v>0</v>
      </c>
      <c r="DM199" s="149">
        <v>1</v>
      </c>
      <c r="DN199" s="149">
        <v>0</v>
      </c>
      <c r="DO199" s="149">
        <v>1</v>
      </c>
      <c r="DP199" s="149">
        <v>1</v>
      </c>
      <c r="DQ199" s="149">
        <v>0</v>
      </c>
      <c r="DR199" s="149">
        <v>1</v>
      </c>
      <c r="DS199" s="149">
        <v>0</v>
      </c>
      <c r="DT199" s="149" t="s">
        <v>150</v>
      </c>
      <c r="DU199" s="149" t="s">
        <v>157</v>
      </c>
      <c r="DV199" s="149" t="s">
        <v>7859</v>
      </c>
      <c r="DW199" s="149" t="s">
        <v>154</v>
      </c>
      <c r="DX199" s="149">
        <v>0</v>
      </c>
      <c r="DY199" s="149" t="s">
        <v>150</v>
      </c>
      <c r="DZ199" s="149" t="str">
        <f t="shared" si="168"/>
        <v>Y</v>
      </c>
      <c r="EA199" s="149" t="str">
        <f t="shared" si="169"/>
        <v>Targets set</v>
      </c>
      <c r="EB199" s="149" t="str">
        <f t="shared" si="170"/>
        <v>Y</v>
      </c>
      <c r="EC199" s="149" t="str">
        <f t="shared" si="171"/>
        <v>N</v>
      </c>
      <c r="ED199" s="149" t="str">
        <f t="shared" si="172"/>
        <v>Not Specified</v>
      </c>
      <c r="EF199" s="149">
        <f t="shared" si="139"/>
        <v>2050</v>
      </c>
    </row>
    <row r="200" spans="1:136" s="149" customFormat="1" ht="16.5" customHeight="1">
      <c r="A200" s="149">
        <v>197</v>
      </c>
      <c r="B200" s="149">
        <v>201</v>
      </c>
      <c r="C200" s="150" t="s">
        <v>1283</v>
      </c>
      <c r="D200" s="149" t="s">
        <v>173</v>
      </c>
      <c r="E200" s="149" t="s">
        <v>174</v>
      </c>
      <c r="F200" s="149" t="s">
        <v>342</v>
      </c>
      <c r="G200" s="149" t="s">
        <v>176</v>
      </c>
      <c r="H200" s="168" t="s">
        <v>1284</v>
      </c>
      <c r="I200" s="149" t="s">
        <v>1285</v>
      </c>
      <c r="J200" s="149">
        <v>0</v>
      </c>
      <c r="K200" s="149" t="s">
        <v>1286</v>
      </c>
      <c r="L200" s="149">
        <v>48440</v>
      </c>
      <c r="M200" s="150">
        <v>31</v>
      </c>
      <c r="N200" s="149" t="s">
        <v>154</v>
      </c>
      <c r="O200" s="149" t="s">
        <v>153</v>
      </c>
      <c r="P200" s="150" t="s">
        <v>153</v>
      </c>
      <c r="Q200" s="149" t="s">
        <v>154</v>
      </c>
      <c r="R200" s="149" t="s">
        <v>154</v>
      </c>
      <c r="S200" s="149" t="s">
        <v>153</v>
      </c>
      <c r="T200" s="149" t="s">
        <v>153</v>
      </c>
      <c r="U200" s="151" t="s">
        <v>153</v>
      </c>
      <c r="V200" s="149" t="s">
        <v>153</v>
      </c>
      <c r="W200" s="149" t="s">
        <v>153</v>
      </c>
      <c r="X200" s="152" t="s">
        <v>153</v>
      </c>
      <c r="Y200" s="149" t="s">
        <v>153</v>
      </c>
      <c r="Z200" s="149" t="s">
        <v>153</v>
      </c>
      <c r="AA200" s="150"/>
      <c r="AC200" s="149" t="s">
        <v>202</v>
      </c>
      <c r="AD200" s="149" t="s">
        <v>5</v>
      </c>
      <c r="AE200" s="149" t="s">
        <v>157</v>
      </c>
      <c r="AF200" s="149" t="s">
        <v>157</v>
      </c>
      <c r="AG200" s="149" t="s">
        <v>157</v>
      </c>
      <c r="AH200" s="150" t="s">
        <v>218</v>
      </c>
      <c r="AI200" s="149" t="s">
        <v>219</v>
      </c>
      <c r="AJ200" s="149" t="s">
        <v>150</v>
      </c>
      <c r="AK200" s="170" t="s">
        <v>1287</v>
      </c>
      <c r="AL200" s="149">
        <v>2050</v>
      </c>
      <c r="AN200" s="150"/>
      <c r="AP200" s="149" t="s">
        <v>154</v>
      </c>
      <c r="AQ200" s="149" t="s">
        <v>153</v>
      </c>
      <c r="AR200" s="149" t="s">
        <v>153</v>
      </c>
      <c r="AU200" s="150"/>
      <c r="AV200" s="149" t="s">
        <v>157</v>
      </c>
      <c r="AW200" s="172" t="s">
        <v>171</v>
      </c>
      <c r="AX200" s="149" t="s">
        <v>158</v>
      </c>
      <c r="AY200" s="149" t="s">
        <v>154</v>
      </c>
      <c r="AZ200" s="149" t="s">
        <v>153</v>
      </c>
      <c r="BA200" s="149" t="s">
        <v>153</v>
      </c>
      <c r="BC200" s="150"/>
      <c r="BE200" s="173"/>
      <c r="BF200" s="150"/>
      <c r="BG200" s="283">
        <f t="shared" si="173"/>
        <v>0</v>
      </c>
      <c r="BH200" s="149">
        <f t="shared" si="174"/>
        <v>0</v>
      </c>
      <c r="BI200" s="149">
        <f t="shared" si="140"/>
        <v>0</v>
      </c>
      <c r="BJ200" s="280">
        <f t="shared" si="141"/>
        <v>0</v>
      </c>
      <c r="BK200" s="356">
        <f t="shared" si="175"/>
        <v>0</v>
      </c>
      <c r="BL200" s="149">
        <f t="shared" si="176"/>
        <v>0</v>
      </c>
      <c r="BM200" s="149">
        <f t="shared" si="142"/>
        <v>0</v>
      </c>
      <c r="BN200" s="278">
        <f t="shared" si="143"/>
        <v>0</v>
      </c>
      <c r="BO200" s="149">
        <f t="shared" si="177"/>
        <v>0</v>
      </c>
      <c r="BP200" s="149">
        <f t="shared" si="178"/>
        <v>0</v>
      </c>
      <c r="BQ200" s="149">
        <f t="shared" si="144"/>
        <v>0</v>
      </c>
      <c r="BR200" s="356">
        <f t="shared" si="179"/>
        <v>0</v>
      </c>
      <c r="BS200" s="149">
        <f t="shared" si="180"/>
        <v>0</v>
      </c>
      <c r="BT200" s="149">
        <f t="shared" si="145"/>
        <v>0</v>
      </c>
      <c r="BU200" s="356">
        <f t="shared" si="146"/>
        <v>0</v>
      </c>
      <c r="BV200" s="149">
        <f t="shared" si="147"/>
        <v>0</v>
      </c>
      <c r="BW200" s="113">
        <f t="shared" si="148"/>
        <v>1</v>
      </c>
      <c r="BX200" s="248">
        <f t="shared" si="149"/>
        <v>0</v>
      </c>
      <c r="BY200" s="248">
        <f t="shared" si="150"/>
        <v>0</v>
      </c>
      <c r="BZ200" s="248">
        <f t="shared" si="151"/>
        <v>1</v>
      </c>
      <c r="CA200" s="248">
        <f t="shared" si="184"/>
        <v>1</v>
      </c>
      <c r="CB200" s="175">
        <f t="shared" si="152"/>
        <v>1</v>
      </c>
      <c r="CC200" s="356">
        <f t="shared" si="153"/>
        <v>0</v>
      </c>
      <c r="CD200" s="149">
        <f t="shared" si="154"/>
        <v>0</v>
      </c>
      <c r="CE200" s="149">
        <f t="shared" si="155"/>
        <v>0</v>
      </c>
      <c r="CF200" s="276">
        <f t="shared" si="156"/>
        <v>0</v>
      </c>
      <c r="CG200" s="248">
        <f t="shared" si="157"/>
        <v>1</v>
      </c>
      <c r="CH200" s="274">
        <f t="shared" si="181"/>
        <v>1</v>
      </c>
      <c r="CI200" s="356">
        <f t="shared" si="158"/>
        <v>0</v>
      </c>
      <c r="CJ200" s="149">
        <f t="shared" si="159"/>
        <v>0</v>
      </c>
      <c r="CK200" s="150">
        <f t="shared" si="160"/>
        <v>0</v>
      </c>
      <c r="CL200" s="149">
        <f t="shared" si="182"/>
        <v>0</v>
      </c>
      <c r="CM200" s="149">
        <f t="shared" si="182"/>
        <v>0</v>
      </c>
      <c r="CN200" s="149">
        <f t="shared" si="182"/>
        <v>1</v>
      </c>
      <c r="CO200" s="149">
        <f t="shared" si="161"/>
        <v>1</v>
      </c>
      <c r="CP200" s="149">
        <f t="shared" si="183"/>
        <v>1</v>
      </c>
      <c r="CQ200" s="283">
        <f t="shared" si="162"/>
        <v>1</v>
      </c>
      <c r="CR200" s="149">
        <f t="shared" si="163"/>
        <v>0</v>
      </c>
      <c r="CS200" s="149">
        <f t="shared" si="164"/>
        <v>0</v>
      </c>
      <c r="CT200" s="283" t="str">
        <f t="shared" si="165"/>
        <v/>
      </c>
      <c r="CU200" s="149" t="str">
        <f t="shared" si="166"/>
        <v xml:space="preserve"> </v>
      </c>
      <c r="CV200" s="149">
        <f t="shared" si="167"/>
        <v>0</v>
      </c>
      <c r="CW200" s="149">
        <v>0</v>
      </c>
      <c r="CX200" s="149">
        <v>0</v>
      </c>
      <c r="CY200" s="149">
        <v>0</v>
      </c>
      <c r="CZ200" s="149">
        <v>0</v>
      </c>
      <c r="DA200" s="149">
        <v>0</v>
      </c>
      <c r="DB200" s="149">
        <v>0</v>
      </c>
      <c r="DC200" s="149">
        <v>0</v>
      </c>
      <c r="DD200" s="149">
        <v>0</v>
      </c>
      <c r="DE200" s="149">
        <v>0</v>
      </c>
      <c r="DF200" s="149">
        <v>0</v>
      </c>
      <c r="DG200" s="149">
        <v>0</v>
      </c>
      <c r="DH200" s="149">
        <v>0</v>
      </c>
      <c r="DI200" s="149">
        <v>0</v>
      </c>
      <c r="DJ200" s="149">
        <v>0</v>
      </c>
      <c r="DK200" s="149">
        <v>0</v>
      </c>
      <c r="DL200" s="149">
        <v>0</v>
      </c>
      <c r="DM200" s="149">
        <v>0</v>
      </c>
      <c r="DN200" s="149">
        <v>0</v>
      </c>
      <c r="DO200" s="149">
        <v>0</v>
      </c>
      <c r="DP200" s="149">
        <v>0</v>
      </c>
      <c r="DQ200" s="149">
        <v>0</v>
      </c>
      <c r="DR200" s="149">
        <v>0</v>
      </c>
      <c r="DS200" s="149">
        <v>0</v>
      </c>
      <c r="DT200" s="149" t="s">
        <v>154</v>
      </c>
      <c r="DU200" s="149">
        <v>0</v>
      </c>
      <c r="DV200" s="149" t="s">
        <v>7858</v>
      </c>
      <c r="DW200" s="149" t="s">
        <v>180</v>
      </c>
      <c r="DX200" s="149" t="s">
        <v>3005</v>
      </c>
      <c r="DY200" s="149">
        <v>0</v>
      </c>
      <c r="DZ200" s="149" t="str">
        <f t="shared" si="168"/>
        <v>N</v>
      </c>
      <c r="EA200" s="149" t="str">
        <f t="shared" si="169"/>
        <v/>
      </c>
      <c r="EB200" s="149" t="str">
        <f t="shared" si="170"/>
        <v>N</v>
      </c>
      <c r="EC200" s="149" t="str">
        <f t="shared" si="171"/>
        <v>Y</v>
      </c>
      <c r="ED200" s="149" t="str">
        <f t="shared" si="172"/>
        <v>Yes</v>
      </c>
      <c r="EF200" s="149">
        <f t="shared" si="139"/>
        <v>0</v>
      </c>
    </row>
    <row r="201" spans="1:136" s="149" customFormat="1" ht="16.5" customHeight="1">
      <c r="A201" s="149">
        <v>198</v>
      </c>
      <c r="B201" s="149">
        <v>184</v>
      </c>
      <c r="C201" s="150" t="s">
        <v>1288</v>
      </c>
      <c r="D201" s="149" t="s">
        <v>314</v>
      </c>
      <c r="E201" s="149" t="s">
        <v>229</v>
      </c>
      <c r="F201" s="149" t="s">
        <v>264</v>
      </c>
      <c r="G201" s="149" t="s">
        <v>176</v>
      </c>
      <c r="H201" s="168" t="s">
        <v>1289</v>
      </c>
      <c r="I201" s="149" t="s">
        <v>1290</v>
      </c>
      <c r="J201" s="149">
        <v>0.037</v>
      </c>
      <c r="K201" s="149" t="s">
        <v>1291</v>
      </c>
      <c r="L201" s="149">
        <v>69111</v>
      </c>
      <c r="M201" s="150">
        <v>17</v>
      </c>
      <c r="N201" s="149" t="s">
        <v>154</v>
      </c>
      <c r="O201" s="149" t="s">
        <v>153</v>
      </c>
      <c r="P201" s="150" t="s">
        <v>153</v>
      </c>
      <c r="Q201" s="149" t="s">
        <v>150</v>
      </c>
      <c r="R201" s="149" t="s">
        <v>150</v>
      </c>
      <c r="S201" s="149" t="s">
        <v>151</v>
      </c>
      <c r="T201" s="149" t="s">
        <v>152</v>
      </c>
      <c r="U201" s="151">
        <v>2030</v>
      </c>
      <c r="V201" s="149" t="s">
        <v>151</v>
      </c>
      <c r="W201" s="149" t="s">
        <v>152</v>
      </c>
      <c r="X201" s="152">
        <v>2050</v>
      </c>
      <c r="Y201" s="149" t="s">
        <v>150</v>
      </c>
      <c r="Z201" s="149" t="s">
        <v>151</v>
      </c>
      <c r="AA201" s="150">
        <v>2050</v>
      </c>
      <c r="AC201" s="149" t="s">
        <v>167</v>
      </c>
      <c r="AD201" s="149" t="s">
        <v>6</v>
      </c>
      <c r="AE201" s="149" t="s">
        <v>157</v>
      </c>
      <c r="AF201" s="149" t="s">
        <v>157</v>
      </c>
      <c r="AG201" s="149" t="s">
        <v>157</v>
      </c>
      <c r="AH201" s="150" t="s">
        <v>218</v>
      </c>
      <c r="AJ201" s="149" t="s">
        <v>154</v>
      </c>
      <c r="AK201" s="170" t="s">
        <v>153</v>
      </c>
      <c r="AN201" s="150"/>
      <c r="AO201" s="149" t="s">
        <v>219</v>
      </c>
      <c r="AP201" s="149" t="s">
        <v>150</v>
      </c>
      <c r="AQ201" s="149" t="s">
        <v>218</v>
      </c>
      <c r="AR201" s="149" t="s">
        <v>1292</v>
      </c>
      <c r="AS201" s="149">
        <v>2050</v>
      </c>
      <c r="AU201" s="150"/>
      <c r="AV201" s="149" t="s">
        <v>168</v>
      </c>
      <c r="AW201" s="172" t="s">
        <v>168</v>
      </c>
      <c r="AX201" s="149" t="s">
        <v>158</v>
      </c>
      <c r="AY201" s="149" t="s">
        <v>154</v>
      </c>
      <c r="AZ201" s="149" t="s">
        <v>153</v>
      </c>
      <c r="BA201" s="149" t="s">
        <v>153</v>
      </c>
      <c r="BC201" s="150"/>
      <c r="BE201" s="173"/>
      <c r="BF201" s="150"/>
      <c r="BG201" s="283">
        <f t="shared" si="173"/>
        <v>0</v>
      </c>
      <c r="BH201" s="149">
        <f t="shared" si="174"/>
        <v>0</v>
      </c>
      <c r="BI201" s="149">
        <f t="shared" si="140"/>
        <v>0</v>
      </c>
      <c r="BJ201" s="280">
        <f t="shared" si="141"/>
        <v>0</v>
      </c>
      <c r="BK201" s="356">
        <f t="shared" si="175"/>
        <v>0</v>
      </c>
      <c r="BL201" s="149">
        <f t="shared" si="176"/>
        <v>1</v>
      </c>
      <c r="BM201" s="149">
        <f t="shared" si="142"/>
        <v>0</v>
      </c>
      <c r="BN201" s="278">
        <f t="shared" si="143"/>
        <v>1</v>
      </c>
      <c r="BO201" s="149">
        <f t="shared" si="177"/>
        <v>0</v>
      </c>
      <c r="BP201" s="149">
        <f t="shared" si="178"/>
        <v>0</v>
      </c>
      <c r="BQ201" s="149">
        <f t="shared" si="144"/>
        <v>1</v>
      </c>
      <c r="BR201" s="356">
        <f t="shared" si="179"/>
        <v>0</v>
      </c>
      <c r="BS201" s="149">
        <f t="shared" si="180"/>
        <v>0</v>
      </c>
      <c r="BT201" s="149">
        <f t="shared" si="145"/>
        <v>1</v>
      </c>
      <c r="BU201" s="356">
        <f t="shared" si="146"/>
        <v>0</v>
      </c>
      <c r="BV201" s="149">
        <f t="shared" si="147"/>
        <v>0</v>
      </c>
      <c r="BW201" s="113">
        <f t="shared" si="148"/>
        <v>0</v>
      </c>
      <c r="BX201" s="248">
        <f t="shared" si="149"/>
        <v>0</v>
      </c>
      <c r="BY201" s="248">
        <f t="shared" si="150"/>
        <v>0</v>
      </c>
      <c r="BZ201" s="248">
        <f t="shared" si="151"/>
        <v>0</v>
      </c>
      <c r="CA201" s="248">
        <f t="shared" si="184"/>
        <v>0</v>
      </c>
      <c r="CB201" s="175">
        <f t="shared" si="152"/>
        <v>0</v>
      </c>
      <c r="CC201" s="356">
        <f t="shared" si="153"/>
        <v>0</v>
      </c>
      <c r="CD201" s="149">
        <f t="shared" si="154"/>
        <v>0</v>
      </c>
      <c r="CE201" s="149">
        <f t="shared" si="155"/>
        <v>1</v>
      </c>
      <c r="CF201" s="276">
        <f t="shared" si="156"/>
        <v>1</v>
      </c>
      <c r="CG201" s="248">
        <f t="shared" si="157"/>
        <v>1</v>
      </c>
      <c r="CH201" s="274">
        <f t="shared" si="181"/>
        <v>1</v>
      </c>
      <c r="CI201" s="356">
        <f t="shared" si="158"/>
        <v>0</v>
      </c>
      <c r="CJ201" s="149">
        <f t="shared" si="159"/>
        <v>0</v>
      </c>
      <c r="CK201" s="150">
        <f t="shared" si="160"/>
        <v>0</v>
      </c>
      <c r="CL201" s="149">
        <f t="shared" si="182"/>
        <v>0</v>
      </c>
      <c r="CM201" s="149">
        <f t="shared" si="182"/>
        <v>1</v>
      </c>
      <c r="CN201" s="149">
        <f t="shared" si="182"/>
        <v>1</v>
      </c>
      <c r="CO201" s="149">
        <f t="shared" si="161"/>
        <v>2</v>
      </c>
      <c r="CP201" s="149">
        <f t="shared" si="183"/>
        <v>1</v>
      </c>
      <c r="CQ201" s="283">
        <f t="shared" si="162"/>
        <v>0</v>
      </c>
      <c r="CR201" s="149">
        <f t="shared" si="163"/>
        <v>0</v>
      </c>
      <c r="CS201" s="149">
        <f t="shared" si="164"/>
        <v>1</v>
      </c>
      <c r="CT201" s="283">
        <f t="shared" si="165"/>
        <v>1</v>
      </c>
      <c r="CU201" s="149" t="str">
        <f t="shared" si="166"/>
        <v>2050 2050</v>
      </c>
      <c r="CV201" s="149">
        <f t="shared" si="167"/>
        <v>2050</v>
      </c>
      <c r="CW201" s="149">
        <v>0</v>
      </c>
      <c r="CX201" s="149">
        <v>0</v>
      </c>
      <c r="CY201" s="149">
        <v>0</v>
      </c>
      <c r="CZ201" s="149">
        <v>0</v>
      </c>
      <c r="DA201" s="149">
        <v>0</v>
      </c>
      <c r="DB201" s="149">
        <v>0</v>
      </c>
      <c r="DC201" s="149">
        <v>1</v>
      </c>
      <c r="DD201" s="149">
        <v>1</v>
      </c>
      <c r="DE201" s="149">
        <v>0</v>
      </c>
      <c r="DF201" s="149">
        <v>1</v>
      </c>
      <c r="DG201" s="149">
        <v>0</v>
      </c>
      <c r="DH201" s="149">
        <v>1</v>
      </c>
      <c r="DI201" s="149">
        <v>0</v>
      </c>
      <c r="DJ201" s="149">
        <v>0</v>
      </c>
      <c r="DK201" s="149">
        <v>0</v>
      </c>
      <c r="DL201" s="149">
        <v>0</v>
      </c>
      <c r="DM201" s="149">
        <v>1</v>
      </c>
      <c r="DN201" s="149">
        <v>0</v>
      </c>
      <c r="DO201" s="149">
        <v>1</v>
      </c>
      <c r="DP201" s="149">
        <v>1</v>
      </c>
      <c r="DQ201" s="149">
        <v>0</v>
      </c>
      <c r="DR201" s="149">
        <v>1</v>
      </c>
      <c r="DS201" s="149">
        <v>0</v>
      </c>
      <c r="DT201" s="149" t="s">
        <v>154</v>
      </c>
      <c r="DU201" s="149" t="s">
        <v>158</v>
      </c>
      <c r="DV201" s="149" t="s">
        <v>160</v>
      </c>
      <c r="DW201" s="149" t="s">
        <v>7858</v>
      </c>
      <c r="DX201" s="149">
        <v>0</v>
      </c>
      <c r="DY201" s="149" t="s">
        <v>7000</v>
      </c>
      <c r="DZ201" s="149" t="str">
        <f t="shared" si="168"/>
        <v>Y</v>
      </c>
      <c r="EA201" s="149" t="str">
        <f t="shared" si="169"/>
        <v>Targets set</v>
      </c>
      <c r="EB201" s="149" t="str">
        <f t="shared" si="170"/>
        <v>Y</v>
      </c>
      <c r="EC201" s="149" t="str">
        <f t="shared" si="171"/>
        <v>N</v>
      </c>
      <c r="ED201" s="149" t="str">
        <f t="shared" si="172"/>
        <v>Not Specified</v>
      </c>
      <c r="EF201" s="149">
        <f t="shared" si="139"/>
        <v>2050</v>
      </c>
    </row>
    <row r="202" spans="1:136" s="149" customFormat="1" ht="16.5" customHeight="1">
      <c r="A202" s="149">
        <v>199</v>
      </c>
      <c r="B202" s="149">
        <v>173</v>
      </c>
      <c r="C202" s="150" t="s">
        <v>1293</v>
      </c>
      <c r="D202" s="149" t="s">
        <v>1294</v>
      </c>
      <c r="E202" s="149" t="s">
        <v>1294</v>
      </c>
      <c r="F202" s="149" t="s">
        <v>175</v>
      </c>
      <c r="G202" s="149" t="s">
        <v>176</v>
      </c>
      <c r="H202" s="168" t="s">
        <v>1295</v>
      </c>
      <c r="I202" s="149" t="s">
        <v>1296</v>
      </c>
      <c r="J202" s="149">
        <v>-0.441</v>
      </c>
      <c r="K202" s="149" t="s">
        <v>1297</v>
      </c>
      <c r="L202" s="149">
        <v>95918</v>
      </c>
      <c r="M202" s="150">
        <v>11</v>
      </c>
      <c r="N202" s="149" t="s">
        <v>154</v>
      </c>
      <c r="O202" s="149" t="s">
        <v>153</v>
      </c>
      <c r="P202" s="150" t="s">
        <v>153</v>
      </c>
      <c r="Q202" s="149" t="s">
        <v>154</v>
      </c>
      <c r="R202" s="149" t="s">
        <v>154</v>
      </c>
      <c r="S202" s="149" t="s">
        <v>153</v>
      </c>
      <c r="T202" s="149" t="s">
        <v>153</v>
      </c>
      <c r="U202" s="151" t="s">
        <v>153</v>
      </c>
      <c r="V202" s="149" t="s">
        <v>153</v>
      </c>
      <c r="W202" s="149" t="s">
        <v>153</v>
      </c>
      <c r="X202" s="152" t="s">
        <v>153</v>
      </c>
      <c r="Y202" s="149" t="s">
        <v>153</v>
      </c>
      <c r="Z202" s="149" t="s">
        <v>153</v>
      </c>
      <c r="AA202" s="150"/>
      <c r="AC202" s="149" t="s">
        <v>153</v>
      </c>
      <c r="AD202" s="149" t="s">
        <v>153</v>
      </c>
      <c r="AE202" s="149" t="s">
        <v>153</v>
      </c>
      <c r="AF202" s="149" t="s">
        <v>153</v>
      </c>
      <c r="AG202" s="149" t="s">
        <v>153</v>
      </c>
      <c r="AH202" s="150" t="s">
        <v>153</v>
      </c>
      <c r="AI202" s="149" t="s">
        <v>180</v>
      </c>
      <c r="AJ202" s="149" t="s">
        <v>154</v>
      </c>
      <c r="AK202" s="170" t="s">
        <v>153</v>
      </c>
      <c r="AL202" s="149">
        <v>2060</v>
      </c>
      <c r="AM202" s="255" t="s">
        <v>1298</v>
      </c>
      <c r="AN202" s="265" t="s">
        <v>1299</v>
      </c>
      <c r="AP202" s="149" t="s">
        <v>154</v>
      </c>
      <c r="AQ202" s="149" t="s">
        <v>153</v>
      </c>
      <c r="AR202" s="149" t="s">
        <v>153</v>
      </c>
      <c r="AU202" s="150"/>
      <c r="AV202" s="188" t="s">
        <v>168</v>
      </c>
      <c r="AW202" s="172" t="s">
        <v>153</v>
      </c>
      <c r="AX202" s="149" t="s">
        <v>153</v>
      </c>
      <c r="AY202" s="149" t="s">
        <v>154</v>
      </c>
      <c r="AZ202" s="149" t="s">
        <v>153</v>
      </c>
      <c r="BA202" s="149" t="s">
        <v>153</v>
      </c>
      <c r="BC202" s="150"/>
      <c r="BE202" s="173"/>
      <c r="BF202" s="150"/>
      <c r="BG202" s="283">
        <f t="shared" si="173"/>
        <v>0</v>
      </c>
      <c r="BH202" s="149">
        <f t="shared" si="174"/>
        <v>0</v>
      </c>
      <c r="BI202" s="149">
        <f t="shared" si="140"/>
        <v>0</v>
      </c>
      <c r="BJ202" s="280">
        <f t="shared" si="141"/>
        <v>0</v>
      </c>
      <c r="BK202" s="356">
        <f t="shared" si="175"/>
        <v>0</v>
      </c>
      <c r="BL202" s="149">
        <f t="shared" si="176"/>
        <v>0</v>
      </c>
      <c r="BM202" s="149">
        <f t="shared" si="142"/>
        <v>0</v>
      </c>
      <c r="BN202" s="278">
        <f t="shared" si="143"/>
        <v>0</v>
      </c>
      <c r="BO202" s="149">
        <f t="shared" si="177"/>
        <v>0</v>
      </c>
      <c r="BP202" s="149">
        <f t="shared" si="178"/>
        <v>0</v>
      </c>
      <c r="BQ202" s="149">
        <f t="shared" si="144"/>
        <v>0</v>
      </c>
      <c r="BR202" s="356">
        <f t="shared" si="179"/>
        <v>0</v>
      </c>
      <c r="BS202" s="149">
        <f t="shared" si="180"/>
        <v>0</v>
      </c>
      <c r="BT202" s="149">
        <f t="shared" si="145"/>
        <v>0</v>
      </c>
      <c r="BU202" s="356">
        <f t="shared" si="146"/>
        <v>0</v>
      </c>
      <c r="BV202" s="149">
        <f t="shared" si="147"/>
        <v>0</v>
      </c>
      <c r="BW202" s="113">
        <f t="shared" si="148"/>
        <v>0</v>
      </c>
      <c r="BX202" s="248">
        <f t="shared" si="149"/>
        <v>0</v>
      </c>
      <c r="BY202" s="248">
        <f t="shared" si="150"/>
        <v>0</v>
      </c>
      <c r="BZ202" s="248">
        <f t="shared" si="151"/>
        <v>0</v>
      </c>
      <c r="CA202" s="248">
        <f t="shared" si="184"/>
        <v>0</v>
      </c>
      <c r="CB202" s="175">
        <f t="shared" si="152"/>
        <v>0</v>
      </c>
      <c r="CC202" s="356">
        <f t="shared" si="153"/>
        <v>0</v>
      </c>
      <c r="CD202" s="149">
        <f t="shared" si="154"/>
        <v>0</v>
      </c>
      <c r="CE202" s="149">
        <f t="shared" si="155"/>
        <v>0</v>
      </c>
      <c r="CF202" s="276">
        <f t="shared" si="156"/>
        <v>0</v>
      </c>
      <c r="CG202" s="248">
        <f t="shared" si="157"/>
        <v>0</v>
      </c>
      <c r="CH202" s="274">
        <f t="shared" si="181"/>
        <v>0</v>
      </c>
      <c r="CI202" s="356">
        <f t="shared" si="158"/>
        <v>0</v>
      </c>
      <c r="CJ202" s="149">
        <f t="shared" si="159"/>
        <v>0</v>
      </c>
      <c r="CK202" s="150">
        <f t="shared" si="160"/>
        <v>0</v>
      </c>
      <c r="CL202" s="149">
        <f t="shared" si="182"/>
        <v>0</v>
      </c>
      <c r="CM202" s="149">
        <f t="shared" si="182"/>
        <v>0</v>
      </c>
      <c r="CN202" s="149">
        <f t="shared" si="182"/>
        <v>0</v>
      </c>
      <c r="CO202" s="149">
        <f t="shared" si="161"/>
        <v>0</v>
      </c>
      <c r="CP202" s="149">
        <f t="shared" si="183"/>
        <v>0</v>
      </c>
      <c r="CQ202" s="283">
        <f t="shared" si="162"/>
        <v>0</v>
      </c>
      <c r="CR202" s="149">
        <f t="shared" si="163"/>
        <v>0</v>
      </c>
      <c r="CS202" s="149">
        <f t="shared" si="164"/>
        <v>1</v>
      </c>
      <c r="CT202" s="283" t="str">
        <f t="shared" si="165"/>
        <v/>
      </c>
      <c r="CU202" s="149" t="str">
        <f t="shared" si="166"/>
        <v xml:space="preserve"> </v>
      </c>
      <c r="CV202" s="149">
        <f t="shared" si="167"/>
        <v>0</v>
      </c>
      <c r="CW202" s="149">
        <v>0</v>
      </c>
      <c r="CX202" s="149">
        <v>0</v>
      </c>
      <c r="CY202" s="149">
        <v>0</v>
      </c>
      <c r="CZ202" s="149">
        <v>0</v>
      </c>
      <c r="DA202" s="149">
        <v>0</v>
      </c>
      <c r="DB202" s="149">
        <v>0</v>
      </c>
      <c r="DC202" s="149">
        <v>0</v>
      </c>
      <c r="DD202" s="149">
        <v>0</v>
      </c>
      <c r="DE202" s="149">
        <v>0</v>
      </c>
      <c r="DF202" s="149">
        <v>0</v>
      </c>
      <c r="DG202" s="149">
        <v>0</v>
      </c>
      <c r="DH202" s="149">
        <v>0</v>
      </c>
      <c r="DI202" s="149">
        <v>0</v>
      </c>
      <c r="DJ202" s="149">
        <v>0</v>
      </c>
      <c r="DK202" s="149">
        <v>0</v>
      </c>
      <c r="DL202" s="149">
        <v>0</v>
      </c>
      <c r="DM202" s="149">
        <v>0</v>
      </c>
      <c r="DN202" s="149">
        <v>0</v>
      </c>
      <c r="DO202" s="149">
        <v>0</v>
      </c>
      <c r="DP202" s="149">
        <v>0</v>
      </c>
      <c r="DQ202" s="149">
        <v>0</v>
      </c>
      <c r="DR202" s="149">
        <v>0</v>
      </c>
      <c r="DS202" s="149">
        <v>0</v>
      </c>
      <c r="DT202" s="149" t="s">
        <v>154</v>
      </c>
      <c r="DU202" s="149">
        <v>0</v>
      </c>
      <c r="DV202" s="149" t="s">
        <v>154</v>
      </c>
      <c r="DW202" s="149" t="s">
        <v>180</v>
      </c>
      <c r="DX202" s="149" t="s">
        <v>3005</v>
      </c>
      <c r="DY202" s="149">
        <v>0</v>
      </c>
      <c r="DZ202" s="149" t="str">
        <f t="shared" si="168"/>
        <v>N</v>
      </c>
      <c r="EA202" s="149" t="str">
        <f t="shared" si="169"/>
        <v/>
      </c>
      <c r="EB202" s="149" t="str">
        <f t="shared" si="170"/>
        <v>N</v>
      </c>
      <c r="EC202" s="149" t="str">
        <f t="shared" si="171"/>
        <v>N</v>
      </c>
      <c r="ED202" s="149" t="str">
        <f t="shared" si="172"/>
        <v>Not Specified</v>
      </c>
      <c r="EF202" s="149">
        <f t="shared" si="139"/>
        <v>0</v>
      </c>
    </row>
    <row r="203" spans="1:136" s="149" customFormat="1" ht="16.5" customHeight="1">
      <c r="A203" s="149">
        <v>200</v>
      </c>
      <c r="B203" s="149">
        <v>198</v>
      </c>
      <c r="C203" s="150" t="s">
        <v>1300</v>
      </c>
      <c r="D203" s="149" t="s">
        <v>991</v>
      </c>
      <c r="E203" s="149" t="s">
        <v>735</v>
      </c>
      <c r="F203" s="149" t="s">
        <v>315</v>
      </c>
      <c r="G203" s="149" t="s">
        <v>176</v>
      </c>
      <c r="H203" s="168" t="s">
        <v>1301</v>
      </c>
      <c r="I203" s="149" t="s">
        <v>1302</v>
      </c>
      <c r="J203" s="149">
        <v>-0.233</v>
      </c>
      <c r="K203" s="149" t="s">
        <v>1303</v>
      </c>
      <c r="L203" s="149">
        <v>100000</v>
      </c>
      <c r="M203" s="150">
        <v>17</v>
      </c>
      <c r="N203" s="149" t="s">
        <v>154</v>
      </c>
      <c r="O203" s="149" t="s">
        <v>153</v>
      </c>
      <c r="P203" s="150" t="s">
        <v>153</v>
      </c>
      <c r="Q203" s="149" t="s">
        <v>150</v>
      </c>
      <c r="R203" s="149" t="s">
        <v>150</v>
      </c>
      <c r="S203" s="149" t="s">
        <v>151</v>
      </c>
      <c r="T203" s="149" t="s">
        <v>152</v>
      </c>
      <c r="U203" s="151">
        <v>2032</v>
      </c>
      <c r="V203" s="149" t="s">
        <v>151</v>
      </c>
      <c r="W203" s="149" t="s">
        <v>152</v>
      </c>
      <c r="X203" s="152">
        <v>2050</v>
      </c>
      <c r="Y203" s="149" t="s">
        <v>150</v>
      </c>
      <c r="Z203" s="149" t="s">
        <v>151</v>
      </c>
      <c r="AA203" s="150">
        <v>2050</v>
      </c>
      <c r="AC203" s="149" t="s">
        <v>167</v>
      </c>
      <c r="AD203" s="149" t="s">
        <v>6</v>
      </c>
      <c r="AE203" s="149" t="s">
        <v>157</v>
      </c>
      <c r="AF203" s="149" t="s">
        <v>157</v>
      </c>
      <c r="AG203" s="149" t="s">
        <v>157</v>
      </c>
      <c r="AH203" s="150" t="s">
        <v>218</v>
      </c>
      <c r="AJ203" s="149" t="s">
        <v>154</v>
      </c>
      <c r="AK203" s="170" t="s">
        <v>153</v>
      </c>
      <c r="AN203" s="150"/>
      <c r="AO203" s="149" t="s">
        <v>219</v>
      </c>
      <c r="AP203" s="149" t="s">
        <v>150</v>
      </c>
      <c r="AQ203" s="149" t="s">
        <v>218</v>
      </c>
      <c r="AR203" s="149" t="s">
        <v>1304</v>
      </c>
      <c r="AS203" s="149">
        <v>2050</v>
      </c>
      <c r="AU203" s="150"/>
      <c r="AV203" s="172" t="s">
        <v>168</v>
      </c>
      <c r="AW203" s="172" t="s">
        <v>190</v>
      </c>
      <c r="AX203" s="149" t="s">
        <v>158</v>
      </c>
      <c r="AY203" s="149" t="s">
        <v>154</v>
      </c>
      <c r="AZ203" s="149" t="s">
        <v>153</v>
      </c>
      <c r="BA203" s="149" t="s">
        <v>153</v>
      </c>
      <c r="BC203" s="150"/>
      <c r="BE203" s="173"/>
      <c r="BF203" s="150"/>
      <c r="BG203" s="283">
        <f t="shared" si="173"/>
        <v>0</v>
      </c>
      <c r="BH203" s="149">
        <f t="shared" si="174"/>
        <v>0</v>
      </c>
      <c r="BI203" s="149">
        <f t="shared" si="140"/>
        <v>0</v>
      </c>
      <c r="BJ203" s="280">
        <f t="shared" si="141"/>
        <v>0</v>
      </c>
      <c r="BK203" s="356">
        <f t="shared" si="175"/>
        <v>0</v>
      </c>
      <c r="BL203" s="149">
        <f t="shared" si="176"/>
        <v>0</v>
      </c>
      <c r="BM203" s="149">
        <f t="shared" si="142"/>
        <v>1</v>
      </c>
      <c r="BN203" s="278">
        <f t="shared" si="143"/>
        <v>1</v>
      </c>
      <c r="BO203" s="149">
        <f t="shared" si="177"/>
        <v>0</v>
      </c>
      <c r="BP203" s="149">
        <f t="shared" si="178"/>
        <v>0</v>
      </c>
      <c r="BQ203" s="149">
        <f t="shared" si="144"/>
        <v>1</v>
      </c>
      <c r="BR203" s="356">
        <f t="shared" si="179"/>
        <v>0</v>
      </c>
      <c r="BS203" s="149">
        <f t="shared" si="180"/>
        <v>0</v>
      </c>
      <c r="BT203" s="149">
        <f t="shared" si="145"/>
        <v>1</v>
      </c>
      <c r="BU203" s="356">
        <f t="shared" si="146"/>
        <v>0</v>
      </c>
      <c r="BV203" s="149">
        <f t="shared" si="147"/>
        <v>0</v>
      </c>
      <c r="BW203" s="113">
        <f t="shared" si="148"/>
        <v>0</v>
      </c>
      <c r="BX203" s="248">
        <f t="shared" si="149"/>
        <v>0</v>
      </c>
      <c r="BY203" s="248">
        <f t="shared" si="150"/>
        <v>0</v>
      </c>
      <c r="BZ203" s="248">
        <f t="shared" si="151"/>
        <v>0</v>
      </c>
      <c r="CA203" s="248">
        <f t="shared" si="184"/>
        <v>0</v>
      </c>
      <c r="CB203" s="175">
        <f t="shared" si="152"/>
        <v>0</v>
      </c>
      <c r="CC203" s="356">
        <f t="shared" si="153"/>
        <v>0</v>
      </c>
      <c r="CD203" s="149">
        <f t="shared" si="154"/>
        <v>0</v>
      </c>
      <c r="CE203" s="149">
        <f t="shared" si="155"/>
        <v>1</v>
      </c>
      <c r="CF203" s="276">
        <f t="shared" si="156"/>
        <v>1</v>
      </c>
      <c r="CG203" s="248">
        <f t="shared" si="157"/>
        <v>1</v>
      </c>
      <c r="CH203" s="274">
        <f t="shared" si="181"/>
        <v>1</v>
      </c>
      <c r="CI203" s="356">
        <f t="shared" si="158"/>
        <v>0</v>
      </c>
      <c r="CJ203" s="149">
        <f t="shared" si="159"/>
        <v>0</v>
      </c>
      <c r="CK203" s="150">
        <f t="shared" si="160"/>
        <v>0</v>
      </c>
      <c r="CL203" s="149">
        <f t="shared" si="182"/>
        <v>0</v>
      </c>
      <c r="CM203" s="149">
        <f t="shared" si="182"/>
        <v>0</v>
      </c>
      <c r="CN203" s="149">
        <f t="shared" si="182"/>
        <v>2</v>
      </c>
      <c r="CO203" s="149">
        <f t="shared" si="161"/>
        <v>2</v>
      </c>
      <c r="CP203" s="149">
        <f t="shared" si="183"/>
        <v>1</v>
      </c>
      <c r="CQ203" s="283">
        <f t="shared" si="162"/>
        <v>0</v>
      </c>
      <c r="CR203" s="149">
        <f t="shared" si="163"/>
        <v>0</v>
      </c>
      <c r="CS203" s="149">
        <f t="shared" si="164"/>
        <v>1</v>
      </c>
      <c r="CT203" s="283" t="str">
        <f t="shared" si="165"/>
        <v/>
      </c>
      <c r="CU203" s="149" t="str">
        <f t="shared" si="166"/>
        <v>2050 2050</v>
      </c>
      <c r="CV203" s="149">
        <f t="shared" si="167"/>
        <v>2050</v>
      </c>
      <c r="CW203" s="149">
        <v>0</v>
      </c>
      <c r="CX203" s="149">
        <v>0</v>
      </c>
      <c r="CY203" s="149">
        <v>0</v>
      </c>
      <c r="CZ203" s="149">
        <v>0</v>
      </c>
      <c r="DA203" s="149">
        <v>0</v>
      </c>
      <c r="DB203" s="149">
        <v>0</v>
      </c>
      <c r="DC203" s="149">
        <v>0</v>
      </c>
      <c r="DD203" s="149">
        <v>0</v>
      </c>
      <c r="DE203" s="149">
        <v>0</v>
      </c>
      <c r="DF203" s="149">
        <v>1</v>
      </c>
      <c r="DG203" s="149">
        <v>0</v>
      </c>
      <c r="DH203" s="149">
        <v>1</v>
      </c>
      <c r="DI203" s="149">
        <v>0</v>
      </c>
      <c r="DJ203" s="149">
        <v>0</v>
      </c>
      <c r="DK203" s="149">
        <v>0</v>
      </c>
      <c r="DL203" s="149">
        <v>0</v>
      </c>
      <c r="DM203" s="149">
        <v>0</v>
      </c>
      <c r="DN203" s="149">
        <v>0</v>
      </c>
      <c r="DO203" s="149">
        <v>0</v>
      </c>
      <c r="DP203" s="149">
        <v>0</v>
      </c>
      <c r="DQ203" s="149">
        <v>0</v>
      </c>
      <c r="DR203" s="149">
        <v>1</v>
      </c>
      <c r="DS203" s="149">
        <v>0</v>
      </c>
      <c r="DT203" s="149" t="s">
        <v>154</v>
      </c>
      <c r="DU203" s="149" t="s">
        <v>157</v>
      </c>
      <c r="DV203" s="149" t="s">
        <v>154</v>
      </c>
      <c r="DW203" s="149" t="s">
        <v>154</v>
      </c>
      <c r="DX203" s="149">
        <v>0</v>
      </c>
      <c r="DY203" s="149">
        <v>0</v>
      </c>
      <c r="DZ203" s="149" t="str">
        <f t="shared" si="168"/>
        <v>Y</v>
      </c>
      <c r="EA203" s="149" t="str">
        <f t="shared" si="169"/>
        <v>Targets set</v>
      </c>
      <c r="EB203" s="149" t="str">
        <f t="shared" si="170"/>
        <v>Y</v>
      </c>
      <c r="EC203" s="149" t="str">
        <f t="shared" si="171"/>
        <v>N</v>
      </c>
      <c r="ED203" s="149" t="str">
        <f t="shared" si="172"/>
        <v>Not Specified</v>
      </c>
      <c r="EF203" s="149">
        <f t="shared" si="139"/>
        <v>2050</v>
      </c>
    </row>
    <row r="204" spans="1:136" s="149" customFormat="1" ht="16.5" customHeight="1">
      <c r="A204" s="149">
        <v>201</v>
      </c>
      <c r="B204" s="149">
        <v>192</v>
      </c>
      <c r="C204" s="150" t="s">
        <v>1305</v>
      </c>
      <c r="D204" s="149" t="s">
        <v>415</v>
      </c>
      <c r="E204" s="149" t="s">
        <v>244</v>
      </c>
      <c r="F204" s="149" t="s">
        <v>175</v>
      </c>
      <c r="G204" s="149" t="s">
        <v>176</v>
      </c>
      <c r="H204" s="168" t="s">
        <v>1306</v>
      </c>
      <c r="I204" s="149" t="s">
        <v>1307</v>
      </c>
      <c r="J204" s="149">
        <v>-0.732</v>
      </c>
      <c r="K204" s="149" t="s">
        <v>1308</v>
      </c>
      <c r="L204" s="149">
        <v>97000</v>
      </c>
      <c r="M204" s="150">
        <v>13</v>
      </c>
      <c r="N204" s="149" t="s">
        <v>154</v>
      </c>
      <c r="O204" s="149" t="s">
        <v>153</v>
      </c>
      <c r="P204" s="150" t="s">
        <v>153</v>
      </c>
      <c r="Q204" s="149" t="s">
        <v>154</v>
      </c>
      <c r="R204" s="149" t="s">
        <v>154</v>
      </c>
      <c r="S204" s="149" t="s">
        <v>153</v>
      </c>
      <c r="T204" s="149" t="s">
        <v>153</v>
      </c>
      <c r="U204" s="151" t="s">
        <v>153</v>
      </c>
      <c r="V204" s="149" t="s">
        <v>153</v>
      </c>
      <c r="W204" s="149" t="s">
        <v>153</v>
      </c>
      <c r="X204" s="152" t="s">
        <v>153</v>
      </c>
      <c r="Y204" s="149" t="s">
        <v>153</v>
      </c>
      <c r="Z204" s="149" t="s">
        <v>153</v>
      </c>
      <c r="AA204" s="150"/>
      <c r="AC204" s="149" t="s">
        <v>153</v>
      </c>
      <c r="AD204" s="149" t="s">
        <v>153</v>
      </c>
      <c r="AE204" s="149" t="s">
        <v>157</v>
      </c>
      <c r="AF204" s="149" t="s">
        <v>157</v>
      </c>
      <c r="AG204" s="149" t="s">
        <v>153</v>
      </c>
      <c r="AH204" s="150" t="s">
        <v>159</v>
      </c>
      <c r="AI204" s="149" t="s">
        <v>160</v>
      </c>
      <c r="AJ204" s="149" t="s">
        <v>150</v>
      </c>
      <c r="AK204" s="170" t="s">
        <v>1309</v>
      </c>
      <c r="AL204" s="149">
        <v>2050</v>
      </c>
      <c r="AM204" s="149" t="s">
        <v>1310</v>
      </c>
      <c r="AN204" s="150"/>
      <c r="AP204" s="149" t="s">
        <v>154</v>
      </c>
      <c r="AQ204" s="149" t="s">
        <v>153</v>
      </c>
      <c r="AR204" s="149" t="s">
        <v>153</v>
      </c>
      <c r="AU204" s="150"/>
      <c r="AV204" s="188" t="s">
        <v>168</v>
      </c>
      <c r="AW204" s="172" t="s">
        <v>153</v>
      </c>
      <c r="AX204" s="149" t="s">
        <v>153</v>
      </c>
      <c r="AY204" s="149" t="s">
        <v>154</v>
      </c>
      <c r="AZ204" s="149" t="s">
        <v>153</v>
      </c>
      <c r="BA204" s="149" t="s">
        <v>153</v>
      </c>
      <c r="BC204" s="150"/>
      <c r="BE204" s="173"/>
      <c r="BF204" s="150"/>
      <c r="BG204" s="283">
        <f t="shared" si="173"/>
        <v>0</v>
      </c>
      <c r="BH204" s="149">
        <f t="shared" si="174"/>
        <v>0</v>
      </c>
      <c r="BI204" s="149">
        <f t="shared" si="140"/>
        <v>0</v>
      </c>
      <c r="BJ204" s="280">
        <f t="shared" si="141"/>
        <v>0</v>
      </c>
      <c r="BK204" s="356">
        <f t="shared" si="175"/>
        <v>0</v>
      </c>
      <c r="BL204" s="149">
        <f t="shared" si="176"/>
        <v>0</v>
      </c>
      <c r="BM204" s="149">
        <f t="shared" si="142"/>
        <v>0</v>
      </c>
      <c r="BN204" s="278">
        <f t="shared" si="143"/>
        <v>0</v>
      </c>
      <c r="BO204" s="149">
        <f t="shared" si="177"/>
        <v>0</v>
      </c>
      <c r="BP204" s="149">
        <f t="shared" si="178"/>
        <v>0</v>
      </c>
      <c r="BQ204" s="149">
        <f t="shared" si="144"/>
        <v>0</v>
      </c>
      <c r="BR204" s="356">
        <f t="shared" si="179"/>
        <v>0</v>
      </c>
      <c r="BS204" s="149">
        <f t="shared" si="180"/>
        <v>0</v>
      </c>
      <c r="BT204" s="149">
        <f t="shared" si="145"/>
        <v>0</v>
      </c>
      <c r="BU204" s="356">
        <f t="shared" si="146"/>
        <v>0</v>
      </c>
      <c r="BV204" s="149">
        <f t="shared" si="147"/>
        <v>0</v>
      </c>
      <c r="BW204" s="113">
        <f t="shared" si="148"/>
        <v>1</v>
      </c>
      <c r="BX204" s="248">
        <f t="shared" si="149"/>
        <v>0</v>
      </c>
      <c r="BY204" s="248">
        <f t="shared" si="150"/>
        <v>0</v>
      </c>
      <c r="BZ204" s="248">
        <f t="shared" si="151"/>
        <v>1</v>
      </c>
      <c r="CA204" s="248">
        <f t="shared" si="184"/>
        <v>1</v>
      </c>
      <c r="CB204" s="175">
        <f t="shared" si="152"/>
        <v>1</v>
      </c>
      <c r="CC204" s="356">
        <f t="shared" si="153"/>
        <v>0</v>
      </c>
      <c r="CD204" s="149">
        <f t="shared" si="154"/>
        <v>0</v>
      </c>
      <c r="CE204" s="149">
        <f t="shared" si="155"/>
        <v>0</v>
      </c>
      <c r="CF204" s="276">
        <f t="shared" si="156"/>
        <v>0</v>
      </c>
      <c r="CG204" s="248">
        <f t="shared" si="157"/>
        <v>1</v>
      </c>
      <c r="CH204" s="274">
        <f t="shared" si="181"/>
        <v>1</v>
      </c>
      <c r="CI204" s="356">
        <f t="shared" si="158"/>
        <v>0</v>
      </c>
      <c r="CJ204" s="149">
        <f t="shared" si="159"/>
        <v>0</v>
      </c>
      <c r="CK204" s="150">
        <f t="shared" si="160"/>
        <v>0</v>
      </c>
      <c r="CL204" s="149">
        <f t="shared" si="182"/>
        <v>0</v>
      </c>
      <c r="CM204" s="149">
        <f t="shared" si="182"/>
        <v>0</v>
      </c>
      <c r="CN204" s="149">
        <f t="shared" si="182"/>
        <v>1</v>
      </c>
      <c r="CO204" s="149">
        <f t="shared" si="161"/>
        <v>1</v>
      </c>
      <c r="CP204" s="149">
        <f t="shared" si="183"/>
        <v>1</v>
      </c>
      <c r="CQ204" s="283">
        <f t="shared" si="162"/>
        <v>0</v>
      </c>
      <c r="CR204" s="149">
        <f t="shared" si="163"/>
        <v>0</v>
      </c>
      <c r="CS204" s="149">
        <f t="shared" si="164"/>
        <v>1</v>
      </c>
      <c r="CT204" s="283" t="str">
        <f t="shared" si="165"/>
        <v/>
      </c>
      <c r="CU204" s="149" t="str">
        <f t="shared" si="166"/>
        <v xml:space="preserve"> </v>
      </c>
      <c r="CV204" s="149">
        <f t="shared" si="167"/>
        <v>0</v>
      </c>
      <c r="CW204" s="149">
        <v>0</v>
      </c>
      <c r="CX204" s="149">
        <v>0</v>
      </c>
      <c r="CY204" s="149">
        <v>0</v>
      </c>
      <c r="CZ204" s="149">
        <v>0</v>
      </c>
      <c r="DA204" s="149">
        <v>0</v>
      </c>
      <c r="DB204" s="149">
        <v>0</v>
      </c>
      <c r="DC204" s="149">
        <v>0</v>
      </c>
      <c r="DD204" s="149">
        <v>0</v>
      </c>
      <c r="DE204" s="149">
        <v>0</v>
      </c>
      <c r="DF204" s="149">
        <v>0</v>
      </c>
      <c r="DG204" s="149">
        <v>0</v>
      </c>
      <c r="DH204" s="149">
        <v>0</v>
      </c>
      <c r="DI204" s="149">
        <v>0</v>
      </c>
      <c r="DJ204" s="149">
        <v>0</v>
      </c>
      <c r="DK204" s="149">
        <v>0</v>
      </c>
      <c r="DL204" s="149">
        <v>0</v>
      </c>
      <c r="DM204" s="149">
        <v>0</v>
      </c>
      <c r="DN204" s="149">
        <v>0</v>
      </c>
      <c r="DO204" s="149">
        <v>0</v>
      </c>
      <c r="DP204" s="149">
        <v>0</v>
      </c>
      <c r="DQ204" s="149">
        <v>0</v>
      </c>
      <c r="DR204" s="149">
        <v>0</v>
      </c>
      <c r="DS204" s="149">
        <v>0</v>
      </c>
      <c r="DT204" s="149" t="s">
        <v>154</v>
      </c>
      <c r="DU204" s="149">
        <v>0</v>
      </c>
      <c r="DV204" s="149" t="s">
        <v>154</v>
      </c>
      <c r="DW204" s="149" t="s">
        <v>154</v>
      </c>
      <c r="DX204" s="149">
        <v>0</v>
      </c>
      <c r="DY204" s="149">
        <v>0</v>
      </c>
      <c r="DZ204" s="149" t="str">
        <f t="shared" si="168"/>
        <v>N</v>
      </c>
      <c r="EA204" s="149" t="str">
        <f t="shared" si="169"/>
        <v/>
      </c>
      <c r="EB204" s="149" t="str">
        <f t="shared" si="170"/>
        <v>N</v>
      </c>
      <c r="EC204" s="149" t="str">
        <f t="shared" si="171"/>
        <v>Y</v>
      </c>
      <c r="ED204" s="149" t="str">
        <f t="shared" si="172"/>
        <v>Not Specified</v>
      </c>
      <c r="EF204" s="149">
        <f t="shared" si="139"/>
        <v>0</v>
      </c>
    </row>
    <row r="205" spans="1:136" s="149" customFormat="1" ht="16.5" customHeight="1">
      <c r="A205" s="149">
        <v>202</v>
      </c>
      <c r="B205" s="149">
        <v>215</v>
      </c>
      <c r="C205" s="150" t="s">
        <v>1311</v>
      </c>
      <c r="D205" s="149" t="s">
        <v>228</v>
      </c>
      <c r="E205" s="149" t="s">
        <v>229</v>
      </c>
      <c r="F205" s="149" t="s">
        <v>245</v>
      </c>
      <c r="G205" s="149" t="s">
        <v>246</v>
      </c>
      <c r="H205" s="168" t="s">
        <v>1312</v>
      </c>
      <c r="I205" s="149" t="s">
        <v>1313</v>
      </c>
      <c r="J205" s="149">
        <v>0.235</v>
      </c>
      <c r="K205" s="149" t="s">
        <v>1314</v>
      </c>
      <c r="L205" s="149">
        <v>43584</v>
      </c>
      <c r="M205" s="150">
        <v>31</v>
      </c>
      <c r="N205" s="149" t="s">
        <v>154</v>
      </c>
      <c r="O205" s="149" t="s">
        <v>153</v>
      </c>
      <c r="P205" s="150" t="s">
        <v>153</v>
      </c>
      <c r="Q205" s="149" t="s">
        <v>154</v>
      </c>
      <c r="R205" s="149" t="s">
        <v>154</v>
      </c>
      <c r="S205" s="149" t="s">
        <v>153</v>
      </c>
      <c r="T205" s="149" t="s">
        <v>153</v>
      </c>
      <c r="U205" s="151" t="s">
        <v>153</v>
      </c>
      <c r="V205" s="149" t="s">
        <v>153</v>
      </c>
      <c r="W205" s="149" t="s">
        <v>153</v>
      </c>
      <c r="X205" s="152" t="s">
        <v>153</v>
      </c>
      <c r="Y205" s="149" t="s">
        <v>153</v>
      </c>
      <c r="Z205" s="149" t="s">
        <v>153</v>
      </c>
      <c r="AA205" s="150"/>
      <c r="AC205" s="149" t="s">
        <v>167</v>
      </c>
      <c r="AD205" s="149" t="s">
        <v>6</v>
      </c>
      <c r="AE205" s="149" t="s">
        <v>157</v>
      </c>
      <c r="AF205" s="149" t="s">
        <v>157</v>
      </c>
      <c r="AG205" s="149" t="s">
        <v>157</v>
      </c>
      <c r="AH205" s="150" t="s">
        <v>218</v>
      </c>
      <c r="AJ205" s="149" t="s">
        <v>154</v>
      </c>
      <c r="AK205" s="170" t="s">
        <v>153</v>
      </c>
      <c r="AN205" s="150"/>
      <c r="AO205" s="149" t="s">
        <v>219</v>
      </c>
      <c r="AP205" s="149" t="s">
        <v>150</v>
      </c>
      <c r="AQ205" s="149" t="s">
        <v>218</v>
      </c>
      <c r="AR205" s="149" t="s">
        <v>1315</v>
      </c>
      <c r="AS205" s="149">
        <v>2050</v>
      </c>
      <c r="AU205" s="150"/>
      <c r="AV205" s="149" t="s">
        <v>157</v>
      </c>
      <c r="AW205" s="172" t="s">
        <v>168</v>
      </c>
      <c r="AX205" s="149" t="s">
        <v>158</v>
      </c>
      <c r="AY205" s="149" t="s">
        <v>154</v>
      </c>
      <c r="AZ205" s="149" t="s">
        <v>153</v>
      </c>
      <c r="BA205" s="149" t="s">
        <v>153</v>
      </c>
      <c r="BC205" s="150"/>
      <c r="BE205" s="173"/>
      <c r="BF205" s="150"/>
      <c r="BG205" s="283">
        <f t="shared" si="173"/>
        <v>0</v>
      </c>
      <c r="BH205" s="149">
        <f t="shared" si="174"/>
        <v>0</v>
      </c>
      <c r="BI205" s="149">
        <f t="shared" si="140"/>
        <v>0</v>
      </c>
      <c r="BJ205" s="280">
        <f t="shared" si="141"/>
        <v>0</v>
      </c>
      <c r="BK205" s="356">
        <f t="shared" si="175"/>
        <v>0</v>
      </c>
      <c r="BL205" s="149">
        <f t="shared" si="176"/>
        <v>0</v>
      </c>
      <c r="BM205" s="149">
        <f t="shared" si="142"/>
        <v>0</v>
      </c>
      <c r="BN205" s="278">
        <f t="shared" si="143"/>
        <v>0</v>
      </c>
      <c r="BO205" s="149">
        <f t="shared" si="177"/>
        <v>0</v>
      </c>
      <c r="BP205" s="149">
        <f t="shared" si="178"/>
        <v>0</v>
      </c>
      <c r="BQ205" s="149">
        <f t="shared" si="144"/>
        <v>0</v>
      </c>
      <c r="BR205" s="356">
        <f t="shared" si="179"/>
        <v>0</v>
      </c>
      <c r="BS205" s="149">
        <f t="shared" si="180"/>
        <v>0</v>
      </c>
      <c r="BT205" s="149">
        <f t="shared" si="145"/>
        <v>1</v>
      </c>
      <c r="BU205" s="356">
        <f t="shared" si="146"/>
        <v>0</v>
      </c>
      <c r="BV205" s="149">
        <f t="shared" si="147"/>
        <v>0</v>
      </c>
      <c r="BW205" s="113">
        <f t="shared" si="148"/>
        <v>0</v>
      </c>
      <c r="BX205" s="248">
        <f t="shared" si="149"/>
        <v>0</v>
      </c>
      <c r="BY205" s="248">
        <f t="shared" si="150"/>
        <v>0</v>
      </c>
      <c r="BZ205" s="248">
        <f t="shared" si="151"/>
        <v>0</v>
      </c>
      <c r="CA205" s="248">
        <f t="shared" si="184"/>
        <v>0</v>
      </c>
      <c r="CB205" s="175">
        <f t="shared" si="152"/>
        <v>0</v>
      </c>
      <c r="CC205" s="356">
        <f t="shared" si="153"/>
        <v>0</v>
      </c>
      <c r="CD205" s="149">
        <f t="shared" si="154"/>
        <v>0</v>
      </c>
      <c r="CE205" s="149">
        <f t="shared" si="155"/>
        <v>1</v>
      </c>
      <c r="CF205" s="276">
        <f t="shared" si="156"/>
        <v>1</v>
      </c>
      <c r="CG205" s="248">
        <f t="shared" si="157"/>
        <v>1</v>
      </c>
      <c r="CH205" s="274">
        <f t="shared" si="181"/>
        <v>1</v>
      </c>
      <c r="CI205" s="356">
        <f t="shared" si="158"/>
        <v>0</v>
      </c>
      <c r="CJ205" s="149">
        <f t="shared" si="159"/>
        <v>0</v>
      </c>
      <c r="CK205" s="150">
        <f t="shared" si="160"/>
        <v>0</v>
      </c>
      <c r="CL205" s="149">
        <f t="shared" si="182"/>
        <v>0</v>
      </c>
      <c r="CM205" s="149">
        <f t="shared" si="182"/>
        <v>0</v>
      </c>
      <c r="CN205" s="149">
        <f t="shared" si="182"/>
        <v>1</v>
      </c>
      <c r="CO205" s="149">
        <f t="shared" si="161"/>
        <v>1</v>
      </c>
      <c r="CP205" s="149">
        <f t="shared" si="183"/>
        <v>1</v>
      </c>
      <c r="CQ205" s="283">
        <f t="shared" si="162"/>
        <v>1</v>
      </c>
      <c r="CR205" s="149">
        <f t="shared" si="163"/>
        <v>0</v>
      </c>
      <c r="CS205" s="149">
        <f t="shared" si="164"/>
        <v>0</v>
      </c>
      <c r="CT205" s="283" t="str">
        <f t="shared" si="165"/>
        <v/>
      </c>
      <c r="CU205" s="149" t="str">
        <f t="shared" si="166"/>
        <v xml:space="preserve"> 2050</v>
      </c>
      <c r="CV205" s="149">
        <f t="shared" si="167"/>
        <v>2050</v>
      </c>
      <c r="CW205" s="149">
        <v>1</v>
      </c>
      <c r="CX205" s="149">
        <v>0</v>
      </c>
      <c r="CY205" s="149">
        <v>0</v>
      </c>
      <c r="CZ205" s="149">
        <v>1</v>
      </c>
      <c r="DA205" s="149">
        <v>0</v>
      </c>
      <c r="DB205" s="149">
        <v>1</v>
      </c>
      <c r="DC205" s="149">
        <v>0</v>
      </c>
      <c r="DD205" s="149">
        <v>1</v>
      </c>
      <c r="DE205" s="149">
        <v>0</v>
      </c>
      <c r="DF205" s="149">
        <v>0</v>
      </c>
      <c r="DG205" s="149">
        <v>0</v>
      </c>
      <c r="DH205" s="149">
        <v>0</v>
      </c>
      <c r="DI205" s="149">
        <v>0</v>
      </c>
      <c r="DJ205" s="149">
        <v>0</v>
      </c>
      <c r="DK205" s="149">
        <v>0</v>
      </c>
      <c r="DL205" s="149">
        <v>0</v>
      </c>
      <c r="DM205" s="149">
        <v>1</v>
      </c>
      <c r="DN205" s="149">
        <v>1</v>
      </c>
      <c r="DO205" s="149">
        <v>1</v>
      </c>
      <c r="DP205" s="149">
        <v>1</v>
      </c>
      <c r="DQ205" s="149">
        <v>0</v>
      </c>
      <c r="DR205" s="149">
        <v>1</v>
      </c>
      <c r="DS205" s="149">
        <v>1</v>
      </c>
      <c r="DT205" s="149" t="s">
        <v>154</v>
      </c>
      <c r="DU205" s="149">
        <v>0</v>
      </c>
      <c r="DV205" s="149" t="s">
        <v>7863</v>
      </c>
      <c r="DW205" s="149" t="s">
        <v>160</v>
      </c>
      <c r="DX205" s="149" t="s">
        <v>150</v>
      </c>
      <c r="DY205" s="149" t="s">
        <v>150</v>
      </c>
      <c r="DZ205" s="149" t="str">
        <f t="shared" si="168"/>
        <v>N</v>
      </c>
      <c r="EA205" s="149" t="str">
        <f t="shared" si="169"/>
        <v/>
      </c>
      <c r="EB205" s="149" t="str">
        <f t="shared" si="170"/>
        <v>Y</v>
      </c>
      <c r="EC205" s="149" t="str">
        <f t="shared" si="171"/>
        <v>N</v>
      </c>
      <c r="ED205" s="149" t="str">
        <f t="shared" si="172"/>
        <v>Yes</v>
      </c>
      <c r="EF205" s="149">
        <f t="shared" si="139"/>
        <v>2050</v>
      </c>
    </row>
    <row r="206" spans="1:136" s="149" customFormat="1" ht="16.5" customHeight="1">
      <c r="A206" s="149">
        <v>203</v>
      </c>
      <c r="B206" s="149">
        <v>214</v>
      </c>
      <c r="C206" s="150" t="s">
        <v>1316</v>
      </c>
      <c r="D206" s="149" t="s">
        <v>599</v>
      </c>
      <c r="E206" s="149" t="s">
        <v>184</v>
      </c>
      <c r="F206" s="149" t="s">
        <v>175</v>
      </c>
      <c r="G206" s="149" t="s">
        <v>176</v>
      </c>
      <c r="H206" s="168" t="s">
        <v>1317</v>
      </c>
      <c r="I206" s="149" t="s">
        <v>1318</v>
      </c>
      <c r="J206" s="149">
        <v>0.514</v>
      </c>
      <c r="K206" s="149" t="s">
        <v>1319</v>
      </c>
      <c r="L206" s="149">
        <v>122340</v>
      </c>
      <c r="M206" s="150">
        <v>18</v>
      </c>
      <c r="N206" s="149" t="s">
        <v>154</v>
      </c>
      <c r="O206" s="149" t="s">
        <v>153</v>
      </c>
      <c r="P206" s="150" t="s">
        <v>153</v>
      </c>
      <c r="Q206" s="149" t="s">
        <v>154</v>
      </c>
      <c r="R206" s="149" t="s">
        <v>154</v>
      </c>
      <c r="S206" s="149" t="s">
        <v>153</v>
      </c>
      <c r="T206" s="149" t="s">
        <v>153</v>
      </c>
      <c r="U206" s="151" t="s">
        <v>153</v>
      </c>
      <c r="V206" s="149" t="s">
        <v>153</v>
      </c>
      <c r="W206" s="149" t="s">
        <v>153</v>
      </c>
      <c r="X206" s="152" t="s">
        <v>153</v>
      </c>
      <c r="Y206" s="149" t="s">
        <v>153</v>
      </c>
      <c r="Z206" s="149" t="s">
        <v>153</v>
      </c>
      <c r="AA206" s="150"/>
      <c r="AC206" s="149" t="s">
        <v>202</v>
      </c>
      <c r="AD206" s="149" t="s">
        <v>5</v>
      </c>
      <c r="AE206" s="149" t="s">
        <v>168</v>
      </c>
      <c r="AF206" s="149" t="s">
        <v>168</v>
      </c>
      <c r="AG206" s="149" t="s">
        <v>168</v>
      </c>
      <c r="AH206" s="150" t="s">
        <v>153</v>
      </c>
      <c r="AI206" s="149" t="s">
        <v>180</v>
      </c>
      <c r="AJ206" s="149" t="s">
        <v>154</v>
      </c>
      <c r="AK206" s="170" t="s">
        <v>665</v>
      </c>
      <c r="AL206" s="149">
        <v>2060</v>
      </c>
      <c r="AN206" s="150"/>
      <c r="AP206" s="149" t="s">
        <v>154</v>
      </c>
      <c r="AQ206" s="149" t="s">
        <v>153</v>
      </c>
      <c r="AR206" s="149" t="s">
        <v>153</v>
      </c>
      <c r="AU206" s="150"/>
      <c r="AV206" s="149" t="s">
        <v>168</v>
      </c>
      <c r="AW206" s="172" t="s">
        <v>168</v>
      </c>
      <c r="AX206" s="149" t="s">
        <v>158</v>
      </c>
      <c r="AY206" s="149" t="s">
        <v>154</v>
      </c>
      <c r="AZ206" s="149" t="s">
        <v>153</v>
      </c>
      <c r="BA206" s="149" t="s">
        <v>153</v>
      </c>
      <c r="BC206" s="150"/>
      <c r="BE206" s="173"/>
      <c r="BF206" s="150"/>
      <c r="BG206" s="283">
        <f t="shared" si="173"/>
        <v>0</v>
      </c>
      <c r="BH206" s="149">
        <f t="shared" si="174"/>
        <v>0</v>
      </c>
      <c r="BI206" s="149">
        <f t="shared" si="140"/>
        <v>0</v>
      </c>
      <c r="BJ206" s="280">
        <f t="shared" si="141"/>
        <v>0</v>
      </c>
      <c r="BK206" s="356">
        <f t="shared" si="175"/>
        <v>0</v>
      </c>
      <c r="BL206" s="149">
        <f t="shared" si="176"/>
        <v>0</v>
      </c>
      <c r="BM206" s="149">
        <f t="shared" si="142"/>
        <v>0</v>
      </c>
      <c r="BN206" s="278">
        <f t="shared" si="143"/>
        <v>0</v>
      </c>
      <c r="BO206" s="149">
        <f t="shared" si="177"/>
        <v>0</v>
      </c>
      <c r="BP206" s="149">
        <f t="shared" si="178"/>
        <v>0</v>
      </c>
      <c r="BQ206" s="149">
        <f t="shared" si="144"/>
        <v>0</v>
      </c>
      <c r="BR206" s="356">
        <f t="shared" si="179"/>
        <v>0</v>
      </c>
      <c r="BS206" s="149">
        <f t="shared" si="180"/>
        <v>0</v>
      </c>
      <c r="BT206" s="149">
        <f t="shared" si="145"/>
        <v>0</v>
      </c>
      <c r="BU206" s="356">
        <f t="shared" si="146"/>
        <v>0</v>
      </c>
      <c r="BV206" s="149">
        <f t="shared" si="147"/>
        <v>0</v>
      </c>
      <c r="BW206" s="113">
        <f t="shared" si="148"/>
        <v>0</v>
      </c>
      <c r="BX206" s="248">
        <f t="shared" si="149"/>
        <v>0</v>
      </c>
      <c r="BY206" s="248">
        <f t="shared" si="150"/>
        <v>0</v>
      </c>
      <c r="BZ206" s="248">
        <f t="shared" si="151"/>
        <v>0</v>
      </c>
      <c r="CA206" s="248">
        <f t="shared" si="184"/>
        <v>0</v>
      </c>
      <c r="CB206" s="175">
        <f t="shared" si="152"/>
        <v>0</v>
      </c>
      <c r="CC206" s="356">
        <f t="shared" si="153"/>
        <v>0</v>
      </c>
      <c r="CD206" s="149">
        <f t="shared" si="154"/>
        <v>0</v>
      </c>
      <c r="CE206" s="149">
        <f t="shared" si="155"/>
        <v>0</v>
      </c>
      <c r="CF206" s="276">
        <f t="shared" si="156"/>
        <v>0</v>
      </c>
      <c r="CG206" s="248">
        <f t="shared" si="157"/>
        <v>0</v>
      </c>
      <c r="CH206" s="274">
        <f t="shared" si="181"/>
        <v>0</v>
      </c>
      <c r="CI206" s="356">
        <f t="shared" si="158"/>
        <v>0</v>
      </c>
      <c r="CJ206" s="149">
        <f t="shared" si="159"/>
        <v>0</v>
      </c>
      <c r="CK206" s="150">
        <f t="shared" si="160"/>
        <v>0</v>
      </c>
      <c r="CL206" s="149">
        <f t="shared" si="182"/>
        <v>0</v>
      </c>
      <c r="CM206" s="149">
        <f t="shared" si="182"/>
        <v>0</v>
      </c>
      <c r="CN206" s="149">
        <f t="shared" si="182"/>
        <v>0</v>
      </c>
      <c r="CO206" s="149">
        <f t="shared" si="161"/>
        <v>0</v>
      </c>
      <c r="CP206" s="149">
        <f t="shared" si="183"/>
        <v>0</v>
      </c>
      <c r="CQ206" s="283">
        <f t="shared" si="162"/>
        <v>0</v>
      </c>
      <c r="CR206" s="149">
        <f t="shared" si="163"/>
        <v>0</v>
      </c>
      <c r="CS206" s="149">
        <f t="shared" si="164"/>
        <v>1</v>
      </c>
      <c r="CT206" s="283" t="str">
        <f t="shared" si="165"/>
        <v/>
      </c>
      <c r="CU206" s="149" t="str">
        <f t="shared" si="166"/>
        <v xml:space="preserve"> </v>
      </c>
      <c r="CV206" s="149">
        <f t="shared" si="167"/>
        <v>0</v>
      </c>
      <c r="CW206" s="149">
        <v>0</v>
      </c>
      <c r="CX206" s="149">
        <v>0</v>
      </c>
      <c r="CY206" s="149">
        <v>0</v>
      </c>
      <c r="CZ206" s="149">
        <v>0</v>
      </c>
      <c r="DA206" s="149">
        <v>0</v>
      </c>
      <c r="DB206" s="149">
        <v>0</v>
      </c>
      <c r="DC206" s="149">
        <v>0</v>
      </c>
      <c r="DD206" s="149">
        <v>0</v>
      </c>
      <c r="DE206" s="149">
        <v>0</v>
      </c>
      <c r="DF206" s="149">
        <v>0</v>
      </c>
      <c r="DG206" s="149">
        <v>0</v>
      </c>
      <c r="DH206" s="149">
        <v>0</v>
      </c>
      <c r="DI206" s="149">
        <v>0</v>
      </c>
      <c r="DJ206" s="149">
        <v>0</v>
      </c>
      <c r="DK206" s="149">
        <v>0</v>
      </c>
      <c r="DL206" s="149">
        <v>0</v>
      </c>
      <c r="DM206" s="149">
        <v>0</v>
      </c>
      <c r="DN206" s="149">
        <v>0</v>
      </c>
      <c r="DO206" s="149">
        <v>0</v>
      </c>
      <c r="DP206" s="149">
        <v>0</v>
      </c>
      <c r="DQ206" s="149">
        <v>0</v>
      </c>
      <c r="DR206" s="149">
        <v>0</v>
      </c>
      <c r="DS206" s="149">
        <v>0</v>
      </c>
      <c r="DT206" s="149" t="s">
        <v>154</v>
      </c>
      <c r="DU206" s="149">
        <v>0</v>
      </c>
      <c r="DV206" s="149" t="s">
        <v>154</v>
      </c>
      <c r="DW206" s="149" t="s">
        <v>180</v>
      </c>
      <c r="DX206" s="149" t="s">
        <v>3005</v>
      </c>
      <c r="DY206" s="149">
        <v>0</v>
      </c>
      <c r="DZ206" s="149" t="str">
        <f t="shared" si="168"/>
        <v>N</v>
      </c>
      <c r="EA206" s="149" t="str">
        <f t="shared" si="169"/>
        <v/>
      </c>
      <c r="EB206" s="149" t="str">
        <f t="shared" si="170"/>
        <v>N</v>
      </c>
      <c r="EC206" s="149" t="str">
        <f t="shared" si="171"/>
        <v>N</v>
      </c>
      <c r="ED206" s="149" t="str">
        <f t="shared" si="172"/>
        <v>Not Specified</v>
      </c>
      <c r="EF206" s="149">
        <f t="shared" si="139"/>
        <v>0</v>
      </c>
    </row>
    <row r="207" spans="1:136" s="149" customFormat="1" ht="16.5" customHeight="1">
      <c r="A207" s="149">
        <v>204</v>
      </c>
      <c r="B207" s="149">
        <v>208</v>
      </c>
      <c r="C207" s="150" t="s">
        <v>1320</v>
      </c>
      <c r="D207" s="149" t="s">
        <v>290</v>
      </c>
      <c r="E207" s="149" t="s">
        <v>229</v>
      </c>
      <c r="F207" s="149" t="s">
        <v>264</v>
      </c>
      <c r="G207" s="149" t="s">
        <v>176</v>
      </c>
      <c r="H207" s="168" t="s">
        <v>1321</v>
      </c>
      <c r="I207" s="149" t="s">
        <v>1322</v>
      </c>
      <c r="J207" s="149">
        <v>0.16</v>
      </c>
      <c r="K207" s="149" t="s">
        <v>1323</v>
      </c>
      <c r="L207" s="149">
        <v>127930</v>
      </c>
      <c r="M207" s="150">
        <v>31</v>
      </c>
      <c r="N207" s="149" t="s">
        <v>154</v>
      </c>
      <c r="O207" s="149" t="s">
        <v>153</v>
      </c>
      <c r="P207" s="150" t="s">
        <v>153</v>
      </c>
      <c r="Q207" s="149" t="s">
        <v>154</v>
      </c>
      <c r="R207" s="149" t="s">
        <v>154</v>
      </c>
      <c r="S207" s="149" t="s">
        <v>153</v>
      </c>
      <c r="T207" s="149" t="s">
        <v>153</v>
      </c>
      <c r="U207" s="151" t="s">
        <v>153</v>
      </c>
      <c r="V207" s="149" t="s">
        <v>153</v>
      </c>
      <c r="W207" s="149" t="s">
        <v>153</v>
      </c>
      <c r="X207" s="152" t="s">
        <v>153</v>
      </c>
      <c r="Y207" s="149" t="s">
        <v>153</v>
      </c>
      <c r="Z207" s="149" t="s">
        <v>153</v>
      </c>
      <c r="AA207" s="150"/>
      <c r="AC207" s="149" t="s">
        <v>167</v>
      </c>
      <c r="AD207" s="149" t="s">
        <v>6</v>
      </c>
      <c r="AE207" s="149" t="s">
        <v>157</v>
      </c>
      <c r="AF207" s="149" t="s">
        <v>157</v>
      </c>
      <c r="AG207" s="149" t="s">
        <v>157</v>
      </c>
      <c r="AH207" s="150" t="s">
        <v>218</v>
      </c>
      <c r="AJ207" s="149" t="s">
        <v>154</v>
      </c>
      <c r="AK207" s="170" t="s">
        <v>153</v>
      </c>
      <c r="AM207" s="201"/>
      <c r="AN207" s="150"/>
      <c r="AO207" s="149" t="s">
        <v>219</v>
      </c>
      <c r="AP207" s="149" t="s">
        <v>150</v>
      </c>
      <c r="AQ207" s="149" t="s">
        <v>218</v>
      </c>
      <c r="AR207" s="149" t="s">
        <v>1324</v>
      </c>
      <c r="AS207" s="149">
        <v>2050</v>
      </c>
      <c r="AU207" s="150"/>
      <c r="AV207" s="149" t="s">
        <v>157</v>
      </c>
      <c r="AW207" s="172" t="s">
        <v>190</v>
      </c>
      <c r="AX207" s="149" t="s">
        <v>158</v>
      </c>
      <c r="AY207" s="149" t="s">
        <v>154</v>
      </c>
      <c r="AZ207" s="149" t="s">
        <v>153</v>
      </c>
      <c r="BA207" s="149" t="s">
        <v>153</v>
      </c>
      <c r="BC207" s="150"/>
      <c r="BE207" s="173"/>
      <c r="BF207" s="150"/>
      <c r="BG207" s="283">
        <f t="shared" si="173"/>
        <v>0</v>
      </c>
      <c r="BH207" s="149">
        <f t="shared" si="174"/>
        <v>0</v>
      </c>
      <c r="BI207" s="149">
        <f t="shared" si="140"/>
        <v>0</v>
      </c>
      <c r="BJ207" s="280">
        <f t="shared" si="141"/>
        <v>0</v>
      </c>
      <c r="BK207" s="356">
        <f t="shared" si="175"/>
        <v>0</v>
      </c>
      <c r="BL207" s="149">
        <f t="shared" si="176"/>
        <v>0</v>
      </c>
      <c r="BM207" s="149">
        <f t="shared" si="142"/>
        <v>0</v>
      </c>
      <c r="BN207" s="278">
        <f t="shared" si="143"/>
        <v>0</v>
      </c>
      <c r="BO207" s="149">
        <f t="shared" si="177"/>
        <v>0</v>
      </c>
      <c r="BP207" s="149">
        <f t="shared" si="178"/>
        <v>0</v>
      </c>
      <c r="BQ207" s="149">
        <f t="shared" si="144"/>
        <v>0</v>
      </c>
      <c r="BR207" s="356">
        <f t="shared" si="179"/>
        <v>0</v>
      </c>
      <c r="BS207" s="149">
        <f t="shared" si="180"/>
        <v>0</v>
      </c>
      <c r="BT207" s="149">
        <f t="shared" si="145"/>
        <v>1</v>
      </c>
      <c r="BU207" s="356">
        <f t="shared" si="146"/>
        <v>0</v>
      </c>
      <c r="BV207" s="149">
        <f t="shared" si="147"/>
        <v>0</v>
      </c>
      <c r="BW207" s="113">
        <f t="shared" si="148"/>
        <v>0</v>
      </c>
      <c r="BX207" s="248">
        <f t="shared" si="149"/>
        <v>0</v>
      </c>
      <c r="BY207" s="248">
        <f t="shared" si="150"/>
        <v>0</v>
      </c>
      <c r="BZ207" s="248">
        <f t="shared" si="151"/>
        <v>0</v>
      </c>
      <c r="CA207" s="248">
        <f t="shared" si="184"/>
        <v>0</v>
      </c>
      <c r="CB207" s="175">
        <f t="shared" si="152"/>
        <v>0</v>
      </c>
      <c r="CC207" s="356">
        <f t="shared" si="153"/>
        <v>0</v>
      </c>
      <c r="CD207" s="149">
        <f t="shared" si="154"/>
        <v>0</v>
      </c>
      <c r="CE207" s="149">
        <f t="shared" si="155"/>
        <v>1</v>
      </c>
      <c r="CF207" s="276">
        <f t="shared" si="156"/>
        <v>1</v>
      </c>
      <c r="CG207" s="248">
        <f t="shared" si="157"/>
        <v>1</v>
      </c>
      <c r="CH207" s="274">
        <f t="shared" si="181"/>
        <v>1</v>
      </c>
      <c r="CI207" s="356">
        <f t="shared" si="158"/>
        <v>0</v>
      </c>
      <c r="CJ207" s="149">
        <f t="shared" si="159"/>
        <v>0</v>
      </c>
      <c r="CK207" s="150">
        <f t="shared" si="160"/>
        <v>0</v>
      </c>
      <c r="CL207" s="149">
        <f t="shared" si="182"/>
        <v>0</v>
      </c>
      <c r="CM207" s="149">
        <f t="shared" si="182"/>
        <v>0</v>
      </c>
      <c r="CN207" s="149">
        <f t="shared" si="182"/>
        <v>1</v>
      </c>
      <c r="CO207" s="149">
        <f t="shared" si="161"/>
        <v>1</v>
      </c>
      <c r="CP207" s="149">
        <f t="shared" si="183"/>
        <v>1</v>
      </c>
      <c r="CQ207" s="283">
        <f t="shared" si="162"/>
        <v>1</v>
      </c>
      <c r="CR207" s="149">
        <f t="shared" si="163"/>
        <v>0</v>
      </c>
      <c r="CS207" s="149">
        <f t="shared" si="164"/>
        <v>0</v>
      </c>
      <c r="CT207" s="283" t="str">
        <f t="shared" si="165"/>
        <v/>
      </c>
      <c r="CU207" s="149" t="str">
        <f t="shared" si="166"/>
        <v xml:space="preserve"> 2050</v>
      </c>
      <c r="CV207" s="149">
        <f t="shared" si="167"/>
        <v>2050</v>
      </c>
      <c r="CW207" s="149">
        <v>0</v>
      </c>
      <c r="CX207" s="149">
        <v>0</v>
      </c>
      <c r="CY207" s="149">
        <v>0</v>
      </c>
      <c r="CZ207" s="149">
        <v>0</v>
      </c>
      <c r="DA207" s="149">
        <v>0</v>
      </c>
      <c r="DB207" s="149">
        <v>1</v>
      </c>
      <c r="DC207" s="149">
        <v>0</v>
      </c>
      <c r="DD207" s="149">
        <v>1</v>
      </c>
      <c r="DE207" s="149">
        <v>0</v>
      </c>
      <c r="DF207" s="149">
        <v>0</v>
      </c>
      <c r="DG207" s="149">
        <v>0</v>
      </c>
      <c r="DH207" s="149">
        <v>0</v>
      </c>
      <c r="DI207" s="149">
        <v>0</v>
      </c>
      <c r="DJ207" s="149">
        <v>0</v>
      </c>
      <c r="DK207" s="149">
        <v>0</v>
      </c>
      <c r="DL207" s="149">
        <v>0</v>
      </c>
      <c r="DM207" s="149">
        <v>1</v>
      </c>
      <c r="DN207" s="149">
        <v>1</v>
      </c>
      <c r="DO207" s="149">
        <v>1</v>
      </c>
      <c r="DP207" s="149">
        <v>1</v>
      </c>
      <c r="DQ207" s="149">
        <v>0</v>
      </c>
      <c r="DR207" s="149">
        <v>1</v>
      </c>
      <c r="DS207" s="149">
        <v>0</v>
      </c>
      <c r="DT207" s="149" t="s">
        <v>154</v>
      </c>
      <c r="DU207" s="149">
        <v>0</v>
      </c>
      <c r="DV207" s="149" t="s">
        <v>7863</v>
      </c>
      <c r="DW207" s="149" t="s">
        <v>154</v>
      </c>
      <c r="DX207" s="149">
        <v>0</v>
      </c>
      <c r="DY207" s="149" t="s">
        <v>150</v>
      </c>
      <c r="DZ207" s="149" t="str">
        <f t="shared" si="168"/>
        <v>N</v>
      </c>
      <c r="EA207" s="149" t="str">
        <f t="shared" si="169"/>
        <v/>
      </c>
      <c r="EB207" s="149" t="str">
        <f t="shared" si="170"/>
        <v>Y</v>
      </c>
      <c r="EC207" s="149" t="str">
        <f t="shared" si="171"/>
        <v>N</v>
      </c>
      <c r="ED207" s="149" t="str">
        <f t="shared" si="172"/>
        <v>Yes</v>
      </c>
      <c r="EF207" s="149">
        <f t="shared" si="139"/>
        <v>2050</v>
      </c>
    </row>
    <row r="208" spans="1:136" s="149" customFormat="1" ht="16.5" customHeight="1">
      <c r="A208" s="149">
        <v>205</v>
      </c>
      <c r="B208" s="149">
        <v>189</v>
      </c>
      <c r="C208" s="150" t="s">
        <v>1325</v>
      </c>
      <c r="D208" s="149" t="s">
        <v>333</v>
      </c>
      <c r="E208" s="149" t="s">
        <v>229</v>
      </c>
      <c r="F208" s="149" t="s">
        <v>863</v>
      </c>
      <c r="G208" s="149" t="s">
        <v>9</v>
      </c>
      <c r="H208" s="168" t="s">
        <v>1326</v>
      </c>
      <c r="I208" s="149" t="s">
        <v>1327</v>
      </c>
      <c r="J208" s="149">
        <v>0.15</v>
      </c>
      <c r="K208" s="149" t="s">
        <v>1328</v>
      </c>
      <c r="L208" s="149">
        <v>96219</v>
      </c>
      <c r="M208" s="150">
        <v>12</v>
      </c>
      <c r="N208" s="149" t="s">
        <v>154</v>
      </c>
      <c r="O208" s="149" t="s">
        <v>153</v>
      </c>
      <c r="P208" s="150" t="s">
        <v>153</v>
      </c>
      <c r="Q208" s="149" t="s">
        <v>154</v>
      </c>
      <c r="R208" s="149" t="s">
        <v>154</v>
      </c>
      <c r="S208" s="149" t="s">
        <v>153</v>
      </c>
      <c r="T208" s="149" t="s">
        <v>153</v>
      </c>
      <c r="U208" s="151" t="s">
        <v>153</v>
      </c>
      <c r="V208" s="149" t="s">
        <v>153</v>
      </c>
      <c r="W208" s="149" t="s">
        <v>153</v>
      </c>
      <c r="X208" s="152" t="s">
        <v>153</v>
      </c>
      <c r="Y208" s="149" t="s">
        <v>153</v>
      </c>
      <c r="Z208" s="149" t="s">
        <v>153</v>
      </c>
      <c r="AA208" s="150"/>
      <c r="AC208" s="149" t="s">
        <v>167</v>
      </c>
      <c r="AD208" s="149" t="s">
        <v>6</v>
      </c>
      <c r="AE208" s="149" t="s">
        <v>157</v>
      </c>
      <c r="AF208" s="149" t="s">
        <v>157</v>
      </c>
      <c r="AG208" s="149" t="s">
        <v>168</v>
      </c>
      <c r="AH208" s="150" t="s">
        <v>159</v>
      </c>
      <c r="AJ208" s="149" t="s">
        <v>154</v>
      </c>
      <c r="AK208" s="170" t="s">
        <v>153</v>
      </c>
      <c r="AN208" s="150"/>
      <c r="AO208" s="149" t="s">
        <v>160</v>
      </c>
      <c r="AP208" s="149" t="s">
        <v>150</v>
      </c>
      <c r="AQ208" s="149" t="s">
        <v>159</v>
      </c>
      <c r="AR208" s="149" t="s">
        <v>1329</v>
      </c>
      <c r="AS208" s="149">
        <v>2050</v>
      </c>
      <c r="AU208" s="150"/>
      <c r="AV208" s="149" t="s">
        <v>157</v>
      </c>
      <c r="AW208" s="172" t="s">
        <v>312</v>
      </c>
      <c r="AX208" s="149" t="s">
        <v>157</v>
      </c>
      <c r="AY208" s="149" t="s">
        <v>154</v>
      </c>
      <c r="AZ208" s="149" t="s">
        <v>153</v>
      </c>
      <c r="BA208" s="149" t="s">
        <v>153</v>
      </c>
      <c r="BC208" s="150"/>
      <c r="BE208" s="173"/>
      <c r="BF208" s="150"/>
      <c r="BG208" s="283">
        <f t="shared" si="173"/>
        <v>0</v>
      </c>
      <c r="BH208" s="149">
        <f t="shared" si="174"/>
        <v>0</v>
      </c>
      <c r="BI208" s="149">
        <f t="shared" si="140"/>
        <v>0</v>
      </c>
      <c r="BJ208" s="280">
        <f t="shared" si="141"/>
        <v>0</v>
      </c>
      <c r="BK208" s="356">
        <f t="shared" si="175"/>
        <v>0</v>
      </c>
      <c r="BL208" s="149">
        <f t="shared" si="176"/>
        <v>0</v>
      </c>
      <c r="BM208" s="149">
        <f t="shared" si="142"/>
        <v>0</v>
      </c>
      <c r="BN208" s="278">
        <f t="shared" si="143"/>
        <v>0</v>
      </c>
      <c r="BO208" s="149">
        <f t="shared" si="177"/>
        <v>0</v>
      </c>
      <c r="BP208" s="149">
        <f t="shared" si="178"/>
        <v>0</v>
      </c>
      <c r="BQ208" s="149">
        <f t="shared" si="144"/>
        <v>0</v>
      </c>
      <c r="BR208" s="356">
        <f t="shared" si="179"/>
        <v>0</v>
      </c>
      <c r="BS208" s="149">
        <f t="shared" si="180"/>
        <v>0</v>
      </c>
      <c r="BT208" s="149">
        <f t="shared" si="145"/>
        <v>1</v>
      </c>
      <c r="BU208" s="356">
        <f t="shared" si="146"/>
        <v>0</v>
      </c>
      <c r="BV208" s="149">
        <f t="shared" si="147"/>
        <v>0</v>
      </c>
      <c r="BW208" s="113">
        <f t="shared" si="148"/>
        <v>0</v>
      </c>
      <c r="BX208" s="248">
        <f t="shared" si="149"/>
        <v>0</v>
      </c>
      <c r="BY208" s="248">
        <f t="shared" si="150"/>
        <v>0</v>
      </c>
      <c r="BZ208" s="248">
        <f t="shared" si="151"/>
        <v>0</v>
      </c>
      <c r="CA208" s="248">
        <f t="shared" si="184"/>
        <v>0</v>
      </c>
      <c r="CB208" s="175">
        <f t="shared" si="152"/>
        <v>0</v>
      </c>
      <c r="CC208" s="356">
        <f t="shared" si="153"/>
        <v>0</v>
      </c>
      <c r="CD208" s="149">
        <f t="shared" si="154"/>
        <v>0</v>
      </c>
      <c r="CE208" s="149">
        <f t="shared" si="155"/>
        <v>1</v>
      </c>
      <c r="CF208" s="276">
        <f t="shared" si="156"/>
        <v>1</v>
      </c>
      <c r="CG208" s="248">
        <f t="shared" si="157"/>
        <v>1</v>
      </c>
      <c r="CH208" s="274">
        <f t="shared" si="181"/>
        <v>1</v>
      </c>
      <c r="CI208" s="356">
        <f t="shared" si="158"/>
        <v>0</v>
      </c>
      <c r="CJ208" s="149">
        <f t="shared" si="159"/>
        <v>0</v>
      </c>
      <c r="CK208" s="150">
        <f t="shared" si="160"/>
        <v>0</v>
      </c>
      <c r="CL208" s="149">
        <f t="shared" si="182"/>
        <v>0</v>
      </c>
      <c r="CM208" s="149">
        <f t="shared" si="182"/>
        <v>0</v>
      </c>
      <c r="CN208" s="149">
        <f t="shared" si="182"/>
        <v>1</v>
      </c>
      <c r="CO208" s="149">
        <f t="shared" si="161"/>
        <v>1</v>
      </c>
      <c r="CP208" s="149">
        <f t="shared" si="183"/>
        <v>1</v>
      </c>
      <c r="CQ208" s="283">
        <f t="shared" si="162"/>
        <v>1</v>
      </c>
      <c r="CR208" s="149">
        <f t="shared" si="163"/>
        <v>0</v>
      </c>
      <c r="CS208" s="149">
        <f t="shared" si="164"/>
        <v>0</v>
      </c>
      <c r="CT208" s="283" t="str">
        <f t="shared" si="165"/>
        <v/>
      </c>
      <c r="CU208" s="149" t="str">
        <f t="shared" si="166"/>
        <v xml:space="preserve"> 2050</v>
      </c>
      <c r="CV208" s="149">
        <f t="shared" si="167"/>
        <v>2050</v>
      </c>
      <c r="CW208" s="149">
        <v>0</v>
      </c>
      <c r="CX208" s="149">
        <v>0</v>
      </c>
      <c r="CY208" s="149">
        <v>0</v>
      </c>
      <c r="CZ208" s="149">
        <v>0</v>
      </c>
      <c r="DA208" s="149">
        <v>0</v>
      </c>
      <c r="DB208" s="149">
        <v>0</v>
      </c>
      <c r="DC208" s="149">
        <v>1</v>
      </c>
      <c r="DD208" s="149">
        <v>1</v>
      </c>
      <c r="DE208" s="149">
        <v>0</v>
      </c>
      <c r="DF208" s="149">
        <v>0</v>
      </c>
      <c r="DG208" s="149">
        <v>0</v>
      </c>
      <c r="DH208" s="149">
        <v>0</v>
      </c>
      <c r="DI208" s="149">
        <v>0</v>
      </c>
      <c r="DJ208" s="149">
        <v>0</v>
      </c>
      <c r="DK208" s="149">
        <v>0</v>
      </c>
      <c r="DL208" s="149">
        <v>0</v>
      </c>
      <c r="DM208" s="149">
        <v>1</v>
      </c>
      <c r="DN208" s="149">
        <v>0</v>
      </c>
      <c r="DO208" s="149">
        <v>1</v>
      </c>
      <c r="DP208" s="149">
        <v>1</v>
      </c>
      <c r="DQ208" s="149">
        <v>0</v>
      </c>
      <c r="DR208" s="149">
        <v>1</v>
      </c>
      <c r="DS208" s="149">
        <v>0</v>
      </c>
      <c r="DT208" s="149" t="s">
        <v>154</v>
      </c>
      <c r="DU208" s="149">
        <v>0</v>
      </c>
      <c r="DV208" s="149" t="s">
        <v>7858</v>
      </c>
      <c r="DW208" s="149" t="s">
        <v>7859</v>
      </c>
      <c r="DX208" s="149" t="s">
        <v>150</v>
      </c>
      <c r="DY208" s="149">
        <v>0</v>
      </c>
      <c r="DZ208" s="149" t="str">
        <f t="shared" si="168"/>
        <v>N</v>
      </c>
      <c r="EA208" s="149" t="str">
        <f t="shared" si="169"/>
        <v/>
      </c>
      <c r="EB208" s="149" t="str">
        <f t="shared" si="170"/>
        <v>Y</v>
      </c>
      <c r="EC208" s="149" t="str">
        <f t="shared" si="171"/>
        <v>N</v>
      </c>
      <c r="ED208" s="149" t="str">
        <f t="shared" si="172"/>
        <v>Yes</v>
      </c>
      <c r="EF208" s="149">
        <f t="shared" si="139"/>
        <v>2050</v>
      </c>
    </row>
    <row r="209" spans="1:136" s="149" customFormat="1" ht="16.5" customHeight="1">
      <c r="A209" s="149">
        <v>206</v>
      </c>
      <c r="B209" s="149">
        <v>159</v>
      </c>
      <c r="C209" s="150" t="s">
        <v>1330</v>
      </c>
      <c r="D209" s="149" t="s">
        <v>1046</v>
      </c>
      <c r="E209" s="149" t="s">
        <v>1047</v>
      </c>
      <c r="F209" s="149" t="s">
        <v>145</v>
      </c>
      <c r="G209" s="149" t="s">
        <v>146</v>
      </c>
      <c r="H209" s="168" t="s">
        <v>1331</v>
      </c>
      <c r="I209" s="149" t="s">
        <v>1332</v>
      </c>
      <c r="J209" s="149">
        <v>0</v>
      </c>
      <c r="K209" s="149" t="s">
        <v>1333</v>
      </c>
      <c r="L209" s="149">
        <v>172000</v>
      </c>
      <c r="M209" s="150">
        <v>31</v>
      </c>
      <c r="N209" s="149" t="s">
        <v>154</v>
      </c>
      <c r="O209" s="149" t="s">
        <v>153</v>
      </c>
      <c r="P209" s="150" t="s">
        <v>153</v>
      </c>
      <c r="Q209" s="149" t="s">
        <v>154</v>
      </c>
      <c r="R209" s="149" t="s">
        <v>154</v>
      </c>
      <c r="S209" s="149" t="s">
        <v>153</v>
      </c>
      <c r="T209" s="149" t="s">
        <v>153</v>
      </c>
      <c r="U209" s="151" t="s">
        <v>153</v>
      </c>
      <c r="V209" s="149" t="s">
        <v>153</v>
      </c>
      <c r="W209" s="149" t="s">
        <v>153</v>
      </c>
      <c r="X209" s="152" t="s">
        <v>153</v>
      </c>
      <c r="Y209" s="149" t="s">
        <v>153</v>
      </c>
      <c r="Z209" s="149" t="s">
        <v>153</v>
      </c>
      <c r="AA209" s="150"/>
      <c r="AC209" s="149" t="s">
        <v>281</v>
      </c>
      <c r="AD209" s="149" t="s">
        <v>240</v>
      </c>
      <c r="AE209" s="149" t="s">
        <v>157</v>
      </c>
      <c r="AF209" s="149" t="s">
        <v>157</v>
      </c>
      <c r="AG209" s="149" t="s">
        <v>168</v>
      </c>
      <c r="AH209" s="150" t="s">
        <v>159</v>
      </c>
      <c r="AJ209" s="149" t="s">
        <v>154</v>
      </c>
      <c r="AK209" s="170" t="s">
        <v>153</v>
      </c>
      <c r="AN209" s="150"/>
      <c r="AP209" s="149" t="s">
        <v>154</v>
      </c>
      <c r="AQ209" s="149" t="s">
        <v>153</v>
      </c>
      <c r="AR209" s="149" t="s">
        <v>153</v>
      </c>
      <c r="AU209" s="150" t="s">
        <v>1167</v>
      </c>
      <c r="AV209" s="149" t="s">
        <v>157</v>
      </c>
      <c r="AW209" s="172" t="s">
        <v>171</v>
      </c>
      <c r="AX209" s="149" t="s">
        <v>158</v>
      </c>
      <c r="AY209" s="149" t="s">
        <v>150</v>
      </c>
      <c r="AZ209" s="149" t="s">
        <v>1334</v>
      </c>
      <c r="BA209" s="149">
        <v>2030</v>
      </c>
      <c r="BC209" s="150"/>
      <c r="BE209" s="173"/>
      <c r="BF209" s="150"/>
      <c r="BG209" s="283">
        <f t="shared" si="173"/>
        <v>0</v>
      </c>
      <c r="BH209" s="149">
        <f t="shared" si="174"/>
        <v>0</v>
      </c>
      <c r="BI209" s="149">
        <f t="shared" si="140"/>
        <v>0</v>
      </c>
      <c r="BJ209" s="280">
        <f t="shared" si="141"/>
        <v>0</v>
      </c>
      <c r="BK209" s="356">
        <f t="shared" si="175"/>
        <v>0</v>
      </c>
      <c r="BL209" s="149">
        <f t="shared" si="176"/>
        <v>0</v>
      </c>
      <c r="BM209" s="149">
        <f t="shared" si="142"/>
        <v>0</v>
      </c>
      <c r="BN209" s="278">
        <f t="shared" si="143"/>
        <v>0</v>
      </c>
      <c r="BO209" s="149">
        <f t="shared" si="177"/>
        <v>0</v>
      </c>
      <c r="BP209" s="149">
        <f t="shared" si="178"/>
        <v>0</v>
      </c>
      <c r="BQ209" s="149">
        <f t="shared" si="144"/>
        <v>0</v>
      </c>
      <c r="BR209" s="356">
        <f t="shared" si="179"/>
        <v>0</v>
      </c>
      <c r="BS209" s="149">
        <f t="shared" si="180"/>
        <v>0</v>
      </c>
      <c r="BT209" s="149">
        <f t="shared" si="145"/>
        <v>0</v>
      </c>
      <c r="BU209" s="356">
        <f t="shared" si="146"/>
        <v>0</v>
      </c>
      <c r="BV209" s="149">
        <f t="shared" si="147"/>
        <v>0</v>
      </c>
      <c r="BW209" s="113">
        <f t="shared" si="148"/>
        <v>0</v>
      </c>
      <c r="BX209" s="248">
        <f t="shared" si="149"/>
        <v>0</v>
      </c>
      <c r="BY209" s="248">
        <f t="shared" si="150"/>
        <v>0</v>
      </c>
      <c r="BZ209" s="248">
        <f t="shared" si="151"/>
        <v>0</v>
      </c>
      <c r="CA209" s="248">
        <f t="shared" si="184"/>
        <v>0</v>
      </c>
      <c r="CB209" s="175">
        <f t="shared" si="152"/>
        <v>0</v>
      </c>
      <c r="CC209" s="356">
        <f t="shared" si="153"/>
        <v>0</v>
      </c>
      <c r="CD209" s="149">
        <f t="shared" si="154"/>
        <v>0</v>
      </c>
      <c r="CE209" s="149">
        <f t="shared" si="155"/>
        <v>0</v>
      </c>
      <c r="CF209" s="276">
        <f t="shared" si="156"/>
        <v>0</v>
      </c>
      <c r="CG209" s="248">
        <f t="shared" si="157"/>
        <v>0</v>
      </c>
      <c r="CH209" s="274">
        <f t="shared" si="181"/>
        <v>0</v>
      </c>
      <c r="CI209" s="356">
        <f t="shared" si="158"/>
        <v>0</v>
      </c>
      <c r="CJ209" s="149">
        <f t="shared" si="159"/>
        <v>1</v>
      </c>
      <c r="CK209" s="150">
        <f t="shared" si="160"/>
        <v>0</v>
      </c>
      <c r="CL209" s="149">
        <f t="shared" si="182"/>
        <v>0</v>
      </c>
      <c r="CM209" s="149">
        <f t="shared" si="182"/>
        <v>0</v>
      </c>
      <c r="CN209" s="149">
        <f t="shared" si="182"/>
        <v>0</v>
      </c>
      <c r="CO209" s="149">
        <f t="shared" si="161"/>
        <v>0</v>
      </c>
      <c r="CP209" s="149">
        <f t="shared" si="183"/>
        <v>0</v>
      </c>
      <c r="CQ209" s="283">
        <f t="shared" si="162"/>
        <v>1</v>
      </c>
      <c r="CR209" s="149">
        <f t="shared" si="163"/>
        <v>0</v>
      </c>
      <c r="CS209" s="149">
        <f t="shared" si="164"/>
        <v>0</v>
      </c>
      <c r="CT209" s="283" t="str">
        <f t="shared" si="165"/>
        <v/>
      </c>
      <c r="CU209" s="149" t="str">
        <f t="shared" si="166"/>
        <v xml:space="preserve"> </v>
      </c>
      <c r="CV209" s="149">
        <f t="shared" si="167"/>
        <v>0</v>
      </c>
      <c r="CW209" s="149">
        <v>1</v>
      </c>
      <c r="CX209" s="149">
        <v>0</v>
      </c>
      <c r="CY209" s="149">
        <v>0</v>
      </c>
      <c r="CZ209" s="149">
        <v>1</v>
      </c>
      <c r="DA209" s="149">
        <v>0</v>
      </c>
      <c r="DB209" s="149">
        <v>0</v>
      </c>
      <c r="DC209" s="149">
        <v>0</v>
      </c>
      <c r="DD209" s="149">
        <v>0</v>
      </c>
      <c r="DE209" s="149">
        <v>0</v>
      </c>
      <c r="DF209" s="149">
        <v>0</v>
      </c>
      <c r="DG209" s="149">
        <v>0</v>
      </c>
      <c r="DH209" s="149">
        <v>0</v>
      </c>
      <c r="DI209" s="149">
        <v>0</v>
      </c>
      <c r="DJ209" s="149">
        <v>0</v>
      </c>
      <c r="DK209" s="149">
        <v>0</v>
      </c>
      <c r="DL209" s="149">
        <v>0</v>
      </c>
      <c r="DM209" s="149">
        <v>1</v>
      </c>
      <c r="DN209" s="149">
        <v>1</v>
      </c>
      <c r="DO209" s="149">
        <v>1</v>
      </c>
      <c r="DP209" s="149">
        <v>1</v>
      </c>
      <c r="DQ209" s="149">
        <v>0</v>
      </c>
      <c r="DR209" s="149">
        <v>1</v>
      </c>
      <c r="DS209" s="149">
        <v>1</v>
      </c>
      <c r="DT209" s="149" t="s">
        <v>154</v>
      </c>
      <c r="DU209" s="149">
        <v>0</v>
      </c>
      <c r="DV209" s="149" t="s">
        <v>154</v>
      </c>
      <c r="DW209" s="149" t="s">
        <v>160</v>
      </c>
      <c r="DX209" s="149" t="s">
        <v>150</v>
      </c>
      <c r="DY209" s="149">
        <v>0</v>
      </c>
      <c r="DZ209" s="149" t="str">
        <f t="shared" si="168"/>
        <v>N</v>
      </c>
      <c r="EA209" s="149" t="str">
        <f t="shared" si="169"/>
        <v/>
      </c>
      <c r="EB209" s="149" t="str">
        <f t="shared" si="170"/>
        <v>N</v>
      </c>
      <c r="EC209" s="149" t="str">
        <f t="shared" si="171"/>
        <v>N</v>
      </c>
      <c r="ED209" s="149" t="str">
        <f t="shared" si="172"/>
        <v>Yes</v>
      </c>
      <c r="EF209" s="149">
        <f t="shared" si="139"/>
        <v>0</v>
      </c>
    </row>
    <row r="210" spans="1:136" s="149" customFormat="1" ht="16.5" customHeight="1">
      <c r="A210" s="149">
        <v>207</v>
      </c>
      <c r="B210" s="149">
        <v>203</v>
      </c>
      <c r="C210" s="150" t="s">
        <v>1335</v>
      </c>
      <c r="D210" s="149" t="s">
        <v>818</v>
      </c>
      <c r="E210" s="149" t="s">
        <v>144</v>
      </c>
      <c r="F210" s="149" t="s">
        <v>264</v>
      </c>
      <c r="G210" s="149" t="s">
        <v>176</v>
      </c>
      <c r="H210" s="168" t="s">
        <v>1336</v>
      </c>
      <c r="I210" s="149" t="s">
        <v>1337</v>
      </c>
      <c r="J210" s="149">
        <v>-0.395</v>
      </c>
      <c r="K210" s="149" t="s">
        <v>1338</v>
      </c>
      <c r="L210" s="149">
        <v>392001</v>
      </c>
      <c r="M210" s="150">
        <v>31</v>
      </c>
      <c r="N210" s="149" t="s">
        <v>150</v>
      </c>
      <c r="O210" s="149">
        <v>2018</v>
      </c>
      <c r="P210" s="150">
        <v>2030</v>
      </c>
      <c r="Q210" s="149" t="s">
        <v>150</v>
      </c>
      <c r="R210" s="149" t="s">
        <v>150</v>
      </c>
      <c r="S210" s="149" t="s">
        <v>151</v>
      </c>
      <c r="T210" s="149" t="s">
        <v>152</v>
      </c>
      <c r="U210" s="151">
        <v>2030</v>
      </c>
      <c r="V210" s="149" t="s">
        <v>153</v>
      </c>
      <c r="W210" s="149" t="s">
        <v>153</v>
      </c>
      <c r="X210" s="152" t="s">
        <v>153</v>
      </c>
      <c r="Y210" s="149" t="s">
        <v>154</v>
      </c>
      <c r="Z210" s="149" t="s">
        <v>155</v>
      </c>
      <c r="AA210" s="150"/>
      <c r="AC210" s="149" t="s">
        <v>156</v>
      </c>
      <c r="AD210" s="149" t="s">
        <v>6</v>
      </c>
      <c r="AE210" s="149" t="s">
        <v>157</v>
      </c>
      <c r="AF210" s="149" t="s">
        <v>157</v>
      </c>
      <c r="AG210" s="149" t="s">
        <v>157</v>
      </c>
      <c r="AH210" s="150" t="s">
        <v>218</v>
      </c>
      <c r="AJ210" s="149" t="s">
        <v>154</v>
      </c>
      <c r="AK210" s="170" t="s">
        <v>153</v>
      </c>
      <c r="AM210" s="170"/>
      <c r="AN210" s="150"/>
      <c r="AO210" s="149" t="s">
        <v>219</v>
      </c>
      <c r="AP210" s="149" t="s">
        <v>150</v>
      </c>
      <c r="AQ210" s="149" t="s">
        <v>218</v>
      </c>
      <c r="AR210" s="149" t="s">
        <v>1339</v>
      </c>
      <c r="AS210" s="149">
        <v>2040</v>
      </c>
      <c r="AU210" s="150"/>
      <c r="AV210" s="149" t="s">
        <v>168</v>
      </c>
      <c r="AW210" s="172" t="s">
        <v>168</v>
      </c>
      <c r="AX210" s="149" t="s">
        <v>158</v>
      </c>
      <c r="AY210" s="149" t="s">
        <v>154</v>
      </c>
      <c r="AZ210" s="149" t="s">
        <v>153</v>
      </c>
      <c r="BA210" s="149" t="s">
        <v>153</v>
      </c>
      <c r="BC210" s="150"/>
      <c r="BE210" s="173"/>
      <c r="BF210" s="150"/>
      <c r="BG210" s="283">
        <f t="shared" si="173"/>
        <v>0</v>
      </c>
      <c r="BH210" s="149">
        <f t="shared" si="174"/>
        <v>1</v>
      </c>
      <c r="BI210" s="149">
        <f t="shared" si="140"/>
        <v>0</v>
      </c>
      <c r="BJ210" s="280">
        <f t="shared" si="141"/>
        <v>1</v>
      </c>
      <c r="BK210" s="356">
        <f t="shared" si="175"/>
        <v>0</v>
      </c>
      <c r="BL210" s="149">
        <f t="shared" si="176"/>
        <v>1</v>
      </c>
      <c r="BM210" s="149">
        <f t="shared" si="142"/>
        <v>0</v>
      </c>
      <c r="BN210" s="278">
        <f t="shared" si="143"/>
        <v>1</v>
      </c>
      <c r="BO210" s="149">
        <f t="shared" si="177"/>
        <v>0</v>
      </c>
      <c r="BP210" s="149">
        <f t="shared" si="178"/>
        <v>0</v>
      </c>
      <c r="BQ210" s="149">
        <f t="shared" si="144"/>
        <v>0</v>
      </c>
      <c r="BR210" s="356">
        <f t="shared" si="179"/>
        <v>0</v>
      </c>
      <c r="BS210" s="149">
        <f t="shared" si="180"/>
        <v>0</v>
      </c>
      <c r="BT210" s="149">
        <f t="shared" si="145"/>
        <v>1</v>
      </c>
      <c r="BU210" s="356">
        <f t="shared" si="146"/>
        <v>0</v>
      </c>
      <c r="BV210" s="149">
        <f t="shared" si="147"/>
        <v>0</v>
      </c>
      <c r="BW210" s="113">
        <f t="shared" si="148"/>
        <v>0</v>
      </c>
      <c r="BX210" s="248">
        <f t="shared" si="149"/>
        <v>0</v>
      </c>
      <c r="BY210" s="248">
        <f t="shared" si="150"/>
        <v>0</v>
      </c>
      <c r="BZ210" s="248">
        <f t="shared" si="151"/>
        <v>0</v>
      </c>
      <c r="CA210" s="248">
        <f t="shared" si="184"/>
        <v>0</v>
      </c>
      <c r="CB210" s="175">
        <f t="shared" si="152"/>
        <v>0</v>
      </c>
      <c r="CC210" s="356">
        <f t="shared" si="153"/>
        <v>0</v>
      </c>
      <c r="CD210" s="149">
        <f t="shared" si="154"/>
        <v>0</v>
      </c>
      <c r="CE210" s="149">
        <f t="shared" si="155"/>
        <v>1</v>
      </c>
      <c r="CF210" s="276">
        <f t="shared" si="156"/>
        <v>1</v>
      </c>
      <c r="CG210" s="248">
        <f t="shared" si="157"/>
        <v>1</v>
      </c>
      <c r="CH210" s="274">
        <f t="shared" si="181"/>
        <v>1</v>
      </c>
      <c r="CI210" s="356">
        <f t="shared" si="158"/>
        <v>0</v>
      </c>
      <c r="CJ210" s="149">
        <f t="shared" si="159"/>
        <v>0</v>
      </c>
      <c r="CK210" s="150">
        <f t="shared" si="160"/>
        <v>0</v>
      </c>
      <c r="CL210" s="149">
        <f t="shared" si="182"/>
        <v>0</v>
      </c>
      <c r="CM210" s="149">
        <f t="shared" si="182"/>
        <v>2</v>
      </c>
      <c r="CN210" s="149">
        <f t="shared" si="182"/>
        <v>1</v>
      </c>
      <c r="CO210" s="149">
        <f t="shared" si="161"/>
        <v>3</v>
      </c>
      <c r="CP210" s="149">
        <f t="shared" si="183"/>
        <v>1</v>
      </c>
      <c r="CQ210" s="283">
        <f t="shared" si="162"/>
        <v>0</v>
      </c>
      <c r="CR210" s="149">
        <f t="shared" si="163"/>
        <v>0</v>
      </c>
      <c r="CS210" s="149">
        <f t="shared" si="164"/>
        <v>1</v>
      </c>
      <c r="CT210" s="283">
        <f t="shared" si="165"/>
        <v>1</v>
      </c>
      <c r="CU210" s="149" t="str">
        <f t="shared" si="166"/>
        <v xml:space="preserve"> 2040</v>
      </c>
      <c r="CV210" s="149">
        <f t="shared" si="167"/>
        <v>2040</v>
      </c>
      <c r="CW210" s="149">
        <v>0</v>
      </c>
      <c r="CX210" s="149">
        <v>0</v>
      </c>
      <c r="CY210" s="149">
        <v>0</v>
      </c>
      <c r="CZ210" s="149">
        <v>0</v>
      </c>
      <c r="DA210" s="149">
        <v>0</v>
      </c>
      <c r="DB210" s="149">
        <v>0</v>
      </c>
      <c r="DC210" s="149">
        <v>1</v>
      </c>
      <c r="DD210" s="149">
        <v>1</v>
      </c>
      <c r="DE210" s="149">
        <v>0</v>
      </c>
      <c r="DF210" s="149">
        <v>1</v>
      </c>
      <c r="DG210" s="149">
        <v>0</v>
      </c>
      <c r="DH210" s="149">
        <v>1</v>
      </c>
      <c r="DI210" s="149">
        <v>0</v>
      </c>
      <c r="DJ210" s="149">
        <v>1</v>
      </c>
      <c r="DK210" s="149">
        <v>0</v>
      </c>
      <c r="DL210" s="149">
        <v>1</v>
      </c>
      <c r="DM210" s="149">
        <v>1</v>
      </c>
      <c r="DN210" s="149">
        <v>0</v>
      </c>
      <c r="DO210" s="149">
        <v>1</v>
      </c>
      <c r="DP210" s="149">
        <v>1</v>
      </c>
      <c r="DQ210" s="149">
        <v>0</v>
      </c>
      <c r="DR210" s="149">
        <v>1</v>
      </c>
      <c r="DS210" s="149">
        <v>0</v>
      </c>
      <c r="DT210" s="149" t="s">
        <v>150</v>
      </c>
      <c r="DU210" s="149" t="s">
        <v>157</v>
      </c>
      <c r="DV210" s="149" t="s">
        <v>160</v>
      </c>
      <c r="DW210" s="149" t="s">
        <v>154</v>
      </c>
      <c r="DX210" s="149">
        <v>0</v>
      </c>
      <c r="DY210" s="149" t="s">
        <v>150</v>
      </c>
      <c r="DZ210" s="149" t="str">
        <f t="shared" si="168"/>
        <v>Y</v>
      </c>
      <c r="EA210" s="149" t="str">
        <f t="shared" si="169"/>
        <v>Commitment removed</v>
      </c>
      <c r="EB210" s="149" t="str">
        <f t="shared" si="170"/>
        <v>Y</v>
      </c>
      <c r="EC210" s="149" t="str">
        <f t="shared" si="171"/>
        <v>N</v>
      </c>
      <c r="ED210" s="149" t="str">
        <f t="shared" si="172"/>
        <v>Not Specified</v>
      </c>
      <c r="EF210" s="149">
        <f t="shared" si="185" ref="EF210:EF273">MAX(AS210,AA210)</f>
        <v>2040</v>
      </c>
    </row>
    <row r="211" spans="1:136" s="149" customFormat="1" ht="16.5" customHeight="1">
      <c r="A211" s="149">
        <v>208</v>
      </c>
      <c r="B211" s="149">
        <v>142</v>
      </c>
      <c r="C211" s="150" t="s">
        <v>1340</v>
      </c>
      <c r="D211" s="149" t="s">
        <v>314</v>
      </c>
      <c r="E211" s="149" t="s">
        <v>229</v>
      </c>
      <c r="F211" s="149" t="s">
        <v>175</v>
      </c>
      <c r="G211" s="149" t="s">
        <v>176</v>
      </c>
      <c r="H211" s="168" t="s">
        <v>1341</v>
      </c>
      <c r="I211" s="149" t="s">
        <v>1342</v>
      </c>
      <c r="J211" s="149">
        <v>-0.897</v>
      </c>
      <c r="K211" s="149" t="s">
        <v>1343</v>
      </c>
      <c r="L211" s="149">
        <v>37066</v>
      </c>
      <c r="M211" s="150">
        <v>9</v>
      </c>
      <c r="N211" s="149" t="s">
        <v>154</v>
      </c>
      <c r="O211" s="149" t="s">
        <v>153</v>
      </c>
      <c r="P211" s="150" t="s">
        <v>153</v>
      </c>
      <c r="Q211" s="149" t="s">
        <v>154</v>
      </c>
      <c r="R211" s="149" t="s">
        <v>154</v>
      </c>
      <c r="S211" s="149" t="s">
        <v>153</v>
      </c>
      <c r="T211" s="149" t="s">
        <v>153</v>
      </c>
      <c r="U211" s="151" t="s">
        <v>153</v>
      </c>
      <c r="V211" s="149" t="s">
        <v>153</v>
      </c>
      <c r="W211" s="149" t="s">
        <v>153</v>
      </c>
      <c r="X211" s="152" t="s">
        <v>153</v>
      </c>
      <c r="Y211" s="149" t="s">
        <v>153</v>
      </c>
      <c r="Z211" s="149" t="s">
        <v>153</v>
      </c>
      <c r="AA211" s="150"/>
      <c r="AC211" s="149" t="s">
        <v>153</v>
      </c>
      <c r="AD211" s="149" t="s">
        <v>153</v>
      </c>
      <c r="AE211" s="149" t="s">
        <v>153</v>
      </c>
      <c r="AF211" s="149" t="s">
        <v>153</v>
      </c>
      <c r="AG211" s="149" t="s">
        <v>153</v>
      </c>
      <c r="AH211" s="150" t="s">
        <v>153</v>
      </c>
      <c r="AI211" s="149" t="s">
        <v>180</v>
      </c>
      <c r="AJ211" s="149" t="s">
        <v>154</v>
      </c>
      <c r="AK211" s="170" t="s">
        <v>153</v>
      </c>
      <c r="AL211" s="149">
        <v>2060</v>
      </c>
      <c r="AM211" s="171" t="s">
        <v>1344</v>
      </c>
      <c r="AN211" s="150" t="s">
        <v>1345</v>
      </c>
      <c r="AP211" s="149" t="s">
        <v>154</v>
      </c>
      <c r="AQ211" s="149" t="s">
        <v>153</v>
      </c>
      <c r="AR211" s="149" t="s">
        <v>153</v>
      </c>
      <c r="AU211" s="150"/>
      <c r="AV211" s="188" t="s">
        <v>168</v>
      </c>
      <c r="AW211" s="172" t="s">
        <v>153</v>
      </c>
      <c r="AX211" s="149" t="s">
        <v>153</v>
      </c>
      <c r="AY211" s="149" t="s">
        <v>154</v>
      </c>
      <c r="AZ211" s="149" t="s">
        <v>153</v>
      </c>
      <c r="BA211" s="149" t="s">
        <v>153</v>
      </c>
      <c r="BC211" s="150"/>
      <c r="BE211" s="173"/>
      <c r="BF211" s="150"/>
      <c r="BG211" s="283">
        <f t="shared" si="173"/>
        <v>0</v>
      </c>
      <c r="BH211" s="149">
        <f t="shared" si="174"/>
        <v>0</v>
      </c>
      <c r="BI211" s="149">
        <f t="shared" si="140"/>
        <v>0</v>
      </c>
      <c r="BJ211" s="280">
        <f t="shared" si="141"/>
        <v>0</v>
      </c>
      <c r="BK211" s="356">
        <f t="shared" si="175"/>
        <v>0</v>
      </c>
      <c r="BL211" s="149">
        <f t="shared" si="176"/>
        <v>0</v>
      </c>
      <c r="BM211" s="149">
        <f t="shared" si="142"/>
        <v>0</v>
      </c>
      <c r="BN211" s="278">
        <f t="shared" si="143"/>
        <v>0</v>
      </c>
      <c r="BO211" s="149">
        <f t="shared" si="177"/>
        <v>0</v>
      </c>
      <c r="BP211" s="149">
        <f t="shared" si="178"/>
        <v>0</v>
      </c>
      <c r="BQ211" s="149">
        <f t="shared" si="144"/>
        <v>0</v>
      </c>
      <c r="BR211" s="356">
        <f t="shared" si="179"/>
        <v>0</v>
      </c>
      <c r="BS211" s="149">
        <f t="shared" si="180"/>
        <v>0</v>
      </c>
      <c r="BT211" s="149">
        <f t="shared" si="145"/>
        <v>0</v>
      </c>
      <c r="BU211" s="356">
        <f t="shared" si="146"/>
        <v>0</v>
      </c>
      <c r="BV211" s="149">
        <f t="shared" si="147"/>
        <v>0</v>
      </c>
      <c r="BW211" s="113">
        <f t="shared" si="148"/>
        <v>0</v>
      </c>
      <c r="BX211" s="248">
        <f t="shared" si="149"/>
        <v>0</v>
      </c>
      <c r="BY211" s="248">
        <f t="shared" si="150"/>
        <v>0</v>
      </c>
      <c r="BZ211" s="248">
        <f t="shared" si="151"/>
        <v>0</v>
      </c>
      <c r="CA211" s="248">
        <f t="shared" si="184"/>
        <v>0</v>
      </c>
      <c r="CB211" s="175">
        <f t="shared" si="152"/>
        <v>0</v>
      </c>
      <c r="CC211" s="356">
        <f t="shared" si="153"/>
        <v>0</v>
      </c>
      <c r="CD211" s="149">
        <f t="shared" si="154"/>
        <v>0</v>
      </c>
      <c r="CE211" s="149">
        <f t="shared" si="155"/>
        <v>0</v>
      </c>
      <c r="CF211" s="276">
        <f t="shared" si="156"/>
        <v>0</v>
      </c>
      <c r="CG211" s="248">
        <f t="shared" si="157"/>
        <v>0</v>
      </c>
      <c r="CH211" s="274">
        <f t="shared" si="181"/>
        <v>0</v>
      </c>
      <c r="CI211" s="356">
        <f t="shared" si="158"/>
        <v>0</v>
      </c>
      <c r="CJ211" s="149">
        <f t="shared" si="159"/>
        <v>0</v>
      </c>
      <c r="CK211" s="150">
        <f t="shared" si="160"/>
        <v>0</v>
      </c>
      <c r="CL211" s="149">
        <f t="shared" si="182"/>
        <v>0</v>
      </c>
      <c r="CM211" s="149">
        <f t="shared" si="182"/>
        <v>0</v>
      </c>
      <c r="CN211" s="149">
        <f t="shared" si="182"/>
        <v>0</v>
      </c>
      <c r="CO211" s="149">
        <f t="shared" si="161"/>
        <v>0</v>
      </c>
      <c r="CP211" s="149">
        <f t="shared" si="183"/>
        <v>0</v>
      </c>
      <c r="CQ211" s="283">
        <f t="shared" si="162"/>
        <v>0</v>
      </c>
      <c r="CR211" s="149">
        <f t="shared" si="163"/>
        <v>0</v>
      </c>
      <c r="CS211" s="149">
        <f t="shared" si="164"/>
        <v>1</v>
      </c>
      <c r="CT211" s="283" t="str">
        <f t="shared" si="165"/>
        <v/>
      </c>
      <c r="CU211" s="149" t="str">
        <f t="shared" si="166"/>
        <v xml:space="preserve"> </v>
      </c>
      <c r="CV211" s="149">
        <f t="shared" si="167"/>
        <v>0</v>
      </c>
      <c r="CW211" s="149">
        <v>0</v>
      </c>
      <c r="CX211" s="149">
        <v>0</v>
      </c>
      <c r="CY211" s="149">
        <v>0</v>
      </c>
      <c r="CZ211" s="149">
        <v>0</v>
      </c>
      <c r="DA211" s="149">
        <v>0</v>
      </c>
      <c r="DB211" s="149">
        <v>0</v>
      </c>
      <c r="DC211" s="149">
        <v>0</v>
      </c>
      <c r="DD211" s="149">
        <v>0</v>
      </c>
      <c r="DE211" s="149">
        <v>0</v>
      </c>
      <c r="DF211" s="149">
        <v>0</v>
      </c>
      <c r="DG211" s="149">
        <v>0</v>
      </c>
      <c r="DH211" s="149">
        <v>0</v>
      </c>
      <c r="DI211" s="149">
        <v>0</v>
      </c>
      <c r="DJ211" s="149">
        <v>0</v>
      </c>
      <c r="DK211" s="149">
        <v>0</v>
      </c>
      <c r="DL211" s="149">
        <v>0</v>
      </c>
      <c r="DM211" s="149">
        <v>0</v>
      </c>
      <c r="DN211" s="149">
        <v>0</v>
      </c>
      <c r="DO211" s="149">
        <v>0</v>
      </c>
      <c r="DP211" s="149">
        <v>0</v>
      </c>
      <c r="DQ211" s="149">
        <v>0</v>
      </c>
      <c r="DR211" s="149">
        <v>0</v>
      </c>
      <c r="DS211" s="149">
        <v>0</v>
      </c>
      <c r="DT211" s="149" t="s">
        <v>154</v>
      </c>
      <c r="DU211" s="149">
        <v>0</v>
      </c>
      <c r="DV211" s="149" t="s">
        <v>7858</v>
      </c>
      <c r="DW211" s="149" t="s">
        <v>180</v>
      </c>
      <c r="DX211" s="149" t="s">
        <v>3005</v>
      </c>
      <c r="DY211" s="149">
        <v>0</v>
      </c>
      <c r="DZ211" s="149" t="str">
        <f t="shared" si="168"/>
        <v>N</v>
      </c>
      <c r="EA211" s="149" t="str">
        <f t="shared" si="169"/>
        <v/>
      </c>
      <c r="EB211" s="149" t="str">
        <f t="shared" si="170"/>
        <v>N</v>
      </c>
      <c r="EC211" s="149" t="str">
        <f t="shared" si="171"/>
        <v>N</v>
      </c>
      <c r="ED211" s="149" t="str">
        <f t="shared" si="172"/>
        <v>Not Specified</v>
      </c>
      <c r="EF211" s="149">
        <f t="shared" si="185"/>
        <v>0</v>
      </c>
    </row>
    <row r="212" spans="1:136" s="149" customFormat="1" ht="16.5" customHeight="1">
      <c r="A212" s="149">
        <v>209</v>
      </c>
      <c r="B212" s="149">
        <v>224</v>
      </c>
      <c r="C212" s="150" t="s">
        <v>1346</v>
      </c>
      <c r="D212" s="149" t="s">
        <v>228</v>
      </c>
      <c r="E212" s="149" t="s">
        <v>229</v>
      </c>
      <c r="F212" s="149" t="s">
        <v>321</v>
      </c>
      <c r="G212" s="149" t="s">
        <v>246</v>
      </c>
      <c r="H212" s="168" t="s">
        <v>1347</v>
      </c>
      <c r="I212" s="149" t="s">
        <v>1348</v>
      </c>
      <c r="J212" s="149">
        <v>0.336</v>
      </c>
      <c r="K212" s="149" t="s">
        <v>1349</v>
      </c>
      <c r="L212" s="149">
        <v>62393</v>
      </c>
      <c r="M212" s="150">
        <v>31</v>
      </c>
      <c r="N212" s="149" t="s">
        <v>150</v>
      </c>
      <c r="O212" s="149">
        <v>2019</v>
      </c>
      <c r="P212" s="150">
        <v>2022</v>
      </c>
      <c r="Q212" s="149" t="s">
        <v>150</v>
      </c>
      <c r="R212" s="149" t="s">
        <v>154</v>
      </c>
      <c r="S212" s="149" t="s">
        <v>155</v>
      </c>
      <c r="T212" s="149" t="s">
        <v>153</v>
      </c>
      <c r="U212" s="151" t="s">
        <v>153</v>
      </c>
      <c r="V212" s="149" t="s">
        <v>153</v>
      </c>
      <c r="W212" s="149" t="s">
        <v>153</v>
      </c>
      <c r="X212" s="152" t="s">
        <v>153</v>
      </c>
      <c r="Y212" s="149" t="s">
        <v>153</v>
      </c>
      <c r="Z212" s="149" t="s">
        <v>153</v>
      </c>
      <c r="AA212" s="150"/>
      <c r="AC212" s="149" t="s">
        <v>167</v>
      </c>
      <c r="AD212" s="149" t="s">
        <v>6</v>
      </c>
      <c r="AE212" s="149" t="s">
        <v>157</v>
      </c>
      <c r="AF212" s="149" t="s">
        <v>157</v>
      </c>
      <c r="AG212" s="149" t="s">
        <v>157</v>
      </c>
      <c r="AH212" s="150" t="s">
        <v>218</v>
      </c>
      <c r="AJ212" s="149" t="s">
        <v>154</v>
      </c>
      <c r="AK212" s="170" t="s">
        <v>153</v>
      </c>
      <c r="AN212" s="150"/>
      <c r="AO212" s="149" t="s">
        <v>219</v>
      </c>
      <c r="AP212" s="149" t="s">
        <v>150</v>
      </c>
      <c r="AQ212" s="149" t="s">
        <v>218</v>
      </c>
      <c r="AR212" s="149" t="s">
        <v>1350</v>
      </c>
      <c r="AS212" s="149">
        <v>2050</v>
      </c>
      <c r="AU212" s="150"/>
      <c r="AV212" s="149" t="s">
        <v>157</v>
      </c>
      <c r="AW212" s="172" t="s">
        <v>168</v>
      </c>
      <c r="AX212" s="149" t="s">
        <v>158</v>
      </c>
      <c r="AY212" s="149" t="s">
        <v>154</v>
      </c>
      <c r="AZ212" s="149" t="s">
        <v>153</v>
      </c>
      <c r="BA212" s="149" t="s">
        <v>153</v>
      </c>
      <c r="BC212" s="150"/>
      <c r="BE212" s="173"/>
      <c r="BF212" s="150"/>
      <c r="BG212" s="283">
        <f t="shared" si="173"/>
        <v>1</v>
      </c>
      <c r="BH212" s="149">
        <f t="shared" si="174"/>
        <v>0</v>
      </c>
      <c r="BI212" s="149">
        <f t="shared" si="140"/>
        <v>0</v>
      </c>
      <c r="BJ212" s="280">
        <f t="shared" si="141"/>
        <v>1</v>
      </c>
      <c r="BK212" s="356">
        <f t="shared" si="175"/>
        <v>0</v>
      </c>
      <c r="BL212" s="149">
        <f t="shared" si="176"/>
        <v>0</v>
      </c>
      <c r="BM212" s="149">
        <f t="shared" si="142"/>
        <v>0</v>
      </c>
      <c r="BN212" s="278">
        <f t="shared" si="143"/>
        <v>0</v>
      </c>
      <c r="BO212" s="149">
        <f t="shared" si="177"/>
        <v>0</v>
      </c>
      <c r="BP212" s="149">
        <f t="shared" si="178"/>
        <v>0</v>
      </c>
      <c r="BQ212" s="149">
        <f t="shared" si="144"/>
        <v>0</v>
      </c>
      <c r="BR212" s="356">
        <f t="shared" si="179"/>
        <v>0</v>
      </c>
      <c r="BS212" s="149">
        <f t="shared" si="180"/>
        <v>0</v>
      </c>
      <c r="BT212" s="149">
        <f t="shared" si="145"/>
        <v>1</v>
      </c>
      <c r="BU212" s="356">
        <f t="shared" si="146"/>
        <v>0</v>
      </c>
      <c r="BV212" s="149">
        <f t="shared" si="147"/>
        <v>0</v>
      </c>
      <c r="BW212" s="113">
        <f t="shared" si="148"/>
        <v>0</v>
      </c>
      <c r="BX212" s="248">
        <f t="shared" si="149"/>
        <v>0</v>
      </c>
      <c r="BY212" s="248">
        <f t="shared" si="150"/>
        <v>0</v>
      </c>
      <c r="BZ212" s="248">
        <f t="shared" si="151"/>
        <v>0</v>
      </c>
      <c r="CA212" s="248">
        <f t="shared" si="184"/>
        <v>0</v>
      </c>
      <c r="CB212" s="175">
        <f t="shared" si="152"/>
        <v>0</v>
      </c>
      <c r="CC212" s="356">
        <f t="shared" si="153"/>
        <v>0</v>
      </c>
      <c r="CD212" s="149">
        <f t="shared" si="154"/>
        <v>0</v>
      </c>
      <c r="CE212" s="149">
        <f t="shared" si="155"/>
        <v>1</v>
      </c>
      <c r="CF212" s="276">
        <f t="shared" si="156"/>
        <v>1</v>
      </c>
      <c r="CG212" s="248">
        <f t="shared" si="157"/>
        <v>1</v>
      </c>
      <c r="CH212" s="274">
        <f t="shared" si="181"/>
        <v>1</v>
      </c>
      <c r="CI212" s="356">
        <f t="shared" si="158"/>
        <v>0</v>
      </c>
      <c r="CJ212" s="149">
        <f t="shared" si="159"/>
        <v>0</v>
      </c>
      <c r="CK212" s="150">
        <f t="shared" si="160"/>
        <v>0</v>
      </c>
      <c r="CL212" s="149">
        <f t="shared" si="182"/>
        <v>1</v>
      </c>
      <c r="CM212" s="149">
        <f t="shared" si="182"/>
        <v>0</v>
      </c>
      <c r="CN212" s="149">
        <f t="shared" si="182"/>
        <v>1</v>
      </c>
      <c r="CO212" s="149">
        <f t="shared" si="161"/>
        <v>2</v>
      </c>
      <c r="CP212" s="149">
        <f t="shared" si="183"/>
        <v>1</v>
      </c>
      <c r="CQ212" s="283">
        <f t="shared" si="162"/>
        <v>1</v>
      </c>
      <c r="CR212" s="149">
        <f t="shared" si="163"/>
        <v>0</v>
      </c>
      <c r="CS212" s="149">
        <f t="shared" si="164"/>
        <v>0</v>
      </c>
      <c r="CT212" s="283" t="str">
        <f t="shared" si="165"/>
        <v/>
      </c>
      <c r="CU212" s="149" t="str">
        <f t="shared" si="166"/>
        <v xml:space="preserve"> 2050</v>
      </c>
      <c r="CV212" s="149">
        <f t="shared" si="167"/>
        <v>2050</v>
      </c>
      <c r="CW212" s="149">
        <v>1</v>
      </c>
      <c r="CX212" s="149">
        <v>0</v>
      </c>
      <c r="CY212" s="149">
        <v>0</v>
      </c>
      <c r="CZ212" s="149">
        <v>1</v>
      </c>
      <c r="DA212" s="149">
        <v>0</v>
      </c>
      <c r="DB212" s="149">
        <v>1</v>
      </c>
      <c r="DC212" s="149">
        <v>0</v>
      </c>
      <c r="DD212" s="149">
        <v>1</v>
      </c>
      <c r="DE212" s="149">
        <v>0</v>
      </c>
      <c r="DF212" s="149">
        <v>1</v>
      </c>
      <c r="DG212" s="149">
        <v>0</v>
      </c>
      <c r="DH212" s="149">
        <v>1</v>
      </c>
      <c r="DI212" s="149">
        <v>1</v>
      </c>
      <c r="DJ212" s="149">
        <v>0</v>
      </c>
      <c r="DK212" s="149">
        <v>0</v>
      </c>
      <c r="DL212" s="149">
        <v>1</v>
      </c>
      <c r="DM212" s="149">
        <v>1</v>
      </c>
      <c r="DN212" s="149">
        <v>1</v>
      </c>
      <c r="DO212" s="149">
        <v>1</v>
      </c>
      <c r="DP212" s="149">
        <v>1</v>
      </c>
      <c r="DQ212" s="149">
        <v>0</v>
      </c>
      <c r="DR212" s="149">
        <v>1</v>
      </c>
      <c r="DS212" s="149">
        <v>1</v>
      </c>
      <c r="DT212" s="149" t="s">
        <v>154</v>
      </c>
      <c r="DU212" s="149" t="s">
        <v>158</v>
      </c>
      <c r="DV212" s="149" t="s">
        <v>7863</v>
      </c>
      <c r="DW212" s="149" t="s">
        <v>160</v>
      </c>
      <c r="DX212" s="149" t="s">
        <v>150</v>
      </c>
      <c r="DY212" s="149" t="s">
        <v>3005</v>
      </c>
      <c r="DZ212" s="149" t="str">
        <f t="shared" si="168"/>
        <v>Y</v>
      </c>
      <c r="EA212" s="149" t="str">
        <f t="shared" si="169"/>
        <v/>
      </c>
      <c r="EB212" s="149" t="str">
        <f t="shared" si="170"/>
        <v>Y</v>
      </c>
      <c r="EC212" s="149" t="str">
        <f t="shared" si="171"/>
        <v>N</v>
      </c>
      <c r="ED212" s="149" t="str">
        <f t="shared" si="172"/>
        <v>Yes</v>
      </c>
      <c r="EF212" s="149">
        <f t="shared" si="185"/>
        <v>2050</v>
      </c>
    </row>
    <row r="213" spans="1:136" s="149" customFormat="1" ht="16.5" customHeight="1">
      <c r="A213" s="149">
        <v>210</v>
      </c>
      <c r="B213" s="149">
        <v>210</v>
      </c>
      <c r="C213" s="150" t="s">
        <v>1351</v>
      </c>
      <c r="D213" s="149" t="s">
        <v>1014</v>
      </c>
      <c r="E213" s="149" t="s">
        <v>642</v>
      </c>
      <c r="F213" s="149" t="s">
        <v>284</v>
      </c>
      <c r="G213" s="149" t="s">
        <v>246</v>
      </c>
      <c r="H213" s="168" t="s">
        <v>1352</v>
      </c>
      <c r="I213" s="149" t="s">
        <v>1353</v>
      </c>
      <c r="J213" s="149">
        <v>-0.114</v>
      </c>
      <c r="K213" s="149" t="s">
        <v>1354</v>
      </c>
      <c r="L213" s="149">
        <v>120040</v>
      </c>
      <c r="M213" s="150">
        <v>31</v>
      </c>
      <c r="N213" s="149" t="s">
        <v>150</v>
      </c>
      <c r="O213" s="149">
        <v>2015</v>
      </c>
      <c r="P213" s="150">
        <v>2030</v>
      </c>
      <c r="Q213" s="149" t="s">
        <v>150</v>
      </c>
      <c r="R213" s="149" t="s">
        <v>150</v>
      </c>
      <c r="S213" s="149" t="s">
        <v>151</v>
      </c>
      <c r="T213" s="149" t="s">
        <v>152</v>
      </c>
      <c r="U213" s="151">
        <v>2030</v>
      </c>
      <c r="V213" s="149" t="s">
        <v>153</v>
      </c>
      <c r="W213" s="149" t="s">
        <v>153</v>
      </c>
      <c r="X213" s="152" t="s">
        <v>153</v>
      </c>
      <c r="Y213" s="149" t="s">
        <v>154</v>
      </c>
      <c r="Z213" s="149" t="s">
        <v>155</v>
      </c>
      <c r="AA213" s="150"/>
      <c r="AC213" s="149" t="s">
        <v>167</v>
      </c>
      <c r="AD213" s="149" t="s">
        <v>6</v>
      </c>
      <c r="AE213" s="149" t="s">
        <v>157</v>
      </c>
      <c r="AF213" s="149" t="s">
        <v>157</v>
      </c>
      <c r="AG213" s="149" t="s">
        <v>169</v>
      </c>
      <c r="AH213" s="150" t="s">
        <v>159</v>
      </c>
      <c r="AJ213" s="149" t="s">
        <v>154</v>
      </c>
      <c r="AK213" s="170" t="s">
        <v>153</v>
      </c>
      <c r="AN213" s="150"/>
      <c r="AO213" s="149" t="s">
        <v>160</v>
      </c>
      <c r="AP213" s="149" t="s">
        <v>150</v>
      </c>
      <c r="AQ213" s="149" t="s">
        <v>159</v>
      </c>
      <c r="AR213" s="149" t="s">
        <v>1355</v>
      </c>
      <c r="AS213" s="149">
        <v>2039</v>
      </c>
      <c r="AU213" s="150"/>
      <c r="AV213" s="149" t="s">
        <v>158</v>
      </c>
      <c r="AW213" s="172" t="s">
        <v>158</v>
      </c>
      <c r="AX213" s="149" t="s">
        <v>158</v>
      </c>
      <c r="AY213" s="149" t="s">
        <v>154</v>
      </c>
      <c r="AZ213" s="149" t="s">
        <v>153</v>
      </c>
      <c r="BA213" s="149" t="s">
        <v>153</v>
      </c>
      <c r="BC213" s="150"/>
      <c r="BE213" s="173"/>
      <c r="BF213" s="150"/>
      <c r="BG213" s="283">
        <f t="shared" si="173"/>
        <v>0</v>
      </c>
      <c r="BH213" s="149">
        <f t="shared" si="174"/>
        <v>1</v>
      </c>
      <c r="BI213" s="149">
        <f t="shared" si="140"/>
        <v>0</v>
      </c>
      <c r="BJ213" s="280">
        <f t="shared" si="141"/>
        <v>1</v>
      </c>
      <c r="BK213" s="356">
        <f t="shared" si="175"/>
        <v>0</v>
      </c>
      <c r="BL213" s="149">
        <f t="shared" si="176"/>
        <v>1</v>
      </c>
      <c r="BM213" s="149">
        <f t="shared" si="142"/>
        <v>0</v>
      </c>
      <c r="BN213" s="278">
        <f t="shared" si="143"/>
        <v>1</v>
      </c>
      <c r="BO213" s="149">
        <f t="shared" si="177"/>
        <v>0</v>
      </c>
      <c r="BP213" s="149">
        <f t="shared" si="178"/>
        <v>0</v>
      </c>
      <c r="BQ213" s="149">
        <f t="shared" si="144"/>
        <v>0</v>
      </c>
      <c r="BR213" s="356">
        <f t="shared" si="179"/>
        <v>0</v>
      </c>
      <c r="BS213" s="149">
        <f t="shared" si="180"/>
        <v>0</v>
      </c>
      <c r="BT213" s="149">
        <f t="shared" si="145"/>
        <v>1</v>
      </c>
      <c r="BU213" s="356">
        <f t="shared" si="146"/>
        <v>0</v>
      </c>
      <c r="BV213" s="149">
        <f t="shared" si="147"/>
        <v>0</v>
      </c>
      <c r="BW213" s="113">
        <f t="shared" si="148"/>
        <v>0</v>
      </c>
      <c r="BX213" s="248">
        <f t="shared" si="149"/>
        <v>0</v>
      </c>
      <c r="BY213" s="248">
        <f t="shared" si="150"/>
        <v>0</v>
      </c>
      <c r="BZ213" s="248">
        <f t="shared" si="151"/>
        <v>0</v>
      </c>
      <c r="CA213" s="248">
        <f t="shared" si="184"/>
        <v>0</v>
      </c>
      <c r="CB213" s="175">
        <f t="shared" si="152"/>
        <v>0</v>
      </c>
      <c r="CC213" s="356">
        <f t="shared" si="153"/>
        <v>0</v>
      </c>
      <c r="CD213" s="149">
        <f t="shared" si="154"/>
        <v>0</v>
      </c>
      <c r="CE213" s="149">
        <f t="shared" si="155"/>
        <v>1</v>
      </c>
      <c r="CF213" s="276">
        <f t="shared" si="156"/>
        <v>1</v>
      </c>
      <c r="CG213" s="248">
        <f t="shared" si="157"/>
        <v>1</v>
      </c>
      <c r="CH213" s="274">
        <f t="shared" si="181"/>
        <v>1</v>
      </c>
      <c r="CI213" s="356">
        <f t="shared" si="158"/>
        <v>0</v>
      </c>
      <c r="CJ213" s="149">
        <f t="shared" si="159"/>
        <v>0</v>
      </c>
      <c r="CK213" s="150">
        <f t="shared" si="160"/>
        <v>0</v>
      </c>
      <c r="CL213" s="149">
        <f t="shared" si="182"/>
        <v>0</v>
      </c>
      <c r="CM213" s="149">
        <f t="shared" si="182"/>
        <v>2</v>
      </c>
      <c r="CN213" s="149">
        <f t="shared" si="182"/>
        <v>1</v>
      </c>
      <c r="CO213" s="149">
        <f t="shared" si="161"/>
        <v>3</v>
      </c>
      <c r="CP213" s="149">
        <f t="shared" si="183"/>
        <v>1</v>
      </c>
      <c r="CQ213" s="283">
        <f t="shared" si="162"/>
        <v>0</v>
      </c>
      <c r="CR213" s="149">
        <f t="shared" si="163"/>
        <v>1</v>
      </c>
      <c r="CS213" s="149">
        <f t="shared" si="164"/>
        <v>0</v>
      </c>
      <c r="CT213" s="283">
        <f t="shared" si="165"/>
        <v>1</v>
      </c>
      <c r="CU213" s="149" t="str">
        <f t="shared" si="166"/>
        <v xml:space="preserve"> 2039</v>
      </c>
      <c r="CV213" s="149">
        <f t="shared" si="167"/>
        <v>2039</v>
      </c>
      <c r="CW213" s="149">
        <v>0</v>
      </c>
      <c r="CX213" s="149">
        <v>0</v>
      </c>
      <c r="CY213" s="149">
        <v>0</v>
      </c>
      <c r="CZ213" s="149">
        <v>0</v>
      </c>
      <c r="DA213" s="149">
        <v>0</v>
      </c>
      <c r="DB213" s="149">
        <v>0</v>
      </c>
      <c r="DC213" s="149">
        <v>1</v>
      </c>
      <c r="DD213" s="149">
        <v>1</v>
      </c>
      <c r="DE213" s="149">
        <v>0</v>
      </c>
      <c r="DF213" s="149">
        <v>1</v>
      </c>
      <c r="DG213" s="149">
        <v>0</v>
      </c>
      <c r="DH213" s="149">
        <v>1</v>
      </c>
      <c r="DI213" s="149">
        <v>0</v>
      </c>
      <c r="DJ213" s="149">
        <v>1</v>
      </c>
      <c r="DK213" s="149">
        <v>0</v>
      </c>
      <c r="DL213" s="149">
        <v>1</v>
      </c>
      <c r="DM213" s="149">
        <v>1</v>
      </c>
      <c r="DN213" s="149">
        <v>0</v>
      </c>
      <c r="DO213" s="149">
        <v>1</v>
      </c>
      <c r="DP213" s="149">
        <v>0</v>
      </c>
      <c r="DQ213" s="149">
        <v>1</v>
      </c>
      <c r="DR213" s="149">
        <v>1</v>
      </c>
      <c r="DS213" s="149">
        <v>0</v>
      </c>
      <c r="DT213" s="149" t="s">
        <v>150</v>
      </c>
      <c r="DU213" s="149" t="s">
        <v>158</v>
      </c>
      <c r="DV213" s="149" t="s">
        <v>7859</v>
      </c>
      <c r="DW213" s="149" t="s">
        <v>154</v>
      </c>
      <c r="DX213" s="149">
        <v>0</v>
      </c>
      <c r="DY213" s="149" t="s">
        <v>154</v>
      </c>
      <c r="DZ213" s="149" t="str">
        <f t="shared" si="168"/>
        <v>Y</v>
      </c>
      <c r="EA213" s="149" t="str">
        <f t="shared" si="169"/>
        <v>Commitment removed</v>
      </c>
      <c r="EB213" s="149" t="str">
        <f t="shared" si="170"/>
        <v>Y</v>
      </c>
      <c r="EC213" s="149" t="str">
        <f t="shared" si="171"/>
        <v>N</v>
      </c>
      <c r="ED213" s="149" t="str">
        <f t="shared" si="172"/>
        <v>No</v>
      </c>
      <c r="EF213" s="149">
        <f t="shared" si="185"/>
        <v>2039</v>
      </c>
    </row>
    <row r="214" spans="1:136" s="149" customFormat="1" ht="16.5" customHeight="1">
      <c r="A214" s="149">
        <v>211</v>
      </c>
      <c r="B214" s="149">
        <v>211</v>
      </c>
      <c r="C214" s="150" t="s">
        <v>1356</v>
      </c>
      <c r="D214" s="149" t="s">
        <v>1357</v>
      </c>
      <c r="E214" s="149" t="s">
        <v>214</v>
      </c>
      <c r="F214" s="149" t="s">
        <v>1358</v>
      </c>
      <c r="G214" s="149" t="s">
        <v>246</v>
      </c>
      <c r="H214" s="168" t="s">
        <v>1359</v>
      </c>
      <c r="I214" s="149" t="s">
        <v>1360</v>
      </c>
      <c r="J214" s="149">
        <v>0.057</v>
      </c>
      <c r="K214" s="149" t="s">
        <v>1361</v>
      </c>
      <c r="L214" s="149">
        <v>774303</v>
      </c>
      <c r="M214" s="150">
        <v>24</v>
      </c>
      <c r="N214" s="149" t="s">
        <v>150</v>
      </c>
      <c r="O214" s="149">
        <v>2019</v>
      </c>
      <c r="P214" s="150">
        <v>2023</v>
      </c>
      <c r="Q214" s="149" t="s">
        <v>150</v>
      </c>
      <c r="R214" s="149" t="s">
        <v>150</v>
      </c>
      <c r="S214" s="149" t="s">
        <v>151</v>
      </c>
      <c r="T214" s="149" t="s">
        <v>152</v>
      </c>
      <c r="U214" s="151">
        <v>2030</v>
      </c>
      <c r="V214" s="149" t="s">
        <v>151</v>
      </c>
      <c r="W214" s="149" t="s">
        <v>152</v>
      </c>
      <c r="X214" s="152">
        <v>2040</v>
      </c>
      <c r="Y214" s="149" t="s">
        <v>150</v>
      </c>
      <c r="Z214" s="149" t="s">
        <v>151</v>
      </c>
      <c r="AA214" s="150">
        <v>2040</v>
      </c>
      <c r="AC214" s="149" t="s">
        <v>167</v>
      </c>
      <c r="AD214" s="149" t="s">
        <v>6</v>
      </c>
      <c r="AE214" s="149" t="s">
        <v>157</v>
      </c>
      <c r="AF214" s="149" t="s">
        <v>157</v>
      </c>
      <c r="AG214" s="149" t="s">
        <v>157</v>
      </c>
      <c r="AH214" s="150" t="s">
        <v>218</v>
      </c>
      <c r="AJ214" s="149" t="s">
        <v>154</v>
      </c>
      <c r="AK214" s="170" t="s">
        <v>153</v>
      </c>
      <c r="AM214" s="170"/>
      <c r="AN214" s="150"/>
      <c r="AO214" s="149" t="s">
        <v>219</v>
      </c>
      <c r="AP214" s="149" t="s">
        <v>150</v>
      </c>
      <c r="AQ214" s="149" t="s">
        <v>218</v>
      </c>
      <c r="AR214" s="149" t="s">
        <v>1362</v>
      </c>
      <c r="AS214" s="149">
        <v>2025</v>
      </c>
      <c r="AU214" s="150"/>
      <c r="AV214" s="149" t="s">
        <v>168</v>
      </c>
      <c r="AW214" s="172" t="s">
        <v>171</v>
      </c>
      <c r="AX214" s="149" t="s">
        <v>158</v>
      </c>
      <c r="AY214" s="149" t="s">
        <v>154</v>
      </c>
      <c r="AZ214" s="149" t="s">
        <v>153</v>
      </c>
      <c r="BA214" s="149" t="s">
        <v>153</v>
      </c>
      <c r="BC214" s="150"/>
      <c r="BE214" s="173"/>
      <c r="BF214" s="150"/>
      <c r="BG214" s="283">
        <f t="shared" si="173"/>
        <v>1</v>
      </c>
      <c r="BH214" s="149">
        <f t="shared" si="174"/>
        <v>0</v>
      </c>
      <c r="BI214" s="149">
        <f t="shared" si="140"/>
        <v>0</v>
      </c>
      <c r="BJ214" s="280">
        <f t="shared" si="141"/>
        <v>1</v>
      </c>
      <c r="BK214" s="356">
        <f t="shared" si="175"/>
        <v>0</v>
      </c>
      <c r="BL214" s="149">
        <f t="shared" si="176"/>
        <v>1</v>
      </c>
      <c r="BM214" s="149">
        <f t="shared" si="142"/>
        <v>0</v>
      </c>
      <c r="BN214" s="278">
        <f t="shared" si="143"/>
        <v>1</v>
      </c>
      <c r="BO214" s="149">
        <f t="shared" si="177"/>
        <v>0</v>
      </c>
      <c r="BP214" s="149">
        <f t="shared" si="178"/>
        <v>0</v>
      </c>
      <c r="BQ214" s="149">
        <f t="shared" si="144"/>
        <v>1</v>
      </c>
      <c r="BR214" s="356">
        <f t="shared" si="179"/>
        <v>1</v>
      </c>
      <c r="BS214" s="149">
        <f t="shared" si="180"/>
        <v>0</v>
      </c>
      <c r="BT214" s="149">
        <f t="shared" si="145"/>
        <v>0</v>
      </c>
      <c r="BU214" s="356">
        <f t="shared" si="146"/>
        <v>0</v>
      </c>
      <c r="BV214" s="149">
        <f t="shared" si="147"/>
        <v>0</v>
      </c>
      <c r="BW214" s="113">
        <f t="shared" si="148"/>
        <v>0</v>
      </c>
      <c r="BX214" s="248">
        <f t="shared" si="149"/>
        <v>0</v>
      </c>
      <c r="BY214" s="248">
        <f t="shared" si="150"/>
        <v>0</v>
      </c>
      <c r="BZ214" s="248">
        <f t="shared" si="151"/>
        <v>0</v>
      </c>
      <c r="CA214" s="248">
        <f t="shared" si="184"/>
        <v>0</v>
      </c>
      <c r="CB214" s="175">
        <f t="shared" si="152"/>
        <v>0</v>
      </c>
      <c r="CC214" s="356">
        <v>0</v>
      </c>
      <c r="CD214" s="149">
        <f t="shared" si="154"/>
        <v>0</v>
      </c>
      <c r="CE214" s="149">
        <f t="shared" si="155"/>
        <v>1</v>
      </c>
      <c r="CF214" s="276">
        <f t="shared" si="156"/>
        <v>1</v>
      </c>
      <c r="CG214" s="248">
        <f t="shared" si="157"/>
        <v>1</v>
      </c>
      <c r="CH214" s="274">
        <f t="shared" si="181"/>
        <v>1</v>
      </c>
      <c r="CI214" s="356">
        <f t="shared" si="158"/>
        <v>0</v>
      </c>
      <c r="CJ214" s="149">
        <f t="shared" si="159"/>
        <v>0</v>
      </c>
      <c r="CK214" s="150">
        <f t="shared" si="160"/>
        <v>0</v>
      </c>
      <c r="CL214" s="149">
        <f t="shared" si="182"/>
        <v>1</v>
      </c>
      <c r="CM214" s="149">
        <f t="shared" si="182"/>
        <v>1</v>
      </c>
      <c r="CN214" s="149">
        <f t="shared" si="182"/>
        <v>1</v>
      </c>
      <c r="CO214" s="149">
        <f t="shared" si="161"/>
        <v>3</v>
      </c>
      <c r="CP214" s="149">
        <f t="shared" si="183"/>
        <v>1</v>
      </c>
      <c r="CQ214" s="283">
        <f t="shared" si="162"/>
        <v>0</v>
      </c>
      <c r="CR214" s="149">
        <f t="shared" si="163"/>
        <v>0</v>
      </c>
      <c r="CS214" s="149">
        <f t="shared" si="164"/>
        <v>1</v>
      </c>
      <c r="CT214" s="283">
        <f t="shared" si="165"/>
        <v>1</v>
      </c>
      <c r="CU214" s="149" t="str">
        <f t="shared" si="166"/>
        <v>2040 2025</v>
      </c>
      <c r="CV214" s="149">
        <f t="shared" si="167"/>
        <v>2040</v>
      </c>
      <c r="CW214" s="149">
        <v>0</v>
      </c>
      <c r="CX214" s="149">
        <v>0</v>
      </c>
      <c r="CY214" s="149">
        <v>0</v>
      </c>
      <c r="CZ214" s="149">
        <v>0</v>
      </c>
      <c r="DA214" s="149">
        <v>0</v>
      </c>
      <c r="DB214" s="149">
        <v>0</v>
      </c>
      <c r="DC214" s="149">
        <v>1</v>
      </c>
      <c r="DD214" s="149">
        <v>1</v>
      </c>
      <c r="DE214" s="149">
        <v>0</v>
      </c>
      <c r="DF214" s="149">
        <v>1</v>
      </c>
      <c r="DG214" s="149">
        <v>0</v>
      </c>
      <c r="DH214" s="149">
        <v>1</v>
      </c>
      <c r="DI214" s="149">
        <v>1</v>
      </c>
      <c r="DJ214" s="149">
        <v>0</v>
      </c>
      <c r="DK214" s="149">
        <v>0</v>
      </c>
      <c r="DL214" s="149">
        <v>1</v>
      </c>
      <c r="DM214" s="149">
        <v>1</v>
      </c>
      <c r="DN214" s="149">
        <v>1</v>
      </c>
      <c r="DO214" s="149">
        <v>1</v>
      </c>
      <c r="DP214" s="149">
        <v>1</v>
      </c>
      <c r="DQ214" s="149">
        <v>0</v>
      </c>
      <c r="DR214" s="149">
        <v>1</v>
      </c>
      <c r="DS214" s="149">
        <v>1</v>
      </c>
      <c r="DT214" s="149" t="s">
        <v>150</v>
      </c>
      <c r="DU214" s="149" t="s">
        <v>157</v>
      </c>
      <c r="DV214" s="149" t="s">
        <v>7859</v>
      </c>
      <c r="DW214" s="149" t="s">
        <v>154</v>
      </c>
      <c r="DX214" s="149">
        <v>0</v>
      </c>
      <c r="DY214" s="149" t="s">
        <v>150</v>
      </c>
      <c r="DZ214" s="149" t="str">
        <f t="shared" si="168"/>
        <v>Y</v>
      </c>
      <c r="EA214" s="149" t="str">
        <f t="shared" si="169"/>
        <v>Targets set</v>
      </c>
      <c r="EB214" s="149" t="str">
        <f t="shared" si="170"/>
        <v>Y</v>
      </c>
      <c r="EC214" s="149" t="str">
        <f t="shared" si="171"/>
        <v>N</v>
      </c>
      <c r="ED214" s="149" t="str">
        <f t="shared" si="172"/>
        <v>Not Specified</v>
      </c>
      <c r="EF214" s="149">
        <f t="shared" si="185"/>
        <v>2040</v>
      </c>
    </row>
    <row r="215" spans="1:136" s="149" customFormat="1" ht="16.5" customHeight="1">
      <c r="A215" s="149">
        <v>212</v>
      </c>
      <c r="B215" s="149">
        <v>267</v>
      </c>
      <c r="C215" s="150" t="s">
        <v>1363</v>
      </c>
      <c r="D215" s="149" t="s">
        <v>1364</v>
      </c>
      <c r="E215" s="149" t="s">
        <v>790</v>
      </c>
      <c r="F215" s="149" t="s">
        <v>175</v>
      </c>
      <c r="G215" s="149" t="s">
        <v>176</v>
      </c>
      <c r="H215" s="168" t="s">
        <v>1365</v>
      </c>
      <c r="I215" s="149" t="s">
        <v>1366</v>
      </c>
      <c r="J215" s="149">
        <v>0.637</v>
      </c>
      <c r="K215" s="149" t="s">
        <v>1367</v>
      </c>
      <c r="L215" s="149">
        <v>104487</v>
      </c>
      <c r="M215" s="150">
        <v>18</v>
      </c>
      <c r="N215" s="149" t="s">
        <v>154</v>
      </c>
      <c r="O215" s="149" t="s">
        <v>153</v>
      </c>
      <c r="P215" s="150" t="s">
        <v>153</v>
      </c>
      <c r="Q215" s="149" t="s">
        <v>150</v>
      </c>
      <c r="R215" s="149" t="s">
        <v>150</v>
      </c>
      <c r="S215" s="149" t="s">
        <v>151</v>
      </c>
      <c r="T215" s="149" t="s">
        <v>1368</v>
      </c>
      <c r="U215" s="151">
        <v>2030</v>
      </c>
      <c r="V215" s="149" t="s">
        <v>151</v>
      </c>
      <c r="W215" s="149" t="s">
        <v>1368</v>
      </c>
      <c r="X215" s="152">
        <v>2050</v>
      </c>
      <c r="Y215" s="149" t="s">
        <v>150</v>
      </c>
      <c r="Z215" s="149" t="s">
        <v>151</v>
      </c>
      <c r="AA215" s="150">
        <v>2050</v>
      </c>
      <c r="AC215" s="149" t="s">
        <v>202</v>
      </c>
      <c r="AD215" s="149" t="s">
        <v>5</v>
      </c>
      <c r="AE215" s="149" t="s">
        <v>168</v>
      </c>
      <c r="AF215" s="149" t="s">
        <v>168</v>
      </c>
      <c r="AG215" s="149" t="s">
        <v>168</v>
      </c>
      <c r="AH215" s="150" t="s">
        <v>153</v>
      </c>
      <c r="AI215" s="149" t="s">
        <v>160</v>
      </c>
      <c r="AJ215" s="149" t="s">
        <v>150</v>
      </c>
      <c r="AK215" s="149" t="s">
        <v>1369</v>
      </c>
      <c r="AL215" s="149">
        <v>2060</v>
      </c>
      <c r="AN215" s="150"/>
      <c r="AP215" s="149" t="s">
        <v>154</v>
      </c>
      <c r="AQ215" s="149" t="s">
        <v>153</v>
      </c>
      <c r="AR215" s="149" t="s">
        <v>153</v>
      </c>
      <c r="AU215" s="150"/>
      <c r="AV215" s="149" t="s">
        <v>168</v>
      </c>
      <c r="AW215" s="172" t="s">
        <v>168</v>
      </c>
      <c r="AX215" s="149" t="s">
        <v>158</v>
      </c>
      <c r="AY215" s="149" t="s">
        <v>154</v>
      </c>
      <c r="AZ215" s="149" t="s">
        <v>153</v>
      </c>
      <c r="BA215" s="149" t="s">
        <v>153</v>
      </c>
      <c r="BC215" s="150"/>
      <c r="BE215" s="173"/>
      <c r="BF215" s="150"/>
      <c r="BG215" s="283">
        <f t="shared" si="173"/>
        <v>0</v>
      </c>
      <c r="BH215" s="149">
        <f t="shared" si="174"/>
        <v>0</v>
      </c>
      <c r="BI215" s="149">
        <f t="shared" si="140"/>
        <v>0</v>
      </c>
      <c r="BJ215" s="280">
        <f t="shared" si="141"/>
        <v>0</v>
      </c>
      <c r="BK215" s="356">
        <f t="shared" si="175"/>
        <v>0</v>
      </c>
      <c r="BL215" s="149">
        <f t="shared" si="176"/>
        <v>1</v>
      </c>
      <c r="BM215" s="149">
        <f t="shared" si="142"/>
        <v>0</v>
      </c>
      <c r="BN215" s="278">
        <f t="shared" si="143"/>
        <v>1</v>
      </c>
      <c r="BO215" s="149">
        <f t="shared" si="177"/>
        <v>0</v>
      </c>
      <c r="BP215" s="149">
        <f t="shared" si="178"/>
        <v>0</v>
      </c>
      <c r="BQ215" s="149">
        <f t="shared" si="144"/>
        <v>1</v>
      </c>
      <c r="BR215" s="356">
        <f t="shared" si="179"/>
        <v>0</v>
      </c>
      <c r="BS215" s="149">
        <f t="shared" si="180"/>
        <v>0</v>
      </c>
      <c r="BT215" s="149">
        <f t="shared" si="145"/>
        <v>0</v>
      </c>
      <c r="BU215" s="356">
        <f t="shared" si="146"/>
        <v>0</v>
      </c>
      <c r="BV215" s="149">
        <f t="shared" si="147"/>
        <v>0</v>
      </c>
      <c r="BW215" s="113">
        <f t="shared" si="148"/>
        <v>0</v>
      </c>
      <c r="BX215" s="248">
        <f t="shared" si="149"/>
        <v>0</v>
      </c>
      <c r="BY215" s="248">
        <f t="shared" si="150"/>
        <v>0</v>
      </c>
      <c r="BZ215" s="248">
        <f t="shared" si="151"/>
        <v>1</v>
      </c>
      <c r="CA215" s="248">
        <f t="shared" si="184"/>
        <v>1</v>
      </c>
      <c r="CB215" s="175">
        <f t="shared" si="152"/>
        <v>0</v>
      </c>
      <c r="CC215" s="356">
        <f t="shared" si="153"/>
        <v>0</v>
      </c>
      <c r="CD215" s="149">
        <f t="shared" si="154"/>
        <v>0</v>
      </c>
      <c r="CE215" s="149">
        <f t="shared" si="155"/>
        <v>1</v>
      </c>
      <c r="CF215" s="276">
        <f t="shared" si="156"/>
        <v>1</v>
      </c>
      <c r="CG215" s="248">
        <f t="shared" si="157"/>
        <v>1</v>
      </c>
      <c r="CH215" s="274">
        <f t="shared" si="181"/>
        <v>1</v>
      </c>
      <c r="CI215" s="356">
        <f t="shared" si="158"/>
        <v>0</v>
      </c>
      <c r="CJ215" s="149">
        <f t="shared" si="159"/>
        <v>0</v>
      </c>
      <c r="CK215" s="150">
        <f t="shared" si="160"/>
        <v>0</v>
      </c>
      <c r="CL215" s="149">
        <f t="shared" si="182"/>
        <v>0</v>
      </c>
      <c r="CM215" s="149">
        <f t="shared" si="182"/>
        <v>1</v>
      </c>
      <c r="CN215" s="149">
        <f t="shared" si="182"/>
        <v>1</v>
      </c>
      <c r="CO215" s="149">
        <f t="shared" si="161"/>
        <v>2</v>
      </c>
      <c r="CP215" s="149">
        <f t="shared" si="183"/>
        <v>1</v>
      </c>
      <c r="CQ215" s="283">
        <f t="shared" si="162"/>
        <v>0</v>
      </c>
      <c r="CR215" s="149">
        <f t="shared" si="163"/>
        <v>0</v>
      </c>
      <c r="CS215" s="149">
        <f t="shared" si="164"/>
        <v>1</v>
      </c>
      <c r="CT215" s="283">
        <f t="shared" si="165"/>
        <v>1</v>
      </c>
      <c r="CU215" s="149" t="str">
        <f t="shared" si="166"/>
        <v xml:space="preserve">2050 </v>
      </c>
      <c r="CV215" s="149">
        <f t="shared" si="167"/>
        <v>2050</v>
      </c>
      <c r="CW215" s="149">
        <v>0</v>
      </c>
      <c r="CX215" s="149">
        <v>0</v>
      </c>
      <c r="CY215" s="149">
        <v>0</v>
      </c>
      <c r="CZ215" s="149">
        <v>1</v>
      </c>
      <c r="DA215" s="149">
        <v>0</v>
      </c>
      <c r="DB215" s="149">
        <v>0</v>
      </c>
      <c r="DC215" s="149">
        <v>1</v>
      </c>
      <c r="DD215" s="149">
        <v>1</v>
      </c>
      <c r="DE215" s="149">
        <v>0</v>
      </c>
      <c r="DF215" s="149">
        <v>1</v>
      </c>
      <c r="DG215" s="149">
        <v>0</v>
      </c>
      <c r="DH215" s="149">
        <v>1</v>
      </c>
      <c r="DI215" s="149">
        <v>0</v>
      </c>
      <c r="DJ215" s="149">
        <v>0</v>
      </c>
      <c r="DK215" s="149">
        <v>0</v>
      </c>
      <c r="DL215" s="149">
        <v>0</v>
      </c>
      <c r="DM215" s="149">
        <v>1</v>
      </c>
      <c r="DN215" s="149">
        <v>0</v>
      </c>
      <c r="DO215" s="149">
        <v>0</v>
      </c>
      <c r="DP215" s="149">
        <v>0</v>
      </c>
      <c r="DQ215" s="149">
        <v>0</v>
      </c>
      <c r="DR215" s="149">
        <v>1</v>
      </c>
      <c r="DS215" s="149">
        <v>0</v>
      </c>
      <c r="DT215" s="149" t="s">
        <v>150</v>
      </c>
      <c r="DU215" s="149" t="s">
        <v>157</v>
      </c>
      <c r="DV215" s="149" t="s">
        <v>154</v>
      </c>
      <c r="DW215" s="149" t="s">
        <v>160</v>
      </c>
      <c r="DX215" s="149" t="s">
        <v>3005</v>
      </c>
      <c r="DY215" s="149">
        <v>0</v>
      </c>
      <c r="DZ215" s="149" t="str">
        <f t="shared" si="168"/>
        <v>Y</v>
      </c>
      <c r="EA215" s="149" t="str">
        <f t="shared" si="169"/>
        <v>Targets set</v>
      </c>
      <c r="EB215" s="149" t="str">
        <f t="shared" si="170"/>
        <v>N</v>
      </c>
      <c r="EC215" s="149" t="str">
        <f t="shared" si="171"/>
        <v>Y</v>
      </c>
      <c r="ED215" s="149" t="str">
        <f t="shared" si="172"/>
        <v>Not Specified</v>
      </c>
      <c r="EF215" s="149">
        <f t="shared" si="185"/>
        <v>2050</v>
      </c>
    </row>
    <row r="216" spans="1:136" s="149" customFormat="1" ht="16.5" customHeight="1">
      <c r="A216" s="149">
        <v>213</v>
      </c>
      <c r="B216" s="149">
        <v>199</v>
      </c>
      <c r="C216" s="150" t="s">
        <v>1370</v>
      </c>
      <c r="D216" s="149" t="s">
        <v>1371</v>
      </c>
      <c r="E216" s="149" t="s">
        <v>272</v>
      </c>
      <c r="F216" s="149" t="s">
        <v>145</v>
      </c>
      <c r="G216" s="149" t="s">
        <v>146</v>
      </c>
      <c r="H216" s="168" t="s">
        <v>1372</v>
      </c>
      <c r="I216" s="149" t="s">
        <v>1373</v>
      </c>
      <c r="J216" s="149">
        <v>0.044</v>
      </c>
      <c r="K216" s="149" t="s">
        <v>1374</v>
      </c>
      <c r="L216" s="149">
        <v>112900</v>
      </c>
      <c r="M216" s="150">
        <v>31</v>
      </c>
      <c r="N216" s="149" t="s">
        <v>154</v>
      </c>
      <c r="O216" s="149" t="s">
        <v>153</v>
      </c>
      <c r="P216" s="150" t="s">
        <v>153</v>
      </c>
      <c r="Q216" s="149" t="s">
        <v>154</v>
      </c>
      <c r="R216" s="149" t="s">
        <v>154</v>
      </c>
      <c r="S216" s="149" t="s">
        <v>153</v>
      </c>
      <c r="T216" s="149" t="s">
        <v>153</v>
      </c>
      <c r="U216" s="151" t="s">
        <v>153</v>
      </c>
      <c r="V216" s="149" t="s">
        <v>153</v>
      </c>
      <c r="W216" s="149" t="s">
        <v>153</v>
      </c>
      <c r="X216" s="152" t="s">
        <v>153</v>
      </c>
      <c r="Y216" s="149" t="s">
        <v>153</v>
      </c>
      <c r="Z216" s="149" t="s">
        <v>153</v>
      </c>
      <c r="AA216" s="150"/>
      <c r="AC216" s="149" t="s">
        <v>281</v>
      </c>
      <c r="AD216" s="149" t="s">
        <v>240</v>
      </c>
      <c r="AE216" s="149" t="s">
        <v>157</v>
      </c>
      <c r="AF216" s="149" t="s">
        <v>157</v>
      </c>
      <c r="AG216" s="149" t="s">
        <v>158</v>
      </c>
      <c r="AH216" s="150" t="s">
        <v>159</v>
      </c>
      <c r="AJ216" s="149" t="s">
        <v>154</v>
      </c>
      <c r="AK216" s="170" t="s">
        <v>153</v>
      </c>
      <c r="AN216" s="150"/>
      <c r="AP216" s="149" t="s">
        <v>154</v>
      </c>
      <c r="AQ216" s="149" t="s">
        <v>153</v>
      </c>
      <c r="AR216" s="149" t="s">
        <v>153</v>
      </c>
      <c r="AU216" s="150"/>
      <c r="AV216" s="149" t="s">
        <v>168</v>
      </c>
      <c r="AW216" s="172" t="s">
        <v>168</v>
      </c>
      <c r="AX216" s="149" t="s">
        <v>158</v>
      </c>
      <c r="AY216" s="149" t="s">
        <v>150</v>
      </c>
      <c r="AZ216" s="149" t="s">
        <v>1375</v>
      </c>
      <c r="BA216" s="149">
        <v>2030</v>
      </c>
      <c r="BC216" s="150"/>
      <c r="BE216" s="173"/>
      <c r="BF216" s="150"/>
      <c r="BG216" s="283">
        <f t="shared" si="173"/>
        <v>0</v>
      </c>
      <c r="BH216" s="149">
        <f t="shared" si="174"/>
        <v>0</v>
      </c>
      <c r="BI216" s="149">
        <f t="shared" si="140"/>
        <v>0</v>
      </c>
      <c r="BJ216" s="280">
        <f t="shared" si="141"/>
        <v>0</v>
      </c>
      <c r="BK216" s="356">
        <f t="shared" si="175"/>
        <v>0</v>
      </c>
      <c r="BL216" s="149">
        <f t="shared" si="176"/>
        <v>0</v>
      </c>
      <c r="BM216" s="149">
        <f t="shared" si="142"/>
        <v>0</v>
      </c>
      <c r="BN216" s="278">
        <f t="shared" si="143"/>
        <v>0</v>
      </c>
      <c r="BO216" s="149">
        <f t="shared" si="177"/>
        <v>0</v>
      </c>
      <c r="BP216" s="149">
        <f t="shared" si="178"/>
        <v>0</v>
      </c>
      <c r="BQ216" s="149">
        <f t="shared" si="144"/>
        <v>0</v>
      </c>
      <c r="BR216" s="356">
        <f t="shared" si="179"/>
        <v>0</v>
      </c>
      <c r="BS216" s="149">
        <f t="shared" si="180"/>
        <v>0</v>
      </c>
      <c r="BT216" s="149">
        <f t="shared" si="145"/>
        <v>0</v>
      </c>
      <c r="BU216" s="356">
        <f t="shared" si="146"/>
        <v>0</v>
      </c>
      <c r="BV216" s="149">
        <f t="shared" si="147"/>
        <v>0</v>
      </c>
      <c r="BW216" s="113">
        <f t="shared" si="148"/>
        <v>0</v>
      </c>
      <c r="BX216" s="248">
        <f t="shared" si="149"/>
        <v>0</v>
      </c>
      <c r="BY216" s="248">
        <f t="shared" si="150"/>
        <v>0</v>
      </c>
      <c r="BZ216" s="248">
        <f t="shared" si="151"/>
        <v>0</v>
      </c>
      <c r="CA216" s="248">
        <f t="shared" si="184"/>
        <v>0</v>
      </c>
      <c r="CB216" s="175">
        <f t="shared" si="152"/>
        <v>0</v>
      </c>
      <c r="CC216" s="356">
        <f t="shared" si="153"/>
        <v>0</v>
      </c>
      <c r="CD216" s="149">
        <f t="shared" si="154"/>
        <v>0</v>
      </c>
      <c r="CE216" s="149">
        <f t="shared" si="155"/>
        <v>0</v>
      </c>
      <c r="CF216" s="276">
        <f t="shared" si="156"/>
        <v>0</v>
      </c>
      <c r="CG216" s="248">
        <f t="shared" si="157"/>
        <v>0</v>
      </c>
      <c r="CH216" s="274">
        <f t="shared" si="181"/>
        <v>0</v>
      </c>
      <c r="CI216" s="356">
        <f t="shared" si="158"/>
        <v>0</v>
      </c>
      <c r="CJ216" s="149">
        <f t="shared" si="159"/>
        <v>1</v>
      </c>
      <c r="CK216" s="150">
        <f t="shared" si="160"/>
        <v>0</v>
      </c>
      <c r="CL216" s="149">
        <f t="shared" si="182"/>
        <v>0</v>
      </c>
      <c r="CM216" s="149">
        <f t="shared" si="182"/>
        <v>0</v>
      </c>
      <c r="CN216" s="149">
        <f t="shared" si="182"/>
        <v>0</v>
      </c>
      <c r="CO216" s="149">
        <f t="shared" si="161"/>
        <v>0</v>
      </c>
      <c r="CP216" s="149">
        <f t="shared" si="183"/>
        <v>0</v>
      </c>
      <c r="CQ216" s="283">
        <f t="shared" si="162"/>
        <v>0</v>
      </c>
      <c r="CR216" s="149">
        <f t="shared" si="163"/>
        <v>0</v>
      </c>
      <c r="CS216" s="149">
        <f t="shared" si="164"/>
        <v>1</v>
      </c>
      <c r="CT216" s="283" t="str">
        <f t="shared" si="165"/>
        <v/>
      </c>
      <c r="CU216" s="149" t="str">
        <f t="shared" si="166"/>
        <v xml:space="preserve"> </v>
      </c>
      <c r="CV216" s="149">
        <f t="shared" si="167"/>
        <v>0</v>
      </c>
      <c r="CW216" s="149">
        <v>0</v>
      </c>
      <c r="CX216" s="149">
        <v>0</v>
      </c>
      <c r="CY216" s="149">
        <v>0</v>
      </c>
      <c r="CZ216" s="149">
        <v>0</v>
      </c>
      <c r="DA216" s="149">
        <v>0</v>
      </c>
      <c r="DB216" s="149">
        <v>0</v>
      </c>
      <c r="DC216" s="149">
        <v>0</v>
      </c>
      <c r="DD216" s="149">
        <v>0</v>
      </c>
      <c r="DE216" s="149">
        <v>0</v>
      </c>
      <c r="DF216" s="149">
        <v>0</v>
      </c>
      <c r="DG216" s="149">
        <v>0</v>
      </c>
      <c r="DH216" s="149">
        <v>0</v>
      </c>
      <c r="DI216" s="149">
        <v>0</v>
      </c>
      <c r="DJ216" s="149">
        <v>0</v>
      </c>
      <c r="DK216" s="149">
        <v>0</v>
      </c>
      <c r="DL216" s="149">
        <v>0</v>
      </c>
      <c r="DM216" s="149">
        <v>0</v>
      </c>
      <c r="DN216" s="149">
        <v>0</v>
      </c>
      <c r="DO216" s="149">
        <v>0</v>
      </c>
      <c r="DP216" s="149">
        <v>0</v>
      </c>
      <c r="DQ216" s="149">
        <v>0</v>
      </c>
      <c r="DR216" s="149">
        <v>0</v>
      </c>
      <c r="DS216" s="149">
        <v>0</v>
      </c>
      <c r="DT216" s="149" t="s">
        <v>154</v>
      </c>
      <c r="DU216" s="149">
        <v>0</v>
      </c>
      <c r="DV216" s="149" t="s">
        <v>154</v>
      </c>
      <c r="DW216" s="149" t="s">
        <v>154</v>
      </c>
      <c r="DX216" s="149">
        <v>0</v>
      </c>
      <c r="DY216" s="149">
        <v>0</v>
      </c>
      <c r="DZ216" s="149" t="str">
        <f t="shared" si="168"/>
        <v>N</v>
      </c>
      <c r="EA216" s="149" t="str">
        <f t="shared" si="169"/>
        <v/>
      </c>
      <c r="EB216" s="149" t="str">
        <f t="shared" si="170"/>
        <v>N</v>
      </c>
      <c r="EC216" s="149" t="str">
        <f t="shared" si="171"/>
        <v>N</v>
      </c>
      <c r="ED216" s="149" t="str">
        <f t="shared" si="172"/>
        <v>Not Specified</v>
      </c>
      <c r="EF216" s="149">
        <f t="shared" si="185"/>
        <v>0</v>
      </c>
    </row>
    <row r="217" spans="1:136" s="149" customFormat="1" ht="16.5" customHeight="1">
      <c r="A217" s="149">
        <v>214</v>
      </c>
      <c r="B217" s="149">
        <v>164</v>
      </c>
      <c r="C217" s="150" t="s">
        <v>1376</v>
      </c>
      <c r="D217" s="149" t="s">
        <v>443</v>
      </c>
      <c r="E217" s="149" t="s">
        <v>229</v>
      </c>
      <c r="F217" s="149" t="s">
        <v>264</v>
      </c>
      <c r="G217" s="149" t="s">
        <v>176</v>
      </c>
      <c r="H217" s="168" t="s">
        <v>1377</v>
      </c>
      <c r="I217" s="149" t="s">
        <v>1378</v>
      </c>
      <c r="J217" s="149">
        <v>0.27</v>
      </c>
      <c r="K217" s="149" t="s">
        <v>1379</v>
      </c>
      <c r="L217" s="149">
        <v>60814</v>
      </c>
      <c r="M217" s="150">
        <v>31</v>
      </c>
      <c r="N217" s="149" t="s">
        <v>154</v>
      </c>
      <c r="O217" s="149" t="s">
        <v>153</v>
      </c>
      <c r="P217" s="150" t="s">
        <v>153</v>
      </c>
      <c r="Q217" s="149" t="s">
        <v>154</v>
      </c>
      <c r="R217" s="149" t="s">
        <v>154</v>
      </c>
      <c r="S217" s="149" t="s">
        <v>153</v>
      </c>
      <c r="T217" s="149" t="s">
        <v>153</v>
      </c>
      <c r="U217" s="151" t="s">
        <v>153</v>
      </c>
      <c r="V217" s="149" t="s">
        <v>153</v>
      </c>
      <c r="W217" s="149" t="s">
        <v>153</v>
      </c>
      <c r="X217" s="152" t="s">
        <v>153</v>
      </c>
      <c r="Y217" s="149" t="s">
        <v>153</v>
      </c>
      <c r="Z217" s="149" t="s">
        <v>153</v>
      </c>
      <c r="AA217" s="150"/>
      <c r="AC217" s="149" t="s">
        <v>167</v>
      </c>
      <c r="AD217" s="149" t="s">
        <v>6</v>
      </c>
      <c r="AE217" s="149" t="s">
        <v>157</v>
      </c>
      <c r="AF217" s="149" t="s">
        <v>157</v>
      </c>
      <c r="AG217" s="149" t="s">
        <v>157</v>
      </c>
      <c r="AH217" s="150" t="s">
        <v>218</v>
      </c>
      <c r="AJ217" s="149" t="s">
        <v>154</v>
      </c>
      <c r="AK217" s="170" t="s">
        <v>153</v>
      </c>
      <c r="AN217" s="150"/>
      <c r="AO217" s="149" t="s">
        <v>219</v>
      </c>
      <c r="AP217" s="149" t="s">
        <v>150</v>
      </c>
      <c r="AQ217" s="149" t="s">
        <v>218</v>
      </c>
      <c r="AR217" s="149" t="s">
        <v>1380</v>
      </c>
      <c r="AS217" s="149">
        <v>2050</v>
      </c>
      <c r="AU217" s="150"/>
      <c r="AV217" s="149" t="s">
        <v>168</v>
      </c>
      <c r="AW217" s="172" t="s">
        <v>168</v>
      </c>
      <c r="AX217" s="149" t="s">
        <v>158</v>
      </c>
      <c r="AY217" s="149" t="s">
        <v>154</v>
      </c>
      <c r="AZ217" s="149" t="s">
        <v>153</v>
      </c>
      <c r="BA217" s="149" t="s">
        <v>153</v>
      </c>
      <c r="BC217" s="150"/>
      <c r="BE217" s="173"/>
      <c r="BF217" s="150"/>
      <c r="BG217" s="283">
        <f t="shared" si="173"/>
        <v>0</v>
      </c>
      <c r="BH217" s="149">
        <f t="shared" si="174"/>
        <v>0</v>
      </c>
      <c r="BI217" s="149">
        <f t="shared" si="140"/>
        <v>0</v>
      </c>
      <c r="BJ217" s="280">
        <f t="shared" si="141"/>
        <v>0</v>
      </c>
      <c r="BK217" s="356">
        <f t="shared" si="175"/>
        <v>0</v>
      </c>
      <c r="BL217" s="149">
        <f t="shared" si="176"/>
        <v>0</v>
      </c>
      <c r="BM217" s="149">
        <f t="shared" si="142"/>
        <v>0</v>
      </c>
      <c r="BN217" s="278">
        <f t="shared" si="143"/>
        <v>0</v>
      </c>
      <c r="BO217" s="149">
        <f t="shared" si="177"/>
        <v>0</v>
      </c>
      <c r="BP217" s="149">
        <f t="shared" si="178"/>
        <v>0</v>
      </c>
      <c r="BQ217" s="149">
        <f t="shared" si="144"/>
        <v>0</v>
      </c>
      <c r="BR217" s="356">
        <f t="shared" si="179"/>
        <v>0</v>
      </c>
      <c r="BS217" s="149">
        <f t="shared" si="180"/>
        <v>0</v>
      </c>
      <c r="BT217" s="149">
        <f t="shared" si="145"/>
        <v>1</v>
      </c>
      <c r="BU217" s="356">
        <f t="shared" si="146"/>
        <v>0</v>
      </c>
      <c r="BV217" s="149">
        <f t="shared" si="147"/>
        <v>0</v>
      </c>
      <c r="BW217" s="113">
        <f t="shared" si="148"/>
        <v>0</v>
      </c>
      <c r="BX217" s="248">
        <f t="shared" si="149"/>
        <v>0</v>
      </c>
      <c r="BY217" s="248">
        <f t="shared" si="150"/>
        <v>0</v>
      </c>
      <c r="BZ217" s="248">
        <f t="shared" si="151"/>
        <v>0</v>
      </c>
      <c r="CA217" s="248">
        <f t="shared" si="184"/>
        <v>0</v>
      </c>
      <c r="CB217" s="175">
        <f t="shared" si="152"/>
        <v>0</v>
      </c>
      <c r="CC217" s="356">
        <f t="shared" si="153"/>
        <v>0</v>
      </c>
      <c r="CD217" s="149">
        <f t="shared" si="154"/>
        <v>0</v>
      </c>
      <c r="CE217" s="149">
        <f t="shared" si="155"/>
        <v>1</v>
      </c>
      <c r="CF217" s="276">
        <f t="shared" si="156"/>
        <v>1</v>
      </c>
      <c r="CG217" s="248">
        <f t="shared" si="157"/>
        <v>1</v>
      </c>
      <c r="CH217" s="274">
        <f t="shared" si="181"/>
        <v>1</v>
      </c>
      <c r="CI217" s="356">
        <f t="shared" si="158"/>
        <v>0</v>
      </c>
      <c r="CJ217" s="149">
        <f t="shared" si="159"/>
        <v>0</v>
      </c>
      <c r="CK217" s="150">
        <f t="shared" si="160"/>
        <v>0</v>
      </c>
      <c r="CL217" s="149">
        <f t="shared" si="182"/>
        <v>0</v>
      </c>
      <c r="CM217" s="149">
        <f t="shared" si="182"/>
        <v>0</v>
      </c>
      <c r="CN217" s="149">
        <f t="shared" si="182"/>
        <v>1</v>
      </c>
      <c r="CO217" s="149">
        <f t="shared" si="161"/>
        <v>1</v>
      </c>
      <c r="CP217" s="149">
        <f t="shared" si="183"/>
        <v>1</v>
      </c>
      <c r="CQ217" s="283">
        <f t="shared" si="162"/>
        <v>0</v>
      </c>
      <c r="CR217" s="149">
        <f t="shared" si="163"/>
        <v>0</v>
      </c>
      <c r="CS217" s="149">
        <f t="shared" si="164"/>
        <v>1</v>
      </c>
      <c r="CT217" s="283" t="str">
        <f t="shared" si="165"/>
        <v/>
      </c>
      <c r="CU217" s="149" t="str">
        <f t="shared" si="166"/>
        <v xml:space="preserve"> 2050</v>
      </c>
      <c r="CV217" s="149">
        <f t="shared" si="167"/>
        <v>2050</v>
      </c>
      <c r="CW217" s="149">
        <v>0</v>
      </c>
      <c r="CX217" s="149">
        <v>0</v>
      </c>
      <c r="CY217" s="149">
        <v>0</v>
      </c>
      <c r="CZ217" s="149">
        <v>0</v>
      </c>
      <c r="DA217" s="149">
        <v>0</v>
      </c>
      <c r="DB217" s="149">
        <v>0</v>
      </c>
      <c r="DC217" s="149">
        <v>1</v>
      </c>
      <c r="DD217" s="149">
        <v>1</v>
      </c>
      <c r="DE217" s="149">
        <v>0</v>
      </c>
      <c r="DF217" s="149">
        <v>0</v>
      </c>
      <c r="DG217" s="149">
        <v>0</v>
      </c>
      <c r="DH217" s="149">
        <v>0</v>
      </c>
      <c r="DI217" s="149">
        <v>0</v>
      </c>
      <c r="DJ217" s="149">
        <v>0</v>
      </c>
      <c r="DK217" s="149">
        <v>0</v>
      </c>
      <c r="DL217" s="149">
        <v>0</v>
      </c>
      <c r="DM217" s="149">
        <v>1</v>
      </c>
      <c r="DN217" s="149">
        <v>0</v>
      </c>
      <c r="DO217" s="149">
        <v>1</v>
      </c>
      <c r="DP217" s="149">
        <v>0</v>
      </c>
      <c r="DQ217" s="149">
        <v>0</v>
      </c>
      <c r="DR217" s="149">
        <v>1</v>
      </c>
      <c r="DS217" s="149">
        <v>0</v>
      </c>
      <c r="DT217" s="149" t="s">
        <v>154</v>
      </c>
      <c r="DU217" s="149">
        <v>0</v>
      </c>
      <c r="DV217" s="149" t="s">
        <v>7859</v>
      </c>
      <c r="DW217" s="149" t="s">
        <v>7858</v>
      </c>
      <c r="DX217" s="149">
        <v>0</v>
      </c>
      <c r="DY217" s="149" t="s">
        <v>3005</v>
      </c>
      <c r="DZ217" s="149" t="str">
        <f t="shared" si="168"/>
        <v>N</v>
      </c>
      <c r="EA217" s="149" t="str">
        <f t="shared" si="169"/>
        <v/>
      </c>
      <c r="EB217" s="149" t="str">
        <f t="shared" si="170"/>
        <v>Y</v>
      </c>
      <c r="EC217" s="149" t="str">
        <f t="shared" si="171"/>
        <v>N</v>
      </c>
      <c r="ED217" s="149" t="str">
        <f t="shared" si="172"/>
        <v>Not Specified</v>
      </c>
      <c r="EF217" s="149">
        <f t="shared" si="185"/>
        <v>2050</v>
      </c>
    </row>
    <row r="218" spans="1:136" s="149" customFormat="1" ht="16.5" customHeight="1">
      <c r="A218" s="149">
        <v>215</v>
      </c>
      <c r="B218" s="149">
        <v>209</v>
      </c>
      <c r="C218" s="150" t="s">
        <v>1381</v>
      </c>
      <c r="D218" s="149" t="s">
        <v>341</v>
      </c>
      <c r="E218" s="149" t="s">
        <v>214</v>
      </c>
      <c r="F218" s="149" t="s">
        <v>342</v>
      </c>
      <c r="G218" s="149" t="s">
        <v>176</v>
      </c>
      <c r="H218" s="168" t="s">
        <v>1382</v>
      </c>
      <c r="I218" s="149" t="s">
        <v>1383</v>
      </c>
      <c r="J218" s="149">
        <v>-0.506</v>
      </c>
      <c r="K218" s="149" t="s">
        <v>1384</v>
      </c>
      <c r="L218" s="149">
        <v>75000</v>
      </c>
      <c r="M218" s="150">
        <v>25</v>
      </c>
      <c r="N218" s="149" t="s">
        <v>150</v>
      </c>
      <c r="O218" s="149">
        <v>2023</v>
      </c>
      <c r="P218" s="150">
        <v>2050</v>
      </c>
      <c r="Q218" s="149" t="s">
        <v>150</v>
      </c>
      <c r="R218" s="149" t="s">
        <v>150</v>
      </c>
      <c r="S218" s="149" t="s">
        <v>151</v>
      </c>
      <c r="T218" s="149" t="s">
        <v>152</v>
      </c>
      <c r="U218" s="151">
        <v>2030</v>
      </c>
      <c r="V218" s="149" t="s">
        <v>153</v>
      </c>
      <c r="W218" s="149" t="s">
        <v>153</v>
      </c>
      <c r="X218" s="152" t="s">
        <v>153</v>
      </c>
      <c r="Y218" s="149" t="s">
        <v>153</v>
      </c>
      <c r="Z218" s="149" t="s">
        <v>153</v>
      </c>
      <c r="AA218" s="150"/>
      <c r="AC218" s="149" t="s">
        <v>202</v>
      </c>
      <c r="AD218" s="149" t="s">
        <v>5</v>
      </c>
      <c r="AE218" s="149" t="s">
        <v>157</v>
      </c>
      <c r="AF218" s="149" t="s">
        <v>157</v>
      </c>
      <c r="AG218" s="149" t="s">
        <v>157</v>
      </c>
      <c r="AH218" s="150" t="s">
        <v>218</v>
      </c>
      <c r="AI218" s="149" t="s">
        <v>219</v>
      </c>
      <c r="AJ218" s="149" t="s">
        <v>150</v>
      </c>
      <c r="AK218" s="170" t="s">
        <v>1385</v>
      </c>
      <c r="AL218" s="149">
        <v>2030</v>
      </c>
      <c r="AN218" s="150"/>
      <c r="AP218" s="149" t="s">
        <v>154</v>
      </c>
      <c r="AQ218" s="149" t="s">
        <v>153</v>
      </c>
      <c r="AR218" s="149" t="s">
        <v>153</v>
      </c>
      <c r="AU218" s="150"/>
      <c r="AV218" s="149" t="s">
        <v>157</v>
      </c>
      <c r="AW218" s="172" t="s">
        <v>168</v>
      </c>
      <c r="AX218" s="149" t="s">
        <v>157</v>
      </c>
      <c r="AY218" s="149" t="s">
        <v>154</v>
      </c>
      <c r="AZ218" s="149" t="s">
        <v>153</v>
      </c>
      <c r="BA218" s="149" t="s">
        <v>153</v>
      </c>
      <c r="BC218" s="150"/>
      <c r="BE218" s="173"/>
      <c r="BF218" s="150"/>
      <c r="BG218" s="283">
        <f t="shared" si="173"/>
        <v>0</v>
      </c>
      <c r="BH218" s="149">
        <f t="shared" si="174"/>
        <v>0</v>
      </c>
      <c r="BI218" s="149">
        <f t="shared" si="140"/>
        <v>1</v>
      </c>
      <c r="BJ218" s="280">
        <f t="shared" si="141"/>
        <v>1</v>
      </c>
      <c r="BK218" s="356">
        <f t="shared" si="175"/>
        <v>0</v>
      </c>
      <c r="BL218" s="149">
        <f t="shared" si="176"/>
        <v>1</v>
      </c>
      <c r="BM218" s="149">
        <f t="shared" si="142"/>
        <v>0</v>
      </c>
      <c r="BN218" s="278">
        <f t="shared" si="143"/>
        <v>1</v>
      </c>
      <c r="BO218" s="149">
        <f t="shared" si="177"/>
        <v>0</v>
      </c>
      <c r="BP218" s="149">
        <f t="shared" si="178"/>
        <v>0</v>
      </c>
      <c r="BQ218" s="149">
        <f t="shared" si="144"/>
        <v>0</v>
      </c>
      <c r="BR218" s="356">
        <f t="shared" si="179"/>
        <v>0</v>
      </c>
      <c r="BS218" s="149">
        <f t="shared" si="180"/>
        <v>0</v>
      </c>
      <c r="BT218" s="149">
        <f t="shared" si="145"/>
        <v>0</v>
      </c>
      <c r="BU218" s="356">
        <f t="shared" si="146"/>
        <v>0</v>
      </c>
      <c r="BV218" s="149">
        <f t="shared" si="147"/>
        <v>1</v>
      </c>
      <c r="BW218" s="113">
        <f t="shared" si="148"/>
        <v>0</v>
      </c>
      <c r="BX218" s="248">
        <f t="shared" si="149"/>
        <v>0</v>
      </c>
      <c r="BY218" s="248">
        <f t="shared" si="150"/>
        <v>1</v>
      </c>
      <c r="BZ218" s="248">
        <f t="shared" si="151"/>
        <v>0</v>
      </c>
      <c r="CA218" s="248">
        <f t="shared" si="184"/>
        <v>1</v>
      </c>
      <c r="CB218" s="175">
        <f t="shared" si="152"/>
        <v>1</v>
      </c>
      <c r="CC218" s="356">
        <f t="shared" si="153"/>
        <v>0</v>
      </c>
      <c r="CD218" s="149">
        <f t="shared" si="154"/>
        <v>0</v>
      </c>
      <c r="CE218" s="149">
        <f t="shared" si="155"/>
        <v>0</v>
      </c>
      <c r="CF218" s="276">
        <f t="shared" si="156"/>
        <v>0</v>
      </c>
      <c r="CG218" s="248">
        <f t="shared" si="157"/>
        <v>1</v>
      </c>
      <c r="CH218" s="274">
        <f t="shared" si="181"/>
        <v>1</v>
      </c>
      <c r="CI218" s="356">
        <f t="shared" si="158"/>
        <v>0</v>
      </c>
      <c r="CJ218" s="149">
        <f t="shared" si="159"/>
        <v>0</v>
      </c>
      <c r="CK218" s="150">
        <f t="shared" si="160"/>
        <v>0</v>
      </c>
      <c r="CL218" s="149">
        <f t="shared" si="182"/>
        <v>0</v>
      </c>
      <c r="CM218" s="149">
        <f t="shared" si="182"/>
        <v>2</v>
      </c>
      <c r="CN218" s="149">
        <f t="shared" si="182"/>
        <v>1</v>
      </c>
      <c r="CO218" s="149">
        <f t="shared" si="161"/>
        <v>3</v>
      </c>
      <c r="CP218" s="149">
        <f t="shared" si="183"/>
        <v>1</v>
      </c>
      <c r="CQ218" s="283">
        <f t="shared" si="162"/>
        <v>1</v>
      </c>
      <c r="CR218" s="149">
        <f t="shared" si="163"/>
        <v>0</v>
      </c>
      <c r="CS218" s="149">
        <f t="shared" si="164"/>
        <v>0</v>
      </c>
      <c r="CT218" s="283">
        <f t="shared" si="165"/>
        <v>1</v>
      </c>
      <c r="CU218" s="149" t="str">
        <f t="shared" si="166"/>
        <v xml:space="preserve"> </v>
      </c>
      <c r="CV218" s="149">
        <f t="shared" si="167"/>
        <v>0</v>
      </c>
      <c r="CW218" s="149">
        <v>0</v>
      </c>
      <c r="CX218" s="149">
        <v>1</v>
      </c>
      <c r="CY218" s="149">
        <v>0</v>
      </c>
      <c r="CZ218" s="149">
        <v>1</v>
      </c>
      <c r="DA218" s="149">
        <v>0</v>
      </c>
      <c r="DB218" s="149">
        <v>0</v>
      </c>
      <c r="DC218" s="149">
        <v>0</v>
      </c>
      <c r="DD218" s="149">
        <v>0</v>
      </c>
      <c r="DE218" s="149">
        <v>0</v>
      </c>
      <c r="DF218" s="149">
        <v>1</v>
      </c>
      <c r="DG218" s="149">
        <v>0</v>
      </c>
      <c r="DH218" s="149">
        <v>1</v>
      </c>
      <c r="DI218" s="149">
        <v>0</v>
      </c>
      <c r="DJ218" s="149">
        <v>0</v>
      </c>
      <c r="DK218" s="149">
        <v>1</v>
      </c>
      <c r="DL218" s="149">
        <v>1</v>
      </c>
      <c r="DM218" s="149">
        <v>1</v>
      </c>
      <c r="DN218" s="149">
        <v>1</v>
      </c>
      <c r="DO218" s="149">
        <v>1</v>
      </c>
      <c r="DP218" s="149">
        <v>1</v>
      </c>
      <c r="DQ218" s="149">
        <v>0</v>
      </c>
      <c r="DR218" s="149">
        <v>1</v>
      </c>
      <c r="DS218" s="149">
        <v>0</v>
      </c>
      <c r="DT218" s="149" t="s">
        <v>150</v>
      </c>
      <c r="DU218" s="149" t="s">
        <v>158</v>
      </c>
      <c r="DV218" s="149" t="s">
        <v>154</v>
      </c>
      <c r="DW218" s="149" t="s">
        <v>160</v>
      </c>
      <c r="DX218" s="149" t="s">
        <v>150</v>
      </c>
      <c r="DY218" s="149">
        <v>0</v>
      </c>
      <c r="DZ218" s="149" t="str">
        <f t="shared" si="168"/>
        <v>Y</v>
      </c>
      <c r="EA218" s="149" t="str">
        <f t="shared" si="169"/>
        <v/>
      </c>
      <c r="EB218" s="149" t="str">
        <f t="shared" si="170"/>
        <v>N</v>
      </c>
      <c r="EC218" s="149" t="str">
        <f t="shared" si="171"/>
        <v>Y</v>
      </c>
      <c r="ED218" s="149" t="str">
        <f t="shared" si="172"/>
        <v>Yes</v>
      </c>
      <c r="EF218" s="149">
        <f t="shared" si="185"/>
        <v>0</v>
      </c>
    </row>
    <row r="219" spans="1:136" s="149" customFormat="1" ht="16.5" customHeight="1">
      <c r="A219" s="149">
        <v>216</v>
      </c>
      <c r="B219" s="149">
        <v>196</v>
      </c>
      <c r="C219" s="150" t="s">
        <v>1386</v>
      </c>
      <c r="D219" s="149" t="s">
        <v>348</v>
      </c>
      <c r="E219" s="149" t="s">
        <v>214</v>
      </c>
      <c r="F219" s="149" t="s">
        <v>264</v>
      </c>
      <c r="G219" s="149" t="s">
        <v>176</v>
      </c>
      <c r="H219" s="168" t="s">
        <v>1387</v>
      </c>
      <c r="I219" s="149" t="s">
        <v>1388</v>
      </c>
      <c r="J219" s="149">
        <v>-0.01</v>
      </c>
      <c r="K219" s="149" t="s">
        <v>1389</v>
      </c>
      <c r="L219" s="149">
        <v>282743</v>
      </c>
      <c r="M219" s="150">
        <v>31</v>
      </c>
      <c r="N219" s="149" t="s">
        <v>154</v>
      </c>
      <c r="O219" s="149" t="s">
        <v>153</v>
      </c>
      <c r="P219" s="150" t="s">
        <v>153</v>
      </c>
      <c r="Q219" s="149" t="s">
        <v>150</v>
      </c>
      <c r="R219" s="149" t="s">
        <v>150</v>
      </c>
      <c r="S219" s="149" t="s">
        <v>151</v>
      </c>
      <c r="T219" s="149" t="s">
        <v>152</v>
      </c>
      <c r="U219" s="151">
        <v>2030</v>
      </c>
      <c r="V219" s="149" t="s">
        <v>151</v>
      </c>
      <c r="W219" s="149" t="s">
        <v>152</v>
      </c>
      <c r="X219" s="152">
        <v>2050</v>
      </c>
      <c r="Y219" s="149" t="s">
        <v>150</v>
      </c>
      <c r="Z219" s="149" t="s">
        <v>151</v>
      </c>
      <c r="AA219" s="150">
        <v>2050</v>
      </c>
      <c r="AC219" s="149" t="s">
        <v>202</v>
      </c>
      <c r="AD219" s="149" t="s">
        <v>5</v>
      </c>
      <c r="AE219" s="149" t="s">
        <v>157</v>
      </c>
      <c r="AF219" s="149" t="s">
        <v>157</v>
      </c>
      <c r="AG219" s="149" t="s">
        <v>157</v>
      </c>
      <c r="AH219" s="150" t="s">
        <v>218</v>
      </c>
      <c r="AI219" s="149" t="s">
        <v>219</v>
      </c>
      <c r="AJ219" s="149" t="s">
        <v>150</v>
      </c>
      <c r="AK219" s="170" t="s">
        <v>1390</v>
      </c>
      <c r="AL219" s="149">
        <v>2050</v>
      </c>
      <c r="AN219" s="150"/>
      <c r="AP219" s="149" t="s">
        <v>154</v>
      </c>
      <c r="AQ219" s="149" t="s">
        <v>153</v>
      </c>
      <c r="AR219" s="149" t="s">
        <v>153</v>
      </c>
      <c r="AU219" s="150"/>
      <c r="AV219" s="149" t="s">
        <v>168</v>
      </c>
      <c r="AW219" s="172" t="s">
        <v>168</v>
      </c>
      <c r="AX219" s="149" t="s">
        <v>158</v>
      </c>
      <c r="AY219" s="149" t="s">
        <v>154</v>
      </c>
      <c r="AZ219" s="149" t="s">
        <v>153</v>
      </c>
      <c r="BA219" s="149" t="s">
        <v>153</v>
      </c>
      <c r="BC219" s="150"/>
      <c r="BE219" s="173"/>
      <c r="BF219" s="150"/>
      <c r="BG219" s="283">
        <f t="shared" si="173"/>
        <v>0</v>
      </c>
      <c r="BH219" s="149">
        <f t="shared" si="174"/>
        <v>0</v>
      </c>
      <c r="BI219" s="149">
        <f t="shared" si="140"/>
        <v>0</v>
      </c>
      <c r="BJ219" s="280">
        <f t="shared" si="141"/>
        <v>0</v>
      </c>
      <c r="BK219" s="356">
        <f t="shared" si="175"/>
        <v>0</v>
      </c>
      <c r="BL219" s="149">
        <f t="shared" si="176"/>
        <v>1</v>
      </c>
      <c r="BM219" s="149">
        <f t="shared" si="142"/>
        <v>0</v>
      </c>
      <c r="BN219" s="278">
        <f t="shared" si="143"/>
        <v>1</v>
      </c>
      <c r="BO219" s="149">
        <f t="shared" si="177"/>
        <v>0</v>
      </c>
      <c r="BP219" s="149">
        <f t="shared" si="178"/>
        <v>0</v>
      </c>
      <c r="BQ219" s="149">
        <f t="shared" si="144"/>
        <v>1</v>
      </c>
      <c r="BR219" s="356">
        <f t="shared" si="179"/>
        <v>0</v>
      </c>
      <c r="BS219" s="149">
        <f t="shared" si="180"/>
        <v>0</v>
      </c>
      <c r="BT219" s="149">
        <f t="shared" si="145"/>
        <v>0</v>
      </c>
      <c r="BU219" s="356">
        <f t="shared" si="146"/>
        <v>0</v>
      </c>
      <c r="BV219" s="149">
        <f t="shared" si="147"/>
        <v>0</v>
      </c>
      <c r="BW219" s="113">
        <f t="shared" si="148"/>
        <v>0</v>
      </c>
      <c r="BX219" s="248">
        <f t="shared" si="149"/>
        <v>0</v>
      </c>
      <c r="BY219" s="248">
        <f t="shared" si="150"/>
        <v>0</v>
      </c>
      <c r="BZ219" s="248">
        <f t="shared" si="151"/>
        <v>1</v>
      </c>
      <c r="CA219" s="248">
        <f t="shared" si="184"/>
        <v>1</v>
      </c>
      <c r="CB219" s="175">
        <f t="shared" si="152"/>
        <v>0</v>
      </c>
      <c r="CC219" s="356">
        <f t="shared" si="153"/>
        <v>0</v>
      </c>
      <c r="CD219" s="149">
        <f t="shared" si="154"/>
        <v>0</v>
      </c>
      <c r="CE219" s="149">
        <f t="shared" si="155"/>
        <v>1</v>
      </c>
      <c r="CF219" s="276">
        <f t="shared" si="156"/>
        <v>1</v>
      </c>
      <c r="CG219" s="248">
        <f t="shared" si="157"/>
        <v>1</v>
      </c>
      <c r="CH219" s="274">
        <f t="shared" si="181"/>
        <v>1</v>
      </c>
      <c r="CI219" s="356">
        <f t="shared" si="158"/>
        <v>0</v>
      </c>
      <c r="CJ219" s="149">
        <f t="shared" si="159"/>
        <v>0</v>
      </c>
      <c r="CK219" s="150">
        <f t="shared" si="160"/>
        <v>0</v>
      </c>
      <c r="CL219" s="149">
        <f t="shared" si="182"/>
        <v>0</v>
      </c>
      <c r="CM219" s="149">
        <f t="shared" si="182"/>
        <v>1</v>
      </c>
      <c r="CN219" s="149">
        <f t="shared" si="182"/>
        <v>1</v>
      </c>
      <c r="CO219" s="149">
        <f t="shared" si="161"/>
        <v>2</v>
      </c>
      <c r="CP219" s="149">
        <f t="shared" si="183"/>
        <v>1</v>
      </c>
      <c r="CQ219" s="283">
        <f t="shared" si="162"/>
        <v>0</v>
      </c>
      <c r="CR219" s="149">
        <f t="shared" si="163"/>
        <v>0</v>
      </c>
      <c r="CS219" s="149">
        <f t="shared" si="164"/>
        <v>1</v>
      </c>
      <c r="CT219" s="283">
        <f t="shared" si="165"/>
        <v>1</v>
      </c>
      <c r="CU219" s="149" t="str">
        <f t="shared" si="166"/>
        <v xml:space="preserve">2050 </v>
      </c>
      <c r="CV219" s="149">
        <f t="shared" si="167"/>
        <v>2050</v>
      </c>
      <c r="CW219" s="149">
        <v>0</v>
      </c>
      <c r="CX219" s="149">
        <v>1</v>
      </c>
      <c r="CY219" s="149">
        <v>0</v>
      </c>
      <c r="CZ219" s="149">
        <v>1</v>
      </c>
      <c r="DA219" s="149">
        <v>0</v>
      </c>
      <c r="DB219" s="149">
        <v>0</v>
      </c>
      <c r="DC219" s="149">
        <v>0</v>
      </c>
      <c r="DD219" s="149">
        <v>0</v>
      </c>
      <c r="DE219" s="149">
        <v>0</v>
      </c>
      <c r="DF219" s="149">
        <v>1</v>
      </c>
      <c r="DG219" s="149">
        <v>0</v>
      </c>
      <c r="DH219" s="149">
        <v>1</v>
      </c>
      <c r="DI219" s="149">
        <v>0</v>
      </c>
      <c r="DJ219" s="149">
        <v>0</v>
      </c>
      <c r="DK219" s="149">
        <v>0</v>
      </c>
      <c r="DL219" s="149">
        <v>0</v>
      </c>
      <c r="DM219" s="149">
        <v>1</v>
      </c>
      <c r="DN219" s="149">
        <v>1</v>
      </c>
      <c r="DO219" s="149">
        <v>1</v>
      </c>
      <c r="DP219" s="149">
        <v>1</v>
      </c>
      <c r="DQ219" s="149">
        <v>0</v>
      </c>
      <c r="DR219" s="149">
        <v>1</v>
      </c>
      <c r="DS219" s="149">
        <v>0</v>
      </c>
      <c r="DT219" s="149" t="s">
        <v>150</v>
      </c>
      <c r="DU219" s="149" t="s">
        <v>157</v>
      </c>
      <c r="DV219" s="149" t="s">
        <v>154</v>
      </c>
      <c r="DW219" s="149" t="s">
        <v>7857</v>
      </c>
      <c r="DX219" s="149" t="s">
        <v>150</v>
      </c>
      <c r="DY219" s="149">
        <v>0</v>
      </c>
      <c r="DZ219" s="149" t="str">
        <f t="shared" si="168"/>
        <v>Y</v>
      </c>
      <c r="EA219" s="149" t="str">
        <f t="shared" si="169"/>
        <v>Targets set</v>
      </c>
      <c r="EB219" s="149" t="str">
        <f t="shared" si="170"/>
        <v>N</v>
      </c>
      <c r="EC219" s="149" t="str">
        <f t="shared" si="171"/>
        <v>Y</v>
      </c>
      <c r="ED219" s="149" t="str">
        <f t="shared" si="172"/>
        <v>Not Specified</v>
      </c>
      <c r="EF219" s="149">
        <f t="shared" si="185"/>
        <v>2050</v>
      </c>
    </row>
    <row r="220" spans="1:136" s="149" customFormat="1" ht="16.5" customHeight="1">
      <c r="A220" s="149">
        <v>217</v>
      </c>
      <c r="B220" s="149">
        <v>229</v>
      </c>
      <c r="C220" s="150" t="s">
        <v>1391</v>
      </c>
      <c r="D220" s="149" t="s">
        <v>926</v>
      </c>
      <c r="E220" s="149" t="s">
        <v>206</v>
      </c>
      <c r="F220" s="149" t="s">
        <v>145</v>
      </c>
      <c r="G220" s="149" t="s">
        <v>146</v>
      </c>
      <c r="H220" s="168" t="s">
        <v>1392</v>
      </c>
      <c r="I220" s="149" t="s">
        <v>1393</v>
      </c>
      <c r="J220" s="149">
        <v>45.896</v>
      </c>
      <c r="K220" s="149" t="s">
        <v>1394</v>
      </c>
      <c r="L220" s="149">
        <v>74000</v>
      </c>
      <c r="M220" s="150">
        <v>31</v>
      </c>
      <c r="N220" s="149" t="s">
        <v>154</v>
      </c>
      <c r="O220" s="149" t="s">
        <v>153</v>
      </c>
      <c r="P220" s="150" t="s">
        <v>153</v>
      </c>
      <c r="Q220" s="149" t="s">
        <v>150</v>
      </c>
      <c r="R220" s="149" t="s">
        <v>150</v>
      </c>
      <c r="S220" s="149" t="s">
        <v>151</v>
      </c>
      <c r="T220" s="149" t="s">
        <v>353</v>
      </c>
      <c r="U220" s="151">
        <v>2030</v>
      </c>
      <c r="V220" s="149" t="s">
        <v>151</v>
      </c>
      <c r="W220" s="149" t="s">
        <v>353</v>
      </c>
      <c r="X220" s="152">
        <v>2045</v>
      </c>
      <c r="Y220" s="149" t="s">
        <v>150</v>
      </c>
      <c r="Z220" s="149" t="s">
        <v>151</v>
      </c>
      <c r="AA220" s="150">
        <v>2045</v>
      </c>
      <c r="AC220" s="149" t="s">
        <v>167</v>
      </c>
      <c r="AD220" s="149" t="s">
        <v>6</v>
      </c>
      <c r="AE220" s="149" t="s">
        <v>157</v>
      </c>
      <c r="AF220" s="149" t="s">
        <v>157</v>
      </c>
      <c r="AG220" s="149" t="s">
        <v>157</v>
      </c>
      <c r="AH220" s="150" t="s">
        <v>218</v>
      </c>
      <c r="AJ220" s="149" t="s">
        <v>154</v>
      </c>
      <c r="AK220" s="170" t="s">
        <v>153</v>
      </c>
      <c r="AN220" s="150"/>
      <c r="AO220" s="149" t="s">
        <v>219</v>
      </c>
      <c r="AP220" s="149" t="s">
        <v>150</v>
      </c>
      <c r="AQ220" s="149" t="s">
        <v>218</v>
      </c>
      <c r="AR220" s="149" t="s">
        <v>1395</v>
      </c>
      <c r="AS220" s="149">
        <v>2045</v>
      </c>
      <c r="AU220" s="150"/>
      <c r="AV220" s="149" t="s">
        <v>157</v>
      </c>
      <c r="AW220" s="172" t="s">
        <v>168</v>
      </c>
      <c r="AX220" s="149" t="s">
        <v>158</v>
      </c>
      <c r="AY220" s="149" t="s">
        <v>154</v>
      </c>
      <c r="AZ220" s="149" t="s">
        <v>153</v>
      </c>
      <c r="BA220" s="149" t="s">
        <v>153</v>
      </c>
      <c r="BC220" s="150"/>
      <c r="BE220" s="173"/>
      <c r="BF220" s="150"/>
      <c r="BG220" s="283">
        <f t="shared" si="173"/>
        <v>0</v>
      </c>
      <c r="BH220" s="149">
        <f t="shared" si="174"/>
        <v>0</v>
      </c>
      <c r="BI220" s="149">
        <f t="shared" si="140"/>
        <v>0</v>
      </c>
      <c r="BJ220" s="280">
        <f t="shared" si="141"/>
        <v>0</v>
      </c>
      <c r="BK220" s="356">
        <f t="shared" si="175"/>
        <v>0</v>
      </c>
      <c r="BL220" s="149">
        <f t="shared" si="176"/>
        <v>1</v>
      </c>
      <c r="BM220" s="149">
        <f t="shared" si="142"/>
        <v>0</v>
      </c>
      <c r="BN220" s="278">
        <f t="shared" si="143"/>
        <v>1</v>
      </c>
      <c r="BO220" s="149">
        <f t="shared" si="177"/>
        <v>0</v>
      </c>
      <c r="BP220" s="149">
        <f t="shared" si="178"/>
        <v>0</v>
      </c>
      <c r="BQ220" s="149">
        <f t="shared" si="144"/>
        <v>1</v>
      </c>
      <c r="BR220" s="356">
        <f t="shared" si="179"/>
        <v>0</v>
      </c>
      <c r="BS220" s="149">
        <f t="shared" si="180"/>
        <v>0</v>
      </c>
      <c r="BT220" s="149">
        <f t="shared" si="145"/>
        <v>1</v>
      </c>
      <c r="BU220" s="356">
        <f t="shared" si="146"/>
        <v>0</v>
      </c>
      <c r="BV220" s="149">
        <f t="shared" si="147"/>
        <v>0</v>
      </c>
      <c r="BW220" s="113">
        <f t="shared" si="148"/>
        <v>0</v>
      </c>
      <c r="BX220" s="248">
        <f t="shared" si="149"/>
        <v>0</v>
      </c>
      <c r="BY220" s="248">
        <f t="shared" si="150"/>
        <v>0</v>
      </c>
      <c r="BZ220" s="248">
        <f t="shared" si="151"/>
        <v>0</v>
      </c>
      <c r="CA220" s="248">
        <f t="shared" si="184"/>
        <v>0</v>
      </c>
      <c r="CB220" s="175">
        <f t="shared" si="152"/>
        <v>0</v>
      </c>
      <c r="CC220" s="356">
        <f t="shared" si="153"/>
        <v>0</v>
      </c>
      <c r="CD220" s="149">
        <f t="shared" si="154"/>
        <v>0</v>
      </c>
      <c r="CE220" s="149">
        <f t="shared" si="155"/>
        <v>1</v>
      </c>
      <c r="CF220" s="276">
        <f t="shared" si="156"/>
        <v>1</v>
      </c>
      <c r="CG220" s="248">
        <f t="shared" si="157"/>
        <v>1</v>
      </c>
      <c r="CH220" s="274">
        <f t="shared" si="181"/>
        <v>1</v>
      </c>
      <c r="CI220" s="356">
        <f t="shared" si="158"/>
        <v>0</v>
      </c>
      <c r="CJ220" s="149">
        <f t="shared" si="159"/>
        <v>0</v>
      </c>
      <c r="CK220" s="150">
        <f t="shared" si="160"/>
        <v>0</v>
      </c>
      <c r="CL220" s="149">
        <f t="shared" si="182"/>
        <v>0</v>
      </c>
      <c r="CM220" s="149">
        <f t="shared" si="182"/>
        <v>1</v>
      </c>
      <c r="CN220" s="149">
        <f t="shared" si="182"/>
        <v>1</v>
      </c>
      <c r="CO220" s="149">
        <f t="shared" si="161"/>
        <v>2</v>
      </c>
      <c r="CP220" s="149">
        <f t="shared" si="183"/>
        <v>1</v>
      </c>
      <c r="CQ220" s="283">
        <f t="shared" si="162"/>
        <v>1</v>
      </c>
      <c r="CR220" s="149">
        <f t="shared" si="163"/>
        <v>0</v>
      </c>
      <c r="CS220" s="149">
        <f t="shared" si="164"/>
        <v>0</v>
      </c>
      <c r="CT220" s="283">
        <f t="shared" si="165"/>
        <v>1</v>
      </c>
      <c r="CU220" s="149" t="str">
        <f t="shared" si="166"/>
        <v>2045 2045</v>
      </c>
      <c r="CV220" s="149">
        <f t="shared" si="167"/>
        <v>2045</v>
      </c>
      <c r="CW220" s="149">
        <v>0</v>
      </c>
      <c r="CX220" s="149">
        <v>1</v>
      </c>
      <c r="CY220" s="149">
        <v>0</v>
      </c>
      <c r="CZ220" s="149">
        <v>1</v>
      </c>
      <c r="DA220" s="149">
        <v>0</v>
      </c>
      <c r="DB220" s="149">
        <v>0</v>
      </c>
      <c r="DC220" s="149">
        <v>0</v>
      </c>
      <c r="DD220" s="149">
        <v>0</v>
      </c>
      <c r="DE220" s="149">
        <v>0</v>
      </c>
      <c r="DF220" s="149">
        <v>1</v>
      </c>
      <c r="DG220" s="149">
        <v>0</v>
      </c>
      <c r="DH220" s="149">
        <v>1</v>
      </c>
      <c r="DI220" s="149">
        <v>0</v>
      </c>
      <c r="DJ220" s="149">
        <v>0</v>
      </c>
      <c r="DK220" s="149">
        <v>0</v>
      </c>
      <c r="DL220" s="149">
        <v>0</v>
      </c>
      <c r="DM220" s="149">
        <v>1</v>
      </c>
      <c r="DN220" s="149">
        <v>1</v>
      </c>
      <c r="DO220" s="149">
        <v>1</v>
      </c>
      <c r="DP220" s="149">
        <v>1</v>
      </c>
      <c r="DQ220" s="149">
        <v>0</v>
      </c>
      <c r="DR220" s="149">
        <v>1</v>
      </c>
      <c r="DS220" s="149">
        <v>0</v>
      </c>
      <c r="DT220" s="149" t="s">
        <v>150</v>
      </c>
      <c r="DU220" s="149" t="s">
        <v>157</v>
      </c>
      <c r="DV220" s="149" t="s">
        <v>154</v>
      </c>
      <c r="DW220" s="149" t="s">
        <v>7857</v>
      </c>
      <c r="DX220" s="149" t="s">
        <v>150</v>
      </c>
      <c r="DY220" s="149">
        <v>0</v>
      </c>
      <c r="DZ220" s="149" t="str">
        <f t="shared" si="168"/>
        <v>Y</v>
      </c>
      <c r="EA220" s="149" t="str">
        <f t="shared" si="169"/>
        <v>Targets set</v>
      </c>
      <c r="EB220" s="149" t="str">
        <f t="shared" si="170"/>
        <v>Y</v>
      </c>
      <c r="EC220" s="149" t="str">
        <f t="shared" si="171"/>
        <v>N</v>
      </c>
      <c r="ED220" s="149" t="str">
        <f t="shared" si="172"/>
        <v>Yes</v>
      </c>
      <c r="EF220" s="149">
        <f t="shared" si="185"/>
        <v>2045</v>
      </c>
    </row>
    <row r="221" spans="1:136" s="149" customFormat="1" ht="16.5" customHeight="1">
      <c r="A221" s="149">
        <v>218</v>
      </c>
      <c r="B221" s="149">
        <v>244</v>
      </c>
      <c r="C221" s="150" t="s">
        <v>1396</v>
      </c>
      <c r="D221" s="149" t="s">
        <v>228</v>
      </c>
      <c r="E221" s="149" t="s">
        <v>229</v>
      </c>
      <c r="F221" s="149" t="s">
        <v>145</v>
      </c>
      <c r="G221" s="149" t="s">
        <v>146</v>
      </c>
      <c r="H221" s="168" t="s">
        <v>1397</v>
      </c>
      <c r="I221" s="149" t="s">
        <v>1398</v>
      </c>
      <c r="J221" s="149">
        <v>0</v>
      </c>
      <c r="K221" s="149" t="s">
        <v>1399</v>
      </c>
      <c r="L221" s="149">
        <v>55200</v>
      </c>
      <c r="M221" s="150">
        <v>30</v>
      </c>
      <c r="N221" s="149" t="s">
        <v>154</v>
      </c>
      <c r="O221" s="149" t="s">
        <v>153</v>
      </c>
      <c r="P221" s="150" t="s">
        <v>153</v>
      </c>
      <c r="Q221" s="149" t="s">
        <v>154</v>
      </c>
      <c r="R221" s="149" t="s">
        <v>154</v>
      </c>
      <c r="S221" s="149" t="s">
        <v>153</v>
      </c>
      <c r="T221" s="149" t="s">
        <v>153</v>
      </c>
      <c r="U221" s="151" t="s">
        <v>153</v>
      </c>
      <c r="V221" s="149" t="s">
        <v>153</v>
      </c>
      <c r="W221" s="149" t="s">
        <v>153</v>
      </c>
      <c r="X221" s="152" t="s">
        <v>153</v>
      </c>
      <c r="Y221" s="149" t="s">
        <v>153</v>
      </c>
      <c r="Z221" s="149" t="s">
        <v>153</v>
      </c>
      <c r="AA221" s="150"/>
      <c r="AC221" s="149" t="s">
        <v>167</v>
      </c>
      <c r="AD221" s="149" t="s">
        <v>6</v>
      </c>
      <c r="AE221" s="149" t="s">
        <v>157</v>
      </c>
      <c r="AF221" s="149" t="s">
        <v>157</v>
      </c>
      <c r="AG221" s="149" t="s">
        <v>158</v>
      </c>
      <c r="AH221" s="150" t="s">
        <v>159</v>
      </c>
      <c r="AJ221" s="149" t="s">
        <v>154</v>
      </c>
      <c r="AK221" s="170" t="s">
        <v>153</v>
      </c>
      <c r="AN221" s="150"/>
      <c r="AO221" s="149" t="s">
        <v>160</v>
      </c>
      <c r="AP221" s="149" t="s">
        <v>150</v>
      </c>
      <c r="AQ221" s="149" t="s">
        <v>159</v>
      </c>
      <c r="AR221" s="149" t="s">
        <v>1400</v>
      </c>
      <c r="AS221" s="149">
        <v>2030</v>
      </c>
      <c r="AU221" s="150"/>
      <c r="AV221" s="149" t="s">
        <v>168</v>
      </c>
      <c r="AW221" s="172" t="s">
        <v>168</v>
      </c>
      <c r="AX221" s="149" t="s">
        <v>158</v>
      </c>
      <c r="AY221" s="149" t="s">
        <v>154</v>
      </c>
      <c r="AZ221" s="149" t="s">
        <v>153</v>
      </c>
      <c r="BA221" s="149" t="s">
        <v>153</v>
      </c>
      <c r="BC221" s="150"/>
      <c r="BE221" s="173"/>
      <c r="BF221" s="150"/>
      <c r="BG221" s="283">
        <f t="shared" si="173"/>
        <v>0</v>
      </c>
      <c r="BH221" s="149">
        <f t="shared" si="174"/>
        <v>0</v>
      </c>
      <c r="BI221" s="149">
        <f t="shared" si="140"/>
        <v>0</v>
      </c>
      <c r="BJ221" s="280">
        <f t="shared" si="141"/>
        <v>0</v>
      </c>
      <c r="BK221" s="356">
        <f t="shared" si="175"/>
        <v>0</v>
      </c>
      <c r="BL221" s="149">
        <f t="shared" si="176"/>
        <v>0</v>
      </c>
      <c r="BM221" s="149">
        <f t="shared" si="142"/>
        <v>0</v>
      </c>
      <c r="BN221" s="278">
        <f t="shared" si="143"/>
        <v>0</v>
      </c>
      <c r="BO221" s="149">
        <f t="shared" si="177"/>
        <v>0</v>
      </c>
      <c r="BP221" s="149">
        <f t="shared" si="178"/>
        <v>0</v>
      </c>
      <c r="BQ221" s="149">
        <f t="shared" si="144"/>
        <v>0</v>
      </c>
      <c r="BR221" s="356">
        <f t="shared" si="179"/>
        <v>0</v>
      </c>
      <c r="BS221" s="149">
        <f t="shared" si="180"/>
        <v>1</v>
      </c>
      <c r="BT221" s="149">
        <f t="shared" si="145"/>
        <v>0</v>
      </c>
      <c r="BU221" s="356">
        <f t="shared" si="146"/>
        <v>0</v>
      </c>
      <c r="BV221" s="149">
        <f t="shared" si="147"/>
        <v>0</v>
      </c>
      <c r="BW221" s="113">
        <f t="shared" si="148"/>
        <v>0</v>
      </c>
      <c r="BX221" s="248">
        <f t="shared" si="149"/>
        <v>0</v>
      </c>
      <c r="BY221" s="248">
        <f t="shared" si="150"/>
        <v>0</v>
      </c>
      <c r="BZ221" s="248">
        <f t="shared" si="151"/>
        <v>0</v>
      </c>
      <c r="CA221" s="248">
        <f t="shared" si="184"/>
        <v>0</v>
      </c>
      <c r="CB221" s="175">
        <f t="shared" si="152"/>
        <v>0</v>
      </c>
      <c r="CC221" s="356">
        <f t="shared" si="153"/>
        <v>0</v>
      </c>
      <c r="CD221" s="149">
        <f t="shared" si="154"/>
        <v>1</v>
      </c>
      <c r="CE221" s="149">
        <f t="shared" si="155"/>
        <v>0</v>
      </c>
      <c r="CF221" s="276">
        <f t="shared" si="156"/>
        <v>1</v>
      </c>
      <c r="CG221" s="248">
        <f t="shared" si="157"/>
        <v>1</v>
      </c>
      <c r="CH221" s="274">
        <f t="shared" si="181"/>
        <v>1</v>
      </c>
      <c r="CI221" s="356">
        <f t="shared" si="158"/>
        <v>0</v>
      </c>
      <c r="CJ221" s="149">
        <f t="shared" si="159"/>
        <v>0</v>
      </c>
      <c r="CK221" s="150">
        <f t="shared" si="160"/>
        <v>0</v>
      </c>
      <c r="CL221" s="149">
        <f t="shared" si="182"/>
        <v>0</v>
      </c>
      <c r="CM221" s="149">
        <f t="shared" si="182"/>
        <v>1</v>
      </c>
      <c r="CN221" s="149">
        <f t="shared" si="182"/>
        <v>0</v>
      </c>
      <c r="CO221" s="149">
        <f t="shared" si="161"/>
        <v>1</v>
      </c>
      <c r="CP221" s="149">
        <f t="shared" si="183"/>
        <v>1</v>
      </c>
      <c r="CQ221" s="283">
        <f t="shared" si="162"/>
        <v>0</v>
      </c>
      <c r="CR221" s="149">
        <f t="shared" si="163"/>
        <v>0</v>
      </c>
      <c r="CS221" s="149">
        <f t="shared" si="164"/>
        <v>1</v>
      </c>
      <c r="CT221" s="283" t="str">
        <f t="shared" si="165"/>
        <v/>
      </c>
      <c r="CU221" s="149" t="str">
        <f t="shared" si="166"/>
        <v xml:space="preserve"> 2030</v>
      </c>
      <c r="CV221" s="149">
        <f t="shared" si="167"/>
        <v>2030</v>
      </c>
      <c r="CW221" s="149">
        <v>0</v>
      </c>
      <c r="CX221" s="149">
        <v>0</v>
      </c>
      <c r="CY221" s="149">
        <v>0</v>
      </c>
      <c r="CZ221" s="149">
        <v>0</v>
      </c>
      <c r="DA221" s="149">
        <v>0</v>
      </c>
      <c r="DB221" s="149">
        <v>1</v>
      </c>
      <c r="DC221" s="149">
        <v>0</v>
      </c>
      <c r="DD221" s="149">
        <v>1</v>
      </c>
      <c r="DE221" s="149">
        <v>0</v>
      </c>
      <c r="DF221" s="149">
        <v>0</v>
      </c>
      <c r="DG221" s="149">
        <v>0</v>
      </c>
      <c r="DH221" s="149">
        <v>0</v>
      </c>
      <c r="DI221" s="149">
        <v>0</v>
      </c>
      <c r="DJ221" s="149">
        <v>0</v>
      </c>
      <c r="DK221" s="149">
        <v>0</v>
      </c>
      <c r="DL221" s="149">
        <v>0</v>
      </c>
      <c r="DM221" s="149">
        <v>1</v>
      </c>
      <c r="DN221" s="149">
        <v>1</v>
      </c>
      <c r="DO221" s="149">
        <v>1</v>
      </c>
      <c r="DP221" s="149">
        <v>0</v>
      </c>
      <c r="DQ221" s="149">
        <v>0</v>
      </c>
      <c r="DR221" s="149">
        <v>1</v>
      </c>
      <c r="DS221" s="149">
        <v>0</v>
      </c>
      <c r="DT221" s="149" t="s">
        <v>154</v>
      </c>
      <c r="DU221" s="149">
        <v>0</v>
      </c>
      <c r="DV221" s="149" t="s">
        <v>160</v>
      </c>
      <c r="DW221" s="149" t="s">
        <v>154</v>
      </c>
      <c r="DX221" s="149">
        <v>0</v>
      </c>
      <c r="DY221" s="149" t="s">
        <v>3005</v>
      </c>
      <c r="DZ221" s="149" t="str">
        <f t="shared" si="168"/>
        <v>N</v>
      </c>
      <c r="EA221" s="149" t="str">
        <f t="shared" si="169"/>
        <v/>
      </c>
      <c r="EB221" s="149" t="str">
        <f t="shared" si="170"/>
        <v>Y</v>
      </c>
      <c r="EC221" s="149" t="str">
        <f t="shared" si="171"/>
        <v>N</v>
      </c>
      <c r="ED221" s="149" t="str">
        <f t="shared" si="172"/>
        <v>Not Specified</v>
      </c>
      <c r="EF221" s="149">
        <f t="shared" si="185"/>
        <v>2030</v>
      </c>
    </row>
    <row r="222" spans="1:136" s="149" customFormat="1" ht="16.5" customHeight="1">
      <c r="A222" s="149">
        <v>219</v>
      </c>
      <c r="B222" s="149">
        <v>236</v>
      </c>
      <c r="C222" s="150" t="s">
        <v>1401</v>
      </c>
      <c r="D222" s="149" t="s">
        <v>926</v>
      </c>
      <c r="E222" s="149" t="s">
        <v>206</v>
      </c>
      <c r="F222" s="149" t="s">
        <v>145</v>
      </c>
      <c r="G222" s="149" t="s">
        <v>146</v>
      </c>
      <c r="H222" s="168" t="s">
        <v>1402</v>
      </c>
      <c r="I222" s="149" t="s">
        <v>1403</v>
      </c>
      <c r="J222" s="149">
        <v>2.79</v>
      </c>
      <c r="K222" s="149" t="s">
        <v>1404</v>
      </c>
      <c r="L222" s="149">
        <v>81000</v>
      </c>
      <c r="M222" s="150">
        <v>31</v>
      </c>
      <c r="N222" s="149" t="s">
        <v>150</v>
      </c>
      <c r="O222" s="149">
        <v>2022</v>
      </c>
      <c r="P222" s="150">
        <v>2030</v>
      </c>
      <c r="Q222" s="149" t="s">
        <v>150</v>
      </c>
      <c r="R222" s="149" t="s">
        <v>150</v>
      </c>
      <c r="S222" s="149" t="s">
        <v>151</v>
      </c>
      <c r="T222" s="149" t="s">
        <v>152</v>
      </c>
      <c r="U222" s="151">
        <v>2030</v>
      </c>
      <c r="V222" s="149" t="s">
        <v>153</v>
      </c>
      <c r="W222" s="149" t="s">
        <v>153</v>
      </c>
      <c r="X222" s="152" t="s">
        <v>153</v>
      </c>
      <c r="Y222" s="149" t="s">
        <v>154</v>
      </c>
      <c r="Z222" s="149" t="s">
        <v>155</v>
      </c>
      <c r="AA222" s="150"/>
      <c r="AC222" s="149" t="s">
        <v>167</v>
      </c>
      <c r="AD222" s="149" t="s">
        <v>6</v>
      </c>
      <c r="AE222" s="149" t="s">
        <v>157</v>
      </c>
      <c r="AF222" s="149" t="s">
        <v>157</v>
      </c>
      <c r="AG222" s="149" t="s">
        <v>169</v>
      </c>
      <c r="AH222" s="150" t="s">
        <v>159</v>
      </c>
      <c r="AJ222" s="149" t="s">
        <v>154</v>
      </c>
      <c r="AK222" s="170" t="s">
        <v>153</v>
      </c>
      <c r="AN222" s="150"/>
      <c r="AO222" s="149" t="s">
        <v>160</v>
      </c>
      <c r="AP222" s="149" t="s">
        <v>150</v>
      </c>
      <c r="AQ222" s="149" t="s">
        <v>159</v>
      </c>
      <c r="AR222" s="149" t="s">
        <v>1405</v>
      </c>
      <c r="AS222" s="149">
        <v>2040</v>
      </c>
      <c r="AU222" s="150"/>
      <c r="AV222" s="149" t="s">
        <v>157</v>
      </c>
      <c r="AW222" s="172" t="s">
        <v>168</v>
      </c>
      <c r="AX222" s="149" t="s">
        <v>158</v>
      </c>
      <c r="AY222" s="149" t="s">
        <v>154</v>
      </c>
      <c r="AZ222" s="149" t="s">
        <v>153</v>
      </c>
      <c r="BA222" s="149" t="s">
        <v>153</v>
      </c>
      <c r="BC222" s="150"/>
      <c r="BE222" s="173"/>
      <c r="BF222" s="150"/>
      <c r="BG222" s="283">
        <f t="shared" si="173"/>
        <v>0</v>
      </c>
      <c r="BH222" s="149">
        <f t="shared" si="174"/>
        <v>1</v>
      </c>
      <c r="BI222" s="149">
        <f t="shared" si="140"/>
        <v>0</v>
      </c>
      <c r="BJ222" s="280">
        <f t="shared" si="141"/>
        <v>1</v>
      </c>
      <c r="BK222" s="356">
        <f t="shared" si="175"/>
        <v>0</v>
      </c>
      <c r="BL222" s="149">
        <f t="shared" si="176"/>
        <v>1</v>
      </c>
      <c r="BM222" s="149">
        <f t="shared" si="142"/>
        <v>0</v>
      </c>
      <c r="BN222" s="278">
        <f t="shared" si="143"/>
        <v>1</v>
      </c>
      <c r="BO222" s="149">
        <f t="shared" si="177"/>
        <v>0</v>
      </c>
      <c r="BP222" s="149">
        <f t="shared" si="178"/>
        <v>0</v>
      </c>
      <c r="BQ222" s="149">
        <f t="shared" si="144"/>
        <v>0</v>
      </c>
      <c r="BR222" s="356">
        <f t="shared" si="179"/>
        <v>0</v>
      </c>
      <c r="BS222" s="149">
        <f t="shared" si="180"/>
        <v>0</v>
      </c>
      <c r="BT222" s="149">
        <f t="shared" si="145"/>
        <v>1</v>
      </c>
      <c r="BU222" s="356">
        <f t="shared" si="146"/>
        <v>0</v>
      </c>
      <c r="BV222" s="149">
        <f t="shared" si="147"/>
        <v>0</v>
      </c>
      <c r="BW222" s="113">
        <f t="shared" si="148"/>
        <v>0</v>
      </c>
      <c r="BX222" s="248">
        <f t="shared" si="149"/>
        <v>0</v>
      </c>
      <c r="BY222" s="248">
        <f t="shared" si="150"/>
        <v>0</v>
      </c>
      <c r="BZ222" s="248">
        <f t="shared" si="151"/>
        <v>0</v>
      </c>
      <c r="CA222" s="248">
        <f t="shared" si="184"/>
        <v>0</v>
      </c>
      <c r="CB222" s="175">
        <f t="shared" si="152"/>
        <v>0</v>
      </c>
      <c r="CC222" s="356">
        <f t="shared" si="153"/>
        <v>0</v>
      </c>
      <c r="CD222" s="149">
        <f t="shared" si="154"/>
        <v>0</v>
      </c>
      <c r="CE222" s="149">
        <f t="shared" si="155"/>
        <v>1</v>
      </c>
      <c r="CF222" s="276">
        <f t="shared" si="156"/>
        <v>1</v>
      </c>
      <c r="CG222" s="248">
        <f t="shared" si="157"/>
        <v>1</v>
      </c>
      <c r="CH222" s="274">
        <f t="shared" si="181"/>
        <v>1</v>
      </c>
      <c r="CI222" s="356">
        <f t="shared" si="158"/>
        <v>0</v>
      </c>
      <c r="CJ222" s="149">
        <f t="shared" si="159"/>
        <v>0</v>
      </c>
      <c r="CK222" s="150">
        <f t="shared" si="160"/>
        <v>0</v>
      </c>
      <c r="CL222" s="149">
        <f t="shared" si="182"/>
        <v>0</v>
      </c>
      <c r="CM222" s="149">
        <f t="shared" si="182"/>
        <v>2</v>
      </c>
      <c r="CN222" s="149">
        <f t="shared" si="182"/>
        <v>1</v>
      </c>
      <c r="CO222" s="149">
        <f t="shared" si="161"/>
        <v>3</v>
      </c>
      <c r="CP222" s="149">
        <f t="shared" si="183"/>
        <v>1</v>
      </c>
      <c r="CQ222" s="283">
        <f t="shared" si="162"/>
        <v>1</v>
      </c>
      <c r="CR222" s="149">
        <f t="shared" si="163"/>
        <v>0</v>
      </c>
      <c r="CS222" s="149">
        <f t="shared" si="164"/>
        <v>0</v>
      </c>
      <c r="CT222" s="283">
        <f t="shared" si="165"/>
        <v>1</v>
      </c>
      <c r="CU222" s="149" t="str">
        <f t="shared" si="166"/>
        <v xml:space="preserve"> 2040</v>
      </c>
      <c r="CV222" s="149">
        <f t="shared" si="167"/>
        <v>2040</v>
      </c>
      <c r="CW222" s="149">
        <v>0</v>
      </c>
      <c r="CX222" s="149">
        <v>1</v>
      </c>
      <c r="CY222" s="149">
        <v>0</v>
      </c>
      <c r="CZ222" s="149">
        <v>1</v>
      </c>
      <c r="DA222" s="149">
        <v>0</v>
      </c>
      <c r="DB222" s="149">
        <v>0</v>
      </c>
      <c r="DC222" s="149">
        <v>1</v>
      </c>
      <c r="DD222" s="149">
        <v>1</v>
      </c>
      <c r="DE222" s="149">
        <v>0</v>
      </c>
      <c r="DF222" s="149">
        <v>1</v>
      </c>
      <c r="DG222" s="149">
        <v>0</v>
      </c>
      <c r="DH222" s="149">
        <v>1</v>
      </c>
      <c r="DI222" s="149">
        <v>0</v>
      </c>
      <c r="DJ222" s="149">
        <v>1</v>
      </c>
      <c r="DK222" s="149">
        <v>0</v>
      </c>
      <c r="DL222" s="149">
        <v>1</v>
      </c>
      <c r="DM222" s="149">
        <v>1</v>
      </c>
      <c r="DN222" s="149">
        <v>1</v>
      </c>
      <c r="DO222" s="149">
        <v>1</v>
      </c>
      <c r="DP222" s="149">
        <v>1</v>
      </c>
      <c r="DQ222" s="149">
        <v>0</v>
      </c>
      <c r="DR222" s="149">
        <v>1</v>
      </c>
      <c r="DS222" s="149">
        <v>0</v>
      </c>
      <c r="DT222" s="149" t="s">
        <v>150</v>
      </c>
      <c r="DU222" s="149" t="s">
        <v>158</v>
      </c>
      <c r="DV222" s="149" t="s">
        <v>160</v>
      </c>
      <c r="DW222" s="149" t="s">
        <v>160</v>
      </c>
      <c r="DX222" s="149" t="s">
        <v>150</v>
      </c>
      <c r="DY222" s="149" t="s">
        <v>3005</v>
      </c>
      <c r="DZ222" s="149" t="str">
        <f t="shared" si="168"/>
        <v>Y</v>
      </c>
      <c r="EA222" s="149" t="str">
        <f t="shared" si="169"/>
        <v>Commitment removed</v>
      </c>
      <c r="EB222" s="149" t="str">
        <f t="shared" si="170"/>
        <v>Y</v>
      </c>
      <c r="EC222" s="149" t="str">
        <f t="shared" si="171"/>
        <v>N</v>
      </c>
      <c r="ED222" s="149" t="str">
        <f t="shared" si="172"/>
        <v>Yes</v>
      </c>
      <c r="EF222" s="149">
        <f t="shared" si="185"/>
        <v>2040</v>
      </c>
    </row>
    <row r="223" spans="1:136" s="149" customFormat="1" ht="16.5" customHeight="1">
      <c r="A223" s="149">
        <v>220</v>
      </c>
      <c r="B223" s="149">
        <v>243</v>
      </c>
      <c r="C223" s="150" t="s">
        <v>1406</v>
      </c>
      <c r="D223" s="149" t="s">
        <v>852</v>
      </c>
      <c r="E223" s="149" t="s">
        <v>852</v>
      </c>
      <c r="F223" s="149" t="s">
        <v>175</v>
      </c>
      <c r="G223" s="149" t="s">
        <v>176</v>
      </c>
      <c r="H223" s="168" t="s">
        <v>1407</v>
      </c>
      <c r="I223" s="149" t="s">
        <v>1408</v>
      </c>
      <c r="J223" s="149">
        <v>0.503</v>
      </c>
      <c r="K223" s="149" t="s">
        <v>1409</v>
      </c>
      <c r="L223" s="149">
        <v>23099</v>
      </c>
      <c r="M223" s="150">
        <v>5</v>
      </c>
      <c r="N223" s="149" t="s">
        <v>154</v>
      </c>
      <c r="O223" s="149" t="s">
        <v>153</v>
      </c>
      <c r="P223" s="150" t="s">
        <v>153</v>
      </c>
      <c r="Q223" s="149" t="s">
        <v>154</v>
      </c>
      <c r="R223" s="149" t="s">
        <v>154</v>
      </c>
      <c r="S223" s="149" t="s">
        <v>153</v>
      </c>
      <c r="T223" s="149" t="s">
        <v>153</v>
      </c>
      <c r="U223" s="151" t="s">
        <v>153</v>
      </c>
      <c r="V223" s="149" t="s">
        <v>153</v>
      </c>
      <c r="W223" s="149" t="s">
        <v>153</v>
      </c>
      <c r="X223" s="152" t="s">
        <v>153</v>
      </c>
      <c r="Y223" s="149" t="s">
        <v>153</v>
      </c>
      <c r="Z223" s="149" t="s">
        <v>153</v>
      </c>
      <c r="AA223" s="150"/>
      <c r="AC223" s="149" t="s">
        <v>153</v>
      </c>
      <c r="AD223" s="149" t="s">
        <v>153</v>
      </c>
      <c r="AE223" s="149" t="s">
        <v>157</v>
      </c>
      <c r="AF223" s="149" t="s">
        <v>157</v>
      </c>
      <c r="AG223" s="149" t="s">
        <v>153</v>
      </c>
      <c r="AH223" s="150" t="s">
        <v>159</v>
      </c>
      <c r="AI223" s="149" t="s">
        <v>180</v>
      </c>
      <c r="AJ223" s="149" t="s">
        <v>154</v>
      </c>
      <c r="AK223" s="170" t="s">
        <v>665</v>
      </c>
      <c r="AL223" s="149">
        <v>2060</v>
      </c>
      <c r="AM223" s="171" t="s">
        <v>1410</v>
      </c>
      <c r="AN223" s="150"/>
      <c r="AP223" s="149" t="s">
        <v>154</v>
      </c>
      <c r="AQ223" s="149" t="s">
        <v>153</v>
      </c>
      <c r="AR223" s="149" t="s">
        <v>153</v>
      </c>
      <c r="AU223" s="150"/>
      <c r="AV223" s="188" t="s">
        <v>168</v>
      </c>
      <c r="AW223" s="172" t="s">
        <v>153</v>
      </c>
      <c r="AX223" s="149" t="s">
        <v>153</v>
      </c>
      <c r="AY223" s="149" t="s">
        <v>154</v>
      </c>
      <c r="AZ223" s="149" t="s">
        <v>153</v>
      </c>
      <c r="BA223" s="149" t="s">
        <v>153</v>
      </c>
      <c r="BC223" s="150"/>
      <c r="BE223" s="173"/>
      <c r="BF223" s="150"/>
      <c r="BG223" s="283">
        <f t="shared" si="173"/>
        <v>0</v>
      </c>
      <c r="BH223" s="149">
        <f t="shared" si="174"/>
        <v>0</v>
      </c>
      <c r="BI223" s="149">
        <f t="shared" si="140"/>
        <v>0</v>
      </c>
      <c r="BJ223" s="280">
        <f t="shared" si="141"/>
        <v>0</v>
      </c>
      <c r="BK223" s="356">
        <f t="shared" si="175"/>
        <v>0</v>
      </c>
      <c r="BL223" s="149">
        <f t="shared" si="176"/>
        <v>0</v>
      </c>
      <c r="BM223" s="149">
        <f t="shared" si="142"/>
        <v>0</v>
      </c>
      <c r="BN223" s="278">
        <f t="shared" si="143"/>
        <v>0</v>
      </c>
      <c r="BO223" s="149">
        <f t="shared" si="177"/>
        <v>0</v>
      </c>
      <c r="BP223" s="149">
        <f t="shared" si="178"/>
        <v>0</v>
      </c>
      <c r="BQ223" s="149">
        <f t="shared" si="144"/>
        <v>0</v>
      </c>
      <c r="BR223" s="356">
        <f t="shared" si="179"/>
        <v>0</v>
      </c>
      <c r="BS223" s="149">
        <f t="shared" si="180"/>
        <v>0</v>
      </c>
      <c r="BT223" s="149">
        <f t="shared" si="145"/>
        <v>0</v>
      </c>
      <c r="BU223" s="356">
        <f t="shared" si="146"/>
        <v>0</v>
      </c>
      <c r="BV223" s="149">
        <f t="shared" si="147"/>
        <v>0</v>
      </c>
      <c r="BW223" s="113">
        <f t="shared" si="148"/>
        <v>0</v>
      </c>
      <c r="BX223" s="248">
        <f t="shared" si="149"/>
        <v>0</v>
      </c>
      <c r="BY223" s="248">
        <f t="shared" si="150"/>
        <v>0</v>
      </c>
      <c r="BZ223" s="248">
        <f t="shared" si="151"/>
        <v>0</v>
      </c>
      <c r="CA223" s="248">
        <f t="shared" si="184"/>
        <v>0</v>
      </c>
      <c r="CB223" s="175">
        <f t="shared" si="152"/>
        <v>0</v>
      </c>
      <c r="CC223" s="356">
        <f t="shared" si="153"/>
        <v>0</v>
      </c>
      <c r="CD223" s="149">
        <f t="shared" si="154"/>
        <v>0</v>
      </c>
      <c r="CE223" s="149">
        <f t="shared" si="155"/>
        <v>0</v>
      </c>
      <c r="CF223" s="276">
        <f t="shared" si="156"/>
        <v>0</v>
      </c>
      <c r="CG223" s="248">
        <f t="shared" si="157"/>
        <v>0</v>
      </c>
      <c r="CH223" s="274">
        <f t="shared" si="181"/>
        <v>0</v>
      </c>
      <c r="CI223" s="356">
        <f t="shared" si="158"/>
        <v>0</v>
      </c>
      <c r="CJ223" s="149">
        <f t="shared" si="159"/>
        <v>0</v>
      </c>
      <c r="CK223" s="150">
        <f t="shared" si="160"/>
        <v>0</v>
      </c>
      <c r="CL223" s="149">
        <f t="shared" si="182"/>
        <v>0</v>
      </c>
      <c r="CM223" s="149">
        <f t="shared" si="182"/>
        <v>0</v>
      </c>
      <c r="CN223" s="149">
        <f t="shared" si="182"/>
        <v>0</v>
      </c>
      <c r="CO223" s="149">
        <f t="shared" si="161"/>
        <v>0</v>
      </c>
      <c r="CP223" s="149">
        <f t="shared" si="183"/>
        <v>0</v>
      </c>
      <c r="CQ223" s="283">
        <f t="shared" si="162"/>
        <v>0</v>
      </c>
      <c r="CR223" s="149">
        <f t="shared" si="163"/>
        <v>0</v>
      </c>
      <c r="CS223" s="149">
        <f t="shared" si="164"/>
        <v>1</v>
      </c>
      <c r="CT223" s="283" t="str">
        <f t="shared" si="165"/>
        <v/>
      </c>
      <c r="CU223" s="149" t="str">
        <f t="shared" si="166"/>
        <v xml:space="preserve"> </v>
      </c>
      <c r="CV223" s="149">
        <f t="shared" si="167"/>
        <v>0</v>
      </c>
      <c r="CW223" s="149">
        <v>0</v>
      </c>
      <c r="CX223" s="149">
        <v>0</v>
      </c>
      <c r="CY223" s="149">
        <v>0</v>
      </c>
      <c r="CZ223" s="149">
        <v>0</v>
      </c>
      <c r="DA223" s="149">
        <v>0</v>
      </c>
      <c r="DB223" s="149">
        <v>0</v>
      </c>
      <c r="DC223" s="149">
        <v>0</v>
      </c>
      <c r="DD223" s="149">
        <v>0</v>
      </c>
      <c r="DE223" s="149">
        <v>0</v>
      </c>
      <c r="DF223" s="149">
        <v>0</v>
      </c>
      <c r="DG223" s="149">
        <v>0</v>
      </c>
      <c r="DH223" s="149">
        <v>0</v>
      </c>
      <c r="DI223" s="149">
        <v>0</v>
      </c>
      <c r="DJ223" s="149">
        <v>0</v>
      </c>
      <c r="DK223" s="149">
        <v>0</v>
      </c>
      <c r="DL223" s="149">
        <v>0</v>
      </c>
      <c r="DM223" s="149">
        <v>0</v>
      </c>
      <c r="DN223" s="149">
        <v>0</v>
      </c>
      <c r="DO223" s="149">
        <v>0</v>
      </c>
      <c r="DP223" s="149">
        <v>0</v>
      </c>
      <c r="DQ223" s="149">
        <v>0</v>
      </c>
      <c r="DR223" s="149">
        <v>0</v>
      </c>
      <c r="DS223" s="149">
        <v>0</v>
      </c>
      <c r="DT223" s="149" t="s">
        <v>154</v>
      </c>
      <c r="DU223" s="149">
        <v>0</v>
      </c>
      <c r="DV223" s="149" t="s">
        <v>154</v>
      </c>
      <c r="DW223" s="149" t="s">
        <v>154</v>
      </c>
      <c r="DX223" s="149">
        <v>0</v>
      </c>
      <c r="DY223" s="149">
        <v>0</v>
      </c>
      <c r="DZ223" s="149" t="str">
        <f t="shared" si="168"/>
        <v>N</v>
      </c>
      <c r="EA223" s="149" t="str">
        <f t="shared" si="169"/>
        <v/>
      </c>
      <c r="EB223" s="149" t="str">
        <f t="shared" si="170"/>
        <v>N</v>
      </c>
      <c r="EC223" s="149" t="str">
        <f t="shared" si="171"/>
        <v>N</v>
      </c>
      <c r="ED223" s="149" t="str">
        <f t="shared" si="172"/>
        <v>Not Specified</v>
      </c>
      <c r="EF223" s="149">
        <f t="shared" si="185"/>
        <v>0</v>
      </c>
    </row>
    <row r="224" spans="1:136" s="149" customFormat="1" ht="16.5" customHeight="1">
      <c r="A224" s="149">
        <v>221</v>
      </c>
      <c r="B224" s="149">
        <v>219</v>
      </c>
      <c r="C224" s="150" t="s">
        <v>1411</v>
      </c>
      <c r="D224" s="149" t="s">
        <v>1357</v>
      </c>
      <c r="E224" s="149" t="s">
        <v>214</v>
      </c>
      <c r="F224" s="149" t="s">
        <v>145</v>
      </c>
      <c r="G224" s="149" t="s">
        <v>146</v>
      </c>
      <c r="H224" s="168" t="s">
        <v>1412</v>
      </c>
      <c r="I224" s="149" t="s">
        <v>1413</v>
      </c>
      <c r="J224" s="149">
        <v>-0.197</v>
      </c>
      <c r="K224" s="149" t="s">
        <v>1414</v>
      </c>
      <c r="L224" s="149">
        <v>284500</v>
      </c>
      <c r="M224" s="150">
        <v>31</v>
      </c>
      <c r="N224" s="149" t="s">
        <v>154</v>
      </c>
      <c r="O224" s="149" t="s">
        <v>153</v>
      </c>
      <c r="P224" s="150" t="s">
        <v>153</v>
      </c>
      <c r="Q224" s="149" t="s">
        <v>154</v>
      </c>
      <c r="R224" s="149" t="s">
        <v>154</v>
      </c>
      <c r="S224" s="149" t="s">
        <v>153</v>
      </c>
      <c r="T224" s="149" t="s">
        <v>153</v>
      </c>
      <c r="U224" s="151" t="s">
        <v>153</v>
      </c>
      <c r="V224" s="149" t="s">
        <v>153</v>
      </c>
      <c r="W224" s="149" t="s">
        <v>153</v>
      </c>
      <c r="X224" s="152" t="s">
        <v>153</v>
      </c>
      <c r="Y224" s="149" t="s">
        <v>153</v>
      </c>
      <c r="Z224" s="149" t="s">
        <v>153</v>
      </c>
      <c r="AA224" s="150"/>
      <c r="AC224" s="149" t="s">
        <v>167</v>
      </c>
      <c r="AD224" s="149" t="s">
        <v>6</v>
      </c>
      <c r="AE224" s="149" t="s">
        <v>157</v>
      </c>
      <c r="AF224" s="149" t="s">
        <v>157</v>
      </c>
      <c r="AG224" s="149" t="s">
        <v>169</v>
      </c>
      <c r="AH224" s="150" t="s">
        <v>159</v>
      </c>
      <c r="AJ224" s="149" t="s">
        <v>154</v>
      </c>
      <c r="AK224" s="170" t="s">
        <v>153</v>
      </c>
      <c r="AN224" s="150"/>
      <c r="AO224" s="149" t="s">
        <v>160</v>
      </c>
      <c r="AP224" s="149" t="s">
        <v>150</v>
      </c>
      <c r="AQ224" s="149" t="s">
        <v>159</v>
      </c>
      <c r="AR224" s="149" t="s">
        <v>1415</v>
      </c>
      <c r="AS224" s="149">
        <v>2030</v>
      </c>
      <c r="AU224" s="150"/>
      <c r="AV224" s="149" t="s">
        <v>157</v>
      </c>
      <c r="AW224" s="172" t="s">
        <v>262</v>
      </c>
      <c r="AX224" s="149" t="s">
        <v>157</v>
      </c>
      <c r="AY224" s="149" t="s">
        <v>154</v>
      </c>
      <c r="AZ224" s="149" t="s">
        <v>153</v>
      </c>
      <c r="BA224" s="149" t="s">
        <v>153</v>
      </c>
      <c r="BC224" s="150"/>
      <c r="BE224" s="173"/>
      <c r="BF224" s="150"/>
      <c r="BG224" s="283">
        <f t="shared" si="173"/>
        <v>0</v>
      </c>
      <c r="BH224" s="149">
        <f t="shared" si="174"/>
        <v>0</v>
      </c>
      <c r="BI224" s="149">
        <f t="shared" si="140"/>
        <v>0</v>
      </c>
      <c r="BJ224" s="280">
        <f t="shared" si="141"/>
        <v>0</v>
      </c>
      <c r="BK224" s="356">
        <f t="shared" si="175"/>
        <v>0</v>
      </c>
      <c r="BL224" s="149">
        <f t="shared" si="176"/>
        <v>0</v>
      </c>
      <c r="BM224" s="149">
        <f t="shared" si="142"/>
        <v>0</v>
      </c>
      <c r="BN224" s="278">
        <f t="shared" si="143"/>
        <v>0</v>
      </c>
      <c r="BO224" s="149">
        <f t="shared" si="177"/>
        <v>0</v>
      </c>
      <c r="BP224" s="149">
        <f t="shared" si="178"/>
        <v>0</v>
      </c>
      <c r="BQ224" s="149">
        <f t="shared" si="144"/>
        <v>0</v>
      </c>
      <c r="BR224" s="356">
        <f t="shared" si="179"/>
        <v>0</v>
      </c>
      <c r="BS224" s="149">
        <f t="shared" si="180"/>
        <v>1</v>
      </c>
      <c r="BT224" s="149">
        <f t="shared" si="145"/>
        <v>0</v>
      </c>
      <c r="BU224" s="356">
        <f t="shared" si="146"/>
        <v>0</v>
      </c>
      <c r="BV224" s="149">
        <f t="shared" si="147"/>
        <v>0</v>
      </c>
      <c r="BW224" s="113">
        <f t="shared" si="148"/>
        <v>0</v>
      </c>
      <c r="BX224" s="248">
        <f t="shared" si="149"/>
        <v>0</v>
      </c>
      <c r="BY224" s="248">
        <f t="shared" si="150"/>
        <v>0</v>
      </c>
      <c r="BZ224" s="248">
        <f t="shared" si="151"/>
        <v>0</v>
      </c>
      <c r="CA224" s="248">
        <f t="shared" si="184"/>
        <v>0</v>
      </c>
      <c r="CB224" s="175">
        <f t="shared" si="152"/>
        <v>0</v>
      </c>
      <c r="CC224" s="356">
        <f t="shared" si="153"/>
        <v>0</v>
      </c>
      <c r="CD224" s="149">
        <f t="shared" si="154"/>
        <v>1</v>
      </c>
      <c r="CE224" s="149">
        <f t="shared" si="155"/>
        <v>0</v>
      </c>
      <c r="CF224" s="276">
        <f t="shared" si="156"/>
        <v>1</v>
      </c>
      <c r="CG224" s="248">
        <f t="shared" si="157"/>
        <v>1</v>
      </c>
      <c r="CH224" s="274">
        <f t="shared" si="181"/>
        <v>1</v>
      </c>
      <c r="CI224" s="356">
        <f t="shared" si="158"/>
        <v>0</v>
      </c>
      <c r="CJ224" s="149">
        <f t="shared" si="159"/>
        <v>0</v>
      </c>
      <c r="CK224" s="150">
        <f t="shared" si="160"/>
        <v>0</v>
      </c>
      <c r="CL224" s="149">
        <f t="shared" si="182"/>
        <v>0</v>
      </c>
      <c r="CM224" s="149">
        <f t="shared" si="182"/>
        <v>1</v>
      </c>
      <c r="CN224" s="149">
        <f t="shared" si="182"/>
        <v>0</v>
      </c>
      <c r="CO224" s="149">
        <f t="shared" si="161"/>
        <v>1</v>
      </c>
      <c r="CP224" s="149">
        <f t="shared" si="183"/>
        <v>1</v>
      </c>
      <c r="CQ224" s="283">
        <f t="shared" si="162"/>
        <v>1</v>
      </c>
      <c r="CR224" s="149">
        <f t="shared" si="163"/>
        <v>0</v>
      </c>
      <c r="CS224" s="149">
        <f t="shared" si="164"/>
        <v>0</v>
      </c>
      <c r="CT224" s="283" t="str">
        <f t="shared" si="165"/>
        <v/>
      </c>
      <c r="CU224" s="149" t="str">
        <f t="shared" si="166"/>
        <v xml:space="preserve"> 2030</v>
      </c>
      <c r="CV224" s="149">
        <f t="shared" si="167"/>
        <v>2030</v>
      </c>
      <c r="CW224" s="149">
        <v>0</v>
      </c>
      <c r="CX224" s="149">
        <v>0</v>
      </c>
      <c r="CY224" s="149">
        <v>0</v>
      </c>
      <c r="CZ224" s="149">
        <v>0</v>
      </c>
      <c r="DA224" s="149">
        <v>0</v>
      </c>
      <c r="DB224" s="149">
        <v>1</v>
      </c>
      <c r="DC224" s="149">
        <v>0</v>
      </c>
      <c r="DD224" s="149">
        <v>1</v>
      </c>
      <c r="DE224" s="149">
        <v>0</v>
      </c>
      <c r="DF224" s="149">
        <v>0</v>
      </c>
      <c r="DG224" s="149">
        <v>0</v>
      </c>
      <c r="DH224" s="149">
        <v>0</v>
      </c>
      <c r="DI224" s="149">
        <v>0</v>
      </c>
      <c r="DJ224" s="149">
        <v>0</v>
      </c>
      <c r="DK224" s="149">
        <v>0</v>
      </c>
      <c r="DL224" s="149">
        <v>0</v>
      </c>
      <c r="DM224" s="149">
        <v>1</v>
      </c>
      <c r="DN224" s="149">
        <v>1</v>
      </c>
      <c r="DO224" s="149">
        <v>1</v>
      </c>
      <c r="DP224" s="149">
        <v>1</v>
      </c>
      <c r="DQ224" s="149">
        <v>0</v>
      </c>
      <c r="DR224" s="149">
        <v>1</v>
      </c>
      <c r="DS224" s="149">
        <v>0</v>
      </c>
      <c r="DT224" s="149" t="s">
        <v>154</v>
      </c>
      <c r="DU224" s="149">
        <v>0</v>
      </c>
      <c r="DV224" s="149" t="s">
        <v>160</v>
      </c>
      <c r="DW224" s="149" t="s">
        <v>154</v>
      </c>
      <c r="DX224" s="149">
        <v>0</v>
      </c>
      <c r="DY224" s="149" t="s">
        <v>150</v>
      </c>
      <c r="DZ224" s="149" t="str">
        <f t="shared" si="168"/>
        <v>N</v>
      </c>
      <c r="EA224" s="149" t="str">
        <f t="shared" si="169"/>
        <v/>
      </c>
      <c r="EB224" s="149" t="str">
        <f t="shared" si="170"/>
        <v>Y</v>
      </c>
      <c r="EC224" s="149" t="str">
        <f t="shared" si="171"/>
        <v>N</v>
      </c>
      <c r="ED224" s="149" t="str">
        <f t="shared" si="172"/>
        <v>Yes</v>
      </c>
      <c r="EF224" s="149">
        <f t="shared" si="185"/>
        <v>2030</v>
      </c>
    </row>
    <row r="225" spans="1:136" s="149" customFormat="1" ht="16.5" customHeight="1">
      <c r="A225" s="149">
        <v>222</v>
      </c>
      <c r="B225" s="149">
        <v>260</v>
      </c>
      <c r="C225" s="150" t="s">
        <v>1416</v>
      </c>
      <c r="D225" s="149" t="s">
        <v>1227</v>
      </c>
      <c r="E225" s="149" t="s">
        <v>229</v>
      </c>
      <c r="F225" s="149" t="s">
        <v>145</v>
      </c>
      <c r="G225" s="149" t="s">
        <v>146</v>
      </c>
      <c r="H225" s="168" t="s">
        <v>1417</v>
      </c>
      <c r="I225" s="149" t="s">
        <v>1418</v>
      </c>
      <c r="J225" s="149">
        <v>-0.689</v>
      </c>
      <c r="K225" s="149" t="s">
        <v>1419</v>
      </c>
      <c r="L225" s="149">
        <v>15131</v>
      </c>
      <c r="M225" s="150">
        <v>31</v>
      </c>
      <c r="N225" s="149" t="s">
        <v>154</v>
      </c>
      <c r="O225" s="149" t="s">
        <v>153</v>
      </c>
      <c r="P225" s="150" t="s">
        <v>153</v>
      </c>
      <c r="Q225" s="149" t="s">
        <v>154</v>
      </c>
      <c r="R225" s="149" t="s">
        <v>154</v>
      </c>
      <c r="S225" s="149" t="s">
        <v>153</v>
      </c>
      <c r="T225" s="149" t="s">
        <v>153</v>
      </c>
      <c r="U225" s="151" t="s">
        <v>153</v>
      </c>
      <c r="V225" s="149" t="s">
        <v>153</v>
      </c>
      <c r="W225" s="149" t="s">
        <v>153</v>
      </c>
      <c r="X225" s="152" t="s">
        <v>153</v>
      </c>
      <c r="Y225" s="149" t="s">
        <v>153</v>
      </c>
      <c r="Z225" s="149" t="s">
        <v>153</v>
      </c>
      <c r="AA225" s="150"/>
      <c r="AC225" s="149" t="s">
        <v>281</v>
      </c>
      <c r="AD225" s="149" t="s">
        <v>240</v>
      </c>
      <c r="AE225" s="149" t="s">
        <v>157</v>
      </c>
      <c r="AF225" s="149" t="s">
        <v>157</v>
      </c>
      <c r="AG225" s="149" t="s">
        <v>158</v>
      </c>
      <c r="AH225" s="150" t="s">
        <v>159</v>
      </c>
      <c r="AJ225" s="149" t="s">
        <v>154</v>
      </c>
      <c r="AK225" s="170" t="s">
        <v>153</v>
      </c>
      <c r="AN225" s="150"/>
      <c r="AP225" s="149" t="s">
        <v>154</v>
      </c>
      <c r="AQ225" s="149" t="s">
        <v>153</v>
      </c>
      <c r="AR225" s="149" t="s">
        <v>153</v>
      </c>
      <c r="AU225" s="150"/>
      <c r="AV225" s="149" t="s">
        <v>168</v>
      </c>
      <c r="AW225" s="172" t="s">
        <v>168</v>
      </c>
      <c r="AX225" s="149" t="s">
        <v>158</v>
      </c>
      <c r="AY225" s="149" t="s">
        <v>150</v>
      </c>
      <c r="AZ225" s="149" t="s">
        <v>1420</v>
      </c>
      <c r="BA225" s="149">
        <v>2030</v>
      </c>
      <c r="BC225" s="150"/>
      <c r="BE225" s="173"/>
      <c r="BF225" s="150"/>
      <c r="BG225" s="283">
        <f t="shared" si="173"/>
        <v>0</v>
      </c>
      <c r="BH225" s="149">
        <f t="shared" si="174"/>
        <v>0</v>
      </c>
      <c r="BI225" s="149">
        <f t="shared" si="140"/>
        <v>0</v>
      </c>
      <c r="BJ225" s="280">
        <f t="shared" si="141"/>
        <v>0</v>
      </c>
      <c r="BK225" s="356">
        <f t="shared" si="175"/>
        <v>0</v>
      </c>
      <c r="BL225" s="149">
        <f t="shared" si="176"/>
        <v>0</v>
      </c>
      <c r="BM225" s="149">
        <f t="shared" si="142"/>
        <v>0</v>
      </c>
      <c r="BN225" s="278">
        <f t="shared" si="143"/>
        <v>0</v>
      </c>
      <c r="BO225" s="149">
        <f t="shared" si="177"/>
        <v>0</v>
      </c>
      <c r="BP225" s="149">
        <f t="shared" si="178"/>
        <v>0</v>
      </c>
      <c r="BQ225" s="149">
        <f t="shared" si="144"/>
        <v>0</v>
      </c>
      <c r="BR225" s="356">
        <f t="shared" si="179"/>
        <v>0</v>
      </c>
      <c r="BS225" s="149">
        <f t="shared" si="180"/>
        <v>0</v>
      </c>
      <c r="BT225" s="149">
        <f t="shared" si="145"/>
        <v>0</v>
      </c>
      <c r="BU225" s="356">
        <f t="shared" si="146"/>
        <v>0</v>
      </c>
      <c r="BV225" s="149">
        <f t="shared" si="147"/>
        <v>0</v>
      </c>
      <c r="BW225" s="113">
        <f t="shared" si="148"/>
        <v>0</v>
      </c>
      <c r="BX225" s="248">
        <f t="shared" si="149"/>
        <v>0</v>
      </c>
      <c r="BY225" s="248">
        <f t="shared" si="150"/>
        <v>0</v>
      </c>
      <c r="BZ225" s="248">
        <f t="shared" si="151"/>
        <v>0</v>
      </c>
      <c r="CA225" s="248">
        <f t="shared" si="184"/>
        <v>0</v>
      </c>
      <c r="CB225" s="175">
        <f t="shared" si="152"/>
        <v>0</v>
      </c>
      <c r="CC225" s="356">
        <f t="shared" si="153"/>
        <v>0</v>
      </c>
      <c r="CD225" s="149">
        <f t="shared" si="154"/>
        <v>0</v>
      </c>
      <c r="CE225" s="149">
        <f t="shared" si="155"/>
        <v>0</v>
      </c>
      <c r="CF225" s="276">
        <f t="shared" si="156"/>
        <v>0</v>
      </c>
      <c r="CG225" s="248">
        <f t="shared" si="157"/>
        <v>0</v>
      </c>
      <c r="CH225" s="274">
        <f t="shared" si="181"/>
        <v>0</v>
      </c>
      <c r="CI225" s="356">
        <f t="shared" si="158"/>
        <v>0</v>
      </c>
      <c r="CJ225" s="149">
        <f t="shared" si="159"/>
        <v>1</v>
      </c>
      <c r="CK225" s="150">
        <f t="shared" si="160"/>
        <v>0</v>
      </c>
      <c r="CL225" s="149">
        <f t="shared" si="182"/>
        <v>0</v>
      </c>
      <c r="CM225" s="149">
        <f t="shared" si="182"/>
        <v>0</v>
      </c>
      <c r="CN225" s="149">
        <f t="shared" si="182"/>
        <v>0</v>
      </c>
      <c r="CO225" s="149">
        <f t="shared" si="161"/>
        <v>0</v>
      </c>
      <c r="CP225" s="149">
        <f t="shared" si="183"/>
        <v>0</v>
      </c>
      <c r="CQ225" s="283">
        <f t="shared" si="162"/>
        <v>0</v>
      </c>
      <c r="CR225" s="149">
        <f t="shared" si="163"/>
        <v>0</v>
      </c>
      <c r="CS225" s="149">
        <f t="shared" si="164"/>
        <v>1</v>
      </c>
      <c r="CT225" s="283" t="str">
        <f t="shared" si="165"/>
        <v/>
      </c>
      <c r="CU225" s="149" t="str">
        <f t="shared" si="166"/>
        <v xml:space="preserve"> </v>
      </c>
      <c r="CV225" s="149">
        <f t="shared" si="167"/>
        <v>0</v>
      </c>
      <c r="CW225" s="149">
        <v>0</v>
      </c>
      <c r="CX225" s="149">
        <v>0</v>
      </c>
      <c r="CY225" s="149">
        <v>0</v>
      </c>
      <c r="CZ225" s="149">
        <v>0</v>
      </c>
      <c r="DA225" s="149">
        <v>0</v>
      </c>
      <c r="DB225" s="149">
        <v>0</v>
      </c>
      <c r="DC225" s="149">
        <v>1</v>
      </c>
      <c r="DD225" s="149">
        <v>1</v>
      </c>
      <c r="DE225" s="149">
        <v>0</v>
      </c>
      <c r="DF225" s="149">
        <v>0</v>
      </c>
      <c r="DG225" s="149">
        <v>0</v>
      </c>
      <c r="DH225" s="149">
        <v>0</v>
      </c>
      <c r="DI225" s="149">
        <v>0</v>
      </c>
      <c r="DJ225" s="149">
        <v>0</v>
      </c>
      <c r="DK225" s="149">
        <v>0</v>
      </c>
      <c r="DL225" s="149">
        <v>0</v>
      </c>
      <c r="DM225" s="149">
        <v>1</v>
      </c>
      <c r="DN225" s="149">
        <v>0</v>
      </c>
      <c r="DO225" s="149">
        <v>1</v>
      </c>
      <c r="DP225" s="149">
        <v>1</v>
      </c>
      <c r="DQ225" s="149">
        <v>0</v>
      </c>
      <c r="DR225" s="149">
        <v>1</v>
      </c>
      <c r="DS225" s="149">
        <v>0</v>
      </c>
      <c r="DT225" s="149" t="s">
        <v>154</v>
      </c>
      <c r="DU225" s="149">
        <v>0</v>
      </c>
      <c r="DV225" s="149" t="s">
        <v>7866</v>
      </c>
      <c r="DW225" s="149" t="s">
        <v>154</v>
      </c>
      <c r="DX225" s="149">
        <v>0</v>
      </c>
      <c r="DY225" s="149" t="s">
        <v>150</v>
      </c>
      <c r="DZ225" s="149" t="str">
        <f t="shared" si="168"/>
        <v>N</v>
      </c>
      <c r="EA225" s="149" t="str">
        <f t="shared" si="169"/>
        <v/>
      </c>
      <c r="EB225" s="149" t="str">
        <f t="shared" si="170"/>
        <v>N</v>
      </c>
      <c r="EC225" s="149" t="str">
        <f t="shared" si="171"/>
        <v>N</v>
      </c>
      <c r="ED225" s="149" t="str">
        <f t="shared" si="172"/>
        <v>Not Specified</v>
      </c>
      <c r="EF225" s="149">
        <f t="shared" si="185"/>
        <v>0</v>
      </c>
    </row>
    <row r="226" spans="1:136" s="149" customFormat="1" ht="16.35" customHeight="1">
      <c r="A226" s="149">
        <v>223</v>
      </c>
      <c r="B226" s="149">
        <v>190</v>
      </c>
      <c r="C226" s="150" t="s">
        <v>1421</v>
      </c>
      <c r="D226" s="149" t="s">
        <v>599</v>
      </c>
      <c r="E226" s="149" t="s">
        <v>184</v>
      </c>
      <c r="F226" s="149" t="s">
        <v>1422</v>
      </c>
      <c r="G226" s="149" t="s">
        <v>246</v>
      </c>
      <c r="H226" s="168" t="s">
        <v>1423</v>
      </c>
      <c r="I226" s="149" t="s">
        <v>1424</v>
      </c>
      <c r="J226" s="149">
        <v>0.457</v>
      </c>
      <c r="K226" s="149" t="s">
        <v>1425</v>
      </c>
      <c r="L226" s="149">
        <v>125416</v>
      </c>
      <c r="M226" s="150">
        <v>21</v>
      </c>
      <c r="N226" s="149" t="s">
        <v>154</v>
      </c>
      <c r="O226" s="149" t="s">
        <v>153</v>
      </c>
      <c r="P226" s="150" t="s">
        <v>153</v>
      </c>
      <c r="Q226" s="149" t="s">
        <v>150</v>
      </c>
      <c r="R226" s="149" t="s">
        <v>154</v>
      </c>
      <c r="S226" s="149" t="s">
        <v>155</v>
      </c>
      <c r="T226" s="149" t="s">
        <v>153</v>
      </c>
      <c r="U226" s="151" t="s">
        <v>153</v>
      </c>
      <c r="V226" s="149" t="s">
        <v>153</v>
      </c>
      <c r="W226" s="149" t="s">
        <v>153</v>
      </c>
      <c r="X226" s="152" t="s">
        <v>153</v>
      </c>
      <c r="Y226" s="149" t="s">
        <v>153</v>
      </c>
      <c r="Z226" s="149" t="s">
        <v>153</v>
      </c>
      <c r="AA226" s="150"/>
      <c r="AC226" s="149" t="s">
        <v>167</v>
      </c>
      <c r="AD226" s="149" t="s">
        <v>6</v>
      </c>
      <c r="AE226" s="149" t="s">
        <v>157</v>
      </c>
      <c r="AF226" s="149" t="s">
        <v>157</v>
      </c>
      <c r="AG226" s="149" t="s">
        <v>158</v>
      </c>
      <c r="AH226" s="150" t="s">
        <v>159</v>
      </c>
      <c r="AJ226" s="149" t="s">
        <v>154</v>
      </c>
      <c r="AK226" s="170" t="s">
        <v>153</v>
      </c>
      <c r="AN226" s="150"/>
      <c r="AO226" s="149" t="s">
        <v>160</v>
      </c>
      <c r="AP226" s="149" t="s">
        <v>150</v>
      </c>
      <c r="AQ226" s="149" t="s">
        <v>159</v>
      </c>
      <c r="AR226" s="149" t="s">
        <v>1426</v>
      </c>
      <c r="AS226" s="149">
        <v>2050</v>
      </c>
      <c r="AU226" s="150"/>
      <c r="AV226" s="149" t="s">
        <v>157</v>
      </c>
      <c r="AW226" s="172" t="s">
        <v>262</v>
      </c>
      <c r="AX226" s="149" t="s">
        <v>158</v>
      </c>
      <c r="AY226" s="149" t="s">
        <v>154</v>
      </c>
      <c r="AZ226" s="149" t="s">
        <v>153</v>
      </c>
      <c r="BA226" s="149" t="s">
        <v>153</v>
      </c>
      <c r="BE226" s="173"/>
      <c r="BF226" s="150"/>
      <c r="BG226" s="283">
        <f t="shared" si="173"/>
        <v>0</v>
      </c>
      <c r="BH226" s="149">
        <f t="shared" si="174"/>
        <v>0</v>
      </c>
      <c r="BI226" s="149">
        <f t="shared" si="140"/>
        <v>0</v>
      </c>
      <c r="BJ226" s="280">
        <f t="shared" si="141"/>
        <v>0</v>
      </c>
      <c r="BK226" s="356">
        <f t="shared" si="175"/>
        <v>0</v>
      </c>
      <c r="BL226" s="149">
        <f t="shared" si="176"/>
        <v>0</v>
      </c>
      <c r="BM226" s="149">
        <f t="shared" si="142"/>
        <v>0</v>
      </c>
      <c r="BN226" s="278">
        <f t="shared" si="143"/>
        <v>0</v>
      </c>
      <c r="BO226" s="149">
        <f t="shared" si="177"/>
        <v>0</v>
      </c>
      <c r="BP226" s="149">
        <f t="shared" si="178"/>
        <v>0</v>
      </c>
      <c r="BQ226" s="149">
        <f t="shared" si="144"/>
        <v>0</v>
      </c>
      <c r="BR226" s="356">
        <f t="shared" si="179"/>
        <v>0</v>
      </c>
      <c r="BS226" s="149">
        <f t="shared" si="180"/>
        <v>0</v>
      </c>
      <c r="BT226" s="149">
        <f t="shared" si="145"/>
        <v>1</v>
      </c>
      <c r="BU226" s="356">
        <f t="shared" si="146"/>
        <v>0</v>
      </c>
      <c r="BV226" s="149">
        <f t="shared" si="147"/>
        <v>0</v>
      </c>
      <c r="BW226" s="113">
        <f t="shared" si="148"/>
        <v>0</v>
      </c>
      <c r="BX226" s="248">
        <f t="shared" si="149"/>
        <v>0</v>
      </c>
      <c r="BY226" s="248">
        <f t="shared" si="150"/>
        <v>0</v>
      </c>
      <c r="BZ226" s="248">
        <f t="shared" si="151"/>
        <v>0</v>
      </c>
      <c r="CA226" s="248">
        <f t="shared" si="184"/>
        <v>0</v>
      </c>
      <c r="CB226" s="175">
        <f t="shared" si="152"/>
        <v>0</v>
      </c>
      <c r="CC226" s="356">
        <f t="shared" si="153"/>
        <v>0</v>
      </c>
      <c r="CD226" s="149">
        <f t="shared" si="154"/>
        <v>0</v>
      </c>
      <c r="CE226" s="149">
        <f t="shared" si="155"/>
        <v>1</v>
      </c>
      <c r="CF226" s="276">
        <f t="shared" si="156"/>
        <v>1</v>
      </c>
      <c r="CG226" s="248">
        <f t="shared" si="157"/>
        <v>1</v>
      </c>
      <c r="CH226" s="274">
        <f t="shared" si="181"/>
        <v>1</v>
      </c>
      <c r="CI226" s="356">
        <f t="shared" si="158"/>
        <v>0</v>
      </c>
      <c r="CJ226" s="149">
        <f t="shared" si="159"/>
        <v>0</v>
      </c>
      <c r="CK226" s="150">
        <f t="shared" si="160"/>
        <v>0</v>
      </c>
      <c r="CL226" s="149">
        <f t="shared" si="182"/>
        <v>0</v>
      </c>
      <c r="CM226" s="149">
        <f t="shared" si="182"/>
        <v>0</v>
      </c>
      <c r="CN226" s="149">
        <f t="shared" si="182"/>
        <v>1</v>
      </c>
      <c r="CO226" s="149">
        <f t="shared" si="161"/>
        <v>1</v>
      </c>
      <c r="CP226" s="149">
        <f t="shared" si="183"/>
        <v>1</v>
      </c>
      <c r="CQ226" s="283">
        <f t="shared" si="162"/>
        <v>1</v>
      </c>
      <c r="CR226" s="149">
        <f t="shared" si="163"/>
        <v>0</v>
      </c>
      <c r="CS226" s="149">
        <f t="shared" si="164"/>
        <v>0</v>
      </c>
      <c r="CT226" s="283" t="str">
        <f t="shared" si="165"/>
        <v/>
      </c>
      <c r="CU226" s="149" t="str">
        <f t="shared" si="166"/>
        <v xml:space="preserve"> 2050</v>
      </c>
      <c r="CV226" s="149">
        <f t="shared" si="167"/>
        <v>2050</v>
      </c>
      <c r="CW226" s="149">
        <v>0</v>
      </c>
      <c r="CX226" s="149">
        <v>0</v>
      </c>
      <c r="CY226" s="149">
        <v>1</v>
      </c>
      <c r="CZ226" s="149">
        <v>1</v>
      </c>
      <c r="DA226" s="149">
        <v>0</v>
      </c>
      <c r="DB226" s="149">
        <v>0</v>
      </c>
      <c r="DC226" s="149">
        <v>1</v>
      </c>
      <c r="DD226" s="149">
        <v>1</v>
      </c>
      <c r="DE226" s="149">
        <v>0</v>
      </c>
      <c r="DF226" s="149">
        <v>0</v>
      </c>
      <c r="DG226" s="149">
        <v>0</v>
      </c>
      <c r="DH226" s="149">
        <v>0</v>
      </c>
      <c r="DI226" s="149">
        <v>0</v>
      </c>
      <c r="DJ226" s="149">
        <v>0</v>
      </c>
      <c r="DK226" s="149">
        <v>0</v>
      </c>
      <c r="DL226" s="149">
        <v>0</v>
      </c>
      <c r="DM226" s="149">
        <v>1</v>
      </c>
      <c r="DN226" s="149">
        <v>0</v>
      </c>
      <c r="DO226" s="149">
        <v>1</v>
      </c>
      <c r="DP226" s="149">
        <v>1</v>
      </c>
      <c r="DQ226" s="149">
        <v>0</v>
      </c>
      <c r="DR226" s="149">
        <v>1</v>
      </c>
      <c r="DS226" s="149">
        <v>0</v>
      </c>
      <c r="DT226" s="149" t="s">
        <v>154</v>
      </c>
      <c r="DU226" s="149" t="s">
        <v>158</v>
      </c>
      <c r="DV226" s="149" t="s">
        <v>160</v>
      </c>
      <c r="DW226" s="149" t="s">
        <v>160</v>
      </c>
      <c r="DX226" s="149" t="s">
        <v>150</v>
      </c>
      <c r="DY226" s="149" t="s">
        <v>150</v>
      </c>
      <c r="DZ226" s="149" t="str">
        <f t="shared" si="168"/>
        <v>Y</v>
      </c>
      <c r="EA226" s="149" t="str">
        <f t="shared" si="169"/>
        <v/>
      </c>
      <c r="EB226" s="149" t="str">
        <f t="shared" si="170"/>
        <v>Y</v>
      </c>
      <c r="EC226" s="149" t="str">
        <f t="shared" si="171"/>
        <v>N</v>
      </c>
      <c r="ED226" s="149" t="str">
        <f t="shared" si="172"/>
        <v>Yes</v>
      </c>
      <c r="EF226" s="149">
        <f t="shared" si="185"/>
        <v>2050</v>
      </c>
    </row>
    <row r="227" spans="1:136" s="149" customFormat="1" ht="16.5" customHeight="1">
      <c r="A227" s="149">
        <v>224</v>
      </c>
      <c r="B227" s="149">
        <v>245</v>
      </c>
      <c r="C227" s="150" t="s">
        <v>1427</v>
      </c>
      <c r="D227" s="149" t="s">
        <v>443</v>
      </c>
      <c r="E227" s="149" t="s">
        <v>229</v>
      </c>
      <c r="F227" s="149" t="s">
        <v>772</v>
      </c>
      <c r="G227" s="149" t="s">
        <v>246</v>
      </c>
      <c r="H227" s="168" t="s">
        <v>1428</v>
      </c>
      <c r="I227" s="149" t="s">
        <v>1429</v>
      </c>
      <c r="J227" s="149">
        <v>-0.006</v>
      </c>
      <c r="K227" s="149" t="s">
        <v>1430</v>
      </c>
      <c r="L227" s="149">
        <v>86851</v>
      </c>
      <c r="M227" s="150">
        <v>31</v>
      </c>
      <c r="N227" s="149" t="s">
        <v>154</v>
      </c>
      <c r="O227" s="149" t="s">
        <v>153</v>
      </c>
      <c r="P227" s="150" t="s">
        <v>153</v>
      </c>
      <c r="Q227" s="149" t="s">
        <v>154</v>
      </c>
      <c r="R227" s="149" t="s">
        <v>154</v>
      </c>
      <c r="S227" s="149" t="s">
        <v>153</v>
      </c>
      <c r="T227" s="149" t="s">
        <v>153</v>
      </c>
      <c r="U227" s="151" t="s">
        <v>153</v>
      </c>
      <c r="V227" s="149" t="s">
        <v>153</v>
      </c>
      <c r="W227" s="149" t="s">
        <v>153</v>
      </c>
      <c r="X227" s="152" t="s">
        <v>153</v>
      </c>
      <c r="Y227" s="149" t="s">
        <v>153</v>
      </c>
      <c r="Z227" s="149" t="s">
        <v>153</v>
      </c>
      <c r="AA227" s="150"/>
      <c r="AC227" s="149" t="s">
        <v>167</v>
      </c>
      <c r="AD227" s="149" t="s">
        <v>6</v>
      </c>
      <c r="AE227" s="149" t="s">
        <v>168</v>
      </c>
      <c r="AF227" s="149" t="s">
        <v>168</v>
      </c>
      <c r="AG227" s="149" t="s">
        <v>168</v>
      </c>
      <c r="AH227" s="150" t="s">
        <v>153</v>
      </c>
      <c r="AJ227" s="149" t="s">
        <v>154</v>
      </c>
      <c r="AK227" s="170" t="s">
        <v>153</v>
      </c>
      <c r="AN227" s="150"/>
      <c r="AO227" s="149" t="s">
        <v>160</v>
      </c>
      <c r="AP227" s="149" t="s">
        <v>150</v>
      </c>
      <c r="AQ227" s="149" t="s">
        <v>153</v>
      </c>
      <c r="AR227" s="149" t="s">
        <v>1431</v>
      </c>
      <c r="AS227" s="149">
        <v>2040</v>
      </c>
      <c r="AU227" s="150"/>
      <c r="AV227" s="149" t="s">
        <v>157</v>
      </c>
      <c r="AW227" s="172" t="s">
        <v>168</v>
      </c>
      <c r="AX227" s="149" t="s">
        <v>158</v>
      </c>
      <c r="AY227" s="149" t="s">
        <v>154</v>
      </c>
      <c r="AZ227" s="149" t="s">
        <v>153</v>
      </c>
      <c r="BA227" s="149" t="s">
        <v>153</v>
      </c>
      <c r="BC227" s="150"/>
      <c r="BE227" s="173"/>
      <c r="BF227" s="150"/>
      <c r="BG227" s="283">
        <f t="shared" si="173"/>
        <v>0</v>
      </c>
      <c r="BH227" s="149">
        <f t="shared" si="174"/>
        <v>0</v>
      </c>
      <c r="BI227" s="149">
        <f t="shared" si="140"/>
        <v>0</v>
      </c>
      <c r="BJ227" s="280">
        <f t="shared" si="141"/>
        <v>0</v>
      </c>
      <c r="BK227" s="356">
        <f t="shared" si="175"/>
        <v>0</v>
      </c>
      <c r="BL227" s="149">
        <f t="shared" si="176"/>
        <v>0</v>
      </c>
      <c r="BM227" s="149">
        <f t="shared" si="142"/>
        <v>0</v>
      </c>
      <c r="BN227" s="278">
        <f t="shared" si="143"/>
        <v>0</v>
      </c>
      <c r="BO227" s="149">
        <f t="shared" si="177"/>
        <v>0</v>
      </c>
      <c r="BP227" s="149">
        <f t="shared" si="178"/>
        <v>0</v>
      </c>
      <c r="BQ227" s="149">
        <f t="shared" si="144"/>
        <v>0</v>
      </c>
      <c r="BR227" s="356">
        <f t="shared" si="179"/>
        <v>0</v>
      </c>
      <c r="BS227" s="149">
        <f t="shared" si="180"/>
        <v>0</v>
      </c>
      <c r="BT227" s="149">
        <f t="shared" si="145"/>
        <v>1</v>
      </c>
      <c r="BU227" s="356">
        <f t="shared" si="146"/>
        <v>0</v>
      </c>
      <c r="BV227" s="149">
        <f t="shared" si="147"/>
        <v>0</v>
      </c>
      <c r="BW227" s="113">
        <f t="shared" si="148"/>
        <v>0</v>
      </c>
      <c r="BX227" s="248">
        <f t="shared" si="149"/>
        <v>0</v>
      </c>
      <c r="BY227" s="248">
        <f t="shared" si="150"/>
        <v>0</v>
      </c>
      <c r="BZ227" s="248">
        <f t="shared" si="151"/>
        <v>0</v>
      </c>
      <c r="CA227" s="248">
        <f t="shared" si="184"/>
        <v>0</v>
      </c>
      <c r="CB227" s="175">
        <f t="shared" si="152"/>
        <v>0</v>
      </c>
      <c r="CC227" s="356">
        <f t="shared" si="153"/>
        <v>0</v>
      </c>
      <c r="CD227" s="149">
        <f t="shared" si="154"/>
        <v>0</v>
      </c>
      <c r="CE227" s="149">
        <f t="shared" si="155"/>
        <v>1</v>
      </c>
      <c r="CF227" s="276">
        <f t="shared" si="156"/>
        <v>1</v>
      </c>
      <c r="CG227" s="248">
        <f t="shared" si="157"/>
        <v>1</v>
      </c>
      <c r="CH227" s="274">
        <f t="shared" si="181"/>
        <v>1</v>
      </c>
      <c r="CI227" s="356">
        <f t="shared" si="158"/>
        <v>0</v>
      </c>
      <c r="CJ227" s="149">
        <f t="shared" si="159"/>
        <v>0</v>
      </c>
      <c r="CK227" s="150">
        <f t="shared" si="160"/>
        <v>0</v>
      </c>
      <c r="CL227" s="149">
        <f t="shared" si="182"/>
        <v>0</v>
      </c>
      <c r="CM227" s="149">
        <f t="shared" si="182"/>
        <v>0</v>
      </c>
      <c r="CN227" s="149">
        <f t="shared" si="182"/>
        <v>1</v>
      </c>
      <c r="CO227" s="149">
        <f t="shared" si="161"/>
        <v>1</v>
      </c>
      <c r="CP227" s="149">
        <f t="shared" si="183"/>
        <v>1</v>
      </c>
      <c r="CQ227" s="283">
        <f t="shared" si="162"/>
        <v>1</v>
      </c>
      <c r="CR227" s="149">
        <f t="shared" si="163"/>
        <v>0</v>
      </c>
      <c r="CS227" s="149">
        <f t="shared" si="164"/>
        <v>0</v>
      </c>
      <c r="CT227" s="283" t="str">
        <f t="shared" si="165"/>
        <v/>
      </c>
      <c r="CU227" s="149" t="str">
        <f t="shared" si="166"/>
        <v xml:space="preserve"> 2040</v>
      </c>
      <c r="CV227" s="149">
        <f t="shared" si="167"/>
        <v>2040</v>
      </c>
      <c r="CW227" s="149">
        <v>0</v>
      </c>
      <c r="CX227" s="149">
        <v>0</v>
      </c>
      <c r="CY227" s="149">
        <v>0</v>
      </c>
      <c r="CZ227" s="149">
        <v>0</v>
      </c>
      <c r="DA227" s="149">
        <v>0</v>
      </c>
      <c r="DB227" s="149">
        <v>0</v>
      </c>
      <c r="DC227" s="149">
        <v>1</v>
      </c>
      <c r="DD227" s="149">
        <v>1</v>
      </c>
      <c r="DE227" s="149">
        <v>0</v>
      </c>
      <c r="DF227" s="149">
        <v>0</v>
      </c>
      <c r="DG227" s="149">
        <v>0</v>
      </c>
      <c r="DH227" s="149">
        <v>0</v>
      </c>
      <c r="DI227" s="149">
        <v>0</v>
      </c>
      <c r="DJ227" s="149">
        <v>0</v>
      </c>
      <c r="DK227" s="149">
        <v>0</v>
      </c>
      <c r="DL227" s="149">
        <v>0</v>
      </c>
      <c r="DM227" s="149">
        <v>1</v>
      </c>
      <c r="DN227" s="149">
        <v>0</v>
      </c>
      <c r="DO227" s="149">
        <v>1</v>
      </c>
      <c r="DP227" s="149">
        <v>1</v>
      </c>
      <c r="DQ227" s="149">
        <v>0</v>
      </c>
      <c r="DR227" s="149">
        <v>1</v>
      </c>
      <c r="DS227" s="149">
        <v>0</v>
      </c>
      <c r="DT227" s="149" t="s">
        <v>154</v>
      </c>
      <c r="DU227" s="149">
        <v>0</v>
      </c>
      <c r="DV227" s="149" t="s">
        <v>7863</v>
      </c>
      <c r="DW227" s="149" t="s">
        <v>154</v>
      </c>
      <c r="DX227" s="149">
        <v>0</v>
      </c>
      <c r="DY227" s="149" t="s">
        <v>7000</v>
      </c>
      <c r="DZ227" s="149" t="str">
        <f t="shared" si="168"/>
        <v>N</v>
      </c>
      <c r="EA227" s="149" t="str">
        <f t="shared" si="169"/>
        <v/>
      </c>
      <c r="EB227" s="149" t="str">
        <f t="shared" si="170"/>
        <v>Y</v>
      </c>
      <c r="EC227" s="149" t="str">
        <f t="shared" si="171"/>
        <v>N</v>
      </c>
      <c r="ED227" s="149" t="str">
        <f t="shared" si="172"/>
        <v>Yes</v>
      </c>
      <c r="EF227" s="149">
        <f t="shared" si="185"/>
        <v>2040</v>
      </c>
    </row>
    <row r="228" spans="1:136" s="149" customFormat="1" ht="16.5" customHeight="1">
      <c r="A228" s="149">
        <v>225</v>
      </c>
      <c r="B228" s="149">
        <v>237</v>
      </c>
      <c r="C228" s="150" t="s">
        <v>1432</v>
      </c>
      <c r="D228" s="149" t="s">
        <v>1433</v>
      </c>
      <c r="E228" s="149" t="s">
        <v>790</v>
      </c>
      <c r="F228" s="149" t="s">
        <v>145</v>
      </c>
      <c r="G228" s="149" t="s">
        <v>146</v>
      </c>
      <c r="H228" s="168" t="s">
        <v>1434</v>
      </c>
      <c r="I228" s="149" t="s">
        <v>1435</v>
      </c>
      <c r="J228" s="149">
        <v>-0.25</v>
      </c>
      <c r="K228" s="149" t="s">
        <v>1128</v>
      </c>
      <c r="L228" s="149">
        <v>103000</v>
      </c>
      <c r="M228" s="150">
        <v>30</v>
      </c>
      <c r="N228" s="149" t="s">
        <v>154</v>
      </c>
      <c r="O228" s="149" t="s">
        <v>153</v>
      </c>
      <c r="P228" s="150" t="s">
        <v>153</v>
      </c>
      <c r="Q228" s="149" t="s">
        <v>150</v>
      </c>
      <c r="R228" s="149" t="s">
        <v>150</v>
      </c>
      <c r="S228" s="149" t="s">
        <v>151</v>
      </c>
      <c r="T228" s="149" t="s">
        <v>827</v>
      </c>
      <c r="U228" s="151">
        <v>2035</v>
      </c>
      <c r="V228" s="149" t="s">
        <v>153</v>
      </c>
      <c r="W228" s="149" t="s">
        <v>153</v>
      </c>
      <c r="X228" s="152" t="s">
        <v>153</v>
      </c>
      <c r="Y228" s="188" t="s">
        <v>154</v>
      </c>
      <c r="Z228" s="188" t="s">
        <v>210</v>
      </c>
      <c r="AA228" s="150"/>
      <c r="AC228" s="149" t="s">
        <v>167</v>
      </c>
      <c r="AD228" s="149" t="s">
        <v>6</v>
      </c>
      <c r="AE228" s="149" t="s">
        <v>157</v>
      </c>
      <c r="AF228" s="149" t="s">
        <v>157</v>
      </c>
      <c r="AG228" s="149" t="s">
        <v>157</v>
      </c>
      <c r="AH228" s="150" t="s">
        <v>218</v>
      </c>
      <c r="AJ228" s="149" t="s">
        <v>154</v>
      </c>
      <c r="AK228" s="170" t="s">
        <v>153</v>
      </c>
      <c r="AN228" s="150"/>
      <c r="AO228" s="149" t="s">
        <v>219</v>
      </c>
      <c r="AP228" s="149" t="s">
        <v>150</v>
      </c>
      <c r="AQ228" s="149" t="s">
        <v>218</v>
      </c>
      <c r="AR228" s="149" t="s">
        <v>1436</v>
      </c>
      <c r="AS228" s="149">
        <v>2050</v>
      </c>
      <c r="AU228" s="150"/>
      <c r="AV228" s="149" t="s">
        <v>157</v>
      </c>
      <c r="AW228" s="172" t="s">
        <v>312</v>
      </c>
      <c r="AX228" s="149" t="s">
        <v>158</v>
      </c>
      <c r="AY228" s="149" t="s">
        <v>154</v>
      </c>
      <c r="AZ228" s="149" t="s">
        <v>153</v>
      </c>
      <c r="BA228" s="149" t="s">
        <v>153</v>
      </c>
      <c r="BC228" s="150"/>
      <c r="BE228" s="173"/>
      <c r="BF228" s="150"/>
      <c r="BG228" s="283">
        <f t="shared" si="173"/>
        <v>0</v>
      </c>
      <c r="BH228" s="149">
        <f t="shared" si="174"/>
        <v>0</v>
      </c>
      <c r="BI228" s="149">
        <f t="shared" si="140"/>
        <v>0</v>
      </c>
      <c r="BJ228" s="280">
        <f t="shared" si="141"/>
        <v>0</v>
      </c>
      <c r="BK228" s="356">
        <f t="shared" si="175"/>
        <v>0</v>
      </c>
      <c r="BL228" s="149">
        <f t="shared" si="176"/>
        <v>0</v>
      </c>
      <c r="BM228" s="149">
        <f t="shared" si="142"/>
        <v>1</v>
      </c>
      <c r="BN228" s="278">
        <f t="shared" si="143"/>
        <v>1</v>
      </c>
      <c r="BO228" s="149">
        <f t="shared" si="177"/>
        <v>0</v>
      </c>
      <c r="BP228" s="149">
        <f t="shared" si="178"/>
        <v>0</v>
      </c>
      <c r="BQ228" s="149">
        <f t="shared" si="144"/>
        <v>0</v>
      </c>
      <c r="BR228" s="356">
        <f t="shared" si="179"/>
        <v>0</v>
      </c>
      <c r="BS228" s="149">
        <f t="shared" si="180"/>
        <v>0</v>
      </c>
      <c r="BT228" s="149">
        <f t="shared" si="145"/>
        <v>1</v>
      </c>
      <c r="BU228" s="356">
        <f t="shared" si="146"/>
        <v>0</v>
      </c>
      <c r="BV228" s="149">
        <f t="shared" si="147"/>
        <v>0</v>
      </c>
      <c r="BW228" s="113">
        <f t="shared" si="148"/>
        <v>0</v>
      </c>
      <c r="BX228" s="248">
        <f t="shared" si="149"/>
        <v>0</v>
      </c>
      <c r="BY228" s="248">
        <f t="shared" si="150"/>
        <v>0</v>
      </c>
      <c r="BZ228" s="248">
        <f t="shared" si="151"/>
        <v>0</v>
      </c>
      <c r="CA228" s="248">
        <f t="shared" si="184"/>
        <v>0</v>
      </c>
      <c r="CB228" s="175">
        <f t="shared" si="152"/>
        <v>0</v>
      </c>
      <c r="CC228" s="356">
        <f t="shared" si="153"/>
        <v>0</v>
      </c>
      <c r="CD228" s="149">
        <f t="shared" si="154"/>
        <v>0</v>
      </c>
      <c r="CE228" s="149">
        <f t="shared" si="155"/>
        <v>1</v>
      </c>
      <c r="CF228" s="276">
        <f t="shared" si="156"/>
        <v>1</v>
      </c>
      <c r="CG228" s="248">
        <f t="shared" si="157"/>
        <v>1</v>
      </c>
      <c r="CH228" s="274">
        <f t="shared" si="181"/>
        <v>1</v>
      </c>
      <c r="CI228" s="356">
        <f t="shared" si="158"/>
        <v>0</v>
      </c>
      <c r="CJ228" s="149">
        <f t="shared" si="159"/>
        <v>0</v>
      </c>
      <c r="CK228" s="150">
        <f t="shared" si="160"/>
        <v>0</v>
      </c>
      <c r="CL228" s="149">
        <f t="shared" si="182"/>
        <v>0</v>
      </c>
      <c r="CM228" s="149">
        <f t="shared" si="182"/>
        <v>0</v>
      </c>
      <c r="CN228" s="149">
        <f t="shared" si="182"/>
        <v>2</v>
      </c>
      <c r="CO228" s="149">
        <f t="shared" si="161"/>
        <v>2</v>
      </c>
      <c r="CP228" s="149">
        <f t="shared" si="183"/>
        <v>1</v>
      </c>
      <c r="CQ228" s="283">
        <f t="shared" si="162"/>
        <v>1</v>
      </c>
      <c r="CR228" s="149">
        <f t="shared" si="163"/>
        <v>0</v>
      </c>
      <c r="CS228" s="149">
        <f t="shared" si="164"/>
        <v>0</v>
      </c>
      <c r="CT228" s="283" t="str">
        <f t="shared" si="165"/>
        <v/>
      </c>
      <c r="CU228" s="149" t="str">
        <f t="shared" si="166"/>
        <v xml:space="preserve"> 2050</v>
      </c>
      <c r="CV228" s="149">
        <f t="shared" si="167"/>
        <v>2050</v>
      </c>
      <c r="CW228" s="149">
        <v>1</v>
      </c>
      <c r="CX228" s="149">
        <v>0</v>
      </c>
      <c r="CY228" s="149">
        <v>0</v>
      </c>
      <c r="CZ228" s="149">
        <v>1</v>
      </c>
      <c r="DA228" s="149">
        <v>0</v>
      </c>
      <c r="DB228" s="149">
        <v>0</v>
      </c>
      <c r="DC228" s="149">
        <v>1</v>
      </c>
      <c r="DD228" s="149">
        <v>1</v>
      </c>
      <c r="DE228" s="149">
        <v>0</v>
      </c>
      <c r="DF228" s="149">
        <v>0</v>
      </c>
      <c r="DG228" s="149">
        <v>1</v>
      </c>
      <c r="DH228" s="149">
        <v>1</v>
      </c>
      <c r="DI228" s="149">
        <v>0</v>
      </c>
      <c r="DJ228" s="149">
        <v>0</v>
      </c>
      <c r="DK228" s="149">
        <v>0</v>
      </c>
      <c r="DL228" s="149">
        <v>0</v>
      </c>
      <c r="DM228" s="149">
        <v>1</v>
      </c>
      <c r="DN228" s="149">
        <v>1</v>
      </c>
      <c r="DO228" s="149">
        <v>1</v>
      </c>
      <c r="DP228" s="149">
        <v>1</v>
      </c>
      <c r="DQ228" s="149">
        <v>0</v>
      </c>
      <c r="DR228" s="149">
        <v>1</v>
      </c>
      <c r="DS228" s="149">
        <v>1</v>
      </c>
      <c r="DT228" s="149" t="s">
        <v>150</v>
      </c>
      <c r="DU228" s="149" t="s">
        <v>157</v>
      </c>
      <c r="DV228" s="149" t="s">
        <v>160</v>
      </c>
      <c r="DW228" s="149" t="s">
        <v>160</v>
      </c>
      <c r="DX228" s="149" t="s">
        <v>150</v>
      </c>
      <c r="DY228" s="149" t="s">
        <v>150</v>
      </c>
      <c r="DZ228" s="149" t="str">
        <f t="shared" si="168"/>
        <v>Y</v>
      </c>
      <c r="EA228" s="149" t="str">
        <f t="shared" si="169"/>
        <v>Committed</v>
      </c>
      <c r="EB228" s="149" t="str">
        <f t="shared" si="170"/>
        <v>Y</v>
      </c>
      <c r="EC228" s="149" t="str">
        <f t="shared" si="171"/>
        <v>N</v>
      </c>
      <c r="ED228" s="149" t="str">
        <f t="shared" si="172"/>
        <v>Yes</v>
      </c>
      <c r="EF228" s="149">
        <f t="shared" si="185"/>
        <v>2050</v>
      </c>
    </row>
    <row r="229" spans="1:136" s="149" customFormat="1" ht="16.5" customHeight="1">
      <c r="A229" s="149">
        <v>226</v>
      </c>
      <c r="B229" s="149">
        <v>160</v>
      </c>
      <c r="C229" s="150" t="s">
        <v>1437</v>
      </c>
      <c r="D229" s="149" t="s">
        <v>1438</v>
      </c>
      <c r="E229" s="149" t="s">
        <v>1047</v>
      </c>
      <c r="F229" s="149" t="s">
        <v>175</v>
      </c>
      <c r="G229" s="149" t="s">
        <v>176</v>
      </c>
      <c r="H229" s="168" t="s">
        <v>1439</v>
      </c>
      <c r="I229" s="149" t="s">
        <v>1440</v>
      </c>
      <c r="J229" s="149">
        <v>0.026</v>
      </c>
      <c r="K229" s="149" t="s">
        <v>1441</v>
      </c>
      <c r="L229" s="149">
        <v>223575</v>
      </c>
      <c r="M229" s="150">
        <v>16</v>
      </c>
      <c r="N229" s="149" t="s">
        <v>154</v>
      </c>
      <c r="O229" s="149" t="s">
        <v>153</v>
      </c>
      <c r="P229" s="150" t="s">
        <v>153</v>
      </c>
      <c r="Q229" s="149" t="s">
        <v>154</v>
      </c>
      <c r="R229" s="149" t="s">
        <v>154</v>
      </c>
      <c r="S229" s="149" t="s">
        <v>153</v>
      </c>
      <c r="T229" s="149" t="s">
        <v>153</v>
      </c>
      <c r="U229" s="151" t="s">
        <v>153</v>
      </c>
      <c r="V229" s="149" t="s">
        <v>153</v>
      </c>
      <c r="W229" s="149" t="s">
        <v>153</v>
      </c>
      <c r="X229" s="152" t="s">
        <v>153</v>
      </c>
      <c r="Y229" s="149" t="s">
        <v>153</v>
      </c>
      <c r="Z229" s="149" t="s">
        <v>153</v>
      </c>
      <c r="AA229" s="150"/>
      <c r="AC229" s="149" t="s">
        <v>153</v>
      </c>
      <c r="AD229" s="149" t="s">
        <v>153</v>
      </c>
      <c r="AE229" s="149" t="s">
        <v>153</v>
      </c>
      <c r="AF229" s="149" t="s">
        <v>153</v>
      </c>
      <c r="AG229" s="149" t="s">
        <v>153</v>
      </c>
      <c r="AH229" s="150" t="s">
        <v>153</v>
      </c>
      <c r="AJ229" s="149" t="s">
        <v>154</v>
      </c>
      <c r="AK229" s="170" t="s">
        <v>153</v>
      </c>
      <c r="AM229" s="171" t="s">
        <v>1442</v>
      </c>
      <c r="AN229" s="150" t="s">
        <v>795</v>
      </c>
      <c r="AP229" s="149" t="s">
        <v>154</v>
      </c>
      <c r="AQ229" s="149" t="s">
        <v>153</v>
      </c>
      <c r="AR229" s="149" t="s">
        <v>153</v>
      </c>
      <c r="AU229" s="150"/>
      <c r="AV229" s="188" t="s">
        <v>168</v>
      </c>
      <c r="AW229" s="172" t="s">
        <v>153</v>
      </c>
      <c r="AX229" s="149" t="s">
        <v>153</v>
      </c>
      <c r="AY229" s="149" t="s">
        <v>154</v>
      </c>
      <c r="AZ229" s="149" t="s">
        <v>153</v>
      </c>
      <c r="BA229" s="149" t="s">
        <v>153</v>
      </c>
      <c r="BC229" s="150"/>
      <c r="BE229" s="173"/>
      <c r="BF229" s="150"/>
      <c r="BG229" s="283">
        <f t="shared" si="173"/>
        <v>0</v>
      </c>
      <c r="BH229" s="149">
        <f t="shared" si="174"/>
        <v>0</v>
      </c>
      <c r="BI229" s="149">
        <f t="shared" si="140"/>
        <v>0</v>
      </c>
      <c r="BJ229" s="280">
        <f t="shared" si="141"/>
        <v>0</v>
      </c>
      <c r="BK229" s="356">
        <f t="shared" si="175"/>
        <v>0</v>
      </c>
      <c r="BL229" s="149">
        <f t="shared" si="176"/>
        <v>0</v>
      </c>
      <c r="BM229" s="149">
        <f t="shared" si="142"/>
        <v>0</v>
      </c>
      <c r="BN229" s="278">
        <f t="shared" si="143"/>
        <v>0</v>
      </c>
      <c r="BO229" s="149">
        <f t="shared" si="177"/>
        <v>0</v>
      </c>
      <c r="BP229" s="149">
        <f t="shared" si="178"/>
        <v>0</v>
      </c>
      <c r="BQ229" s="149">
        <f t="shared" si="144"/>
        <v>0</v>
      </c>
      <c r="BR229" s="356">
        <f t="shared" si="179"/>
        <v>0</v>
      </c>
      <c r="BS229" s="149">
        <f t="shared" si="180"/>
        <v>0</v>
      </c>
      <c r="BT229" s="149">
        <f t="shared" si="145"/>
        <v>0</v>
      </c>
      <c r="BU229" s="356">
        <f t="shared" si="146"/>
        <v>0</v>
      </c>
      <c r="BV229" s="149">
        <f t="shared" si="147"/>
        <v>0</v>
      </c>
      <c r="BW229" s="113">
        <f t="shared" si="148"/>
        <v>0</v>
      </c>
      <c r="BX229" s="248">
        <f t="shared" si="149"/>
        <v>0</v>
      </c>
      <c r="BY229" s="248">
        <f t="shared" si="150"/>
        <v>0</v>
      </c>
      <c r="BZ229" s="248">
        <f t="shared" si="151"/>
        <v>0</v>
      </c>
      <c r="CA229" s="248">
        <f t="shared" si="184"/>
        <v>0</v>
      </c>
      <c r="CB229" s="175">
        <f t="shared" si="152"/>
        <v>0</v>
      </c>
      <c r="CC229" s="356">
        <f t="shared" si="153"/>
        <v>0</v>
      </c>
      <c r="CD229" s="149">
        <f t="shared" si="154"/>
        <v>0</v>
      </c>
      <c r="CE229" s="149">
        <f t="shared" si="155"/>
        <v>0</v>
      </c>
      <c r="CF229" s="276">
        <f t="shared" si="156"/>
        <v>0</v>
      </c>
      <c r="CG229" s="248">
        <f t="shared" si="157"/>
        <v>0</v>
      </c>
      <c r="CH229" s="274">
        <f t="shared" si="181"/>
        <v>0</v>
      </c>
      <c r="CI229" s="356">
        <f t="shared" si="158"/>
        <v>0</v>
      </c>
      <c r="CJ229" s="149">
        <f t="shared" si="159"/>
        <v>0</v>
      </c>
      <c r="CK229" s="150">
        <f t="shared" si="160"/>
        <v>0</v>
      </c>
      <c r="CL229" s="149">
        <f t="shared" si="182"/>
        <v>0</v>
      </c>
      <c r="CM229" s="149">
        <f t="shared" si="182"/>
        <v>0</v>
      </c>
      <c r="CN229" s="149">
        <f t="shared" si="182"/>
        <v>0</v>
      </c>
      <c r="CO229" s="149">
        <f t="shared" si="161"/>
        <v>0</v>
      </c>
      <c r="CP229" s="149">
        <f t="shared" si="183"/>
        <v>0</v>
      </c>
      <c r="CQ229" s="283">
        <f t="shared" si="162"/>
        <v>0</v>
      </c>
      <c r="CR229" s="149">
        <f t="shared" si="163"/>
        <v>0</v>
      </c>
      <c r="CS229" s="149">
        <f t="shared" si="164"/>
        <v>1</v>
      </c>
      <c r="CT229" s="283" t="str">
        <f t="shared" si="165"/>
        <v/>
      </c>
      <c r="CU229" s="149" t="str">
        <f t="shared" si="166"/>
        <v xml:space="preserve"> </v>
      </c>
      <c r="CV229" s="149">
        <f t="shared" si="167"/>
        <v>0</v>
      </c>
      <c r="CW229" s="149">
        <v>0</v>
      </c>
      <c r="CX229" s="149">
        <v>0</v>
      </c>
      <c r="CY229" s="149">
        <v>0</v>
      </c>
      <c r="CZ229" s="149">
        <v>0</v>
      </c>
      <c r="DA229" s="149">
        <v>0</v>
      </c>
      <c r="DB229" s="149">
        <v>0</v>
      </c>
      <c r="DC229" s="149">
        <v>0</v>
      </c>
      <c r="DD229" s="149">
        <v>0</v>
      </c>
      <c r="DE229" s="149">
        <v>0</v>
      </c>
      <c r="DF229" s="149">
        <v>0</v>
      </c>
      <c r="DG229" s="149">
        <v>0</v>
      </c>
      <c r="DH229" s="149">
        <v>0</v>
      </c>
      <c r="DI229" s="149">
        <v>0</v>
      </c>
      <c r="DJ229" s="149">
        <v>0</v>
      </c>
      <c r="DK229" s="149">
        <v>0</v>
      </c>
      <c r="DL229" s="149">
        <v>0</v>
      </c>
      <c r="DM229" s="149">
        <v>0</v>
      </c>
      <c r="DN229" s="149">
        <v>0</v>
      </c>
      <c r="DO229" s="149">
        <v>0</v>
      </c>
      <c r="DP229" s="149">
        <v>0</v>
      </c>
      <c r="DQ229" s="149">
        <v>0</v>
      </c>
      <c r="DR229" s="149">
        <v>0</v>
      </c>
      <c r="DS229" s="149">
        <v>0</v>
      </c>
      <c r="DT229" s="149" t="s">
        <v>154</v>
      </c>
      <c r="DU229" s="149">
        <v>0</v>
      </c>
      <c r="DV229" s="149" t="s">
        <v>154</v>
      </c>
      <c r="DW229" s="149" t="s">
        <v>154</v>
      </c>
      <c r="DX229" s="149">
        <v>0</v>
      </c>
      <c r="DY229" s="149">
        <v>0</v>
      </c>
      <c r="DZ229" s="149" t="str">
        <f t="shared" si="168"/>
        <v>N</v>
      </c>
      <c r="EA229" s="149" t="str">
        <f t="shared" si="169"/>
        <v/>
      </c>
      <c r="EB229" s="149" t="str">
        <f t="shared" si="170"/>
        <v>N</v>
      </c>
      <c r="EC229" s="149" t="str">
        <f t="shared" si="171"/>
        <v>N</v>
      </c>
      <c r="ED229" s="149" t="str">
        <f t="shared" si="172"/>
        <v>Not Specified</v>
      </c>
      <c r="EF229" s="149">
        <f t="shared" si="185"/>
        <v>0</v>
      </c>
    </row>
    <row r="230" spans="1:136" s="149" customFormat="1" ht="16.5" customHeight="1">
      <c r="A230" s="149">
        <v>227</v>
      </c>
      <c r="B230" s="149">
        <v>225</v>
      </c>
      <c r="C230" s="150" t="s">
        <v>1443</v>
      </c>
      <c r="D230" s="149" t="s">
        <v>271</v>
      </c>
      <c r="E230" s="149" t="s">
        <v>272</v>
      </c>
      <c r="F230" s="149" t="s">
        <v>374</v>
      </c>
      <c r="G230" s="149" t="s">
        <v>246</v>
      </c>
      <c r="H230" s="168" t="s">
        <v>1444</v>
      </c>
      <c r="I230" s="149" t="s">
        <v>1445</v>
      </c>
      <c r="J230" s="149">
        <v>0.018</v>
      </c>
      <c r="K230" s="149" t="s">
        <v>1446</v>
      </c>
      <c r="L230" s="149">
        <v>200234</v>
      </c>
      <c r="M230" s="150">
        <v>31</v>
      </c>
      <c r="N230" s="149" t="s">
        <v>154</v>
      </c>
      <c r="O230" s="149" t="s">
        <v>153</v>
      </c>
      <c r="P230" s="150" t="s">
        <v>153</v>
      </c>
      <c r="Q230" s="149" t="s">
        <v>154</v>
      </c>
      <c r="R230" s="149" t="s">
        <v>154</v>
      </c>
      <c r="S230" s="149" t="s">
        <v>153</v>
      </c>
      <c r="T230" s="149" t="s">
        <v>153</v>
      </c>
      <c r="U230" s="151" t="s">
        <v>153</v>
      </c>
      <c r="V230" s="149" t="s">
        <v>153</v>
      </c>
      <c r="W230" s="149" t="s">
        <v>153</v>
      </c>
      <c r="X230" s="152" t="s">
        <v>153</v>
      </c>
      <c r="Y230" s="149" t="s">
        <v>153</v>
      </c>
      <c r="Z230" s="149" t="s">
        <v>153</v>
      </c>
      <c r="AA230" s="150"/>
      <c r="AC230" s="149" t="s">
        <v>167</v>
      </c>
      <c r="AD230" s="149" t="s">
        <v>6</v>
      </c>
      <c r="AE230" s="149" t="s">
        <v>157</v>
      </c>
      <c r="AF230" s="149" t="s">
        <v>157</v>
      </c>
      <c r="AG230" s="149" t="s">
        <v>169</v>
      </c>
      <c r="AH230" s="150" t="s">
        <v>159</v>
      </c>
      <c r="AJ230" s="149" t="s">
        <v>154</v>
      </c>
      <c r="AK230" s="170" t="s">
        <v>153</v>
      </c>
      <c r="AN230" s="150"/>
      <c r="AO230" s="149" t="s">
        <v>160</v>
      </c>
      <c r="AP230" s="149" t="s">
        <v>150</v>
      </c>
      <c r="AQ230" s="149" t="s">
        <v>159</v>
      </c>
      <c r="AR230" s="149" t="s">
        <v>1447</v>
      </c>
      <c r="AS230" s="149">
        <v>2050</v>
      </c>
      <c r="AU230" s="150"/>
      <c r="AV230" s="149" t="s">
        <v>168</v>
      </c>
      <c r="AW230" s="172" t="s">
        <v>171</v>
      </c>
      <c r="AX230" s="149" t="s">
        <v>158</v>
      </c>
      <c r="AY230" s="149" t="s">
        <v>154</v>
      </c>
      <c r="AZ230" s="149" t="s">
        <v>153</v>
      </c>
      <c r="BA230" s="149" t="s">
        <v>153</v>
      </c>
      <c r="BC230" s="150"/>
      <c r="BE230" s="173"/>
      <c r="BF230" s="150"/>
      <c r="BG230" s="283">
        <f t="shared" si="173"/>
        <v>0</v>
      </c>
      <c r="BH230" s="149">
        <f t="shared" si="174"/>
        <v>0</v>
      </c>
      <c r="BI230" s="149">
        <f t="shared" si="140"/>
        <v>0</v>
      </c>
      <c r="BJ230" s="280">
        <f t="shared" si="141"/>
        <v>0</v>
      </c>
      <c r="BK230" s="356">
        <f t="shared" si="175"/>
        <v>0</v>
      </c>
      <c r="BL230" s="149">
        <f t="shared" si="176"/>
        <v>0</v>
      </c>
      <c r="BM230" s="149">
        <f t="shared" si="142"/>
        <v>0</v>
      </c>
      <c r="BN230" s="278">
        <f t="shared" si="143"/>
        <v>0</v>
      </c>
      <c r="BO230" s="149">
        <f t="shared" si="177"/>
        <v>0</v>
      </c>
      <c r="BP230" s="149">
        <f t="shared" si="178"/>
        <v>0</v>
      </c>
      <c r="BQ230" s="149">
        <f t="shared" si="144"/>
        <v>0</v>
      </c>
      <c r="BR230" s="356">
        <f t="shared" si="179"/>
        <v>0</v>
      </c>
      <c r="BS230" s="149">
        <f t="shared" si="180"/>
        <v>0</v>
      </c>
      <c r="BT230" s="149">
        <f t="shared" si="145"/>
        <v>1</v>
      </c>
      <c r="BU230" s="356">
        <f t="shared" si="146"/>
        <v>0</v>
      </c>
      <c r="BV230" s="149">
        <f t="shared" si="147"/>
        <v>0</v>
      </c>
      <c r="BW230" s="113">
        <f t="shared" si="148"/>
        <v>0</v>
      </c>
      <c r="BX230" s="248">
        <f t="shared" si="149"/>
        <v>0</v>
      </c>
      <c r="BY230" s="248">
        <f t="shared" si="150"/>
        <v>0</v>
      </c>
      <c r="BZ230" s="248">
        <f t="shared" si="151"/>
        <v>0</v>
      </c>
      <c r="CA230" s="248">
        <f t="shared" si="184"/>
        <v>0</v>
      </c>
      <c r="CB230" s="175">
        <f t="shared" si="152"/>
        <v>0</v>
      </c>
      <c r="CC230" s="356">
        <f t="shared" si="153"/>
        <v>0</v>
      </c>
      <c r="CD230" s="149">
        <f t="shared" si="154"/>
        <v>0</v>
      </c>
      <c r="CE230" s="149">
        <f t="shared" si="155"/>
        <v>1</v>
      </c>
      <c r="CF230" s="276">
        <f t="shared" si="156"/>
        <v>1</v>
      </c>
      <c r="CG230" s="248">
        <f t="shared" si="157"/>
        <v>1</v>
      </c>
      <c r="CH230" s="274">
        <f t="shared" si="181"/>
        <v>1</v>
      </c>
      <c r="CI230" s="356">
        <f t="shared" si="158"/>
        <v>0</v>
      </c>
      <c r="CJ230" s="149">
        <f t="shared" si="159"/>
        <v>0</v>
      </c>
      <c r="CK230" s="150">
        <f t="shared" si="160"/>
        <v>0</v>
      </c>
      <c r="CL230" s="149">
        <f t="shared" si="182"/>
        <v>0</v>
      </c>
      <c r="CM230" s="149">
        <f t="shared" si="182"/>
        <v>0</v>
      </c>
      <c r="CN230" s="149">
        <f t="shared" si="182"/>
        <v>1</v>
      </c>
      <c r="CO230" s="149">
        <f t="shared" si="161"/>
        <v>1</v>
      </c>
      <c r="CP230" s="149">
        <f t="shared" si="183"/>
        <v>1</v>
      </c>
      <c r="CQ230" s="283">
        <f t="shared" si="162"/>
        <v>0</v>
      </c>
      <c r="CR230" s="149">
        <f t="shared" si="163"/>
        <v>0</v>
      </c>
      <c r="CS230" s="149">
        <f t="shared" si="164"/>
        <v>1</v>
      </c>
      <c r="CT230" s="283" t="str">
        <f t="shared" si="165"/>
        <v/>
      </c>
      <c r="CU230" s="149" t="str">
        <f t="shared" si="166"/>
        <v xml:space="preserve"> 2050</v>
      </c>
      <c r="CV230" s="149">
        <f t="shared" si="167"/>
        <v>2050</v>
      </c>
      <c r="CW230" s="149">
        <v>0</v>
      </c>
      <c r="CX230" s="149">
        <v>0</v>
      </c>
      <c r="CY230" s="149">
        <v>0</v>
      </c>
      <c r="CZ230" s="149">
        <v>0</v>
      </c>
      <c r="DA230" s="149">
        <v>0</v>
      </c>
      <c r="DB230" s="149">
        <v>0</v>
      </c>
      <c r="DC230" s="149">
        <v>0</v>
      </c>
      <c r="DD230" s="149">
        <v>0</v>
      </c>
      <c r="DE230" s="149">
        <v>0</v>
      </c>
      <c r="DF230" s="149">
        <v>1</v>
      </c>
      <c r="DG230" s="149">
        <v>0</v>
      </c>
      <c r="DH230" s="149">
        <v>1</v>
      </c>
      <c r="DI230" s="149">
        <v>0</v>
      </c>
      <c r="DJ230" s="149">
        <v>0</v>
      </c>
      <c r="DK230" s="149">
        <v>0</v>
      </c>
      <c r="DL230" s="149">
        <v>0</v>
      </c>
      <c r="DM230" s="149">
        <v>0</v>
      </c>
      <c r="DN230" s="149">
        <v>0</v>
      </c>
      <c r="DO230" s="149">
        <v>0</v>
      </c>
      <c r="DP230" s="149">
        <v>0</v>
      </c>
      <c r="DQ230" s="149">
        <v>0</v>
      </c>
      <c r="DR230" s="149">
        <v>1</v>
      </c>
      <c r="DS230" s="149">
        <v>0</v>
      </c>
      <c r="DT230" s="149" t="s">
        <v>150</v>
      </c>
      <c r="DU230" s="149" t="s">
        <v>158</v>
      </c>
      <c r="DV230" s="149" t="s">
        <v>154</v>
      </c>
      <c r="DW230" s="149" t="s">
        <v>154</v>
      </c>
      <c r="DX230" s="149">
        <v>0</v>
      </c>
      <c r="DY230" s="149">
        <v>0</v>
      </c>
      <c r="DZ230" s="149" t="str">
        <f t="shared" si="168"/>
        <v>N</v>
      </c>
      <c r="EA230" s="149" t="str">
        <f t="shared" si="169"/>
        <v/>
      </c>
      <c r="EB230" s="149" t="str">
        <f t="shared" si="170"/>
        <v>Y</v>
      </c>
      <c r="EC230" s="149" t="str">
        <f t="shared" si="171"/>
        <v>N</v>
      </c>
      <c r="ED230" s="149" t="str">
        <f t="shared" si="172"/>
        <v>Not Specified</v>
      </c>
      <c r="EF230" s="149">
        <f t="shared" si="185"/>
        <v>2050</v>
      </c>
    </row>
    <row r="231" spans="1:136" s="149" customFormat="1" ht="16.5" customHeight="1">
      <c r="A231" s="149">
        <v>228</v>
      </c>
      <c r="B231" s="149">
        <v>239</v>
      </c>
      <c r="C231" s="150" t="s">
        <v>1448</v>
      </c>
      <c r="D231" s="149" t="s">
        <v>271</v>
      </c>
      <c r="E231" s="149" t="s">
        <v>272</v>
      </c>
      <c r="F231" s="149" t="s">
        <v>175</v>
      </c>
      <c r="G231" s="149" t="s">
        <v>176</v>
      </c>
      <c r="H231" s="168" t="s">
        <v>1449</v>
      </c>
      <c r="I231" s="149" t="s">
        <v>1450</v>
      </c>
      <c r="J231" s="149">
        <v>-0.067</v>
      </c>
      <c r="K231" s="149" t="s">
        <v>1451</v>
      </c>
      <c r="L231" s="149">
        <v>118422</v>
      </c>
      <c r="M231" s="150">
        <v>12</v>
      </c>
      <c r="N231" s="149" t="s">
        <v>154</v>
      </c>
      <c r="O231" s="149" t="s">
        <v>153</v>
      </c>
      <c r="P231" s="150" t="s">
        <v>153</v>
      </c>
      <c r="Q231" s="149" t="s">
        <v>154</v>
      </c>
      <c r="R231" s="149" t="s">
        <v>154</v>
      </c>
      <c r="S231" s="149" t="s">
        <v>153</v>
      </c>
      <c r="T231" s="149" t="s">
        <v>153</v>
      </c>
      <c r="U231" s="151" t="s">
        <v>153</v>
      </c>
      <c r="V231" s="149" t="s">
        <v>153</v>
      </c>
      <c r="W231" s="149" t="s">
        <v>153</v>
      </c>
      <c r="X231" s="152" t="s">
        <v>153</v>
      </c>
      <c r="Y231" s="149" t="s">
        <v>153</v>
      </c>
      <c r="Z231" s="149" t="s">
        <v>153</v>
      </c>
      <c r="AA231" s="150"/>
      <c r="AC231" s="149" t="s">
        <v>233</v>
      </c>
      <c r="AD231" s="149" t="s">
        <v>234</v>
      </c>
      <c r="AE231" s="149" t="s">
        <v>337</v>
      </c>
      <c r="AF231" s="149" t="s">
        <v>337</v>
      </c>
      <c r="AG231" s="149" t="s">
        <v>153</v>
      </c>
      <c r="AH231" s="150" t="s">
        <v>159</v>
      </c>
      <c r="AI231" s="149" t="s">
        <v>180</v>
      </c>
      <c r="AJ231" s="149" t="s">
        <v>154</v>
      </c>
      <c r="AK231" s="170" t="s">
        <v>338</v>
      </c>
      <c r="AL231" s="149">
        <v>2060</v>
      </c>
      <c r="AM231" s="171" t="s">
        <v>1452</v>
      </c>
      <c r="AN231" s="150"/>
      <c r="AP231" s="149" t="s">
        <v>154</v>
      </c>
      <c r="AQ231" s="149" t="s">
        <v>153</v>
      </c>
      <c r="AR231" s="149" t="s">
        <v>153</v>
      </c>
      <c r="AU231" s="150"/>
      <c r="AV231" s="188" t="s">
        <v>168</v>
      </c>
      <c r="AW231" s="172" t="s">
        <v>153</v>
      </c>
      <c r="AX231" s="149" t="s">
        <v>153</v>
      </c>
      <c r="AY231" s="149" t="s">
        <v>150</v>
      </c>
      <c r="AZ231" s="149" t="s">
        <v>365</v>
      </c>
      <c r="BA231" s="149" t="s">
        <v>153</v>
      </c>
      <c r="BB231" s="171" t="s">
        <v>1452</v>
      </c>
      <c r="BC231" s="150"/>
      <c r="BE231" s="173"/>
      <c r="BF231" s="150"/>
      <c r="BG231" s="283">
        <f t="shared" si="173"/>
        <v>0</v>
      </c>
      <c r="BH231" s="149">
        <f t="shared" si="174"/>
        <v>0</v>
      </c>
      <c r="BI231" s="149">
        <f t="shared" si="140"/>
        <v>0</v>
      </c>
      <c r="BJ231" s="280">
        <f t="shared" si="141"/>
        <v>0</v>
      </c>
      <c r="BK231" s="356">
        <f t="shared" si="175"/>
        <v>0</v>
      </c>
      <c r="BL231" s="149">
        <f t="shared" si="176"/>
        <v>0</v>
      </c>
      <c r="BM231" s="149">
        <f t="shared" si="142"/>
        <v>0</v>
      </c>
      <c r="BN231" s="278">
        <f t="shared" si="143"/>
        <v>0</v>
      </c>
      <c r="BO231" s="149">
        <f t="shared" si="177"/>
        <v>0</v>
      </c>
      <c r="BP231" s="149">
        <f t="shared" si="178"/>
        <v>0</v>
      </c>
      <c r="BQ231" s="149">
        <f t="shared" si="144"/>
        <v>0</v>
      </c>
      <c r="BR231" s="356">
        <f t="shared" si="179"/>
        <v>0</v>
      </c>
      <c r="BS231" s="149">
        <f t="shared" si="180"/>
        <v>0</v>
      </c>
      <c r="BT231" s="149">
        <f t="shared" si="145"/>
        <v>0</v>
      </c>
      <c r="BU231" s="356">
        <f t="shared" si="146"/>
        <v>0</v>
      </c>
      <c r="BV231" s="149">
        <f t="shared" si="147"/>
        <v>0</v>
      </c>
      <c r="BW231" s="113">
        <f t="shared" si="148"/>
        <v>0</v>
      </c>
      <c r="BX231" s="248">
        <f t="shared" si="149"/>
        <v>0</v>
      </c>
      <c r="BY231" s="248">
        <f t="shared" si="150"/>
        <v>0</v>
      </c>
      <c r="BZ231" s="248">
        <f t="shared" si="151"/>
        <v>0</v>
      </c>
      <c r="CA231" s="248">
        <f t="shared" si="184"/>
        <v>0</v>
      </c>
      <c r="CB231" s="175">
        <f t="shared" si="152"/>
        <v>0</v>
      </c>
      <c r="CC231" s="356">
        <f t="shared" si="153"/>
        <v>0</v>
      </c>
      <c r="CD231" s="149">
        <f t="shared" si="154"/>
        <v>0</v>
      </c>
      <c r="CE231" s="149">
        <f t="shared" si="155"/>
        <v>0</v>
      </c>
      <c r="CF231" s="276">
        <f t="shared" si="156"/>
        <v>0</v>
      </c>
      <c r="CG231" s="248">
        <f t="shared" si="157"/>
        <v>0</v>
      </c>
      <c r="CH231" s="274">
        <f t="shared" si="181"/>
        <v>0</v>
      </c>
      <c r="CI231" s="356">
        <f t="shared" si="158"/>
        <v>0</v>
      </c>
      <c r="CJ231" s="149">
        <f t="shared" si="159"/>
        <v>0</v>
      </c>
      <c r="CK231" s="150">
        <f t="shared" si="160"/>
        <v>1</v>
      </c>
      <c r="CL231" s="149">
        <f t="shared" si="182"/>
        <v>0</v>
      </c>
      <c r="CM231" s="149">
        <f t="shared" si="182"/>
        <v>0</v>
      </c>
      <c r="CN231" s="149">
        <f t="shared" si="182"/>
        <v>0</v>
      </c>
      <c r="CO231" s="149">
        <f t="shared" si="161"/>
        <v>0</v>
      </c>
      <c r="CP231" s="149">
        <f t="shared" si="183"/>
        <v>0</v>
      </c>
      <c r="CQ231" s="283">
        <f t="shared" si="162"/>
        <v>0</v>
      </c>
      <c r="CR231" s="149">
        <f t="shared" si="163"/>
        <v>0</v>
      </c>
      <c r="CS231" s="149">
        <f t="shared" si="164"/>
        <v>1</v>
      </c>
      <c r="CT231" s="283" t="str">
        <f t="shared" si="165"/>
        <v/>
      </c>
      <c r="CU231" s="149" t="str">
        <f t="shared" si="166"/>
        <v xml:space="preserve"> </v>
      </c>
      <c r="CV231" s="149">
        <f t="shared" si="167"/>
        <v>0</v>
      </c>
      <c r="CW231" s="149">
        <v>0</v>
      </c>
      <c r="CX231" s="149">
        <v>0</v>
      </c>
      <c r="CY231" s="149">
        <v>0</v>
      </c>
      <c r="CZ231" s="149">
        <v>0</v>
      </c>
      <c r="DA231" s="149">
        <v>0</v>
      </c>
      <c r="DB231" s="149">
        <v>0</v>
      </c>
      <c r="DC231" s="149">
        <v>0</v>
      </c>
      <c r="DD231" s="149">
        <v>0</v>
      </c>
      <c r="DE231" s="149">
        <v>0</v>
      </c>
      <c r="DF231" s="149">
        <v>0</v>
      </c>
      <c r="DG231" s="149">
        <v>0</v>
      </c>
      <c r="DH231" s="149">
        <v>0</v>
      </c>
      <c r="DI231" s="149">
        <v>0</v>
      </c>
      <c r="DJ231" s="149">
        <v>0</v>
      </c>
      <c r="DK231" s="149">
        <v>0</v>
      </c>
      <c r="DL231" s="149">
        <v>0</v>
      </c>
      <c r="DM231" s="149">
        <v>0</v>
      </c>
      <c r="DN231" s="149">
        <v>0</v>
      </c>
      <c r="DO231" s="149">
        <v>0</v>
      </c>
      <c r="DP231" s="149">
        <v>0</v>
      </c>
      <c r="DQ231" s="149">
        <v>0</v>
      </c>
      <c r="DR231" s="149">
        <v>0</v>
      </c>
      <c r="DS231" s="149">
        <v>0</v>
      </c>
      <c r="DT231" s="149" t="s">
        <v>154</v>
      </c>
      <c r="DU231" s="149">
        <v>0</v>
      </c>
      <c r="DV231" s="149" t="s">
        <v>154</v>
      </c>
      <c r="DW231" s="149" t="s">
        <v>180</v>
      </c>
      <c r="DX231" s="149" t="s">
        <v>3005</v>
      </c>
      <c r="DY231" s="149">
        <v>0</v>
      </c>
      <c r="DZ231" s="149" t="str">
        <f t="shared" si="168"/>
        <v>N</v>
      </c>
      <c r="EA231" s="149" t="str">
        <f t="shared" si="169"/>
        <v/>
      </c>
      <c r="EB231" s="149" t="str">
        <f t="shared" si="170"/>
        <v>N</v>
      </c>
      <c r="EC231" s="149" t="str">
        <f t="shared" si="171"/>
        <v>N</v>
      </c>
      <c r="ED231" s="149" t="str">
        <f t="shared" si="172"/>
        <v>Not Specified</v>
      </c>
      <c r="EF231" s="149">
        <f t="shared" si="185"/>
        <v>0</v>
      </c>
    </row>
    <row r="232" spans="1:136" s="149" customFormat="1" ht="16.5" customHeight="1">
      <c r="A232" s="149">
        <v>229</v>
      </c>
      <c r="B232" s="149">
        <v>251</v>
      </c>
      <c r="C232" s="150" t="s">
        <v>1453</v>
      </c>
      <c r="D232" s="149" t="s">
        <v>415</v>
      </c>
      <c r="E232" s="149" t="s">
        <v>244</v>
      </c>
      <c r="F232" s="149" t="s">
        <v>374</v>
      </c>
      <c r="G232" s="149" t="s">
        <v>246</v>
      </c>
      <c r="H232" s="168" t="s">
        <v>1454</v>
      </c>
      <c r="I232" s="149" t="s">
        <v>1455</v>
      </c>
      <c r="J232" s="149">
        <v>-0.658</v>
      </c>
      <c r="K232" s="149" t="s">
        <v>1456</v>
      </c>
      <c r="L232" s="149">
        <v>98636</v>
      </c>
      <c r="M232" s="150">
        <v>31</v>
      </c>
      <c r="N232" s="149" t="s">
        <v>154</v>
      </c>
      <c r="O232" s="149" t="s">
        <v>153</v>
      </c>
      <c r="P232" s="150" t="s">
        <v>153</v>
      </c>
      <c r="Q232" s="149" t="s">
        <v>150</v>
      </c>
      <c r="R232" s="149" t="s">
        <v>150</v>
      </c>
      <c r="S232" s="149" t="s">
        <v>151</v>
      </c>
      <c r="T232" s="149" t="s">
        <v>1457</v>
      </c>
      <c r="U232" s="151">
        <v>2030</v>
      </c>
      <c r="V232" s="149" t="s">
        <v>153</v>
      </c>
      <c r="W232" s="149" t="s">
        <v>153</v>
      </c>
      <c r="X232" s="152" t="s">
        <v>153</v>
      </c>
      <c r="Y232" s="149" t="s">
        <v>153</v>
      </c>
      <c r="Z232" s="149" t="s">
        <v>153</v>
      </c>
      <c r="AA232" s="150"/>
      <c r="AC232" s="149" t="s">
        <v>202</v>
      </c>
      <c r="AD232" s="149" t="s">
        <v>5</v>
      </c>
      <c r="AE232" s="149" t="s">
        <v>157</v>
      </c>
      <c r="AF232" s="149" t="s">
        <v>157</v>
      </c>
      <c r="AG232" s="149" t="s">
        <v>157</v>
      </c>
      <c r="AH232" s="150" t="s">
        <v>218</v>
      </c>
      <c r="AI232" s="149" t="s">
        <v>219</v>
      </c>
      <c r="AJ232" s="149" t="s">
        <v>150</v>
      </c>
      <c r="AK232" s="170" t="s">
        <v>1458</v>
      </c>
      <c r="AL232" s="149">
        <v>2050</v>
      </c>
      <c r="AN232" s="150"/>
      <c r="AP232" s="149" t="s">
        <v>154</v>
      </c>
      <c r="AQ232" s="149" t="s">
        <v>153</v>
      </c>
      <c r="AR232" s="149" t="s">
        <v>153</v>
      </c>
      <c r="AU232" s="150"/>
      <c r="AV232" s="149" t="s">
        <v>168</v>
      </c>
      <c r="AW232" s="172" t="s">
        <v>168</v>
      </c>
      <c r="AX232" s="149" t="s">
        <v>158</v>
      </c>
      <c r="AY232" s="149" t="s">
        <v>154</v>
      </c>
      <c r="AZ232" s="149" t="s">
        <v>153</v>
      </c>
      <c r="BA232" s="149" t="s">
        <v>153</v>
      </c>
      <c r="BC232" s="150"/>
      <c r="BE232" s="173"/>
      <c r="BF232" s="150"/>
      <c r="BG232" s="283">
        <f t="shared" si="173"/>
        <v>0</v>
      </c>
      <c r="BH232" s="149">
        <f t="shared" si="174"/>
        <v>0</v>
      </c>
      <c r="BI232" s="149">
        <f t="shared" si="140"/>
        <v>0</v>
      </c>
      <c r="BJ232" s="280">
        <f t="shared" si="141"/>
        <v>0</v>
      </c>
      <c r="BK232" s="356">
        <f t="shared" si="175"/>
        <v>0</v>
      </c>
      <c r="BL232" s="149">
        <f t="shared" si="176"/>
        <v>1</v>
      </c>
      <c r="BM232" s="149">
        <f t="shared" si="142"/>
        <v>0</v>
      </c>
      <c r="BN232" s="278">
        <f t="shared" si="143"/>
        <v>1</v>
      </c>
      <c r="BO232" s="149">
        <f t="shared" si="177"/>
        <v>0</v>
      </c>
      <c r="BP232" s="149">
        <f t="shared" si="178"/>
        <v>0</v>
      </c>
      <c r="BQ232" s="149">
        <f t="shared" si="144"/>
        <v>0</v>
      </c>
      <c r="BR232" s="356">
        <f t="shared" si="179"/>
        <v>0</v>
      </c>
      <c r="BS232" s="149">
        <f t="shared" si="180"/>
        <v>0</v>
      </c>
      <c r="BT232" s="149">
        <f t="shared" si="145"/>
        <v>0</v>
      </c>
      <c r="BU232" s="356">
        <f t="shared" si="146"/>
        <v>0</v>
      </c>
      <c r="BV232" s="149">
        <f t="shared" si="147"/>
        <v>0</v>
      </c>
      <c r="BW232" s="113">
        <f t="shared" si="148"/>
        <v>1</v>
      </c>
      <c r="BX232" s="248">
        <f t="shared" si="149"/>
        <v>0</v>
      </c>
      <c r="BY232" s="248">
        <f t="shared" si="150"/>
        <v>0</v>
      </c>
      <c r="BZ232" s="248">
        <f t="shared" si="151"/>
        <v>1</v>
      </c>
      <c r="CA232" s="248">
        <f t="shared" si="184"/>
        <v>1</v>
      </c>
      <c r="CB232" s="175">
        <f t="shared" si="152"/>
        <v>1</v>
      </c>
      <c r="CC232" s="356">
        <f t="shared" si="153"/>
        <v>0</v>
      </c>
      <c r="CD232" s="149">
        <f t="shared" si="154"/>
        <v>0</v>
      </c>
      <c r="CE232" s="149">
        <f t="shared" si="155"/>
        <v>0</v>
      </c>
      <c r="CF232" s="276">
        <f t="shared" si="156"/>
        <v>0</v>
      </c>
      <c r="CG232" s="248">
        <f t="shared" si="157"/>
        <v>1</v>
      </c>
      <c r="CH232" s="274">
        <f t="shared" si="181"/>
        <v>1</v>
      </c>
      <c r="CI232" s="356">
        <f t="shared" si="158"/>
        <v>0</v>
      </c>
      <c r="CJ232" s="149">
        <f t="shared" si="159"/>
        <v>0</v>
      </c>
      <c r="CK232" s="150">
        <f t="shared" si="160"/>
        <v>0</v>
      </c>
      <c r="CL232" s="149">
        <f t="shared" si="182"/>
        <v>0</v>
      </c>
      <c r="CM232" s="149">
        <f t="shared" si="182"/>
        <v>1</v>
      </c>
      <c r="CN232" s="149">
        <f t="shared" si="182"/>
        <v>1</v>
      </c>
      <c r="CO232" s="149">
        <f t="shared" si="161"/>
        <v>2</v>
      </c>
      <c r="CP232" s="149">
        <f t="shared" si="183"/>
        <v>1</v>
      </c>
      <c r="CQ232" s="283">
        <f t="shared" si="162"/>
        <v>0</v>
      </c>
      <c r="CR232" s="149">
        <f t="shared" si="163"/>
        <v>0</v>
      </c>
      <c r="CS232" s="149">
        <f t="shared" si="164"/>
        <v>1</v>
      </c>
      <c r="CT232" s="283">
        <f t="shared" si="165"/>
        <v>1</v>
      </c>
      <c r="CU232" s="149" t="str">
        <f t="shared" si="166"/>
        <v xml:space="preserve"> </v>
      </c>
      <c r="CV232" s="149">
        <f t="shared" si="167"/>
        <v>0</v>
      </c>
      <c r="CW232" s="149">
        <v>0</v>
      </c>
      <c r="CX232" s="149">
        <v>0</v>
      </c>
      <c r="CY232" s="149">
        <v>0</v>
      </c>
      <c r="CZ232" s="149">
        <v>0</v>
      </c>
      <c r="DA232" s="149">
        <v>0</v>
      </c>
      <c r="DB232" s="149">
        <v>0</v>
      </c>
      <c r="DC232" s="149">
        <v>1</v>
      </c>
      <c r="DD232" s="149">
        <v>1</v>
      </c>
      <c r="DE232" s="149">
        <v>0</v>
      </c>
      <c r="DF232" s="149">
        <v>1</v>
      </c>
      <c r="DG232" s="149">
        <v>0</v>
      </c>
      <c r="DH232" s="149">
        <v>1</v>
      </c>
      <c r="DI232" s="149">
        <v>0</v>
      </c>
      <c r="DJ232" s="149">
        <v>0</v>
      </c>
      <c r="DK232" s="149">
        <v>0</v>
      </c>
      <c r="DL232" s="149">
        <v>0</v>
      </c>
      <c r="DM232" s="149">
        <v>1</v>
      </c>
      <c r="DN232" s="149">
        <v>0</v>
      </c>
      <c r="DO232" s="149">
        <v>1</v>
      </c>
      <c r="DP232" s="149">
        <v>1</v>
      </c>
      <c r="DQ232" s="149">
        <v>0</v>
      </c>
      <c r="DR232" s="149">
        <v>1</v>
      </c>
      <c r="DS232" s="149">
        <v>0</v>
      </c>
      <c r="DT232" s="149" t="s">
        <v>150</v>
      </c>
      <c r="DU232" s="149" t="s">
        <v>158</v>
      </c>
      <c r="DV232" s="149" t="s">
        <v>7859</v>
      </c>
      <c r="DW232" s="149" t="s">
        <v>7858</v>
      </c>
      <c r="DX232" s="149">
        <v>0</v>
      </c>
      <c r="DY232" s="149" t="s">
        <v>150</v>
      </c>
      <c r="DZ232" s="149" t="str">
        <f t="shared" si="168"/>
        <v>Y</v>
      </c>
      <c r="EA232" s="149" t="str">
        <f t="shared" si="169"/>
        <v/>
      </c>
      <c r="EB232" s="149" t="str">
        <f t="shared" si="170"/>
        <v>N</v>
      </c>
      <c r="EC232" s="149" t="str">
        <f t="shared" si="171"/>
        <v>Y</v>
      </c>
      <c r="ED232" s="149" t="str">
        <f t="shared" si="172"/>
        <v>Not Specified</v>
      </c>
      <c r="EF232" s="149">
        <f t="shared" si="185"/>
        <v>0</v>
      </c>
    </row>
    <row r="233" spans="1:138" s="188" customFormat="1" ht="16.5" customHeight="1">
      <c r="A233" s="188">
        <v>230</v>
      </c>
      <c r="B233" s="188">
        <v>217</v>
      </c>
      <c r="C233" s="254" t="s">
        <v>1459</v>
      </c>
      <c r="D233" s="149" t="s">
        <v>333</v>
      </c>
      <c r="E233" s="149" t="s">
        <v>229</v>
      </c>
      <c r="F233" s="149" t="s">
        <v>863</v>
      </c>
      <c r="G233" s="149" t="s">
        <v>9</v>
      </c>
      <c r="H233" s="168" t="s">
        <v>1460</v>
      </c>
      <c r="I233" s="149" t="s">
        <v>1461</v>
      </c>
      <c r="J233" s="149">
        <v>-0.182</v>
      </c>
      <c r="K233" s="149" t="s">
        <v>1462</v>
      </c>
      <c r="L233" s="149">
        <v>86574</v>
      </c>
      <c r="M233" s="150">
        <v>31</v>
      </c>
      <c r="N233" s="149" t="s">
        <v>154</v>
      </c>
      <c r="O233" s="149" t="s">
        <v>153</v>
      </c>
      <c r="P233" s="150" t="s">
        <v>153</v>
      </c>
      <c r="Q233" s="149" t="s">
        <v>150</v>
      </c>
      <c r="R233" s="149" t="s">
        <v>154</v>
      </c>
      <c r="S233" s="149" t="s">
        <v>210</v>
      </c>
      <c r="T233" s="149" t="s">
        <v>153</v>
      </c>
      <c r="U233" s="151">
        <v>2030</v>
      </c>
      <c r="V233" s="149" t="s">
        <v>153</v>
      </c>
      <c r="W233" s="149" t="s">
        <v>153</v>
      </c>
      <c r="X233" s="152" t="s">
        <v>153</v>
      </c>
      <c r="Y233" s="188" t="s">
        <v>154</v>
      </c>
      <c r="Z233" s="188" t="s">
        <v>210</v>
      </c>
      <c r="AA233" s="254"/>
      <c r="AC233" s="149" t="s">
        <v>281</v>
      </c>
      <c r="AD233" s="149" t="s">
        <v>240</v>
      </c>
      <c r="AE233" s="149" t="s">
        <v>157</v>
      </c>
      <c r="AF233" s="149" t="s">
        <v>157</v>
      </c>
      <c r="AG233" s="149" t="s">
        <v>158</v>
      </c>
      <c r="AH233" s="150" t="s">
        <v>159</v>
      </c>
      <c r="AI233" s="149"/>
      <c r="AJ233" s="149" t="s">
        <v>154</v>
      </c>
      <c r="AK233" s="170" t="s">
        <v>153</v>
      </c>
      <c r="AL233" s="149"/>
      <c r="AM233" s="149"/>
      <c r="AN233" s="150"/>
      <c r="AO233" s="149"/>
      <c r="AP233" s="149" t="s">
        <v>154</v>
      </c>
      <c r="AQ233" s="149" t="s">
        <v>153</v>
      </c>
      <c r="AR233" s="149" t="s">
        <v>153</v>
      </c>
      <c r="AS233" s="149"/>
      <c r="AT233" s="149"/>
      <c r="AU233" s="150"/>
      <c r="AV233" s="149" t="s">
        <v>157</v>
      </c>
      <c r="AW233" s="172" t="s">
        <v>168</v>
      </c>
      <c r="AX233" s="149" t="s">
        <v>158</v>
      </c>
      <c r="AY233" s="149" t="s">
        <v>150</v>
      </c>
      <c r="AZ233" s="149" t="s">
        <v>1463</v>
      </c>
      <c r="BA233" s="149">
        <v>2030</v>
      </c>
      <c r="BB233" s="149"/>
      <c r="BC233" s="150"/>
      <c r="BD233" s="149"/>
      <c r="BE233" s="173"/>
      <c r="BF233" s="150"/>
      <c r="BG233" s="283">
        <f t="shared" si="173"/>
        <v>0</v>
      </c>
      <c r="BH233" s="149">
        <f t="shared" si="174"/>
        <v>0</v>
      </c>
      <c r="BI233" s="149">
        <f t="shared" si="140"/>
        <v>0</v>
      </c>
      <c r="BJ233" s="280">
        <f t="shared" si="141"/>
        <v>0</v>
      </c>
      <c r="BK233" s="356">
        <f t="shared" si="175"/>
        <v>0</v>
      </c>
      <c r="BL233" s="149">
        <f t="shared" si="176"/>
        <v>0</v>
      </c>
      <c r="BM233" s="149">
        <f t="shared" si="142"/>
        <v>0</v>
      </c>
      <c r="BN233" s="278">
        <f t="shared" si="143"/>
        <v>0</v>
      </c>
      <c r="BO233" s="149">
        <f t="shared" si="177"/>
        <v>0</v>
      </c>
      <c r="BP233" s="149">
        <f t="shared" si="178"/>
        <v>0</v>
      </c>
      <c r="BQ233" s="149">
        <f t="shared" si="144"/>
        <v>0</v>
      </c>
      <c r="BR233" s="356">
        <f t="shared" si="179"/>
        <v>0</v>
      </c>
      <c r="BS233" s="149">
        <f t="shared" si="180"/>
        <v>0</v>
      </c>
      <c r="BT233" s="149">
        <f t="shared" si="145"/>
        <v>0</v>
      </c>
      <c r="BU233" s="356">
        <f t="shared" si="146"/>
        <v>0</v>
      </c>
      <c r="BV233" s="149">
        <f t="shared" si="147"/>
        <v>0</v>
      </c>
      <c r="BW233" s="113">
        <f t="shared" si="148"/>
        <v>0</v>
      </c>
      <c r="BX233" s="248">
        <f t="shared" si="149"/>
        <v>0</v>
      </c>
      <c r="BY233" s="248">
        <f t="shared" si="150"/>
        <v>0</v>
      </c>
      <c r="BZ233" s="248">
        <f t="shared" si="151"/>
        <v>0</v>
      </c>
      <c r="CA233" s="248">
        <f t="shared" si="184"/>
        <v>0</v>
      </c>
      <c r="CB233" s="175">
        <f t="shared" si="152"/>
        <v>0</v>
      </c>
      <c r="CC233" s="356">
        <f t="shared" si="153"/>
        <v>0</v>
      </c>
      <c r="CD233" s="149">
        <f t="shared" si="154"/>
        <v>0</v>
      </c>
      <c r="CE233" s="149">
        <f t="shared" si="155"/>
        <v>0</v>
      </c>
      <c r="CF233" s="276">
        <f t="shared" si="156"/>
        <v>0</v>
      </c>
      <c r="CG233" s="248">
        <f t="shared" si="157"/>
        <v>0</v>
      </c>
      <c r="CH233" s="274">
        <f t="shared" si="181"/>
        <v>0</v>
      </c>
      <c r="CI233" s="356">
        <f t="shared" si="158"/>
        <v>0</v>
      </c>
      <c r="CJ233" s="149">
        <f t="shared" si="159"/>
        <v>1</v>
      </c>
      <c r="CK233" s="150">
        <f t="shared" si="160"/>
        <v>0</v>
      </c>
      <c r="CL233" s="149">
        <f t="shared" si="182"/>
        <v>0</v>
      </c>
      <c r="CM233" s="149">
        <f t="shared" si="182"/>
        <v>0</v>
      </c>
      <c r="CN233" s="149">
        <f t="shared" si="182"/>
        <v>0</v>
      </c>
      <c r="CO233" s="149">
        <f t="shared" si="161"/>
        <v>0</v>
      </c>
      <c r="CP233" s="149">
        <f t="shared" si="183"/>
        <v>0</v>
      </c>
      <c r="CQ233" s="283">
        <f t="shared" si="162"/>
        <v>1</v>
      </c>
      <c r="CR233" s="149">
        <f t="shared" si="163"/>
        <v>0</v>
      </c>
      <c r="CS233" s="149">
        <f t="shared" si="164"/>
        <v>0</v>
      </c>
      <c r="CT233" s="283">
        <f t="shared" si="165"/>
        <v>1</v>
      </c>
      <c r="CU233" s="149" t="str">
        <f t="shared" si="166"/>
        <v xml:space="preserve"> </v>
      </c>
      <c r="CV233" s="149">
        <f t="shared" si="167"/>
        <v>0</v>
      </c>
      <c r="CW233" s="149">
        <v>0</v>
      </c>
      <c r="CX233" s="149">
        <v>1</v>
      </c>
      <c r="CY233" s="149">
        <v>0</v>
      </c>
      <c r="CZ233" s="149">
        <v>1</v>
      </c>
      <c r="DA233" s="149">
        <v>0</v>
      </c>
      <c r="DB233" s="149">
        <v>0</v>
      </c>
      <c r="DC233" s="149">
        <v>0</v>
      </c>
      <c r="DD233" s="149">
        <v>0</v>
      </c>
      <c r="DE233" s="149">
        <v>0</v>
      </c>
      <c r="DF233" s="149">
        <v>1</v>
      </c>
      <c r="DG233" s="149">
        <v>0</v>
      </c>
      <c r="DH233" s="149">
        <v>1</v>
      </c>
      <c r="DI233" s="149">
        <v>0</v>
      </c>
      <c r="DJ233" s="149">
        <v>0</v>
      </c>
      <c r="DK233" s="149">
        <v>0</v>
      </c>
      <c r="DL233" s="149">
        <v>0</v>
      </c>
      <c r="DM233" s="149">
        <v>1</v>
      </c>
      <c r="DN233" s="149">
        <v>1</v>
      </c>
      <c r="DO233" s="149">
        <v>1</v>
      </c>
      <c r="DP233" s="149">
        <v>1</v>
      </c>
      <c r="DQ233" s="149">
        <v>0</v>
      </c>
      <c r="DR233" s="149">
        <v>1</v>
      </c>
      <c r="DS233" s="149">
        <v>0</v>
      </c>
      <c r="DT233" s="149" t="s">
        <v>154</v>
      </c>
      <c r="DU233" s="149" t="s">
        <v>157</v>
      </c>
      <c r="DV233" s="149" t="s">
        <v>154</v>
      </c>
      <c r="DW233" s="149" t="s">
        <v>7863</v>
      </c>
      <c r="DX233" s="149" t="s">
        <v>150</v>
      </c>
      <c r="DY233" s="149">
        <v>0</v>
      </c>
      <c r="DZ233" s="149" t="str">
        <f t="shared" si="168"/>
        <v>Y</v>
      </c>
      <c r="EA233" s="149" t="str">
        <f t="shared" si="169"/>
        <v>Committed</v>
      </c>
      <c r="EB233" s="149" t="str">
        <f t="shared" si="170"/>
        <v>N</v>
      </c>
      <c r="EC233" s="149" t="str">
        <f t="shared" si="171"/>
        <v>N</v>
      </c>
      <c r="ED233" s="149" t="str">
        <f t="shared" si="172"/>
        <v>Yes</v>
      </c>
      <c r="EE233" s="149"/>
      <c r="EF233" s="149">
        <f t="shared" si="185"/>
        <v>0</v>
      </c>
      <c r="EG233" s="149"/>
      <c r="EH233" s="149"/>
    </row>
    <row r="234" spans="1:136" s="188" customFormat="1" ht="16.5" customHeight="1">
      <c r="A234" s="149">
        <v>231</v>
      </c>
      <c r="B234" s="149">
        <v>242</v>
      </c>
      <c r="C234" s="150" t="s">
        <v>1464</v>
      </c>
      <c r="D234" s="149" t="s">
        <v>488</v>
      </c>
      <c r="E234" s="149" t="s">
        <v>144</v>
      </c>
      <c r="F234" s="149" t="s">
        <v>145</v>
      </c>
      <c r="G234" s="149" t="s">
        <v>146</v>
      </c>
      <c r="H234" s="168" t="s">
        <v>1465</v>
      </c>
      <c r="I234" s="149" t="s">
        <v>1466</v>
      </c>
      <c r="J234" s="149">
        <v>0.066</v>
      </c>
      <c r="K234" s="149" t="s">
        <v>1467</v>
      </c>
      <c r="L234" s="149">
        <v>255000</v>
      </c>
      <c r="M234" s="150">
        <v>31</v>
      </c>
      <c r="N234" s="149" t="s">
        <v>154</v>
      </c>
      <c r="O234" s="149" t="s">
        <v>153</v>
      </c>
      <c r="P234" s="150" t="s">
        <v>153</v>
      </c>
      <c r="Q234" s="149" t="s">
        <v>154</v>
      </c>
      <c r="R234" s="149" t="s">
        <v>154</v>
      </c>
      <c r="S234" s="149" t="s">
        <v>153</v>
      </c>
      <c r="T234" s="149" t="s">
        <v>153</v>
      </c>
      <c r="U234" s="151" t="s">
        <v>153</v>
      </c>
      <c r="V234" s="149" t="s">
        <v>153</v>
      </c>
      <c r="W234" s="149" t="s">
        <v>153</v>
      </c>
      <c r="X234" s="152" t="s">
        <v>153</v>
      </c>
      <c r="Y234" s="149" t="s">
        <v>153</v>
      </c>
      <c r="Z234" s="149" t="s">
        <v>153</v>
      </c>
      <c r="AA234" s="150"/>
      <c r="AB234" s="149"/>
      <c r="AC234" s="149" t="s">
        <v>233</v>
      </c>
      <c r="AD234" s="149" t="s">
        <v>234</v>
      </c>
      <c r="AE234" s="149" t="s">
        <v>157</v>
      </c>
      <c r="AF234" s="149" t="s">
        <v>157</v>
      </c>
      <c r="AG234" s="149" t="s">
        <v>168</v>
      </c>
      <c r="AH234" s="150" t="s">
        <v>159</v>
      </c>
      <c r="AI234" s="149"/>
      <c r="AJ234" s="149" t="s">
        <v>154</v>
      </c>
      <c r="AK234" s="170" t="s">
        <v>153</v>
      </c>
      <c r="AL234" s="149"/>
      <c r="AM234" s="171" t="s">
        <v>1468</v>
      </c>
      <c r="AN234" s="150" t="s">
        <v>1028</v>
      </c>
      <c r="AO234" s="149"/>
      <c r="AP234" s="149" t="s">
        <v>154</v>
      </c>
      <c r="AQ234" s="149" t="s">
        <v>153</v>
      </c>
      <c r="AR234" s="149" t="s">
        <v>153</v>
      </c>
      <c r="AS234" s="149"/>
      <c r="AT234" s="149"/>
      <c r="AU234" s="150"/>
      <c r="AV234" s="149" t="s">
        <v>168</v>
      </c>
      <c r="AW234" s="172" t="s">
        <v>158</v>
      </c>
      <c r="AX234" s="149" t="s">
        <v>158</v>
      </c>
      <c r="AY234" s="149" t="s">
        <v>154</v>
      </c>
      <c r="AZ234" s="149" t="s">
        <v>153</v>
      </c>
      <c r="BA234" s="149" t="s">
        <v>153</v>
      </c>
      <c r="BB234" s="149"/>
      <c r="BC234" s="150"/>
      <c r="BD234" s="149"/>
      <c r="BE234" s="173"/>
      <c r="BF234" s="150"/>
      <c r="BG234" s="283">
        <f t="shared" si="173"/>
        <v>0</v>
      </c>
      <c r="BH234" s="149">
        <f t="shared" si="174"/>
        <v>0</v>
      </c>
      <c r="BI234" s="149">
        <f t="shared" si="140"/>
        <v>0</v>
      </c>
      <c r="BJ234" s="280">
        <f t="shared" si="141"/>
        <v>0</v>
      </c>
      <c r="BK234" s="356">
        <f t="shared" si="175"/>
        <v>0</v>
      </c>
      <c r="BL234" s="149">
        <f t="shared" si="176"/>
        <v>0</v>
      </c>
      <c r="BM234" s="149">
        <f t="shared" si="142"/>
        <v>0</v>
      </c>
      <c r="BN234" s="278">
        <f t="shared" si="143"/>
        <v>0</v>
      </c>
      <c r="BO234" s="149">
        <f t="shared" si="177"/>
        <v>0</v>
      </c>
      <c r="BP234" s="149">
        <f t="shared" si="178"/>
        <v>0</v>
      </c>
      <c r="BQ234" s="149">
        <f t="shared" si="144"/>
        <v>0</v>
      </c>
      <c r="BR234" s="356">
        <f t="shared" si="179"/>
        <v>0</v>
      </c>
      <c r="BS234" s="149">
        <f t="shared" si="180"/>
        <v>0</v>
      </c>
      <c r="BT234" s="149">
        <f t="shared" si="145"/>
        <v>0</v>
      </c>
      <c r="BU234" s="356">
        <f t="shared" si="146"/>
        <v>0</v>
      </c>
      <c r="BV234" s="149">
        <f t="shared" si="147"/>
        <v>0</v>
      </c>
      <c r="BW234" s="113">
        <f t="shared" si="148"/>
        <v>0</v>
      </c>
      <c r="BX234" s="248">
        <f t="shared" si="149"/>
        <v>0</v>
      </c>
      <c r="BY234" s="248">
        <f t="shared" si="150"/>
        <v>0</v>
      </c>
      <c r="BZ234" s="248">
        <f t="shared" si="151"/>
        <v>0</v>
      </c>
      <c r="CA234" s="248">
        <f t="shared" si="184"/>
        <v>0</v>
      </c>
      <c r="CB234" s="175">
        <f t="shared" si="152"/>
        <v>0</v>
      </c>
      <c r="CC234" s="356">
        <f t="shared" si="153"/>
        <v>0</v>
      </c>
      <c r="CD234" s="149">
        <f t="shared" si="154"/>
        <v>0</v>
      </c>
      <c r="CE234" s="149">
        <f t="shared" si="155"/>
        <v>0</v>
      </c>
      <c r="CF234" s="276">
        <f t="shared" si="156"/>
        <v>0</v>
      </c>
      <c r="CG234" s="248">
        <f t="shared" si="157"/>
        <v>0</v>
      </c>
      <c r="CH234" s="274">
        <f t="shared" si="181"/>
        <v>0</v>
      </c>
      <c r="CI234" s="356">
        <f t="shared" si="158"/>
        <v>0</v>
      </c>
      <c r="CJ234" s="149">
        <f t="shared" si="159"/>
        <v>0</v>
      </c>
      <c r="CK234" s="150">
        <f t="shared" si="160"/>
        <v>0</v>
      </c>
      <c r="CL234" s="149">
        <f t="shared" si="182"/>
        <v>0</v>
      </c>
      <c r="CM234" s="149">
        <f t="shared" si="182"/>
        <v>0</v>
      </c>
      <c r="CN234" s="149">
        <f t="shared" si="182"/>
        <v>0</v>
      </c>
      <c r="CO234" s="149">
        <f t="shared" si="161"/>
        <v>0</v>
      </c>
      <c r="CP234" s="149">
        <f t="shared" si="183"/>
        <v>0</v>
      </c>
      <c r="CQ234" s="283">
        <f t="shared" si="162"/>
        <v>0</v>
      </c>
      <c r="CR234" s="149">
        <f t="shared" si="163"/>
        <v>0</v>
      </c>
      <c r="CS234" s="149">
        <f t="shared" si="164"/>
        <v>1</v>
      </c>
      <c r="CT234" s="283" t="str">
        <f t="shared" si="165"/>
        <v/>
      </c>
      <c r="CU234" s="149" t="str">
        <f t="shared" si="166"/>
        <v xml:space="preserve"> </v>
      </c>
      <c r="CV234" s="149">
        <f t="shared" si="167"/>
        <v>0</v>
      </c>
      <c r="CW234" s="149">
        <v>0</v>
      </c>
      <c r="CX234" s="149">
        <v>0</v>
      </c>
      <c r="CY234" s="149">
        <v>0</v>
      </c>
      <c r="CZ234" s="149">
        <v>0</v>
      </c>
      <c r="DA234" s="149">
        <v>0</v>
      </c>
      <c r="DB234" s="149">
        <v>0</v>
      </c>
      <c r="DC234" s="149">
        <v>0</v>
      </c>
      <c r="DD234" s="149">
        <v>0</v>
      </c>
      <c r="DE234" s="149">
        <v>0</v>
      </c>
      <c r="DF234" s="149">
        <v>0</v>
      </c>
      <c r="DG234" s="149">
        <v>0</v>
      </c>
      <c r="DH234" s="149">
        <v>0</v>
      </c>
      <c r="DI234" s="149">
        <v>0</v>
      </c>
      <c r="DJ234" s="149">
        <v>0</v>
      </c>
      <c r="DK234" s="149">
        <v>0</v>
      </c>
      <c r="DL234" s="149">
        <v>0</v>
      </c>
      <c r="DM234" s="149">
        <v>0</v>
      </c>
      <c r="DN234" s="149">
        <v>0</v>
      </c>
      <c r="DO234" s="149">
        <v>0</v>
      </c>
      <c r="DP234" s="149">
        <v>0</v>
      </c>
      <c r="DQ234" s="149">
        <v>0</v>
      </c>
      <c r="DR234" s="149">
        <v>0</v>
      </c>
      <c r="DS234" s="149">
        <v>0</v>
      </c>
      <c r="DT234" s="188" t="s">
        <v>154</v>
      </c>
      <c r="DU234" s="188">
        <v>0</v>
      </c>
      <c r="DV234" s="188" t="s">
        <v>154</v>
      </c>
      <c r="DW234" s="188" t="s">
        <v>154</v>
      </c>
      <c r="DX234" s="188">
        <v>0</v>
      </c>
      <c r="DY234" s="188">
        <v>0</v>
      </c>
      <c r="DZ234" s="188" t="str">
        <f t="shared" si="168"/>
        <v>N</v>
      </c>
      <c r="EA234" s="188" t="str">
        <f t="shared" si="169"/>
        <v/>
      </c>
      <c r="EB234" s="188" t="str">
        <f t="shared" si="170"/>
        <v>N</v>
      </c>
      <c r="EC234" s="188" t="str">
        <f t="shared" si="171"/>
        <v>N</v>
      </c>
      <c r="ED234" s="188" t="str">
        <f t="shared" si="172"/>
        <v>Not Specified</v>
      </c>
      <c r="EF234" s="149">
        <f t="shared" si="185"/>
        <v>0</v>
      </c>
    </row>
    <row r="235" spans="1:136" s="149" customFormat="1" ht="16.5" customHeight="1">
      <c r="A235" s="149">
        <v>232</v>
      </c>
      <c r="B235" s="149">
        <v>231</v>
      </c>
      <c r="C235" s="150" t="s">
        <v>1469</v>
      </c>
      <c r="D235" s="149" t="s">
        <v>1470</v>
      </c>
      <c r="E235" s="149" t="s">
        <v>735</v>
      </c>
      <c r="F235" s="149" t="s">
        <v>1471</v>
      </c>
      <c r="G235" s="149" t="s">
        <v>246</v>
      </c>
      <c r="H235" s="168" t="s">
        <v>1472</v>
      </c>
      <c r="I235" s="149" t="s">
        <v>1473</v>
      </c>
      <c r="J235" s="149">
        <v>0.096</v>
      </c>
      <c r="K235" s="149" t="s">
        <v>1474</v>
      </c>
      <c r="L235" s="149">
        <v>143885</v>
      </c>
      <c r="M235" s="150">
        <v>20</v>
      </c>
      <c r="N235" s="149" t="s">
        <v>150</v>
      </c>
      <c r="O235" s="149">
        <v>2017</v>
      </c>
      <c r="P235" s="150">
        <v>2025</v>
      </c>
      <c r="Q235" s="149" t="s">
        <v>150</v>
      </c>
      <c r="R235" s="149" t="s">
        <v>150</v>
      </c>
      <c r="S235" s="149" t="s">
        <v>151</v>
      </c>
      <c r="T235" s="149" t="s">
        <v>353</v>
      </c>
      <c r="U235" s="151">
        <v>2025</v>
      </c>
      <c r="V235" s="149" t="s">
        <v>153</v>
      </c>
      <c r="W235" s="149" t="s">
        <v>153</v>
      </c>
      <c r="X235" s="152" t="s">
        <v>153</v>
      </c>
      <c r="Y235" s="149" t="s">
        <v>154</v>
      </c>
      <c r="Z235" s="149" t="s">
        <v>155</v>
      </c>
      <c r="AA235" s="150"/>
      <c r="AC235" s="149" t="s">
        <v>167</v>
      </c>
      <c r="AD235" s="149" t="s">
        <v>6</v>
      </c>
      <c r="AE235" s="149" t="s">
        <v>157</v>
      </c>
      <c r="AF235" s="149" t="s">
        <v>157</v>
      </c>
      <c r="AG235" s="149" t="s">
        <v>157</v>
      </c>
      <c r="AH235" s="150" t="s">
        <v>218</v>
      </c>
      <c r="AJ235" s="149" t="s">
        <v>154</v>
      </c>
      <c r="AK235" s="170" t="s">
        <v>153</v>
      </c>
      <c r="AN235" s="150"/>
      <c r="AO235" s="149" t="s">
        <v>219</v>
      </c>
      <c r="AP235" s="149" t="s">
        <v>150</v>
      </c>
      <c r="AQ235" s="149" t="s">
        <v>218</v>
      </c>
      <c r="AR235" s="149" t="s">
        <v>1475</v>
      </c>
      <c r="AS235" s="149">
        <v>2040</v>
      </c>
      <c r="AU235" s="150"/>
      <c r="AV235" s="149" t="s">
        <v>168</v>
      </c>
      <c r="AW235" s="172" t="s">
        <v>171</v>
      </c>
      <c r="AX235" s="149" t="s">
        <v>158</v>
      </c>
      <c r="AY235" s="149" t="s">
        <v>154</v>
      </c>
      <c r="AZ235" s="149" t="s">
        <v>153</v>
      </c>
      <c r="BA235" s="149" t="s">
        <v>153</v>
      </c>
      <c r="BC235" s="150"/>
      <c r="BE235" s="173"/>
      <c r="BF235" s="150"/>
      <c r="BG235" s="283">
        <f t="shared" si="173"/>
        <v>1</v>
      </c>
      <c r="BH235" s="149">
        <f t="shared" si="174"/>
        <v>0</v>
      </c>
      <c r="BI235" s="149">
        <f t="shared" si="140"/>
        <v>0</v>
      </c>
      <c r="BJ235" s="280">
        <f t="shared" si="141"/>
        <v>1</v>
      </c>
      <c r="BK235" s="356">
        <f t="shared" si="175"/>
        <v>1</v>
      </c>
      <c r="BL235" s="149">
        <f t="shared" si="176"/>
        <v>0</v>
      </c>
      <c r="BM235" s="149">
        <f t="shared" si="142"/>
        <v>0</v>
      </c>
      <c r="BN235" s="278">
        <f t="shared" si="143"/>
        <v>1</v>
      </c>
      <c r="BO235" s="149">
        <f t="shared" si="177"/>
        <v>0</v>
      </c>
      <c r="BP235" s="149">
        <f t="shared" si="178"/>
        <v>0</v>
      </c>
      <c r="BQ235" s="149">
        <f t="shared" si="144"/>
        <v>0</v>
      </c>
      <c r="BR235" s="356">
        <f t="shared" si="179"/>
        <v>0</v>
      </c>
      <c r="BS235" s="149">
        <f t="shared" si="180"/>
        <v>0</v>
      </c>
      <c r="BT235" s="149">
        <f t="shared" si="145"/>
        <v>1</v>
      </c>
      <c r="BU235" s="356">
        <f t="shared" si="146"/>
        <v>0</v>
      </c>
      <c r="BV235" s="149">
        <f t="shared" si="147"/>
        <v>0</v>
      </c>
      <c r="BW235" s="113">
        <f t="shared" si="148"/>
        <v>0</v>
      </c>
      <c r="BX235" s="248">
        <f t="shared" si="149"/>
        <v>0</v>
      </c>
      <c r="BY235" s="248">
        <f t="shared" si="150"/>
        <v>0</v>
      </c>
      <c r="BZ235" s="248">
        <f t="shared" si="151"/>
        <v>0</v>
      </c>
      <c r="CA235" s="248">
        <f t="shared" si="184"/>
        <v>0</v>
      </c>
      <c r="CB235" s="175">
        <f t="shared" si="152"/>
        <v>0</v>
      </c>
      <c r="CC235" s="356">
        <f t="shared" si="153"/>
        <v>0</v>
      </c>
      <c r="CD235" s="149">
        <f t="shared" si="154"/>
        <v>0</v>
      </c>
      <c r="CE235" s="149">
        <f t="shared" si="155"/>
        <v>1</v>
      </c>
      <c r="CF235" s="276">
        <f t="shared" si="156"/>
        <v>1</v>
      </c>
      <c r="CG235" s="248">
        <f t="shared" si="157"/>
        <v>1</v>
      </c>
      <c r="CH235" s="274">
        <f t="shared" si="181"/>
        <v>1</v>
      </c>
      <c r="CI235" s="356">
        <f t="shared" si="158"/>
        <v>0</v>
      </c>
      <c r="CJ235" s="149">
        <f t="shared" si="159"/>
        <v>0</v>
      </c>
      <c r="CK235" s="150">
        <f t="shared" si="160"/>
        <v>0</v>
      </c>
      <c r="CL235" s="149">
        <f t="shared" si="182"/>
        <v>2</v>
      </c>
      <c r="CM235" s="149">
        <f t="shared" si="182"/>
        <v>0</v>
      </c>
      <c r="CN235" s="149">
        <f t="shared" si="182"/>
        <v>1</v>
      </c>
      <c r="CO235" s="149">
        <f t="shared" si="161"/>
        <v>3</v>
      </c>
      <c r="CP235" s="149">
        <f t="shared" si="183"/>
        <v>1</v>
      </c>
      <c r="CQ235" s="283">
        <f t="shared" si="162"/>
        <v>0</v>
      </c>
      <c r="CR235" s="149">
        <f t="shared" si="163"/>
        <v>0</v>
      </c>
      <c r="CS235" s="149">
        <f t="shared" si="164"/>
        <v>1</v>
      </c>
      <c r="CT235" s="283" t="str">
        <f t="shared" si="165"/>
        <v/>
      </c>
      <c r="CU235" s="149" t="str">
        <f t="shared" si="166"/>
        <v xml:space="preserve"> 2040</v>
      </c>
      <c r="CV235" s="149">
        <f t="shared" si="167"/>
        <v>2040</v>
      </c>
      <c r="CW235" s="149">
        <v>0</v>
      </c>
      <c r="CX235" s="149">
        <v>0</v>
      </c>
      <c r="CY235" s="149">
        <v>0</v>
      </c>
      <c r="CZ235" s="149">
        <v>0</v>
      </c>
      <c r="DA235" s="149">
        <v>0</v>
      </c>
      <c r="DB235" s="149">
        <v>0</v>
      </c>
      <c r="DC235" s="149">
        <v>1</v>
      </c>
      <c r="DD235" s="149">
        <v>1</v>
      </c>
      <c r="DE235" s="149">
        <v>0</v>
      </c>
      <c r="DF235" s="149">
        <v>1</v>
      </c>
      <c r="DG235" s="149">
        <v>0</v>
      </c>
      <c r="DH235" s="149">
        <v>1</v>
      </c>
      <c r="DI235" s="149">
        <v>0</v>
      </c>
      <c r="DJ235" s="149">
        <v>1</v>
      </c>
      <c r="DK235" s="149">
        <v>0</v>
      </c>
      <c r="DL235" s="149">
        <v>1</v>
      </c>
      <c r="DM235" s="149">
        <v>1</v>
      </c>
      <c r="DN235" s="149">
        <v>0</v>
      </c>
      <c r="DO235" s="149">
        <v>1</v>
      </c>
      <c r="DP235" s="149">
        <v>1</v>
      </c>
      <c r="DQ235" s="149">
        <v>0</v>
      </c>
      <c r="DR235" s="149">
        <v>1</v>
      </c>
      <c r="DS235" s="149">
        <v>0</v>
      </c>
      <c r="DT235" s="149" t="s">
        <v>154</v>
      </c>
      <c r="DU235" s="149">
        <v>0</v>
      </c>
      <c r="DV235" s="149" t="s">
        <v>7859</v>
      </c>
      <c r="DW235" s="149" t="s">
        <v>154</v>
      </c>
      <c r="DX235" s="149">
        <v>0</v>
      </c>
      <c r="DY235" s="149" t="s">
        <v>150</v>
      </c>
      <c r="DZ235" s="149" t="str">
        <f t="shared" si="168"/>
        <v>Y</v>
      </c>
      <c r="EA235" s="149" t="str">
        <f t="shared" si="169"/>
        <v>Commitment removed</v>
      </c>
      <c r="EB235" s="149" t="str">
        <f t="shared" si="170"/>
        <v>Y</v>
      </c>
      <c r="EC235" s="149" t="str">
        <f t="shared" si="171"/>
        <v>N</v>
      </c>
      <c r="ED235" s="149" t="str">
        <f t="shared" si="172"/>
        <v>Not Specified</v>
      </c>
      <c r="EF235" s="149">
        <f t="shared" si="185"/>
        <v>2040</v>
      </c>
    </row>
    <row r="236" spans="1:136" s="149" customFormat="1" ht="16.5" customHeight="1">
      <c r="A236" s="149">
        <v>233</v>
      </c>
      <c r="B236" s="149">
        <v>385</v>
      </c>
      <c r="C236" s="150" t="s">
        <v>1476</v>
      </c>
      <c r="D236" s="149" t="s">
        <v>415</v>
      </c>
      <c r="E236" s="149" t="s">
        <v>244</v>
      </c>
      <c r="F236" s="149" t="s">
        <v>175</v>
      </c>
      <c r="G236" s="149" t="s">
        <v>176</v>
      </c>
      <c r="H236" s="168" t="s">
        <v>1477</v>
      </c>
      <c r="I236" s="149" t="s">
        <v>1478</v>
      </c>
      <c r="J236" s="149">
        <v>-0.217</v>
      </c>
      <c r="K236" s="149" t="s">
        <v>1479</v>
      </c>
      <c r="L236" s="149">
        <v>69647</v>
      </c>
      <c r="M236" s="150">
        <v>2</v>
      </c>
      <c r="N236" s="149" t="s">
        <v>154</v>
      </c>
      <c r="O236" s="149" t="s">
        <v>153</v>
      </c>
      <c r="P236" s="150" t="s">
        <v>153</v>
      </c>
      <c r="Q236" s="149" t="s">
        <v>154</v>
      </c>
      <c r="R236" s="149" t="s">
        <v>154</v>
      </c>
      <c r="S236" s="149" t="s">
        <v>153</v>
      </c>
      <c r="T236" s="149" t="s">
        <v>153</v>
      </c>
      <c r="U236" s="151" t="s">
        <v>153</v>
      </c>
      <c r="V236" s="149" t="s">
        <v>153</v>
      </c>
      <c r="W236" s="149" t="s">
        <v>153</v>
      </c>
      <c r="X236" s="152" t="s">
        <v>153</v>
      </c>
      <c r="Y236" s="149" t="s">
        <v>153</v>
      </c>
      <c r="Z236" s="149" t="s">
        <v>153</v>
      </c>
      <c r="AA236" s="150"/>
      <c r="AC236" s="149" t="s">
        <v>153</v>
      </c>
      <c r="AD236" s="149" t="s">
        <v>153</v>
      </c>
      <c r="AE236" s="149" t="s">
        <v>153</v>
      </c>
      <c r="AF236" s="149" t="s">
        <v>153</v>
      </c>
      <c r="AG236" s="149" t="s">
        <v>153</v>
      </c>
      <c r="AH236" s="150" t="s">
        <v>153</v>
      </c>
      <c r="AJ236" s="149" t="s">
        <v>154</v>
      </c>
      <c r="AK236" s="170" t="s">
        <v>153</v>
      </c>
      <c r="AN236" s="150"/>
      <c r="AP236" s="149" t="s">
        <v>154</v>
      </c>
      <c r="AQ236" s="149" t="s">
        <v>153</v>
      </c>
      <c r="AR236" s="149" t="s">
        <v>153</v>
      </c>
      <c r="AU236" s="150"/>
      <c r="AV236" s="188" t="s">
        <v>168</v>
      </c>
      <c r="AW236" s="172" t="s">
        <v>153</v>
      </c>
      <c r="AX236" s="149" t="s">
        <v>153</v>
      </c>
      <c r="AY236" s="149" t="s">
        <v>154</v>
      </c>
      <c r="AZ236" s="149" t="s">
        <v>153</v>
      </c>
      <c r="BA236" s="149" t="s">
        <v>153</v>
      </c>
      <c r="BC236" s="150"/>
      <c r="BE236" s="173"/>
      <c r="BF236" s="150"/>
      <c r="BG236" s="283">
        <f t="shared" si="173"/>
        <v>0</v>
      </c>
      <c r="BH236" s="149">
        <f t="shared" si="174"/>
        <v>0</v>
      </c>
      <c r="BI236" s="149">
        <f t="shared" si="140"/>
        <v>0</v>
      </c>
      <c r="BJ236" s="280">
        <f t="shared" si="141"/>
        <v>0</v>
      </c>
      <c r="BK236" s="356">
        <f t="shared" si="175"/>
        <v>0</v>
      </c>
      <c r="BL236" s="149">
        <f t="shared" si="176"/>
        <v>0</v>
      </c>
      <c r="BM236" s="149">
        <f t="shared" si="142"/>
        <v>0</v>
      </c>
      <c r="BN236" s="278">
        <f t="shared" si="143"/>
        <v>0</v>
      </c>
      <c r="BO236" s="149">
        <f t="shared" si="177"/>
        <v>0</v>
      </c>
      <c r="BP236" s="149">
        <f t="shared" si="178"/>
        <v>0</v>
      </c>
      <c r="BQ236" s="149">
        <f t="shared" si="144"/>
        <v>0</v>
      </c>
      <c r="BR236" s="356">
        <f t="shared" si="179"/>
        <v>0</v>
      </c>
      <c r="BS236" s="149">
        <f t="shared" si="180"/>
        <v>0</v>
      </c>
      <c r="BT236" s="149">
        <f t="shared" si="145"/>
        <v>0</v>
      </c>
      <c r="BU236" s="356">
        <f t="shared" si="146"/>
        <v>0</v>
      </c>
      <c r="BV236" s="149">
        <f t="shared" si="147"/>
        <v>0</v>
      </c>
      <c r="BW236" s="113">
        <f t="shared" si="148"/>
        <v>0</v>
      </c>
      <c r="BX236" s="248">
        <f t="shared" si="149"/>
        <v>0</v>
      </c>
      <c r="BY236" s="248">
        <f t="shared" si="150"/>
        <v>0</v>
      </c>
      <c r="BZ236" s="248">
        <f t="shared" si="151"/>
        <v>0</v>
      </c>
      <c r="CA236" s="248">
        <f t="shared" si="184"/>
        <v>0</v>
      </c>
      <c r="CB236" s="175">
        <f t="shared" si="152"/>
        <v>0</v>
      </c>
      <c r="CC236" s="356">
        <f t="shared" si="153"/>
        <v>0</v>
      </c>
      <c r="CD236" s="149">
        <f t="shared" si="154"/>
        <v>0</v>
      </c>
      <c r="CE236" s="149">
        <f t="shared" si="155"/>
        <v>0</v>
      </c>
      <c r="CF236" s="276">
        <f t="shared" si="156"/>
        <v>0</v>
      </c>
      <c r="CG236" s="248">
        <f t="shared" si="157"/>
        <v>0</v>
      </c>
      <c r="CH236" s="274">
        <f t="shared" si="181"/>
        <v>0</v>
      </c>
      <c r="CI236" s="356">
        <f t="shared" si="158"/>
        <v>0</v>
      </c>
      <c r="CJ236" s="149">
        <f t="shared" si="159"/>
        <v>0</v>
      </c>
      <c r="CK236" s="150">
        <f t="shared" si="160"/>
        <v>0</v>
      </c>
      <c r="CL236" s="149">
        <f t="shared" si="182"/>
        <v>0</v>
      </c>
      <c r="CM236" s="149">
        <f t="shared" si="182"/>
        <v>0</v>
      </c>
      <c r="CN236" s="149">
        <f t="shared" si="182"/>
        <v>0</v>
      </c>
      <c r="CO236" s="149">
        <f t="shared" si="161"/>
        <v>0</v>
      </c>
      <c r="CP236" s="149">
        <f t="shared" si="183"/>
        <v>0</v>
      </c>
      <c r="CQ236" s="283">
        <f t="shared" si="162"/>
        <v>0</v>
      </c>
      <c r="CR236" s="149">
        <f t="shared" si="163"/>
        <v>0</v>
      </c>
      <c r="CS236" s="149">
        <f t="shared" si="164"/>
        <v>1</v>
      </c>
      <c r="CT236" s="283" t="str">
        <f t="shared" si="165"/>
        <v/>
      </c>
      <c r="CU236" s="149" t="str">
        <f t="shared" si="166"/>
        <v xml:space="preserve"> </v>
      </c>
      <c r="CV236" s="149">
        <f t="shared" si="167"/>
        <v>0</v>
      </c>
      <c r="CW236" s="149">
        <v>0</v>
      </c>
      <c r="CX236" s="149">
        <v>0</v>
      </c>
      <c r="CY236" s="149">
        <v>0</v>
      </c>
      <c r="CZ236" s="149">
        <v>0</v>
      </c>
      <c r="DA236" s="149">
        <v>0</v>
      </c>
      <c r="DB236" s="149">
        <v>0</v>
      </c>
      <c r="DC236" s="149">
        <v>0</v>
      </c>
      <c r="DD236" s="149">
        <v>0</v>
      </c>
      <c r="DE236" s="149">
        <v>0</v>
      </c>
      <c r="DF236" s="149">
        <v>0</v>
      </c>
      <c r="DG236" s="149">
        <v>0</v>
      </c>
      <c r="DH236" s="149">
        <v>0</v>
      </c>
      <c r="DI236" s="149">
        <v>0</v>
      </c>
      <c r="DJ236" s="149">
        <v>0</v>
      </c>
      <c r="DK236" s="149">
        <v>0</v>
      </c>
      <c r="DL236" s="149">
        <v>0</v>
      </c>
      <c r="DM236" s="149">
        <v>0</v>
      </c>
      <c r="DN236" s="149">
        <v>0</v>
      </c>
      <c r="DO236" s="149">
        <v>0</v>
      </c>
      <c r="DP236" s="149">
        <v>0</v>
      </c>
      <c r="DQ236" s="149">
        <v>0</v>
      </c>
      <c r="DR236" s="149">
        <v>0</v>
      </c>
      <c r="DS236" s="149">
        <v>0</v>
      </c>
      <c r="DT236" s="149" t="s">
        <v>154</v>
      </c>
      <c r="DU236" s="149">
        <v>0</v>
      </c>
      <c r="DV236" s="149" t="s">
        <v>154</v>
      </c>
      <c r="DW236" s="149" t="s">
        <v>154</v>
      </c>
      <c r="DX236" s="149">
        <v>0</v>
      </c>
      <c r="DY236" s="149">
        <v>0</v>
      </c>
      <c r="DZ236" s="149" t="str">
        <f t="shared" si="168"/>
        <v>N</v>
      </c>
      <c r="EA236" s="149" t="str">
        <f t="shared" si="169"/>
        <v/>
      </c>
      <c r="EB236" s="149" t="str">
        <f t="shared" si="170"/>
        <v>N</v>
      </c>
      <c r="EC236" s="149" t="str">
        <f t="shared" si="171"/>
        <v>N</v>
      </c>
      <c r="ED236" s="149" t="str">
        <f t="shared" si="172"/>
        <v>Not Specified</v>
      </c>
      <c r="EF236" s="149">
        <f t="shared" si="185"/>
        <v>0</v>
      </c>
    </row>
    <row r="237" spans="1:136" s="149" customFormat="1" ht="16.5" customHeight="1">
      <c r="A237" s="149">
        <v>234</v>
      </c>
      <c r="B237" s="149">
        <v>226</v>
      </c>
      <c r="C237" s="150" t="s">
        <v>1480</v>
      </c>
      <c r="D237" s="149" t="s">
        <v>333</v>
      </c>
      <c r="E237" s="149" t="s">
        <v>229</v>
      </c>
      <c r="F237" s="149" t="s">
        <v>264</v>
      </c>
      <c r="G237" s="149" t="s">
        <v>176</v>
      </c>
      <c r="H237" s="168" t="s">
        <v>1481</v>
      </c>
      <c r="I237" s="149" t="s">
        <v>1482</v>
      </c>
      <c r="J237" s="149">
        <v>0.236</v>
      </c>
      <c r="K237" s="149" t="s">
        <v>1483</v>
      </c>
      <c r="L237" s="149">
        <v>52554</v>
      </c>
      <c r="M237" s="150">
        <v>25</v>
      </c>
      <c r="N237" s="149" t="s">
        <v>154</v>
      </c>
      <c r="O237" s="149" t="s">
        <v>153</v>
      </c>
      <c r="P237" s="150" t="s">
        <v>153</v>
      </c>
      <c r="Q237" s="149" t="s">
        <v>154</v>
      </c>
      <c r="R237" s="149" t="s">
        <v>154</v>
      </c>
      <c r="S237" s="149" t="s">
        <v>153</v>
      </c>
      <c r="T237" s="149" t="s">
        <v>153</v>
      </c>
      <c r="U237" s="151" t="s">
        <v>153</v>
      </c>
      <c r="V237" s="149" t="s">
        <v>153</v>
      </c>
      <c r="W237" s="149" t="s">
        <v>153</v>
      </c>
      <c r="X237" s="152" t="s">
        <v>153</v>
      </c>
      <c r="Y237" s="149" t="s">
        <v>153</v>
      </c>
      <c r="Z237" s="149" t="s">
        <v>153</v>
      </c>
      <c r="AA237" s="150"/>
      <c r="AC237" s="149" t="s">
        <v>167</v>
      </c>
      <c r="AD237" s="149" t="s">
        <v>6</v>
      </c>
      <c r="AE237" s="149" t="s">
        <v>157</v>
      </c>
      <c r="AF237" s="149" t="s">
        <v>157</v>
      </c>
      <c r="AG237" s="149" t="s">
        <v>157</v>
      </c>
      <c r="AH237" s="150" t="s">
        <v>218</v>
      </c>
      <c r="AJ237" s="149" t="s">
        <v>154</v>
      </c>
      <c r="AK237" s="170" t="s">
        <v>153</v>
      </c>
      <c r="AN237" s="150"/>
      <c r="AO237" s="149" t="s">
        <v>219</v>
      </c>
      <c r="AP237" s="149" t="s">
        <v>150</v>
      </c>
      <c r="AQ237" s="149" t="s">
        <v>218</v>
      </c>
      <c r="AR237" s="149" t="s">
        <v>1484</v>
      </c>
      <c r="AS237" s="149">
        <v>2050</v>
      </c>
      <c r="AU237" s="150"/>
      <c r="AV237" s="149" t="s">
        <v>158</v>
      </c>
      <c r="AW237" s="172" t="s">
        <v>168</v>
      </c>
      <c r="AX237" s="149" t="s">
        <v>158</v>
      </c>
      <c r="AY237" s="149" t="s">
        <v>154</v>
      </c>
      <c r="AZ237" s="149" t="s">
        <v>153</v>
      </c>
      <c r="BA237" s="149" t="s">
        <v>153</v>
      </c>
      <c r="BC237" s="150"/>
      <c r="BE237" s="173"/>
      <c r="BF237" s="150"/>
      <c r="BG237" s="283">
        <f t="shared" si="173"/>
        <v>0</v>
      </c>
      <c r="BH237" s="149">
        <f t="shared" si="174"/>
        <v>0</v>
      </c>
      <c r="BI237" s="149">
        <f t="shared" si="140"/>
        <v>0</v>
      </c>
      <c r="BJ237" s="280">
        <f t="shared" si="141"/>
        <v>0</v>
      </c>
      <c r="BK237" s="356">
        <f t="shared" si="175"/>
        <v>0</v>
      </c>
      <c r="BL237" s="149">
        <f t="shared" si="176"/>
        <v>0</v>
      </c>
      <c r="BM237" s="149">
        <f t="shared" si="142"/>
        <v>0</v>
      </c>
      <c r="BN237" s="278">
        <f t="shared" si="143"/>
        <v>0</v>
      </c>
      <c r="BO237" s="149">
        <f t="shared" si="177"/>
        <v>0</v>
      </c>
      <c r="BP237" s="149">
        <f t="shared" si="178"/>
        <v>0</v>
      </c>
      <c r="BQ237" s="149">
        <f t="shared" si="144"/>
        <v>0</v>
      </c>
      <c r="BR237" s="356">
        <f t="shared" si="179"/>
        <v>0</v>
      </c>
      <c r="BS237" s="149">
        <f t="shared" si="180"/>
        <v>0</v>
      </c>
      <c r="BT237" s="149">
        <f t="shared" si="145"/>
        <v>1</v>
      </c>
      <c r="BU237" s="356">
        <f t="shared" si="146"/>
        <v>0</v>
      </c>
      <c r="BV237" s="149">
        <f t="shared" si="147"/>
        <v>0</v>
      </c>
      <c r="BW237" s="113">
        <f t="shared" si="148"/>
        <v>0</v>
      </c>
      <c r="BX237" s="248">
        <f t="shared" si="149"/>
        <v>0</v>
      </c>
      <c r="BY237" s="248">
        <f t="shared" si="150"/>
        <v>0</v>
      </c>
      <c r="BZ237" s="248">
        <f t="shared" si="151"/>
        <v>0</v>
      </c>
      <c r="CA237" s="248">
        <f t="shared" si="184"/>
        <v>0</v>
      </c>
      <c r="CB237" s="175">
        <f t="shared" si="152"/>
        <v>0</v>
      </c>
      <c r="CC237" s="356">
        <f t="shared" si="153"/>
        <v>0</v>
      </c>
      <c r="CD237" s="149">
        <f t="shared" si="154"/>
        <v>0</v>
      </c>
      <c r="CE237" s="149">
        <f t="shared" si="155"/>
        <v>1</v>
      </c>
      <c r="CF237" s="276">
        <f t="shared" si="156"/>
        <v>1</v>
      </c>
      <c r="CG237" s="248">
        <f t="shared" si="157"/>
        <v>1</v>
      </c>
      <c r="CH237" s="274">
        <f t="shared" si="181"/>
        <v>1</v>
      </c>
      <c r="CI237" s="356">
        <f t="shared" si="158"/>
        <v>0</v>
      </c>
      <c r="CJ237" s="149">
        <f t="shared" si="159"/>
        <v>0</v>
      </c>
      <c r="CK237" s="150">
        <f t="shared" si="160"/>
        <v>0</v>
      </c>
      <c r="CL237" s="149">
        <f t="shared" si="182"/>
        <v>0</v>
      </c>
      <c r="CM237" s="149">
        <f t="shared" si="182"/>
        <v>0</v>
      </c>
      <c r="CN237" s="149">
        <f t="shared" si="182"/>
        <v>1</v>
      </c>
      <c r="CO237" s="149">
        <f t="shared" si="161"/>
        <v>1</v>
      </c>
      <c r="CP237" s="149">
        <f t="shared" si="183"/>
        <v>1</v>
      </c>
      <c r="CQ237" s="283">
        <f t="shared" si="162"/>
        <v>0</v>
      </c>
      <c r="CR237" s="149">
        <f t="shared" si="163"/>
        <v>1</v>
      </c>
      <c r="CS237" s="149">
        <f t="shared" si="164"/>
        <v>0</v>
      </c>
      <c r="CT237" s="283" t="str">
        <f t="shared" si="165"/>
        <v/>
      </c>
      <c r="CU237" s="149" t="str">
        <f t="shared" si="166"/>
        <v xml:space="preserve"> 2050</v>
      </c>
      <c r="CV237" s="149">
        <f t="shared" si="167"/>
        <v>2050</v>
      </c>
      <c r="CW237" s="149">
        <v>0</v>
      </c>
      <c r="CX237" s="149">
        <v>1</v>
      </c>
      <c r="CY237" s="149">
        <v>0</v>
      </c>
      <c r="CZ237" s="149">
        <v>1</v>
      </c>
      <c r="DA237" s="149">
        <v>0</v>
      </c>
      <c r="DB237" s="149">
        <v>0</v>
      </c>
      <c r="DC237" s="149">
        <v>1</v>
      </c>
      <c r="DD237" s="149">
        <v>1</v>
      </c>
      <c r="DE237" s="149">
        <v>0</v>
      </c>
      <c r="DF237" s="149">
        <v>0</v>
      </c>
      <c r="DG237" s="149">
        <v>0</v>
      </c>
      <c r="DH237" s="149">
        <v>0</v>
      </c>
      <c r="DI237" s="149">
        <v>0</v>
      </c>
      <c r="DJ237" s="149">
        <v>0</v>
      </c>
      <c r="DK237" s="149">
        <v>0</v>
      </c>
      <c r="DL237" s="149">
        <v>0</v>
      </c>
      <c r="DM237" s="149">
        <v>1</v>
      </c>
      <c r="DN237" s="149">
        <v>1</v>
      </c>
      <c r="DO237" s="149">
        <v>1</v>
      </c>
      <c r="DP237" s="149">
        <v>0</v>
      </c>
      <c r="DQ237" s="149">
        <v>1</v>
      </c>
      <c r="DR237" s="149">
        <v>1</v>
      </c>
      <c r="DS237" s="149">
        <v>0</v>
      </c>
      <c r="DT237" s="149" t="s">
        <v>154</v>
      </c>
      <c r="DU237" s="149">
        <v>0</v>
      </c>
      <c r="DV237" s="149" t="s">
        <v>7859</v>
      </c>
      <c r="DW237" s="149" t="s">
        <v>160</v>
      </c>
      <c r="DX237" s="149" t="s">
        <v>154</v>
      </c>
      <c r="DY237" s="149" t="s">
        <v>154</v>
      </c>
      <c r="DZ237" s="149" t="str">
        <f t="shared" si="168"/>
        <v>N</v>
      </c>
      <c r="EA237" s="149" t="str">
        <f t="shared" si="169"/>
        <v/>
      </c>
      <c r="EB237" s="149" t="str">
        <f t="shared" si="170"/>
        <v>Y</v>
      </c>
      <c r="EC237" s="149" t="str">
        <f t="shared" si="171"/>
        <v>N</v>
      </c>
      <c r="ED237" s="149" t="str">
        <f t="shared" si="172"/>
        <v>No</v>
      </c>
      <c r="EF237" s="149">
        <f t="shared" si="185"/>
        <v>2050</v>
      </c>
    </row>
    <row r="238" spans="1:136" s="149" customFormat="1" ht="16.5" customHeight="1">
      <c r="A238" s="149">
        <v>235</v>
      </c>
      <c r="B238" s="149">
        <v>300</v>
      </c>
      <c r="C238" s="150" t="s">
        <v>1485</v>
      </c>
      <c r="D238" s="149" t="s">
        <v>599</v>
      </c>
      <c r="E238" s="149" t="s">
        <v>184</v>
      </c>
      <c r="F238" s="149" t="s">
        <v>175</v>
      </c>
      <c r="G238" s="149" t="s">
        <v>176</v>
      </c>
      <c r="H238" s="168" t="s">
        <v>1486</v>
      </c>
      <c r="I238" s="149" t="s">
        <v>1487</v>
      </c>
      <c r="J238" s="149">
        <v>0.06</v>
      </c>
      <c r="K238" s="149" t="s">
        <v>1488</v>
      </c>
      <c r="L238" s="149">
        <v>31822</v>
      </c>
      <c r="M238" s="150">
        <v>7</v>
      </c>
      <c r="N238" s="149" t="s">
        <v>154</v>
      </c>
      <c r="O238" s="149" t="s">
        <v>153</v>
      </c>
      <c r="P238" s="150" t="s">
        <v>153</v>
      </c>
      <c r="Q238" s="149" t="s">
        <v>154</v>
      </c>
      <c r="R238" s="149" t="s">
        <v>154</v>
      </c>
      <c r="S238" s="149" t="s">
        <v>153</v>
      </c>
      <c r="T238" s="149" t="s">
        <v>153</v>
      </c>
      <c r="U238" s="151" t="s">
        <v>153</v>
      </c>
      <c r="V238" s="149" t="s">
        <v>153</v>
      </c>
      <c r="W238" s="149" t="s">
        <v>153</v>
      </c>
      <c r="X238" s="152" t="s">
        <v>153</v>
      </c>
      <c r="Y238" s="149" t="s">
        <v>153</v>
      </c>
      <c r="Z238" s="149" t="s">
        <v>153</v>
      </c>
      <c r="AA238" s="150"/>
      <c r="AC238" s="149" t="s">
        <v>153</v>
      </c>
      <c r="AD238" s="149" t="s">
        <v>153</v>
      </c>
      <c r="AE238" s="149" t="s">
        <v>153</v>
      </c>
      <c r="AF238" s="149" t="s">
        <v>153</v>
      </c>
      <c r="AG238" s="149" t="s">
        <v>153</v>
      </c>
      <c r="AH238" s="150" t="s">
        <v>153</v>
      </c>
      <c r="AI238" s="149" t="s">
        <v>180</v>
      </c>
      <c r="AJ238" s="149" t="s">
        <v>154</v>
      </c>
      <c r="AK238" s="170" t="s">
        <v>153</v>
      </c>
      <c r="AL238" s="149">
        <v>2060</v>
      </c>
      <c r="AN238" s="150"/>
      <c r="AP238" s="149" t="s">
        <v>154</v>
      </c>
      <c r="AQ238" s="149" t="s">
        <v>153</v>
      </c>
      <c r="AR238" s="149" t="s">
        <v>153</v>
      </c>
      <c r="AU238" s="150"/>
      <c r="AV238" s="188" t="s">
        <v>168</v>
      </c>
      <c r="AW238" s="172" t="s">
        <v>153</v>
      </c>
      <c r="AX238" s="149" t="s">
        <v>153</v>
      </c>
      <c r="AY238" s="149" t="s">
        <v>154</v>
      </c>
      <c r="AZ238" s="149" t="s">
        <v>153</v>
      </c>
      <c r="BA238" s="149" t="s">
        <v>153</v>
      </c>
      <c r="BC238" s="150"/>
      <c r="BE238" s="173"/>
      <c r="BF238" s="150"/>
      <c r="BG238" s="283">
        <f t="shared" si="173"/>
        <v>0</v>
      </c>
      <c r="BH238" s="149">
        <f t="shared" si="174"/>
        <v>0</v>
      </c>
      <c r="BI238" s="149">
        <f t="shared" si="140"/>
        <v>0</v>
      </c>
      <c r="BJ238" s="280">
        <f t="shared" si="141"/>
        <v>0</v>
      </c>
      <c r="BK238" s="356">
        <f t="shared" si="175"/>
        <v>0</v>
      </c>
      <c r="BL238" s="149">
        <f t="shared" si="176"/>
        <v>0</v>
      </c>
      <c r="BM238" s="149">
        <f t="shared" si="142"/>
        <v>0</v>
      </c>
      <c r="BN238" s="278">
        <f t="shared" si="143"/>
        <v>0</v>
      </c>
      <c r="BO238" s="149">
        <f t="shared" si="177"/>
        <v>0</v>
      </c>
      <c r="BP238" s="149">
        <f t="shared" si="178"/>
        <v>0</v>
      </c>
      <c r="BQ238" s="149">
        <f t="shared" si="144"/>
        <v>0</v>
      </c>
      <c r="BR238" s="356">
        <f t="shared" si="179"/>
        <v>0</v>
      </c>
      <c r="BS238" s="149">
        <f t="shared" si="180"/>
        <v>0</v>
      </c>
      <c r="BT238" s="149">
        <f t="shared" si="145"/>
        <v>0</v>
      </c>
      <c r="BU238" s="356">
        <f t="shared" si="146"/>
        <v>0</v>
      </c>
      <c r="BV238" s="149">
        <f t="shared" si="147"/>
        <v>0</v>
      </c>
      <c r="BW238" s="113">
        <f t="shared" si="148"/>
        <v>0</v>
      </c>
      <c r="BX238" s="248">
        <f t="shared" si="149"/>
        <v>0</v>
      </c>
      <c r="BY238" s="248">
        <f t="shared" si="150"/>
        <v>0</v>
      </c>
      <c r="BZ238" s="248">
        <f t="shared" si="151"/>
        <v>0</v>
      </c>
      <c r="CA238" s="248">
        <f t="shared" si="184"/>
        <v>0</v>
      </c>
      <c r="CB238" s="175">
        <f t="shared" si="152"/>
        <v>0</v>
      </c>
      <c r="CC238" s="356">
        <f t="shared" si="153"/>
        <v>0</v>
      </c>
      <c r="CD238" s="149">
        <f t="shared" si="154"/>
        <v>0</v>
      </c>
      <c r="CE238" s="149">
        <f t="shared" si="155"/>
        <v>0</v>
      </c>
      <c r="CF238" s="276">
        <f t="shared" si="156"/>
        <v>0</v>
      </c>
      <c r="CG238" s="248">
        <f t="shared" si="157"/>
        <v>0</v>
      </c>
      <c r="CH238" s="274">
        <f t="shared" si="181"/>
        <v>0</v>
      </c>
      <c r="CI238" s="356">
        <f t="shared" si="158"/>
        <v>0</v>
      </c>
      <c r="CJ238" s="149">
        <f t="shared" si="159"/>
        <v>0</v>
      </c>
      <c r="CK238" s="150">
        <f t="shared" si="160"/>
        <v>0</v>
      </c>
      <c r="CL238" s="149">
        <f t="shared" si="182"/>
        <v>0</v>
      </c>
      <c r="CM238" s="149">
        <f t="shared" si="182"/>
        <v>0</v>
      </c>
      <c r="CN238" s="149">
        <f t="shared" si="182"/>
        <v>0</v>
      </c>
      <c r="CO238" s="149">
        <f t="shared" si="161"/>
        <v>0</v>
      </c>
      <c r="CP238" s="149">
        <f t="shared" si="183"/>
        <v>0</v>
      </c>
      <c r="CQ238" s="283">
        <f t="shared" si="162"/>
        <v>0</v>
      </c>
      <c r="CR238" s="149">
        <f t="shared" si="163"/>
        <v>0</v>
      </c>
      <c r="CS238" s="149">
        <f t="shared" si="164"/>
        <v>1</v>
      </c>
      <c r="CT238" s="283" t="str">
        <f t="shared" si="165"/>
        <v/>
      </c>
      <c r="CU238" s="149" t="str">
        <f t="shared" si="166"/>
        <v xml:space="preserve"> </v>
      </c>
      <c r="CV238" s="149">
        <f t="shared" si="167"/>
        <v>0</v>
      </c>
      <c r="CW238" s="149">
        <v>0</v>
      </c>
      <c r="CX238" s="149">
        <v>0</v>
      </c>
      <c r="CY238" s="149">
        <v>0</v>
      </c>
      <c r="CZ238" s="149">
        <v>0</v>
      </c>
      <c r="DA238" s="149">
        <v>0</v>
      </c>
      <c r="DB238" s="149">
        <v>0</v>
      </c>
      <c r="DC238" s="149">
        <v>0</v>
      </c>
      <c r="DD238" s="149">
        <v>0</v>
      </c>
      <c r="DE238" s="149">
        <v>0</v>
      </c>
      <c r="DF238" s="149">
        <v>0</v>
      </c>
      <c r="DG238" s="149">
        <v>0</v>
      </c>
      <c r="DH238" s="149">
        <v>0</v>
      </c>
      <c r="DI238" s="149">
        <v>0</v>
      </c>
      <c r="DJ238" s="149">
        <v>0</v>
      </c>
      <c r="DK238" s="149">
        <v>0</v>
      </c>
      <c r="DL238" s="149">
        <v>0</v>
      </c>
      <c r="DM238" s="149">
        <v>0</v>
      </c>
      <c r="DN238" s="149">
        <v>0</v>
      </c>
      <c r="DO238" s="149">
        <v>0</v>
      </c>
      <c r="DP238" s="149">
        <v>0</v>
      </c>
      <c r="DQ238" s="149">
        <v>0</v>
      </c>
      <c r="DR238" s="149">
        <v>0</v>
      </c>
      <c r="DS238" s="149">
        <v>0</v>
      </c>
      <c r="DT238" s="149" t="s">
        <v>154</v>
      </c>
      <c r="DU238" s="149">
        <v>0</v>
      </c>
      <c r="DV238" s="149" t="s">
        <v>154</v>
      </c>
      <c r="DW238" s="149" t="s">
        <v>180</v>
      </c>
      <c r="DX238" s="149" t="s">
        <v>3005</v>
      </c>
      <c r="DY238" s="149">
        <v>0</v>
      </c>
      <c r="DZ238" s="149" t="str">
        <f t="shared" si="168"/>
        <v>N</v>
      </c>
      <c r="EA238" s="149" t="str">
        <f t="shared" si="169"/>
        <v/>
      </c>
      <c r="EB238" s="149" t="str">
        <f t="shared" si="170"/>
        <v>N</v>
      </c>
      <c r="EC238" s="149" t="str">
        <f t="shared" si="171"/>
        <v>N</v>
      </c>
      <c r="ED238" s="149" t="str">
        <f t="shared" si="172"/>
        <v>Not Specified</v>
      </c>
      <c r="EF238" s="149">
        <f t="shared" si="185"/>
        <v>0</v>
      </c>
    </row>
    <row r="239" spans="1:136" s="149" customFormat="1" ht="16.5" customHeight="1">
      <c r="A239" s="149">
        <v>236</v>
      </c>
      <c r="B239" s="149">
        <v>254</v>
      </c>
      <c r="C239" s="150" t="s">
        <v>1489</v>
      </c>
      <c r="D239" s="149" t="s">
        <v>620</v>
      </c>
      <c r="E239" s="149" t="s">
        <v>229</v>
      </c>
      <c r="F239" s="149" t="s">
        <v>145</v>
      </c>
      <c r="G239" s="149" t="s">
        <v>146</v>
      </c>
      <c r="H239" s="168" t="s">
        <v>1490</v>
      </c>
      <c r="I239" s="149" t="s">
        <v>1491</v>
      </c>
      <c r="J239" s="149">
        <v>0</v>
      </c>
      <c r="K239" s="149" t="s">
        <v>1492</v>
      </c>
      <c r="L239" s="149">
        <v>22453</v>
      </c>
      <c r="M239" s="150">
        <v>31</v>
      </c>
      <c r="N239" s="149" t="s">
        <v>154</v>
      </c>
      <c r="O239" s="149" t="s">
        <v>153</v>
      </c>
      <c r="P239" s="150" t="s">
        <v>153</v>
      </c>
      <c r="Q239" s="149" t="s">
        <v>154</v>
      </c>
      <c r="R239" s="149" t="s">
        <v>154</v>
      </c>
      <c r="S239" s="149" t="s">
        <v>153</v>
      </c>
      <c r="T239" s="149" t="s">
        <v>153</v>
      </c>
      <c r="U239" s="151" t="s">
        <v>153</v>
      </c>
      <c r="V239" s="149" t="s">
        <v>153</v>
      </c>
      <c r="W239" s="149" t="s">
        <v>153</v>
      </c>
      <c r="X239" s="152" t="s">
        <v>153</v>
      </c>
      <c r="Y239" s="149" t="s">
        <v>153</v>
      </c>
      <c r="Z239" s="149" t="s">
        <v>153</v>
      </c>
      <c r="AA239" s="150"/>
      <c r="AC239" s="149" t="s">
        <v>167</v>
      </c>
      <c r="AD239" s="149" t="s">
        <v>6</v>
      </c>
      <c r="AE239" s="149" t="s">
        <v>157</v>
      </c>
      <c r="AF239" s="149" t="s">
        <v>157</v>
      </c>
      <c r="AG239" s="149" t="s">
        <v>157</v>
      </c>
      <c r="AH239" s="150" t="s">
        <v>218</v>
      </c>
      <c r="AJ239" s="149" t="s">
        <v>154</v>
      </c>
      <c r="AK239" s="170" t="s">
        <v>153</v>
      </c>
      <c r="AN239" s="150"/>
      <c r="AO239" s="149" t="s">
        <v>219</v>
      </c>
      <c r="AP239" s="149" t="s">
        <v>150</v>
      </c>
      <c r="AQ239" s="149" t="s">
        <v>218</v>
      </c>
      <c r="AR239" s="149" t="s">
        <v>1493</v>
      </c>
      <c r="AS239" s="149">
        <v>2050</v>
      </c>
      <c r="AU239" s="150"/>
      <c r="AV239" s="149" t="s">
        <v>157</v>
      </c>
      <c r="AW239" s="172" t="s">
        <v>168</v>
      </c>
      <c r="AX239" s="149" t="s">
        <v>158</v>
      </c>
      <c r="AY239" s="149" t="s">
        <v>154</v>
      </c>
      <c r="AZ239" s="149" t="s">
        <v>153</v>
      </c>
      <c r="BA239" s="149" t="s">
        <v>153</v>
      </c>
      <c r="BC239" s="150"/>
      <c r="BE239" s="173"/>
      <c r="BF239" s="150"/>
      <c r="BG239" s="283">
        <f t="shared" si="173"/>
        <v>0</v>
      </c>
      <c r="BH239" s="149">
        <f t="shared" si="174"/>
        <v>0</v>
      </c>
      <c r="BI239" s="149">
        <f t="shared" si="140"/>
        <v>0</v>
      </c>
      <c r="BJ239" s="280">
        <f t="shared" si="141"/>
        <v>0</v>
      </c>
      <c r="BK239" s="356">
        <f t="shared" si="175"/>
        <v>0</v>
      </c>
      <c r="BL239" s="149">
        <f t="shared" si="176"/>
        <v>0</v>
      </c>
      <c r="BM239" s="149">
        <f t="shared" si="142"/>
        <v>0</v>
      </c>
      <c r="BN239" s="278">
        <f t="shared" si="143"/>
        <v>0</v>
      </c>
      <c r="BO239" s="149">
        <f t="shared" si="177"/>
        <v>0</v>
      </c>
      <c r="BP239" s="149">
        <f t="shared" si="178"/>
        <v>0</v>
      </c>
      <c r="BQ239" s="149">
        <f t="shared" si="144"/>
        <v>0</v>
      </c>
      <c r="BR239" s="356">
        <f t="shared" si="179"/>
        <v>0</v>
      </c>
      <c r="BS239" s="149">
        <f t="shared" si="180"/>
        <v>0</v>
      </c>
      <c r="BT239" s="149">
        <f t="shared" si="145"/>
        <v>1</v>
      </c>
      <c r="BU239" s="356">
        <f t="shared" si="146"/>
        <v>0</v>
      </c>
      <c r="BV239" s="149">
        <f t="shared" si="147"/>
        <v>0</v>
      </c>
      <c r="BW239" s="113">
        <f t="shared" si="148"/>
        <v>0</v>
      </c>
      <c r="BX239" s="248">
        <f t="shared" si="149"/>
        <v>0</v>
      </c>
      <c r="BY239" s="248">
        <f t="shared" si="150"/>
        <v>0</v>
      </c>
      <c r="BZ239" s="248">
        <f t="shared" si="151"/>
        <v>0</v>
      </c>
      <c r="CA239" s="248">
        <f t="shared" si="184"/>
        <v>0</v>
      </c>
      <c r="CB239" s="175">
        <f t="shared" si="152"/>
        <v>0</v>
      </c>
      <c r="CC239" s="356">
        <f t="shared" si="153"/>
        <v>0</v>
      </c>
      <c r="CD239" s="149">
        <f t="shared" si="154"/>
        <v>0</v>
      </c>
      <c r="CE239" s="149">
        <f t="shared" si="155"/>
        <v>1</v>
      </c>
      <c r="CF239" s="276">
        <f t="shared" si="156"/>
        <v>1</v>
      </c>
      <c r="CG239" s="248">
        <f t="shared" si="157"/>
        <v>1</v>
      </c>
      <c r="CH239" s="274">
        <f t="shared" si="181"/>
        <v>1</v>
      </c>
      <c r="CI239" s="356">
        <f t="shared" si="158"/>
        <v>0</v>
      </c>
      <c r="CJ239" s="149">
        <f t="shared" si="159"/>
        <v>0</v>
      </c>
      <c r="CK239" s="150">
        <f t="shared" si="160"/>
        <v>0</v>
      </c>
      <c r="CL239" s="149">
        <f t="shared" si="182"/>
        <v>0</v>
      </c>
      <c r="CM239" s="149">
        <f t="shared" si="182"/>
        <v>0</v>
      </c>
      <c r="CN239" s="149">
        <f t="shared" si="182"/>
        <v>1</v>
      </c>
      <c r="CO239" s="149">
        <f t="shared" si="161"/>
        <v>1</v>
      </c>
      <c r="CP239" s="149">
        <f t="shared" si="183"/>
        <v>1</v>
      </c>
      <c r="CQ239" s="283">
        <f t="shared" si="162"/>
        <v>1</v>
      </c>
      <c r="CR239" s="149">
        <f t="shared" si="163"/>
        <v>0</v>
      </c>
      <c r="CS239" s="149">
        <f t="shared" si="164"/>
        <v>0</v>
      </c>
      <c r="CT239" s="283" t="str">
        <f t="shared" si="165"/>
        <v/>
      </c>
      <c r="CU239" s="149" t="str">
        <f t="shared" si="166"/>
        <v xml:space="preserve"> 2050</v>
      </c>
      <c r="CV239" s="149">
        <f t="shared" si="167"/>
        <v>2050</v>
      </c>
      <c r="CW239" s="149">
        <v>1</v>
      </c>
      <c r="CX239" s="149">
        <v>0</v>
      </c>
      <c r="CY239" s="149">
        <v>0</v>
      </c>
      <c r="CZ239" s="149">
        <v>1</v>
      </c>
      <c r="DA239" s="149">
        <v>0</v>
      </c>
      <c r="DB239" s="149">
        <v>0</v>
      </c>
      <c r="DC239" s="149">
        <v>1</v>
      </c>
      <c r="DD239" s="149">
        <v>1</v>
      </c>
      <c r="DE239" s="149">
        <v>0</v>
      </c>
      <c r="DF239" s="149">
        <v>0</v>
      </c>
      <c r="DG239" s="149">
        <v>0</v>
      </c>
      <c r="DH239" s="149">
        <v>0</v>
      </c>
      <c r="DI239" s="149">
        <v>0</v>
      </c>
      <c r="DJ239" s="149">
        <v>0</v>
      </c>
      <c r="DK239" s="149">
        <v>0</v>
      </c>
      <c r="DL239" s="149">
        <v>0</v>
      </c>
      <c r="DM239" s="149">
        <v>1</v>
      </c>
      <c r="DN239" s="149">
        <v>1</v>
      </c>
      <c r="DO239" s="149">
        <v>1</v>
      </c>
      <c r="DP239" s="149">
        <v>1</v>
      </c>
      <c r="DQ239" s="149">
        <v>0</v>
      </c>
      <c r="DR239" s="149">
        <v>1</v>
      </c>
      <c r="DS239" s="149">
        <v>1</v>
      </c>
      <c r="DT239" s="149" t="s">
        <v>154</v>
      </c>
      <c r="DU239" s="149">
        <v>0</v>
      </c>
      <c r="DV239" s="149" t="s">
        <v>7859</v>
      </c>
      <c r="DW239" s="149" t="s">
        <v>160</v>
      </c>
      <c r="DX239" s="149" t="s">
        <v>150</v>
      </c>
      <c r="DY239" s="149" t="s">
        <v>150</v>
      </c>
      <c r="DZ239" s="149" t="str">
        <f t="shared" si="168"/>
        <v>N</v>
      </c>
      <c r="EA239" s="149" t="str">
        <f t="shared" si="169"/>
        <v/>
      </c>
      <c r="EB239" s="149" t="str">
        <f t="shared" si="170"/>
        <v>Y</v>
      </c>
      <c r="EC239" s="149" t="str">
        <f t="shared" si="171"/>
        <v>N</v>
      </c>
      <c r="ED239" s="149" t="str">
        <f t="shared" si="172"/>
        <v>Yes</v>
      </c>
      <c r="EF239" s="149">
        <f t="shared" si="185"/>
        <v>2050</v>
      </c>
    </row>
    <row r="240" spans="1:136" s="149" customFormat="1" ht="16.5" customHeight="1">
      <c r="A240" s="149">
        <v>237</v>
      </c>
      <c r="B240" s="149">
        <v>257</v>
      </c>
      <c r="C240" s="150" t="s">
        <v>1494</v>
      </c>
      <c r="D240" s="149" t="s">
        <v>1074</v>
      </c>
      <c r="E240" s="149" t="s">
        <v>735</v>
      </c>
      <c r="F240" s="149" t="s">
        <v>245</v>
      </c>
      <c r="G240" s="149" t="s">
        <v>246</v>
      </c>
      <c r="H240" s="168" t="s">
        <v>1495</v>
      </c>
      <c r="I240" s="149" t="s">
        <v>1496</v>
      </c>
      <c r="J240" s="149">
        <v>-0.037</v>
      </c>
      <c r="K240" s="149" t="s">
        <v>1497</v>
      </c>
      <c r="L240" s="149">
        <v>413000</v>
      </c>
      <c r="M240" s="150">
        <v>27</v>
      </c>
      <c r="N240" s="149" t="s">
        <v>154</v>
      </c>
      <c r="O240" s="149" t="s">
        <v>153</v>
      </c>
      <c r="P240" s="150" t="s">
        <v>153</v>
      </c>
      <c r="Q240" s="149" t="s">
        <v>150</v>
      </c>
      <c r="R240" s="149" t="s">
        <v>150</v>
      </c>
      <c r="S240" s="149" t="s">
        <v>151</v>
      </c>
      <c r="T240" s="149" t="s">
        <v>353</v>
      </c>
      <c r="U240" s="151">
        <v>2032</v>
      </c>
      <c r="V240" s="149" t="s">
        <v>151</v>
      </c>
      <c r="W240" s="149" t="s">
        <v>353</v>
      </c>
      <c r="X240" s="152">
        <v>2045</v>
      </c>
      <c r="Y240" s="149" t="s">
        <v>150</v>
      </c>
      <c r="Z240" s="149" t="s">
        <v>151</v>
      </c>
      <c r="AA240" s="150">
        <v>2045</v>
      </c>
      <c r="AC240" s="149" t="s">
        <v>167</v>
      </c>
      <c r="AD240" s="149" t="s">
        <v>6</v>
      </c>
      <c r="AE240" s="149" t="s">
        <v>157</v>
      </c>
      <c r="AF240" s="149" t="s">
        <v>157</v>
      </c>
      <c r="AG240" s="149" t="s">
        <v>157</v>
      </c>
      <c r="AH240" s="150" t="s">
        <v>218</v>
      </c>
      <c r="AJ240" s="149" t="s">
        <v>154</v>
      </c>
      <c r="AK240" s="170" t="s">
        <v>153</v>
      </c>
      <c r="AN240" s="150"/>
      <c r="AO240" s="149" t="s">
        <v>219</v>
      </c>
      <c r="AP240" s="149" t="s">
        <v>150</v>
      </c>
      <c r="AQ240" s="149" t="s">
        <v>218</v>
      </c>
      <c r="AR240" s="149" t="s">
        <v>1498</v>
      </c>
      <c r="AS240" s="149">
        <v>2045</v>
      </c>
      <c r="AU240" s="150"/>
      <c r="AV240" s="149" t="s">
        <v>168</v>
      </c>
      <c r="AW240" s="172" t="s">
        <v>168</v>
      </c>
      <c r="AX240" s="149" t="s">
        <v>158</v>
      </c>
      <c r="AY240" s="149" t="s">
        <v>154</v>
      </c>
      <c r="AZ240" s="149" t="s">
        <v>153</v>
      </c>
      <c r="BA240" s="149" t="s">
        <v>153</v>
      </c>
      <c r="BC240" s="150"/>
      <c r="BE240" s="173"/>
      <c r="BF240" s="150"/>
      <c r="BG240" s="283">
        <f t="shared" si="173"/>
        <v>0</v>
      </c>
      <c r="BH240" s="149">
        <f t="shared" si="174"/>
        <v>0</v>
      </c>
      <c r="BI240" s="149">
        <f t="shared" si="140"/>
        <v>0</v>
      </c>
      <c r="BJ240" s="280">
        <f t="shared" si="141"/>
        <v>0</v>
      </c>
      <c r="BK240" s="356">
        <f t="shared" si="175"/>
        <v>0</v>
      </c>
      <c r="BL240" s="149">
        <f t="shared" si="176"/>
        <v>0</v>
      </c>
      <c r="BM240" s="149">
        <f t="shared" si="142"/>
        <v>1</v>
      </c>
      <c r="BN240" s="278">
        <f t="shared" si="143"/>
        <v>1</v>
      </c>
      <c r="BO240" s="149">
        <f t="shared" si="177"/>
        <v>0</v>
      </c>
      <c r="BP240" s="149">
        <f t="shared" si="178"/>
        <v>0</v>
      </c>
      <c r="BQ240" s="149">
        <f t="shared" si="144"/>
        <v>1</v>
      </c>
      <c r="BR240" s="356">
        <f t="shared" si="179"/>
        <v>0</v>
      </c>
      <c r="BS240" s="149">
        <f t="shared" si="180"/>
        <v>0</v>
      </c>
      <c r="BT240" s="149">
        <f t="shared" si="145"/>
        <v>1</v>
      </c>
      <c r="BU240" s="356">
        <f t="shared" si="146"/>
        <v>0</v>
      </c>
      <c r="BV240" s="149">
        <f t="shared" si="147"/>
        <v>0</v>
      </c>
      <c r="BW240" s="113">
        <f t="shared" si="148"/>
        <v>0</v>
      </c>
      <c r="BX240" s="248">
        <f t="shared" si="149"/>
        <v>0</v>
      </c>
      <c r="BY240" s="248">
        <f t="shared" si="150"/>
        <v>0</v>
      </c>
      <c r="BZ240" s="248">
        <f t="shared" si="151"/>
        <v>0</v>
      </c>
      <c r="CA240" s="248">
        <f t="shared" si="184"/>
        <v>0</v>
      </c>
      <c r="CB240" s="175">
        <f t="shared" si="152"/>
        <v>0</v>
      </c>
      <c r="CC240" s="356">
        <f t="shared" si="153"/>
        <v>0</v>
      </c>
      <c r="CD240" s="149">
        <f t="shared" si="154"/>
        <v>0</v>
      </c>
      <c r="CE240" s="149">
        <f t="shared" si="155"/>
        <v>1</v>
      </c>
      <c r="CF240" s="276">
        <f t="shared" si="156"/>
        <v>1</v>
      </c>
      <c r="CG240" s="248">
        <f t="shared" si="157"/>
        <v>1</v>
      </c>
      <c r="CH240" s="274">
        <f t="shared" si="181"/>
        <v>1</v>
      </c>
      <c r="CI240" s="356">
        <f t="shared" si="158"/>
        <v>0</v>
      </c>
      <c r="CJ240" s="149">
        <f t="shared" si="159"/>
        <v>0</v>
      </c>
      <c r="CK240" s="150">
        <f t="shared" si="160"/>
        <v>0</v>
      </c>
      <c r="CL240" s="149">
        <f t="shared" si="182"/>
        <v>0</v>
      </c>
      <c r="CM240" s="149">
        <f t="shared" si="182"/>
        <v>0</v>
      </c>
      <c r="CN240" s="149">
        <f t="shared" si="182"/>
        <v>2</v>
      </c>
      <c r="CO240" s="149">
        <f t="shared" si="161"/>
        <v>2</v>
      </c>
      <c r="CP240" s="149">
        <f t="shared" si="183"/>
        <v>1</v>
      </c>
      <c r="CQ240" s="283">
        <f t="shared" si="162"/>
        <v>0</v>
      </c>
      <c r="CR240" s="149">
        <f t="shared" si="163"/>
        <v>0</v>
      </c>
      <c r="CS240" s="149">
        <f t="shared" si="164"/>
        <v>1</v>
      </c>
      <c r="CT240" s="283" t="str">
        <f t="shared" si="165"/>
        <v/>
      </c>
      <c r="CU240" s="149" t="str">
        <f t="shared" si="166"/>
        <v>2045 2045</v>
      </c>
      <c r="CV240" s="149">
        <f t="shared" si="167"/>
        <v>2045</v>
      </c>
      <c r="CW240" s="149">
        <v>0</v>
      </c>
      <c r="CX240" s="149">
        <v>0</v>
      </c>
      <c r="CY240" s="149">
        <v>0</v>
      </c>
      <c r="CZ240" s="149">
        <v>0</v>
      </c>
      <c r="DA240" s="149">
        <v>0</v>
      </c>
      <c r="DB240" s="149">
        <v>0</v>
      </c>
      <c r="DC240" s="149">
        <v>1</v>
      </c>
      <c r="DD240" s="149">
        <v>1</v>
      </c>
      <c r="DE240" s="149">
        <v>0</v>
      </c>
      <c r="DF240" s="149">
        <v>1</v>
      </c>
      <c r="DG240" s="149">
        <v>0</v>
      </c>
      <c r="DH240" s="149">
        <v>1</v>
      </c>
      <c r="DI240" s="149">
        <v>0</v>
      </c>
      <c r="DJ240" s="149">
        <v>0</v>
      </c>
      <c r="DK240" s="149">
        <v>0</v>
      </c>
      <c r="DL240" s="149">
        <v>0</v>
      </c>
      <c r="DM240" s="149">
        <v>1</v>
      </c>
      <c r="DN240" s="149">
        <v>0</v>
      </c>
      <c r="DO240" s="149">
        <v>1</v>
      </c>
      <c r="DP240" s="149">
        <v>0</v>
      </c>
      <c r="DQ240" s="149">
        <v>0</v>
      </c>
      <c r="DR240" s="149">
        <v>1</v>
      </c>
      <c r="DS240" s="149">
        <v>0</v>
      </c>
      <c r="DT240" s="149" t="s">
        <v>154</v>
      </c>
      <c r="DU240" s="149" t="s">
        <v>157</v>
      </c>
      <c r="DV240" s="149" t="s">
        <v>7859</v>
      </c>
      <c r="DW240" s="149" t="s">
        <v>154</v>
      </c>
      <c r="DX240" s="149">
        <v>0</v>
      </c>
      <c r="DY240" s="149" t="s">
        <v>3005</v>
      </c>
      <c r="DZ240" s="149" t="str">
        <f t="shared" si="168"/>
        <v>Y</v>
      </c>
      <c r="EA240" s="149" t="str">
        <f t="shared" si="169"/>
        <v>Targets set</v>
      </c>
      <c r="EB240" s="149" t="str">
        <f t="shared" si="170"/>
        <v>Y</v>
      </c>
      <c r="EC240" s="149" t="str">
        <f t="shared" si="171"/>
        <v>N</v>
      </c>
      <c r="ED240" s="149" t="str">
        <f t="shared" si="172"/>
        <v>Not Specified</v>
      </c>
      <c r="EF240" s="149">
        <f t="shared" si="185"/>
        <v>2045</v>
      </c>
    </row>
    <row r="241" spans="1:136" s="149" customFormat="1" ht="16.5" customHeight="1">
      <c r="A241" s="149">
        <v>238</v>
      </c>
      <c r="B241" s="149">
        <v>227</v>
      </c>
      <c r="C241" s="150" t="s">
        <v>1499</v>
      </c>
      <c r="D241" s="149" t="s">
        <v>415</v>
      </c>
      <c r="E241" s="149" t="s">
        <v>244</v>
      </c>
      <c r="F241" s="149" t="s">
        <v>245</v>
      </c>
      <c r="G241" s="149" t="s">
        <v>246</v>
      </c>
      <c r="H241" s="168" t="s">
        <v>1500</v>
      </c>
      <c r="I241" s="149" t="s">
        <v>1501</v>
      </c>
      <c r="J241" s="149">
        <v>-0.232</v>
      </c>
      <c r="K241" s="149" t="s">
        <v>1502</v>
      </c>
      <c r="L241" s="149">
        <v>108167</v>
      </c>
      <c r="M241" s="150">
        <v>3</v>
      </c>
      <c r="N241" s="149" t="s">
        <v>154</v>
      </c>
      <c r="O241" s="149" t="s">
        <v>153</v>
      </c>
      <c r="P241" s="150" t="s">
        <v>153</v>
      </c>
      <c r="Q241" s="149" t="s">
        <v>154</v>
      </c>
      <c r="R241" s="149" t="s">
        <v>154</v>
      </c>
      <c r="S241" s="149" t="s">
        <v>153</v>
      </c>
      <c r="T241" s="149" t="s">
        <v>153</v>
      </c>
      <c r="U241" s="151" t="s">
        <v>153</v>
      </c>
      <c r="V241" s="149" t="s">
        <v>153</v>
      </c>
      <c r="W241" s="149" t="s">
        <v>153</v>
      </c>
      <c r="X241" s="152" t="s">
        <v>153</v>
      </c>
      <c r="Y241" s="149" t="s">
        <v>153</v>
      </c>
      <c r="Z241" s="149" t="s">
        <v>153</v>
      </c>
      <c r="AA241" s="150"/>
      <c r="AC241" s="149" t="s">
        <v>202</v>
      </c>
      <c r="AD241" s="149" t="s">
        <v>5</v>
      </c>
      <c r="AE241" s="149" t="s">
        <v>157</v>
      </c>
      <c r="AF241" s="149" t="s">
        <v>157</v>
      </c>
      <c r="AG241" s="149" t="s">
        <v>158</v>
      </c>
      <c r="AH241" s="150" t="s">
        <v>159</v>
      </c>
      <c r="AI241" s="149" t="s">
        <v>160</v>
      </c>
      <c r="AJ241" s="149" t="s">
        <v>150</v>
      </c>
      <c r="AK241" s="170" t="s">
        <v>1503</v>
      </c>
      <c r="AL241" s="149">
        <v>2039</v>
      </c>
      <c r="AN241" s="150"/>
      <c r="AP241" s="149" t="s">
        <v>154</v>
      </c>
      <c r="AQ241" s="149" t="s">
        <v>153</v>
      </c>
      <c r="AR241" s="149" t="s">
        <v>153</v>
      </c>
      <c r="AU241" s="150"/>
      <c r="AV241" s="149" t="s">
        <v>157</v>
      </c>
      <c r="AW241" s="172" t="s">
        <v>168</v>
      </c>
      <c r="AX241" s="149" t="s">
        <v>158</v>
      </c>
      <c r="AY241" s="149" t="s">
        <v>154</v>
      </c>
      <c r="AZ241" s="149" t="s">
        <v>153</v>
      </c>
      <c r="BA241" s="149" t="s">
        <v>153</v>
      </c>
      <c r="BC241" s="150"/>
      <c r="BE241" s="173"/>
      <c r="BF241" s="150"/>
      <c r="BG241" s="283">
        <f t="shared" si="173"/>
        <v>0</v>
      </c>
      <c r="BH241" s="149">
        <f t="shared" si="174"/>
        <v>0</v>
      </c>
      <c r="BI241" s="149">
        <f t="shared" si="140"/>
        <v>0</v>
      </c>
      <c r="BJ241" s="280">
        <f t="shared" si="141"/>
        <v>0</v>
      </c>
      <c r="BK241" s="356">
        <f t="shared" si="175"/>
        <v>0</v>
      </c>
      <c r="BL241" s="149">
        <f t="shared" si="176"/>
        <v>0</v>
      </c>
      <c r="BM241" s="149">
        <f t="shared" si="142"/>
        <v>0</v>
      </c>
      <c r="BN241" s="278">
        <f t="shared" si="143"/>
        <v>0</v>
      </c>
      <c r="BO241" s="149">
        <f t="shared" si="177"/>
        <v>0</v>
      </c>
      <c r="BP241" s="149">
        <f t="shared" si="178"/>
        <v>0</v>
      </c>
      <c r="BQ241" s="149">
        <f t="shared" si="144"/>
        <v>0</v>
      </c>
      <c r="BR241" s="356">
        <f t="shared" si="179"/>
        <v>0</v>
      </c>
      <c r="BS241" s="149">
        <f t="shared" si="180"/>
        <v>0</v>
      </c>
      <c r="BT241" s="149">
        <f t="shared" si="145"/>
        <v>0</v>
      </c>
      <c r="BU241" s="356">
        <f t="shared" si="146"/>
        <v>0</v>
      </c>
      <c r="BV241" s="149">
        <f t="shared" si="147"/>
        <v>0</v>
      </c>
      <c r="BW241" s="113">
        <f t="shared" si="148"/>
        <v>1</v>
      </c>
      <c r="BX241" s="248">
        <f t="shared" si="149"/>
        <v>0</v>
      </c>
      <c r="BY241" s="248">
        <f t="shared" si="150"/>
        <v>0</v>
      </c>
      <c r="BZ241" s="248">
        <f t="shared" si="151"/>
        <v>1</v>
      </c>
      <c r="CA241" s="248">
        <f t="shared" si="184"/>
        <v>1</v>
      </c>
      <c r="CB241" s="175">
        <f t="shared" si="152"/>
        <v>1</v>
      </c>
      <c r="CC241" s="356">
        <f t="shared" si="153"/>
        <v>0</v>
      </c>
      <c r="CD241" s="149">
        <f t="shared" si="154"/>
        <v>0</v>
      </c>
      <c r="CE241" s="149">
        <f t="shared" si="155"/>
        <v>0</v>
      </c>
      <c r="CF241" s="276">
        <f t="shared" si="156"/>
        <v>0</v>
      </c>
      <c r="CG241" s="248">
        <f t="shared" si="157"/>
        <v>1</v>
      </c>
      <c r="CH241" s="274">
        <f t="shared" si="181"/>
        <v>1</v>
      </c>
      <c r="CI241" s="356">
        <f t="shared" si="158"/>
        <v>0</v>
      </c>
      <c r="CJ241" s="149">
        <f t="shared" si="159"/>
        <v>0</v>
      </c>
      <c r="CK241" s="150">
        <f t="shared" si="160"/>
        <v>0</v>
      </c>
      <c r="CL241" s="149">
        <f t="shared" si="182"/>
        <v>0</v>
      </c>
      <c r="CM241" s="149">
        <f t="shared" si="182"/>
        <v>0</v>
      </c>
      <c r="CN241" s="149">
        <f t="shared" si="182"/>
        <v>1</v>
      </c>
      <c r="CO241" s="149">
        <f t="shared" si="161"/>
        <v>1</v>
      </c>
      <c r="CP241" s="149">
        <f t="shared" si="183"/>
        <v>1</v>
      </c>
      <c r="CQ241" s="283">
        <f t="shared" si="162"/>
        <v>1</v>
      </c>
      <c r="CR241" s="149">
        <f t="shared" si="163"/>
        <v>0</v>
      </c>
      <c r="CS241" s="149">
        <f t="shared" si="164"/>
        <v>0</v>
      </c>
      <c r="CT241" s="283" t="str">
        <f t="shared" si="165"/>
        <v/>
      </c>
      <c r="CU241" s="149" t="str">
        <f t="shared" si="166"/>
        <v xml:space="preserve"> </v>
      </c>
      <c r="CV241" s="149">
        <f t="shared" si="167"/>
        <v>0</v>
      </c>
      <c r="CW241" s="149">
        <v>0</v>
      </c>
      <c r="CX241" s="149">
        <v>0</v>
      </c>
      <c r="CY241" s="149">
        <v>1</v>
      </c>
      <c r="CZ241" s="149">
        <v>1</v>
      </c>
      <c r="DA241" s="149">
        <v>0</v>
      </c>
      <c r="DB241" s="149">
        <v>0</v>
      </c>
      <c r="DC241" s="149">
        <v>0</v>
      </c>
      <c r="DD241" s="149">
        <v>0</v>
      </c>
      <c r="DE241" s="149">
        <v>0</v>
      </c>
      <c r="DF241" s="149">
        <v>0</v>
      </c>
      <c r="DG241" s="149">
        <v>0</v>
      </c>
      <c r="DH241" s="149">
        <v>0</v>
      </c>
      <c r="DI241" s="149">
        <v>0</v>
      </c>
      <c r="DJ241" s="149">
        <v>0</v>
      </c>
      <c r="DK241" s="149">
        <v>0</v>
      </c>
      <c r="DL241" s="149">
        <v>0</v>
      </c>
      <c r="DM241" s="149">
        <v>1</v>
      </c>
      <c r="DN241" s="149">
        <v>0</v>
      </c>
      <c r="DO241" s="149">
        <v>1</v>
      </c>
      <c r="DP241" s="149">
        <v>0</v>
      </c>
      <c r="DQ241" s="149">
        <v>0</v>
      </c>
      <c r="DR241" s="149">
        <v>1</v>
      </c>
      <c r="DS241" s="149">
        <v>0</v>
      </c>
      <c r="DT241" s="149" t="s">
        <v>154</v>
      </c>
      <c r="DU241" s="149">
        <v>0</v>
      </c>
      <c r="DV241" s="149" t="s">
        <v>154</v>
      </c>
      <c r="DW241" s="149" t="s">
        <v>7857</v>
      </c>
      <c r="DX241" s="149" t="s">
        <v>3005</v>
      </c>
      <c r="DY241" s="149">
        <v>0</v>
      </c>
      <c r="DZ241" s="149" t="str">
        <f t="shared" si="168"/>
        <v>N</v>
      </c>
      <c r="EA241" s="149" t="str">
        <f t="shared" si="169"/>
        <v/>
      </c>
      <c r="EB241" s="149" t="str">
        <f t="shared" si="170"/>
        <v>N</v>
      </c>
      <c r="EC241" s="149" t="str">
        <f t="shared" si="171"/>
        <v>Y</v>
      </c>
      <c r="ED241" s="149" t="str">
        <f t="shared" si="172"/>
        <v>Yes</v>
      </c>
      <c r="EF241" s="149">
        <f t="shared" si="185"/>
        <v>0</v>
      </c>
    </row>
    <row r="242" spans="1:136" s="149" customFormat="1" ht="16.5" customHeight="1">
      <c r="A242" s="149">
        <v>239</v>
      </c>
      <c r="B242" s="149">
        <v>241</v>
      </c>
      <c r="C242" s="150" t="s">
        <v>1504</v>
      </c>
      <c r="D242" s="149" t="s">
        <v>1505</v>
      </c>
      <c r="E242" s="149" t="s">
        <v>998</v>
      </c>
      <c r="F242" s="149" t="s">
        <v>145</v>
      </c>
      <c r="G242" s="149" t="s">
        <v>146</v>
      </c>
      <c r="H242" s="168" t="s">
        <v>1506</v>
      </c>
      <c r="I242" s="149" t="s">
        <v>1507</v>
      </c>
      <c r="J242" s="149">
        <v>0.099</v>
      </c>
      <c r="K242" s="149" t="s">
        <v>1508</v>
      </c>
      <c r="L242" s="149">
        <v>25750</v>
      </c>
      <c r="M242" s="150">
        <v>5</v>
      </c>
      <c r="N242" s="149" t="s">
        <v>154</v>
      </c>
      <c r="O242" s="149" t="s">
        <v>153</v>
      </c>
      <c r="P242" s="150" t="s">
        <v>153</v>
      </c>
      <c r="Q242" s="149" t="s">
        <v>150</v>
      </c>
      <c r="R242" s="149" t="s">
        <v>150</v>
      </c>
      <c r="S242" s="149" t="s">
        <v>151</v>
      </c>
      <c r="T242" s="149" t="s">
        <v>152</v>
      </c>
      <c r="U242" s="151">
        <v>2030</v>
      </c>
      <c r="V242" s="149" t="s">
        <v>151</v>
      </c>
      <c r="W242" s="149" t="s">
        <v>152</v>
      </c>
      <c r="X242" s="152">
        <v>2045</v>
      </c>
      <c r="Y242" s="149" t="s">
        <v>150</v>
      </c>
      <c r="Z242" s="149" t="s">
        <v>151</v>
      </c>
      <c r="AA242" s="150">
        <v>2045</v>
      </c>
      <c r="AC242" s="149" t="s">
        <v>167</v>
      </c>
      <c r="AD242" s="149" t="s">
        <v>6</v>
      </c>
      <c r="AE242" s="149" t="s">
        <v>157</v>
      </c>
      <c r="AF242" s="149" t="s">
        <v>157</v>
      </c>
      <c r="AG242" s="149" t="s">
        <v>157</v>
      </c>
      <c r="AH242" s="150" t="s">
        <v>218</v>
      </c>
      <c r="AJ242" s="149" t="s">
        <v>154</v>
      </c>
      <c r="AK242" s="170" t="s">
        <v>153</v>
      </c>
      <c r="AN242" s="150"/>
      <c r="AO242" s="149" t="s">
        <v>219</v>
      </c>
      <c r="AP242" s="149" t="s">
        <v>150</v>
      </c>
      <c r="AQ242" s="149" t="s">
        <v>218</v>
      </c>
      <c r="AR242" s="149" t="s">
        <v>1509</v>
      </c>
      <c r="AS242" s="149">
        <v>2045</v>
      </c>
      <c r="AU242" s="150"/>
      <c r="AV242" s="149" t="s">
        <v>157</v>
      </c>
      <c r="AW242" s="172" t="s">
        <v>168</v>
      </c>
      <c r="AX242" s="149" t="s">
        <v>158</v>
      </c>
      <c r="AY242" s="149" t="s">
        <v>154</v>
      </c>
      <c r="AZ242" s="149" t="s">
        <v>153</v>
      </c>
      <c r="BA242" s="149" t="s">
        <v>153</v>
      </c>
      <c r="BC242" s="150"/>
      <c r="BE242" s="173"/>
      <c r="BF242" s="150"/>
      <c r="BG242" s="283">
        <f t="shared" si="173"/>
        <v>0</v>
      </c>
      <c r="BH242" s="149">
        <f t="shared" si="174"/>
        <v>0</v>
      </c>
      <c r="BI242" s="149">
        <f t="shared" si="140"/>
        <v>0</v>
      </c>
      <c r="BJ242" s="280">
        <f t="shared" si="141"/>
        <v>0</v>
      </c>
      <c r="BK242" s="356">
        <f t="shared" si="175"/>
        <v>0</v>
      </c>
      <c r="BL242" s="149">
        <f t="shared" si="176"/>
        <v>1</v>
      </c>
      <c r="BM242" s="149">
        <f t="shared" si="142"/>
        <v>0</v>
      </c>
      <c r="BN242" s="278">
        <f t="shared" si="143"/>
        <v>1</v>
      </c>
      <c r="BO242" s="149">
        <f t="shared" si="177"/>
        <v>0</v>
      </c>
      <c r="BP242" s="149">
        <f t="shared" si="178"/>
        <v>0</v>
      </c>
      <c r="BQ242" s="149">
        <f t="shared" si="144"/>
        <v>1</v>
      </c>
      <c r="BR242" s="356">
        <f t="shared" si="179"/>
        <v>0</v>
      </c>
      <c r="BS242" s="149">
        <f t="shared" si="180"/>
        <v>0</v>
      </c>
      <c r="BT242" s="149">
        <f t="shared" si="145"/>
        <v>1</v>
      </c>
      <c r="BU242" s="356">
        <f t="shared" si="146"/>
        <v>0</v>
      </c>
      <c r="BV242" s="149">
        <f t="shared" si="147"/>
        <v>0</v>
      </c>
      <c r="BW242" s="113">
        <f t="shared" si="148"/>
        <v>0</v>
      </c>
      <c r="BX242" s="248">
        <f t="shared" si="149"/>
        <v>0</v>
      </c>
      <c r="BY242" s="248">
        <f t="shared" si="150"/>
        <v>0</v>
      </c>
      <c r="BZ242" s="248">
        <f t="shared" si="151"/>
        <v>0</v>
      </c>
      <c r="CA242" s="248">
        <f t="shared" si="184"/>
        <v>0</v>
      </c>
      <c r="CB242" s="175">
        <f t="shared" si="152"/>
        <v>0</v>
      </c>
      <c r="CC242" s="356">
        <f t="shared" si="153"/>
        <v>0</v>
      </c>
      <c r="CD242" s="149">
        <f t="shared" si="154"/>
        <v>0</v>
      </c>
      <c r="CE242" s="149">
        <f t="shared" si="155"/>
        <v>1</v>
      </c>
      <c r="CF242" s="276">
        <f t="shared" si="156"/>
        <v>1</v>
      </c>
      <c r="CG242" s="248">
        <f t="shared" si="157"/>
        <v>1</v>
      </c>
      <c r="CH242" s="274">
        <f t="shared" si="181"/>
        <v>1</v>
      </c>
      <c r="CI242" s="356">
        <f t="shared" si="158"/>
        <v>0</v>
      </c>
      <c r="CJ242" s="149">
        <f t="shared" si="159"/>
        <v>0</v>
      </c>
      <c r="CK242" s="150">
        <f t="shared" si="160"/>
        <v>0</v>
      </c>
      <c r="CL242" s="149">
        <f t="shared" si="182"/>
        <v>0</v>
      </c>
      <c r="CM242" s="149">
        <f t="shared" si="182"/>
        <v>1</v>
      </c>
      <c r="CN242" s="149">
        <f t="shared" si="182"/>
        <v>1</v>
      </c>
      <c r="CO242" s="149">
        <f t="shared" si="161"/>
        <v>2</v>
      </c>
      <c r="CP242" s="149">
        <f t="shared" si="183"/>
        <v>1</v>
      </c>
      <c r="CQ242" s="283">
        <f t="shared" si="162"/>
        <v>1</v>
      </c>
      <c r="CR242" s="149">
        <f t="shared" si="163"/>
        <v>0</v>
      </c>
      <c r="CS242" s="149">
        <f t="shared" si="164"/>
        <v>0</v>
      </c>
      <c r="CT242" s="283">
        <f t="shared" si="165"/>
        <v>1</v>
      </c>
      <c r="CU242" s="149" t="str">
        <f t="shared" si="166"/>
        <v>2045 2045</v>
      </c>
      <c r="CV242" s="149">
        <f t="shared" si="167"/>
        <v>2045</v>
      </c>
      <c r="CW242" s="149">
        <v>0</v>
      </c>
      <c r="CX242" s="149">
        <v>0</v>
      </c>
      <c r="CY242" s="149">
        <v>0</v>
      </c>
      <c r="CZ242" s="149">
        <v>0</v>
      </c>
      <c r="DA242" s="149">
        <v>0</v>
      </c>
      <c r="DB242" s="149">
        <v>0</v>
      </c>
      <c r="DC242" s="149">
        <v>1</v>
      </c>
      <c r="DD242" s="149">
        <v>1</v>
      </c>
      <c r="DE242" s="149">
        <v>0</v>
      </c>
      <c r="DF242" s="149">
        <v>1</v>
      </c>
      <c r="DG242" s="149">
        <v>0</v>
      </c>
      <c r="DH242" s="149">
        <v>1</v>
      </c>
      <c r="DI242" s="149">
        <v>0</v>
      </c>
      <c r="DJ242" s="149">
        <v>0</v>
      </c>
      <c r="DK242" s="149">
        <v>0</v>
      </c>
      <c r="DL242" s="149">
        <v>0</v>
      </c>
      <c r="DM242" s="149">
        <v>1</v>
      </c>
      <c r="DN242" s="149">
        <v>0</v>
      </c>
      <c r="DO242" s="149">
        <v>1</v>
      </c>
      <c r="DP242" s="149">
        <v>0</v>
      </c>
      <c r="DQ242" s="149">
        <v>0</v>
      </c>
      <c r="DR242" s="149">
        <v>1</v>
      </c>
      <c r="DS242" s="149">
        <v>0</v>
      </c>
      <c r="DT242" s="149" t="s">
        <v>150</v>
      </c>
      <c r="DU242" s="149" t="s">
        <v>157</v>
      </c>
      <c r="DV242" s="149" t="s">
        <v>7859</v>
      </c>
      <c r="DW242" s="149" t="s">
        <v>154</v>
      </c>
      <c r="DX242" s="149">
        <v>0</v>
      </c>
      <c r="DY242" s="149" t="s">
        <v>3005</v>
      </c>
      <c r="DZ242" s="149" t="str">
        <f t="shared" si="168"/>
        <v>Y</v>
      </c>
      <c r="EA242" s="149" t="str">
        <f t="shared" si="169"/>
        <v>Targets set</v>
      </c>
      <c r="EB242" s="149" t="str">
        <f t="shared" si="170"/>
        <v>Y</v>
      </c>
      <c r="EC242" s="149" t="str">
        <f t="shared" si="171"/>
        <v>N</v>
      </c>
      <c r="ED242" s="149" t="str">
        <f t="shared" si="172"/>
        <v>Yes</v>
      </c>
      <c r="EF242" s="149">
        <f t="shared" si="185"/>
        <v>2045</v>
      </c>
    </row>
    <row r="243" spans="1:136" s="149" customFormat="1" ht="16.5" customHeight="1">
      <c r="A243" s="149">
        <v>240</v>
      </c>
      <c r="B243" s="149">
        <v>294</v>
      </c>
      <c r="C243" s="150" t="s">
        <v>1510</v>
      </c>
      <c r="D243" s="149" t="s">
        <v>333</v>
      </c>
      <c r="E243" s="149" t="s">
        <v>229</v>
      </c>
      <c r="F243" s="149" t="s">
        <v>756</v>
      </c>
      <c r="G243" s="149" t="s">
        <v>146</v>
      </c>
      <c r="H243" s="168" t="s">
        <v>1511</v>
      </c>
      <c r="I243" s="149" t="s">
        <v>1512</v>
      </c>
      <c r="J243" s="149">
        <v>0.662</v>
      </c>
      <c r="K243" s="149" t="s">
        <v>1513</v>
      </c>
      <c r="L243" s="149">
        <v>53597</v>
      </c>
      <c r="M243" s="150">
        <v>15</v>
      </c>
      <c r="N243" s="149" t="s">
        <v>154</v>
      </c>
      <c r="O243" s="149" t="s">
        <v>153</v>
      </c>
      <c r="P243" s="150" t="s">
        <v>153</v>
      </c>
      <c r="Q243" s="149" t="s">
        <v>154</v>
      </c>
      <c r="R243" s="149" t="s">
        <v>154</v>
      </c>
      <c r="S243" s="149" t="s">
        <v>153</v>
      </c>
      <c r="T243" s="149" t="s">
        <v>153</v>
      </c>
      <c r="U243" s="151" t="s">
        <v>153</v>
      </c>
      <c r="V243" s="149" t="s">
        <v>153</v>
      </c>
      <c r="W243" s="149" t="s">
        <v>153</v>
      </c>
      <c r="X243" s="152" t="s">
        <v>153</v>
      </c>
      <c r="Y243" s="149" t="s">
        <v>153</v>
      </c>
      <c r="Z243" s="149" t="s">
        <v>153</v>
      </c>
      <c r="AA243" s="150"/>
      <c r="AC243" s="149" t="s">
        <v>233</v>
      </c>
      <c r="AD243" s="149" t="s">
        <v>234</v>
      </c>
      <c r="AE243" s="149" t="s">
        <v>157</v>
      </c>
      <c r="AF243" s="149" t="s">
        <v>157</v>
      </c>
      <c r="AG243" s="149" t="s">
        <v>157</v>
      </c>
      <c r="AH243" s="150" t="s">
        <v>218</v>
      </c>
      <c r="AJ243" s="149" t="s">
        <v>154</v>
      </c>
      <c r="AK243" s="170" t="s">
        <v>153</v>
      </c>
      <c r="AN243" s="150"/>
      <c r="AO243" s="149" t="s">
        <v>160</v>
      </c>
      <c r="AP243" s="149" t="s">
        <v>150</v>
      </c>
      <c r="AQ243" s="149" t="s">
        <v>153</v>
      </c>
      <c r="AR243" s="149" t="s">
        <v>1514</v>
      </c>
      <c r="AS243" s="149">
        <v>2050</v>
      </c>
      <c r="AT243" s="171" t="s">
        <v>1515</v>
      </c>
      <c r="AU243" s="150"/>
      <c r="AV243" s="149" t="s">
        <v>157</v>
      </c>
      <c r="AW243" s="172" t="s">
        <v>262</v>
      </c>
      <c r="AX243" s="149" t="s">
        <v>158</v>
      </c>
      <c r="AY243" s="149" t="s">
        <v>150</v>
      </c>
      <c r="AZ243" s="149" t="s">
        <v>365</v>
      </c>
      <c r="BA243" s="149">
        <v>2030</v>
      </c>
      <c r="BB243" s="171" t="s">
        <v>1516</v>
      </c>
      <c r="BC243" s="150" t="s">
        <v>1517</v>
      </c>
      <c r="BE243" s="173"/>
      <c r="BF243" s="150"/>
      <c r="BG243" s="283">
        <f t="shared" si="173"/>
        <v>0</v>
      </c>
      <c r="BH243" s="149">
        <f t="shared" si="174"/>
        <v>0</v>
      </c>
      <c r="BI243" s="149">
        <f t="shared" si="140"/>
        <v>0</v>
      </c>
      <c r="BJ243" s="280">
        <f t="shared" si="141"/>
        <v>0</v>
      </c>
      <c r="BK243" s="356">
        <f t="shared" si="175"/>
        <v>0</v>
      </c>
      <c r="BL243" s="149">
        <f t="shared" si="176"/>
        <v>0</v>
      </c>
      <c r="BM243" s="149">
        <f t="shared" si="142"/>
        <v>0</v>
      </c>
      <c r="BN243" s="278">
        <f t="shared" si="143"/>
        <v>0</v>
      </c>
      <c r="BO243" s="149">
        <f t="shared" si="177"/>
        <v>0</v>
      </c>
      <c r="BP243" s="149">
        <f t="shared" si="178"/>
        <v>0</v>
      </c>
      <c r="BQ243" s="149">
        <f t="shared" si="144"/>
        <v>0</v>
      </c>
      <c r="BR243" s="356">
        <f t="shared" si="179"/>
        <v>0</v>
      </c>
      <c r="BS243" s="149">
        <f t="shared" si="180"/>
        <v>0</v>
      </c>
      <c r="BT243" s="149">
        <f t="shared" si="145"/>
        <v>1</v>
      </c>
      <c r="BU243" s="356">
        <f t="shared" si="146"/>
        <v>0</v>
      </c>
      <c r="BV243" s="149">
        <f t="shared" si="147"/>
        <v>0</v>
      </c>
      <c r="BW243" s="113">
        <f t="shared" si="148"/>
        <v>0</v>
      </c>
      <c r="BX243" s="248">
        <f t="shared" si="149"/>
        <v>0</v>
      </c>
      <c r="BY243" s="248">
        <f t="shared" si="150"/>
        <v>0</v>
      </c>
      <c r="BZ243" s="248">
        <f t="shared" si="151"/>
        <v>0</v>
      </c>
      <c r="CA243" s="248">
        <f t="shared" si="184"/>
        <v>0</v>
      </c>
      <c r="CB243" s="175">
        <f t="shared" si="152"/>
        <v>0</v>
      </c>
      <c r="CC243" s="356">
        <f t="shared" si="153"/>
        <v>0</v>
      </c>
      <c r="CD243" s="149">
        <f t="shared" si="154"/>
        <v>0</v>
      </c>
      <c r="CE243" s="149">
        <f t="shared" si="155"/>
        <v>1</v>
      </c>
      <c r="CF243" s="276">
        <f t="shared" si="156"/>
        <v>1</v>
      </c>
      <c r="CG243" s="248">
        <f t="shared" si="157"/>
        <v>1</v>
      </c>
      <c r="CH243" s="274">
        <f t="shared" si="181"/>
        <v>1</v>
      </c>
      <c r="CI243" s="356">
        <f t="shared" si="158"/>
        <v>0</v>
      </c>
      <c r="CJ243" s="149">
        <f t="shared" si="159"/>
        <v>1</v>
      </c>
      <c r="CK243" s="150">
        <f t="shared" si="160"/>
        <v>0</v>
      </c>
      <c r="CL243" s="149">
        <f t="shared" si="182"/>
        <v>0</v>
      </c>
      <c r="CM243" s="149">
        <f t="shared" si="182"/>
        <v>0</v>
      </c>
      <c r="CN243" s="149">
        <f t="shared" si="182"/>
        <v>1</v>
      </c>
      <c r="CO243" s="149">
        <f t="shared" si="161"/>
        <v>1</v>
      </c>
      <c r="CP243" s="149">
        <f t="shared" si="183"/>
        <v>1</v>
      </c>
      <c r="CQ243" s="283">
        <f t="shared" si="162"/>
        <v>1</v>
      </c>
      <c r="CR243" s="149">
        <f t="shared" si="163"/>
        <v>0</v>
      </c>
      <c r="CS243" s="149">
        <f t="shared" si="164"/>
        <v>0</v>
      </c>
      <c r="CT243" s="283" t="str">
        <f t="shared" si="165"/>
        <v/>
      </c>
      <c r="CU243" s="149" t="str">
        <f t="shared" si="166"/>
        <v xml:space="preserve"> 2050</v>
      </c>
      <c r="CV243" s="149">
        <f t="shared" si="167"/>
        <v>2050</v>
      </c>
      <c r="CW243" s="149">
        <v>1</v>
      </c>
      <c r="CX243" s="149">
        <v>0</v>
      </c>
      <c r="CY243" s="149">
        <v>0</v>
      </c>
      <c r="CZ243" s="149">
        <v>1</v>
      </c>
      <c r="DA243" s="149">
        <v>0</v>
      </c>
      <c r="DB243" s="149">
        <v>0</v>
      </c>
      <c r="DC243" s="149">
        <v>1</v>
      </c>
      <c r="DD243" s="149">
        <v>1</v>
      </c>
      <c r="DE243" s="149">
        <v>0</v>
      </c>
      <c r="DF243" s="149">
        <v>0</v>
      </c>
      <c r="DG243" s="149">
        <v>0</v>
      </c>
      <c r="DH243" s="149">
        <v>0</v>
      </c>
      <c r="DI243" s="149">
        <v>0</v>
      </c>
      <c r="DJ243" s="149">
        <v>0</v>
      </c>
      <c r="DK243" s="149">
        <v>0</v>
      </c>
      <c r="DL243" s="149">
        <v>0</v>
      </c>
      <c r="DM243" s="149">
        <v>1</v>
      </c>
      <c r="DN243" s="149">
        <v>1</v>
      </c>
      <c r="DO243" s="149">
        <v>1</v>
      </c>
      <c r="DP243" s="149">
        <v>1</v>
      </c>
      <c r="DQ243" s="149">
        <v>0</v>
      </c>
      <c r="DR243" s="149">
        <v>1</v>
      </c>
      <c r="DS243" s="149">
        <v>1</v>
      </c>
      <c r="DT243" s="149" t="s">
        <v>154</v>
      </c>
      <c r="DU243" s="149">
        <v>0</v>
      </c>
      <c r="DV243" s="149" t="s">
        <v>7868</v>
      </c>
      <c r="DW243" s="149" t="s">
        <v>160</v>
      </c>
      <c r="DX243" s="149" t="s">
        <v>150</v>
      </c>
      <c r="DY243" s="149" t="s">
        <v>150</v>
      </c>
      <c r="DZ243" s="149" t="str">
        <f t="shared" si="168"/>
        <v>N</v>
      </c>
      <c r="EA243" s="149" t="str">
        <f t="shared" si="169"/>
        <v/>
      </c>
      <c r="EB243" s="149" t="str">
        <f t="shared" si="170"/>
        <v>Y</v>
      </c>
      <c r="EC243" s="149" t="str">
        <f t="shared" si="171"/>
        <v>N</v>
      </c>
      <c r="ED243" s="149" t="str">
        <f t="shared" si="172"/>
        <v>Yes</v>
      </c>
      <c r="EF243" s="149">
        <f t="shared" si="185"/>
        <v>2050</v>
      </c>
    </row>
    <row r="244" spans="1:136" s="149" customFormat="1" ht="16.5" customHeight="1">
      <c r="A244" s="149">
        <v>241</v>
      </c>
      <c r="B244" s="149">
        <v>187</v>
      </c>
      <c r="C244" s="150" t="s">
        <v>1518</v>
      </c>
      <c r="D244" s="149" t="s">
        <v>314</v>
      </c>
      <c r="E244" s="149" t="s">
        <v>229</v>
      </c>
      <c r="F244" s="149" t="s">
        <v>175</v>
      </c>
      <c r="G244" s="149" t="s">
        <v>176</v>
      </c>
      <c r="H244" s="168" t="s">
        <v>1519</v>
      </c>
      <c r="I244" s="149" t="s">
        <v>1520</v>
      </c>
      <c r="J244" s="149">
        <v>0.695</v>
      </c>
      <c r="K244" s="149" t="s">
        <v>1521</v>
      </c>
      <c r="L244" s="149">
        <v>31642</v>
      </c>
      <c r="M244" s="150">
        <v>8</v>
      </c>
      <c r="N244" s="149" t="s">
        <v>154</v>
      </c>
      <c r="O244" s="149" t="s">
        <v>153</v>
      </c>
      <c r="P244" s="150" t="s">
        <v>153</v>
      </c>
      <c r="Q244" s="149" t="s">
        <v>154</v>
      </c>
      <c r="R244" s="149" t="s">
        <v>154</v>
      </c>
      <c r="S244" s="149" t="s">
        <v>153</v>
      </c>
      <c r="T244" s="149" t="s">
        <v>153</v>
      </c>
      <c r="U244" s="151" t="s">
        <v>153</v>
      </c>
      <c r="V244" s="149" t="s">
        <v>153</v>
      </c>
      <c r="W244" s="149" t="s">
        <v>153</v>
      </c>
      <c r="X244" s="152" t="s">
        <v>153</v>
      </c>
      <c r="Y244" s="149" t="s">
        <v>153</v>
      </c>
      <c r="Z244" s="149" t="s">
        <v>153</v>
      </c>
      <c r="AA244" s="150"/>
      <c r="AC244" s="149" t="s">
        <v>233</v>
      </c>
      <c r="AD244" s="149" t="s">
        <v>234</v>
      </c>
      <c r="AE244" s="149" t="s">
        <v>337</v>
      </c>
      <c r="AF244" s="149" t="s">
        <v>337</v>
      </c>
      <c r="AG244" s="149" t="s">
        <v>153</v>
      </c>
      <c r="AH244" s="150" t="s">
        <v>159</v>
      </c>
      <c r="AI244" s="149" t="s">
        <v>180</v>
      </c>
      <c r="AJ244" s="149" t="s">
        <v>154</v>
      </c>
      <c r="AK244" s="170" t="s">
        <v>338</v>
      </c>
      <c r="AL244" s="149">
        <v>2060</v>
      </c>
      <c r="AM244" s="171" t="s">
        <v>1522</v>
      </c>
      <c r="AN244" s="150"/>
      <c r="AP244" s="149" t="s">
        <v>154</v>
      </c>
      <c r="AQ244" s="149" t="s">
        <v>153</v>
      </c>
      <c r="AR244" s="149" t="s">
        <v>153</v>
      </c>
      <c r="AU244" s="150"/>
      <c r="AV244" s="188" t="s">
        <v>168</v>
      </c>
      <c r="AW244" s="172" t="s">
        <v>153</v>
      </c>
      <c r="AX244" s="149" t="s">
        <v>153</v>
      </c>
      <c r="AY244" s="149" t="s">
        <v>154</v>
      </c>
      <c r="AZ244" s="149" t="s">
        <v>153</v>
      </c>
      <c r="BA244" s="149" t="s">
        <v>153</v>
      </c>
      <c r="BC244" s="150"/>
      <c r="BE244" s="173"/>
      <c r="BF244" s="150"/>
      <c r="BG244" s="283">
        <f t="shared" si="173"/>
        <v>0</v>
      </c>
      <c r="BH244" s="149">
        <f t="shared" si="174"/>
        <v>0</v>
      </c>
      <c r="BI244" s="149">
        <f t="shared" si="140"/>
        <v>0</v>
      </c>
      <c r="BJ244" s="280">
        <f t="shared" si="141"/>
        <v>0</v>
      </c>
      <c r="BK244" s="356">
        <f t="shared" si="175"/>
        <v>0</v>
      </c>
      <c r="BL244" s="149">
        <f t="shared" si="176"/>
        <v>0</v>
      </c>
      <c r="BM244" s="149">
        <f t="shared" si="142"/>
        <v>0</v>
      </c>
      <c r="BN244" s="278">
        <f t="shared" si="143"/>
        <v>0</v>
      </c>
      <c r="BO244" s="149">
        <f t="shared" si="177"/>
        <v>0</v>
      </c>
      <c r="BP244" s="149">
        <f t="shared" si="178"/>
        <v>0</v>
      </c>
      <c r="BQ244" s="149">
        <f t="shared" si="144"/>
        <v>0</v>
      </c>
      <c r="BR244" s="356">
        <f t="shared" si="179"/>
        <v>0</v>
      </c>
      <c r="BS244" s="149">
        <f t="shared" si="180"/>
        <v>0</v>
      </c>
      <c r="BT244" s="149">
        <f t="shared" si="145"/>
        <v>0</v>
      </c>
      <c r="BU244" s="356">
        <f t="shared" si="146"/>
        <v>0</v>
      </c>
      <c r="BV244" s="149">
        <f t="shared" si="147"/>
        <v>0</v>
      </c>
      <c r="BW244" s="113">
        <f t="shared" si="148"/>
        <v>0</v>
      </c>
      <c r="BX244" s="248">
        <f t="shared" si="149"/>
        <v>0</v>
      </c>
      <c r="BY244" s="248">
        <f t="shared" si="150"/>
        <v>0</v>
      </c>
      <c r="BZ244" s="248">
        <f t="shared" si="151"/>
        <v>0</v>
      </c>
      <c r="CA244" s="248">
        <f t="shared" si="184"/>
        <v>0</v>
      </c>
      <c r="CB244" s="175">
        <f t="shared" si="152"/>
        <v>0</v>
      </c>
      <c r="CC244" s="356">
        <f t="shared" si="153"/>
        <v>0</v>
      </c>
      <c r="CD244" s="149">
        <f t="shared" si="154"/>
        <v>0</v>
      </c>
      <c r="CE244" s="149">
        <f t="shared" si="155"/>
        <v>0</v>
      </c>
      <c r="CF244" s="276">
        <f t="shared" si="156"/>
        <v>0</v>
      </c>
      <c r="CG244" s="248">
        <f t="shared" si="157"/>
        <v>0</v>
      </c>
      <c r="CH244" s="274">
        <f t="shared" si="181"/>
        <v>0</v>
      </c>
      <c r="CI244" s="356">
        <f t="shared" si="158"/>
        <v>0</v>
      </c>
      <c r="CJ244" s="149">
        <f t="shared" si="159"/>
        <v>0</v>
      </c>
      <c r="CK244" s="150">
        <f t="shared" si="160"/>
        <v>0</v>
      </c>
      <c r="CL244" s="149">
        <f t="shared" si="182"/>
        <v>0</v>
      </c>
      <c r="CM244" s="149">
        <f t="shared" si="182"/>
        <v>0</v>
      </c>
      <c r="CN244" s="149">
        <f t="shared" si="182"/>
        <v>0</v>
      </c>
      <c r="CO244" s="149">
        <f t="shared" si="161"/>
        <v>0</v>
      </c>
      <c r="CP244" s="149">
        <f t="shared" si="183"/>
        <v>0</v>
      </c>
      <c r="CQ244" s="283">
        <f t="shared" si="162"/>
        <v>0</v>
      </c>
      <c r="CR244" s="149">
        <f t="shared" si="163"/>
        <v>0</v>
      </c>
      <c r="CS244" s="149">
        <f t="shared" si="164"/>
        <v>1</v>
      </c>
      <c r="CT244" s="283" t="str">
        <f t="shared" si="165"/>
        <v/>
      </c>
      <c r="CU244" s="149" t="str">
        <f t="shared" si="166"/>
        <v xml:space="preserve"> </v>
      </c>
      <c r="CV244" s="149">
        <f t="shared" si="167"/>
        <v>0</v>
      </c>
      <c r="CW244" s="149">
        <v>0</v>
      </c>
      <c r="CX244" s="149">
        <v>0</v>
      </c>
      <c r="CY244" s="149">
        <v>0</v>
      </c>
      <c r="CZ244" s="149">
        <v>0</v>
      </c>
      <c r="DA244" s="149">
        <v>0</v>
      </c>
      <c r="DB244" s="149">
        <v>0</v>
      </c>
      <c r="DC244" s="149">
        <v>0</v>
      </c>
      <c r="DD244" s="149">
        <v>0</v>
      </c>
      <c r="DE244" s="149">
        <v>0</v>
      </c>
      <c r="DF244" s="149">
        <v>0</v>
      </c>
      <c r="DG244" s="149">
        <v>0</v>
      </c>
      <c r="DH244" s="149">
        <v>0</v>
      </c>
      <c r="DI244" s="149">
        <v>0</v>
      </c>
      <c r="DJ244" s="149">
        <v>0</v>
      </c>
      <c r="DK244" s="149">
        <v>0</v>
      </c>
      <c r="DL244" s="149">
        <v>0</v>
      </c>
      <c r="DM244" s="149">
        <v>0</v>
      </c>
      <c r="DN244" s="149">
        <v>0</v>
      </c>
      <c r="DO244" s="149">
        <v>0</v>
      </c>
      <c r="DP244" s="149">
        <v>0</v>
      </c>
      <c r="DQ244" s="149">
        <v>0</v>
      </c>
      <c r="DR244" s="149">
        <v>0</v>
      </c>
      <c r="DS244" s="149">
        <v>0</v>
      </c>
      <c r="DT244" s="149" t="s">
        <v>154</v>
      </c>
      <c r="DU244" s="149">
        <v>0</v>
      </c>
      <c r="DV244" s="149" t="s">
        <v>154</v>
      </c>
      <c r="DW244" s="149" t="s">
        <v>154</v>
      </c>
      <c r="DX244" s="149">
        <v>0</v>
      </c>
      <c r="DY244" s="149">
        <v>0</v>
      </c>
      <c r="DZ244" s="149" t="str">
        <f t="shared" si="168"/>
        <v>N</v>
      </c>
      <c r="EA244" s="149" t="str">
        <f t="shared" si="169"/>
        <v/>
      </c>
      <c r="EB244" s="149" t="str">
        <f t="shared" si="170"/>
        <v>N</v>
      </c>
      <c r="EC244" s="149" t="str">
        <f t="shared" si="171"/>
        <v>N</v>
      </c>
      <c r="ED244" s="149" t="str">
        <f t="shared" si="172"/>
        <v>Not Specified</v>
      </c>
      <c r="EF244" s="149">
        <f t="shared" si="185"/>
        <v>0</v>
      </c>
    </row>
    <row r="245" spans="1:136" s="149" customFormat="1" ht="16.5" customHeight="1">
      <c r="A245" s="149">
        <v>242</v>
      </c>
      <c r="B245" s="149">
        <v>232</v>
      </c>
      <c r="C245" s="150" t="s">
        <v>1523</v>
      </c>
      <c r="D245" s="149" t="s">
        <v>333</v>
      </c>
      <c r="E245" s="149" t="s">
        <v>229</v>
      </c>
      <c r="F245" s="149" t="s">
        <v>175</v>
      </c>
      <c r="G245" s="149" t="s">
        <v>176</v>
      </c>
      <c r="H245" s="168" t="s">
        <v>1524</v>
      </c>
      <c r="I245" s="149" t="s">
        <v>1525</v>
      </c>
      <c r="J245" s="149">
        <v>-0.015</v>
      </c>
      <c r="K245" s="149" t="s">
        <v>1526</v>
      </c>
      <c r="L245" s="149">
        <v>63189</v>
      </c>
      <c r="M245" s="150">
        <v>13</v>
      </c>
      <c r="N245" s="149" t="s">
        <v>154</v>
      </c>
      <c r="O245" s="149" t="s">
        <v>153</v>
      </c>
      <c r="P245" s="150" t="s">
        <v>153</v>
      </c>
      <c r="Q245" s="149" t="s">
        <v>154</v>
      </c>
      <c r="R245" s="149" t="s">
        <v>154</v>
      </c>
      <c r="S245" s="149" t="s">
        <v>153</v>
      </c>
      <c r="T245" s="149" t="s">
        <v>153</v>
      </c>
      <c r="U245" s="151" t="s">
        <v>153</v>
      </c>
      <c r="V245" s="149" t="s">
        <v>153</v>
      </c>
      <c r="W245" s="149" t="s">
        <v>153</v>
      </c>
      <c r="X245" s="152" t="s">
        <v>153</v>
      </c>
      <c r="Y245" s="149" t="s">
        <v>153</v>
      </c>
      <c r="Z245" s="149" t="s">
        <v>153</v>
      </c>
      <c r="AA245" s="150"/>
      <c r="AC245" s="149" t="s">
        <v>202</v>
      </c>
      <c r="AD245" s="149" t="s">
        <v>5</v>
      </c>
      <c r="AE245" s="149" t="s">
        <v>157</v>
      </c>
      <c r="AF245" s="149" t="s">
        <v>157</v>
      </c>
      <c r="AG245" s="149" t="s">
        <v>157</v>
      </c>
      <c r="AH245" s="150" t="s">
        <v>218</v>
      </c>
      <c r="AI245" s="149" t="s">
        <v>219</v>
      </c>
      <c r="AJ245" s="149" t="s">
        <v>150</v>
      </c>
      <c r="AK245" s="170" t="s">
        <v>1527</v>
      </c>
      <c r="AL245" s="149">
        <v>2035</v>
      </c>
      <c r="AN245" s="150"/>
      <c r="AP245" s="149" t="s">
        <v>154</v>
      </c>
      <c r="AQ245" s="149" t="s">
        <v>153</v>
      </c>
      <c r="AR245" s="149" t="s">
        <v>153</v>
      </c>
      <c r="AU245" s="150"/>
      <c r="AV245" s="149" t="s">
        <v>157</v>
      </c>
      <c r="AW245" s="172" t="s">
        <v>168</v>
      </c>
      <c r="AX245" s="149" t="s">
        <v>158</v>
      </c>
      <c r="AY245" s="149" t="s">
        <v>154</v>
      </c>
      <c r="AZ245" s="149" t="s">
        <v>153</v>
      </c>
      <c r="BA245" s="149" t="s">
        <v>153</v>
      </c>
      <c r="BC245" s="150"/>
      <c r="BE245" s="173"/>
      <c r="BF245" s="150"/>
      <c r="BG245" s="283">
        <f t="shared" si="173"/>
        <v>0</v>
      </c>
      <c r="BH245" s="149">
        <f t="shared" si="174"/>
        <v>0</v>
      </c>
      <c r="BI245" s="149">
        <f t="shared" si="140"/>
        <v>0</v>
      </c>
      <c r="BJ245" s="280">
        <f t="shared" si="141"/>
        <v>0</v>
      </c>
      <c r="BK245" s="356">
        <f t="shared" si="175"/>
        <v>0</v>
      </c>
      <c r="BL245" s="149">
        <f t="shared" si="176"/>
        <v>0</v>
      </c>
      <c r="BM245" s="149">
        <f t="shared" si="142"/>
        <v>0</v>
      </c>
      <c r="BN245" s="278">
        <f t="shared" si="143"/>
        <v>0</v>
      </c>
      <c r="BO245" s="149">
        <f t="shared" si="177"/>
        <v>0</v>
      </c>
      <c r="BP245" s="149">
        <f t="shared" si="178"/>
        <v>0</v>
      </c>
      <c r="BQ245" s="149">
        <f t="shared" si="144"/>
        <v>0</v>
      </c>
      <c r="BR245" s="356">
        <f t="shared" si="179"/>
        <v>0</v>
      </c>
      <c r="BS245" s="149">
        <f t="shared" si="180"/>
        <v>0</v>
      </c>
      <c r="BT245" s="149">
        <f t="shared" si="145"/>
        <v>0</v>
      </c>
      <c r="BU245" s="356">
        <f t="shared" si="146"/>
        <v>0</v>
      </c>
      <c r="BV245" s="149">
        <f t="shared" si="147"/>
        <v>0</v>
      </c>
      <c r="BW245" s="113">
        <f t="shared" si="148"/>
        <v>1</v>
      </c>
      <c r="BX245" s="248">
        <f t="shared" si="149"/>
        <v>0</v>
      </c>
      <c r="BY245" s="248">
        <f t="shared" si="150"/>
        <v>0</v>
      </c>
      <c r="BZ245" s="248">
        <f t="shared" si="151"/>
        <v>1</v>
      </c>
      <c r="CA245" s="248">
        <f t="shared" si="184"/>
        <v>1</v>
      </c>
      <c r="CB245" s="175">
        <f t="shared" si="152"/>
        <v>1</v>
      </c>
      <c r="CC245" s="356">
        <f t="shared" si="153"/>
        <v>0</v>
      </c>
      <c r="CD245" s="149">
        <f t="shared" si="154"/>
        <v>0</v>
      </c>
      <c r="CE245" s="149">
        <f t="shared" si="155"/>
        <v>0</v>
      </c>
      <c r="CF245" s="276">
        <f t="shared" si="156"/>
        <v>0</v>
      </c>
      <c r="CG245" s="248">
        <f t="shared" si="157"/>
        <v>1</v>
      </c>
      <c r="CH245" s="274">
        <f t="shared" si="181"/>
        <v>1</v>
      </c>
      <c r="CI245" s="356">
        <f t="shared" si="158"/>
        <v>0</v>
      </c>
      <c r="CJ245" s="149">
        <f t="shared" si="159"/>
        <v>0</v>
      </c>
      <c r="CK245" s="150">
        <f t="shared" si="160"/>
        <v>0</v>
      </c>
      <c r="CL245" s="149">
        <f t="shared" si="182"/>
        <v>0</v>
      </c>
      <c r="CM245" s="149">
        <f t="shared" si="182"/>
        <v>0</v>
      </c>
      <c r="CN245" s="149">
        <f t="shared" si="182"/>
        <v>1</v>
      </c>
      <c r="CO245" s="149">
        <f t="shared" si="161"/>
        <v>1</v>
      </c>
      <c r="CP245" s="149">
        <f t="shared" si="183"/>
        <v>1</v>
      </c>
      <c r="CQ245" s="283">
        <f t="shared" si="162"/>
        <v>1</v>
      </c>
      <c r="CR245" s="149">
        <f t="shared" si="163"/>
        <v>0</v>
      </c>
      <c r="CS245" s="149">
        <f t="shared" si="164"/>
        <v>0</v>
      </c>
      <c r="CT245" s="283" t="str">
        <f t="shared" si="165"/>
        <v/>
      </c>
      <c r="CU245" s="149" t="str">
        <f t="shared" si="166"/>
        <v xml:space="preserve"> </v>
      </c>
      <c r="CV245" s="149">
        <f t="shared" si="167"/>
        <v>0</v>
      </c>
      <c r="CW245" s="149">
        <v>0</v>
      </c>
      <c r="CX245" s="149">
        <v>0</v>
      </c>
      <c r="CY245" s="149">
        <v>0</v>
      </c>
      <c r="CZ245" s="149">
        <v>0</v>
      </c>
      <c r="DA245" s="149">
        <v>0</v>
      </c>
      <c r="DB245" s="149">
        <v>0</v>
      </c>
      <c r="DC245" s="149">
        <v>0</v>
      </c>
      <c r="DD245" s="149">
        <v>0</v>
      </c>
      <c r="DE245" s="149">
        <v>0</v>
      </c>
      <c r="DF245" s="149">
        <v>0</v>
      </c>
      <c r="DG245" s="149">
        <v>0</v>
      </c>
      <c r="DH245" s="149">
        <v>0</v>
      </c>
      <c r="DI245" s="149">
        <v>0</v>
      </c>
      <c r="DJ245" s="149">
        <v>0</v>
      </c>
      <c r="DK245" s="149">
        <v>0</v>
      </c>
      <c r="DL245" s="149">
        <v>0</v>
      </c>
      <c r="DM245" s="149">
        <v>0</v>
      </c>
      <c r="DN245" s="149">
        <v>0</v>
      </c>
      <c r="DO245" s="149">
        <v>0</v>
      </c>
      <c r="DP245" s="149">
        <v>0</v>
      </c>
      <c r="DQ245" s="149">
        <v>0</v>
      </c>
      <c r="DR245" s="149">
        <v>0</v>
      </c>
      <c r="DS245" s="149">
        <v>0</v>
      </c>
      <c r="DT245" s="149" t="s">
        <v>154</v>
      </c>
      <c r="DU245" s="149">
        <v>0</v>
      </c>
      <c r="DV245" s="149" t="s">
        <v>154</v>
      </c>
      <c r="DW245" s="149" t="s">
        <v>180</v>
      </c>
      <c r="DX245" s="149" t="s">
        <v>7861</v>
      </c>
      <c r="DY245" s="149">
        <v>0</v>
      </c>
      <c r="DZ245" s="149" t="str">
        <f t="shared" si="168"/>
        <v>N</v>
      </c>
      <c r="EA245" s="149" t="str">
        <f t="shared" si="169"/>
        <v/>
      </c>
      <c r="EB245" s="149" t="str">
        <f t="shared" si="170"/>
        <v>N</v>
      </c>
      <c r="EC245" s="149" t="str">
        <f t="shared" si="171"/>
        <v>Y</v>
      </c>
      <c r="ED245" s="149" t="str">
        <f t="shared" si="172"/>
        <v>Yes</v>
      </c>
      <c r="EF245" s="149">
        <f t="shared" si="185"/>
        <v>0</v>
      </c>
    </row>
    <row r="246" spans="1:136" s="149" customFormat="1" ht="16.5" customHeight="1">
      <c r="A246" s="149">
        <v>243</v>
      </c>
      <c r="B246" s="149">
        <v>270</v>
      </c>
      <c r="C246" s="150" t="s">
        <v>1528</v>
      </c>
      <c r="D246" s="149" t="s">
        <v>1433</v>
      </c>
      <c r="E246" s="149" t="s">
        <v>790</v>
      </c>
      <c r="F246" s="149" t="s">
        <v>145</v>
      </c>
      <c r="G246" s="149" t="s">
        <v>146</v>
      </c>
      <c r="H246" s="168" t="s">
        <v>1529</v>
      </c>
      <c r="I246" s="149" t="s">
        <v>1530</v>
      </c>
      <c r="J246" s="149">
        <v>0.203</v>
      </c>
      <c r="K246" s="149" t="s">
        <v>1531</v>
      </c>
      <c r="L246" s="149">
        <v>107300</v>
      </c>
      <c r="M246" s="150">
        <v>28</v>
      </c>
      <c r="N246" s="149" t="s">
        <v>154</v>
      </c>
      <c r="O246" s="149" t="s">
        <v>153</v>
      </c>
      <c r="P246" s="150" t="s">
        <v>153</v>
      </c>
      <c r="Q246" s="149" t="s">
        <v>150</v>
      </c>
      <c r="R246" s="149" t="s">
        <v>150</v>
      </c>
      <c r="S246" s="149" t="s">
        <v>151</v>
      </c>
      <c r="T246" s="149" t="s">
        <v>827</v>
      </c>
      <c r="U246" s="151">
        <v>2035</v>
      </c>
      <c r="V246" s="149" t="s">
        <v>153</v>
      </c>
      <c r="W246" s="149" t="s">
        <v>153</v>
      </c>
      <c r="X246" s="152" t="s">
        <v>153</v>
      </c>
      <c r="Y246" s="149" t="s">
        <v>154</v>
      </c>
      <c r="Z246" s="149" t="s">
        <v>155</v>
      </c>
      <c r="AA246" s="150"/>
      <c r="AC246" s="149" t="s">
        <v>167</v>
      </c>
      <c r="AD246" s="149" t="s">
        <v>6</v>
      </c>
      <c r="AE246" s="149" t="s">
        <v>157</v>
      </c>
      <c r="AF246" s="149" t="s">
        <v>157</v>
      </c>
      <c r="AG246" s="149" t="s">
        <v>169</v>
      </c>
      <c r="AH246" s="150" t="s">
        <v>159</v>
      </c>
      <c r="AJ246" s="149" t="s">
        <v>154</v>
      </c>
      <c r="AK246" s="170" t="s">
        <v>153</v>
      </c>
      <c r="AN246" s="150"/>
      <c r="AO246" s="149" t="s">
        <v>160</v>
      </c>
      <c r="AP246" s="149" t="s">
        <v>150</v>
      </c>
      <c r="AQ246" s="149" t="s">
        <v>159</v>
      </c>
      <c r="AR246" s="149" t="s">
        <v>1532</v>
      </c>
      <c r="AS246" s="149">
        <v>2050</v>
      </c>
      <c r="AU246" s="150"/>
      <c r="AV246" s="149" t="s">
        <v>158</v>
      </c>
      <c r="AW246" s="172" t="s">
        <v>168</v>
      </c>
      <c r="AX246" s="149" t="s">
        <v>158</v>
      </c>
      <c r="AY246" s="149" t="s">
        <v>154</v>
      </c>
      <c r="AZ246" s="149" t="s">
        <v>153</v>
      </c>
      <c r="BA246" s="149" t="s">
        <v>153</v>
      </c>
      <c r="BC246" s="150"/>
      <c r="BE246" s="173"/>
      <c r="BF246" s="150"/>
      <c r="BG246" s="283">
        <f t="shared" si="173"/>
        <v>0</v>
      </c>
      <c r="BH246" s="149">
        <f t="shared" si="174"/>
        <v>0</v>
      </c>
      <c r="BI246" s="149">
        <f t="shared" si="140"/>
        <v>0</v>
      </c>
      <c r="BJ246" s="280">
        <f t="shared" si="141"/>
        <v>0</v>
      </c>
      <c r="BK246" s="356">
        <f t="shared" si="175"/>
        <v>0</v>
      </c>
      <c r="BL246" s="149">
        <f t="shared" si="176"/>
        <v>0</v>
      </c>
      <c r="BM246" s="149">
        <f t="shared" si="142"/>
        <v>1</v>
      </c>
      <c r="BN246" s="278">
        <f t="shared" si="143"/>
        <v>1</v>
      </c>
      <c r="BO246" s="149">
        <f t="shared" si="177"/>
        <v>0</v>
      </c>
      <c r="BP246" s="149">
        <f t="shared" si="178"/>
        <v>0</v>
      </c>
      <c r="BQ246" s="149">
        <f t="shared" si="144"/>
        <v>0</v>
      </c>
      <c r="BR246" s="356">
        <f t="shared" si="179"/>
        <v>0</v>
      </c>
      <c r="BS246" s="149">
        <f t="shared" si="180"/>
        <v>0</v>
      </c>
      <c r="BT246" s="149">
        <f t="shared" si="145"/>
        <v>1</v>
      </c>
      <c r="BU246" s="356">
        <f t="shared" si="146"/>
        <v>0</v>
      </c>
      <c r="BV246" s="149">
        <f t="shared" si="147"/>
        <v>0</v>
      </c>
      <c r="BW246" s="113">
        <f t="shared" si="148"/>
        <v>0</v>
      </c>
      <c r="BX246" s="248">
        <f t="shared" si="149"/>
        <v>0</v>
      </c>
      <c r="BY246" s="248">
        <f t="shared" si="150"/>
        <v>0</v>
      </c>
      <c r="BZ246" s="248">
        <f t="shared" si="151"/>
        <v>0</v>
      </c>
      <c r="CA246" s="248">
        <f t="shared" si="184"/>
        <v>0</v>
      </c>
      <c r="CB246" s="175">
        <f t="shared" si="152"/>
        <v>0</v>
      </c>
      <c r="CC246" s="356">
        <f t="shared" si="153"/>
        <v>0</v>
      </c>
      <c r="CD246" s="149">
        <f t="shared" si="154"/>
        <v>0</v>
      </c>
      <c r="CE246" s="149">
        <f t="shared" si="155"/>
        <v>1</v>
      </c>
      <c r="CF246" s="276">
        <f t="shared" si="156"/>
        <v>1</v>
      </c>
      <c r="CG246" s="248">
        <f t="shared" si="157"/>
        <v>1</v>
      </c>
      <c r="CH246" s="274">
        <f t="shared" si="181"/>
        <v>1</v>
      </c>
      <c r="CI246" s="356">
        <f t="shared" si="158"/>
        <v>0</v>
      </c>
      <c r="CJ246" s="149">
        <f t="shared" si="159"/>
        <v>0</v>
      </c>
      <c r="CK246" s="150">
        <f t="shared" si="160"/>
        <v>0</v>
      </c>
      <c r="CL246" s="149">
        <f t="shared" si="182"/>
        <v>0</v>
      </c>
      <c r="CM246" s="149">
        <f t="shared" si="182"/>
        <v>0</v>
      </c>
      <c r="CN246" s="149">
        <f t="shared" si="182"/>
        <v>2</v>
      </c>
      <c r="CO246" s="149">
        <f t="shared" si="161"/>
        <v>2</v>
      </c>
      <c r="CP246" s="149">
        <f t="shared" si="183"/>
        <v>1</v>
      </c>
      <c r="CQ246" s="283">
        <f t="shared" si="162"/>
        <v>0</v>
      </c>
      <c r="CR246" s="149">
        <f t="shared" si="163"/>
        <v>1</v>
      </c>
      <c r="CS246" s="149">
        <f t="shared" si="164"/>
        <v>0</v>
      </c>
      <c r="CT246" s="283" t="str">
        <f t="shared" si="165"/>
        <v/>
      </c>
      <c r="CU246" s="149" t="str">
        <f t="shared" si="166"/>
        <v xml:space="preserve"> 2050</v>
      </c>
      <c r="CV246" s="149">
        <f t="shared" si="167"/>
        <v>2050</v>
      </c>
      <c r="CW246" s="149">
        <v>0</v>
      </c>
      <c r="CX246" s="149">
        <v>0</v>
      </c>
      <c r="CY246" s="149">
        <v>0</v>
      </c>
      <c r="CZ246" s="149">
        <v>0</v>
      </c>
      <c r="DA246" s="149">
        <v>0</v>
      </c>
      <c r="DB246" s="149">
        <v>0</v>
      </c>
      <c r="DC246" s="149">
        <v>1</v>
      </c>
      <c r="DD246" s="149">
        <v>1</v>
      </c>
      <c r="DE246" s="149">
        <v>0</v>
      </c>
      <c r="DF246" s="149">
        <v>0</v>
      </c>
      <c r="DG246" s="149">
        <v>1</v>
      </c>
      <c r="DH246" s="149">
        <v>1</v>
      </c>
      <c r="DI246" s="149">
        <v>0</v>
      </c>
      <c r="DJ246" s="149">
        <v>0</v>
      </c>
      <c r="DK246" s="149">
        <v>0</v>
      </c>
      <c r="DL246" s="149">
        <v>0</v>
      </c>
      <c r="DM246" s="149">
        <v>1</v>
      </c>
      <c r="DN246" s="149">
        <v>0</v>
      </c>
      <c r="DO246" s="149">
        <v>1</v>
      </c>
      <c r="DP246" s="149">
        <v>0</v>
      </c>
      <c r="DQ246" s="149">
        <v>1</v>
      </c>
      <c r="DR246" s="149">
        <v>1</v>
      </c>
      <c r="DS246" s="149">
        <v>0</v>
      </c>
      <c r="DT246" s="149" t="s">
        <v>150</v>
      </c>
      <c r="DU246" s="149" t="s">
        <v>158</v>
      </c>
      <c r="DV246" s="149" t="s">
        <v>7859</v>
      </c>
      <c r="DW246" s="149" t="s">
        <v>154</v>
      </c>
      <c r="DX246" s="149">
        <v>0</v>
      </c>
      <c r="DY246" s="149" t="s">
        <v>154</v>
      </c>
      <c r="DZ246" s="149" t="str">
        <f t="shared" si="168"/>
        <v>Y</v>
      </c>
      <c r="EA246" s="149" t="str">
        <f t="shared" si="169"/>
        <v>Commitment removed</v>
      </c>
      <c r="EB246" s="149" t="str">
        <f t="shared" si="170"/>
        <v>Y</v>
      </c>
      <c r="EC246" s="149" t="str">
        <f t="shared" si="171"/>
        <v>N</v>
      </c>
      <c r="ED246" s="149" t="str">
        <f t="shared" si="172"/>
        <v>No</v>
      </c>
      <c r="EF246" s="149">
        <f t="shared" si="185"/>
        <v>2050</v>
      </c>
    </row>
    <row r="247" spans="1:136" s="149" customFormat="1" ht="16.5" customHeight="1">
      <c r="A247" s="149">
        <v>244</v>
      </c>
      <c r="B247" s="149">
        <v>220</v>
      </c>
      <c r="C247" s="150" t="s">
        <v>1533</v>
      </c>
      <c r="D247" s="149" t="s">
        <v>599</v>
      </c>
      <c r="E247" s="149" t="s">
        <v>184</v>
      </c>
      <c r="F247" s="149" t="s">
        <v>264</v>
      </c>
      <c r="G247" s="149" t="s">
        <v>176</v>
      </c>
      <c r="H247" s="168" t="s">
        <v>1534</v>
      </c>
      <c r="I247" s="149" t="s">
        <v>1535</v>
      </c>
      <c r="J247" s="149">
        <v>-0.396</v>
      </c>
      <c r="K247" s="149" t="s">
        <v>1536</v>
      </c>
      <c r="L247" s="149">
        <v>120739</v>
      </c>
      <c r="M247" s="150">
        <v>31</v>
      </c>
      <c r="N247" s="149" t="s">
        <v>154</v>
      </c>
      <c r="O247" s="149" t="s">
        <v>153</v>
      </c>
      <c r="P247" s="150" t="s">
        <v>153</v>
      </c>
      <c r="Q247" s="149" t="s">
        <v>154</v>
      </c>
      <c r="R247" s="149" t="s">
        <v>154</v>
      </c>
      <c r="S247" s="149" t="s">
        <v>153</v>
      </c>
      <c r="T247" s="149" t="s">
        <v>153</v>
      </c>
      <c r="U247" s="151" t="s">
        <v>153</v>
      </c>
      <c r="V247" s="149" t="s">
        <v>153</v>
      </c>
      <c r="W247" s="149" t="s">
        <v>153</v>
      </c>
      <c r="X247" s="152" t="s">
        <v>153</v>
      </c>
      <c r="Y247" s="149" t="s">
        <v>153</v>
      </c>
      <c r="Z247" s="149" t="s">
        <v>153</v>
      </c>
      <c r="AA247" s="150"/>
      <c r="AC247" s="149" t="s">
        <v>202</v>
      </c>
      <c r="AD247" s="149" t="s">
        <v>5</v>
      </c>
      <c r="AE247" s="149" t="s">
        <v>157</v>
      </c>
      <c r="AF247" s="149" t="s">
        <v>157</v>
      </c>
      <c r="AG247" s="149" t="s">
        <v>157</v>
      </c>
      <c r="AH247" s="150" t="s">
        <v>218</v>
      </c>
      <c r="AI247" s="149" t="s">
        <v>219</v>
      </c>
      <c r="AJ247" s="149" t="s">
        <v>150</v>
      </c>
      <c r="AK247" s="170" t="s">
        <v>1537</v>
      </c>
      <c r="AL247" s="149">
        <v>2050</v>
      </c>
      <c r="AN247" s="150"/>
      <c r="AP247" s="149" t="s">
        <v>154</v>
      </c>
      <c r="AQ247" s="149" t="s">
        <v>153</v>
      </c>
      <c r="AR247" s="149" t="s">
        <v>153</v>
      </c>
      <c r="AU247" s="150"/>
      <c r="AV247" s="149" t="s">
        <v>157</v>
      </c>
      <c r="AW247" s="172" t="s">
        <v>262</v>
      </c>
      <c r="AX247" s="149" t="s">
        <v>158</v>
      </c>
      <c r="AY247" s="149" t="s">
        <v>154</v>
      </c>
      <c r="AZ247" s="149" t="s">
        <v>153</v>
      </c>
      <c r="BA247" s="149" t="s">
        <v>153</v>
      </c>
      <c r="BC247" s="150"/>
      <c r="BE247" s="173"/>
      <c r="BF247" s="150"/>
      <c r="BG247" s="283">
        <f t="shared" si="173"/>
        <v>0</v>
      </c>
      <c r="BH247" s="149">
        <f t="shared" si="174"/>
        <v>0</v>
      </c>
      <c r="BI247" s="149">
        <f t="shared" si="140"/>
        <v>0</v>
      </c>
      <c r="BJ247" s="280">
        <f t="shared" si="141"/>
        <v>0</v>
      </c>
      <c r="BK247" s="356">
        <f t="shared" si="175"/>
        <v>0</v>
      </c>
      <c r="BL247" s="149">
        <f t="shared" si="176"/>
        <v>0</v>
      </c>
      <c r="BM247" s="149">
        <f t="shared" si="142"/>
        <v>0</v>
      </c>
      <c r="BN247" s="278">
        <f t="shared" si="143"/>
        <v>0</v>
      </c>
      <c r="BO247" s="149">
        <f t="shared" si="177"/>
        <v>0</v>
      </c>
      <c r="BP247" s="149">
        <f t="shared" si="178"/>
        <v>0</v>
      </c>
      <c r="BQ247" s="149">
        <f t="shared" si="144"/>
        <v>0</v>
      </c>
      <c r="BR247" s="356">
        <f t="shared" si="179"/>
        <v>0</v>
      </c>
      <c r="BS247" s="149">
        <f t="shared" si="180"/>
        <v>0</v>
      </c>
      <c r="BT247" s="149">
        <f t="shared" si="145"/>
        <v>0</v>
      </c>
      <c r="BU247" s="356">
        <f t="shared" si="146"/>
        <v>0</v>
      </c>
      <c r="BV247" s="149">
        <f t="shared" si="147"/>
        <v>0</v>
      </c>
      <c r="BW247" s="113">
        <f t="shared" si="148"/>
        <v>1</v>
      </c>
      <c r="BX247" s="248">
        <f t="shared" si="149"/>
        <v>0</v>
      </c>
      <c r="BY247" s="248">
        <f t="shared" si="150"/>
        <v>0</v>
      </c>
      <c r="BZ247" s="248">
        <f t="shared" si="151"/>
        <v>1</v>
      </c>
      <c r="CA247" s="248">
        <f t="shared" si="184"/>
        <v>1</v>
      </c>
      <c r="CB247" s="175">
        <f t="shared" si="152"/>
        <v>1</v>
      </c>
      <c r="CC247" s="356">
        <f t="shared" si="153"/>
        <v>0</v>
      </c>
      <c r="CD247" s="149">
        <f t="shared" si="154"/>
        <v>0</v>
      </c>
      <c r="CE247" s="149">
        <f t="shared" si="155"/>
        <v>0</v>
      </c>
      <c r="CF247" s="276">
        <f t="shared" si="156"/>
        <v>0</v>
      </c>
      <c r="CG247" s="248">
        <f t="shared" si="157"/>
        <v>1</v>
      </c>
      <c r="CH247" s="274">
        <f t="shared" si="181"/>
        <v>1</v>
      </c>
      <c r="CI247" s="356">
        <f t="shared" si="158"/>
        <v>0</v>
      </c>
      <c r="CJ247" s="149">
        <f t="shared" si="159"/>
        <v>0</v>
      </c>
      <c r="CK247" s="150">
        <f t="shared" si="160"/>
        <v>0</v>
      </c>
      <c r="CL247" s="149">
        <f t="shared" si="182"/>
        <v>0</v>
      </c>
      <c r="CM247" s="149">
        <f t="shared" si="182"/>
        <v>0</v>
      </c>
      <c r="CN247" s="149">
        <f t="shared" si="182"/>
        <v>1</v>
      </c>
      <c r="CO247" s="149">
        <f t="shared" si="161"/>
        <v>1</v>
      </c>
      <c r="CP247" s="149">
        <f t="shared" si="183"/>
        <v>1</v>
      </c>
      <c r="CQ247" s="283">
        <f t="shared" si="162"/>
        <v>1</v>
      </c>
      <c r="CR247" s="149">
        <f t="shared" si="163"/>
        <v>0</v>
      </c>
      <c r="CS247" s="149">
        <f t="shared" si="164"/>
        <v>0</v>
      </c>
      <c r="CT247" s="283" t="str">
        <f t="shared" si="165"/>
        <v/>
      </c>
      <c r="CU247" s="149" t="str">
        <f t="shared" si="166"/>
        <v xml:space="preserve"> </v>
      </c>
      <c r="CV247" s="149">
        <f t="shared" si="167"/>
        <v>0</v>
      </c>
      <c r="CW247" s="149">
        <v>0</v>
      </c>
      <c r="CX247" s="149">
        <v>0</v>
      </c>
      <c r="CY247" s="149">
        <v>1</v>
      </c>
      <c r="CZ247" s="149">
        <v>1</v>
      </c>
      <c r="DA247" s="149">
        <v>0</v>
      </c>
      <c r="DB247" s="149">
        <v>0</v>
      </c>
      <c r="DC247" s="149">
        <v>0</v>
      </c>
      <c r="DD247" s="149">
        <v>0</v>
      </c>
      <c r="DE247" s="149">
        <v>0</v>
      </c>
      <c r="DF247" s="149">
        <v>0</v>
      </c>
      <c r="DG247" s="149">
        <v>0</v>
      </c>
      <c r="DH247" s="149">
        <v>0</v>
      </c>
      <c r="DI247" s="149">
        <v>0</v>
      </c>
      <c r="DJ247" s="149">
        <v>0</v>
      </c>
      <c r="DK247" s="149">
        <v>0</v>
      </c>
      <c r="DL247" s="149">
        <v>0</v>
      </c>
      <c r="DM247" s="149">
        <v>1</v>
      </c>
      <c r="DN247" s="149">
        <v>0</v>
      </c>
      <c r="DO247" s="149">
        <v>1</v>
      </c>
      <c r="DP247" s="149">
        <v>1</v>
      </c>
      <c r="DQ247" s="149">
        <v>0</v>
      </c>
      <c r="DR247" s="149">
        <v>1</v>
      </c>
      <c r="DS247" s="149">
        <v>0</v>
      </c>
      <c r="DT247" s="149" t="e">
        <v>#N/A</v>
      </c>
      <c r="DU247" s="149" t="e">
        <v>#N/A</v>
      </c>
      <c r="DV247" s="149" t="e">
        <v>#N/A</v>
      </c>
      <c r="DW247" s="149" t="e">
        <v>#N/A</v>
      </c>
      <c r="DX247" s="149" t="e">
        <v>#N/A</v>
      </c>
      <c r="DY247" s="149" t="e">
        <v>#N/A</v>
      </c>
      <c r="DZ247" s="149" t="str">
        <f t="shared" si="168"/>
        <v>N</v>
      </c>
      <c r="EA247" s="149" t="str">
        <f t="shared" si="169"/>
        <v/>
      </c>
      <c r="EB247" s="149" t="str">
        <f t="shared" si="170"/>
        <v>N</v>
      </c>
      <c r="EC247" s="149" t="str">
        <f t="shared" si="171"/>
        <v>Y</v>
      </c>
      <c r="ED247" s="149" t="str">
        <f t="shared" si="172"/>
        <v>Yes</v>
      </c>
      <c r="EF247" s="149">
        <f t="shared" si="185"/>
        <v>0</v>
      </c>
    </row>
    <row r="248" spans="1:136" s="149" customFormat="1" ht="16.5" customHeight="1">
      <c r="A248" s="149">
        <v>245</v>
      </c>
      <c r="B248" s="149">
        <v>235</v>
      </c>
      <c r="C248" s="150" t="s">
        <v>1538</v>
      </c>
      <c r="D248" s="149" t="s">
        <v>183</v>
      </c>
      <c r="E248" s="149" t="s">
        <v>184</v>
      </c>
      <c r="F248" s="149" t="s">
        <v>145</v>
      </c>
      <c r="G248" s="149" t="s">
        <v>146</v>
      </c>
      <c r="H248" s="168" t="s">
        <v>1539</v>
      </c>
      <c r="I248" s="149" t="s">
        <v>1540</v>
      </c>
      <c r="J248" s="149">
        <v>-0.156</v>
      </c>
      <c r="K248" s="149" t="s">
        <v>1541</v>
      </c>
      <c r="L248" s="149">
        <v>11800</v>
      </c>
      <c r="M248" s="150">
        <v>30</v>
      </c>
      <c r="N248" s="149" t="s">
        <v>154</v>
      </c>
      <c r="O248" s="149" t="s">
        <v>153</v>
      </c>
      <c r="P248" s="150" t="s">
        <v>153</v>
      </c>
      <c r="Q248" s="149" t="s">
        <v>154</v>
      </c>
      <c r="R248" s="149" t="s">
        <v>154</v>
      </c>
      <c r="S248" s="149" t="s">
        <v>153</v>
      </c>
      <c r="T248" s="149" t="s">
        <v>153</v>
      </c>
      <c r="U248" s="151" t="s">
        <v>153</v>
      </c>
      <c r="V248" s="149" t="s">
        <v>153</v>
      </c>
      <c r="W248" s="149" t="s">
        <v>153</v>
      </c>
      <c r="X248" s="152" t="s">
        <v>153</v>
      </c>
      <c r="Y248" s="149" t="s">
        <v>153</v>
      </c>
      <c r="Z248" s="149" t="s">
        <v>153</v>
      </c>
      <c r="AA248" s="150"/>
      <c r="AC248" s="149" t="s">
        <v>167</v>
      </c>
      <c r="AD248" s="149" t="s">
        <v>6</v>
      </c>
      <c r="AE248" s="149" t="s">
        <v>157</v>
      </c>
      <c r="AF248" s="149" t="s">
        <v>157</v>
      </c>
      <c r="AG248" s="149" t="s">
        <v>158</v>
      </c>
      <c r="AH248" s="150" t="s">
        <v>159</v>
      </c>
      <c r="AJ248" s="149" t="s">
        <v>154</v>
      </c>
      <c r="AK248" s="170" t="s">
        <v>153</v>
      </c>
      <c r="AN248" s="150"/>
      <c r="AO248" s="149" t="s">
        <v>160</v>
      </c>
      <c r="AP248" s="149" t="s">
        <v>150</v>
      </c>
      <c r="AQ248" s="149" t="s">
        <v>159</v>
      </c>
      <c r="AR248" s="149" t="s">
        <v>153</v>
      </c>
      <c r="AS248" s="149">
        <v>2030</v>
      </c>
      <c r="AU248" s="150"/>
      <c r="AV248" s="149" t="s">
        <v>157</v>
      </c>
      <c r="AW248" s="172" t="s">
        <v>190</v>
      </c>
      <c r="AX248" s="149" t="s">
        <v>158</v>
      </c>
      <c r="AY248" s="149" t="s">
        <v>154</v>
      </c>
      <c r="AZ248" s="149" t="s">
        <v>153</v>
      </c>
      <c r="BA248" s="149" t="s">
        <v>153</v>
      </c>
      <c r="BC248" s="150"/>
      <c r="BE248" s="173"/>
      <c r="BF248" s="150"/>
      <c r="BG248" s="283">
        <f t="shared" si="173"/>
        <v>0</v>
      </c>
      <c r="BH248" s="149">
        <f t="shared" si="174"/>
        <v>0</v>
      </c>
      <c r="BI248" s="149">
        <f t="shared" si="140"/>
        <v>0</v>
      </c>
      <c r="BJ248" s="280">
        <f t="shared" si="141"/>
        <v>0</v>
      </c>
      <c r="BK248" s="356">
        <f t="shared" si="175"/>
        <v>0</v>
      </c>
      <c r="BL248" s="149">
        <f t="shared" si="176"/>
        <v>0</v>
      </c>
      <c r="BM248" s="149">
        <f t="shared" si="142"/>
        <v>0</v>
      </c>
      <c r="BN248" s="278">
        <f t="shared" si="143"/>
        <v>0</v>
      </c>
      <c r="BO248" s="149">
        <f t="shared" si="177"/>
        <v>0</v>
      </c>
      <c r="BP248" s="149">
        <f t="shared" si="178"/>
        <v>0</v>
      </c>
      <c r="BQ248" s="149">
        <f t="shared" si="144"/>
        <v>0</v>
      </c>
      <c r="BR248" s="356">
        <f t="shared" si="179"/>
        <v>0</v>
      </c>
      <c r="BS248" s="149">
        <f t="shared" si="180"/>
        <v>1</v>
      </c>
      <c r="BT248" s="149">
        <f t="shared" si="145"/>
        <v>0</v>
      </c>
      <c r="BU248" s="356">
        <f t="shared" si="146"/>
        <v>0</v>
      </c>
      <c r="BV248" s="149">
        <f t="shared" si="147"/>
        <v>0</v>
      </c>
      <c r="BW248" s="113">
        <f t="shared" si="148"/>
        <v>0</v>
      </c>
      <c r="BX248" s="248">
        <f t="shared" si="149"/>
        <v>0</v>
      </c>
      <c r="BY248" s="248">
        <f t="shared" si="150"/>
        <v>0</v>
      </c>
      <c r="BZ248" s="248">
        <f t="shared" si="151"/>
        <v>0</v>
      </c>
      <c r="CA248" s="248">
        <f t="shared" si="184"/>
        <v>0</v>
      </c>
      <c r="CB248" s="175">
        <f t="shared" si="152"/>
        <v>0</v>
      </c>
      <c r="CC248" s="356">
        <f t="shared" si="153"/>
        <v>0</v>
      </c>
      <c r="CD248" s="149">
        <f t="shared" si="154"/>
        <v>1</v>
      </c>
      <c r="CE248" s="149">
        <f t="shared" si="155"/>
        <v>0</v>
      </c>
      <c r="CF248" s="276">
        <f t="shared" si="156"/>
        <v>1</v>
      </c>
      <c r="CG248" s="248">
        <f t="shared" si="157"/>
        <v>1</v>
      </c>
      <c r="CH248" s="274">
        <f t="shared" si="181"/>
        <v>1</v>
      </c>
      <c r="CI248" s="356">
        <f t="shared" si="158"/>
        <v>0</v>
      </c>
      <c r="CJ248" s="149">
        <f t="shared" si="159"/>
        <v>0</v>
      </c>
      <c r="CK248" s="150">
        <f t="shared" si="160"/>
        <v>0</v>
      </c>
      <c r="CL248" s="149">
        <f t="shared" si="182"/>
        <v>0</v>
      </c>
      <c r="CM248" s="149">
        <f t="shared" si="182"/>
        <v>1</v>
      </c>
      <c r="CN248" s="149">
        <f t="shared" si="182"/>
        <v>0</v>
      </c>
      <c r="CO248" s="149">
        <f t="shared" si="161"/>
        <v>1</v>
      </c>
      <c r="CP248" s="149">
        <f t="shared" si="183"/>
        <v>1</v>
      </c>
      <c r="CQ248" s="283">
        <f t="shared" si="162"/>
        <v>1</v>
      </c>
      <c r="CR248" s="149">
        <f t="shared" si="163"/>
        <v>0</v>
      </c>
      <c r="CS248" s="149">
        <f t="shared" si="164"/>
        <v>0</v>
      </c>
      <c r="CT248" s="283" t="str">
        <f t="shared" si="165"/>
        <v/>
      </c>
      <c r="CU248" s="149" t="str">
        <f t="shared" si="166"/>
        <v xml:space="preserve"> 2030</v>
      </c>
      <c r="CV248" s="149">
        <f t="shared" si="167"/>
        <v>2030</v>
      </c>
      <c r="CW248" s="149">
        <v>0</v>
      </c>
      <c r="CX248" s="149">
        <v>0</v>
      </c>
      <c r="CY248" s="149">
        <v>0</v>
      </c>
      <c r="CZ248" s="149">
        <v>0</v>
      </c>
      <c r="DA248" s="149">
        <v>0</v>
      </c>
      <c r="DB248" s="149">
        <v>0</v>
      </c>
      <c r="DC248" s="149">
        <v>1</v>
      </c>
      <c r="DD248" s="149">
        <v>1</v>
      </c>
      <c r="DE248" s="149">
        <v>0</v>
      </c>
      <c r="DF248" s="149">
        <v>0</v>
      </c>
      <c r="DG248" s="149">
        <v>0</v>
      </c>
      <c r="DH248" s="149">
        <v>0</v>
      </c>
      <c r="DI248" s="149">
        <v>0</v>
      </c>
      <c r="DJ248" s="149">
        <v>0</v>
      </c>
      <c r="DK248" s="149">
        <v>0</v>
      </c>
      <c r="DL248" s="149">
        <v>0</v>
      </c>
      <c r="DM248" s="149">
        <v>1</v>
      </c>
      <c r="DN248" s="149">
        <v>0</v>
      </c>
      <c r="DO248" s="149">
        <v>1</v>
      </c>
      <c r="DP248" s="149">
        <v>1</v>
      </c>
      <c r="DQ248" s="149">
        <v>0</v>
      </c>
      <c r="DR248" s="149">
        <v>1</v>
      </c>
      <c r="DS248" s="149">
        <v>0</v>
      </c>
      <c r="DT248" s="149" t="s">
        <v>154</v>
      </c>
      <c r="DU248" s="149">
        <v>0</v>
      </c>
      <c r="DV248" s="149" t="s">
        <v>160</v>
      </c>
      <c r="DW248" s="149" t="s">
        <v>154</v>
      </c>
      <c r="DX248" s="149">
        <v>0</v>
      </c>
      <c r="DY248" s="149" t="s">
        <v>150</v>
      </c>
      <c r="DZ248" s="149" t="str">
        <f t="shared" si="168"/>
        <v>N</v>
      </c>
      <c r="EA248" s="149" t="str">
        <f t="shared" si="169"/>
        <v/>
      </c>
      <c r="EB248" s="149" t="str">
        <f t="shared" si="170"/>
        <v>Y</v>
      </c>
      <c r="EC248" s="149" t="str">
        <f t="shared" si="171"/>
        <v>N</v>
      </c>
      <c r="ED248" s="149" t="str">
        <f t="shared" si="172"/>
        <v>Yes</v>
      </c>
      <c r="EF248" s="149">
        <f t="shared" si="185"/>
        <v>2030</v>
      </c>
    </row>
    <row r="249" spans="1:136" s="149" customFormat="1" ht="16.5" customHeight="1">
      <c r="A249" s="149">
        <v>246</v>
      </c>
      <c r="B249" s="149">
        <v>277</v>
      </c>
      <c r="C249" s="150" t="s">
        <v>1542</v>
      </c>
      <c r="D249" s="149" t="s">
        <v>348</v>
      </c>
      <c r="E249" s="149" t="s">
        <v>214</v>
      </c>
      <c r="F249" s="149" t="s">
        <v>175</v>
      </c>
      <c r="G249" s="149" t="s">
        <v>176</v>
      </c>
      <c r="H249" s="168" t="s">
        <v>1543</v>
      </c>
      <c r="I249" s="149" t="s">
        <v>1544</v>
      </c>
      <c r="J249" s="149">
        <v>0.125</v>
      </c>
      <c r="K249" s="149" t="s">
        <v>1545</v>
      </c>
      <c r="L249" s="149">
        <v>198432</v>
      </c>
      <c r="M249" s="150">
        <v>10</v>
      </c>
      <c r="N249" s="149" t="s">
        <v>154</v>
      </c>
      <c r="O249" s="149" t="s">
        <v>153</v>
      </c>
      <c r="P249" s="150" t="s">
        <v>153</v>
      </c>
      <c r="Q249" s="149" t="s">
        <v>154</v>
      </c>
      <c r="R249" s="149" t="s">
        <v>154</v>
      </c>
      <c r="S249" s="149" t="s">
        <v>153</v>
      </c>
      <c r="T249" s="149" t="s">
        <v>153</v>
      </c>
      <c r="U249" s="151" t="s">
        <v>153</v>
      </c>
      <c r="V249" s="149" t="s">
        <v>153</v>
      </c>
      <c r="W249" s="149" t="s">
        <v>153</v>
      </c>
      <c r="X249" s="152" t="s">
        <v>153</v>
      </c>
      <c r="Y249" s="149" t="s">
        <v>153</v>
      </c>
      <c r="Z249" s="149" t="s">
        <v>153</v>
      </c>
      <c r="AA249" s="150"/>
      <c r="AC249" s="149" t="s">
        <v>233</v>
      </c>
      <c r="AD249" s="149" t="s">
        <v>234</v>
      </c>
      <c r="AE249" s="149" t="s">
        <v>337</v>
      </c>
      <c r="AF249" s="149" t="s">
        <v>337</v>
      </c>
      <c r="AG249" s="149" t="s">
        <v>168</v>
      </c>
      <c r="AH249" s="150" t="s">
        <v>159</v>
      </c>
      <c r="AI249" s="149" t="s">
        <v>180</v>
      </c>
      <c r="AJ249" s="149" t="s">
        <v>154</v>
      </c>
      <c r="AK249" s="170" t="s">
        <v>338</v>
      </c>
      <c r="AL249" s="149">
        <v>2060</v>
      </c>
      <c r="AM249" s="171" t="s">
        <v>1546</v>
      </c>
      <c r="AN249" s="150"/>
      <c r="AP249" s="149" t="s">
        <v>154</v>
      </c>
      <c r="AQ249" s="149" t="s">
        <v>153</v>
      </c>
      <c r="AR249" s="149" t="s">
        <v>153</v>
      </c>
      <c r="AU249" s="150"/>
      <c r="AV249" s="149" t="s">
        <v>168</v>
      </c>
      <c r="AW249" s="172" t="s">
        <v>168</v>
      </c>
      <c r="AX249" s="149" t="s">
        <v>158</v>
      </c>
      <c r="AY249" s="149" t="s">
        <v>154</v>
      </c>
      <c r="AZ249" s="149" t="s">
        <v>153</v>
      </c>
      <c r="BA249" s="149" t="s">
        <v>153</v>
      </c>
      <c r="BC249" s="150"/>
      <c r="BE249" s="173"/>
      <c r="BF249" s="150"/>
      <c r="BG249" s="283">
        <f t="shared" si="173"/>
        <v>0</v>
      </c>
      <c r="BH249" s="149">
        <f t="shared" si="174"/>
        <v>0</v>
      </c>
      <c r="BI249" s="149">
        <f t="shared" si="140"/>
        <v>0</v>
      </c>
      <c r="BJ249" s="280">
        <f t="shared" si="141"/>
        <v>0</v>
      </c>
      <c r="BK249" s="356">
        <f t="shared" si="175"/>
        <v>0</v>
      </c>
      <c r="BL249" s="149">
        <f t="shared" si="176"/>
        <v>0</v>
      </c>
      <c r="BM249" s="149">
        <f t="shared" si="142"/>
        <v>0</v>
      </c>
      <c r="BN249" s="278">
        <f t="shared" si="143"/>
        <v>0</v>
      </c>
      <c r="BO249" s="149">
        <f t="shared" si="177"/>
        <v>0</v>
      </c>
      <c r="BP249" s="149">
        <f t="shared" si="178"/>
        <v>0</v>
      </c>
      <c r="BQ249" s="149">
        <f t="shared" si="144"/>
        <v>0</v>
      </c>
      <c r="BR249" s="356">
        <f t="shared" si="179"/>
        <v>0</v>
      </c>
      <c r="BS249" s="149">
        <f t="shared" si="180"/>
        <v>0</v>
      </c>
      <c r="BT249" s="149">
        <f t="shared" si="145"/>
        <v>0</v>
      </c>
      <c r="BU249" s="356">
        <f t="shared" si="146"/>
        <v>0</v>
      </c>
      <c r="BV249" s="149">
        <f t="shared" si="147"/>
        <v>0</v>
      </c>
      <c r="BW249" s="113">
        <f t="shared" si="148"/>
        <v>0</v>
      </c>
      <c r="BX249" s="248">
        <f t="shared" si="149"/>
        <v>0</v>
      </c>
      <c r="BY249" s="248">
        <f t="shared" si="150"/>
        <v>0</v>
      </c>
      <c r="BZ249" s="248">
        <f t="shared" si="151"/>
        <v>0</v>
      </c>
      <c r="CA249" s="248">
        <f t="shared" si="184"/>
        <v>0</v>
      </c>
      <c r="CB249" s="175">
        <f t="shared" si="152"/>
        <v>0</v>
      </c>
      <c r="CC249" s="356">
        <f t="shared" si="153"/>
        <v>0</v>
      </c>
      <c r="CD249" s="149">
        <f t="shared" si="154"/>
        <v>0</v>
      </c>
      <c r="CE249" s="149">
        <f t="shared" si="155"/>
        <v>0</v>
      </c>
      <c r="CF249" s="276">
        <f t="shared" si="156"/>
        <v>0</v>
      </c>
      <c r="CG249" s="248">
        <f t="shared" si="157"/>
        <v>0</v>
      </c>
      <c r="CH249" s="274">
        <f t="shared" si="181"/>
        <v>0</v>
      </c>
      <c r="CI249" s="356">
        <f t="shared" si="158"/>
        <v>0</v>
      </c>
      <c r="CJ249" s="149">
        <f t="shared" si="159"/>
        <v>0</v>
      </c>
      <c r="CK249" s="150">
        <f t="shared" si="160"/>
        <v>0</v>
      </c>
      <c r="CL249" s="149">
        <f t="shared" si="182"/>
        <v>0</v>
      </c>
      <c r="CM249" s="149">
        <f t="shared" si="182"/>
        <v>0</v>
      </c>
      <c r="CN249" s="149">
        <f t="shared" si="182"/>
        <v>0</v>
      </c>
      <c r="CO249" s="149">
        <f t="shared" si="161"/>
        <v>0</v>
      </c>
      <c r="CP249" s="149">
        <f t="shared" si="183"/>
        <v>0</v>
      </c>
      <c r="CQ249" s="283">
        <f t="shared" si="162"/>
        <v>0</v>
      </c>
      <c r="CR249" s="149">
        <f t="shared" si="163"/>
        <v>0</v>
      </c>
      <c r="CS249" s="149">
        <f t="shared" si="164"/>
        <v>1</v>
      </c>
      <c r="CT249" s="283" t="str">
        <f t="shared" si="165"/>
        <v/>
      </c>
      <c r="CU249" s="149" t="str">
        <f t="shared" si="166"/>
        <v xml:space="preserve"> </v>
      </c>
      <c r="CV249" s="149">
        <f t="shared" si="167"/>
        <v>0</v>
      </c>
      <c r="CW249" s="149">
        <v>0</v>
      </c>
      <c r="CX249" s="149">
        <v>0</v>
      </c>
      <c r="CY249" s="149">
        <v>0</v>
      </c>
      <c r="CZ249" s="149">
        <v>0</v>
      </c>
      <c r="DA249" s="149">
        <v>0</v>
      </c>
      <c r="DB249" s="149">
        <v>0</v>
      </c>
      <c r="DC249" s="149">
        <v>0</v>
      </c>
      <c r="DD249" s="149">
        <v>0</v>
      </c>
      <c r="DE249" s="149">
        <v>0</v>
      </c>
      <c r="DF249" s="149">
        <v>0</v>
      </c>
      <c r="DG249" s="149">
        <v>0</v>
      </c>
      <c r="DH249" s="149">
        <v>0</v>
      </c>
      <c r="DI249" s="149">
        <v>0</v>
      </c>
      <c r="DJ249" s="149">
        <v>0</v>
      </c>
      <c r="DK249" s="149">
        <v>0</v>
      </c>
      <c r="DL249" s="149">
        <v>0</v>
      </c>
      <c r="DM249" s="149">
        <v>0</v>
      </c>
      <c r="DN249" s="149">
        <v>0</v>
      </c>
      <c r="DO249" s="149">
        <v>0</v>
      </c>
      <c r="DP249" s="149">
        <v>0</v>
      </c>
      <c r="DQ249" s="149">
        <v>0</v>
      </c>
      <c r="DR249" s="149">
        <v>0</v>
      </c>
      <c r="DS249" s="149">
        <v>0</v>
      </c>
      <c r="DT249" s="149" t="s">
        <v>154</v>
      </c>
      <c r="DU249" s="149">
        <v>0</v>
      </c>
      <c r="DV249" s="149" t="s">
        <v>154</v>
      </c>
      <c r="DW249" s="149" t="s">
        <v>180</v>
      </c>
      <c r="DX249" s="149" t="s">
        <v>7861</v>
      </c>
      <c r="DY249" s="149">
        <v>0</v>
      </c>
      <c r="DZ249" s="149" t="str">
        <f t="shared" si="168"/>
        <v>N</v>
      </c>
      <c r="EA249" s="149" t="str">
        <f t="shared" si="169"/>
        <v/>
      </c>
      <c r="EB249" s="149" t="str">
        <f t="shared" si="170"/>
        <v>N</v>
      </c>
      <c r="EC249" s="149" t="str">
        <f t="shared" si="171"/>
        <v>N</v>
      </c>
      <c r="ED249" s="149" t="str">
        <f t="shared" si="172"/>
        <v>Not Specified</v>
      </c>
      <c r="EF249" s="149">
        <f t="shared" si="185"/>
        <v>0</v>
      </c>
    </row>
    <row r="250" spans="1:136" s="149" customFormat="1" ht="16.5" customHeight="1">
      <c r="A250" s="149">
        <v>247</v>
      </c>
      <c r="B250" s="149">
        <v>265</v>
      </c>
      <c r="C250" s="150" t="s">
        <v>1547</v>
      </c>
      <c r="D250" s="149" t="s">
        <v>599</v>
      </c>
      <c r="E250" s="149" t="s">
        <v>184</v>
      </c>
      <c r="F250" s="149" t="s">
        <v>175</v>
      </c>
      <c r="G250" s="149" t="s">
        <v>176</v>
      </c>
      <c r="H250" s="168" t="s">
        <v>1548</v>
      </c>
      <c r="I250" s="149" t="s">
        <v>1549</v>
      </c>
      <c r="J250" s="149">
        <v>-0.382</v>
      </c>
      <c r="K250" s="149" t="s">
        <v>1550</v>
      </c>
      <c r="L250" s="149">
        <v>110327</v>
      </c>
      <c r="M250" s="150">
        <v>7</v>
      </c>
      <c r="N250" s="149" t="s">
        <v>154</v>
      </c>
      <c r="O250" s="149" t="s">
        <v>153</v>
      </c>
      <c r="P250" s="150" t="s">
        <v>153</v>
      </c>
      <c r="Q250" s="149" t="s">
        <v>154</v>
      </c>
      <c r="R250" s="149" t="s">
        <v>154</v>
      </c>
      <c r="S250" s="149" t="s">
        <v>153</v>
      </c>
      <c r="T250" s="149" t="s">
        <v>153</v>
      </c>
      <c r="U250" s="151" t="s">
        <v>153</v>
      </c>
      <c r="V250" s="149" t="s">
        <v>153</v>
      </c>
      <c r="W250" s="149" t="s">
        <v>153</v>
      </c>
      <c r="X250" s="152" t="s">
        <v>153</v>
      </c>
      <c r="Y250" s="149" t="s">
        <v>153</v>
      </c>
      <c r="Z250" s="149" t="s">
        <v>153</v>
      </c>
      <c r="AA250" s="150"/>
      <c r="AC250" s="149" t="s">
        <v>233</v>
      </c>
      <c r="AD250" s="149" t="s">
        <v>234</v>
      </c>
      <c r="AE250" s="149" t="s">
        <v>168</v>
      </c>
      <c r="AF250" s="149" t="s">
        <v>168</v>
      </c>
      <c r="AG250" s="149" t="s">
        <v>168</v>
      </c>
      <c r="AH250" s="150" t="s">
        <v>153</v>
      </c>
      <c r="AJ250" s="149" t="s">
        <v>154</v>
      </c>
      <c r="AK250" s="170" t="s">
        <v>153</v>
      </c>
      <c r="AM250" s="171" t="s">
        <v>1551</v>
      </c>
      <c r="AN250" s="150" t="s">
        <v>431</v>
      </c>
      <c r="AP250" s="149" t="s">
        <v>154</v>
      </c>
      <c r="AQ250" s="149" t="s">
        <v>153</v>
      </c>
      <c r="AR250" s="149" t="s">
        <v>153</v>
      </c>
      <c r="AU250" s="150"/>
      <c r="AV250" s="188" t="s">
        <v>168</v>
      </c>
      <c r="AW250" s="172" t="s">
        <v>153</v>
      </c>
      <c r="AX250" s="149" t="s">
        <v>153</v>
      </c>
      <c r="AY250" s="149" t="s">
        <v>154</v>
      </c>
      <c r="AZ250" s="149" t="s">
        <v>153</v>
      </c>
      <c r="BA250" s="149" t="s">
        <v>153</v>
      </c>
      <c r="BC250" s="150"/>
      <c r="BE250" s="173"/>
      <c r="BF250" s="150"/>
      <c r="BG250" s="283">
        <f t="shared" si="173"/>
        <v>0</v>
      </c>
      <c r="BH250" s="149">
        <f t="shared" si="174"/>
        <v>0</v>
      </c>
      <c r="BI250" s="149">
        <f t="shared" si="140"/>
        <v>0</v>
      </c>
      <c r="BJ250" s="280">
        <f t="shared" si="141"/>
        <v>0</v>
      </c>
      <c r="BK250" s="356">
        <f t="shared" si="175"/>
        <v>0</v>
      </c>
      <c r="BL250" s="149">
        <f t="shared" si="176"/>
        <v>0</v>
      </c>
      <c r="BM250" s="149">
        <f t="shared" si="142"/>
        <v>0</v>
      </c>
      <c r="BN250" s="278">
        <f t="shared" si="143"/>
        <v>0</v>
      </c>
      <c r="BO250" s="149">
        <f t="shared" si="177"/>
        <v>0</v>
      </c>
      <c r="BP250" s="149">
        <f t="shared" si="178"/>
        <v>0</v>
      </c>
      <c r="BQ250" s="149">
        <f t="shared" si="144"/>
        <v>0</v>
      </c>
      <c r="BR250" s="356">
        <f t="shared" si="179"/>
        <v>0</v>
      </c>
      <c r="BS250" s="149">
        <f t="shared" si="180"/>
        <v>0</v>
      </c>
      <c r="BT250" s="149">
        <f t="shared" si="145"/>
        <v>0</v>
      </c>
      <c r="BU250" s="356">
        <f t="shared" si="146"/>
        <v>0</v>
      </c>
      <c r="BV250" s="149">
        <f t="shared" si="147"/>
        <v>0</v>
      </c>
      <c r="BW250" s="113">
        <f t="shared" si="148"/>
        <v>0</v>
      </c>
      <c r="BX250" s="248">
        <f t="shared" si="149"/>
        <v>0</v>
      </c>
      <c r="BY250" s="248">
        <f t="shared" si="150"/>
        <v>0</v>
      </c>
      <c r="BZ250" s="248">
        <f t="shared" si="151"/>
        <v>0</v>
      </c>
      <c r="CA250" s="248">
        <f t="shared" si="184"/>
        <v>0</v>
      </c>
      <c r="CB250" s="175">
        <f t="shared" si="152"/>
        <v>0</v>
      </c>
      <c r="CC250" s="356">
        <f t="shared" si="153"/>
        <v>0</v>
      </c>
      <c r="CD250" s="149">
        <f t="shared" si="154"/>
        <v>0</v>
      </c>
      <c r="CE250" s="149">
        <f t="shared" si="155"/>
        <v>0</v>
      </c>
      <c r="CF250" s="276">
        <f t="shared" si="156"/>
        <v>0</v>
      </c>
      <c r="CG250" s="248">
        <f t="shared" si="157"/>
        <v>0</v>
      </c>
      <c r="CH250" s="274">
        <f t="shared" si="181"/>
        <v>0</v>
      </c>
      <c r="CI250" s="356">
        <f t="shared" si="158"/>
        <v>0</v>
      </c>
      <c r="CJ250" s="149">
        <f t="shared" si="159"/>
        <v>0</v>
      </c>
      <c r="CK250" s="150">
        <f t="shared" si="160"/>
        <v>0</v>
      </c>
      <c r="CL250" s="149">
        <f t="shared" si="182"/>
        <v>0</v>
      </c>
      <c r="CM250" s="149">
        <f t="shared" si="182"/>
        <v>0</v>
      </c>
      <c r="CN250" s="149">
        <f t="shared" si="182"/>
        <v>0</v>
      </c>
      <c r="CO250" s="149">
        <f t="shared" si="161"/>
        <v>0</v>
      </c>
      <c r="CP250" s="149">
        <f t="shared" si="183"/>
        <v>0</v>
      </c>
      <c r="CQ250" s="283">
        <f t="shared" si="162"/>
        <v>0</v>
      </c>
      <c r="CR250" s="149">
        <f t="shared" si="163"/>
        <v>0</v>
      </c>
      <c r="CS250" s="149">
        <f t="shared" si="164"/>
        <v>1</v>
      </c>
      <c r="CT250" s="283" t="str">
        <f t="shared" si="165"/>
        <v/>
      </c>
      <c r="CU250" s="149" t="str">
        <f t="shared" si="166"/>
        <v xml:space="preserve"> </v>
      </c>
      <c r="CV250" s="149">
        <f t="shared" si="167"/>
        <v>0</v>
      </c>
      <c r="CW250" s="149">
        <v>0</v>
      </c>
      <c r="CX250" s="149">
        <v>0</v>
      </c>
      <c r="CY250" s="149">
        <v>0</v>
      </c>
      <c r="CZ250" s="149">
        <v>0</v>
      </c>
      <c r="DA250" s="149">
        <v>0</v>
      </c>
      <c r="DB250" s="149">
        <v>0</v>
      </c>
      <c r="DC250" s="149">
        <v>0</v>
      </c>
      <c r="DD250" s="149">
        <v>0</v>
      </c>
      <c r="DE250" s="149">
        <v>0</v>
      </c>
      <c r="DF250" s="149">
        <v>0</v>
      </c>
      <c r="DG250" s="149">
        <v>0</v>
      </c>
      <c r="DH250" s="149">
        <v>0</v>
      </c>
      <c r="DI250" s="149">
        <v>0</v>
      </c>
      <c r="DJ250" s="149">
        <v>0</v>
      </c>
      <c r="DK250" s="149">
        <v>0</v>
      </c>
      <c r="DL250" s="149">
        <v>0</v>
      </c>
      <c r="DM250" s="149">
        <v>0</v>
      </c>
      <c r="DN250" s="149">
        <v>0</v>
      </c>
      <c r="DO250" s="149">
        <v>0</v>
      </c>
      <c r="DP250" s="149">
        <v>0</v>
      </c>
      <c r="DQ250" s="149">
        <v>0</v>
      </c>
      <c r="DR250" s="149">
        <v>0</v>
      </c>
      <c r="DS250" s="149">
        <v>0</v>
      </c>
      <c r="DT250" s="149" t="s">
        <v>154</v>
      </c>
      <c r="DU250" s="149">
        <v>0</v>
      </c>
      <c r="DV250" s="149" t="s">
        <v>154</v>
      </c>
      <c r="DW250" s="149" t="s">
        <v>154</v>
      </c>
      <c r="DX250" s="149">
        <v>0</v>
      </c>
      <c r="DY250" s="149">
        <v>0</v>
      </c>
      <c r="DZ250" s="149" t="str">
        <f t="shared" si="168"/>
        <v>N</v>
      </c>
      <c r="EA250" s="149" t="str">
        <f t="shared" si="169"/>
        <v/>
      </c>
      <c r="EB250" s="149" t="str">
        <f t="shared" si="170"/>
        <v>N</v>
      </c>
      <c r="EC250" s="149" t="str">
        <f t="shared" si="171"/>
        <v>N</v>
      </c>
      <c r="ED250" s="149" t="str">
        <f t="shared" si="172"/>
        <v>Not Specified</v>
      </c>
      <c r="EF250" s="149">
        <f t="shared" si="185"/>
        <v>0</v>
      </c>
    </row>
    <row r="251" spans="1:136" s="149" customFormat="1" ht="16.5" customHeight="1">
      <c r="A251" s="149">
        <v>248</v>
      </c>
      <c r="B251" s="149">
        <v>262</v>
      </c>
      <c r="C251" s="150" t="s">
        <v>1552</v>
      </c>
      <c r="D251" s="149" t="s">
        <v>449</v>
      </c>
      <c r="E251" s="149" t="s">
        <v>144</v>
      </c>
      <c r="F251" s="149" t="s">
        <v>145</v>
      </c>
      <c r="G251" s="149" t="s">
        <v>146</v>
      </c>
      <c r="H251" s="168" t="s">
        <v>1553</v>
      </c>
      <c r="I251" s="149" t="s">
        <v>1554</v>
      </c>
      <c r="J251" s="149">
        <v>0.087</v>
      </c>
      <c r="K251" s="149" t="s">
        <v>1555</v>
      </c>
      <c r="L251" s="149">
        <v>364000</v>
      </c>
      <c r="M251" s="150">
        <v>24</v>
      </c>
      <c r="N251" s="149" t="s">
        <v>154</v>
      </c>
      <c r="O251" s="149" t="s">
        <v>153</v>
      </c>
      <c r="P251" s="150" t="s">
        <v>153</v>
      </c>
      <c r="Q251" s="149" t="s">
        <v>154</v>
      </c>
      <c r="R251" s="149" t="s">
        <v>154</v>
      </c>
      <c r="S251" s="149" t="s">
        <v>153</v>
      </c>
      <c r="T251" s="149" t="s">
        <v>153</v>
      </c>
      <c r="U251" s="151" t="s">
        <v>153</v>
      </c>
      <c r="V251" s="149" t="s">
        <v>153</v>
      </c>
      <c r="W251" s="149" t="s">
        <v>153</v>
      </c>
      <c r="X251" s="152" t="s">
        <v>153</v>
      </c>
      <c r="Y251" s="149" t="s">
        <v>153</v>
      </c>
      <c r="Z251" s="149" t="s">
        <v>153</v>
      </c>
      <c r="AA251" s="150"/>
      <c r="AC251" s="149" t="s">
        <v>167</v>
      </c>
      <c r="AD251" s="149" t="s">
        <v>6</v>
      </c>
      <c r="AE251" s="149" t="s">
        <v>157</v>
      </c>
      <c r="AF251" s="149" t="s">
        <v>157</v>
      </c>
      <c r="AG251" s="149" t="s">
        <v>158</v>
      </c>
      <c r="AH251" s="150" t="s">
        <v>159</v>
      </c>
      <c r="AJ251" s="149" t="s">
        <v>154</v>
      </c>
      <c r="AK251" s="170" t="s">
        <v>153</v>
      </c>
      <c r="AN251" s="150"/>
      <c r="AO251" s="149" t="s">
        <v>160</v>
      </c>
      <c r="AP251" s="149" t="s">
        <v>150</v>
      </c>
      <c r="AQ251" s="149" t="s">
        <v>159</v>
      </c>
      <c r="AR251" s="149" t="s">
        <v>1556</v>
      </c>
      <c r="AS251" s="149">
        <v>2040</v>
      </c>
      <c r="AU251" s="150"/>
      <c r="AV251" s="149" t="s">
        <v>157</v>
      </c>
      <c r="AW251" s="172" t="s">
        <v>168</v>
      </c>
      <c r="AX251" s="149" t="s">
        <v>158</v>
      </c>
      <c r="AY251" s="149" t="s">
        <v>154</v>
      </c>
      <c r="AZ251" s="149" t="s">
        <v>153</v>
      </c>
      <c r="BA251" s="149" t="s">
        <v>153</v>
      </c>
      <c r="BC251" s="150"/>
      <c r="BE251" s="173"/>
      <c r="BF251" s="150"/>
      <c r="BG251" s="283">
        <f t="shared" si="173"/>
        <v>0</v>
      </c>
      <c r="BH251" s="149">
        <f t="shared" si="174"/>
        <v>0</v>
      </c>
      <c r="BI251" s="149">
        <f t="shared" si="140"/>
        <v>0</v>
      </c>
      <c r="BJ251" s="280">
        <f t="shared" si="141"/>
        <v>0</v>
      </c>
      <c r="BK251" s="356">
        <f t="shared" si="175"/>
        <v>0</v>
      </c>
      <c r="BL251" s="149">
        <f t="shared" si="176"/>
        <v>0</v>
      </c>
      <c r="BM251" s="149">
        <f t="shared" si="142"/>
        <v>0</v>
      </c>
      <c r="BN251" s="278">
        <f t="shared" si="143"/>
        <v>0</v>
      </c>
      <c r="BO251" s="149">
        <f t="shared" si="177"/>
        <v>0</v>
      </c>
      <c r="BP251" s="149">
        <f t="shared" si="178"/>
        <v>0</v>
      </c>
      <c r="BQ251" s="149">
        <f t="shared" si="144"/>
        <v>0</v>
      </c>
      <c r="BR251" s="356">
        <f t="shared" si="179"/>
        <v>0</v>
      </c>
      <c r="BS251" s="149">
        <f t="shared" si="180"/>
        <v>0</v>
      </c>
      <c r="BT251" s="149">
        <f t="shared" si="145"/>
        <v>1</v>
      </c>
      <c r="BU251" s="356">
        <f t="shared" si="146"/>
        <v>0</v>
      </c>
      <c r="BV251" s="149">
        <f t="shared" si="147"/>
        <v>0</v>
      </c>
      <c r="BW251" s="113">
        <f t="shared" si="148"/>
        <v>0</v>
      </c>
      <c r="BX251" s="248">
        <f t="shared" si="149"/>
        <v>0</v>
      </c>
      <c r="BY251" s="248">
        <f t="shared" si="150"/>
        <v>0</v>
      </c>
      <c r="BZ251" s="248">
        <f t="shared" si="151"/>
        <v>0</v>
      </c>
      <c r="CA251" s="248">
        <f t="shared" si="184"/>
        <v>0</v>
      </c>
      <c r="CB251" s="175">
        <f t="shared" si="152"/>
        <v>0</v>
      </c>
      <c r="CC251" s="356">
        <f t="shared" si="153"/>
        <v>0</v>
      </c>
      <c r="CD251" s="149">
        <f t="shared" si="154"/>
        <v>0</v>
      </c>
      <c r="CE251" s="149">
        <f t="shared" si="155"/>
        <v>1</v>
      </c>
      <c r="CF251" s="276">
        <f t="shared" si="156"/>
        <v>1</v>
      </c>
      <c r="CG251" s="248">
        <f t="shared" si="157"/>
        <v>1</v>
      </c>
      <c r="CH251" s="274">
        <f t="shared" si="181"/>
        <v>1</v>
      </c>
      <c r="CI251" s="356">
        <f t="shared" si="158"/>
        <v>0</v>
      </c>
      <c r="CJ251" s="149">
        <f t="shared" si="159"/>
        <v>0</v>
      </c>
      <c r="CK251" s="150">
        <f t="shared" si="160"/>
        <v>0</v>
      </c>
      <c r="CL251" s="149">
        <f t="shared" si="182"/>
        <v>0</v>
      </c>
      <c r="CM251" s="149">
        <f t="shared" si="182"/>
        <v>0</v>
      </c>
      <c r="CN251" s="149">
        <f t="shared" si="182"/>
        <v>1</v>
      </c>
      <c r="CO251" s="149">
        <f t="shared" si="161"/>
        <v>1</v>
      </c>
      <c r="CP251" s="149">
        <f t="shared" si="183"/>
        <v>1</v>
      </c>
      <c r="CQ251" s="283">
        <f t="shared" si="162"/>
        <v>1</v>
      </c>
      <c r="CR251" s="149">
        <f t="shared" si="163"/>
        <v>0</v>
      </c>
      <c r="CS251" s="149">
        <f t="shared" si="164"/>
        <v>0</v>
      </c>
      <c r="CT251" s="283" t="str">
        <f t="shared" si="165"/>
        <v/>
      </c>
      <c r="CU251" s="149" t="str">
        <f t="shared" si="166"/>
        <v xml:space="preserve"> 2040</v>
      </c>
      <c r="CV251" s="149">
        <f t="shared" si="167"/>
        <v>2040</v>
      </c>
      <c r="CW251" s="149">
        <v>0</v>
      </c>
      <c r="CX251" s="149">
        <v>0</v>
      </c>
      <c r="CY251" s="149">
        <v>0</v>
      </c>
      <c r="CZ251" s="149">
        <v>0</v>
      </c>
      <c r="DA251" s="149">
        <v>0</v>
      </c>
      <c r="DB251" s="149">
        <v>0</v>
      </c>
      <c r="DC251" s="149">
        <v>1</v>
      </c>
      <c r="DD251" s="149">
        <v>1</v>
      </c>
      <c r="DE251" s="149">
        <v>0</v>
      </c>
      <c r="DF251" s="149">
        <v>0</v>
      </c>
      <c r="DG251" s="149">
        <v>0</v>
      </c>
      <c r="DH251" s="149">
        <v>0</v>
      </c>
      <c r="DI251" s="149">
        <v>0</v>
      </c>
      <c r="DJ251" s="149">
        <v>0</v>
      </c>
      <c r="DK251" s="149">
        <v>0</v>
      </c>
      <c r="DL251" s="149">
        <v>0</v>
      </c>
      <c r="DM251" s="149">
        <v>1</v>
      </c>
      <c r="DN251" s="149">
        <v>0</v>
      </c>
      <c r="DO251" s="149">
        <v>1</v>
      </c>
      <c r="DP251" s="149">
        <v>1</v>
      </c>
      <c r="DQ251" s="149">
        <v>0</v>
      </c>
      <c r="DR251" s="149">
        <v>1</v>
      </c>
      <c r="DS251" s="149">
        <v>0</v>
      </c>
      <c r="DT251" s="149" t="s">
        <v>154</v>
      </c>
      <c r="DU251" s="149">
        <v>0</v>
      </c>
      <c r="DV251" s="149" t="s">
        <v>160</v>
      </c>
      <c r="DW251" s="149" t="s">
        <v>154</v>
      </c>
      <c r="DX251" s="149">
        <v>0</v>
      </c>
      <c r="DY251" s="149" t="s">
        <v>150</v>
      </c>
      <c r="DZ251" s="149" t="str">
        <f t="shared" si="168"/>
        <v>N</v>
      </c>
      <c r="EA251" s="149" t="str">
        <f t="shared" si="169"/>
        <v/>
      </c>
      <c r="EB251" s="149" t="str">
        <f t="shared" si="170"/>
        <v>Y</v>
      </c>
      <c r="EC251" s="149" t="str">
        <f t="shared" si="171"/>
        <v>N</v>
      </c>
      <c r="ED251" s="149" t="str">
        <f t="shared" si="172"/>
        <v>Yes</v>
      </c>
      <c r="EF251" s="149">
        <f t="shared" si="185"/>
        <v>2040</v>
      </c>
    </row>
    <row r="252" spans="1:136" s="149" customFormat="1" ht="16.5" customHeight="1">
      <c r="A252" s="149">
        <v>249</v>
      </c>
      <c r="B252" s="149">
        <v>259</v>
      </c>
      <c r="C252" s="150" t="s">
        <v>1557</v>
      </c>
      <c r="D252" s="149" t="s">
        <v>926</v>
      </c>
      <c r="E252" s="149" t="s">
        <v>206</v>
      </c>
      <c r="F252" s="149" t="s">
        <v>145</v>
      </c>
      <c r="G252" s="149" t="s">
        <v>146</v>
      </c>
      <c r="H252" s="168" t="s">
        <v>1558</v>
      </c>
      <c r="I252" s="149" t="s">
        <v>1559</v>
      </c>
      <c r="J252" s="149">
        <v>-0.12</v>
      </c>
      <c r="K252" s="149" t="s">
        <v>1560</v>
      </c>
      <c r="L252" s="149">
        <v>55000</v>
      </c>
      <c r="M252" s="150">
        <v>10</v>
      </c>
      <c r="N252" s="149" t="s">
        <v>154</v>
      </c>
      <c r="O252" s="149" t="s">
        <v>153</v>
      </c>
      <c r="P252" s="150" t="s">
        <v>153</v>
      </c>
      <c r="Q252" s="149" t="s">
        <v>150</v>
      </c>
      <c r="R252" s="149" t="s">
        <v>150</v>
      </c>
      <c r="S252" s="149" t="s">
        <v>151</v>
      </c>
      <c r="T252" s="149" t="s">
        <v>152</v>
      </c>
      <c r="U252" s="151">
        <v>2030</v>
      </c>
      <c r="V252" s="149" t="s">
        <v>153</v>
      </c>
      <c r="W252" s="149" t="s">
        <v>153</v>
      </c>
      <c r="X252" s="152" t="s">
        <v>153</v>
      </c>
      <c r="Y252" s="149" t="s">
        <v>153</v>
      </c>
      <c r="Z252" s="149" t="s">
        <v>153</v>
      </c>
      <c r="AA252" s="150"/>
      <c r="AC252" s="149" t="s">
        <v>281</v>
      </c>
      <c r="AD252" s="149" t="s">
        <v>240</v>
      </c>
      <c r="AE252" s="149" t="s">
        <v>157</v>
      </c>
      <c r="AF252" s="149" t="s">
        <v>157</v>
      </c>
      <c r="AG252" s="149" t="s">
        <v>158</v>
      </c>
      <c r="AH252" s="150" t="s">
        <v>159</v>
      </c>
      <c r="AJ252" s="149" t="s">
        <v>154</v>
      </c>
      <c r="AK252" s="170" t="s">
        <v>153</v>
      </c>
      <c r="AM252" s="170"/>
      <c r="AN252" s="150"/>
      <c r="AP252" s="149" t="s">
        <v>154</v>
      </c>
      <c r="AQ252" s="149" t="s">
        <v>153</v>
      </c>
      <c r="AR252" s="149" t="s">
        <v>153</v>
      </c>
      <c r="AU252" s="150"/>
      <c r="AV252" s="149" t="s">
        <v>168</v>
      </c>
      <c r="AW252" s="172" t="s">
        <v>168</v>
      </c>
      <c r="AX252" s="149" t="s">
        <v>158</v>
      </c>
      <c r="AY252" s="149" t="s">
        <v>150</v>
      </c>
      <c r="AZ252" s="149" t="s">
        <v>1561</v>
      </c>
      <c r="BA252" s="149">
        <v>2030</v>
      </c>
      <c r="BC252" s="150"/>
      <c r="BE252" s="173"/>
      <c r="BF252" s="150"/>
      <c r="BG252" s="283">
        <f t="shared" si="173"/>
        <v>0</v>
      </c>
      <c r="BH252" s="149">
        <f t="shared" si="174"/>
        <v>0</v>
      </c>
      <c r="BI252" s="149">
        <f t="shared" si="140"/>
        <v>0</v>
      </c>
      <c r="BJ252" s="280">
        <f t="shared" si="141"/>
        <v>0</v>
      </c>
      <c r="BK252" s="356">
        <f t="shared" si="175"/>
        <v>0</v>
      </c>
      <c r="BL252" s="149">
        <f t="shared" si="176"/>
        <v>1</v>
      </c>
      <c r="BM252" s="149">
        <f t="shared" si="142"/>
        <v>0</v>
      </c>
      <c r="BN252" s="278">
        <f t="shared" si="143"/>
        <v>1</v>
      </c>
      <c r="BO252" s="149">
        <f t="shared" si="177"/>
        <v>0</v>
      </c>
      <c r="BP252" s="149">
        <f t="shared" si="178"/>
        <v>0</v>
      </c>
      <c r="BQ252" s="149">
        <f t="shared" si="144"/>
        <v>0</v>
      </c>
      <c r="BR252" s="356">
        <f t="shared" si="179"/>
        <v>0</v>
      </c>
      <c r="BS252" s="149">
        <f t="shared" si="180"/>
        <v>0</v>
      </c>
      <c r="BT252" s="149">
        <f t="shared" si="145"/>
        <v>0</v>
      </c>
      <c r="BU252" s="356">
        <f t="shared" si="146"/>
        <v>0</v>
      </c>
      <c r="BV252" s="149">
        <f t="shared" si="147"/>
        <v>0</v>
      </c>
      <c r="BW252" s="113">
        <f t="shared" si="148"/>
        <v>0</v>
      </c>
      <c r="BX252" s="248">
        <f t="shared" si="149"/>
        <v>0</v>
      </c>
      <c r="BY252" s="248">
        <f t="shared" si="150"/>
        <v>0</v>
      </c>
      <c r="BZ252" s="248">
        <f t="shared" si="151"/>
        <v>0</v>
      </c>
      <c r="CA252" s="248">
        <f t="shared" si="184"/>
        <v>0</v>
      </c>
      <c r="CB252" s="175">
        <f t="shared" si="152"/>
        <v>0</v>
      </c>
      <c r="CC252" s="356">
        <f t="shared" si="153"/>
        <v>0</v>
      </c>
      <c r="CD252" s="149">
        <f t="shared" si="154"/>
        <v>0</v>
      </c>
      <c r="CE252" s="149">
        <f t="shared" si="155"/>
        <v>0</v>
      </c>
      <c r="CF252" s="276">
        <f t="shared" si="156"/>
        <v>0</v>
      </c>
      <c r="CG252" s="248">
        <f t="shared" si="157"/>
        <v>0</v>
      </c>
      <c r="CH252" s="274">
        <f t="shared" si="181"/>
        <v>0</v>
      </c>
      <c r="CI252" s="356">
        <f t="shared" si="158"/>
        <v>0</v>
      </c>
      <c r="CJ252" s="149">
        <f t="shared" si="159"/>
        <v>1</v>
      </c>
      <c r="CK252" s="150">
        <f t="shared" si="160"/>
        <v>0</v>
      </c>
      <c r="CL252" s="149">
        <f t="shared" si="182"/>
        <v>0</v>
      </c>
      <c r="CM252" s="149">
        <f t="shared" si="182"/>
        <v>1</v>
      </c>
      <c r="CN252" s="149">
        <f t="shared" si="182"/>
        <v>0</v>
      </c>
      <c r="CO252" s="149">
        <f t="shared" si="161"/>
        <v>1</v>
      </c>
      <c r="CP252" s="149">
        <f t="shared" si="183"/>
        <v>1</v>
      </c>
      <c r="CQ252" s="283">
        <f t="shared" si="162"/>
        <v>0</v>
      </c>
      <c r="CR252" s="149">
        <f t="shared" si="163"/>
        <v>0</v>
      </c>
      <c r="CS252" s="149">
        <f t="shared" si="164"/>
        <v>1</v>
      </c>
      <c r="CT252" s="283">
        <f t="shared" si="165"/>
        <v>1</v>
      </c>
      <c r="CU252" s="149" t="str">
        <f t="shared" si="166"/>
        <v xml:space="preserve"> </v>
      </c>
      <c r="CV252" s="149">
        <f t="shared" si="167"/>
        <v>0</v>
      </c>
      <c r="CW252" s="149">
        <v>0</v>
      </c>
      <c r="CX252" s="149">
        <v>0</v>
      </c>
      <c r="CY252" s="149">
        <v>0</v>
      </c>
      <c r="CZ252" s="149">
        <v>0</v>
      </c>
      <c r="DA252" s="149">
        <v>0</v>
      </c>
      <c r="DB252" s="149">
        <v>0</v>
      </c>
      <c r="DC252" s="149">
        <v>1</v>
      </c>
      <c r="DD252" s="149">
        <v>1</v>
      </c>
      <c r="DE252" s="149">
        <v>0</v>
      </c>
      <c r="DF252" s="149">
        <v>1</v>
      </c>
      <c r="DG252" s="149">
        <v>0</v>
      </c>
      <c r="DH252" s="149">
        <v>1</v>
      </c>
      <c r="DI252" s="149">
        <v>0</v>
      </c>
      <c r="DJ252" s="149">
        <v>0</v>
      </c>
      <c r="DK252" s="149">
        <v>0</v>
      </c>
      <c r="DL252" s="149">
        <v>0</v>
      </c>
      <c r="DM252" s="149">
        <v>1</v>
      </c>
      <c r="DN252" s="149">
        <v>0</v>
      </c>
      <c r="DO252" s="149">
        <v>1</v>
      </c>
      <c r="DP252" s="149">
        <v>1</v>
      </c>
      <c r="DQ252" s="149">
        <v>0</v>
      </c>
      <c r="DR252" s="149">
        <v>1</v>
      </c>
      <c r="DS252" s="149">
        <v>0</v>
      </c>
      <c r="DT252" s="149" t="s">
        <v>150</v>
      </c>
      <c r="DU252" s="149" t="s">
        <v>158</v>
      </c>
      <c r="DV252" s="149" t="s">
        <v>160</v>
      </c>
      <c r="DW252" s="149" t="s">
        <v>154</v>
      </c>
      <c r="DX252" s="149">
        <v>0</v>
      </c>
      <c r="DY252" s="149" t="s">
        <v>150</v>
      </c>
      <c r="DZ252" s="149" t="str">
        <f t="shared" si="168"/>
        <v>Y</v>
      </c>
      <c r="EA252" s="149" t="str">
        <f t="shared" si="169"/>
        <v/>
      </c>
      <c r="EB252" s="149" t="str">
        <f t="shared" si="170"/>
        <v>N</v>
      </c>
      <c r="EC252" s="149" t="str">
        <f t="shared" si="171"/>
        <v>N</v>
      </c>
      <c r="ED252" s="149" t="str">
        <f t="shared" si="172"/>
        <v>Not Specified</v>
      </c>
      <c r="EF252" s="149">
        <f t="shared" si="185"/>
        <v>0</v>
      </c>
    </row>
    <row r="253" spans="1:136" s="149" customFormat="1" ht="16.5" customHeight="1">
      <c r="A253" s="149">
        <v>250</v>
      </c>
      <c r="B253" s="149">
        <v>303</v>
      </c>
      <c r="C253" s="150" t="s">
        <v>1562</v>
      </c>
      <c r="D253" s="149" t="s">
        <v>1036</v>
      </c>
      <c r="E253" s="149" t="s">
        <v>174</v>
      </c>
      <c r="F253" s="149" t="s">
        <v>145</v>
      </c>
      <c r="G253" s="149" t="s">
        <v>146</v>
      </c>
      <c r="H253" s="168" t="s">
        <v>1563</v>
      </c>
      <c r="I253" s="149" t="s">
        <v>1564</v>
      </c>
      <c r="J253" s="149">
        <v>0.067</v>
      </c>
      <c r="K253" s="149" t="s">
        <v>1565</v>
      </c>
      <c r="L253" s="149">
        <v>7800</v>
      </c>
      <c r="M253" s="150">
        <v>15</v>
      </c>
      <c r="N253" s="149" t="s">
        <v>154</v>
      </c>
      <c r="O253" s="149" t="s">
        <v>153</v>
      </c>
      <c r="P253" s="150" t="s">
        <v>153</v>
      </c>
      <c r="Q253" s="149" t="s">
        <v>154</v>
      </c>
      <c r="R253" s="149" t="s">
        <v>154</v>
      </c>
      <c r="S253" s="149" t="s">
        <v>153</v>
      </c>
      <c r="T253" s="149" t="s">
        <v>153</v>
      </c>
      <c r="U253" s="151" t="s">
        <v>153</v>
      </c>
      <c r="V253" s="149" t="s">
        <v>153</v>
      </c>
      <c r="W253" s="149" t="s">
        <v>153</v>
      </c>
      <c r="X253" s="152" t="s">
        <v>153</v>
      </c>
      <c r="Y253" s="149" t="s">
        <v>153</v>
      </c>
      <c r="Z253" s="149" t="s">
        <v>153</v>
      </c>
      <c r="AA253" s="150"/>
      <c r="AC253" s="149" t="s">
        <v>153</v>
      </c>
      <c r="AD253" s="149" t="s">
        <v>153</v>
      </c>
      <c r="AE253" s="149" t="s">
        <v>153</v>
      </c>
      <c r="AF253" s="149" t="s">
        <v>153</v>
      </c>
      <c r="AG253" s="149" t="s">
        <v>153</v>
      </c>
      <c r="AH253" s="150" t="s">
        <v>153</v>
      </c>
      <c r="AJ253" s="149" t="s">
        <v>154</v>
      </c>
      <c r="AK253" s="170" t="s">
        <v>153</v>
      </c>
      <c r="AN253" s="150"/>
      <c r="AP253" s="149" t="s">
        <v>154</v>
      </c>
      <c r="AQ253" s="149" t="s">
        <v>153</v>
      </c>
      <c r="AR253" s="149" t="s">
        <v>153</v>
      </c>
      <c r="AU253" s="150"/>
      <c r="AV253" s="188" t="s">
        <v>168</v>
      </c>
      <c r="AW253" s="172" t="s">
        <v>153</v>
      </c>
      <c r="AX253" s="149" t="s">
        <v>153</v>
      </c>
      <c r="AY253" s="149" t="s">
        <v>154</v>
      </c>
      <c r="AZ253" s="149" t="s">
        <v>153</v>
      </c>
      <c r="BA253" s="149" t="s">
        <v>153</v>
      </c>
      <c r="BC253" s="150"/>
      <c r="BE253" s="173"/>
      <c r="BF253" s="150"/>
      <c r="BG253" s="283">
        <f t="shared" si="173"/>
        <v>0</v>
      </c>
      <c r="BH253" s="149">
        <f t="shared" si="174"/>
        <v>0</v>
      </c>
      <c r="BI253" s="149">
        <f t="shared" si="140"/>
        <v>0</v>
      </c>
      <c r="BJ253" s="280">
        <f t="shared" si="141"/>
        <v>0</v>
      </c>
      <c r="BK253" s="356">
        <f t="shared" si="175"/>
        <v>0</v>
      </c>
      <c r="BL253" s="149">
        <f t="shared" si="176"/>
        <v>0</v>
      </c>
      <c r="BM253" s="149">
        <f t="shared" si="142"/>
        <v>0</v>
      </c>
      <c r="BN253" s="278">
        <f t="shared" si="143"/>
        <v>0</v>
      </c>
      <c r="BO253" s="149">
        <f t="shared" si="177"/>
        <v>0</v>
      </c>
      <c r="BP253" s="149">
        <f t="shared" si="178"/>
        <v>0</v>
      </c>
      <c r="BQ253" s="149">
        <f t="shared" si="144"/>
        <v>0</v>
      </c>
      <c r="BR253" s="356">
        <f t="shared" si="179"/>
        <v>0</v>
      </c>
      <c r="BS253" s="149">
        <f t="shared" si="180"/>
        <v>0</v>
      </c>
      <c r="BT253" s="149">
        <f t="shared" si="145"/>
        <v>0</v>
      </c>
      <c r="BU253" s="356">
        <f t="shared" si="146"/>
        <v>0</v>
      </c>
      <c r="BV253" s="149">
        <f t="shared" si="147"/>
        <v>0</v>
      </c>
      <c r="BW253" s="113">
        <f t="shared" si="148"/>
        <v>0</v>
      </c>
      <c r="BX253" s="248">
        <f t="shared" si="149"/>
        <v>0</v>
      </c>
      <c r="BY253" s="248">
        <f t="shared" si="150"/>
        <v>0</v>
      </c>
      <c r="BZ253" s="248">
        <f t="shared" si="151"/>
        <v>0</v>
      </c>
      <c r="CA253" s="248">
        <f t="shared" si="184"/>
        <v>0</v>
      </c>
      <c r="CB253" s="175">
        <f t="shared" si="152"/>
        <v>0</v>
      </c>
      <c r="CC253" s="356">
        <f t="shared" si="153"/>
        <v>0</v>
      </c>
      <c r="CD253" s="149">
        <f t="shared" si="154"/>
        <v>0</v>
      </c>
      <c r="CE253" s="149">
        <f t="shared" si="155"/>
        <v>0</v>
      </c>
      <c r="CF253" s="276">
        <f t="shared" si="156"/>
        <v>0</v>
      </c>
      <c r="CG253" s="248">
        <f t="shared" si="157"/>
        <v>0</v>
      </c>
      <c r="CH253" s="274">
        <f t="shared" si="181"/>
        <v>0</v>
      </c>
      <c r="CI253" s="356">
        <f t="shared" si="158"/>
        <v>0</v>
      </c>
      <c r="CJ253" s="149">
        <f t="shared" si="159"/>
        <v>0</v>
      </c>
      <c r="CK253" s="150">
        <f t="shared" si="160"/>
        <v>0</v>
      </c>
      <c r="CL253" s="149">
        <f t="shared" si="182"/>
        <v>0</v>
      </c>
      <c r="CM253" s="149">
        <f t="shared" si="182"/>
        <v>0</v>
      </c>
      <c r="CN253" s="149">
        <f t="shared" si="182"/>
        <v>0</v>
      </c>
      <c r="CO253" s="149">
        <f t="shared" si="161"/>
        <v>0</v>
      </c>
      <c r="CP253" s="149">
        <f t="shared" si="183"/>
        <v>0</v>
      </c>
      <c r="CQ253" s="283">
        <f t="shared" si="162"/>
        <v>0</v>
      </c>
      <c r="CR253" s="149">
        <f t="shared" si="163"/>
        <v>0</v>
      </c>
      <c r="CS253" s="149">
        <f t="shared" si="164"/>
        <v>1</v>
      </c>
      <c r="CT253" s="283" t="str">
        <f t="shared" si="165"/>
        <v/>
      </c>
      <c r="CU253" s="149" t="str">
        <f t="shared" si="166"/>
        <v xml:space="preserve"> </v>
      </c>
      <c r="CV253" s="149">
        <f t="shared" si="167"/>
        <v>0</v>
      </c>
      <c r="CW253" s="149">
        <v>0</v>
      </c>
      <c r="CX253" s="149">
        <v>0</v>
      </c>
      <c r="CY253" s="149">
        <v>0</v>
      </c>
      <c r="CZ253" s="149">
        <v>0</v>
      </c>
      <c r="DA253" s="149">
        <v>0</v>
      </c>
      <c r="DB253" s="149">
        <v>0</v>
      </c>
      <c r="DC253" s="149">
        <v>0</v>
      </c>
      <c r="DD253" s="149">
        <v>0</v>
      </c>
      <c r="DE253" s="149">
        <v>0</v>
      </c>
      <c r="DF253" s="149">
        <v>0</v>
      </c>
      <c r="DG253" s="149">
        <v>0</v>
      </c>
      <c r="DH253" s="149">
        <v>0</v>
      </c>
      <c r="DI253" s="149">
        <v>0</v>
      </c>
      <c r="DJ253" s="149">
        <v>0</v>
      </c>
      <c r="DK253" s="149">
        <v>0</v>
      </c>
      <c r="DL253" s="149">
        <v>0</v>
      </c>
      <c r="DM253" s="149">
        <v>0</v>
      </c>
      <c r="DN253" s="149">
        <v>0</v>
      </c>
      <c r="DO253" s="149">
        <v>0</v>
      </c>
      <c r="DP253" s="149">
        <v>0</v>
      </c>
      <c r="DQ253" s="149">
        <v>0</v>
      </c>
      <c r="DR253" s="149">
        <v>0</v>
      </c>
      <c r="DS253" s="149">
        <v>0</v>
      </c>
      <c r="DT253" s="149" t="s">
        <v>154</v>
      </c>
      <c r="DU253" s="149">
        <v>0</v>
      </c>
      <c r="DV253" s="149" t="s">
        <v>154</v>
      </c>
      <c r="DW253" s="149" t="s">
        <v>154</v>
      </c>
      <c r="DX253" s="149">
        <v>0</v>
      </c>
      <c r="DY253" s="149">
        <v>0</v>
      </c>
      <c r="DZ253" s="149" t="str">
        <f t="shared" si="168"/>
        <v>N</v>
      </c>
      <c r="EA253" s="149" t="str">
        <f t="shared" si="169"/>
        <v/>
      </c>
      <c r="EB253" s="149" t="str">
        <f t="shared" si="170"/>
        <v>N</v>
      </c>
      <c r="EC253" s="149" t="str">
        <f t="shared" si="171"/>
        <v>N</v>
      </c>
      <c r="ED253" s="149" t="str">
        <f t="shared" si="172"/>
        <v>Not Specified</v>
      </c>
      <c r="EF253" s="149">
        <f t="shared" si="185"/>
        <v>0</v>
      </c>
    </row>
    <row r="254" spans="1:136" s="149" customFormat="1" ht="16.5" customHeight="1">
      <c r="A254" s="149">
        <v>251</v>
      </c>
      <c r="B254" s="149">
        <v>331</v>
      </c>
      <c r="C254" s="150" t="s">
        <v>1566</v>
      </c>
      <c r="D254" s="149" t="s">
        <v>443</v>
      </c>
      <c r="E254" s="149" t="s">
        <v>229</v>
      </c>
      <c r="F254" s="149" t="s">
        <v>175</v>
      </c>
      <c r="G254" s="149" t="s">
        <v>176</v>
      </c>
      <c r="H254" s="168" t="s">
        <v>1567</v>
      </c>
      <c r="I254" s="149" t="s">
        <v>1568</v>
      </c>
      <c r="J254" s="149">
        <v>0.623</v>
      </c>
      <c r="K254" s="149" t="s">
        <v>1569</v>
      </c>
      <c r="L254" s="149">
        <v>94990</v>
      </c>
      <c r="M254" s="150">
        <v>15</v>
      </c>
      <c r="N254" s="149" t="s">
        <v>154</v>
      </c>
      <c r="O254" s="149" t="s">
        <v>153</v>
      </c>
      <c r="P254" s="150" t="s">
        <v>153</v>
      </c>
      <c r="Q254" s="149" t="s">
        <v>154</v>
      </c>
      <c r="R254" s="149" t="s">
        <v>154</v>
      </c>
      <c r="S254" s="149" t="s">
        <v>153</v>
      </c>
      <c r="T254" s="149" t="s">
        <v>153</v>
      </c>
      <c r="U254" s="151" t="s">
        <v>153</v>
      </c>
      <c r="V254" s="149" t="s">
        <v>153</v>
      </c>
      <c r="W254" s="149" t="s">
        <v>153</v>
      </c>
      <c r="X254" s="152" t="s">
        <v>153</v>
      </c>
      <c r="Y254" s="149" t="s">
        <v>153</v>
      </c>
      <c r="Z254" s="149" t="s">
        <v>153</v>
      </c>
      <c r="AA254" s="150"/>
      <c r="AC254" s="149" t="s">
        <v>233</v>
      </c>
      <c r="AD254" s="149" t="s">
        <v>234</v>
      </c>
      <c r="AE254" s="149" t="s">
        <v>337</v>
      </c>
      <c r="AF254" s="149" t="s">
        <v>337</v>
      </c>
      <c r="AH254" s="150" t="s">
        <v>159</v>
      </c>
      <c r="AI254" s="149" t="s">
        <v>180</v>
      </c>
      <c r="AJ254" s="149" t="s">
        <v>154</v>
      </c>
      <c r="AK254" s="170" t="s">
        <v>338</v>
      </c>
      <c r="AL254" s="149">
        <v>2060</v>
      </c>
      <c r="AM254" s="171" t="s">
        <v>1570</v>
      </c>
      <c r="AN254" s="150"/>
      <c r="AP254" s="149" t="s">
        <v>154</v>
      </c>
      <c r="AQ254" s="149" t="s">
        <v>153</v>
      </c>
      <c r="AR254" s="149" t="s">
        <v>153</v>
      </c>
      <c r="AU254" s="150"/>
      <c r="AV254" s="149" t="s">
        <v>168</v>
      </c>
      <c r="AW254" s="172" t="s">
        <v>168</v>
      </c>
      <c r="AX254" s="149" t="s">
        <v>158</v>
      </c>
      <c r="AY254" s="149" t="s">
        <v>154</v>
      </c>
      <c r="AZ254" s="149" t="s">
        <v>153</v>
      </c>
      <c r="BA254" s="149" t="s">
        <v>153</v>
      </c>
      <c r="BC254" s="150"/>
      <c r="BE254" s="173"/>
      <c r="BF254" s="150"/>
      <c r="BG254" s="283">
        <f t="shared" si="173"/>
        <v>0</v>
      </c>
      <c r="BH254" s="149">
        <f t="shared" si="174"/>
        <v>0</v>
      </c>
      <c r="BI254" s="149">
        <f t="shared" si="140"/>
        <v>0</v>
      </c>
      <c r="BJ254" s="280">
        <f t="shared" si="141"/>
        <v>0</v>
      </c>
      <c r="BK254" s="356">
        <f t="shared" si="175"/>
        <v>0</v>
      </c>
      <c r="BL254" s="149">
        <f t="shared" si="176"/>
        <v>0</v>
      </c>
      <c r="BM254" s="149">
        <f t="shared" si="142"/>
        <v>0</v>
      </c>
      <c r="BN254" s="278">
        <f t="shared" si="143"/>
        <v>0</v>
      </c>
      <c r="BO254" s="149">
        <f t="shared" si="177"/>
        <v>0</v>
      </c>
      <c r="BP254" s="149">
        <f t="shared" si="178"/>
        <v>0</v>
      </c>
      <c r="BQ254" s="149">
        <f t="shared" si="144"/>
        <v>0</v>
      </c>
      <c r="BR254" s="356">
        <f t="shared" si="179"/>
        <v>0</v>
      </c>
      <c r="BS254" s="149">
        <f t="shared" si="180"/>
        <v>0</v>
      </c>
      <c r="BT254" s="149">
        <f t="shared" si="145"/>
        <v>0</v>
      </c>
      <c r="BU254" s="356">
        <f t="shared" si="146"/>
        <v>0</v>
      </c>
      <c r="BV254" s="149">
        <f t="shared" si="147"/>
        <v>0</v>
      </c>
      <c r="BW254" s="113">
        <f t="shared" si="148"/>
        <v>0</v>
      </c>
      <c r="BX254" s="248">
        <f t="shared" si="149"/>
        <v>0</v>
      </c>
      <c r="BY254" s="248">
        <f t="shared" si="150"/>
        <v>0</v>
      </c>
      <c r="BZ254" s="248">
        <f t="shared" si="151"/>
        <v>0</v>
      </c>
      <c r="CA254" s="248">
        <f t="shared" si="184"/>
        <v>0</v>
      </c>
      <c r="CB254" s="175">
        <f t="shared" si="152"/>
        <v>0</v>
      </c>
      <c r="CC254" s="356">
        <f t="shared" si="153"/>
        <v>0</v>
      </c>
      <c r="CD254" s="149">
        <f t="shared" si="154"/>
        <v>0</v>
      </c>
      <c r="CE254" s="149">
        <f t="shared" si="155"/>
        <v>0</v>
      </c>
      <c r="CF254" s="276">
        <f t="shared" si="156"/>
        <v>0</v>
      </c>
      <c r="CG254" s="248">
        <f t="shared" si="157"/>
        <v>0</v>
      </c>
      <c r="CH254" s="274">
        <f t="shared" si="181"/>
        <v>0</v>
      </c>
      <c r="CI254" s="356">
        <f t="shared" si="158"/>
        <v>0</v>
      </c>
      <c r="CJ254" s="149">
        <f t="shared" si="159"/>
        <v>0</v>
      </c>
      <c r="CK254" s="150">
        <f t="shared" si="160"/>
        <v>0</v>
      </c>
      <c r="CL254" s="149">
        <f t="shared" si="182"/>
        <v>0</v>
      </c>
      <c r="CM254" s="149">
        <f t="shared" si="182"/>
        <v>0</v>
      </c>
      <c r="CN254" s="149">
        <f t="shared" si="182"/>
        <v>0</v>
      </c>
      <c r="CO254" s="149">
        <f t="shared" si="161"/>
        <v>0</v>
      </c>
      <c r="CP254" s="149">
        <f t="shared" si="183"/>
        <v>0</v>
      </c>
      <c r="CQ254" s="283">
        <f t="shared" si="162"/>
        <v>0</v>
      </c>
      <c r="CR254" s="149">
        <f t="shared" si="163"/>
        <v>0</v>
      </c>
      <c r="CS254" s="149">
        <f t="shared" si="164"/>
        <v>1</v>
      </c>
      <c r="CT254" s="283" t="str">
        <f t="shared" si="165"/>
        <v/>
      </c>
      <c r="CU254" s="149" t="str">
        <f t="shared" si="166"/>
        <v xml:space="preserve"> </v>
      </c>
      <c r="CV254" s="149">
        <f t="shared" si="167"/>
        <v>0</v>
      </c>
      <c r="CW254" s="149">
        <v>0</v>
      </c>
      <c r="CX254" s="149">
        <v>0</v>
      </c>
      <c r="CY254" s="149">
        <v>0</v>
      </c>
      <c r="CZ254" s="149">
        <v>0</v>
      </c>
      <c r="DA254" s="149">
        <v>0</v>
      </c>
      <c r="DB254" s="149">
        <v>0</v>
      </c>
      <c r="DC254" s="149">
        <v>0</v>
      </c>
      <c r="DD254" s="149">
        <v>0</v>
      </c>
      <c r="DE254" s="149">
        <v>0</v>
      </c>
      <c r="DF254" s="149">
        <v>0</v>
      </c>
      <c r="DG254" s="149">
        <v>0</v>
      </c>
      <c r="DH254" s="149">
        <v>0</v>
      </c>
      <c r="DI254" s="149">
        <v>0</v>
      </c>
      <c r="DJ254" s="149">
        <v>0</v>
      </c>
      <c r="DK254" s="149">
        <v>0</v>
      </c>
      <c r="DL254" s="149">
        <v>0</v>
      </c>
      <c r="DM254" s="149">
        <v>0</v>
      </c>
      <c r="DN254" s="149">
        <v>0</v>
      </c>
      <c r="DO254" s="149">
        <v>0</v>
      </c>
      <c r="DP254" s="149">
        <v>0</v>
      </c>
      <c r="DQ254" s="149">
        <v>0</v>
      </c>
      <c r="DR254" s="149">
        <v>0</v>
      </c>
      <c r="DS254" s="149">
        <v>0</v>
      </c>
      <c r="DT254" s="149" t="s">
        <v>154</v>
      </c>
      <c r="DU254" s="149">
        <v>0</v>
      </c>
      <c r="DV254" s="149" t="s">
        <v>154</v>
      </c>
      <c r="DW254" s="149" t="s">
        <v>180</v>
      </c>
      <c r="DX254" s="149" t="s">
        <v>3005</v>
      </c>
      <c r="DY254" s="149">
        <v>0</v>
      </c>
      <c r="DZ254" s="149" t="str">
        <f t="shared" si="168"/>
        <v>N</v>
      </c>
      <c r="EA254" s="149" t="str">
        <f t="shared" si="169"/>
        <v/>
      </c>
      <c r="EB254" s="149" t="str">
        <f t="shared" si="170"/>
        <v>N</v>
      </c>
      <c r="EC254" s="149" t="str">
        <f t="shared" si="171"/>
        <v>N</v>
      </c>
      <c r="ED254" s="149" t="str">
        <f t="shared" si="172"/>
        <v>Not Specified</v>
      </c>
      <c r="EF254" s="149">
        <f t="shared" si="185"/>
        <v>0</v>
      </c>
    </row>
    <row r="255" spans="1:136" s="149" customFormat="1" ht="16.5" customHeight="1">
      <c r="A255" s="149">
        <v>252</v>
      </c>
      <c r="B255" s="149">
        <v>181</v>
      </c>
      <c r="C255" s="150" t="s">
        <v>1571</v>
      </c>
      <c r="D255" s="149" t="s">
        <v>702</v>
      </c>
      <c r="E255" s="149" t="s">
        <v>244</v>
      </c>
      <c r="F255" s="149" t="s">
        <v>175</v>
      </c>
      <c r="G255" s="149" t="s">
        <v>176</v>
      </c>
      <c r="H255" s="168" t="s">
        <v>1572</v>
      </c>
      <c r="I255" s="149" t="s">
        <v>1573</v>
      </c>
      <c r="J255" s="149">
        <v>-1.68</v>
      </c>
      <c r="K255" s="149" t="s">
        <v>1574</v>
      </c>
      <c r="L255" s="149">
        <v>99900</v>
      </c>
      <c r="M255" s="150">
        <v>13</v>
      </c>
      <c r="N255" s="149" t="s">
        <v>154</v>
      </c>
      <c r="O255" s="149" t="s">
        <v>153</v>
      </c>
      <c r="P255" s="150" t="s">
        <v>153</v>
      </c>
      <c r="Q255" s="149" t="s">
        <v>154</v>
      </c>
      <c r="R255" s="149" t="s">
        <v>154</v>
      </c>
      <c r="S255" s="149" t="s">
        <v>153</v>
      </c>
      <c r="T255" s="149" t="s">
        <v>153</v>
      </c>
      <c r="U255" s="151" t="s">
        <v>153</v>
      </c>
      <c r="V255" s="149" t="s">
        <v>153</v>
      </c>
      <c r="W255" s="149" t="s">
        <v>153</v>
      </c>
      <c r="X255" s="152" t="s">
        <v>153</v>
      </c>
      <c r="Y255" s="149" t="s">
        <v>153</v>
      </c>
      <c r="Z255" s="149" t="s">
        <v>153</v>
      </c>
      <c r="AA255" s="150"/>
      <c r="AC255" s="149" t="s">
        <v>202</v>
      </c>
      <c r="AD255" s="149" t="s">
        <v>5</v>
      </c>
      <c r="AE255" s="149" t="s">
        <v>168</v>
      </c>
      <c r="AF255" s="149" t="s">
        <v>168</v>
      </c>
      <c r="AG255" s="149" t="s">
        <v>168</v>
      </c>
      <c r="AH255" s="150" t="s">
        <v>153</v>
      </c>
      <c r="AI255" s="149" t="s">
        <v>160</v>
      </c>
      <c r="AJ255" s="149" t="s">
        <v>150</v>
      </c>
      <c r="AK255" s="170" t="s">
        <v>1575</v>
      </c>
      <c r="AL255" s="149">
        <v>2050</v>
      </c>
      <c r="AN255" s="150"/>
      <c r="AP255" s="149" t="s">
        <v>154</v>
      </c>
      <c r="AQ255" s="149" t="s">
        <v>153</v>
      </c>
      <c r="AR255" s="149" t="s">
        <v>153</v>
      </c>
      <c r="AU255" s="150"/>
      <c r="AV255" s="149" t="s">
        <v>168</v>
      </c>
      <c r="AW255" s="172" t="s">
        <v>168</v>
      </c>
      <c r="AX255" s="149" t="s">
        <v>158</v>
      </c>
      <c r="AY255" s="149" t="s">
        <v>154</v>
      </c>
      <c r="AZ255" s="149" t="s">
        <v>153</v>
      </c>
      <c r="BA255" s="149" t="s">
        <v>153</v>
      </c>
      <c r="BC255" s="150"/>
      <c r="BE255" s="173"/>
      <c r="BF255" s="150"/>
      <c r="BG255" s="283">
        <f t="shared" si="173"/>
        <v>0</v>
      </c>
      <c r="BH255" s="149">
        <f t="shared" si="174"/>
        <v>0</v>
      </c>
      <c r="BI255" s="149">
        <f t="shared" si="140"/>
        <v>0</v>
      </c>
      <c r="BJ255" s="280">
        <f t="shared" si="141"/>
        <v>0</v>
      </c>
      <c r="BK255" s="356">
        <f t="shared" si="175"/>
        <v>0</v>
      </c>
      <c r="BL255" s="149">
        <f t="shared" si="176"/>
        <v>0</v>
      </c>
      <c r="BM255" s="149">
        <f t="shared" si="142"/>
        <v>0</v>
      </c>
      <c r="BN255" s="278">
        <f t="shared" si="143"/>
        <v>0</v>
      </c>
      <c r="BO255" s="149">
        <f t="shared" si="177"/>
        <v>0</v>
      </c>
      <c r="BP255" s="149">
        <f t="shared" si="178"/>
        <v>0</v>
      </c>
      <c r="BQ255" s="149">
        <f t="shared" si="144"/>
        <v>0</v>
      </c>
      <c r="BR255" s="356">
        <f t="shared" si="179"/>
        <v>0</v>
      </c>
      <c r="BS255" s="149">
        <f t="shared" si="180"/>
        <v>0</v>
      </c>
      <c r="BT255" s="149">
        <f t="shared" si="145"/>
        <v>0</v>
      </c>
      <c r="BU255" s="356">
        <f t="shared" si="146"/>
        <v>0</v>
      </c>
      <c r="BV255" s="149">
        <f t="shared" si="147"/>
        <v>0</v>
      </c>
      <c r="BW255" s="113">
        <f t="shared" si="148"/>
        <v>1</v>
      </c>
      <c r="BX255" s="248">
        <f t="shared" si="149"/>
        <v>0</v>
      </c>
      <c r="BY255" s="248">
        <f t="shared" si="150"/>
        <v>0</v>
      </c>
      <c r="BZ255" s="248">
        <f t="shared" si="151"/>
        <v>1</v>
      </c>
      <c r="CA255" s="248">
        <f t="shared" si="184"/>
        <v>1</v>
      </c>
      <c r="CB255" s="175">
        <f t="shared" si="152"/>
        <v>1</v>
      </c>
      <c r="CC255" s="356">
        <f t="shared" si="153"/>
        <v>0</v>
      </c>
      <c r="CD255" s="149">
        <f t="shared" si="154"/>
        <v>0</v>
      </c>
      <c r="CE255" s="149">
        <f t="shared" si="155"/>
        <v>0</v>
      </c>
      <c r="CF255" s="276">
        <f t="shared" si="156"/>
        <v>0</v>
      </c>
      <c r="CG255" s="248">
        <f t="shared" si="157"/>
        <v>1</v>
      </c>
      <c r="CH255" s="274">
        <f t="shared" si="181"/>
        <v>1</v>
      </c>
      <c r="CI255" s="356">
        <f t="shared" si="158"/>
        <v>0</v>
      </c>
      <c r="CJ255" s="149">
        <f t="shared" si="159"/>
        <v>0</v>
      </c>
      <c r="CK255" s="150">
        <f t="shared" si="160"/>
        <v>0</v>
      </c>
      <c r="CL255" s="149">
        <f t="shared" si="182"/>
        <v>0</v>
      </c>
      <c r="CM255" s="149">
        <f t="shared" si="182"/>
        <v>0</v>
      </c>
      <c r="CN255" s="149">
        <f t="shared" si="182"/>
        <v>1</v>
      </c>
      <c r="CO255" s="149">
        <f t="shared" si="161"/>
        <v>1</v>
      </c>
      <c r="CP255" s="149">
        <f t="shared" si="183"/>
        <v>1</v>
      </c>
      <c r="CQ255" s="283">
        <f t="shared" si="162"/>
        <v>0</v>
      </c>
      <c r="CR255" s="149">
        <f t="shared" si="163"/>
        <v>0</v>
      </c>
      <c r="CS255" s="149">
        <f t="shared" si="164"/>
        <v>1</v>
      </c>
      <c r="CT255" s="283" t="str">
        <f t="shared" si="165"/>
        <v/>
      </c>
      <c r="CU255" s="149" t="str">
        <f t="shared" si="166"/>
        <v xml:space="preserve"> </v>
      </c>
      <c r="CV255" s="149">
        <f t="shared" si="167"/>
        <v>0</v>
      </c>
      <c r="CW255" s="149">
        <v>0</v>
      </c>
      <c r="CX255" s="149">
        <v>0</v>
      </c>
      <c r="CY255" s="149">
        <v>1</v>
      </c>
      <c r="CZ255" s="149">
        <v>1</v>
      </c>
      <c r="DA255" s="149">
        <v>0</v>
      </c>
      <c r="DB255" s="149">
        <v>0</v>
      </c>
      <c r="DC255" s="149">
        <v>0</v>
      </c>
      <c r="DD255" s="149">
        <v>0</v>
      </c>
      <c r="DE255" s="149">
        <v>0</v>
      </c>
      <c r="DF255" s="149">
        <v>0</v>
      </c>
      <c r="DG255" s="149">
        <v>0</v>
      </c>
      <c r="DH255" s="149">
        <v>0</v>
      </c>
      <c r="DI255" s="149">
        <v>0</v>
      </c>
      <c r="DJ255" s="149">
        <v>0</v>
      </c>
      <c r="DK255" s="149">
        <v>0</v>
      </c>
      <c r="DL255" s="149">
        <v>0</v>
      </c>
      <c r="DM255" s="149">
        <v>1</v>
      </c>
      <c r="DN255" s="149">
        <v>0</v>
      </c>
      <c r="DO255" s="149">
        <v>1</v>
      </c>
      <c r="DP255" s="149">
        <v>1</v>
      </c>
      <c r="DQ255" s="149">
        <v>0</v>
      </c>
      <c r="DR255" s="149">
        <v>1</v>
      </c>
      <c r="DS255" s="149">
        <v>0</v>
      </c>
      <c r="DT255" s="149" t="s">
        <v>154</v>
      </c>
      <c r="DU255" s="149">
        <v>0</v>
      </c>
      <c r="DV255" s="149" t="s">
        <v>154</v>
      </c>
      <c r="DW255" s="149" t="s">
        <v>160</v>
      </c>
      <c r="DX255" s="149" t="s">
        <v>150</v>
      </c>
      <c r="DY255" s="149">
        <v>0</v>
      </c>
      <c r="DZ255" s="149" t="str">
        <f t="shared" si="168"/>
        <v>N</v>
      </c>
      <c r="EA255" s="149" t="str">
        <f t="shared" si="169"/>
        <v/>
      </c>
      <c r="EB255" s="149" t="str">
        <f t="shared" si="170"/>
        <v>N</v>
      </c>
      <c r="EC255" s="149" t="str">
        <f t="shared" si="171"/>
        <v>Y</v>
      </c>
      <c r="ED255" s="149" t="str">
        <f t="shared" si="172"/>
        <v>Not Specified</v>
      </c>
      <c r="EF255" s="149">
        <f t="shared" si="185"/>
        <v>0</v>
      </c>
    </row>
    <row r="256" spans="1:136" s="149" customFormat="1" ht="16.5" customHeight="1">
      <c r="A256" s="149">
        <v>253</v>
      </c>
      <c r="B256" s="149">
        <v>281</v>
      </c>
      <c r="C256" s="150" t="s">
        <v>1576</v>
      </c>
      <c r="D256" s="149" t="s">
        <v>333</v>
      </c>
      <c r="E256" s="149" t="s">
        <v>229</v>
      </c>
      <c r="F256" s="149" t="s">
        <v>756</v>
      </c>
      <c r="G256" s="149" t="s">
        <v>146</v>
      </c>
      <c r="H256" s="168" t="s">
        <v>1577</v>
      </c>
      <c r="I256" s="149" t="s">
        <v>1578</v>
      </c>
      <c r="J256" s="149">
        <v>0.038</v>
      </c>
      <c r="K256" s="149" t="s">
        <v>1579</v>
      </c>
      <c r="L256" s="149">
        <v>88488</v>
      </c>
      <c r="M256" s="150">
        <v>28</v>
      </c>
      <c r="N256" s="149" t="s">
        <v>154</v>
      </c>
      <c r="O256" s="149" t="s">
        <v>153</v>
      </c>
      <c r="P256" s="150" t="s">
        <v>153</v>
      </c>
      <c r="Q256" s="149" t="s">
        <v>154</v>
      </c>
      <c r="R256" s="149" t="s">
        <v>154</v>
      </c>
      <c r="S256" s="149" t="s">
        <v>153</v>
      </c>
      <c r="T256" s="149" t="s">
        <v>153</v>
      </c>
      <c r="U256" s="151" t="s">
        <v>153</v>
      </c>
      <c r="V256" s="149" t="s">
        <v>153</v>
      </c>
      <c r="W256" s="149" t="s">
        <v>153</v>
      </c>
      <c r="X256" s="152" t="s">
        <v>153</v>
      </c>
      <c r="Y256" s="149" t="s">
        <v>153</v>
      </c>
      <c r="Z256" s="149" t="s">
        <v>153</v>
      </c>
      <c r="AA256" s="150"/>
      <c r="AC256" s="149" t="s">
        <v>167</v>
      </c>
      <c r="AD256" s="149" t="s">
        <v>6</v>
      </c>
      <c r="AE256" s="149" t="s">
        <v>157</v>
      </c>
      <c r="AF256" s="149" t="s">
        <v>157</v>
      </c>
      <c r="AG256" s="149" t="s">
        <v>157</v>
      </c>
      <c r="AH256" s="150" t="s">
        <v>218</v>
      </c>
      <c r="AJ256" s="149" t="s">
        <v>154</v>
      </c>
      <c r="AK256" s="170" t="s">
        <v>153</v>
      </c>
      <c r="AN256" s="150"/>
      <c r="AO256" s="149" t="s">
        <v>219</v>
      </c>
      <c r="AP256" s="149" t="s">
        <v>150</v>
      </c>
      <c r="AQ256" s="149" t="s">
        <v>218</v>
      </c>
      <c r="AR256" s="149" t="s">
        <v>1580</v>
      </c>
      <c r="AS256" s="149">
        <v>2050</v>
      </c>
      <c r="AU256" s="150"/>
      <c r="AV256" s="149" t="s">
        <v>157</v>
      </c>
      <c r="AW256" s="172" t="s">
        <v>158</v>
      </c>
      <c r="AX256" s="149" t="s">
        <v>158</v>
      </c>
      <c r="AY256" s="149" t="s">
        <v>154</v>
      </c>
      <c r="AZ256" s="149" t="s">
        <v>153</v>
      </c>
      <c r="BA256" s="149" t="s">
        <v>153</v>
      </c>
      <c r="BC256" s="150"/>
      <c r="BE256" s="173"/>
      <c r="BF256" s="150"/>
      <c r="BG256" s="283">
        <f t="shared" si="173"/>
        <v>0</v>
      </c>
      <c r="BH256" s="149">
        <f t="shared" si="174"/>
        <v>0</v>
      </c>
      <c r="BI256" s="149">
        <f t="shared" si="140"/>
        <v>0</v>
      </c>
      <c r="BJ256" s="280">
        <f t="shared" si="141"/>
        <v>0</v>
      </c>
      <c r="BK256" s="356">
        <f t="shared" si="175"/>
        <v>0</v>
      </c>
      <c r="BL256" s="149">
        <f t="shared" si="176"/>
        <v>0</v>
      </c>
      <c r="BM256" s="149">
        <f t="shared" si="142"/>
        <v>0</v>
      </c>
      <c r="BN256" s="278">
        <f t="shared" si="143"/>
        <v>0</v>
      </c>
      <c r="BO256" s="149">
        <f t="shared" si="177"/>
        <v>0</v>
      </c>
      <c r="BP256" s="149">
        <f t="shared" si="178"/>
        <v>0</v>
      </c>
      <c r="BQ256" s="149">
        <f t="shared" si="144"/>
        <v>0</v>
      </c>
      <c r="BR256" s="356">
        <f t="shared" si="179"/>
        <v>0</v>
      </c>
      <c r="BS256" s="149">
        <f t="shared" si="180"/>
        <v>0</v>
      </c>
      <c r="BT256" s="149">
        <f t="shared" si="145"/>
        <v>1</v>
      </c>
      <c r="BU256" s="356">
        <f t="shared" si="146"/>
        <v>0</v>
      </c>
      <c r="BV256" s="149">
        <f t="shared" si="147"/>
        <v>0</v>
      </c>
      <c r="BW256" s="113">
        <f t="shared" si="148"/>
        <v>0</v>
      </c>
      <c r="BX256" s="248">
        <f t="shared" si="149"/>
        <v>0</v>
      </c>
      <c r="BY256" s="248">
        <f t="shared" si="150"/>
        <v>0</v>
      </c>
      <c r="BZ256" s="248">
        <f t="shared" si="151"/>
        <v>0</v>
      </c>
      <c r="CA256" s="248">
        <f t="shared" si="184"/>
        <v>0</v>
      </c>
      <c r="CB256" s="175">
        <f t="shared" si="152"/>
        <v>0</v>
      </c>
      <c r="CC256" s="356">
        <f t="shared" si="153"/>
        <v>0</v>
      </c>
      <c r="CD256" s="149">
        <f t="shared" si="154"/>
        <v>0</v>
      </c>
      <c r="CE256" s="149">
        <f t="shared" si="155"/>
        <v>1</v>
      </c>
      <c r="CF256" s="276">
        <f t="shared" si="156"/>
        <v>1</v>
      </c>
      <c r="CG256" s="248">
        <f t="shared" si="157"/>
        <v>1</v>
      </c>
      <c r="CH256" s="274">
        <f t="shared" si="181"/>
        <v>1</v>
      </c>
      <c r="CI256" s="356">
        <f t="shared" si="158"/>
        <v>0</v>
      </c>
      <c r="CJ256" s="149">
        <f t="shared" si="159"/>
        <v>0</v>
      </c>
      <c r="CK256" s="150">
        <f t="shared" si="160"/>
        <v>0</v>
      </c>
      <c r="CL256" s="149">
        <f t="shared" si="182"/>
        <v>0</v>
      </c>
      <c r="CM256" s="149">
        <f t="shared" si="182"/>
        <v>0</v>
      </c>
      <c r="CN256" s="149">
        <f t="shared" si="182"/>
        <v>1</v>
      </c>
      <c r="CO256" s="149">
        <f t="shared" si="161"/>
        <v>1</v>
      </c>
      <c r="CP256" s="149">
        <f t="shared" si="183"/>
        <v>1</v>
      </c>
      <c r="CQ256" s="283">
        <f t="shared" si="162"/>
        <v>1</v>
      </c>
      <c r="CR256" s="149">
        <f t="shared" si="163"/>
        <v>0</v>
      </c>
      <c r="CS256" s="149">
        <f t="shared" si="164"/>
        <v>0</v>
      </c>
      <c r="CT256" s="283" t="str">
        <f t="shared" si="165"/>
        <v/>
      </c>
      <c r="CU256" s="149" t="str">
        <f t="shared" si="166"/>
        <v xml:space="preserve"> 2050</v>
      </c>
      <c r="CV256" s="149">
        <f t="shared" si="167"/>
        <v>2050</v>
      </c>
      <c r="CW256" s="149">
        <v>0</v>
      </c>
      <c r="CX256" s="149">
        <v>1</v>
      </c>
      <c r="CY256" s="149">
        <v>0</v>
      </c>
      <c r="CZ256" s="149">
        <v>1</v>
      </c>
      <c r="DA256" s="149">
        <v>0</v>
      </c>
      <c r="DB256" s="149">
        <v>0</v>
      </c>
      <c r="DC256" s="149">
        <v>1</v>
      </c>
      <c r="DD256" s="149">
        <v>1</v>
      </c>
      <c r="DE256" s="149">
        <v>0</v>
      </c>
      <c r="DF256" s="149">
        <v>0</v>
      </c>
      <c r="DG256" s="149">
        <v>0</v>
      </c>
      <c r="DH256" s="149">
        <v>0</v>
      </c>
      <c r="DI256" s="149">
        <v>0</v>
      </c>
      <c r="DJ256" s="149">
        <v>0</v>
      </c>
      <c r="DK256" s="149">
        <v>0</v>
      </c>
      <c r="DL256" s="149">
        <v>0</v>
      </c>
      <c r="DM256" s="149">
        <v>1</v>
      </c>
      <c r="DN256" s="149">
        <v>1</v>
      </c>
      <c r="DO256" s="149">
        <v>1</v>
      </c>
      <c r="DP256" s="149">
        <v>1</v>
      </c>
      <c r="DQ256" s="149">
        <v>0</v>
      </c>
      <c r="DR256" s="149">
        <v>1</v>
      </c>
      <c r="DS256" s="149">
        <v>0</v>
      </c>
      <c r="DT256" s="149" t="s">
        <v>154</v>
      </c>
      <c r="DU256" s="149">
        <v>0</v>
      </c>
      <c r="DV256" s="149" t="s">
        <v>7868</v>
      </c>
      <c r="DW256" s="149" t="s">
        <v>160</v>
      </c>
      <c r="DX256" s="149" t="s">
        <v>150</v>
      </c>
      <c r="DY256" s="149" t="s">
        <v>7000</v>
      </c>
      <c r="DZ256" s="149" t="str">
        <f t="shared" si="168"/>
        <v>N</v>
      </c>
      <c r="EA256" s="149" t="str">
        <f t="shared" si="169"/>
        <v/>
      </c>
      <c r="EB256" s="149" t="str">
        <f t="shared" si="170"/>
        <v>Y</v>
      </c>
      <c r="EC256" s="149" t="str">
        <f t="shared" si="171"/>
        <v>N</v>
      </c>
      <c r="ED256" s="149" t="str">
        <f t="shared" si="172"/>
        <v>Yes</v>
      </c>
      <c r="EF256" s="149">
        <f t="shared" si="185"/>
        <v>2050</v>
      </c>
    </row>
    <row r="257" spans="1:136" s="149" customFormat="1" ht="16.5" customHeight="1">
      <c r="A257" s="149">
        <v>254</v>
      </c>
      <c r="B257" s="149">
        <v>249</v>
      </c>
      <c r="C257" s="150" t="s">
        <v>1581</v>
      </c>
      <c r="D257" s="149" t="s">
        <v>599</v>
      </c>
      <c r="E257" s="149" t="s">
        <v>184</v>
      </c>
      <c r="F257" s="149" t="s">
        <v>175</v>
      </c>
      <c r="G257" s="149" t="s">
        <v>176</v>
      </c>
      <c r="H257" s="168" t="s">
        <v>1582</v>
      </c>
      <c r="I257" s="149" t="s">
        <v>1583</v>
      </c>
      <c r="J257" s="149">
        <v>0.723</v>
      </c>
      <c r="K257" s="149" t="s">
        <v>1584</v>
      </c>
      <c r="L257" s="149">
        <v>85648</v>
      </c>
      <c r="M257" s="150">
        <v>17</v>
      </c>
      <c r="N257" s="149" t="s">
        <v>154</v>
      </c>
      <c r="O257" s="149" t="s">
        <v>153</v>
      </c>
      <c r="P257" s="150" t="s">
        <v>153</v>
      </c>
      <c r="Q257" s="149" t="s">
        <v>154</v>
      </c>
      <c r="R257" s="149" t="s">
        <v>154</v>
      </c>
      <c r="S257" s="149" t="s">
        <v>153</v>
      </c>
      <c r="T257" s="149" t="s">
        <v>153</v>
      </c>
      <c r="U257" s="151" t="s">
        <v>153</v>
      </c>
      <c r="V257" s="149" t="s">
        <v>153</v>
      </c>
      <c r="W257" s="149" t="s">
        <v>153</v>
      </c>
      <c r="X257" s="152" t="s">
        <v>153</v>
      </c>
      <c r="Y257" s="149" t="s">
        <v>153</v>
      </c>
      <c r="Z257" s="149" t="s">
        <v>153</v>
      </c>
      <c r="AA257" s="150"/>
      <c r="AC257" s="149" t="s">
        <v>153</v>
      </c>
      <c r="AD257" s="149" t="s">
        <v>153</v>
      </c>
      <c r="AE257" s="149" t="s">
        <v>153</v>
      </c>
      <c r="AF257" s="149" t="s">
        <v>153</v>
      </c>
      <c r="AG257" s="149" t="s">
        <v>153</v>
      </c>
      <c r="AH257" s="150" t="s">
        <v>153</v>
      </c>
      <c r="AI257" s="149" t="s">
        <v>160</v>
      </c>
      <c r="AJ257" s="149" t="s">
        <v>150</v>
      </c>
      <c r="AK257" s="266" t="s">
        <v>1585</v>
      </c>
      <c r="AL257" s="149">
        <v>2050</v>
      </c>
      <c r="AM257" s="258" t="s">
        <v>1586</v>
      </c>
      <c r="AN257" s="150" t="s">
        <v>1585</v>
      </c>
      <c r="AP257" s="149" t="s">
        <v>154</v>
      </c>
      <c r="AQ257" s="149" t="s">
        <v>153</v>
      </c>
      <c r="AR257" s="149" t="s">
        <v>153</v>
      </c>
      <c r="AU257" s="150"/>
      <c r="AV257" s="188" t="s">
        <v>168</v>
      </c>
      <c r="AW257" s="172" t="s">
        <v>153</v>
      </c>
      <c r="AX257" s="149" t="s">
        <v>153</v>
      </c>
      <c r="AY257" s="149" t="s">
        <v>154</v>
      </c>
      <c r="AZ257" s="149" t="s">
        <v>153</v>
      </c>
      <c r="BA257" s="149" t="s">
        <v>153</v>
      </c>
      <c r="BC257" s="150"/>
      <c r="BE257" s="173"/>
      <c r="BF257" s="150"/>
      <c r="BG257" s="283">
        <f t="shared" si="173"/>
        <v>0</v>
      </c>
      <c r="BH257" s="149">
        <f t="shared" si="174"/>
        <v>0</v>
      </c>
      <c r="BI257" s="149">
        <f t="shared" si="140"/>
        <v>0</v>
      </c>
      <c r="BJ257" s="280">
        <f t="shared" si="141"/>
        <v>0</v>
      </c>
      <c r="BK257" s="356">
        <f t="shared" si="175"/>
        <v>0</v>
      </c>
      <c r="BL257" s="149">
        <f t="shared" si="176"/>
        <v>0</v>
      </c>
      <c r="BM257" s="149">
        <f t="shared" si="142"/>
        <v>0</v>
      </c>
      <c r="BN257" s="278">
        <f t="shared" si="143"/>
        <v>0</v>
      </c>
      <c r="BO257" s="149">
        <f t="shared" si="177"/>
        <v>0</v>
      </c>
      <c r="BP257" s="149">
        <f t="shared" si="178"/>
        <v>0</v>
      </c>
      <c r="BQ257" s="149">
        <f t="shared" si="144"/>
        <v>0</v>
      </c>
      <c r="BR257" s="356">
        <f t="shared" si="179"/>
        <v>0</v>
      </c>
      <c r="BS257" s="149">
        <f t="shared" si="180"/>
        <v>0</v>
      </c>
      <c r="BT257" s="149">
        <f t="shared" si="145"/>
        <v>0</v>
      </c>
      <c r="BU257" s="356">
        <f t="shared" si="146"/>
        <v>0</v>
      </c>
      <c r="BV257" s="149">
        <f t="shared" si="147"/>
        <v>0</v>
      </c>
      <c r="BW257" s="113">
        <f t="shared" si="148"/>
        <v>1</v>
      </c>
      <c r="BX257" s="248">
        <f t="shared" si="149"/>
        <v>0</v>
      </c>
      <c r="BY257" s="248">
        <f t="shared" si="150"/>
        <v>0</v>
      </c>
      <c r="BZ257" s="248">
        <f t="shared" si="151"/>
        <v>1</v>
      </c>
      <c r="CA257" s="248">
        <f t="shared" si="184"/>
        <v>1</v>
      </c>
      <c r="CB257" s="175">
        <f t="shared" si="152"/>
        <v>1</v>
      </c>
      <c r="CC257" s="356">
        <f t="shared" si="153"/>
        <v>0</v>
      </c>
      <c r="CD257" s="149">
        <f t="shared" si="154"/>
        <v>0</v>
      </c>
      <c r="CE257" s="149">
        <f t="shared" si="155"/>
        <v>0</v>
      </c>
      <c r="CF257" s="276">
        <f t="shared" si="156"/>
        <v>0</v>
      </c>
      <c r="CG257" s="248">
        <f t="shared" si="157"/>
        <v>1</v>
      </c>
      <c r="CH257" s="274">
        <f t="shared" si="181"/>
        <v>1</v>
      </c>
      <c r="CI257" s="356">
        <f t="shared" si="158"/>
        <v>0</v>
      </c>
      <c r="CJ257" s="149">
        <f t="shared" si="159"/>
        <v>0</v>
      </c>
      <c r="CK257" s="150">
        <f t="shared" si="160"/>
        <v>0</v>
      </c>
      <c r="CL257" s="149">
        <f t="shared" si="182"/>
        <v>0</v>
      </c>
      <c r="CM257" s="149">
        <f t="shared" si="182"/>
        <v>0</v>
      </c>
      <c r="CN257" s="149">
        <f t="shared" si="182"/>
        <v>1</v>
      </c>
      <c r="CO257" s="149">
        <f t="shared" si="161"/>
        <v>1</v>
      </c>
      <c r="CP257" s="149">
        <f t="shared" si="183"/>
        <v>1</v>
      </c>
      <c r="CQ257" s="283">
        <f t="shared" si="162"/>
        <v>0</v>
      </c>
      <c r="CR257" s="149">
        <f t="shared" si="163"/>
        <v>0</v>
      </c>
      <c r="CS257" s="149">
        <f t="shared" si="164"/>
        <v>1</v>
      </c>
      <c r="CT257" s="283" t="str">
        <f t="shared" si="165"/>
        <v/>
      </c>
      <c r="CU257" s="149" t="str">
        <f t="shared" si="166"/>
        <v xml:space="preserve"> </v>
      </c>
      <c r="CV257" s="149">
        <f t="shared" si="167"/>
        <v>0</v>
      </c>
      <c r="CW257" s="149">
        <v>0</v>
      </c>
      <c r="CX257" s="149">
        <v>0</v>
      </c>
      <c r="CY257" s="149">
        <v>1</v>
      </c>
      <c r="CZ257" s="149">
        <v>1</v>
      </c>
      <c r="DA257" s="149">
        <v>0</v>
      </c>
      <c r="DB257" s="149">
        <v>0</v>
      </c>
      <c r="DC257" s="149">
        <v>0</v>
      </c>
      <c r="DD257" s="149">
        <v>0</v>
      </c>
      <c r="DE257" s="149">
        <v>0</v>
      </c>
      <c r="DF257" s="149">
        <v>0</v>
      </c>
      <c r="DG257" s="149">
        <v>0</v>
      </c>
      <c r="DH257" s="149">
        <v>0</v>
      </c>
      <c r="DI257" s="149">
        <v>0</v>
      </c>
      <c r="DJ257" s="149">
        <v>0</v>
      </c>
      <c r="DK257" s="149">
        <v>0</v>
      </c>
      <c r="DL257" s="149">
        <v>0</v>
      </c>
      <c r="DM257" s="149">
        <v>1</v>
      </c>
      <c r="DN257" s="149">
        <v>0</v>
      </c>
      <c r="DO257" s="149">
        <v>1</v>
      </c>
      <c r="DP257" s="149">
        <v>0</v>
      </c>
      <c r="DQ257" s="149">
        <v>0</v>
      </c>
      <c r="DR257" s="149">
        <v>1</v>
      </c>
      <c r="DS257" s="149">
        <v>0</v>
      </c>
      <c r="DT257" s="149" t="s">
        <v>154</v>
      </c>
      <c r="DU257" s="149">
        <v>0</v>
      </c>
      <c r="DV257" s="149" t="s">
        <v>154</v>
      </c>
      <c r="DW257" s="149" t="s">
        <v>7867</v>
      </c>
      <c r="DX257" s="149" t="s">
        <v>3005</v>
      </c>
      <c r="DY257" s="149">
        <v>0</v>
      </c>
      <c r="DZ257" s="149" t="str">
        <f t="shared" si="168"/>
        <v>N</v>
      </c>
      <c r="EA257" s="149" t="str">
        <f t="shared" si="169"/>
        <v/>
      </c>
      <c r="EB257" s="149" t="str">
        <f t="shared" si="170"/>
        <v>N</v>
      </c>
      <c r="EC257" s="149" t="str">
        <f t="shared" si="171"/>
        <v>Y</v>
      </c>
      <c r="ED257" s="149" t="str">
        <f t="shared" si="172"/>
        <v>Not Specified</v>
      </c>
      <c r="EF257" s="149">
        <f t="shared" si="185"/>
        <v>0</v>
      </c>
    </row>
    <row r="258" spans="1:136" s="149" customFormat="1" ht="16.5" customHeight="1">
      <c r="A258" s="149">
        <v>255</v>
      </c>
      <c r="B258" s="149">
        <v>283</v>
      </c>
      <c r="C258" s="150" t="s">
        <v>1587</v>
      </c>
      <c r="D258" s="149" t="s">
        <v>333</v>
      </c>
      <c r="E258" s="149" t="s">
        <v>229</v>
      </c>
      <c r="F258" s="149" t="s">
        <v>772</v>
      </c>
      <c r="G258" s="149" t="s">
        <v>246</v>
      </c>
      <c r="H258" s="168" t="s">
        <v>1588</v>
      </c>
      <c r="I258" s="149" t="s">
        <v>1589</v>
      </c>
      <c r="J258" s="149">
        <v>0.122</v>
      </c>
      <c r="K258" s="149" t="s">
        <v>1590</v>
      </c>
      <c r="L258" s="149">
        <v>94736</v>
      </c>
      <c r="M258" s="150">
        <v>27</v>
      </c>
      <c r="N258" s="149" t="s">
        <v>154</v>
      </c>
      <c r="O258" s="149" t="s">
        <v>153</v>
      </c>
      <c r="P258" s="150" t="s">
        <v>153</v>
      </c>
      <c r="Q258" s="149" t="s">
        <v>150</v>
      </c>
      <c r="R258" s="149" t="s">
        <v>150</v>
      </c>
      <c r="S258" s="149" t="s">
        <v>151</v>
      </c>
      <c r="T258" s="149" t="s">
        <v>152</v>
      </c>
      <c r="U258" s="151">
        <v>2028</v>
      </c>
      <c r="V258" s="149" t="s">
        <v>153</v>
      </c>
      <c r="W258" s="149" t="s">
        <v>153</v>
      </c>
      <c r="X258" s="152" t="s">
        <v>153</v>
      </c>
      <c r="Y258" s="188" t="s">
        <v>154</v>
      </c>
      <c r="Z258" s="188" t="s">
        <v>210</v>
      </c>
      <c r="AA258" s="150"/>
      <c r="AC258" s="149" t="s">
        <v>167</v>
      </c>
      <c r="AD258" s="149" t="s">
        <v>6</v>
      </c>
      <c r="AE258" s="149" t="s">
        <v>157</v>
      </c>
      <c r="AF258" s="149" t="s">
        <v>157</v>
      </c>
      <c r="AG258" s="149" t="s">
        <v>158</v>
      </c>
      <c r="AH258" s="150" t="s">
        <v>159</v>
      </c>
      <c r="AJ258" s="149" t="s">
        <v>154</v>
      </c>
      <c r="AK258" s="170" t="s">
        <v>153</v>
      </c>
      <c r="AN258" s="150"/>
      <c r="AO258" s="149" t="s">
        <v>160</v>
      </c>
      <c r="AP258" s="149" t="s">
        <v>150</v>
      </c>
      <c r="AQ258" s="149" t="s">
        <v>159</v>
      </c>
      <c r="AR258" s="149" t="s">
        <v>1591</v>
      </c>
      <c r="AS258" s="149">
        <v>2050</v>
      </c>
      <c r="AU258" s="150"/>
      <c r="AV258" s="149" t="s">
        <v>157</v>
      </c>
      <c r="AW258" s="172" t="s">
        <v>168</v>
      </c>
      <c r="AX258" s="149" t="s">
        <v>158</v>
      </c>
      <c r="AY258" s="149" t="s">
        <v>154</v>
      </c>
      <c r="AZ258" s="149" t="s">
        <v>153</v>
      </c>
      <c r="BA258" s="149" t="s">
        <v>153</v>
      </c>
      <c r="BC258" s="150"/>
      <c r="BE258" s="173"/>
      <c r="BF258" s="150"/>
      <c r="BG258" s="283">
        <f t="shared" si="173"/>
        <v>0</v>
      </c>
      <c r="BH258" s="149">
        <f t="shared" si="174"/>
        <v>0</v>
      </c>
      <c r="BI258" s="149">
        <f t="shared" si="140"/>
        <v>0</v>
      </c>
      <c r="BJ258" s="280">
        <f t="shared" si="141"/>
        <v>0</v>
      </c>
      <c r="BK258" s="356">
        <f t="shared" si="175"/>
        <v>0</v>
      </c>
      <c r="BL258" s="149">
        <f t="shared" si="176"/>
        <v>1</v>
      </c>
      <c r="BM258" s="149">
        <f t="shared" si="142"/>
        <v>0</v>
      </c>
      <c r="BN258" s="278">
        <f t="shared" si="143"/>
        <v>1</v>
      </c>
      <c r="BO258" s="149">
        <f t="shared" si="177"/>
        <v>0</v>
      </c>
      <c r="BP258" s="149">
        <f t="shared" si="178"/>
        <v>0</v>
      </c>
      <c r="BQ258" s="149">
        <f t="shared" si="144"/>
        <v>0</v>
      </c>
      <c r="BR258" s="356">
        <f t="shared" si="179"/>
        <v>0</v>
      </c>
      <c r="BS258" s="149">
        <f t="shared" si="180"/>
        <v>0</v>
      </c>
      <c r="BT258" s="149">
        <f t="shared" si="145"/>
        <v>1</v>
      </c>
      <c r="BU258" s="356">
        <f t="shared" si="146"/>
        <v>0</v>
      </c>
      <c r="BV258" s="149">
        <f t="shared" si="147"/>
        <v>0</v>
      </c>
      <c r="BW258" s="113">
        <f t="shared" si="148"/>
        <v>0</v>
      </c>
      <c r="BX258" s="248">
        <f t="shared" si="149"/>
        <v>0</v>
      </c>
      <c r="BY258" s="248">
        <f t="shared" si="150"/>
        <v>0</v>
      </c>
      <c r="BZ258" s="248">
        <f t="shared" si="151"/>
        <v>0</v>
      </c>
      <c r="CA258" s="248">
        <f t="shared" si="184"/>
        <v>0</v>
      </c>
      <c r="CB258" s="175">
        <f t="shared" si="152"/>
        <v>0</v>
      </c>
      <c r="CC258" s="356">
        <f t="shared" si="153"/>
        <v>0</v>
      </c>
      <c r="CD258" s="149">
        <f t="shared" si="154"/>
        <v>0</v>
      </c>
      <c r="CE258" s="149">
        <f t="shared" si="155"/>
        <v>1</v>
      </c>
      <c r="CF258" s="276">
        <f t="shared" si="156"/>
        <v>1</v>
      </c>
      <c r="CG258" s="248">
        <f t="shared" si="157"/>
        <v>1</v>
      </c>
      <c r="CH258" s="274">
        <f t="shared" si="181"/>
        <v>1</v>
      </c>
      <c r="CI258" s="356">
        <f t="shared" si="158"/>
        <v>0</v>
      </c>
      <c r="CJ258" s="149">
        <f t="shared" si="159"/>
        <v>0</v>
      </c>
      <c r="CK258" s="150">
        <f t="shared" si="160"/>
        <v>0</v>
      </c>
      <c r="CL258" s="149">
        <f t="shared" si="182"/>
        <v>0</v>
      </c>
      <c r="CM258" s="149">
        <f t="shared" si="182"/>
        <v>1</v>
      </c>
      <c r="CN258" s="149">
        <f t="shared" si="182"/>
        <v>1</v>
      </c>
      <c r="CO258" s="149">
        <f t="shared" si="161"/>
        <v>2</v>
      </c>
      <c r="CP258" s="149">
        <f t="shared" si="183"/>
        <v>1</v>
      </c>
      <c r="CQ258" s="283">
        <f t="shared" si="162"/>
        <v>1</v>
      </c>
      <c r="CR258" s="149">
        <f t="shared" si="163"/>
        <v>0</v>
      </c>
      <c r="CS258" s="149">
        <f t="shared" si="164"/>
        <v>0</v>
      </c>
      <c r="CT258" s="283">
        <f t="shared" si="165"/>
        <v>1</v>
      </c>
      <c r="CU258" s="149" t="str">
        <f t="shared" si="166"/>
        <v xml:space="preserve"> 2050</v>
      </c>
      <c r="CV258" s="149">
        <f t="shared" si="167"/>
        <v>2050</v>
      </c>
      <c r="CW258" s="149">
        <v>0</v>
      </c>
      <c r="CX258" s="149">
        <v>1</v>
      </c>
      <c r="CY258" s="149">
        <v>0</v>
      </c>
      <c r="CZ258" s="149">
        <v>1</v>
      </c>
      <c r="DA258" s="149">
        <v>0</v>
      </c>
      <c r="DB258" s="149">
        <v>0</v>
      </c>
      <c r="DC258" s="149">
        <v>1</v>
      </c>
      <c r="DD258" s="149">
        <v>1</v>
      </c>
      <c r="DE258" s="149">
        <v>0</v>
      </c>
      <c r="DF258" s="149">
        <v>1</v>
      </c>
      <c r="DG258" s="149">
        <v>0</v>
      </c>
      <c r="DH258" s="149">
        <v>1</v>
      </c>
      <c r="DI258" s="149">
        <v>0</v>
      </c>
      <c r="DJ258" s="149">
        <v>0</v>
      </c>
      <c r="DK258" s="149">
        <v>0</v>
      </c>
      <c r="DL258" s="149">
        <v>0</v>
      </c>
      <c r="DM258" s="149">
        <v>1</v>
      </c>
      <c r="DN258" s="149">
        <v>1</v>
      </c>
      <c r="DO258" s="149">
        <v>1</v>
      </c>
      <c r="DP258" s="149">
        <v>0</v>
      </c>
      <c r="DQ258" s="149">
        <v>0</v>
      </c>
      <c r="DR258" s="149">
        <v>1</v>
      </c>
      <c r="DS258" s="149">
        <v>0</v>
      </c>
      <c r="DT258" s="149" t="s">
        <v>154</v>
      </c>
      <c r="DU258" s="149" t="s">
        <v>157</v>
      </c>
      <c r="DV258" s="149" t="s">
        <v>7866</v>
      </c>
      <c r="DW258" s="149" t="s">
        <v>160</v>
      </c>
      <c r="DX258" s="149" t="s">
        <v>3005</v>
      </c>
      <c r="DY258" s="149" t="s">
        <v>3005</v>
      </c>
      <c r="DZ258" s="149" t="str">
        <f t="shared" si="168"/>
        <v>Y</v>
      </c>
      <c r="EA258" s="149" t="str">
        <f t="shared" si="169"/>
        <v>Committed</v>
      </c>
      <c r="EB258" s="149" t="str">
        <f t="shared" si="170"/>
        <v>Y</v>
      </c>
      <c r="EC258" s="149" t="str">
        <f t="shared" si="171"/>
        <v>N</v>
      </c>
      <c r="ED258" s="149" t="str">
        <f t="shared" si="172"/>
        <v>Yes</v>
      </c>
      <c r="EF258" s="149">
        <f t="shared" si="185"/>
        <v>2050</v>
      </c>
    </row>
    <row r="259" spans="1:136" s="149" customFormat="1" ht="16.5" customHeight="1">
      <c r="A259" s="149">
        <v>256</v>
      </c>
      <c r="B259" s="149">
        <v>238</v>
      </c>
      <c r="C259" s="150" t="s">
        <v>1592</v>
      </c>
      <c r="D259" s="149" t="s">
        <v>679</v>
      </c>
      <c r="E259" s="149" t="s">
        <v>174</v>
      </c>
      <c r="F259" s="149" t="s">
        <v>175</v>
      </c>
      <c r="G259" s="149" t="s">
        <v>176</v>
      </c>
      <c r="H259" s="168" t="s">
        <v>1593</v>
      </c>
      <c r="I259" s="149" t="s">
        <v>1594</v>
      </c>
      <c r="J259" s="149">
        <v>0.665</v>
      </c>
      <c r="K259" s="149" t="s">
        <v>1595</v>
      </c>
      <c r="L259" s="149">
        <v>123483</v>
      </c>
      <c r="M259" s="150">
        <v>17</v>
      </c>
      <c r="N259" s="149" t="s">
        <v>154</v>
      </c>
      <c r="O259" s="149" t="s">
        <v>153</v>
      </c>
      <c r="P259" s="150" t="s">
        <v>153</v>
      </c>
      <c r="Q259" s="149" t="s">
        <v>154</v>
      </c>
      <c r="R259" s="149" t="s">
        <v>154</v>
      </c>
      <c r="S259" s="149" t="s">
        <v>153</v>
      </c>
      <c r="T259" s="149" t="s">
        <v>153</v>
      </c>
      <c r="U259" s="151" t="s">
        <v>153</v>
      </c>
      <c r="V259" s="149" t="s">
        <v>153</v>
      </c>
      <c r="W259" s="149" t="s">
        <v>153</v>
      </c>
      <c r="X259" s="152" t="s">
        <v>153</v>
      </c>
      <c r="Y259" s="149" t="s">
        <v>153</v>
      </c>
      <c r="Z259" s="149" t="s">
        <v>153</v>
      </c>
      <c r="AA259" s="150"/>
      <c r="AC259" s="149" t="s">
        <v>202</v>
      </c>
      <c r="AD259" s="149" t="s">
        <v>5</v>
      </c>
      <c r="AE259" s="149" t="s">
        <v>1596</v>
      </c>
      <c r="AF259" s="149" t="s">
        <v>1596</v>
      </c>
      <c r="AG259" s="149" t="s">
        <v>168</v>
      </c>
      <c r="AH259" s="150" t="s">
        <v>159</v>
      </c>
      <c r="AI259" s="149" t="s">
        <v>160</v>
      </c>
      <c r="AJ259" s="149" t="s">
        <v>150</v>
      </c>
      <c r="AK259" s="149" t="s">
        <v>1597</v>
      </c>
      <c r="AL259" s="149">
        <v>2060</v>
      </c>
      <c r="AM259" s="171" t="s">
        <v>1598</v>
      </c>
      <c r="AN259" s="150"/>
      <c r="AP259" s="149" t="s">
        <v>154</v>
      </c>
      <c r="AQ259" s="149" t="s">
        <v>153</v>
      </c>
      <c r="AR259" s="149" t="s">
        <v>153</v>
      </c>
      <c r="AU259" s="150"/>
      <c r="AV259" s="149" t="s">
        <v>168</v>
      </c>
      <c r="AW259" s="172" t="s">
        <v>168</v>
      </c>
      <c r="AX259" s="149" t="s">
        <v>158</v>
      </c>
      <c r="AY259" s="149" t="s">
        <v>154</v>
      </c>
      <c r="AZ259" s="149" t="s">
        <v>153</v>
      </c>
      <c r="BA259" s="149" t="s">
        <v>153</v>
      </c>
      <c r="BC259" s="150"/>
      <c r="BE259" s="173"/>
      <c r="BF259" s="150"/>
      <c r="BG259" s="283">
        <f t="shared" si="173"/>
        <v>0</v>
      </c>
      <c r="BH259" s="149">
        <f t="shared" si="174"/>
        <v>0</v>
      </c>
      <c r="BI259" s="149">
        <f t="shared" si="140"/>
        <v>0</v>
      </c>
      <c r="BJ259" s="280">
        <f t="shared" si="141"/>
        <v>0</v>
      </c>
      <c r="BK259" s="356">
        <f t="shared" si="175"/>
        <v>0</v>
      </c>
      <c r="BL259" s="149">
        <f t="shared" si="176"/>
        <v>0</v>
      </c>
      <c r="BM259" s="149">
        <f t="shared" si="142"/>
        <v>0</v>
      </c>
      <c r="BN259" s="278">
        <f t="shared" si="143"/>
        <v>0</v>
      </c>
      <c r="BO259" s="149">
        <f t="shared" si="177"/>
        <v>0</v>
      </c>
      <c r="BP259" s="149">
        <f t="shared" si="178"/>
        <v>0</v>
      </c>
      <c r="BQ259" s="149">
        <f t="shared" si="144"/>
        <v>0</v>
      </c>
      <c r="BR259" s="356">
        <f t="shared" si="179"/>
        <v>0</v>
      </c>
      <c r="BS259" s="149">
        <f t="shared" si="180"/>
        <v>0</v>
      </c>
      <c r="BT259" s="149">
        <f t="shared" si="145"/>
        <v>0</v>
      </c>
      <c r="BU259" s="356">
        <f t="shared" si="146"/>
        <v>0</v>
      </c>
      <c r="BV259" s="149">
        <f t="shared" si="147"/>
        <v>0</v>
      </c>
      <c r="BW259" s="113">
        <f t="shared" si="148"/>
        <v>1</v>
      </c>
      <c r="BX259" s="248">
        <f t="shared" si="149"/>
        <v>0</v>
      </c>
      <c r="BY259" s="248">
        <f t="shared" si="150"/>
        <v>0</v>
      </c>
      <c r="BZ259" s="248">
        <f t="shared" si="151"/>
        <v>1</v>
      </c>
      <c r="CA259" s="248">
        <f t="shared" si="184"/>
        <v>1</v>
      </c>
      <c r="CB259" s="175">
        <f t="shared" si="152"/>
        <v>1</v>
      </c>
      <c r="CC259" s="356">
        <f t="shared" si="153"/>
        <v>0</v>
      </c>
      <c r="CD259" s="149">
        <f t="shared" si="154"/>
        <v>0</v>
      </c>
      <c r="CE259" s="149">
        <f t="shared" si="155"/>
        <v>0</v>
      </c>
      <c r="CF259" s="276">
        <f t="shared" si="156"/>
        <v>0</v>
      </c>
      <c r="CG259" s="248">
        <f t="shared" si="157"/>
        <v>1</v>
      </c>
      <c r="CH259" s="274">
        <f t="shared" si="181"/>
        <v>1</v>
      </c>
      <c r="CI259" s="356">
        <f t="shared" si="158"/>
        <v>0</v>
      </c>
      <c r="CJ259" s="149">
        <f t="shared" si="159"/>
        <v>0</v>
      </c>
      <c r="CK259" s="150">
        <f t="shared" si="160"/>
        <v>0</v>
      </c>
      <c r="CL259" s="149">
        <f t="shared" si="182"/>
        <v>0</v>
      </c>
      <c r="CM259" s="149">
        <f t="shared" si="182"/>
        <v>0</v>
      </c>
      <c r="CN259" s="149">
        <f t="shared" si="182"/>
        <v>1</v>
      </c>
      <c r="CO259" s="149">
        <f t="shared" si="161"/>
        <v>1</v>
      </c>
      <c r="CP259" s="149">
        <f t="shared" si="183"/>
        <v>1</v>
      </c>
      <c r="CQ259" s="283">
        <f t="shared" si="162"/>
        <v>0</v>
      </c>
      <c r="CR259" s="149">
        <f t="shared" si="163"/>
        <v>0</v>
      </c>
      <c r="CS259" s="149">
        <f t="shared" si="164"/>
        <v>1</v>
      </c>
      <c r="CT259" s="283" t="str">
        <f t="shared" si="165"/>
        <v/>
      </c>
      <c r="CU259" s="149" t="str">
        <f t="shared" si="166"/>
        <v xml:space="preserve"> </v>
      </c>
      <c r="CV259" s="149">
        <f t="shared" si="167"/>
        <v>0</v>
      </c>
      <c r="CW259" s="149">
        <v>0</v>
      </c>
      <c r="CX259" s="149">
        <v>0</v>
      </c>
      <c r="CY259" s="149">
        <v>0</v>
      </c>
      <c r="CZ259" s="149">
        <v>0</v>
      </c>
      <c r="DA259" s="149">
        <v>0</v>
      </c>
      <c r="DB259" s="149">
        <v>0</v>
      </c>
      <c r="DC259" s="149">
        <v>0</v>
      </c>
      <c r="DD259" s="149">
        <v>0</v>
      </c>
      <c r="DE259" s="149">
        <v>0</v>
      </c>
      <c r="DF259" s="149">
        <v>0</v>
      </c>
      <c r="DG259" s="149">
        <v>0</v>
      </c>
      <c r="DH259" s="149">
        <v>0</v>
      </c>
      <c r="DI259" s="149">
        <v>0</v>
      </c>
      <c r="DJ259" s="149">
        <v>0</v>
      </c>
      <c r="DK259" s="149">
        <v>0</v>
      </c>
      <c r="DL259" s="149">
        <v>0</v>
      </c>
      <c r="DM259" s="149">
        <v>0</v>
      </c>
      <c r="DN259" s="149">
        <v>0</v>
      </c>
      <c r="DO259" s="149">
        <v>0</v>
      </c>
      <c r="DP259" s="149">
        <v>0</v>
      </c>
      <c r="DQ259" s="149">
        <v>0</v>
      </c>
      <c r="DR259" s="149">
        <v>0</v>
      </c>
      <c r="DS259" s="149">
        <v>0</v>
      </c>
      <c r="DT259" s="149" t="s">
        <v>154</v>
      </c>
      <c r="DU259" s="149">
        <v>0</v>
      </c>
      <c r="DV259" s="149" t="s">
        <v>154</v>
      </c>
      <c r="DW259" s="149" t="s">
        <v>180</v>
      </c>
      <c r="DX259" s="149" t="s">
        <v>7861</v>
      </c>
      <c r="DY259" s="149">
        <v>0</v>
      </c>
      <c r="DZ259" s="149" t="str">
        <f t="shared" si="168"/>
        <v>N</v>
      </c>
      <c r="EA259" s="149" t="str">
        <f t="shared" si="169"/>
        <v/>
      </c>
      <c r="EB259" s="149" t="str">
        <f t="shared" si="170"/>
        <v>N</v>
      </c>
      <c r="EC259" s="149" t="str">
        <f t="shared" si="171"/>
        <v>Y</v>
      </c>
      <c r="ED259" s="149" t="str">
        <f t="shared" si="172"/>
        <v>Not Specified</v>
      </c>
      <c r="EF259" s="149">
        <f t="shared" si="185"/>
        <v>0</v>
      </c>
    </row>
    <row r="260" spans="1:136" s="149" customFormat="1" ht="16.5" customHeight="1">
      <c r="A260" s="149">
        <v>257</v>
      </c>
      <c r="B260" s="149">
        <v>302</v>
      </c>
      <c r="C260" s="150" t="s">
        <v>1599</v>
      </c>
      <c r="D260" s="149" t="s">
        <v>228</v>
      </c>
      <c r="E260" s="149" t="s">
        <v>229</v>
      </c>
      <c r="F260" s="149" t="s">
        <v>321</v>
      </c>
      <c r="G260" s="149" t="s">
        <v>246</v>
      </c>
      <c r="H260" s="168" t="s">
        <v>1600</v>
      </c>
      <c r="I260" s="149" t="s">
        <v>1601</v>
      </c>
      <c r="J260" s="149">
        <v>0.027</v>
      </c>
      <c r="K260" s="149" t="s">
        <v>1602</v>
      </c>
      <c r="L260" s="149">
        <v>43000</v>
      </c>
      <c r="M260" s="150">
        <v>9</v>
      </c>
      <c r="N260" s="149" t="s">
        <v>154</v>
      </c>
      <c r="O260" s="149" t="s">
        <v>153</v>
      </c>
      <c r="P260" s="150" t="s">
        <v>153</v>
      </c>
      <c r="Q260" s="149" t="s">
        <v>154</v>
      </c>
      <c r="R260" s="149" t="s">
        <v>154</v>
      </c>
      <c r="S260" s="149" t="s">
        <v>153</v>
      </c>
      <c r="T260" s="149" t="s">
        <v>153</v>
      </c>
      <c r="U260" s="151" t="s">
        <v>153</v>
      </c>
      <c r="V260" s="149" t="s">
        <v>153</v>
      </c>
      <c r="W260" s="149" t="s">
        <v>153</v>
      </c>
      <c r="X260" s="152" t="s">
        <v>153</v>
      </c>
      <c r="Y260" s="149" t="s">
        <v>153</v>
      </c>
      <c r="Z260" s="149" t="s">
        <v>153</v>
      </c>
      <c r="AA260" s="150"/>
      <c r="AC260" s="149" t="s">
        <v>281</v>
      </c>
      <c r="AD260" s="149" t="s">
        <v>240</v>
      </c>
      <c r="AE260" s="149" t="s">
        <v>157</v>
      </c>
      <c r="AF260" s="149" t="s">
        <v>157</v>
      </c>
      <c r="AG260" s="149" t="s">
        <v>169</v>
      </c>
      <c r="AH260" s="150" t="s">
        <v>159</v>
      </c>
      <c r="AJ260" s="149" t="s">
        <v>154</v>
      </c>
      <c r="AK260" s="170" t="s">
        <v>153</v>
      </c>
      <c r="AN260" s="150"/>
      <c r="AP260" s="149" t="s">
        <v>154</v>
      </c>
      <c r="AQ260" s="149" t="s">
        <v>153</v>
      </c>
      <c r="AR260" s="149" t="s">
        <v>153</v>
      </c>
      <c r="AU260" s="150"/>
      <c r="AV260" s="149" t="s">
        <v>157</v>
      </c>
      <c r="AW260" s="172" t="s">
        <v>312</v>
      </c>
      <c r="AX260" s="149" t="s">
        <v>158</v>
      </c>
      <c r="AY260" s="149" t="s">
        <v>150</v>
      </c>
      <c r="AZ260" s="149" t="s">
        <v>1603</v>
      </c>
      <c r="BA260" s="149">
        <v>2035</v>
      </c>
      <c r="BC260" s="150"/>
      <c r="BE260" s="173"/>
      <c r="BF260" s="150"/>
      <c r="BG260" s="283">
        <f t="shared" si="173"/>
        <v>0</v>
      </c>
      <c r="BH260" s="149">
        <f t="shared" si="174"/>
        <v>0</v>
      </c>
      <c r="BI260" s="149">
        <f t="shared" si="186" ref="BI260:BI323">IF(AND($N260="Y",$P260&gt;2030),1,0)</f>
        <v>0</v>
      </c>
      <c r="BJ260" s="280">
        <f t="shared" si="187" ref="BJ260:BJ323">MAX(BG260:BI260)</f>
        <v>0</v>
      </c>
      <c r="BK260" s="356">
        <f t="shared" si="175"/>
        <v>0</v>
      </c>
      <c r="BL260" s="149">
        <f t="shared" si="176"/>
        <v>0</v>
      </c>
      <c r="BM260" s="149">
        <f t="shared" si="188" ref="BM260:BM323">IF(AND($R260="Y",$U260&gt;2030),1,0)</f>
        <v>0</v>
      </c>
      <c r="BN260" s="278">
        <f t="shared" si="189" ref="BN260:BN323">MAX(BK260:BM260)</f>
        <v>0</v>
      </c>
      <c r="BO260" s="149">
        <f t="shared" si="177"/>
        <v>0</v>
      </c>
      <c r="BP260" s="149">
        <f t="shared" si="178"/>
        <v>0</v>
      </c>
      <c r="BQ260" s="149">
        <f t="shared" si="190" ref="BQ260:BQ323">IF(AND($Y260="Y",$AA260&gt;2030),1,0)</f>
        <v>0</v>
      </c>
      <c r="BR260" s="356">
        <f t="shared" si="179"/>
        <v>0</v>
      </c>
      <c r="BS260" s="149">
        <f t="shared" si="180"/>
        <v>0</v>
      </c>
      <c r="BT260" s="149">
        <f t="shared" si="191" ref="BT260:BT323">IF(AND($AP260="Y",$AS260&gt;2030),1,0)</f>
        <v>0</v>
      </c>
      <c r="BU260" s="356">
        <f t="shared" si="192" ref="BU260:BU323">IF(AND(AL260&lt;=2025,CF260=0,AJ260="Y"),1,0)</f>
        <v>0</v>
      </c>
      <c r="BV260" s="149">
        <f t="shared" si="193" ref="BV260:BV323">IF(AND(AL260&gt;=2026,AL260&lt;=2030,AJ260="Y",CF260=0),1,0)</f>
        <v>0</v>
      </c>
      <c r="BW260" s="113">
        <f t="shared" si="194" ref="BW260:BW323">IF(AND(AL260&gt;=2031,CF260=0,AJ260="Y"),1,0)</f>
        <v>0</v>
      </c>
      <c r="BX260" s="248">
        <f t="shared" si="195" ref="BX260:BX323">IF(AND($AJ260="Y",$AL260&lt;=2024),1,0)</f>
        <v>0</v>
      </c>
      <c r="BY260" s="248">
        <f t="shared" si="196" ref="BY260:BY323">IF(AND($AJ260="Y",AND($AL260&gt;2024,$AL260&lt;=2030)),1,0)</f>
        <v>0</v>
      </c>
      <c r="BZ260" s="248">
        <f t="shared" si="197" ref="BZ260:BZ323">IF(AND($AJ260="Y",$AL260&gt;2030),1,0)</f>
        <v>0</v>
      </c>
      <c r="CA260" s="248">
        <f t="shared" si="184"/>
        <v>0</v>
      </c>
      <c r="CB260" s="175">
        <f t="shared" si="198" ref="CB260:CB323">IF(AND(CF260=0,AJ260="Y"),1,0)</f>
        <v>0</v>
      </c>
      <c r="CC260" s="356">
        <f t="shared" si="199" ref="CC260:CC323">MAX($BO260,$BR260)</f>
        <v>0</v>
      </c>
      <c r="CD260" s="149">
        <f t="shared" si="200" ref="CD260:CD323">MAX($BP260,$BS260)</f>
        <v>0</v>
      </c>
      <c r="CE260" s="149">
        <f t="shared" si="201" ref="CE260:CE323">MAX($BQ260,$BT260)</f>
        <v>0</v>
      </c>
      <c r="CF260" s="276">
        <f t="shared" si="202" ref="CF260:CF323">MAX(CC260:CE260)</f>
        <v>0</v>
      </c>
      <c r="CG260" s="248">
        <f t="shared" si="203" ref="CG260:CG323">MAX($CF260,$CA260)</f>
        <v>0</v>
      </c>
      <c r="CH260" s="274">
        <f t="shared" si="181"/>
        <v>0</v>
      </c>
      <c r="CI260" s="356">
        <f t="shared" si="204" ref="CI260:CI323">IF(AND($AY260="Y",$BA260&lt;=2024),1,0)</f>
        <v>0</v>
      </c>
      <c r="CJ260" s="149">
        <f t="shared" si="205" ref="CJ260:CJ323">IF(AND($AY260="Y",AND($BA260&gt;2024,$BA260&lt;=2030)),1,0)</f>
        <v>0</v>
      </c>
      <c r="CK260" s="150">
        <f t="shared" si="206" ref="CK260:CK323">IF(AND($AY260="Y",$BA260&gt;2030),1,0)</f>
        <v>1</v>
      </c>
      <c r="CL260" s="149">
        <f t="shared" si="182"/>
        <v>0</v>
      </c>
      <c r="CM260" s="149">
        <f t="shared" si="182"/>
        <v>0</v>
      </c>
      <c r="CN260" s="149">
        <f t="shared" si="182"/>
        <v>0</v>
      </c>
      <c r="CO260" s="149">
        <f t="shared" si="207" ref="CO260:CO323">CF260+CB260+BN260+BJ260</f>
        <v>0</v>
      </c>
      <c r="CP260" s="149">
        <f t="shared" si="183"/>
        <v>0</v>
      </c>
      <c r="CQ260" s="283">
        <f t="shared" si="208" ref="CQ260:CQ323">IF($AV260="Yes",1,0)</f>
        <v>1</v>
      </c>
      <c r="CR260" s="149">
        <f t="shared" si="209" ref="CR260:CR323">IF($AV260="No",1,0)</f>
        <v>0</v>
      </c>
      <c r="CS260" s="149">
        <f t="shared" si="210" ref="CS260:CS323">IF($AV260="Not Specified",1,0)</f>
        <v>0</v>
      </c>
      <c r="CT260" s="283" t="str">
        <f t="shared" si="211" ref="CT260:CT323">IF(OR(AND(U260&gt;=2026,U260&lt;=2030),AND(X260&gt;=2026,X260&lt;=2030)),1,"")</f>
        <v/>
      </c>
      <c r="CU260" s="149" t="str">
        <f t="shared" si="212" ref="CU260:CU323">AA260&amp;" "&amp;AS260</f>
        <v xml:space="preserve"> </v>
      </c>
      <c r="CV260" s="149">
        <f t="shared" si="213" ref="CV260:CV323">MAX(AA260,AS260)</f>
        <v>0</v>
      </c>
      <c r="CW260" s="149">
        <v>0</v>
      </c>
      <c r="CX260" s="149">
        <v>0</v>
      </c>
      <c r="CY260" s="149">
        <v>0</v>
      </c>
      <c r="CZ260" s="149">
        <v>0</v>
      </c>
      <c r="DA260" s="149">
        <v>0</v>
      </c>
      <c r="DB260" s="149">
        <v>0</v>
      </c>
      <c r="DC260" s="149">
        <v>0</v>
      </c>
      <c r="DD260" s="149">
        <v>0</v>
      </c>
      <c r="DE260" s="149">
        <v>0</v>
      </c>
      <c r="DF260" s="149">
        <v>0</v>
      </c>
      <c r="DG260" s="149">
        <v>0</v>
      </c>
      <c r="DH260" s="149">
        <v>0</v>
      </c>
      <c r="DI260" s="149">
        <v>0</v>
      </c>
      <c r="DJ260" s="149">
        <v>0</v>
      </c>
      <c r="DK260" s="149">
        <v>0</v>
      </c>
      <c r="DL260" s="149">
        <v>0</v>
      </c>
      <c r="DM260" s="149">
        <v>0</v>
      </c>
      <c r="DN260" s="149">
        <v>0</v>
      </c>
      <c r="DO260" s="149">
        <v>0</v>
      </c>
      <c r="DP260" s="149">
        <v>0</v>
      </c>
      <c r="DQ260" s="149">
        <v>0</v>
      </c>
      <c r="DR260" s="149">
        <v>0</v>
      </c>
      <c r="DS260" s="149">
        <v>0</v>
      </c>
      <c r="DT260" s="149" t="s">
        <v>154</v>
      </c>
      <c r="DU260" s="149">
        <v>0</v>
      </c>
      <c r="DV260" s="149" t="s">
        <v>154</v>
      </c>
      <c r="DW260" s="149" t="s">
        <v>154</v>
      </c>
      <c r="DX260" s="149">
        <v>0</v>
      </c>
      <c r="DY260" s="149">
        <v>0</v>
      </c>
      <c r="DZ260" s="149" t="str">
        <f t="shared" si="214" ref="DZ260:DZ323">Q260</f>
        <v>N</v>
      </c>
      <c r="EA260" s="149" t="str">
        <f t="shared" si="215" ref="EA260:EA323">Z260</f>
        <v/>
      </c>
      <c r="EB260" s="149" t="str">
        <f t="shared" si="216" ref="EB260:EB323">AP260</f>
        <v>N</v>
      </c>
      <c r="EC260" s="149" t="str">
        <f t="shared" si="217" ref="EC260:EC323">AJ260</f>
        <v>N</v>
      </c>
      <c r="ED260" s="149" t="str">
        <f t="shared" si="218" ref="ED260:ED323">AV260</f>
        <v>Yes</v>
      </c>
      <c r="EF260" s="149">
        <f t="shared" si="185"/>
        <v>0</v>
      </c>
    </row>
    <row r="261" spans="1:136" s="149" customFormat="1" ht="16.5" customHeight="1">
      <c r="A261" s="149">
        <v>258</v>
      </c>
      <c r="B261" s="149">
        <v>306</v>
      </c>
      <c r="C261" s="150" t="s">
        <v>1604</v>
      </c>
      <c r="D261" s="149" t="s">
        <v>333</v>
      </c>
      <c r="E261" s="149" t="s">
        <v>229</v>
      </c>
      <c r="F261" s="149" t="s">
        <v>686</v>
      </c>
      <c r="G261" s="149" t="s">
        <v>176</v>
      </c>
      <c r="H261" s="168" t="s">
        <v>1605</v>
      </c>
      <c r="I261" s="149" t="s">
        <v>1606</v>
      </c>
      <c r="J261" s="149">
        <v>0.082</v>
      </c>
      <c r="K261" s="149" t="s">
        <v>1607</v>
      </c>
      <c r="L261" s="149">
        <v>214521</v>
      </c>
      <c r="M261" s="150">
        <v>2</v>
      </c>
      <c r="N261" s="149" t="s">
        <v>154</v>
      </c>
      <c r="O261" s="149" t="s">
        <v>153</v>
      </c>
      <c r="P261" s="150" t="s">
        <v>153</v>
      </c>
      <c r="Q261" s="149" t="s">
        <v>154</v>
      </c>
      <c r="R261" s="149" t="s">
        <v>154</v>
      </c>
      <c r="S261" s="149" t="s">
        <v>153</v>
      </c>
      <c r="T261" s="149" t="s">
        <v>153</v>
      </c>
      <c r="U261" s="151" t="s">
        <v>153</v>
      </c>
      <c r="V261" s="149" t="s">
        <v>153</v>
      </c>
      <c r="W261" s="149" t="s">
        <v>153</v>
      </c>
      <c r="X261" s="152" t="s">
        <v>153</v>
      </c>
      <c r="Y261" s="149" t="s">
        <v>153</v>
      </c>
      <c r="Z261" s="149" t="s">
        <v>153</v>
      </c>
      <c r="AA261" s="150"/>
      <c r="AC261" s="149" t="s">
        <v>202</v>
      </c>
      <c r="AD261" s="149" t="s">
        <v>5</v>
      </c>
      <c r="AE261" s="149" t="s">
        <v>157</v>
      </c>
      <c r="AF261" s="149" t="s">
        <v>157</v>
      </c>
      <c r="AG261" s="149" t="s">
        <v>158</v>
      </c>
      <c r="AH261" s="150" t="s">
        <v>159</v>
      </c>
      <c r="AI261" s="149" t="s">
        <v>160</v>
      </c>
      <c r="AJ261" s="149" t="s">
        <v>150</v>
      </c>
      <c r="AK261" s="170" t="s">
        <v>1608</v>
      </c>
      <c r="AL261" s="149">
        <v>2032</v>
      </c>
      <c r="AN261" s="150"/>
      <c r="AP261" s="149" t="s">
        <v>154</v>
      </c>
      <c r="AQ261" s="149" t="s">
        <v>153</v>
      </c>
      <c r="AR261" s="149" t="s">
        <v>153</v>
      </c>
      <c r="AU261" s="150"/>
      <c r="AV261" s="149" t="s">
        <v>168</v>
      </c>
      <c r="AW261" s="172" t="s">
        <v>171</v>
      </c>
      <c r="AX261" s="149" t="s">
        <v>158</v>
      </c>
      <c r="AY261" s="149" t="s">
        <v>154</v>
      </c>
      <c r="AZ261" s="149" t="s">
        <v>153</v>
      </c>
      <c r="BA261" s="149" t="s">
        <v>153</v>
      </c>
      <c r="BC261" s="150"/>
      <c r="BE261" s="173"/>
      <c r="BF261" s="150"/>
      <c r="BG261" s="283">
        <f t="shared" si="219" ref="BG261:BG324">IF(AND($N261="Y",$P261&lt;=2025),1,0)</f>
        <v>0</v>
      </c>
      <c r="BH261" s="149">
        <f t="shared" si="220" ref="BH261:BH324">IF(AND($N261="Y",AND($P261&gt;2025,$P261&lt;=2030)),1,0)</f>
        <v>0</v>
      </c>
      <c r="BI261" s="149">
        <f t="shared" si="186"/>
        <v>0</v>
      </c>
      <c r="BJ261" s="280">
        <f t="shared" si="187"/>
        <v>0</v>
      </c>
      <c r="BK261" s="356">
        <f t="shared" si="221" ref="BK261:BK324">IF(AND($R261="Y",$U261&lt;=2025),1,0)</f>
        <v>0</v>
      </c>
      <c r="BL261" s="149">
        <f t="shared" si="222" ref="BL261:BL324">IF(AND($R261="Y",AND($U261&gt;2025,$U261&lt;=2030)),1,0)</f>
        <v>0</v>
      </c>
      <c r="BM261" s="149">
        <f t="shared" si="188"/>
        <v>0</v>
      </c>
      <c r="BN261" s="278">
        <f t="shared" si="189"/>
        <v>0</v>
      </c>
      <c r="BO261" s="149">
        <f t="shared" si="223" ref="BO261:BO324">IF(AND($Y261="Y",$AA261&lt;=2025),1,0)</f>
        <v>0</v>
      </c>
      <c r="BP261" s="149">
        <f t="shared" si="224" ref="BP261:BP324">IF(AND($Y261="Y",AND($AA261&gt;2025,$AA261&lt;=2030)),1,0)</f>
        <v>0</v>
      </c>
      <c r="BQ261" s="149">
        <f t="shared" si="190"/>
        <v>0</v>
      </c>
      <c r="BR261" s="356">
        <f t="shared" si="225" ref="BR261:BR324">IF(AND($AP261="Y",$AS261&lt;=2025),1,0)</f>
        <v>0</v>
      </c>
      <c r="BS261" s="149">
        <f t="shared" si="226" ref="BS261:BS324">IF(AND($AP261="Y",AND($AS261&gt;2025,$AS261&lt;=2030)),1,0)</f>
        <v>0</v>
      </c>
      <c r="BT261" s="149">
        <f t="shared" si="191"/>
        <v>0</v>
      </c>
      <c r="BU261" s="356">
        <f t="shared" si="192"/>
        <v>0</v>
      </c>
      <c r="BV261" s="149">
        <f t="shared" si="193"/>
        <v>0</v>
      </c>
      <c r="BW261" s="113">
        <f t="shared" si="194"/>
        <v>1</v>
      </c>
      <c r="BX261" s="248">
        <f t="shared" si="195"/>
        <v>0</v>
      </c>
      <c r="BY261" s="248">
        <f t="shared" si="196"/>
        <v>0</v>
      </c>
      <c r="BZ261" s="248">
        <f t="shared" si="197"/>
        <v>1</v>
      </c>
      <c r="CA261" s="248">
        <f t="shared" si="184"/>
        <v>1</v>
      </c>
      <c r="CB261" s="175">
        <f t="shared" si="198"/>
        <v>1</v>
      </c>
      <c r="CC261" s="356">
        <f t="shared" si="199"/>
        <v>0</v>
      </c>
      <c r="CD261" s="149">
        <f t="shared" si="200"/>
        <v>0</v>
      </c>
      <c r="CE261" s="149">
        <f t="shared" si="201"/>
        <v>0</v>
      </c>
      <c r="CF261" s="276">
        <f t="shared" si="202"/>
        <v>0</v>
      </c>
      <c r="CG261" s="248">
        <f t="shared" si="203"/>
        <v>1</v>
      </c>
      <c r="CH261" s="274">
        <f t="shared" si="227" ref="CH261:CH324">MAX(CF261,CB261)</f>
        <v>1</v>
      </c>
      <c r="CI261" s="356">
        <f t="shared" si="204"/>
        <v>0</v>
      </c>
      <c r="CJ261" s="149">
        <f t="shared" si="205"/>
        <v>0</v>
      </c>
      <c r="CK261" s="150">
        <f t="shared" si="206"/>
        <v>0</v>
      </c>
      <c r="CL261" s="149">
        <f t="shared" si="228" ref="CL261:CN324">SUM(CC261,BU261,BK261,BG261)</f>
        <v>0</v>
      </c>
      <c r="CM261" s="149">
        <f t="shared" si="228"/>
        <v>0</v>
      </c>
      <c r="CN261" s="149">
        <f t="shared" si="228"/>
        <v>1</v>
      </c>
      <c r="CO261" s="149">
        <f t="shared" si="207"/>
        <v>1</v>
      </c>
      <c r="CP261" s="149">
        <f t="shared" si="229" ref="CP261:CP324">MAX(CH261,BN261,BJ261)</f>
        <v>1</v>
      </c>
      <c r="CQ261" s="283">
        <f t="shared" si="208"/>
        <v>0</v>
      </c>
      <c r="CR261" s="149">
        <f t="shared" si="209"/>
        <v>0</v>
      </c>
      <c r="CS261" s="149">
        <f t="shared" si="210"/>
        <v>1</v>
      </c>
      <c r="CT261" s="283" t="str">
        <f t="shared" si="211"/>
        <v/>
      </c>
      <c r="CU261" s="149" t="str">
        <f t="shared" si="212"/>
        <v xml:space="preserve"> </v>
      </c>
      <c r="CV261" s="149">
        <f t="shared" si="213"/>
        <v>0</v>
      </c>
      <c r="CW261" s="149">
        <v>0</v>
      </c>
      <c r="CX261" s="149">
        <v>0</v>
      </c>
      <c r="CY261" s="149">
        <v>0</v>
      </c>
      <c r="CZ261" s="149">
        <v>0</v>
      </c>
      <c r="DA261" s="149">
        <v>0</v>
      </c>
      <c r="DB261" s="149">
        <v>0</v>
      </c>
      <c r="DC261" s="149">
        <v>0</v>
      </c>
      <c r="DD261" s="149">
        <v>0</v>
      </c>
      <c r="DE261" s="149">
        <v>0</v>
      </c>
      <c r="DF261" s="149">
        <v>0</v>
      </c>
      <c r="DG261" s="149">
        <v>0</v>
      </c>
      <c r="DH261" s="149">
        <v>0</v>
      </c>
      <c r="DI261" s="149">
        <v>0</v>
      </c>
      <c r="DJ261" s="149">
        <v>0</v>
      </c>
      <c r="DK261" s="149">
        <v>0</v>
      </c>
      <c r="DL261" s="149">
        <v>0</v>
      </c>
      <c r="DM261" s="149">
        <v>0</v>
      </c>
      <c r="DN261" s="149">
        <v>0</v>
      </c>
      <c r="DO261" s="149">
        <v>0</v>
      </c>
      <c r="DP261" s="149">
        <v>0</v>
      </c>
      <c r="DQ261" s="149">
        <v>0</v>
      </c>
      <c r="DR261" s="149">
        <v>0</v>
      </c>
      <c r="DS261" s="149">
        <v>0</v>
      </c>
      <c r="DT261" s="149" t="s">
        <v>154</v>
      </c>
      <c r="DU261" s="149">
        <v>0</v>
      </c>
      <c r="DV261" s="149" t="s">
        <v>154</v>
      </c>
      <c r="DW261" s="149" t="s">
        <v>154</v>
      </c>
      <c r="DX261" s="149" t="s">
        <v>154</v>
      </c>
      <c r="DY261" s="149" t="s">
        <v>154</v>
      </c>
      <c r="DZ261" s="149" t="str">
        <f t="shared" si="214"/>
        <v>N</v>
      </c>
      <c r="EA261" s="149" t="str">
        <f t="shared" si="215"/>
        <v/>
      </c>
      <c r="EB261" s="149" t="str">
        <f t="shared" si="216"/>
        <v>N</v>
      </c>
      <c r="EC261" s="149" t="str">
        <f t="shared" si="217"/>
        <v>Y</v>
      </c>
      <c r="ED261" s="149" t="str">
        <f t="shared" si="218"/>
        <v>Not Specified</v>
      </c>
      <c r="EF261" s="149">
        <f t="shared" si="185"/>
        <v>0</v>
      </c>
    </row>
    <row r="262" spans="1:136" s="149" customFormat="1" ht="16.5" customHeight="1">
      <c r="A262" s="149">
        <v>259</v>
      </c>
      <c r="B262" s="149">
        <v>268</v>
      </c>
      <c r="C262" s="150" t="s">
        <v>1609</v>
      </c>
      <c r="D262" s="149" t="s">
        <v>183</v>
      </c>
      <c r="E262" s="149" t="s">
        <v>184</v>
      </c>
      <c r="F262" s="149" t="s">
        <v>1610</v>
      </c>
      <c r="G262" s="149" t="s">
        <v>9</v>
      </c>
      <c r="H262" s="168" t="s">
        <v>1611</v>
      </c>
      <c r="I262" s="149" t="s">
        <v>1612</v>
      </c>
      <c r="J262" s="149">
        <v>-0.389</v>
      </c>
      <c r="K262" s="149" t="s">
        <v>1613</v>
      </c>
      <c r="L262" s="149">
        <v>40872</v>
      </c>
      <c r="M262" s="150">
        <v>31</v>
      </c>
      <c r="N262" s="149" t="s">
        <v>154</v>
      </c>
      <c r="O262" s="149" t="s">
        <v>153</v>
      </c>
      <c r="P262" s="150" t="s">
        <v>153</v>
      </c>
      <c r="Q262" s="149" t="s">
        <v>154</v>
      </c>
      <c r="R262" s="149" t="s">
        <v>154</v>
      </c>
      <c r="S262" s="149" t="s">
        <v>153</v>
      </c>
      <c r="T262" s="149" t="s">
        <v>153</v>
      </c>
      <c r="U262" s="151" t="s">
        <v>153</v>
      </c>
      <c r="V262" s="149" t="s">
        <v>153</v>
      </c>
      <c r="W262" s="149" t="s">
        <v>153</v>
      </c>
      <c r="X262" s="152" t="s">
        <v>153</v>
      </c>
      <c r="Y262" s="149" t="s">
        <v>153</v>
      </c>
      <c r="Z262" s="149" t="s">
        <v>153</v>
      </c>
      <c r="AA262" s="150"/>
      <c r="AC262" s="149" t="s">
        <v>167</v>
      </c>
      <c r="AD262" s="149" t="s">
        <v>6</v>
      </c>
      <c r="AE262" s="149" t="s">
        <v>157</v>
      </c>
      <c r="AF262" s="149" t="s">
        <v>157</v>
      </c>
      <c r="AG262" s="149" t="s">
        <v>169</v>
      </c>
      <c r="AH262" s="150" t="s">
        <v>159</v>
      </c>
      <c r="AJ262" s="149" t="s">
        <v>154</v>
      </c>
      <c r="AK262" s="170" t="s">
        <v>153</v>
      </c>
      <c r="AN262" s="150"/>
      <c r="AO262" s="149" t="s">
        <v>160</v>
      </c>
      <c r="AP262" s="149" t="s">
        <v>150</v>
      </c>
      <c r="AQ262" s="149" t="s">
        <v>159</v>
      </c>
      <c r="AR262" s="149" t="s">
        <v>1614</v>
      </c>
      <c r="AS262" s="149">
        <v>2050</v>
      </c>
      <c r="AU262" s="150"/>
      <c r="AV262" s="149" t="s">
        <v>157</v>
      </c>
      <c r="AW262" s="172" t="s">
        <v>190</v>
      </c>
      <c r="AX262" s="149" t="s">
        <v>158</v>
      </c>
      <c r="AY262" s="149" t="s">
        <v>154</v>
      </c>
      <c r="AZ262" s="149" t="s">
        <v>153</v>
      </c>
      <c r="BA262" s="149" t="s">
        <v>153</v>
      </c>
      <c r="BC262" s="150"/>
      <c r="BE262" s="173"/>
      <c r="BF262" s="150"/>
      <c r="BG262" s="283">
        <f t="shared" si="219"/>
        <v>0</v>
      </c>
      <c r="BH262" s="149">
        <f t="shared" si="220"/>
        <v>0</v>
      </c>
      <c r="BI262" s="149">
        <f t="shared" si="186"/>
        <v>0</v>
      </c>
      <c r="BJ262" s="280">
        <f t="shared" si="187"/>
        <v>0</v>
      </c>
      <c r="BK262" s="356">
        <f t="shared" si="221"/>
        <v>0</v>
      </c>
      <c r="BL262" s="149">
        <f t="shared" si="222"/>
        <v>0</v>
      </c>
      <c r="BM262" s="149">
        <f t="shared" si="188"/>
        <v>0</v>
      </c>
      <c r="BN262" s="278">
        <f t="shared" si="189"/>
        <v>0</v>
      </c>
      <c r="BO262" s="149">
        <f t="shared" si="223"/>
        <v>0</v>
      </c>
      <c r="BP262" s="149">
        <f t="shared" si="224"/>
        <v>0</v>
      </c>
      <c r="BQ262" s="149">
        <f t="shared" si="190"/>
        <v>0</v>
      </c>
      <c r="BR262" s="356">
        <f t="shared" si="225"/>
        <v>0</v>
      </c>
      <c r="BS262" s="149">
        <f t="shared" si="226"/>
        <v>0</v>
      </c>
      <c r="BT262" s="149">
        <f t="shared" si="191"/>
        <v>1</v>
      </c>
      <c r="BU262" s="356">
        <f t="shared" si="192"/>
        <v>0</v>
      </c>
      <c r="BV262" s="149">
        <f t="shared" si="193"/>
        <v>0</v>
      </c>
      <c r="BW262" s="113">
        <f t="shared" si="194"/>
        <v>0</v>
      </c>
      <c r="BX262" s="248">
        <f t="shared" si="195"/>
        <v>0</v>
      </c>
      <c r="BY262" s="248">
        <f t="shared" si="196"/>
        <v>0</v>
      </c>
      <c r="BZ262" s="248">
        <f t="shared" si="197"/>
        <v>0</v>
      </c>
      <c r="CA262" s="248">
        <f t="shared" si="184"/>
        <v>0</v>
      </c>
      <c r="CB262" s="175">
        <f t="shared" si="198"/>
        <v>0</v>
      </c>
      <c r="CC262" s="356">
        <f t="shared" si="199"/>
        <v>0</v>
      </c>
      <c r="CD262" s="149">
        <f t="shared" si="200"/>
        <v>0</v>
      </c>
      <c r="CE262" s="149">
        <f t="shared" si="201"/>
        <v>1</v>
      </c>
      <c r="CF262" s="276">
        <f t="shared" si="202"/>
        <v>1</v>
      </c>
      <c r="CG262" s="248">
        <f t="shared" si="203"/>
        <v>1</v>
      </c>
      <c r="CH262" s="274">
        <f t="shared" si="227"/>
        <v>1</v>
      </c>
      <c r="CI262" s="356">
        <f t="shared" si="204"/>
        <v>0</v>
      </c>
      <c r="CJ262" s="149">
        <f t="shared" si="205"/>
        <v>0</v>
      </c>
      <c r="CK262" s="150">
        <f t="shared" si="206"/>
        <v>0</v>
      </c>
      <c r="CL262" s="149">
        <f t="shared" si="228"/>
        <v>0</v>
      </c>
      <c r="CM262" s="149">
        <f t="shared" si="228"/>
        <v>0</v>
      </c>
      <c r="CN262" s="149">
        <f t="shared" si="228"/>
        <v>1</v>
      </c>
      <c r="CO262" s="149">
        <f t="shared" si="207"/>
        <v>1</v>
      </c>
      <c r="CP262" s="149">
        <f t="shared" si="229"/>
        <v>1</v>
      </c>
      <c r="CQ262" s="283">
        <f t="shared" si="208"/>
        <v>1</v>
      </c>
      <c r="CR262" s="149">
        <f t="shared" si="209"/>
        <v>0</v>
      </c>
      <c r="CS262" s="149">
        <f t="shared" si="210"/>
        <v>0</v>
      </c>
      <c r="CT262" s="283" t="str">
        <f t="shared" si="211"/>
        <v/>
      </c>
      <c r="CU262" s="149" t="str">
        <f t="shared" si="212"/>
        <v xml:space="preserve"> 2050</v>
      </c>
      <c r="CV262" s="149">
        <f t="shared" si="213"/>
        <v>2050</v>
      </c>
      <c r="CW262" s="149">
        <v>0</v>
      </c>
      <c r="CX262" s="149">
        <v>0</v>
      </c>
      <c r="CY262" s="149">
        <v>0</v>
      </c>
      <c r="CZ262" s="149">
        <v>0</v>
      </c>
      <c r="DA262" s="149">
        <v>0</v>
      </c>
      <c r="DB262" s="149">
        <v>0</v>
      </c>
      <c r="DC262" s="149">
        <v>1</v>
      </c>
      <c r="DD262" s="149">
        <v>1</v>
      </c>
      <c r="DE262" s="149">
        <v>0</v>
      </c>
      <c r="DF262" s="149">
        <v>0</v>
      </c>
      <c r="DG262" s="149">
        <v>0</v>
      </c>
      <c r="DH262" s="149">
        <v>0</v>
      </c>
      <c r="DI262" s="149">
        <v>0</v>
      </c>
      <c r="DJ262" s="149">
        <v>0</v>
      </c>
      <c r="DK262" s="149">
        <v>0</v>
      </c>
      <c r="DL262" s="149">
        <v>0</v>
      </c>
      <c r="DM262" s="149">
        <v>1</v>
      </c>
      <c r="DN262" s="149">
        <v>0</v>
      </c>
      <c r="DO262" s="149">
        <v>1</v>
      </c>
      <c r="DP262" s="149">
        <v>1</v>
      </c>
      <c r="DQ262" s="149">
        <v>0</v>
      </c>
      <c r="DR262" s="149">
        <v>1</v>
      </c>
      <c r="DS262" s="149">
        <v>0</v>
      </c>
      <c r="DT262" s="149" t="s">
        <v>154</v>
      </c>
      <c r="DU262" s="149">
        <v>0</v>
      </c>
      <c r="DV262" s="149" t="s">
        <v>160</v>
      </c>
      <c r="DW262" s="149" t="s">
        <v>154</v>
      </c>
      <c r="DX262" s="149">
        <v>0</v>
      </c>
      <c r="DY262" s="149" t="s">
        <v>150</v>
      </c>
      <c r="DZ262" s="149" t="str">
        <f t="shared" si="214"/>
        <v>N</v>
      </c>
      <c r="EA262" s="149" t="str">
        <f t="shared" si="215"/>
        <v/>
      </c>
      <c r="EB262" s="149" t="str">
        <f t="shared" si="216"/>
        <v>Y</v>
      </c>
      <c r="EC262" s="149" t="str">
        <f t="shared" si="217"/>
        <v>N</v>
      </c>
      <c r="ED262" s="149" t="str">
        <f t="shared" si="218"/>
        <v>Yes</v>
      </c>
      <c r="EF262" s="149">
        <f t="shared" si="185"/>
        <v>2050</v>
      </c>
    </row>
    <row r="263" spans="1:136" s="149" customFormat="1" ht="16.5" customHeight="1">
      <c r="A263" s="149">
        <v>260</v>
      </c>
      <c r="B263" s="149">
        <v>247</v>
      </c>
      <c r="C263" s="150" t="s">
        <v>1615</v>
      </c>
      <c r="D263" s="149" t="s">
        <v>192</v>
      </c>
      <c r="E263" s="149" t="s">
        <v>193</v>
      </c>
      <c r="F263" s="149" t="s">
        <v>499</v>
      </c>
      <c r="G263" s="149" t="s">
        <v>246</v>
      </c>
      <c r="H263" s="168" t="s">
        <v>1616</v>
      </c>
      <c r="I263" s="149" t="s">
        <v>1617</v>
      </c>
      <c r="J263" s="149">
        <v>-0.446</v>
      </c>
      <c r="K263" s="149" t="s">
        <v>1618</v>
      </c>
      <c r="L263" s="149">
        <v>25601</v>
      </c>
      <c r="M263" s="150">
        <v>31</v>
      </c>
      <c r="N263" s="149" t="s">
        <v>154</v>
      </c>
      <c r="O263" s="149" t="s">
        <v>153</v>
      </c>
      <c r="P263" s="150" t="s">
        <v>153</v>
      </c>
      <c r="Q263" s="149" t="s">
        <v>154</v>
      </c>
      <c r="R263" s="149" t="s">
        <v>154</v>
      </c>
      <c r="S263" s="149" t="s">
        <v>153</v>
      </c>
      <c r="T263" s="149" t="s">
        <v>153</v>
      </c>
      <c r="U263" s="151" t="s">
        <v>153</v>
      </c>
      <c r="V263" s="149" t="s">
        <v>153</v>
      </c>
      <c r="W263" s="149" t="s">
        <v>153</v>
      </c>
      <c r="X263" s="152" t="s">
        <v>153</v>
      </c>
      <c r="Y263" s="149" t="s">
        <v>153</v>
      </c>
      <c r="Z263" s="149" t="s">
        <v>153</v>
      </c>
      <c r="AA263" s="150"/>
      <c r="AC263" s="149" t="s">
        <v>167</v>
      </c>
      <c r="AD263" s="149" t="s">
        <v>6</v>
      </c>
      <c r="AE263" s="149" t="s">
        <v>157</v>
      </c>
      <c r="AF263" s="149" t="s">
        <v>157</v>
      </c>
      <c r="AG263" s="149" t="s">
        <v>157</v>
      </c>
      <c r="AH263" s="150" t="s">
        <v>218</v>
      </c>
      <c r="AJ263" s="149" t="s">
        <v>154</v>
      </c>
      <c r="AK263" s="170" t="s">
        <v>153</v>
      </c>
      <c r="AN263" s="150"/>
      <c r="AO263" s="149" t="s">
        <v>219</v>
      </c>
      <c r="AP263" s="149" t="s">
        <v>150</v>
      </c>
      <c r="AQ263" s="149" t="s">
        <v>218</v>
      </c>
      <c r="AR263" s="149" t="s">
        <v>1619</v>
      </c>
      <c r="AS263" s="149">
        <v>2050</v>
      </c>
      <c r="AU263" s="150"/>
      <c r="AV263" s="149" t="s">
        <v>157</v>
      </c>
      <c r="AW263" s="172" t="s">
        <v>190</v>
      </c>
      <c r="AX263" s="149" t="s">
        <v>158</v>
      </c>
      <c r="AY263" s="149" t="s">
        <v>154</v>
      </c>
      <c r="AZ263" s="149" t="s">
        <v>153</v>
      </c>
      <c r="BA263" s="149" t="s">
        <v>153</v>
      </c>
      <c r="BC263" s="150"/>
      <c r="BE263" s="173"/>
      <c r="BF263" s="150"/>
      <c r="BG263" s="283">
        <f t="shared" si="219"/>
        <v>0</v>
      </c>
      <c r="BH263" s="149">
        <f t="shared" si="220"/>
        <v>0</v>
      </c>
      <c r="BI263" s="149">
        <f t="shared" si="186"/>
        <v>0</v>
      </c>
      <c r="BJ263" s="280">
        <f t="shared" si="187"/>
        <v>0</v>
      </c>
      <c r="BK263" s="356">
        <f t="shared" si="221"/>
        <v>0</v>
      </c>
      <c r="BL263" s="149">
        <f t="shared" si="222"/>
        <v>0</v>
      </c>
      <c r="BM263" s="149">
        <f t="shared" si="188"/>
        <v>0</v>
      </c>
      <c r="BN263" s="278">
        <f t="shared" si="189"/>
        <v>0</v>
      </c>
      <c r="BO263" s="149">
        <f t="shared" si="223"/>
        <v>0</v>
      </c>
      <c r="BP263" s="149">
        <f t="shared" si="224"/>
        <v>0</v>
      </c>
      <c r="BQ263" s="149">
        <f t="shared" si="190"/>
        <v>0</v>
      </c>
      <c r="BR263" s="356">
        <f t="shared" si="225"/>
        <v>0</v>
      </c>
      <c r="BS263" s="149">
        <f t="shared" si="226"/>
        <v>0</v>
      </c>
      <c r="BT263" s="149">
        <f t="shared" si="191"/>
        <v>1</v>
      </c>
      <c r="BU263" s="356">
        <f t="shared" si="192"/>
        <v>0</v>
      </c>
      <c r="BV263" s="149">
        <f t="shared" si="193"/>
        <v>0</v>
      </c>
      <c r="BW263" s="113">
        <f t="shared" si="194"/>
        <v>0</v>
      </c>
      <c r="BX263" s="248">
        <f t="shared" si="195"/>
        <v>0</v>
      </c>
      <c r="BY263" s="248">
        <f t="shared" si="196"/>
        <v>0</v>
      </c>
      <c r="BZ263" s="248">
        <f t="shared" si="197"/>
        <v>0</v>
      </c>
      <c r="CA263" s="248">
        <f t="shared" si="230" ref="CA263:CA326">MAX(BX263:BZ263)</f>
        <v>0</v>
      </c>
      <c r="CB263" s="175">
        <f t="shared" si="198"/>
        <v>0</v>
      </c>
      <c r="CC263" s="356">
        <f t="shared" si="199"/>
        <v>0</v>
      </c>
      <c r="CD263" s="149">
        <f t="shared" si="200"/>
        <v>0</v>
      </c>
      <c r="CE263" s="149">
        <f t="shared" si="201"/>
        <v>1</v>
      </c>
      <c r="CF263" s="276">
        <f t="shared" si="202"/>
        <v>1</v>
      </c>
      <c r="CG263" s="248">
        <f t="shared" si="203"/>
        <v>1</v>
      </c>
      <c r="CH263" s="274">
        <f t="shared" si="227"/>
        <v>1</v>
      </c>
      <c r="CI263" s="356">
        <f t="shared" si="204"/>
        <v>0</v>
      </c>
      <c r="CJ263" s="149">
        <f t="shared" si="205"/>
        <v>0</v>
      </c>
      <c r="CK263" s="150">
        <f t="shared" si="206"/>
        <v>0</v>
      </c>
      <c r="CL263" s="149">
        <f t="shared" si="228"/>
        <v>0</v>
      </c>
      <c r="CM263" s="149">
        <f t="shared" si="228"/>
        <v>0</v>
      </c>
      <c r="CN263" s="149">
        <f t="shared" si="228"/>
        <v>1</v>
      </c>
      <c r="CO263" s="149">
        <f t="shared" si="207"/>
        <v>1</v>
      </c>
      <c r="CP263" s="149">
        <f t="shared" si="229"/>
        <v>1</v>
      </c>
      <c r="CQ263" s="283">
        <f t="shared" si="208"/>
        <v>1</v>
      </c>
      <c r="CR263" s="149">
        <f t="shared" si="209"/>
        <v>0</v>
      </c>
      <c r="CS263" s="149">
        <f t="shared" si="210"/>
        <v>0</v>
      </c>
      <c r="CT263" s="283" t="str">
        <f t="shared" si="211"/>
        <v/>
      </c>
      <c r="CU263" s="149" t="str">
        <f t="shared" si="212"/>
        <v xml:space="preserve"> 2050</v>
      </c>
      <c r="CV263" s="149">
        <f t="shared" si="213"/>
        <v>2050</v>
      </c>
      <c r="CW263" s="149">
        <v>0</v>
      </c>
      <c r="CX263" s="149">
        <v>0</v>
      </c>
      <c r="CY263" s="149">
        <v>0</v>
      </c>
      <c r="CZ263" s="149">
        <v>0</v>
      </c>
      <c r="DA263" s="149">
        <v>0</v>
      </c>
      <c r="DB263" s="149">
        <v>0</v>
      </c>
      <c r="DC263" s="149">
        <v>1</v>
      </c>
      <c r="DD263" s="149">
        <v>1</v>
      </c>
      <c r="DE263" s="149">
        <v>0</v>
      </c>
      <c r="DF263" s="149">
        <v>0</v>
      </c>
      <c r="DG263" s="149">
        <v>0</v>
      </c>
      <c r="DH263" s="149">
        <v>0</v>
      </c>
      <c r="DI263" s="149">
        <v>0</v>
      </c>
      <c r="DJ263" s="149">
        <v>0</v>
      </c>
      <c r="DK263" s="149">
        <v>0</v>
      </c>
      <c r="DL263" s="149">
        <v>0</v>
      </c>
      <c r="DM263" s="149">
        <v>1</v>
      </c>
      <c r="DN263" s="149">
        <v>0</v>
      </c>
      <c r="DO263" s="149">
        <v>1</v>
      </c>
      <c r="DP263" s="149">
        <v>1</v>
      </c>
      <c r="DQ263" s="149">
        <v>0</v>
      </c>
      <c r="DR263" s="149">
        <v>1</v>
      </c>
      <c r="DS263" s="149">
        <v>0</v>
      </c>
      <c r="DT263" s="149" t="s">
        <v>154</v>
      </c>
      <c r="DU263" s="149">
        <v>0</v>
      </c>
      <c r="DV263" s="149" t="s">
        <v>7865</v>
      </c>
      <c r="DW263" s="149" t="s">
        <v>154</v>
      </c>
      <c r="DX263" s="149">
        <v>0</v>
      </c>
      <c r="DY263" s="149" t="s">
        <v>150</v>
      </c>
      <c r="DZ263" s="149" t="str">
        <f t="shared" si="214"/>
        <v>N</v>
      </c>
      <c r="EA263" s="149" t="str">
        <f t="shared" si="215"/>
        <v/>
      </c>
      <c r="EB263" s="149" t="str">
        <f t="shared" si="216"/>
        <v>Y</v>
      </c>
      <c r="EC263" s="149" t="str">
        <f t="shared" si="217"/>
        <v>N</v>
      </c>
      <c r="ED263" s="149" t="str">
        <f t="shared" si="218"/>
        <v>Yes</v>
      </c>
      <c r="EF263" s="149">
        <f t="shared" si="185"/>
        <v>2050</v>
      </c>
    </row>
    <row r="264" spans="1:136" s="149" customFormat="1" ht="16.5" customHeight="1">
      <c r="A264" s="149">
        <v>261</v>
      </c>
      <c r="B264" s="149">
        <v>234</v>
      </c>
      <c r="C264" s="150" t="s">
        <v>1620</v>
      </c>
      <c r="D264" s="149" t="s">
        <v>348</v>
      </c>
      <c r="E264" s="149" t="s">
        <v>214</v>
      </c>
      <c r="F264" s="149" t="s">
        <v>264</v>
      </c>
      <c r="G264" s="149" t="s">
        <v>176</v>
      </c>
      <c r="H264" s="168" t="s">
        <v>1621</v>
      </c>
      <c r="I264" s="149" t="s">
        <v>1622</v>
      </c>
      <c r="J264" s="149">
        <v>-0.218</v>
      </c>
      <c r="K264" s="149" t="s">
        <v>1623</v>
      </c>
      <c r="L264" s="149">
        <v>207548</v>
      </c>
      <c r="M264" s="150">
        <v>31</v>
      </c>
      <c r="N264" s="149" t="s">
        <v>150</v>
      </c>
      <c r="O264" s="149">
        <v>2019</v>
      </c>
      <c r="P264" s="150">
        <v>2050</v>
      </c>
      <c r="Q264" s="149" t="s">
        <v>150</v>
      </c>
      <c r="R264" s="149" t="s">
        <v>150</v>
      </c>
      <c r="S264" s="149" t="s">
        <v>151</v>
      </c>
      <c r="T264" s="149" t="s">
        <v>152</v>
      </c>
      <c r="U264" s="151">
        <v>2030</v>
      </c>
      <c r="V264" s="149" t="s">
        <v>151</v>
      </c>
      <c r="W264" s="149" t="s">
        <v>152</v>
      </c>
      <c r="X264" s="152">
        <v>2050</v>
      </c>
      <c r="Y264" s="149" t="s">
        <v>150</v>
      </c>
      <c r="Z264" s="149" t="s">
        <v>151</v>
      </c>
      <c r="AA264" s="150">
        <v>2050</v>
      </c>
      <c r="AC264" s="149" t="s">
        <v>9</v>
      </c>
      <c r="AD264" s="149" t="s">
        <v>240</v>
      </c>
      <c r="AE264" s="149" t="s">
        <v>157</v>
      </c>
      <c r="AF264" s="149" t="s">
        <v>157</v>
      </c>
      <c r="AG264" s="149" t="s">
        <v>157</v>
      </c>
      <c r="AH264" s="150" t="s">
        <v>218</v>
      </c>
      <c r="AJ264" s="149" t="s">
        <v>154</v>
      </c>
      <c r="AK264" s="170" t="s">
        <v>153</v>
      </c>
      <c r="AN264" s="150"/>
      <c r="AP264" s="149" t="s">
        <v>154</v>
      </c>
      <c r="AQ264" s="149" t="s">
        <v>153</v>
      </c>
      <c r="AR264" s="149" t="s">
        <v>153</v>
      </c>
      <c r="AU264" s="150"/>
      <c r="AV264" s="149" t="s">
        <v>157</v>
      </c>
      <c r="AW264" s="172" t="s">
        <v>312</v>
      </c>
      <c r="AX264" s="149" t="s">
        <v>158</v>
      </c>
      <c r="AY264" s="149" t="s">
        <v>150</v>
      </c>
      <c r="AZ264" s="149" t="s">
        <v>1624</v>
      </c>
      <c r="BA264" s="149">
        <v>2030</v>
      </c>
      <c r="BC264" s="150"/>
      <c r="BE264" s="173"/>
      <c r="BF264" s="150"/>
      <c r="BG264" s="283">
        <f t="shared" si="219"/>
        <v>0</v>
      </c>
      <c r="BH264" s="149">
        <f t="shared" si="220"/>
        <v>0</v>
      </c>
      <c r="BI264" s="149">
        <f t="shared" si="186"/>
        <v>1</v>
      </c>
      <c r="BJ264" s="280">
        <f t="shared" si="187"/>
        <v>1</v>
      </c>
      <c r="BK264" s="356">
        <f t="shared" si="221"/>
        <v>0</v>
      </c>
      <c r="BL264" s="149">
        <f t="shared" si="222"/>
        <v>1</v>
      </c>
      <c r="BM264" s="149">
        <f t="shared" si="188"/>
        <v>0</v>
      </c>
      <c r="BN264" s="278">
        <f t="shared" si="189"/>
        <v>1</v>
      </c>
      <c r="BO264" s="149">
        <f t="shared" si="223"/>
        <v>0</v>
      </c>
      <c r="BP264" s="149">
        <f t="shared" si="224"/>
        <v>0</v>
      </c>
      <c r="BQ264" s="149">
        <f t="shared" si="190"/>
        <v>1</v>
      </c>
      <c r="BR264" s="356">
        <f t="shared" si="225"/>
        <v>0</v>
      </c>
      <c r="BS264" s="149">
        <f t="shared" si="226"/>
        <v>0</v>
      </c>
      <c r="BT264" s="149">
        <f t="shared" si="191"/>
        <v>0</v>
      </c>
      <c r="BU264" s="356">
        <f t="shared" si="192"/>
        <v>0</v>
      </c>
      <c r="BV264" s="149">
        <f t="shared" si="193"/>
        <v>0</v>
      </c>
      <c r="BW264" s="113">
        <f t="shared" si="194"/>
        <v>0</v>
      </c>
      <c r="BX264" s="248">
        <f t="shared" si="195"/>
        <v>0</v>
      </c>
      <c r="BY264" s="248">
        <f t="shared" si="196"/>
        <v>0</v>
      </c>
      <c r="BZ264" s="248">
        <f t="shared" si="197"/>
        <v>0</v>
      </c>
      <c r="CA264" s="248">
        <f t="shared" si="230"/>
        <v>0</v>
      </c>
      <c r="CB264" s="175">
        <f t="shared" si="198"/>
        <v>0</v>
      </c>
      <c r="CC264" s="356">
        <f t="shared" si="199"/>
        <v>0</v>
      </c>
      <c r="CD264" s="149">
        <f t="shared" si="200"/>
        <v>0</v>
      </c>
      <c r="CE264" s="149">
        <f t="shared" si="201"/>
        <v>1</v>
      </c>
      <c r="CF264" s="276">
        <f t="shared" si="202"/>
        <v>1</v>
      </c>
      <c r="CG264" s="248">
        <f t="shared" si="203"/>
        <v>1</v>
      </c>
      <c r="CH264" s="274">
        <f t="shared" si="227"/>
        <v>1</v>
      </c>
      <c r="CI264" s="356">
        <f t="shared" si="204"/>
        <v>0</v>
      </c>
      <c r="CJ264" s="149">
        <f t="shared" si="205"/>
        <v>1</v>
      </c>
      <c r="CK264" s="150">
        <f t="shared" si="206"/>
        <v>0</v>
      </c>
      <c r="CL264" s="149">
        <f t="shared" si="228"/>
        <v>0</v>
      </c>
      <c r="CM264" s="149">
        <f t="shared" si="228"/>
        <v>1</v>
      </c>
      <c r="CN264" s="149">
        <f t="shared" si="228"/>
        <v>2</v>
      </c>
      <c r="CO264" s="149">
        <f t="shared" si="207"/>
        <v>3</v>
      </c>
      <c r="CP264" s="149">
        <f t="shared" si="229"/>
        <v>1</v>
      </c>
      <c r="CQ264" s="283">
        <f t="shared" si="208"/>
        <v>1</v>
      </c>
      <c r="CR264" s="149">
        <f t="shared" si="209"/>
        <v>0</v>
      </c>
      <c r="CS264" s="149">
        <f t="shared" si="210"/>
        <v>0</v>
      </c>
      <c r="CT264" s="283">
        <f t="shared" si="211"/>
        <v>1</v>
      </c>
      <c r="CU264" s="149" t="str">
        <f t="shared" si="212"/>
        <v xml:space="preserve">2050 </v>
      </c>
      <c r="CV264" s="149">
        <f t="shared" si="213"/>
        <v>2050</v>
      </c>
      <c r="CW264" s="149">
        <v>0</v>
      </c>
      <c r="CX264" s="149">
        <v>0</v>
      </c>
      <c r="CY264" s="149">
        <v>0</v>
      </c>
      <c r="CZ264" s="149">
        <v>0</v>
      </c>
      <c r="DA264" s="149">
        <v>0</v>
      </c>
      <c r="DB264" s="149">
        <v>1</v>
      </c>
      <c r="DC264" s="149">
        <v>0</v>
      </c>
      <c r="DD264" s="149">
        <v>1</v>
      </c>
      <c r="DE264" s="149">
        <v>0</v>
      </c>
      <c r="DF264" s="149">
        <v>1</v>
      </c>
      <c r="DG264" s="149">
        <v>0</v>
      </c>
      <c r="DH264" s="149">
        <v>1</v>
      </c>
      <c r="DI264" s="149">
        <v>0</v>
      </c>
      <c r="DJ264" s="149">
        <v>0</v>
      </c>
      <c r="DK264" s="149">
        <v>1</v>
      </c>
      <c r="DL264" s="149">
        <v>1</v>
      </c>
      <c r="DM264" s="149">
        <v>1</v>
      </c>
      <c r="DN264" s="149">
        <v>1</v>
      </c>
      <c r="DO264" s="149">
        <v>1</v>
      </c>
      <c r="DP264" s="149">
        <v>1</v>
      </c>
      <c r="DQ264" s="149">
        <v>0</v>
      </c>
      <c r="DR264" s="149">
        <v>1</v>
      </c>
      <c r="DS264" s="149">
        <v>0</v>
      </c>
      <c r="DT264" s="149" t="s">
        <v>150</v>
      </c>
      <c r="DU264" s="149" t="s">
        <v>157</v>
      </c>
      <c r="DV264" s="149" t="s">
        <v>7857</v>
      </c>
      <c r="DW264" s="149" t="s">
        <v>7858</v>
      </c>
      <c r="DX264" s="149">
        <v>0</v>
      </c>
      <c r="DY264" s="149" t="s">
        <v>150</v>
      </c>
      <c r="DZ264" s="149" t="str">
        <f t="shared" si="214"/>
        <v>Y</v>
      </c>
      <c r="EA264" s="149" t="str">
        <f t="shared" si="215"/>
        <v>Targets set</v>
      </c>
      <c r="EB264" s="149" t="str">
        <f t="shared" si="216"/>
        <v>N</v>
      </c>
      <c r="EC264" s="149" t="str">
        <f t="shared" si="217"/>
        <v>N</v>
      </c>
      <c r="ED264" s="149" t="str">
        <f t="shared" si="218"/>
        <v>Yes</v>
      </c>
      <c r="EF264" s="149">
        <f t="shared" si="185"/>
        <v>2050</v>
      </c>
    </row>
    <row r="265" spans="1:136" s="149" customFormat="1" ht="16.5" customHeight="1">
      <c r="A265" s="149">
        <v>262</v>
      </c>
      <c r="B265" s="149">
        <v>289</v>
      </c>
      <c r="C265" s="150" t="s">
        <v>1625</v>
      </c>
      <c r="D265" s="149" t="s">
        <v>1626</v>
      </c>
      <c r="E265" s="149" t="s">
        <v>790</v>
      </c>
      <c r="F265" s="149" t="s">
        <v>1627</v>
      </c>
      <c r="G265" s="149" t="s">
        <v>246</v>
      </c>
      <c r="H265" s="168" t="s">
        <v>1628</v>
      </c>
      <c r="I265" s="149" t="s">
        <v>1629</v>
      </c>
      <c r="J265" s="149">
        <v>0.598</v>
      </c>
      <c r="K265" s="149" t="s">
        <v>1630</v>
      </c>
      <c r="L265" s="149">
        <v>104890</v>
      </c>
      <c r="M265" s="150">
        <v>22</v>
      </c>
      <c r="N265" s="149" t="s">
        <v>154</v>
      </c>
      <c r="O265" s="149" t="s">
        <v>153</v>
      </c>
      <c r="P265" s="150" t="s">
        <v>153</v>
      </c>
      <c r="Q265" s="149" t="s">
        <v>150</v>
      </c>
      <c r="R265" s="149" t="s">
        <v>150</v>
      </c>
      <c r="S265" s="149" t="s">
        <v>151</v>
      </c>
      <c r="T265" s="149" t="s">
        <v>353</v>
      </c>
      <c r="U265" s="151">
        <v>2030</v>
      </c>
      <c r="V265" s="149" t="s">
        <v>151</v>
      </c>
      <c r="W265" s="149" t="s">
        <v>353</v>
      </c>
      <c r="X265" s="152">
        <v>2040</v>
      </c>
      <c r="Y265" s="149" t="s">
        <v>150</v>
      </c>
      <c r="Z265" s="149" t="s">
        <v>151</v>
      </c>
      <c r="AA265" s="150">
        <v>2040</v>
      </c>
      <c r="AC265" s="149" t="s">
        <v>167</v>
      </c>
      <c r="AD265" s="149" t="s">
        <v>6</v>
      </c>
      <c r="AE265" s="149" t="s">
        <v>157</v>
      </c>
      <c r="AF265" s="149" t="s">
        <v>157</v>
      </c>
      <c r="AG265" s="149" t="s">
        <v>157</v>
      </c>
      <c r="AH265" s="150" t="s">
        <v>218</v>
      </c>
      <c r="AJ265" s="149" t="s">
        <v>154</v>
      </c>
      <c r="AK265" s="170" t="s">
        <v>153</v>
      </c>
      <c r="AN265" s="150"/>
      <c r="AO265" s="149" t="s">
        <v>219</v>
      </c>
      <c r="AP265" s="149" t="s">
        <v>150</v>
      </c>
      <c r="AQ265" s="149" t="s">
        <v>218</v>
      </c>
      <c r="AR265" s="149" t="s">
        <v>1631</v>
      </c>
      <c r="AS265" s="149">
        <v>2040</v>
      </c>
      <c r="AU265" s="150"/>
      <c r="AV265" s="149" t="s">
        <v>157</v>
      </c>
      <c r="AW265" s="172" t="s">
        <v>158</v>
      </c>
      <c r="AX265" s="149" t="s">
        <v>157</v>
      </c>
      <c r="AY265" s="149" t="s">
        <v>154</v>
      </c>
      <c r="AZ265" s="149" t="s">
        <v>153</v>
      </c>
      <c r="BA265" s="149" t="s">
        <v>153</v>
      </c>
      <c r="BC265" s="150"/>
      <c r="BE265" s="173"/>
      <c r="BF265" s="150"/>
      <c r="BG265" s="283">
        <f t="shared" si="219"/>
        <v>0</v>
      </c>
      <c r="BH265" s="149">
        <f t="shared" si="220"/>
        <v>0</v>
      </c>
      <c r="BI265" s="149">
        <f t="shared" si="186"/>
        <v>0</v>
      </c>
      <c r="BJ265" s="280">
        <f t="shared" si="187"/>
        <v>0</v>
      </c>
      <c r="BK265" s="356">
        <f t="shared" si="221"/>
        <v>0</v>
      </c>
      <c r="BL265" s="149">
        <f t="shared" si="222"/>
        <v>1</v>
      </c>
      <c r="BM265" s="149">
        <f t="shared" si="188"/>
        <v>0</v>
      </c>
      <c r="BN265" s="278">
        <f t="shared" si="189"/>
        <v>1</v>
      </c>
      <c r="BO265" s="149">
        <f t="shared" si="223"/>
        <v>0</v>
      </c>
      <c r="BP265" s="149">
        <f t="shared" si="224"/>
        <v>0</v>
      </c>
      <c r="BQ265" s="149">
        <f t="shared" si="190"/>
        <v>1</v>
      </c>
      <c r="BR265" s="356">
        <f t="shared" si="225"/>
        <v>0</v>
      </c>
      <c r="BS265" s="149">
        <f t="shared" si="226"/>
        <v>0</v>
      </c>
      <c r="BT265" s="149">
        <f t="shared" si="191"/>
        <v>1</v>
      </c>
      <c r="BU265" s="356">
        <f t="shared" si="192"/>
        <v>0</v>
      </c>
      <c r="BV265" s="149">
        <f t="shared" si="193"/>
        <v>0</v>
      </c>
      <c r="BW265" s="113">
        <f t="shared" si="194"/>
        <v>0</v>
      </c>
      <c r="BX265" s="248">
        <f t="shared" si="195"/>
        <v>0</v>
      </c>
      <c r="BY265" s="248">
        <f t="shared" si="196"/>
        <v>0</v>
      </c>
      <c r="BZ265" s="248">
        <f t="shared" si="197"/>
        <v>0</v>
      </c>
      <c r="CA265" s="248">
        <f t="shared" si="230"/>
        <v>0</v>
      </c>
      <c r="CB265" s="175">
        <f t="shared" si="198"/>
        <v>0</v>
      </c>
      <c r="CC265" s="356">
        <f t="shared" si="199"/>
        <v>0</v>
      </c>
      <c r="CD265" s="149">
        <f t="shared" si="200"/>
        <v>0</v>
      </c>
      <c r="CE265" s="149">
        <f t="shared" si="201"/>
        <v>1</v>
      </c>
      <c r="CF265" s="276">
        <f t="shared" si="202"/>
        <v>1</v>
      </c>
      <c r="CG265" s="248">
        <f t="shared" si="203"/>
        <v>1</v>
      </c>
      <c r="CH265" s="274">
        <f t="shared" si="227"/>
        <v>1</v>
      </c>
      <c r="CI265" s="356">
        <f t="shared" si="204"/>
        <v>0</v>
      </c>
      <c r="CJ265" s="149">
        <f t="shared" si="205"/>
        <v>0</v>
      </c>
      <c r="CK265" s="150">
        <f t="shared" si="206"/>
        <v>0</v>
      </c>
      <c r="CL265" s="149">
        <f t="shared" si="228"/>
        <v>0</v>
      </c>
      <c r="CM265" s="149">
        <f t="shared" si="228"/>
        <v>1</v>
      </c>
      <c r="CN265" s="149">
        <f t="shared" si="228"/>
        <v>1</v>
      </c>
      <c r="CO265" s="149">
        <f t="shared" si="207"/>
        <v>2</v>
      </c>
      <c r="CP265" s="149">
        <f t="shared" si="229"/>
        <v>1</v>
      </c>
      <c r="CQ265" s="283">
        <f t="shared" si="208"/>
        <v>1</v>
      </c>
      <c r="CR265" s="149">
        <f t="shared" si="209"/>
        <v>0</v>
      </c>
      <c r="CS265" s="149">
        <f t="shared" si="210"/>
        <v>0</v>
      </c>
      <c r="CT265" s="283">
        <f t="shared" si="211"/>
        <v>1</v>
      </c>
      <c r="CU265" s="149" t="str">
        <f t="shared" si="212"/>
        <v>2040 2040</v>
      </c>
      <c r="CV265" s="149">
        <f t="shared" si="213"/>
        <v>2040</v>
      </c>
      <c r="CW265" s="149">
        <v>0</v>
      </c>
      <c r="CX265" s="149">
        <v>0</v>
      </c>
      <c r="CY265" s="149">
        <v>0</v>
      </c>
      <c r="CZ265" s="149">
        <v>0</v>
      </c>
      <c r="DA265" s="149">
        <v>0</v>
      </c>
      <c r="DB265" s="149">
        <v>0</v>
      </c>
      <c r="DC265" s="149">
        <v>1</v>
      </c>
      <c r="DD265" s="149">
        <v>1</v>
      </c>
      <c r="DE265" s="149">
        <v>0</v>
      </c>
      <c r="DF265" s="149">
        <v>1</v>
      </c>
      <c r="DG265" s="149">
        <v>0</v>
      </c>
      <c r="DH265" s="149">
        <v>1</v>
      </c>
      <c r="DI265" s="149">
        <v>0</v>
      </c>
      <c r="DJ265" s="149">
        <v>0</v>
      </c>
      <c r="DK265" s="149">
        <v>0</v>
      </c>
      <c r="DL265" s="149">
        <v>0</v>
      </c>
      <c r="DM265" s="149">
        <v>1</v>
      </c>
      <c r="DN265" s="149">
        <v>0</v>
      </c>
      <c r="DO265" s="149">
        <v>1</v>
      </c>
      <c r="DP265" s="149">
        <v>1</v>
      </c>
      <c r="DQ265" s="149">
        <v>0</v>
      </c>
      <c r="DR265" s="149">
        <v>1</v>
      </c>
      <c r="DS265" s="149">
        <v>0</v>
      </c>
      <c r="DT265" s="149" t="s">
        <v>150</v>
      </c>
      <c r="DU265" s="149" t="s">
        <v>157</v>
      </c>
      <c r="DV265" s="149" t="s">
        <v>7859</v>
      </c>
      <c r="DW265" s="149" t="s">
        <v>154</v>
      </c>
      <c r="DX265" s="149">
        <v>0</v>
      </c>
      <c r="DY265" s="149" t="s">
        <v>3005</v>
      </c>
      <c r="DZ265" s="149" t="str">
        <f t="shared" si="214"/>
        <v>Y</v>
      </c>
      <c r="EA265" s="149" t="str">
        <f t="shared" si="215"/>
        <v>Targets set</v>
      </c>
      <c r="EB265" s="149" t="str">
        <f t="shared" si="216"/>
        <v>Y</v>
      </c>
      <c r="EC265" s="149" t="str">
        <f t="shared" si="217"/>
        <v>N</v>
      </c>
      <c r="ED265" s="149" t="str">
        <f t="shared" si="218"/>
        <v>Yes</v>
      </c>
      <c r="EF265" s="149">
        <f t="shared" si="185"/>
        <v>2040</v>
      </c>
    </row>
    <row r="266" spans="1:136" s="149" customFormat="1" ht="16.5" customHeight="1">
      <c r="A266" s="149">
        <v>263</v>
      </c>
      <c r="B266" s="149">
        <v>287</v>
      </c>
      <c r="C266" s="150" t="s">
        <v>1632</v>
      </c>
      <c r="D266" s="149" t="s">
        <v>980</v>
      </c>
      <c r="E266" s="149" t="s">
        <v>229</v>
      </c>
      <c r="F266" s="149" t="s">
        <v>264</v>
      </c>
      <c r="G266" s="149" t="s">
        <v>176</v>
      </c>
      <c r="H266" s="168" t="s">
        <v>1633</v>
      </c>
      <c r="I266" s="149" t="s">
        <v>1634</v>
      </c>
      <c r="J266" s="149">
        <v>0.438</v>
      </c>
      <c r="K266" s="149" t="s">
        <v>1635</v>
      </c>
      <c r="L266" s="149">
        <v>51436</v>
      </c>
      <c r="M266" s="150">
        <v>31</v>
      </c>
      <c r="N266" s="149" t="s">
        <v>154</v>
      </c>
      <c r="O266" s="149" t="s">
        <v>153</v>
      </c>
      <c r="P266" s="150" t="s">
        <v>153</v>
      </c>
      <c r="Q266" s="149" t="s">
        <v>150</v>
      </c>
      <c r="R266" s="149" t="s">
        <v>154</v>
      </c>
      <c r="S266" s="149" t="s">
        <v>155</v>
      </c>
      <c r="T266" s="149" t="s">
        <v>153</v>
      </c>
      <c r="U266" s="151" t="s">
        <v>153</v>
      </c>
      <c r="V266" s="149" t="s">
        <v>153</v>
      </c>
      <c r="W266" s="149" t="s">
        <v>153</v>
      </c>
      <c r="X266" s="152" t="s">
        <v>153</v>
      </c>
      <c r="Y266" s="149" t="s">
        <v>153</v>
      </c>
      <c r="Z266" s="149" t="s">
        <v>153</v>
      </c>
      <c r="AA266" s="150"/>
      <c r="AC266" s="149" t="s">
        <v>281</v>
      </c>
      <c r="AD266" s="149" t="s">
        <v>240</v>
      </c>
      <c r="AE266" s="149" t="s">
        <v>157</v>
      </c>
      <c r="AF266" s="149" t="s">
        <v>157</v>
      </c>
      <c r="AG266" s="149" t="s">
        <v>169</v>
      </c>
      <c r="AH266" s="150" t="s">
        <v>159</v>
      </c>
      <c r="AJ266" s="149" t="s">
        <v>154</v>
      </c>
      <c r="AK266" s="170" t="s">
        <v>153</v>
      </c>
      <c r="AN266" s="150" t="s">
        <v>1636</v>
      </c>
      <c r="AO266" s="149" t="s">
        <v>219</v>
      </c>
      <c r="AP266" s="149" t="s">
        <v>150</v>
      </c>
      <c r="AQ266" s="149" t="s">
        <v>153</v>
      </c>
      <c r="AR266" s="149" t="s">
        <v>1637</v>
      </c>
      <c r="AS266" s="149">
        <v>2050</v>
      </c>
      <c r="AT266" s="267" t="s">
        <v>1638</v>
      </c>
      <c r="AU266" s="150"/>
      <c r="AV266" s="149" t="s">
        <v>157</v>
      </c>
      <c r="AW266" s="172" t="s">
        <v>171</v>
      </c>
      <c r="AX266" s="149" t="s">
        <v>158</v>
      </c>
      <c r="AY266" s="149" t="s">
        <v>150</v>
      </c>
      <c r="AZ266" s="149" t="s">
        <v>1639</v>
      </c>
      <c r="BA266" s="149">
        <v>2030</v>
      </c>
      <c r="BC266" s="150"/>
      <c r="BE266" s="173"/>
      <c r="BF266" s="150"/>
      <c r="BG266" s="283">
        <f t="shared" si="219"/>
        <v>0</v>
      </c>
      <c r="BH266" s="149">
        <f t="shared" si="220"/>
        <v>0</v>
      </c>
      <c r="BI266" s="149">
        <f t="shared" si="186"/>
        <v>0</v>
      </c>
      <c r="BJ266" s="280">
        <f t="shared" si="187"/>
        <v>0</v>
      </c>
      <c r="BK266" s="356">
        <f t="shared" si="221"/>
        <v>0</v>
      </c>
      <c r="BL266" s="149">
        <f t="shared" si="222"/>
        <v>0</v>
      </c>
      <c r="BM266" s="149">
        <f t="shared" si="188"/>
        <v>0</v>
      </c>
      <c r="BN266" s="278">
        <f t="shared" si="189"/>
        <v>0</v>
      </c>
      <c r="BO266" s="149">
        <f t="shared" si="223"/>
        <v>0</v>
      </c>
      <c r="BP266" s="149">
        <f t="shared" si="224"/>
        <v>0</v>
      </c>
      <c r="BQ266" s="149">
        <f t="shared" si="190"/>
        <v>0</v>
      </c>
      <c r="BR266" s="356">
        <f t="shared" si="225"/>
        <v>0</v>
      </c>
      <c r="BS266" s="149">
        <f t="shared" si="226"/>
        <v>0</v>
      </c>
      <c r="BT266" s="149">
        <f t="shared" si="191"/>
        <v>1</v>
      </c>
      <c r="BU266" s="356">
        <f t="shared" si="192"/>
        <v>0</v>
      </c>
      <c r="BV266" s="149">
        <f t="shared" si="193"/>
        <v>0</v>
      </c>
      <c r="BW266" s="113">
        <f t="shared" si="194"/>
        <v>0</v>
      </c>
      <c r="BX266" s="248">
        <f t="shared" si="195"/>
        <v>0</v>
      </c>
      <c r="BY266" s="248">
        <f t="shared" si="196"/>
        <v>0</v>
      </c>
      <c r="BZ266" s="248">
        <f t="shared" si="197"/>
        <v>0</v>
      </c>
      <c r="CA266" s="248">
        <f t="shared" si="230"/>
        <v>0</v>
      </c>
      <c r="CB266" s="175">
        <f t="shared" si="198"/>
        <v>0</v>
      </c>
      <c r="CC266" s="356">
        <f t="shared" si="199"/>
        <v>0</v>
      </c>
      <c r="CD266" s="149">
        <f t="shared" si="200"/>
        <v>0</v>
      </c>
      <c r="CE266" s="149">
        <f t="shared" si="201"/>
        <v>1</v>
      </c>
      <c r="CF266" s="276">
        <f t="shared" si="202"/>
        <v>1</v>
      </c>
      <c r="CG266" s="248">
        <f t="shared" si="203"/>
        <v>1</v>
      </c>
      <c r="CH266" s="274">
        <f t="shared" si="227"/>
        <v>1</v>
      </c>
      <c r="CI266" s="356">
        <f t="shared" si="204"/>
        <v>0</v>
      </c>
      <c r="CJ266" s="149">
        <f t="shared" si="205"/>
        <v>1</v>
      </c>
      <c r="CK266" s="150">
        <f t="shared" si="206"/>
        <v>0</v>
      </c>
      <c r="CL266" s="149">
        <f t="shared" si="228"/>
        <v>0</v>
      </c>
      <c r="CM266" s="149">
        <f t="shared" si="228"/>
        <v>0</v>
      </c>
      <c r="CN266" s="149">
        <f t="shared" si="228"/>
        <v>1</v>
      </c>
      <c r="CO266" s="149">
        <f t="shared" si="207"/>
        <v>1</v>
      </c>
      <c r="CP266" s="149">
        <f t="shared" si="229"/>
        <v>1</v>
      </c>
      <c r="CQ266" s="283">
        <f t="shared" si="208"/>
        <v>1</v>
      </c>
      <c r="CR266" s="149">
        <f t="shared" si="209"/>
        <v>0</v>
      </c>
      <c r="CS266" s="149">
        <f t="shared" si="210"/>
        <v>0</v>
      </c>
      <c r="CT266" s="283" t="str">
        <f t="shared" si="211"/>
        <v/>
      </c>
      <c r="CU266" s="149" t="str">
        <f t="shared" si="212"/>
        <v xml:space="preserve"> 2050</v>
      </c>
      <c r="CV266" s="149">
        <f t="shared" si="213"/>
        <v>2050</v>
      </c>
      <c r="CW266" s="149">
        <v>1</v>
      </c>
      <c r="CX266" s="149">
        <v>0</v>
      </c>
      <c r="CY266" s="149">
        <v>0</v>
      </c>
      <c r="CZ266" s="149">
        <v>1</v>
      </c>
      <c r="DA266" s="149">
        <v>0</v>
      </c>
      <c r="DB266" s="149">
        <v>0</v>
      </c>
      <c r="DC266" s="149">
        <v>1</v>
      </c>
      <c r="DD266" s="149">
        <v>1</v>
      </c>
      <c r="DE266" s="149">
        <v>0</v>
      </c>
      <c r="DF266" s="149">
        <v>0</v>
      </c>
      <c r="DG266" s="149">
        <v>0</v>
      </c>
      <c r="DH266" s="149">
        <v>0</v>
      </c>
      <c r="DI266" s="149">
        <v>0</v>
      </c>
      <c r="DJ266" s="149">
        <v>0</v>
      </c>
      <c r="DK266" s="149">
        <v>0</v>
      </c>
      <c r="DL266" s="149">
        <v>0</v>
      </c>
      <c r="DM266" s="149">
        <v>1</v>
      </c>
      <c r="DN266" s="149">
        <v>1</v>
      </c>
      <c r="DO266" s="149">
        <v>1</v>
      </c>
      <c r="DP266" s="149">
        <v>1</v>
      </c>
      <c r="DQ266" s="149">
        <v>0</v>
      </c>
      <c r="DR266" s="149">
        <v>1</v>
      </c>
      <c r="DS266" s="149">
        <v>1</v>
      </c>
      <c r="DT266" s="149" t="s">
        <v>154</v>
      </c>
      <c r="DU266" s="149" t="s">
        <v>158</v>
      </c>
      <c r="DV266" s="149" t="s">
        <v>160</v>
      </c>
      <c r="DW266" s="149" t="s">
        <v>160</v>
      </c>
      <c r="DX266" s="149" t="s">
        <v>150</v>
      </c>
      <c r="DY266" s="149" t="s">
        <v>3005</v>
      </c>
      <c r="DZ266" s="149" t="str">
        <f t="shared" si="214"/>
        <v>Y</v>
      </c>
      <c r="EA266" s="149" t="str">
        <f t="shared" si="215"/>
        <v/>
      </c>
      <c r="EB266" s="149" t="str">
        <f t="shared" si="216"/>
        <v>Y</v>
      </c>
      <c r="EC266" s="149" t="str">
        <f t="shared" si="217"/>
        <v>N</v>
      </c>
      <c r="ED266" s="149" t="str">
        <f t="shared" si="218"/>
        <v>Yes</v>
      </c>
      <c r="EF266" s="149">
        <f t="shared" si="185"/>
        <v>2050</v>
      </c>
    </row>
    <row r="267" spans="1:136" s="149" customFormat="1" ht="16.5" customHeight="1">
      <c r="A267" s="149">
        <v>264</v>
      </c>
      <c r="B267" s="149">
        <v>255</v>
      </c>
      <c r="C267" s="150" t="s">
        <v>1640</v>
      </c>
      <c r="D267" s="149" t="s">
        <v>516</v>
      </c>
      <c r="E267" s="149" t="s">
        <v>517</v>
      </c>
      <c r="F267" s="149" t="s">
        <v>145</v>
      </c>
      <c r="G267" s="149" t="s">
        <v>146</v>
      </c>
      <c r="H267" s="168" t="s">
        <v>1641</v>
      </c>
      <c r="I267" s="149" t="s">
        <v>1642</v>
      </c>
      <c r="J267" s="149">
        <v>0.115</v>
      </c>
      <c r="K267" s="149" t="s">
        <v>1643</v>
      </c>
      <c r="L267" s="149">
        <v>94500</v>
      </c>
      <c r="M267" s="150">
        <v>9</v>
      </c>
      <c r="N267" s="149" t="s">
        <v>154</v>
      </c>
      <c r="O267" s="149" t="s">
        <v>153</v>
      </c>
      <c r="P267" s="150" t="s">
        <v>153</v>
      </c>
      <c r="Q267" s="149" t="s">
        <v>154</v>
      </c>
      <c r="R267" s="149" t="s">
        <v>154</v>
      </c>
      <c r="S267" s="149" t="s">
        <v>153</v>
      </c>
      <c r="T267" s="149" t="s">
        <v>153</v>
      </c>
      <c r="U267" s="151" t="s">
        <v>153</v>
      </c>
      <c r="V267" s="149" t="s">
        <v>153</v>
      </c>
      <c r="W267" s="149" t="s">
        <v>153</v>
      </c>
      <c r="X267" s="152" t="s">
        <v>153</v>
      </c>
      <c r="Y267" s="149" t="s">
        <v>153</v>
      </c>
      <c r="Z267" s="149" t="s">
        <v>153</v>
      </c>
      <c r="AA267" s="150"/>
      <c r="AC267" s="149" t="s">
        <v>202</v>
      </c>
      <c r="AD267" s="149" t="s">
        <v>5</v>
      </c>
      <c r="AE267" s="149" t="s">
        <v>157</v>
      </c>
      <c r="AF267" s="149" t="s">
        <v>157</v>
      </c>
      <c r="AG267" s="149" t="s">
        <v>158</v>
      </c>
      <c r="AH267" s="150" t="s">
        <v>159</v>
      </c>
      <c r="AI267" s="149" t="s">
        <v>160</v>
      </c>
      <c r="AJ267" s="149" t="s">
        <v>150</v>
      </c>
      <c r="AK267" s="170" t="s">
        <v>1644</v>
      </c>
      <c r="AL267" s="149">
        <v>2035</v>
      </c>
      <c r="AN267" s="150"/>
      <c r="AP267" s="149" t="s">
        <v>154</v>
      </c>
      <c r="AQ267" s="149" t="s">
        <v>153</v>
      </c>
      <c r="AR267" s="149" t="s">
        <v>153</v>
      </c>
      <c r="AU267" s="150"/>
      <c r="AV267" s="149" t="s">
        <v>168</v>
      </c>
      <c r="AW267" s="172" t="s">
        <v>168</v>
      </c>
      <c r="AX267" s="149" t="s">
        <v>158</v>
      </c>
      <c r="AY267" s="149" t="s">
        <v>154</v>
      </c>
      <c r="AZ267" s="149" t="s">
        <v>153</v>
      </c>
      <c r="BA267" s="149" t="s">
        <v>153</v>
      </c>
      <c r="BC267" s="150"/>
      <c r="BE267" s="173"/>
      <c r="BF267" s="150"/>
      <c r="BG267" s="283">
        <f t="shared" si="219"/>
        <v>0</v>
      </c>
      <c r="BH267" s="149">
        <f t="shared" si="220"/>
        <v>0</v>
      </c>
      <c r="BI267" s="149">
        <f t="shared" si="186"/>
        <v>0</v>
      </c>
      <c r="BJ267" s="280">
        <f t="shared" si="187"/>
        <v>0</v>
      </c>
      <c r="BK267" s="356">
        <f t="shared" si="221"/>
        <v>0</v>
      </c>
      <c r="BL267" s="149">
        <f t="shared" si="222"/>
        <v>0</v>
      </c>
      <c r="BM267" s="149">
        <f t="shared" si="188"/>
        <v>0</v>
      </c>
      <c r="BN267" s="278">
        <f t="shared" si="189"/>
        <v>0</v>
      </c>
      <c r="BO267" s="149">
        <f t="shared" si="223"/>
        <v>0</v>
      </c>
      <c r="BP267" s="149">
        <f t="shared" si="224"/>
        <v>0</v>
      </c>
      <c r="BQ267" s="149">
        <f t="shared" si="190"/>
        <v>0</v>
      </c>
      <c r="BR267" s="356">
        <f t="shared" si="225"/>
        <v>0</v>
      </c>
      <c r="BS267" s="149">
        <f t="shared" si="226"/>
        <v>0</v>
      </c>
      <c r="BT267" s="149">
        <f t="shared" si="191"/>
        <v>0</v>
      </c>
      <c r="BU267" s="356">
        <f t="shared" si="192"/>
        <v>0</v>
      </c>
      <c r="BV267" s="149">
        <f t="shared" si="193"/>
        <v>0</v>
      </c>
      <c r="BW267" s="113">
        <f t="shared" si="194"/>
        <v>1</v>
      </c>
      <c r="BX267" s="248">
        <f t="shared" si="195"/>
        <v>0</v>
      </c>
      <c r="BY267" s="248">
        <f t="shared" si="196"/>
        <v>0</v>
      </c>
      <c r="BZ267" s="248">
        <f t="shared" si="197"/>
        <v>1</v>
      </c>
      <c r="CA267" s="248">
        <f t="shared" si="230"/>
        <v>1</v>
      </c>
      <c r="CB267" s="175">
        <f t="shared" si="198"/>
        <v>1</v>
      </c>
      <c r="CC267" s="356">
        <f t="shared" si="199"/>
        <v>0</v>
      </c>
      <c r="CD267" s="149">
        <f t="shared" si="200"/>
        <v>0</v>
      </c>
      <c r="CE267" s="149">
        <f t="shared" si="201"/>
        <v>0</v>
      </c>
      <c r="CF267" s="276">
        <f t="shared" si="202"/>
        <v>0</v>
      </c>
      <c r="CG267" s="248">
        <f t="shared" si="203"/>
        <v>1</v>
      </c>
      <c r="CH267" s="274">
        <f t="shared" si="227"/>
        <v>1</v>
      </c>
      <c r="CI267" s="356">
        <f t="shared" si="204"/>
        <v>0</v>
      </c>
      <c r="CJ267" s="149">
        <f t="shared" si="205"/>
        <v>0</v>
      </c>
      <c r="CK267" s="150">
        <f t="shared" si="206"/>
        <v>0</v>
      </c>
      <c r="CL267" s="149">
        <f t="shared" si="228"/>
        <v>0</v>
      </c>
      <c r="CM267" s="149">
        <f t="shared" si="228"/>
        <v>0</v>
      </c>
      <c r="CN267" s="149">
        <f t="shared" si="228"/>
        <v>1</v>
      </c>
      <c r="CO267" s="149">
        <f t="shared" si="207"/>
        <v>1</v>
      </c>
      <c r="CP267" s="149">
        <f t="shared" si="229"/>
        <v>1</v>
      </c>
      <c r="CQ267" s="283">
        <f t="shared" si="208"/>
        <v>0</v>
      </c>
      <c r="CR267" s="149">
        <f t="shared" si="209"/>
        <v>0</v>
      </c>
      <c r="CS267" s="149">
        <f t="shared" si="210"/>
        <v>1</v>
      </c>
      <c r="CT267" s="283" t="str">
        <f t="shared" si="211"/>
        <v/>
      </c>
      <c r="CU267" s="149" t="str">
        <f t="shared" si="212"/>
        <v xml:space="preserve"> </v>
      </c>
      <c r="CV267" s="149">
        <f t="shared" si="213"/>
        <v>0</v>
      </c>
      <c r="CW267" s="149">
        <v>0</v>
      </c>
      <c r="CX267" s="149">
        <v>0</v>
      </c>
      <c r="CY267" s="149">
        <v>1</v>
      </c>
      <c r="CZ267" s="149">
        <v>1</v>
      </c>
      <c r="DA267" s="149">
        <v>0</v>
      </c>
      <c r="DB267" s="149">
        <v>0</v>
      </c>
      <c r="DC267" s="149">
        <v>0</v>
      </c>
      <c r="DD267" s="149">
        <v>0</v>
      </c>
      <c r="DE267" s="149">
        <v>0</v>
      </c>
      <c r="DF267" s="149">
        <v>0</v>
      </c>
      <c r="DG267" s="149">
        <v>0</v>
      </c>
      <c r="DH267" s="149">
        <v>0</v>
      </c>
      <c r="DI267" s="149">
        <v>0</v>
      </c>
      <c r="DJ267" s="149">
        <v>0</v>
      </c>
      <c r="DK267" s="149">
        <v>0</v>
      </c>
      <c r="DL267" s="149">
        <v>0</v>
      </c>
      <c r="DM267" s="149">
        <v>1</v>
      </c>
      <c r="DN267" s="149">
        <v>0</v>
      </c>
      <c r="DO267" s="149">
        <v>1</v>
      </c>
      <c r="DP267" s="149">
        <v>0</v>
      </c>
      <c r="DQ267" s="149">
        <v>0</v>
      </c>
      <c r="DR267" s="149">
        <v>1</v>
      </c>
      <c r="DS267" s="149">
        <v>0</v>
      </c>
      <c r="DT267" s="149" t="s">
        <v>154</v>
      </c>
      <c r="DU267" s="149">
        <v>0</v>
      </c>
      <c r="DV267" s="149" t="s">
        <v>154</v>
      </c>
      <c r="DW267" s="149" t="s">
        <v>160</v>
      </c>
      <c r="DX267" s="149" t="s">
        <v>3005</v>
      </c>
      <c r="DY267" s="149">
        <v>0</v>
      </c>
      <c r="DZ267" s="149" t="str">
        <f t="shared" si="214"/>
        <v>N</v>
      </c>
      <c r="EA267" s="149" t="str">
        <f t="shared" si="215"/>
        <v/>
      </c>
      <c r="EB267" s="149" t="str">
        <f t="shared" si="216"/>
        <v>N</v>
      </c>
      <c r="EC267" s="149" t="str">
        <f t="shared" si="217"/>
        <v>Y</v>
      </c>
      <c r="ED267" s="149" t="str">
        <f t="shared" si="218"/>
        <v>Not Specified</v>
      </c>
      <c r="EF267" s="149">
        <f t="shared" si="185"/>
        <v>0</v>
      </c>
    </row>
    <row r="268" spans="1:136" s="149" customFormat="1" ht="16.5" customHeight="1">
      <c r="A268" s="149">
        <v>265</v>
      </c>
      <c r="B268" s="149">
        <v>256</v>
      </c>
      <c r="C268" s="150" t="s">
        <v>1645</v>
      </c>
      <c r="D268" s="149" t="s">
        <v>679</v>
      </c>
      <c r="E268" s="149" t="s">
        <v>174</v>
      </c>
      <c r="F268" s="149" t="s">
        <v>175</v>
      </c>
      <c r="G268" s="149" t="s">
        <v>176</v>
      </c>
      <c r="H268" s="168" t="s">
        <v>1646</v>
      </c>
      <c r="I268" s="149" t="s">
        <v>1647</v>
      </c>
      <c r="J268" s="149">
        <v>0.316</v>
      </c>
      <c r="K268" s="149" t="s">
        <v>1648</v>
      </c>
      <c r="L268" s="149">
        <v>126893</v>
      </c>
      <c r="M268" s="150">
        <v>14</v>
      </c>
      <c r="N268" s="149" t="s">
        <v>154</v>
      </c>
      <c r="O268" s="149" t="s">
        <v>153</v>
      </c>
      <c r="P268" s="150" t="s">
        <v>153</v>
      </c>
      <c r="Q268" s="149" t="s">
        <v>154</v>
      </c>
      <c r="R268" s="149" t="s">
        <v>154</v>
      </c>
      <c r="S268" s="149" t="s">
        <v>153</v>
      </c>
      <c r="T268" s="149" t="s">
        <v>153</v>
      </c>
      <c r="U268" s="151" t="s">
        <v>153</v>
      </c>
      <c r="V268" s="149" t="s">
        <v>153</v>
      </c>
      <c r="W268" s="149" t="s">
        <v>153</v>
      </c>
      <c r="X268" s="152" t="s">
        <v>153</v>
      </c>
      <c r="Y268" s="149" t="s">
        <v>153</v>
      </c>
      <c r="Z268" s="149" t="s">
        <v>153</v>
      </c>
      <c r="AA268" s="150"/>
      <c r="AC268" s="149" t="s">
        <v>153</v>
      </c>
      <c r="AD268" s="149" t="s">
        <v>153</v>
      </c>
      <c r="AE268" s="149" t="s">
        <v>153</v>
      </c>
      <c r="AF268" s="149" t="s">
        <v>153</v>
      </c>
      <c r="AG268" s="149" t="s">
        <v>153</v>
      </c>
      <c r="AH268" s="150" t="s">
        <v>153</v>
      </c>
      <c r="AJ268" s="149" t="s">
        <v>154</v>
      </c>
      <c r="AK268" s="170" t="s">
        <v>153</v>
      </c>
      <c r="AN268" s="150"/>
      <c r="AP268" s="149" t="s">
        <v>154</v>
      </c>
      <c r="AQ268" s="149" t="s">
        <v>153</v>
      </c>
      <c r="AR268" s="149" t="s">
        <v>153</v>
      </c>
      <c r="AU268" s="150"/>
      <c r="AV268" s="254" t="s">
        <v>168</v>
      </c>
      <c r="AW268" s="172" t="s">
        <v>153</v>
      </c>
      <c r="AX268" s="149" t="s">
        <v>153</v>
      </c>
      <c r="AY268" s="149" t="s">
        <v>154</v>
      </c>
      <c r="AZ268" s="149" t="s">
        <v>153</v>
      </c>
      <c r="BA268" s="149" t="s">
        <v>153</v>
      </c>
      <c r="BC268" s="150"/>
      <c r="BE268" s="173"/>
      <c r="BF268" s="150"/>
      <c r="BG268" s="283">
        <f t="shared" si="219"/>
        <v>0</v>
      </c>
      <c r="BH268" s="149">
        <f t="shared" si="220"/>
        <v>0</v>
      </c>
      <c r="BI268" s="149">
        <f t="shared" si="186"/>
        <v>0</v>
      </c>
      <c r="BJ268" s="280">
        <f t="shared" si="187"/>
        <v>0</v>
      </c>
      <c r="BK268" s="356">
        <f t="shared" si="221"/>
        <v>0</v>
      </c>
      <c r="BL268" s="149">
        <f t="shared" si="222"/>
        <v>0</v>
      </c>
      <c r="BM268" s="149">
        <f t="shared" si="188"/>
        <v>0</v>
      </c>
      <c r="BN268" s="278">
        <f t="shared" si="189"/>
        <v>0</v>
      </c>
      <c r="BO268" s="149">
        <f t="shared" si="223"/>
        <v>0</v>
      </c>
      <c r="BP268" s="149">
        <f t="shared" si="224"/>
        <v>0</v>
      </c>
      <c r="BQ268" s="149">
        <f t="shared" si="190"/>
        <v>0</v>
      </c>
      <c r="BR268" s="356">
        <f t="shared" si="225"/>
        <v>0</v>
      </c>
      <c r="BS268" s="149">
        <f t="shared" si="226"/>
        <v>0</v>
      </c>
      <c r="BT268" s="149">
        <f t="shared" si="191"/>
        <v>0</v>
      </c>
      <c r="BU268" s="356">
        <f t="shared" si="192"/>
        <v>0</v>
      </c>
      <c r="BV268" s="149">
        <f t="shared" si="193"/>
        <v>0</v>
      </c>
      <c r="BW268" s="113">
        <f t="shared" si="194"/>
        <v>0</v>
      </c>
      <c r="BX268" s="248">
        <f t="shared" si="195"/>
        <v>0</v>
      </c>
      <c r="BY268" s="248">
        <f t="shared" si="196"/>
        <v>0</v>
      </c>
      <c r="BZ268" s="248">
        <f t="shared" si="197"/>
        <v>0</v>
      </c>
      <c r="CA268" s="248">
        <f t="shared" si="230"/>
        <v>0</v>
      </c>
      <c r="CB268" s="175">
        <f t="shared" si="198"/>
        <v>0</v>
      </c>
      <c r="CC268" s="356">
        <f t="shared" si="199"/>
        <v>0</v>
      </c>
      <c r="CD268" s="149">
        <f t="shared" si="200"/>
        <v>0</v>
      </c>
      <c r="CE268" s="149">
        <f t="shared" si="201"/>
        <v>0</v>
      </c>
      <c r="CF268" s="276">
        <f t="shared" si="202"/>
        <v>0</v>
      </c>
      <c r="CG268" s="248">
        <f t="shared" si="203"/>
        <v>0</v>
      </c>
      <c r="CH268" s="274">
        <f t="shared" si="227"/>
        <v>0</v>
      </c>
      <c r="CI268" s="356">
        <f t="shared" si="204"/>
        <v>0</v>
      </c>
      <c r="CJ268" s="149">
        <f t="shared" si="205"/>
        <v>0</v>
      </c>
      <c r="CK268" s="150">
        <f t="shared" si="206"/>
        <v>0</v>
      </c>
      <c r="CL268" s="149">
        <f t="shared" si="228"/>
        <v>0</v>
      </c>
      <c r="CM268" s="149">
        <f t="shared" si="228"/>
        <v>0</v>
      </c>
      <c r="CN268" s="149">
        <f t="shared" si="228"/>
        <v>0</v>
      </c>
      <c r="CO268" s="149">
        <f t="shared" si="207"/>
        <v>0</v>
      </c>
      <c r="CP268" s="149">
        <f t="shared" si="229"/>
        <v>0</v>
      </c>
      <c r="CQ268" s="283">
        <f t="shared" si="208"/>
        <v>0</v>
      </c>
      <c r="CR268" s="149">
        <f t="shared" si="209"/>
        <v>0</v>
      </c>
      <c r="CS268" s="149">
        <f t="shared" si="210"/>
        <v>1</v>
      </c>
      <c r="CT268" s="283" t="str">
        <f t="shared" si="211"/>
        <v/>
      </c>
      <c r="CU268" s="149" t="str">
        <f t="shared" si="212"/>
        <v xml:space="preserve"> </v>
      </c>
      <c r="CV268" s="149">
        <f t="shared" si="213"/>
        <v>0</v>
      </c>
      <c r="CW268" s="149">
        <v>0</v>
      </c>
      <c r="CX268" s="149">
        <v>0</v>
      </c>
      <c r="CY268" s="149">
        <v>0</v>
      </c>
      <c r="CZ268" s="149">
        <v>0</v>
      </c>
      <c r="DA268" s="149">
        <v>0</v>
      </c>
      <c r="DB268" s="149">
        <v>0</v>
      </c>
      <c r="DC268" s="149">
        <v>0</v>
      </c>
      <c r="DD268" s="149">
        <v>0</v>
      </c>
      <c r="DE268" s="149">
        <v>0</v>
      </c>
      <c r="DF268" s="149">
        <v>0</v>
      </c>
      <c r="DG268" s="149">
        <v>0</v>
      </c>
      <c r="DH268" s="149">
        <v>0</v>
      </c>
      <c r="DI268" s="149">
        <v>0</v>
      </c>
      <c r="DJ268" s="149">
        <v>0</v>
      </c>
      <c r="DK268" s="149">
        <v>0</v>
      </c>
      <c r="DL268" s="149">
        <v>0</v>
      </c>
      <c r="DM268" s="149">
        <v>0</v>
      </c>
      <c r="DN268" s="149">
        <v>0</v>
      </c>
      <c r="DO268" s="149">
        <v>0</v>
      </c>
      <c r="DP268" s="149">
        <v>0</v>
      </c>
      <c r="DQ268" s="149">
        <v>0</v>
      </c>
      <c r="DR268" s="149">
        <v>0</v>
      </c>
      <c r="DS268" s="149">
        <v>0</v>
      </c>
      <c r="DT268" s="149" t="s">
        <v>154</v>
      </c>
      <c r="DU268" s="149">
        <v>0</v>
      </c>
      <c r="DV268" s="149" t="s">
        <v>154</v>
      </c>
      <c r="DW268" s="149" t="s">
        <v>180</v>
      </c>
      <c r="DX268" s="149" t="s">
        <v>7861</v>
      </c>
      <c r="DY268" s="149">
        <v>0</v>
      </c>
      <c r="DZ268" s="149" t="str">
        <f t="shared" si="214"/>
        <v>N</v>
      </c>
      <c r="EA268" s="149" t="str">
        <f t="shared" si="215"/>
        <v/>
      </c>
      <c r="EB268" s="149" t="str">
        <f t="shared" si="216"/>
        <v>N</v>
      </c>
      <c r="EC268" s="149" t="str">
        <f t="shared" si="217"/>
        <v>N</v>
      </c>
      <c r="ED268" s="149" t="str">
        <f t="shared" si="218"/>
        <v>Not Specified</v>
      </c>
      <c r="EF268" s="149">
        <f t="shared" si="185"/>
        <v>0</v>
      </c>
    </row>
    <row r="269" spans="1:136" s="149" customFormat="1" ht="16.5" customHeight="1">
      <c r="A269" s="149">
        <v>266</v>
      </c>
      <c r="B269" s="149">
        <v>442</v>
      </c>
      <c r="C269" s="150" t="s">
        <v>1649</v>
      </c>
      <c r="D269" s="149" t="s">
        <v>163</v>
      </c>
      <c r="E269" s="149" t="s">
        <v>144</v>
      </c>
      <c r="F269" s="149" t="s">
        <v>175</v>
      </c>
      <c r="G269" s="149" t="s">
        <v>176</v>
      </c>
      <c r="H269" s="168" t="s">
        <v>1650</v>
      </c>
      <c r="I269" s="149" t="s">
        <v>1651</v>
      </c>
      <c r="J269" s="149">
        <v>0.843</v>
      </c>
      <c r="K269" s="149" t="s">
        <v>1652</v>
      </c>
      <c r="L269" s="149">
        <v>23465</v>
      </c>
      <c r="M269" s="150">
        <v>2</v>
      </c>
      <c r="N269" s="149" t="s">
        <v>154</v>
      </c>
      <c r="O269" s="149" t="s">
        <v>153</v>
      </c>
      <c r="P269" s="150" t="s">
        <v>153</v>
      </c>
      <c r="Q269" s="149" t="s">
        <v>154</v>
      </c>
      <c r="R269" s="149" t="s">
        <v>154</v>
      </c>
      <c r="S269" s="149" t="s">
        <v>153</v>
      </c>
      <c r="T269" s="149" t="s">
        <v>153</v>
      </c>
      <c r="U269" s="151" t="s">
        <v>153</v>
      </c>
      <c r="V269" s="149" t="s">
        <v>153</v>
      </c>
      <c r="W269" s="149" t="s">
        <v>153</v>
      </c>
      <c r="X269" s="152" t="s">
        <v>153</v>
      </c>
      <c r="Y269" s="149" t="s">
        <v>153</v>
      </c>
      <c r="Z269" s="149" t="s">
        <v>153</v>
      </c>
      <c r="AA269" s="150"/>
      <c r="AC269" s="149" t="s">
        <v>233</v>
      </c>
      <c r="AD269" s="149" t="s">
        <v>234</v>
      </c>
      <c r="AE269" s="149" t="s">
        <v>168</v>
      </c>
      <c r="AF269" s="149" t="s">
        <v>168</v>
      </c>
      <c r="AG269" s="149" t="s">
        <v>168</v>
      </c>
      <c r="AH269" s="150" t="s">
        <v>153</v>
      </c>
      <c r="AJ269" s="149" t="s">
        <v>154</v>
      </c>
      <c r="AK269" s="170" t="s">
        <v>153</v>
      </c>
      <c r="AN269" s="150" t="s">
        <v>1028</v>
      </c>
      <c r="AP269" s="149" t="s">
        <v>154</v>
      </c>
      <c r="AQ269" s="149" t="s">
        <v>153</v>
      </c>
      <c r="AR269" s="149" t="s">
        <v>153</v>
      </c>
      <c r="AU269" s="150"/>
      <c r="AV269" s="149" t="s">
        <v>168</v>
      </c>
      <c r="AW269" s="172" t="s">
        <v>168</v>
      </c>
      <c r="AX269" s="149" t="s">
        <v>158</v>
      </c>
      <c r="AY269" s="149" t="s">
        <v>154</v>
      </c>
      <c r="AZ269" s="149" t="s">
        <v>153</v>
      </c>
      <c r="BA269" s="149" t="s">
        <v>153</v>
      </c>
      <c r="BC269" s="150"/>
      <c r="BE269" s="173"/>
      <c r="BF269" s="150"/>
      <c r="BG269" s="283">
        <f t="shared" si="219"/>
        <v>0</v>
      </c>
      <c r="BH269" s="149">
        <f t="shared" si="220"/>
        <v>0</v>
      </c>
      <c r="BI269" s="149">
        <f t="shared" si="186"/>
        <v>0</v>
      </c>
      <c r="BJ269" s="280">
        <f t="shared" si="187"/>
        <v>0</v>
      </c>
      <c r="BK269" s="356">
        <f t="shared" si="221"/>
        <v>0</v>
      </c>
      <c r="BL269" s="149">
        <f t="shared" si="222"/>
        <v>0</v>
      </c>
      <c r="BM269" s="149">
        <f t="shared" si="188"/>
        <v>0</v>
      </c>
      <c r="BN269" s="278">
        <f t="shared" si="189"/>
        <v>0</v>
      </c>
      <c r="BO269" s="149">
        <f t="shared" si="223"/>
        <v>0</v>
      </c>
      <c r="BP269" s="149">
        <f t="shared" si="224"/>
        <v>0</v>
      </c>
      <c r="BQ269" s="149">
        <f t="shared" si="190"/>
        <v>0</v>
      </c>
      <c r="BR269" s="356">
        <f t="shared" si="225"/>
        <v>0</v>
      </c>
      <c r="BS269" s="149">
        <f t="shared" si="226"/>
        <v>0</v>
      </c>
      <c r="BT269" s="149">
        <f t="shared" si="191"/>
        <v>0</v>
      </c>
      <c r="BU269" s="356">
        <f t="shared" si="192"/>
        <v>0</v>
      </c>
      <c r="BV269" s="149">
        <f t="shared" si="193"/>
        <v>0</v>
      </c>
      <c r="BW269" s="113">
        <f t="shared" si="194"/>
        <v>0</v>
      </c>
      <c r="BX269" s="248">
        <f t="shared" si="195"/>
        <v>0</v>
      </c>
      <c r="BY269" s="248">
        <f t="shared" si="196"/>
        <v>0</v>
      </c>
      <c r="BZ269" s="248">
        <f t="shared" si="197"/>
        <v>0</v>
      </c>
      <c r="CA269" s="248">
        <f t="shared" si="230"/>
        <v>0</v>
      </c>
      <c r="CB269" s="175">
        <f t="shared" si="198"/>
        <v>0</v>
      </c>
      <c r="CC269" s="356">
        <f t="shared" si="199"/>
        <v>0</v>
      </c>
      <c r="CD269" s="149">
        <f t="shared" si="200"/>
        <v>0</v>
      </c>
      <c r="CE269" s="149">
        <f t="shared" si="201"/>
        <v>0</v>
      </c>
      <c r="CF269" s="276">
        <f t="shared" si="202"/>
        <v>0</v>
      </c>
      <c r="CG269" s="248">
        <f t="shared" si="203"/>
        <v>0</v>
      </c>
      <c r="CH269" s="274">
        <f t="shared" si="227"/>
        <v>0</v>
      </c>
      <c r="CI269" s="356">
        <f t="shared" si="204"/>
        <v>0</v>
      </c>
      <c r="CJ269" s="149">
        <f t="shared" si="205"/>
        <v>0</v>
      </c>
      <c r="CK269" s="150">
        <f t="shared" si="206"/>
        <v>0</v>
      </c>
      <c r="CL269" s="149">
        <f t="shared" si="228"/>
        <v>0</v>
      </c>
      <c r="CM269" s="149">
        <f t="shared" si="228"/>
        <v>0</v>
      </c>
      <c r="CN269" s="149">
        <f t="shared" si="228"/>
        <v>0</v>
      </c>
      <c r="CO269" s="149">
        <f t="shared" si="207"/>
        <v>0</v>
      </c>
      <c r="CP269" s="149">
        <f t="shared" si="229"/>
        <v>0</v>
      </c>
      <c r="CQ269" s="283">
        <f t="shared" si="208"/>
        <v>0</v>
      </c>
      <c r="CR269" s="149">
        <f t="shared" si="209"/>
        <v>0</v>
      </c>
      <c r="CS269" s="149">
        <f t="shared" si="210"/>
        <v>1</v>
      </c>
      <c r="CT269" s="283" t="str">
        <f t="shared" si="211"/>
        <v/>
      </c>
      <c r="CU269" s="149" t="str">
        <f t="shared" si="212"/>
        <v xml:space="preserve"> </v>
      </c>
      <c r="CV269" s="149">
        <f t="shared" si="213"/>
        <v>0</v>
      </c>
      <c r="CW269" s="149">
        <v>0</v>
      </c>
      <c r="CX269" s="149">
        <v>0</v>
      </c>
      <c r="CY269" s="149">
        <v>0</v>
      </c>
      <c r="CZ269" s="149">
        <v>0</v>
      </c>
      <c r="DA269" s="149">
        <v>0</v>
      </c>
      <c r="DB269" s="149">
        <v>0</v>
      </c>
      <c r="DC269" s="149">
        <v>0</v>
      </c>
      <c r="DD269" s="149">
        <v>0</v>
      </c>
      <c r="DE269" s="149">
        <v>0</v>
      </c>
      <c r="DF269" s="149">
        <v>0</v>
      </c>
      <c r="DG269" s="149">
        <v>0</v>
      </c>
      <c r="DH269" s="149">
        <v>0</v>
      </c>
      <c r="DI269" s="149">
        <v>0</v>
      </c>
      <c r="DJ269" s="149">
        <v>0</v>
      </c>
      <c r="DK269" s="149">
        <v>0</v>
      </c>
      <c r="DL269" s="149">
        <v>0</v>
      </c>
      <c r="DM269" s="149">
        <v>0</v>
      </c>
      <c r="DN269" s="149">
        <v>0</v>
      </c>
      <c r="DO269" s="149">
        <v>0</v>
      </c>
      <c r="DP269" s="149">
        <v>0</v>
      </c>
      <c r="DQ269" s="149">
        <v>0</v>
      </c>
      <c r="DR269" s="149">
        <v>0</v>
      </c>
      <c r="DS269" s="149">
        <v>0</v>
      </c>
      <c r="DT269" s="149" t="s">
        <v>154</v>
      </c>
      <c r="DU269" s="149">
        <v>0</v>
      </c>
      <c r="DV269" s="149" t="s">
        <v>154</v>
      </c>
      <c r="DW269" s="149" t="s">
        <v>154</v>
      </c>
      <c r="DX269" s="149" t="s">
        <v>154</v>
      </c>
      <c r="DY269" s="149" t="s">
        <v>154</v>
      </c>
      <c r="DZ269" s="149" t="str">
        <f t="shared" si="214"/>
        <v>N</v>
      </c>
      <c r="EA269" s="149" t="str">
        <f t="shared" si="215"/>
        <v/>
      </c>
      <c r="EB269" s="149" t="str">
        <f t="shared" si="216"/>
        <v>N</v>
      </c>
      <c r="EC269" s="149" t="str">
        <f t="shared" si="217"/>
        <v>N</v>
      </c>
      <c r="ED269" s="149" t="str">
        <f t="shared" si="218"/>
        <v>Not Specified</v>
      </c>
      <c r="EF269" s="149">
        <f t="shared" si="185"/>
        <v>0</v>
      </c>
    </row>
    <row r="270" spans="1:136" s="149" customFormat="1" ht="16.5" customHeight="1">
      <c r="A270" s="149">
        <v>267</v>
      </c>
      <c r="B270" s="149">
        <v>272</v>
      </c>
      <c r="C270" s="150" t="s">
        <v>1653</v>
      </c>
      <c r="D270" s="149" t="s">
        <v>1074</v>
      </c>
      <c r="E270" s="149" t="s">
        <v>735</v>
      </c>
      <c r="F270" s="149" t="s">
        <v>145</v>
      </c>
      <c r="G270" s="149" t="s">
        <v>146</v>
      </c>
      <c r="H270" s="168" t="s">
        <v>1654</v>
      </c>
      <c r="I270" s="149" t="s">
        <v>1655</v>
      </c>
      <c r="J270" s="149">
        <v>0.097</v>
      </c>
      <c r="K270" s="149" t="s">
        <v>1656</v>
      </c>
      <c r="L270" s="149">
        <v>36815</v>
      </c>
      <c r="M270" s="150">
        <v>5</v>
      </c>
      <c r="N270" s="149" t="s">
        <v>154</v>
      </c>
      <c r="O270" s="149" t="s">
        <v>153</v>
      </c>
      <c r="P270" s="150" t="s">
        <v>153</v>
      </c>
      <c r="Q270" s="149" t="s">
        <v>154</v>
      </c>
      <c r="R270" s="149" t="s">
        <v>154</v>
      </c>
      <c r="S270" s="149" t="s">
        <v>153</v>
      </c>
      <c r="T270" s="149" t="s">
        <v>153</v>
      </c>
      <c r="U270" s="151" t="s">
        <v>153</v>
      </c>
      <c r="V270" s="149" t="s">
        <v>153</v>
      </c>
      <c r="W270" s="149" t="s">
        <v>153</v>
      </c>
      <c r="X270" s="152" t="s">
        <v>153</v>
      </c>
      <c r="Y270" s="149" t="s">
        <v>153</v>
      </c>
      <c r="Z270" s="149" t="s">
        <v>153</v>
      </c>
      <c r="AA270" s="150"/>
      <c r="AC270" s="149" t="s">
        <v>281</v>
      </c>
      <c r="AD270" s="149" t="s">
        <v>240</v>
      </c>
      <c r="AE270" s="149" t="s">
        <v>157</v>
      </c>
      <c r="AF270" s="149" t="s">
        <v>157</v>
      </c>
      <c r="AG270" s="149" t="s">
        <v>158</v>
      </c>
      <c r="AH270" s="150" t="s">
        <v>159</v>
      </c>
      <c r="AJ270" s="149" t="s">
        <v>154</v>
      </c>
      <c r="AK270" s="170" t="s">
        <v>153</v>
      </c>
      <c r="AN270" s="150"/>
      <c r="AP270" s="149" t="s">
        <v>154</v>
      </c>
      <c r="AQ270" s="149" t="s">
        <v>153</v>
      </c>
      <c r="AR270" s="149" t="s">
        <v>153</v>
      </c>
      <c r="AU270" s="150"/>
      <c r="AV270" s="149" t="s">
        <v>168</v>
      </c>
      <c r="AW270" s="172" t="s">
        <v>168</v>
      </c>
      <c r="AX270" s="149" t="s">
        <v>158</v>
      </c>
      <c r="AY270" s="149" t="s">
        <v>150</v>
      </c>
      <c r="AZ270" s="149" t="s">
        <v>1657</v>
      </c>
      <c r="BA270" s="149">
        <v>2034</v>
      </c>
      <c r="BC270" s="150"/>
      <c r="BE270" s="173"/>
      <c r="BF270" s="150"/>
      <c r="BG270" s="283">
        <f t="shared" si="219"/>
        <v>0</v>
      </c>
      <c r="BH270" s="149">
        <f t="shared" si="220"/>
        <v>0</v>
      </c>
      <c r="BI270" s="149">
        <f t="shared" si="186"/>
        <v>0</v>
      </c>
      <c r="BJ270" s="280">
        <f t="shared" si="187"/>
        <v>0</v>
      </c>
      <c r="BK270" s="356">
        <f t="shared" si="221"/>
        <v>0</v>
      </c>
      <c r="BL270" s="149">
        <f t="shared" si="222"/>
        <v>0</v>
      </c>
      <c r="BM270" s="149">
        <f t="shared" si="188"/>
        <v>0</v>
      </c>
      <c r="BN270" s="278">
        <f t="shared" si="189"/>
        <v>0</v>
      </c>
      <c r="BO270" s="149">
        <f t="shared" si="223"/>
        <v>0</v>
      </c>
      <c r="BP270" s="149">
        <f t="shared" si="224"/>
        <v>0</v>
      </c>
      <c r="BQ270" s="149">
        <f t="shared" si="190"/>
        <v>0</v>
      </c>
      <c r="BR270" s="356">
        <f t="shared" si="225"/>
        <v>0</v>
      </c>
      <c r="BS270" s="149">
        <f t="shared" si="226"/>
        <v>0</v>
      </c>
      <c r="BT270" s="149">
        <f t="shared" si="191"/>
        <v>0</v>
      </c>
      <c r="BU270" s="356">
        <f t="shared" si="192"/>
        <v>0</v>
      </c>
      <c r="BV270" s="149">
        <f t="shared" si="193"/>
        <v>0</v>
      </c>
      <c r="BW270" s="113">
        <f t="shared" si="194"/>
        <v>0</v>
      </c>
      <c r="BX270" s="248">
        <f t="shared" si="195"/>
        <v>0</v>
      </c>
      <c r="BY270" s="248">
        <f t="shared" si="196"/>
        <v>0</v>
      </c>
      <c r="BZ270" s="248">
        <f t="shared" si="197"/>
        <v>0</v>
      </c>
      <c r="CA270" s="248">
        <f t="shared" si="230"/>
        <v>0</v>
      </c>
      <c r="CB270" s="175">
        <f t="shared" si="198"/>
        <v>0</v>
      </c>
      <c r="CC270" s="356">
        <f t="shared" si="199"/>
        <v>0</v>
      </c>
      <c r="CD270" s="149">
        <f t="shared" si="200"/>
        <v>0</v>
      </c>
      <c r="CE270" s="149">
        <f t="shared" si="201"/>
        <v>0</v>
      </c>
      <c r="CF270" s="276">
        <f t="shared" si="202"/>
        <v>0</v>
      </c>
      <c r="CG270" s="248">
        <f t="shared" si="203"/>
        <v>0</v>
      </c>
      <c r="CH270" s="274">
        <f t="shared" si="227"/>
        <v>0</v>
      </c>
      <c r="CI270" s="356">
        <f t="shared" si="204"/>
        <v>0</v>
      </c>
      <c r="CJ270" s="149">
        <f t="shared" si="205"/>
        <v>0</v>
      </c>
      <c r="CK270" s="150">
        <f t="shared" si="206"/>
        <v>1</v>
      </c>
      <c r="CL270" s="149">
        <f t="shared" si="228"/>
        <v>0</v>
      </c>
      <c r="CM270" s="149">
        <f t="shared" si="228"/>
        <v>0</v>
      </c>
      <c r="CN270" s="149">
        <f t="shared" si="228"/>
        <v>0</v>
      </c>
      <c r="CO270" s="149">
        <f t="shared" si="207"/>
        <v>0</v>
      </c>
      <c r="CP270" s="149">
        <f t="shared" si="229"/>
        <v>0</v>
      </c>
      <c r="CQ270" s="283">
        <f t="shared" si="208"/>
        <v>0</v>
      </c>
      <c r="CR270" s="149">
        <f t="shared" si="209"/>
        <v>0</v>
      </c>
      <c r="CS270" s="149">
        <f t="shared" si="210"/>
        <v>1</v>
      </c>
      <c r="CT270" s="283" t="str">
        <f t="shared" si="211"/>
        <v/>
      </c>
      <c r="CU270" s="149" t="str">
        <f t="shared" si="212"/>
        <v xml:space="preserve"> </v>
      </c>
      <c r="CV270" s="149">
        <f t="shared" si="213"/>
        <v>0</v>
      </c>
      <c r="CW270" s="149">
        <v>0</v>
      </c>
      <c r="CX270" s="149">
        <v>0</v>
      </c>
      <c r="CY270" s="149">
        <v>0</v>
      </c>
      <c r="CZ270" s="149">
        <v>0</v>
      </c>
      <c r="DA270" s="149">
        <v>0</v>
      </c>
      <c r="DB270" s="149">
        <v>0</v>
      </c>
      <c r="DC270" s="149">
        <v>1</v>
      </c>
      <c r="DD270" s="149">
        <v>1</v>
      </c>
      <c r="DE270" s="149">
        <v>0</v>
      </c>
      <c r="DF270" s="149">
        <v>0</v>
      </c>
      <c r="DG270" s="149">
        <v>0</v>
      </c>
      <c r="DH270" s="149">
        <v>0</v>
      </c>
      <c r="DI270" s="149">
        <v>0</v>
      </c>
      <c r="DJ270" s="149">
        <v>0</v>
      </c>
      <c r="DK270" s="149">
        <v>0</v>
      </c>
      <c r="DL270" s="149">
        <v>0</v>
      </c>
      <c r="DM270" s="149">
        <v>1</v>
      </c>
      <c r="DN270" s="149">
        <v>0</v>
      </c>
      <c r="DO270" s="149">
        <v>1</v>
      </c>
      <c r="DP270" s="149">
        <v>0</v>
      </c>
      <c r="DQ270" s="149">
        <v>0</v>
      </c>
      <c r="DR270" s="149">
        <v>1</v>
      </c>
      <c r="DS270" s="149">
        <v>0</v>
      </c>
      <c r="DT270" s="149" t="s">
        <v>154</v>
      </c>
      <c r="DU270" s="149">
        <v>0</v>
      </c>
      <c r="DV270" s="149" t="s">
        <v>7859</v>
      </c>
      <c r="DW270" s="149" t="s">
        <v>154</v>
      </c>
      <c r="DX270" s="149">
        <v>0</v>
      </c>
      <c r="DY270" s="149" t="s">
        <v>3005</v>
      </c>
      <c r="DZ270" s="149" t="str">
        <f t="shared" si="214"/>
        <v>N</v>
      </c>
      <c r="EA270" s="149" t="str">
        <f t="shared" si="215"/>
        <v/>
      </c>
      <c r="EB270" s="149" t="str">
        <f t="shared" si="216"/>
        <v>N</v>
      </c>
      <c r="EC270" s="149" t="str">
        <f t="shared" si="217"/>
        <v>N</v>
      </c>
      <c r="ED270" s="149" t="str">
        <f t="shared" si="218"/>
        <v>Not Specified</v>
      </c>
      <c r="EF270" s="149">
        <f t="shared" si="185"/>
        <v>0</v>
      </c>
    </row>
    <row r="271" spans="1:136" s="149" customFormat="1" ht="16.5" customHeight="1">
      <c r="A271" s="149">
        <v>268</v>
      </c>
      <c r="B271" s="149">
        <v>278</v>
      </c>
      <c r="C271" s="150" t="s">
        <v>1658</v>
      </c>
      <c r="D271" s="149" t="s">
        <v>1433</v>
      </c>
      <c r="E271" s="149" t="s">
        <v>790</v>
      </c>
      <c r="F271" s="149" t="s">
        <v>145</v>
      </c>
      <c r="G271" s="149" t="s">
        <v>146</v>
      </c>
      <c r="H271" s="168" t="s">
        <v>1659</v>
      </c>
      <c r="I271" s="149" t="s">
        <v>1660</v>
      </c>
      <c r="J271" s="149">
        <v>0.029</v>
      </c>
      <c r="K271" s="149" t="s">
        <v>1661</v>
      </c>
      <c r="L271" s="149">
        <v>133300</v>
      </c>
      <c r="M271" s="150">
        <v>30</v>
      </c>
      <c r="N271" s="149" t="s">
        <v>154</v>
      </c>
      <c r="O271" s="149" t="s">
        <v>153</v>
      </c>
      <c r="P271" s="150" t="s">
        <v>153</v>
      </c>
      <c r="Q271" s="149" t="s">
        <v>150</v>
      </c>
      <c r="R271" s="149" t="s">
        <v>150</v>
      </c>
      <c r="S271" s="149" t="s">
        <v>151</v>
      </c>
      <c r="T271" s="149" t="s">
        <v>827</v>
      </c>
      <c r="U271" s="151">
        <v>2035</v>
      </c>
      <c r="V271" s="149" t="s">
        <v>153</v>
      </c>
      <c r="W271" s="149" t="s">
        <v>153</v>
      </c>
      <c r="X271" s="152" t="s">
        <v>153</v>
      </c>
      <c r="Y271" s="149" t="s">
        <v>153</v>
      </c>
      <c r="Z271" s="149" t="s">
        <v>153</v>
      </c>
      <c r="AA271" s="150"/>
      <c r="AC271" s="149" t="s">
        <v>167</v>
      </c>
      <c r="AD271" s="149" t="s">
        <v>6</v>
      </c>
      <c r="AE271" s="149" t="s">
        <v>157</v>
      </c>
      <c r="AF271" s="149" t="s">
        <v>157</v>
      </c>
      <c r="AG271" s="149" t="s">
        <v>169</v>
      </c>
      <c r="AH271" s="150" t="s">
        <v>159</v>
      </c>
      <c r="AJ271" s="149" t="s">
        <v>154</v>
      </c>
      <c r="AK271" s="170" t="s">
        <v>153</v>
      </c>
      <c r="AN271" s="150"/>
      <c r="AO271" s="149" t="s">
        <v>160</v>
      </c>
      <c r="AP271" s="149" t="s">
        <v>150</v>
      </c>
      <c r="AQ271" s="149" t="s">
        <v>159</v>
      </c>
      <c r="AR271" s="149" t="s">
        <v>1662</v>
      </c>
      <c r="AS271" s="149">
        <v>2050</v>
      </c>
      <c r="AU271" s="150"/>
      <c r="AV271" s="149" t="s">
        <v>157</v>
      </c>
      <c r="AW271" s="172" t="s">
        <v>168</v>
      </c>
      <c r="AX271" s="149" t="s">
        <v>158</v>
      </c>
      <c r="AY271" s="149" t="s">
        <v>154</v>
      </c>
      <c r="AZ271" s="149" t="s">
        <v>153</v>
      </c>
      <c r="BA271" s="149" t="s">
        <v>153</v>
      </c>
      <c r="BC271" s="150"/>
      <c r="BE271" s="173"/>
      <c r="BF271" s="150"/>
      <c r="BG271" s="283">
        <f t="shared" si="219"/>
        <v>0</v>
      </c>
      <c r="BH271" s="149">
        <f t="shared" si="220"/>
        <v>0</v>
      </c>
      <c r="BI271" s="149">
        <f t="shared" si="186"/>
        <v>0</v>
      </c>
      <c r="BJ271" s="280">
        <f t="shared" si="187"/>
        <v>0</v>
      </c>
      <c r="BK271" s="356">
        <f t="shared" si="221"/>
        <v>0</v>
      </c>
      <c r="BL271" s="149">
        <f t="shared" si="222"/>
        <v>0</v>
      </c>
      <c r="BM271" s="149">
        <f t="shared" si="188"/>
        <v>1</v>
      </c>
      <c r="BN271" s="278">
        <f t="shared" si="189"/>
        <v>1</v>
      </c>
      <c r="BO271" s="149">
        <f t="shared" si="223"/>
        <v>0</v>
      </c>
      <c r="BP271" s="149">
        <f t="shared" si="224"/>
        <v>0</v>
      </c>
      <c r="BQ271" s="149">
        <f t="shared" si="190"/>
        <v>0</v>
      </c>
      <c r="BR271" s="356">
        <f t="shared" si="225"/>
        <v>0</v>
      </c>
      <c r="BS271" s="149">
        <f t="shared" si="226"/>
        <v>0</v>
      </c>
      <c r="BT271" s="149">
        <f t="shared" si="191"/>
        <v>1</v>
      </c>
      <c r="BU271" s="356">
        <f t="shared" si="192"/>
        <v>0</v>
      </c>
      <c r="BV271" s="149">
        <f t="shared" si="193"/>
        <v>0</v>
      </c>
      <c r="BW271" s="113">
        <f t="shared" si="194"/>
        <v>0</v>
      </c>
      <c r="BX271" s="248">
        <f t="shared" si="195"/>
        <v>0</v>
      </c>
      <c r="BY271" s="248">
        <f t="shared" si="196"/>
        <v>0</v>
      </c>
      <c r="BZ271" s="248">
        <f t="shared" si="197"/>
        <v>0</v>
      </c>
      <c r="CA271" s="248">
        <f t="shared" si="230"/>
        <v>0</v>
      </c>
      <c r="CB271" s="175">
        <f t="shared" si="198"/>
        <v>0</v>
      </c>
      <c r="CC271" s="356">
        <f t="shared" si="199"/>
        <v>0</v>
      </c>
      <c r="CD271" s="149">
        <f t="shared" si="200"/>
        <v>0</v>
      </c>
      <c r="CE271" s="149">
        <f t="shared" si="201"/>
        <v>1</v>
      </c>
      <c r="CF271" s="276">
        <f t="shared" si="202"/>
        <v>1</v>
      </c>
      <c r="CG271" s="248">
        <f t="shared" si="203"/>
        <v>1</v>
      </c>
      <c r="CH271" s="274">
        <f t="shared" si="227"/>
        <v>1</v>
      </c>
      <c r="CI271" s="356">
        <f t="shared" si="204"/>
        <v>0</v>
      </c>
      <c r="CJ271" s="149">
        <f t="shared" si="205"/>
        <v>0</v>
      </c>
      <c r="CK271" s="150">
        <f t="shared" si="206"/>
        <v>0</v>
      </c>
      <c r="CL271" s="149">
        <f t="shared" si="228"/>
        <v>0</v>
      </c>
      <c r="CM271" s="149">
        <f t="shared" si="228"/>
        <v>0</v>
      </c>
      <c r="CN271" s="149">
        <f t="shared" si="228"/>
        <v>2</v>
      </c>
      <c r="CO271" s="149">
        <f t="shared" si="207"/>
        <v>2</v>
      </c>
      <c r="CP271" s="149">
        <f t="shared" si="229"/>
        <v>1</v>
      </c>
      <c r="CQ271" s="283">
        <f t="shared" si="208"/>
        <v>1</v>
      </c>
      <c r="CR271" s="149">
        <f t="shared" si="209"/>
        <v>0</v>
      </c>
      <c r="CS271" s="149">
        <f t="shared" si="210"/>
        <v>0</v>
      </c>
      <c r="CT271" s="283" t="str">
        <f t="shared" si="211"/>
        <v/>
      </c>
      <c r="CU271" s="149" t="str">
        <f t="shared" si="212"/>
        <v xml:space="preserve"> 2050</v>
      </c>
      <c r="CV271" s="149">
        <f t="shared" si="213"/>
        <v>2050</v>
      </c>
      <c r="CW271" s="149">
        <v>0</v>
      </c>
      <c r="CX271" s="149">
        <v>0</v>
      </c>
      <c r="CY271" s="149">
        <v>0</v>
      </c>
      <c r="CZ271" s="149">
        <v>0</v>
      </c>
      <c r="DA271" s="149">
        <v>0</v>
      </c>
      <c r="DB271" s="149">
        <v>0</v>
      </c>
      <c r="DC271" s="149">
        <v>1</v>
      </c>
      <c r="DD271" s="149">
        <v>1</v>
      </c>
      <c r="DE271" s="149">
        <v>0</v>
      </c>
      <c r="DF271" s="149">
        <v>0</v>
      </c>
      <c r="DG271" s="149">
        <v>1</v>
      </c>
      <c r="DH271" s="149">
        <v>1</v>
      </c>
      <c r="DI271" s="149">
        <v>0</v>
      </c>
      <c r="DJ271" s="149">
        <v>0</v>
      </c>
      <c r="DK271" s="149">
        <v>0</v>
      </c>
      <c r="DL271" s="149">
        <v>0</v>
      </c>
      <c r="DM271" s="149">
        <v>1</v>
      </c>
      <c r="DN271" s="149">
        <v>0</v>
      </c>
      <c r="DO271" s="149">
        <v>1</v>
      </c>
      <c r="DP271" s="149">
        <v>1</v>
      </c>
      <c r="DQ271" s="149">
        <v>0</v>
      </c>
      <c r="DR271" s="149">
        <v>1</v>
      </c>
      <c r="DS271" s="149">
        <v>0</v>
      </c>
      <c r="DT271" s="149" t="s">
        <v>150</v>
      </c>
      <c r="DU271" s="149" t="s">
        <v>158</v>
      </c>
      <c r="DV271" s="149" t="s">
        <v>160</v>
      </c>
      <c r="DW271" s="149" t="s">
        <v>154</v>
      </c>
      <c r="DX271" s="149">
        <v>0</v>
      </c>
      <c r="DY271" s="149" t="s">
        <v>150</v>
      </c>
      <c r="DZ271" s="149" t="str">
        <f t="shared" si="214"/>
        <v>Y</v>
      </c>
      <c r="EA271" s="149" t="str">
        <f t="shared" si="215"/>
        <v/>
      </c>
      <c r="EB271" s="149" t="str">
        <f t="shared" si="216"/>
        <v>Y</v>
      </c>
      <c r="EC271" s="149" t="str">
        <f t="shared" si="217"/>
        <v>N</v>
      </c>
      <c r="ED271" s="149" t="str">
        <f t="shared" si="218"/>
        <v>Yes</v>
      </c>
      <c r="EF271" s="149">
        <f t="shared" si="185"/>
        <v>2050</v>
      </c>
    </row>
    <row r="272" spans="1:136" s="149" customFormat="1" ht="16.5" customHeight="1">
      <c r="A272" s="149">
        <v>269</v>
      </c>
      <c r="B272" s="149">
        <v>279</v>
      </c>
      <c r="C272" s="150" t="s">
        <v>1663</v>
      </c>
      <c r="D272" s="149" t="s">
        <v>516</v>
      </c>
      <c r="E272" s="149" t="s">
        <v>517</v>
      </c>
      <c r="F272" s="149" t="s">
        <v>175</v>
      </c>
      <c r="G272" s="149" t="s">
        <v>176</v>
      </c>
      <c r="H272" s="168" t="s">
        <v>1664</v>
      </c>
      <c r="I272" s="149" t="s">
        <v>1665</v>
      </c>
      <c r="J272" s="149">
        <v>0.087</v>
      </c>
      <c r="K272" s="149" t="s">
        <v>1666</v>
      </c>
      <c r="L272" s="149">
        <v>240617</v>
      </c>
      <c r="M272" s="150">
        <v>17</v>
      </c>
      <c r="N272" s="149" t="s">
        <v>154</v>
      </c>
      <c r="O272" s="149" t="s">
        <v>153</v>
      </c>
      <c r="P272" s="150" t="s">
        <v>153</v>
      </c>
      <c r="Q272" s="149" t="s">
        <v>154</v>
      </c>
      <c r="R272" s="149" t="s">
        <v>154</v>
      </c>
      <c r="S272" s="149" t="s">
        <v>153</v>
      </c>
      <c r="T272" s="149" t="s">
        <v>153</v>
      </c>
      <c r="U272" s="151" t="s">
        <v>153</v>
      </c>
      <c r="V272" s="149" t="s">
        <v>153</v>
      </c>
      <c r="W272" s="149" t="s">
        <v>153</v>
      </c>
      <c r="X272" s="152" t="s">
        <v>153</v>
      </c>
      <c r="Y272" s="149" t="s">
        <v>153</v>
      </c>
      <c r="Z272" s="149" t="s">
        <v>153</v>
      </c>
      <c r="AA272" s="150"/>
      <c r="AC272" s="149" t="s">
        <v>233</v>
      </c>
      <c r="AD272" s="149" t="s">
        <v>234</v>
      </c>
      <c r="AE272" s="149" t="s">
        <v>157</v>
      </c>
      <c r="AF272" s="149" t="s">
        <v>157</v>
      </c>
      <c r="AH272" s="150" t="s">
        <v>159</v>
      </c>
      <c r="AI272" s="149" t="s">
        <v>180</v>
      </c>
      <c r="AJ272" s="149" t="s">
        <v>154</v>
      </c>
      <c r="AK272" s="170" t="s">
        <v>338</v>
      </c>
      <c r="AL272" s="149">
        <v>2060</v>
      </c>
      <c r="AM272" s="171" t="s">
        <v>1667</v>
      </c>
      <c r="AN272" s="150" t="s">
        <v>1668</v>
      </c>
      <c r="AP272" s="149" t="s">
        <v>154</v>
      </c>
      <c r="AQ272" s="149" t="s">
        <v>153</v>
      </c>
      <c r="AR272" s="149" t="s">
        <v>153</v>
      </c>
      <c r="AU272" s="150"/>
      <c r="AV272" s="149" t="s">
        <v>168</v>
      </c>
      <c r="AW272" s="172" t="s">
        <v>168</v>
      </c>
      <c r="AX272" s="149" t="s">
        <v>158</v>
      </c>
      <c r="AY272" s="149" t="s">
        <v>154</v>
      </c>
      <c r="AZ272" s="149" t="s">
        <v>153</v>
      </c>
      <c r="BA272" s="149" t="s">
        <v>153</v>
      </c>
      <c r="BC272" s="150"/>
      <c r="BE272" s="173"/>
      <c r="BF272" s="150"/>
      <c r="BG272" s="283">
        <f t="shared" si="219"/>
        <v>0</v>
      </c>
      <c r="BH272" s="149">
        <f t="shared" si="220"/>
        <v>0</v>
      </c>
      <c r="BI272" s="149">
        <f t="shared" si="186"/>
        <v>0</v>
      </c>
      <c r="BJ272" s="280">
        <f t="shared" si="187"/>
        <v>0</v>
      </c>
      <c r="BK272" s="356">
        <f t="shared" si="221"/>
        <v>0</v>
      </c>
      <c r="BL272" s="149">
        <f t="shared" si="222"/>
        <v>0</v>
      </c>
      <c r="BM272" s="149">
        <f t="shared" si="188"/>
        <v>0</v>
      </c>
      <c r="BN272" s="278">
        <f t="shared" si="189"/>
        <v>0</v>
      </c>
      <c r="BO272" s="149">
        <f t="shared" si="223"/>
        <v>0</v>
      </c>
      <c r="BP272" s="149">
        <f t="shared" si="224"/>
        <v>0</v>
      </c>
      <c r="BQ272" s="149">
        <f t="shared" si="190"/>
        <v>0</v>
      </c>
      <c r="BR272" s="356">
        <f t="shared" si="225"/>
        <v>0</v>
      </c>
      <c r="BS272" s="149">
        <f t="shared" si="226"/>
        <v>0</v>
      </c>
      <c r="BT272" s="149">
        <f t="shared" si="191"/>
        <v>0</v>
      </c>
      <c r="BU272" s="356">
        <f t="shared" si="192"/>
        <v>0</v>
      </c>
      <c r="BV272" s="149">
        <f t="shared" si="193"/>
        <v>0</v>
      </c>
      <c r="BW272" s="113">
        <f t="shared" si="194"/>
        <v>0</v>
      </c>
      <c r="BX272" s="248">
        <f t="shared" si="195"/>
        <v>0</v>
      </c>
      <c r="BY272" s="248">
        <f t="shared" si="196"/>
        <v>0</v>
      </c>
      <c r="BZ272" s="248">
        <f t="shared" si="197"/>
        <v>0</v>
      </c>
      <c r="CA272" s="248">
        <f t="shared" si="230"/>
        <v>0</v>
      </c>
      <c r="CB272" s="175">
        <f t="shared" si="198"/>
        <v>0</v>
      </c>
      <c r="CC272" s="356">
        <f t="shared" si="199"/>
        <v>0</v>
      </c>
      <c r="CD272" s="149">
        <f t="shared" si="200"/>
        <v>0</v>
      </c>
      <c r="CE272" s="149">
        <f t="shared" si="201"/>
        <v>0</v>
      </c>
      <c r="CF272" s="276">
        <f t="shared" si="202"/>
        <v>0</v>
      </c>
      <c r="CG272" s="248">
        <f t="shared" si="203"/>
        <v>0</v>
      </c>
      <c r="CH272" s="274">
        <f t="shared" si="227"/>
        <v>0</v>
      </c>
      <c r="CI272" s="356">
        <f t="shared" si="204"/>
        <v>0</v>
      </c>
      <c r="CJ272" s="149">
        <f t="shared" si="205"/>
        <v>0</v>
      </c>
      <c r="CK272" s="150">
        <f t="shared" si="206"/>
        <v>0</v>
      </c>
      <c r="CL272" s="149">
        <f t="shared" si="228"/>
        <v>0</v>
      </c>
      <c r="CM272" s="149">
        <f t="shared" si="228"/>
        <v>0</v>
      </c>
      <c r="CN272" s="149">
        <f t="shared" si="228"/>
        <v>0</v>
      </c>
      <c r="CO272" s="149">
        <f t="shared" si="207"/>
        <v>0</v>
      </c>
      <c r="CP272" s="149">
        <f t="shared" si="229"/>
        <v>0</v>
      </c>
      <c r="CQ272" s="283">
        <f t="shared" si="208"/>
        <v>0</v>
      </c>
      <c r="CR272" s="149">
        <f t="shared" si="209"/>
        <v>0</v>
      </c>
      <c r="CS272" s="149">
        <f t="shared" si="210"/>
        <v>1</v>
      </c>
      <c r="CT272" s="283" t="str">
        <f t="shared" si="211"/>
        <v/>
      </c>
      <c r="CU272" s="149" t="str">
        <f t="shared" si="212"/>
        <v xml:space="preserve"> </v>
      </c>
      <c r="CV272" s="149">
        <f t="shared" si="213"/>
        <v>0</v>
      </c>
      <c r="CW272" s="149">
        <v>0</v>
      </c>
      <c r="CX272" s="149">
        <v>0</v>
      </c>
      <c r="CY272" s="149">
        <v>0</v>
      </c>
      <c r="CZ272" s="149">
        <v>0</v>
      </c>
      <c r="DA272" s="149">
        <v>0</v>
      </c>
      <c r="DB272" s="149">
        <v>0</v>
      </c>
      <c r="DC272" s="149">
        <v>0</v>
      </c>
      <c r="DD272" s="149">
        <v>0</v>
      </c>
      <c r="DE272" s="149">
        <v>0</v>
      </c>
      <c r="DF272" s="149">
        <v>0</v>
      </c>
      <c r="DG272" s="149">
        <v>0</v>
      </c>
      <c r="DH272" s="149">
        <v>0</v>
      </c>
      <c r="DI272" s="149">
        <v>0</v>
      </c>
      <c r="DJ272" s="149">
        <v>0</v>
      </c>
      <c r="DK272" s="149">
        <v>0</v>
      </c>
      <c r="DL272" s="149">
        <v>0</v>
      </c>
      <c r="DM272" s="149">
        <v>0</v>
      </c>
      <c r="DN272" s="149">
        <v>0</v>
      </c>
      <c r="DO272" s="149">
        <v>0</v>
      </c>
      <c r="DP272" s="149">
        <v>0</v>
      </c>
      <c r="DQ272" s="149">
        <v>0</v>
      </c>
      <c r="DR272" s="149">
        <v>0</v>
      </c>
      <c r="DS272" s="149">
        <v>0</v>
      </c>
      <c r="DT272" s="149" t="s">
        <v>154</v>
      </c>
      <c r="DU272" s="149">
        <v>0</v>
      </c>
      <c r="DV272" s="149" t="s">
        <v>154</v>
      </c>
      <c r="DW272" s="149" t="s">
        <v>180</v>
      </c>
      <c r="DX272" s="149" t="s">
        <v>3005</v>
      </c>
      <c r="DY272" s="149">
        <v>0</v>
      </c>
      <c r="DZ272" s="149" t="str">
        <f t="shared" si="214"/>
        <v>N</v>
      </c>
      <c r="EA272" s="149" t="str">
        <f t="shared" si="215"/>
        <v/>
      </c>
      <c r="EB272" s="149" t="str">
        <f t="shared" si="216"/>
        <v>N</v>
      </c>
      <c r="EC272" s="149" t="str">
        <f t="shared" si="217"/>
        <v>N</v>
      </c>
      <c r="ED272" s="149" t="str">
        <f t="shared" si="218"/>
        <v>Not Specified</v>
      </c>
      <c r="EF272" s="149">
        <f t="shared" si="185"/>
        <v>0</v>
      </c>
    </row>
    <row r="273" spans="1:136" s="149" customFormat="1" ht="16.5" customHeight="1">
      <c r="A273" s="149">
        <v>270</v>
      </c>
      <c r="B273" s="149">
        <v>329</v>
      </c>
      <c r="C273" s="150" t="s">
        <v>1669</v>
      </c>
      <c r="D273" s="149" t="s">
        <v>926</v>
      </c>
      <c r="E273" s="149" t="s">
        <v>206</v>
      </c>
      <c r="F273" s="149" t="s">
        <v>284</v>
      </c>
      <c r="G273" s="149" t="s">
        <v>246</v>
      </c>
      <c r="H273" s="168" t="s">
        <v>1670</v>
      </c>
      <c r="I273" s="149" t="s">
        <v>1671</v>
      </c>
      <c r="J273" s="149">
        <v>0.181</v>
      </c>
      <c r="K273" s="149" t="s">
        <v>1672</v>
      </c>
      <c r="L273" s="149">
        <v>94300</v>
      </c>
      <c r="M273" s="150">
        <v>24</v>
      </c>
      <c r="N273" s="149" t="s">
        <v>150</v>
      </c>
      <c r="O273" s="149">
        <v>2016</v>
      </c>
      <c r="P273" s="150">
        <v>2025</v>
      </c>
      <c r="Q273" s="149" t="s">
        <v>150</v>
      </c>
      <c r="R273" s="149" t="s">
        <v>150</v>
      </c>
      <c r="S273" s="149" t="s">
        <v>151</v>
      </c>
      <c r="T273" s="149" t="s">
        <v>152</v>
      </c>
      <c r="U273" s="151">
        <v>2030</v>
      </c>
      <c r="V273" s="149" t="s">
        <v>151</v>
      </c>
      <c r="W273" s="149" t="s">
        <v>152</v>
      </c>
      <c r="X273" s="152">
        <v>2045</v>
      </c>
      <c r="Y273" s="149" t="s">
        <v>150</v>
      </c>
      <c r="Z273" s="149" t="s">
        <v>151</v>
      </c>
      <c r="AA273" s="150">
        <v>2045</v>
      </c>
      <c r="AC273" s="149" t="s">
        <v>167</v>
      </c>
      <c r="AD273" s="149" t="s">
        <v>6</v>
      </c>
      <c r="AE273" s="149" t="s">
        <v>157</v>
      </c>
      <c r="AF273" s="149" t="s">
        <v>157</v>
      </c>
      <c r="AG273" s="149" t="s">
        <v>157</v>
      </c>
      <c r="AH273" s="150" t="s">
        <v>218</v>
      </c>
      <c r="AJ273" s="149" t="s">
        <v>154</v>
      </c>
      <c r="AK273" s="170" t="s">
        <v>153</v>
      </c>
      <c r="AN273" s="150"/>
      <c r="AO273" s="149" t="s">
        <v>219</v>
      </c>
      <c r="AP273" s="149" t="s">
        <v>150</v>
      </c>
      <c r="AQ273" s="149" t="s">
        <v>218</v>
      </c>
      <c r="AR273" s="149" t="s">
        <v>1673</v>
      </c>
      <c r="AS273" s="149">
        <v>2045</v>
      </c>
      <c r="AU273" s="150"/>
      <c r="AV273" s="149" t="s">
        <v>168</v>
      </c>
      <c r="AW273" s="172" t="s">
        <v>190</v>
      </c>
      <c r="AX273" s="149" t="s">
        <v>157</v>
      </c>
      <c r="AY273" s="149" t="s">
        <v>154</v>
      </c>
      <c r="AZ273" s="149" t="s">
        <v>153</v>
      </c>
      <c r="BA273" s="149" t="s">
        <v>153</v>
      </c>
      <c r="BC273" s="150"/>
      <c r="BE273" s="173"/>
      <c r="BF273" s="150"/>
      <c r="BG273" s="283">
        <f t="shared" si="219"/>
        <v>1</v>
      </c>
      <c r="BH273" s="149">
        <f t="shared" si="220"/>
        <v>0</v>
      </c>
      <c r="BI273" s="149">
        <f t="shared" si="186"/>
        <v>0</v>
      </c>
      <c r="BJ273" s="280">
        <f t="shared" si="187"/>
        <v>1</v>
      </c>
      <c r="BK273" s="356">
        <f t="shared" si="221"/>
        <v>0</v>
      </c>
      <c r="BL273" s="149">
        <f t="shared" si="222"/>
        <v>1</v>
      </c>
      <c r="BM273" s="149">
        <f t="shared" si="188"/>
        <v>0</v>
      </c>
      <c r="BN273" s="278">
        <f t="shared" si="189"/>
        <v>1</v>
      </c>
      <c r="BO273" s="149">
        <f t="shared" si="223"/>
        <v>0</v>
      </c>
      <c r="BP273" s="149">
        <f t="shared" si="224"/>
        <v>0</v>
      </c>
      <c r="BQ273" s="149">
        <f t="shared" si="190"/>
        <v>1</v>
      </c>
      <c r="BR273" s="356">
        <f t="shared" si="225"/>
        <v>0</v>
      </c>
      <c r="BS273" s="149">
        <f t="shared" si="226"/>
        <v>0</v>
      </c>
      <c r="BT273" s="149">
        <f t="shared" si="191"/>
        <v>1</v>
      </c>
      <c r="BU273" s="356">
        <f t="shared" si="192"/>
        <v>0</v>
      </c>
      <c r="BV273" s="149">
        <f t="shared" si="193"/>
        <v>0</v>
      </c>
      <c r="BW273" s="113">
        <f t="shared" si="194"/>
        <v>0</v>
      </c>
      <c r="BX273" s="248">
        <f t="shared" si="195"/>
        <v>0</v>
      </c>
      <c r="BY273" s="248">
        <f t="shared" si="196"/>
        <v>0</v>
      </c>
      <c r="BZ273" s="248">
        <f t="shared" si="197"/>
        <v>0</v>
      </c>
      <c r="CA273" s="248">
        <f t="shared" si="230"/>
        <v>0</v>
      </c>
      <c r="CB273" s="175">
        <f t="shared" si="198"/>
        <v>0</v>
      </c>
      <c r="CC273" s="356">
        <f t="shared" si="199"/>
        <v>0</v>
      </c>
      <c r="CD273" s="149">
        <f t="shared" si="200"/>
        <v>0</v>
      </c>
      <c r="CE273" s="149">
        <f t="shared" si="201"/>
        <v>1</v>
      </c>
      <c r="CF273" s="276">
        <f t="shared" si="202"/>
        <v>1</v>
      </c>
      <c r="CG273" s="248">
        <f t="shared" si="203"/>
        <v>1</v>
      </c>
      <c r="CH273" s="274">
        <f t="shared" si="227"/>
        <v>1</v>
      </c>
      <c r="CI273" s="356">
        <f t="shared" si="204"/>
        <v>0</v>
      </c>
      <c r="CJ273" s="149">
        <f t="shared" si="205"/>
        <v>0</v>
      </c>
      <c r="CK273" s="150">
        <f t="shared" si="206"/>
        <v>0</v>
      </c>
      <c r="CL273" s="149">
        <f t="shared" si="228"/>
        <v>1</v>
      </c>
      <c r="CM273" s="149">
        <f t="shared" si="228"/>
        <v>1</v>
      </c>
      <c r="CN273" s="149">
        <f t="shared" si="228"/>
        <v>1</v>
      </c>
      <c r="CO273" s="149">
        <f t="shared" si="207"/>
        <v>3</v>
      </c>
      <c r="CP273" s="149">
        <f t="shared" si="229"/>
        <v>1</v>
      </c>
      <c r="CQ273" s="283">
        <f t="shared" si="208"/>
        <v>0</v>
      </c>
      <c r="CR273" s="149">
        <f t="shared" si="209"/>
        <v>0</v>
      </c>
      <c r="CS273" s="149">
        <f t="shared" si="210"/>
        <v>1</v>
      </c>
      <c r="CT273" s="283">
        <f t="shared" si="211"/>
        <v>1</v>
      </c>
      <c r="CU273" s="149" t="str">
        <f t="shared" si="212"/>
        <v>2045 2045</v>
      </c>
      <c r="CV273" s="149">
        <f t="shared" si="213"/>
        <v>2045</v>
      </c>
      <c r="CW273" s="149">
        <v>0</v>
      </c>
      <c r="CX273" s="149">
        <v>0</v>
      </c>
      <c r="CY273" s="149">
        <v>0</v>
      </c>
      <c r="CZ273" s="149">
        <v>0</v>
      </c>
      <c r="DA273" s="149">
        <v>0</v>
      </c>
      <c r="DB273" s="149">
        <v>0</v>
      </c>
      <c r="DC273" s="149">
        <v>1</v>
      </c>
      <c r="DD273" s="149">
        <v>1</v>
      </c>
      <c r="DE273" s="149">
        <v>0</v>
      </c>
      <c r="DF273" s="149">
        <v>1</v>
      </c>
      <c r="DG273" s="149">
        <v>0</v>
      </c>
      <c r="DH273" s="149">
        <v>1</v>
      </c>
      <c r="DI273" s="149">
        <v>0</v>
      </c>
      <c r="DJ273" s="149">
        <v>1</v>
      </c>
      <c r="DK273" s="149">
        <v>0</v>
      </c>
      <c r="DL273" s="149">
        <v>1</v>
      </c>
      <c r="DM273" s="149">
        <v>1</v>
      </c>
      <c r="DN273" s="149">
        <v>0</v>
      </c>
      <c r="DO273" s="149">
        <v>1</v>
      </c>
      <c r="DP273" s="149">
        <v>1</v>
      </c>
      <c r="DQ273" s="149">
        <v>0</v>
      </c>
      <c r="DR273" s="149">
        <v>1</v>
      </c>
      <c r="DS273" s="149">
        <v>0</v>
      </c>
      <c r="DT273" s="149" t="s">
        <v>150</v>
      </c>
      <c r="DU273" s="149" t="s">
        <v>157</v>
      </c>
      <c r="DV273" s="149" t="s">
        <v>7859</v>
      </c>
      <c r="DW273" s="149" t="s">
        <v>154</v>
      </c>
      <c r="DX273" s="149">
        <v>0</v>
      </c>
      <c r="DY273" s="149" t="s">
        <v>150</v>
      </c>
      <c r="DZ273" s="149" t="str">
        <f t="shared" si="214"/>
        <v>Y</v>
      </c>
      <c r="EA273" s="149" t="str">
        <f t="shared" si="215"/>
        <v>Targets set</v>
      </c>
      <c r="EB273" s="149" t="str">
        <f t="shared" si="216"/>
        <v>Y</v>
      </c>
      <c r="EC273" s="149" t="str">
        <f t="shared" si="217"/>
        <v>N</v>
      </c>
      <c r="ED273" s="149" t="str">
        <f t="shared" si="218"/>
        <v>Not Specified</v>
      </c>
      <c r="EF273" s="149">
        <f t="shared" si="185"/>
        <v>2045</v>
      </c>
    </row>
    <row r="274" spans="1:136" s="149" customFormat="1" ht="16.5" customHeight="1">
      <c r="A274" s="149">
        <v>271</v>
      </c>
      <c r="B274" s="149">
        <v>304</v>
      </c>
      <c r="C274" s="150" t="s">
        <v>1674</v>
      </c>
      <c r="D274" s="149" t="s">
        <v>1163</v>
      </c>
      <c r="E274" s="149" t="s">
        <v>229</v>
      </c>
      <c r="F274" s="149" t="s">
        <v>145</v>
      </c>
      <c r="G274" s="149" t="s">
        <v>146</v>
      </c>
      <c r="H274" s="168" t="s">
        <v>1675</v>
      </c>
      <c r="I274" s="149" t="s">
        <v>1676</v>
      </c>
      <c r="J274" s="149">
        <v>-0.028</v>
      </c>
      <c r="K274" s="149" t="s">
        <v>1677</v>
      </c>
      <c r="L274" s="149">
        <v>52600</v>
      </c>
      <c r="M274" s="150">
        <v>15</v>
      </c>
      <c r="N274" s="149" t="s">
        <v>154</v>
      </c>
      <c r="O274" s="149" t="s">
        <v>153</v>
      </c>
      <c r="P274" s="150" t="s">
        <v>153</v>
      </c>
      <c r="Q274" s="149" t="s">
        <v>154</v>
      </c>
      <c r="R274" s="149" t="s">
        <v>154</v>
      </c>
      <c r="S274" s="149" t="s">
        <v>153</v>
      </c>
      <c r="T274" s="149" t="s">
        <v>153</v>
      </c>
      <c r="U274" s="151" t="s">
        <v>153</v>
      </c>
      <c r="V274" s="149" t="s">
        <v>153</v>
      </c>
      <c r="W274" s="149" t="s">
        <v>153</v>
      </c>
      <c r="X274" s="152" t="s">
        <v>153</v>
      </c>
      <c r="Y274" s="149" t="s">
        <v>153</v>
      </c>
      <c r="Z274" s="149" t="s">
        <v>153</v>
      </c>
      <c r="AA274" s="150"/>
      <c r="AC274" s="149" t="s">
        <v>281</v>
      </c>
      <c r="AD274" s="149" t="s">
        <v>240</v>
      </c>
      <c r="AE274" s="149" t="s">
        <v>157</v>
      </c>
      <c r="AF274" s="149" t="s">
        <v>158</v>
      </c>
      <c r="AG274" s="149" t="s">
        <v>169</v>
      </c>
      <c r="AH274" s="150" t="s">
        <v>1678</v>
      </c>
      <c r="AJ274" s="149" t="s">
        <v>154</v>
      </c>
      <c r="AK274" s="170"/>
      <c r="AM274" s="171" t="s">
        <v>1679</v>
      </c>
      <c r="AN274" s="150" t="s">
        <v>1167</v>
      </c>
      <c r="AO274" s="149" t="s">
        <v>160</v>
      </c>
      <c r="AP274" s="149" t="s">
        <v>150</v>
      </c>
      <c r="AQ274" s="149" t="s">
        <v>153</v>
      </c>
      <c r="AR274" s="149" t="s">
        <v>1680</v>
      </c>
      <c r="AS274" s="149">
        <v>2030</v>
      </c>
      <c r="AT274" s="171" t="s">
        <v>1681</v>
      </c>
      <c r="AU274" s="150"/>
      <c r="AV274" s="149" t="s">
        <v>158</v>
      </c>
      <c r="AW274" s="172" t="s">
        <v>168</v>
      </c>
      <c r="AX274" s="149" t="s">
        <v>158</v>
      </c>
      <c r="AY274" s="149" t="s">
        <v>150</v>
      </c>
      <c r="AZ274" s="149" t="s">
        <v>1682</v>
      </c>
      <c r="BA274" s="149">
        <v>2030</v>
      </c>
      <c r="BC274" s="150"/>
      <c r="BE274" s="173"/>
      <c r="BF274" s="150"/>
      <c r="BG274" s="283">
        <f t="shared" si="219"/>
        <v>0</v>
      </c>
      <c r="BH274" s="149">
        <f t="shared" si="220"/>
        <v>0</v>
      </c>
      <c r="BI274" s="149">
        <f t="shared" si="186"/>
        <v>0</v>
      </c>
      <c r="BJ274" s="280">
        <f t="shared" si="187"/>
        <v>0</v>
      </c>
      <c r="BK274" s="356">
        <f t="shared" si="221"/>
        <v>0</v>
      </c>
      <c r="BL274" s="149">
        <f t="shared" si="222"/>
        <v>0</v>
      </c>
      <c r="BM274" s="149">
        <f t="shared" si="188"/>
        <v>0</v>
      </c>
      <c r="BN274" s="278">
        <f t="shared" si="189"/>
        <v>0</v>
      </c>
      <c r="BO274" s="149">
        <f t="shared" si="223"/>
        <v>0</v>
      </c>
      <c r="BP274" s="149">
        <f t="shared" si="224"/>
        <v>0</v>
      </c>
      <c r="BQ274" s="149">
        <f t="shared" si="190"/>
        <v>0</v>
      </c>
      <c r="BR274" s="356">
        <f t="shared" si="225"/>
        <v>0</v>
      </c>
      <c r="BS274" s="149">
        <f t="shared" si="226"/>
        <v>1</v>
      </c>
      <c r="BT274" s="149">
        <f t="shared" si="191"/>
        <v>0</v>
      </c>
      <c r="BU274" s="356">
        <f t="shared" si="192"/>
        <v>0</v>
      </c>
      <c r="BV274" s="149">
        <f t="shared" si="193"/>
        <v>0</v>
      </c>
      <c r="BW274" s="113">
        <f t="shared" si="194"/>
        <v>0</v>
      </c>
      <c r="BX274" s="248">
        <f t="shared" si="195"/>
        <v>0</v>
      </c>
      <c r="BY274" s="248">
        <f t="shared" si="196"/>
        <v>0</v>
      </c>
      <c r="BZ274" s="248">
        <f t="shared" si="197"/>
        <v>0</v>
      </c>
      <c r="CA274" s="248">
        <f t="shared" si="230"/>
        <v>0</v>
      </c>
      <c r="CB274" s="175">
        <f t="shared" si="198"/>
        <v>0</v>
      </c>
      <c r="CC274" s="356">
        <f t="shared" si="199"/>
        <v>0</v>
      </c>
      <c r="CD274" s="149">
        <f t="shared" si="200"/>
        <v>1</v>
      </c>
      <c r="CE274" s="149">
        <f t="shared" si="201"/>
        <v>0</v>
      </c>
      <c r="CF274" s="276">
        <f t="shared" si="202"/>
        <v>1</v>
      </c>
      <c r="CG274" s="248">
        <f t="shared" si="203"/>
        <v>1</v>
      </c>
      <c r="CH274" s="274">
        <f t="shared" si="227"/>
        <v>1</v>
      </c>
      <c r="CI274" s="356">
        <f t="shared" si="204"/>
        <v>0</v>
      </c>
      <c r="CJ274" s="149">
        <f t="shared" si="205"/>
        <v>1</v>
      </c>
      <c r="CK274" s="150">
        <f t="shared" si="206"/>
        <v>0</v>
      </c>
      <c r="CL274" s="149">
        <f t="shared" si="228"/>
        <v>0</v>
      </c>
      <c r="CM274" s="149">
        <f t="shared" si="228"/>
        <v>1</v>
      </c>
      <c r="CN274" s="149">
        <f t="shared" si="228"/>
        <v>0</v>
      </c>
      <c r="CO274" s="149">
        <f t="shared" si="207"/>
        <v>1</v>
      </c>
      <c r="CP274" s="149">
        <f t="shared" si="229"/>
        <v>1</v>
      </c>
      <c r="CQ274" s="283">
        <f t="shared" si="208"/>
        <v>0</v>
      </c>
      <c r="CR274" s="149">
        <f t="shared" si="209"/>
        <v>1</v>
      </c>
      <c r="CS274" s="149">
        <f t="shared" si="210"/>
        <v>0</v>
      </c>
      <c r="CT274" s="283" t="str">
        <f t="shared" si="211"/>
        <v/>
      </c>
      <c r="CU274" s="149" t="str">
        <f t="shared" si="212"/>
        <v xml:space="preserve"> 2030</v>
      </c>
      <c r="CV274" s="149">
        <f t="shared" si="213"/>
        <v>2030</v>
      </c>
      <c r="CW274" s="149">
        <v>0</v>
      </c>
      <c r="CX274" s="149">
        <v>1</v>
      </c>
      <c r="CY274" s="149">
        <v>0</v>
      </c>
      <c r="CZ274" s="149">
        <v>1</v>
      </c>
      <c r="DA274" s="149">
        <v>0</v>
      </c>
      <c r="DB274" s="149">
        <v>0</v>
      </c>
      <c r="DC274" s="149">
        <v>0</v>
      </c>
      <c r="DD274" s="149">
        <v>0</v>
      </c>
      <c r="DE274" s="149">
        <v>0</v>
      </c>
      <c r="DF274" s="149">
        <v>0</v>
      </c>
      <c r="DG274" s="149">
        <v>0</v>
      </c>
      <c r="DH274" s="149">
        <v>0</v>
      </c>
      <c r="DI274" s="149">
        <v>1</v>
      </c>
      <c r="DJ274" s="149">
        <v>0</v>
      </c>
      <c r="DK274" s="149">
        <v>0</v>
      </c>
      <c r="DL274" s="149">
        <v>1</v>
      </c>
      <c r="DM274" s="149">
        <v>1</v>
      </c>
      <c r="DN274" s="149">
        <v>1</v>
      </c>
      <c r="DO274" s="149">
        <v>1</v>
      </c>
      <c r="DP274" s="149">
        <v>0</v>
      </c>
      <c r="DQ274" s="149">
        <v>1</v>
      </c>
      <c r="DR274" s="149">
        <v>1</v>
      </c>
      <c r="DS274" s="149">
        <v>1</v>
      </c>
      <c r="DT274" s="149" t="s">
        <v>154</v>
      </c>
      <c r="DU274" s="149">
        <v>0</v>
      </c>
      <c r="DV274" s="149" t="s">
        <v>154</v>
      </c>
      <c r="DW274" s="149" t="s">
        <v>160</v>
      </c>
      <c r="DX274" s="149" t="s">
        <v>154</v>
      </c>
      <c r="DY274" s="149">
        <v>0</v>
      </c>
      <c r="DZ274" s="149" t="str">
        <f t="shared" si="214"/>
        <v>N</v>
      </c>
      <c r="EA274" s="149" t="str">
        <f t="shared" si="215"/>
        <v/>
      </c>
      <c r="EB274" s="149" t="str">
        <f t="shared" si="216"/>
        <v>Y</v>
      </c>
      <c r="EC274" s="149" t="str">
        <f t="shared" si="217"/>
        <v>N</v>
      </c>
      <c r="ED274" s="149" t="str">
        <f t="shared" si="218"/>
        <v>No</v>
      </c>
      <c r="EF274" s="149">
        <f t="shared" si="231" ref="EF274:EF337">MAX(AS274,AA274)</f>
        <v>2030</v>
      </c>
    </row>
    <row r="275" spans="1:136" s="149" customFormat="1" ht="16.5" customHeight="1">
      <c r="A275" s="149">
        <v>272</v>
      </c>
      <c r="B275" s="149">
        <v>233</v>
      </c>
      <c r="C275" s="150" t="s">
        <v>1683</v>
      </c>
      <c r="D275" s="149" t="s">
        <v>599</v>
      </c>
      <c r="E275" s="149" t="s">
        <v>184</v>
      </c>
      <c r="F275" s="149" t="s">
        <v>342</v>
      </c>
      <c r="G275" s="149" t="s">
        <v>176</v>
      </c>
      <c r="H275" s="168" t="s">
        <v>1684</v>
      </c>
      <c r="I275" s="149" t="s">
        <v>1685</v>
      </c>
      <c r="J275" s="149">
        <v>-0.365</v>
      </c>
      <c r="K275" s="149" t="s">
        <v>1686</v>
      </c>
      <c r="L275" s="149">
        <v>44502</v>
      </c>
      <c r="M275" s="150">
        <v>31</v>
      </c>
      <c r="N275" s="149" t="s">
        <v>154</v>
      </c>
      <c r="O275" s="149" t="s">
        <v>153</v>
      </c>
      <c r="P275" s="150" t="s">
        <v>153</v>
      </c>
      <c r="Q275" s="149" t="s">
        <v>154</v>
      </c>
      <c r="R275" s="149" t="s">
        <v>154</v>
      </c>
      <c r="S275" s="149" t="s">
        <v>153</v>
      </c>
      <c r="T275" s="149" t="s">
        <v>153</v>
      </c>
      <c r="U275" s="151" t="s">
        <v>153</v>
      </c>
      <c r="V275" s="149" t="s">
        <v>153</v>
      </c>
      <c r="W275" s="149" t="s">
        <v>153</v>
      </c>
      <c r="X275" s="152" t="s">
        <v>153</v>
      </c>
      <c r="Y275" s="149" t="s">
        <v>153</v>
      </c>
      <c r="Z275" s="149" t="s">
        <v>153</v>
      </c>
      <c r="AA275" s="150"/>
      <c r="AC275" s="149" t="s">
        <v>167</v>
      </c>
      <c r="AD275" s="149" t="s">
        <v>6</v>
      </c>
      <c r="AE275" s="149" t="s">
        <v>157</v>
      </c>
      <c r="AF275" s="149" t="s">
        <v>168</v>
      </c>
      <c r="AG275" s="149" t="s">
        <v>158</v>
      </c>
      <c r="AH275" s="150" t="s">
        <v>1678</v>
      </c>
      <c r="AJ275" s="149" t="s">
        <v>154</v>
      </c>
      <c r="AK275" s="170" t="s">
        <v>153</v>
      </c>
      <c r="AN275" s="150"/>
      <c r="AO275" s="149" t="s">
        <v>160</v>
      </c>
      <c r="AP275" s="149" t="s">
        <v>150</v>
      </c>
      <c r="AQ275" s="149" t="s">
        <v>1678</v>
      </c>
      <c r="AR275" s="149" t="s">
        <v>1687</v>
      </c>
      <c r="AS275" s="149">
        <v>2050</v>
      </c>
      <c r="AU275" s="150"/>
      <c r="AV275" s="149" t="s">
        <v>157</v>
      </c>
      <c r="AW275" s="172" t="s">
        <v>158</v>
      </c>
      <c r="AX275" s="149" t="s">
        <v>158</v>
      </c>
      <c r="AY275" s="149" t="s">
        <v>154</v>
      </c>
      <c r="AZ275" s="149" t="s">
        <v>153</v>
      </c>
      <c r="BA275" s="149" t="s">
        <v>153</v>
      </c>
      <c r="BC275" s="150"/>
      <c r="BE275" s="173"/>
      <c r="BF275" s="150"/>
      <c r="BG275" s="283">
        <f t="shared" si="219"/>
        <v>0</v>
      </c>
      <c r="BH275" s="149">
        <f t="shared" si="220"/>
        <v>0</v>
      </c>
      <c r="BI275" s="149">
        <f t="shared" si="186"/>
        <v>0</v>
      </c>
      <c r="BJ275" s="280">
        <f t="shared" si="187"/>
        <v>0</v>
      </c>
      <c r="BK275" s="356">
        <f t="shared" si="221"/>
        <v>0</v>
      </c>
      <c r="BL275" s="149">
        <f t="shared" si="222"/>
        <v>0</v>
      </c>
      <c r="BM275" s="149">
        <f t="shared" si="188"/>
        <v>0</v>
      </c>
      <c r="BN275" s="278">
        <f t="shared" si="189"/>
        <v>0</v>
      </c>
      <c r="BO275" s="149">
        <f t="shared" si="223"/>
        <v>0</v>
      </c>
      <c r="BP275" s="149">
        <f t="shared" si="224"/>
        <v>0</v>
      </c>
      <c r="BQ275" s="149">
        <f t="shared" si="190"/>
        <v>0</v>
      </c>
      <c r="BR275" s="356">
        <f t="shared" si="225"/>
        <v>0</v>
      </c>
      <c r="BS275" s="149">
        <f t="shared" si="226"/>
        <v>0</v>
      </c>
      <c r="BT275" s="149">
        <f t="shared" si="191"/>
        <v>1</v>
      </c>
      <c r="BU275" s="356">
        <f t="shared" si="192"/>
        <v>0</v>
      </c>
      <c r="BV275" s="149">
        <f t="shared" si="193"/>
        <v>0</v>
      </c>
      <c r="BW275" s="113">
        <f t="shared" si="194"/>
        <v>0</v>
      </c>
      <c r="BX275" s="248">
        <f t="shared" si="195"/>
        <v>0</v>
      </c>
      <c r="BY275" s="248">
        <f t="shared" si="196"/>
        <v>0</v>
      </c>
      <c r="BZ275" s="248">
        <f t="shared" si="197"/>
        <v>0</v>
      </c>
      <c r="CA275" s="248">
        <f t="shared" si="230"/>
        <v>0</v>
      </c>
      <c r="CB275" s="175">
        <f t="shared" si="198"/>
        <v>0</v>
      </c>
      <c r="CC275" s="356">
        <f t="shared" si="199"/>
        <v>0</v>
      </c>
      <c r="CD275" s="149">
        <f t="shared" si="200"/>
        <v>0</v>
      </c>
      <c r="CE275" s="149">
        <f t="shared" si="201"/>
        <v>1</v>
      </c>
      <c r="CF275" s="276">
        <f t="shared" si="202"/>
        <v>1</v>
      </c>
      <c r="CG275" s="248">
        <f t="shared" si="203"/>
        <v>1</v>
      </c>
      <c r="CH275" s="274">
        <f t="shared" si="227"/>
        <v>1</v>
      </c>
      <c r="CI275" s="356">
        <f t="shared" si="204"/>
        <v>0</v>
      </c>
      <c r="CJ275" s="149">
        <f t="shared" si="205"/>
        <v>0</v>
      </c>
      <c r="CK275" s="150">
        <f t="shared" si="206"/>
        <v>0</v>
      </c>
      <c r="CL275" s="149">
        <f t="shared" si="228"/>
        <v>0</v>
      </c>
      <c r="CM275" s="149">
        <f t="shared" si="228"/>
        <v>0</v>
      </c>
      <c r="CN275" s="149">
        <f t="shared" si="228"/>
        <v>1</v>
      </c>
      <c r="CO275" s="149">
        <f t="shared" si="207"/>
        <v>1</v>
      </c>
      <c r="CP275" s="149">
        <f t="shared" si="229"/>
        <v>1</v>
      </c>
      <c r="CQ275" s="283">
        <f t="shared" si="208"/>
        <v>1</v>
      </c>
      <c r="CR275" s="149">
        <f t="shared" si="209"/>
        <v>0</v>
      </c>
      <c r="CS275" s="149">
        <f t="shared" si="210"/>
        <v>0</v>
      </c>
      <c r="CT275" s="283" t="str">
        <f t="shared" si="211"/>
        <v/>
      </c>
      <c r="CU275" s="149" t="str">
        <f t="shared" si="212"/>
        <v xml:space="preserve"> 2050</v>
      </c>
      <c r="CV275" s="149">
        <f t="shared" si="213"/>
        <v>2050</v>
      </c>
      <c r="CW275" s="149">
        <v>0</v>
      </c>
      <c r="CX275" s="149">
        <v>0</v>
      </c>
      <c r="CY275" s="149">
        <v>1</v>
      </c>
      <c r="CZ275" s="149">
        <v>1</v>
      </c>
      <c r="DA275" s="149">
        <v>0</v>
      </c>
      <c r="DB275" s="149">
        <v>0</v>
      </c>
      <c r="DC275" s="149">
        <v>0</v>
      </c>
      <c r="DD275" s="149">
        <v>0</v>
      </c>
      <c r="DE275" s="149">
        <v>0</v>
      </c>
      <c r="DF275" s="149">
        <v>0</v>
      </c>
      <c r="DG275" s="149">
        <v>0</v>
      </c>
      <c r="DH275" s="149">
        <v>0</v>
      </c>
      <c r="DI275" s="149">
        <v>0</v>
      </c>
      <c r="DJ275" s="149">
        <v>0</v>
      </c>
      <c r="DK275" s="149">
        <v>0</v>
      </c>
      <c r="DL275" s="149">
        <v>0</v>
      </c>
      <c r="DM275" s="149">
        <v>1</v>
      </c>
      <c r="DN275" s="149">
        <v>0</v>
      </c>
      <c r="DO275" s="149">
        <v>1</v>
      </c>
      <c r="DP275" s="149">
        <v>0</v>
      </c>
      <c r="DQ275" s="149">
        <v>0</v>
      </c>
      <c r="DR275" s="149">
        <v>1</v>
      </c>
      <c r="DS275" s="149">
        <v>0</v>
      </c>
      <c r="DT275" s="149" t="s">
        <v>154</v>
      </c>
      <c r="DU275" s="149">
        <v>0</v>
      </c>
      <c r="DV275" s="149" t="s">
        <v>154</v>
      </c>
      <c r="DW275" s="149" t="s">
        <v>7859</v>
      </c>
      <c r="DX275" s="149" t="s">
        <v>3005</v>
      </c>
      <c r="DY275" s="149" t="s">
        <v>154</v>
      </c>
      <c r="DZ275" s="149" t="str">
        <f t="shared" si="214"/>
        <v>N</v>
      </c>
      <c r="EA275" s="149" t="str">
        <f t="shared" si="215"/>
        <v/>
      </c>
      <c r="EB275" s="149" t="str">
        <f t="shared" si="216"/>
        <v>Y</v>
      </c>
      <c r="EC275" s="149" t="str">
        <f t="shared" si="217"/>
        <v>N</v>
      </c>
      <c r="ED275" s="149" t="str">
        <f t="shared" si="218"/>
        <v>Yes</v>
      </c>
      <c r="EF275" s="149">
        <f t="shared" si="231"/>
        <v>2050</v>
      </c>
    </row>
    <row r="276" spans="1:136" s="149" customFormat="1" ht="16.5" customHeight="1">
      <c r="A276" s="149">
        <v>273</v>
      </c>
      <c r="B276" s="149">
        <v>246</v>
      </c>
      <c r="C276" s="150" t="s">
        <v>1688</v>
      </c>
      <c r="D276" s="149" t="s">
        <v>656</v>
      </c>
      <c r="E276" s="149" t="s">
        <v>214</v>
      </c>
      <c r="F276" s="149" t="s">
        <v>145</v>
      </c>
      <c r="G276" s="149" t="s">
        <v>146</v>
      </c>
      <c r="H276" s="168" t="s">
        <v>1689</v>
      </c>
      <c r="I276" s="149" t="s">
        <v>1690</v>
      </c>
      <c r="J276" s="149">
        <v>-0.182</v>
      </c>
      <c r="K276" s="149" t="s">
        <v>1691</v>
      </c>
      <c r="L276" s="149">
        <v>90400</v>
      </c>
      <c r="M276" s="150">
        <v>26</v>
      </c>
      <c r="N276" s="149" t="s">
        <v>150</v>
      </c>
      <c r="O276" s="149">
        <v>2023</v>
      </c>
      <c r="P276" s="150">
        <v>2030</v>
      </c>
      <c r="Q276" s="149" t="s">
        <v>150</v>
      </c>
      <c r="R276" s="149" t="s">
        <v>150</v>
      </c>
      <c r="S276" s="149" t="s">
        <v>151</v>
      </c>
      <c r="T276" s="149" t="s">
        <v>152</v>
      </c>
      <c r="U276" s="151">
        <v>2030</v>
      </c>
      <c r="V276" s="149" t="s">
        <v>151</v>
      </c>
      <c r="W276" s="149" t="s">
        <v>152</v>
      </c>
      <c r="X276" s="152">
        <v>2040</v>
      </c>
      <c r="Y276" s="149" t="s">
        <v>150</v>
      </c>
      <c r="Z276" s="149" t="s">
        <v>151</v>
      </c>
      <c r="AA276" s="150">
        <v>2040</v>
      </c>
      <c r="AC276" s="149" t="s">
        <v>167</v>
      </c>
      <c r="AD276" s="149" t="s">
        <v>6</v>
      </c>
      <c r="AE276" s="149" t="s">
        <v>157</v>
      </c>
      <c r="AF276" s="149" t="s">
        <v>157</v>
      </c>
      <c r="AG276" s="149" t="s">
        <v>157</v>
      </c>
      <c r="AH276" s="150" t="s">
        <v>218</v>
      </c>
      <c r="AJ276" s="149" t="s">
        <v>154</v>
      </c>
      <c r="AK276" s="170" t="s">
        <v>153</v>
      </c>
      <c r="AN276" s="150"/>
      <c r="AO276" s="149" t="s">
        <v>219</v>
      </c>
      <c r="AP276" s="149" t="s">
        <v>150</v>
      </c>
      <c r="AQ276" s="149" t="s">
        <v>218</v>
      </c>
      <c r="AR276" s="149" t="s">
        <v>1692</v>
      </c>
      <c r="AS276" s="149">
        <v>2040</v>
      </c>
      <c r="AU276" s="150"/>
      <c r="AV276" s="149" t="s">
        <v>168</v>
      </c>
      <c r="AW276" s="172" t="s">
        <v>168</v>
      </c>
      <c r="AX276" s="149" t="s">
        <v>157</v>
      </c>
      <c r="AY276" s="149" t="s">
        <v>154</v>
      </c>
      <c r="AZ276" s="149" t="s">
        <v>153</v>
      </c>
      <c r="BA276" s="149" t="s">
        <v>153</v>
      </c>
      <c r="BC276" s="150"/>
      <c r="BE276" s="173"/>
      <c r="BF276" s="150"/>
      <c r="BG276" s="283">
        <f t="shared" si="219"/>
        <v>0</v>
      </c>
      <c r="BH276" s="149">
        <f t="shared" si="220"/>
        <v>1</v>
      </c>
      <c r="BI276" s="149">
        <f t="shared" si="186"/>
        <v>0</v>
      </c>
      <c r="BJ276" s="280">
        <f t="shared" si="187"/>
        <v>1</v>
      </c>
      <c r="BK276" s="356">
        <f t="shared" si="221"/>
        <v>0</v>
      </c>
      <c r="BL276" s="149">
        <f t="shared" si="222"/>
        <v>1</v>
      </c>
      <c r="BM276" s="149">
        <f t="shared" si="188"/>
        <v>0</v>
      </c>
      <c r="BN276" s="278">
        <f t="shared" si="189"/>
        <v>1</v>
      </c>
      <c r="BO276" s="149">
        <f t="shared" si="223"/>
        <v>0</v>
      </c>
      <c r="BP276" s="149">
        <f t="shared" si="224"/>
        <v>0</v>
      </c>
      <c r="BQ276" s="149">
        <f t="shared" si="190"/>
        <v>1</v>
      </c>
      <c r="BR276" s="356">
        <f t="shared" si="225"/>
        <v>0</v>
      </c>
      <c r="BS276" s="149">
        <f t="shared" si="226"/>
        <v>0</v>
      </c>
      <c r="BT276" s="149">
        <f t="shared" si="191"/>
        <v>1</v>
      </c>
      <c r="BU276" s="356">
        <f t="shared" si="192"/>
        <v>0</v>
      </c>
      <c r="BV276" s="149">
        <f t="shared" si="193"/>
        <v>0</v>
      </c>
      <c r="BW276" s="113">
        <f t="shared" si="194"/>
        <v>0</v>
      </c>
      <c r="BX276" s="248">
        <f t="shared" si="195"/>
        <v>0</v>
      </c>
      <c r="BY276" s="248">
        <f t="shared" si="196"/>
        <v>0</v>
      </c>
      <c r="BZ276" s="248">
        <f t="shared" si="197"/>
        <v>0</v>
      </c>
      <c r="CA276" s="248">
        <f t="shared" si="230"/>
        <v>0</v>
      </c>
      <c r="CB276" s="175">
        <f t="shared" si="198"/>
        <v>0</v>
      </c>
      <c r="CC276" s="356">
        <f t="shared" si="199"/>
        <v>0</v>
      </c>
      <c r="CD276" s="149">
        <f t="shared" si="200"/>
        <v>0</v>
      </c>
      <c r="CE276" s="149">
        <f t="shared" si="201"/>
        <v>1</v>
      </c>
      <c r="CF276" s="276">
        <f t="shared" si="202"/>
        <v>1</v>
      </c>
      <c r="CG276" s="248">
        <f t="shared" si="203"/>
        <v>1</v>
      </c>
      <c r="CH276" s="274">
        <f t="shared" si="227"/>
        <v>1</v>
      </c>
      <c r="CI276" s="356">
        <f t="shared" si="204"/>
        <v>0</v>
      </c>
      <c r="CJ276" s="149">
        <f t="shared" si="205"/>
        <v>0</v>
      </c>
      <c r="CK276" s="150">
        <f t="shared" si="206"/>
        <v>0</v>
      </c>
      <c r="CL276" s="149">
        <f t="shared" si="228"/>
        <v>0</v>
      </c>
      <c r="CM276" s="149">
        <f t="shared" si="228"/>
        <v>2</v>
      </c>
      <c r="CN276" s="149">
        <f t="shared" si="228"/>
        <v>1</v>
      </c>
      <c r="CO276" s="149">
        <f t="shared" si="207"/>
        <v>3</v>
      </c>
      <c r="CP276" s="149">
        <f t="shared" si="229"/>
        <v>1</v>
      </c>
      <c r="CQ276" s="283">
        <f t="shared" si="208"/>
        <v>0</v>
      </c>
      <c r="CR276" s="149">
        <f t="shared" si="209"/>
        <v>0</v>
      </c>
      <c r="CS276" s="149">
        <f t="shared" si="210"/>
        <v>1</v>
      </c>
      <c r="CT276" s="283">
        <f t="shared" si="211"/>
        <v>1</v>
      </c>
      <c r="CU276" s="149" t="str">
        <f t="shared" si="212"/>
        <v>2040 2040</v>
      </c>
      <c r="CV276" s="149">
        <f t="shared" si="213"/>
        <v>2040</v>
      </c>
      <c r="CW276" s="149">
        <v>0</v>
      </c>
      <c r="CX276" s="149">
        <v>0</v>
      </c>
      <c r="CY276" s="149">
        <v>0</v>
      </c>
      <c r="CZ276" s="149">
        <v>0</v>
      </c>
      <c r="DA276" s="149">
        <v>0</v>
      </c>
      <c r="DB276" s="149">
        <v>0</v>
      </c>
      <c r="DC276" s="149">
        <v>1</v>
      </c>
      <c r="DD276" s="149">
        <v>1</v>
      </c>
      <c r="DE276" s="149">
        <v>0</v>
      </c>
      <c r="DF276" s="149">
        <v>1</v>
      </c>
      <c r="DG276" s="149">
        <v>0</v>
      </c>
      <c r="DH276" s="149">
        <v>1</v>
      </c>
      <c r="DI276" s="149">
        <v>0</v>
      </c>
      <c r="DJ276" s="149">
        <v>1</v>
      </c>
      <c r="DK276" s="149">
        <v>0</v>
      </c>
      <c r="DL276" s="149">
        <v>1</v>
      </c>
      <c r="DM276" s="149">
        <v>1</v>
      </c>
      <c r="DN276" s="149">
        <v>0</v>
      </c>
      <c r="DO276" s="149">
        <v>1</v>
      </c>
      <c r="DP276" s="149">
        <v>0</v>
      </c>
      <c r="DQ276" s="149">
        <v>0</v>
      </c>
      <c r="DR276" s="149">
        <v>1</v>
      </c>
      <c r="DS276" s="149">
        <v>0</v>
      </c>
      <c r="DT276" s="149" t="s">
        <v>150</v>
      </c>
      <c r="DU276" s="149" t="s">
        <v>157</v>
      </c>
      <c r="DV276" s="149" t="s">
        <v>7859</v>
      </c>
      <c r="DW276" s="149" t="s">
        <v>154</v>
      </c>
      <c r="DX276" s="149">
        <v>0</v>
      </c>
      <c r="DY276" s="149" t="s">
        <v>3005</v>
      </c>
      <c r="DZ276" s="149" t="str">
        <f t="shared" si="214"/>
        <v>Y</v>
      </c>
      <c r="EA276" s="149" t="str">
        <f t="shared" si="215"/>
        <v>Targets set</v>
      </c>
      <c r="EB276" s="149" t="str">
        <f t="shared" si="216"/>
        <v>Y</v>
      </c>
      <c r="EC276" s="149" t="str">
        <f t="shared" si="217"/>
        <v>N</v>
      </c>
      <c r="ED276" s="149" t="str">
        <f t="shared" si="218"/>
        <v>Not Specified</v>
      </c>
      <c r="EF276" s="149">
        <f t="shared" si="231"/>
        <v>2040</v>
      </c>
    </row>
    <row r="277" spans="1:136" s="149" customFormat="1" ht="16.5" customHeight="1">
      <c r="A277" s="149">
        <v>274</v>
      </c>
      <c r="B277" s="149">
        <v>264</v>
      </c>
      <c r="C277" s="150" t="s">
        <v>1693</v>
      </c>
      <c r="D277" s="149" t="s">
        <v>183</v>
      </c>
      <c r="E277" s="149" t="s">
        <v>184</v>
      </c>
      <c r="F277" s="149" t="s">
        <v>1694</v>
      </c>
      <c r="G277" s="149" t="s">
        <v>246</v>
      </c>
      <c r="H277" s="168" t="s">
        <v>1695</v>
      </c>
      <c r="I277" s="149" t="s">
        <v>1696</v>
      </c>
      <c r="J277" s="149">
        <v>0.149</v>
      </c>
      <c r="K277" s="149" t="s">
        <v>1697</v>
      </c>
      <c r="L277" s="149">
        <v>59594</v>
      </c>
      <c r="M277" s="150">
        <v>20</v>
      </c>
      <c r="N277" s="149" t="s">
        <v>154</v>
      </c>
      <c r="O277" s="149" t="s">
        <v>153</v>
      </c>
      <c r="P277" s="150" t="s">
        <v>153</v>
      </c>
      <c r="Q277" s="149" t="s">
        <v>154</v>
      </c>
      <c r="R277" s="149" t="s">
        <v>154</v>
      </c>
      <c r="S277" s="149" t="s">
        <v>153</v>
      </c>
      <c r="T277" s="149" t="s">
        <v>153</v>
      </c>
      <c r="U277" s="151" t="s">
        <v>153</v>
      </c>
      <c r="V277" s="149" t="s">
        <v>153</v>
      </c>
      <c r="W277" s="149" t="s">
        <v>153</v>
      </c>
      <c r="X277" s="152" t="s">
        <v>153</v>
      </c>
      <c r="Y277" s="149" t="s">
        <v>153</v>
      </c>
      <c r="Z277" s="149" t="s">
        <v>153</v>
      </c>
      <c r="AA277" s="150"/>
      <c r="AC277" s="149" t="s">
        <v>167</v>
      </c>
      <c r="AD277" s="149" t="s">
        <v>6</v>
      </c>
      <c r="AE277" s="149" t="s">
        <v>157</v>
      </c>
      <c r="AF277" s="149" t="s">
        <v>157</v>
      </c>
      <c r="AG277" s="149" t="s">
        <v>158</v>
      </c>
      <c r="AH277" s="150" t="s">
        <v>159</v>
      </c>
      <c r="AJ277" s="149" t="s">
        <v>154</v>
      </c>
      <c r="AK277" s="170" t="s">
        <v>153</v>
      </c>
      <c r="AN277" s="150"/>
      <c r="AO277" s="149" t="s">
        <v>160</v>
      </c>
      <c r="AP277" s="149" t="s">
        <v>150</v>
      </c>
      <c r="AQ277" s="149" t="s">
        <v>159</v>
      </c>
      <c r="AR277" s="149" t="s">
        <v>1698</v>
      </c>
      <c r="AS277" s="149">
        <v>2050</v>
      </c>
      <c r="AU277" s="150"/>
      <c r="AV277" s="149" t="s">
        <v>157</v>
      </c>
      <c r="AW277" s="172" t="s">
        <v>190</v>
      </c>
      <c r="AX277" s="149" t="s">
        <v>158</v>
      </c>
      <c r="AY277" s="149" t="s">
        <v>154</v>
      </c>
      <c r="AZ277" s="149" t="s">
        <v>153</v>
      </c>
      <c r="BA277" s="149" t="s">
        <v>153</v>
      </c>
      <c r="BC277" s="150"/>
      <c r="BE277" s="173"/>
      <c r="BF277" s="150"/>
      <c r="BG277" s="283">
        <f t="shared" si="219"/>
        <v>0</v>
      </c>
      <c r="BH277" s="149">
        <f t="shared" si="220"/>
        <v>0</v>
      </c>
      <c r="BI277" s="149">
        <f t="shared" si="186"/>
        <v>0</v>
      </c>
      <c r="BJ277" s="280">
        <f t="shared" si="187"/>
        <v>0</v>
      </c>
      <c r="BK277" s="356">
        <f t="shared" si="221"/>
        <v>0</v>
      </c>
      <c r="BL277" s="149">
        <f t="shared" si="222"/>
        <v>0</v>
      </c>
      <c r="BM277" s="149">
        <f t="shared" si="188"/>
        <v>0</v>
      </c>
      <c r="BN277" s="278">
        <f t="shared" si="189"/>
        <v>0</v>
      </c>
      <c r="BO277" s="149">
        <f t="shared" si="223"/>
        <v>0</v>
      </c>
      <c r="BP277" s="149">
        <f t="shared" si="224"/>
        <v>0</v>
      </c>
      <c r="BQ277" s="149">
        <f t="shared" si="190"/>
        <v>0</v>
      </c>
      <c r="BR277" s="356">
        <f t="shared" si="225"/>
        <v>0</v>
      </c>
      <c r="BS277" s="149">
        <f t="shared" si="226"/>
        <v>0</v>
      </c>
      <c r="BT277" s="149">
        <f t="shared" si="191"/>
        <v>1</v>
      </c>
      <c r="BU277" s="356">
        <f t="shared" si="192"/>
        <v>0</v>
      </c>
      <c r="BV277" s="149">
        <f t="shared" si="193"/>
        <v>0</v>
      </c>
      <c r="BW277" s="113">
        <f t="shared" si="194"/>
        <v>0</v>
      </c>
      <c r="BX277" s="248">
        <f t="shared" si="195"/>
        <v>0</v>
      </c>
      <c r="BY277" s="248">
        <f t="shared" si="196"/>
        <v>0</v>
      </c>
      <c r="BZ277" s="248">
        <f t="shared" si="197"/>
        <v>0</v>
      </c>
      <c r="CA277" s="248">
        <f t="shared" si="230"/>
        <v>0</v>
      </c>
      <c r="CB277" s="175">
        <f t="shared" si="198"/>
        <v>0</v>
      </c>
      <c r="CC277" s="356">
        <f t="shared" si="199"/>
        <v>0</v>
      </c>
      <c r="CD277" s="149">
        <f t="shared" si="200"/>
        <v>0</v>
      </c>
      <c r="CE277" s="149">
        <f t="shared" si="201"/>
        <v>1</v>
      </c>
      <c r="CF277" s="276">
        <f t="shared" si="202"/>
        <v>1</v>
      </c>
      <c r="CG277" s="248">
        <f t="shared" si="203"/>
        <v>1</v>
      </c>
      <c r="CH277" s="274">
        <f t="shared" si="227"/>
        <v>1</v>
      </c>
      <c r="CI277" s="356">
        <f t="shared" si="204"/>
        <v>0</v>
      </c>
      <c r="CJ277" s="149">
        <f t="shared" si="205"/>
        <v>0</v>
      </c>
      <c r="CK277" s="150">
        <f t="shared" si="206"/>
        <v>0</v>
      </c>
      <c r="CL277" s="149">
        <f t="shared" si="228"/>
        <v>0</v>
      </c>
      <c r="CM277" s="149">
        <f t="shared" si="228"/>
        <v>0</v>
      </c>
      <c r="CN277" s="149">
        <f t="shared" si="228"/>
        <v>1</v>
      </c>
      <c r="CO277" s="149">
        <f t="shared" si="207"/>
        <v>1</v>
      </c>
      <c r="CP277" s="149">
        <f t="shared" si="229"/>
        <v>1</v>
      </c>
      <c r="CQ277" s="283">
        <f t="shared" si="208"/>
        <v>1</v>
      </c>
      <c r="CR277" s="149">
        <f t="shared" si="209"/>
        <v>0</v>
      </c>
      <c r="CS277" s="149">
        <f t="shared" si="210"/>
        <v>0</v>
      </c>
      <c r="CT277" s="283" t="str">
        <f t="shared" si="211"/>
        <v/>
      </c>
      <c r="CU277" s="149" t="str">
        <f t="shared" si="212"/>
        <v xml:space="preserve"> 2050</v>
      </c>
      <c r="CV277" s="149">
        <f t="shared" si="213"/>
        <v>2050</v>
      </c>
      <c r="CW277" s="149">
        <v>0</v>
      </c>
      <c r="CX277" s="149">
        <v>0</v>
      </c>
      <c r="CY277" s="149">
        <v>0</v>
      </c>
      <c r="CZ277" s="149">
        <v>0</v>
      </c>
      <c r="DA277" s="149">
        <v>0</v>
      </c>
      <c r="DB277" s="149">
        <v>0</v>
      </c>
      <c r="DC277" s="149">
        <v>1</v>
      </c>
      <c r="DD277" s="149">
        <v>1</v>
      </c>
      <c r="DE277" s="149">
        <v>0</v>
      </c>
      <c r="DF277" s="149">
        <v>0</v>
      </c>
      <c r="DG277" s="149">
        <v>0</v>
      </c>
      <c r="DH277" s="149">
        <v>0</v>
      </c>
      <c r="DI277" s="149">
        <v>0</v>
      </c>
      <c r="DJ277" s="149">
        <v>0</v>
      </c>
      <c r="DK277" s="149">
        <v>0</v>
      </c>
      <c r="DL277" s="149">
        <v>0</v>
      </c>
      <c r="DM277" s="149">
        <v>1</v>
      </c>
      <c r="DN277" s="149">
        <v>0</v>
      </c>
      <c r="DO277" s="149">
        <v>1</v>
      </c>
      <c r="DP277" s="149">
        <v>0</v>
      </c>
      <c r="DQ277" s="149">
        <v>0</v>
      </c>
      <c r="DR277" s="149">
        <v>1</v>
      </c>
      <c r="DS277" s="149">
        <v>0</v>
      </c>
      <c r="DT277" s="149" t="s">
        <v>154</v>
      </c>
      <c r="DU277" s="149">
        <v>0</v>
      </c>
      <c r="DV277" s="149" t="s">
        <v>160</v>
      </c>
      <c r="DW277" s="149" t="s">
        <v>154</v>
      </c>
      <c r="DX277" s="149">
        <v>0</v>
      </c>
      <c r="DY277" s="149" t="s">
        <v>3005</v>
      </c>
      <c r="DZ277" s="149" t="str">
        <f t="shared" si="214"/>
        <v>N</v>
      </c>
      <c r="EA277" s="149" t="str">
        <f t="shared" si="215"/>
        <v/>
      </c>
      <c r="EB277" s="149" t="str">
        <f t="shared" si="216"/>
        <v>Y</v>
      </c>
      <c r="EC277" s="149" t="str">
        <f t="shared" si="217"/>
        <v>N</v>
      </c>
      <c r="ED277" s="149" t="str">
        <f t="shared" si="218"/>
        <v>Yes</v>
      </c>
      <c r="EF277" s="149">
        <f t="shared" si="231"/>
        <v>2050</v>
      </c>
    </row>
    <row r="278" spans="1:136" s="149" customFormat="1" ht="16.5" customHeight="1">
      <c r="A278" s="149">
        <v>275</v>
      </c>
      <c r="B278" s="149">
        <v>269</v>
      </c>
      <c r="C278" s="150" t="s">
        <v>1699</v>
      </c>
      <c r="D278" s="149" t="s">
        <v>213</v>
      </c>
      <c r="E278" s="149" t="s">
        <v>214</v>
      </c>
      <c r="F278" s="149" t="s">
        <v>145</v>
      </c>
      <c r="G278" s="149" t="s">
        <v>146</v>
      </c>
      <c r="H278" s="168" t="s">
        <v>1700</v>
      </c>
      <c r="I278" s="149" t="s">
        <v>1701</v>
      </c>
      <c r="J278" s="149">
        <v>-0.15</v>
      </c>
      <c r="K278" s="149" t="s">
        <v>1702</v>
      </c>
      <c r="L278" s="149">
        <v>58000</v>
      </c>
      <c r="M278" s="150">
        <v>31</v>
      </c>
      <c r="N278" s="149" t="s">
        <v>150</v>
      </c>
      <c r="O278" s="149">
        <v>2016</v>
      </c>
      <c r="P278" s="150">
        <v>2025</v>
      </c>
      <c r="Q278" s="149" t="s">
        <v>150</v>
      </c>
      <c r="R278" s="149" t="s">
        <v>150</v>
      </c>
      <c r="S278" s="149" t="s">
        <v>151</v>
      </c>
      <c r="T278" s="149" t="s">
        <v>152</v>
      </c>
      <c r="U278" s="151">
        <v>2030</v>
      </c>
      <c r="V278" s="149" t="s">
        <v>151</v>
      </c>
      <c r="W278" s="149" t="s">
        <v>152</v>
      </c>
      <c r="X278" s="152">
        <v>2040</v>
      </c>
      <c r="Y278" s="149" t="s">
        <v>150</v>
      </c>
      <c r="Z278" s="149" t="s">
        <v>151</v>
      </c>
      <c r="AA278" s="150">
        <v>2040</v>
      </c>
      <c r="AC278" s="149" t="s">
        <v>167</v>
      </c>
      <c r="AD278" s="149" t="s">
        <v>6</v>
      </c>
      <c r="AE278" s="149" t="s">
        <v>157</v>
      </c>
      <c r="AF278" s="149" t="s">
        <v>157</v>
      </c>
      <c r="AG278" s="149" t="s">
        <v>157</v>
      </c>
      <c r="AH278" s="150" t="s">
        <v>218</v>
      </c>
      <c r="AJ278" s="149" t="s">
        <v>154</v>
      </c>
      <c r="AK278" s="170" t="s">
        <v>153</v>
      </c>
      <c r="AN278" s="150"/>
      <c r="AO278" s="149" t="s">
        <v>219</v>
      </c>
      <c r="AP278" s="149" t="s">
        <v>150</v>
      </c>
      <c r="AQ278" s="149" t="s">
        <v>218</v>
      </c>
      <c r="AR278" s="149" t="s">
        <v>1703</v>
      </c>
      <c r="AS278" s="149">
        <v>2040</v>
      </c>
      <c r="AU278" s="150"/>
      <c r="AV278" s="149" t="s">
        <v>157</v>
      </c>
      <c r="AW278" s="172" t="s">
        <v>171</v>
      </c>
      <c r="AX278" s="149" t="s">
        <v>158</v>
      </c>
      <c r="AY278" s="149" t="s">
        <v>154</v>
      </c>
      <c r="AZ278" s="149" t="s">
        <v>153</v>
      </c>
      <c r="BA278" s="149" t="s">
        <v>153</v>
      </c>
      <c r="BC278" s="150"/>
      <c r="BE278" s="173"/>
      <c r="BF278" s="150"/>
      <c r="BG278" s="283">
        <f t="shared" si="219"/>
        <v>1</v>
      </c>
      <c r="BH278" s="149">
        <f t="shared" si="220"/>
        <v>0</v>
      </c>
      <c r="BI278" s="149">
        <f t="shared" si="186"/>
        <v>0</v>
      </c>
      <c r="BJ278" s="280">
        <f t="shared" si="187"/>
        <v>1</v>
      </c>
      <c r="BK278" s="356">
        <f t="shared" si="221"/>
        <v>0</v>
      </c>
      <c r="BL278" s="149">
        <f t="shared" si="222"/>
        <v>1</v>
      </c>
      <c r="BM278" s="149">
        <f t="shared" si="188"/>
        <v>0</v>
      </c>
      <c r="BN278" s="278">
        <f t="shared" si="189"/>
        <v>1</v>
      </c>
      <c r="BO278" s="149">
        <f t="shared" si="223"/>
        <v>0</v>
      </c>
      <c r="BP278" s="149">
        <f t="shared" si="224"/>
        <v>0</v>
      </c>
      <c r="BQ278" s="149">
        <f t="shared" si="190"/>
        <v>1</v>
      </c>
      <c r="BR278" s="356">
        <f t="shared" si="225"/>
        <v>0</v>
      </c>
      <c r="BS278" s="149">
        <f t="shared" si="226"/>
        <v>0</v>
      </c>
      <c r="BT278" s="149">
        <f t="shared" si="191"/>
        <v>1</v>
      </c>
      <c r="BU278" s="356">
        <f t="shared" si="192"/>
        <v>0</v>
      </c>
      <c r="BV278" s="149">
        <f t="shared" si="193"/>
        <v>0</v>
      </c>
      <c r="BW278" s="113">
        <f t="shared" si="194"/>
        <v>0</v>
      </c>
      <c r="BX278" s="248">
        <f t="shared" si="195"/>
        <v>0</v>
      </c>
      <c r="BY278" s="248">
        <f t="shared" si="196"/>
        <v>0</v>
      </c>
      <c r="BZ278" s="248">
        <f t="shared" si="197"/>
        <v>0</v>
      </c>
      <c r="CA278" s="248">
        <f t="shared" si="230"/>
        <v>0</v>
      </c>
      <c r="CB278" s="175">
        <f t="shared" si="198"/>
        <v>0</v>
      </c>
      <c r="CC278" s="356">
        <f t="shared" si="199"/>
        <v>0</v>
      </c>
      <c r="CD278" s="149">
        <f t="shared" si="200"/>
        <v>0</v>
      </c>
      <c r="CE278" s="149">
        <f t="shared" si="201"/>
        <v>1</v>
      </c>
      <c r="CF278" s="276">
        <f t="shared" si="202"/>
        <v>1</v>
      </c>
      <c r="CG278" s="248">
        <f t="shared" si="203"/>
        <v>1</v>
      </c>
      <c r="CH278" s="274">
        <f t="shared" si="227"/>
        <v>1</v>
      </c>
      <c r="CI278" s="356">
        <f t="shared" si="204"/>
        <v>0</v>
      </c>
      <c r="CJ278" s="149">
        <f t="shared" si="205"/>
        <v>0</v>
      </c>
      <c r="CK278" s="150">
        <f t="shared" si="206"/>
        <v>0</v>
      </c>
      <c r="CL278" s="149">
        <f t="shared" si="228"/>
        <v>1</v>
      </c>
      <c r="CM278" s="149">
        <f t="shared" si="228"/>
        <v>1</v>
      </c>
      <c r="CN278" s="149">
        <f t="shared" si="228"/>
        <v>1</v>
      </c>
      <c r="CO278" s="149">
        <f t="shared" si="207"/>
        <v>3</v>
      </c>
      <c r="CP278" s="149">
        <f t="shared" si="229"/>
        <v>1</v>
      </c>
      <c r="CQ278" s="283">
        <f t="shared" si="208"/>
        <v>1</v>
      </c>
      <c r="CR278" s="149">
        <f t="shared" si="209"/>
        <v>0</v>
      </c>
      <c r="CS278" s="149">
        <f t="shared" si="210"/>
        <v>0</v>
      </c>
      <c r="CT278" s="283">
        <f t="shared" si="211"/>
        <v>1</v>
      </c>
      <c r="CU278" s="149" t="str">
        <f t="shared" si="212"/>
        <v>2040 2040</v>
      </c>
      <c r="CV278" s="149">
        <f t="shared" si="213"/>
        <v>2040</v>
      </c>
      <c r="CW278" s="149">
        <v>0</v>
      </c>
      <c r="CX278" s="149">
        <v>1</v>
      </c>
      <c r="CY278" s="149">
        <v>0</v>
      </c>
      <c r="CZ278" s="149">
        <v>1</v>
      </c>
      <c r="DA278" s="149">
        <v>0</v>
      </c>
      <c r="DB278" s="149">
        <v>0</v>
      </c>
      <c r="DC278" s="149">
        <v>1</v>
      </c>
      <c r="DD278" s="149">
        <v>1</v>
      </c>
      <c r="DE278" s="149">
        <v>0</v>
      </c>
      <c r="DF278" s="149">
        <v>1</v>
      </c>
      <c r="DG278" s="149">
        <v>0</v>
      </c>
      <c r="DH278" s="149">
        <v>1</v>
      </c>
      <c r="DI278" s="149">
        <v>0</v>
      </c>
      <c r="DJ278" s="149">
        <v>1</v>
      </c>
      <c r="DK278" s="149">
        <v>0</v>
      </c>
      <c r="DL278" s="149">
        <v>1</v>
      </c>
      <c r="DM278" s="149">
        <v>1</v>
      </c>
      <c r="DN278" s="149">
        <v>1</v>
      </c>
      <c r="DO278" s="149">
        <v>1</v>
      </c>
      <c r="DP278" s="149">
        <v>1</v>
      </c>
      <c r="DQ278" s="149">
        <v>0</v>
      </c>
      <c r="DR278" s="149">
        <v>1</v>
      </c>
      <c r="DS278" s="149">
        <v>0</v>
      </c>
      <c r="DT278" s="149" t="s">
        <v>150</v>
      </c>
      <c r="DU278" s="149" t="s">
        <v>157</v>
      </c>
      <c r="DV278" s="149" t="s">
        <v>7859</v>
      </c>
      <c r="DW278" s="149" t="s">
        <v>160</v>
      </c>
      <c r="DX278" s="149" t="s">
        <v>150</v>
      </c>
      <c r="DY278" s="149" t="s">
        <v>150</v>
      </c>
      <c r="DZ278" s="149" t="str">
        <f t="shared" si="214"/>
        <v>Y</v>
      </c>
      <c r="EA278" s="149" t="str">
        <f t="shared" si="215"/>
        <v>Targets set</v>
      </c>
      <c r="EB278" s="149" t="str">
        <f t="shared" si="216"/>
        <v>Y</v>
      </c>
      <c r="EC278" s="149" t="str">
        <f t="shared" si="217"/>
        <v>N</v>
      </c>
      <c r="ED278" s="149" t="str">
        <f t="shared" si="218"/>
        <v>Yes</v>
      </c>
      <c r="EF278" s="149">
        <f t="shared" si="231"/>
        <v>2040</v>
      </c>
    </row>
    <row r="279" spans="1:136" s="149" customFormat="1" ht="16.5" customHeight="1">
      <c r="A279" s="149">
        <v>276</v>
      </c>
      <c r="B279" s="149">
        <v>290</v>
      </c>
      <c r="C279" s="150" t="s">
        <v>1704</v>
      </c>
      <c r="D279" s="149" t="s">
        <v>236</v>
      </c>
      <c r="E279" s="149" t="s">
        <v>206</v>
      </c>
      <c r="F279" s="149" t="s">
        <v>245</v>
      </c>
      <c r="G279" s="149" t="s">
        <v>246</v>
      </c>
      <c r="H279" s="168" t="s">
        <v>1705</v>
      </c>
      <c r="I279" s="149" t="s">
        <v>1706</v>
      </c>
      <c r="J279" s="149">
        <v>0.461</v>
      </c>
      <c r="K279" s="149" t="s">
        <v>1707</v>
      </c>
      <c r="L279" s="149">
        <v>40885</v>
      </c>
      <c r="M279" s="150">
        <v>15</v>
      </c>
      <c r="N279" s="149" t="s">
        <v>154</v>
      </c>
      <c r="O279" s="149" t="s">
        <v>153</v>
      </c>
      <c r="P279" s="150" t="s">
        <v>153</v>
      </c>
      <c r="Q279" s="149" t="s">
        <v>150</v>
      </c>
      <c r="R279" s="149" t="s">
        <v>154</v>
      </c>
      <c r="S279" s="149" t="s">
        <v>210</v>
      </c>
      <c r="T279" s="149" t="s">
        <v>153</v>
      </c>
      <c r="U279" s="151">
        <v>2030</v>
      </c>
      <c r="V279" s="149" t="s">
        <v>153</v>
      </c>
      <c r="W279" s="149" t="s">
        <v>153</v>
      </c>
      <c r="X279" s="152" t="s">
        <v>153</v>
      </c>
      <c r="Y279" s="149" t="s">
        <v>153</v>
      </c>
      <c r="Z279" s="149" t="s">
        <v>153</v>
      </c>
      <c r="AA279" s="150"/>
      <c r="AC279" s="149" t="s">
        <v>202</v>
      </c>
      <c r="AD279" s="149" t="s">
        <v>5</v>
      </c>
      <c r="AE279" s="149" t="s">
        <v>157</v>
      </c>
      <c r="AF279" s="149" t="s">
        <v>157</v>
      </c>
      <c r="AG279" s="149" t="s">
        <v>169</v>
      </c>
      <c r="AH279" s="150" t="s">
        <v>159</v>
      </c>
      <c r="AI279" s="149" t="s">
        <v>160</v>
      </c>
      <c r="AJ279" s="149" t="s">
        <v>150</v>
      </c>
      <c r="AK279" s="170" t="s">
        <v>1708</v>
      </c>
      <c r="AL279" s="149">
        <v>2030</v>
      </c>
      <c r="AN279" s="150"/>
      <c r="AP279" s="149" t="s">
        <v>154</v>
      </c>
      <c r="AQ279" s="149" t="s">
        <v>153</v>
      </c>
      <c r="AR279" s="149" t="s">
        <v>153</v>
      </c>
      <c r="AU279" s="150"/>
      <c r="AV279" s="149" t="s">
        <v>157</v>
      </c>
      <c r="AW279" s="172" t="s">
        <v>158</v>
      </c>
      <c r="AX279" s="149" t="s">
        <v>158</v>
      </c>
      <c r="AY279" s="149" t="s">
        <v>154</v>
      </c>
      <c r="AZ279" s="149" t="s">
        <v>153</v>
      </c>
      <c r="BA279" s="149" t="s">
        <v>153</v>
      </c>
      <c r="BC279" s="150"/>
      <c r="BE279" s="173"/>
      <c r="BF279" s="150"/>
      <c r="BG279" s="283">
        <f t="shared" si="219"/>
        <v>0</v>
      </c>
      <c r="BH279" s="149">
        <f t="shared" si="220"/>
        <v>0</v>
      </c>
      <c r="BI279" s="149">
        <f t="shared" si="186"/>
        <v>0</v>
      </c>
      <c r="BJ279" s="280">
        <f t="shared" si="187"/>
        <v>0</v>
      </c>
      <c r="BK279" s="356">
        <f t="shared" si="221"/>
        <v>0</v>
      </c>
      <c r="BL279" s="149">
        <f t="shared" si="222"/>
        <v>0</v>
      </c>
      <c r="BM279" s="149">
        <f t="shared" si="188"/>
        <v>0</v>
      </c>
      <c r="BN279" s="278">
        <f t="shared" si="189"/>
        <v>0</v>
      </c>
      <c r="BO279" s="149">
        <f t="shared" si="223"/>
        <v>0</v>
      </c>
      <c r="BP279" s="149">
        <f t="shared" si="224"/>
        <v>0</v>
      </c>
      <c r="BQ279" s="149">
        <f t="shared" si="190"/>
        <v>0</v>
      </c>
      <c r="BR279" s="356">
        <f t="shared" si="225"/>
        <v>0</v>
      </c>
      <c r="BS279" s="149">
        <f t="shared" si="226"/>
        <v>0</v>
      </c>
      <c r="BT279" s="149">
        <f t="shared" si="191"/>
        <v>0</v>
      </c>
      <c r="BU279" s="356">
        <f t="shared" si="192"/>
        <v>0</v>
      </c>
      <c r="BV279" s="149">
        <f t="shared" si="193"/>
        <v>1</v>
      </c>
      <c r="BW279" s="113">
        <f t="shared" si="194"/>
        <v>0</v>
      </c>
      <c r="BX279" s="248">
        <f t="shared" si="195"/>
        <v>0</v>
      </c>
      <c r="BY279" s="248">
        <f t="shared" si="196"/>
        <v>1</v>
      </c>
      <c r="BZ279" s="248">
        <f t="shared" si="197"/>
        <v>0</v>
      </c>
      <c r="CA279" s="248">
        <f t="shared" si="230"/>
        <v>1</v>
      </c>
      <c r="CB279" s="175">
        <f t="shared" si="198"/>
        <v>1</v>
      </c>
      <c r="CC279" s="356">
        <f t="shared" si="199"/>
        <v>0</v>
      </c>
      <c r="CD279" s="149">
        <f t="shared" si="200"/>
        <v>0</v>
      </c>
      <c r="CE279" s="149">
        <f t="shared" si="201"/>
        <v>0</v>
      </c>
      <c r="CF279" s="276">
        <f t="shared" si="202"/>
        <v>0</v>
      </c>
      <c r="CG279" s="248">
        <f t="shared" si="203"/>
        <v>1</v>
      </c>
      <c r="CH279" s="274">
        <f t="shared" si="227"/>
        <v>1</v>
      </c>
      <c r="CI279" s="356">
        <f t="shared" si="204"/>
        <v>0</v>
      </c>
      <c r="CJ279" s="149">
        <f t="shared" si="205"/>
        <v>0</v>
      </c>
      <c r="CK279" s="150">
        <f t="shared" si="206"/>
        <v>0</v>
      </c>
      <c r="CL279" s="149">
        <f t="shared" si="228"/>
        <v>0</v>
      </c>
      <c r="CM279" s="149">
        <f t="shared" si="228"/>
        <v>1</v>
      </c>
      <c r="CN279" s="149">
        <f t="shared" si="228"/>
        <v>0</v>
      </c>
      <c r="CO279" s="149">
        <f t="shared" si="207"/>
        <v>1</v>
      </c>
      <c r="CP279" s="149">
        <f t="shared" si="229"/>
        <v>1</v>
      </c>
      <c r="CQ279" s="283">
        <f t="shared" si="208"/>
        <v>1</v>
      </c>
      <c r="CR279" s="149">
        <f t="shared" si="209"/>
        <v>0</v>
      </c>
      <c r="CS279" s="149">
        <f t="shared" si="210"/>
        <v>0</v>
      </c>
      <c r="CT279" s="283">
        <f t="shared" si="211"/>
        <v>1</v>
      </c>
      <c r="CU279" s="149" t="str">
        <f t="shared" si="212"/>
        <v xml:space="preserve"> </v>
      </c>
      <c r="CV279" s="149">
        <f t="shared" si="213"/>
        <v>0</v>
      </c>
      <c r="CW279" s="149">
        <v>0</v>
      </c>
      <c r="CX279" s="149">
        <v>0</v>
      </c>
      <c r="CY279" s="149">
        <v>0</v>
      </c>
      <c r="CZ279" s="149">
        <v>0</v>
      </c>
      <c r="DA279" s="149">
        <v>0</v>
      </c>
      <c r="DB279" s="149">
        <v>0</v>
      </c>
      <c r="DC279" s="149">
        <v>1</v>
      </c>
      <c r="DD279" s="149">
        <v>1</v>
      </c>
      <c r="DE279" s="149">
        <v>0</v>
      </c>
      <c r="DF279" s="149">
        <v>0</v>
      </c>
      <c r="DG279" s="149">
        <v>0</v>
      </c>
      <c r="DH279" s="149">
        <v>0</v>
      </c>
      <c r="DI279" s="149">
        <v>0</v>
      </c>
      <c r="DJ279" s="149">
        <v>0</v>
      </c>
      <c r="DK279" s="149">
        <v>0</v>
      </c>
      <c r="DL279" s="149">
        <v>0</v>
      </c>
      <c r="DM279" s="149">
        <v>1</v>
      </c>
      <c r="DN279" s="149">
        <v>0</v>
      </c>
      <c r="DO279" s="149">
        <v>1</v>
      </c>
      <c r="DP279" s="149">
        <v>1</v>
      </c>
      <c r="DQ279" s="149">
        <v>0</v>
      </c>
      <c r="DR279" s="149">
        <v>1</v>
      </c>
      <c r="DS279" s="149">
        <v>0</v>
      </c>
      <c r="DT279" s="149" t="s">
        <v>154</v>
      </c>
      <c r="DU279" s="149">
        <v>0</v>
      </c>
      <c r="DV279" s="149" t="s">
        <v>7859</v>
      </c>
      <c r="DW279" s="149" t="s">
        <v>154</v>
      </c>
      <c r="DX279" s="149">
        <v>0</v>
      </c>
      <c r="DY279" s="149" t="s">
        <v>150</v>
      </c>
      <c r="DZ279" s="149" t="str">
        <f t="shared" si="214"/>
        <v>Y</v>
      </c>
      <c r="EA279" s="149" t="str">
        <f t="shared" si="215"/>
        <v/>
      </c>
      <c r="EB279" s="149" t="str">
        <f t="shared" si="216"/>
        <v>N</v>
      </c>
      <c r="EC279" s="149" t="str">
        <f t="shared" si="217"/>
        <v>Y</v>
      </c>
      <c r="ED279" s="149" t="str">
        <f t="shared" si="218"/>
        <v>Yes</v>
      </c>
      <c r="EF279" s="149">
        <f t="shared" si="231"/>
        <v>0</v>
      </c>
    </row>
    <row r="280" spans="1:136" s="149" customFormat="1" ht="16.5" customHeight="1">
      <c r="A280" s="149">
        <v>277</v>
      </c>
      <c r="B280" s="149">
        <v>297</v>
      </c>
      <c r="C280" s="150" t="s">
        <v>1709</v>
      </c>
      <c r="D280" s="149" t="s">
        <v>926</v>
      </c>
      <c r="E280" s="149" t="s">
        <v>206</v>
      </c>
      <c r="F280" s="149" t="s">
        <v>374</v>
      </c>
      <c r="G280" s="149" t="s">
        <v>246</v>
      </c>
      <c r="H280" s="168" t="s">
        <v>1710</v>
      </c>
      <c r="I280" s="149" t="s">
        <v>1711</v>
      </c>
      <c r="J280" s="149">
        <v>0.03</v>
      </c>
      <c r="K280" s="149" t="s">
        <v>1712</v>
      </c>
      <c r="L280" s="149">
        <v>82878</v>
      </c>
      <c r="M280" s="150">
        <v>21</v>
      </c>
      <c r="N280" s="149" t="s">
        <v>150</v>
      </c>
      <c r="O280" s="149">
        <v>2020</v>
      </c>
      <c r="P280" s="150">
        <v>2030</v>
      </c>
      <c r="Q280" s="149" t="s">
        <v>150</v>
      </c>
      <c r="R280" s="149" t="s">
        <v>150</v>
      </c>
      <c r="S280" s="149" t="s">
        <v>151</v>
      </c>
      <c r="T280" s="149" t="s">
        <v>152</v>
      </c>
      <c r="U280" s="151">
        <v>2030</v>
      </c>
      <c r="V280" s="149" t="s">
        <v>151</v>
      </c>
      <c r="W280" s="149" t="s">
        <v>152</v>
      </c>
      <c r="X280" s="152">
        <v>2045</v>
      </c>
      <c r="Y280" s="149" t="s">
        <v>150</v>
      </c>
      <c r="Z280" s="149" t="s">
        <v>151</v>
      </c>
      <c r="AA280" s="150">
        <v>2045</v>
      </c>
      <c r="AC280" s="149" t="s">
        <v>167</v>
      </c>
      <c r="AD280" s="149" t="s">
        <v>6</v>
      </c>
      <c r="AE280" s="149" t="s">
        <v>157</v>
      </c>
      <c r="AF280" s="149" t="s">
        <v>157</v>
      </c>
      <c r="AG280" s="149" t="s">
        <v>157</v>
      </c>
      <c r="AH280" s="150" t="s">
        <v>218</v>
      </c>
      <c r="AJ280" s="149" t="s">
        <v>154</v>
      </c>
      <c r="AK280" s="170" t="s">
        <v>153</v>
      </c>
      <c r="AN280" s="150"/>
      <c r="AO280" s="149" t="s">
        <v>219</v>
      </c>
      <c r="AP280" s="149" t="s">
        <v>150</v>
      </c>
      <c r="AQ280" s="149" t="s">
        <v>218</v>
      </c>
      <c r="AR280" s="149" t="s">
        <v>1713</v>
      </c>
      <c r="AS280" s="149">
        <v>2045</v>
      </c>
      <c r="AU280" s="150"/>
      <c r="AV280" s="149" t="s">
        <v>157</v>
      </c>
      <c r="AW280" s="172" t="s">
        <v>168</v>
      </c>
      <c r="AX280" s="149" t="s">
        <v>158</v>
      </c>
      <c r="AY280" s="149" t="s">
        <v>154</v>
      </c>
      <c r="AZ280" s="149" t="s">
        <v>153</v>
      </c>
      <c r="BA280" s="149" t="s">
        <v>153</v>
      </c>
      <c r="BC280" s="150"/>
      <c r="BE280" s="173"/>
      <c r="BF280" s="150"/>
      <c r="BG280" s="283">
        <f t="shared" si="219"/>
        <v>0</v>
      </c>
      <c r="BH280" s="149">
        <f t="shared" si="220"/>
        <v>1</v>
      </c>
      <c r="BI280" s="149">
        <f t="shared" si="186"/>
        <v>0</v>
      </c>
      <c r="BJ280" s="280">
        <f t="shared" si="187"/>
        <v>1</v>
      </c>
      <c r="BK280" s="356">
        <f t="shared" si="221"/>
        <v>0</v>
      </c>
      <c r="BL280" s="149">
        <f t="shared" si="222"/>
        <v>1</v>
      </c>
      <c r="BM280" s="149">
        <f t="shared" si="188"/>
        <v>0</v>
      </c>
      <c r="BN280" s="278">
        <f t="shared" si="189"/>
        <v>1</v>
      </c>
      <c r="BO280" s="149">
        <f t="shared" si="223"/>
        <v>0</v>
      </c>
      <c r="BP280" s="149">
        <f t="shared" si="224"/>
        <v>0</v>
      </c>
      <c r="BQ280" s="149">
        <f t="shared" si="190"/>
        <v>1</v>
      </c>
      <c r="BR280" s="356">
        <f t="shared" si="225"/>
        <v>0</v>
      </c>
      <c r="BS280" s="149">
        <f t="shared" si="226"/>
        <v>0</v>
      </c>
      <c r="BT280" s="149">
        <f t="shared" si="191"/>
        <v>1</v>
      </c>
      <c r="BU280" s="356">
        <f t="shared" si="192"/>
        <v>0</v>
      </c>
      <c r="BV280" s="149">
        <f t="shared" si="193"/>
        <v>0</v>
      </c>
      <c r="BW280" s="113">
        <f t="shared" si="194"/>
        <v>0</v>
      </c>
      <c r="BX280" s="248">
        <f t="shared" si="195"/>
        <v>0</v>
      </c>
      <c r="BY280" s="248">
        <f t="shared" si="196"/>
        <v>0</v>
      </c>
      <c r="BZ280" s="248">
        <f t="shared" si="197"/>
        <v>0</v>
      </c>
      <c r="CA280" s="248">
        <f t="shared" si="230"/>
        <v>0</v>
      </c>
      <c r="CB280" s="175">
        <f t="shared" si="198"/>
        <v>0</v>
      </c>
      <c r="CC280" s="356">
        <f t="shared" si="199"/>
        <v>0</v>
      </c>
      <c r="CD280" s="149">
        <f t="shared" si="200"/>
        <v>0</v>
      </c>
      <c r="CE280" s="149">
        <f t="shared" si="201"/>
        <v>1</v>
      </c>
      <c r="CF280" s="276">
        <f t="shared" si="202"/>
        <v>1</v>
      </c>
      <c r="CG280" s="248">
        <f t="shared" si="203"/>
        <v>1</v>
      </c>
      <c r="CH280" s="274">
        <f t="shared" si="227"/>
        <v>1</v>
      </c>
      <c r="CI280" s="356">
        <f t="shared" si="204"/>
        <v>0</v>
      </c>
      <c r="CJ280" s="149">
        <f t="shared" si="205"/>
        <v>0</v>
      </c>
      <c r="CK280" s="150">
        <f t="shared" si="206"/>
        <v>0</v>
      </c>
      <c r="CL280" s="149">
        <f t="shared" si="228"/>
        <v>0</v>
      </c>
      <c r="CM280" s="149">
        <f t="shared" si="228"/>
        <v>2</v>
      </c>
      <c r="CN280" s="149">
        <f t="shared" si="228"/>
        <v>1</v>
      </c>
      <c r="CO280" s="149">
        <f t="shared" si="207"/>
        <v>3</v>
      </c>
      <c r="CP280" s="149">
        <f t="shared" si="229"/>
        <v>1</v>
      </c>
      <c r="CQ280" s="283">
        <f t="shared" si="208"/>
        <v>1</v>
      </c>
      <c r="CR280" s="149">
        <f t="shared" si="209"/>
        <v>0</v>
      </c>
      <c r="CS280" s="149">
        <f t="shared" si="210"/>
        <v>0</v>
      </c>
      <c r="CT280" s="283">
        <f t="shared" si="211"/>
        <v>1</v>
      </c>
      <c r="CU280" s="149" t="str">
        <f t="shared" si="212"/>
        <v>2045 2045</v>
      </c>
      <c r="CV280" s="149">
        <f t="shared" si="213"/>
        <v>2045</v>
      </c>
      <c r="CW280" s="149">
        <v>0</v>
      </c>
      <c r="CX280" s="149">
        <v>1</v>
      </c>
      <c r="CY280" s="149">
        <v>0</v>
      </c>
      <c r="CZ280" s="149">
        <v>1</v>
      </c>
      <c r="DA280" s="149">
        <v>0</v>
      </c>
      <c r="DB280" s="149">
        <v>0</v>
      </c>
      <c r="DC280" s="149">
        <v>1</v>
      </c>
      <c r="DD280" s="149">
        <v>1</v>
      </c>
      <c r="DE280" s="149">
        <v>0</v>
      </c>
      <c r="DF280" s="149">
        <v>1</v>
      </c>
      <c r="DG280" s="149">
        <v>0</v>
      </c>
      <c r="DH280" s="149">
        <v>1</v>
      </c>
      <c r="DI280" s="149">
        <v>0</v>
      </c>
      <c r="DJ280" s="149">
        <v>1</v>
      </c>
      <c r="DK280" s="149">
        <v>0</v>
      </c>
      <c r="DL280" s="149">
        <v>1</v>
      </c>
      <c r="DM280" s="149">
        <v>1</v>
      </c>
      <c r="DN280" s="149">
        <v>1</v>
      </c>
      <c r="DO280" s="149">
        <v>1</v>
      </c>
      <c r="DP280" s="149">
        <v>1</v>
      </c>
      <c r="DQ280" s="149">
        <v>0</v>
      </c>
      <c r="DR280" s="149">
        <v>1</v>
      </c>
      <c r="DS280" s="149">
        <v>0</v>
      </c>
      <c r="DT280" s="149" t="s">
        <v>150</v>
      </c>
      <c r="DU280" s="149" t="s">
        <v>157</v>
      </c>
      <c r="DV280" s="149" t="s">
        <v>7859</v>
      </c>
      <c r="DW280" s="149" t="s">
        <v>160</v>
      </c>
      <c r="DX280" s="149" t="s">
        <v>150</v>
      </c>
      <c r="DY280" s="149" t="s">
        <v>150</v>
      </c>
      <c r="DZ280" s="149" t="str">
        <f t="shared" si="214"/>
        <v>Y</v>
      </c>
      <c r="EA280" s="149" t="str">
        <f t="shared" si="215"/>
        <v>Targets set</v>
      </c>
      <c r="EB280" s="149" t="str">
        <f t="shared" si="216"/>
        <v>Y</v>
      </c>
      <c r="EC280" s="149" t="str">
        <f t="shared" si="217"/>
        <v>N</v>
      </c>
      <c r="ED280" s="149" t="str">
        <f t="shared" si="218"/>
        <v>Yes</v>
      </c>
      <c r="EF280" s="149">
        <f t="shared" si="231"/>
        <v>2045</v>
      </c>
    </row>
    <row r="281" spans="1:136" s="149" customFormat="1" ht="16.5" customHeight="1">
      <c r="A281" s="149">
        <v>278</v>
      </c>
      <c r="B281" s="149">
        <v>276</v>
      </c>
      <c r="C281" s="150" t="s">
        <v>1714</v>
      </c>
      <c r="D281" s="149" t="s">
        <v>991</v>
      </c>
      <c r="E281" s="149" t="s">
        <v>735</v>
      </c>
      <c r="F281" s="149" t="s">
        <v>145</v>
      </c>
      <c r="G281" s="149" t="s">
        <v>146</v>
      </c>
      <c r="H281" s="168" t="s">
        <v>1715</v>
      </c>
      <c r="I281" s="149" t="s">
        <v>1716</v>
      </c>
      <c r="J281" s="149">
        <v>0</v>
      </c>
      <c r="K281" s="149" t="s">
        <v>1717</v>
      </c>
      <c r="L281" s="149">
        <v>138000</v>
      </c>
      <c r="M281" s="150">
        <v>24</v>
      </c>
      <c r="N281" s="149" t="s">
        <v>154</v>
      </c>
      <c r="O281" s="149" t="s">
        <v>153</v>
      </c>
      <c r="P281" s="150" t="s">
        <v>153</v>
      </c>
      <c r="Q281" s="149" t="s">
        <v>150</v>
      </c>
      <c r="R281" s="149" t="s">
        <v>150</v>
      </c>
      <c r="S281" s="149" t="s">
        <v>151</v>
      </c>
      <c r="T281" s="149" t="s">
        <v>720</v>
      </c>
      <c r="U281" s="151">
        <v>2030</v>
      </c>
      <c r="V281" s="149" t="s">
        <v>153</v>
      </c>
      <c r="W281" s="149" t="s">
        <v>153</v>
      </c>
      <c r="X281" s="152" t="s">
        <v>153</v>
      </c>
      <c r="Y281" s="149" t="s">
        <v>153</v>
      </c>
      <c r="Z281" s="149" t="s">
        <v>153</v>
      </c>
      <c r="AA281" s="150"/>
      <c r="AC281" s="149" t="s">
        <v>167</v>
      </c>
      <c r="AD281" s="149" t="s">
        <v>6</v>
      </c>
      <c r="AE281" s="149" t="s">
        <v>157</v>
      </c>
      <c r="AF281" s="149" t="s">
        <v>157</v>
      </c>
      <c r="AG281" s="149" t="s">
        <v>157</v>
      </c>
      <c r="AH281" s="150" t="s">
        <v>218</v>
      </c>
      <c r="AJ281" s="149" t="s">
        <v>154</v>
      </c>
      <c r="AK281" s="170" t="s">
        <v>153</v>
      </c>
      <c r="AM281" s="201"/>
      <c r="AN281" s="150"/>
      <c r="AO281" s="149" t="s">
        <v>219</v>
      </c>
      <c r="AP281" s="149" t="s">
        <v>150</v>
      </c>
      <c r="AQ281" s="149" t="s">
        <v>218</v>
      </c>
      <c r="AR281" s="149" t="s">
        <v>1718</v>
      </c>
      <c r="AS281" s="149">
        <v>2050</v>
      </c>
      <c r="AU281" s="150"/>
      <c r="AV281" s="149" t="s">
        <v>157</v>
      </c>
      <c r="AW281" s="172" t="s">
        <v>171</v>
      </c>
      <c r="AX281" s="149" t="s">
        <v>157</v>
      </c>
      <c r="AY281" s="149" t="s">
        <v>154</v>
      </c>
      <c r="AZ281" s="149" t="s">
        <v>153</v>
      </c>
      <c r="BA281" s="149" t="s">
        <v>153</v>
      </c>
      <c r="BC281" s="150"/>
      <c r="BE281" s="173"/>
      <c r="BF281" s="150"/>
      <c r="BG281" s="283">
        <f t="shared" si="219"/>
        <v>0</v>
      </c>
      <c r="BH281" s="149">
        <f t="shared" si="220"/>
        <v>0</v>
      </c>
      <c r="BI281" s="149">
        <f t="shared" si="186"/>
        <v>0</v>
      </c>
      <c r="BJ281" s="280">
        <f t="shared" si="187"/>
        <v>0</v>
      </c>
      <c r="BK281" s="356">
        <f t="shared" si="221"/>
        <v>0</v>
      </c>
      <c r="BL281" s="149">
        <f t="shared" si="222"/>
        <v>1</v>
      </c>
      <c r="BM281" s="149">
        <f t="shared" si="188"/>
        <v>0</v>
      </c>
      <c r="BN281" s="278">
        <f t="shared" si="189"/>
        <v>1</v>
      </c>
      <c r="BO281" s="149">
        <f t="shared" si="223"/>
        <v>0</v>
      </c>
      <c r="BP281" s="149">
        <f t="shared" si="224"/>
        <v>0</v>
      </c>
      <c r="BQ281" s="149">
        <f t="shared" si="190"/>
        <v>0</v>
      </c>
      <c r="BR281" s="356">
        <f t="shared" si="225"/>
        <v>0</v>
      </c>
      <c r="BS281" s="149">
        <f t="shared" si="226"/>
        <v>0</v>
      </c>
      <c r="BT281" s="149">
        <f t="shared" si="191"/>
        <v>1</v>
      </c>
      <c r="BU281" s="356">
        <f t="shared" si="192"/>
        <v>0</v>
      </c>
      <c r="BV281" s="149">
        <f t="shared" si="193"/>
        <v>0</v>
      </c>
      <c r="BW281" s="113">
        <f t="shared" si="194"/>
        <v>0</v>
      </c>
      <c r="BX281" s="248">
        <f t="shared" si="195"/>
        <v>0</v>
      </c>
      <c r="BY281" s="248">
        <f t="shared" si="196"/>
        <v>0</v>
      </c>
      <c r="BZ281" s="248">
        <f t="shared" si="197"/>
        <v>0</v>
      </c>
      <c r="CA281" s="248">
        <f t="shared" si="230"/>
        <v>0</v>
      </c>
      <c r="CB281" s="175">
        <f t="shared" si="198"/>
        <v>0</v>
      </c>
      <c r="CC281" s="356">
        <f t="shared" si="199"/>
        <v>0</v>
      </c>
      <c r="CD281" s="149">
        <f t="shared" si="200"/>
        <v>0</v>
      </c>
      <c r="CE281" s="149">
        <f t="shared" si="201"/>
        <v>1</v>
      </c>
      <c r="CF281" s="276">
        <f t="shared" si="202"/>
        <v>1</v>
      </c>
      <c r="CG281" s="248">
        <f t="shared" si="203"/>
        <v>1</v>
      </c>
      <c r="CH281" s="274">
        <f t="shared" si="227"/>
        <v>1</v>
      </c>
      <c r="CI281" s="356">
        <f t="shared" si="204"/>
        <v>0</v>
      </c>
      <c r="CJ281" s="149">
        <f t="shared" si="205"/>
        <v>0</v>
      </c>
      <c r="CK281" s="150">
        <f t="shared" si="206"/>
        <v>0</v>
      </c>
      <c r="CL281" s="149">
        <f t="shared" si="228"/>
        <v>0</v>
      </c>
      <c r="CM281" s="149">
        <f t="shared" si="228"/>
        <v>1</v>
      </c>
      <c r="CN281" s="149">
        <f t="shared" si="228"/>
        <v>1</v>
      </c>
      <c r="CO281" s="149">
        <f t="shared" si="207"/>
        <v>2</v>
      </c>
      <c r="CP281" s="149">
        <f t="shared" si="229"/>
        <v>1</v>
      </c>
      <c r="CQ281" s="283">
        <f t="shared" si="208"/>
        <v>1</v>
      </c>
      <c r="CR281" s="149">
        <f t="shared" si="209"/>
        <v>0</v>
      </c>
      <c r="CS281" s="149">
        <f t="shared" si="210"/>
        <v>0</v>
      </c>
      <c r="CT281" s="283">
        <f t="shared" si="211"/>
        <v>1</v>
      </c>
      <c r="CU281" s="149" t="str">
        <f t="shared" si="212"/>
        <v xml:space="preserve"> 2050</v>
      </c>
      <c r="CV281" s="149">
        <f t="shared" si="213"/>
        <v>2050</v>
      </c>
      <c r="CW281" s="149">
        <v>0</v>
      </c>
      <c r="CX281" s="149">
        <v>0</v>
      </c>
      <c r="CY281" s="149">
        <v>0</v>
      </c>
      <c r="CZ281" s="149">
        <v>0</v>
      </c>
      <c r="DA281" s="149">
        <v>0</v>
      </c>
      <c r="DB281" s="149">
        <v>0</v>
      </c>
      <c r="DC281" s="149">
        <v>1</v>
      </c>
      <c r="DD281" s="149">
        <v>1</v>
      </c>
      <c r="DE281" s="149">
        <v>0</v>
      </c>
      <c r="DF281" s="149">
        <v>1</v>
      </c>
      <c r="DG281" s="149">
        <v>0</v>
      </c>
      <c r="DH281" s="149">
        <v>1</v>
      </c>
      <c r="DI281" s="149">
        <v>0</v>
      </c>
      <c r="DJ281" s="149">
        <v>0</v>
      </c>
      <c r="DK281" s="149">
        <v>0</v>
      </c>
      <c r="DL281" s="149">
        <v>0</v>
      </c>
      <c r="DM281" s="149">
        <v>1</v>
      </c>
      <c r="DN281" s="149">
        <v>0</v>
      </c>
      <c r="DO281" s="149">
        <v>1</v>
      </c>
      <c r="DP281" s="149">
        <v>0</v>
      </c>
      <c r="DQ281" s="149">
        <v>0</v>
      </c>
      <c r="DR281" s="149">
        <v>1</v>
      </c>
      <c r="DS281" s="149">
        <v>0</v>
      </c>
      <c r="DT281" s="149" t="s">
        <v>150</v>
      </c>
      <c r="DU281" s="149" t="s">
        <v>158</v>
      </c>
      <c r="DV281" s="149" t="s">
        <v>7859</v>
      </c>
      <c r="DW281" s="149" t="s">
        <v>154</v>
      </c>
      <c r="DX281" s="149">
        <v>0</v>
      </c>
      <c r="DY281" s="149" t="s">
        <v>3005</v>
      </c>
      <c r="DZ281" s="149" t="str">
        <f t="shared" si="214"/>
        <v>Y</v>
      </c>
      <c r="EA281" s="149" t="str">
        <f t="shared" si="215"/>
        <v/>
      </c>
      <c r="EB281" s="149" t="str">
        <f t="shared" si="216"/>
        <v>Y</v>
      </c>
      <c r="EC281" s="149" t="str">
        <f t="shared" si="217"/>
        <v>N</v>
      </c>
      <c r="ED281" s="149" t="str">
        <f t="shared" si="218"/>
        <v>Yes</v>
      </c>
      <c r="EF281" s="149">
        <f t="shared" si="231"/>
        <v>2050</v>
      </c>
    </row>
    <row r="282" spans="1:136" s="149" customFormat="1" ht="16.5" customHeight="1">
      <c r="A282" s="149">
        <v>279</v>
      </c>
      <c r="B282" s="149">
        <v>230</v>
      </c>
      <c r="C282" s="150" t="s">
        <v>1719</v>
      </c>
      <c r="D282" s="149" t="s">
        <v>991</v>
      </c>
      <c r="E282" s="149" t="s">
        <v>735</v>
      </c>
      <c r="F282" s="149" t="s">
        <v>321</v>
      </c>
      <c r="G282" s="149" t="s">
        <v>246</v>
      </c>
      <c r="H282" s="168" t="s">
        <v>1720</v>
      </c>
      <c r="I282" s="149" t="s">
        <v>1721</v>
      </c>
      <c r="J282" s="149">
        <v>-0.493</v>
      </c>
      <c r="K282" s="149" t="s">
        <v>1722</v>
      </c>
      <c r="L282" s="149">
        <v>23000</v>
      </c>
      <c r="M282" s="150">
        <v>23</v>
      </c>
      <c r="N282" s="149" t="s">
        <v>154</v>
      </c>
      <c r="O282" s="149" t="s">
        <v>153</v>
      </c>
      <c r="P282" s="150" t="s">
        <v>153</v>
      </c>
      <c r="Q282" s="149" t="s">
        <v>150</v>
      </c>
      <c r="R282" s="149" t="s">
        <v>150</v>
      </c>
      <c r="S282" s="149" t="s">
        <v>151</v>
      </c>
      <c r="T282" s="149" t="s">
        <v>827</v>
      </c>
      <c r="U282" s="151">
        <v>2030</v>
      </c>
      <c r="V282" s="149" t="s">
        <v>153</v>
      </c>
      <c r="W282" s="149" t="s">
        <v>153</v>
      </c>
      <c r="X282" s="152" t="s">
        <v>153</v>
      </c>
      <c r="Y282" s="149" t="s">
        <v>153</v>
      </c>
      <c r="Z282" s="149" t="s">
        <v>153</v>
      </c>
      <c r="AA282" s="150"/>
      <c r="AC282" s="149" t="s">
        <v>281</v>
      </c>
      <c r="AD282" s="149" t="s">
        <v>240</v>
      </c>
      <c r="AE282" s="149" t="s">
        <v>157</v>
      </c>
      <c r="AF282" s="149" t="s">
        <v>157</v>
      </c>
      <c r="AG282" s="149" t="s">
        <v>157</v>
      </c>
      <c r="AH282" s="150" t="s">
        <v>218</v>
      </c>
      <c r="AJ282" s="149" t="s">
        <v>154</v>
      </c>
      <c r="AK282" s="170" t="s">
        <v>153</v>
      </c>
      <c r="AM282" s="268" t="s">
        <v>1723</v>
      </c>
      <c r="AN282" s="150" t="s">
        <v>1724</v>
      </c>
      <c r="AP282" s="149" t="s">
        <v>154</v>
      </c>
      <c r="AQ282" s="149" t="s">
        <v>153</v>
      </c>
      <c r="AR282" s="149" t="s">
        <v>153</v>
      </c>
      <c r="AU282" s="150"/>
      <c r="AV282" s="149" t="s">
        <v>168</v>
      </c>
      <c r="AW282" s="172" t="s">
        <v>171</v>
      </c>
      <c r="AX282" s="149" t="s">
        <v>158</v>
      </c>
      <c r="AY282" s="149" t="s">
        <v>150</v>
      </c>
      <c r="AZ282" s="149" t="s">
        <v>1725</v>
      </c>
      <c r="BA282" s="149">
        <v>2030</v>
      </c>
      <c r="BC282" s="150"/>
      <c r="BE282" s="173"/>
      <c r="BF282" s="150"/>
      <c r="BG282" s="283">
        <f t="shared" si="219"/>
        <v>0</v>
      </c>
      <c r="BH282" s="149">
        <f t="shared" si="220"/>
        <v>0</v>
      </c>
      <c r="BI282" s="149">
        <f t="shared" si="186"/>
        <v>0</v>
      </c>
      <c r="BJ282" s="280">
        <f t="shared" si="187"/>
        <v>0</v>
      </c>
      <c r="BK282" s="356">
        <f t="shared" si="221"/>
        <v>0</v>
      </c>
      <c r="BL282" s="149">
        <f t="shared" si="222"/>
        <v>1</v>
      </c>
      <c r="BM282" s="149">
        <f t="shared" si="188"/>
        <v>0</v>
      </c>
      <c r="BN282" s="278">
        <f t="shared" si="189"/>
        <v>1</v>
      </c>
      <c r="BO282" s="149">
        <f t="shared" si="223"/>
        <v>0</v>
      </c>
      <c r="BP282" s="149">
        <f t="shared" si="224"/>
        <v>0</v>
      </c>
      <c r="BQ282" s="149">
        <f t="shared" si="190"/>
        <v>0</v>
      </c>
      <c r="BR282" s="356">
        <f t="shared" si="225"/>
        <v>0</v>
      </c>
      <c r="BS282" s="149">
        <f t="shared" si="226"/>
        <v>0</v>
      </c>
      <c r="BT282" s="149">
        <f t="shared" si="191"/>
        <v>0</v>
      </c>
      <c r="BU282" s="356">
        <f t="shared" si="192"/>
        <v>0</v>
      </c>
      <c r="BV282" s="149">
        <f t="shared" si="193"/>
        <v>0</v>
      </c>
      <c r="BW282" s="113">
        <f t="shared" si="194"/>
        <v>0</v>
      </c>
      <c r="BX282" s="248">
        <f t="shared" si="195"/>
        <v>0</v>
      </c>
      <c r="BY282" s="248">
        <f t="shared" si="196"/>
        <v>0</v>
      </c>
      <c r="BZ282" s="248">
        <f t="shared" si="197"/>
        <v>0</v>
      </c>
      <c r="CA282" s="248">
        <f t="shared" si="230"/>
        <v>0</v>
      </c>
      <c r="CB282" s="175">
        <f t="shared" si="198"/>
        <v>0</v>
      </c>
      <c r="CC282" s="356">
        <f t="shared" si="199"/>
        <v>0</v>
      </c>
      <c r="CD282" s="149">
        <f t="shared" si="200"/>
        <v>0</v>
      </c>
      <c r="CE282" s="149">
        <f t="shared" si="201"/>
        <v>0</v>
      </c>
      <c r="CF282" s="276">
        <f t="shared" si="202"/>
        <v>0</v>
      </c>
      <c r="CG282" s="248">
        <f t="shared" si="203"/>
        <v>0</v>
      </c>
      <c r="CH282" s="274">
        <f t="shared" si="227"/>
        <v>0</v>
      </c>
      <c r="CI282" s="356">
        <f t="shared" si="204"/>
        <v>0</v>
      </c>
      <c r="CJ282" s="149">
        <f t="shared" si="205"/>
        <v>1</v>
      </c>
      <c r="CK282" s="150">
        <f t="shared" si="206"/>
        <v>0</v>
      </c>
      <c r="CL282" s="149">
        <f t="shared" si="228"/>
        <v>0</v>
      </c>
      <c r="CM282" s="149">
        <f t="shared" si="228"/>
        <v>1</v>
      </c>
      <c r="CN282" s="149">
        <f t="shared" si="228"/>
        <v>0</v>
      </c>
      <c r="CO282" s="149">
        <f t="shared" si="207"/>
        <v>1</v>
      </c>
      <c r="CP282" s="149">
        <f t="shared" si="229"/>
        <v>1</v>
      </c>
      <c r="CQ282" s="283">
        <f t="shared" si="208"/>
        <v>0</v>
      </c>
      <c r="CR282" s="149">
        <f t="shared" si="209"/>
        <v>0</v>
      </c>
      <c r="CS282" s="149">
        <f t="shared" si="210"/>
        <v>1</v>
      </c>
      <c r="CT282" s="283">
        <f t="shared" si="211"/>
        <v>1</v>
      </c>
      <c r="CU282" s="149" t="str">
        <f t="shared" si="212"/>
        <v xml:space="preserve"> </v>
      </c>
      <c r="CV282" s="149">
        <f t="shared" si="213"/>
        <v>0</v>
      </c>
      <c r="CW282" s="149">
        <v>0</v>
      </c>
      <c r="CX282" s="149">
        <v>0</v>
      </c>
      <c r="CY282" s="149">
        <v>0</v>
      </c>
      <c r="CZ282" s="149">
        <v>0</v>
      </c>
      <c r="DA282" s="149">
        <v>0</v>
      </c>
      <c r="DB282" s="149">
        <v>0</v>
      </c>
      <c r="DC282" s="149">
        <v>0</v>
      </c>
      <c r="DD282" s="149">
        <v>0</v>
      </c>
      <c r="DE282" s="149">
        <v>0</v>
      </c>
      <c r="DF282" s="149">
        <v>1</v>
      </c>
      <c r="DG282" s="149">
        <v>0</v>
      </c>
      <c r="DH282" s="149">
        <v>1</v>
      </c>
      <c r="DI282" s="149">
        <v>0</v>
      </c>
      <c r="DJ282" s="149">
        <v>0</v>
      </c>
      <c r="DK282" s="149">
        <v>0</v>
      </c>
      <c r="DL282" s="149">
        <v>0</v>
      </c>
      <c r="DM282" s="149">
        <v>0</v>
      </c>
      <c r="DN282" s="149">
        <v>0</v>
      </c>
      <c r="DO282" s="149">
        <v>0</v>
      </c>
      <c r="DP282" s="149">
        <v>0</v>
      </c>
      <c r="DQ282" s="149">
        <v>0</v>
      </c>
      <c r="DR282" s="149">
        <v>1</v>
      </c>
      <c r="DS282" s="149">
        <v>0</v>
      </c>
      <c r="DT282" s="149" t="e">
        <v>#N/A</v>
      </c>
      <c r="DU282" s="149" t="e">
        <v>#N/A</v>
      </c>
      <c r="DV282" s="149" t="e">
        <v>#N/A</v>
      </c>
      <c r="DW282" s="149" t="e">
        <v>#N/A</v>
      </c>
      <c r="DX282" s="149" t="e">
        <v>#N/A</v>
      </c>
      <c r="DY282" s="149" t="e">
        <v>#N/A</v>
      </c>
      <c r="DZ282" s="149" t="str">
        <f t="shared" si="214"/>
        <v>Y</v>
      </c>
      <c r="EA282" s="149" t="str">
        <f t="shared" si="215"/>
        <v/>
      </c>
      <c r="EB282" s="149" t="str">
        <f t="shared" si="216"/>
        <v>N</v>
      </c>
      <c r="EC282" s="149" t="str">
        <f t="shared" si="217"/>
        <v>N</v>
      </c>
      <c r="ED282" s="149" t="str">
        <f t="shared" si="218"/>
        <v>Not Specified</v>
      </c>
      <c r="EF282" s="149">
        <f t="shared" si="231"/>
        <v>0</v>
      </c>
    </row>
    <row r="283" spans="1:136" s="149" customFormat="1" ht="16.5" customHeight="1">
      <c r="A283" s="149">
        <v>280</v>
      </c>
      <c r="B283" s="149">
        <v>261</v>
      </c>
      <c r="C283" s="150" t="s">
        <v>1726</v>
      </c>
      <c r="D283" s="149" t="s">
        <v>1727</v>
      </c>
      <c r="E283" s="149" t="s">
        <v>214</v>
      </c>
      <c r="F283" s="149" t="s">
        <v>145</v>
      </c>
      <c r="G283" s="149" t="s">
        <v>146</v>
      </c>
      <c r="H283" s="168" t="s">
        <v>1728</v>
      </c>
      <c r="I283" s="149" t="s">
        <v>1729</v>
      </c>
      <c r="J283" s="149">
        <v>-12.105</v>
      </c>
      <c r="K283" s="149" t="s">
        <v>1730</v>
      </c>
      <c r="L283" s="149">
        <v>108900</v>
      </c>
      <c r="M283" s="150">
        <v>31</v>
      </c>
      <c r="N283" s="149" t="s">
        <v>150</v>
      </c>
      <c r="O283" s="149">
        <v>2020</v>
      </c>
      <c r="P283" s="150">
        <v>2030</v>
      </c>
      <c r="Q283" s="149" t="s">
        <v>154</v>
      </c>
      <c r="R283" s="149" t="s">
        <v>154</v>
      </c>
      <c r="S283" s="149" t="s">
        <v>153</v>
      </c>
      <c r="T283" s="149" t="s">
        <v>153</v>
      </c>
      <c r="U283" s="151" t="s">
        <v>153</v>
      </c>
      <c r="V283" s="149" t="s">
        <v>153</v>
      </c>
      <c r="W283" s="149" t="s">
        <v>153</v>
      </c>
      <c r="X283" s="152" t="s">
        <v>153</v>
      </c>
      <c r="Y283" s="149" t="s">
        <v>153</v>
      </c>
      <c r="Z283" s="149" t="s">
        <v>153</v>
      </c>
      <c r="AA283" s="150"/>
      <c r="AC283" s="149" t="s">
        <v>167</v>
      </c>
      <c r="AD283" s="149" t="s">
        <v>6</v>
      </c>
      <c r="AE283" s="149" t="s">
        <v>157</v>
      </c>
      <c r="AF283" s="149" t="s">
        <v>157</v>
      </c>
      <c r="AG283" s="149" t="s">
        <v>169</v>
      </c>
      <c r="AH283" s="150" t="s">
        <v>159</v>
      </c>
      <c r="AJ283" s="149" t="s">
        <v>154</v>
      </c>
      <c r="AK283" s="170" t="s">
        <v>153</v>
      </c>
      <c r="AN283" s="150"/>
      <c r="AO283" s="149" t="s">
        <v>160</v>
      </c>
      <c r="AP283" s="149" t="s">
        <v>150</v>
      </c>
      <c r="AQ283" s="149" t="s">
        <v>159</v>
      </c>
      <c r="AR283" s="149" t="s">
        <v>1731</v>
      </c>
      <c r="AS283" s="149">
        <v>2040</v>
      </c>
      <c r="AU283" s="150"/>
      <c r="AV283" s="149" t="s">
        <v>157</v>
      </c>
      <c r="AW283" s="172" t="s">
        <v>312</v>
      </c>
      <c r="AX283" s="149" t="s">
        <v>158</v>
      </c>
      <c r="AY283" s="149" t="s">
        <v>154</v>
      </c>
      <c r="AZ283" s="149" t="s">
        <v>153</v>
      </c>
      <c r="BA283" s="149" t="s">
        <v>153</v>
      </c>
      <c r="BC283" s="150"/>
      <c r="BE283" s="173"/>
      <c r="BF283" s="150"/>
      <c r="BG283" s="283">
        <f t="shared" si="219"/>
        <v>0</v>
      </c>
      <c r="BH283" s="149">
        <f t="shared" si="220"/>
        <v>1</v>
      </c>
      <c r="BI283" s="149">
        <f t="shared" si="186"/>
        <v>0</v>
      </c>
      <c r="BJ283" s="280">
        <f t="shared" si="187"/>
        <v>1</v>
      </c>
      <c r="BK283" s="356">
        <f t="shared" si="221"/>
        <v>0</v>
      </c>
      <c r="BL283" s="149">
        <f t="shared" si="222"/>
        <v>0</v>
      </c>
      <c r="BM283" s="149">
        <f t="shared" si="188"/>
        <v>0</v>
      </c>
      <c r="BN283" s="278">
        <f t="shared" si="189"/>
        <v>0</v>
      </c>
      <c r="BO283" s="149">
        <f t="shared" si="223"/>
        <v>0</v>
      </c>
      <c r="BP283" s="149">
        <f t="shared" si="224"/>
        <v>0</v>
      </c>
      <c r="BQ283" s="149">
        <f t="shared" si="190"/>
        <v>0</v>
      </c>
      <c r="BR283" s="356">
        <f t="shared" si="225"/>
        <v>0</v>
      </c>
      <c r="BS283" s="149">
        <f t="shared" si="226"/>
        <v>0</v>
      </c>
      <c r="BT283" s="149">
        <f t="shared" si="191"/>
        <v>1</v>
      </c>
      <c r="BU283" s="356">
        <f t="shared" si="192"/>
        <v>0</v>
      </c>
      <c r="BV283" s="149">
        <f t="shared" si="193"/>
        <v>0</v>
      </c>
      <c r="BW283" s="113">
        <f t="shared" si="194"/>
        <v>0</v>
      </c>
      <c r="BX283" s="248">
        <f t="shared" si="195"/>
        <v>0</v>
      </c>
      <c r="BY283" s="248">
        <f t="shared" si="196"/>
        <v>0</v>
      </c>
      <c r="BZ283" s="248">
        <f t="shared" si="197"/>
        <v>0</v>
      </c>
      <c r="CA283" s="248">
        <f t="shared" si="230"/>
        <v>0</v>
      </c>
      <c r="CB283" s="175">
        <f t="shared" si="198"/>
        <v>0</v>
      </c>
      <c r="CC283" s="356">
        <f t="shared" si="199"/>
        <v>0</v>
      </c>
      <c r="CD283" s="149">
        <f t="shared" si="200"/>
        <v>0</v>
      </c>
      <c r="CE283" s="149">
        <f t="shared" si="201"/>
        <v>1</v>
      </c>
      <c r="CF283" s="276">
        <f t="shared" si="202"/>
        <v>1</v>
      </c>
      <c r="CG283" s="248">
        <f t="shared" si="203"/>
        <v>1</v>
      </c>
      <c r="CH283" s="274">
        <f t="shared" si="227"/>
        <v>1</v>
      </c>
      <c r="CI283" s="356">
        <f t="shared" si="204"/>
        <v>0</v>
      </c>
      <c r="CJ283" s="149">
        <f t="shared" si="205"/>
        <v>0</v>
      </c>
      <c r="CK283" s="150">
        <f t="shared" si="206"/>
        <v>0</v>
      </c>
      <c r="CL283" s="149">
        <f t="shared" si="228"/>
        <v>0</v>
      </c>
      <c r="CM283" s="149">
        <f t="shared" si="228"/>
        <v>1</v>
      </c>
      <c r="CN283" s="149">
        <f t="shared" si="228"/>
        <v>1</v>
      </c>
      <c r="CO283" s="149">
        <f t="shared" si="207"/>
        <v>2</v>
      </c>
      <c r="CP283" s="149">
        <f t="shared" si="229"/>
        <v>1</v>
      </c>
      <c r="CQ283" s="283">
        <f t="shared" si="208"/>
        <v>1</v>
      </c>
      <c r="CR283" s="149">
        <f t="shared" si="209"/>
        <v>0</v>
      </c>
      <c r="CS283" s="149">
        <f t="shared" si="210"/>
        <v>0</v>
      </c>
      <c r="CT283" s="283" t="str">
        <f t="shared" si="211"/>
        <v/>
      </c>
      <c r="CU283" s="149" t="str">
        <f t="shared" si="212"/>
        <v xml:space="preserve"> 2040</v>
      </c>
      <c r="CV283" s="149">
        <f t="shared" si="213"/>
        <v>2040</v>
      </c>
      <c r="CW283" s="149">
        <v>0</v>
      </c>
      <c r="CX283" s="149">
        <v>0</v>
      </c>
      <c r="CY283" s="149">
        <v>0</v>
      </c>
      <c r="CZ283" s="149">
        <v>0</v>
      </c>
      <c r="DA283" s="149">
        <v>0</v>
      </c>
      <c r="DB283" s="149">
        <v>0</v>
      </c>
      <c r="DC283" s="149">
        <v>1</v>
      </c>
      <c r="DD283" s="149">
        <v>1</v>
      </c>
      <c r="DE283" s="149">
        <v>0</v>
      </c>
      <c r="DF283" s="149">
        <v>0</v>
      </c>
      <c r="DG283" s="149">
        <v>0</v>
      </c>
      <c r="DH283" s="149">
        <v>0</v>
      </c>
      <c r="DI283" s="149">
        <v>0</v>
      </c>
      <c r="DJ283" s="149">
        <v>1</v>
      </c>
      <c r="DK283" s="149">
        <v>0</v>
      </c>
      <c r="DL283" s="149">
        <v>1</v>
      </c>
      <c r="DM283" s="149">
        <v>1</v>
      </c>
      <c r="DN283" s="149">
        <v>0</v>
      </c>
      <c r="DO283" s="149">
        <v>1</v>
      </c>
      <c r="DP283" s="149">
        <v>1</v>
      </c>
      <c r="DQ283" s="149">
        <v>0</v>
      </c>
      <c r="DR283" s="149">
        <v>1</v>
      </c>
      <c r="DS283" s="149">
        <v>0</v>
      </c>
      <c r="DT283" s="149" t="s">
        <v>154</v>
      </c>
      <c r="DU283" s="149">
        <v>0</v>
      </c>
      <c r="DV283" s="149" t="s">
        <v>160</v>
      </c>
      <c r="DW283" s="149" t="s">
        <v>154</v>
      </c>
      <c r="DX283" s="149">
        <v>0</v>
      </c>
      <c r="DY283" s="149" t="s">
        <v>150</v>
      </c>
      <c r="DZ283" s="149" t="str">
        <f t="shared" si="214"/>
        <v>N</v>
      </c>
      <c r="EA283" s="149" t="str">
        <f t="shared" si="215"/>
        <v/>
      </c>
      <c r="EB283" s="149" t="str">
        <f t="shared" si="216"/>
        <v>Y</v>
      </c>
      <c r="EC283" s="149" t="str">
        <f t="shared" si="217"/>
        <v>N</v>
      </c>
      <c r="ED283" s="149" t="str">
        <f t="shared" si="218"/>
        <v>Yes</v>
      </c>
      <c r="EF283" s="149">
        <f t="shared" si="231"/>
        <v>2040</v>
      </c>
    </row>
    <row r="284" spans="1:136" s="149" customFormat="1" ht="16.5" customHeight="1">
      <c r="A284" s="149">
        <v>281</v>
      </c>
      <c r="B284" s="149">
        <v>275</v>
      </c>
      <c r="C284" s="150" t="s">
        <v>1732</v>
      </c>
      <c r="D284" s="149" t="s">
        <v>192</v>
      </c>
      <c r="E284" s="149" t="s">
        <v>193</v>
      </c>
      <c r="F284" s="149" t="s">
        <v>264</v>
      </c>
      <c r="G284" s="149" t="s">
        <v>176</v>
      </c>
      <c r="H284" s="168" t="s">
        <v>1733</v>
      </c>
      <c r="I284" s="149" t="s">
        <v>1734</v>
      </c>
      <c r="J284" s="149">
        <v>-0.568</v>
      </c>
      <c r="K284" s="149" t="s">
        <v>1735</v>
      </c>
      <c r="L284" s="149">
        <v>16449</v>
      </c>
      <c r="M284" s="150">
        <v>31</v>
      </c>
      <c r="N284" s="149" t="s">
        <v>154</v>
      </c>
      <c r="O284" s="149" t="s">
        <v>153</v>
      </c>
      <c r="P284" s="150" t="s">
        <v>153</v>
      </c>
      <c r="Q284" s="149" t="s">
        <v>154</v>
      </c>
      <c r="R284" s="149" t="s">
        <v>154</v>
      </c>
      <c r="S284" s="149" t="s">
        <v>153</v>
      </c>
      <c r="T284" s="149" t="s">
        <v>153</v>
      </c>
      <c r="U284" s="151" t="s">
        <v>153</v>
      </c>
      <c r="V284" s="149" t="s">
        <v>153</v>
      </c>
      <c r="W284" s="149" t="s">
        <v>153</v>
      </c>
      <c r="X284" s="152" t="s">
        <v>153</v>
      </c>
      <c r="Y284" s="149" t="s">
        <v>153</v>
      </c>
      <c r="Z284" s="149" t="s">
        <v>153</v>
      </c>
      <c r="AA284" s="150"/>
      <c r="AC284" s="149" t="s">
        <v>202</v>
      </c>
      <c r="AD284" s="149" t="s">
        <v>5</v>
      </c>
      <c r="AE284" s="149" t="s">
        <v>157</v>
      </c>
      <c r="AF284" s="149" t="s">
        <v>157</v>
      </c>
      <c r="AG284" s="149" t="s">
        <v>169</v>
      </c>
      <c r="AH284" s="150" t="s">
        <v>159</v>
      </c>
      <c r="AI284" s="149" t="s">
        <v>160</v>
      </c>
      <c r="AJ284" s="149" t="s">
        <v>150</v>
      </c>
      <c r="AK284" s="170" t="s">
        <v>1736</v>
      </c>
      <c r="AL284" s="149">
        <v>2050</v>
      </c>
      <c r="AN284" s="150"/>
      <c r="AP284" s="149" t="s">
        <v>154</v>
      </c>
      <c r="AQ284" s="149" t="s">
        <v>153</v>
      </c>
      <c r="AR284" s="149" t="s">
        <v>153</v>
      </c>
      <c r="AU284" s="150"/>
      <c r="AV284" s="149" t="s">
        <v>168</v>
      </c>
      <c r="AW284" s="172" t="s">
        <v>312</v>
      </c>
      <c r="AX284" s="149" t="s">
        <v>158</v>
      </c>
      <c r="AY284" s="149" t="s">
        <v>154</v>
      </c>
      <c r="AZ284" s="149" t="s">
        <v>153</v>
      </c>
      <c r="BA284" s="149" t="s">
        <v>153</v>
      </c>
      <c r="BC284" s="150"/>
      <c r="BE284" s="173"/>
      <c r="BF284" s="150"/>
      <c r="BG284" s="283">
        <f t="shared" si="219"/>
        <v>0</v>
      </c>
      <c r="BH284" s="149">
        <f t="shared" si="220"/>
        <v>0</v>
      </c>
      <c r="BI284" s="149">
        <f t="shared" si="186"/>
        <v>0</v>
      </c>
      <c r="BJ284" s="280">
        <f t="shared" si="187"/>
        <v>0</v>
      </c>
      <c r="BK284" s="356">
        <f t="shared" si="221"/>
        <v>0</v>
      </c>
      <c r="BL284" s="149">
        <f t="shared" si="222"/>
        <v>0</v>
      </c>
      <c r="BM284" s="149">
        <f t="shared" si="188"/>
        <v>0</v>
      </c>
      <c r="BN284" s="278">
        <f t="shared" si="189"/>
        <v>0</v>
      </c>
      <c r="BO284" s="149">
        <f t="shared" si="223"/>
        <v>0</v>
      </c>
      <c r="BP284" s="149">
        <f t="shared" si="224"/>
        <v>0</v>
      </c>
      <c r="BQ284" s="149">
        <f t="shared" si="190"/>
        <v>0</v>
      </c>
      <c r="BR284" s="356">
        <f t="shared" si="225"/>
        <v>0</v>
      </c>
      <c r="BS284" s="149">
        <f t="shared" si="226"/>
        <v>0</v>
      </c>
      <c r="BT284" s="149">
        <f t="shared" si="191"/>
        <v>0</v>
      </c>
      <c r="BU284" s="356">
        <f t="shared" si="192"/>
        <v>0</v>
      </c>
      <c r="BV284" s="149">
        <f t="shared" si="193"/>
        <v>0</v>
      </c>
      <c r="BW284" s="113">
        <f t="shared" si="194"/>
        <v>1</v>
      </c>
      <c r="BX284" s="248">
        <f t="shared" si="195"/>
        <v>0</v>
      </c>
      <c r="BY284" s="248">
        <f t="shared" si="196"/>
        <v>0</v>
      </c>
      <c r="BZ284" s="248">
        <f t="shared" si="197"/>
        <v>1</v>
      </c>
      <c r="CA284" s="248">
        <f t="shared" si="230"/>
        <v>1</v>
      </c>
      <c r="CB284" s="175">
        <f t="shared" si="198"/>
        <v>1</v>
      </c>
      <c r="CC284" s="356">
        <f t="shared" si="199"/>
        <v>0</v>
      </c>
      <c r="CD284" s="149">
        <f t="shared" si="200"/>
        <v>0</v>
      </c>
      <c r="CE284" s="149">
        <f t="shared" si="201"/>
        <v>0</v>
      </c>
      <c r="CF284" s="276">
        <f t="shared" si="202"/>
        <v>0</v>
      </c>
      <c r="CG284" s="248">
        <f t="shared" si="203"/>
        <v>1</v>
      </c>
      <c r="CH284" s="274">
        <f t="shared" si="227"/>
        <v>1</v>
      </c>
      <c r="CI284" s="356">
        <f t="shared" si="204"/>
        <v>0</v>
      </c>
      <c r="CJ284" s="149">
        <f t="shared" si="205"/>
        <v>0</v>
      </c>
      <c r="CK284" s="150">
        <f t="shared" si="206"/>
        <v>0</v>
      </c>
      <c r="CL284" s="149">
        <f t="shared" si="228"/>
        <v>0</v>
      </c>
      <c r="CM284" s="149">
        <f t="shared" si="228"/>
        <v>0</v>
      </c>
      <c r="CN284" s="149">
        <f t="shared" si="228"/>
        <v>1</v>
      </c>
      <c r="CO284" s="149">
        <f t="shared" si="207"/>
        <v>1</v>
      </c>
      <c r="CP284" s="149">
        <f t="shared" si="229"/>
        <v>1</v>
      </c>
      <c r="CQ284" s="283">
        <f t="shared" si="208"/>
        <v>0</v>
      </c>
      <c r="CR284" s="149">
        <f t="shared" si="209"/>
        <v>0</v>
      </c>
      <c r="CS284" s="149">
        <f t="shared" si="210"/>
        <v>1</v>
      </c>
      <c r="CT284" s="283" t="str">
        <f t="shared" si="211"/>
        <v/>
      </c>
      <c r="CU284" s="149" t="str">
        <f t="shared" si="212"/>
        <v xml:space="preserve"> </v>
      </c>
      <c r="CV284" s="149">
        <f t="shared" si="213"/>
        <v>0</v>
      </c>
      <c r="CW284" s="149">
        <v>0</v>
      </c>
      <c r="CX284" s="149">
        <v>0</v>
      </c>
      <c r="CY284" s="149">
        <v>1</v>
      </c>
      <c r="CZ284" s="149">
        <v>1</v>
      </c>
      <c r="DA284" s="149">
        <v>0</v>
      </c>
      <c r="DB284" s="149">
        <v>0</v>
      </c>
      <c r="DC284" s="149">
        <v>0</v>
      </c>
      <c r="DD284" s="149">
        <v>0</v>
      </c>
      <c r="DE284" s="149">
        <v>0</v>
      </c>
      <c r="DF284" s="149">
        <v>0</v>
      </c>
      <c r="DG284" s="149">
        <v>0</v>
      </c>
      <c r="DH284" s="149">
        <v>0</v>
      </c>
      <c r="DI284" s="149">
        <v>0</v>
      </c>
      <c r="DJ284" s="149">
        <v>0</v>
      </c>
      <c r="DK284" s="149">
        <v>0</v>
      </c>
      <c r="DL284" s="149">
        <v>0</v>
      </c>
      <c r="DM284" s="149">
        <v>1</v>
      </c>
      <c r="DN284" s="149">
        <v>0</v>
      </c>
      <c r="DO284" s="149">
        <v>1</v>
      </c>
      <c r="DP284" s="149">
        <v>1</v>
      </c>
      <c r="DQ284" s="149">
        <v>0</v>
      </c>
      <c r="DR284" s="149">
        <v>1</v>
      </c>
      <c r="DS284" s="149">
        <v>0</v>
      </c>
      <c r="DT284" s="149" t="s">
        <v>154</v>
      </c>
      <c r="DU284" s="149">
        <v>0</v>
      </c>
      <c r="DV284" s="149" t="s">
        <v>7858</v>
      </c>
      <c r="DW284" s="149" t="s">
        <v>7859</v>
      </c>
      <c r="DX284" s="149" t="s">
        <v>150</v>
      </c>
      <c r="DY284" s="149">
        <v>0</v>
      </c>
      <c r="DZ284" s="149" t="str">
        <f t="shared" si="214"/>
        <v>N</v>
      </c>
      <c r="EA284" s="149" t="str">
        <f t="shared" si="215"/>
        <v/>
      </c>
      <c r="EB284" s="149" t="str">
        <f t="shared" si="216"/>
        <v>N</v>
      </c>
      <c r="EC284" s="149" t="str">
        <f t="shared" si="217"/>
        <v>Y</v>
      </c>
      <c r="ED284" s="149" t="str">
        <f t="shared" si="218"/>
        <v>Not Specified</v>
      </c>
      <c r="EF284" s="149">
        <f t="shared" si="231"/>
        <v>0</v>
      </c>
    </row>
    <row r="285" spans="1:136" s="149" customFormat="1" ht="16.5" customHeight="1">
      <c r="A285" s="149">
        <v>282</v>
      </c>
      <c r="B285" s="149">
        <v>299</v>
      </c>
      <c r="C285" s="150" t="s">
        <v>1737</v>
      </c>
      <c r="D285" s="149" t="s">
        <v>306</v>
      </c>
      <c r="E285" s="149" t="s">
        <v>214</v>
      </c>
      <c r="F285" s="149" t="s">
        <v>145</v>
      </c>
      <c r="G285" s="149" t="s">
        <v>146</v>
      </c>
      <c r="H285" s="168" t="s">
        <v>1738</v>
      </c>
      <c r="I285" s="149" t="s">
        <v>1739</v>
      </c>
      <c r="J285" s="149">
        <v>0.231</v>
      </c>
      <c r="K285" s="149" t="s">
        <v>1740</v>
      </c>
      <c r="L285" s="149">
        <v>159000</v>
      </c>
      <c r="M285" s="150">
        <v>19</v>
      </c>
      <c r="N285" s="149" t="s">
        <v>154</v>
      </c>
      <c r="O285" s="149" t="s">
        <v>153</v>
      </c>
      <c r="P285" s="150" t="s">
        <v>153</v>
      </c>
      <c r="Q285" s="149" t="s">
        <v>154</v>
      </c>
      <c r="R285" s="149" t="s">
        <v>154</v>
      </c>
      <c r="S285" s="149" t="s">
        <v>153</v>
      </c>
      <c r="T285" s="149" t="s">
        <v>153</v>
      </c>
      <c r="U285" s="151" t="s">
        <v>153</v>
      </c>
      <c r="V285" s="149" t="s">
        <v>153</v>
      </c>
      <c r="W285" s="149" t="s">
        <v>153</v>
      </c>
      <c r="X285" s="152" t="s">
        <v>153</v>
      </c>
      <c r="Y285" s="149" t="s">
        <v>153</v>
      </c>
      <c r="Z285" s="149" t="s">
        <v>153</v>
      </c>
      <c r="AA285" s="150"/>
      <c r="AC285" s="149" t="s">
        <v>167</v>
      </c>
      <c r="AD285" s="149" t="s">
        <v>6</v>
      </c>
      <c r="AE285" s="149" t="s">
        <v>157</v>
      </c>
      <c r="AF285" s="149" t="s">
        <v>157</v>
      </c>
      <c r="AG285" s="149" t="s">
        <v>157</v>
      </c>
      <c r="AH285" s="150" t="s">
        <v>218</v>
      </c>
      <c r="AJ285" s="149" t="s">
        <v>154</v>
      </c>
      <c r="AK285" s="170" t="s">
        <v>153</v>
      </c>
      <c r="AN285" s="150"/>
      <c r="AO285" s="149" t="s">
        <v>219</v>
      </c>
      <c r="AP285" s="149" t="s">
        <v>150</v>
      </c>
      <c r="AQ285" s="149" t="s">
        <v>218</v>
      </c>
      <c r="AR285" s="149" t="s">
        <v>1741</v>
      </c>
      <c r="AS285" s="149">
        <v>2050</v>
      </c>
      <c r="AU285" s="150"/>
      <c r="AV285" s="149" t="s">
        <v>168</v>
      </c>
      <c r="AW285" s="172" t="s">
        <v>168</v>
      </c>
      <c r="AX285" s="149" t="s">
        <v>158</v>
      </c>
      <c r="AY285" s="149" t="s">
        <v>154</v>
      </c>
      <c r="AZ285" s="149" t="s">
        <v>153</v>
      </c>
      <c r="BA285" s="149" t="s">
        <v>153</v>
      </c>
      <c r="BC285" s="150"/>
      <c r="BE285" s="173"/>
      <c r="BF285" s="150"/>
      <c r="BG285" s="283">
        <f t="shared" si="219"/>
        <v>0</v>
      </c>
      <c r="BH285" s="149">
        <f t="shared" si="220"/>
        <v>0</v>
      </c>
      <c r="BI285" s="149">
        <f t="shared" si="186"/>
        <v>0</v>
      </c>
      <c r="BJ285" s="280">
        <f t="shared" si="187"/>
        <v>0</v>
      </c>
      <c r="BK285" s="356">
        <f t="shared" si="221"/>
        <v>0</v>
      </c>
      <c r="BL285" s="149">
        <f t="shared" si="222"/>
        <v>0</v>
      </c>
      <c r="BM285" s="149">
        <f t="shared" si="188"/>
        <v>0</v>
      </c>
      <c r="BN285" s="278">
        <f t="shared" si="189"/>
        <v>0</v>
      </c>
      <c r="BO285" s="149">
        <f t="shared" si="223"/>
        <v>0</v>
      </c>
      <c r="BP285" s="149">
        <f t="shared" si="224"/>
        <v>0</v>
      </c>
      <c r="BQ285" s="149">
        <f t="shared" si="190"/>
        <v>0</v>
      </c>
      <c r="BR285" s="356">
        <f t="shared" si="225"/>
        <v>0</v>
      </c>
      <c r="BS285" s="149">
        <f t="shared" si="226"/>
        <v>0</v>
      </c>
      <c r="BT285" s="149">
        <f t="shared" si="191"/>
        <v>1</v>
      </c>
      <c r="BU285" s="356">
        <f t="shared" si="192"/>
        <v>0</v>
      </c>
      <c r="BV285" s="149">
        <f t="shared" si="193"/>
        <v>0</v>
      </c>
      <c r="BW285" s="113">
        <f t="shared" si="194"/>
        <v>0</v>
      </c>
      <c r="BX285" s="248">
        <f t="shared" si="195"/>
        <v>0</v>
      </c>
      <c r="BY285" s="248">
        <f t="shared" si="196"/>
        <v>0</v>
      </c>
      <c r="BZ285" s="248">
        <f t="shared" si="197"/>
        <v>0</v>
      </c>
      <c r="CA285" s="248">
        <f t="shared" si="230"/>
        <v>0</v>
      </c>
      <c r="CB285" s="175">
        <f t="shared" si="198"/>
        <v>0</v>
      </c>
      <c r="CC285" s="356">
        <f t="shared" si="199"/>
        <v>0</v>
      </c>
      <c r="CD285" s="149">
        <f t="shared" si="200"/>
        <v>0</v>
      </c>
      <c r="CE285" s="149">
        <f t="shared" si="201"/>
        <v>1</v>
      </c>
      <c r="CF285" s="276">
        <f t="shared" si="202"/>
        <v>1</v>
      </c>
      <c r="CG285" s="248">
        <f t="shared" si="203"/>
        <v>1</v>
      </c>
      <c r="CH285" s="274">
        <f t="shared" si="227"/>
        <v>1</v>
      </c>
      <c r="CI285" s="356">
        <f t="shared" si="204"/>
        <v>0</v>
      </c>
      <c r="CJ285" s="149">
        <f t="shared" si="205"/>
        <v>0</v>
      </c>
      <c r="CK285" s="150">
        <f t="shared" si="206"/>
        <v>0</v>
      </c>
      <c r="CL285" s="149">
        <f t="shared" si="228"/>
        <v>0</v>
      </c>
      <c r="CM285" s="149">
        <f t="shared" si="228"/>
        <v>0</v>
      </c>
      <c r="CN285" s="149">
        <f t="shared" si="228"/>
        <v>1</v>
      </c>
      <c r="CO285" s="149">
        <f t="shared" si="207"/>
        <v>1</v>
      </c>
      <c r="CP285" s="149">
        <f t="shared" si="229"/>
        <v>1</v>
      </c>
      <c r="CQ285" s="283">
        <f t="shared" si="208"/>
        <v>0</v>
      </c>
      <c r="CR285" s="149">
        <f t="shared" si="209"/>
        <v>0</v>
      </c>
      <c r="CS285" s="149">
        <f t="shared" si="210"/>
        <v>1</v>
      </c>
      <c r="CT285" s="283" t="str">
        <f t="shared" si="211"/>
        <v/>
      </c>
      <c r="CU285" s="149" t="str">
        <f t="shared" si="212"/>
        <v xml:space="preserve"> 2050</v>
      </c>
      <c r="CV285" s="149">
        <f t="shared" si="213"/>
        <v>2050</v>
      </c>
      <c r="CW285" s="149">
        <v>0</v>
      </c>
      <c r="CX285" s="149">
        <v>0</v>
      </c>
      <c r="CY285" s="149">
        <v>0</v>
      </c>
      <c r="CZ285" s="149">
        <v>0</v>
      </c>
      <c r="DA285" s="149">
        <v>0</v>
      </c>
      <c r="DB285" s="149">
        <v>0</v>
      </c>
      <c r="DC285" s="149">
        <v>1</v>
      </c>
      <c r="DD285" s="149">
        <v>1</v>
      </c>
      <c r="DE285" s="149">
        <v>0</v>
      </c>
      <c r="DF285" s="149">
        <v>0</v>
      </c>
      <c r="DG285" s="149">
        <v>0</v>
      </c>
      <c r="DH285" s="149">
        <v>0</v>
      </c>
      <c r="DI285" s="149">
        <v>0</v>
      </c>
      <c r="DJ285" s="149">
        <v>0</v>
      </c>
      <c r="DK285" s="149">
        <v>0</v>
      </c>
      <c r="DL285" s="149">
        <v>0</v>
      </c>
      <c r="DM285" s="149">
        <v>1</v>
      </c>
      <c r="DN285" s="149">
        <v>0</v>
      </c>
      <c r="DO285" s="149">
        <v>1</v>
      </c>
      <c r="DP285" s="149">
        <v>0</v>
      </c>
      <c r="DQ285" s="149">
        <v>0</v>
      </c>
      <c r="DR285" s="149">
        <v>1</v>
      </c>
      <c r="DS285" s="149">
        <v>0</v>
      </c>
      <c r="DT285" s="149" t="s">
        <v>154</v>
      </c>
      <c r="DU285" s="149">
        <v>0</v>
      </c>
      <c r="DV285" s="149" t="s">
        <v>7860</v>
      </c>
      <c r="DW285" s="149" t="s">
        <v>154</v>
      </c>
      <c r="DX285" s="149">
        <v>0</v>
      </c>
      <c r="DY285" s="149" t="s">
        <v>3005</v>
      </c>
      <c r="DZ285" s="149" t="str">
        <f t="shared" si="214"/>
        <v>N</v>
      </c>
      <c r="EA285" s="149" t="str">
        <f t="shared" si="215"/>
        <v/>
      </c>
      <c r="EB285" s="149" t="str">
        <f t="shared" si="216"/>
        <v>Y</v>
      </c>
      <c r="EC285" s="149" t="str">
        <f t="shared" si="217"/>
        <v>N</v>
      </c>
      <c r="ED285" s="149" t="str">
        <f t="shared" si="218"/>
        <v>Not Specified</v>
      </c>
      <c r="EF285" s="149">
        <f t="shared" si="231"/>
        <v>2050</v>
      </c>
    </row>
    <row r="286" spans="1:136" s="149" customFormat="1" ht="16.5" customHeight="1">
      <c r="A286" s="149">
        <v>283</v>
      </c>
      <c r="B286" s="149">
        <v>271</v>
      </c>
      <c r="C286" s="150" t="s">
        <v>1742</v>
      </c>
      <c r="D286" s="149" t="s">
        <v>415</v>
      </c>
      <c r="E286" s="149" t="s">
        <v>244</v>
      </c>
      <c r="F286" s="149" t="s">
        <v>686</v>
      </c>
      <c r="G286" s="149" t="s">
        <v>176</v>
      </c>
      <c r="H286" s="168" t="s">
        <v>1743</v>
      </c>
      <c r="I286" s="149" t="s">
        <v>1744</v>
      </c>
      <c r="J286" s="149">
        <v>-0.132</v>
      </c>
      <c r="K286" s="149" t="s">
        <v>1745</v>
      </c>
      <c r="L286" s="149">
        <v>86259</v>
      </c>
      <c r="M286" s="150">
        <v>16</v>
      </c>
      <c r="N286" s="149" t="s">
        <v>150</v>
      </c>
      <c r="O286" s="149">
        <v>2016</v>
      </c>
      <c r="P286" s="150">
        <v>2030</v>
      </c>
      <c r="Q286" s="149" t="s">
        <v>150</v>
      </c>
      <c r="R286" s="149" t="s">
        <v>154</v>
      </c>
      <c r="S286" s="149" t="s">
        <v>155</v>
      </c>
      <c r="T286" s="149" t="s">
        <v>153</v>
      </c>
      <c r="U286" s="151" t="s">
        <v>153</v>
      </c>
      <c r="V286" s="149" t="s">
        <v>153</v>
      </c>
      <c r="W286" s="149" t="s">
        <v>153</v>
      </c>
      <c r="X286" s="152" t="s">
        <v>153</v>
      </c>
      <c r="Y286" s="149" t="s">
        <v>153</v>
      </c>
      <c r="Z286" s="149" t="s">
        <v>153</v>
      </c>
      <c r="AA286" s="150"/>
      <c r="AC286" s="149" t="s">
        <v>167</v>
      </c>
      <c r="AD286" s="149" t="s">
        <v>6</v>
      </c>
      <c r="AE286" s="149" t="s">
        <v>157</v>
      </c>
      <c r="AF286" s="149" t="s">
        <v>157</v>
      </c>
      <c r="AG286" s="149" t="s">
        <v>157</v>
      </c>
      <c r="AH286" s="150" t="s">
        <v>218</v>
      </c>
      <c r="AJ286" s="149" t="s">
        <v>154</v>
      </c>
      <c r="AK286" s="170" t="s">
        <v>153</v>
      </c>
      <c r="AN286" s="150"/>
      <c r="AO286" s="149" t="s">
        <v>219</v>
      </c>
      <c r="AP286" s="149" t="s">
        <v>150</v>
      </c>
      <c r="AQ286" s="149" t="s">
        <v>218</v>
      </c>
      <c r="AR286" s="149" t="s">
        <v>1746</v>
      </c>
      <c r="AS286" s="149">
        <v>2045</v>
      </c>
      <c r="AU286" s="150"/>
      <c r="AV286" s="149" t="s">
        <v>168</v>
      </c>
      <c r="AW286" s="172" t="s">
        <v>168</v>
      </c>
      <c r="AX286" s="149" t="s">
        <v>158</v>
      </c>
      <c r="AY286" s="149" t="s">
        <v>154</v>
      </c>
      <c r="AZ286" s="149" t="s">
        <v>153</v>
      </c>
      <c r="BA286" s="149" t="s">
        <v>153</v>
      </c>
      <c r="BC286" s="150"/>
      <c r="BE286" s="173"/>
      <c r="BF286" s="150"/>
      <c r="BG286" s="283">
        <f t="shared" si="219"/>
        <v>0</v>
      </c>
      <c r="BH286" s="149">
        <f t="shared" si="220"/>
        <v>1</v>
      </c>
      <c r="BI286" s="149">
        <f t="shared" si="186"/>
        <v>0</v>
      </c>
      <c r="BJ286" s="280">
        <f t="shared" si="187"/>
        <v>1</v>
      </c>
      <c r="BK286" s="356">
        <f t="shared" si="221"/>
        <v>0</v>
      </c>
      <c r="BL286" s="149">
        <f t="shared" si="222"/>
        <v>0</v>
      </c>
      <c r="BM286" s="149">
        <f t="shared" si="188"/>
        <v>0</v>
      </c>
      <c r="BN286" s="278">
        <f t="shared" si="189"/>
        <v>0</v>
      </c>
      <c r="BO286" s="149">
        <f t="shared" si="223"/>
        <v>0</v>
      </c>
      <c r="BP286" s="149">
        <f t="shared" si="224"/>
        <v>0</v>
      </c>
      <c r="BQ286" s="149">
        <f t="shared" si="190"/>
        <v>0</v>
      </c>
      <c r="BR286" s="356">
        <f t="shared" si="225"/>
        <v>0</v>
      </c>
      <c r="BS286" s="149">
        <f t="shared" si="226"/>
        <v>0</v>
      </c>
      <c r="BT286" s="149">
        <f t="shared" si="191"/>
        <v>1</v>
      </c>
      <c r="BU286" s="356">
        <f t="shared" si="192"/>
        <v>0</v>
      </c>
      <c r="BV286" s="149">
        <f t="shared" si="193"/>
        <v>0</v>
      </c>
      <c r="BW286" s="113">
        <f t="shared" si="194"/>
        <v>0</v>
      </c>
      <c r="BX286" s="248">
        <f t="shared" si="195"/>
        <v>0</v>
      </c>
      <c r="BY286" s="248">
        <f t="shared" si="196"/>
        <v>0</v>
      </c>
      <c r="BZ286" s="248">
        <f t="shared" si="197"/>
        <v>0</v>
      </c>
      <c r="CA286" s="248">
        <f t="shared" si="230"/>
        <v>0</v>
      </c>
      <c r="CB286" s="175">
        <f t="shared" si="198"/>
        <v>0</v>
      </c>
      <c r="CC286" s="356">
        <f t="shared" si="199"/>
        <v>0</v>
      </c>
      <c r="CD286" s="149">
        <f t="shared" si="200"/>
        <v>0</v>
      </c>
      <c r="CE286" s="149">
        <f t="shared" si="201"/>
        <v>1</v>
      </c>
      <c r="CF286" s="276">
        <f t="shared" si="202"/>
        <v>1</v>
      </c>
      <c r="CG286" s="248">
        <f t="shared" si="203"/>
        <v>1</v>
      </c>
      <c r="CH286" s="274">
        <f t="shared" si="227"/>
        <v>1</v>
      </c>
      <c r="CI286" s="356">
        <f t="shared" si="204"/>
        <v>0</v>
      </c>
      <c r="CJ286" s="149">
        <f t="shared" si="205"/>
        <v>0</v>
      </c>
      <c r="CK286" s="150">
        <f t="shared" si="206"/>
        <v>0</v>
      </c>
      <c r="CL286" s="149">
        <f t="shared" si="228"/>
        <v>0</v>
      </c>
      <c r="CM286" s="149">
        <f t="shared" si="228"/>
        <v>1</v>
      </c>
      <c r="CN286" s="149">
        <f t="shared" si="228"/>
        <v>1</v>
      </c>
      <c r="CO286" s="149">
        <f t="shared" si="207"/>
        <v>2</v>
      </c>
      <c r="CP286" s="149">
        <f t="shared" si="229"/>
        <v>1</v>
      </c>
      <c r="CQ286" s="283">
        <f t="shared" si="208"/>
        <v>0</v>
      </c>
      <c r="CR286" s="149">
        <f t="shared" si="209"/>
        <v>0</v>
      </c>
      <c r="CS286" s="149">
        <f t="shared" si="210"/>
        <v>1</v>
      </c>
      <c r="CT286" s="283" t="str">
        <f t="shared" si="211"/>
        <v/>
      </c>
      <c r="CU286" s="149" t="str">
        <f t="shared" si="212"/>
        <v xml:space="preserve"> 2045</v>
      </c>
      <c r="CV286" s="149">
        <f t="shared" si="213"/>
        <v>2045</v>
      </c>
      <c r="CW286" s="149">
        <v>0</v>
      </c>
      <c r="CX286" s="149">
        <v>0</v>
      </c>
      <c r="CY286" s="149">
        <v>0</v>
      </c>
      <c r="CZ286" s="149">
        <v>0</v>
      </c>
      <c r="DA286" s="149">
        <v>0</v>
      </c>
      <c r="DB286" s="149">
        <v>0</v>
      </c>
      <c r="DC286" s="149">
        <v>0</v>
      </c>
      <c r="DD286" s="149">
        <v>0</v>
      </c>
      <c r="DE286" s="149">
        <v>0</v>
      </c>
      <c r="DF286" s="149">
        <v>1</v>
      </c>
      <c r="DG286" s="149">
        <v>0</v>
      </c>
      <c r="DH286" s="149">
        <v>1</v>
      </c>
      <c r="DI286" s="149">
        <v>0</v>
      </c>
      <c r="DJ286" s="149">
        <v>1</v>
      </c>
      <c r="DK286" s="149">
        <v>0</v>
      </c>
      <c r="DL286" s="149">
        <v>1</v>
      </c>
      <c r="DM286" s="149">
        <v>0</v>
      </c>
      <c r="DN286" s="149">
        <v>0</v>
      </c>
      <c r="DO286" s="149">
        <v>0</v>
      </c>
      <c r="DP286" s="149">
        <v>0</v>
      </c>
      <c r="DQ286" s="149">
        <v>0</v>
      </c>
      <c r="DR286" s="149">
        <v>1</v>
      </c>
      <c r="DS286" s="149">
        <v>0</v>
      </c>
      <c r="DT286" s="149" t="s">
        <v>154</v>
      </c>
      <c r="DU286" s="149" t="s">
        <v>158</v>
      </c>
      <c r="DV286" s="149" t="s">
        <v>154</v>
      </c>
      <c r="DW286" s="149" t="s">
        <v>154</v>
      </c>
      <c r="DX286" s="149">
        <v>0</v>
      </c>
      <c r="DY286" s="149">
        <v>0</v>
      </c>
      <c r="DZ286" s="149" t="str">
        <f t="shared" si="214"/>
        <v>Y</v>
      </c>
      <c r="EA286" s="149" t="str">
        <f t="shared" si="215"/>
        <v/>
      </c>
      <c r="EB286" s="149" t="str">
        <f t="shared" si="216"/>
        <v>Y</v>
      </c>
      <c r="EC286" s="149" t="str">
        <f t="shared" si="217"/>
        <v>N</v>
      </c>
      <c r="ED286" s="149" t="str">
        <f t="shared" si="218"/>
        <v>Not Specified</v>
      </c>
      <c r="EF286" s="149">
        <f t="shared" si="231"/>
        <v>2045</v>
      </c>
    </row>
    <row r="287" spans="1:136" s="149" customFormat="1" ht="16.5" customHeight="1">
      <c r="A287" s="149">
        <v>284</v>
      </c>
      <c r="B287" s="149">
        <v>427</v>
      </c>
      <c r="C287" s="150" t="s">
        <v>1747</v>
      </c>
      <c r="D287" s="149" t="s">
        <v>560</v>
      </c>
      <c r="E287" s="149" t="s">
        <v>214</v>
      </c>
      <c r="F287" s="149" t="s">
        <v>145</v>
      </c>
      <c r="G287" s="149" t="s">
        <v>146</v>
      </c>
      <c r="H287" s="168" t="s">
        <v>1748</v>
      </c>
      <c r="I287" s="149" t="s">
        <v>1749</v>
      </c>
      <c r="J287" s="149">
        <v>-0.581</v>
      </c>
      <c r="K287" s="149" t="s">
        <v>1750</v>
      </c>
      <c r="L287" s="149">
        <v>37000</v>
      </c>
      <c r="M287" s="150">
        <v>3</v>
      </c>
      <c r="N287" s="149" t="s">
        <v>154</v>
      </c>
      <c r="O287" s="149" t="s">
        <v>153</v>
      </c>
      <c r="P287" s="150" t="s">
        <v>153</v>
      </c>
      <c r="Q287" s="149" t="s">
        <v>150</v>
      </c>
      <c r="R287" s="149" t="s">
        <v>154</v>
      </c>
      <c r="S287" s="149" t="s">
        <v>210</v>
      </c>
      <c r="T287" s="149" t="s">
        <v>153</v>
      </c>
      <c r="U287" s="151">
        <v>2030</v>
      </c>
      <c r="V287" s="149" t="s">
        <v>153</v>
      </c>
      <c r="W287" s="149" t="s">
        <v>153</v>
      </c>
      <c r="X287" s="152" t="s">
        <v>153</v>
      </c>
      <c r="Y287" s="149" t="s">
        <v>153</v>
      </c>
      <c r="Z287" s="149" t="s">
        <v>153</v>
      </c>
      <c r="AA287" s="150"/>
      <c r="AC287" s="149" t="s">
        <v>233</v>
      </c>
      <c r="AD287" s="149" t="s">
        <v>234</v>
      </c>
      <c r="AE287" s="149" t="s">
        <v>157</v>
      </c>
      <c r="AF287" s="149" t="s">
        <v>157</v>
      </c>
      <c r="AG287" s="149" t="s">
        <v>169</v>
      </c>
      <c r="AH287" s="150" t="s">
        <v>159</v>
      </c>
      <c r="AJ287" s="149" t="s">
        <v>154</v>
      </c>
      <c r="AK287" s="170" t="s">
        <v>153</v>
      </c>
      <c r="AN287" s="150"/>
      <c r="AP287" s="149" t="s">
        <v>154</v>
      </c>
      <c r="AQ287" s="149" t="s">
        <v>153</v>
      </c>
      <c r="AR287" s="149" t="s">
        <v>153</v>
      </c>
      <c r="AU287" s="150"/>
      <c r="AV287" s="149" t="s">
        <v>168</v>
      </c>
      <c r="AW287" s="172" t="s">
        <v>168</v>
      </c>
      <c r="AX287" s="149" t="s">
        <v>158</v>
      </c>
      <c r="AY287" s="149" t="s">
        <v>150</v>
      </c>
      <c r="AZ287" s="149" t="s">
        <v>365</v>
      </c>
      <c r="BA287" s="149">
        <v>2030</v>
      </c>
      <c r="BB287" s="171" t="s">
        <v>1751</v>
      </c>
      <c r="BC287" s="150"/>
      <c r="BE287" s="173"/>
      <c r="BF287" s="150"/>
      <c r="BG287" s="283">
        <f t="shared" si="219"/>
        <v>0</v>
      </c>
      <c r="BH287" s="149">
        <f t="shared" si="220"/>
        <v>0</v>
      </c>
      <c r="BI287" s="149">
        <f t="shared" si="186"/>
        <v>0</v>
      </c>
      <c r="BJ287" s="280">
        <f t="shared" si="187"/>
        <v>0</v>
      </c>
      <c r="BK287" s="356">
        <f t="shared" si="221"/>
        <v>0</v>
      </c>
      <c r="BL287" s="149">
        <f t="shared" si="222"/>
        <v>0</v>
      </c>
      <c r="BM287" s="149">
        <f t="shared" si="188"/>
        <v>0</v>
      </c>
      <c r="BN287" s="278">
        <f t="shared" si="189"/>
        <v>0</v>
      </c>
      <c r="BO287" s="149">
        <f t="shared" si="223"/>
        <v>0</v>
      </c>
      <c r="BP287" s="149">
        <f t="shared" si="224"/>
        <v>0</v>
      </c>
      <c r="BQ287" s="149">
        <f t="shared" si="190"/>
        <v>0</v>
      </c>
      <c r="BR287" s="356">
        <f t="shared" si="225"/>
        <v>0</v>
      </c>
      <c r="BS287" s="149">
        <f t="shared" si="226"/>
        <v>0</v>
      </c>
      <c r="BT287" s="149">
        <f t="shared" si="191"/>
        <v>0</v>
      </c>
      <c r="BU287" s="356">
        <f t="shared" si="192"/>
        <v>0</v>
      </c>
      <c r="BV287" s="149">
        <f t="shared" si="193"/>
        <v>0</v>
      </c>
      <c r="BW287" s="113">
        <f t="shared" si="194"/>
        <v>0</v>
      </c>
      <c r="BX287" s="248">
        <f t="shared" si="195"/>
        <v>0</v>
      </c>
      <c r="BY287" s="248">
        <f t="shared" si="196"/>
        <v>0</v>
      </c>
      <c r="BZ287" s="248">
        <f t="shared" si="197"/>
        <v>0</v>
      </c>
      <c r="CA287" s="248">
        <f t="shared" si="230"/>
        <v>0</v>
      </c>
      <c r="CB287" s="175">
        <f t="shared" si="198"/>
        <v>0</v>
      </c>
      <c r="CC287" s="356">
        <f t="shared" si="199"/>
        <v>0</v>
      </c>
      <c r="CD287" s="149">
        <f t="shared" si="200"/>
        <v>0</v>
      </c>
      <c r="CE287" s="149">
        <f t="shared" si="201"/>
        <v>0</v>
      </c>
      <c r="CF287" s="276">
        <f t="shared" si="202"/>
        <v>0</v>
      </c>
      <c r="CG287" s="248">
        <f t="shared" si="203"/>
        <v>0</v>
      </c>
      <c r="CH287" s="274">
        <f t="shared" si="227"/>
        <v>0</v>
      </c>
      <c r="CI287" s="356">
        <f t="shared" si="204"/>
        <v>0</v>
      </c>
      <c r="CJ287" s="149">
        <f t="shared" si="205"/>
        <v>1</v>
      </c>
      <c r="CK287" s="150">
        <f t="shared" si="206"/>
        <v>0</v>
      </c>
      <c r="CL287" s="149">
        <f t="shared" si="228"/>
        <v>0</v>
      </c>
      <c r="CM287" s="149">
        <f t="shared" si="228"/>
        <v>0</v>
      </c>
      <c r="CN287" s="149">
        <f t="shared" si="228"/>
        <v>0</v>
      </c>
      <c r="CO287" s="149">
        <f t="shared" si="207"/>
        <v>0</v>
      </c>
      <c r="CP287" s="149">
        <f t="shared" si="229"/>
        <v>0</v>
      </c>
      <c r="CQ287" s="283">
        <f t="shared" si="208"/>
        <v>0</v>
      </c>
      <c r="CR287" s="149">
        <f t="shared" si="209"/>
        <v>0</v>
      </c>
      <c r="CS287" s="149">
        <f t="shared" si="210"/>
        <v>1</v>
      </c>
      <c r="CT287" s="283">
        <f t="shared" si="211"/>
        <v>1</v>
      </c>
      <c r="CU287" s="149" t="str">
        <f t="shared" si="212"/>
        <v xml:space="preserve"> </v>
      </c>
      <c r="CV287" s="149">
        <f t="shared" si="213"/>
        <v>0</v>
      </c>
      <c r="CW287" s="149">
        <v>0</v>
      </c>
      <c r="CX287" s="149">
        <v>0</v>
      </c>
      <c r="CY287" s="149">
        <v>0</v>
      </c>
      <c r="CZ287" s="149">
        <v>0</v>
      </c>
      <c r="DA287" s="149">
        <v>0</v>
      </c>
      <c r="DB287" s="149">
        <v>0</v>
      </c>
      <c r="DC287" s="149">
        <v>0</v>
      </c>
      <c r="DD287" s="149">
        <v>0</v>
      </c>
      <c r="DE287" s="149">
        <v>0</v>
      </c>
      <c r="DF287" s="149">
        <v>1</v>
      </c>
      <c r="DG287" s="149">
        <v>0</v>
      </c>
      <c r="DH287" s="149">
        <v>1</v>
      </c>
      <c r="DI287" s="149">
        <v>0</v>
      </c>
      <c r="DJ287" s="149">
        <v>0</v>
      </c>
      <c r="DK287" s="149">
        <v>0</v>
      </c>
      <c r="DL287" s="149">
        <v>0</v>
      </c>
      <c r="DM287" s="149">
        <v>0</v>
      </c>
      <c r="DN287" s="149">
        <v>0</v>
      </c>
      <c r="DO287" s="149">
        <v>0</v>
      </c>
      <c r="DP287" s="149">
        <v>0</v>
      </c>
      <c r="DQ287" s="149">
        <v>0</v>
      </c>
      <c r="DR287" s="149">
        <v>1</v>
      </c>
      <c r="DS287" s="149">
        <v>0</v>
      </c>
      <c r="DT287" s="149" t="s">
        <v>154</v>
      </c>
      <c r="DU287" s="149" t="s">
        <v>158</v>
      </c>
      <c r="DV287" s="149" t="s">
        <v>154</v>
      </c>
      <c r="DW287" s="149" t="s">
        <v>154</v>
      </c>
      <c r="DX287" s="149">
        <v>0</v>
      </c>
      <c r="DY287" s="149">
        <v>0</v>
      </c>
      <c r="DZ287" s="149" t="str">
        <f t="shared" si="214"/>
        <v>Y</v>
      </c>
      <c r="EA287" s="149" t="str">
        <f t="shared" si="215"/>
        <v/>
      </c>
      <c r="EB287" s="149" t="str">
        <f t="shared" si="216"/>
        <v>N</v>
      </c>
      <c r="EC287" s="149" t="str">
        <f t="shared" si="217"/>
        <v>N</v>
      </c>
      <c r="ED287" s="149" t="str">
        <f t="shared" si="218"/>
        <v>Not Specified</v>
      </c>
      <c r="EF287" s="149">
        <f t="shared" si="231"/>
        <v>0</v>
      </c>
    </row>
    <row r="288" spans="1:136" s="149" customFormat="1" ht="16.5" customHeight="1">
      <c r="A288" s="149">
        <v>285</v>
      </c>
      <c r="B288" s="149">
        <v>258</v>
      </c>
      <c r="C288" s="150" t="s">
        <v>1752</v>
      </c>
      <c r="D288" s="149" t="s">
        <v>192</v>
      </c>
      <c r="E288" s="149" t="s">
        <v>193</v>
      </c>
      <c r="F288" s="149" t="s">
        <v>686</v>
      </c>
      <c r="G288" s="149" t="s">
        <v>176</v>
      </c>
      <c r="H288" s="168" t="s">
        <v>1753</v>
      </c>
      <c r="I288" s="149" t="s">
        <v>1754</v>
      </c>
      <c r="J288" s="149">
        <v>-0.514</v>
      </c>
      <c r="K288" s="149" t="s">
        <v>1755</v>
      </c>
      <c r="L288" s="149">
        <v>8750</v>
      </c>
      <c r="M288" s="150">
        <v>22</v>
      </c>
      <c r="N288" s="149" t="s">
        <v>154</v>
      </c>
      <c r="O288" s="149" t="s">
        <v>153</v>
      </c>
      <c r="P288" s="150" t="s">
        <v>153</v>
      </c>
      <c r="Q288" s="149" t="s">
        <v>154</v>
      </c>
      <c r="R288" s="149" t="s">
        <v>154</v>
      </c>
      <c r="S288" s="149" t="s">
        <v>153</v>
      </c>
      <c r="T288" s="149" t="s">
        <v>153</v>
      </c>
      <c r="U288" s="151" t="s">
        <v>153</v>
      </c>
      <c r="V288" s="149" t="s">
        <v>153</v>
      </c>
      <c r="W288" s="149" t="s">
        <v>153</v>
      </c>
      <c r="X288" s="152" t="s">
        <v>153</v>
      </c>
      <c r="Y288" s="149" t="s">
        <v>153</v>
      </c>
      <c r="Z288" s="149" t="s">
        <v>153</v>
      </c>
      <c r="AA288" s="150"/>
      <c r="AC288" s="149" t="s">
        <v>167</v>
      </c>
      <c r="AD288" s="149" t="s">
        <v>6</v>
      </c>
      <c r="AE288" s="149" t="s">
        <v>157</v>
      </c>
      <c r="AF288" s="149" t="s">
        <v>157</v>
      </c>
      <c r="AG288" s="149" t="s">
        <v>158</v>
      </c>
      <c r="AH288" s="150" t="s">
        <v>159</v>
      </c>
      <c r="AJ288" s="149" t="s">
        <v>154</v>
      </c>
      <c r="AK288" s="170" t="s">
        <v>153</v>
      </c>
      <c r="AN288" s="150"/>
      <c r="AO288" s="149" t="s">
        <v>160</v>
      </c>
      <c r="AP288" s="149" t="s">
        <v>150</v>
      </c>
      <c r="AQ288" s="149" t="s">
        <v>159</v>
      </c>
      <c r="AR288" s="149" t="s">
        <v>1756</v>
      </c>
      <c r="AS288" s="149">
        <v>2040</v>
      </c>
      <c r="AU288" s="150"/>
      <c r="AV288" s="149" t="s">
        <v>168</v>
      </c>
      <c r="AW288" s="172" t="s">
        <v>312</v>
      </c>
      <c r="AX288" s="149" t="s">
        <v>158</v>
      </c>
      <c r="AY288" s="149" t="s">
        <v>154</v>
      </c>
      <c r="AZ288" s="149" t="s">
        <v>153</v>
      </c>
      <c r="BA288" s="149" t="s">
        <v>153</v>
      </c>
      <c r="BC288" s="150"/>
      <c r="BE288" s="173"/>
      <c r="BF288" s="150"/>
      <c r="BG288" s="283">
        <f t="shared" si="219"/>
        <v>0</v>
      </c>
      <c r="BH288" s="149">
        <f t="shared" si="220"/>
        <v>0</v>
      </c>
      <c r="BI288" s="149">
        <f t="shared" si="186"/>
        <v>0</v>
      </c>
      <c r="BJ288" s="280">
        <f t="shared" si="187"/>
        <v>0</v>
      </c>
      <c r="BK288" s="356">
        <f t="shared" si="221"/>
        <v>0</v>
      </c>
      <c r="BL288" s="149">
        <f t="shared" si="222"/>
        <v>0</v>
      </c>
      <c r="BM288" s="149">
        <f t="shared" si="188"/>
        <v>0</v>
      </c>
      <c r="BN288" s="278">
        <f t="shared" si="189"/>
        <v>0</v>
      </c>
      <c r="BO288" s="149">
        <f t="shared" si="223"/>
        <v>0</v>
      </c>
      <c r="BP288" s="149">
        <f t="shared" si="224"/>
        <v>0</v>
      </c>
      <c r="BQ288" s="149">
        <f t="shared" si="190"/>
        <v>0</v>
      </c>
      <c r="BR288" s="356">
        <f t="shared" si="225"/>
        <v>0</v>
      </c>
      <c r="BS288" s="149">
        <f t="shared" si="226"/>
        <v>0</v>
      </c>
      <c r="BT288" s="149">
        <f t="shared" si="191"/>
        <v>1</v>
      </c>
      <c r="BU288" s="356">
        <f t="shared" si="192"/>
        <v>0</v>
      </c>
      <c r="BV288" s="149">
        <f t="shared" si="193"/>
        <v>0</v>
      </c>
      <c r="BW288" s="113">
        <f t="shared" si="194"/>
        <v>0</v>
      </c>
      <c r="BX288" s="248">
        <f t="shared" si="195"/>
        <v>0</v>
      </c>
      <c r="BY288" s="248">
        <f t="shared" si="196"/>
        <v>0</v>
      </c>
      <c r="BZ288" s="248">
        <f t="shared" si="197"/>
        <v>0</v>
      </c>
      <c r="CA288" s="248">
        <f t="shared" si="230"/>
        <v>0</v>
      </c>
      <c r="CB288" s="175">
        <f t="shared" si="198"/>
        <v>0</v>
      </c>
      <c r="CC288" s="356">
        <f t="shared" si="199"/>
        <v>0</v>
      </c>
      <c r="CD288" s="149">
        <f t="shared" si="200"/>
        <v>0</v>
      </c>
      <c r="CE288" s="149">
        <f t="shared" si="201"/>
        <v>1</v>
      </c>
      <c r="CF288" s="276">
        <f t="shared" si="202"/>
        <v>1</v>
      </c>
      <c r="CG288" s="248">
        <f t="shared" si="203"/>
        <v>1</v>
      </c>
      <c r="CH288" s="274">
        <f t="shared" si="227"/>
        <v>1</v>
      </c>
      <c r="CI288" s="356">
        <f t="shared" si="204"/>
        <v>0</v>
      </c>
      <c r="CJ288" s="149">
        <f t="shared" si="205"/>
        <v>0</v>
      </c>
      <c r="CK288" s="150">
        <f t="shared" si="206"/>
        <v>0</v>
      </c>
      <c r="CL288" s="149">
        <f t="shared" si="228"/>
        <v>0</v>
      </c>
      <c r="CM288" s="149">
        <f t="shared" si="228"/>
        <v>0</v>
      </c>
      <c r="CN288" s="149">
        <f t="shared" si="228"/>
        <v>1</v>
      </c>
      <c r="CO288" s="149">
        <f t="shared" si="207"/>
        <v>1</v>
      </c>
      <c r="CP288" s="149">
        <f t="shared" si="229"/>
        <v>1</v>
      </c>
      <c r="CQ288" s="283">
        <f t="shared" si="208"/>
        <v>0</v>
      </c>
      <c r="CR288" s="149">
        <f t="shared" si="209"/>
        <v>0</v>
      </c>
      <c r="CS288" s="149">
        <f t="shared" si="210"/>
        <v>1</v>
      </c>
      <c r="CT288" s="283" t="str">
        <f t="shared" si="211"/>
        <v/>
      </c>
      <c r="CU288" s="149" t="str">
        <f t="shared" si="212"/>
        <v xml:space="preserve"> 2040</v>
      </c>
      <c r="CV288" s="149">
        <f t="shared" si="213"/>
        <v>2040</v>
      </c>
      <c r="CW288" s="149">
        <v>0</v>
      </c>
      <c r="CX288" s="149">
        <v>0</v>
      </c>
      <c r="CY288" s="149">
        <v>0</v>
      </c>
      <c r="CZ288" s="149">
        <v>0</v>
      </c>
      <c r="DA288" s="149">
        <v>0</v>
      </c>
      <c r="DB288" s="149">
        <v>0</v>
      </c>
      <c r="DC288" s="149">
        <v>1</v>
      </c>
      <c r="DD288" s="149">
        <v>1</v>
      </c>
      <c r="DE288" s="149">
        <v>0</v>
      </c>
      <c r="DF288" s="149">
        <v>0</v>
      </c>
      <c r="DG288" s="149">
        <v>0</v>
      </c>
      <c r="DH288" s="149">
        <v>0</v>
      </c>
      <c r="DI288" s="149">
        <v>0</v>
      </c>
      <c r="DJ288" s="149">
        <v>0</v>
      </c>
      <c r="DK288" s="149">
        <v>0</v>
      </c>
      <c r="DL288" s="149">
        <v>0</v>
      </c>
      <c r="DM288" s="149">
        <v>1</v>
      </c>
      <c r="DN288" s="149">
        <v>0</v>
      </c>
      <c r="DO288" s="149">
        <v>1</v>
      </c>
      <c r="DP288" s="149">
        <v>1</v>
      </c>
      <c r="DQ288" s="149">
        <v>0</v>
      </c>
      <c r="DR288" s="149">
        <v>1</v>
      </c>
      <c r="DS288" s="149">
        <v>0</v>
      </c>
      <c r="DT288" s="149" t="s">
        <v>154</v>
      </c>
      <c r="DU288" s="149">
        <v>0</v>
      </c>
      <c r="DV288" s="149" t="s">
        <v>160</v>
      </c>
      <c r="DW288" s="149" t="s">
        <v>154</v>
      </c>
      <c r="DX288" s="149">
        <v>0</v>
      </c>
      <c r="DY288" s="149" t="s">
        <v>150</v>
      </c>
      <c r="DZ288" s="149" t="str">
        <f t="shared" si="214"/>
        <v>N</v>
      </c>
      <c r="EA288" s="149" t="str">
        <f t="shared" si="215"/>
        <v/>
      </c>
      <c r="EB288" s="149" t="str">
        <f t="shared" si="216"/>
        <v>Y</v>
      </c>
      <c r="EC288" s="149" t="str">
        <f t="shared" si="217"/>
        <v>N</v>
      </c>
      <c r="ED288" s="149" t="str">
        <f t="shared" si="218"/>
        <v>Not Specified</v>
      </c>
      <c r="EF288" s="149">
        <f t="shared" si="231"/>
        <v>2040</v>
      </c>
    </row>
    <row r="289" spans="1:136" s="149" customFormat="1" ht="16.5" customHeight="1">
      <c r="A289" s="149">
        <v>286</v>
      </c>
      <c r="B289" s="149">
        <v>473</v>
      </c>
      <c r="C289" s="150" t="s">
        <v>1757</v>
      </c>
      <c r="D289" s="149" t="s">
        <v>333</v>
      </c>
      <c r="E289" s="149" t="s">
        <v>229</v>
      </c>
      <c r="F289" s="149" t="s">
        <v>680</v>
      </c>
      <c r="G289" s="149" t="s">
        <v>246</v>
      </c>
      <c r="H289" s="168" t="s">
        <v>1758</v>
      </c>
      <c r="I289" s="149" t="s">
        <v>1759</v>
      </c>
      <c r="J289" s="149">
        <v>0.169</v>
      </c>
      <c r="K289" s="149" t="s">
        <v>1760</v>
      </c>
      <c r="L289" s="149">
        <v>55545</v>
      </c>
      <c r="M289" s="150">
        <v>5</v>
      </c>
      <c r="N289" s="149" t="s">
        <v>154</v>
      </c>
      <c r="O289" s="149" t="s">
        <v>153</v>
      </c>
      <c r="P289" s="150" t="s">
        <v>153</v>
      </c>
      <c r="Q289" s="149" t="s">
        <v>154</v>
      </c>
      <c r="R289" s="149" t="s">
        <v>154</v>
      </c>
      <c r="S289" s="149" t="s">
        <v>153</v>
      </c>
      <c r="T289" s="149" t="s">
        <v>153</v>
      </c>
      <c r="U289" s="151" t="s">
        <v>153</v>
      </c>
      <c r="V289" s="149" t="s">
        <v>153</v>
      </c>
      <c r="W289" s="149" t="s">
        <v>153</v>
      </c>
      <c r="X289" s="152" t="s">
        <v>153</v>
      </c>
      <c r="Y289" s="149" t="s">
        <v>153</v>
      </c>
      <c r="Z289" s="149" t="s">
        <v>153</v>
      </c>
      <c r="AA289" s="150"/>
      <c r="AC289" s="149" t="s">
        <v>233</v>
      </c>
      <c r="AD289" s="149" t="s">
        <v>234</v>
      </c>
      <c r="AE289" s="149" t="s">
        <v>168</v>
      </c>
      <c r="AF289" s="149" t="s">
        <v>168</v>
      </c>
      <c r="AG289" s="149" t="s">
        <v>168</v>
      </c>
      <c r="AH289" s="150" t="s">
        <v>153</v>
      </c>
      <c r="AI289" s="149" t="s">
        <v>160</v>
      </c>
      <c r="AJ289" s="149" t="s">
        <v>150</v>
      </c>
      <c r="AK289" s="269" t="s">
        <v>1761</v>
      </c>
      <c r="AL289" s="149">
        <v>2030</v>
      </c>
      <c r="AM289" s="171" t="s">
        <v>1762</v>
      </c>
      <c r="AN289" s="150"/>
      <c r="AP289" s="149" t="s">
        <v>154</v>
      </c>
      <c r="AQ289" s="149" t="s">
        <v>153</v>
      </c>
      <c r="AR289" s="149" t="s">
        <v>153</v>
      </c>
      <c r="AU289" s="150"/>
      <c r="AV289" s="149" t="s">
        <v>168</v>
      </c>
      <c r="AW289" s="172" t="s">
        <v>168</v>
      </c>
      <c r="AX289" s="149" t="s">
        <v>158</v>
      </c>
      <c r="AY289" s="149" t="s">
        <v>154</v>
      </c>
      <c r="AZ289" s="149" t="s">
        <v>153</v>
      </c>
      <c r="BA289" s="149" t="s">
        <v>153</v>
      </c>
      <c r="BC289" s="150"/>
      <c r="BE289" s="173"/>
      <c r="BF289" s="150"/>
      <c r="BG289" s="283">
        <f t="shared" si="219"/>
        <v>0</v>
      </c>
      <c r="BH289" s="149">
        <f t="shared" si="220"/>
        <v>0</v>
      </c>
      <c r="BI289" s="149">
        <f t="shared" si="186"/>
        <v>0</v>
      </c>
      <c r="BJ289" s="280">
        <f t="shared" si="187"/>
        <v>0</v>
      </c>
      <c r="BK289" s="356">
        <f t="shared" si="221"/>
        <v>0</v>
      </c>
      <c r="BL289" s="149">
        <f t="shared" si="222"/>
        <v>0</v>
      </c>
      <c r="BM289" s="149">
        <f t="shared" si="188"/>
        <v>0</v>
      </c>
      <c r="BN289" s="278">
        <f t="shared" si="189"/>
        <v>0</v>
      </c>
      <c r="BO289" s="149">
        <f t="shared" si="223"/>
        <v>0</v>
      </c>
      <c r="BP289" s="149">
        <f t="shared" si="224"/>
        <v>0</v>
      </c>
      <c r="BQ289" s="149">
        <f t="shared" si="190"/>
        <v>0</v>
      </c>
      <c r="BR289" s="356">
        <f t="shared" si="225"/>
        <v>0</v>
      </c>
      <c r="BS289" s="149">
        <f t="shared" si="226"/>
        <v>0</v>
      </c>
      <c r="BT289" s="149">
        <f t="shared" si="191"/>
        <v>0</v>
      </c>
      <c r="BU289" s="356">
        <f t="shared" si="192"/>
        <v>0</v>
      </c>
      <c r="BV289" s="149">
        <f t="shared" si="193"/>
        <v>1</v>
      </c>
      <c r="BW289" s="113">
        <f t="shared" si="194"/>
        <v>0</v>
      </c>
      <c r="BX289" s="248">
        <f t="shared" si="195"/>
        <v>0</v>
      </c>
      <c r="BY289" s="248">
        <f t="shared" si="196"/>
        <v>1</v>
      </c>
      <c r="BZ289" s="248">
        <f t="shared" si="197"/>
        <v>0</v>
      </c>
      <c r="CA289" s="248">
        <f t="shared" si="230"/>
        <v>1</v>
      </c>
      <c r="CB289" s="175">
        <f t="shared" si="198"/>
        <v>1</v>
      </c>
      <c r="CC289" s="356">
        <f t="shared" si="199"/>
        <v>0</v>
      </c>
      <c r="CD289" s="149">
        <f t="shared" si="200"/>
        <v>0</v>
      </c>
      <c r="CE289" s="149">
        <f t="shared" si="201"/>
        <v>0</v>
      </c>
      <c r="CF289" s="276">
        <f t="shared" si="202"/>
        <v>0</v>
      </c>
      <c r="CG289" s="248">
        <f t="shared" si="203"/>
        <v>1</v>
      </c>
      <c r="CH289" s="274">
        <f t="shared" si="227"/>
        <v>1</v>
      </c>
      <c r="CI289" s="356">
        <f t="shared" si="204"/>
        <v>0</v>
      </c>
      <c r="CJ289" s="149">
        <f t="shared" si="205"/>
        <v>0</v>
      </c>
      <c r="CK289" s="150">
        <f t="shared" si="206"/>
        <v>0</v>
      </c>
      <c r="CL289" s="149">
        <f t="shared" si="228"/>
        <v>0</v>
      </c>
      <c r="CM289" s="149">
        <f t="shared" si="228"/>
        <v>1</v>
      </c>
      <c r="CN289" s="149">
        <f t="shared" si="228"/>
        <v>0</v>
      </c>
      <c r="CO289" s="149">
        <f t="shared" si="207"/>
        <v>1</v>
      </c>
      <c r="CP289" s="149">
        <f t="shared" si="229"/>
        <v>1</v>
      </c>
      <c r="CQ289" s="283">
        <f t="shared" si="208"/>
        <v>0</v>
      </c>
      <c r="CR289" s="149">
        <f t="shared" si="209"/>
        <v>0</v>
      </c>
      <c r="CS289" s="149">
        <f t="shared" si="210"/>
        <v>1</v>
      </c>
      <c r="CT289" s="283" t="str">
        <f t="shared" si="211"/>
        <v/>
      </c>
      <c r="CU289" s="149" t="str">
        <f t="shared" si="212"/>
        <v xml:space="preserve"> </v>
      </c>
      <c r="CV289" s="149">
        <f t="shared" si="213"/>
        <v>0</v>
      </c>
      <c r="CW289" s="149">
        <v>0</v>
      </c>
      <c r="CX289" s="149">
        <v>0</v>
      </c>
      <c r="CY289" s="149">
        <v>0</v>
      </c>
      <c r="CZ289" s="149">
        <v>0</v>
      </c>
      <c r="DA289" s="149">
        <v>0</v>
      </c>
      <c r="DB289" s="149">
        <v>0</v>
      </c>
      <c r="DC289" s="149">
        <v>0</v>
      </c>
      <c r="DD289" s="149">
        <v>0</v>
      </c>
      <c r="DE289" s="149">
        <v>0</v>
      </c>
      <c r="DF289" s="149">
        <v>0</v>
      </c>
      <c r="DG289" s="149">
        <v>0</v>
      </c>
      <c r="DH289" s="149">
        <v>0</v>
      </c>
      <c r="DI289" s="149">
        <v>0</v>
      </c>
      <c r="DJ289" s="149">
        <v>0</v>
      </c>
      <c r="DK289" s="149">
        <v>0</v>
      </c>
      <c r="DL289" s="149">
        <v>0</v>
      </c>
      <c r="DM289" s="149">
        <v>0</v>
      </c>
      <c r="DN289" s="149">
        <v>0</v>
      </c>
      <c r="DO289" s="149">
        <v>0</v>
      </c>
      <c r="DP289" s="149">
        <v>0</v>
      </c>
      <c r="DQ289" s="149">
        <v>0</v>
      </c>
      <c r="DR289" s="149">
        <v>0</v>
      </c>
      <c r="DS289" s="149">
        <v>0</v>
      </c>
      <c r="DT289" s="149" t="s">
        <v>154</v>
      </c>
      <c r="DU289" s="149">
        <v>0</v>
      </c>
      <c r="DV289" s="149" t="s">
        <v>154</v>
      </c>
      <c r="DW289" s="149" t="s">
        <v>154</v>
      </c>
      <c r="DX289" s="149" t="s">
        <v>154</v>
      </c>
      <c r="DY289" s="149" t="s">
        <v>154</v>
      </c>
      <c r="DZ289" s="149" t="str">
        <f t="shared" si="214"/>
        <v>N</v>
      </c>
      <c r="EA289" s="149" t="str">
        <f t="shared" si="215"/>
        <v/>
      </c>
      <c r="EB289" s="149" t="str">
        <f t="shared" si="216"/>
        <v>N</v>
      </c>
      <c r="EC289" s="149" t="str">
        <f t="shared" si="217"/>
        <v>Y</v>
      </c>
      <c r="ED289" s="149" t="str">
        <f t="shared" si="218"/>
        <v>Not Specified</v>
      </c>
      <c r="EF289" s="149">
        <f t="shared" si="231"/>
        <v>0</v>
      </c>
    </row>
    <row r="290" spans="1:136" s="149" customFormat="1" ht="16.5" customHeight="1">
      <c r="A290" s="149">
        <v>287</v>
      </c>
      <c r="B290" s="149">
        <v>263</v>
      </c>
      <c r="C290" s="150" t="s">
        <v>1763</v>
      </c>
      <c r="D290" s="149" t="s">
        <v>926</v>
      </c>
      <c r="E290" s="149" t="s">
        <v>206</v>
      </c>
      <c r="F290" s="149" t="s">
        <v>321</v>
      </c>
      <c r="G290" s="149" t="s">
        <v>246</v>
      </c>
      <c r="H290" s="168" t="s">
        <v>1764</v>
      </c>
      <c r="I290" s="149" t="s">
        <v>1765</v>
      </c>
      <c r="J290" s="149">
        <v>-0.196</v>
      </c>
      <c r="K290" s="149" t="s">
        <v>1766</v>
      </c>
      <c r="L290" s="149">
        <v>75883</v>
      </c>
      <c r="M290" s="150">
        <v>31</v>
      </c>
      <c r="N290" s="149" t="s">
        <v>150</v>
      </c>
      <c r="O290" s="149">
        <v>2021</v>
      </c>
      <c r="P290" s="150">
        <v>2025</v>
      </c>
      <c r="Q290" s="149" t="s">
        <v>150</v>
      </c>
      <c r="R290" s="149" t="s">
        <v>150</v>
      </c>
      <c r="S290" s="149" t="s">
        <v>151</v>
      </c>
      <c r="T290" s="149" t="s">
        <v>353</v>
      </c>
      <c r="U290" s="151">
        <v>2030</v>
      </c>
      <c r="V290" s="149" t="s">
        <v>151</v>
      </c>
      <c r="W290" s="149" t="s">
        <v>353</v>
      </c>
      <c r="X290" s="152">
        <v>2040</v>
      </c>
      <c r="Y290" s="149" t="s">
        <v>150</v>
      </c>
      <c r="Z290" s="149" t="s">
        <v>151</v>
      </c>
      <c r="AA290" s="150">
        <v>2040</v>
      </c>
      <c r="AC290" s="149" t="s">
        <v>167</v>
      </c>
      <c r="AD290" s="149" t="s">
        <v>6</v>
      </c>
      <c r="AE290" s="149" t="s">
        <v>157</v>
      </c>
      <c r="AF290" s="149" t="s">
        <v>157</v>
      </c>
      <c r="AG290" s="149" t="s">
        <v>157</v>
      </c>
      <c r="AH290" s="150" t="s">
        <v>218</v>
      </c>
      <c r="AJ290" s="149" t="s">
        <v>154</v>
      </c>
      <c r="AK290" s="170" t="s">
        <v>153</v>
      </c>
      <c r="AN290" s="150"/>
      <c r="AO290" s="149" t="s">
        <v>219</v>
      </c>
      <c r="AP290" s="149" t="s">
        <v>150</v>
      </c>
      <c r="AQ290" s="149" t="s">
        <v>218</v>
      </c>
      <c r="AR290" s="149" t="s">
        <v>1767</v>
      </c>
      <c r="AS290" s="149">
        <v>2040</v>
      </c>
      <c r="AU290" s="150"/>
      <c r="AV290" s="150" t="s">
        <v>157</v>
      </c>
      <c r="AW290" s="172" t="s">
        <v>171</v>
      </c>
      <c r="AX290" s="149" t="s">
        <v>158</v>
      </c>
      <c r="AY290" s="149" t="s">
        <v>154</v>
      </c>
      <c r="AZ290" s="149" t="s">
        <v>153</v>
      </c>
      <c r="BA290" s="149" t="s">
        <v>153</v>
      </c>
      <c r="BC290" s="150"/>
      <c r="BE290" s="173"/>
      <c r="BF290" s="150"/>
      <c r="BG290" s="283">
        <f t="shared" si="219"/>
        <v>1</v>
      </c>
      <c r="BH290" s="149">
        <f t="shared" si="220"/>
        <v>0</v>
      </c>
      <c r="BI290" s="149">
        <f t="shared" si="186"/>
        <v>0</v>
      </c>
      <c r="BJ290" s="280">
        <f t="shared" si="187"/>
        <v>1</v>
      </c>
      <c r="BK290" s="356">
        <f t="shared" si="221"/>
        <v>0</v>
      </c>
      <c r="BL290" s="149">
        <f t="shared" si="222"/>
        <v>1</v>
      </c>
      <c r="BM290" s="149">
        <f t="shared" si="188"/>
        <v>0</v>
      </c>
      <c r="BN290" s="278">
        <f t="shared" si="189"/>
        <v>1</v>
      </c>
      <c r="BO290" s="149">
        <f t="shared" si="223"/>
        <v>0</v>
      </c>
      <c r="BP290" s="149">
        <f t="shared" si="224"/>
        <v>0</v>
      </c>
      <c r="BQ290" s="149">
        <f t="shared" si="190"/>
        <v>1</v>
      </c>
      <c r="BR290" s="356">
        <f t="shared" si="225"/>
        <v>0</v>
      </c>
      <c r="BS290" s="149">
        <f t="shared" si="226"/>
        <v>0</v>
      </c>
      <c r="BT290" s="149">
        <f t="shared" si="191"/>
        <v>1</v>
      </c>
      <c r="BU290" s="356">
        <f t="shared" si="192"/>
        <v>0</v>
      </c>
      <c r="BV290" s="149">
        <f t="shared" si="193"/>
        <v>0</v>
      </c>
      <c r="BW290" s="113">
        <f t="shared" si="194"/>
        <v>0</v>
      </c>
      <c r="BX290" s="248">
        <f t="shared" si="195"/>
        <v>0</v>
      </c>
      <c r="BY290" s="248">
        <f t="shared" si="196"/>
        <v>0</v>
      </c>
      <c r="BZ290" s="248">
        <f t="shared" si="197"/>
        <v>0</v>
      </c>
      <c r="CA290" s="248">
        <f t="shared" si="230"/>
        <v>0</v>
      </c>
      <c r="CB290" s="175">
        <f t="shared" si="198"/>
        <v>0</v>
      </c>
      <c r="CC290" s="356">
        <f t="shared" si="199"/>
        <v>0</v>
      </c>
      <c r="CD290" s="149">
        <f t="shared" si="200"/>
        <v>0</v>
      </c>
      <c r="CE290" s="149">
        <f t="shared" si="201"/>
        <v>1</v>
      </c>
      <c r="CF290" s="276">
        <f t="shared" si="202"/>
        <v>1</v>
      </c>
      <c r="CG290" s="248">
        <f t="shared" si="203"/>
        <v>1</v>
      </c>
      <c r="CH290" s="274">
        <f t="shared" si="227"/>
        <v>1</v>
      </c>
      <c r="CI290" s="356">
        <f t="shared" si="204"/>
        <v>0</v>
      </c>
      <c r="CJ290" s="149">
        <f t="shared" si="205"/>
        <v>0</v>
      </c>
      <c r="CK290" s="150">
        <f t="shared" si="206"/>
        <v>0</v>
      </c>
      <c r="CL290" s="149">
        <f t="shared" si="228"/>
        <v>1</v>
      </c>
      <c r="CM290" s="149">
        <f t="shared" si="228"/>
        <v>1</v>
      </c>
      <c r="CN290" s="149">
        <f t="shared" si="228"/>
        <v>1</v>
      </c>
      <c r="CO290" s="149">
        <f t="shared" si="207"/>
        <v>3</v>
      </c>
      <c r="CP290" s="149">
        <f t="shared" si="229"/>
        <v>1</v>
      </c>
      <c r="CQ290" s="283">
        <f t="shared" si="208"/>
        <v>1</v>
      </c>
      <c r="CR290" s="149">
        <f t="shared" si="209"/>
        <v>0</v>
      </c>
      <c r="CS290" s="149">
        <f t="shared" si="210"/>
        <v>0</v>
      </c>
      <c r="CT290" s="283">
        <f t="shared" si="211"/>
        <v>1</v>
      </c>
      <c r="CU290" s="149" t="str">
        <f t="shared" si="212"/>
        <v>2040 2040</v>
      </c>
      <c r="CV290" s="149">
        <f t="shared" si="213"/>
        <v>2040</v>
      </c>
      <c r="CW290" s="149">
        <v>0</v>
      </c>
      <c r="CX290" s="149">
        <v>1</v>
      </c>
      <c r="CY290" s="149">
        <v>0</v>
      </c>
      <c r="CZ290" s="149">
        <v>1</v>
      </c>
      <c r="DA290" s="149">
        <v>0</v>
      </c>
      <c r="DB290" s="149">
        <v>0</v>
      </c>
      <c r="DC290" s="149">
        <v>1</v>
      </c>
      <c r="DD290" s="149">
        <v>1</v>
      </c>
      <c r="DE290" s="149">
        <v>0</v>
      </c>
      <c r="DF290" s="149">
        <v>1</v>
      </c>
      <c r="DG290" s="149">
        <v>0</v>
      </c>
      <c r="DH290" s="149">
        <v>1</v>
      </c>
      <c r="DI290" s="149">
        <v>0</v>
      </c>
      <c r="DJ290" s="149">
        <v>1</v>
      </c>
      <c r="DK290" s="149">
        <v>0</v>
      </c>
      <c r="DL290" s="149">
        <v>1</v>
      </c>
      <c r="DM290" s="149">
        <v>1</v>
      </c>
      <c r="DN290" s="149">
        <v>1</v>
      </c>
      <c r="DO290" s="149">
        <v>1</v>
      </c>
      <c r="DP290" s="149">
        <v>1</v>
      </c>
      <c r="DQ290" s="149">
        <v>0</v>
      </c>
      <c r="DR290" s="149">
        <v>1</v>
      </c>
      <c r="DS290" s="149">
        <v>0</v>
      </c>
      <c r="DT290" s="149" t="s">
        <v>150</v>
      </c>
      <c r="DU290" s="149" t="s">
        <v>157</v>
      </c>
      <c r="DV290" s="149" t="s">
        <v>7859</v>
      </c>
      <c r="DW290" s="149" t="s">
        <v>7859</v>
      </c>
      <c r="DX290" s="149" t="s">
        <v>3005</v>
      </c>
      <c r="DY290" s="149" t="s">
        <v>150</v>
      </c>
      <c r="DZ290" s="149" t="str">
        <f t="shared" si="214"/>
        <v>Y</v>
      </c>
      <c r="EA290" s="149" t="str">
        <f t="shared" si="215"/>
        <v>Targets set</v>
      </c>
      <c r="EB290" s="149" t="str">
        <f t="shared" si="216"/>
        <v>Y</v>
      </c>
      <c r="EC290" s="149" t="str">
        <f t="shared" si="217"/>
        <v>N</v>
      </c>
      <c r="ED290" s="149" t="str">
        <f t="shared" si="218"/>
        <v>Yes</v>
      </c>
      <c r="EF290" s="149">
        <f t="shared" si="231"/>
        <v>2040</v>
      </c>
    </row>
    <row r="291" spans="1:136" s="149" customFormat="1" ht="16.5" customHeight="1">
      <c r="A291" s="149">
        <v>288</v>
      </c>
      <c r="B291" s="149">
        <v>221</v>
      </c>
      <c r="C291" s="150" t="s">
        <v>1768</v>
      </c>
      <c r="D291" s="149" t="s">
        <v>1371</v>
      </c>
      <c r="E291" s="149" t="s">
        <v>272</v>
      </c>
      <c r="F291" s="149" t="s">
        <v>145</v>
      </c>
      <c r="G291" s="149" t="s">
        <v>146</v>
      </c>
      <c r="H291" s="168" t="s">
        <v>1769</v>
      </c>
      <c r="I291" s="149" t="s">
        <v>1770</v>
      </c>
      <c r="J291" s="149">
        <v>-0.302</v>
      </c>
      <c r="K291" s="149" t="s">
        <v>1771</v>
      </c>
      <c r="L291" s="149">
        <v>55524</v>
      </c>
      <c r="M291" s="150">
        <v>31</v>
      </c>
      <c r="N291" s="149" t="s">
        <v>154</v>
      </c>
      <c r="O291" s="149" t="s">
        <v>153</v>
      </c>
      <c r="P291" s="150" t="s">
        <v>153</v>
      </c>
      <c r="Q291" s="149" t="s">
        <v>150</v>
      </c>
      <c r="R291" s="149" t="s">
        <v>150</v>
      </c>
      <c r="S291" s="149" t="s">
        <v>151</v>
      </c>
      <c r="T291" s="149" t="s">
        <v>152</v>
      </c>
      <c r="U291" s="151">
        <v>2030</v>
      </c>
      <c r="V291" s="149" t="s">
        <v>153</v>
      </c>
      <c r="W291" s="149" t="s">
        <v>153</v>
      </c>
      <c r="X291" s="152" t="s">
        <v>153</v>
      </c>
      <c r="Y291" s="149" t="s">
        <v>153</v>
      </c>
      <c r="Z291" s="149" t="s">
        <v>153</v>
      </c>
      <c r="AA291" s="150"/>
      <c r="AC291" s="149" t="s">
        <v>156</v>
      </c>
      <c r="AD291" s="149" t="s">
        <v>6</v>
      </c>
      <c r="AE291" s="149" t="s">
        <v>157</v>
      </c>
      <c r="AF291" s="149" t="s">
        <v>157</v>
      </c>
      <c r="AG291" s="149" t="s">
        <v>169</v>
      </c>
      <c r="AH291" s="150" t="s">
        <v>159</v>
      </c>
      <c r="AJ291" s="149" t="s">
        <v>154</v>
      </c>
      <c r="AK291" s="170" t="s">
        <v>153</v>
      </c>
      <c r="AN291" s="150"/>
      <c r="AO291" s="149" t="s">
        <v>160</v>
      </c>
      <c r="AP291" s="149" t="s">
        <v>150</v>
      </c>
      <c r="AQ291" s="149" t="s">
        <v>159</v>
      </c>
      <c r="AR291" s="149" t="s">
        <v>1772</v>
      </c>
      <c r="AS291" s="149">
        <v>2050</v>
      </c>
      <c r="AU291" s="150"/>
      <c r="AV291" s="149" t="s">
        <v>168</v>
      </c>
      <c r="AW291" s="172" t="s">
        <v>312</v>
      </c>
      <c r="AX291" s="149" t="s">
        <v>158</v>
      </c>
      <c r="AY291" s="149" t="s">
        <v>154</v>
      </c>
      <c r="AZ291" s="149" t="s">
        <v>153</v>
      </c>
      <c r="BA291" s="149" t="s">
        <v>153</v>
      </c>
      <c r="BC291" s="150"/>
      <c r="BE291" s="173"/>
      <c r="BF291" s="150"/>
      <c r="BG291" s="283">
        <f t="shared" si="219"/>
        <v>0</v>
      </c>
      <c r="BH291" s="149">
        <f t="shared" si="220"/>
        <v>0</v>
      </c>
      <c r="BI291" s="149">
        <f t="shared" si="186"/>
        <v>0</v>
      </c>
      <c r="BJ291" s="280">
        <f t="shared" si="187"/>
        <v>0</v>
      </c>
      <c r="BK291" s="356">
        <f t="shared" si="221"/>
        <v>0</v>
      </c>
      <c r="BL291" s="149">
        <f t="shared" si="222"/>
        <v>1</v>
      </c>
      <c r="BM291" s="149">
        <f t="shared" si="188"/>
        <v>0</v>
      </c>
      <c r="BN291" s="278">
        <f t="shared" si="189"/>
        <v>1</v>
      </c>
      <c r="BO291" s="149">
        <f t="shared" si="223"/>
        <v>0</v>
      </c>
      <c r="BP291" s="149">
        <f t="shared" si="224"/>
        <v>0</v>
      </c>
      <c r="BQ291" s="149">
        <f t="shared" si="190"/>
        <v>0</v>
      </c>
      <c r="BR291" s="356">
        <f t="shared" si="225"/>
        <v>0</v>
      </c>
      <c r="BS291" s="149">
        <f t="shared" si="226"/>
        <v>0</v>
      </c>
      <c r="BT291" s="149">
        <f t="shared" si="191"/>
        <v>1</v>
      </c>
      <c r="BU291" s="356">
        <f t="shared" si="192"/>
        <v>0</v>
      </c>
      <c r="BV291" s="149">
        <f t="shared" si="193"/>
        <v>0</v>
      </c>
      <c r="BW291" s="113">
        <f t="shared" si="194"/>
        <v>0</v>
      </c>
      <c r="BX291" s="248">
        <f t="shared" si="195"/>
        <v>0</v>
      </c>
      <c r="BY291" s="248">
        <f t="shared" si="196"/>
        <v>0</v>
      </c>
      <c r="BZ291" s="248">
        <f t="shared" si="197"/>
        <v>0</v>
      </c>
      <c r="CA291" s="248">
        <f t="shared" si="230"/>
        <v>0</v>
      </c>
      <c r="CB291" s="175">
        <f t="shared" si="198"/>
        <v>0</v>
      </c>
      <c r="CC291" s="356">
        <f t="shared" si="199"/>
        <v>0</v>
      </c>
      <c r="CD291" s="149">
        <f t="shared" si="200"/>
        <v>0</v>
      </c>
      <c r="CE291" s="149">
        <f t="shared" si="201"/>
        <v>1</v>
      </c>
      <c r="CF291" s="276">
        <f t="shared" si="202"/>
        <v>1</v>
      </c>
      <c r="CG291" s="248">
        <f t="shared" si="203"/>
        <v>1</v>
      </c>
      <c r="CH291" s="274">
        <f t="shared" si="227"/>
        <v>1</v>
      </c>
      <c r="CI291" s="356">
        <f t="shared" si="204"/>
        <v>0</v>
      </c>
      <c r="CJ291" s="149">
        <f t="shared" si="205"/>
        <v>0</v>
      </c>
      <c r="CK291" s="150">
        <f t="shared" si="206"/>
        <v>0</v>
      </c>
      <c r="CL291" s="149">
        <f t="shared" si="228"/>
        <v>0</v>
      </c>
      <c r="CM291" s="149">
        <f t="shared" si="228"/>
        <v>1</v>
      </c>
      <c r="CN291" s="149">
        <f t="shared" si="228"/>
        <v>1</v>
      </c>
      <c r="CO291" s="149">
        <f t="shared" si="207"/>
        <v>2</v>
      </c>
      <c r="CP291" s="149">
        <f t="shared" si="229"/>
        <v>1</v>
      </c>
      <c r="CQ291" s="283">
        <f t="shared" si="208"/>
        <v>0</v>
      </c>
      <c r="CR291" s="149">
        <f t="shared" si="209"/>
        <v>0</v>
      </c>
      <c r="CS291" s="149">
        <f t="shared" si="210"/>
        <v>1</v>
      </c>
      <c r="CT291" s="283">
        <f t="shared" si="211"/>
        <v>1</v>
      </c>
      <c r="CU291" s="149" t="str">
        <f t="shared" si="212"/>
        <v xml:space="preserve"> 2050</v>
      </c>
      <c r="CV291" s="149">
        <f t="shared" si="213"/>
        <v>2050</v>
      </c>
      <c r="CW291" s="149">
        <v>0</v>
      </c>
      <c r="CX291" s="149">
        <v>0</v>
      </c>
      <c r="CY291" s="149">
        <v>0</v>
      </c>
      <c r="CZ291" s="149">
        <v>0</v>
      </c>
      <c r="DA291" s="149">
        <v>0</v>
      </c>
      <c r="DB291" s="149">
        <v>0</v>
      </c>
      <c r="DC291" s="149">
        <v>0</v>
      </c>
      <c r="DD291" s="149">
        <v>0</v>
      </c>
      <c r="DE291" s="149">
        <v>0</v>
      </c>
      <c r="DF291" s="149">
        <v>1</v>
      </c>
      <c r="DG291" s="149">
        <v>0</v>
      </c>
      <c r="DH291" s="149">
        <v>1</v>
      </c>
      <c r="DI291" s="149">
        <v>0</v>
      </c>
      <c r="DJ291" s="149">
        <v>0</v>
      </c>
      <c r="DK291" s="149">
        <v>0</v>
      </c>
      <c r="DL291" s="149">
        <v>0</v>
      </c>
      <c r="DM291" s="149">
        <v>0</v>
      </c>
      <c r="DN291" s="149">
        <v>0</v>
      </c>
      <c r="DO291" s="149">
        <v>0</v>
      </c>
      <c r="DP291" s="149">
        <v>0</v>
      </c>
      <c r="DQ291" s="149">
        <v>0</v>
      </c>
      <c r="DR291" s="149">
        <v>1</v>
      </c>
      <c r="DS291" s="149">
        <v>0</v>
      </c>
      <c r="DT291" s="149" t="s">
        <v>150</v>
      </c>
      <c r="DU291" s="149" t="s">
        <v>158</v>
      </c>
      <c r="DV291" s="149" t="s">
        <v>154</v>
      </c>
      <c r="DW291" s="149" t="s">
        <v>154</v>
      </c>
      <c r="DX291" s="149">
        <v>0</v>
      </c>
      <c r="DY291" s="149">
        <v>0</v>
      </c>
      <c r="DZ291" s="149" t="str">
        <f t="shared" si="214"/>
        <v>Y</v>
      </c>
      <c r="EA291" s="149" t="str">
        <f t="shared" si="215"/>
        <v/>
      </c>
      <c r="EB291" s="149" t="str">
        <f t="shared" si="216"/>
        <v>Y</v>
      </c>
      <c r="EC291" s="149" t="str">
        <f t="shared" si="217"/>
        <v>N</v>
      </c>
      <c r="ED291" s="149" t="str">
        <f t="shared" si="218"/>
        <v>Not Specified</v>
      </c>
      <c r="EF291" s="149">
        <f t="shared" si="231"/>
        <v>2050</v>
      </c>
    </row>
    <row r="292" spans="1:136" s="149" customFormat="1" ht="16.5" customHeight="1">
      <c r="A292" s="149">
        <v>289</v>
      </c>
      <c r="B292" s="149">
        <v>213</v>
      </c>
      <c r="C292" s="150" t="s">
        <v>1773</v>
      </c>
      <c r="D292" s="149" t="s">
        <v>183</v>
      </c>
      <c r="E292" s="149" t="s">
        <v>184</v>
      </c>
      <c r="F292" s="149" t="s">
        <v>175</v>
      </c>
      <c r="G292" s="149" t="s">
        <v>176</v>
      </c>
      <c r="H292" s="168" t="s">
        <v>1774</v>
      </c>
      <c r="I292" s="149" t="s">
        <v>1775</v>
      </c>
      <c r="J292" s="149">
        <v>-1.355</v>
      </c>
      <c r="K292" s="149" t="s">
        <v>1776</v>
      </c>
      <c r="L292" s="149">
        <v>423143</v>
      </c>
      <c r="M292" s="150">
        <v>13</v>
      </c>
      <c r="N292" s="149" t="s">
        <v>154</v>
      </c>
      <c r="O292" s="149" t="s">
        <v>153</v>
      </c>
      <c r="P292" s="150" t="s">
        <v>153</v>
      </c>
      <c r="Q292" s="149" t="s">
        <v>154</v>
      </c>
      <c r="R292" s="149" t="s">
        <v>154</v>
      </c>
      <c r="S292" s="149" t="s">
        <v>153</v>
      </c>
      <c r="T292" s="149" t="s">
        <v>153</v>
      </c>
      <c r="U292" s="151" t="s">
        <v>153</v>
      </c>
      <c r="V292" s="149" t="s">
        <v>153</v>
      </c>
      <c r="W292" s="149" t="s">
        <v>153</v>
      </c>
      <c r="X292" s="152" t="s">
        <v>153</v>
      </c>
      <c r="Y292" s="149" t="s">
        <v>153</v>
      </c>
      <c r="Z292" s="149" t="s">
        <v>153</v>
      </c>
      <c r="AA292" s="150"/>
      <c r="AC292" s="149" t="s">
        <v>153</v>
      </c>
      <c r="AD292" s="149" t="s">
        <v>153</v>
      </c>
      <c r="AE292" s="149" t="s">
        <v>153</v>
      </c>
      <c r="AF292" s="149" t="s">
        <v>153</v>
      </c>
      <c r="AG292" s="149" t="s">
        <v>153</v>
      </c>
      <c r="AH292" s="150" t="s">
        <v>153</v>
      </c>
      <c r="AJ292" s="149" t="s">
        <v>154</v>
      </c>
      <c r="AK292" s="170" t="s">
        <v>153</v>
      </c>
      <c r="AN292" s="150"/>
      <c r="AP292" s="149" t="s">
        <v>154</v>
      </c>
      <c r="AQ292" s="149" t="s">
        <v>153</v>
      </c>
      <c r="AR292" s="149" t="s">
        <v>153</v>
      </c>
      <c r="AU292" s="150"/>
      <c r="AV292" s="188" t="s">
        <v>168</v>
      </c>
      <c r="AW292" s="172" t="s">
        <v>153</v>
      </c>
      <c r="AX292" s="149" t="s">
        <v>153</v>
      </c>
      <c r="AY292" s="149" t="s">
        <v>154</v>
      </c>
      <c r="AZ292" s="149" t="s">
        <v>153</v>
      </c>
      <c r="BA292" s="149" t="s">
        <v>153</v>
      </c>
      <c r="BC292" s="150"/>
      <c r="BE292" s="173"/>
      <c r="BF292" s="150"/>
      <c r="BG292" s="283">
        <f t="shared" si="219"/>
        <v>0</v>
      </c>
      <c r="BH292" s="149">
        <f t="shared" si="220"/>
        <v>0</v>
      </c>
      <c r="BI292" s="149">
        <f t="shared" si="186"/>
        <v>0</v>
      </c>
      <c r="BJ292" s="280">
        <f t="shared" si="187"/>
        <v>0</v>
      </c>
      <c r="BK292" s="356">
        <f t="shared" si="221"/>
        <v>0</v>
      </c>
      <c r="BL292" s="149">
        <f t="shared" si="222"/>
        <v>0</v>
      </c>
      <c r="BM292" s="149">
        <f t="shared" si="188"/>
        <v>0</v>
      </c>
      <c r="BN292" s="278">
        <f t="shared" si="189"/>
        <v>0</v>
      </c>
      <c r="BO292" s="149">
        <f t="shared" si="223"/>
        <v>0</v>
      </c>
      <c r="BP292" s="149">
        <f t="shared" si="224"/>
        <v>0</v>
      </c>
      <c r="BQ292" s="149">
        <f t="shared" si="190"/>
        <v>0</v>
      </c>
      <c r="BR292" s="356">
        <f t="shared" si="225"/>
        <v>0</v>
      </c>
      <c r="BS292" s="149">
        <f t="shared" si="226"/>
        <v>0</v>
      </c>
      <c r="BT292" s="149">
        <f t="shared" si="191"/>
        <v>0</v>
      </c>
      <c r="BU292" s="356">
        <f t="shared" si="192"/>
        <v>0</v>
      </c>
      <c r="BV292" s="149">
        <f t="shared" si="193"/>
        <v>0</v>
      </c>
      <c r="BW292" s="113">
        <f t="shared" si="194"/>
        <v>0</v>
      </c>
      <c r="BX292" s="248">
        <f t="shared" si="195"/>
        <v>0</v>
      </c>
      <c r="BY292" s="248">
        <f t="shared" si="196"/>
        <v>0</v>
      </c>
      <c r="BZ292" s="248">
        <f t="shared" si="197"/>
        <v>0</v>
      </c>
      <c r="CA292" s="248">
        <f t="shared" si="230"/>
        <v>0</v>
      </c>
      <c r="CB292" s="175">
        <f t="shared" si="198"/>
        <v>0</v>
      </c>
      <c r="CC292" s="356">
        <f t="shared" si="199"/>
        <v>0</v>
      </c>
      <c r="CD292" s="149">
        <f t="shared" si="200"/>
        <v>0</v>
      </c>
      <c r="CE292" s="149">
        <f t="shared" si="201"/>
        <v>0</v>
      </c>
      <c r="CF292" s="276">
        <f t="shared" si="202"/>
        <v>0</v>
      </c>
      <c r="CG292" s="248">
        <f t="shared" si="203"/>
        <v>0</v>
      </c>
      <c r="CH292" s="274">
        <f t="shared" si="227"/>
        <v>0</v>
      </c>
      <c r="CI292" s="356">
        <f t="shared" si="204"/>
        <v>0</v>
      </c>
      <c r="CJ292" s="149">
        <f t="shared" si="205"/>
        <v>0</v>
      </c>
      <c r="CK292" s="150">
        <f t="shared" si="206"/>
        <v>0</v>
      </c>
      <c r="CL292" s="149">
        <f t="shared" si="228"/>
        <v>0</v>
      </c>
      <c r="CM292" s="149">
        <f t="shared" si="228"/>
        <v>0</v>
      </c>
      <c r="CN292" s="149">
        <f t="shared" si="228"/>
        <v>0</v>
      </c>
      <c r="CO292" s="149">
        <f t="shared" si="207"/>
        <v>0</v>
      </c>
      <c r="CP292" s="149">
        <f t="shared" si="229"/>
        <v>0</v>
      </c>
      <c r="CQ292" s="283">
        <f t="shared" si="208"/>
        <v>0</v>
      </c>
      <c r="CR292" s="149">
        <f t="shared" si="209"/>
        <v>0</v>
      </c>
      <c r="CS292" s="149">
        <f t="shared" si="210"/>
        <v>1</v>
      </c>
      <c r="CT292" s="283" t="str">
        <f t="shared" si="211"/>
        <v/>
      </c>
      <c r="CU292" s="149" t="str">
        <f t="shared" si="212"/>
        <v xml:space="preserve"> </v>
      </c>
      <c r="CV292" s="149">
        <f t="shared" si="213"/>
        <v>0</v>
      </c>
      <c r="CW292" s="149">
        <v>0</v>
      </c>
      <c r="CX292" s="149">
        <v>0</v>
      </c>
      <c r="CY292" s="149">
        <v>0</v>
      </c>
      <c r="CZ292" s="149">
        <v>0</v>
      </c>
      <c r="DA292" s="149">
        <v>0</v>
      </c>
      <c r="DB292" s="149">
        <v>0</v>
      </c>
      <c r="DC292" s="149">
        <v>0</v>
      </c>
      <c r="DD292" s="149">
        <v>0</v>
      </c>
      <c r="DE292" s="149">
        <v>0</v>
      </c>
      <c r="DF292" s="149">
        <v>0</v>
      </c>
      <c r="DG292" s="149">
        <v>0</v>
      </c>
      <c r="DH292" s="149">
        <v>0</v>
      </c>
      <c r="DI292" s="149">
        <v>0</v>
      </c>
      <c r="DJ292" s="149">
        <v>0</v>
      </c>
      <c r="DK292" s="149">
        <v>0</v>
      </c>
      <c r="DL292" s="149">
        <v>0</v>
      </c>
      <c r="DM292" s="149">
        <v>0</v>
      </c>
      <c r="DN292" s="149">
        <v>0</v>
      </c>
      <c r="DO292" s="149">
        <v>0</v>
      </c>
      <c r="DP292" s="149">
        <v>0</v>
      </c>
      <c r="DQ292" s="149">
        <v>0</v>
      </c>
      <c r="DR292" s="149">
        <v>0</v>
      </c>
      <c r="DS292" s="149">
        <v>0</v>
      </c>
      <c r="DT292" s="149" t="s">
        <v>154</v>
      </c>
      <c r="DU292" s="149">
        <v>0</v>
      </c>
      <c r="DV292" s="149" t="s">
        <v>154</v>
      </c>
      <c r="DW292" s="149" t="s">
        <v>154</v>
      </c>
      <c r="DX292" s="149">
        <v>0</v>
      </c>
      <c r="DY292" s="149">
        <v>0</v>
      </c>
      <c r="DZ292" s="149" t="str">
        <f t="shared" si="214"/>
        <v>N</v>
      </c>
      <c r="EA292" s="149" t="str">
        <f t="shared" si="215"/>
        <v/>
      </c>
      <c r="EB292" s="149" t="str">
        <f t="shared" si="216"/>
        <v>N</v>
      </c>
      <c r="EC292" s="149" t="str">
        <f t="shared" si="217"/>
        <v>N</v>
      </c>
      <c r="ED292" s="149" t="str">
        <f t="shared" si="218"/>
        <v>Not Specified</v>
      </c>
      <c r="EF292" s="149">
        <f t="shared" si="231"/>
        <v>0</v>
      </c>
    </row>
    <row r="293" spans="1:136" s="149" customFormat="1" ht="16.5" customHeight="1">
      <c r="A293" s="149">
        <v>290</v>
      </c>
      <c r="B293" s="149">
        <v>288</v>
      </c>
      <c r="C293" s="150" t="s">
        <v>1777</v>
      </c>
      <c r="D293" s="149" t="s">
        <v>845</v>
      </c>
      <c r="E293" s="149" t="s">
        <v>144</v>
      </c>
      <c r="F293" s="149" t="s">
        <v>145</v>
      </c>
      <c r="G293" s="149" t="s">
        <v>146</v>
      </c>
      <c r="H293" s="168" t="s">
        <v>1778</v>
      </c>
      <c r="I293" s="149" t="s">
        <v>1779</v>
      </c>
      <c r="J293" s="149">
        <v>0.124</v>
      </c>
      <c r="K293" s="149" t="s">
        <v>1780</v>
      </c>
      <c r="L293" s="149">
        <v>79400</v>
      </c>
      <c r="M293" s="150">
        <v>19</v>
      </c>
      <c r="N293" s="149" t="s">
        <v>150</v>
      </c>
      <c r="O293" s="149">
        <v>2015</v>
      </c>
      <c r="P293" s="150">
        <v>2025</v>
      </c>
      <c r="Q293" s="149" t="s">
        <v>150</v>
      </c>
      <c r="R293" s="149" t="s">
        <v>150</v>
      </c>
      <c r="S293" s="149" t="s">
        <v>151</v>
      </c>
      <c r="T293" s="149" t="s">
        <v>152</v>
      </c>
      <c r="U293" s="151">
        <v>2030</v>
      </c>
      <c r="V293" s="149" t="s">
        <v>153</v>
      </c>
      <c r="W293" s="149" t="s">
        <v>153</v>
      </c>
      <c r="X293" s="152" t="s">
        <v>153</v>
      </c>
      <c r="Y293" s="149" t="s">
        <v>153</v>
      </c>
      <c r="Z293" s="149" t="s">
        <v>153</v>
      </c>
      <c r="AA293" s="150"/>
      <c r="AC293" s="149" t="s">
        <v>1781</v>
      </c>
      <c r="AD293" s="149" t="s">
        <v>240</v>
      </c>
      <c r="AE293" s="149" t="s">
        <v>157</v>
      </c>
      <c r="AF293" s="149" t="s">
        <v>157</v>
      </c>
      <c r="AG293" s="149" t="s">
        <v>169</v>
      </c>
      <c r="AH293" s="150" t="s">
        <v>159</v>
      </c>
      <c r="AJ293" s="149" t="s">
        <v>154</v>
      </c>
      <c r="AK293" s="170" t="s">
        <v>153</v>
      </c>
      <c r="AN293" s="150"/>
      <c r="AP293" s="149" t="s">
        <v>154</v>
      </c>
      <c r="AQ293" s="149" t="s">
        <v>153</v>
      </c>
      <c r="AR293" s="149" t="s">
        <v>153</v>
      </c>
      <c r="AU293" s="150"/>
      <c r="AV293" s="149" t="s">
        <v>168</v>
      </c>
      <c r="AW293" s="172" t="s">
        <v>158</v>
      </c>
      <c r="AX293" s="149" t="s">
        <v>158</v>
      </c>
      <c r="AY293" s="149" t="s">
        <v>150</v>
      </c>
      <c r="AZ293" s="149" t="s">
        <v>1782</v>
      </c>
      <c r="BA293" s="149">
        <v>2030</v>
      </c>
      <c r="BC293" s="150"/>
      <c r="BE293" s="173"/>
      <c r="BF293" s="150"/>
      <c r="BG293" s="283">
        <f t="shared" si="219"/>
        <v>1</v>
      </c>
      <c r="BH293" s="149">
        <f t="shared" si="220"/>
        <v>0</v>
      </c>
      <c r="BI293" s="149">
        <f t="shared" si="186"/>
        <v>0</v>
      </c>
      <c r="BJ293" s="280">
        <f t="shared" si="187"/>
        <v>1</v>
      </c>
      <c r="BK293" s="356">
        <f t="shared" si="221"/>
        <v>0</v>
      </c>
      <c r="BL293" s="149">
        <f t="shared" si="222"/>
        <v>1</v>
      </c>
      <c r="BM293" s="149">
        <f t="shared" si="188"/>
        <v>0</v>
      </c>
      <c r="BN293" s="278">
        <f t="shared" si="189"/>
        <v>1</v>
      </c>
      <c r="BO293" s="149">
        <f t="shared" si="223"/>
        <v>0</v>
      </c>
      <c r="BP293" s="149">
        <f t="shared" si="224"/>
        <v>0</v>
      </c>
      <c r="BQ293" s="149">
        <f t="shared" si="190"/>
        <v>0</v>
      </c>
      <c r="BR293" s="356">
        <f t="shared" si="225"/>
        <v>0</v>
      </c>
      <c r="BS293" s="149">
        <f t="shared" si="226"/>
        <v>0</v>
      </c>
      <c r="BT293" s="149">
        <f t="shared" si="191"/>
        <v>0</v>
      </c>
      <c r="BU293" s="356">
        <f t="shared" si="192"/>
        <v>0</v>
      </c>
      <c r="BV293" s="149">
        <f t="shared" si="193"/>
        <v>0</v>
      </c>
      <c r="BW293" s="113">
        <f t="shared" si="194"/>
        <v>0</v>
      </c>
      <c r="BX293" s="248">
        <f t="shared" si="195"/>
        <v>0</v>
      </c>
      <c r="BY293" s="248">
        <f t="shared" si="196"/>
        <v>0</v>
      </c>
      <c r="BZ293" s="248">
        <f t="shared" si="197"/>
        <v>0</v>
      </c>
      <c r="CA293" s="248">
        <f t="shared" si="230"/>
        <v>0</v>
      </c>
      <c r="CB293" s="175">
        <f t="shared" si="198"/>
        <v>0</v>
      </c>
      <c r="CC293" s="356">
        <f t="shared" si="199"/>
        <v>0</v>
      </c>
      <c r="CD293" s="149">
        <f t="shared" si="200"/>
        <v>0</v>
      </c>
      <c r="CE293" s="149">
        <f t="shared" si="201"/>
        <v>0</v>
      </c>
      <c r="CF293" s="276">
        <f t="shared" si="202"/>
        <v>0</v>
      </c>
      <c r="CG293" s="248">
        <f t="shared" si="203"/>
        <v>0</v>
      </c>
      <c r="CH293" s="274">
        <f t="shared" si="227"/>
        <v>0</v>
      </c>
      <c r="CI293" s="356">
        <f t="shared" si="204"/>
        <v>0</v>
      </c>
      <c r="CJ293" s="149">
        <f t="shared" si="205"/>
        <v>1</v>
      </c>
      <c r="CK293" s="150">
        <f t="shared" si="206"/>
        <v>0</v>
      </c>
      <c r="CL293" s="149">
        <f t="shared" si="228"/>
        <v>1</v>
      </c>
      <c r="CM293" s="149">
        <f t="shared" si="228"/>
        <v>1</v>
      </c>
      <c r="CN293" s="149">
        <f t="shared" si="228"/>
        <v>0</v>
      </c>
      <c r="CO293" s="149">
        <f t="shared" si="207"/>
        <v>2</v>
      </c>
      <c r="CP293" s="149">
        <f t="shared" si="229"/>
        <v>1</v>
      </c>
      <c r="CQ293" s="283">
        <f t="shared" si="208"/>
        <v>0</v>
      </c>
      <c r="CR293" s="149">
        <f t="shared" si="209"/>
        <v>0</v>
      </c>
      <c r="CS293" s="149">
        <f t="shared" si="210"/>
        <v>1</v>
      </c>
      <c r="CT293" s="283">
        <f t="shared" si="211"/>
        <v>1</v>
      </c>
      <c r="CU293" s="149" t="str">
        <f t="shared" si="212"/>
        <v xml:space="preserve"> </v>
      </c>
      <c r="CV293" s="149">
        <f t="shared" si="213"/>
        <v>0</v>
      </c>
      <c r="CW293" s="149">
        <v>0</v>
      </c>
      <c r="CX293" s="149">
        <v>0</v>
      </c>
      <c r="CY293" s="149">
        <v>0</v>
      </c>
      <c r="CZ293" s="149">
        <v>0</v>
      </c>
      <c r="DA293" s="149">
        <v>0</v>
      </c>
      <c r="DB293" s="149">
        <v>0</v>
      </c>
      <c r="DC293" s="149">
        <v>1</v>
      </c>
      <c r="DD293" s="149">
        <v>1</v>
      </c>
      <c r="DE293" s="149">
        <v>0</v>
      </c>
      <c r="DF293" s="149">
        <v>1</v>
      </c>
      <c r="DG293" s="149">
        <v>0</v>
      </c>
      <c r="DH293" s="149">
        <v>1</v>
      </c>
      <c r="DI293" s="149">
        <v>0</v>
      </c>
      <c r="DJ293" s="149">
        <v>1</v>
      </c>
      <c r="DK293" s="149">
        <v>0</v>
      </c>
      <c r="DL293" s="149">
        <v>1</v>
      </c>
      <c r="DM293" s="149">
        <v>1</v>
      </c>
      <c r="DN293" s="149">
        <v>0</v>
      </c>
      <c r="DO293" s="149">
        <v>1</v>
      </c>
      <c r="DP293" s="149">
        <v>1</v>
      </c>
      <c r="DQ293" s="149">
        <v>0</v>
      </c>
      <c r="DR293" s="149">
        <v>1</v>
      </c>
      <c r="DS293" s="149">
        <v>0</v>
      </c>
      <c r="DT293" s="149" t="s">
        <v>150</v>
      </c>
      <c r="DU293" s="149" t="s">
        <v>158</v>
      </c>
      <c r="DV293" s="149" t="s">
        <v>7859</v>
      </c>
      <c r="DW293" s="149" t="s">
        <v>154</v>
      </c>
      <c r="DX293" s="149">
        <v>0</v>
      </c>
      <c r="DY293" s="149" t="s">
        <v>150</v>
      </c>
      <c r="DZ293" s="149" t="str">
        <f t="shared" si="214"/>
        <v>Y</v>
      </c>
      <c r="EA293" s="149" t="str">
        <f t="shared" si="215"/>
        <v/>
      </c>
      <c r="EB293" s="149" t="str">
        <f t="shared" si="216"/>
        <v>N</v>
      </c>
      <c r="EC293" s="149" t="str">
        <f t="shared" si="217"/>
        <v>N</v>
      </c>
      <c r="ED293" s="149" t="str">
        <f t="shared" si="218"/>
        <v>Not Specified</v>
      </c>
      <c r="EF293" s="149">
        <f t="shared" si="231"/>
        <v>0</v>
      </c>
    </row>
    <row r="294" spans="1:136" s="149" customFormat="1" ht="16.5" customHeight="1">
      <c r="A294" s="149">
        <v>291</v>
      </c>
      <c r="B294" s="149">
        <v>240</v>
      </c>
      <c r="C294" s="150" t="s">
        <v>1783</v>
      </c>
      <c r="D294" s="149" t="s">
        <v>415</v>
      </c>
      <c r="E294" s="149" t="s">
        <v>244</v>
      </c>
      <c r="F294" s="149" t="s">
        <v>175</v>
      </c>
      <c r="G294" s="149" t="s">
        <v>176</v>
      </c>
      <c r="H294" s="168" t="s">
        <v>1784</v>
      </c>
      <c r="I294" s="149" t="s">
        <v>1785</v>
      </c>
      <c r="J294" s="149">
        <v>0</v>
      </c>
      <c r="K294" s="149" t="s">
        <v>1786</v>
      </c>
      <c r="L294" s="149">
        <v>118508</v>
      </c>
      <c r="M294" s="150">
        <v>16</v>
      </c>
      <c r="N294" s="149" t="s">
        <v>154</v>
      </c>
      <c r="O294" s="149" t="s">
        <v>153</v>
      </c>
      <c r="P294" s="150" t="s">
        <v>153</v>
      </c>
      <c r="Q294" s="149" t="s">
        <v>154</v>
      </c>
      <c r="R294" s="149" t="s">
        <v>154</v>
      </c>
      <c r="S294" s="149" t="s">
        <v>153</v>
      </c>
      <c r="T294" s="149" t="s">
        <v>153</v>
      </c>
      <c r="U294" s="151" t="s">
        <v>153</v>
      </c>
      <c r="V294" s="149" t="s">
        <v>153</v>
      </c>
      <c r="W294" s="149" t="s">
        <v>153</v>
      </c>
      <c r="X294" s="152" t="s">
        <v>153</v>
      </c>
      <c r="Y294" s="149" t="s">
        <v>153</v>
      </c>
      <c r="Z294" s="149" t="s">
        <v>153</v>
      </c>
      <c r="AA294" s="150"/>
      <c r="AC294" s="149" t="s">
        <v>233</v>
      </c>
      <c r="AD294" s="149" t="s">
        <v>234</v>
      </c>
      <c r="AE294" s="149" t="s">
        <v>337</v>
      </c>
      <c r="AF294" s="149" t="s">
        <v>337</v>
      </c>
      <c r="AH294" s="150" t="s">
        <v>159</v>
      </c>
      <c r="AI294" s="149" t="s">
        <v>160</v>
      </c>
      <c r="AJ294" s="149" t="s">
        <v>150</v>
      </c>
      <c r="AK294" s="170" t="s">
        <v>1787</v>
      </c>
      <c r="AL294" s="149">
        <v>2050</v>
      </c>
      <c r="AM294" s="171" t="s">
        <v>1788</v>
      </c>
      <c r="AN294" s="150"/>
      <c r="AP294" s="149" t="s">
        <v>154</v>
      </c>
      <c r="AQ294" s="149" t="s">
        <v>153</v>
      </c>
      <c r="AR294" s="149" t="s">
        <v>153</v>
      </c>
      <c r="AU294" s="150"/>
      <c r="AV294" s="149" t="s">
        <v>168</v>
      </c>
      <c r="AW294" s="172" t="s">
        <v>153</v>
      </c>
      <c r="AX294" s="149" t="s">
        <v>153</v>
      </c>
      <c r="AY294" s="149" t="s">
        <v>154</v>
      </c>
      <c r="AZ294" s="149" t="s">
        <v>153</v>
      </c>
      <c r="BA294" s="149" t="s">
        <v>153</v>
      </c>
      <c r="BC294" s="150"/>
      <c r="BE294" s="173"/>
      <c r="BF294" s="150"/>
      <c r="BG294" s="283">
        <f t="shared" si="219"/>
        <v>0</v>
      </c>
      <c r="BH294" s="149">
        <f t="shared" si="220"/>
        <v>0</v>
      </c>
      <c r="BI294" s="149">
        <f t="shared" si="186"/>
        <v>0</v>
      </c>
      <c r="BJ294" s="280">
        <f t="shared" si="187"/>
        <v>0</v>
      </c>
      <c r="BK294" s="356">
        <f t="shared" si="221"/>
        <v>0</v>
      </c>
      <c r="BL294" s="149">
        <f t="shared" si="222"/>
        <v>0</v>
      </c>
      <c r="BM294" s="149">
        <f t="shared" si="188"/>
        <v>0</v>
      </c>
      <c r="BN294" s="278">
        <f t="shared" si="189"/>
        <v>0</v>
      </c>
      <c r="BO294" s="149">
        <f t="shared" si="223"/>
        <v>0</v>
      </c>
      <c r="BP294" s="149">
        <f t="shared" si="224"/>
        <v>0</v>
      </c>
      <c r="BQ294" s="149">
        <f t="shared" si="190"/>
        <v>0</v>
      </c>
      <c r="BR294" s="356">
        <f t="shared" si="225"/>
        <v>0</v>
      </c>
      <c r="BS294" s="149">
        <f t="shared" si="226"/>
        <v>0</v>
      </c>
      <c r="BT294" s="149">
        <f t="shared" si="191"/>
        <v>0</v>
      </c>
      <c r="BU294" s="356">
        <f t="shared" si="192"/>
        <v>0</v>
      </c>
      <c r="BV294" s="149">
        <f t="shared" si="193"/>
        <v>0</v>
      </c>
      <c r="BW294" s="113">
        <f t="shared" si="194"/>
        <v>1</v>
      </c>
      <c r="BX294" s="248">
        <f t="shared" si="195"/>
        <v>0</v>
      </c>
      <c r="BY294" s="248">
        <f t="shared" si="196"/>
        <v>0</v>
      </c>
      <c r="BZ294" s="248">
        <f t="shared" si="197"/>
        <v>1</v>
      </c>
      <c r="CA294" s="248">
        <f t="shared" si="230"/>
        <v>1</v>
      </c>
      <c r="CB294" s="175">
        <f t="shared" si="198"/>
        <v>1</v>
      </c>
      <c r="CC294" s="356">
        <f t="shared" si="199"/>
        <v>0</v>
      </c>
      <c r="CD294" s="149">
        <f t="shared" si="200"/>
        <v>0</v>
      </c>
      <c r="CE294" s="149">
        <f t="shared" si="201"/>
        <v>0</v>
      </c>
      <c r="CF294" s="276">
        <f t="shared" si="202"/>
        <v>0</v>
      </c>
      <c r="CG294" s="248">
        <f t="shared" si="203"/>
        <v>1</v>
      </c>
      <c r="CH294" s="274">
        <f t="shared" si="227"/>
        <v>1</v>
      </c>
      <c r="CI294" s="356">
        <f t="shared" si="204"/>
        <v>0</v>
      </c>
      <c r="CJ294" s="149">
        <f t="shared" si="205"/>
        <v>0</v>
      </c>
      <c r="CK294" s="150">
        <f t="shared" si="206"/>
        <v>0</v>
      </c>
      <c r="CL294" s="149">
        <f t="shared" si="228"/>
        <v>0</v>
      </c>
      <c r="CM294" s="149">
        <f t="shared" si="228"/>
        <v>0</v>
      </c>
      <c r="CN294" s="149">
        <f t="shared" si="228"/>
        <v>1</v>
      </c>
      <c r="CO294" s="149">
        <f t="shared" si="207"/>
        <v>1</v>
      </c>
      <c r="CP294" s="149">
        <f t="shared" si="229"/>
        <v>1</v>
      </c>
      <c r="CQ294" s="283">
        <f t="shared" si="208"/>
        <v>0</v>
      </c>
      <c r="CR294" s="149">
        <f t="shared" si="209"/>
        <v>0</v>
      </c>
      <c r="CS294" s="149">
        <f t="shared" si="210"/>
        <v>1</v>
      </c>
      <c r="CT294" s="283" t="str">
        <f t="shared" si="211"/>
        <v/>
      </c>
      <c r="CU294" s="149" t="str">
        <f t="shared" si="212"/>
        <v xml:space="preserve"> </v>
      </c>
      <c r="CV294" s="149">
        <f t="shared" si="213"/>
        <v>0</v>
      </c>
      <c r="CW294" s="149">
        <v>0</v>
      </c>
      <c r="CX294" s="149">
        <v>0</v>
      </c>
      <c r="CY294" s="149">
        <v>0</v>
      </c>
      <c r="CZ294" s="149">
        <v>0</v>
      </c>
      <c r="DA294" s="149">
        <v>0</v>
      </c>
      <c r="DB294" s="149">
        <v>0</v>
      </c>
      <c r="DC294" s="149">
        <v>0</v>
      </c>
      <c r="DD294" s="149">
        <v>0</v>
      </c>
      <c r="DE294" s="149">
        <v>0</v>
      </c>
      <c r="DF294" s="149">
        <v>0</v>
      </c>
      <c r="DG294" s="149">
        <v>0</v>
      </c>
      <c r="DH294" s="149">
        <v>0</v>
      </c>
      <c r="DI294" s="149">
        <v>0</v>
      </c>
      <c r="DJ294" s="149">
        <v>0</v>
      </c>
      <c r="DK294" s="149">
        <v>0</v>
      </c>
      <c r="DL294" s="149">
        <v>0</v>
      </c>
      <c r="DM294" s="149">
        <v>0</v>
      </c>
      <c r="DN294" s="149">
        <v>0</v>
      </c>
      <c r="DO294" s="149">
        <v>0</v>
      </c>
      <c r="DP294" s="149">
        <v>0</v>
      </c>
      <c r="DQ294" s="149">
        <v>0</v>
      </c>
      <c r="DR294" s="149">
        <v>0</v>
      </c>
      <c r="DS294" s="149">
        <v>0</v>
      </c>
      <c r="DT294" s="149" t="s">
        <v>154</v>
      </c>
      <c r="DU294" s="149">
        <v>0</v>
      </c>
      <c r="DV294" s="149" t="s">
        <v>154</v>
      </c>
      <c r="DW294" s="149" t="s">
        <v>180</v>
      </c>
      <c r="DX294" s="149" t="s">
        <v>7861</v>
      </c>
      <c r="DY294" s="149">
        <v>0</v>
      </c>
      <c r="DZ294" s="149" t="str">
        <f t="shared" si="214"/>
        <v>N</v>
      </c>
      <c r="EA294" s="149" t="str">
        <f t="shared" si="215"/>
        <v/>
      </c>
      <c r="EB294" s="149" t="str">
        <f t="shared" si="216"/>
        <v>N</v>
      </c>
      <c r="EC294" s="149" t="str">
        <f t="shared" si="217"/>
        <v>Y</v>
      </c>
      <c r="ED294" s="149" t="str">
        <f t="shared" si="218"/>
        <v>Not Specified</v>
      </c>
      <c r="EF294" s="149">
        <f t="shared" si="231"/>
        <v>0</v>
      </c>
    </row>
    <row r="295" spans="1:136" s="149" customFormat="1" ht="16.5" customHeight="1">
      <c r="A295" s="149">
        <v>292</v>
      </c>
      <c r="B295" s="149">
        <v>314</v>
      </c>
      <c r="C295" s="150" t="s">
        <v>1789</v>
      </c>
      <c r="D295" s="149" t="s">
        <v>599</v>
      </c>
      <c r="E295" s="149" t="s">
        <v>184</v>
      </c>
      <c r="F295" s="149" t="s">
        <v>175</v>
      </c>
      <c r="G295" s="149" t="s">
        <v>176</v>
      </c>
      <c r="H295" s="168" t="s">
        <v>1790</v>
      </c>
      <c r="I295" s="149" t="s">
        <v>1791</v>
      </c>
      <c r="J295" s="149">
        <v>0.286</v>
      </c>
      <c r="K295" s="149" t="s">
        <v>1792</v>
      </c>
      <c r="L295" s="149">
        <v>40000</v>
      </c>
      <c r="M295" s="150">
        <v>5</v>
      </c>
      <c r="N295" s="149" t="s">
        <v>154</v>
      </c>
      <c r="O295" s="149" t="s">
        <v>153</v>
      </c>
      <c r="P295" s="150" t="s">
        <v>153</v>
      </c>
      <c r="Q295" s="149" t="s">
        <v>154</v>
      </c>
      <c r="R295" s="149" t="s">
        <v>154</v>
      </c>
      <c r="S295" s="149" t="s">
        <v>153</v>
      </c>
      <c r="T295" s="149" t="s">
        <v>153</v>
      </c>
      <c r="U295" s="151" t="s">
        <v>153</v>
      </c>
      <c r="V295" s="149" t="s">
        <v>153</v>
      </c>
      <c r="W295" s="149" t="s">
        <v>153</v>
      </c>
      <c r="X295" s="152" t="s">
        <v>153</v>
      </c>
      <c r="Y295" s="149" t="s">
        <v>153</v>
      </c>
      <c r="Z295" s="149" t="s">
        <v>153</v>
      </c>
      <c r="AA295" s="150"/>
      <c r="AC295" s="149" t="s">
        <v>153</v>
      </c>
      <c r="AD295" s="149" t="s">
        <v>153</v>
      </c>
      <c r="AE295" s="149" t="s">
        <v>153</v>
      </c>
      <c r="AF295" s="149" t="s">
        <v>153</v>
      </c>
      <c r="AG295" s="149" t="s">
        <v>153</v>
      </c>
      <c r="AH295" s="150" t="s">
        <v>153</v>
      </c>
      <c r="AJ295" s="149" t="s">
        <v>154</v>
      </c>
      <c r="AK295" s="170" t="s">
        <v>153</v>
      </c>
      <c r="AN295" s="150"/>
      <c r="AP295" s="149" t="s">
        <v>154</v>
      </c>
      <c r="AQ295" s="149" t="s">
        <v>153</v>
      </c>
      <c r="AR295" s="149" t="s">
        <v>153</v>
      </c>
      <c r="AU295" s="150"/>
      <c r="AV295" s="188" t="s">
        <v>168</v>
      </c>
      <c r="AW295" s="172" t="s">
        <v>153</v>
      </c>
      <c r="AX295" s="149" t="s">
        <v>153</v>
      </c>
      <c r="AY295" s="149" t="s">
        <v>154</v>
      </c>
      <c r="AZ295" s="149" t="s">
        <v>153</v>
      </c>
      <c r="BA295" s="149" t="s">
        <v>153</v>
      </c>
      <c r="BC295" s="150"/>
      <c r="BE295" s="173"/>
      <c r="BF295" s="150"/>
      <c r="BG295" s="283">
        <f t="shared" si="219"/>
        <v>0</v>
      </c>
      <c r="BH295" s="149">
        <f t="shared" si="220"/>
        <v>0</v>
      </c>
      <c r="BI295" s="149">
        <f t="shared" si="186"/>
        <v>0</v>
      </c>
      <c r="BJ295" s="280">
        <f t="shared" si="187"/>
        <v>0</v>
      </c>
      <c r="BK295" s="356">
        <f t="shared" si="221"/>
        <v>0</v>
      </c>
      <c r="BL295" s="149">
        <f t="shared" si="222"/>
        <v>0</v>
      </c>
      <c r="BM295" s="149">
        <f t="shared" si="188"/>
        <v>0</v>
      </c>
      <c r="BN295" s="278">
        <f t="shared" si="189"/>
        <v>0</v>
      </c>
      <c r="BO295" s="149">
        <f t="shared" si="223"/>
        <v>0</v>
      </c>
      <c r="BP295" s="149">
        <f t="shared" si="224"/>
        <v>0</v>
      </c>
      <c r="BQ295" s="149">
        <f t="shared" si="190"/>
        <v>0</v>
      </c>
      <c r="BR295" s="356">
        <f t="shared" si="225"/>
        <v>0</v>
      </c>
      <c r="BS295" s="149">
        <f t="shared" si="226"/>
        <v>0</v>
      </c>
      <c r="BT295" s="149">
        <f t="shared" si="191"/>
        <v>0</v>
      </c>
      <c r="BU295" s="356">
        <f t="shared" si="192"/>
        <v>0</v>
      </c>
      <c r="BV295" s="149">
        <f t="shared" si="193"/>
        <v>0</v>
      </c>
      <c r="BW295" s="113">
        <f t="shared" si="194"/>
        <v>0</v>
      </c>
      <c r="BX295" s="248">
        <f t="shared" si="195"/>
        <v>0</v>
      </c>
      <c r="BY295" s="248">
        <f t="shared" si="196"/>
        <v>0</v>
      </c>
      <c r="BZ295" s="248">
        <f t="shared" si="197"/>
        <v>0</v>
      </c>
      <c r="CA295" s="248">
        <f t="shared" si="230"/>
        <v>0</v>
      </c>
      <c r="CB295" s="175">
        <f t="shared" si="198"/>
        <v>0</v>
      </c>
      <c r="CC295" s="356">
        <f t="shared" si="199"/>
        <v>0</v>
      </c>
      <c r="CD295" s="149">
        <f t="shared" si="200"/>
        <v>0</v>
      </c>
      <c r="CE295" s="149">
        <f t="shared" si="201"/>
        <v>0</v>
      </c>
      <c r="CF295" s="276">
        <f t="shared" si="202"/>
        <v>0</v>
      </c>
      <c r="CG295" s="248">
        <f t="shared" si="203"/>
        <v>0</v>
      </c>
      <c r="CH295" s="274">
        <f t="shared" si="227"/>
        <v>0</v>
      </c>
      <c r="CI295" s="356">
        <f t="shared" si="204"/>
        <v>0</v>
      </c>
      <c r="CJ295" s="149">
        <f t="shared" si="205"/>
        <v>0</v>
      </c>
      <c r="CK295" s="150">
        <f t="shared" si="206"/>
        <v>0</v>
      </c>
      <c r="CL295" s="149">
        <f t="shared" si="228"/>
        <v>0</v>
      </c>
      <c r="CM295" s="149">
        <f t="shared" si="228"/>
        <v>0</v>
      </c>
      <c r="CN295" s="149">
        <f t="shared" si="228"/>
        <v>0</v>
      </c>
      <c r="CO295" s="149">
        <f t="shared" si="207"/>
        <v>0</v>
      </c>
      <c r="CP295" s="149">
        <f t="shared" si="229"/>
        <v>0</v>
      </c>
      <c r="CQ295" s="283">
        <f t="shared" si="208"/>
        <v>0</v>
      </c>
      <c r="CR295" s="149">
        <f t="shared" si="209"/>
        <v>0</v>
      </c>
      <c r="CS295" s="149">
        <f t="shared" si="210"/>
        <v>1</v>
      </c>
      <c r="CT295" s="283" t="str">
        <f t="shared" si="211"/>
        <v/>
      </c>
      <c r="CU295" s="149" t="str">
        <f t="shared" si="212"/>
        <v xml:space="preserve"> </v>
      </c>
      <c r="CV295" s="149">
        <f t="shared" si="213"/>
        <v>0</v>
      </c>
      <c r="CW295" s="149">
        <v>0</v>
      </c>
      <c r="CX295" s="149">
        <v>0</v>
      </c>
      <c r="CY295" s="149">
        <v>0</v>
      </c>
      <c r="CZ295" s="149">
        <v>0</v>
      </c>
      <c r="DA295" s="149">
        <v>0</v>
      </c>
      <c r="DB295" s="149">
        <v>0</v>
      </c>
      <c r="DC295" s="149">
        <v>0</v>
      </c>
      <c r="DD295" s="149">
        <v>0</v>
      </c>
      <c r="DE295" s="149">
        <v>0</v>
      </c>
      <c r="DF295" s="149">
        <v>0</v>
      </c>
      <c r="DG295" s="149">
        <v>0</v>
      </c>
      <c r="DH295" s="149">
        <v>0</v>
      </c>
      <c r="DI295" s="149">
        <v>0</v>
      </c>
      <c r="DJ295" s="149">
        <v>0</v>
      </c>
      <c r="DK295" s="149">
        <v>0</v>
      </c>
      <c r="DL295" s="149">
        <v>0</v>
      </c>
      <c r="DM295" s="149">
        <v>0</v>
      </c>
      <c r="DN295" s="149">
        <v>0</v>
      </c>
      <c r="DO295" s="149">
        <v>0</v>
      </c>
      <c r="DP295" s="149">
        <v>0</v>
      </c>
      <c r="DQ295" s="149">
        <v>0</v>
      </c>
      <c r="DR295" s="149">
        <v>0</v>
      </c>
      <c r="DS295" s="149">
        <v>0</v>
      </c>
      <c r="DT295" s="149" t="s">
        <v>154</v>
      </c>
      <c r="DU295" s="149">
        <v>0</v>
      </c>
      <c r="DV295" s="149" t="s">
        <v>154</v>
      </c>
      <c r="DW295" s="149" t="s">
        <v>180</v>
      </c>
      <c r="DX295" s="149">
        <v>0</v>
      </c>
      <c r="DY295" s="149">
        <v>0</v>
      </c>
      <c r="DZ295" s="149" t="str">
        <f t="shared" si="214"/>
        <v>N</v>
      </c>
      <c r="EA295" s="149" t="str">
        <f t="shared" si="215"/>
        <v/>
      </c>
      <c r="EB295" s="149" t="str">
        <f t="shared" si="216"/>
        <v>N</v>
      </c>
      <c r="EC295" s="149" t="str">
        <f t="shared" si="217"/>
        <v>N</v>
      </c>
      <c r="ED295" s="149" t="str">
        <f t="shared" si="218"/>
        <v>Not Specified</v>
      </c>
      <c r="EF295" s="149">
        <f t="shared" si="231"/>
        <v>0</v>
      </c>
    </row>
    <row r="296" spans="1:136" s="149" customFormat="1" ht="16.5" customHeight="1">
      <c r="A296" s="149">
        <v>293</v>
      </c>
      <c r="B296" s="149">
        <v>252</v>
      </c>
      <c r="C296" s="150" t="s">
        <v>1793</v>
      </c>
      <c r="D296" s="149" t="s">
        <v>333</v>
      </c>
      <c r="E296" s="149" t="s">
        <v>229</v>
      </c>
      <c r="F296" s="149" t="s">
        <v>863</v>
      </c>
      <c r="G296" s="149" t="s">
        <v>9</v>
      </c>
      <c r="H296" s="168" t="s">
        <v>1794</v>
      </c>
      <c r="I296" s="149" t="s">
        <v>1795</v>
      </c>
      <c r="J296" s="149">
        <v>0.122</v>
      </c>
      <c r="K296" s="149" t="s">
        <v>1796</v>
      </c>
      <c r="L296" s="149">
        <v>78644</v>
      </c>
      <c r="M296" s="150">
        <v>29</v>
      </c>
      <c r="N296" s="149" t="s">
        <v>154</v>
      </c>
      <c r="O296" s="149" t="s">
        <v>153</v>
      </c>
      <c r="P296" s="150" t="s">
        <v>153</v>
      </c>
      <c r="Q296" s="149" t="s">
        <v>154</v>
      </c>
      <c r="R296" s="149" t="s">
        <v>154</v>
      </c>
      <c r="S296" s="149" t="s">
        <v>153</v>
      </c>
      <c r="T296" s="149" t="s">
        <v>153</v>
      </c>
      <c r="U296" s="151" t="s">
        <v>153</v>
      </c>
      <c r="V296" s="149" t="s">
        <v>153</v>
      </c>
      <c r="W296" s="149" t="s">
        <v>153</v>
      </c>
      <c r="X296" s="152" t="s">
        <v>153</v>
      </c>
      <c r="Y296" s="149" t="s">
        <v>153</v>
      </c>
      <c r="Z296" s="149" t="s">
        <v>153</v>
      </c>
      <c r="AA296" s="150"/>
      <c r="AC296" s="149" t="s">
        <v>167</v>
      </c>
      <c r="AD296" s="149" t="s">
        <v>6</v>
      </c>
      <c r="AE296" s="149" t="s">
        <v>157</v>
      </c>
      <c r="AF296" s="149" t="s">
        <v>157</v>
      </c>
      <c r="AG296" s="149" t="s">
        <v>157</v>
      </c>
      <c r="AH296" s="150" t="s">
        <v>218</v>
      </c>
      <c r="AJ296" s="149" t="s">
        <v>154</v>
      </c>
      <c r="AK296" s="170" t="s">
        <v>153</v>
      </c>
      <c r="AN296" s="150"/>
      <c r="AO296" s="149" t="s">
        <v>219</v>
      </c>
      <c r="AP296" s="149" t="s">
        <v>150</v>
      </c>
      <c r="AQ296" s="149" t="s">
        <v>218</v>
      </c>
      <c r="AR296" s="149" t="s">
        <v>1797</v>
      </c>
      <c r="AS296" s="149">
        <v>2050</v>
      </c>
      <c r="AU296" s="150"/>
      <c r="AV296" s="149" t="s">
        <v>157</v>
      </c>
      <c r="AW296" s="172" t="s">
        <v>312</v>
      </c>
      <c r="AX296" s="149" t="s">
        <v>158</v>
      </c>
      <c r="AY296" s="149" t="s">
        <v>154</v>
      </c>
      <c r="AZ296" s="149" t="s">
        <v>153</v>
      </c>
      <c r="BA296" s="149" t="s">
        <v>153</v>
      </c>
      <c r="BC296" s="150"/>
      <c r="BE296" s="173"/>
      <c r="BF296" s="150"/>
      <c r="BG296" s="283">
        <f t="shared" si="219"/>
        <v>0</v>
      </c>
      <c r="BH296" s="149">
        <f t="shared" si="220"/>
        <v>0</v>
      </c>
      <c r="BI296" s="149">
        <f t="shared" si="186"/>
        <v>0</v>
      </c>
      <c r="BJ296" s="280">
        <f t="shared" si="187"/>
        <v>0</v>
      </c>
      <c r="BK296" s="356">
        <f t="shared" si="221"/>
        <v>0</v>
      </c>
      <c r="BL296" s="149">
        <f t="shared" si="222"/>
        <v>0</v>
      </c>
      <c r="BM296" s="149">
        <f t="shared" si="188"/>
        <v>0</v>
      </c>
      <c r="BN296" s="278">
        <f t="shared" si="189"/>
        <v>0</v>
      </c>
      <c r="BO296" s="149">
        <f t="shared" si="223"/>
        <v>0</v>
      </c>
      <c r="BP296" s="149">
        <f t="shared" si="224"/>
        <v>0</v>
      </c>
      <c r="BQ296" s="149">
        <f t="shared" si="190"/>
        <v>0</v>
      </c>
      <c r="BR296" s="356">
        <f t="shared" si="225"/>
        <v>0</v>
      </c>
      <c r="BS296" s="149">
        <f t="shared" si="226"/>
        <v>0</v>
      </c>
      <c r="BT296" s="149">
        <f t="shared" si="191"/>
        <v>1</v>
      </c>
      <c r="BU296" s="356">
        <f t="shared" si="192"/>
        <v>0</v>
      </c>
      <c r="BV296" s="149">
        <f t="shared" si="193"/>
        <v>0</v>
      </c>
      <c r="BW296" s="113">
        <f t="shared" si="194"/>
        <v>0</v>
      </c>
      <c r="BX296" s="248">
        <f t="shared" si="195"/>
        <v>0</v>
      </c>
      <c r="BY296" s="248">
        <f t="shared" si="196"/>
        <v>0</v>
      </c>
      <c r="BZ296" s="248">
        <f t="shared" si="197"/>
        <v>0</v>
      </c>
      <c r="CA296" s="248">
        <f t="shared" si="230"/>
        <v>0</v>
      </c>
      <c r="CB296" s="175">
        <f t="shared" si="198"/>
        <v>0</v>
      </c>
      <c r="CC296" s="356">
        <f t="shared" si="199"/>
        <v>0</v>
      </c>
      <c r="CD296" s="149">
        <f t="shared" si="200"/>
        <v>0</v>
      </c>
      <c r="CE296" s="149">
        <f t="shared" si="201"/>
        <v>1</v>
      </c>
      <c r="CF296" s="276">
        <f t="shared" si="202"/>
        <v>1</v>
      </c>
      <c r="CG296" s="248">
        <f t="shared" si="203"/>
        <v>1</v>
      </c>
      <c r="CH296" s="274">
        <f t="shared" si="227"/>
        <v>1</v>
      </c>
      <c r="CI296" s="356">
        <f t="shared" si="204"/>
        <v>0</v>
      </c>
      <c r="CJ296" s="149">
        <f t="shared" si="205"/>
        <v>0</v>
      </c>
      <c r="CK296" s="150">
        <f t="shared" si="206"/>
        <v>0</v>
      </c>
      <c r="CL296" s="149">
        <f t="shared" si="228"/>
        <v>0</v>
      </c>
      <c r="CM296" s="149">
        <f t="shared" si="228"/>
        <v>0</v>
      </c>
      <c r="CN296" s="149">
        <f t="shared" si="228"/>
        <v>1</v>
      </c>
      <c r="CO296" s="149">
        <f t="shared" si="207"/>
        <v>1</v>
      </c>
      <c r="CP296" s="149">
        <f t="shared" si="229"/>
        <v>1</v>
      </c>
      <c r="CQ296" s="283">
        <f t="shared" si="208"/>
        <v>1</v>
      </c>
      <c r="CR296" s="149">
        <f t="shared" si="209"/>
        <v>0</v>
      </c>
      <c r="CS296" s="149">
        <f t="shared" si="210"/>
        <v>0</v>
      </c>
      <c r="CT296" s="283" t="str">
        <f t="shared" si="211"/>
        <v/>
      </c>
      <c r="CU296" s="149" t="str">
        <f t="shared" si="212"/>
        <v xml:space="preserve"> 2050</v>
      </c>
      <c r="CV296" s="149">
        <f t="shared" si="213"/>
        <v>2050</v>
      </c>
      <c r="CW296" s="149">
        <v>1</v>
      </c>
      <c r="CX296" s="149">
        <v>0</v>
      </c>
      <c r="CY296" s="149">
        <v>0</v>
      </c>
      <c r="CZ296" s="149">
        <v>1</v>
      </c>
      <c r="DA296" s="149">
        <v>0</v>
      </c>
      <c r="DB296" s="149">
        <v>0</v>
      </c>
      <c r="DC296" s="149">
        <v>1</v>
      </c>
      <c r="DD296" s="149">
        <v>1</v>
      </c>
      <c r="DE296" s="149">
        <v>0</v>
      </c>
      <c r="DF296" s="149">
        <v>0</v>
      </c>
      <c r="DG296" s="149">
        <v>0</v>
      </c>
      <c r="DH296" s="149">
        <v>0</v>
      </c>
      <c r="DI296" s="149">
        <v>0</v>
      </c>
      <c r="DJ296" s="149">
        <v>0</v>
      </c>
      <c r="DK296" s="149">
        <v>0</v>
      </c>
      <c r="DL296" s="149">
        <v>0</v>
      </c>
      <c r="DM296" s="149">
        <v>1</v>
      </c>
      <c r="DN296" s="149">
        <v>1</v>
      </c>
      <c r="DO296" s="149">
        <v>1</v>
      </c>
      <c r="DP296" s="149">
        <v>1</v>
      </c>
      <c r="DQ296" s="149">
        <v>0</v>
      </c>
      <c r="DR296" s="149">
        <v>1</v>
      </c>
      <c r="DS296" s="149">
        <v>1</v>
      </c>
      <c r="DT296" s="149" t="s">
        <v>154</v>
      </c>
      <c r="DU296" s="149">
        <v>0</v>
      </c>
      <c r="DV296" s="149" t="s">
        <v>7865</v>
      </c>
      <c r="DW296" s="149" t="s">
        <v>7857</v>
      </c>
      <c r="DX296" s="149" t="s">
        <v>150</v>
      </c>
      <c r="DY296" s="149" t="s">
        <v>150</v>
      </c>
      <c r="DZ296" s="149" t="str">
        <f t="shared" si="214"/>
        <v>N</v>
      </c>
      <c r="EA296" s="149" t="str">
        <f t="shared" si="215"/>
        <v/>
      </c>
      <c r="EB296" s="149" t="str">
        <f t="shared" si="216"/>
        <v>Y</v>
      </c>
      <c r="EC296" s="149" t="str">
        <f t="shared" si="217"/>
        <v>N</v>
      </c>
      <c r="ED296" s="149" t="str">
        <f t="shared" si="218"/>
        <v>Yes</v>
      </c>
      <c r="EF296" s="149">
        <f t="shared" si="231"/>
        <v>2050</v>
      </c>
    </row>
    <row r="297" spans="1:136" s="149" customFormat="1" ht="16.5" customHeight="1">
      <c r="A297" s="149">
        <v>294</v>
      </c>
      <c r="B297" s="149">
        <v>298</v>
      </c>
      <c r="C297" s="150" t="s">
        <v>1798</v>
      </c>
      <c r="D297" s="149" t="s">
        <v>314</v>
      </c>
      <c r="E297" s="149" t="s">
        <v>229</v>
      </c>
      <c r="F297" s="149" t="s">
        <v>264</v>
      </c>
      <c r="G297" s="149" t="s">
        <v>176</v>
      </c>
      <c r="H297" s="168" t="s">
        <v>1799</v>
      </c>
      <c r="I297" s="149" t="s">
        <v>1800</v>
      </c>
      <c r="J297" s="149">
        <v>0.012</v>
      </c>
      <c r="K297" s="149" t="s">
        <v>1801</v>
      </c>
      <c r="L297" s="149">
        <v>55489</v>
      </c>
      <c r="M297" s="150">
        <v>31</v>
      </c>
      <c r="N297" s="149" t="s">
        <v>154</v>
      </c>
      <c r="O297" s="149" t="s">
        <v>153</v>
      </c>
      <c r="P297" s="150" t="s">
        <v>153</v>
      </c>
      <c r="Q297" s="149" t="s">
        <v>154</v>
      </c>
      <c r="R297" s="149" t="s">
        <v>154</v>
      </c>
      <c r="S297" s="149" t="s">
        <v>153</v>
      </c>
      <c r="T297" s="149" t="s">
        <v>153</v>
      </c>
      <c r="U297" s="151" t="s">
        <v>153</v>
      </c>
      <c r="V297" s="149" t="s">
        <v>153</v>
      </c>
      <c r="W297" s="149" t="s">
        <v>153</v>
      </c>
      <c r="X297" s="152" t="s">
        <v>153</v>
      </c>
      <c r="Y297" s="149" t="s">
        <v>153</v>
      </c>
      <c r="Z297" s="149" t="s">
        <v>153</v>
      </c>
      <c r="AA297" s="150"/>
      <c r="AC297" s="149" t="s">
        <v>167</v>
      </c>
      <c r="AD297" s="149" t="s">
        <v>6</v>
      </c>
      <c r="AE297" s="149" t="s">
        <v>157</v>
      </c>
      <c r="AF297" s="149" t="s">
        <v>157</v>
      </c>
      <c r="AG297" s="149" t="s">
        <v>157</v>
      </c>
      <c r="AH297" s="150" t="s">
        <v>218</v>
      </c>
      <c r="AJ297" s="149" t="s">
        <v>154</v>
      </c>
      <c r="AK297" s="170" t="s">
        <v>153</v>
      </c>
      <c r="AN297" s="150"/>
      <c r="AO297" s="149" t="s">
        <v>219</v>
      </c>
      <c r="AP297" s="149" t="s">
        <v>150</v>
      </c>
      <c r="AQ297" s="149" t="s">
        <v>218</v>
      </c>
      <c r="AR297" s="149" t="s">
        <v>1802</v>
      </c>
      <c r="AS297" s="149">
        <v>2050</v>
      </c>
      <c r="AU297" s="150"/>
      <c r="AV297" s="149" t="s">
        <v>168</v>
      </c>
      <c r="AW297" s="172" t="s">
        <v>168</v>
      </c>
      <c r="AX297" s="149" t="s">
        <v>158</v>
      </c>
      <c r="AY297" s="149" t="s">
        <v>154</v>
      </c>
      <c r="AZ297" s="149" t="s">
        <v>153</v>
      </c>
      <c r="BA297" s="149" t="s">
        <v>153</v>
      </c>
      <c r="BC297" s="150"/>
      <c r="BE297" s="173"/>
      <c r="BF297" s="150"/>
      <c r="BG297" s="283">
        <f t="shared" si="219"/>
        <v>0</v>
      </c>
      <c r="BH297" s="149">
        <f t="shared" si="220"/>
        <v>0</v>
      </c>
      <c r="BI297" s="149">
        <f t="shared" si="186"/>
        <v>0</v>
      </c>
      <c r="BJ297" s="280">
        <f t="shared" si="187"/>
        <v>0</v>
      </c>
      <c r="BK297" s="356">
        <f t="shared" si="221"/>
        <v>0</v>
      </c>
      <c r="BL297" s="149">
        <f t="shared" si="222"/>
        <v>0</v>
      </c>
      <c r="BM297" s="149">
        <f t="shared" si="188"/>
        <v>0</v>
      </c>
      <c r="BN297" s="278">
        <f t="shared" si="189"/>
        <v>0</v>
      </c>
      <c r="BO297" s="149">
        <f t="shared" si="223"/>
        <v>0</v>
      </c>
      <c r="BP297" s="149">
        <f t="shared" si="224"/>
        <v>0</v>
      </c>
      <c r="BQ297" s="149">
        <f t="shared" si="190"/>
        <v>0</v>
      </c>
      <c r="BR297" s="356">
        <f t="shared" si="225"/>
        <v>0</v>
      </c>
      <c r="BS297" s="149">
        <f t="shared" si="226"/>
        <v>0</v>
      </c>
      <c r="BT297" s="149">
        <f t="shared" si="191"/>
        <v>1</v>
      </c>
      <c r="BU297" s="356">
        <f t="shared" si="192"/>
        <v>0</v>
      </c>
      <c r="BV297" s="149">
        <f t="shared" si="193"/>
        <v>0</v>
      </c>
      <c r="BW297" s="113">
        <f t="shared" si="194"/>
        <v>0</v>
      </c>
      <c r="BX297" s="248">
        <f t="shared" si="195"/>
        <v>0</v>
      </c>
      <c r="BY297" s="248">
        <f t="shared" si="196"/>
        <v>0</v>
      </c>
      <c r="BZ297" s="248">
        <f t="shared" si="197"/>
        <v>0</v>
      </c>
      <c r="CA297" s="248">
        <f t="shared" si="230"/>
        <v>0</v>
      </c>
      <c r="CB297" s="175">
        <f t="shared" si="198"/>
        <v>0</v>
      </c>
      <c r="CC297" s="356">
        <f t="shared" si="199"/>
        <v>0</v>
      </c>
      <c r="CD297" s="149">
        <f t="shared" si="200"/>
        <v>0</v>
      </c>
      <c r="CE297" s="149">
        <f t="shared" si="201"/>
        <v>1</v>
      </c>
      <c r="CF297" s="276">
        <f t="shared" si="202"/>
        <v>1</v>
      </c>
      <c r="CG297" s="248">
        <f t="shared" si="203"/>
        <v>1</v>
      </c>
      <c r="CH297" s="274">
        <f t="shared" si="227"/>
        <v>1</v>
      </c>
      <c r="CI297" s="356">
        <f t="shared" si="204"/>
        <v>0</v>
      </c>
      <c r="CJ297" s="149">
        <f t="shared" si="205"/>
        <v>0</v>
      </c>
      <c r="CK297" s="150">
        <f t="shared" si="206"/>
        <v>0</v>
      </c>
      <c r="CL297" s="149">
        <f t="shared" si="228"/>
        <v>0</v>
      </c>
      <c r="CM297" s="149">
        <f t="shared" si="228"/>
        <v>0</v>
      </c>
      <c r="CN297" s="149">
        <f t="shared" si="228"/>
        <v>1</v>
      </c>
      <c r="CO297" s="149">
        <f t="shared" si="207"/>
        <v>1</v>
      </c>
      <c r="CP297" s="149">
        <f t="shared" si="229"/>
        <v>1</v>
      </c>
      <c r="CQ297" s="283">
        <f t="shared" si="208"/>
        <v>0</v>
      </c>
      <c r="CR297" s="149">
        <f t="shared" si="209"/>
        <v>0</v>
      </c>
      <c r="CS297" s="149">
        <f t="shared" si="210"/>
        <v>1</v>
      </c>
      <c r="CT297" s="283" t="str">
        <f t="shared" si="211"/>
        <v/>
      </c>
      <c r="CU297" s="149" t="str">
        <f t="shared" si="212"/>
        <v xml:space="preserve"> 2050</v>
      </c>
      <c r="CV297" s="149">
        <f t="shared" si="213"/>
        <v>2050</v>
      </c>
      <c r="CW297" s="149">
        <v>0</v>
      </c>
      <c r="CX297" s="149">
        <v>0</v>
      </c>
      <c r="CY297" s="149">
        <v>0</v>
      </c>
      <c r="CZ297" s="149">
        <v>0</v>
      </c>
      <c r="DA297" s="149">
        <v>0</v>
      </c>
      <c r="DB297" s="149">
        <v>0</v>
      </c>
      <c r="DC297" s="149">
        <v>1</v>
      </c>
      <c r="DD297" s="149">
        <v>1</v>
      </c>
      <c r="DE297" s="149">
        <v>0</v>
      </c>
      <c r="DF297" s="149">
        <v>0</v>
      </c>
      <c r="DG297" s="149">
        <v>0</v>
      </c>
      <c r="DH297" s="149">
        <v>0</v>
      </c>
      <c r="DI297" s="149">
        <v>0</v>
      </c>
      <c r="DJ297" s="149">
        <v>0</v>
      </c>
      <c r="DK297" s="149">
        <v>0</v>
      </c>
      <c r="DL297" s="149">
        <v>0</v>
      </c>
      <c r="DM297" s="149">
        <v>1</v>
      </c>
      <c r="DN297" s="149">
        <v>0</v>
      </c>
      <c r="DO297" s="149">
        <v>1</v>
      </c>
      <c r="DP297" s="149">
        <v>1</v>
      </c>
      <c r="DQ297" s="149">
        <v>0</v>
      </c>
      <c r="DR297" s="149">
        <v>1</v>
      </c>
      <c r="DS297" s="149">
        <v>0</v>
      </c>
      <c r="DT297" s="149" t="s">
        <v>154</v>
      </c>
      <c r="DU297" s="149">
        <v>0</v>
      </c>
      <c r="DV297" s="149" t="s">
        <v>7865</v>
      </c>
      <c r="DW297" s="149" t="s">
        <v>154</v>
      </c>
      <c r="DX297" s="149">
        <v>0</v>
      </c>
      <c r="DY297" s="149" t="s">
        <v>150</v>
      </c>
      <c r="DZ297" s="149" t="str">
        <f t="shared" si="214"/>
        <v>N</v>
      </c>
      <c r="EA297" s="149" t="str">
        <f t="shared" si="215"/>
        <v/>
      </c>
      <c r="EB297" s="149" t="str">
        <f t="shared" si="216"/>
        <v>Y</v>
      </c>
      <c r="EC297" s="149" t="str">
        <f t="shared" si="217"/>
        <v>N</v>
      </c>
      <c r="ED297" s="149" t="str">
        <f t="shared" si="218"/>
        <v>Not Specified</v>
      </c>
      <c r="EF297" s="149">
        <f t="shared" si="231"/>
        <v>2050</v>
      </c>
    </row>
    <row r="298" spans="1:136" s="149" customFormat="1" ht="16.5" customHeight="1">
      <c r="A298" s="149">
        <v>295</v>
      </c>
      <c r="B298" s="149">
        <v>285</v>
      </c>
      <c r="C298" s="150" t="s">
        <v>1803</v>
      </c>
      <c r="D298" s="149" t="s">
        <v>183</v>
      </c>
      <c r="E298" s="149" t="s">
        <v>184</v>
      </c>
      <c r="F298" s="149" t="s">
        <v>175</v>
      </c>
      <c r="G298" s="149" t="s">
        <v>176</v>
      </c>
      <c r="H298" s="168" t="s">
        <v>1804</v>
      </c>
      <c r="I298" s="149" t="s">
        <v>1805</v>
      </c>
      <c r="J298" s="149">
        <v>0.029</v>
      </c>
      <c r="K298" s="149" t="s">
        <v>1806</v>
      </c>
      <c r="L298" s="149">
        <v>126108</v>
      </c>
      <c r="M298" s="150">
        <v>13</v>
      </c>
      <c r="N298" s="149" t="s">
        <v>154</v>
      </c>
      <c r="O298" s="149" t="s">
        <v>153</v>
      </c>
      <c r="P298" s="150" t="s">
        <v>153</v>
      </c>
      <c r="Q298" s="149" t="s">
        <v>154</v>
      </c>
      <c r="R298" s="149" t="s">
        <v>154</v>
      </c>
      <c r="S298" s="149" t="s">
        <v>153</v>
      </c>
      <c r="T298" s="149" t="s">
        <v>153</v>
      </c>
      <c r="U298" s="151" t="s">
        <v>153</v>
      </c>
      <c r="V298" s="149" t="s">
        <v>153</v>
      </c>
      <c r="W298" s="149" t="s">
        <v>153</v>
      </c>
      <c r="X298" s="152" t="s">
        <v>153</v>
      </c>
      <c r="Y298" s="149" t="s">
        <v>153</v>
      </c>
      <c r="Z298" s="149" t="s">
        <v>153</v>
      </c>
      <c r="AA298" s="150"/>
      <c r="AC298" s="149" t="s">
        <v>153</v>
      </c>
      <c r="AD298" s="149" t="s">
        <v>153</v>
      </c>
      <c r="AE298" s="149" t="s">
        <v>153</v>
      </c>
      <c r="AF298" s="149" t="s">
        <v>153</v>
      </c>
      <c r="AG298" s="149" t="s">
        <v>153</v>
      </c>
      <c r="AH298" s="150" t="s">
        <v>153</v>
      </c>
      <c r="AJ298" s="149" t="s">
        <v>154</v>
      </c>
      <c r="AK298" s="170" t="s">
        <v>153</v>
      </c>
      <c r="AN298" s="150"/>
      <c r="AP298" s="149" t="s">
        <v>154</v>
      </c>
      <c r="AQ298" s="149" t="s">
        <v>153</v>
      </c>
      <c r="AR298" s="149" t="s">
        <v>153</v>
      </c>
      <c r="AU298" s="150"/>
      <c r="AV298" s="188" t="s">
        <v>168</v>
      </c>
      <c r="AW298" s="172" t="s">
        <v>153</v>
      </c>
      <c r="AX298" s="149" t="s">
        <v>153</v>
      </c>
      <c r="AY298" s="149" t="s">
        <v>154</v>
      </c>
      <c r="AZ298" s="149" t="s">
        <v>153</v>
      </c>
      <c r="BA298" s="149" t="s">
        <v>153</v>
      </c>
      <c r="BC298" s="150"/>
      <c r="BE298" s="173"/>
      <c r="BF298" s="150"/>
      <c r="BG298" s="283">
        <f t="shared" si="219"/>
        <v>0</v>
      </c>
      <c r="BH298" s="149">
        <f t="shared" si="220"/>
        <v>0</v>
      </c>
      <c r="BI298" s="149">
        <f t="shared" si="186"/>
        <v>0</v>
      </c>
      <c r="BJ298" s="280">
        <f t="shared" si="187"/>
        <v>0</v>
      </c>
      <c r="BK298" s="356">
        <f t="shared" si="221"/>
        <v>0</v>
      </c>
      <c r="BL298" s="149">
        <f t="shared" si="222"/>
        <v>0</v>
      </c>
      <c r="BM298" s="149">
        <f t="shared" si="188"/>
        <v>0</v>
      </c>
      <c r="BN298" s="278">
        <f t="shared" si="189"/>
        <v>0</v>
      </c>
      <c r="BO298" s="149">
        <f t="shared" si="223"/>
        <v>0</v>
      </c>
      <c r="BP298" s="149">
        <f t="shared" si="224"/>
        <v>0</v>
      </c>
      <c r="BQ298" s="149">
        <f t="shared" si="190"/>
        <v>0</v>
      </c>
      <c r="BR298" s="356">
        <f t="shared" si="225"/>
        <v>0</v>
      </c>
      <c r="BS298" s="149">
        <f t="shared" si="226"/>
        <v>0</v>
      </c>
      <c r="BT298" s="149">
        <f t="shared" si="191"/>
        <v>0</v>
      </c>
      <c r="BU298" s="356">
        <f t="shared" si="192"/>
        <v>0</v>
      </c>
      <c r="BV298" s="149">
        <f t="shared" si="193"/>
        <v>0</v>
      </c>
      <c r="BW298" s="113">
        <f t="shared" si="194"/>
        <v>0</v>
      </c>
      <c r="BX298" s="248">
        <f t="shared" si="195"/>
        <v>0</v>
      </c>
      <c r="BY298" s="248">
        <f t="shared" si="196"/>
        <v>0</v>
      </c>
      <c r="BZ298" s="248">
        <f t="shared" si="197"/>
        <v>0</v>
      </c>
      <c r="CA298" s="248">
        <f t="shared" si="230"/>
        <v>0</v>
      </c>
      <c r="CB298" s="175">
        <f t="shared" si="198"/>
        <v>0</v>
      </c>
      <c r="CC298" s="356">
        <f t="shared" si="199"/>
        <v>0</v>
      </c>
      <c r="CD298" s="149">
        <f t="shared" si="200"/>
        <v>0</v>
      </c>
      <c r="CE298" s="149">
        <f t="shared" si="201"/>
        <v>0</v>
      </c>
      <c r="CF298" s="276">
        <f t="shared" si="202"/>
        <v>0</v>
      </c>
      <c r="CG298" s="248">
        <f t="shared" si="203"/>
        <v>0</v>
      </c>
      <c r="CH298" s="274">
        <f t="shared" si="227"/>
        <v>0</v>
      </c>
      <c r="CI298" s="356">
        <f t="shared" si="204"/>
        <v>0</v>
      </c>
      <c r="CJ298" s="149">
        <f t="shared" si="205"/>
        <v>0</v>
      </c>
      <c r="CK298" s="150">
        <f t="shared" si="206"/>
        <v>0</v>
      </c>
      <c r="CL298" s="149">
        <f t="shared" si="228"/>
        <v>0</v>
      </c>
      <c r="CM298" s="149">
        <f t="shared" si="228"/>
        <v>0</v>
      </c>
      <c r="CN298" s="149">
        <f t="shared" si="228"/>
        <v>0</v>
      </c>
      <c r="CO298" s="149">
        <f t="shared" si="207"/>
        <v>0</v>
      </c>
      <c r="CP298" s="149">
        <f t="shared" si="229"/>
        <v>0</v>
      </c>
      <c r="CQ298" s="283">
        <f t="shared" si="208"/>
        <v>0</v>
      </c>
      <c r="CR298" s="149">
        <f t="shared" si="209"/>
        <v>0</v>
      </c>
      <c r="CS298" s="149">
        <f t="shared" si="210"/>
        <v>1</v>
      </c>
      <c r="CT298" s="283" t="str">
        <f t="shared" si="211"/>
        <v/>
      </c>
      <c r="CU298" s="149" t="str">
        <f t="shared" si="212"/>
        <v xml:space="preserve"> </v>
      </c>
      <c r="CV298" s="149">
        <f t="shared" si="213"/>
        <v>0</v>
      </c>
      <c r="CW298" s="149">
        <v>0</v>
      </c>
      <c r="CX298" s="149">
        <v>0</v>
      </c>
      <c r="CY298" s="149">
        <v>0</v>
      </c>
      <c r="CZ298" s="149">
        <v>0</v>
      </c>
      <c r="DA298" s="149">
        <v>0</v>
      </c>
      <c r="DB298" s="149">
        <v>0</v>
      </c>
      <c r="DC298" s="149">
        <v>0</v>
      </c>
      <c r="DD298" s="149">
        <v>0</v>
      </c>
      <c r="DE298" s="149">
        <v>0</v>
      </c>
      <c r="DF298" s="149">
        <v>0</v>
      </c>
      <c r="DG298" s="149">
        <v>0</v>
      </c>
      <c r="DH298" s="149">
        <v>0</v>
      </c>
      <c r="DI298" s="149">
        <v>0</v>
      </c>
      <c r="DJ298" s="149">
        <v>0</v>
      </c>
      <c r="DK298" s="149">
        <v>0</v>
      </c>
      <c r="DL298" s="149">
        <v>0</v>
      </c>
      <c r="DM298" s="149">
        <v>0</v>
      </c>
      <c r="DN298" s="149">
        <v>0</v>
      </c>
      <c r="DO298" s="149">
        <v>0</v>
      </c>
      <c r="DP298" s="149">
        <v>0</v>
      </c>
      <c r="DQ298" s="149">
        <v>0</v>
      </c>
      <c r="DR298" s="149">
        <v>0</v>
      </c>
      <c r="DS298" s="149">
        <v>0</v>
      </c>
      <c r="DT298" s="149" t="s">
        <v>154</v>
      </c>
      <c r="DU298" s="149">
        <v>0</v>
      </c>
      <c r="DV298" s="149" t="s">
        <v>154</v>
      </c>
      <c r="DW298" s="149" t="s">
        <v>154</v>
      </c>
      <c r="DX298" s="149">
        <v>0</v>
      </c>
      <c r="DY298" s="149">
        <v>0</v>
      </c>
      <c r="DZ298" s="149" t="str">
        <f t="shared" si="214"/>
        <v>N</v>
      </c>
      <c r="EA298" s="149" t="str">
        <f t="shared" si="215"/>
        <v/>
      </c>
      <c r="EB298" s="149" t="str">
        <f t="shared" si="216"/>
        <v>N</v>
      </c>
      <c r="EC298" s="149" t="str">
        <f t="shared" si="217"/>
        <v>N</v>
      </c>
      <c r="ED298" s="149" t="str">
        <f t="shared" si="218"/>
        <v>Not Specified</v>
      </c>
      <c r="EF298" s="149">
        <f t="shared" si="231"/>
        <v>0</v>
      </c>
    </row>
    <row r="299" spans="1:136" s="149" customFormat="1" ht="16.5" customHeight="1">
      <c r="A299" s="149">
        <v>296</v>
      </c>
      <c r="B299" s="149">
        <v>274</v>
      </c>
      <c r="C299" s="150" t="s">
        <v>1807</v>
      </c>
      <c r="D299" s="149" t="s">
        <v>1808</v>
      </c>
      <c r="E299" s="149" t="s">
        <v>790</v>
      </c>
      <c r="F299" s="149" t="s">
        <v>245</v>
      </c>
      <c r="G299" s="149" t="s">
        <v>246</v>
      </c>
      <c r="H299" s="168" t="s">
        <v>1809</v>
      </c>
      <c r="I299" s="149" t="s">
        <v>1810</v>
      </c>
      <c r="J299" s="149">
        <v>0</v>
      </c>
      <c r="K299" s="149" t="s">
        <v>1811</v>
      </c>
      <c r="L299" s="149">
        <v>296662</v>
      </c>
      <c r="M299" s="150">
        <v>31</v>
      </c>
      <c r="N299" s="149" t="s">
        <v>154</v>
      </c>
      <c r="O299" s="149" t="s">
        <v>153</v>
      </c>
      <c r="P299" s="150" t="s">
        <v>153</v>
      </c>
      <c r="Q299" s="149" t="s">
        <v>150</v>
      </c>
      <c r="R299" s="149" t="s">
        <v>150</v>
      </c>
      <c r="S299" s="149" t="s">
        <v>151</v>
      </c>
      <c r="T299" s="149" t="s">
        <v>152</v>
      </c>
      <c r="U299" s="151">
        <v>2034</v>
      </c>
      <c r="V299" s="149" t="s">
        <v>151</v>
      </c>
      <c r="W299" s="149" t="s">
        <v>152</v>
      </c>
      <c r="X299" s="152">
        <v>2040</v>
      </c>
      <c r="Y299" s="149" t="s">
        <v>150</v>
      </c>
      <c r="Z299" s="149" t="s">
        <v>151</v>
      </c>
      <c r="AA299" s="150">
        <v>2040</v>
      </c>
      <c r="AC299" s="149" t="s">
        <v>167</v>
      </c>
      <c r="AD299" s="149" t="s">
        <v>6</v>
      </c>
      <c r="AE299" s="149" t="s">
        <v>157</v>
      </c>
      <c r="AF299" s="149" t="s">
        <v>157</v>
      </c>
      <c r="AG299" s="149" t="s">
        <v>157</v>
      </c>
      <c r="AH299" s="150" t="s">
        <v>218</v>
      </c>
      <c r="AJ299" s="149" t="s">
        <v>154</v>
      </c>
      <c r="AK299" s="170" t="s">
        <v>153</v>
      </c>
      <c r="AN299" s="150"/>
      <c r="AO299" s="149" t="s">
        <v>219</v>
      </c>
      <c r="AP299" s="149" t="s">
        <v>150</v>
      </c>
      <c r="AQ299" s="149" t="s">
        <v>218</v>
      </c>
      <c r="AR299" s="149" t="s">
        <v>1179</v>
      </c>
      <c r="AS299" s="149">
        <v>2050</v>
      </c>
      <c r="AU299" s="150"/>
      <c r="AV299" s="149" t="s">
        <v>157</v>
      </c>
      <c r="AW299" s="172" t="s">
        <v>168</v>
      </c>
      <c r="AX299" s="149" t="s">
        <v>158</v>
      </c>
      <c r="AY299" s="149" t="s">
        <v>154</v>
      </c>
      <c r="AZ299" s="149" t="s">
        <v>153</v>
      </c>
      <c r="BA299" s="149" t="s">
        <v>153</v>
      </c>
      <c r="BC299" s="150"/>
      <c r="BE299" s="173"/>
      <c r="BF299" s="150"/>
      <c r="BG299" s="283">
        <f t="shared" si="219"/>
        <v>0</v>
      </c>
      <c r="BH299" s="149">
        <f t="shared" si="220"/>
        <v>0</v>
      </c>
      <c r="BI299" s="149">
        <f t="shared" si="186"/>
        <v>0</v>
      </c>
      <c r="BJ299" s="280">
        <f t="shared" si="187"/>
        <v>0</v>
      </c>
      <c r="BK299" s="356">
        <f t="shared" si="221"/>
        <v>0</v>
      </c>
      <c r="BL299" s="149">
        <f t="shared" si="222"/>
        <v>0</v>
      </c>
      <c r="BM299" s="149">
        <f t="shared" si="188"/>
        <v>1</v>
      </c>
      <c r="BN299" s="278">
        <f t="shared" si="189"/>
        <v>1</v>
      </c>
      <c r="BO299" s="149">
        <f t="shared" si="223"/>
        <v>0</v>
      </c>
      <c r="BP299" s="149">
        <f t="shared" si="224"/>
        <v>0</v>
      </c>
      <c r="BQ299" s="149">
        <f t="shared" si="190"/>
        <v>1</v>
      </c>
      <c r="BR299" s="356">
        <f t="shared" si="225"/>
        <v>0</v>
      </c>
      <c r="BS299" s="149">
        <f t="shared" si="226"/>
        <v>0</v>
      </c>
      <c r="BT299" s="149">
        <f t="shared" si="191"/>
        <v>1</v>
      </c>
      <c r="BU299" s="356">
        <f t="shared" si="192"/>
        <v>0</v>
      </c>
      <c r="BV299" s="149">
        <f t="shared" si="193"/>
        <v>0</v>
      </c>
      <c r="BW299" s="113">
        <f t="shared" si="194"/>
        <v>0</v>
      </c>
      <c r="BX299" s="248">
        <f t="shared" si="195"/>
        <v>0</v>
      </c>
      <c r="BY299" s="248">
        <f t="shared" si="196"/>
        <v>0</v>
      </c>
      <c r="BZ299" s="248">
        <f t="shared" si="197"/>
        <v>0</v>
      </c>
      <c r="CA299" s="248">
        <f t="shared" si="230"/>
        <v>0</v>
      </c>
      <c r="CB299" s="175">
        <f t="shared" si="198"/>
        <v>0</v>
      </c>
      <c r="CC299" s="356">
        <f t="shared" si="199"/>
        <v>0</v>
      </c>
      <c r="CD299" s="149">
        <f t="shared" si="200"/>
        <v>0</v>
      </c>
      <c r="CE299" s="149">
        <f t="shared" si="201"/>
        <v>1</v>
      </c>
      <c r="CF299" s="276">
        <f t="shared" si="202"/>
        <v>1</v>
      </c>
      <c r="CG299" s="248">
        <f t="shared" si="203"/>
        <v>1</v>
      </c>
      <c r="CH299" s="274">
        <f t="shared" si="227"/>
        <v>1</v>
      </c>
      <c r="CI299" s="356">
        <f t="shared" si="204"/>
        <v>0</v>
      </c>
      <c r="CJ299" s="149">
        <f t="shared" si="205"/>
        <v>0</v>
      </c>
      <c r="CK299" s="150">
        <f t="shared" si="206"/>
        <v>0</v>
      </c>
      <c r="CL299" s="149">
        <f t="shared" si="228"/>
        <v>0</v>
      </c>
      <c r="CM299" s="149">
        <f t="shared" si="228"/>
        <v>0</v>
      </c>
      <c r="CN299" s="149">
        <f t="shared" si="228"/>
        <v>2</v>
      </c>
      <c r="CO299" s="149">
        <f t="shared" si="207"/>
        <v>2</v>
      </c>
      <c r="CP299" s="149">
        <f t="shared" si="229"/>
        <v>1</v>
      </c>
      <c r="CQ299" s="283">
        <f t="shared" si="208"/>
        <v>1</v>
      </c>
      <c r="CR299" s="149">
        <f t="shared" si="209"/>
        <v>0</v>
      </c>
      <c r="CS299" s="149">
        <f t="shared" si="210"/>
        <v>0</v>
      </c>
      <c r="CT299" s="283" t="str">
        <f t="shared" si="211"/>
        <v/>
      </c>
      <c r="CU299" s="149" t="str">
        <f t="shared" si="212"/>
        <v>2040 2050</v>
      </c>
      <c r="CV299" s="149">
        <f t="shared" si="213"/>
        <v>2050</v>
      </c>
      <c r="CW299" s="149">
        <v>0</v>
      </c>
      <c r="CX299" s="149">
        <v>0</v>
      </c>
      <c r="CY299" s="149">
        <v>1</v>
      </c>
      <c r="CZ299" s="149">
        <v>1</v>
      </c>
      <c r="DA299" s="149">
        <v>0</v>
      </c>
      <c r="DB299" s="149">
        <v>0</v>
      </c>
      <c r="DC299" s="149">
        <v>0</v>
      </c>
      <c r="DD299" s="149">
        <v>0</v>
      </c>
      <c r="DE299" s="149">
        <v>0</v>
      </c>
      <c r="DF299" s="149">
        <v>1</v>
      </c>
      <c r="DG299" s="149">
        <v>0</v>
      </c>
      <c r="DH299" s="149">
        <v>1</v>
      </c>
      <c r="DI299" s="149">
        <v>0</v>
      </c>
      <c r="DJ299" s="149">
        <v>0</v>
      </c>
      <c r="DK299" s="149">
        <v>0</v>
      </c>
      <c r="DL299" s="149">
        <v>0</v>
      </c>
      <c r="DM299" s="149">
        <v>1</v>
      </c>
      <c r="DN299" s="149">
        <v>0</v>
      </c>
      <c r="DO299" s="149">
        <v>1</v>
      </c>
      <c r="DP299" s="149">
        <v>0</v>
      </c>
      <c r="DQ299" s="149">
        <v>0</v>
      </c>
      <c r="DR299" s="149">
        <v>1</v>
      </c>
      <c r="DS299" s="149">
        <v>0</v>
      </c>
      <c r="DT299" s="149" t="s">
        <v>150</v>
      </c>
      <c r="DU299" s="149" t="s">
        <v>157</v>
      </c>
      <c r="DV299" s="149" t="s">
        <v>154</v>
      </c>
      <c r="DW299" s="149" t="s">
        <v>160</v>
      </c>
      <c r="DX299" s="149" t="s">
        <v>3005</v>
      </c>
      <c r="DY299" s="149">
        <v>0</v>
      </c>
      <c r="DZ299" s="149" t="str">
        <f t="shared" si="214"/>
        <v>Y</v>
      </c>
      <c r="EA299" s="149" t="str">
        <f t="shared" si="215"/>
        <v>Targets set</v>
      </c>
      <c r="EB299" s="149" t="str">
        <f t="shared" si="216"/>
        <v>Y</v>
      </c>
      <c r="EC299" s="149" t="str">
        <f t="shared" si="217"/>
        <v>N</v>
      </c>
      <c r="ED299" s="149" t="str">
        <f t="shared" si="218"/>
        <v>Yes</v>
      </c>
      <c r="EF299" s="149">
        <f t="shared" si="231"/>
        <v>2050</v>
      </c>
    </row>
    <row r="300" spans="1:136" s="149" customFormat="1" ht="16.5" customHeight="1">
      <c r="A300" s="149">
        <v>297</v>
      </c>
      <c r="B300" s="149">
        <v>397</v>
      </c>
      <c r="C300" s="150" t="s">
        <v>1812</v>
      </c>
      <c r="D300" s="149" t="s">
        <v>163</v>
      </c>
      <c r="E300" s="149" t="s">
        <v>144</v>
      </c>
      <c r="F300" s="149" t="s">
        <v>175</v>
      </c>
      <c r="G300" s="149" t="s">
        <v>176</v>
      </c>
      <c r="H300" s="168" t="s">
        <v>1813</v>
      </c>
      <c r="I300" s="149" t="s">
        <v>1814</v>
      </c>
      <c r="J300" s="149">
        <v>0.332</v>
      </c>
      <c r="K300" s="149" t="s">
        <v>1815</v>
      </c>
      <c r="L300" s="149">
        <v>43688</v>
      </c>
      <c r="M300" s="150">
        <v>7</v>
      </c>
      <c r="N300" s="149" t="s">
        <v>154</v>
      </c>
      <c r="O300" s="149" t="s">
        <v>153</v>
      </c>
      <c r="P300" s="150" t="s">
        <v>153</v>
      </c>
      <c r="Q300" s="149" t="s">
        <v>154</v>
      </c>
      <c r="R300" s="149" t="s">
        <v>154</v>
      </c>
      <c r="S300" s="149" t="s">
        <v>153</v>
      </c>
      <c r="T300" s="149" t="s">
        <v>153</v>
      </c>
      <c r="U300" s="151" t="s">
        <v>153</v>
      </c>
      <c r="V300" s="149" t="s">
        <v>153</v>
      </c>
      <c r="W300" s="149" t="s">
        <v>153</v>
      </c>
      <c r="X300" s="152" t="s">
        <v>153</v>
      </c>
      <c r="Y300" s="149" t="s">
        <v>153</v>
      </c>
      <c r="Z300" s="149" t="s">
        <v>153</v>
      </c>
      <c r="AA300" s="150"/>
      <c r="AC300" s="149" t="s">
        <v>202</v>
      </c>
      <c r="AD300" s="149" t="s">
        <v>5</v>
      </c>
      <c r="AE300" s="149" t="s">
        <v>157</v>
      </c>
      <c r="AF300" s="149" t="s">
        <v>157</v>
      </c>
      <c r="AG300" s="149" t="s">
        <v>157</v>
      </c>
      <c r="AH300" s="150" t="s">
        <v>218</v>
      </c>
      <c r="AI300" s="149" t="s">
        <v>219</v>
      </c>
      <c r="AJ300" s="149" t="s">
        <v>150</v>
      </c>
      <c r="AK300" s="170" t="s">
        <v>1816</v>
      </c>
      <c r="AL300" s="149">
        <v>2040</v>
      </c>
      <c r="AN300" s="150"/>
      <c r="AP300" s="149" t="s">
        <v>154</v>
      </c>
      <c r="AQ300" s="149" t="s">
        <v>153</v>
      </c>
      <c r="AR300" s="149" t="s">
        <v>153</v>
      </c>
      <c r="AU300" s="150"/>
      <c r="AV300" s="149" t="s">
        <v>168</v>
      </c>
      <c r="AW300" s="172" t="s">
        <v>171</v>
      </c>
      <c r="AX300" s="149" t="s">
        <v>158</v>
      </c>
      <c r="AY300" s="149" t="s">
        <v>154</v>
      </c>
      <c r="AZ300" s="149" t="s">
        <v>153</v>
      </c>
      <c r="BA300" s="149" t="s">
        <v>153</v>
      </c>
      <c r="BC300" s="150"/>
      <c r="BE300" s="173"/>
      <c r="BF300" s="150"/>
      <c r="BG300" s="283">
        <f t="shared" si="219"/>
        <v>0</v>
      </c>
      <c r="BH300" s="149">
        <f t="shared" si="220"/>
        <v>0</v>
      </c>
      <c r="BI300" s="149">
        <f t="shared" si="186"/>
        <v>0</v>
      </c>
      <c r="BJ300" s="280">
        <f t="shared" si="187"/>
        <v>0</v>
      </c>
      <c r="BK300" s="356">
        <f t="shared" si="221"/>
        <v>0</v>
      </c>
      <c r="BL300" s="149">
        <f t="shared" si="222"/>
        <v>0</v>
      </c>
      <c r="BM300" s="149">
        <f t="shared" si="188"/>
        <v>0</v>
      </c>
      <c r="BN300" s="278">
        <f t="shared" si="189"/>
        <v>0</v>
      </c>
      <c r="BO300" s="149">
        <f t="shared" si="223"/>
        <v>0</v>
      </c>
      <c r="BP300" s="149">
        <f t="shared" si="224"/>
        <v>0</v>
      </c>
      <c r="BQ300" s="149">
        <f t="shared" si="190"/>
        <v>0</v>
      </c>
      <c r="BR300" s="356">
        <f t="shared" si="225"/>
        <v>0</v>
      </c>
      <c r="BS300" s="149">
        <f t="shared" si="226"/>
        <v>0</v>
      </c>
      <c r="BT300" s="149">
        <f t="shared" si="191"/>
        <v>0</v>
      </c>
      <c r="BU300" s="356">
        <f t="shared" si="192"/>
        <v>0</v>
      </c>
      <c r="BV300" s="149">
        <f t="shared" si="193"/>
        <v>0</v>
      </c>
      <c r="BW300" s="113">
        <f t="shared" si="194"/>
        <v>1</v>
      </c>
      <c r="BX300" s="248">
        <f t="shared" si="195"/>
        <v>0</v>
      </c>
      <c r="BY300" s="248">
        <f t="shared" si="196"/>
        <v>0</v>
      </c>
      <c r="BZ300" s="248">
        <f t="shared" si="197"/>
        <v>1</v>
      </c>
      <c r="CA300" s="248">
        <f t="shared" si="230"/>
        <v>1</v>
      </c>
      <c r="CB300" s="175">
        <f t="shared" si="198"/>
        <v>1</v>
      </c>
      <c r="CC300" s="356">
        <f t="shared" si="199"/>
        <v>0</v>
      </c>
      <c r="CD300" s="149">
        <f t="shared" si="200"/>
        <v>0</v>
      </c>
      <c r="CE300" s="149">
        <f t="shared" si="201"/>
        <v>0</v>
      </c>
      <c r="CF300" s="276">
        <f t="shared" si="202"/>
        <v>0</v>
      </c>
      <c r="CG300" s="248">
        <f t="shared" si="203"/>
        <v>1</v>
      </c>
      <c r="CH300" s="274">
        <f t="shared" si="227"/>
        <v>1</v>
      </c>
      <c r="CI300" s="356">
        <f t="shared" si="204"/>
        <v>0</v>
      </c>
      <c r="CJ300" s="149">
        <f t="shared" si="205"/>
        <v>0</v>
      </c>
      <c r="CK300" s="150">
        <f t="shared" si="206"/>
        <v>0</v>
      </c>
      <c r="CL300" s="149">
        <f t="shared" si="228"/>
        <v>0</v>
      </c>
      <c r="CM300" s="149">
        <f t="shared" si="228"/>
        <v>0</v>
      </c>
      <c r="CN300" s="149">
        <f t="shared" si="228"/>
        <v>1</v>
      </c>
      <c r="CO300" s="149">
        <f t="shared" si="207"/>
        <v>1</v>
      </c>
      <c r="CP300" s="149">
        <f t="shared" si="229"/>
        <v>1</v>
      </c>
      <c r="CQ300" s="283">
        <f t="shared" si="208"/>
        <v>0</v>
      </c>
      <c r="CR300" s="149">
        <f t="shared" si="209"/>
        <v>0</v>
      </c>
      <c r="CS300" s="149">
        <f t="shared" si="210"/>
        <v>1</v>
      </c>
      <c r="CT300" s="283" t="str">
        <f t="shared" si="211"/>
        <v/>
      </c>
      <c r="CU300" s="149" t="str">
        <f t="shared" si="212"/>
        <v xml:space="preserve"> </v>
      </c>
      <c r="CV300" s="149">
        <f t="shared" si="213"/>
        <v>0</v>
      </c>
      <c r="CW300" s="149">
        <v>0</v>
      </c>
      <c r="CX300" s="149">
        <v>0</v>
      </c>
      <c r="CY300" s="149">
        <v>1</v>
      </c>
      <c r="CZ300" s="149">
        <v>1</v>
      </c>
      <c r="DA300" s="149">
        <v>0</v>
      </c>
      <c r="DB300" s="149">
        <v>0</v>
      </c>
      <c r="DC300" s="149">
        <v>0</v>
      </c>
      <c r="DD300" s="149">
        <v>0</v>
      </c>
      <c r="DE300" s="149">
        <v>0</v>
      </c>
      <c r="DF300" s="149">
        <v>0</v>
      </c>
      <c r="DG300" s="149">
        <v>0</v>
      </c>
      <c r="DH300" s="149">
        <v>0</v>
      </c>
      <c r="DI300" s="149">
        <v>0</v>
      </c>
      <c r="DJ300" s="149">
        <v>0</v>
      </c>
      <c r="DK300" s="149">
        <v>0</v>
      </c>
      <c r="DL300" s="149">
        <v>0</v>
      </c>
      <c r="DM300" s="149">
        <v>1</v>
      </c>
      <c r="DN300" s="149">
        <v>0</v>
      </c>
      <c r="DO300" s="149">
        <v>1</v>
      </c>
      <c r="DP300" s="149">
        <v>1</v>
      </c>
      <c r="DQ300" s="149">
        <v>0</v>
      </c>
      <c r="DR300" s="149">
        <v>1</v>
      </c>
      <c r="DS300" s="149">
        <v>0</v>
      </c>
      <c r="DT300" s="149" t="s">
        <v>154</v>
      </c>
      <c r="DU300" s="149">
        <v>0</v>
      </c>
      <c r="DV300" s="149" t="s">
        <v>154</v>
      </c>
      <c r="DW300" s="149" t="s">
        <v>7860</v>
      </c>
      <c r="DX300" s="149" t="s">
        <v>150</v>
      </c>
      <c r="DY300" s="149">
        <v>0</v>
      </c>
      <c r="DZ300" s="149" t="str">
        <f t="shared" si="214"/>
        <v>N</v>
      </c>
      <c r="EA300" s="149" t="str">
        <f t="shared" si="215"/>
        <v/>
      </c>
      <c r="EB300" s="149" t="str">
        <f t="shared" si="216"/>
        <v>N</v>
      </c>
      <c r="EC300" s="149" t="str">
        <f t="shared" si="217"/>
        <v>Y</v>
      </c>
      <c r="ED300" s="149" t="str">
        <f t="shared" si="218"/>
        <v>Not Specified</v>
      </c>
      <c r="EF300" s="149">
        <f t="shared" si="231"/>
        <v>0</v>
      </c>
    </row>
    <row r="301" spans="1:136" s="149" customFormat="1" ht="16.5" customHeight="1">
      <c r="A301" s="149">
        <v>298</v>
      </c>
      <c r="B301" s="149">
        <v>337</v>
      </c>
      <c r="C301" s="150" t="s">
        <v>1817</v>
      </c>
      <c r="D301" s="149" t="s">
        <v>472</v>
      </c>
      <c r="E301" s="149" t="s">
        <v>229</v>
      </c>
      <c r="F301" s="149" t="s">
        <v>374</v>
      </c>
      <c r="G301" s="149" t="s">
        <v>246</v>
      </c>
      <c r="H301" s="168" t="s">
        <v>1818</v>
      </c>
      <c r="I301" s="149" t="s">
        <v>1819</v>
      </c>
      <c r="J301" s="149">
        <v>0.001</v>
      </c>
      <c r="K301" s="149" t="s">
        <v>1820</v>
      </c>
      <c r="L301" s="149">
        <v>72352</v>
      </c>
      <c r="M301" s="150">
        <v>2</v>
      </c>
      <c r="N301" s="149" t="s">
        <v>154</v>
      </c>
      <c r="O301" s="149" t="s">
        <v>153</v>
      </c>
      <c r="P301" s="150" t="s">
        <v>153</v>
      </c>
      <c r="Q301" s="149" t="s">
        <v>154</v>
      </c>
      <c r="R301" s="149" t="s">
        <v>154</v>
      </c>
      <c r="S301" s="149" t="s">
        <v>153</v>
      </c>
      <c r="T301" s="149" t="s">
        <v>153</v>
      </c>
      <c r="U301" s="151" t="s">
        <v>153</v>
      </c>
      <c r="V301" s="149" t="s">
        <v>153</v>
      </c>
      <c r="W301" s="149" t="s">
        <v>153</v>
      </c>
      <c r="X301" s="152" t="s">
        <v>153</v>
      </c>
      <c r="Y301" s="149" t="s">
        <v>153</v>
      </c>
      <c r="Z301" s="149" t="s">
        <v>153</v>
      </c>
      <c r="AA301" s="150"/>
      <c r="AC301" s="149" t="s">
        <v>153</v>
      </c>
      <c r="AD301" s="149" t="s">
        <v>153</v>
      </c>
      <c r="AE301" s="149" t="s">
        <v>153</v>
      </c>
      <c r="AF301" s="149" t="s">
        <v>153</v>
      </c>
      <c r="AG301" s="149" t="s">
        <v>153</v>
      </c>
      <c r="AH301" s="150" t="s">
        <v>153</v>
      </c>
      <c r="AJ301" s="149" t="s">
        <v>154</v>
      </c>
      <c r="AK301" s="170" t="s">
        <v>153</v>
      </c>
      <c r="AM301" s="171" t="s">
        <v>1821</v>
      </c>
      <c r="AN301" s="150"/>
      <c r="AO301" s="149" t="s">
        <v>160</v>
      </c>
      <c r="AP301" s="149" t="s">
        <v>150</v>
      </c>
      <c r="AQ301" s="149" t="s">
        <v>153</v>
      </c>
      <c r="AR301" s="149" t="s">
        <v>153</v>
      </c>
      <c r="AS301" s="149">
        <v>2050</v>
      </c>
      <c r="AT301" s="171" t="s">
        <v>1822</v>
      </c>
      <c r="AU301" s="270" t="s">
        <v>1823</v>
      </c>
      <c r="AV301" s="149" t="s">
        <v>157</v>
      </c>
      <c r="AW301" s="172" t="s">
        <v>153</v>
      </c>
      <c r="AX301" s="149" t="s">
        <v>153</v>
      </c>
      <c r="AY301" s="149" t="s">
        <v>154</v>
      </c>
      <c r="AZ301" s="149" t="s">
        <v>153</v>
      </c>
      <c r="BA301" s="149" t="s">
        <v>153</v>
      </c>
      <c r="BC301" s="150"/>
      <c r="BE301" s="173"/>
      <c r="BF301" s="150"/>
      <c r="BG301" s="283">
        <f t="shared" si="219"/>
        <v>0</v>
      </c>
      <c r="BH301" s="149">
        <f t="shared" si="220"/>
        <v>0</v>
      </c>
      <c r="BI301" s="149">
        <f t="shared" si="186"/>
        <v>0</v>
      </c>
      <c r="BJ301" s="280">
        <f t="shared" si="187"/>
        <v>0</v>
      </c>
      <c r="BK301" s="356">
        <f t="shared" si="221"/>
        <v>0</v>
      </c>
      <c r="BL301" s="149">
        <f t="shared" si="222"/>
        <v>0</v>
      </c>
      <c r="BM301" s="149">
        <f t="shared" si="188"/>
        <v>0</v>
      </c>
      <c r="BN301" s="278">
        <f t="shared" si="189"/>
        <v>0</v>
      </c>
      <c r="BO301" s="149">
        <f t="shared" si="223"/>
        <v>0</v>
      </c>
      <c r="BP301" s="149">
        <f t="shared" si="224"/>
        <v>0</v>
      </c>
      <c r="BQ301" s="149">
        <f t="shared" si="190"/>
        <v>0</v>
      </c>
      <c r="BR301" s="356">
        <f t="shared" si="225"/>
        <v>0</v>
      </c>
      <c r="BS301" s="149">
        <f t="shared" si="226"/>
        <v>0</v>
      </c>
      <c r="BT301" s="149">
        <f t="shared" si="191"/>
        <v>1</v>
      </c>
      <c r="BU301" s="356">
        <f t="shared" si="192"/>
        <v>0</v>
      </c>
      <c r="BV301" s="149">
        <f t="shared" si="193"/>
        <v>0</v>
      </c>
      <c r="BW301" s="113">
        <f t="shared" si="194"/>
        <v>0</v>
      </c>
      <c r="BX301" s="248">
        <f t="shared" si="195"/>
        <v>0</v>
      </c>
      <c r="BY301" s="248">
        <f t="shared" si="196"/>
        <v>0</v>
      </c>
      <c r="BZ301" s="248">
        <f t="shared" si="197"/>
        <v>0</v>
      </c>
      <c r="CA301" s="248">
        <f t="shared" si="230"/>
        <v>0</v>
      </c>
      <c r="CB301" s="175">
        <f t="shared" si="198"/>
        <v>0</v>
      </c>
      <c r="CC301" s="356">
        <f t="shared" si="199"/>
        <v>0</v>
      </c>
      <c r="CD301" s="149">
        <f t="shared" si="200"/>
        <v>0</v>
      </c>
      <c r="CE301" s="149">
        <f t="shared" si="201"/>
        <v>1</v>
      </c>
      <c r="CF301" s="276">
        <f t="shared" si="202"/>
        <v>1</v>
      </c>
      <c r="CG301" s="248">
        <f t="shared" si="203"/>
        <v>1</v>
      </c>
      <c r="CH301" s="274">
        <f t="shared" si="227"/>
        <v>1</v>
      </c>
      <c r="CI301" s="356">
        <f t="shared" si="204"/>
        <v>0</v>
      </c>
      <c r="CJ301" s="149">
        <f t="shared" si="205"/>
        <v>0</v>
      </c>
      <c r="CK301" s="150">
        <f t="shared" si="206"/>
        <v>0</v>
      </c>
      <c r="CL301" s="149">
        <f t="shared" si="228"/>
        <v>0</v>
      </c>
      <c r="CM301" s="149">
        <f t="shared" si="228"/>
        <v>0</v>
      </c>
      <c r="CN301" s="149">
        <f t="shared" si="228"/>
        <v>1</v>
      </c>
      <c r="CO301" s="149">
        <f t="shared" si="207"/>
        <v>1</v>
      </c>
      <c r="CP301" s="149">
        <f t="shared" si="229"/>
        <v>1</v>
      </c>
      <c r="CQ301" s="283">
        <f t="shared" si="208"/>
        <v>1</v>
      </c>
      <c r="CR301" s="149">
        <f t="shared" si="209"/>
        <v>0</v>
      </c>
      <c r="CS301" s="149">
        <f t="shared" si="210"/>
        <v>0</v>
      </c>
      <c r="CT301" s="283" t="str">
        <f t="shared" si="211"/>
        <v/>
      </c>
      <c r="CU301" s="149" t="str">
        <f t="shared" si="212"/>
        <v xml:space="preserve"> 2050</v>
      </c>
      <c r="CV301" s="149">
        <f t="shared" si="213"/>
        <v>2050</v>
      </c>
      <c r="CW301" s="149">
        <v>0</v>
      </c>
      <c r="CX301" s="149">
        <v>0</v>
      </c>
      <c r="CY301" s="149">
        <v>0</v>
      </c>
      <c r="CZ301" s="149">
        <v>0</v>
      </c>
      <c r="DA301" s="149">
        <v>0</v>
      </c>
      <c r="DB301" s="149">
        <v>0</v>
      </c>
      <c r="DC301" s="149">
        <v>1</v>
      </c>
      <c r="DD301" s="149">
        <v>1</v>
      </c>
      <c r="DE301" s="149">
        <v>0</v>
      </c>
      <c r="DF301" s="149">
        <v>0</v>
      </c>
      <c r="DG301" s="149">
        <v>0</v>
      </c>
      <c r="DH301" s="149">
        <v>0</v>
      </c>
      <c r="DI301" s="149">
        <v>0</v>
      </c>
      <c r="DJ301" s="149">
        <v>0</v>
      </c>
      <c r="DK301" s="149">
        <v>0</v>
      </c>
      <c r="DL301" s="149">
        <v>0</v>
      </c>
      <c r="DM301" s="149">
        <v>1</v>
      </c>
      <c r="DN301" s="149">
        <v>0</v>
      </c>
      <c r="DO301" s="149">
        <v>1</v>
      </c>
      <c r="DP301" s="149">
        <v>0</v>
      </c>
      <c r="DQ301" s="149">
        <v>0</v>
      </c>
      <c r="DR301" s="149">
        <v>1</v>
      </c>
      <c r="DS301" s="149">
        <v>0</v>
      </c>
      <c r="DT301" s="149" t="e">
        <v>#N/A</v>
      </c>
      <c r="DU301" s="149" t="e">
        <v>#N/A</v>
      </c>
      <c r="DV301" s="149" t="e">
        <v>#N/A</v>
      </c>
      <c r="DW301" s="149" t="e">
        <v>#N/A</v>
      </c>
      <c r="DX301" s="149" t="e">
        <v>#N/A</v>
      </c>
      <c r="DY301" s="149" t="e">
        <v>#N/A</v>
      </c>
      <c r="DZ301" s="149" t="str">
        <f t="shared" si="214"/>
        <v>N</v>
      </c>
      <c r="EA301" s="149" t="str">
        <f t="shared" si="215"/>
        <v/>
      </c>
      <c r="EB301" s="149" t="str">
        <f t="shared" si="216"/>
        <v>Y</v>
      </c>
      <c r="EC301" s="149" t="str">
        <f t="shared" si="217"/>
        <v>N</v>
      </c>
      <c r="ED301" s="149" t="str">
        <f t="shared" si="218"/>
        <v>Yes</v>
      </c>
      <c r="EF301" s="149">
        <f t="shared" si="231"/>
        <v>2050</v>
      </c>
    </row>
    <row r="302" spans="1:136" s="149" customFormat="1" ht="16.5" customHeight="1">
      <c r="A302" s="149">
        <v>299</v>
      </c>
      <c r="B302" s="149">
        <v>293</v>
      </c>
      <c r="C302" s="150" t="s">
        <v>1824</v>
      </c>
      <c r="D302" s="149" t="s">
        <v>991</v>
      </c>
      <c r="E302" s="149" t="s">
        <v>735</v>
      </c>
      <c r="F302" s="149" t="s">
        <v>416</v>
      </c>
      <c r="G302" s="149" t="s">
        <v>246</v>
      </c>
      <c r="H302" s="168" t="s">
        <v>1825</v>
      </c>
      <c r="I302" s="149" t="s">
        <v>1826</v>
      </c>
      <c r="J302" s="149">
        <v>-0.283</v>
      </c>
      <c r="K302" s="149" t="s">
        <v>1827</v>
      </c>
      <c r="L302" s="149">
        <v>17123</v>
      </c>
      <c r="M302" s="150">
        <v>12</v>
      </c>
      <c r="N302" s="149" t="s">
        <v>154</v>
      </c>
      <c r="O302" s="149" t="s">
        <v>153</v>
      </c>
      <c r="P302" s="150" t="s">
        <v>153</v>
      </c>
      <c r="Q302" s="149" t="s">
        <v>154</v>
      </c>
      <c r="R302" s="149" t="s">
        <v>154</v>
      </c>
      <c r="S302" s="149" t="s">
        <v>153</v>
      </c>
      <c r="T302" s="149" t="s">
        <v>153</v>
      </c>
      <c r="U302" s="151" t="s">
        <v>153</v>
      </c>
      <c r="V302" s="149" t="s">
        <v>153</v>
      </c>
      <c r="W302" s="149" t="s">
        <v>153</v>
      </c>
      <c r="X302" s="152" t="s">
        <v>153</v>
      </c>
      <c r="Y302" s="149" t="s">
        <v>153</v>
      </c>
      <c r="Z302" s="149" t="s">
        <v>153</v>
      </c>
      <c r="AA302" s="150"/>
      <c r="AC302" s="149" t="s">
        <v>281</v>
      </c>
      <c r="AD302" s="149" t="s">
        <v>240</v>
      </c>
      <c r="AE302" s="149" t="s">
        <v>157</v>
      </c>
      <c r="AF302" s="149" t="s">
        <v>157</v>
      </c>
      <c r="AG302" s="149" t="s">
        <v>158</v>
      </c>
      <c r="AH302" s="150" t="s">
        <v>159</v>
      </c>
      <c r="AJ302" s="149" t="s">
        <v>154</v>
      </c>
      <c r="AK302" s="170" t="s">
        <v>153</v>
      </c>
      <c r="AN302" s="150"/>
      <c r="AP302" s="149" t="s">
        <v>154</v>
      </c>
      <c r="AQ302" s="149" t="s">
        <v>153</v>
      </c>
      <c r="AR302" s="149" t="s">
        <v>153</v>
      </c>
      <c r="AU302" s="150"/>
      <c r="AV302" s="149" t="s">
        <v>157</v>
      </c>
      <c r="AW302" s="172" t="s">
        <v>168</v>
      </c>
      <c r="AX302" s="149" t="s">
        <v>158</v>
      </c>
      <c r="AY302" s="149" t="s">
        <v>150</v>
      </c>
      <c r="AZ302" s="149" t="s">
        <v>1828</v>
      </c>
      <c r="BA302" s="149">
        <v>2030</v>
      </c>
      <c r="BC302" s="150"/>
      <c r="BE302" s="173"/>
      <c r="BF302" s="150"/>
      <c r="BG302" s="283">
        <f t="shared" si="219"/>
        <v>0</v>
      </c>
      <c r="BH302" s="149">
        <f t="shared" si="220"/>
        <v>0</v>
      </c>
      <c r="BI302" s="149">
        <f t="shared" si="186"/>
        <v>0</v>
      </c>
      <c r="BJ302" s="280">
        <f t="shared" si="187"/>
        <v>0</v>
      </c>
      <c r="BK302" s="356">
        <f t="shared" si="221"/>
        <v>0</v>
      </c>
      <c r="BL302" s="149">
        <f t="shared" si="222"/>
        <v>0</v>
      </c>
      <c r="BM302" s="149">
        <f t="shared" si="188"/>
        <v>0</v>
      </c>
      <c r="BN302" s="278">
        <f t="shared" si="189"/>
        <v>0</v>
      </c>
      <c r="BO302" s="149">
        <f t="shared" si="223"/>
        <v>0</v>
      </c>
      <c r="BP302" s="149">
        <f t="shared" si="224"/>
        <v>0</v>
      </c>
      <c r="BQ302" s="149">
        <f t="shared" si="190"/>
        <v>0</v>
      </c>
      <c r="BR302" s="356">
        <f t="shared" si="225"/>
        <v>0</v>
      </c>
      <c r="BS302" s="149">
        <f t="shared" si="226"/>
        <v>0</v>
      </c>
      <c r="BT302" s="149">
        <f t="shared" si="191"/>
        <v>0</v>
      </c>
      <c r="BU302" s="356">
        <f t="shared" si="192"/>
        <v>0</v>
      </c>
      <c r="BV302" s="149">
        <f t="shared" si="193"/>
        <v>0</v>
      </c>
      <c r="BW302" s="113">
        <f t="shared" si="194"/>
        <v>0</v>
      </c>
      <c r="BX302" s="248">
        <f t="shared" si="195"/>
        <v>0</v>
      </c>
      <c r="BY302" s="248">
        <f t="shared" si="196"/>
        <v>0</v>
      </c>
      <c r="BZ302" s="248">
        <f t="shared" si="197"/>
        <v>0</v>
      </c>
      <c r="CA302" s="248">
        <f t="shared" si="230"/>
        <v>0</v>
      </c>
      <c r="CB302" s="175">
        <f t="shared" si="198"/>
        <v>0</v>
      </c>
      <c r="CC302" s="356">
        <f t="shared" si="199"/>
        <v>0</v>
      </c>
      <c r="CD302" s="149">
        <f t="shared" si="200"/>
        <v>0</v>
      </c>
      <c r="CE302" s="149">
        <f t="shared" si="201"/>
        <v>0</v>
      </c>
      <c r="CF302" s="276">
        <f t="shared" si="202"/>
        <v>0</v>
      </c>
      <c r="CG302" s="248">
        <f t="shared" si="203"/>
        <v>0</v>
      </c>
      <c r="CH302" s="274">
        <f t="shared" si="227"/>
        <v>0</v>
      </c>
      <c r="CI302" s="356">
        <f t="shared" si="204"/>
        <v>0</v>
      </c>
      <c r="CJ302" s="149">
        <f t="shared" si="205"/>
        <v>1</v>
      </c>
      <c r="CK302" s="150">
        <f t="shared" si="206"/>
        <v>0</v>
      </c>
      <c r="CL302" s="149">
        <f t="shared" si="228"/>
        <v>0</v>
      </c>
      <c r="CM302" s="149">
        <f t="shared" si="228"/>
        <v>0</v>
      </c>
      <c r="CN302" s="149">
        <f t="shared" si="228"/>
        <v>0</v>
      </c>
      <c r="CO302" s="149">
        <f t="shared" si="207"/>
        <v>0</v>
      </c>
      <c r="CP302" s="149">
        <f t="shared" si="229"/>
        <v>0</v>
      </c>
      <c r="CQ302" s="283">
        <f t="shared" si="208"/>
        <v>1</v>
      </c>
      <c r="CR302" s="149">
        <f t="shared" si="209"/>
        <v>0</v>
      </c>
      <c r="CS302" s="149">
        <f t="shared" si="210"/>
        <v>0</v>
      </c>
      <c r="CT302" s="283" t="str">
        <f t="shared" si="211"/>
        <v/>
      </c>
      <c r="CU302" s="149" t="str">
        <f t="shared" si="212"/>
        <v xml:space="preserve"> </v>
      </c>
      <c r="CV302" s="149">
        <f t="shared" si="213"/>
        <v>0</v>
      </c>
      <c r="CW302" s="149">
        <v>0</v>
      </c>
      <c r="CX302" s="149">
        <v>0</v>
      </c>
      <c r="CY302" s="149">
        <v>0</v>
      </c>
      <c r="CZ302" s="149">
        <v>0</v>
      </c>
      <c r="DA302" s="149">
        <v>0</v>
      </c>
      <c r="DB302" s="149">
        <v>0</v>
      </c>
      <c r="DC302" s="149">
        <v>0</v>
      </c>
      <c r="DD302" s="149">
        <v>0</v>
      </c>
      <c r="DE302" s="149">
        <v>0</v>
      </c>
      <c r="DF302" s="149">
        <v>0</v>
      </c>
      <c r="DG302" s="149">
        <v>0</v>
      </c>
      <c r="DH302" s="149">
        <v>0</v>
      </c>
      <c r="DI302" s="149">
        <v>0</v>
      </c>
      <c r="DJ302" s="149">
        <v>0</v>
      </c>
      <c r="DK302" s="149">
        <v>0</v>
      </c>
      <c r="DL302" s="149">
        <v>0</v>
      </c>
      <c r="DM302" s="149">
        <v>0</v>
      </c>
      <c r="DN302" s="149">
        <v>0</v>
      </c>
      <c r="DO302" s="149">
        <v>0</v>
      </c>
      <c r="DP302" s="149">
        <v>0</v>
      </c>
      <c r="DQ302" s="149">
        <v>0</v>
      </c>
      <c r="DR302" s="149">
        <v>0</v>
      </c>
      <c r="DS302" s="149">
        <v>0</v>
      </c>
      <c r="DT302" s="149" t="s">
        <v>154</v>
      </c>
      <c r="DU302" s="149">
        <v>0</v>
      </c>
      <c r="DV302" s="149" t="s">
        <v>154</v>
      </c>
      <c r="DW302" s="149" t="s">
        <v>154</v>
      </c>
      <c r="DX302" s="149">
        <v>0</v>
      </c>
      <c r="DY302" s="149">
        <v>0</v>
      </c>
      <c r="DZ302" s="149" t="str">
        <f t="shared" si="214"/>
        <v>N</v>
      </c>
      <c r="EA302" s="149" t="str">
        <f t="shared" si="215"/>
        <v/>
      </c>
      <c r="EB302" s="149" t="str">
        <f t="shared" si="216"/>
        <v>N</v>
      </c>
      <c r="EC302" s="149" t="str">
        <f t="shared" si="217"/>
        <v>N</v>
      </c>
      <c r="ED302" s="149" t="str">
        <f t="shared" si="218"/>
        <v>Yes</v>
      </c>
      <c r="EF302" s="149">
        <f t="shared" si="231"/>
        <v>0</v>
      </c>
    </row>
    <row r="303" spans="1:136" s="149" customFormat="1" ht="16.5" customHeight="1">
      <c r="A303" s="149">
        <v>300</v>
      </c>
      <c r="B303" s="149">
        <v>280</v>
      </c>
      <c r="C303" s="150" t="s">
        <v>1829</v>
      </c>
      <c r="D303" s="149" t="s">
        <v>980</v>
      </c>
      <c r="E303" s="149" t="s">
        <v>229</v>
      </c>
      <c r="F303" s="149" t="s">
        <v>145</v>
      </c>
      <c r="G303" s="149" t="s">
        <v>146</v>
      </c>
      <c r="H303" s="168" t="s">
        <v>1830</v>
      </c>
      <c r="I303" s="149" t="s">
        <v>1831</v>
      </c>
      <c r="J303" s="149">
        <v>19.578</v>
      </c>
      <c r="K303" s="149" t="s">
        <v>1832</v>
      </c>
      <c r="L303" s="149">
        <v>40000</v>
      </c>
      <c r="M303" s="150">
        <v>31</v>
      </c>
      <c r="N303" s="149" t="s">
        <v>154</v>
      </c>
      <c r="O303" s="149" t="s">
        <v>153</v>
      </c>
      <c r="P303" s="150" t="s">
        <v>153</v>
      </c>
      <c r="Q303" s="149" t="s">
        <v>154</v>
      </c>
      <c r="R303" s="149" t="s">
        <v>154</v>
      </c>
      <c r="S303" s="149" t="s">
        <v>153</v>
      </c>
      <c r="T303" s="149" t="s">
        <v>153</v>
      </c>
      <c r="U303" s="151" t="s">
        <v>153</v>
      </c>
      <c r="V303" s="149" t="s">
        <v>153</v>
      </c>
      <c r="W303" s="149" t="s">
        <v>153</v>
      </c>
      <c r="X303" s="152" t="s">
        <v>153</v>
      </c>
      <c r="Y303" s="149" t="s">
        <v>153</v>
      </c>
      <c r="Z303" s="149" t="s">
        <v>153</v>
      </c>
      <c r="AA303" s="150"/>
      <c r="AC303" s="149" t="s">
        <v>281</v>
      </c>
      <c r="AD303" s="149" t="s">
        <v>240</v>
      </c>
      <c r="AE303" s="149" t="s">
        <v>157</v>
      </c>
      <c r="AF303" s="149" t="s">
        <v>157</v>
      </c>
      <c r="AG303" s="149" t="s">
        <v>158</v>
      </c>
      <c r="AH303" s="150" t="s">
        <v>159</v>
      </c>
      <c r="AJ303" s="149" t="s">
        <v>154</v>
      </c>
      <c r="AK303" s="170" t="s">
        <v>153</v>
      </c>
      <c r="AN303" s="150"/>
      <c r="AP303" s="149" t="s">
        <v>154</v>
      </c>
      <c r="AQ303" s="149" t="s">
        <v>153</v>
      </c>
      <c r="AR303" s="149" t="s">
        <v>153</v>
      </c>
      <c r="AU303" s="150"/>
      <c r="AV303" s="149" t="s">
        <v>168</v>
      </c>
      <c r="AW303" s="172" t="s">
        <v>168</v>
      </c>
      <c r="AX303" s="149" t="s">
        <v>158</v>
      </c>
      <c r="AY303" s="149" t="s">
        <v>150</v>
      </c>
      <c r="AZ303" s="149" t="s">
        <v>1833</v>
      </c>
      <c r="BA303" s="149">
        <v>2030</v>
      </c>
      <c r="BC303" s="150"/>
      <c r="BE303" s="173"/>
      <c r="BF303" s="150"/>
      <c r="BG303" s="283">
        <f t="shared" si="219"/>
        <v>0</v>
      </c>
      <c r="BH303" s="149">
        <f t="shared" si="220"/>
        <v>0</v>
      </c>
      <c r="BI303" s="149">
        <f t="shared" si="186"/>
        <v>0</v>
      </c>
      <c r="BJ303" s="280">
        <f t="shared" si="187"/>
        <v>0</v>
      </c>
      <c r="BK303" s="356">
        <f t="shared" si="221"/>
        <v>0</v>
      </c>
      <c r="BL303" s="149">
        <f t="shared" si="222"/>
        <v>0</v>
      </c>
      <c r="BM303" s="149">
        <f t="shared" si="188"/>
        <v>0</v>
      </c>
      <c r="BN303" s="278">
        <f t="shared" si="189"/>
        <v>0</v>
      </c>
      <c r="BO303" s="149">
        <f t="shared" si="223"/>
        <v>0</v>
      </c>
      <c r="BP303" s="149">
        <f t="shared" si="224"/>
        <v>0</v>
      </c>
      <c r="BQ303" s="149">
        <f t="shared" si="190"/>
        <v>0</v>
      </c>
      <c r="BR303" s="356">
        <f t="shared" si="225"/>
        <v>0</v>
      </c>
      <c r="BS303" s="149">
        <f t="shared" si="226"/>
        <v>0</v>
      </c>
      <c r="BT303" s="149">
        <f t="shared" si="191"/>
        <v>0</v>
      </c>
      <c r="BU303" s="356">
        <f t="shared" si="192"/>
        <v>0</v>
      </c>
      <c r="BV303" s="149">
        <f t="shared" si="193"/>
        <v>0</v>
      </c>
      <c r="BW303" s="113">
        <f t="shared" si="194"/>
        <v>0</v>
      </c>
      <c r="BX303" s="248">
        <f t="shared" si="195"/>
        <v>0</v>
      </c>
      <c r="BY303" s="248">
        <f t="shared" si="196"/>
        <v>0</v>
      </c>
      <c r="BZ303" s="248">
        <f t="shared" si="197"/>
        <v>0</v>
      </c>
      <c r="CA303" s="248">
        <f t="shared" si="230"/>
        <v>0</v>
      </c>
      <c r="CB303" s="175">
        <f t="shared" si="198"/>
        <v>0</v>
      </c>
      <c r="CC303" s="356">
        <f t="shared" si="199"/>
        <v>0</v>
      </c>
      <c r="CD303" s="149">
        <f t="shared" si="200"/>
        <v>0</v>
      </c>
      <c r="CE303" s="149">
        <f t="shared" si="201"/>
        <v>0</v>
      </c>
      <c r="CF303" s="276">
        <f t="shared" si="202"/>
        <v>0</v>
      </c>
      <c r="CG303" s="248">
        <f t="shared" si="203"/>
        <v>0</v>
      </c>
      <c r="CH303" s="274">
        <f t="shared" si="227"/>
        <v>0</v>
      </c>
      <c r="CI303" s="356">
        <f t="shared" si="204"/>
        <v>0</v>
      </c>
      <c r="CJ303" s="149">
        <f t="shared" si="205"/>
        <v>1</v>
      </c>
      <c r="CK303" s="150">
        <f t="shared" si="206"/>
        <v>0</v>
      </c>
      <c r="CL303" s="149">
        <f t="shared" si="228"/>
        <v>0</v>
      </c>
      <c r="CM303" s="149">
        <f t="shared" si="228"/>
        <v>0</v>
      </c>
      <c r="CN303" s="149">
        <f t="shared" si="228"/>
        <v>0</v>
      </c>
      <c r="CO303" s="149">
        <f t="shared" si="207"/>
        <v>0</v>
      </c>
      <c r="CP303" s="149">
        <f t="shared" si="229"/>
        <v>0</v>
      </c>
      <c r="CQ303" s="283">
        <f t="shared" si="208"/>
        <v>0</v>
      </c>
      <c r="CR303" s="149">
        <f t="shared" si="209"/>
        <v>0</v>
      </c>
      <c r="CS303" s="149">
        <f t="shared" si="210"/>
        <v>1</v>
      </c>
      <c r="CT303" s="283" t="str">
        <f t="shared" si="211"/>
        <v/>
      </c>
      <c r="CU303" s="149" t="str">
        <f t="shared" si="212"/>
        <v xml:space="preserve"> </v>
      </c>
      <c r="CV303" s="149">
        <f t="shared" si="213"/>
        <v>0</v>
      </c>
      <c r="CW303" s="149">
        <v>0</v>
      </c>
      <c r="CX303" s="149">
        <v>0</v>
      </c>
      <c r="CY303" s="149">
        <v>0</v>
      </c>
      <c r="CZ303" s="149">
        <v>0</v>
      </c>
      <c r="DA303" s="149">
        <v>0</v>
      </c>
      <c r="DB303" s="149">
        <v>0</v>
      </c>
      <c r="DC303" s="149">
        <v>0</v>
      </c>
      <c r="DD303" s="149">
        <v>0</v>
      </c>
      <c r="DE303" s="149">
        <v>0</v>
      </c>
      <c r="DF303" s="149">
        <v>0</v>
      </c>
      <c r="DG303" s="149">
        <v>0</v>
      </c>
      <c r="DH303" s="149">
        <v>0</v>
      </c>
      <c r="DI303" s="149">
        <v>0</v>
      </c>
      <c r="DJ303" s="149">
        <v>0</v>
      </c>
      <c r="DK303" s="149">
        <v>0</v>
      </c>
      <c r="DL303" s="149">
        <v>0</v>
      </c>
      <c r="DM303" s="149">
        <v>0</v>
      </c>
      <c r="DN303" s="149">
        <v>0</v>
      </c>
      <c r="DO303" s="149">
        <v>0</v>
      </c>
      <c r="DP303" s="149">
        <v>0</v>
      </c>
      <c r="DQ303" s="149">
        <v>0</v>
      </c>
      <c r="DR303" s="149">
        <v>0</v>
      </c>
      <c r="DS303" s="149">
        <v>0</v>
      </c>
      <c r="DT303" s="149" t="s">
        <v>154</v>
      </c>
      <c r="DU303" s="149">
        <v>0</v>
      </c>
      <c r="DV303" s="149" t="s">
        <v>154</v>
      </c>
      <c r="DW303" s="149" t="s">
        <v>154</v>
      </c>
      <c r="DX303" s="149">
        <v>0</v>
      </c>
      <c r="DY303" s="149">
        <v>0</v>
      </c>
      <c r="DZ303" s="149" t="str">
        <f t="shared" si="214"/>
        <v>N</v>
      </c>
      <c r="EA303" s="149" t="str">
        <f t="shared" si="215"/>
        <v/>
      </c>
      <c r="EB303" s="149" t="str">
        <f t="shared" si="216"/>
        <v>N</v>
      </c>
      <c r="EC303" s="149" t="str">
        <f t="shared" si="217"/>
        <v>N</v>
      </c>
      <c r="ED303" s="149" t="str">
        <f t="shared" si="218"/>
        <v>Not Specified</v>
      </c>
      <c r="EF303" s="149">
        <f t="shared" si="231"/>
        <v>0</v>
      </c>
    </row>
    <row r="304" spans="1:136" s="149" customFormat="1" ht="16.5" customHeight="1">
      <c r="A304" s="149">
        <v>301</v>
      </c>
      <c r="B304" s="149">
        <v>286</v>
      </c>
      <c r="C304" s="150" t="s">
        <v>1834</v>
      </c>
      <c r="D304" s="149" t="s">
        <v>852</v>
      </c>
      <c r="E304" s="149" t="s">
        <v>852</v>
      </c>
      <c r="F304" s="149" t="s">
        <v>245</v>
      </c>
      <c r="G304" s="149" t="s">
        <v>246</v>
      </c>
      <c r="H304" s="168" t="s">
        <v>1835</v>
      </c>
      <c r="I304" s="149" t="s">
        <v>1836</v>
      </c>
      <c r="J304" s="149">
        <v>0</v>
      </c>
      <c r="K304" s="149" t="s">
        <v>1837</v>
      </c>
      <c r="L304" s="149">
        <v>92815</v>
      </c>
      <c r="M304" s="150">
        <v>31</v>
      </c>
      <c r="N304" s="149" t="s">
        <v>154</v>
      </c>
      <c r="O304" s="149" t="s">
        <v>153</v>
      </c>
      <c r="P304" s="150" t="s">
        <v>153</v>
      </c>
      <c r="Q304" s="149" t="s">
        <v>150</v>
      </c>
      <c r="R304" s="149" t="s">
        <v>150</v>
      </c>
      <c r="S304" s="149" t="s">
        <v>151</v>
      </c>
      <c r="T304" s="149" t="s">
        <v>152</v>
      </c>
      <c r="U304" s="151">
        <v>2029</v>
      </c>
      <c r="V304" s="149" t="s">
        <v>151</v>
      </c>
      <c r="W304" s="149" t="s">
        <v>152</v>
      </c>
      <c r="X304" s="152">
        <v>2050</v>
      </c>
      <c r="Y304" s="149" t="s">
        <v>150</v>
      </c>
      <c r="Z304" s="149" t="s">
        <v>151</v>
      </c>
      <c r="AA304" s="150">
        <v>2050</v>
      </c>
      <c r="AC304" s="149" t="s">
        <v>167</v>
      </c>
      <c r="AD304" s="149" t="s">
        <v>6</v>
      </c>
      <c r="AE304" s="149" t="s">
        <v>157</v>
      </c>
      <c r="AF304" s="149" t="s">
        <v>157</v>
      </c>
      <c r="AG304" s="149" t="s">
        <v>157</v>
      </c>
      <c r="AH304" s="150" t="s">
        <v>218</v>
      </c>
      <c r="AJ304" s="149" t="s">
        <v>154</v>
      </c>
      <c r="AK304" s="170" t="s">
        <v>153</v>
      </c>
      <c r="AN304" s="150"/>
      <c r="AO304" s="149" t="s">
        <v>219</v>
      </c>
      <c r="AP304" s="149" t="s">
        <v>150</v>
      </c>
      <c r="AQ304" s="149" t="s">
        <v>218</v>
      </c>
      <c r="AR304" s="149" t="s">
        <v>1838</v>
      </c>
      <c r="AS304" s="149">
        <v>2050</v>
      </c>
      <c r="AU304" s="150"/>
      <c r="AV304" s="149" t="s">
        <v>157</v>
      </c>
      <c r="AW304" s="172" t="s">
        <v>171</v>
      </c>
      <c r="AX304" s="149" t="s">
        <v>158</v>
      </c>
      <c r="AY304" s="149" t="s">
        <v>154</v>
      </c>
      <c r="AZ304" s="149" t="s">
        <v>153</v>
      </c>
      <c r="BA304" s="149" t="s">
        <v>153</v>
      </c>
      <c r="BC304" s="150"/>
      <c r="BE304" s="173"/>
      <c r="BF304" s="150"/>
      <c r="BG304" s="283">
        <f t="shared" si="219"/>
        <v>0</v>
      </c>
      <c r="BH304" s="149">
        <f t="shared" si="220"/>
        <v>0</v>
      </c>
      <c r="BI304" s="149">
        <f t="shared" si="186"/>
        <v>0</v>
      </c>
      <c r="BJ304" s="280">
        <f t="shared" si="187"/>
        <v>0</v>
      </c>
      <c r="BK304" s="356">
        <f t="shared" si="221"/>
        <v>0</v>
      </c>
      <c r="BL304" s="149">
        <f t="shared" si="222"/>
        <v>1</v>
      </c>
      <c r="BM304" s="149">
        <f t="shared" si="188"/>
        <v>0</v>
      </c>
      <c r="BN304" s="278">
        <f t="shared" si="189"/>
        <v>1</v>
      </c>
      <c r="BO304" s="149">
        <f t="shared" si="223"/>
        <v>0</v>
      </c>
      <c r="BP304" s="149">
        <f t="shared" si="224"/>
        <v>0</v>
      </c>
      <c r="BQ304" s="149">
        <f t="shared" si="190"/>
        <v>1</v>
      </c>
      <c r="BR304" s="356">
        <f t="shared" si="225"/>
        <v>0</v>
      </c>
      <c r="BS304" s="149">
        <f t="shared" si="226"/>
        <v>0</v>
      </c>
      <c r="BT304" s="149">
        <f t="shared" si="191"/>
        <v>1</v>
      </c>
      <c r="BU304" s="356">
        <f t="shared" si="192"/>
        <v>0</v>
      </c>
      <c r="BV304" s="149">
        <f t="shared" si="193"/>
        <v>0</v>
      </c>
      <c r="BW304" s="113">
        <f t="shared" si="194"/>
        <v>0</v>
      </c>
      <c r="BX304" s="248">
        <f t="shared" si="195"/>
        <v>0</v>
      </c>
      <c r="BY304" s="248">
        <f t="shared" si="196"/>
        <v>0</v>
      </c>
      <c r="BZ304" s="248">
        <f t="shared" si="197"/>
        <v>0</v>
      </c>
      <c r="CA304" s="248">
        <f t="shared" si="230"/>
        <v>0</v>
      </c>
      <c r="CB304" s="175">
        <f t="shared" si="198"/>
        <v>0</v>
      </c>
      <c r="CC304" s="356">
        <f t="shared" si="199"/>
        <v>0</v>
      </c>
      <c r="CD304" s="149">
        <f t="shared" si="200"/>
        <v>0</v>
      </c>
      <c r="CE304" s="149">
        <f t="shared" si="201"/>
        <v>1</v>
      </c>
      <c r="CF304" s="276">
        <f t="shared" si="202"/>
        <v>1</v>
      </c>
      <c r="CG304" s="248">
        <f t="shared" si="203"/>
        <v>1</v>
      </c>
      <c r="CH304" s="274">
        <f t="shared" si="227"/>
        <v>1</v>
      </c>
      <c r="CI304" s="356">
        <f t="shared" si="204"/>
        <v>0</v>
      </c>
      <c r="CJ304" s="149">
        <f t="shared" si="205"/>
        <v>0</v>
      </c>
      <c r="CK304" s="150">
        <f t="shared" si="206"/>
        <v>0</v>
      </c>
      <c r="CL304" s="149">
        <f t="shared" si="228"/>
        <v>0</v>
      </c>
      <c r="CM304" s="149">
        <f t="shared" si="228"/>
        <v>1</v>
      </c>
      <c r="CN304" s="149">
        <f t="shared" si="228"/>
        <v>1</v>
      </c>
      <c r="CO304" s="149">
        <f t="shared" si="207"/>
        <v>2</v>
      </c>
      <c r="CP304" s="149">
        <f t="shared" si="229"/>
        <v>1</v>
      </c>
      <c r="CQ304" s="283">
        <f t="shared" si="208"/>
        <v>1</v>
      </c>
      <c r="CR304" s="149">
        <f t="shared" si="209"/>
        <v>0</v>
      </c>
      <c r="CS304" s="149">
        <f t="shared" si="210"/>
        <v>0</v>
      </c>
      <c r="CT304" s="283">
        <f t="shared" si="211"/>
        <v>1</v>
      </c>
      <c r="CU304" s="149" t="str">
        <f t="shared" si="212"/>
        <v>2050 2050</v>
      </c>
      <c r="CV304" s="149">
        <f t="shared" si="213"/>
        <v>2050</v>
      </c>
      <c r="CW304" s="149">
        <v>0</v>
      </c>
      <c r="CX304" s="149">
        <v>1</v>
      </c>
      <c r="CY304" s="149">
        <v>0</v>
      </c>
      <c r="CZ304" s="149">
        <v>1</v>
      </c>
      <c r="DA304" s="149">
        <v>0</v>
      </c>
      <c r="DB304" s="149">
        <v>0</v>
      </c>
      <c r="DC304" s="149">
        <v>1</v>
      </c>
      <c r="DD304" s="149">
        <v>1</v>
      </c>
      <c r="DE304" s="149">
        <v>0</v>
      </c>
      <c r="DF304" s="149">
        <v>1</v>
      </c>
      <c r="DG304" s="149">
        <v>0</v>
      </c>
      <c r="DH304" s="149">
        <v>1</v>
      </c>
      <c r="DI304" s="149">
        <v>0</v>
      </c>
      <c r="DJ304" s="149">
        <v>0</v>
      </c>
      <c r="DK304" s="149">
        <v>0</v>
      </c>
      <c r="DL304" s="149">
        <v>0</v>
      </c>
      <c r="DM304" s="149">
        <v>1</v>
      </c>
      <c r="DN304" s="149">
        <v>1</v>
      </c>
      <c r="DO304" s="149">
        <v>1</v>
      </c>
      <c r="DP304" s="149">
        <v>1</v>
      </c>
      <c r="DQ304" s="149">
        <v>0</v>
      </c>
      <c r="DR304" s="149">
        <v>1</v>
      </c>
      <c r="DS304" s="149">
        <v>0</v>
      </c>
      <c r="DT304" s="149" t="s">
        <v>150</v>
      </c>
      <c r="DU304" s="149" t="s">
        <v>157</v>
      </c>
      <c r="DV304" s="149" t="s">
        <v>7859</v>
      </c>
      <c r="DW304" s="149" t="s">
        <v>160</v>
      </c>
      <c r="DX304" s="149" t="s">
        <v>150</v>
      </c>
      <c r="DY304" s="149" t="s">
        <v>150</v>
      </c>
      <c r="DZ304" s="149" t="str">
        <f t="shared" si="214"/>
        <v>Y</v>
      </c>
      <c r="EA304" s="149" t="str">
        <f t="shared" si="215"/>
        <v>Targets set</v>
      </c>
      <c r="EB304" s="149" t="str">
        <f t="shared" si="216"/>
        <v>Y</v>
      </c>
      <c r="EC304" s="149" t="str">
        <f t="shared" si="217"/>
        <v>N</v>
      </c>
      <c r="ED304" s="149" t="str">
        <f t="shared" si="218"/>
        <v>Yes</v>
      </c>
      <c r="EF304" s="149">
        <f t="shared" si="231"/>
        <v>2050</v>
      </c>
    </row>
    <row r="305" spans="1:136" s="149" customFormat="1" ht="16.5" customHeight="1">
      <c r="A305" s="149">
        <v>302</v>
      </c>
      <c r="B305" s="149">
        <v>284</v>
      </c>
      <c r="C305" s="150" t="s">
        <v>1839</v>
      </c>
      <c r="D305" s="149" t="s">
        <v>1840</v>
      </c>
      <c r="E305" s="149" t="s">
        <v>998</v>
      </c>
      <c r="F305" s="149" t="s">
        <v>374</v>
      </c>
      <c r="G305" s="149" t="s">
        <v>246</v>
      </c>
      <c r="H305" s="168" t="s">
        <v>1841</v>
      </c>
      <c r="I305" s="149" t="s">
        <v>1842</v>
      </c>
      <c r="J305" s="149">
        <v>0.054</v>
      </c>
      <c r="K305" s="149" t="s">
        <v>1843</v>
      </c>
      <c r="L305" s="149">
        <v>158413</v>
      </c>
      <c r="M305" s="150">
        <v>31</v>
      </c>
      <c r="N305" s="149" t="s">
        <v>154</v>
      </c>
      <c r="O305" s="149" t="s">
        <v>153</v>
      </c>
      <c r="P305" s="150" t="s">
        <v>153</v>
      </c>
      <c r="Q305" s="149" t="s">
        <v>150</v>
      </c>
      <c r="R305" s="149" t="s">
        <v>150</v>
      </c>
      <c r="S305" s="149" t="s">
        <v>151</v>
      </c>
      <c r="T305" s="149" t="s">
        <v>152</v>
      </c>
      <c r="U305" s="151">
        <v>2030</v>
      </c>
      <c r="V305" s="149" t="s">
        <v>151</v>
      </c>
      <c r="W305" s="149" t="s">
        <v>152</v>
      </c>
      <c r="X305" s="152">
        <v>2050</v>
      </c>
      <c r="Y305" s="149" t="s">
        <v>150</v>
      </c>
      <c r="Z305" s="149" t="s">
        <v>151</v>
      </c>
      <c r="AA305" s="150">
        <v>2050</v>
      </c>
      <c r="AC305" s="149" t="s">
        <v>167</v>
      </c>
      <c r="AD305" s="149" t="s">
        <v>6</v>
      </c>
      <c r="AE305" s="149" t="s">
        <v>157</v>
      </c>
      <c r="AF305" s="149" t="s">
        <v>157</v>
      </c>
      <c r="AG305" s="149" t="s">
        <v>157</v>
      </c>
      <c r="AH305" s="150" t="s">
        <v>218</v>
      </c>
      <c r="AJ305" s="149" t="s">
        <v>154</v>
      </c>
      <c r="AK305" s="170" t="s">
        <v>153</v>
      </c>
      <c r="AN305" s="150"/>
      <c r="AO305" s="149" t="s">
        <v>219</v>
      </c>
      <c r="AP305" s="149" t="s">
        <v>150</v>
      </c>
      <c r="AQ305" s="149" t="s">
        <v>218</v>
      </c>
      <c r="AR305" s="149" t="s">
        <v>1844</v>
      </c>
      <c r="AS305" s="149">
        <v>2050</v>
      </c>
      <c r="AU305" s="150"/>
      <c r="AV305" s="149" t="s">
        <v>157</v>
      </c>
      <c r="AW305" s="172" t="s">
        <v>312</v>
      </c>
      <c r="AX305" s="149" t="s">
        <v>158</v>
      </c>
      <c r="AY305" s="149" t="s">
        <v>154</v>
      </c>
      <c r="AZ305" s="149" t="s">
        <v>153</v>
      </c>
      <c r="BA305" s="149" t="s">
        <v>153</v>
      </c>
      <c r="BC305" s="150"/>
      <c r="BE305" s="173"/>
      <c r="BF305" s="150"/>
      <c r="BG305" s="283">
        <f t="shared" si="219"/>
        <v>0</v>
      </c>
      <c r="BH305" s="149">
        <f t="shared" si="220"/>
        <v>0</v>
      </c>
      <c r="BI305" s="149">
        <f t="shared" si="186"/>
        <v>0</v>
      </c>
      <c r="BJ305" s="280">
        <f t="shared" si="187"/>
        <v>0</v>
      </c>
      <c r="BK305" s="356">
        <f t="shared" si="221"/>
        <v>0</v>
      </c>
      <c r="BL305" s="149">
        <f t="shared" si="222"/>
        <v>1</v>
      </c>
      <c r="BM305" s="149">
        <f t="shared" si="188"/>
        <v>0</v>
      </c>
      <c r="BN305" s="278">
        <f t="shared" si="189"/>
        <v>1</v>
      </c>
      <c r="BO305" s="149">
        <f t="shared" si="223"/>
        <v>0</v>
      </c>
      <c r="BP305" s="149">
        <f t="shared" si="224"/>
        <v>0</v>
      </c>
      <c r="BQ305" s="149">
        <f t="shared" si="190"/>
        <v>1</v>
      </c>
      <c r="BR305" s="356">
        <f t="shared" si="225"/>
        <v>0</v>
      </c>
      <c r="BS305" s="149">
        <f t="shared" si="226"/>
        <v>0</v>
      </c>
      <c r="BT305" s="149">
        <f t="shared" si="191"/>
        <v>1</v>
      </c>
      <c r="BU305" s="356">
        <f t="shared" si="192"/>
        <v>0</v>
      </c>
      <c r="BV305" s="149">
        <f t="shared" si="193"/>
        <v>0</v>
      </c>
      <c r="BW305" s="113">
        <f t="shared" si="194"/>
        <v>0</v>
      </c>
      <c r="BX305" s="248">
        <f t="shared" si="195"/>
        <v>0</v>
      </c>
      <c r="BY305" s="248">
        <f t="shared" si="196"/>
        <v>0</v>
      </c>
      <c r="BZ305" s="248">
        <f t="shared" si="197"/>
        <v>0</v>
      </c>
      <c r="CA305" s="248">
        <f t="shared" si="230"/>
        <v>0</v>
      </c>
      <c r="CB305" s="175">
        <f t="shared" si="198"/>
        <v>0</v>
      </c>
      <c r="CC305" s="356">
        <f t="shared" si="199"/>
        <v>0</v>
      </c>
      <c r="CD305" s="149">
        <f t="shared" si="200"/>
        <v>0</v>
      </c>
      <c r="CE305" s="149">
        <f t="shared" si="201"/>
        <v>1</v>
      </c>
      <c r="CF305" s="276">
        <f t="shared" si="202"/>
        <v>1</v>
      </c>
      <c r="CG305" s="248">
        <f t="shared" si="203"/>
        <v>1</v>
      </c>
      <c r="CH305" s="274">
        <f t="shared" si="227"/>
        <v>1</v>
      </c>
      <c r="CI305" s="356">
        <f t="shared" si="204"/>
        <v>0</v>
      </c>
      <c r="CJ305" s="149">
        <f t="shared" si="205"/>
        <v>0</v>
      </c>
      <c r="CK305" s="150">
        <f t="shared" si="206"/>
        <v>0</v>
      </c>
      <c r="CL305" s="149">
        <f t="shared" si="228"/>
        <v>0</v>
      </c>
      <c r="CM305" s="149">
        <f t="shared" si="228"/>
        <v>1</v>
      </c>
      <c r="CN305" s="149">
        <f t="shared" si="228"/>
        <v>1</v>
      </c>
      <c r="CO305" s="149">
        <f t="shared" si="207"/>
        <v>2</v>
      </c>
      <c r="CP305" s="149">
        <f t="shared" si="229"/>
        <v>1</v>
      </c>
      <c r="CQ305" s="283">
        <f t="shared" si="208"/>
        <v>1</v>
      </c>
      <c r="CR305" s="149">
        <f t="shared" si="209"/>
        <v>0</v>
      </c>
      <c r="CS305" s="149">
        <f t="shared" si="210"/>
        <v>0</v>
      </c>
      <c r="CT305" s="283">
        <f t="shared" si="211"/>
        <v>1</v>
      </c>
      <c r="CU305" s="149" t="str">
        <f t="shared" si="212"/>
        <v>2050 2050</v>
      </c>
      <c r="CV305" s="149">
        <f t="shared" si="213"/>
        <v>2050</v>
      </c>
      <c r="CW305" s="149">
        <v>0</v>
      </c>
      <c r="CX305" s="149">
        <v>0</v>
      </c>
      <c r="CY305" s="149">
        <v>1</v>
      </c>
      <c r="CZ305" s="149">
        <v>1</v>
      </c>
      <c r="DA305" s="149">
        <v>0</v>
      </c>
      <c r="DB305" s="149">
        <v>0</v>
      </c>
      <c r="DC305" s="149">
        <v>1</v>
      </c>
      <c r="DD305" s="149">
        <v>1</v>
      </c>
      <c r="DE305" s="149">
        <v>0</v>
      </c>
      <c r="DF305" s="149">
        <v>1</v>
      </c>
      <c r="DG305" s="149">
        <v>0</v>
      </c>
      <c r="DH305" s="149">
        <v>1</v>
      </c>
      <c r="DI305" s="149">
        <v>0</v>
      </c>
      <c r="DJ305" s="149">
        <v>0</v>
      </c>
      <c r="DK305" s="149">
        <v>0</v>
      </c>
      <c r="DL305" s="149">
        <v>0</v>
      </c>
      <c r="DM305" s="149">
        <v>1</v>
      </c>
      <c r="DN305" s="149">
        <v>0</v>
      </c>
      <c r="DO305" s="149">
        <v>1</v>
      </c>
      <c r="DP305" s="149">
        <v>0</v>
      </c>
      <c r="DQ305" s="149">
        <v>0</v>
      </c>
      <c r="DR305" s="149">
        <v>1</v>
      </c>
      <c r="DS305" s="149">
        <v>0</v>
      </c>
      <c r="DT305" s="149" t="s">
        <v>150</v>
      </c>
      <c r="DU305" s="149" t="s">
        <v>157</v>
      </c>
      <c r="DV305" s="149" t="s">
        <v>7859</v>
      </c>
      <c r="DW305" s="149" t="s">
        <v>7859</v>
      </c>
      <c r="DX305" s="149" t="s">
        <v>3005</v>
      </c>
      <c r="DY305" s="149" t="s">
        <v>3005</v>
      </c>
      <c r="DZ305" s="149" t="str">
        <f t="shared" si="214"/>
        <v>Y</v>
      </c>
      <c r="EA305" s="149" t="str">
        <f t="shared" si="215"/>
        <v>Targets set</v>
      </c>
      <c r="EB305" s="149" t="str">
        <f t="shared" si="216"/>
        <v>Y</v>
      </c>
      <c r="EC305" s="149" t="str">
        <f t="shared" si="217"/>
        <v>N</v>
      </c>
      <c r="ED305" s="149" t="str">
        <f t="shared" si="218"/>
        <v>Yes</v>
      </c>
      <c r="EF305" s="149">
        <f t="shared" si="231"/>
        <v>2050</v>
      </c>
    </row>
    <row r="306" spans="1:136" s="149" customFormat="1" ht="16.5" customHeight="1">
      <c r="A306" s="149">
        <v>303</v>
      </c>
      <c r="B306" s="149">
        <v>250</v>
      </c>
      <c r="C306" s="150" t="s">
        <v>1845</v>
      </c>
      <c r="D306" s="149" t="s">
        <v>415</v>
      </c>
      <c r="E306" s="149" t="s">
        <v>244</v>
      </c>
      <c r="F306" s="149" t="s">
        <v>175</v>
      </c>
      <c r="G306" s="149" t="s">
        <v>176</v>
      </c>
      <c r="H306" s="168" t="s">
        <v>1846</v>
      </c>
      <c r="I306" s="149" t="s">
        <v>1847</v>
      </c>
      <c r="J306" s="149">
        <v>0.132</v>
      </c>
      <c r="K306" s="149" t="s">
        <v>1848</v>
      </c>
      <c r="L306" s="149">
        <v>131988</v>
      </c>
      <c r="M306" s="150">
        <v>3</v>
      </c>
      <c r="N306" s="149" t="s">
        <v>154</v>
      </c>
      <c r="O306" s="149" t="s">
        <v>153</v>
      </c>
      <c r="P306" s="150" t="s">
        <v>153</v>
      </c>
      <c r="Q306" s="149" t="s">
        <v>154</v>
      </c>
      <c r="R306" s="149" t="s">
        <v>154</v>
      </c>
      <c r="S306" s="149" t="s">
        <v>153</v>
      </c>
      <c r="T306" s="149" t="s">
        <v>153</v>
      </c>
      <c r="U306" s="151" t="s">
        <v>153</v>
      </c>
      <c r="V306" s="149" t="s">
        <v>153</v>
      </c>
      <c r="W306" s="149" t="s">
        <v>153</v>
      </c>
      <c r="X306" s="152" t="s">
        <v>153</v>
      </c>
      <c r="Y306" s="149" t="s">
        <v>153</v>
      </c>
      <c r="Z306" s="149" t="s">
        <v>153</v>
      </c>
      <c r="AA306" s="150"/>
      <c r="AC306" s="149" t="s">
        <v>233</v>
      </c>
      <c r="AD306" s="149" t="s">
        <v>234</v>
      </c>
      <c r="AE306" s="149" t="s">
        <v>337</v>
      </c>
      <c r="AF306" s="149" t="s">
        <v>337</v>
      </c>
      <c r="AH306" s="150" t="s">
        <v>159</v>
      </c>
      <c r="AI306" s="149" t="s">
        <v>219</v>
      </c>
      <c r="AJ306" s="149" t="s">
        <v>150</v>
      </c>
      <c r="AK306" s="271" t="s">
        <v>1849</v>
      </c>
      <c r="AL306" s="149">
        <v>2035</v>
      </c>
      <c r="AM306" s="171" t="s">
        <v>1850</v>
      </c>
      <c r="AN306" s="150"/>
      <c r="AP306" s="149" t="s">
        <v>154</v>
      </c>
      <c r="AQ306" s="149" t="s">
        <v>153</v>
      </c>
      <c r="AR306" s="149" t="s">
        <v>153</v>
      </c>
      <c r="AU306" s="150"/>
      <c r="AV306" s="149" t="s">
        <v>157</v>
      </c>
      <c r="AW306" s="172" t="s">
        <v>153</v>
      </c>
      <c r="AX306" s="149" t="s">
        <v>153</v>
      </c>
      <c r="AY306" s="149" t="s">
        <v>154</v>
      </c>
      <c r="AZ306" s="149" t="s">
        <v>153</v>
      </c>
      <c r="BA306" s="149" t="s">
        <v>153</v>
      </c>
      <c r="BC306" s="150"/>
      <c r="BE306" s="173"/>
      <c r="BF306" s="150"/>
      <c r="BG306" s="283">
        <f t="shared" si="219"/>
        <v>0</v>
      </c>
      <c r="BH306" s="149">
        <f t="shared" si="220"/>
        <v>0</v>
      </c>
      <c r="BI306" s="149">
        <f t="shared" si="186"/>
        <v>0</v>
      </c>
      <c r="BJ306" s="280">
        <f t="shared" si="187"/>
        <v>0</v>
      </c>
      <c r="BK306" s="356">
        <f t="shared" si="221"/>
        <v>0</v>
      </c>
      <c r="BL306" s="149">
        <f t="shared" si="222"/>
        <v>0</v>
      </c>
      <c r="BM306" s="149">
        <f t="shared" si="188"/>
        <v>0</v>
      </c>
      <c r="BN306" s="278">
        <f t="shared" si="189"/>
        <v>0</v>
      </c>
      <c r="BO306" s="149">
        <f t="shared" si="223"/>
        <v>0</v>
      </c>
      <c r="BP306" s="149">
        <f t="shared" si="224"/>
        <v>0</v>
      </c>
      <c r="BQ306" s="149">
        <f t="shared" si="190"/>
        <v>0</v>
      </c>
      <c r="BR306" s="356">
        <f t="shared" si="225"/>
        <v>0</v>
      </c>
      <c r="BS306" s="149">
        <f t="shared" si="226"/>
        <v>0</v>
      </c>
      <c r="BT306" s="149">
        <f t="shared" si="191"/>
        <v>0</v>
      </c>
      <c r="BU306" s="356">
        <f t="shared" si="192"/>
        <v>0</v>
      </c>
      <c r="BV306" s="149">
        <f t="shared" si="193"/>
        <v>0</v>
      </c>
      <c r="BW306" s="113">
        <f t="shared" si="194"/>
        <v>1</v>
      </c>
      <c r="BX306" s="248">
        <f t="shared" si="195"/>
        <v>0</v>
      </c>
      <c r="BY306" s="248">
        <f t="shared" si="196"/>
        <v>0</v>
      </c>
      <c r="BZ306" s="248">
        <f t="shared" si="197"/>
        <v>1</v>
      </c>
      <c r="CA306" s="248">
        <f t="shared" si="230"/>
        <v>1</v>
      </c>
      <c r="CB306" s="175">
        <f t="shared" si="198"/>
        <v>1</v>
      </c>
      <c r="CC306" s="356">
        <f t="shared" si="199"/>
        <v>0</v>
      </c>
      <c r="CD306" s="149">
        <f t="shared" si="200"/>
        <v>0</v>
      </c>
      <c r="CE306" s="149">
        <f t="shared" si="201"/>
        <v>0</v>
      </c>
      <c r="CF306" s="276">
        <f t="shared" si="202"/>
        <v>0</v>
      </c>
      <c r="CG306" s="248">
        <f t="shared" si="203"/>
        <v>1</v>
      </c>
      <c r="CH306" s="274">
        <f t="shared" si="227"/>
        <v>1</v>
      </c>
      <c r="CI306" s="356">
        <f t="shared" si="204"/>
        <v>0</v>
      </c>
      <c r="CJ306" s="149">
        <f t="shared" si="205"/>
        <v>0</v>
      </c>
      <c r="CK306" s="150">
        <f t="shared" si="206"/>
        <v>0</v>
      </c>
      <c r="CL306" s="149">
        <f t="shared" si="228"/>
        <v>0</v>
      </c>
      <c r="CM306" s="149">
        <f t="shared" si="228"/>
        <v>0</v>
      </c>
      <c r="CN306" s="149">
        <f t="shared" si="228"/>
        <v>1</v>
      </c>
      <c r="CO306" s="149">
        <f t="shared" si="207"/>
        <v>1</v>
      </c>
      <c r="CP306" s="149">
        <f t="shared" si="229"/>
        <v>1</v>
      </c>
      <c r="CQ306" s="283">
        <f t="shared" si="208"/>
        <v>1</v>
      </c>
      <c r="CR306" s="149">
        <f t="shared" si="209"/>
        <v>0</v>
      </c>
      <c r="CS306" s="149">
        <f t="shared" si="210"/>
        <v>0</v>
      </c>
      <c r="CT306" s="283" t="str">
        <f t="shared" si="211"/>
        <v/>
      </c>
      <c r="CU306" s="149" t="str">
        <f t="shared" si="212"/>
        <v xml:space="preserve"> </v>
      </c>
      <c r="CV306" s="149">
        <f t="shared" si="213"/>
        <v>0</v>
      </c>
      <c r="CW306" s="149">
        <v>0</v>
      </c>
      <c r="CX306" s="149">
        <v>1</v>
      </c>
      <c r="CY306" s="149">
        <v>0</v>
      </c>
      <c r="CZ306" s="149">
        <v>1</v>
      </c>
      <c r="DA306" s="149">
        <v>0</v>
      </c>
      <c r="DB306" s="149">
        <v>0</v>
      </c>
      <c r="DC306" s="149">
        <v>0</v>
      </c>
      <c r="DD306" s="149">
        <v>0</v>
      </c>
      <c r="DE306" s="149">
        <v>0</v>
      </c>
      <c r="DF306" s="149">
        <v>0</v>
      </c>
      <c r="DG306" s="149">
        <v>0</v>
      </c>
      <c r="DH306" s="149">
        <v>0</v>
      </c>
      <c r="DI306" s="149">
        <v>0</v>
      </c>
      <c r="DJ306" s="149">
        <v>0</v>
      </c>
      <c r="DK306" s="149">
        <v>0</v>
      </c>
      <c r="DL306" s="149">
        <v>0</v>
      </c>
      <c r="DM306" s="149">
        <v>1</v>
      </c>
      <c r="DN306" s="149">
        <v>1</v>
      </c>
      <c r="DO306" s="149">
        <v>1</v>
      </c>
      <c r="DP306" s="149">
        <v>0</v>
      </c>
      <c r="DQ306" s="149">
        <v>0</v>
      </c>
      <c r="DR306" s="149">
        <v>1</v>
      </c>
      <c r="DS306" s="149">
        <v>0</v>
      </c>
      <c r="DT306" s="149" t="s">
        <v>154</v>
      </c>
      <c r="DU306" s="149">
        <v>0</v>
      </c>
      <c r="DV306" s="149" t="s">
        <v>154</v>
      </c>
      <c r="DW306" s="149" t="s">
        <v>7857</v>
      </c>
      <c r="DX306" s="149" t="s">
        <v>3005</v>
      </c>
      <c r="DY306" s="149">
        <v>0</v>
      </c>
      <c r="DZ306" s="149" t="str">
        <f t="shared" si="214"/>
        <v>N</v>
      </c>
      <c r="EA306" s="149" t="str">
        <f t="shared" si="215"/>
        <v/>
      </c>
      <c r="EB306" s="149" t="str">
        <f t="shared" si="216"/>
        <v>N</v>
      </c>
      <c r="EC306" s="149" t="str">
        <f t="shared" si="217"/>
        <v>Y</v>
      </c>
      <c r="ED306" s="149" t="str">
        <f t="shared" si="218"/>
        <v>Yes</v>
      </c>
      <c r="EF306" s="149">
        <f t="shared" si="231"/>
        <v>0</v>
      </c>
    </row>
    <row r="307" spans="1:136" s="149" customFormat="1" ht="16.5" customHeight="1">
      <c r="A307" s="149">
        <v>304</v>
      </c>
      <c r="B307" s="149">
        <v>311</v>
      </c>
      <c r="C307" s="150" t="s">
        <v>1851</v>
      </c>
      <c r="D307" s="149" t="s">
        <v>1036</v>
      </c>
      <c r="E307" s="149" t="s">
        <v>174</v>
      </c>
      <c r="F307" s="149" t="s">
        <v>145</v>
      </c>
      <c r="G307" s="149" t="s">
        <v>146</v>
      </c>
      <c r="H307" s="168" t="s">
        <v>1852</v>
      </c>
      <c r="I307" s="149" t="s">
        <v>1853</v>
      </c>
      <c r="J307" s="149">
        <v>-0.48</v>
      </c>
      <c r="K307" s="149" t="s">
        <v>1854</v>
      </c>
      <c r="L307" s="149">
        <v>4200</v>
      </c>
      <c r="M307" s="150">
        <v>10</v>
      </c>
      <c r="N307" s="149" t="s">
        <v>154</v>
      </c>
      <c r="O307" s="149" t="s">
        <v>153</v>
      </c>
      <c r="P307" s="150" t="s">
        <v>153</v>
      </c>
      <c r="Q307" s="149" t="s">
        <v>154</v>
      </c>
      <c r="R307" s="149" t="s">
        <v>154</v>
      </c>
      <c r="S307" s="149" t="s">
        <v>153</v>
      </c>
      <c r="T307" s="149" t="s">
        <v>153</v>
      </c>
      <c r="U307" s="151" t="s">
        <v>153</v>
      </c>
      <c r="V307" s="149" t="s">
        <v>153</v>
      </c>
      <c r="W307" s="149" t="s">
        <v>153</v>
      </c>
      <c r="X307" s="152" t="s">
        <v>153</v>
      </c>
      <c r="Y307" s="149" t="s">
        <v>153</v>
      </c>
      <c r="Z307" s="149" t="s">
        <v>153</v>
      </c>
      <c r="AA307" s="150"/>
      <c r="AC307" s="149" t="s">
        <v>153</v>
      </c>
      <c r="AD307" s="149" t="s">
        <v>153</v>
      </c>
      <c r="AE307" s="149" t="s">
        <v>153</v>
      </c>
      <c r="AF307" s="149" t="s">
        <v>153</v>
      </c>
      <c r="AG307" s="149" t="s">
        <v>153</v>
      </c>
      <c r="AH307" s="150" t="s">
        <v>153</v>
      </c>
      <c r="AJ307" s="149" t="s">
        <v>154</v>
      </c>
      <c r="AK307" s="170" t="s">
        <v>153</v>
      </c>
      <c r="AN307" s="150"/>
      <c r="AP307" s="149" t="s">
        <v>154</v>
      </c>
      <c r="AQ307" s="149" t="s">
        <v>153</v>
      </c>
      <c r="AR307" s="149" t="s">
        <v>153</v>
      </c>
      <c r="AU307" s="150"/>
      <c r="AV307" s="188" t="s">
        <v>168</v>
      </c>
      <c r="AW307" s="172" t="s">
        <v>153</v>
      </c>
      <c r="AX307" s="149" t="s">
        <v>153</v>
      </c>
      <c r="AY307" s="149" t="s">
        <v>154</v>
      </c>
      <c r="AZ307" s="149" t="s">
        <v>153</v>
      </c>
      <c r="BA307" s="149" t="s">
        <v>153</v>
      </c>
      <c r="BC307" s="150"/>
      <c r="BE307" s="173"/>
      <c r="BF307" s="150"/>
      <c r="BG307" s="283">
        <f t="shared" si="219"/>
        <v>0</v>
      </c>
      <c r="BH307" s="149">
        <f t="shared" si="220"/>
        <v>0</v>
      </c>
      <c r="BI307" s="149">
        <f t="shared" si="186"/>
        <v>0</v>
      </c>
      <c r="BJ307" s="280">
        <f t="shared" si="187"/>
        <v>0</v>
      </c>
      <c r="BK307" s="356">
        <f t="shared" si="221"/>
        <v>0</v>
      </c>
      <c r="BL307" s="149">
        <f t="shared" si="222"/>
        <v>0</v>
      </c>
      <c r="BM307" s="149">
        <f t="shared" si="188"/>
        <v>0</v>
      </c>
      <c r="BN307" s="278">
        <f t="shared" si="189"/>
        <v>0</v>
      </c>
      <c r="BO307" s="149">
        <f t="shared" si="223"/>
        <v>0</v>
      </c>
      <c r="BP307" s="149">
        <f t="shared" si="224"/>
        <v>0</v>
      </c>
      <c r="BQ307" s="149">
        <f t="shared" si="190"/>
        <v>0</v>
      </c>
      <c r="BR307" s="356">
        <f t="shared" si="225"/>
        <v>0</v>
      </c>
      <c r="BS307" s="149">
        <f t="shared" si="226"/>
        <v>0</v>
      </c>
      <c r="BT307" s="149">
        <f t="shared" si="191"/>
        <v>0</v>
      </c>
      <c r="BU307" s="356">
        <f t="shared" si="192"/>
        <v>0</v>
      </c>
      <c r="BV307" s="149">
        <f t="shared" si="193"/>
        <v>0</v>
      </c>
      <c r="BW307" s="113">
        <f t="shared" si="194"/>
        <v>0</v>
      </c>
      <c r="BX307" s="248">
        <f t="shared" si="195"/>
        <v>0</v>
      </c>
      <c r="BY307" s="248">
        <f t="shared" si="196"/>
        <v>0</v>
      </c>
      <c r="BZ307" s="248">
        <f t="shared" si="197"/>
        <v>0</v>
      </c>
      <c r="CA307" s="248">
        <f t="shared" si="230"/>
        <v>0</v>
      </c>
      <c r="CB307" s="175">
        <f t="shared" si="198"/>
        <v>0</v>
      </c>
      <c r="CC307" s="356">
        <f t="shared" si="199"/>
        <v>0</v>
      </c>
      <c r="CD307" s="149">
        <f t="shared" si="200"/>
        <v>0</v>
      </c>
      <c r="CE307" s="149">
        <f t="shared" si="201"/>
        <v>0</v>
      </c>
      <c r="CF307" s="276">
        <f t="shared" si="202"/>
        <v>0</v>
      </c>
      <c r="CG307" s="248">
        <f t="shared" si="203"/>
        <v>0</v>
      </c>
      <c r="CH307" s="274">
        <f t="shared" si="227"/>
        <v>0</v>
      </c>
      <c r="CI307" s="356">
        <f t="shared" si="204"/>
        <v>0</v>
      </c>
      <c r="CJ307" s="149">
        <f t="shared" si="205"/>
        <v>0</v>
      </c>
      <c r="CK307" s="150">
        <f t="shared" si="206"/>
        <v>0</v>
      </c>
      <c r="CL307" s="149">
        <f t="shared" si="228"/>
        <v>0</v>
      </c>
      <c r="CM307" s="149">
        <f t="shared" si="228"/>
        <v>0</v>
      </c>
      <c r="CN307" s="149">
        <f t="shared" si="228"/>
        <v>0</v>
      </c>
      <c r="CO307" s="149">
        <f t="shared" si="207"/>
        <v>0</v>
      </c>
      <c r="CP307" s="149">
        <f t="shared" si="229"/>
        <v>0</v>
      </c>
      <c r="CQ307" s="283">
        <f t="shared" si="208"/>
        <v>0</v>
      </c>
      <c r="CR307" s="149">
        <f t="shared" si="209"/>
        <v>0</v>
      </c>
      <c r="CS307" s="149">
        <f t="shared" si="210"/>
        <v>1</v>
      </c>
      <c r="CT307" s="283" t="str">
        <f t="shared" si="211"/>
        <v/>
      </c>
      <c r="CU307" s="149" t="str">
        <f t="shared" si="212"/>
        <v xml:space="preserve"> </v>
      </c>
      <c r="CV307" s="149">
        <f t="shared" si="213"/>
        <v>0</v>
      </c>
      <c r="CW307" s="149">
        <v>0</v>
      </c>
      <c r="CX307" s="149">
        <v>0</v>
      </c>
      <c r="CY307" s="149">
        <v>0</v>
      </c>
      <c r="CZ307" s="149">
        <v>0</v>
      </c>
      <c r="DA307" s="149">
        <v>0</v>
      </c>
      <c r="DB307" s="149">
        <v>0</v>
      </c>
      <c r="DC307" s="149">
        <v>0</v>
      </c>
      <c r="DD307" s="149">
        <v>0</v>
      </c>
      <c r="DE307" s="149">
        <v>0</v>
      </c>
      <c r="DF307" s="149">
        <v>0</v>
      </c>
      <c r="DG307" s="149">
        <v>0</v>
      </c>
      <c r="DH307" s="149">
        <v>0</v>
      </c>
      <c r="DI307" s="149">
        <v>0</v>
      </c>
      <c r="DJ307" s="149">
        <v>0</v>
      </c>
      <c r="DK307" s="149">
        <v>0</v>
      </c>
      <c r="DL307" s="149">
        <v>0</v>
      </c>
      <c r="DM307" s="149">
        <v>0</v>
      </c>
      <c r="DN307" s="149">
        <v>0</v>
      </c>
      <c r="DO307" s="149">
        <v>0</v>
      </c>
      <c r="DP307" s="149">
        <v>0</v>
      </c>
      <c r="DQ307" s="149">
        <v>0</v>
      </c>
      <c r="DR307" s="149">
        <v>0</v>
      </c>
      <c r="DS307" s="149">
        <v>0</v>
      </c>
      <c r="DT307" s="149" t="s">
        <v>154</v>
      </c>
      <c r="DU307" s="149">
        <v>0</v>
      </c>
      <c r="DV307" s="149" t="s">
        <v>154</v>
      </c>
      <c r="DW307" s="149" t="s">
        <v>154</v>
      </c>
      <c r="DX307" s="149">
        <v>0</v>
      </c>
      <c r="DY307" s="149">
        <v>0</v>
      </c>
      <c r="DZ307" s="149" t="str">
        <f t="shared" si="214"/>
        <v>N</v>
      </c>
      <c r="EA307" s="149" t="str">
        <f t="shared" si="215"/>
        <v/>
      </c>
      <c r="EB307" s="149" t="str">
        <f t="shared" si="216"/>
        <v>N</v>
      </c>
      <c r="EC307" s="149" t="str">
        <f t="shared" si="217"/>
        <v>N</v>
      </c>
      <c r="ED307" s="149" t="str">
        <f t="shared" si="218"/>
        <v>Not Specified</v>
      </c>
      <c r="EF307" s="149">
        <f t="shared" si="231"/>
        <v>0</v>
      </c>
    </row>
    <row r="308" spans="1:136" s="149" customFormat="1" ht="16.5" customHeight="1">
      <c r="A308" s="149">
        <v>305</v>
      </c>
      <c r="B308" s="149">
        <v>327</v>
      </c>
      <c r="C308" s="150" t="s">
        <v>1855</v>
      </c>
      <c r="D308" s="149" t="s">
        <v>980</v>
      </c>
      <c r="E308" s="149" t="s">
        <v>229</v>
      </c>
      <c r="F308" s="149" t="s">
        <v>245</v>
      </c>
      <c r="G308" s="149" t="s">
        <v>246</v>
      </c>
      <c r="H308" s="168" t="s">
        <v>1856</v>
      </c>
      <c r="I308" s="149" t="s">
        <v>1857</v>
      </c>
      <c r="J308" s="149">
        <v>0.251</v>
      </c>
      <c r="K308" s="149" t="s">
        <v>1858</v>
      </c>
      <c r="L308" s="149">
        <v>29976</v>
      </c>
      <c r="M308" s="150">
        <v>12</v>
      </c>
      <c r="N308" s="149" t="s">
        <v>154</v>
      </c>
      <c r="O308" s="149" t="s">
        <v>153</v>
      </c>
      <c r="P308" s="150" t="s">
        <v>153</v>
      </c>
      <c r="Q308" s="149" t="s">
        <v>154</v>
      </c>
      <c r="R308" s="149" t="s">
        <v>154</v>
      </c>
      <c r="S308" s="149" t="s">
        <v>153</v>
      </c>
      <c r="T308" s="149" t="s">
        <v>153</v>
      </c>
      <c r="U308" s="151" t="s">
        <v>153</v>
      </c>
      <c r="V308" s="149" t="s">
        <v>153</v>
      </c>
      <c r="W308" s="149" t="s">
        <v>153</v>
      </c>
      <c r="X308" s="152" t="s">
        <v>153</v>
      </c>
      <c r="Y308" s="149" t="s">
        <v>153</v>
      </c>
      <c r="Z308" s="149" t="s">
        <v>153</v>
      </c>
      <c r="AA308" s="150"/>
      <c r="AC308" s="149" t="s">
        <v>167</v>
      </c>
      <c r="AD308" s="149" t="s">
        <v>6</v>
      </c>
      <c r="AE308" s="149" t="s">
        <v>157</v>
      </c>
      <c r="AF308" s="149" t="s">
        <v>157</v>
      </c>
      <c r="AG308" s="149" t="s">
        <v>157</v>
      </c>
      <c r="AH308" s="150" t="s">
        <v>218</v>
      </c>
      <c r="AJ308" s="149" t="s">
        <v>154</v>
      </c>
      <c r="AK308" s="170" t="s">
        <v>153</v>
      </c>
      <c r="AN308" s="150"/>
      <c r="AO308" s="149" t="s">
        <v>219</v>
      </c>
      <c r="AP308" s="149" t="s">
        <v>150</v>
      </c>
      <c r="AQ308" s="149" t="s">
        <v>218</v>
      </c>
      <c r="AR308" s="149" t="s">
        <v>1859</v>
      </c>
      <c r="AS308" s="149">
        <v>2050</v>
      </c>
      <c r="AU308" s="150"/>
      <c r="AV308" s="149" t="s">
        <v>157</v>
      </c>
      <c r="AW308" s="172" t="s">
        <v>171</v>
      </c>
      <c r="AX308" s="149" t="s">
        <v>158</v>
      </c>
      <c r="AY308" s="149" t="s">
        <v>154</v>
      </c>
      <c r="AZ308" s="149" t="s">
        <v>153</v>
      </c>
      <c r="BA308" s="149" t="s">
        <v>153</v>
      </c>
      <c r="BC308" s="150"/>
      <c r="BE308" s="173"/>
      <c r="BF308" s="150"/>
      <c r="BG308" s="283">
        <f t="shared" si="219"/>
        <v>0</v>
      </c>
      <c r="BH308" s="149">
        <f t="shared" si="220"/>
        <v>0</v>
      </c>
      <c r="BI308" s="149">
        <f t="shared" si="186"/>
        <v>0</v>
      </c>
      <c r="BJ308" s="280">
        <f t="shared" si="187"/>
        <v>0</v>
      </c>
      <c r="BK308" s="356">
        <f t="shared" si="221"/>
        <v>0</v>
      </c>
      <c r="BL308" s="149">
        <f t="shared" si="222"/>
        <v>0</v>
      </c>
      <c r="BM308" s="149">
        <f t="shared" si="188"/>
        <v>0</v>
      </c>
      <c r="BN308" s="278">
        <f t="shared" si="189"/>
        <v>0</v>
      </c>
      <c r="BO308" s="149">
        <f t="shared" si="223"/>
        <v>0</v>
      </c>
      <c r="BP308" s="149">
        <f t="shared" si="224"/>
        <v>0</v>
      </c>
      <c r="BQ308" s="149">
        <f t="shared" si="190"/>
        <v>0</v>
      </c>
      <c r="BR308" s="356">
        <f t="shared" si="225"/>
        <v>0</v>
      </c>
      <c r="BS308" s="149">
        <f t="shared" si="226"/>
        <v>0</v>
      </c>
      <c r="BT308" s="149">
        <f t="shared" si="191"/>
        <v>1</v>
      </c>
      <c r="BU308" s="356">
        <f t="shared" si="192"/>
        <v>0</v>
      </c>
      <c r="BV308" s="149">
        <f t="shared" si="193"/>
        <v>0</v>
      </c>
      <c r="BW308" s="113">
        <f t="shared" si="194"/>
        <v>0</v>
      </c>
      <c r="BX308" s="248">
        <f t="shared" si="195"/>
        <v>0</v>
      </c>
      <c r="BY308" s="248">
        <f t="shared" si="196"/>
        <v>0</v>
      </c>
      <c r="BZ308" s="248">
        <f t="shared" si="197"/>
        <v>0</v>
      </c>
      <c r="CA308" s="248">
        <f t="shared" si="230"/>
        <v>0</v>
      </c>
      <c r="CB308" s="175">
        <f t="shared" si="198"/>
        <v>0</v>
      </c>
      <c r="CC308" s="356">
        <f t="shared" si="199"/>
        <v>0</v>
      </c>
      <c r="CD308" s="149">
        <f t="shared" si="200"/>
        <v>0</v>
      </c>
      <c r="CE308" s="149">
        <f t="shared" si="201"/>
        <v>1</v>
      </c>
      <c r="CF308" s="276">
        <f t="shared" si="202"/>
        <v>1</v>
      </c>
      <c r="CG308" s="248">
        <f t="shared" si="203"/>
        <v>1</v>
      </c>
      <c r="CH308" s="274">
        <f t="shared" si="227"/>
        <v>1</v>
      </c>
      <c r="CI308" s="356">
        <f t="shared" si="204"/>
        <v>0</v>
      </c>
      <c r="CJ308" s="149">
        <f t="shared" si="205"/>
        <v>0</v>
      </c>
      <c r="CK308" s="150">
        <f t="shared" si="206"/>
        <v>0</v>
      </c>
      <c r="CL308" s="149">
        <f t="shared" si="228"/>
        <v>0</v>
      </c>
      <c r="CM308" s="149">
        <f t="shared" si="228"/>
        <v>0</v>
      </c>
      <c r="CN308" s="149">
        <f t="shared" si="228"/>
        <v>1</v>
      </c>
      <c r="CO308" s="149">
        <f t="shared" si="207"/>
        <v>1</v>
      </c>
      <c r="CP308" s="149">
        <f t="shared" si="229"/>
        <v>1</v>
      </c>
      <c r="CQ308" s="283">
        <f t="shared" si="208"/>
        <v>1</v>
      </c>
      <c r="CR308" s="149">
        <f t="shared" si="209"/>
        <v>0</v>
      </c>
      <c r="CS308" s="149">
        <f t="shared" si="210"/>
        <v>0</v>
      </c>
      <c r="CT308" s="283" t="str">
        <f t="shared" si="211"/>
        <v/>
      </c>
      <c r="CU308" s="149" t="str">
        <f t="shared" si="212"/>
        <v xml:space="preserve"> 2050</v>
      </c>
      <c r="CV308" s="149">
        <f t="shared" si="213"/>
        <v>2050</v>
      </c>
      <c r="CW308" s="149">
        <v>0</v>
      </c>
      <c r="CX308" s="149">
        <v>1</v>
      </c>
      <c r="CY308" s="149">
        <v>0</v>
      </c>
      <c r="CZ308" s="149">
        <v>1</v>
      </c>
      <c r="DA308" s="149">
        <v>0</v>
      </c>
      <c r="DB308" s="149">
        <v>1</v>
      </c>
      <c r="DC308" s="149">
        <v>0</v>
      </c>
      <c r="DD308" s="149">
        <v>1</v>
      </c>
      <c r="DE308" s="149">
        <v>0</v>
      </c>
      <c r="DF308" s="149">
        <v>0</v>
      </c>
      <c r="DG308" s="149">
        <v>0</v>
      </c>
      <c r="DH308" s="149">
        <v>0</v>
      </c>
      <c r="DI308" s="149">
        <v>0</v>
      </c>
      <c r="DJ308" s="149">
        <v>0</v>
      </c>
      <c r="DK308" s="149">
        <v>0</v>
      </c>
      <c r="DL308" s="149">
        <v>0</v>
      </c>
      <c r="DM308" s="149">
        <v>1</v>
      </c>
      <c r="DN308" s="149">
        <v>1</v>
      </c>
      <c r="DO308" s="149">
        <v>1</v>
      </c>
      <c r="DP308" s="149">
        <v>1</v>
      </c>
      <c r="DQ308" s="149">
        <v>0</v>
      </c>
      <c r="DR308" s="149">
        <v>1</v>
      </c>
      <c r="DS308" s="149">
        <v>0</v>
      </c>
      <c r="DT308" s="149" t="s">
        <v>154</v>
      </c>
      <c r="DU308" s="149">
        <v>0</v>
      </c>
      <c r="DV308" s="149" t="s">
        <v>7863</v>
      </c>
      <c r="DW308" s="149" t="s">
        <v>7859</v>
      </c>
      <c r="DX308" s="149" t="s">
        <v>150</v>
      </c>
      <c r="DY308" s="149" t="s">
        <v>150</v>
      </c>
      <c r="DZ308" s="149" t="str">
        <f t="shared" si="214"/>
        <v>N</v>
      </c>
      <c r="EA308" s="149" t="str">
        <f t="shared" si="215"/>
        <v/>
      </c>
      <c r="EB308" s="149" t="str">
        <f t="shared" si="216"/>
        <v>Y</v>
      </c>
      <c r="EC308" s="149" t="str">
        <f t="shared" si="217"/>
        <v>N</v>
      </c>
      <c r="ED308" s="149" t="str">
        <f t="shared" si="218"/>
        <v>Yes</v>
      </c>
      <c r="EF308" s="149">
        <f t="shared" si="231"/>
        <v>2050</v>
      </c>
    </row>
    <row r="309" spans="1:136" s="149" customFormat="1" ht="16.5" customHeight="1">
      <c r="A309" s="149">
        <v>306</v>
      </c>
      <c r="B309" s="149">
        <v>315</v>
      </c>
      <c r="C309" s="150" t="s">
        <v>1860</v>
      </c>
      <c r="D309" s="149" t="s">
        <v>333</v>
      </c>
      <c r="E309" s="149" t="s">
        <v>229</v>
      </c>
      <c r="F309" s="149" t="s">
        <v>772</v>
      </c>
      <c r="G309" s="149" t="s">
        <v>246</v>
      </c>
      <c r="H309" s="168" t="s">
        <v>1861</v>
      </c>
      <c r="I309" s="149" t="s">
        <v>1862</v>
      </c>
      <c r="J309" s="149">
        <v>0.023</v>
      </c>
      <c r="K309" s="149" t="s">
        <v>1863</v>
      </c>
      <c r="L309" s="149">
        <v>69722</v>
      </c>
      <c r="M309" s="150">
        <v>28</v>
      </c>
      <c r="N309" s="149" t="s">
        <v>154</v>
      </c>
      <c r="O309" s="149" t="s">
        <v>153</v>
      </c>
      <c r="P309" s="150" t="s">
        <v>153</v>
      </c>
      <c r="Q309" s="149" t="s">
        <v>154</v>
      </c>
      <c r="R309" s="149" t="s">
        <v>154</v>
      </c>
      <c r="S309" s="149" t="s">
        <v>153</v>
      </c>
      <c r="T309" s="149" t="s">
        <v>153</v>
      </c>
      <c r="U309" s="151" t="s">
        <v>153</v>
      </c>
      <c r="V309" s="149" t="s">
        <v>153</v>
      </c>
      <c r="W309" s="149" t="s">
        <v>153</v>
      </c>
      <c r="X309" s="152" t="s">
        <v>153</v>
      </c>
      <c r="Y309" s="149" t="s">
        <v>153</v>
      </c>
      <c r="Z309" s="149" t="s">
        <v>153</v>
      </c>
      <c r="AA309" s="150"/>
      <c r="AC309" s="149" t="s">
        <v>167</v>
      </c>
      <c r="AD309" s="149" t="s">
        <v>6</v>
      </c>
      <c r="AE309" s="149" t="s">
        <v>157</v>
      </c>
      <c r="AF309" s="149" t="s">
        <v>157</v>
      </c>
      <c r="AG309" s="149" t="s">
        <v>157</v>
      </c>
      <c r="AH309" s="150" t="s">
        <v>218</v>
      </c>
      <c r="AJ309" s="149" t="s">
        <v>154</v>
      </c>
      <c r="AK309" s="170" t="s">
        <v>153</v>
      </c>
      <c r="AN309" s="150"/>
      <c r="AO309" s="149" t="s">
        <v>219</v>
      </c>
      <c r="AP309" s="149" t="s">
        <v>150</v>
      </c>
      <c r="AQ309" s="149" t="s">
        <v>218</v>
      </c>
      <c r="AR309" s="149" t="s">
        <v>1864</v>
      </c>
      <c r="AS309" s="149">
        <v>2050</v>
      </c>
      <c r="AU309" s="150"/>
      <c r="AV309" s="149" t="s">
        <v>168</v>
      </c>
      <c r="AW309" s="172" t="s">
        <v>168</v>
      </c>
      <c r="AX309" s="149" t="s">
        <v>158</v>
      </c>
      <c r="AY309" s="149" t="s">
        <v>154</v>
      </c>
      <c r="AZ309" s="149" t="s">
        <v>153</v>
      </c>
      <c r="BA309" s="149" t="s">
        <v>153</v>
      </c>
      <c r="BC309" s="150"/>
      <c r="BE309" s="173"/>
      <c r="BF309" s="150"/>
      <c r="BG309" s="283">
        <f t="shared" si="219"/>
        <v>0</v>
      </c>
      <c r="BH309" s="149">
        <f t="shared" si="220"/>
        <v>0</v>
      </c>
      <c r="BI309" s="149">
        <f t="shared" si="186"/>
        <v>0</v>
      </c>
      <c r="BJ309" s="280">
        <f t="shared" si="187"/>
        <v>0</v>
      </c>
      <c r="BK309" s="356">
        <f t="shared" si="221"/>
        <v>0</v>
      </c>
      <c r="BL309" s="149">
        <f t="shared" si="222"/>
        <v>0</v>
      </c>
      <c r="BM309" s="149">
        <f t="shared" si="188"/>
        <v>0</v>
      </c>
      <c r="BN309" s="278">
        <f t="shared" si="189"/>
        <v>0</v>
      </c>
      <c r="BO309" s="149">
        <f t="shared" si="223"/>
        <v>0</v>
      </c>
      <c r="BP309" s="149">
        <f t="shared" si="224"/>
        <v>0</v>
      </c>
      <c r="BQ309" s="149">
        <f t="shared" si="190"/>
        <v>0</v>
      </c>
      <c r="BR309" s="356">
        <f t="shared" si="225"/>
        <v>0</v>
      </c>
      <c r="BS309" s="149">
        <f t="shared" si="226"/>
        <v>0</v>
      </c>
      <c r="BT309" s="149">
        <f t="shared" si="191"/>
        <v>1</v>
      </c>
      <c r="BU309" s="356">
        <f t="shared" si="192"/>
        <v>0</v>
      </c>
      <c r="BV309" s="149">
        <f t="shared" si="193"/>
        <v>0</v>
      </c>
      <c r="BW309" s="113">
        <f t="shared" si="194"/>
        <v>0</v>
      </c>
      <c r="BX309" s="248">
        <f t="shared" si="195"/>
        <v>0</v>
      </c>
      <c r="BY309" s="248">
        <f t="shared" si="196"/>
        <v>0</v>
      </c>
      <c r="BZ309" s="248">
        <f t="shared" si="197"/>
        <v>0</v>
      </c>
      <c r="CA309" s="248">
        <f t="shared" si="230"/>
        <v>0</v>
      </c>
      <c r="CB309" s="175">
        <f t="shared" si="198"/>
        <v>0</v>
      </c>
      <c r="CC309" s="356">
        <f t="shared" si="199"/>
        <v>0</v>
      </c>
      <c r="CD309" s="149">
        <f t="shared" si="200"/>
        <v>0</v>
      </c>
      <c r="CE309" s="149">
        <f t="shared" si="201"/>
        <v>1</v>
      </c>
      <c r="CF309" s="276">
        <f t="shared" si="202"/>
        <v>1</v>
      </c>
      <c r="CG309" s="248">
        <f t="shared" si="203"/>
        <v>1</v>
      </c>
      <c r="CH309" s="274">
        <f t="shared" si="227"/>
        <v>1</v>
      </c>
      <c r="CI309" s="356">
        <f t="shared" si="204"/>
        <v>0</v>
      </c>
      <c r="CJ309" s="149">
        <f t="shared" si="205"/>
        <v>0</v>
      </c>
      <c r="CK309" s="150">
        <f t="shared" si="206"/>
        <v>0</v>
      </c>
      <c r="CL309" s="149">
        <f t="shared" si="228"/>
        <v>0</v>
      </c>
      <c r="CM309" s="149">
        <f t="shared" si="228"/>
        <v>0</v>
      </c>
      <c r="CN309" s="149">
        <f t="shared" si="228"/>
        <v>1</v>
      </c>
      <c r="CO309" s="149">
        <f t="shared" si="207"/>
        <v>1</v>
      </c>
      <c r="CP309" s="149">
        <f t="shared" si="229"/>
        <v>1</v>
      </c>
      <c r="CQ309" s="283">
        <f t="shared" si="208"/>
        <v>0</v>
      </c>
      <c r="CR309" s="149">
        <f t="shared" si="209"/>
        <v>0</v>
      </c>
      <c r="CS309" s="149">
        <f t="shared" si="210"/>
        <v>1</v>
      </c>
      <c r="CT309" s="283" t="str">
        <f t="shared" si="211"/>
        <v/>
      </c>
      <c r="CU309" s="149" t="str">
        <f t="shared" si="212"/>
        <v xml:space="preserve"> 2050</v>
      </c>
      <c r="CV309" s="149">
        <f t="shared" si="213"/>
        <v>2050</v>
      </c>
      <c r="CW309" s="149">
        <v>0</v>
      </c>
      <c r="CX309" s="149">
        <v>0</v>
      </c>
      <c r="CY309" s="149">
        <v>0</v>
      </c>
      <c r="CZ309" s="149">
        <v>0</v>
      </c>
      <c r="DA309" s="149">
        <v>0</v>
      </c>
      <c r="DB309" s="149">
        <v>1</v>
      </c>
      <c r="DC309" s="149">
        <v>0</v>
      </c>
      <c r="DD309" s="149">
        <v>1</v>
      </c>
      <c r="DE309" s="149">
        <v>0</v>
      </c>
      <c r="DF309" s="149">
        <v>0</v>
      </c>
      <c r="DG309" s="149">
        <v>0</v>
      </c>
      <c r="DH309" s="149">
        <v>0</v>
      </c>
      <c r="DI309" s="149">
        <v>0</v>
      </c>
      <c r="DJ309" s="149">
        <v>0</v>
      </c>
      <c r="DK309" s="149">
        <v>0</v>
      </c>
      <c r="DL309" s="149">
        <v>0</v>
      </c>
      <c r="DM309" s="149">
        <v>1</v>
      </c>
      <c r="DN309" s="149">
        <v>1</v>
      </c>
      <c r="DO309" s="149">
        <v>1</v>
      </c>
      <c r="DP309" s="149">
        <v>1</v>
      </c>
      <c r="DQ309" s="149">
        <v>0</v>
      </c>
      <c r="DR309" s="149">
        <v>1</v>
      </c>
      <c r="DS309" s="149">
        <v>0</v>
      </c>
      <c r="DT309" s="149" t="s">
        <v>154</v>
      </c>
      <c r="DU309" s="149">
        <v>0</v>
      </c>
      <c r="DV309" s="149" t="s">
        <v>7863</v>
      </c>
      <c r="DW309" s="149" t="s">
        <v>154</v>
      </c>
      <c r="DX309" s="149" t="s">
        <v>154</v>
      </c>
      <c r="DY309" s="149" t="s">
        <v>150</v>
      </c>
      <c r="DZ309" s="149" t="str">
        <f t="shared" si="214"/>
        <v>N</v>
      </c>
      <c r="EA309" s="149" t="str">
        <f t="shared" si="215"/>
        <v/>
      </c>
      <c r="EB309" s="149" t="str">
        <f t="shared" si="216"/>
        <v>Y</v>
      </c>
      <c r="EC309" s="149" t="str">
        <f t="shared" si="217"/>
        <v>N</v>
      </c>
      <c r="ED309" s="149" t="str">
        <f t="shared" si="218"/>
        <v>Not Specified</v>
      </c>
      <c r="EF309" s="149">
        <f t="shared" si="231"/>
        <v>2050</v>
      </c>
    </row>
    <row r="310" spans="1:136" s="149" customFormat="1" ht="16.5" customHeight="1">
      <c r="A310" s="149">
        <v>307</v>
      </c>
      <c r="B310" s="149">
        <v>282</v>
      </c>
      <c r="C310" s="150" t="s">
        <v>1865</v>
      </c>
      <c r="D310" s="149" t="s">
        <v>1371</v>
      </c>
      <c r="E310" s="149" t="s">
        <v>272</v>
      </c>
      <c r="F310" s="149" t="s">
        <v>1866</v>
      </c>
      <c r="G310" s="149" t="s">
        <v>246</v>
      </c>
      <c r="H310" s="168" t="s">
        <v>1867</v>
      </c>
      <c r="I310" s="149" t="s">
        <v>1868</v>
      </c>
      <c r="J310" s="149">
        <v>0.015</v>
      </c>
      <c r="K310" s="149" t="s">
        <v>1869</v>
      </c>
      <c r="L310" s="149">
        <v>92690</v>
      </c>
      <c r="M310" s="150">
        <v>31</v>
      </c>
      <c r="N310" s="149" t="s">
        <v>154</v>
      </c>
      <c r="O310" s="149" t="s">
        <v>153</v>
      </c>
      <c r="P310" s="150" t="s">
        <v>153</v>
      </c>
      <c r="Q310" s="149" t="s">
        <v>150</v>
      </c>
      <c r="R310" s="149" t="s">
        <v>150</v>
      </c>
      <c r="S310" s="149" t="s">
        <v>151</v>
      </c>
      <c r="T310" s="149" t="s">
        <v>353</v>
      </c>
      <c r="U310" s="151">
        <v>2034</v>
      </c>
      <c r="V310" s="149" t="s">
        <v>153</v>
      </c>
      <c r="W310" s="149" t="s">
        <v>153</v>
      </c>
      <c r="X310" s="152" t="s">
        <v>153</v>
      </c>
      <c r="Y310" s="188" t="s">
        <v>154</v>
      </c>
      <c r="Z310" s="188" t="s">
        <v>210</v>
      </c>
      <c r="AA310" s="150"/>
      <c r="AC310" s="149" t="s">
        <v>167</v>
      </c>
      <c r="AD310" s="149" t="s">
        <v>6</v>
      </c>
      <c r="AE310" s="149" t="s">
        <v>157</v>
      </c>
      <c r="AF310" s="149" t="s">
        <v>157</v>
      </c>
      <c r="AG310" s="149" t="s">
        <v>157</v>
      </c>
      <c r="AH310" s="150" t="s">
        <v>218</v>
      </c>
      <c r="AJ310" s="149" t="s">
        <v>154</v>
      </c>
      <c r="AK310" s="170" t="s">
        <v>153</v>
      </c>
      <c r="AN310" s="150"/>
      <c r="AO310" s="149" t="s">
        <v>219</v>
      </c>
      <c r="AP310" s="149" t="s">
        <v>150</v>
      </c>
      <c r="AQ310" s="149" t="s">
        <v>218</v>
      </c>
      <c r="AR310" s="149" t="s">
        <v>1870</v>
      </c>
      <c r="AS310" s="149">
        <v>2040</v>
      </c>
      <c r="AU310" s="150"/>
      <c r="AV310" s="149" t="s">
        <v>157</v>
      </c>
      <c r="AW310" s="172" t="s">
        <v>312</v>
      </c>
      <c r="AX310" s="149" t="s">
        <v>158</v>
      </c>
      <c r="AY310" s="149" t="s">
        <v>154</v>
      </c>
      <c r="AZ310" s="149" t="s">
        <v>153</v>
      </c>
      <c r="BA310" s="149" t="s">
        <v>153</v>
      </c>
      <c r="BC310" s="150"/>
      <c r="BE310" s="173"/>
      <c r="BF310" s="150"/>
      <c r="BG310" s="283">
        <f t="shared" si="219"/>
        <v>0</v>
      </c>
      <c r="BH310" s="149">
        <f t="shared" si="220"/>
        <v>0</v>
      </c>
      <c r="BI310" s="149">
        <f t="shared" si="186"/>
        <v>0</v>
      </c>
      <c r="BJ310" s="280">
        <f t="shared" si="187"/>
        <v>0</v>
      </c>
      <c r="BK310" s="356">
        <f t="shared" si="221"/>
        <v>0</v>
      </c>
      <c r="BL310" s="149">
        <f t="shared" si="222"/>
        <v>0</v>
      </c>
      <c r="BM310" s="149">
        <f t="shared" si="188"/>
        <v>1</v>
      </c>
      <c r="BN310" s="278">
        <f t="shared" si="189"/>
        <v>1</v>
      </c>
      <c r="BO310" s="149">
        <f t="shared" si="223"/>
        <v>0</v>
      </c>
      <c r="BP310" s="149">
        <f t="shared" si="224"/>
        <v>0</v>
      </c>
      <c r="BQ310" s="149">
        <f t="shared" si="190"/>
        <v>0</v>
      </c>
      <c r="BR310" s="356">
        <f t="shared" si="225"/>
        <v>0</v>
      </c>
      <c r="BS310" s="149">
        <f t="shared" si="226"/>
        <v>0</v>
      </c>
      <c r="BT310" s="149">
        <f t="shared" si="191"/>
        <v>1</v>
      </c>
      <c r="BU310" s="356">
        <f t="shared" si="192"/>
        <v>0</v>
      </c>
      <c r="BV310" s="149">
        <f t="shared" si="193"/>
        <v>0</v>
      </c>
      <c r="BW310" s="113">
        <f t="shared" si="194"/>
        <v>0</v>
      </c>
      <c r="BX310" s="248">
        <f t="shared" si="195"/>
        <v>0</v>
      </c>
      <c r="BY310" s="248">
        <f t="shared" si="196"/>
        <v>0</v>
      </c>
      <c r="BZ310" s="248">
        <f t="shared" si="197"/>
        <v>0</v>
      </c>
      <c r="CA310" s="248">
        <f t="shared" si="230"/>
        <v>0</v>
      </c>
      <c r="CB310" s="175">
        <f t="shared" si="198"/>
        <v>0</v>
      </c>
      <c r="CC310" s="356">
        <f t="shared" si="199"/>
        <v>0</v>
      </c>
      <c r="CD310" s="149">
        <f t="shared" si="200"/>
        <v>0</v>
      </c>
      <c r="CE310" s="149">
        <f t="shared" si="201"/>
        <v>1</v>
      </c>
      <c r="CF310" s="276">
        <f t="shared" si="202"/>
        <v>1</v>
      </c>
      <c r="CG310" s="248">
        <f t="shared" si="203"/>
        <v>1</v>
      </c>
      <c r="CH310" s="274">
        <f t="shared" si="227"/>
        <v>1</v>
      </c>
      <c r="CI310" s="356">
        <f t="shared" si="204"/>
        <v>0</v>
      </c>
      <c r="CJ310" s="149">
        <f t="shared" si="205"/>
        <v>0</v>
      </c>
      <c r="CK310" s="150">
        <f t="shared" si="206"/>
        <v>0</v>
      </c>
      <c r="CL310" s="149">
        <f t="shared" si="228"/>
        <v>0</v>
      </c>
      <c r="CM310" s="149">
        <f t="shared" si="228"/>
        <v>0</v>
      </c>
      <c r="CN310" s="149">
        <f t="shared" si="228"/>
        <v>2</v>
      </c>
      <c r="CO310" s="149">
        <f t="shared" si="207"/>
        <v>2</v>
      </c>
      <c r="CP310" s="149">
        <f t="shared" si="229"/>
        <v>1</v>
      </c>
      <c r="CQ310" s="283">
        <f t="shared" si="208"/>
        <v>1</v>
      </c>
      <c r="CR310" s="149">
        <f t="shared" si="209"/>
        <v>0</v>
      </c>
      <c r="CS310" s="149">
        <f t="shared" si="210"/>
        <v>0</v>
      </c>
      <c r="CT310" s="283" t="str">
        <f t="shared" si="211"/>
        <v/>
      </c>
      <c r="CU310" s="149" t="str">
        <f t="shared" si="212"/>
        <v xml:space="preserve"> 2040</v>
      </c>
      <c r="CV310" s="149">
        <f t="shared" si="213"/>
        <v>2040</v>
      </c>
      <c r="CW310" s="149">
        <v>0</v>
      </c>
      <c r="CX310" s="149">
        <v>0</v>
      </c>
      <c r="CY310" s="149">
        <v>1</v>
      </c>
      <c r="CZ310" s="149">
        <v>1</v>
      </c>
      <c r="DA310" s="149">
        <v>0</v>
      </c>
      <c r="DB310" s="149">
        <v>0</v>
      </c>
      <c r="DC310" s="149">
        <v>0</v>
      </c>
      <c r="DD310" s="149">
        <v>0</v>
      </c>
      <c r="DE310" s="149">
        <v>0</v>
      </c>
      <c r="DF310" s="149">
        <v>1</v>
      </c>
      <c r="DG310" s="149">
        <v>0</v>
      </c>
      <c r="DH310" s="149">
        <v>1</v>
      </c>
      <c r="DI310" s="149">
        <v>0</v>
      </c>
      <c r="DJ310" s="149">
        <v>0</v>
      </c>
      <c r="DK310" s="149">
        <v>0</v>
      </c>
      <c r="DL310" s="149">
        <v>0</v>
      </c>
      <c r="DM310" s="149">
        <v>1</v>
      </c>
      <c r="DN310" s="149">
        <v>0</v>
      </c>
      <c r="DO310" s="149">
        <v>1</v>
      </c>
      <c r="DP310" s="149">
        <v>0</v>
      </c>
      <c r="DQ310" s="149">
        <v>0</v>
      </c>
      <c r="DR310" s="149">
        <v>1</v>
      </c>
      <c r="DS310" s="149">
        <v>0</v>
      </c>
      <c r="DT310" s="149" t="s">
        <v>150</v>
      </c>
      <c r="DU310" s="149" t="s">
        <v>158</v>
      </c>
      <c r="DV310" s="149" t="s">
        <v>7858</v>
      </c>
      <c r="DW310" s="149" t="s">
        <v>7859</v>
      </c>
      <c r="DX310" s="149" t="s">
        <v>3005</v>
      </c>
      <c r="DY310" s="149">
        <v>0</v>
      </c>
      <c r="DZ310" s="149" t="str">
        <f t="shared" si="214"/>
        <v>Y</v>
      </c>
      <c r="EA310" s="149" t="str">
        <f t="shared" si="215"/>
        <v>Committed</v>
      </c>
      <c r="EB310" s="149" t="str">
        <f t="shared" si="216"/>
        <v>Y</v>
      </c>
      <c r="EC310" s="149" t="str">
        <f t="shared" si="217"/>
        <v>N</v>
      </c>
      <c r="ED310" s="149" t="str">
        <f t="shared" si="218"/>
        <v>Yes</v>
      </c>
      <c r="EF310" s="149">
        <f t="shared" si="231"/>
        <v>2040</v>
      </c>
    </row>
    <row r="311" spans="1:136" s="149" customFormat="1" ht="16.5" customHeight="1">
      <c r="A311" s="149">
        <v>308</v>
      </c>
      <c r="B311" s="149">
        <v>321</v>
      </c>
      <c r="C311" s="150" t="s">
        <v>1871</v>
      </c>
      <c r="D311" s="149" t="s">
        <v>192</v>
      </c>
      <c r="E311" s="149" t="s">
        <v>193</v>
      </c>
      <c r="F311" s="149" t="s">
        <v>342</v>
      </c>
      <c r="G311" s="149" t="s">
        <v>176</v>
      </c>
      <c r="H311" s="168" t="s">
        <v>1872</v>
      </c>
      <c r="I311" s="149" t="s">
        <v>1873</v>
      </c>
      <c r="J311" s="149">
        <v>0.843</v>
      </c>
      <c r="K311" s="149" t="s">
        <v>1874</v>
      </c>
      <c r="L311" s="149">
        <v>34097</v>
      </c>
      <c r="M311" s="150">
        <v>3</v>
      </c>
      <c r="N311" s="149" t="s">
        <v>154</v>
      </c>
      <c r="O311" s="149" t="s">
        <v>153</v>
      </c>
      <c r="P311" s="150" t="s">
        <v>153</v>
      </c>
      <c r="Q311" s="149" t="s">
        <v>154</v>
      </c>
      <c r="R311" s="149" t="s">
        <v>154</v>
      </c>
      <c r="S311" s="149" t="s">
        <v>153</v>
      </c>
      <c r="T311" s="149" t="s">
        <v>153</v>
      </c>
      <c r="U311" s="151" t="s">
        <v>153</v>
      </c>
      <c r="V311" s="149" t="s">
        <v>153</v>
      </c>
      <c r="W311" s="149" t="s">
        <v>153</v>
      </c>
      <c r="X311" s="152" t="s">
        <v>153</v>
      </c>
      <c r="Y311" s="149" t="s">
        <v>153</v>
      </c>
      <c r="Z311" s="149" t="s">
        <v>153</v>
      </c>
      <c r="AA311" s="150"/>
      <c r="AC311" s="149" t="s">
        <v>202</v>
      </c>
      <c r="AD311" s="149" t="s">
        <v>5</v>
      </c>
      <c r="AE311" s="149" t="s">
        <v>157</v>
      </c>
      <c r="AF311" s="149" t="s">
        <v>157</v>
      </c>
      <c r="AG311" s="149" t="s">
        <v>157</v>
      </c>
      <c r="AH311" s="150" t="s">
        <v>218</v>
      </c>
      <c r="AI311" s="149" t="s">
        <v>219</v>
      </c>
      <c r="AJ311" s="149" t="s">
        <v>150</v>
      </c>
      <c r="AK311" s="170" t="s">
        <v>1875</v>
      </c>
      <c r="AL311" s="149">
        <v>2050</v>
      </c>
      <c r="AN311" s="150"/>
      <c r="AP311" s="149" t="s">
        <v>154</v>
      </c>
      <c r="AQ311" s="149" t="s">
        <v>153</v>
      </c>
      <c r="AR311" s="149" t="s">
        <v>153</v>
      </c>
      <c r="AU311" s="150"/>
      <c r="AV311" s="149" t="s">
        <v>157</v>
      </c>
      <c r="AW311" s="172" t="s">
        <v>168</v>
      </c>
      <c r="AX311" s="149" t="s">
        <v>158</v>
      </c>
      <c r="AY311" s="149" t="s">
        <v>154</v>
      </c>
      <c r="AZ311" s="149" t="s">
        <v>153</v>
      </c>
      <c r="BA311" s="149" t="s">
        <v>153</v>
      </c>
      <c r="BC311" s="150"/>
      <c r="BE311" s="173"/>
      <c r="BF311" s="150"/>
      <c r="BG311" s="283">
        <f t="shared" si="219"/>
        <v>0</v>
      </c>
      <c r="BH311" s="149">
        <f t="shared" si="220"/>
        <v>0</v>
      </c>
      <c r="BI311" s="149">
        <f t="shared" si="186"/>
        <v>0</v>
      </c>
      <c r="BJ311" s="280">
        <f t="shared" si="187"/>
        <v>0</v>
      </c>
      <c r="BK311" s="356">
        <f t="shared" si="221"/>
        <v>0</v>
      </c>
      <c r="BL311" s="149">
        <f t="shared" si="222"/>
        <v>0</v>
      </c>
      <c r="BM311" s="149">
        <f t="shared" si="188"/>
        <v>0</v>
      </c>
      <c r="BN311" s="278">
        <f t="shared" si="189"/>
        <v>0</v>
      </c>
      <c r="BO311" s="149">
        <f t="shared" si="223"/>
        <v>0</v>
      </c>
      <c r="BP311" s="149">
        <f t="shared" si="224"/>
        <v>0</v>
      </c>
      <c r="BQ311" s="149">
        <f t="shared" si="190"/>
        <v>0</v>
      </c>
      <c r="BR311" s="356">
        <f t="shared" si="225"/>
        <v>0</v>
      </c>
      <c r="BS311" s="149">
        <f t="shared" si="226"/>
        <v>0</v>
      </c>
      <c r="BT311" s="149">
        <f t="shared" si="191"/>
        <v>0</v>
      </c>
      <c r="BU311" s="356">
        <f t="shared" si="192"/>
        <v>0</v>
      </c>
      <c r="BV311" s="149">
        <f t="shared" si="193"/>
        <v>0</v>
      </c>
      <c r="BW311" s="113">
        <f t="shared" si="194"/>
        <v>1</v>
      </c>
      <c r="BX311" s="248">
        <f t="shared" si="195"/>
        <v>0</v>
      </c>
      <c r="BY311" s="248">
        <f t="shared" si="196"/>
        <v>0</v>
      </c>
      <c r="BZ311" s="248">
        <f t="shared" si="197"/>
        <v>1</v>
      </c>
      <c r="CA311" s="248">
        <f t="shared" si="230"/>
        <v>1</v>
      </c>
      <c r="CB311" s="175">
        <f t="shared" si="198"/>
        <v>1</v>
      </c>
      <c r="CC311" s="356">
        <f t="shared" si="199"/>
        <v>0</v>
      </c>
      <c r="CD311" s="149">
        <f t="shared" si="200"/>
        <v>0</v>
      </c>
      <c r="CE311" s="149">
        <f t="shared" si="201"/>
        <v>0</v>
      </c>
      <c r="CF311" s="276">
        <f t="shared" si="202"/>
        <v>0</v>
      </c>
      <c r="CG311" s="248">
        <f t="shared" si="203"/>
        <v>1</v>
      </c>
      <c r="CH311" s="274">
        <f t="shared" si="227"/>
        <v>1</v>
      </c>
      <c r="CI311" s="356">
        <f t="shared" si="204"/>
        <v>0</v>
      </c>
      <c r="CJ311" s="149">
        <f t="shared" si="205"/>
        <v>0</v>
      </c>
      <c r="CK311" s="150">
        <f t="shared" si="206"/>
        <v>0</v>
      </c>
      <c r="CL311" s="149">
        <f t="shared" si="228"/>
        <v>0</v>
      </c>
      <c r="CM311" s="149">
        <f t="shared" si="228"/>
        <v>0</v>
      </c>
      <c r="CN311" s="149">
        <f t="shared" si="228"/>
        <v>1</v>
      </c>
      <c r="CO311" s="149">
        <f t="shared" si="207"/>
        <v>1</v>
      </c>
      <c r="CP311" s="149">
        <f t="shared" si="229"/>
        <v>1</v>
      </c>
      <c r="CQ311" s="283">
        <f t="shared" si="208"/>
        <v>1</v>
      </c>
      <c r="CR311" s="149">
        <f t="shared" si="209"/>
        <v>0</v>
      </c>
      <c r="CS311" s="149">
        <f t="shared" si="210"/>
        <v>0</v>
      </c>
      <c r="CT311" s="283" t="str">
        <f t="shared" si="211"/>
        <v/>
      </c>
      <c r="CU311" s="149" t="str">
        <f t="shared" si="212"/>
        <v xml:space="preserve"> </v>
      </c>
      <c r="CV311" s="149">
        <f t="shared" si="213"/>
        <v>0</v>
      </c>
      <c r="CW311" s="149">
        <v>0</v>
      </c>
      <c r="CX311" s="149">
        <v>0</v>
      </c>
      <c r="CY311" s="149">
        <v>0</v>
      </c>
      <c r="CZ311" s="149">
        <v>0</v>
      </c>
      <c r="DA311" s="149">
        <v>0</v>
      </c>
      <c r="DB311" s="149">
        <v>0</v>
      </c>
      <c r="DC311" s="149">
        <v>0</v>
      </c>
      <c r="DD311" s="149">
        <v>0</v>
      </c>
      <c r="DE311" s="149">
        <v>0</v>
      </c>
      <c r="DF311" s="149">
        <v>0</v>
      </c>
      <c r="DG311" s="149">
        <v>0</v>
      </c>
      <c r="DH311" s="149">
        <v>0</v>
      </c>
      <c r="DI311" s="149">
        <v>0</v>
      </c>
      <c r="DJ311" s="149">
        <v>0</v>
      </c>
      <c r="DK311" s="149">
        <v>0</v>
      </c>
      <c r="DL311" s="149">
        <v>0</v>
      </c>
      <c r="DM311" s="149">
        <v>0</v>
      </c>
      <c r="DN311" s="149">
        <v>0</v>
      </c>
      <c r="DO311" s="149">
        <v>0</v>
      </c>
      <c r="DP311" s="149">
        <v>0</v>
      </c>
      <c r="DQ311" s="149">
        <v>0</v>
      </c>
      <c r="DR311" s="149">
        <v>0</v>
      </c>
      <c r="DS311" s="149">
        <v>0</v>
      </c>
      <c r="DT311" s="149" t="s">
        <v>154</v>
      </c>
      <c r="DU311" s="149">
        <v>0</v>
      </c>
      <c r="DV311" s="149" t="s">
        <v>154</v>
      </c>
      <c r="DW311" s="149" t="s">
        <v>154</v>
      </c>
      <c r="DX311" s="149">
        <v>0</v>
      </c>
      <c r="DY311" s="149">
        <v>0</v>
      </c>
      <c r="DZ311" s="149" t="str">
        <f t="shared" si="214"/>
        <v>N</v>
      </c>
      <c r="EA311" s="149" t="str">
        <f t="shared" si="215"/>
        <v/>
      </c>
      <c r="EB311" s="149" t="str">
        <f t="shared" si="216"/>
        <v>N</v>
      </c>
      <c r="EC311" s="149" t="str">
        <f t="shared" si="217"/>
        <v>Y</v>
      </c>
      <c r="ED311" s="149" t="str">
        <f t="shared" si="218"/>
        <v>Yes</v>
      </c>
      <c r="EF311" s="149">
        <f t="shared" si="231"/>
        <v>0</v>
      </c>
    </row>
    <row r="312" spans="1:136" s="149" customFormat="1" ht="16.5" customHeight="1">
      <c r="A312" s="149">
        <v>309</v>
      </c>
      <c r="B312" s="149">
        <v>292</v>
      </c>
      <c r="C312" s="150" t="s">
        <v>1876</v>
      </c>
      <c r="D312" s="149" t="s">
        <v>333</v>
      </c>
      <c r="E312" s="149" t="s">
        <v>229</v>
      </c>
      <c r="F312" s="149" t="s">
        <v>175</v>
      </c>
      <c r="G312" s="149" t="s">
        <v>176</v>
      </c>
      <c r="H312" s="168" t="s">
        <v>1877</v>
      </c>
      <c r="I312" s="149" t="s">
        <v>1878</v>
      </c>
      <c r="J312" s="149">
        <v>0.213</v>
      </c>
      <c r="K312" s="149" t="s">
        <v>1879</v>
      </c>
      <c r="L312" s="149">
        <v>62987</v>
      </c>
      <c r="M312" s="150">
        <v>13</v>
      </c>
      <c r="N312" s="149" t="s">
        <v>154</v>
      </c>
      <c r="O312" s="149" t="s">
        <v>153</v>
      </c>
      <c r="P312" s="150" t="s">
        <v>153</v>
      </c>
      <c r="Q312" s="149" t="s">
        <v>154</v>
      </c>
      <c r="R312" s="149" t="s">
        <v>154</v>
      </c>
      <c r="S312" s="149" t="s">
        <v>153</v>
      </c>
      <c r="T312" s="149" t="s">
        <v>153</v>
      </c>
      <c r="U312" s="151" t="s">
        <v>153</v>
      </c>
      <c r="V312" s="149" t="s">
        <v>153</v>
      </c>
      <c r="W312" s="149" t="s">
        <v>153</v>
      </c>
      <c r="X312" s="152" t="s">
        <v>153</v>
      </c>
      <c r="Y312" s="149" t="s">
        <v>153</v>
      </c>
      <c r="Z312" s="149" t="s">
        <v>153</v>
      </c>
      <c r="AA312" s="150"/>
      <c r="AC312" s="149" t="s">
        <v>233</v>
      </c>
      <c r="AD312" s="149" t="s">
        <v>234</v>
      </c>
      <c r="AE312" s="149" t="s">
        <v>337</v>
      </c>
      <c r="AF312" s="149" t="s">
        <v>337</v>
      </c>
      <c r="AG312" s="149" t="s">
        <v>168</v>
      </c>
      <c r="AH312" s="150" t="s">
        <v>159</v>
      </c>
      <c r="AI312" s="149" t="s">
        <v>180</v>
      </c>
      <c r="AJ312" s="149" t="s">
        <v>154</v>
      </c>
      <c r="AK312" s="170" t="s">
        <v>338</v>
      </c>
      <c r="AL312" s="149">
        <v>2060</v>
      </c>
      <c r="AM312" s="171" t="s">
        <v>1880</v>
      </c>
      <c r="AN312" s="150"/>
      <c r="AP312" s="149" t="s">
        <v>154</v>
      </c>
      <c r="AQ312" s="149" t="s">
        <v>153</v>
      </c>
      <c r="AR312" s="149" t="s">
        <v>153</v>
      </c>
      <c r="AU312" s="150"/>
      <c r="AV312" s="149" t="s">
        <v>168</v>
      </c>
      <c r="AW312" s="172" t="s">
        <v>168</v>
      </c>
      <c r="AX312" s="149" t="s">
        <v>158</v>
      </c>
      <c r="AY312" s="149" t="s">
        <v>154</v>
      </c>
      <c r="AZ312" s="149" t="s">
        <v>153</v>
      </c>
      <c r="BA312" s="149" t="s">
        <v>153</v>
      </c>
      <c r="BC312" s="150"/>
      <c r="BE312" s="173"/>
      <c r="BF312" s="150"/>
      <c r="BG312" s="283">
        <f t="shared" si="219"/>
        <v>0</v>
      </c>
      <c r="BH312" s="149">
        <f t="shared" si="220"/>
        <v>0</v>
      </c>
      <c r="BI312" s="149">
        <f t="shared" si="186"/>
        <v>0</v>
      </c>
      <c r="BJ312" s="280">
        <f t="shared" si="187"/>
        <v>0</v>
      </c>
      <c r="BK312" s="356">
        <f t="shared" si="221"/>
        <v>0</v>
      </c>
      <c r="BL312" s="149">
        <f t="shared" si="222"/>
        <v>0</v>
      </c>
      <c r="BM312" s="149">
        <f t="shared" si="188"/>
        <v>0</v>
      </c>
      <c r="BN312" s="278">
        <f t="shared" si="189"/>
        <v>0</v>
      </c>
      <c r="BO312" s="149">
        <f t="shared" si="223"/>
        <v>0</v>
      </c>
      <c r="BP312" s="149">
        <f t="shared" si="224"/>
        <v>0</v>
      </c>
      <c r="BQ312" s="149">
        <f t="shared" si="190"/>
        <v>0</v>
      </c>
      <c r="BR312" s="356">
        <f t="shared" si="225"/>
        <v>0</v>
      </c>
      <c r="BS312" s="149">
        <f t="shared" si="226"/>
        <v>0</v>
      </c>
      <c r="BT312" s="149">
        <f t="shared" si="191"/>
        <v>0</v>
      </c>
      <c r="BU312" s="356">
        <f t="shared" si="192"/>
        <v>0</v>
      </c>
      <c r="BV312" s="149">
        <f t="shared" si="193"/>
        <v>0</v>
      </c>
      <c r="BW312" s="113">
        <f t="shared" si="194"/>
        <v>0</v>
      </c>
      <c r="BX312" s="248">
        <f t="shared" si="195"/>
        <v>0</v>
      </c>
      <c r="BY312" s="248">
        <f t="shared" si="196"/>
        <v>0</v>
      </c>
      <c r="BZ312" s="248">
        <f t="shared" si="197"/>
        <v>0</v>
      </c>
      <c r="CA312" s="248">
        <f t="shared" si="230"/>
        <v>0</v>
      </c>
      <c r="CB312" s="175">
        <f t="shared" si="198"/>
        <v>0</v>
      </c>
      <c r="CC312" s="356">
        <f t="shared" si="199"/>
        <v>0</v>
      </c>
      <c r="CD312" s="149">
        <f t="shared" si="200"/>
        <v>0</v>
      </c>
      <c r="CE312" s="149">
        <f t="shared" si="201"/>
        <v>0</v>
      </c>
      <c r="CF312" s="276">
        <f t="shared" si="202"/>
        <v>0</v>
      </c>
      <c r="CG312" s="248">
        <f t="shared" si="203"/>
        <v>0</v>
      </c>
      <c r="CH312" s="274">
        <f t="shared" si="227"/>
        <v>0</v>
      </c>
      <c r="CI312" s="356">
        <f t="shared" si="204"/>
        <v>0</v>
      </c>
      <c r="CJ312" s="149">
        <f t="shared" si="205"/>
        <v>0</v>
      </c>
      <c r="CK312" s="150">
        <f t="shared" si="206"/>
        <v>0</v>
      </c>
      <c r="CL312" s="149">
        <f t="shared" si="228"/>
        <v>0</v>
      </c>
      <c r="CM312" s="149">
        <f t="shared" si="228"/>
        <v>0</v>
      </c>
      <c r="CN312" s="149">
        <f t="shared" si="228"/>
        <v>0</v>
      </c>
      <c r="CO312" s="149">
        <f t="shared" si="207"/>
        <v>0</v>
      </c>
      <c r="CP312" s="149">
        <f t="shared" si="229"/>
        <v>0</v>
      </c>
      <c r="CQ312" s="283">
        <f t="shared" si="208"/>
        <v>0</v>
      </c>
      <c r="CR312" s="149">
        <f t="shared" si="209"/>
        <v>0</v>
      </c>
      <c r="CS312" s="149">
        <f t="shared" si="210"/>
        <v>1</v>
      </c>
      <c r="CT312" s="283" t="str">
        <f t="shared" si="211"/>
        <v/>
      </c>
      <c r="CU312" s="149" t="str">
        <f t="shared" si="212"/>
        <v xml:space="preserve"> </v>
      </c>
      <c r="CV312" s="149">
        <f t="shared" si="213"/>
        <v>0</v>
      </c>
      <c r="CW312" s="149">
        <v>0</v>
      </c>
      <c r="CX312" s="149">
        <v>0</v>
      </c>
      <c r="CY312" s="149">
        <v>0</v>
      </c>
      <c r="CZ312" s="149">
        <v>0</v>
      </c>
      <c r="DA312" s="149">
        <v>0</v>
      </c>
      <c r="DB312" s="149">
        <v>0</v>
      </c>
      <c r="DC312" s="149">
        <v>0</v>
      </c>
      <c r="DD312" s="149">
        <v>0</v>
      </c>
      <c r="DE312" s="149">
        <v>0</v>
      </c>
      <c r="DF312" s="149">
        <v>0</v>
      </c>
      <c r="DG312" s="149">
        <v>0</v>
      </c>
      <c r="DH312" s="149">
        <v>0</v>
      </c>
      <c r="DI312" s="149">
        <v>0</v>
      </c>
      <c r="DJ312" s="149">
        <v>0</v>
      </c>
      <c r="DK312" s="149">
        <v>0</v>
      </c>
      <c r="DL312" s="149">
        <v>0</v>
      </c>
      <c r="DM312" s="149">
        <v>0</v>
      </c>
      <c r="DN312" s="149">
        <v>0</v>
      </c>
      <c r="DO312" s="149">
        <v>0</v>
      </c>
      <c r="DP312" s="149">
        <v>0</v>
      </c>
      <c r="DQ312" s="149">
        <v>0</v>
      </c>
      <c r="DR312" s="149">
        <v>0</v>
      </c>
      <c r="DS312" s="149">
        <v>0</v>
      </c>
      <c r="DT312" s="149" t="s">
        <v>154</v>
      </c>
      <c r="DU312" s="149">
        <v>0</v>
      </c>
      <c r="DV312" s="149" t="s">
        <v>154</v>
      </c>
      <c r="DW312" s="149" t="s">
        <v>180</v>
      </c>
      <c r="DX312" s="149" t="s">
        <v>3005</v>
      </c>
      <c r="DY312" s="149">
        <v>0</v>
      </c>
      <c r="DZ312" s="149" t="str">
        <f t="shared" si="214"/>
        <v>N</v>
      </c>
      <c r="EA312" s="149" t="str">
        <f t="shared" si="215"/>
        <v/>
      </c>
      <c r="EB312" s="149" t="str">
        <f t="shared" si="216"/>
        <v>N</v>
      </c>
      <c r="EC312" s="149" t="str">
        <f t="shared" si="217"/>
        <v>N</v>
      </c>
      <c r="ED312" s="149" t="str">
        <f t="shared" si="218"/>
        <v>Not Specified</v>
      </c>
      <c r="EF312" s="149">
        <f t="shared" si="231"/>
        <v>0</v>
      </c>
    </row>
    <row r="313" spans="1:136" s="149" customFormat="1" ht="16.5" customHeight="1">
      <c r="A313" s="149">
        <v>310</v>
      </c>
      <c r="B313" s="149">
        <v>360</v>
      </c>
      <c r="C313" s="150" t="s">
        <v>1881</v>
      </c>
      <c r="D313" s="149" t="s">
        <v>228</v>
      </c>
      <c r="E313" s="149" t="s">
        <v>229</v>
      </c>
      <c r="F313" s="149" t="s">
        <v>145</v>
      </c>
      <c r="G313" s="149" t="s">
        <v>146</v>
      </c>
      <c r="H313" s="168" t="s">
        <v>1882</v>
      </c>
      <c r="I313" s="149" t="s">
        <v>1883</v>
      </c>
      <c r="J313" s="149">
        <v>2.202</v>
      </c>
      <c r="K313" s="149" t="s">
        <v>1884</v>
      </c>
      <c r="L313" s="149">
        <v>38018</v>
      </c>
      <c r="M313" s="150">
        <v>12</v>
      </c>
      <c r="N313" s="149" t="s">
        <v>154</v>
      </c>
      <c r="O313" s="149" t="s">
        <v>153</v>
      </c>
      <c r="P313" s="150" t="s">
        <v>153</v>
      </c>
      <c r="Q313" s="149" t="s">
        <v>154</v>
      </c>
      <c r="R313" s="149" t="s">
        <v>154</v>
      </c>
      <c r="S313" s="149" t="s">
        <v>153</v>
      </c>
      <c r="T313" s="149" t="s">
        <v>153</v>
      </c>
      <c r="U313" s="151" t="s">
        <v>153</v>
      </c>
      <c r="V313" s="149" t="s">
        <v>153</v>
      </c>
      <c r="W313" s="149" t="s">
        <v>153</v>
      </c>
      <c r="X313" s="152" t="s">
        <v>153</v>
      </c>
      <c r="Y313" s="149" t="s">
        <v>153</v>
      </c>
      <c r="Z313" s="149" t="s">
        <v>153</v>
      </c>
      <c r="AA313" s="150"/>
      <c r="AC313" s="149" t="s">
        <v>233</v>
      </c>
      <c r="AD313" s="149" t="s">
        <v>234</v>
      </c>
      <c r="AE313" s="149" t="s">
        <v>153</v>
      </c>
      <c r="AF313" s="149" t="s">
        <v>153</v>
      </c>
      <c r="AG313" s="149" t="s">
        <v>153</v>
      </c>
      <c r="AH313" s="150" t="s">
        <v>153</v>
      </c>
      <c r="AJ313" s="149" t="s">
        <v>154</v>
      </c>
      <c r="AK313" s="170" t="s">
        <v>153</v>
      </c>
      <c r="AM313" s="171" t="s">
        <v>1885</v>
      </c>
      <c r="AN313" s="150" t="s">
        <v>431</v>
      </c>
      <c r="AP313" s="149" t="s">
        <v>154</v>
      </c>
      <c r="AQ313" s="149" t="s">
        <v>153</v>
      </c>
      <c r="AR313" s="149" t="s">
        <v>153</v>
      </c>
      <c r="AU313" s="150"/>
      <c r="AV313" s="188" t="s">
        <v>168</v>
      </c>
      <c r="AW313" s="172" t="s">
        <v>153</v>
      </c>
      <c r="AX313" s="149" t="s">
        <v>153</v>
      </c>
      <c r="AY313" s="149" t="s">
        <v>154</v>
      </c>
      <c r="AZ313" s="149" t="s">
        <v>153</v>
      </c>
      <c r="BA313" s="149" t="s">
        <v>153</v>
      </c>
      <c r="BC313" s="150"/>
      <c r="BE313" s="173"/>
      <c r="BF313" s="150"/>
      <c r="BG313" s="283">
        <f t="shared" si="219"/>
        <v>0</v>
      </c>
      <c r="BH313" s="149">
        <f t="shared" si="220"/>
        <v>0</v>
      </c>
      <c r="BI313" s="149">
        <f t="shared" si="186"/>
        <v>0</v>
      </c>
      <c r="BJ313" s="280">
        <f t="shared" si="187"/>
        <v>0</v>
      </c>
      <c r="BK313" s="356">
        <f t="shared" si="221"/>
        <v>0</v>
      </c>
      <c r="BL313" s="149">
        <f t="shared" si="222"/>
        <v>0</v>
      </c>
      <c r="BM313" s="149">
        <f t="shared" si="188"/>
        <v>0</v>
      </c>
      <c r="BN313" s="278">
        <f t="shared" si="189"/>
        <v>0</v>
      </c>
      <c r="BO313" s="149">
        <f t="shared" si="223"/>
        <v>0</v>
      </c>
      <c r="BP313" s="149">
        <f t="shared" si="224"/>
        <v>0</v>
      </c>
      <c r="BQ313" s="149">
        <f t="shared" si="190"/>
        <v>0</v>
      </c>
      <c r="BR313" s="356">
        <f t="shared" si="225"/>
        <v>0</v>
      </c>
      <c r="BS313" s="149">
        <f t="shared" si="226"/>
        <v>0</v>
      </c>
      <c r="BT313" s="149">
        <f t="shared" si="191"/>
        <v>0</v>
      </c>
      <c r="BU313" s="356">
        <f t="shared" si="192"/>
        <v>0</v>
      </c>
      <c r="BV313" s="149">
        <f t="shared" si="193"/>
        <v>0</v>
      </c>
      <c r="BW313" s="113">
        <f t="shared" si="194"/>
        <v>0</v>
      </c>
      <c r="BX313" s="248">
        <f t="shared" si="195"/>
        <v>0</v>
      </c>
      <c r="BY313" s="248">
        <f t="shared" si="196"/>
        <v>0</v>
      </c>
      <c r="BZ313" s="248">
        <f t="shared" si="197"/>
        <v>0</v>
      </c>
      <c r="CA313" s="248">
        <f t="shared" si="230"/>
        <v>0</v>
      </c>
      <c r="CB313" s="175">
        <f t="shared" si="198"/>
        <v>0</v>
      </c>
      <c r="CC313" s="356">
        <f t="shared" si="199"/>
        <v>0</v>
      </c>
      <c r="CD313" s="149">
        <f t="shared" si="200"/>
        <v>0</v>
      </c>
      <c r="CE313" s="149">
        <f t="shared" si="201"/>
        <v>0</v>
      </c>
      <c r="CF313" s="276">
        <f t="shared" si="202"/>
        <v>0</v>
      </c>
      <c r="CG313" s="248">
        <f t="shared" si="203"/>
        <v>0</v>
      </c>
      <c r="CH313" s="274">
        <f t="shared" si="227"/>
        <v>0</v>
      </c>
      <c r="CI313" s="356">
        <f t="shared" si="204"/>
        <v>0</v>
      </c>
      <c r="CJ313" s="149">
        <f t="shared" si="205"/>
        <v>0</v>
      </c>
      <c r="CK313" s="150">
        <f t="shared" si="206"/>
        <v>0</v>
      </c>
      <c r="CL313" s="149">
        <f t="shared" si="228"/>
        <v>0</v>
      </c>
      <c r="CM313" s="149">
        <f t="shared" si="228"/>
        <v>0</v>
      </c>
      <c r="CN313" s="149">
        <f t="shared" si="228"/>
        <v>0</v>
      </c>
      <c r="CO313" s="149">
        <f t="shared" si="207"/>
        <v>0</v>
      </c>
      <c r="CP313" s="149">
        <f t="shared" si="229"/>
        <v>0</v>
      </c>
      <c r="CQ313" s="283">
        <f t="shared" si="208"/>
        <v>0</v>
      </c>
      <c r="CR313" s="149">
        <f t="shared" si="209"/>
        <v>0</v>
      </c>
      <c r="CS313" s="149">
        <f t="shared" si="210"/>
        <v>1</v>
      </c>
      <c r="CT313" s="283" t="str">
        <f t="shared" si="211"/>
        <v/>
      </c>
      <c r="CU313" s="149" t="str">
        <f t="shared" si="212"/>
        <v xml:space="preserve"> </v>
      </c>
      <c r="CV313" s="149">
        <f t="shared" si="213"/>
        <v>0</v>
      </c>
      <c r="CW313" s="149">
        <v>0</v>
      </c>
      <c r="CX313" s="149">
        <v>0</v>
      </c>
      <c r="CY313" s="149">
        <v>0</v>
      </c>
      <c r="CZ313" s="149">
        <v>0</v>
      </c>
      <c r="DA313" s="149">
        <v>0</v>
      </c>
      <c r="DB313" s="149">
        <v>0</v>
      </c>
      <c r="DC313" s="149">
        <v>0</v>
      </c>
      <c r="DD313" s="149">
        <v>0</v>
      </c>
      <c r="DE313" s="149">
        <v>0</v>
      </c>
      <c r="DF313" s="149">
        <v>0</v>
      </c>
      <c r="DG313" s="149">
        <v>0</v>
      </c>
      <c r="DH313" s="149">
        <v>0</v>
      </c>
      <c r="DI313" s="149">
        <v>0</v>
      </c>
      <c r="DJ313" s="149">
        <v>0</v>
      </c>
      <c r="DK313" s="149">
        <v>0</v>
      </c>
      <c r="DL313" s="149">
        <v>0</v>
      </c>
      <c r="DM313" s="149">
        <v>0</v>
      </c>
      <c r="DN313" s="149">
        <v>0</v>
      </c>
      <c r="DO313" s="149">
        <v>0</v>
      </c>
      <c r="DP313" s="149">
        <v>0</v>
      </c>
      <c r="DQ313" s="149">
        <v>0</v>
      </c>
      <c r="DR313" s="149">
        <v>0</v>
      </c>
      <c r="DS313" s="149">
        <v>0</v>
      </c>
      <c r="DT313" s="149" t="s">
        <v>154</v>
      </c>
      <c r="DU313" s="149">
        <v>0</v>
      </c>
      <c r="DV313" s="149" t="s">
        <v>154</v>
      </c>
      <c r="DW313" s="149" t="s">
        <v>154</v>
      </c>
      <c r="DX313" s="149">
        <v>0</v>
      </c>
      <c r="DY313" s="149">
        <v>0</v>
      </c>
      <c r="DZ313" s="149" t="str">
        <f t="shared" si="214"/>
        <v>N</v>
      </c>
      <c r="EA313" s="149" t="str">
        <f t="shared" si="215"/>
        <v/>
      </c>
      <c r="EB313" s="149" t="str">
        <f t="shared" si="216"/>
        <v>N</v>
      </c>
      <c r="EC313" s="149" t="str">
        <f t="shared" si="217"/>
        <v>N</v>
      </c>
      <c r="ED313" s="149" t="str">
        <f t="shared" si="218"/>
        <v>Not Specified</v>
      </c>
      <c r="EF313" s="149">
        <f t="shared" si="231"/>
        <v>0</v>
      </c>
    </row>
    <row r="314" spans="1:136" s="149" customFormat="1" ht="16.5" customHeight="1">
      <c r="A314" s="149">
        <v>311</v>
      </c>
      <c r="B314" s="149" t="e">
        <v>#N/A</v>
      </c>
      <c r="C314" s="150" t="s">
        <v>1886</v>
      </c>
      <c r="D314" s="149" t="s">
        <v>1727</v>
      </c>
      <c r="E314" s="149" t="s">
        <v>214</v>
      </c>
      <c r="F314" s="149" t="s">
        <v>342</v>
      </c>
      <c r="G314" s="149" t="s">
        <v>176</v>
      </c>
      <c r="H314" s="168" t="s">
        <v>1887</v>
      </c>
      <c r="I314" s="149" t="s">
        <v>1888</v>
      </c>
      <c r="J314" s="149">
        <v>0</v>
      </c>
      <c r="K314" s="149" t="s">
        <v>1889</v>
      </c>
      <c r="L314" s="149">
        <v>32065</v>
      </c>
      <c r="M314" s="150">
        <v>6</v>
      </c>
      <c r="N314" s="149" t="s">
        <v>150</v>
      </c>
      <c r="O314" s="149">
        <v>2020</v>
      </c>
      <c r="P314" s="150">
        <v>2050</v>
      </c>
      <c r="Q314" s="149" t="s">
        <v>154</v>
      </c>
      <c r="R314" s="149" t="s">
        <v>154</v>
      </c>
      <c r="S314" s="149" t="s">
        <v>153</v>
      </c>
      <c r="T314" s="149" t="s">
        <v>153</v>
      </c>
      <c r="U314" s="151" t="s">
        <v>153</v>
      </c>
      <c r="V314" s="149" t="s">
        <v>153</v>
      </c>
      <c r="W314" s="149" t="s">
        <v>153</v>
      </c>
      <c r="X314" s="152" t="s">
        <v>153</v>
      </c>
      <c r="Y314" s="149" t="s">
        <v>153</v>
      </c>
      <c r="Z314" s="149" t="s">
        <v>153</v>
      </c>
      <c r="AA314" s="150"/>
      <c r="AC314" s="149" t="s">
        <v>281</v>
      </c>
      <c r="AD314" s="149" t="s">
        <v>240</v>
      </c>
      <c r="AE314" s="149" t="s">
        <v>157</v>
      </c>
      <c r="AF314" s="149" t="s">
        <v>158</v>
      </c>
      <c r="AG314" s="149" t="s">
        <v>158</v>
      </c>
      <c r="AH314" s="150" t="s">
        <v>1678</v>
      </c>
      <c r="AJ314" s="149" t="s">
        <v>154</v>
      </c>
      <c r="AK314" s="170" t="s">
        <v>153</v>
      </c>
      <c r="AN314" s="150"/>
      <c r="AO314" s="149" t="s">
        <v>219</v>
      </c>
      <c r="AP314" s="149" t="s">
        <v>150</v>
      </c>
      <c r="AQ314" s="149" t="s">
        <v>218</v>
      </c>
      <c r="AR314" s="149" t="s">
        <v>1890</v>
      </c>
      <c r="AS314" s="149">
        <v>2050</v>
      </c>
      <c r="AT314" s="171" t="s">
        <v>1891</v>
      </c>
      <c r="AU314" s="150"/>
      <c r="AV314" s="149" t="s">
        <v>157</v>
      </c>
      <c r="AW314" s="172" t="s">
        <v>168</v>
      </c>
      <c r="AX314" s="149" t="s">
        <v>158</v>
      </c>
      <c r="AY314" s="149" t="s">
        <v>150</v>
      </c>
      <c r="AZ314" s="149" t="s">
        <v>153</v>
      </c>
      <c r="BA314" s="149">
        <v>2030</v>
      </c>
      <c r="BC314" s="150"/>
      <c r="BE314" s="173"/>
      <c r="BF314" s="150"/>
      <c r="BG314" s="283">
        <f t="shared" si="219"/>
        <v>0</v>
      </c>
      <c r="BH314" s="149">
        <f t="shared" si="220"/>
        <v>0</v>
      </c>
      <c r="BI314" s="149">
        <f t="shared" si="186"/>
        <v>1</v>
      </c>
      <c r="BJ314" s="280">
        <f t="shared" si="187"/>
        <v>1</v>
      </c>
      <c r="BK314" s="356">
        <f t="shared" si="221"/>
        <v>0</v>
      </c>
      <c r="BL314" s="149">
        <f t="shared" si="222"/>
        <v>0</v>
      </c>
      <c r="BM314" s="149">
        <f t="shared" si="188"/>
        <v>0</v>
      </c>
      <c r="BN314" s="278">
        <f t="shared" si="189"/>
        <v>0</v>
      </c>
      <c r="BO314" s="149">
        <f t="shared" si="223"/>
        <v>0</v>
      </c>
      <c r="BP314" s="149">
        <f t="shared" si="224"/>
        <v>0</v>
      </c>
      <c r="BQ314" s="149">
        <f t="shared" si="190"/>
        <v>0</v>
      </c>
      <c r="BR314" s="356">
        <f t="shared" si="225"/>
        <v>0</v>
      </c>
      <c r="BS314" s="149">
        <f t="shared" si="226"/>
        <v>0</v>
      </c>
      <c r="BT314" s="149">
        <f t="shared" si="191"/>
        <v>1</v>
      </c>
      <c r="BU314" s="356">
        <f t="shared" si="192"/>
        <v>0</v>
      </c>
      <c r="BV314" s="149">
        <f t="shared" si="193"/>
        <v>0</v>
      </c>
      <c r="BW314" s="113">
        <f t="shared" si="194"/>
        <v>0</v>
      </c>
      <c r="BX314" s="248">
        <f t="shared" si="195"/>
        <v>0</v>
      </c>
      <c r="BY314" s="248">
        <f t="shared" si="196"/>
        <v>0</v>
      </c>
      <c r="BZ314" s="248">
        <f t="shared" si="197"/>
        <v>0</v>
      </c>
      <c r="CA314" s="248">
        <f t="shared" si="230"/>
        <v>0</v>
      </c>
      <c r="CB314" s="175">
        <f t="shared" si="198"/>
        <v>0</v>
      </c>
      <c r="CC314" s="356">
        <f t="shared" si="199"/>
        <v>0</v>
      </c>
      <c r="CD314" s="149">
        <f t="shared" si="200"/>
        <v>0</v>
      </c>
      <c r="CE314" s="149">
        <f t="shared" si="201"/>
        <v>1</v>
      </c>
      <c r="CF314" s="276">
        <f t="shared" si="202"/>
        <v>1</v>
      </c>
      <c r="CG314" s="248">
        <f t="shared" si="203"/>
        <v>1</v>
      </c>
      <c r="CH314" s="274">
        <f t="shared" si="227"/>
        <v>1</v>
      </c>
      <c r="CI314" s="356">
        <f t="shared" si="204"/>
        <v>0</v>
      </c>
      <c r="CJ314" s="149">
        <f t="shared" si="205"/>
        <v>1</v>
      </c>
      <c r="CK314" s="150">
        <f t="shared" si="206"/>
        <v>0</v>
      </c>
      <c r="CL314" s="149">
        <f t="shared" si="228"/>
        <v>0</v>
      </c>
      <c r="CM314" s="149">
        <f t="shared" si="228"/>
        <v>0</v>
      </c>
      <c r="CN314" s="149">
        <f t="shared" si="228"/>
        <v>2</v>
      </c>
      <c r="CO314" s="149">
        <f t="shared" si="207"/>
        <v>2</v>
      </c>
      <c r="CP314" s="149">
        <f t="shared" si="229"/>
        <v>1</v>
      </c>
      <c r="CQ314" s="283">
        <f t="shared" si="208"/>
        <v>1</v>
      </c>
      <c r="CR314" s="149">
        <f t="shared" si="209"/>
        <v>0</v>
      </c>
      <c r="CS314" s="149">
        <f t="shared" si="210"/>
        <v>0</v>
      </c>
      <c r="CT314" s="283" t="str">
        <f t="shared" si="211"/>
        <v/>
      </c>
      <c r="CU314" s="149" t="str">
        <f t="shared" si="212"/>
        <v xml:space="preserve"> 2050</v>
      </c>
      <c r="CV314" s="149">
        <f t="shared" si="213"/>
        <v>2050</v>
      </c>
      <c r="CW314" s="149" t="e">
        <v>#N/A</v>
      </c>
      <c r="CX314" s="149" t="e">
        <v>#N/A</v>
      </c>
      <c r="CY314" s="149" t="e">
        <v>#N/A</v>
      </c>
      <c r="CZ314" s="149" t="e">
        <v>#N/A</v>
      </c>
      <c r="DA314" s="149" t="e">
        <v>#N/A</v>
      </c>
      <c r="DB314" s="149" t="e">
        <v>#N/A</v>
      </c>
      <c r="DC314" s="149" t="e">
        <v>#N/A</v>
      </c>
      <c r="DD314" s="149" t="e">
        <v>#N/A</v>
      </c>
      <c r="DE314" s="149" t="e">
        <v>#N/A</v>
      </c>
      <c r="DF314" s="149" t="e">
        <v>#N/A</v>
      </c>
      <c r="DG314" s="149" t="e">
        <v>#N/A</v>
      </c>
      <c r="DH314" s="149" t="e">
        <v>#N/A</v>
      </c>
      <c r="DI314" s="149" t="e">
        <v>#N/A</v>
      </c>
      <c r="DJ314" s="149" t="e">
        <v>#N/A</v>
      </c>
      <c r="DK314" s="149" t="e">
        <v>#N/A</v>
      </c>
      <c r="DL314" s="149" t="e">
        <v>#N/A</v>
      </c>
      <c r="DM314" s="149" t="e">
        <v>#N/A</v>
      </c>
      <c r="DN314" s="149" t="e">
        <v>#N/A</v>
      </c>
      <c r="DO314" s="149" t="e">
        <v>#N/A</v>
      </c>
      <c r="DP314" s="149" t="e">
        <v>#N/A</v>
      </c>
      <c r="DQ314" s="149" t="e">
        <v>#N/A</v>
      </c>
      <c r="DR314" s="149" t="e">
        <v>#N/A</v>
      </c>
      <c r="DS314" s="149" t="e">
        <v>#N/A</v>
      </c>
      <c r="DT314" s="149" t="e">
        <v>#N/A</v>
      </c>
      <c r="DU314" s="149" t="e">
        <v>#N/A</v>
      </c>
      <c r="DV314" s="149" t="e">
        <v>#N/A</v>
      </c>
      <c r="DW314" s="149" t="e">
        <v>#N/A</v>
      </c>
      <c r="DX314" s="149" t="e">
        <v>#N/A</v>
      </c>
      <c r="DY314" s="149" t="e">
        <v>#N/A</v>
      </c>
      <c r="DZ314" s="149" t="str">
        <f t="shared" si="214"/>
        <v>N</v>
      </c>
      <c r="EA314" s="149" t="str">
        <f t="shared" si="215"/>
        <v/>
      </c>
      <c r="EB314" s="149" t="str">
        <f t="shared" si="216"/>
        <v>Y</v>
      </c>
      <c r="EC314" s="149" t="str">
        <f t="shared" si="217"/>
        <v>N</v>
      </c>
      <c r="ED314" s="149" t="str">
        <f t="shared" si="218"/>
        <v>Yes</v>
      </c>
      <c r="EF314" s="149">
        <f t="shared" si="231"/>
        <v>2050</v>
      </c>
    </row>
    <row r="315" spans="1:136" s="149" customFormat="1" ht="16.5" customHeight="1">
      <c r="A315" s="149">
        <v>312</v>
      </c>
      <c r="B315" s="149">
        <v>273</v>
      </c>
      <c r="C315" s="150" t="s">
        <v>1892</v>
      </c>
      <c r="D315" s="149" t="s">
        <v>173</v>
      </c>
      <c r="E315" s="149" t="s">
        <v>174</v>
      </c>
      <c r="F315" s="149" t="s">
        <v>499</v>
      </c>
      <c r="G315" s="149" t="s">
        <v>246</v>
      </c>
      <c r="H315" s="168" t="s">
        <v>1893</v>
      </c>
      <c r="I315" s="149" t="s">
        <v>1894</v>
      </c>
      <c r="J315" s="149">
        <v>0.169</v>
      </c>
      <c r="K315" s="149" t="s">
        <v>1895</v>
      </c>
      <c r="L315" s="149">
        <v>41689</v>
      </c>
      <c r="M315" s="150">
        <v>21</v>
      </c>
      <c r="N315" s="149" t="s">
        <v>154</v>
      </c>
      <c r="O315" s="149" t="s">
        <v>153</v>
      </c>
      <c r="P315" s="150" t="s">
        <v>153</v>
      </c>
      <c r="Q315" s="149" t="s">
        <v>150</v>
      </c>
      <c r="R315" s="149" t="s">
        <v>150</v>
      </c>
      <c r="S315" s="149" t="s">
        <v>151</v>
      </c>
      <c r="T315" s="149" t="s">
        <v>353</v>
      </c>
      <c r="U315" s="151">
        <v>2030</v>
      </c>
      <c r="V315" s="149" t="s">
        <v>151</v>
      </c>
      <c r="W315" s="149" t="s">
        <v>353</v>
      </c>
      <c r="X315" s="152">
        <v>2039</v>
      </c>
      <c r="Y315" s="149" t="s">
        <v>150</v>
      </c>
      <c r="Z315" s="149" t="s">
        <v>151</v>
      </c>
      <c r="AA315" s="150">
        <v>2039</v>
      </c>
      <c r="AC315" s="149" t="s">
        <v>167</v>
      </c>
      <c r="AD315" s="149" t="s">
        <v>6</v>
      </c>
      <c r="AE315" s="149" t="s">
        <v>157</v>
      </c>
      <c r="AF315" s="149" t="s">
        <v>157</v>
      </c>
      <c r="AG315" s="149" t="s">
        <v>157</v>
      </c>
      <c r="AH315" s="150" t="s">
        <v>218</v>
      </c>
      <c r="AJ315" s="149" t="s">
        <v>154</v>
      </c>
      <c r="AK315" s="170" t="s">
        <v>153</v>
      </c>
      <c r="AN315" s="150"/>
      <c r="AO315" s="149" t="s">
        <v>219</v>
      </c>
      <c r="AP315" s="149" t="s">
        <v>150</v>
      </c>
      <c r="AQ315" s="149" t="s">
        <v>218</v>
      </c>
      <c r="AR315" s="149" t="s">
        <v>1896</v>
      </c>
      <c r="AS315" s="149">
        <v>2040</v>
      </c>
      <c r="AU315" s="150"/>
      <c r="AV315" s="149" t="s">
        <v>157</v>
      </c>
      <c r="AW315" s="172" t="s">
        <v>171</v>
      </c>
      <c r="AX315" s="149" t="s">
        <v>158</v>
      </c>
      <c r="AY315" s="149" t="s">
        <v>154</v>
      </c>
      <c r="AZ315" s="149" t="s">
        <v>153</v>
      </c>
      <c r="BA315" s="149" t="s">
        <v>153</v>
      </c>
      <c r="BC315" s="150"/>
      <c r="BE315" s="173"/>
      <c r="BF315" s="150"/>
      <c r="BG315" s="283">
        <f t="shared" si="219"/>
        <v>0</v>
      </c>
      <c r="BH315" s="149">
        <f t="shared" si="220"/>
        <v>0</v>
      </c>
      <c r="BI315" s="149">
        <f t="shared" si="186"/>
        <v>0</v>
      </c>
      <c r="BJ315" s="280">
        <f t="shared" si="187"/>
        <v>0</v>
      </c>
      <c r="BK315" s="356">
        <f t="shared" si="221"/>
        <v>0</v>
      </c>
      <c r="BL315" s="149">
        <f t="shared" si="222"/>
        <v>1</v>
      </c>
      <c r="BM315" s="149">
        <f t="shared" si="188"/>
        <v>0</v>
      </c>
      <c r="BN315" s="278">
        <f t="shared" si="189"/>
        <v>1</v>
      </c>
      <c r="BO315" s="149">
        <f t="shared" si="223"/>
        <v>0</v>
      </c>
      <c r="BP315" s="149">
        <f t="shared" si="224"/>
        <v>0</v>
      </c>
      <c r="BQ315" s="149">
        <f t="shared" si="190"/>
        <v>1</v>
      </c>
      <c r="BR315" s="356">
        <f t="shared" si="225"/>
        <v>0</v>
      </c>
      <c r="BS315" s="149">
        <f t="shared" si="226"/>
        <v>0</v>
      </c>
      <c r="BT315" s="149">
        <f t="shared" si="191"/>
        <v>1</v>
      </c>
      <c r="BU315" s="356">
        <f t="shared" si="192"/>
        <v>0</v>
      </c>
      <c r="BV315" s="149">
        <f t="shared" si="193"/>
        <v>0</v>
      </c>
      <c r="BW315" s="113">
        <f t="shared" si="194"/>
        <v>0</v>
      </c>
      <c r="BX315" s="248">
        <f t="shared" si="195"/>
        <v>0</v>
      </c>
      <c r="BY315" s="248">
        <f t="shared" si="196"/>
        <v>0</v>
      </c>
      <c r="BZ315" s="248">
        <f t="shared" si="197"/>
        <v>0</v>
      </c>
      <c r="CA315" s="248">
        <f t="shared" si="230"/>
        <v>0</v>
      </c>
      <c r="CB315" s="175">
        <f t="shared" si="198"/>
        <v>0</v>
      </c>
      <c r="CC315" s="356">
        <f t="shared" si="199"/>
        <v>0</v>
      </c>
      <c r="CD315" s="149">
        <f t="shared" si="200"/>
        <v>0</v>
      </c>
      <c r="CE315" s="149">
        <f t="shared" si="201"/>
        <v>1</v>
      </c>
      <c r="CF315" s="276">
        <f t="shared" si="202"/>
        <v>1</v>
      </c>
      <c r="CG315" s="248">
        <f t="shared" si="203"/>
        <v>1</v>
      </c>
      <c r="CH315" s="274">
        <f t="shared" si="227"/>
        <v>1</v>
      </c>
      <c r="CI315" s="356">
        <f t="shared" si="204"/>
        <v>0</v>
      </c>
      <c r="CJ315" s="149">
        <f t="shared" si="205"/>
        <v>0</v>
      </c>
      <c r="CK315" s="150">
        <f t="shared" si="206"/>
        <v>0</v>
      </c>
      <c r="CL315" s="149">
        <f t="shared" si="228"/>
        <v>0</v>
      </c>
      <c r="CM315" s="149">
        <f t="shared" si="228"/>
        <v>1</v>
      </c>
      <c r="CN315" s="149">
        <f t="shared" si="228"/>
        <v>1</v>
      </c>
      <c r="CO315" s="149">
        <f t="shared" si="207"/>
        <v>2</v>
      </c>
      <c r="CP315" s="149">
        <f t="shared" si="229"/>
        <v>1</v>
      </c>
      <c r="CQ315" s="283">
        <f t="shared" si="208"/>
        <v>1</v>
      </c>
      <c r="CR315" s="149">
        <f t="shared" si="209"/>
        <v>0</v>
      </c>
      <c r="CS315" s="149">
        <f t="shared" si="210"/>
        <v>0</v>
      </c>
      <c r="CT315" s="283">
        <f t="shared" si="211"/>
        <v>1</v>
      </c>
      <c r="CU315" s="149" t="str">
        <f t="shared" si="212"/>
        <v>2039 2040</v>
      </c>
      <c r="CV315" s="149">
        <f t="shared" si="213"/>
        <v>2040</v>
      </c>
      <c r="CW315" s="149">
        <v>0</v>
      </c>
      <c r="CX315" s="149">
        <v>1</v>
      </c>
      <c r="CY315" s="149">
        <v>0</v>
      </c>
      <c r="CZ315" s="149">
        <v>1</v>
      </c>
      <c r="DA315" s="149">
        <v>0</v>
      </c>
      <c r="DB315" s="149">
        <v>0</v>
      </c>
      <c r="DC315" s="149">
        <v>1</v>
      </c>
      <c r="DD315" s="149">
        <v>1</v>
      </c>
      <c r="DE315" s="149">
        <v>0</v>
      </c>
      <c r="DF315" s="149">
        <v>1</v>
      </c>
      <c r="DG315" s="149">
        <v>0</v>
      </c>
      <c r="DH315" s="149">
        <v>1</v>
      </c>
      <c r="DI315" s="149">
        <v>0</v>
      </c>
      <c r="DJ315" s="149">
        <v>0</v>
      </c>
      <c r="DK315" s="149">
        <v>0</v>
      </c>
      <c r="DL315" s="149">
        <v>0</v>
      </c>
      <c r="DM315" s="149">
        <v>1</v>
      </c>
      <c r="DN315" s="149">
        <v>1</v>
      </c>
      <c r="DO315" s="149">
        <v>1</v>
      </c>
      <c r="DP315" s="149">
        <v>1</v>
      </c>
      <c r="DQ315" s="149">
        <v>0</v>
      </c>
      <c r="DR315" s="149">
        <v>1</v>
      </c>
      <c r="DS315" s="149">
        <v>0</v>
      </c>
      <c r="DT315" s="149" t="s">
        <v>150</v>
      </c>
      <c r="DU315" s="149" t="s">
        <v>157</v>
      </c>
      <c r="DV315" s="149" t="s">
        <v>7859</v>
      </c>
      <c r="DW315" s="149" t="s">
        <v>160</v>
      </c>
      <c r="DX315" s="149" t="s">
        <v>150</v>
      </c>
      <c r="DY315" s="149" t="s">
        <v>150</v>
      </c>
      <c r="DZ315" s="149" t="str">
        <f t="shared" si="214"/>
        <v>Y</v>
      </c>
      <c r="EA315" s="149" t="str">
        <f t="shared" si="215"/>
        <v>Targets set</v>
      </c>
      <c r="EB315" s="149" t="str">
        <f t="shared" si="216"/>
        <v>Y</v>
      </c>
      <c r="EC315" s="149" t="str">
        <f t="shared" si="217"/>
        <v>N</v>
      </c>
      <c r="ED315" s="149" t="str">
        <f t="shared" si="218"/>
        <v>Yes</v>
      </c>
      <c r="EF315" s="149">
        <f t="shared" si="231"/>
        <v>2040</v>
      </c>
    </row>
    <row r="316" spans="1:136" s="149" customFormat="1" ht="16.5" customHeight="1">
      <c r="A316" s="149">
        <v>313</v>
      </c>
      <c r="B316" s="149">
        <v>308</v>
      </c>
      <c r="C316" s="150" t="s">
        <v>1897</v>
      </c>
      <c r="D316" s="149" t="s">
        <v>173</v>
      </c>
      <c r="E316" s="149" t="s">
        <v>174</v>
      </c>
      <c r="F316" s="149" t="s">
        <v>374</v>
      </c>
      <c r="G316" s="149" t="s">
        <v>246</v>
      </c>
      <c r="H316" s="168" t="s">
        <v>1898</v>
      </c>
      <c r="I316" s="149" t="s">
        <v>1899</v>
      </c>
      <c r="J316" s="149">
        <v>0.172</v>
      </c>
      <c r="K316" s="149" t="s">
        <v>1900</v>
      </c>
      <c r="L316" s="149">
        <v>214041</v>
      </c>
      <c r="M316" s="150">
        <v>23</v>
      </c>
      <c r="N316" s="149" t="s">
        <v>154</v>
      </c>
      <c r="O316" s="149" t="s">
        <v>153</v>
      </c>
      <c r="P316" s="150" t="s">
        <v>153</v>
      </c>
      <c r="Q316" s="149" t="s">
        <v>150</v>
      </c>
      <c r="R316" s="149" t="s">
        <v>150</v>
      </c>
      <c r="S316" s="149" t="s">
        <v>151</v>
      </c>
      <c r="T316" s="149" t="s">
        <v>353</v>
      </c>
      <c r="U316" s="151">
        <v>2032</v>
      </c>
      <c r="V316" s="149" t="s">
        <v>151</v>
      </c>
      <c r="W316" s="149" t="s">
        <v>353</v>
      </c>
      <c r="X316" s="152">
        <v>2050</v>
      </c>
      <c r="Y316" s="149" t="s">
        <v>150</v>
      </c>
      <c r="Z316" s="149" t="s">
        <v>151</v>
      </c>
      <c r="AA316" s="150">
        <v>2050</v>
      </c>
      <c r="AC316" s="149" t="s">
        <v>167</v>
      </c>
      <c r="AD316" s="149" t="s">
        <v>6</v>
      </c>
      <c r="AE316" s="149" t="s">
        <v>157</v>
      </c>
      <c r="AF316" s="149" t="s">
        <v>157</v>
      </c>
      <c r="AG316" s="149" t="s">
        <v>168</v>
      </c>
      <c r="AH316" s="150" t="s">
        <v>159</v>
      </c>
      <c r="AJ316" s="149" t="s">
        <v>154</v>
      </c>
      <c r="AK316" s="170" t="s">
        <v>153</v>
      </c>
      <c r="AN316" s="150"/>
      <c r="AO316" s="149" t="s">
        <v>160</v>
      </c>
      <c r="AP316" s="149" t="s">
        <v>150</v>
      </c>
      <c r="AQ316" s="149" t="s">
        <v>159</v>
      </c>
      <c r="AR316" s="149" t="s">
        <v>1901</v>
      </c>
      <c r="AS316" s="149">
        <v>2050</v>
      </c>
      <c r="AU316" s="150"/>
      <c r="AV316" s="149" t="s">
        <v>157</v>
      </c>
      <c r="AW316" s="172" t="s">
        <v>190</v>
      </c>
      <c r="AX316" s="149" t="s">
        <v>158</v>
      </c>
      <c r="AY316" s="149" t="s">
        <v>154</v>
      </c>
      <c r="AZ316" s="149" t="s">
        <v>153</v>
      </c>
      <c r="BA316" s="149" t="s">
        <v>153</v>
      </c>
      <c r="BC316" s="150"/>
      <c r="BE316" s="173"/>
      <c r="BF316" s="150"/>
      <c r="BG316" s="283">
        <f t="shared" si="219"/>
        <v>0</v>
      </c>
      <c r="BH316" s="149">
        <f t="shared" si="220"/>
        <v>0</v>
      </c>
      <c r="BI316" s="149">
        <f t="shared" si="186"/>
        <v>0</v>
      </c>
      <c r="BJ316" s="280">
        <f t="shared" si="187"/>
        <v>0</v>
      </c>
      <c r="BK316" s="356">
        <f t="shared" si="221"/>
        <v>0</v>
      </c>
      <c r="BL316" s="149">
        <f t="shared" si="222"/>
        <v>0</v>
      </c>
      <c r="BM316" s="149">
        <f t="shared" si="188"/>
        <v>1</v>
      </c>
      <c r="BN316" s="278">
        <f t="shared" si="189"/>
        <v>1</v>
      </c>
      <c r="BO316" s="149">
        <f t="shared" si="223"/>
        <v>0</v>
      </c>
      <c r="BP316" s="149">
        <f t="shared" si="224"/>
        <v>0</v>
      </c>
      <c r="BQ316" s="149">
        <f t="shared" si="190"/>
        <v>1</v>
      </c>
      <c r="BR316" s="356">
        <f t="shared" si="225"/>
        <v>0</v>
      </c>
      <c r="BS316" s="149">
        <f t="shared" si="226"/>
        <v>0</v>
      </c>
      <c r="BT316" s="149">
        <f t="shared" si="191"/>
        <v>1</v>
      </c>
      <c r="BU316" s="356">
        <f t="shared" si="192"/>
        <v>0</v>
      </c>
      <c r="BV316" s="149">
        <f t="shared" si="193"/>
        <v>0</v>
      </c>
      <c r="BW316" s="113">
        <f t="shared" si="194"/>
        <v>0</v>
      </c>
      <c r="BX316" s="248">
        <f t="shared" si="195"/>
        <v>0</v>
      </c>
      <c r="BY316" s="248">
        <f t="shared" si="196"/>
        <v>0</v>
      </c>
      <c r="BZ316" s="248">
        <f t="shared" si="197"/>
        <v>0</v>
      </c>
      <c r="CA316" s="248">
        <f t="shared" si="230"/>
        <v>0</v>
      </c>
      <c r="CB316" s="175">
        <f t="shared" si="198"/>
        <v>0</v>
      </c>
      <c r="CC316" s="356">
        <f t="shared" si="199"/>
        <v>0</v>
      </c>
      <c r="CD316" s="149">
        <f t="shared" si="200"/>
        <v>0</v>
      </c>
      <c r="CE316" s="149">
        <f t="shared" si="201"/>
        <v>1</v>
      </c>
      <c r="CF316" s="276">
        <f t="shared" si="202"/>
        <v>1</v>
      </c>
      <c r="CG316" s="248">
        <f t="shared" si="203"/>
        <v>1</v>
      </c>
      <c r="CH316" s="274">
        <f t="shared" si="227"/>
        <v>1</v>
      </c>
      <c r="CI316" s="356">
        <f t="shared" si="204"/>
        <v>0</v>
      </c>
      <c r="CJ316" s="149">
        <f t="shared" si="205"/>
        <v>0</v>
      </c>
      <c r="CK316" s="150">
        <f t="shared" si="206"/>
        <v>0</v>
      </c>
      <c r="CL316" s="149">
        <f t="shared" si="228"/>
        <v>0</v>
      </c>
      <c r="CM316" s="149">
        <f t="shared" si="228"/>
        <v>0</v>
      </c>
      <c r="CN316" s="149">
        <f t="shared" si="228"/>
        <v>2</v>
      </c>
      <c r="CO316" s="149">
        <f t="shared" si="207"/>
        <v>2</v>
      </c>
      <c r="CP316" s="149">
        <f t="shared" si="229"/>
        <v>1</v>
      </c>
      <c r="CQ316" s="283">
        <f t="shared" si="208"/>
        <v>1</v>
      </c>
      <c r="CR316" s="149">
        <f t="shared" si="209"/>
        <v>0</v>
      </c>
      <c r="CS316" s="149">
        <f t="shared" si="210"/>
        <v>0</v>
      </c>
      <c r="CT316" s="283" t="str">
        <f t="shared" si="211"/>
        <v/>
      </c>
      <c r="CU316" s="149" t="str">
        <f t="shared" si="212"/>
        <v>2050 2050</v>
      </c>
      <c r="CV316" s="149">
        <f t="shared" si="213"/>
        <v>2050</v>
      </c>
      <c r="CW316" s="149">
        <v>0</v>
      </c>
      <c r="CX316" s="149">
        <v>0</v>
      </c>
      <c r="CY316" s="149">
        <v>0</v>
      </c>
      <c r="CZ316" s="149">
        <v>0</v>
      </c>
      <c r="DA316" s="149">
        <v>0</v>
      </c>
      <c r="DB316" s="149">
        <v>0</v>
      </c>
      <c r="DC316" s="149">
        <v>1</v>
      </c>
      <c r="DD316" s="149">
        <v>1</v>
      </c>
      <c r="DE316" s="149">
        <v>0</v>
      </c>
      <c r="DF316" s="149">
        <v>0</v>
      </c>
      <c r="DG316" s="149">
        <v>1</v>
      </c>
      <c r="DH316" s="149">
        <v>1</v>
      </c>
      <c r="DI316" s="149">
        <v>0</v>
      </c>
      <c r="DJ316" s="149">
        <v>0</v>
      </c>
      <c r="DK316" s="149">
        <v>0</v>
      </c>
      <c r="DL316" s="149">
        <v>0</v>
      </c>
      <c r="DM316" s="149">
        <v>1</v>
      </c>
      <c r="DN316" s="149">
        <v>0</v>
      </c>
      <c r="DO316" s="149">
        <v>1</v>
      </c>
      <c r="DP316" s="149">
        <v>1</v>
      </c>
      <c r="DQ316" s="149">
        <v>0</v>
      </c>
      <c r="DR316" s="149">
        <v>1</v>
      </c>
      <c r="DS316" s="149">
        <v>0</v>
      </c>
      <c r="DT316" s="149" t="s">
        <v>150</v>
      </c>
      <c r="DU316" s="149" t="s">
        <v>157</v>
      </c>
      <c r="DV316" s="149" t="s">
        <v>7859</v>
      </c>
      <c r="DW316" s="149" t="s">
        <v>154</v>
      </c>
      <c r="DX316" s="149">
        <v>0</v>
      </c>
      <c r="DY316" s="149" t="s">
        <v>150</v>
      </c>
      <c r="DZ316" s="149" t="str">
        <f t="shared" si="214"/>
        <v>Y</v>
      </c>
      <c r="EA316" s="149" t="str">
        <f t="shared" si="215"/>
        <v>Targets set</v>
      </c>
      <c r="EB316" s="149" t="str">
        <f t="shared" si="216"/>
        <v>Y</v>
      </c>
      <c r="EC316" s="149" t="str">
        <f t="shared" si="217"/>
        <v>N</v>
      </c>
      <c r="ED316" s="149" t="str">
        <f t="shared" si="218"/>
        <v>Yes</v>
      </c>
      <c r="EF316" s="149">
        <f t="shared" si="231"/>
        <v>2050</v>
      </c>
    </row>
    <row r="317" spans="1:136" s="149" customFormat="1" ht="16.5" customHeight="1">
      <c r="A317" s="149">
        <v>314</v>
      </c>
      <c r="B317" s="149">
        <v>342</v>
      </c>
      <c r="C317" s="150" t="s">
        <v>1902</v>
      </c>
      <c r="D317" s="149" t="s">
        <v>926</v>
      </c>
      <c r="E317" s="149" t="s">
        <v>206</v>
      </c>
      <c r="F317" s="149" t="s">
        <v>145</v>
      </c>
      <c r="G317" s="149" t="s">
        <v>146</v>
      </c>
      <c r="H317" s="168" t="s">
        <v>1903</v>
      </c>
      <c r="I317" s="149" t="s">
        <v>1904</v>
      </c>
      <c r="J317" s="149">
        <v>-2.115</v>
      </c>
      <c r="K317" s="149" t="s">
        <v>1905</v>
      </c>
      <c r="L317" s="149">
        <v>34100</v>
      </c>
      <c r="M317" s="150">
        <v>22</v>
      </c>
      <c r="N317" s="149" t="s">
        <v>154</v>
      </c>
      <c r="O317" s="149" t="s">
        <v>153</v>
      </c>
      <c r="P317" s="150" t="s">
        <v>153</v>
      </c>
      <c r="Q317" s="149" t="s">
        <v>150</v>
      </c>
      <c r="R317" s="149" t="s">
        <v>150</v>
      </c>
      <c r="S317" s="149" t="s">
        <v>151</v>
      </c>
      <c r="T317" s="149" t="s">
        <v>152</v>
      </c>
      <c r="U317" s="151">
        <v>2033</v>
      </c>
      <c r="V317" s="149" t="s">
        <v>151</v>
      </c>
      <c r="W317" s="149" t="s">
        <v>152</v>
      </c>
      <c r="X317" s="152">
        <v>2050</v>
      </c>
      <c r="Y317" s="149" t="s">
        <v>150</v>
      </c>
      <c r="Z317" s="149" t="s">
        <v>151</v>
      </c>
      <c r="AA317" s="150">
        <v>2050</v>
      </c>
      <c r="AC317" s="149" t="s">
        <v>167</v>
      </c>
      <c r="AD317" s="149" t="s">
        <v>6</v>
      </c>
      <c r="AE317" s="149" t="s">
        <v>157</v>
      </c>
      <c r="AF317" s="149" t="s">
        <v>157</v>
      </c>
      <c r="AG317" s="149" t="s">
        <v>157</v>
      </c>
      <c r="AH317" s="150" t="s">
        <v>218</v>
      </c>
      <c r="AJ317" s="149" t="s">
        <v>154</v>
      </c>
      <c r="AK317" s="170" t="s">
        <v>153</v>
      </c>
      <c r="AN317" s="150"/>
      <c r="AO317" s="149" t="s">
        <v>219</v>
      </c>
      <c r="AP317" s="149" t="s">
        <v>150</v>
      </c>
      <c r="AQ317" s="149" t="s">
        <v>218</v>
      </c>
      <c r="AR317" s="149" t="s">
        <v>1906</v>
      </c>
      <c r="AS317" s="149">
        <v>2050</v>
      </c>
      <c r="AU317" s="150"/>
      <c r="AV317" s="149" t="s">
        <v>168</v>
      </c>
      <c r="AW317" s="172" t="s">
        <v>168</v>
      </c>
      <c r="AX317" s="149" t="s">
        <v>158</v>
      </c>
      <c r="AY317" s="149" t="s">
        <v>154</v>
      </c>
      <c r="AZ317" s="149" t="s">
        <v>153</v>
      </c>
      <c r="BA317" s="149" t="s">
        <v>153</v>
      </c>
      <c r="BC317" s="150"/>
      <c r="BE317" s="173"/>
      <c r="BF317" s="150"/>
      <c r="BG317" s="283">
        <f t="shared" si="219"/>
        <v>0</v>
      </c>
      <c r="BH317" s="149">
        <f t="shared" si="220"/>
        <v>0</v>
      </c>
      <c r="BI317" s="149">
        <f t="shared" si="186"/>
        <v>0</v>
      </c>
      <c r="BJ317" s="280">
        <f t="shared" si="187"/>
        <v>0</v>
      </c>
      <c r="BK317" s="356">
        <f t="shared" si="221"/>
        <v>0</v>
      </c>
      <c r="BL317" s="149">
        <f t="shared" si="222"/>
        <v>0</v>
      </c>
      <c r="BM317" s="149">
        <f t="shared" si="188"/>
        <v>1</v>
      </c>
      <c r="BN317" s="278">
        <f t="shared" si="189"/>
        <v>1</v>
      </c>
      <c r="BO317" s="149">
        <f t="shared" si="223"/>
        <v>0</v>
      </c>
      <c r="BP317" s="149">
        <f t="shared" si="224"/>
        <v>0</v>
      </c>
      <c r="BQ317" s="149">
        <f t="shared" si="190"/>
        <v>1</v>
      </c>
      <c r="BR317" s="356">
        <f t="shared" si="225"/>
        <v>0</v>
      </c>
      <c r="BS317" s="149">
        <f t="shared" si="226"/>
        <v>0</v>
      </c>
      <c r="BT317" s="149">
        <f t="shared" si="191"/>
        <v>1</v>
      </c>
      <c r="BU317" s="356">
        <f t="shared" si="192"/>
        <v>0</v>
      </c>
      <c r="BV317" s="149">
        <f t="shared" si="193"/>
        <v>0</v>
      </c>
      <c r="BW317" s="113">
        <f t="shared" si="194"/>
        <v>0</v>
      </c>
      <c r="BX317" s="248">
        <f t="shared" si="195"/>
        <v>0</v>
      </c>
      <c r="BY317" s="248">
        <f t="shared" si="196"/>
        <v>0</v>
      </c>
      <c r="BZ317" s="248">
        <f t="shared" si="197"/>
        <v>0</v>
      </c>
      <c r="CA317" s="248">
        <f t="shared" si="230"/>
        <v>0</v>
      </c>
      <c r="CB317" s="175">
        <f t="shared" si="198"/>
        <v>0</v>
      </c>
      <c r="CC317" s="356">
        <f t="shared" si="199"/>
        <v>0</v>
      </c>
      <c r="CD317" s="149">
        <f t="shared" si="200"/>
        <v>0</v>
      </c>
      <c r="CE317" s="149">
        <f t="shared" si="201"/>
        <v>1</v>
      </c>
      <c r="CF317" s="276">
        <f t="shared" si="202"/>
        <v>1</v>
      </c>
      <c r="CG317" s="248">
        <f t="shared" si="203"/>
        <v>1</v>
      </c>
      <c r="CH317" s="274">
        <f t="shared" si="227"/>
        <v>1</v>
      </c>
      <c r="CI317" s="356">
        <f t="shared" si="204"/>
        <v>0</v>
      </c>
      <c r="CJ317" s="149">
        <f t="shared" si="205"/>
        <v>0</v>
      </c>
      <c r="CK317" s="150">
        <f t="shared" si="206"/>
        <v>0</v>
      </c>
      <c r="CL317" s="149">
        <f t="shared" si="228"/>
        <v>0</v>
      </c>
      <c r="CM317" s="149">
        <f t="shared" si="228"/>
        <v>0</v>
      </c>
      <c r="CN317" s="149">
        <f t="shared" si="228"/>
        <v>2</v>
      </c>
      <c r="CO317" s="149">
        <f t="shared" si="207"/>
        <v>2</v>
      </c>
      <c r="CP317" s="149">
        <f t="shared" si="229"/>
        <v>1</v>
      </c>
      <c r="CQ317" s="283">
        <f t="shared" si="208"/>
        <v>0</v>
      </c>
      <c r="CR317" s="149">
        <f t="shared" si="209"/>
        <v>0</v>
      </c>
      <c r="CS317" s="149">
        <f t="shared" si="210"/>
        <v>1</v>
      </c>
      <c r="CT317" s="283" t="str">
        <f t="shared" si="211"/>
        <v/>
      </c>
      <c r="CU317" s="149" t="str">
        <f t="shared" si="212"/>
        <v>2050 2050</v>
      </c>
      <c r="CV317" s="149">
        <f t="shared" si="213"/>
        <v>2050</v>
      </c>
      <c r="CW317" s="149">
        <v>0</v>
      </c>
      <c r="CX317" s="149">
        <v>0</v>
      </c>
      <c r="CY317" s="149">
        <v>0</v>
      </c>
      <c r="CZ317" s="149">
        <v>0</v>
      </c>
      <c r="DA317" s="149">
        <v>0</v>
      </c>
      <c r="DB317" s="149">
        <v>0</v>
      </c>
      <c r="DC317" s="149">
        <v>1</v>
      </c>
      <c r="DD317" s="149">
        <v>1</v>
      </c>
      <c r="DE317" s="149">
        <v>0</v>
      </c>
      <c r="DF317" s="149">
        <v>1</v>
      </c>
      <c r="DG317" s="149">
        <v>0</v>
      </c>
      <c r="DH317" s="149">
        <v>1</v>
      </c>
      <c r="DI317" s="149">
        <v>0</v>
      </c>
      <c r="DJ317" s="149">
        <v>0</v>
      </c>
      <c r="DK317" s="149">
        <v>0</v>
      </c>
      <c r="DL317" s="149">
        <v>0</v>
      </c>
      <c r="DM317" s="149">
        <v>1</v>
      </c>
      <c r="DN317" s="149">
        <v>0</v>
      </c>
      <c r="DO317" s="149">
        <v>1</v>
      </c>
      <c r="DP317" s="149">
        <v>1</v>
      </c>
      <c r="DQ317" s="149">
        <v>0</v>
      </c>
      <c r="DR317" s="149">
        <v>1</v>
      </c>
      <c r="DS317" s="149">
        <v>0</v>
      </c>
      <c r="DT317" s="149" t="s">
        <v>150</v>
      </c>
      <c r="DU317" s="149" t="s">
        <v>157</v>
      </c>
      <c r="DV317" s="149" t="s">
        <v>7859</v>
      </c>
      <c r="DW317" s="149" t="s">
        <v>154</v>
      </c>
      <c r="DX317" s="149">
        <v>0</v>
      </c>
      <c r="DY317" s="149" t="s">
        <v>150</v>
      </c>
      <c r="DZ317" s="149" t="str">
        <f t="shared" si="214"/>
        <v>Y</v>
      </c>
      <c r="EA317" s="149" t="str">
        <f t="shared" si="215"/>
        <v>Targets set</v>
      </c>
      <c r="EB317" s="149" t="str">
        <f t="shared" si="216"/>
        <v>Y</v>
      </c>
      <c r="EC317" s="149" t="str">
        <f t="shared" si="217"/>
        <v>N</v>
      </c>
      <c r="ED317" s="149" t="str">
        <f t="shared" si="218"/>
        <v>Not Specified</v>
      </c>
      <c r="EF317" s="149">
        <f t="shared" si="231"/>
        <v>2050</v>
      </c>
    </row>
    <row r="318" spans="1:136" s="149" customFormat="1" ht="16.5" customHeight="1">
      <c r="A318" s="149">
        <v>315</v>
      </c>
      <c r="B318" s="149">
        <v>312</v>
      </c>
      <c r="C318" s="150" t="s">
        <v>1907</v>
      </c>
      <c r="D318" s="149" t="s">
        <v>333</v>
      </c>
      <c r="E318" s="149" t="s">
        <v>229</v>
      </c>
      <c r="F318" s="149" t="s">
        <v>245</v>
      </c>
      <c r="G318" s="149" t="s">
        <v>246</v>
      </c>
      <c r="H318" s="168" t="s">
        <v>1908</v>
      </c>
      <c r="I318" s="149" t="s">
        <v>1909</v>
      </c>
      <c r="J318" s="149">
        <v>-0.127</v>
      </c>
      <c r="K318" s="149" t="s">
        <v>1910</v>
      </c>
      <c r="L318" s="149">
        <v>10777</v>
      </c>
      <c r="M318" s="150">
        <v>18</v>
      </c>
      <c r="N318" s="149" t="s">
        <v>154</v>
      </c>
      <c r="O318" s="149" t="s">
        <v>153</v>
      </c>
      <c r="P318" s="150" t="s">
        <v>153</v>
      </c>
      <c r="Q318" s="149" t="s">
        <v>154</v>
      </c>
      <c r="R318" s="149" t="s">
        <v>154</v>
      </c>
      <c r="S318" s="149" t="s">
        <v>153</v>
      </c>
      <c r="T318" s="149" t="s">
        <v>153</v>
      </c>
      <c r="U318" s="151" t="s">
        <v>153</v>
      </c>
      <c r="V318" s="149" t="s">
        <v>153</v>
      </c>
      <c r="W318" s="149" t="s">
        <v>153</v>
      </c>
      <c r="X318" s="152" t="s">
        <v>153</v>
      </c>
      <c r="Y318" s="149" t="s">
        <v>153</v>
      </c>
      <c r="Z318" s="149" t="s">
        <v>153</v>
      </c>
      <c r="AA318" s="150"/>
      <c r="AC318" s="149" t="s">
        <v>153</v>
      </c>
      <c r="AD318" s="149" t="s">
        <v>153</v>
      </c>
      <c r="AE318" s="149" t="s">
        <v>168</v>
      </c>
      <c r="AF318" s="149" t="s">
        <v>168</v>
      </c>
      <c r="AG318" s="149" t="s">
        <v>168</v>
      </c>
      <c r="AH318" s="150" t="s">
        <v>153</v>
      </c>
      <c r="AJ318" s="149" t="s">
        <v>154</v>
      </c>
      <c r="AK318" s="170" t="s">
        <v>153</v>
      </c>
      <c r="AN318" s="150"/>
      <c r="AO318" s="149" t="s">
        <v>160</v>
      </c>
      <c r="AP318" s="149" t="s">
        <v>150</v>
      </c>
      <c r="AQ318" s="149" t="s">
        <v>153</v>
      </c>
      <c r="AR318" s="149" t="s">
        <v>153</v>
      </c>
      <c r="AS318" s="149">
        <v>2050</v>
      </c>
      <c r="AT318" s="171" t="s">
        <v>1911</v>
      </c>
      <c r="AU318" s="150"/>
      <c r="AV318" s="149" t="s">
        <v>157</v>
      </c>
      <c r="AW318" s="172" t="s">
        <v>153</v>
      </c>
      <c r="AX318" s="149" t="s">
        <v>153</v>
      </c>
      <c r="AY318" s="149" t="s">
        <v>154</v>
      </c>
      <c r="AZ318" s="149" t="s">
        <v>153</v>
      </c>
      <c r="BA318" s="149" t="s">
        <v>153</v>
      </c>
      <c r="BC318" s="150"/>
      <c r="BE318" s="173"/>
      <c r="BF318" s="150"/>
      <c r="BG318" s="283">
        <f t="shared" si="219"/>
        <v>0</v>
      </c>
      <c r="BH318" s="149">
        <f t="shared" si="220"/>
        <v>0</v>
      </c>
      <c r="BI318" s="149">
        <f t="shared" si="186"/>
        <v>0</v>
      </c>
      <c r="BJ318" s="280">
        <f t="shared" si="187"/>
        <v>0</v>
      </c>
      <c r="BK318" s="356">
        <f t="shared" si="221"/>
        <v>0</v>
      </c>
      <c r="BL318" s="149">
        <f t="shared" si="222"/>
        <v>0</v>
      </c>
      <c r="BM318" s="149">
        <f t="shared" si="188"/>
        <v>0</v>
      </c>
      <c r="BN318" s="278">
        <f t="shared" si="189"/>
        <v>0</v>
      </c>
      <c r="BO318" s="149">
        <f t="shared" si="223"/>
        <v>0</v>
      </c>
      <c r="BP318" s="149">
        <f t="shared" si="224"/>
        <v>0</v>
      </c>
      <c r="BQ318" s="149">
        <f t="shared" si="190"/>
        <v>0</v>
      </c>
      <c r="BR318" s="356">
        <f t="shared" si="225"/>
        <v>0</v>
      </c>
      <c r="BS318" s="149">
        <f t="shared" si="226"/>
        <v>0</v>
      </c>
      <c r="BT318" s="149">
        <f t="shared" si="191"/>
        <v>1</v>
      </c>
      <c r="BU318" s="356">
        <f t="shared" si="192"/>
        <v>0</v>
      </c>
      <c r="BV318" s="149">
        <f t="shared" si="193"/>
        <v>0</v>
      </c>
      <c r="BW318" s="113">
        <f t="shared" si="194"/>
        <v>0</v>
      </c>
      <c r="BX318" s="248">
        <f t="shared" si="195"/>
        <v>0</v>
      </c>
      <c r="BY318" s="248">
        <f t="shared" si="196"/>
        <v>0</v>
      </c>
      <c r="BZ318" s="248">
        <f t="shared" si="197"/>
        <v>0</v>
      </c>
      <c r="CA318" s="248">
        <f t="shared" si="230"/>
        <v>0</v>
      </c>
      <c r="CB318" s="175">
        <f t="shared" si="198"/>
        <v>0</v>
      </c>
      <c r="CC318" s="356">
        <f t="shared" si="199"/>
        <v>0</v>
      </c>
      <c r="CD318" s="149">
        <f t="shared" si="200"/>
        <v>0</v>
      </c>
      <c r="CE318" s="149">
        <f t="shared" si="201"/>
        <v>1</v>
      </c>
      <c r="CF318" s="276">
        <f t="shared" si="202"/>
        <v>1</v>
      </c>
      <c r="CG318" s="248">
        <f t="shared" si="203"/>
        <v>1</v>
      </c>
      <c r="CH318" s="274">
        <f t="shared" si="227"/>
        <v>1</v>
      </c>
      <c r="CI318" s="356">
        <f t="shared" si="204"/>
        <v>0</v>
      </c>
      <c r="CJ318" s="149">
        <f t="shared" si="205"/>
        <v>0</v>
      </c>
      <c r="CK318" s="150">
        <f t="shared" si="206"/>
        <v>0</v>
      </c>
      <c r="CL318" s="149">
        <f t="shared" si="228"/>
        <v>0</v>
      </c>
      <c r="CM318" s="149">
        <f t="shared" si="228"/>
        <v>0</v>
      </c>
      <c r="CN318" s="149">
        <f t="shared" si="228"/>
        <v>1</v>
      </c>
      <c r="CO318" s="149">
        <f t="shared" si="207"/>
        <v>1</v>
      </c>
      <c r="CP318" s="149">
        <f t="shared" si="229"/>
        <v>1</v>
      </c>
      <c r="CQ318" s="283">
        <f t="shared" si="208"/>
        <v>1</v>
      </c>
      <c r="CR318" s="149">
        <f t="shared" si="209"/>
        <v>0</v>
      </c>
      <c r="CS318" s="149">
        <f t="shared" si="210"/>
        <v>0</v>
      </c>
      <c r="CT318" s="283" t="str">
        <f t="shared" si="211"/>
        <v/>
      </c>
      <c r="CU318" s="149" t="str">
        <f t="shared" si="212"/>
        <v xml:space="preserve"> 2050</v>
      </c>
      <c r="CV318" s="149">
        <f t="shared" si="213"/>
        <v>2050</v>
      </c>
      <c r="CW318" s="149">
        <v>0</v>
      </c>
      <c r="CX318" s="149">
        <v>0</v>
      </c>
      <c r="CY318" s="149">
        <v>1</v>
      </c>
      <c r="CZ318" s="149">
        <v>1</v>
      </c>
      <c r="DA318" s="149">
        <v>0</v>
      </c>
      <c r="DB318" s="149">
        <v>0</v>
      </c>
      <c r="DC318" s="149">
        <v>1</v>
      </c>
      <c r="DD318" s="149">
        <v>1</v>
      </c>
      <c r="DE318" s="149">
        <v>0</v>
      </c>
      <c r="DF318" s="149">
        <v>0</v>
      </c>
      <c r="DG318" s="149">
        <v>0</v>
      </c>
      <c r="DH318" s="149">
        <v>0</v>
      </c>
      <c r="DI318" s="149">
        <v>0</v>
      </c>
      <c r="DJ318" s="149">
        <v>0</v>
      </c>
      <c r="DK318" s="149">
        <v>0</v>
      </c>
      <c r="DL318" s="149">
        <v>0</v>
      </c>
      <c r="DM318" s="149">
        <v>1</v>
      </c>
      <c r="DN318" s="149">
        <v>0</v>
      </c>
      <c r="DO318" s="149">
        <v>1</v>
      </c>
      <c r="DP318" s="149">
        <v>0</v>
      </c>
      <c r="DQ318" s="149">
        <v>0</v>
      </c>
      <c r="DR318" s="149">
        <v>1</v>
      </c>
      <c r="DS318" s="149">
        <v>0</v>
      </c>
      <c r="DT318" s="149" t="s">
        <v>154</v>
      </c>
      <c r="DU318" s="149">
        <v>0</v>
      </c>
      <c r="DV318" s="149" t="s">
        <v>7859</v>
      </c>
      <c r="DW318" s="149" t="s">
        <v>160</v>
      </c>
      <c r="DX318" s="149" t="s">
        <v>3005</v>
      </c>
      <c r="DY318" s="149" t="s">
        <v>3005</v>
      </c>
      <c r="DZ318" s="149" t="str">
        <f t="shared" si="214"/>
        <v>N</v>
      </c>
      <c r="EA318" s="149" t="str">
        <f t="shared" si="215"/>
        <v/>
      </c>
      <c r="EB318" s="149" t="str">
        <f t="shared" si="216"/>
        <v>Y</v>
      </c>
      <c r="EC318" s="149" t="str">
        <f t="shared" si="217"/>
        <v>N</v>
      </c>
      <c r="ED318" s="149" t="str">
        <f t="shared" si="218"/>
        <v>Yes</v>
      </c>
      <c r="EF318" s="149">
        <f t="shared" si="231"/>
        <v>2050</v>
      </c>
    </row>
    <row r="319" spans="1:136" s="149" customFormat="1" ht="16.5" customHeight="1">
      <c r="A319" s="149">
        <v>316</v>
      </c>
      <c r="B319" s="149" t="e">
        <v>#N/A</v>
      </c>
      <c r="C319" s="150" t="s">
        <v>1912</v>
      </c>
      <c r="D319" s="149" t="s">
        <v>1505</v>
      </c>
      <c r="E319" s="149" t="s">
        <v>998</v>
      </c>
      <c r="F319" s="149" t="s">
        <v>145</v>
      </c>
      <c r="G319" s="149" t="s">
        <v>146</v>
      </c>
      <c r="H319" s="168" t="s">
        <v>1913</v>
      </c>
      <c r="I319" s="149" t="s">
        <v>1914</v>
      </c>
      <c r="J319" s="149">
        <v>-0.251</v>
      </c>
      <c r="K319" s="149" t="s">
        <v>1915</v>
      </c>
      <c r="L319" s="149">
        <v>26125</v>
      </c>
      <c r="M319" s="150">
        <v>21</v>
      </c>
      <c r="N319" s="149" t="s">
        <v>154</v>
      </c>
      <c r="O319" s="149" t="s">
        <v>153</v>
      </c>
      <c r="P319" s="150" t="s">
        <v>153</v>
      </c>
      <c r="Q319" s="149" t="s">
        <v>150</v>
      </c>
      <c r="R319" s="149" t="s">
        <v>150</v>
      </c>
      <c r="S319" s="149" t="s">
        <v>151</v>
      </c>
      <c r="T319" s="149" t="s">
        <v>152</v>
      </c>
      <c r="U319" s="151">
        <v>2030</v>
      </c>
      <c r="V319" s="149" t="s">
        <v>153</v>
      </c>
      <c r="W319" s="149" t="s">
        <v>153</v>
      </c>
      <c r="X319" s="152" t="s">
        <v>153</v>
      </c>
      <c r="Y319" s="149" t="s">
        <v>154</v>
      </c>
      <c r="Z319" s="149" t="s">
        <v>155</v>
      </c>
      <c r="AA319" s="150"/>
      <c r="AC319" s="149" t="s">
        <v>1781</v>
      </c>
      <c r="AD319" s="149" t="s">
        <v>240</v>
      </c>
      <c r="AE319" s="149" t="s">
        <v>157</v>
      </c>
      <c r="AF319" s="149" t="s">
        <v>157</v>
      </c>
      <c r="AG319" s="149" t="s">
        <v>168</v>
      </c>
      <c r="AH319" s="150" t="s">
        <v>159</v>
      </c>
      <c r="AJ319" s="149" t="s">
        <v>154</v>
      </c>
      <c r="AK319" s="170" t="s">
        <v>153</v>
      </c>
      <c r="AN319" s="150"/>
      <c r="AP319" s="149" t="s">
        <v>154</v>
      </c>
      <c r="AQ319" s="149" t="s">
        <v>153</v>
      </c>
      <c r="AR319" s="149" t="s">
        <v>153</v>
      </c>
      <c r="AU319" s="150"/>
      <c r="AV319" s="149" t="s">
        <v>157</v>
      </c>
      <c r="AW319" s="172" t="s">
        <v>168</v>
      </c>
      <c r="AX319" s="149" t="s">
        <v>158</v>
      </c>
      <c r="AY319" s="149" t="s">
        <v>150</v>
      </c>
      <c r="AZ319" s="149" t="s">
        <v>1916</v>
      </c>
      <c r="BA319" s="149">
        <v>2030</v>
      </c>
      <c r="BC319" s="150"/>
      <c r="BE319" s="173"/>
      <c r="BF319" s="150"/>
      <c r="BG319" s="283">
        <f t="shared" si="219"/>
        <v>0</v>
      </c>
      <c r="BH319" s="149">
        <f t="shared" si="220"/>
        <v>0</v>
      </c>
      <c r="BI319" s="149">
        <f t="shared" si="186"/>
        <v>0</v>
      </c>
      <c r="BJ319" s="280">
        <f t="shared" si="187"/>
        <v>0</v>
      </c>
      <c r="BK319" s="356">
        <f t="shared" si="221"/>
        <v>0</v>
      </c>
      <c r="BL319" s="149">
        <f t="shared" si="222"/>
        <v>1</v>
      </c>
      <c r="BM319" s="149">
        <f t="shared" si="188"/>
        <v>0</v>
      </c>
      <c r="BN319" s="278">
        <f t="shared" si="189"/>
        <v>1</v>
      </c>
      <c r="BO319" s="149">
        <f t="shared" si="223"/>
        <v>0</v>
      </c>
      <c r="BP319" s="149">
        <f t="shared" si="224"/>
        <v>0</v>
      </c>
      <c r="BQ319" s="149">
        <f t="shared" si="190"/>
        <v>0</v>
      </c>
      <c r="BR319" s="356">
        <f t="shared" si="225"/>
        <v>0</v>
      </c>
      <c r="BS319" s="149">
        <f t="shared" si="226"/>
        <v>0</v>
      </c>
      <c r="BT319" s="149">
        <f t="shared" si="191"/>
        <v>0</v>
      </c>
      <c r="BU319" s="356">
        <f t="shared" si="192"/>
        <v>0</v>
      </c>
      <c r="BV319" s="149">
        <f t="shared" si="193"/>
        <v>0</v>
      </c>
      <c r="BW319" s="113">
        <f t="shared" si="194"/>
        <v>0</v>
      </c>
      <c r="BX319" s="248">
        <f t="shared" si="195"/>
        <v>0</v>
      </c>
      <c r="BY319" s="248">
        <f t="shared" si="196"/>
        <v>0</v>
      </c>
      <c r="BZ319" s="248">
        <f t="shared" si="197"/>
        <v>0</v>
      </c>
      <c r="CA319" s="248">
        <f t="shared" si="230"/>
        <v>0</v>
      </c>
      <c r="CB319" s="175">
        <f t="shared" si="198"/>
        <v>0</v>
      </c>
      <c r="CC319" s="356">
        <f t="shared" si="199"/>
        <v>0</v>
      </c>
      <c r="CD319" s="149">
        <f t="shared" si="200"/>
        <v>0</v>
      </c>
      <c r="CE319" s="149">
        <f t="shared" si="201"/>
        <v>0</v>
      </c>
      <c r="CF319" s="276">
        <f t="shared" si="202"/>
        <v>0</v>
      </c>
      <c r="CG319" s="248">
        <f t="shared" si="203"/>
        <v>0</v>
      </c>
      <c r="CH319" s="274">
        <f t="shared" si="227"/>
        <v>0</v>
      </c>
      <c r="CI319" s="356">
        <f t="shared" si="204"/>
        <v>0</v>
      </c>
      <c r="CJ319" s="149">
        <f t="shared" si="205"/>
        <v>1</v>
      </c>
      <c r="CK319" s="150">
        <f t="shared" si="206"/>
        <v>0</v>
      </c>
      <c r="CL319" s="149">
        <f t="shared" si="228"/>
        <v>0</v>
      </c>
      <c r="CM319" s="149">
        <f t="shared" si="228"/>
        <v>1</v>
      </c>
      <c r="CN319" s="149">
        <f t="shared" si="228"/>
        <v>0</v>
      </c>
      <c r="CO319" s="149">
        <f t="shared" si="207"/>
        <v>1</v>
      </c>
      <c r="CP319" s="149">
        <f t="shared" si="229"/>
        <v>1</v>
      </c>
      <c r="CQ319" s="283">
        <f t="shared" si="208"/>
        <v>1</v>
      </c>
      <c r="CR319" s="149">
        <f t="shared" si="209"/>
        <v>0</v>
      </c>
      <c r="CS319" s="149">
        <f t="shared" si="210"/>
        <v>0</v>
      </c>
      <c r="CT319" s="283">
        <f t="shared" si="211"/>
        <v>1</v>
      </c>
      <c r="CU319" s="149" t="str">
        <f t="shared" si="212"/>
        <v xml:space="preserve"> </v>
      </c>
      <c r="CV319" s="149">
        <f t="shared" si="213"/>
        <v>0</v>
      </c>
      <c r="CW319" s="149" t="e">
        <v>#N/A</v>
      </c>
      <c r="CX319" s="149" t="e">
        <v>#N/A</v>
      </c>
      <c r="CY319" s="149" t="e">
        <v>#N/A</v>
      </c>
      <c r="CZ319" s="149" t="e">
        <v>#N/A</v>
      </c>
      <c r="DA319" s="149" t="e">
        <v>#N/A</v>
      </c>
      <c r="DB319" s="149" t="e">
        <v>#N/A</v>
      </c>
      <c r="DC319" s="149" t="e">
        <v>#N/A</v>
      </c>
      <c r="DD319" s="149" t="e">
        <v>#N/A</v>
      </c>
      <c r="DE319" s="149" t="e">
        <v>#N/A</v>
      </c>
      <c r="DF319" s="149" t="e">
        <v>#N/A</v>
      </c>
      <c r="DG319" s="149" t="e">
        <v>#N/A</v>
      </c>
      <c r="DH319" s="149" t="e">
        <v>#N/A</v>
      </c>
      <c r="DI319" s="149" t="e">
        <v>#N/A</v>
      </c>
      <c r="DJ319" s="149" t="e">
        <v>#N/A</v>
      </c>
      <c r="DK319" s="149" t="e">
        <v>#N/A</v>
      </c>
      <c r="DL319" s="149" t="e">
        <v>#N/A</v>
      </c>
      <c r="DM319" s="149" t="e">
        <v>#N/A</v>
      </c>
      <c r="DN319" s="149" t="e">
        <v>#N/A</v>
      </c>
      <c r="DO319" s="149" t="e">
        <v>#N/A</v>
      </c>
      <c r="DP319" s="149" t="e">
        <v>#N/A</v>
      </c>
      <c r="DQ319" s="149" t="e">
        <v>#N/A</v>
      </c>
      <c r="DR319" s="149" t="e">
        <v>#N/A</v>
      </c>
      <c r="DS319" s="149" t="e">
        <v>#N/A</v>
      </c>
      <c r="DT319" s="149" t="e">
        <v>#N/A</v>
      </c>
      <c r="DU319" s="149" t="e">
        <v>#N/A</v>
      </c>
      <c r="DV319" s="149" t="e">
        <v>#N/A</v>
      </c>
      <c r="DW319" s="149" t="e">
        <v>#N/A</v>
      </c>
      <c r="DX319" s="149" t="e">
        <v>#N/A</v>
      </c>
      <c r="DY319" s="149" t="e">
        <v>#N/A</v>
      </c>
      <c r="DZ319" s="149" t="str">
        <f t="shared" si="214"/>
        <v>Y</v>
      </c>
      <c r="EA319" s="149" t="str">
        <f t="shared" si="215"/>
        <v>Commitment removed</v>
      </c>
      <c r="EB319" s="149" t="str">
        <f t="shared" si="216"/>
        <v>N</v>
      </c>
      <c r="EC319" s="149" t="str">
        <f t="shared" si="217"/>
        <v>N</v>
      </c>
      <c r="ED319" s="149" t="str">
        <f t="shared" si="218"/>
        <v>Yes</v>
      </c>
      <c r="EF319" s="149">
        <f t="shared" si="231"/>
        <v>0</v>
      </c>
    </row>
    <row r="320" spans="1:136" s="149" customFormat="1" ht="16.5" customHeight="1">
      <c r="A320" s="149">
        <v>317</v>
      </c>
      <c r="B320" s="149">
        <v>318</v>
      </c>
      <c r="C320" s="150" t="s">
        <v>1917</v>
      </c>
      <c r="D320" s="149" t="s">
        <v>314</v>
      </c>
      <c r="E320" s="149" t="s">
        <v>229</v>
      </c>
      <c r="F320" s="149" t="s">
        <v>264</v>
      </c>
      <c r="G320" s="149" t="s">
        <v>176</v>
      </c>
      <c r="H320" s="168" t="s">
        <v>1918</v>
      </c>
      <c r="I320" s="149" t="s">
        <v>1919</v>
      </c>
      <c r="J320" s="149">
        <v>0.379</v>
      </c>
      <c r="K320" s="149" t="s">
        <v>1920</v>
      </c>
      <c r="L320" s="149">
        <v>83327</v>
      </c>
      <c r="M320" s="150">
        <v>31</v>
      </c>
      <c r="N320" s="149" t="s">
        <v>154</v>
      </c>
      <c r="O320" s="149" t="s">
        <v>153</v>
      </c>
      <c r="P320" s="150" t="s">
        <v>153</v>
      </c>
      <c r="Q320" s="149" t="s">
        <v>154</v>
      </c>
      <c r="R320" s="149" t="s">
        <v>154</v>
      </c>
      <c r="S320" s="149" t="s">
        <v>153</v>
      </c>
      <c r="T320" s="149" t="s">
        <v>153</v>
      </c>
      <c r="U320" s="151" t="s">
        <v>153</v>
      </c>
      <c r="V320" s="149" t="s">
        <v>153</v>
      </c>
      <c r="W320" s="149" t="s">
        <v>153</v>
      </c>
      <c r="X320" s="152" t="s">
        <v>153</v>
      </c>
      <c r="Y320" s="149" t="s">
        <v>153</v>
      </c>
      <c r="Z320" s="149" t="s">
        <v>153</v>
      </c>
      <c r="AA320" s="150"/>
      <c r="AC320" s="149" t="s">
        <v>202</v>
      </c>
      <c r="AD320" s="149" t="s">
        <v>5</v>
      </c>
      <c r="AE320" s="149" t="s">
        <v>157</v>
      </c>
      <c r="AF320" s="149" t="s">
        <v>157</v>
      </c>
      <c r="AG320" s="149" t="s">
        <v>157</v>
      </c>
      <c r="AH320" s="150" t="s">
        <v>218</v>
      </c>
      <c r="AI320" s="149" t="s">
        <v>219</v>
      </c>
      <c r="AJ320" s="149" t="s">
        <v>150</v>
      </c>
      <c r="AK320" s="170" t="s">
        <v>1921</v>
      </c>
      <c r="AL320" s="149">
        <v>2050</v>
      </c>
      <c r="AN320" s="150"/>
      <c r="AP320" s="149" t="s">
        <v>154</v>
      </c>
      <c r="AQ320" s="149" t="s">
        <v>153</v>
      </c>
      <c r="AR320" s="149" t="s">
        <v>153</v>
      </c>
      <c r="AU320" s="150"/>
      <c r="AV320" s="149" t="s">
        <v>157</v>
      </c>
      <c r="AW320" s="172" t="s">
        <v>190</v>
      </c>
      <c r="AX320" s="149" t="s">
        <v>158</v>
      </c>
      <c r="AY320" s="149" t="s">
        <v>154</v>
      </c>
      <c r="AZ320" s="149" t="s">
        <v>153</v>
      </c>
      <c r="BA320" s="149" t="s">
        <v>153</v>
      </c>
      <c r="BC320" s="150"/>
      <c r="BE320" s="173"/>
      <c r="BF320" s="150"/>
      <c r="BG320" s="283">
        <f t="shared" si="219"/>
        <v>0</v>
      </c>
      <c r="BH320" s="149">
        <f t="shared" si="220"/>
        <v>0</v>
      </c>
      <c r="BI320" s="149">
        <f t="shared" si="186"/>
        <v>0</v>
      </c>
      <c r="BJ320" s="280">
        <f t="shared" si="187"/>
        <v>0</v>
      </c>
      <c r="BK320" s="356">
        <f t="shared" si="221"/>
        <v>0</v>
      </c>
      <c r="BL320" s="149">
        <f t="shared" si="222"/>
        <v>0</v>
      </c>
      <c r="BM320" s="149">
        <f t="shared" si="188"/>
        <v>0</v>
      </c>
      <c r="BN320" s="278">
        <f t="shared" si="189"/>
        <v>0</v>
      </c>
      <c r="BO320" s="149">
        <f t="shared" si="223"/>
        <v>0</v>
      </c>
      <c r="BP320" s="149">
        <f t="shared" si="224"/>
        <v>0</v>
      </c>
      <c r="BQ320" s="149">
        <f t="shared" si="190"/>
        <v>0</v>
      </c>
      <c r="BR320" s="356">
        <f t="shared" si="225"/>
        <v>0</v>
      </c>
      <c r="BS320" s="149">
        <f t="shared" si="226"/>
        <v>0</v>
      </c>
      <c r="BT320" s="149">
        <f t="shared" si="191"/>
        <v>0</v>
      </c>
      <c r="BU320" s="356">
        <f t="shared" si="192"/>
        <v>0</v>
      </c>
      <c r="BV320" s="149">
        <f t="shared" si="193"/>
        <v>0</v>
      </c>
      <c r="BW320" s="113">
        <f t="shared" si="194"/>
        <v>1</v>
      </c>
      <c r="BX320" s="248">
        <f t="shared" si="195"/>
        <v>0</v>
      </c>
      <c r="BY320" s="248">
        <f t="shared" si="196"/>
        <v>0</v>
      </c>
      <c r="BZ320" s="248">
        <f t="shared" si="197"/>
        <v>1</v>
      </c>
      <c r="CA320" s="248">
        <f t="shared" si="230"/>
        <v>1</v>
      </c>
      <c r="CB320" s="175">
        <f t="shared" si="198"/>
        <v>1</v>
      </c>
      <c r="CC320" s="356">
        <f t="shared" si="199"/>
        <v>0</v>
      </c>
      <c r="CD320" s="149">
        <f t="shared" si="200"/>
        <v>0</v>
      </c>
      <c r="CE320" s="149">
        <f t="shared" si="201"/>
        <v>0</v>
      </c>
      <c r="CF320" s="276">
        <f t="shared" si="202"/>
        <v>0</v>
      </c>
      <c r="CG320" s="248">
        <f t="shared" si="203"/>
        <v>1</v>
      </c>
      <c r="CH320" s="274">
        <f t="shared" si="227"/>
        <v>1</v>
      </c>
      <c r="CI320" s="356">
        <f t="shared" si="204"/>
        <v>0</v>
      </c>
      <c r="CJ320" s="149">
        <f t="shared" si="205"/>
        <v>0</v>
      </c>
      <c r="CK320" s="150">
        <f t="shared" si="206"/>
        <v>0</v>
      </c>
      <c r="CL320" s="149">
        <f t="shared" si="228"/>
        <v>0</v>
      </c>
      <c r="CM320" s="149">
        <f t="shared" si="228"/>
        <v>0</v>
      </c>
      <c r="CN320" s="149">
        <f t="shared" si="228"/>
        <v>1</v>
      </c>
      <c r="CO320" s="149">
        <f t="shared" si="207"/>
        <v>1</v>
      </c>
      <c r="CP320" s="149">
        <f t="shared" si="229"/>
        <v>1</v>
      </c>
      <c r="CQ320" s="283">
        <f t="shared" si="208"/>
        <v>1</v>
      </c>
      <c r="CR320" s="149">
        <f t="shared" si="209"/>
        <v>0</v>
      </c>
      <c r="CS320" s="149">
        <f t="shared" si="210"/>
        <v>0</v>
      </c>
      <c r="CT320" s="283" t="str">
        <f t="shared" si="211"/>
        <v/>
      </c>
      <c r="CU320" s="149" t="str">
        <f t="shared" si="212"/>
        <v xml:space="preserve"> </v>
      </c>
      <c r="CV320" s="149">
        <f t="shared" si="213"/>
        <v>0</v>
      </c>
      <c r="CW320" s="149">
        <v>0</v>
      </c>
      <c r="CX320" s="149">
        <v>0</v>
      </c>
      <c r="CY320" s="149">
        <v>1</v>
      </c>
      <c r="CZ320" s="149">
        <v>1</v>
      </c>
      <c r="DA320" s="149">
        <v>0</v>
      </c>
      <c r="DB320" s="149">
        <v>0</v>
      </c>
      <c r="DC320" s="149">
        <v>0</v>
      </c>
      <c r="DD320" s="149">
        <v>0</v>
      </c>
      <c r="DE320" s="149">
        <v>0</v>
      </c>
      <c r="DF320" s="149">
        <v>0</v>
      </c>
      <c r="DG320" s="149">
        <v>0</v>
      </c>
      <c r="DH320" s="149">
        <v>0</v>
      </c>
      <c r="DI320" s="149">
        <v>0</v>
      </c>
      <c r="DJ320" s="149">
        <v>0</v>
      </c>
      <c r="DK320" s="149">
        <v>0</v>
      </c>
      <c r="DL320" s="149">
        <v>0</v>
      </c>
      <c r="DM320" s="149">
        <v>1</v>
      </c>
      <c r="DN320" s="149">
        <v>0</v>
      </c>
      <c r="DO320" s="149">
        <v>1</v>
      </c>
      <c r="DP320" s="149">
        <v>1</v>
      </c>
      <c r="DQ320" s="149">
        <v>0</v>
      </c>
      <c r="DR320" s="149">
        <v>1</v>
      </c>
      <c r="DS320" s="149">
        <v>0</v>
      </c>
      <c r="DT320" s="149" t="s">
        <v>154</v>
      </c>
      <c r="DU320" s="149">
        <v>0</v>
      </c>
      <c r="DV320" s="149" t="s">
        <v>7858</v>
      </c>
      <c r="DW320" s="149" t="s">
        <v>7859</v>
      </c>
      <c r="DX320" s="149" t="s">
        <v>150</v>
      </c>
      <c r="DY320" s="149">
        <v>0</v>
      </c>
      <c r="DZ320" s="149" t="str">
        <f t="shared" si="214"/>
        <v>N</v>
      </c>
      <c r="EA320" s="149" t="str">
        <f t="shared" si="215"/>
        <v/>
      </c>
      <c r="EB320" s="149" t="str">
        <f t="shared" si="216"/>
        <v>N</v>
      </c>
      <c r="EC320" s="149" t="str">
        <f t="shared" si="217"/>
        <v>Y</v>
      </c>
      <c r="ED320" s="149" t="str">
        <f t="shared" si="218"/>
        <v>Yes</v>
      </c>
      <c r="EF320" s="149">
        <f t="shared" si="231"/>
        <v>0</v>
      </c>
    </row>
    <row r="321" spans="1:136" s="149" customFormat="1" ht="16.5" customHeight="1">
      <c r="A321" s="149">
        <v>318</v>
      </c>
      <c r="B321" s="149">
        <v>362</v>
      </c>
      <c r="C321" s="150" t="s">
        <v>1922</v>
      </c>
      <c r="D321" s="149" t="s">
        <v>1046</v>
      </c>
      <c r="E321" s="149" t="s">
        <v>1047</v>
      </c>
      <c r="F321" s="149" t="s">
        <v>145</v>
      </c>
      <c r="G321" s="149" t="s">
        <v>146</v>
      </c>
      <c r="H321" s="168" t="s">
        <v>1923</v>
      </c>
      <c r="I321" s="149" t="s">
        <v>1924</v>
      </c>
      <c r="J321" s="149">
        <v>0.141</v>
      </c>
      <c r="K321" s="149" t="s">
        <v>1925</v>
      </c>
      <c r="L321" s="149">
        <v>117000</v>
      </c>
      <c r="M321" s="150">
        <v>25</v>
      </c>
      <c r="N321" s="149" t="s">
        <v>154</v>
      </c>
      <c r="O321" s="149" t="s">
        <v>153</v>
      </c>
      <c r="P321" s="150" t="s">
        <v>153</v>
      </c>
      <c r="Q321" s="149" t="s">
        <v>154</v>
      </c>
      <c r="R321" s="149" t="s">
        <v>154</v>
      </c>
      <c r="S321" s="149" t="s">
        <v>153</v>
      </c>
      <c r="T321" s="149" t="s">
        <v>153</v>
      </c>
      <c r="U321" s="151" t="s">
        <v>153</v>
      </c>
      <c r="V321" s="149" t="s">
        <v>153</v>
      </c>
      <c r="W321" s="149" t="s">
        <v>153</v>
      </c>
      <c r="X321" s="152" t="s">
        <v>153</v>
      </c>
      <c r="Y321" s="149" t="s">
        <v>153</v>
      </c>
      <c r="Z321" s="149" t="s">
        <v>153</v>
      </c>
      <c r="AA321" s="150"/>
      <c r="AC321" s="149" t="s">
        <v>281</v>
      </c>
      <c r="AD321" s="149" t="s">
        <v>240</v>
      </c>
      <c r="AE321" s="149" t="s">
        <v>157</v>
      </c>
      <c r="AF321" s="149" t="s">
        <v>157</v>
      </c>
      <c r="AG321" s="149" t="s">
        <v>158</v>
      </c>
      <c r="AH321" s="150" t="s">
        <v>159</v>
      </c>
      <c r="AI321" s="149" t="s">
        <v>219</v>
      </c>
      <c r="AJ321" s="149" t="s">
        <v>150</v>
      </c>
      <c r="AK321" s="170" t="s">
        <v>1926</v>
      </c>
      <c r="AL321" s="149">
        <v>2060</v>
      </c>
      <c r="AM321" s="171" t="s">
        <v>1927</v>
      </c>
      <c r="AN321" s="150"/>
      <c r="AP321" s="149" t="s">
        <v>154</v>
      </c>
      <c r="AQ321" s="149" t="s">
        <v>153</v>
      </c>
      <c r="AR321" s="149" t="s">
        <v>153</v>
      </c>
      <c r="AU321" s="150"/>
      <c r="AV321" s="149" t="s">
        <v>168</v>
      </c>
      <c r="AW321" s="172" t="s">
        <v>168</v>
      </c>
      <c r="AX321" s="149" t="s">
        <v>158</v>
      </c>
      <c r="AY321" s="149" t="s">
        <v>150</v>
      </c>
      <c r="AZ321" s="149" t="s">
        <v>1928</v>
      </c>
      <c r="BA321" s="149">
        <v>2034</v>
      </c>
      <c r="BC321" s="150"/>
      <c r="BE321" s="173"/>
      <c r="BF321" s="150"/>
      <c r="BG321" s="283">
        <f t="shared" si="219"/>
        <v>0</v>
      </c>
      <c r="BH321" s="149">
        <f t="shared" si="220"/>
        <v>0</v>
      </c>
      <c r="BI321" s="149">
        <f t="shared" si="186"/>
        <v>0</v>
      </c>
      <c r="BJ321" s="280">
        <f t="shared" si="187"/>
        <v>0</v>
      </c>
      <c r="BK321" s="356">
        <f t="shared" si="221"/>
        <v>0</v>
      </c>
      <c r="BL321" s="149">
        <f t="shared" si="222"/>
        <v>0</v>
      </c>
      <c r="BM321" s="149">
        <f t="shared" si="188"/>
        <v>0</v>
      </c>
      <c r="BN321" s="278">
        <f t="shared" si="189"/>
        <v>0</v>
      </c>
      <c r="BO321" s="149">
        <f t="shared" si="223"/>
        <v>0</v>
      </c>
      <c r="BP321" s="149">
        <f t="shared" si="224"/>
        <v>0</v>
      </c>
      <c r="BQ321" s="149">
        <f t="shared" si="190"/>
        <v>0</v>
      </c>
      <c r="BR321" s="356">
        <f t="shared" si="225"/>
        <v>0</v>
      </c>
      <c r="BS321" s="149">
        <f t="shared" si="226"/>
        <v>0</v>
      </c>
      <c r="BT321" s="149">
        <f t="shared" si="191"/>
        <v>0</v>
      </c>
      <c r="BU321" s="356">
        <f t="shared" si="192"/>
        <v>0</v>
      </c>
      <c r="BV321" s="149">
        <f t="shared" si="193"/>
        <v>0</v>
      </c>
      <c r="BW321" s="113">
        <f t="shared" si="194"/>
        <v>1</v>
      </c>
      <c r="BX321" s="248">
        <f t="shared" si="195"/>
        <v>0</v>
      </c>
      <c r="BY321" s="248">
        <f t="shared" si="196"/>
        <v>0</v>
      </c>
      <c r="BZ321" s="248">
        <f t="shared" si="197"/>
        <v>1</v>
      </c>
      <c r="CA321" s="248">
        <f t="shared" si="230"/>
        <v>1</v>
      </c>
      <c r="CB321" s="175">
        <f t="shared" si="198"/>
        <v>1</v>
      </c>
      <c r="CC321" s="356">
        <f t="shared" si="199"/>
        <v>0</v>
      </c>
      <c r="CD321" s="149">
        <f t="shared" si="200"/>
        <v>0</v>
      </c>
      <c r="CE321" s="149">
        <f t="shared" si="201"/>
        <v>0</v>
      </c>
      <c r="CF321" s="276">
        <f t="shared" si="202"/>
        <v>0</v>
      </c>
      <c r="CG321" s="248">
        <f t="shared" si="203"/>
        <v>1</v>
      </c>
      <c r="CH321" s="274">
        <f t="shared" si="227"/>
        <v>1</v>
      </c>
      <c r="CI321" s="356">
        <f t="shared" si="204"/>
        <v>0</v>
      </c>
      <c r="CJ321" s="149">
        <f t="shared" si="205"/>
        <v>0</v>
      </c>
      <c r="CK321" s="150">
        <f t="shared" si="206"/>
        <v>1</v>
      </c>
      <c r="CL321" s="149">
        <f t="shared" si="228"/>
        <v>0</v>
      </c>
      <c r="CM321" s="149">
        <f t="shared" si="228"/>
        <v>0</v>
      </c>
      <c r="CN321" s="149">
        <f t="shared" si="228"/>
        <v>1</v>
      </c>
      <c r="CO321" s="149">
        <f t="shared" si="207"/>
        <v>1</v>
      </c>
      <c r="CP321" s="149">
        <f t="shared" si="229"/>
        <v>1</v>
      </c>
      <c r="CQ321" s="283">
        <f t="shared" si="208"/>
        <v>0</v>
      </c>
      <c r="CR321" s="149">
        <f t="shared" si="209"/>
        <v>0</v>
      </c>
      <c r="CS321" s="149">
        <f t="shared" si="210"/>
        <v>1</v>
      </c>
      <c r="CT321" s="283" t="str">
        <f t="shared" si="211"/>
        <v/>
      </c>
      <c r="CU321" s="149" t="str">
        <f t="shared" si="212"/>
        <v xml:space="preserve"> </v>
      </c>
      <c r="CV321" s="149">
        <f t="shared" si="213"/>
        <v>0</v>
      </c>
      <c r="CW321" s="149">
        <v>0</v>
      </c>
      <c r="CX321" s="149">
        <v>0</v>
      </c>
      <c r="CY321" s="149">
        <v>0</v>
      </c>
      <c r="CZ321" s="149">
        <v>1</v>
      </c>
      <c r="DA321" s="149">
        <v>0</v>
      </c>
      <c r="DB321" s="149">
        <v>0</v>
      </c>
      <c r="DC321" s="149">
        <v>0</v>
      </c>
      <c r="DD321" s="149">
        <v>0</v>
      </c>
      <c r="DE321" s="149">
        <v>0</v>
      </c>
      <c r="DF321" s="149">
        <v>0</v>
      </c>
      <c r="DG321" s="149">
        <v>0</v>
      </c>
      <c r="DH321" s="149">
        <v>0</v>
      </c>
      <c r="DI321" s="149">
        <v>0</v>
      </c>
      <c r="DJ321" s="149">
        <v>0</v>
      </c>
      <c r="DK321" s="149">
        <v>0</v>
      </c>
      <c r="DL321" s="149">
        <v>0</v>
      </c>
      <c r="DM321" s="149">
        <v>1</v>
      </c>
      <c r="DN321" s="149">
        <v>0</v>
      </c>
      <c r="DO321" s="149">
        <v>0</v>
      </c>
      <c r="DP321" s="149">
        <v>0</v>
      </c>
      <c r="DQ321" s="149">
        <v>0</v>
      </c>
      <c r="DR321" s="149">
        <v>1</v>
      </c>
      <c r="DS321" s="149">
        <v>0</v>
      </c>
      <c r="DT321" s="149" t="s">
        <v>154</v>
      </c>
      <c r="DU321" s="149">
        <v>0</v>
      </c>
      <c r="DV321" s="149" t="s">
        <v>154</v>
      </c>
      <c r="DW321" s="149" t="s">
        <v>160</v>
      </c>
      <c r="DX321" s="149" t="s">
        <v>3005</v>
      </c>
      <c r="DY321" s="149">
        <v>0</v>
      </c>
      <c r="DZ321" s="149" t="str">
        <f t="shared" si="214"/>
        <v>N</v>
      </c>
      <c r="EA321" s="149" t="str">
        <f t="shared" si="215"/>
        <v/>
      </c>
      <c r="EB321" s="149" t="str">
        <f t="shared" si="216"/>
        <v>N</v>
      </c>
      <c r="EC321" s="149" t="str">
        <f t="shared" si="217"/>
        <v>Y</v>
      </c>
      <c r="ED321" s="149" t="str">
        <f t="shared" si="218"/>
        <v>Not Specified</v>
      </c>
      <c r="EF321" s="149">
        <f t="shared" si="231"/>
        <v>0</v>
      </c>
    </row>
    <row r="322" spans="1:136" s="149" customFormat="1" ht="16.5" customHeight="1">
      <c r="A322" s="149">
        <v>319</v>
      </c>
      <c r="B322" s="149">
        <v>206</v>
      </c>
      <c r="C322" s="150" t="s">
        <v>1929</v>
      </c>
      <c r="D322" s="149" t="s">
        <v>1294</v>
      </c>
      <c r="E322" s="149" t="s">
        <v>1294</v>
      </c>
      <c r="F322" s="149" t="s">
        <v>175</v>
      </c>
      <c r="G322" s="149" t="s">
        <v>176</v>
      </c>
      <c r="H322" s="168" t="s">
        <v>1930</v>
      </c>
      <c r="I322" s="149" t="s">
        <v>1931</v>
      </c>
      <c r="J322" s="149">
        <v>-5.003</v>
      </c>
      <c r="K322" s="149" t="s">
        <v>1932</v>
      </c>
      <c r="L322" s="149">
        <v>127638</v>
      </c>
      <c r="M322" s="150">
        <v>10</v>
      </c>
      <c r="N322" s="149" t="s">
        <v>154</v>
      </c>
      <c r="O322" s="149" t="s">
        <v>153</v>
      </c>
      <c r="P322" s="150" t="s">
        <v>153</v>
      </c>
      <c r="Q322" s="149" t="s">
        <v>154</v>
      </c>
      <c r="R322" s="149" t="s">
        <v>154</v>
      </c>
      <c r="S322" s="149" t="s">
        <v>153</v>
      </c>
      <c r="T322" s="149" t="s">
        <v>153</v>
      </c>
      <c r="U322" s="151" t="s">
        <v>153</v>
      </c>
      <c r="V322" s="149" t="s">
        <v>153</v>
      </c>
      <c r="W322" s="149" t="s">
        <v>153</v>
      </c>
      <c r="X322" s="152" t="s">
        <v>153</v>
      </c>
      <c r="Y322" s="149" t="s">
        <v>153</v>
      </c>
      <c r="Z322" s="149" t="s">
        <v>153</v>
      </c>
      <c r="AA322" s="150"/>
      <c r="AC322" s="149" t="s">
        <v>233</v>
      </c>
      <c r="AD322" s="149" t="s">
        <v>234</v>
      </c>
      <c r="AE322" s="149" t="s">
        <v>337</v>
      </c>
      <c r="AF322" s="149" t="s">
        <v>337</v>
      </c>
      <c r="AH322" s="150" t="s">
        <v>159</v>
      </c>
      <c r="AI322" s="149" t="s">
        <v>180</v>
      </c>
      <c r="AJ322" s="149" t="s">
        <v>154</v>
      </c>
      <c r="AK322" s="170" t="s">
        <v>338</v>
      </c>
      <c r="AL322" s="149">
        <v>2060</v>
      </c>
      <c r="AM322" s="171" t="s">
        <v>1933</v>
      </c>
      <c r="AN322" s="150"/>
      <c r="AP322" s="149" t="s">
        <v>154</v>
      </c>
      <c r="AQ322" s="149" t="s">
        <v>153</v>
      </c>
      <c r="AR322" s="149" t="s">
        <v>153</v>
      </c>
      <c r="AU322" s="150"/>
      <c r="AV322" s="149" t="s">
        <v>168</v>
      </c>
      <c r="AW322" s="172" t="s">
        <v>168</v>
      </c>
      <c r="AX322" s="149" t="s">
        <v>158</v>
      </c>
      <c r="AY322" s="149" t="s">
        <v>154</v>
      </c>
      <c r="AZ322" s="149" t="s">
        <v>153</v>
      </c>
      <c r="BA322" s="149" t="s">
        <v>153</v>
      </c>
      <c r="BC322" s="150"/>
      <c r="BE322" s="173"/>
      <c r="BF322" s="150"/>
      <c r="BG322" s="283">
        <f t="shared" si="219"/>
        <v>0</v>
      </c>
      <c r="BH322" s="149">
        <f t="shared" si="220"/>
        <v>0</v>
      </c>
      <c r="BI322" s="149">
        <f t="shared" si="186"/>
        <v>0</v>
      </c>
      <c r="BJ322" s="280">
        <f t="shared" si="187"/>
        <v>0</v>
      </c>
      <c r="BK322" s="356">
        <f t="shared" si="221"/>
        <v>0</v>
      </c>
      <c r="BL322" s="149">
        <f t="shared" si="222"/>
        <v>0</v>
      </c>
      <c r="BM322" s="149">
        <f t="shared" si="188"/>
        <v>0</v>
      </c>
      <c r="BN322" s="278">
        <f t="shared" si="189"/>
        <v>0</v>
      </c>
      <c r="BO322" s="149">
        <f t="shared" si="223"/>
        <v>0</v>
      </c>
      <c r="BP322" s="149">
        <f t="shared" si="224"/>
        <v>0</v>
      </c>
      <c r="BQ322" s="149">
        <f t="shared" si="190"/>
        <v>0</v>
      </c>
      <c r="BR322" s="356">
        <f t="shared" si="225"/>
        <v>0</v>
      </c>
      <c r="BS322" s="149">
        <f t="shared" si="226"/>
        <v>0</v>
      </c>
      <c r="BT322" s="149">
        <f t="shared" si="191"/>
        <v>0</v>
      </c>
      <c r="BU322" s="356">
        <f t="shared" si="192"/>
        <v>0</v>
      </c>
      <c r="BV322" s="149">
        <f t="shared" si="193"/>
        <v>0</v>
      </c>
      <c r="BW322" s="113">
        <f t="shared" si="194"/>
        <v>0</v>
      </c>
      <c r="BX322" s="248">
        <f t="shared" si="195"/>
        <v>0</v>
      </c>
      <c r="BY322" s="248">
        <f t="shared" si="196"/>
        <v>0</v>
      </c>
      <c r="BZ322" s="248">
        <f t="shared" si="197"/>
        <v>0</v>
      </c>
      <c r="CA322" s="248">
        <f t="shared" si="230"/>
        <v>0</v>
      </c>
      <c r="CB322" s="175">
        <f t="shared" si="198"/>
        <v>0</v>
      </c>
      <c r="CC322" s="356">
        <f t="shared" si="199"/>
        <v>0</v>
      </c>
      <c r="CD322" s="149">
        <f t="shared" si="200"/>
        <v>0</v>
      </c>
      <c r="CE322" s="149">
        <f t="shared" si="201"/>
        <v>0</v>
      </c>
      <c r="CF322" s="276">
        <f t="shared" si="202"/>
        <v>0</v>
      </c>
      <c r="CG322" s="248">
        <f t="shared" si="203"/>
        <v>0</v>
      </c>
      <c r="CH322" s="274">
        <f t="shared" si="227"/>
        <v>0</v>
      </c>
      <c r="CI322" s="356">
        <f t="shared" si="204"/>
        <v>0</v>
      </c>
      <c r="CJ322" s="149">
        <f t="shared" si="205"/>
        <v>0</v>
      </c>
      <c r="CK322" s="150">
        <f t="shared" si="206"/>
        <v>0</v>
      </c>
      <c r="CL322" s="149">
        <f t="shared" si="228"/>
        <v>0</v>
      </c>
      <c r="CM322" s="149">
        <f t="shared" si="228"/>
        <v>0</v>
      </c>
      <c r="CN322" s="149">
        <f t="shared" si="228"/>
        <v>0</v>
      </c>
      <c r="CO322" s="149">
        <f t="shared" si="207"/>
        <v>0</v>
      </c>
      <c r="CP322" s="149">
        <f t="shared" si="229"/>
        <v>0</v>
      </c>
      <c r="CQ322" s="283">
        <f t="shared" si="208"/>
        <v>0</v>
      </c>
      <c r="CR322" s="149">
        <f t="shared" si="209"/>
        <v>0</v>
      </c>
      <c r="CS322" s="149">
        <f t="shared" si="210"/>
        <v>1</v>
      </c>
      <c r="CT322" s="283" t="str">
        <f t="shared" si="211"/>
        <v/>
      </c>
      <c r="CU322" s="149" t="str">
        <f t="shared" si="212"/>
        <v xml:space="preserve"> </v>
      </c>
      <c r="CV322" s="149">
        <f t="shared" si="213"/>
        <v>0</v>
      </c>
      <c r="CW322" s="149">
        <v>0</v>
      </c>
      <c r="CX322" s="149">
        <v>0</v>
      </c>
      <c r="CY322" s="149">
        <v>0</v>
      </c>
      <c r="CZ322" s="149">
        <v>0</v>
      </c>
      <c r="DA322" s="149">
        <v>0</v>
      </c>
      <c r="DB322" s="149">
        <v>0</v>
      </c>
      <c r="DC322" s="149">
        <v>0</v>
      </c>
      <c r="DD322" s="149">
        <v>0</v>
      </c>
      <c r="DE322" s="149">
        <v>0</v>
      </c>
      <c r="DF322" s="149">
        <v>0</v>
      </c>
      <c r="DG322" s="149">
        <v>0</v>
      </c>
      <c r="DH322" s="149">
        <v>0</v>
      </c>
      <c r="DI322" s="149">
        <v>0</v>
      </c>
      <c r="DJ322" s="149">
        <v>0</v>
      </c>
      <c r="DK322" s="149">
        <v>0</v>
      </c>
      <c r="DL322" s="149">
        <v>0</v>
      </c>
      <c r="DM322" s="149">
        <v>0</v>
      </c>
      <c r="DN322" s="149">
        <v>0</v>
      </c>
      <c r="DO322" s="149">
        <v>0</v>
      </c>
      <c r="DP322" s="149">
        <v>0</v>
      </c>
      <c r="DQ322" s="149">
        <v>0</v>
      </c>
      <c r="DR322" s="149">
        <v>0</v>
      </c>
      <c r="DS322" s="149">
        <v>0</v>
      </c>
      <c r="DT322" s="149" t="s">
        <v>154</v>
      </c>
      <c r="DU322" s="149">
        <v>0</v>
      </c>
      <c r="DV322" s="149" t="s">
        <v>154</v>
      </c>
      <c r="DW322" s="149" t="s">
        <v>180</v>
      </c>
      <c r="DX322" s="149" t="s">
        <v>3005</v>
      </c>
      <c r="DY322" s="149">
        <v>0</v>
      </c>
      <c r="DZ322" s="149" t="str">
        <f t="shared" si="214"/>
        <v>N</v>
      </c>
      <c r="EA322" s="149" t="str">
        <f t="shared" si="215"/>
        <v/>
      </c>
      <c r="EB322" s="149" t="str">
        <f t="shared" si="216"/>
        <v>N</v>
      </c>
      <c r="EC322" s="149" t="str">
        <f t="shared" si="217"/>
        <v>N</v>
      </c>
      <c r="ED322" s="149" t="str">
        <f t="shared" si="218"/>
        <v>Not Specified</v>
      </c>
      <c r="EF322" s="149">
        <f t="shared" si="231"/>
        <v>0</v>
      </c>
    </row>
    <row r="323" spans="1:136" s="149" customFormat="1" ht="16.5" customHeight="1">
      <c r="A323" s="149">
        <v>320</v>
      </c>
      <c r="B323" s="149">
        <v>325</v>
      </c>
      <c r="C323" s="150" t="s">
        <v>1934</v>
      </c>
      <c r="D323" s="149" t="s">
        <v>516</v>
      </c>
      <c r="E323" s="149" t="s">
        <v>517</v>
      </c>
      <c r="F323" s="149" t="s">
        <v>264</v>
      </c>
      <c r="G323" s="149" t="s">
        <v>176</v>
      </c>
      <c r="H323" s="168" t="s">
        <v>1935</v>
      </c>
      <c r="I323" s="149" t="s">
        <v>1936</v>
      </c>
      <c r="J323" s="149">
        <v>0</v>
      </c>
      <c r="K323" s="149" t="s">
        <v>1937</v>
      </c>
      <c r="L323" s="149">
        <v>67229</v>
      </c>
      <c r="M323" s="150">
        <v>18</v>
      </c>
      <c r="N323" s="149" t="s">
        <v>150</v>
      </c>
      <c r="O323" s="149">
        <v>2024</v>
      </c>
      <c r="P323" s="150">
        <v>2040</v>
      </c>
      <c r="Q323" s="149" t="s">
        <v>150</v>
      </c>
      <c r="R323" s="149" t="s">
        <v>150</v>
      </c>
      <c r="S323" s="149" t="s">
        <v>151</v>
      </c>
      <c r="T323" s="149" t="s">
        <v>152</v>
      </c>
      <c r="U323" s="151">
        <v>2030</v>
      </c>
      <c r="V323" s="149" t="s">
        <v>151</v>
      </c>
      <c r="W323" s="149" t="s">
        <v>152</v>
      </c>
      <c r="X323" s="152">
        <v>2050</v>
      </c>
      <c r="Y323" s="149" t="s">
        <v>150</v>
      </c>
      <c r="Z323" s="149" t="s">
        <v>151</v>
      </c>
      <c r="AA323" s="150">
        <v>2050</v>
      </c>
      <c r="AC323" s="149" t="s">
        <v>167</v>
      </c>
      <c r="AD323" s="149" t="s">
        <v>6</v>
      </c>
      <c r="AE323" s="149" t="s">
        <v>157</v>
      </c>
      <c r="AF323" s="149" t="s">
        <v>157</v>
      </c>
      <c r="AG323" s="149" t="s">
        <v>157</v>
      </c>
      <c r="AH323" s="150" t="s">
        <v>218</v>
      </c>
      <c r="AJ323" s="149" t="s">
        <v>154</v>
      </c>
      <c r="AK323" s="170" t="s">
        <v>153</v>
      </c>
      <c r="AN323" s="150"/>
      <c r="AO323" s="149" t="s">
        <v>219</v>
      </c>
      <c r="AP323" s="149" t="s">
        <v>150</v>
      </c>
      <c r="AQ323" s="149" t="s">
        <v>218</v>
      </c>
      <c r="AR323" s="149" t="s">
        <v>1938</v>
      </c>
      <c r="AS323" s="149">
        <v>2050</v>
      </c>
      <c r="AU323" s="150"/>
      <c r="AV323" s="149" t="s">
        <v>157</v>
      </c>
      <c r="AW323" s="172" t="s">
        <v>158</v>
      </c>
      <c r="AX323" s="149" t="s">
        <v>158</v>
      </c>
      <c r="AY323" s="149" t="s">
        <v>154</v>
      </c>
      <c r="AZ323" s="149" t="s">
        <v>153</v>
      </c>
      <c r="BA323" s="149" t="s">
        <v>153</v>
      </c>
      <c r="BC323" s="150"/>
      <c r="BE323" s="173"/>
      <c r="BF323" s="150"/>
      <c r="BG323" s="283">
        <f t="shared" si="219"/>
        <v>0</v>
      </c>
      <c r="BH323" s="149">
        <f t="shared" si="220"/>
        <v>0</v>
      </c>
      <c r="BI323" s="149">
        <f t="shared" si="186"/>
        <v>1</v>
      </c>
      <c r="BJ323" s="280">
        <f t="shared" si="187"/>
        <v>1</v>
      </c>
      <c r="BK323" s="356">
        <f t="shared" si="221"/>
        <v>0</v>
      </c>
      <c r="BL323" s="149">
        <f t="shared" si="222"/>
        <v>1</v>
      </c>
      <c r="BM323" s="149">
        <f t="shared" si="188"/>
        <v>0</v>
      </c>
      <c r="BN323" s="278">
        <f t="shared" si="189"/>
        <v>1</v>
      </c>
      <c r="BO323" s="149">
        <f t="shared" si="223"/>
        <v>0</v>
      </c>
      <c r="BP323" s="149">
        <f t="shared" si="224"/>
        <v>0</v>
      </c>
      <c r="BQ323" s="149">
        <f t="shared" si="190"/>
        <v>1</v>
      </c>
      <c r="BR323" s="356">
        <f t="shared" si="225"/>
        <v>0</v>
      </c>
      <c r="BS323" s="149">
        <f t="shared" si="226"/>
        <v>0</v>
      </c>
      <c r="BT323" s="149">
        <f t="shared" si="191"/>
        <v>1</v>
      </c>
      <c r="BU323" s="356">
        <f t="shared" si="192"/>
        <v>0</v>
      </c>
      <c r="BV323" s="149">
        <f t="shared" si="193"/>
        <v>0</v>
      </c>
      <c r="BW323" s="113">
        <f t="shared" si="194"/>
        <v>0</v>
      </c>
      <c r="BX323" s="248">
        <f t="shared" si="195"/>
        <v>0</v>
      </c>
      <c r="BY323" s="248">
        <f t="shared" si="196"/>
        <v>0</v>
      </c>
      <c r="BZ323" s="248">
        <f t="shared" si="197"/>
        <v>0</v>
      </c>
      <c r="CA323" s="248">
        <f t="shared" si="230"/>
        <v>0</v>
      </c>
      <c r="CB323" s="175">
        <f t="shared" si="198"/>
        <v>0</v>
      </c>
      <c r="CC323" s="356">
        <f t="shared" si="199"/>
        <v>0</v>
      </c>
      <c r="CD323" s="149">
        <f t="shared" si="200"/>
        <v>0</v>
      </c>
      <c r="CE323" s="149">
        <f t="shared" si="201"/>
        <v>1</v>
      </c>
      <c r="CF323" s="276">
        <f t="shared" si="202"/>
        <v>1</v>
      </c>
      <c r="CG323" s="248">
        <f t="shared" si="203"/>
        <v>1</v>
      </c>
      <c r="CH323" s="274">
        <f t="shared" si="227"/>
        <v>1</v>
      </c>
      <c r="CI323" s="356">
        <f t="shared" si="204"/>
        <v>0</v>
      </c>
      <c r="CJ323" s="149">
        <f t="shared" si="205"/>
        <v>0</v>
      </c>
      <c r="CK323" s="150">
        <f t="shared" si="206"/>
        <v>0</v>
      </c>
      <c r="CL323" s="149">
        <f t="shared" si="228"/>
        <v>0</v>
      </c>
      <c r="CM323" s="149">
        <f t="shared" si="228"/>
        <v>1</v>
      </c>
      <c r="CN323" s="149">
        <f t="shared" si="228"/>
        <v>2</v>
      </c>
      <c r="CO323" s="149">
        <f t="shared" si="207"/>
        <v>3</v>
      </c>
      <c r="CP323" s="149">
        <f t="shared" si="229"/>
        <v>1</v>
      </c>
      <c r="CQ323" s="283">
        <f t="shared" si="208"/>
        <v>1</v>
      </c>
      <c r="CR323" s="149">
        <f t="shared" si="209"/>
        <v>0</v>
      </c>
      <c r="CS323" s="149">
        <f t="shared" si="210"/>
        <v>0</v>
      </c>
      <c r="CT323" s="283">
        <f t="shared" si="211"/>
        <v>1</v>
      </c>
      <c r="CU323" s="149" t="str">
        <f t="shared" si="212"/>
        <v>2050 2050</v>
      </c>
      <c r="CV323" s="149">
        <f t="shared" si="213"/>
        <v>2050</v>
      </c>
      <c r="CW323" s="149">
        <v>0</v>
      </c>
      <c r="CX323" s="149">
        <v>1</v>
      </c>
      <c r="CY323" s="149">
        <v>0</v>
      </c>
      <c r="CZ323" s="149">
        <v>1</v>
      </c>
      <c r="DA323" s="149">
        <v>0</v>
      </c>
      <c r="DB323" s="149">
        <v>0</v>
      </c>
      <c r="DC323" s="149">
        <v>1</v>
      </c>
      <c r="DD323" s="149">
        <v>1</v>
      </c>
      <c r="DE323" s="149">
        <v>0</v>
      </c>
      <c r="DF323" s="149">
        <v>1</v>
      </c>
      <c r="DG323" s="149">
        <v>0</v>
      </c>
      <c r="DH323" s="149">
        <v>1</v>
      </c>
      <c r="DI323" s="149">
        <v>0</v>
      </c>
      <c r="DJ323" s="149">
        <v>0</v>
      </c>
      <c r="DK323" s="149">
        <v>1</v>
      </c>
      <c r="DL323" s="149">
        <v>1</v>
      </c>
      <c r="DM323" s="149">
        <v>1</v>
      </c>
      <c r="DN323" s="149">
        <v>1</v>
      </c>
      <c r="DO323" s="149">
        <v>1</v>
      </c>
      <c r="DP323" s="149">
        <v>1</v>
      </c>
      <c r="DQ323" s="149">
        <v>0</v>
      </c>
      <c r="DR323" s="149">
        <v>1</v>
      </c>
      <c r="DS323" s="149">
        <v>0</v>
      </c>
      <c r="DT323" s="149" t="s">
        <v>150</v>
      </c>
      <c r="DU323" s="149" t="s">
        <v>157</v>
      </c>
      <c r="DV323" s="149" t="s">
        <v>7859</v>
      </c>
      <c r="DW323" s="149" t="s">
        <v>160</v>
      </c>
      <c r="DX323" s="149" t="s">
        <v>150</v>
      </c>
      <c r="DY323" s="149" t="s">
        <v>3005</v>
      </c>
      <c r="DZ323" s="149" t="str">
        <f t="shared" si="214"/>
        <v>Y</v>
      </c>
      <c r="EA323" s="149" t="str">
        <f t="shared" si="215"/>
        <v>Targets set</v>
      </c>
      <c r="EB323" s="149" t="str">
        <f t="shared" si="216"/>
        <v>Y</v>
      </c>
      <c r="EC323" s="149" t="str">
        <f t="shared" si="217"/>
        <v>N</v>
      </c>
      <c r="ED323" s="149" t="str">
        <f t="shared" si="218"/>
        <v>Yes</v>
      </c>
      <c r="EF323" s="149">
        <f t="shared" si="231"/>
        <v>2050</v>
      </c>
    </row>
    <row r="324" spans="1:136" s="149" customFormat="1" ht="16.5" customHeight="1">
      <c r="A324" s="149">
        <v>321</v>
      </c>
      <c r="B324" s="149">
        <v>328</v>
      </c>
      <c r="C324" s="150" t="s">
        <v>1939</v>
      </c>
      <c r="D324" s="149" t="s">
        <v>516</v>
      </c>
      <c r="E324" s="149" t="s">
        <v>517</v>
      </c>
      <c r="F324" s="149" t="s">
        <v>869</v>
      </c>
      <c r="G324" s="149" t="s">
        <v>9</v>
      </c>
      <c r="H324" s="168" t="s">
        <v>1940</v>
      </c>
      <c r="I324" s="149" t="s">
        <v>1941</v>
      </c>
      <c r="J324" s="149">
        <v>-0.709</v>
      </c>
      <c r="K324" s="149" t="s">
        <v>1942</v>
      </c>
      <c r="L324" s="149">
        <v>178468</v>
      </c>
      <c r="M324" s="150">
        <v>19</v>
      </c>
      <c r="N324" s="149" t="s">
        <v>154</v>
      </c>
      <c r="O324" s="149" t="s">
        <v>153</v>
      </c>
      <c r="P324" s="150" t="s">
        <v>153</v>
      </c>
      <c r="Q324" s="149" t="s">
        <v>154</v>
      </c>
      <c r="R324" s="149" t="s">
        <v>154</v>
      </c>
      <c r="S324" s="149" t="s">
        <v>153</v>
      </c>
      <c r="T324" s="149" t="s">
        <v>153</v>
      </c>
      <c r="U324" s="151"/>
      <c r="V324" s="149" t="s">
        <v>153</v>
      </c>
      <c r="W324" s="149" t="s">
        <v>153</v>
      </c>
      <c r="X324" s="152" t="s">
        <v>153</v>
      </c>
      <c r="Y324" s="149" t="s">
        <v>153</v>
      </c>
      <c r="Z324" s="149" t="s">
        <v>155</v>
      </c>
      <c r="AA324" s="150"/>
      <c r="AC324" s="149" t="s">
        <v>153</v>
      </c>
      <c r="AD324" s="149" t="s">
        <v>153</v>
      </c>
      <c r="AE324" s="149" t="s">
        <v>153</v>
      </c>
      <c r="AF324" s="149" t="s">
        <v>153</v>
      </c>
      <c r="AG324" s="149" t="s">
        <v>153</v>
      </c>
      <c r="AH324" s="150" t="s">
        <v>153</v>
      </c>
      <c r="AJ324" s="149" t="s">
        <v>154</v>
      </c>
      <c r="AK324" s="170" t="s">
        <v>153</v>
      </c>
      <c r="AN324" s="150"/>
      <c r="AO324" s="149" t="s">
        <v>160</v>
      </c>
      <c r="AP324" s="149" t="s">
        <v>150</v>
      </c>
      <c r="AQ324" s="149" t="s">
        <v>153</v>
      </c>
      <c r="AR324" s="149" t="s">
        <v>153</v>
      </c>
      <c r="AS324" s="149">
        <v>2050</v>
      </c>
      <c r="AT324" s="171" t="s">
        <v>1943</v>
      </c>
      <c r="AU324" s="149" t="s">
        <v>1944</v>
      </c>
      <c r="AV324" s="149" t="s">
        <v>168</v>
      </c>
      <c r="AW324" s="172" t="s">
        <v>153</v>
      </c>
      <c r="AX324" s="149" t="s">
        <v>153</v>
      </c>
      <c r="AY324" s="149" t="s">
        <v>154</v>
      </c>
      <c r="AZ324" s="149" t="s">
        <v>153</v>
      </c>
      <c r="BA324" s="149" t="s">
        <v>153</v>
      </c>
      <c r="BC324" s="150"/>
      <c r="BE324" s="173"/>
      <c r="BF324" s="150"/>
      <c r="BG324" s="283">
        <f t="shared" si="219"/>
        <v>0</v>
      </c>
      <c r="BH324" s="149">
        <f t="shared" si="220"/>
        <v>0</v>
      </c>
      <c r="BI324" s="149">
        <f t="shared" si="232" ref="BI324:BI387">IF(AND($N324="Y",$P324&gt;2030),1,0)</f>
        <v>0</v>
      </c>
      <c r="BJ324" s="280">
        <f t="shared" si="233" ref="BJ324:BJ387">MAX(BG324:BI324)</f>
        <v>0</v>
      </c>
      <c r="BK324" s="356">
        <f t="shared" si="221"/>
        <v>0</v>
      </c>
      <c r="BL324" s="149">
        <f t="shared" si="222"/>
        <v>0</v>
      </c>
      <c r="BM324" s="149">
        <f t="shared" si="234" ref="BM324:BM387">IF(AND($R324="Y",$U324&gt;2030),1,0)</f>
        <v>0</v>
      </c>
      <c r="BN324" s="278">
        <f t="shared" si="235" ref="BN324:BN387">MAX(BK324:BM324)</f>
        <v>0</v>
      </c>
      <c r="BO324" s="149">
        <f t="shared" si="223"/>
        <v>0</v>
      </c>
      <c r="BP324" s="149">
        <f t="shared" si="224"/>
        <v>0</v>
      </c>
      <c r="BQ324" s="149">
        <f t="shared" si="236" ref="BQ324:BQ387">IF(AND($Y324="Y",$AA324&gt;2030),1,0)</f>
        <v>0</v>
      </c>
      <c r="BR324" s="356">
        <f t="shared" si="225"/>
        <v>0</v>
      </c>
      <c r="BS324" s="149">
        <f t="shared" si="226"/>
        <v>0</v>
      </c>
      <c r="BT324" s="149">
        <f t="shared" si="237" ref="BT324:BT387">IF(AND($AP324="Y",$AS324&gt;2030),1,0)</f>
        <v>1</v>
      </c>
      <c r="BU324" s="356">
        <f t="shared" si="238" ref="BU324:BU387">IF(AND(AL324&lt;=2025,CF324=0,AJ324="Y"),1,0)</f>
        <v>0</v>
      </c>
      <c r="BV324" s="149">
        <f t="shared" si="239" ref="BV324:BV387">IF(AND(AL324&gt;=2026,AL324&lt;=2030,AJ324="Y",CF324=0),1,0)</f>
        <v>0</v>
      </c>
      <c r="BW324" s="113">
        <f t="shared" si="240" ref="BW324:BW387">IF(AND(AL324&gt;=2031,CF324=0,AJ324="Y"),1,0)</f>
        <v>0</v>
      </c>
      <c r="BX324" s="248">
        <f t="shared" si="241" ref="BX324:BX387">IF(AND($AJ324="Y",$AL324&lt;=2024),1,0)</f>
        <v>0</v>
      </c>
      <c r="BY324" s="248">
        <f t="shared" si="242" ref="BY324:BY387">IF(AND($AJ324="Y",AND($AL324&gt;2024,$AL324&lt;=2030)),1,0)</f>
        <v>0</v>
      </c>
      <c r="BZ324" s="248">
        <f t="shared" si="243" ref="BZ324:BZ387">IF(AND($AJ324="Y",$AL324&gt;2030),1,0)</f>
        <v>0</v>
      </c>
      <c r="CA324" s="248">
        <f t="shared" si="230"/>
        <v>0</v>
      </c>
      <c r="CB324" s="175">
        <f t="shared" si="244" ref="CB324:CB387">IF(AND(CF324=0,AJ324="Y"),1,0)</f>
        <v>0</v>
      </c>
      <c r="CC324" s="356">
        <f t="shared" si="245" ref="CC324:CC387">MAX($BO324,$BR324)</f>
        <v>0</v>
      </c>
      <c r="CD324" s="149">
        <f t="shared" si="246" ref="CD324:CD387">MAX($BP324,$BS324)</f>
        <v>0</v>
      </c>
      <c r="CE324" s="149">
        <f t="shared" si="247" ref="CE324:CE387">MAX($BQ324,$BT324)</f>
        <v>1</v>
      </c>
      <c r="CF324" s="276">
        <f t="shared" si="248" ref="CF324:CF387">MAX(CC324:CE324)</f>
        <v>1</v>
      </c>
      <c r="CG324" s="248">
        <f t="shared" si="249" ref="CG324:CG387">MAX($CF324,$CA324)</f>
        <v>1</v>
      </c>
      <c r="CH324" s="274">
        <f t="shared" si="227"/>
        <v>1</v>
      </c>
      <c r="CI324" s="356">
        <f t="shared" si="250" ref="CI324:CI387">IF(AND($AY324="Y",$BA324&lt;=2024),1,0)</f>
        <v>0</v>
      </c>
      <c r="CJ324" s="149">
        <f t="shared" si="251" ref="CJ324:CJ387">IF(AND($AY324="Y",AND($BA324&gt;2024,$BA324&lt;=2030)),1,0)</f>
        <v>0</v>
      </c>
      <c r="CK324" s="150">
        <f t="shared" si="252" ref="CK324:CK387">IF(AND($AY324="Y",$BA324&gt;2030),1,0)</f>
        <v>0</v>
      </c>
      <c r="CL324" s="149">
        <f t="shared" si="228"/>
        <v>0</v>
      </c>
      <c r="CM324" s="149">
        <f t="shared" si="228"/>
        <v>0</v>
      </c>
      <c r="CN324" s="149">
        <f t="shared" si="228"/>
        <v>1</v>
      </c>
      <c r="CO324" s="149">
        <f t="shared" si="253" ref="CO324:CO387">CF324+CB324+BN324+BJ324</f>
        <v>1</v>
      </c>
      <c r="CP324" s="149">
        <f t="shared" si="229"/>
        <v>1</v>
      </c>
      <c r="CQ324" s="283">
        <f t="shared" si="254" ref="CQ324:CQ387">IF($AV324="Yes",1,0)</f>
        <v>0</v>
      </c>
      <c r="CR324" s="149">
        <f t="shared" si="255" ref="CR324:CR387">IF($AV324="No",1,0)</f>
        <v>0</v>
      </c>
      <c r="CS324" s="149">
        <f t="shared" si="256" ref="CS324:CS387">IF($AV324="Not Specified",1,0)</f>
        <v>1</v>
      </c>
      <c r="CT324" s="283" t="str">
        <f t="shared" si="257" ref="CT324:CT387">IF(OR(AND(U324&gt;=2026,U324&lt;=2030),AND(X324&gt;=2026,X324&lt;=2030)),1,"")</f>
        <v/>
      </c>
      <c r="CU324" s="149" t="str">
        <f t="shared" si="258" ref="CU324:CU387">AA324&amp;" "&amp;AS324</f>
        <v xml:space="preserve"> 2050</v>
      </c>
      <c r="CV324" s="149">
        <f t="shared" si="259" ref="CV324:CV387">MAX(AA324,AS324)</f>
        <v>2050</v>
      </c>
      <c r="CW324" s="149">
        <v>0</v>
      </c>
      <c r="CX324" s="149">
        <v>0</v>
      </c>
      <c r="CY324" s="149">
        <v>0</v>
      </c>
      <c r="CZ324" s="149">
        <v>0</v>
      </c>
      <c r="DA324" s="149">
        <v>0</v>
      </c>
      <c r="DB324" s="149">
        <v>0</v>
      </c>
      <c r="DC324" s="149">
        <v>0</v>
      </c>
      <c r="DD324" s="149">
        <v>0</v>
      </c>
      <c r="DE324" s="149">
        <v>0</v>
      </c>
      <c r="DF324" s="149">
        <v>1</v>
      </c>
      <c r="DG324" s="149">
        <v>0</v>
      </c>
      <c r="DH324" s="149">
        <v>1</v>
      </c>
      <c r="DI324" s="149">
        <v>0</v>
      </c>
      <c r="DJ324" s="149">
        <v>0</v>
      </c>
      <c r="DK324" s="149">
        <v>0</v>
      </c>
      <c r="DL324" s="149">
        <v>0</v>
      </c>
      <c r="DM324" s="149">
        <v>0</v>
      </c>
      <c r="DN324" s="149">
        <v>0</v>
      </c>
      <c r="DO324" s="149">
        <v>0</v>
      </c>
      <c r="DP324" s="149">
        <v>0</v>
      </c>
      <c r="DQ324" s="149">
        <v>0</v>
      </c>
      <c r="DR324" s="149">
        <v>1</v>
      </c>
      <c r="DS324" s="149">
        <v>0</v>
      </c>
      <c r="DT324" s="149" t="s">
        <v>150</v>
      </c>
      <c r="DU324" s="149" t="s">
        <v>158</v>
      </c>
      <c r="DV324" s="149" t="s">
        <v>154</v>
      </c>
      <c r="DW324" s="149" t="s">
        <v>154</v>
      </c>
      <c r="DX324" s="149">
        <v>0</v>
      </c>
      <c r="DY324" s="149">
        <v>0</v>
      </c>
      <c r="DZ324" s="149" t="str">
        <f t="shared" si="260" ref="DZ324:DZ387">Q324</f>
        <v>N</v>
      </c>
      <c r="EA324" s="149" t="str">
        <f t="shared" si="261" ref="EA324:EA387">Z324</f>
        <v>Commitment removed</v>
      </c>
      <c r="EB324" s="149" t="str">
        <f t="shared" si="262" ref="EB324:EB387">AP324</f>
        <v>Y</v>
      </c>
      <c r="EC324" s="149" t="str">
        <f t="shared" si="263" ref="EC324:EC387">AJ324</f>
        <v>N</v>
      </c>
      <c r="ED324" s="149" t="str">
        <f t="shared" si="264" ref="ED324:ED387">AV324</f>
        <v>Not Specified</v>
      </c>
      <c r="EF324" s="149">
        <f t="shared" si="231"/>
        <v>2050</v>
      </c>
    </row>
    <row r="325" spans="1:136" s="149" customFormat="1" ht="16.5" customHeight="1">
      <c r="A325" s="149">
        <v>322</v>
      </c>
      <c r="B325" s="149">
        <v>367</v>
      </c>
      <c r="C325" s="150" t="s">
        <v>1945</v>
      </c>
      <c r="D325" s="149" t="s">
        <v>333</v>
      </c>
      <c r="E325" s="149" t="s">
        <v>229</v>
      </c>
      <c r="F325" s="149" t="s">
        <v>756</v>
      </c>
      <c r="G325" s="149" t="s">
        <v>146</v>
      </c>
      <c r="H325" s="168" t="s">
        <v>1946</v>
      </c>
      <c r="I325" s="149" t="s">
        <v>1947</v>
      </c>
      <c r="J325" s="149">
        <v>0.412</v>
      </c>
      <c r="K325" s="149" t="s">
        <v>1948</v>
      </c>
      <c r="L325" s="149">
        <v>48525</v>
      </c>
      <c r="M325" s="150">
        <v>16</v>
      </c>
      <c r="N325" s="149" t="s">
        <v>154</v>
      </c>
      <c r="O325" s="149" t="s">
        <v>153</v>
      </c>
      <c r="P325" s="150" t="s">
        <v>153</v>
      </c>
      <c r="Q325" s="149" t="s">
        <v>154</v>
      </c>
      <c r="R325" s="149" t="s">
        <v>154</v>
      </c>
      <c r="S325" s="149" t="s">
        <v>153</v>
      </c>
      <c r="T325" s="149" t="s">
        <v>153</v>
      </c>
      <c r="U325" s="151" t="s">
        <v>153</v>
      </c>
      <c r="V325" s="149" t="s">
        <v>153</v>
      </c>
      <c r="W325" s="149" t="s">
        <v>153</v>
      </c>
      <c r="X325" s="152" t="s">
        <v>153</v>
      </c>
      <c r="Y325" s="149" t="s">
        <v>153</v>
      </c>
      <c r="Z325" s="149" t="s">
        <v>153</v>
      </c>
      <c r="AA325" s="150"/>
      <c r="AC325" s="149" t="s">
        <v>167</v>
      </c>
      <c r="AD325" s="149" t="s">
        <v>6</v>
      </c>
      <c r="AE325" s="149" t="s">
        <v>157</v>
      </c>
      <c r="AF325" s="149" t="s">
        <v>157</v>
      </c>
      <c r="AG325" s="149" t="s">
        <v>169</v>
      </c>
      <c r="AH325" s="150" t="s">
        <v>159</v>
      </c>
      <c r="AJ325" s="149" t="s">
        <v>154</v>
      </c>
      <c r="AK325" s="170" t="s">
        <v>153</v>
      </c>
      <c r="AN325" s="150"/>
      <c r="AO325" s="149" t="s">
        <v>160</v>
      </c>
      <c r="AP325" s="149" t="s">
        <v>150</v>
      </c>
      <c r="AQ325" s="149" t="s">
        <v>159</v>
      </c>
      <c r="AR325" s="149" t="s">
        <v>1949</v>
      </c>
      <c r="AS325" s="149">
        <v>2050</v>
      </c>
      <c r="AU325" s="150"/>
      <c r="AV325" s="149" t="s">
        <v>157</v>
      </c>
      <c r="AW325" s="172" t="s">
        <v>168</v>
      </c>
      <c r="AX325" s="149" t="s">
        <v>158</v>
      </c>
      <c r="AY325" s="149" t="s">
        <v>154</v>
      </c>
      <c r="AZ325" s="149" t="s">
        <v>153</v>
      </c>
      <c r="BA325" s="149" t="s">
        <v>153</v>
      </c>
      <c r="BC325" s="150"/>
      <c r="BE325" s="173"/>
      <c r="BF325" s="150"/>
      <c r="BG325" s="283">
        <f t="shared" si="265" ref="BG325:BG388">IF(AND($N325="Y",$P325&lt;=2025),1,0)</f>
        <v>0</v>
      </c>
      <c r="BH325" s="149">
        <f t="shared" si="266" ref="BH325:BH388">IF(AND($N325="Y",AND($P325&gt;2025,$P325&lt;=2030)),1,0)</f>
        <v>0</v>
      </c>
      <c r="BI325" s="149">
        <f t="shared" si="232"/>
        <v>0</v>
      </c>
      <c r="BJ325" s="280">
        <f t="shared" si="233"/>
        <v>0</v>
      </c>
      <c r="BK325" s="356">
        <f t="shared" si="267" ref="BK325:BK388">IF(AND($R325="Y",$U325&lt;=2025),1,0)</f>
        <v>0</v>
      </c>
      <c r="BL325" s="149">
        <f t="shared" si="268" ref="BL325:BL388">IF(AND($R325="Y",AND($U325&gt;2025,$U325&lt;=2030)),1,0)</f>
        <v>0</v>
      </c>
      <c r="BM325" s="149">
        <f t="shared" si="234"/>
        <v>0</v>
      </c>
      <c r="BN325" s="278">
        <f t="shared" si="235"/>
        <v>0</v>
      </c>
      <c r="BO325" s="149">
        <f t="shared" si="269" ref="BO325:BO388">IF(AND($Y325="Y",$AA325&lt;=2025),1,0)</f>
        <v>0</v>
      </c>
      <c r="BP325" s="149">
        <f t="shared" si="270" ref="BP325:BP388">IF(AND($Y325="Y",AND($AA325&gt;2025,$AA325&lt;=2030)),1,0)</f>
        <v>0</v>
      </c>
      <c r="BQ325" s="149">
        <f t="shared" si="236"/>
        <v>0</v>
      </c>
      <c r="BR325" s="356">
        <f t="shared" si="271" ref="BR325:BR388">IF(AND($AP325="Y",$AS325&lt;=2025),1,0)</f>
        <v>0</v>
      </c>
      <c r="BS325" s="149">
        <f t="shared" si="272" ref="BS325:BS388">IF(AND($AP325="Y",AND($AS325&gt;2025,$AS325&lt;=2030)),1,0)</f>
        <v>0</v>
      </c>
      <c r="BT325" s="149">
        <f t="shared" si="237"/>
        <v>1</v>
      </c>
      <c r="BU325" s="356">
        <f t="shared" si="238"/>
        <v>0</v>
      </c>
      <c r="BV325" s="149">
        <f t="shared" si="239"/>
        <v>0</v>
      </c>
      <c r="BW325" s="113">
        <f t="shared" si="240"/>
        <v>0</v>
      </c>
      <c r="BX325" s="248">
        <f t="shared" si="241"/>
        <v>0</v>
      </c>
      <c r="BY325" s="248">
        <f t="shared" si="242"/>
        <v>0</v>
      </c>
      <c r="BZ325" s="248">
        <f t="shared" si="243"/>
        <v>0</v>
      </c>
      <c r="CA325" s="248">
        <f t="shared" si="230"/>
        <v>0</v>
      </c>
      <c r="CB325" s="175">
        <f t="shared" si="244"/>
        <v>0</v>
      </c>
      <c r="CC325" s="356">
        <f t="shared" si="245"/>
        <v>0</v>
      </c>
      <c r="CD325" s="149">
        <f t="shared" si="246"/>
        <v>0</v>
      </c>
      <c r="CE325" s="149">
        <f t="shared" si="247"/>
        <v>1</v>
      </c>
      <c r="CF325" s="276">
        <f t="shared" si="248"/>
        <v>1</v>
      </c>
      <c r="CG325" s="248">
        <f t="shared" si="249"/>
        <v>1</v>
      </c>
      <c r="CH325" s="274">
        <f t="shared" si="273" ref="CH325:CH388">MAX(CF325,CB325)</f>
        <v>1</v>
      </c>
      <c r="CI325" s="356">
        <f t="shared" si="250"/>
        <v>0</v>
      </c>
      <c r="CJ325" s="149">
        <f t="shared" si="251"/>
        <v>0</v>
      </c>
      <c r="CK325" s="150">
        <f t="shared" si="252"/>
        <v>0</v>
      </c>
      <c r="CL325" s="149">
        <f t="shared" si="274" ref="CL325:CN388">SUM(CC325,BU325,BK325,BG325)</f>
        <v>0</v>
      </c>
      <c r="CM325" s="149">
        <f t="shared" si="274"/>
        <v>0</v>
      </c>
      <c r="CN325" s="149">
        <f t="shared" si="274"/>
        <v>1</v>
      </c>
      <c r="CO325" s="149">
        <f t="shared" si="253"/>
        <v>1</v>
      </c>
      <c r="CP325" s="149">
        <f t="shared" si="275" ref="CP325:CP388">MAX(CH325,BN325,BJ325)</f>
        <v>1</v>
      </c>
      <c r="CQ325" s="283">
        <f t="shared" si="254"/>
        <v>1</v>
      </c>
      <c r="CR325" s="149">
        <f t="shared" si="255"/>
        <v>0</v>
      </c>
      <c r="CS325" s="149">
        <f t="shared" si="256"/>
        <v>0</v>
      </c>
      <c r="CT325" s="283" t="str">
        <f t="shared" si="257"/>
        <v/>
      </c>
      <c r="CU325" s="149" t="str">
        <f t="shared" si="258"/>
        <v xml:space="preserve"> 2050</v>
      </c>
      <c r="CV325" s="149">
        <f t="shared" si="259"/>
        <v>2050</v>
      </c>
      <c r="CW325" s="149">
        <v>0</v>
      </c>
      <c r="CX325" s="149">
        <v>1</v>
      </c>
      <c r="CY325" s="149">
        <v>0</v>
      </c>
      <c r="CZ325" s="149">
        <v>1</v>
      </c>
      <c r="DA325" s="149">
        <v>0</v>
      </c>
      <c r="DB325" s="149">
        <v>0</v>
      </c>
      <c r="DC325" s="149">
        <v>1</v>
      </c>
      <c r="DD325" s="149">
        <v>1</v>
      </c>
      <c r="DE325" s="149">
        <v>0</v>
      </c>
      <c r="DF325" s="149">
        <v>0</v>
      </c>
      <c r="DG325" s="149">
        <v>0</v>
      </c>
      <c r="DH325" s="149">
        <v>0</v>
      </c>
      <c r="DI325" s="149">
        <v>0</v>
      </c>
      <c r="DJ325" s="149">
        <v>0</v>
      </c>
      <c r="DK325" s="149">
        <v>0</v>
      </c>
      <c r="DL325" s="149">
        <v>0</v>
      </c>
      <c r="DM325" s="149">
        <v>1</v>
      </c>
      <c r="DN325" s="149">
        <v>1</v>
      </c>
      <c r="DO325" s="149">
        <v>1</v>
      </c>
      <c r="DP325" s="149">
        <v>1</v>
      </c>
      <c r="DQ325" s="149">
        <v>0</v>
      </c>
      <c r="DR325" s="149">
        <v>1</v>
      </c>
      <c r="DS325" s="149">
        <v>0</v>
      </c>
      <c r="DT325" s="149" t="s">
        <v>154</v>
      </c>
      <c r="DU325" s="149">
        <v>0</v>
      </c>
      <c r="DV325" s="149" t="s">
        <v>7865</v>
      </c>
      <c r="DW325" s="149" t="s">
        <v>160</v>
      </c>
      <c r="DX325" s="149" t="s">
        <v>150</v>
      </c>
      <c r="DY325" s="149" t="s">
        <v>150</v>
      </c>
      <c r="DZ325" s="149" t="str">
        <f t="shared" si="260"/>
        <v>N</v>
      </c>
      <c r="EA325" s="149" t="str">
        <f t="shared" si="261"/>
        <v/>
      </c>
      <c r="EB325" s="149" t="str">
        <f t="shared" si="262"/>
        <v>Y</v>
      </c>
      <c r="EC325" s="149" t="str">
        <f t="shared" si="263"/>
        <v>N</v>
      </c>
      <c r="ED325" s="149" t="str">
        <f t="shared" si="264"/>
        <v>Yes</v>
      </c>
      <c r="EF325" s="149">
        <f t="shared" si="231"/>
        <v>2050</v>
      </c>
    </row>
    <row r="326" spans="1:136" s="149" customFormat="1" ht="16.5" customHeight="1">
      <c r="A326" s="149">
        <v>323</v>
      </c>
      <c r="B326" s="149">
        <v>332</v>
      </c>
      <c r="C326" s="150" t="s">
        <v>1950</v>
      </c>
      <c r="D326" s="149" t="s">
        <v>1470</v>
      </c>
      <c r="E326" s="149" t="s">
        <v>735</v>
      </c>
      <c r="F326" s="149" t="s">
        <v>145</v>
      </c>
      <c r="G326" s="149" t="s">
        <v>146</v>
      </c>
      <c r="H326" s="168" t="s">
        <v>1951</v>
      </c>
      <c r="I326" s="149" t="s">
        <v>1952</v>
      </c>
      <c r="J326" s="149">
        <v>-0.008</v>
      </c>
      <c r="K326" s="149" t="s">
        <v>1953</v>
      </c>
      <c r="L326" s="149">
        <v>69700</v>
      </c>
      <c r="M326" s="150">
        <v>31</v>
      </c>
      <c r="N326" s="149" t="s">
        <v>154</v>
      </c>
      <c r="O326" s="149" t="s">
        <v>153</v>
      </c>
      <c r="P326" s="150" t="s">
        <v>153</v>
      </c>
      <c r="Q326" s="149" t="s">
        <v>150</v>
      </c>
      <c r="R326" s="149" t="s">
        <v>150</v>
      </c>
      <c r="S326" s="149" t="s">
        <v>151</v>
      </c>
      <c r="T326" s="149" t="s">
        <v>1954</v>
      </c>
      <c r="U326" s="151">
        <v>2030</v>
      </c>
      <c r="V326" s="149" t="s">
        <v>153</v>
      </c>
      <c r="W326" s="149" t="s">
        <v>153</v>
      </c>
      <c r="X326" s="152" t="s">
        <v>153</v>
      </c>
      <c r="Y326" s="149" t="s">
        <v>153</v>
      </c>
      <c r="Z326" s="149" t="s">
        <v>153</v>
      </c>
      <c r="AA326" s="150"/>
      <c r="AC326" s="149" t="s">
        <v>167</v>
      </c>
      <c r="AD326" s="149" t="s">
        <v>6</v>
      </c>
      <c r="AE326" s="149" t="s">
        <v>157</v>
      </c>
      <c r="AF326" s="149" t="s">
        <v>157</v>
      </c>
      <c r="AG326" s="149" t="s">
        <v>157</v>
      </c>
      <c r="AH326" s="150" t="s">
        <v>218</v>
      </c>
      <c r="AJ326" s="149" t="s">
        <v>154</v>
      </c>
      <c r="AK326" s="170" t="s">
        <v>153</v>
      </c>
      <c r="AN326" s="150"/>
      <c r="AO326" s="149" t="s">
        <v>219</v>
      </c>
      <c r="AP326" s="149" t="s">
        <v>150</v>
      </c>
      <c r="AQ326" s="149" t="s">
        <v>218</v>
      </c>
      <c r="AR326" s="149" t="s">
        <v>1955</v>
      </c>
      <c r="AS326" s="149">
        <v>2050</v>
      </c>
      <c r="AU326" s="150"/>
      <c r="AV326" s="149" t="s">
        <v>168</v>
      </c>
      <c r="AW326" s="172" t="s">
        <v>168</v>
      </c>
      <c r="AX326" s="149" t="s">
        <v>158</v>
      </c>
      <c r="AY326" s="149" t="s">
        <v>154</v>
      </c>
      <c r="AZ326" s="149" t="s">
        <v>153</v>
      </c>
      <c r="BA326" s="149" t="s">
        <v>153</v>
      </c>
      <c r="BC326" s="150"/>
      <c r="BE326" s="173"/>
      <c r="BF326" s="150"/>
      <c r="BG326" s="283">
        <f t="shared" si="265"/>
        <v>0</v>
      </c>
      <c r="BH326" s="149">
        <f t="shared" si="266"/>
        <v>0</v>
      </c>
      <c r="BI326" s="149">
        <f t="shared" si="232"/>
        <v>0</v>
      </c>
      <c r="BJ326" s="280">
        <f t="shared" si="233"/>
        <v>0</v>
      </c>
      <c r="BK326" s="356">
        <f t="shared" si="267"/>
        <v>0</v>
      </c>
      <c r="BL326" s="149">
        <f t="shared" si="268"/>
        <v>1</v>
      </c>
      <c r="BM326" s="149">
        <f t="shared" si="234"/>
        <v>0</v>
      </c>
      <c r="BN326" s="278">
        <f t="shared" si="235"/>
        <v>1</v>
      </c>
      <c r="BO326" s="149">
        <f t="shared" si="269"/>
        <v>0</v>
      </c>
      <c r="BP326" s="149">
        <f t="shared" si="270"/>
        <v>0</v>
      </c>
      <c r="BQ326" s="149">
        <f t="shared" si="236"/>
        <v>0</v>
      </c>
      <c r="BR326" s="356">
        <f t="shared" si="271"/>
        <v>0</v>
      </c>
      <c r="BS326" s="149">
        <f t="shared" si="272"/>
        <v>0</v>
      </c>
      <c r="BT326" s="149">
        <f t="shared" si="237"/>
        <v>1</v>
      </c>
      <c r="BU326" s="356">
        <f t="shared" si="238"/>
        <v>0</v>
      </c>
      <c r="BV326" s="149">
        <f t="shared" si="239"/>
        <v>0</v>
      </c>
      <c r="BW326" s="113">
        <f t="shared" si="240"/>
        <v>0</v>
      </c>
      <c r="BX326" s="248">
        <f t="shared" si="241"/>
        <v>0</v>
      </c>
      <c r="BY326" s="248">
        <f t="shared" si="242"/>
        <v>0</v>
      </c>
      <c r="BZ326" s="248">
        <f t="shared" si="243"/>
        <v>0</v>
      </c>
      <c r="CA326" s="248">
        <f t="shared" si="230"/>
        <v>0</v>
      </c>
      <c r="CB326" s="175">
        <f t="shared" si="244"/>
        <v>0</v>
      </c>
      <c r="CC326" s="356">
        <f t="shared" si="245"/>
        <v>0</v>
      </c>
      <c r="CD326" s="149">
        <f t="shared" si="246"/>
        <v>0</v>
      </c>
      <c r="CE326" s="149">
        <f t="shared" si="247"/>
        <v>1</v>
      </c>
      <c r="CF326" s="276">
        <f t="shared" si="248"/>
        <v>1</v>
      </c>
      <c r="CG326" s="248">
        <f t="shared" si="249"/>
        <v>1</v>
      </c>
      <c r="CH326" s="274">
        <f t="shared" si="273"/>
        <v>1</v>
      </c>
      <c r="CI326" s="356">
        <f t="shared" si="250"/>
        <v>0</v>
      </c>
      <c r="CJ326" s="149">
        <f t="shared" si="251"/>
        <v>0</v>
      </c>
      <c r="CK326" s="150">
        <f t="shared" si="252"/>
        <v>0</v>
      </c>
      <c r="CL326" s="149">
        <f t="shared" si="274"/>
        <v>0</v>
      </c>
      <c r="CM326" s="149">
        <f t="shared" si="274"/>
        <v>1</v>
      </c>
      <c r="CN326" s="149">
        <f t="shared" si="274"/>
        <v>1</v>
      </c>
      <c r="CO326" s="149">
        <f t="shared" si="253"/>
        <v>2</v>
      </c>
      <c r="CP326" s="149">
        <f t="shared" si="275"/>
        <v>1</v>
      </c>
      <c r="CQ326" s="283">
        <f t="shared" si="254"/>
        <v>0</v>
      </c>
      <c r="CR326" s="149">
        <f t="shared" si="255"/>
        <v>0</v>
      </c>
      <c r="CS326" s="149">
        <f t="shared" si="256"/>
        <v>1</v>
      </c>
      <c r="CT326" s="283">
        <f t="shared" si="257"/>
        <v>1</v>
      </c>
      <c r="CU326" s="149" t="str">
        <f t="shared" si="258"/>
        <v xml:space="preserve"> 2050</v>
      </c>
      <c r="CV326" s="149">
        <f t="shared" si="259"/>
        <v>2050</v>
      </c>
      <c r="CW326" s="149">
        <v>0</v>
      </c>
      <c r="CX326" s="149">
        <v>0</v>
      </c>
      <c r="CY326" s="149">
        <v>0</v>
      </c>
      <c r="CZ326" s="149">
        <v>0</v>
      </c>
      <c r="DA326" s="149">
        <v>0</v>
      </c>
      <c r="DB326" s="149">
        <v>0</v>
      </c>
      <c r="DC326" s="149">
        <v>1</v>
      </c>
      <c r="DD326" s="149">
        <v>1</v>
      </c>
      <c r="DE326" s="149">
        <v>0</v>
      </c>
      <c r="DF326" s="149">
        <v>1</v>
      </c>
      <c r="DG326" s="149">
        <v>0</v>
      </c>
      <c r="DH326" s="149">
        <v>1</v>
      </c>
      <c r="DI326" s="149">
        <v>0</v>
      </c>
      <c r="DJ326" s="149">
        <v>0</v>
      </c>
      <c r="DK326" s="149">
        <v>0</v>
      </c>
      <c r="DL326" s="149">
        <v>0</v>
      </c>
      <c r="DM326" s="149">
        <v>1</v>
      </c>
      <c r="DN326" s="149">
        <v>0</v>
      </c>
      <c r="DO326" s="149">
        <v>1</v>
      </c>
      <c r="DP326" s="149">
        <v>1</v>
      </c>
      <c r="DQ326" s="149">
        <v>0</v>
      </c>
      <c r="DR326" s="149">
        <v>1</v>
      </c>
      <c r="DS326" s="149">
        <v>0</v>
      </c>
      <c r="DT326" s="149" t="s">
        <v>150</v>
      </c>
      <c r="DU326" s="149" t="s">
        <v>158</v>
      </c>
      <c r="DV326" s="149" t="s">
        <v>7859</v>
      </c>
      <c r="DW326" s="149" t="s">
        <v>154</v>
      </c>
      <c r="DX326" s="149">
        <v>0</v>
      </c>
      <c r="DY326" s="149" t="s">
        <v>150</v>
      </c>
      <c r="DZ326" s="149" t="str">
        <f t="shared" si="260"/>
        <v>Y</v>
      </c>
      <c r="EA326" s="149" t="str">
        <f t="shared" si="261"/>
        <v/>
      </c>
      <c r="EB326" s="149" t="str">
        <f t="shared" si="262"/>
        <v>Y</v>
      </c>
      <c r="EC326" s="149" t="str">
        <f t="shared" si="263"/>
        <v>N</v>
      </c>
      <c r="ED326" s="149" t="str">
        <f t="shared" si="264"/>
        <v>Not Specified</v>
      </c>
      <c r="EF326" s="149">
        <f t="shared" si="231"/>
        <v>2050</v>
      </c>
    </row>
    <row r="327" spans="1:136" s="149" customFormat="1" ht="16.5" customHeight="1">
      <c r="A327" s="149">
        <v>324</v>
      </c>
      <c r="B327" s="149">
        <v>348</v>
      </c>
      <c r="C327" s="150" t="s">
        <v>1956</v>
      </c>
      <c r="D327" s="149" t="s">
        <v>1014</v>
      </c>
      <c r="E327" s="149" t="s">
        <v>642</v>
      </c>
      <c r="F327" s="149" t="s">
        <v>374</v>
      </c>
      <c r="G327" s="149" t="s">
        <v>246</v>
      </c>
      <c r="H327" s="168" t="s">
        <v>1957</v>
      </c>
      <c r="I327" s="149" t="s">
        <v>1958</v>
      </c>
      <c r="J327" s="149">
        <v>0.037</v>
      </c>
      <c r="K327" s="149" t="s">
        <v>1959</v>
      </c>
      <c r="L327" s="149">
        <v>94397</v>
      </c>
      <c r="M327" s="150">
        <v>31</v>
      </c>
      <c r="N327" s="149" t="s">
        <v>154</v>
      </c>
      <c r="O327" s="149" t="s">
        <v>153</v>
      </c>
      <c r="P327" s="150" t="s">
        <v>153</v>
      </c>
      <c r="Q327" s="149" t="s">
        <v>150</v>
      </c>
      <c r="R327" s="149" t="s">
        <v>150</v>
      </c>
      <c r="S327" s="149" t="s">
        <v>151</v>
      </c>
      <c r="T327" s="149" t="s">
        <v>152</v>
      </c>
      <c r="U327" s="151">
        <v>2030</v>
      </c>
      <c r="V327" s="149" t="s">
        <v>151</v>
      </c>
      <c r="W327" s="149" t="s">
        <v>152</v>
      </c>
      <c r="X327" s="152">
        <v>2050</v>
      </c>
      <c r="Y327" s="149" t="s">
        <v>150</v>
      </c>
      <c r="Z327" s="149" t="s">
        <v>151</v>
      </c>
      <c r="AA327" s="150">
        <v>2050</v>
      </c>
      <c r="AC327" s="149" t="s">
        <v>167</v>
      </c>
      <c r="AD327" s="149" t="s">
        <v>6</v>
      </c>
      <c r="AE327" s="149" t="s">
        <v>157</v>
      </c>
      <c r="AF327" s="149" t="s">
        <v>157</v>
      </c>
      <c r="AG327" s="149" t="s">
        <v>157</v>
      </c>
      <c r="AH327" s="150" t="s">
        <v>218</v>
      </c>
      <c r="AJ327" s="149" t="s">
        <v>154</v>
      </c>
      <c r="AK327" s="170" t="s">
        <v>153</v>
      </c>
      <c r="AN327" s="150"/>
      <c r="AO327" s="149" t="s">
        <v>219</v>
      </c>
      <c r="AP327" s="149" t="s">
        <v>150</v>
      </c>
      <c r="AQ327" s="149" t="s">
        <v>218</v>
      </c>
      <c r="AR327" s="149" t="s">
        <v>1960</v>
      </c>
      <c r="AS327" s="149">
        <v>2050</v>
      </c>
      <c r="AU327" s="150"/>
      <c r="AV327" s="149" t="s">
        <v>157</v>
      </c>
      <c r="AW327" s="172" t="s">
        <v>158</v>
      </c>
      <c r="AX327" s="149" t="s">
        <v>158</v>
      </c>
      <c r="AY327" s="149" t="s">
        <v>154</v>
      </c>
      <c r="AZ327" s="149" t="s">
        <v>153</v>
      </c>
      <c r="BA327" s="149" t="s">
        <v>153</v>
      </c>
      <c r="BC327" s="150"/>
      <c r="BE327" s="173"/>
      <c r="BF327" s="150"/>
      <c r="BG327" s="283">
        <f t="shared" si="265"/>
        <v>0</v>
      </c>
      <c r="BH327" s="149">
        <f t="shared" si="266"/>
        <v>0</v>
      </c>
      <c r="BI327" s="149">
        <f t="shared" si="232"/>
        <v>0</v>
      </c>
      <c r="BJ327" s="280">
        <f t="shared" si="233"/>
        <v>0</v>
      </c>
      <c r="BK327" s="356">
        <f t="shared" si="267"/>
        <v>0</v>
      </c>
      <c r="BL327" s="149">
        <f t="shared" si="268"/>
        <v>1</v>
      </c>
      <c r="BM327" s="149">
        <f t="shared" si="234"/>
        <v>0</v>
      </c>
      <c r="BN327" s="278">
        <f t="shared" si="235"/>
        <v>1</v>
      </c>
      <c r="BO327" s="149">
        <f t="shared" si="269"/>
        <v>0</v>
      </c>
      <c r="BP327" s="149">
        <f t="shared" si="270"/>
        <v>0</v>
      </c>
      <c r="BQ327" s="149">
        <f t="shared" si="236"/>
        <v>1</v>
      </c>
      <c r="BR327" s="356">
        <f t="shared" si="271"/>
        <v>0</v>
      </c>
      <c r="BS327" s="149">
        <f t="shared" si="272"/>
        <v>0</v>
      </c>
      <c r="BT327" s="149">
        <f t="shared" si="237"/>
        <v>1</v>
      </c>
      <c r="BU327" s="356">
        <f t="shared" si="238"/>
        <v>0</v>
      </c>
      <c r="BV327" s="149">
        <f t="shared" si="239"/>
        <v>0</v>
      </c>
      <c r="BW327" s="113">
        <f t="shared" si="240"/>
        <v>0</v>
      </c>
      <c r="BX327" s="248">
        <f t="shared" si="241"/>
        <v>0</v>
      </c>
      <c r="BY327" s="248">
        <f t="shared" si="242"/>
        <v>0</v>
      </c>
      <c r="BZ327" s="248">
        <f t="shared" si="243"/>
        <v>0</v>
      </c>
      <c r="CA327" s="248">
        <f t="shared" si="276" ref="CA327:CA390">MAX(BX327:BZ327)</f>
        <v>0</v>
      </c>
      <c r="CB327" s="175">
        <f t="shared" si="244"/>
        <v>0</v>
      </c>
      <c r="CC327" s="356">
        <f t="shared" si="245"/>
        <v>0</v>
      </c>
      <c r="CD327" s="149">
        <f t="shared" si="246"/>
        <v>0</v>
      </c>
      <c r="CE327" s="149">
        <f t="shared" si="247"/>
        <v>1</v>
      </c>
      <c r="CF327" s="276">
        <f t="shared" si="248"/>
        <v>1</v>
      </c>
      <c r="CG327" s="248">
        <f t="shared" si="249"/>
        <v>1</v>
      </c>
      <c r="CH327" s="274">
        <f t="shared" si="273"/>
        <v>1</v>
      </c>
      <c r="CI327" s="356">
        <f t="shared" si="250"/>
        <v>0</v>
      </c>
      <c r="CJ327" s="149">
        <f t="shared" si="251"/>
        <v>0</v>
      </c>
      <c r="CK327" s="150">
        <f t="shared" si="252"/>
        <v>0</v>
      </c>
      <c r="CL327" s="149">
        <f t="shared" si="274"/>
        <v>0</v>
      </c>
      <c r="CM327" s="149">
        <f t="shared" si="274"/>
        <v>1</v>
      </c>
      <c r="CN327" s="149">
        <f t="shared" si="274"/>
        <v>1</v>
      </c>
      <c r="CO327" s="149">
        <f t="shared" si="253"/>
        <v>2</v>
      </c>
      <c r="CP327" s="149">
        <f t="shared" si="275"/>
        <v>1</v>
      </c>
      <c r="CQ327" s="283">
        <f t="shared" si="254"/>
        <v>1</v>
      </c>
      <c r="CR327" s="149">
        <f t="shared" si="255"/>
        <v>0</v>
      </c>
      <c r="CS327" s="149">
        <f t="shared" si="256"/>
        <v>0</v>
      </c>
      <c r="CT327" s="283">
        <f t="shared" si="257"/>
        <v>1</v>
      </c>
      <c r="CU327" s="149" t="str">
        <f t="shared" si="258"/>
        <v>2050 2050</v>
      </c>
      <c r="CV327" s="149">
        <f t="shared" si="259"/>
        <v>2050</v>
      </c>
      <c r="CW327" s="149">
        <v>0</v>
      </c>
      <c r="CX327" s="149">
        <v>1</v>
      </c>
      <c r="CY327" s="149">
        <v>0</v>
      </c>
      <c r="CZ327" s="149">
        <v>1</v>
      </c>
      <c r="DA327" s="149">
        <v>0</v>
      </c>
      <c r="DB327" s="149">
        <v>0</v>
      </c>
      <c r="DC327" s="149">
        <v>1</v>
      </c>
      <c r="DD327" s="149">
        <v>1</v>
      </c>
      <c r="DE327" s="149">
        <v>0</v>
      </c>
      <c r="DF327" s="149">
        <v>1</v>
      </c>
      <c r="DG327" s="149">
        <v>0</v>
      </c>
      <c r="DH327" s="149">
        <v>1</v>
      </c>
      <c r="DI327" s="149">
        <v>0</v>
      </c>
      <c r="DJ327" s="149">
        <v>0</v>
      </c>
      <c r="DK327" s="149">
        <v>0</v>
      </c>
      <c r="DL327" s="149">
        <v>0</v>
      </c>
      <c r="DM327" s="149">
        <v>1</v>
      </c>
      <c r="DN327" s="149">
        <v>1</v>
      </c>
      <c r="DO327" s="149">
        <v>1</v>
      </c>
      <c r="DP327" s="149">
        <v>0</v>
      </c>
      <c r="DQ327" s="149">
        <v>1</v>
      </c>
      <c r="DR327" s="149">
        <v>1</v>
      </c>
      <c r="DS327" s="149">
        <v>0</v>
      </c>
      <c r="DT327" s="149" t="e">
        <v>#N/A</v>
      </c>
      <c r="DU327" s="149" t="e">
        <v>#N/A</v>
      </c>
      <c r="DV327" s="149" t="e">
        <v>#N/A</v>
      </c>
      <c r="DW327" s="149" t="e">
        <v>#N/A</v>
      </c>
      <c r="DX327" s="149" t="e">
        <v>#N/A</v>
      </c>
      <c r="DY327" s="149" t="e">
        <v>#N/A</v>
      </c>
      <c r="DZ327" s="149" t="str">
        <f t="shared" si="260"/>
        <v>Y</v>
      </c>
      <c r="EA327" s="149" t="str">
        <f t="shared" si="261"/>
        <v>Targets set</v>
      </c>
      <c r="EB327" s="149" t="str">
        <f t="shared" si="262"/>
        <v>Y</v>
      </c>
      <c r="EC327" s="149" t="str">
        <f t="shared" si="263"/>
        <v>N</v>
      </c>
      <c r="ED327" s="149" t="str">
        <f t="shared" si="264"/>
        <v>Yes</v>
      </c>
      <c r="EF327" s="149">
        <f t="shared" si="231"/>
        <v>2050</v>
      </c>
    </row>
    <row r="328" spans="1:136" s="149" customFormat="1" ht="16.5" customHeight="1">
      <c r="A328" s="149">
        <v>325</v>
      </c>
      <c r="B328" s="149">
        <v>305</v>
      </c>
      <c r="C328" s="150" t="s">
        <v>1961</v>
      </c>
      <c r="D328" s="149" t="s">
        <v>778</v>
      </c>
      <c r="E328" s="149" t="s">
        <v>244</v>
      </c>
      <c r="F328" s="149" t="s">
        <v>264</v>
      </c>
      <c r="G328" s="149" t="s">
        <v>176</v>
      </c>
      <c r="H328" s="168" t="s">
        <v>1962</v>
      </c>
      <c r="I328" s="149" t="s">
        <v>1963</v>
      </c>
      <c r="J328" s="149">
        <v>0.27</v>
      </c>
      <c r="K328" s="149" t="s">
        <v>1964</v>
      </c>
      <c r="L328" s="149">
        <v>158056</v>
      </c>
      <c r="M328" s="150">
        <v>31</v>
      </c>
      <c r="N328" s="149" t="s">
        <v>154</v>
      </c>
      <c r="O328" s="149" t="s">
        <v>153</v>
      </c>
      <c r="P328" s="150" t="s">
        <v>153</v>
      </c>
      <c r="Q328" s="149" t="s">
        <v>150</v>
      </c>
      <c r="R328" s="149" t="s">
        <v>150</v>
      </c>
      <c r="S328" s="149" t="s">
        <v>151</v>
      </c>
      <c r="T328" s="149" t="s">
        <v>152</v>
      </c>
      <c r="U328" s="151">
        <v>2030</v>
      </c>
      <c r="V328" s="149" t="s">
        <v>153</v>
      </c>
      <c r="W328" s="149" t="s">
        <v>153</v>
      </c>
      <c r="X328" s="152" t="s">
        <v>153</v>
      </c>
      <c r="Y328" s="149" t="s">
        <v>153</v>
      </c>
      <c r="Z328" s="149" t="s">
        <v>153</v>
      </c>
      <c r="AA328" s="150"/>
      <c r="AC328" s="149" t="s">
        <v>202</v>
      </c>
      <c r="AD328" s="149" t="s">
        <v>5</v>
      </c>
      <c r="AE328" s="149" t="s">
        <v>157</v>
      </c>
      <c r="AF328" s="149" t="s">
        <v>157</v>
      </c>
      <c r="AG328" s="149" t="s">
        <v>158</v>
      </c>
      <c r="AH328" s="150" t="s">
        <v>159</v>
      </c>
      <c r="AI328" s="149" t="s">
        <v>160</v>
      </c>
      <c r="AJ328" s="149" t="s">
        <v>150</v>
      </c>
      <c r="AK328" s="170" t="s">
        <v>1965</v>
      </c>
      <c r="AL328" s="149">
        <v>2035</v>
      </c>
      <c r="AN328" s="150"/>
      <c r="AP328" s="149" t="s">
        <v>154</v>
      </c>
      <c r="AQ328" s="149" t="s">
        <v>153</v>
      </c>
      <c r="AR328" s="149" t="s">
        <v>153</v>
      </c>
      <c r="AU328" s="150"/>
      <c r="AV328" s="149" t="s">
        <v>157</v>
      </c>
      <c r="AW328" s="172" t="s">
        <v>168</v>
      </c>
      <c r="AX328" s="149" t="s">
        <v>158</v>
      </c>
      <c r="AY328" s="149" t="s">
        <v>154</v>
      </c>
      <c r="AZ328" s="149" t="s">
        <v>153</v>
      </c>
      <c r="BA328" s="149" t="s">
        <v>153</v>
      </c>
      <c r="BC328" s="150"/>
      <c r="BE328" s="173"/>
      <c r="BF328" s="150"/>
      <c r="BG328" s="283">
        <f t="shared" si="265"/>
        <v>0</v>
      </c>
      <c r="BH328" s="149">
        <f t="shared" si="266"/>
        <v>0</v>
      </c>
      <c r="BI328" s="149">
        <f t="shared" si="232"/>
        <v>0</v>
      </c>
      <c r="BJ328" s="280">
        <f t="shared" si="233"/>
        <v>0</v>
      </c>
      <c r="BK328" s="356">
        <f t="shared" si="267"/>
        <v>0</v>
      </c>
      <c r="BL328" s="149">
        <f t="shared" si="268"/>
        <v>1</v>
      </c>
      <c r="BM328" s="149">
        <f t="shared" si="234"/>
        <v>0</v>
      </c>
      <c r="BN328" s="278">
        <f t="shared" si="235"/>
        <v>1</v>
      </c>
      <c r="BO328" s="149">
        <f t="shared" si="269"/>
        <v>0</v>
      </c>
      <c r="BP328" s="149">
        <f t="shared" si="270"/>
        <v>0</v>
      </c>
      <c r="BQ328" s="149">
        <f t="shared" si="236"/>
        <v>0</v>
      </c>
      <c r="BR328" s="356">
        <f t="shared" si="271"/>
        <v>0</v>
      </c>
      <c r="BS328" s="149">
        <f t="shared" si="272"/>
        <v>0</v>
      </c>
      <c r="BT328" s="149">
        <f t="shared" si="237"/>
        <v>0</v>
      </c>
      <c r="BU328" s="356">
        <f t="shared" si="238"/>
        <v>0</v>
      </c>
      <c r="BV328" s="149">
        <f t="shared" si="239"/>
        <v>0</v>
      </c>
      <c r="BW328" s="113">
        <f t="shared" si="240"/>
        <v>1</v>
      </c>
      <c r="BX328" s="248">
        <f t="shared" si="241"/>
        <v>0</v>
      </c>
      <c r="BY328" s="248">
        <f t="shared" si="242"/>
        <v>0</v>
      </c>
      <c r="BZ328" s="248">
        <f t="shared" si="243"/>
        <v>1</v>
      </c>
      <c r="CA328" s="248">
        <f t="shared" si="276"/>
        <v>1</v>
      </c>
      <c r="CB328" s="175">
        <f t="shared" si="244"/>
        <v>1</v>
      </c>
      <c r="CC328" s="356">
        <f t="shared" si="245"/>
        <v>0</v>
      </c>
      <c r="CD328" s="149">
        <f t="shared" si="246"/>
        <v>0</v>
      </c>
      <c r="CE328" s="149">
        <f t="shared" si="247"/>
        <v>0</v>
      </c>
      <c r="CF328" s="276">
        <f t="shared" si="248"/>
        <v>0</v>
      </c>
      <c r="CG328" s="248">
        <f t="shared" si="249"/>
        <v>1</v>
      </c>
      <c r="CH328" s="274">
        <f t="shared" si="273"/>
        <v>1</v>
      </c>
      <c r="CI328" s="356">
        <f t="shared" si="250"/>
        <v>0</v>
      </c>
      <c r="CJ328" s="149">
        <f t="shared" si="251"/>
        <v>0</v>
      </c>
      <c r="CK328" s="150">
        <f t="shared" si="252"/>
        <v>0</v>
      </c>
      <c r="CL328" s="149">
        <f t="shared" si="274"/>
        <v>0</v>
      </c>
      <c r="CM328" s="149">
        <f t="shared" si="274"/>
        <v>1</v>
      </c>
      <c r="CN328" s="149">
        <f t="shared" si="274"/>
        <v>1</v>
      </c>
      <c r="CO328" s="149">
        <f t="shared" si="253"/>
        <v>2</v>
      </c>
      <c r="CP328" s="149">
        <f t="shared" si="275"/>
        <v>1</v>
      </c>
      <c r="CQ328" s="283">
        <f t="shared" si="254"/>
        <v>1</v>
      </c>
      <c r="CR328" s="149">
        <f t="shared" si="255"/>
        <v>0</v>
      </c>
      <c r="CS328" s="149">
        <f t="shared" si="256"/>
        <v>0</v>
      </c>
      <c r="CT328" s="283">
        <f t="shared" si="257"/>
        <v>1</v>
      </c>
      <c r="CU328" s="149" t="str">
        <f t="shared" si="258"/>
        <v xml:space="preserve"> </v>
      </c>
      <c r="CV328" s="149">
        <f t="shared" si="259"/>
        <v>0</v>
      </c>
      <c r="CW328" s="149">
        <v>0</v>
      </c>
      <c r="CX328" s="149">
        <v>1</v>
      </c>
      <c r="CY328" s="149">
        <v>0</v>
      </c>
      <c r="CZ328" s="149">
        <v>1</v>
      </c>
      <c r="DA328" s="149">
        <v>0</v>
      </c>
      <c r="DB328" s="149">
        <v>0</v>
      </c>
      <c r="DC328" s="149">
        <v>0</v>
      </c>
      <c r="DD328" s="149">
        <v>0</v>
      </c>
      <c r="DE328" s="149">
        <v>0</v>
      </c>
      <c r="DF328" s="149">
        <v>1</v>
      </c>
      <c r="DG328" s="149">
        <v>0</v>
      </c>
      <c r="DH328" s="149">
        <v>1</v>
      </c>
      <c r="DI328" s="149">
        <v>0</v>
      </c>
      <c r="DJ328" s="149">
        <v>0</v>
      </c>
      <c r="DK328" s="149">
        <v>0</v>
      </c>
      <c r="DL328" s="149">
        <v>0</v>
      </c>
      <c r="DM328" s="149">
        <v>1</v>
      </c>
      <c r="DN328" s="149">
        <v>1</v>
      </c>
      <c r="DO328" s="149">
        <v>1</v>
      </c>
      <c r="DP328" s="149">
        <v>1</v>
      </c>
      <c r="DQ328" s="149">
        <v>0</v>
      </c>
      <c r="DR328" s="149">
        <v>1</v>
      </c>
      <c r="DS328" s="149">
        <v>0</v>
      </c>
      <c r="DT328" s="149" t="s">
        <v>150</v>
      </c>
      <c r="DU328" s="149" t="s">
        <v>158</v>
      </c>
      <c r="DV328" s="149" t="s">
        <v>154</v>
      </c>
      <c r="DW328" s="149" t="s">
        <v>160</v>
      </c>
      <c r="DX328" s="149" t="s">
        <v>150</v>
      </c>
      <c r="DY328" s="149">
        <v>0</v>
      </c>
      <c r="DZ328" s="149" t="str">
        <f t="shared" si="260"/>
        <v>Y</v>
      </c>
      <c r="EA328" s="149" t="str">
        <f t="shared" si="261"/>
        <v/>
      </c>
      <c r="EB328" s="149" t="str">
        <f t="shared" si="262"/>
        <v>N</v>
      </c>
      <c r="EC328" s="149" t="str">
        <f t="shared" si="263"/>
        <v>Y</v>
      </c>
      <c r="ED328" s="149" t="str">
        <f t="shared" si="264"/>
        <v>Yes</v>
      </c>
      <c r="EF328" s="149">
        <f t="shared" si="231"/>
        <v>0</v>
      </c>
    </row>
    <row r="329" spans="1:136" s="149" customFormat="1" ht="16.5" customHeight="1">
      <c r="A329" s="149">
        <v>326</v>
      </c>
      <c r="B329" s="149">
        <v>333</v>
      </c>
      <c r="C329" s="150" t="s">
        <v>1966</v>
      </c>
      <c r="D329" s="149" t="s">
        <v>1227</v>
      </c>
      <c r="E329" s="149" t="s">
        <v>229</v>
      </c>
      <c r="F329" s="149" t="s">
        <v>145</v>
      </c>
      <c r="G329" s="149" t="s">
        <v>146</v>
      </c>
      <c r="H329" s="168" t="s">
        <v>1967</v>
      </c>
      <c r="I329" s="149" t="s">
        <v>1968</v>
      </c>
      <c r="J329" s="149">
        <v>0</v>
      </c>
      <c r="K329" s="149" t="s">
        <v>1969</v>
      </c>
      <c r="L329" s="149">
        <v>15623</v>
      </c>
      <c r="M329" s="150">
        <v>28</v>
      </c>
      <c r="N329" s="149" t="s">
        <v>154</v>
      </c>
      <c r="O329" s="149" t="s">
        <v>153</v>
      </c>
      <c r="P329" s="150" t="s">
        <v>153</v>
      </c>
      <c r="Q329" s="149" t="s">
        <v>154</v>
      </c>
      <c r="R329" s="149" t="s">
        <v>154</v>
      </c>
      <c r="S329" s="149" t="s">
        <v>153</v>
      </c>
      <c r="T329" s="149" t="s">
        <v>153</v>
      </c>
      <c r="U329" s="151" t="s">
        <v>153</v>
      </c>
      <c r="V329" s="149" t="s">
        <v>153</v>
      </c>
      <c r="W329" s="149" t="s">
        <v>153</v>
      </c>
      <c r="X329" s="152" t="s">
        <v>153</v>
      </c>
      <c r="Y329" s="149" t="s">
        <v>153</v>
      </c>
      <c r="Z329" s="149" t="s">
        <v>153</v>
      </c>
      <c r="AA329" s="150"/>
      <c r="AC329" s="149" t="s">
        <v>167</v>
      </c>
      <c r="AD329" s="149" t="s">
        <v>6</v>
      </c>
      <c r="AE329" s="149" t="s">
        <v>157</v>
      </c>
      <c r="AF329" s="149" t="s">
        <v>157</v>
      </c>
      <c r="AG329" s="149" t="s">
        <v>157</v>
      </c>
      <c r="AH329" s="150" t="s">
        <v>218</v>
      </c>
      <c r="AJ329" s="149" t="s">
        <v>154</v>
      </c>
      <c r="AK329" s="170" t="s">
        <v>153</v>
      </c>
      <c r="AN329" s="150"/>
      <c r="AO329" s="149" t="s">
        <v>219</v>
      </c>
      <c r="AP329" s="149" t="s">
        <v>150</v>
      </c>
      <c r="AQ329" s="149" t="s">
        <v>218</v>
      </c>
      <c r="AR329" s="149" t="s">
        <v>1970</v>
      </c>
      <c r="AS329" s="149">
        <v>2040</v>
      </c>
      <c r="AU329" s="150"/>
      <c r="AV329" s="149" t="s">
        <v>157</v>
      </c>
      <c r="AW329" s="172" t="s">
        <v>168</v>
      </c>
      <c r="AX329" s="149" t="s">
        <v>158</v>
      </c>
      <c r="AY329" s="149" t="s">
        <v>154</v>
      </c>
      <c r="AZ329" s="149" t="s">
        <v>153</v>
      </c>
      <c r="BA329" s="149" t="s">
        <v>153</v>
      </c>
      <c r="BC329" s="150"/>
      <c r="BE329" s="173"/>
      <c r="BF329" s="150"/>
      <c r="BG329" s="283">
        <f t="shared" si="265"/>
        <v>0</v>
      </c>
      <c r="BH329" s="149">
        <f t="shared" si="266"/>
        <v>0</v>
      </c>
      <c r="BI329" s="149">
        <f t="shared" si="232"/>
        <v>0</v>
      </c>
      <c r="BJ329" s="280">
        <f t="shared" si="233"/>
        <v>0</v>
      </c>
      <c r="BK329" s="356">
        <f t="shared" si="267"/>
        <v>0</v>
      </c>
      <c r="BL329" s="149">
        <f t="shared" si="268"/>
        <v>0</v>
      </c>
      <c r="BM329" s="149">
        <f t="shared" si="234"/>
        <v>0</v>
      </c>
      <c r="BN329" s="278">
        <f t="shared" si="235"/>
        <v>0</v>
      </c>
      <c r="BO329" s="149">
        <f t="shared" si="269"/>
        <v>0</v>
      </c>
      <c r="BP329" s="149">
        <f t="shared" si="270"/>
        <v>0</v>
      </c>
      <c r="BQ329" s="149">
        <f t="shared" si="236"/>
        <v>0</v>
      </c>
      <c r="BR329" s="356">
        <f t="shared" si="271"/>
        <v>0</v>
      </c>
      <c r="BS329" s="149">
        <f t="shared" si="272"/>
        <v>0</v>
      </c>
      <c r="BT329" s="149">
        <f t="shared" si="237"/>
        <v>1</v>
      </c>
      <c r="BU329" s="356">
        <f t="shared" si="238"/>
        <v>0</v>
      </c>
      <c r="BV329" s="149">
        <f t="shared" si="239"/>
        <v>0</v>
      </c>
      <c r="BW329" s="113">
        <f t="shared" si="240"/>
        <v>0</v>
      </c>
      <c r="BX329" s="248">
        <f t="shared" si="241"/>
        <v>0</v>
      </c>
      <c r="BY329" s="248">
        <f t="shared" si="242"/>
        <v>0</v>
      </c>
      <c r="BZ329" s="248">
        <f t="shared" si="243"/>
        <v>0</v>
      </c>
      <c r="CA329" s="248">
        <f t="shared" si="276"/>
        <v>0</v>
      </c>
      <c r="CB329" s="175">
        <f t="shared" si="244"/>
        <v>0</v>
      </c>
      <c r="CC329" s="356">
        <f t="shared" si="245"/>
        <v>0</v>
      </c>
      <c r="CD329" s="149">
        <f t="shared" si="246"/>
        <v>0</v>
      </c>
      <c r="CE329" s="149">
        <f t="shared" si="247"/>
        <v>1</v>
      </c>
      <c r="CF329" s="276">
        <f t="shared" si="248"/>
        <v>1</v>
      </c>
      <c r="CG329" s="248">
        <f t="shared" si="249"/>
        <v>1</v>
      </c>
      <c r="CH329" s="274">
        <f t="shared" si="273"/>
        <v>1</v>
      </c>
      <c r="CI329" s="356">
        <f t="shared" si="250"/>
        <v>0</v>
      </c>
      <c r="CJ329" s="149">
        <f t="shared" si="251"/>
        <v>0</v>
      </c>
      <c r="CK329" s="150">
        <f t="shared" si="252"/>
        <v>0</v>
      </c>
      <c r="CL329" s="149">
        <f t="shared" si="274"/>
        <v>0</v>
      </c>
      <c r="CM329" s="149">
        <f t="shared" si="274"/>
        <v>0</v>
      </c>
      <c r="CN329" s="149">
        <f t="shared" si="274"/>
        <v>1</v>
      </c>
      <c r="CO329" s="149">
        <f t="shared" si="253"/>
        <v>1</v>
      </c>
      <c r="CP329" s="149">
        <f t="shared" si="275"/>
        <v>1</v>
      </c>
      <c r="CQ329" s="283">
        <f t="shared" si="254"/>
        <v>1</v>
      </c>
      <c r="CR329" s="149">
        <f t="shared" si="255"/>
        <v>0</v>
      </c>
      <c r="CS329" s="149">
        <f t="shared" si="256"/>
        <v>0</v>
      </c>
      <c r="CT329" s="283" t="str">
        <f t="shared" si="257"/>
        <v/>
      </c>
      <c r="CU329" s="149" t="str">
        <f t="shared" si="258"/>
        <v xml:space="preserve"> 2040</v>
      </c>
      <c r="CV329" s="149">
        <f t="shared" si="259"/>
        <v>2040</v>
      </c>
      <c r="CW329" s="149">
        <v>0</v>
      </c>
      <c r="CX329" s="149">
        <v>0</v>
      </c>
      <c r="CY329" s="149">
        <v>0</v>
      </c>
      <c r="CZ329" s="149">
        <v>0</v>
      </c>
      <c r="DA329" s="149">
        <v>0</v>
      </c>
      <c r="DB329" s="149">
        <v>0</v>
      </c>
      <c r="DC329" s="149">
        <v>1</v>
      </c>
      <c r="DD329" s="149">
        <v>1</v>
      </c>
      <c r="DE329" s="149">
        <v>0</v>
      </c>
      <c r="DF329" s="149">
        <v>0</v>
      </c>
      <c r="DG329" s="149">
        <v>0</v>
      </c>
      <c r="DH329" s="149">
        <v>0</v>
      </c>
      <c r="DI329" s="149">
        <v>0</v>
      </c>
      <c r="DJ329" s="149">
        <v>0</v>
      </c>
      <c r="DK329" s="149">
        <v>0</v>
      </c>
      <c r="DL329" s="149">
        <v>0</v>
      </c>
      <c r="DM329" s="149">
        <v>1</v>
      </c>
      <c r="DN329" s="149">
        <v>0</v>
      </c>
      <c r="DO329" s="149">
        <v>1</v>
      </c>
      <c r="DP329" s="149">
        <v>1</v>
      </c>
      <c r="DQ329" s="149">
        <v>0</v>
      </c>
      <c r="DR329" s="149">
        <v>1</v>
      </c>
      <c r="DS329" s="149">
        <v>0</v>
      </c>
      <c r="DT329" s="149" t="s">
        <v>154</v>
      </c>
      <c r="DU329" s="149">
        <v>0</v>
      </c>
      <c r="DV329" s="149" t="s">
        <v>7857</v>
      </c>
      <c r="DW329" s="149" t="s">
        <v>154</v>
      </c>
      <c r="DX329" s="149">
        <v>0</v>
      </c>
      <c r="DY329" s="149" t="s">
        <v>150</v>
      </c>
      <c r="DZ329" s="149" t="str">
        <f t="shared" si="260"/>
        <v>N</v>
      </c>
      <c r="EA329" s="149" t="str">
        <f t="shared" si="261"/>
        <v/>
      </c>
      <c r="EB329" s="149" t="str">
        <f t="shared" si="262"/>
        <v>Y</v>
      </c>
      <c r="EC329" s="149" t="str">
        <f t="shared" si="263"/>
        <v>N</v>
      </c>
      <c r="ED329" s="149" t="str">
        <f t="shared" si="264"/>
        <v>Yes</v>
      </c>
      <c r="EF329" s="149">
        <f t="shared" si="231"/>
        <v>2040</v>
      </c>
    </row>
    <row r="330" spans="1:136" s="149" customFormat="1" ht="16.5" customHeight="1">
      <c r="A330" s="149">
        <v>327</v>
      </c>
      <c r="B330" s="149">
        <v>384</v>
      </c>
      <c r="C330" s="150" t="s">
        <v>1971</v>
      </c>
      <c r="D330" s="149" t="s">
        <v>163</v>
      </c>
      <c r="E330" s="149" t="s">
        <v>144</v>
      </c>
      <c r="F330" s="149" t="s">
        <v>175</v>
      </c>
      <c r="G330" s="149" t="s">
        <v>176</v>
      </c>
      <c r="H330" s="168" t="s">
        <v>1972</v>
      </c>
      <c r="I330" s="149" t="s">
        <v>1973</v>
      </c>
      <c r="J330" s="149">
        <v>1.543</v>
      </c>
      <c r="K330" s="149" t="s">
        <v>1974</v>
      </c>
      <c r="L330" s="149">
        <v>109185</v>
      </c>
      <c r="M330" s="150">
        <v>3</v>
      </c>
      <c r="N330" s="149" t="s">
        <v>154</v>
      </c>
      <c r="O330" s="149" t="s">
        <v>153</v>
      </c>
      <c r="P330" s="150" t="s">
        <v>153</v>
      </c>
      <c r="Q330" s="149" t="s">
        <v>154</v>
      </c>
      <c r="R330" s="149" t="s">
        <v>154</v>
      </c>
      <c r="S330" s="149" t="s">
        <v>153</v>
      </c>
      <c r="T330" s="149" t="s">
        <v>153</v>
      </c>
      <c r="U330" s="151" t="s">
        <v>153</v>
      </c>
      <c r="V330" s="149" t="s">
        <v>153</v>
      </c>
      <c r="W330" s="149" t="s">
        <v>153</v>
      </c>
      <c r="X330" s="152" t="s">
        <v>153</v>
      </c>
      <c r="Y330" s="149" t="s">
        <v>153</v>
      </c>
      <c r="Z330" s="149" t="s">
        <v>153</v>
      </c>
      <c r="AA330" s="150"/>
      <c r="AC330" s="149" t="s">
        <v>233</v>
      </c>
      <c r="AD330" s="149" t="s">
        <v>234</v>
      </c>
      <c r="AE330" s="149" t="s">
        <v>168</v>
      </c>
      <c r="AF330" s="149" t="s">
        <v>168</v>
      </c>
      <c r="AG330" s="149" t="s">
        <v>168</v>
      </c>
      <c r="AH330" s="150" t="s">
        <v>153</v>
      </c>
      <c r="AJ330" s="149" t="s">
        <v>154</v>
      </c>
      <c r="AK330" s="170" t="s">
        <v>1975</v>
      </c>
      <c r="AM330" s="171" t="s">
        <v>1976</v>
      </c>
      <c r="AN330" s="150" t="s">
        <v>431</v>
      </c>
      <c r="AP330" s="149" t="s">
        <v>154</v>
      </c>
      <c r="AQ330" s="149" t="s">
        <v>153</v>
      </c>
      <c r="AR330" s="149" t="s">
        <v>153</v>
      </c>
      <c r="AU330" s="150"/>
      <c r="AV330" s="170" t="s">
        <v>168</v>
      </c>
      <c r="AW330" s="172" t="s">
        <v>158</v>
      </c>
      <c r="AX330" s="149" t="s">
        <v>158</v>
      </c>
      <c r="AY330" s="149" t="s">
        <v>154</v>
      </c>
      <c r="AZ330" s="149" t="s">
        <v>153</v>
      </c>
      <c r="BA330" s="149" t="s">
        <v>153</v>
      </c>
      <c r="BC330" s="150"/>
      <c r="BE330" s="173"/>
      <c r="BF330" s="150"/>
      <c r="BG330" s="283">
        <f t="shared" si="265"/>
        <v>0</v>
      </c>
      <c r="BH330" s="149">
        <f t="shared" si="266"/>
        <v>0</v>
      </c>
      <c r="BI330" s="149">
        <f t="shared" si="232"/>
        <v>0</v>
      </c>
      <c r="BJ330" s="280">
        <f t="shared" si="233"/>
        <v>0</v>
      </c>
      <c r="BK330" s="356">
        <f t="shared" si="267"/>
        <v>0</v>
      </c>
      <c r="BL330" s="149">
        <f t="shared" si="268"/>
        <v>0</v>
      </c>
      <c r="BM330" s="149">
        <f t="shared" si="234"/>
        <v>0</v>
      </c>
      <c r="BN330" s="278">
        <f t="shared" si="235"/>
        <v>0</v>
      </c>
      <c r="BO330" s="149">
        <f t="shared" si="269"/>
        <v>0</v>
      </c>
      <c r="BP330" s="149">
        <f t="shared" si="270"/>
        <v>0</v>
      </c>
      <c r="BQ330" s="149">
        <f t="shared" si="236"/>
        <v>0</v>
      </c>
      <c r="BR330" s="356">
        <f t="shared" si="271"/>
        <v>0</v>
      </c>
      <c r="BS330" s="149">
        <f t="shared" si="272"/>
        <v>0</v>
      </c>
      <c r="BT330" s="149">
        <f t="shared" si="237"/>
        <v>0</v>
      </c>
      <c r="BU330" s="356">
        <f t="shared" si="238"/>
        <v>0</v>
      </c>
      <c r="BV330" s="149">
        <f t="shared" si="239"/>
        <v>0</v>
      </c>
      <c r="BW330" s="113">
        <f t="shared" si="240"/>
        <v>0</v>
      </c>
      <c r="BX330" s="248">
        <f t="shared" si="241"/>
        <v>0</v>
      </c>
      <c r="BY330" s="248">
        <f t="shared" si="242"/>
        <v>0</v>
      </c>
      <c r="BZ330" s="248">
        <f t="shared" si="243"/>
        <v>0</v>
      </c>
      <c r="CA330" s="248">
        <f t="shared" si="276"/>
        <v>0</v>
      </c>
      <c r="CB330" s="175">
        <f t="shared" si="244"/>
        <v>0</v>
      </c>
      <c r="CC330" s="356">
        <f t="shared" si="245"/>
        <v>0</v>
      </c>
      <c r="CD330" s="149">
        <f t="shared" si="246"/>
        <v>0</v>
      </c>
      <c r="CE330" s="149">
        <f t="shared" si="247"/>
        <v>0</v>
      </c>
      <c r="CF330" s="276">
        <f t="shared" si="248"/>
        <v>0</v>
      </c>
      <c r="CG330" s="248">
        <f t="shared" si="249"/>
        <v>0</v>
      </c>
      <c r="CH330" s="274">
        <f t="shared" si="273"/>
        <v>0</v>
      </c>
      <c r="CI330" s="356">
        <f t="shared" si="250"/>
        <v>0</v>
      </c>
      <c r="CJ330" s="149">
        <f t="shared" si="251"/>
        <v>0</v>
      </c>
      <c r="CK330" s="150">
        <f t="shared" si="252"/>
        <v>0</v>
      </c>
      <c r="CL330" s="149">
        <f t="shared" si="274"/>
        <v>0</v>
      </c>
      <c r="CM330" s="149">
        <f t="shared" si="274"/>
        <v>0</v>
      </c>
      <c r="CN330" s="149">
        <f t="shared" si="274"/>
        <v>0</v>
      </c>
      <c r="CO330" s="149">
        <f t="shared" si="253"/>
        <v>0</v>
      </c>
      <c r="CP330" s="149">
        <f t="shared" si="275"/>
        <v>0</v>
      </c>
      <c r="CQ330" s="283">
        <f t="shared" si="254"/>
        <v>0</v>
      </c>
      <c r="CR330" s="149">
        <f t="shared" si="255"/>
        <v>0</v>
      </c>
      <c r="CS330" s="149">
        <f t="shared" si="256"/>
        <v>1</v>
      </c>
      <c r="CT330" s="283" t="str">
        <f t="shared" si="257"/>
        <v/>
      </c>
      <c r="CU330" s="149" t="str">
        <f t="shared" si="258"/>
        <v xml:space="preserve"> </v>
      </c>
      <c r="CV330" s="149">
        <f t="shared" si="259"/>
        <v>0</v>
      </c>
      <c r="CW330" s="149">
        <v>0</v>
      </c>
      <c r="CX330" s="149">
        <v>0</v>
      </c>
      <c r="CY330" s="149">
        <v>0</v>
      </c>
      <c r="CZ330" s="149">
        <v>0</v>
      </c>
      <c r="DA330" s="149">
        <v>0</v>
      </c>
      <c r="DB330" s="149">
        <v>0</v>
      </c>
      <c r="DC330" s="149">
        <v>0</v>
      </c>
      <c r="DD330" s="149">
        <v>0</v>
      </c>
      <c r="DE330" s="149">
        <v>0</v>
      </c>
      <c r="DF330" s="149">
        <v>0</v>
      </c>
      <c r="DG330" s="149">
        <v>0</v>
      </c>
      <c r="DH330" s="149">
        <v>0</v>
      </c>
      <c r="DI330" s="149">
        <v>0</v>
      </c>
      <c r="DJ330" s="149">
        <v>0</v>
      </c>
      <c r="DK330" s="149">
        <v>0</v>
      </c>
      <c r="DL330" s="149">
        <v>0</v>
      </c>
      <c r="DM330" s="149">
        <v>0</v>
      </c>
      <c r="DN330" s="149">
        <v>0</v>
      </c>
      <c r="DO330" s="149">
        <v>0</v>
      </c>
      <c r="DP330" s="149">
        <v>0</v>
      </c>
      <c r="DQ330" s="149">
        <v>0</v>
      </c>
      <c r="DR330" s="149">
        <v>0</v>
      </c>
      <c r="DS330" s="149">
        <v>0</v>
      </c>
      <c r="DT330" s="149" t="s">
        <v>154</v>
      </c>
      <c r="DU330" s="149">
        <v>0</v>
      </c>
      <c r="DV330" s="149" t="s">
        <v>154</v>
      </c>
      <c r="DW330" s="149" t="s">
        <v>180</v>
      </c>
      <c r="DX330" s="149">
        <v>0</v>
      </c>
      <c r="DY330" s="149">
        <v>0</v>
      </c>
      <c r="DZ330" s="149" t="str">
        <f t="shared" si="260"/>
        <v>N</v>
      </c>
      <c r="EA330" s="149" t="str">
        <f t="shared" si="261"/>
        <v/>
      </c>
      <c r="EB330" s="149" t="str">
        <f t="shared" si="262"/>
        <v>N</v>
      </c>
      <c r="EC330" s="149" t="str">
        <f t="shared" si="263"/>
        <v>N</v>
      </c>
      <c r="ED330" s="149" t="str">
        <f t="shared" si="264"/>
        <v>Not Specified</v>
      </c>
      <c r="EF330" s="149">
        <f t="shared" si="231"/>
        <v>0</v>
      </c>
    </row>
    <row r="331" spans="1:136" s="149" customFormat="1" ht="16.5" customHeight="1">
      <c r="A331" s="149">
        <v>328</v>
      </c>
      <c r="B331" s="149">
        <v>341</v>
      </c>
      <c r="C331" s="150" t="s">
        <v>1977</v>
      </c>
      <c r="D331" s="149" t="s">
        <v>1808</v>
      </c>
      <c r="E331" s="149" t="s">
        <v>790</v>
      </c>
      <c r="F331" s="149" t="s">
        <v>374</v>
      </c>
      <c r="G331" s="149" t="s">
        <v>246</v>
      </c>
      <c r="H331" s="168" t="s">
        <v>1978</v>
      </c>
      <c r="I331" s="149" t="s">
        <v>1979</v>
      </c>
      <c r="J331" s="149">
        <v>0.189</v>
      </c>
      <c r="K331" s="149" t="s">
        <v>1980</v>
      </c>
      <c r="L331" s="149">
        <v>289500</v>
      </c>
      <c r="M331" s="150">
        <v>31</v>
      </c>
      <c r="N331" s="149" t="s">
        <v>154</v>
      </c>
      <c r="O331" s="149" t="s">
        <v>153</v>
      </c>
      <c r="P331" s="150" t="s">
        <v>153</v>
      </c>
      <c r="Q331" s="149" t="s">
        <v>150</v>
      </c>
      <c r="R331" s="149" t="s">
        <v>150</v>
      </c>
      <c r="S331" s="149" t="s">
        <v>151</v>
      </c>
      <c r="T331" s="149" t="s">
        <v>353</v>
      </c>
      <c r="U331" s="151">
        <v>2030</v>
      </c>
      <c r="V331" s="149" t="s">
        <v>153</v>
      </c>
      <c r="W331" s="149" t="s">
        <v>153</v>
      </c>
      <c r="X331" s="152" t="s">
        <v>153</v>
      </c>
      <c r="Y331" s="149" t="s">
        <v>153</v>
      </c>
      <c r="Z331" s="149" t="s">
        <v>153</v>
      </c>
      <c r="AA331" s="150"/>
      <c r="AC331" s="149" t="s">
        <v>153</v>
      </c>
      <c r="AD331" s="149" t="s">
        <v>153</v>
      </c>
      <c r="AE331" s="149" t="s">
        <v>157</v>
      </c>
      <c r="AF331" s="149" t="s">
        <v>157</v>
      </c>
      <c r="AG331" s="149" t="s">
        <v>153</v>
      </c>
      <c r="AH331" s="150" t="s">
        <v>159</v>
      </c>
      <c r="AI331" s="149" t="s">
        <v>180</v>
      </c>
      <c r="AJ331" s="149" t="s">
        <v>154</v>
      </c>
      <c r="AK331" s="170" t="s">
        <v>153</v>
      </c>
      <c r="AL331" s="149">
        <v>2050</v>
      </c>
      <c r="AM331" s="171" t="s">
        <v>1981</v>
      </c>
      <c r="AN331" s="150"/>
      <c r="AP331" s="149" t="s">
        <v>154</v>
      </c>
      <c r="AQ331" s="149" t="s">
        <v>153</v>
      </c>
      <c r="AR331" s="149" t="s">
        <v>153</v>
      </c>
      <c r="AU331" s="150"/>
      <c r="AV331" s="188" t="s">
        <v>157</v>
      </c>
      <c r="AW331" s="172" t="s">
        <v>153</v>
      </c>
      <c r="AX331" s="149" t="s">
        <v>153</v>
      </c>
      <c r="AY331" s="149" t="s">
        <v>150</v>
      </c>
      <c r="AZ331" s="149" t="s">
        <v>153</v>
      </c>
      <c r="BA331" s="149" t="s">
        <v>153</v>
      </c>
      <c r="BC331" s="150"/>
      <c r="BE331" s="173"/>
      <c r="BF331" s="150"/>
      <c r="BG331" s="283">
        <f t="shared" si="265"/>
        <v>0</v>
      </c>
      <c r="BH331" s="149">
        <f t="shared" si="266"/>
        <v>0</v>
      </c>
      <c r="BI331" s="149">
        <f t="shared" si="232"/>
        <v>0</v>
      </c>
      <c r="BJ331" s="280">
        <f t="shared" si="233"/>
        <v>0</v>
      </c>
      <c r="BK331" s="356">
        <f t="shared" si="267"/>
        <v>0</v>
      </c>
      <c r="BL331" s="149">
        <f t="shared" si="268"/>
        <v>1</v>
      </c>
      <c r="BM331" s="149">
        <f t="shared" si="234"/>
        <v>0</v>
      </c>
      <c r="BN331" s="278">
        <f t="shared" si="235"/>
        <v>1</v>
      </c>
      <c r="BO331" s="149">
        <f t="shared" si="269"/>
        <v>0</v>
      </c>
      <c r="BP331" s="149">
        <f t="shared" si="270"/>
        <v>0</v>
      </c>
      <c r="BQ331" s="149">
        <f t="shared" si="236"/>
        <v>0</v>
      </c>
      <c r="BR331" s="356">
        <f t="shared" si="271"/>
        <v>0</v>
      </c>
      <c r="BS331" s="149">
        <f t="shared" si="272"/>
        <v>0</v>
      </c>
      <c r="BT331" s="149">
        <f t="shared" si="237"/>
        <v>0</v>
      </c>
      <c r="BU331" s="356">
        <f t="shared" si="238"/>
        <v>0</v>
      </c>
      <c r="BV331" s="149">
        <f t="shared" si="239"/>
        <v>0</v>
      </c>
      <c r="BW331" s="113">
        <f t="shared" si="240"/>
        <v>0</v>
      </c>
      <c r="BX331" s="248">
        <f t="shared" si="241"/>
        <v>0</v>
      </c>
      <c r="BY331" s="248">
        <f t="shared" si="242"/>
        <v>0</v>
      </c>
      <c r="BZ331" s="248">
        <f t="shared" si="243"/>
        <v>0</v>
      </c>
      <c r="CA331" s="248">
        <f t="shared" si="276"/>
        <v>0</v>
      </c>
      <c r="CB331" s="175">
        <f t="shared" si="244"/>
        <v>0</v>
      </c>
      <c r="CC331" s="356">
        <f t="shared" si="245"/>
        <v>0</v>
      </c>
      <c r="CD331" s="149">
        <f t="shared" si="246"/>
        <v>0</v>
      </c>
      <c r="CE331" s="149">
        <f t="shared" si="247"/>
        <v>0</v>
      </c>
      <c r="CF331" s="276">
        <f t="shared" si="248"/>
        <v>0</v>
      </c>
      <c r="CG331" s="248">
        <f t="shared" si="249"/>
        <v>0</v>
      </c>
      <c r="CH331" s="274">
        <f t="shared" si="273"/>
        <v>0</v>
      </c>
      <c r="CI331" s="356">
        <f t="shared" si="250"/>
        <v>0</v>
      </c>
      <c r="CJ331" s="149">
        <f t="shared" si="251"/>
        <v>0</v>
      </c>
      <c r="CK331" s="150">
        <f t="shared" si="252"/>
        <v>1</v>
      </c>
      <c r="CL331" s="149">
        <f t="shared" si="274"/>
        <v>0</v>
      </c>
      <c r="CM331" s="149">
        <f t="shared" si="274"/>
        <v>1</v>
      </c>
      <c r="CN331" s="149">
        <f t="shared" si="274"/>
        <v>0</v>
      </c>
      <c r="CO331" s="149">
        <f t="shared" si="253"/>
        <v>1</v>
      </c>
      <c r="CP331" s="149">
        <f t="shared" si="275"/>
        <v>1</v>
      </c>
      <c r="CQ331" s="283">
        <f t="shared" si="254"/>
        <v>1</v>
      </c>
      <c r="CR331" s="149">
        <f t="shared" si="255"/>
        <v>0</v>
      </c>
      <c r="CS331" s="149">
        <f t="shared" si="256"/>
        <v>0</v>
      </c>
      <c r="CT331" s="283">
        <f t="shared" si="257"/>
        <v>1</v>
      </c>
      <c r="CU331" s="149" t="str">
        <f t="shared" si="258"/>
        <v xml:space="preserve"> </v>
      </c>
      <c r="CV331" s="149">
        <f t="shared" si="259"/>
        <v>0</v>
      </c>
      <c r="CW331" s="149">
        <v>0</v>
      </c>
      <c r="CX331" s="149">
        <v>0</v>
      </c>
      <c r="CY331" s="149">
        <v>1</v>
      </c>
      <c r="CZ331" s="149">
        <v>1</v>
      </c>
      <c r="DA331" s="149">
        <v>0</v>
      </c>
      <c r="DB331" s="149">
        <v>0</v>
      </c>
      <c r="DC331" s="149">
        <v>1</v>
      </c>
      <c r="DD331" s="149">
        <v>1</v>
      </c>
      <c r="DE331" s="149">
        <v>0</v>
      </c>
      <c r="DF331" s="149">
        <v>0</v>
      </c>
      <c r="DG331" s="149">
        <v>0</v>
      </c>
      <c r="DH331" s="149">
        <v>0</v>
      </c>
      <c r="DI331" s="149">
        <v>0</v>
      </c>
      <c r="DJ331" s="149">
        <v>0</v>
      </c>
      <c r="DK331" s="149">
        <v>0</v>
      </c>
      <c r="DL331" s="149">
        <v>0</v>
      </c>
      <c r="DM331" s="149">
        <v>1</v>
      </c>
      <c r="DN331" s="149">
        <v>0</v>
      </c>
      <c r="DO331" s="149">
        <v>1</v>
      </c>
      <c r="DP331" s="149">
        <v>0</v>
      </c>
      <c r="DQ331" s="149">
        <v>0</v>
      </c>
      <c r="DR331" s="149">
        <v>1</v>
      </c>
      <c r="DS331" s="149">
        <v>0</v>
      </c>
      <c r="DT331" s="149" t="s">
        <v>154</v>
      </c>
      <c r="DU331" s="149">
        <v>0</v>
      </c>
      <c r="DV331" s="149" t="s">
        <v>160</v>
      </c>
      <c r="DW331" s="149" t="s">
        <v>160</v>
      </c>
      <c r="DX331" s="149" t="s">
        <v>3005</v>
      </c>
      <c r="DY331" s="149" t="s">
        <v>3005</v>
      </c>
      <c r="DZ331" s="149" t="str">
        <f t="shared" si="260"/>
        <v>Y</v>
      </c>
      <c r="EA331" s="149" t="str">
        <f t="shared" si="261"/>
        <v/>
      </c>
      <c r="EB331" s="149" t="str">
        <f t="shared" si="262"/>
        <v>N</v>
      </c>
      <c r="EC331" s="149" t="str">
        <f t="shared" si="263"/>
        <v>N</v>
      </c>
      <c r="ED331" s="149" t="str">
        <f t="shared" si="264"/>
        <v>Yes</v>
      </c>
      <c r="EF331" s="149">
        <f t="shared" si="231"/>
        <v>0</v>
      </c>
    </row>
    <row r="332" spans="1:136" s="149" customFormat="1" ht="16.5" customHeight="1">
      <c r="A332" s="149">
        <v>329</v>
      </c>
      <c r="B332" s="149">
        <v>365</v>
      </c>
      <c r="C332" s="150" t="s">
        <v>1982</v>
      </c>
      <c r="D332" s="149" t="s">
        <v>228</v>
      </c>
      <c r="E332" s="149" t="s">
        <v>229</v>
      </c>
      <c r="F332" s="149" t="s">
        <v>145</v>
      </c>
      <c r="G332" s="149" t="s">
        <v>146</v>
      </c>
      <c r="H332" s="168" t="s">
        <v>1983</v>
      </c>
      <c r="I332" s="149" t="s">
        <v>1984</v>
      </c>
      <c r="J332" s="149">
        <v>0.671</v>
      </c>
      <c r="K332" s="149" t="s">
        <v>1985</v>
      </c>
      <c r="L332" s="149">
        <v>34000</v>
      </c>
      <c r="M332" s="150">
        <v>22</v>
      </c>
      <c r="N332" s="149" t="s">
        <v>154</v>
      </c>
      <c r="O332" s="149" t="s">
        <v>153</v>
      </c>
      <c r="P332" s="150" t="s">
        <v>153</v>
      </c>
      <c r="Q332" s="149" t="s">
        <v>154</v>
      </c>
      <c r="R332" s="149" t="s">
        <v>154</v>
      </c>
      <c r="S332" s="149" t="s">
        <v>153</v>
      </c>
      <c r="T332" s="149" t="s">
        <v>153</v>
      </c>
      <c r="U332" s="151" t="s">
        <v>153</v>
      </c>
      <c r="V332" s="149" t="s">
        <v>153</v>
      </c>
      <c r="W332" s="149" t="s">
        <v>153</v>
      </c>
      <c r="X332" s="152" t="s">
        <v>153</v>
      </c>
      <c r="Y332" s="149" t="s">
        <v>153</v>
      </c>
      <c r="Z332" s="149" t="s">
        <v>153</v>
      </c>
      <c r="AA332" s="150"/>
      <c r="AC332" s="149" t="s">
        <v>202</v>
      </c>
      <c r="AD332" s="149" t="s">
        <v>5</v>
      </c>
      <c r="AE332" s="149" t="s">
        <v>157</v>
      </c>
      <c r="AF332" s="149" t="s">
        <v>157</v>
      </c>
      <c r="AG332" s="149" t="s">
        <v>158</v>
      </c>
      <c r="AH332" s="150" t="s">
        <v>159</v>
      </c>
      <c r="AI332" s="149" t="s">
        <v>160</v>
      </c>
      <c r="AJ332" s="149" t="s">
        <v>150</v>
      </c>
      <c r="AK332" s="170" t="s">
        <v>1986</v>
      </c>
      <c r="AL332" s="149">
        <v>2030</v>
      </c>
      <c r="AN332" s="150"/>
      <c r="AP332" s="149" t="s">
        <v>154</v>
      </c>
      <c r="AQ332" s="149" t="s">
        <v>153</v>
      </c>
      <c r="AR332" s="149" t="s">
        <v>153</v>
      </c>
      <c r="AU332" s="150"/>
      <c r="AV332" s="149" t="s">
        <v>168</v>
      </c>
      <c r="AW332" s="172" t="s">
        <v>171</v>
      </c>
      <c r="AX332" s="149" t="s">
        <v>158</v>
      </c>
      <c r="AY332" s="149" t="s">
        <v>154</v>
      </c>
      <c r="AZ332" s="149" t="s">
        <v>153</v>
      </c>
      <c r="BA332" s="149" t="s">
        <v>153</v>
      </c>
      <c r="BC332" s="150"/>
      <c r="BE332" s="173"/>
      <c r="BF332" s="150"/>
      <c r="BG332" s="283">
        <f t="shared" si="265"/>
        <v>0</v>
      </c>
      <c r="BH332" s="149">
        <f t="shared" si="266"/>
        <v>0</v>
      </c>
      <c r="BI332" s="149">
        <f t="shared" si="232"/>
        <v>0</v>
      </c>
      <c r="BJ332" s="280">
        <f t="shared" si="233"/>
        <v>0</v>
      </c>
      <c r="BK332" s="356">
        <f t="shared" si="267"/>
        <v>0</v>
      </c>
      <c r="BL332" s="149">
        <f t="shared" si="268"/>
        <v>0</v>
      </c>
      <c r="BM332" s="149">
        <f t="shared" si="234"/>
        <v>0</v>
      </c>
      <c r="BN332" s="278">
        <f t="shared" si="235"/>
        <v>0</v>
      </c>
      <c r="BO332" s="149">
        <f t="shared" si="269"/>
        <v>0</v>
      </c>
      <c r="BP332" s="149">
        <f t="shared" si="270"/>
        <v>0</v>
      </c>
      <c r="BQ332" s="149">
        <f t="shared" si="236"/>
        <v>0</v>
      </c>
      <c r="BR332" s="356">
        <f t="shared" si="271"/>
        <v>0</v>
      </c>
      <c r="BS332" s="149">
        <f t="shared" si="272"/>
        <v>0</v>
      </c>
      <c r="BT332" s="149">
        <f t="shared" si="237"/>
        <v>0</v>
      </c>
      <c r="BU332" s="356">
        <f t="shared" si="238"/>
        <v>0</v>
      </c>
      <c r="BV332" s="149">
        <f t="shared" si="239"/>
        <v>1</v>
      </c>
      <c r="BW332" s="113">
        <f t="shared" si="240"/>
        <v>0</v>
      </c>
      <c r="BX332" s="248">
        <f t="shared" si="241"/>
        <v>0</v>
      </c>
      <c r="BY332" s="248">
        <f t="shared" si="242"/>
        <v>1</v>
      </c>
      <c r="BZ332" s="248">
        <f t="shared" si="243"/>
        <v>0</v>
      </c>
      <c r="CA332" s="248">
        <f t="shared" si="276"/>
        <v>1</v>
      </c>
      <c r="CB332" s="175">
        <f t="shared" si="244"/>
        <v>1</v>
      </c>
      <c r="CC332" s="356">
        <f t="shared" si="245"/>
        <v>0</v>
      </c>
      <c r="CD332" s="149">
        <f t="shared" si="246"/>
        <v>0</v>
      </c>
      <c r="CE332" s="149">
        <f t="shared" si="247"/>
        <v>0</v>
      </c>
      <c r="CF332" s="276">
        <f t="shared" si="248"/>
        <v>0</v>
      </c>
      <c r="CG332" s="248">
        <f t="shared" si="249"/>
        <v>1</v>
      </c>
      <c r="CH332" s="274">
        <f t="shared" si="273"/>
        <v>1</v>
      </c>
      <c r="CI332" s="356">
        <f t="shared" si="250"/>
        <v>0</v>
      </c>
      <c r="CJ332" s="149">
        <f t="shared" si="251"/>
        <v>0</v>
      </c>
      <c r="CK332" s="150">
        <f t="shared" si="252"/>
        <v>0</v>
      </c>
      <c r="CL332" s="149">
        <f t="shared" si="274"/>
        <v>0</v>
      </c>
      <c r="CM332" s="149">
        <f t="shared" si="274"/>
        <v>1</v>
      </c>
      <c r="CN332" s="149">
        <f t="shared" si="274"/>
        <v>0</v>
      </c>
      <c r="CO332" s="149">
        <f t="shared" si="253"/>
        <v>1</v>
      </c>
      <c r="CP332" s="149">
        <f t="shared" si="275"/>
        <v>1</v>
      </c>
      <c r="CQ332" s="283">
        <f t="shared" si="254"/>
        <v>0</v>
      </c>
      <c r="CR332" s="149">
        <f t="shared" si="255"/>
        <v>0</v>
      </c>
      <c r="CS332" s="149">
        <f t="shared" si="256"/>
        <v>1</v>
      </c>
      <c r="CT332" s="283" t="str">
        <f t="shared" si="257"/>
        <v/>
      </c>
      <c r="CU332" s="149" t="str">
        <f t="shared" si="258"/>
        <v xml:space="preserve"> </v>
      </c>
      <c r="CV332" s="149">
        <f t="shared" si="259"/>
        <v>0</v>
      </c>
      <c r="CW332" s="149">
        <v>0</v>
      </c>
      <c r="CX332" s="149">
        <v>1</v>
      </c>
      <c r="CY332" s="149">
        <v>0</v>
      </c>
      <c r="CZ332" s="149">
        <v>1</v>
      </c>
      <c r="DA332" s="149">
        <v>0</v>
      </c>
      <c r="DB332" s="149">
        <v>0</v>
      </c>
      <c r="DC332" s="149">
        <v>0</v>
      </c>
      <c r="DD332" s="149">
        <v>0</v>
      </c>
      <c r="DE332" s="149">
        <v>0</v>
      </c>
      <c r="DF332" s="149">
        <v>0</v>
      </c>
      <c r="DG332" s="149">
        <v>0</v>
      </c>
      <c r="DH332" s="149">
        <v>0</v>
      </c>
      <c r="DI332" s="149">
        <v>0</v>
      </c>
      <c r="DJ332" s="149">
        <v>0</v>
      </c>
      <c r="DK332" s="149">
        <v>0</v>
      </c>
      <c r="DL332" s="149">
        <v>0</v>
      </c>
      <c r="DM332" s="149">
        <v>1</v>
      </c>
      <c r="DN332" s="149">
        <v>1</v>
      </c>
      <c r="DO332" s="149">
        <v>1</v>
      </c>
      <c r="DP332" s="149">
        <v>1</v>
      </c>
      <c r="DQ332" s="149">
        <v>0</v>
      </c>
      <c r="DR332" s="149">
        <v>1</v>
      </c>
      <c r="DS332" s="149">
        <v>0</v>
      </c>
      <c r="DT332" s="149" t="s">
        <v>154</v>
      </c>
      <c r="DU332" s="149">
        <v>0</v>
      </c>
      <c r="DV332" s="149" t="s">
        <v>154</v>
      </c>
      <c r="DW332" s="149" t="s">
        <v>160</v>
      </c>
      <c r="DX332" s="149" t="s">
        <v>150</v>
      </c>
      <c r="DY332" s="149">
        <v>0</v>
      </c>
      <c r="DZ332" s="149" t="str">
        <f t="shared" si="260"/>
        <v>N</v>
      </c>
      <c r="EA332" s="149" t="str">
        <f t="shared" si="261"/>
        <v/>
      </c>
      <c r="EB332" s="149" t="str">
        <f t="shared" si="262"/>
        <v>N</v>
      </c>
      <c r="EC332" s="149" t="str">
        <f t="shared" si="263"/>
        <v>Y</v>
      </c>
      <c r="ED332" s="149" t="str">
        <f t="shared" si="264"/>
        <v>Not Specified</v>
      </c>
      <c r="EF332" s="149">
        <f t="shared" si="231"/>
        <v>0</v>
      </c>
    </row>
    <row r="333" spans="1:136" s="149" customFormat="1" ht="16.5" customHeight="1">
      <c r="A333" s="149">
        <v>330</v>
      </c>
      <c r="B333" s="149">
        <v>330</v>
      </c>
      <c r="C333" s="150" t="s">
        <v>1987</v>
      </c>
      <c r="D333" s="149" t="s">
        <v>1988</v>
      </c>
      <c r="E333" s="149" t="s">
        <v>790</v>
      </c>
      <c r="F333" s="149" t="s">
        <v>175</v>
      </c>
      <c r="G333" s="149" t="s">
        <v>176</v>
      </c>
      <c r="H333" s="168" t="s">
        <v>1989</v>
      </c>
      <c r="I333" s="149" t="s">
        <v>1990</v>
      </c>
      <c r="J333" s="149">
        <v>-0.235</v>
      </c>
      <c r="K333" s="149" t="s">
        <v>1991</v>
      </c>
      <c r="L333" s="149">
        <v>42113</v>
      </c>
      <c r="M333" s="150">
        <v>5</v>
      </c>
      <c r="N333" s="149" t="s">
        <v>154</v>
      </c>
      <c r="O333" s="149" t="s">
        <v>153</v>
      </c>
      <c r="P333" s="150" t="s">
        <v>153</v>
      </c>
      <c r="Q333" s="149" t="s">
        <v>154</v>
      </c>
      <c r="R333" s="149" t="s">
        <v>154</v>
      </c>
      <c r="S333" s="149" t="s">
        <v>153</v>
      </c>
      <c r="T333" s="149" t="s">
        <v>153</v>
      </c>
      <c r="U333" s="151" t="s">
        <v>153</v>
      </c>
      <c r="V333" s="149" t="s">
        <v>153</v>
      </c>
      <c r="W333" s="149" t="s">
        <v>153</v>
      </c>
      <c r="X333" s="152" t="s">
        <v>153</v>
      </c>
      <c r="Y333" s="149" t="s">
        <v>153</v>
      </c>
      <c r="Z333" s="149" t="s">
        <v>153</v>
      </c>
      <c r="AA333" s="150"/>
      <c r="AC333" s="149" t="s">
        <v>153</v>
      </c>
      <c r="AD333" s="149" t="s">
        <v>153</v>
      </c>
      <c r="AE333" s="149" t="s">
        <v>157</v>
      </c>
      <c r="AF333" s="149" t="s">
        <v>157</v>
      </c>
      <c r="AG333" s="149" t="s">
        <v>153</v>
      </c>
      <c r="AH333" s="150" t="s">
        <v>159</v>
      </c>
      <c r="AI333" s="149" t="s">
        <v>180</v>
      </c>
      <c r="AJ333" s="149" t="s">
        <v>154</v>
      </c>
      <c r="AK333" s="170" t="s">
        <v>665</v>
      </c>
      <c r="AL333" s="149">
        <v>2060</v>
      </c>
      <c r="AM333" s="171" t="s">
        <v>1992</v>
      </c>
      <c r="AN333" s="150"/>
      <c r="AP333" s="149" t="s">
        <v>154</v>
      </c>
      <c r="AQ333" s="149" t="s">
        <v>153</v>
      </c>
      <c r="AR333" s="149" t="s">
        <v>153</v>
      </c>
      <c r="AU333" s="150"/>
      <c r="AV333" s="188" t="s">
        <v>168</v>
      </c>
      <c r="AW333" s="172" t="s">
        <v>153</v>
      </c>
      <c r="AX333" s="149" t="s">
        <v>153</v>
      </c>
      <c r="AY333" s="149" t="s">
        <v>154</v>
      </c>
      <c r="AZ333" s="149" t="s">
        <v>153</v>
      </c>
      <c r="BA333" s="149" t="s">
        <v>153</v>
      </c>
      <c r="BC333" s="150"/>
      <c r="BE333" s="173"/>
      <c r="BF333" s="150"/>
      <c r="BG333" s="283">
        <f t="shared" si="265"/>
        <v>0</v>
      </c>
      <c r="BH333" s="149">
        <f t="shared" si="266"/>
        <v>0</v>
      </c>
      <c r="BI333" s="149">
        <f t="shared" si="232"/>
        <v>0</v>
      </c>
      <c r="BJ333" s="280">
        <f t="shared" si="233"/>
        <v>0</v>
      </c>
      <c r="BK333" s="356">
        <f t="shared" si="267"/>
        <v>0</v>
      </c>
      <c r="BL333" s="149">
        <f t="shared" si="268"/>
        <v>0</v>
      </c>
      <c r="BM333" s="149">
        <f t="shared" si="234"/>
        <v>0</v>
      </c>
      <c r="BN333" s="278">
        <f t="shared" si="235"/>
        <v>0</v>
      </c>
      <c r="BO333" s="149">
        <f t="shared" si="269"/>
        <v>0</v>
      </c>
      <c r="BP333" s="149">
        <f t="shared" si="270"/>
        <v>0</v>
      </c>
      <c r="BQ333" s="149">
        <f t="shared" si="236"/>
        <v>0</v>
      </c>
      <c r="BR333" s="356">
        <f t="shared" si="271"/>
        <v>0</v>
      </c>
      <c r="BS333" s="149">
        <f t="shared" si="272"/>
        <v>0</v>
      </c>
      <c r="BT333" s="149">
        <f t="shared" si="237"/>
        <v>0</v>
      </c>
      <c r="BU333" s="356">
        <f t="shared" si="238"/>
        <v>0</v>
      </c>
      <c r="BV333" s="149">
        <f t="shared" si="239"/>
        <v>0</v>
      </c>
      <c r="BW333" s="113">
        <f t="shared" si="240"/>
        <v>0</v>
      </c>
      <c r="BX333" s="248">
        <f t="shared" si="241"/>
        <v>0</v>
      </c>
      <c r="BY333" s="248">
        <f t="shared" si="242"/>
        <v>0</v>
      </c>
      <c r="BZ333" s="248">
        <f t="shared" si="243"/>
        <v>0</v>
      </c>
      <c r="CA333" s="248">
        <f t="shared" si="276"/>
        <v>0</v>
      </c>
      <c r="CB333" s="175">
        <f t="shared" si="244"/>
        <v>0</v>
      </c>
      <c r="CC333" s="356">
        <f t="shared" si="245"/>
        <v>0</v>
      </c>
      <c r="CD333" s="149">
        <f t="shared" si="246"/>
        <v>0</v>
      </c>
      <c r="CE333" s="149">
        <f t="shared" si="247"/>
        <v>0</v>
      </c>
      <c r="CF333" s="276">
        <f t="shared" si="248"/>
        <v>0</v>
      </c>
      <c r="CG333" s="248">
        <f t="shared" si="249"/>
        <v>0</v>
      </c>
      <c r="CH333" s="274">
        <f t="shared" si="273"/>
        <v>0</v>
      </c>
      <c r="CI333" s="356">
        <f t="shared" si="250"/>
        <v>0</v>
      </c>
      <c r="CJ333" s="149">
        <f t="shared" si="251"/>
        <v>0</v>
      </c>
      <c r="CK333" s="150">
        <f t="shared" si="252"/>
        <v>0</v>
      </c>
      <c r="CL333" s="149">
        <f t="shared" si="274"/>
        <v>0</v>
      </c>
      <c r="CM333" s="149">
        <f t="shared" si="274"/>
        <v>0</v>
      </c>
      <c r="CN333" s="149">
        <f t="shared" si="274"/>
        <v>0</v>
      </c>
      <c r="CO333" s="149">
        <f t="shared" si="253"/>
        <v>0</v>
      </c>
      <c r="CP333" s="149">
        <f t="shared" si="275"/>
        <v>0</v>
      </c>
      <c r="CQ333" s="283">
        <f t="shared" si="254"/>
        <v>0</v>
      </c>
      <c r="CR333" s="149">
        <f t="shared" si="255"/>
        <v>0</v>
      </c>
      <c r="CS333" s="149">
        <f t="shared" si="256"/>
        <v>1</v>
      </c>
      <c r="CT333" s="283" t="str">
        <f t="shared" si="257"/>
        <v/>
      </c>
      <c r="CU333" s="149" t="str">
        <f t="shared" si="258"/>
        <v xml:space="preserve"> </v>
      </c>
      <c r="CV333" s="149">
        <f t="shared" si="259"/>
        <v>0</v>
      </c>
      <c r="CW333" s="149">
        <v>0</v>
      </c>
      <c r="CX333" s="149">
        <v>0</v>
      </c>
      <c r="CY333" s="149">
        <v>0</v>
      </c>
      <c r="CZ333" s="149">
        <v>0</v>
      </c>
      <c r="DA333" s="149">
        <v>0</v>
      </c>
      <c r="DB333" s="149">
        <v>0</v>
      </c>
      <c r="DC333" s="149">
        <v>0</v>
      </c>
      <c r="DD333" s="149">
        <v>0</v>
      </c>
      <c r="DE333" s="149">
        <v>0</v>
      </c>
      <c r="DF333" s="149">
        <v>0</v>
      </c>
      <c r="DG333" s="149">
        <v>0</v>
      </c>
      <c r="DH333" s="149">
        <v>0</v>
      </c>
      <c r="DI333" s="149">
        <v>0</v>
      </c>
      <c r="DJ333" s="149">
        <v>0</v>
      </c>
      <c r="DK333" s="149">
        <v>0</v>
      </c>
      <c r="DL333" s="149">
        <v>0</v>
      </c>
      <c r="DM333" s="149">
        <v>0</v>
      </c>
      <c r="DN333" s="149">
        <v>0</v>
      </c>
      <c r="DO333" s="149">
        <v>0</v>
      </c>
      <c r="DP333" s="149">
        <v>0</v>
      </c>
      <c r="DQ333" s="149">
        <v>0</v>
      </c>
      <c r="DR333" s="149">
        <v>0</v>
      </c>
      <c r="DS333" s="149">
        <v>0</v>
      </c>
      <c r="DT333" s="149" t="s">
        <v>154</v>
      </c>
      <c r="DU333" s="149">
        <v>0</v>
      </c>
      <c r="DV333" s="149" t="s">
        <v>154</v>
      </c>
      <c r="DW333" s="149" t="s">
        <v>154</v>
      </c>
      <c r="DX333" s="149">
        <v>0</v>
      </c>
      <c r="DY333" s="149">
        <v>0</v>
      </c>
      <c r="DZ333" s="149" t="str">
        <f t="shared" si="260"/>
        <v>N</v>
      </c>
      <c r="EA333" s="149" t="str">
        <f t="shared" si="261"/>
        <v/>
      </c>
      <c r="EB333" s="149" t="str">
        <f t="shared" si="262"/>
        <v>N</v>
      </c>
      <c r="EC333" s="149" t="str">
        <f t="shared" si="263"/>
        <v>N</v>
      </c>
      <c r="ED333" s="149" t="str">
        <f t="shared" si="264"/>
        <v>Not Specified</v>
      </c>
      <c r="EF333" s="149">
        <f t="shared" si="231"/>
        <v>0</v>
      </c>
    </row>
    <row r="334" spans="1:136" s="149" customFormat="1" ht="16.5" customHeight="1">
      <c r="A334" s="149">
        <v>331</v>
      </c>
      <c r="B334" s="149">
        <v>301</v>
      </c>
      <c r="C334" s="150" t="s">
        <v>1993</v>
      </c>
      <c r="D334" s="149" t="s">
        <v>228</v>
      </c>
      <c r="E334" s="149" t="s">
        <v>229</v>
      </c>
      <c r="F334" s="149" t="s">
        <v>321</v>
      </c>
      <c r="G334" s="149" t="s">
        <v>246</v>
      </c>
      <c r="H334" s="168" t="s">
        <v>1994</v>
      </c>
      <c r="I334" s="149" t="s">
        <v>1995</v>
      </c>
      <c r="J334" s="149">
        <v>0.042</v>
      </c>
      <c r="K334" s="149" t="s">
        <v>1996</v>
      </c>
      <c r="L334" s="149">
        <v>15021</v>
      </c>
      <c r="M334" s="150">
        <v>31</v>
      </c>
      <c r="N334" s="149" t="s">
        <v>150</v>
      </c>
      <c r="O334" s="149">
        <v>2014</v>
      </c>
      <c r="P334" s="150">
        <v>2020</v>
      </c>
      <c r="Q334" s="149" t="s">
        <v>150</v>
      </c>
      <c r="R334" s="149" t="s">
        <v>154</v>
      </c>
      <c r="S334" s="149" t="s">
        <v>155</v>
      </c>
      <c r="T334" s="149" t="s">
        <v>153</v>
      </c>
      <c r="U334" s="151" t="s">
        <v>153</v>
      </c>
      <c r="V334" s="149" t="s">
        <v>153</v>
      </c>
      <c r="W334" s="149" t="s">
        <v>153</v>
      </c>
      <c r="X334" s="152" t="s">
        <v>153</v>
      </c>
      <c r="Y334" s="149" t="s">
        <v>154</v>
      </c>
      <c r="Z334" s="149" t="s">
        <v>155</v>
      </c>
      <c r="AA334" s="150"/>
      <c r="AC334" s="149" t="s">
        <v>167</v>
      </c>
      <c r="AD334" s="149" t="s">
        <v>6</v>
      </c>
      <c r="AE334" s="149" t="s">
        <v>157</v>
      </c>
      <c r="AF334" s="149" t="s">
        <v>157</v>
      </c>
      <c r="AG334" s="149" t="s">
        <v>169</v>
      </c>
      <c r="AH334" s="150" t="s">
        <v>159</v>
      </c>
      <c r="AJ334" s="149" t="s">
        <v>154</v>
      </c>
      <c r="AK334" s="170" t="s">
        <v>153</v>
      </c>
      <c r="AN334" s="150"/>
      <c r="AO334" s="149" t="s">
        <v>160</v>
      </c>
      <c r="AP334" s="149" t="s">
        <v>150</v>
      </c>
      <c r="AQ334" s="149" t="s">
        <v>159</v>
      </c>
      <c r="AR334" s="149" t="s">
        <v>1997</v>
      </c>
      <c r="AS334" s="149">
        <v>2050</v>
      </c>
      <c r="AU334" s="150"/>
      <c r="AV334" s="149" t="s">
        <v>157</v>
      </c>
      <c r="AW334" s="172" t="s">
        <v>312</v>
      </c>
      <c r="AX334" s="149" t="s">
        <v>158</v>
      </c>
      <c r="AY334" s="149" t="s">
        <v>154</v>
      </c>
      <c r="AZ334" s="149" t="s">
        <v>153</v>
      </c>
      <c r="BA334" s="149" t="s">
        <v>153</v>
      </c>
      <c r="BC334" s="150"/>
      <c r="BE334" s="173"/>
      <c r="BF334" s="150"/>
      <c r="BG334" s="283">
        <f t="shared" si="265"/>
        <v>1</v>
      </c>
      <c r="BH334" s="149">
        <f t="shared" si="266"/>
        <v>0</v>
      </c>
      <c r="BI334" s="149">
        <f t="shared" si="232"/>
        <v>0</v>
      </c>
      <c r="BJ334" s="280">
        <f t="shared" si="233"/>
        <v>1</v>
      </c>
      <c r="BK334" s="356">
        <f t="shared" si="267"/>
        <v>0</v>
      </c>
      <c r="BL334" s="149">
        <f t="shared" si="268"/>
        <v>0</v>
      </c>
      <c r="BM334" s="149">
        <f t="shared" si="234"/>
        <v>0</v>
      </c>
      <c r="BN334" s="278">
        <f t="shared" si="235"/>
        <v>0</v>
      </c>
      <c r="BO334" s="149">
        <f t="shared" si="269"/>
        <v>0</v>
      </c>
      <c r="BP334" s="149">
        <f t="shared" si="270"/>
        <v>0</v>
      </c>
      <c r="BQ334" s="149">
        <f t="shared" si="236"/>
        <v>0</v>
      </c>
      <c r="BR334" s="356">
        <f t="shared" si="271"/>
        <v>0</v>
      </c>
      <c r="BS334" s="149">
        <f t="shared" si="272"/>
        <v>0</v>
      </c>
      <c r="BT334" s="149">
        <f t="shared" si="237"/>
        <v>1</v>
      </c>
      <c r="BU334" s="356">
        <f t="shared" si="238"/>
        <v>0</v>
      </c>
      <c r="BV334" s="149">
        <f t="shared" si="239"/>
        <v>0</v>
      </c>
      <c r="BW334" s="113">
        <f t="shared" si="240"/>
        <v>0</v>
      </c>
      <c r="BX334" s="248">
        <f t="shared" si="241"/>
        <v>0</v>
      </c>
      <c r="BY334" s="248">
        <f t="shared" si="242"/>
        <v>0</v>
      </c>
      <c r="BZ334" s="248">
        <f t="shared" si="243"/>
        <v>0</v>
      </c>
      <c r="CA334" s="248">
        <f t="shared" si="276"/>
        <v>0</v>
      </c>
      <c r="CB334" s="175">
        <f t="shared" si="244"/>
        <v>0</v>
      </c>
      <c r="CC334" s="356">
        <f t="shared" si="245"/>
        <v>0</v>
      </c>
      <c r="CD334" s="149">
        <f t="shared" si="246"/>
        <v>0</v>
      </c>
      <c r="CE334" s="149">
        <f t="shared" si="247"/>
        <v>1</v>
      </c>
      <c r="CF334" s="276">
        <f t="shared" si="248"/>
        <v>1</v>
      </c>
      <c r="CG334" s="248">
        <f t="shared" si="249"/>
        <v>1</v>
      </c>
      <c r="CH334" s="274">
        <f t="shared" si="273"/>
        <v>1</v>
      </c>
      <c r="CI334" s="356">
        <f t="shared" si="250"/>
        <v>0</v>
      </c>
      <c r="CJ334" s="149">
        <f t="shared" si="251"/>
        <v>0</v>
      </c>
      <c r="CK334" s="150">
        <f t="shared" si="252"/>
        <v>0</v>
      </c>
      <c r="CL334" s="149">
        <f t="shared" si="274"/>
        <v>1</v>
      </c>
      <c r="CM334" s="149">
        <f t="shared" si="274"/>
        <v>0</v>
      </c>
      <c r="CN334" s="149">
        <f t="shared" si="274"/>
        <v>1</v>
      </c>
      <c r="CO334" s="149">
        <f t="shared" si="253"/>
        <v>2</v>
      </c>
      <c r="CP334" s="149">
        <f t="shared" si="275"/>
        <v>1</v>
      </c>
      <c r="CQ334" s="283">
        <f t="shared" si="254"/>
        <v>1</v>
      </c>
      <c r="CR334" s="149">
        <f t="shared" si="255"/>
        <v>0</v>
      </c>
      <c r="CS334" s="149">
        <f t="shared" si="256"/>
        <v>0</v>
      </c>
      <c r="CT334" s="283" t="str">
        <f t="shared" si="257"/>
        <v/>
      </c>
      <c r="CU334" s="149" t="str">
        <f t="shared" si="258"/>
        <v xml:space="preserve"> 2050</v>
      </c>
      <c r="CV334" s="149">
        <f t="shared" si="259"/>
        <v>2050</v>
      </c>
      <c r="CW334" s="149">
        <v>1</v>
      </c>
      <c r="CX334" s="149">
        <v>0</v>
      </c>
      <c r="CY334" s="149">
        <v>0</v>
      </c>
      <c r="CZ334" s="149">
        <v>1</v>
      </c>
      <c r="DA334" s="149">
        <v>0</v>
      </c>
      <c r="DB334" s="149">
        <v>1</v>
      </c>
      <c r="DC334" s="149">
        <v>0</v>
      </c>
      <c r="DD334" s="149">
        <v>1</v>
      </c>
      <c r="DE334" s="149">
        <v>0</v>
      </c>
      <c r="DF334" s="149">
        <v>1</v>
      </c>
      <c r="DG334" s="149">
        <v>0</v>
      </c>
      <c r="DH334" s="149">
        <v>1</v>
      </c>
      <c r="DI334" s="149">
        <v>1</v>
      </c>
      <c r="DJ334" s="149">
        <v>0</v>
      </c>
      <c r="DK334" s="149">
        <v>0</v>
      </c>
      <c r="DL334" s="149">
        <v>1</v>
      </c>
      <c r="DM334" s="149">
        <v>1</v>
      </c>
      <c r="DN334" s="149">
        <v>1</v>
      </c>
      <c r="DO334" s="149">
        <v>1</v>
      </c>
      <c r="DP334" s="149">
        <v>1</v>
      </c>
      <c r="DQ334" s="149">
        <v>0</v>
      </c>
      <c r="DR334" s="149">
        <v>1</v>
      </c>
      <c r="DS334" s="149">
        <v>1</v>
      </c>
      <c r="DT334" s="149" t="s">
        <v>154</v>
      </c>
      <c r="DU334" s="149" t="s">
        <v>157</v>
      </c>
      <c r="DV334" s="149" t="s">
        <v>7863</v>
      </c>
      <c r="DW334" s="149" t="s">
        <v>160</v>
      </c>
      <c r="DX334" s="149" t="s">
        <v>150</v>
      </c>
      <c r="DY334" s="149" t="s">
        <v>150</v>
      </c>
      <c r="DZ334" s="149" t="str">
        <f t="shared" si="260"/>
        <v>Y</v>
      </c>
      <c r="EA334" s="149" t="str">
        <f t="shared" si="261"/>
        <v>Commitment removed</v>
      </c>
      <c r="EB334" s="149" t="str">
        <f t="shared" si="262"/>
        <v>Y</v>
      </c>
      <c r="EC334" s="149" t="str">
        <f t="shared" si="263"/>
        <v>N</v>
      </c>
      <c r="ED334" s="149" t="str">
        <f t="shared" si="264"/>
        <v>Yes</v>
      </c>
      <c r="EF334" s="149">
        <f t="shared" si="231"/>
        <v>2050</v>
      </c>
    </row>
    <row r="335" spans="1:136" s="149" customFormat="1" ht="16.5" customHeight="1">
      <c r="A335" s="149">
        <v>332</v>
      </c>
      <c r="B335" s="149">
        <v>343</v>
      </c>
      <c r="C335" s="150" t="s">
        <v>1998</v>
      </c>
      <c r="D335" s="149" t="s">
        <v>1438</v>
      </c>
      <c r="E335" s="149" t="s">
        <v>1047</v>
      </c>
      <c r="F335" s="149" t="s">
        <v>175</v>
      </c>
      <c r="G335" s="149" t="s">
        <v>176</v>
      </c>
      <c r="H335" s="168" t="s">
        <v>1999</v>
      </c>
      <c r="I335" s="149" t="s">
        <v>2000</v>
      </c>
      <c r="J335" s="149">
        <v>-0.252</v>
      </c>
      <c r="K335" s="149" t="s">
        <v>2001</v>
      </c>
      <c r="L335" s="149">
        <v>158371</v>
      </c>
      <c r="M335" s="150">
        <v>16</v>
      </c>
      <c r="N335" s="149" t="s">
        <v>154</v>
      </c>
      <c r="O335" s="149" t="s">
        <v>153</v>
      </c>
      <c r="P335" s="150" t="s">
        <v>153</v>
      </c>
      <c r="Q335" s="149" t="s">
        <v>154</v>
      </c>
      <c r="R335" s="149" t="s">
        <v>154</v>
      </c>
      <c r="S335" s="149" t="s">
        <v>153</v>
      </c>
      <c r="T335" s="149" t="s">
        <v>153</v>
      </c>
      <c r="U335" s="151" t="s">
        <v>153</v>
      </c>
      <c r="V335" s="149" t="s">
        <v>153</v>
      </c>
      <c r="W335" s="149" t="s">
        <v>153</v>
      </c>
      <c r="X335" s="152" t="s">
        <v>153</v>
      </c>
      <c r="Y335" s="149" t="s">
        <v>153</v>
      </c>
      <c r="Z335" s="149" t="s">
        <v>153</v>
      </c>
      <c r="AA335" s="150"/>
      <c r="AC335" s="149" t="s">
        <v>153</v>
      </c>
      <c r="AD335" s="149" t="s">
        <v>153</v>
      </c>
      <c r="AE335" s="149" t="s">
        <v>153</v>
      </c>
      <c r="AF335" s="149" t="s">
        <v>153</v>
      </c>
      <c r="AG335" s="149" t="s">
        <v>153</v>
      </c>
      <c r="AH335" s="150" t="s">
        <v>153</v>
      </c>
      <c r="AJ335" s="149" t="s">
        <v>154</v>
      </c>
      <c r="AK335" s="170" t="s">
        <v>153</v>
      </c>
      <c r="AM335" s="171" t="s">
        <v>2002</v>
      </c>
      <c r="AN335" s="150" t="s">
        <v>1028</v>
      </c>
      <c r="AP335" s="149" t="s">
        <v>154</v>
      </c>
      <c r="AQ335" s="149" t="s">
        <v>153</v>
      </c>
      <c r="AR335" s="149" t="s">
        <v>153</v>
      </c>
      <c r="AU335" s="150"/>
      <c r="AV335" s="188" t="s">
        <v>168</v>
      </c>
      <c r="AW335" s="172" t="s">
        <v>153</v>
      </c>
      <c r="AX335" s="149" t="s">
        <v>153</v>
      </c>
      <c r="AY335" s="149" t="s">
        <v>154</v>
      </c>
      <c r="AZ335" s="149" t="s">
        <v>153</v>
      </c>
      <c r="BA335" s="149" t="s">
        <v>153</v>
      </c>
      <c r="BC335" s="150"/>
      <c r="BE335" s="173"/>
      <c r="BF335" s="150"/>
      <c r="BG335" s="283">
        <f t="shared" si="265"/>
        <v>0</v>
      </c>
      <c r="BH335" s="149">
        <f t="shared" si="266"/>
        <v>0</v>
      </c>
      <c r="BI335" s="149">
        <f t="shared" si="232"/>
        <v>0</v>
      </c>
      <c r="BJ335" s="280">
        <f t="shared" si="233"/>
        <v>0</v>
      </c>
      <c r="BK335" s="356">
        <f t="shared" si="267"/>
        <v>0</v>
      </c>
      <c r="BL335" s="149">
        <f t="shared" si="268"/>
        <v>0</v>
      </c>
      <c r="BM335" s="149">
        <f t="shared" si="234"/>
        <v>0</v>
      </c>
      <c r="BN335" s="278">
        <f t="shared" si="235"/>
        <v>0</v>
      </c>
      <c r="BO335" s="149">
        <f t="shared" si="269"/>
        <v>0</v>
      </c>
      <c r="BP335" s="149">
        <f t="shared" si="270"/>
        <v>0</v>
      </c>
      <c r="BQ335" s="149">
        <f t="shared" si="236"/>
        <v>0</v>
      </c>
      <c r="BR335" s="356">
        <f t="shared" si="271"/>
        <v>0</v>
      </c>
      <c r="BS335" s="149">
        <f t="shared" si="272"/>
        <v>0</v>
      </c>
      <c r="BT335" s="149">
        <f t="shared" si="237"/>
        <v>0</v>
      </c>
      <c r="BU335" s="356">
        <f t="shared" si="238"/>
        <v>0</v>
      </c>
      <c r="BV335" s="149">
        <f t="shared" si="239"/>
        <v>0</v>
      </c>
      <c r="BW335" s="113">
        <f t="shared" si="240"/>
        <v>0</v>
      </c>
      <c r="BX335" s="248">
        <f t="shared" si="241"/>
        <v>0</v>
      </c>
      <c r="BY335" s="248">
        <f t="shared" si="242"/>
        <v>0</v>
      </c>
      <c r="BZ335" s="248">
        <f t="shared" si="243"/>
        <v>0</v>
      </c>
      <c r="CA335" s="248">
        <f t="shared" si="276"/>
        <v>0</v>
      </c>
      <c r="CB335" s="175">
        <f t="shared" si="244"/>
        <v>0</v>
      </c>
      <c r="CC335" s="356">
        <f t="shared" si="245"/>
        <v>0</v>
      </c>
      <c r="CD335" s="149">
        <f t="shared" si="246"/>
        <v>0</v>
      </c>
      <c r="CE335" s="149">
        <f t="shared" si="247"/>
        <v>0</v>
      </c>
      <c r="CF335" s="276">
        <f t="shared" si="248"/>
        <v>0</v>
      </c>
      <c r="CG335" s="248">
        <f t="shared" si="249"/>
        <v>0</v>
      </c>
      <c r="CH335" s="274">
        <f t="shared" si="273"/>
        <v>0</v>
      </c>
      <c r="CI335" s="356">
        <f t="shared" si="250"/>
        <v>0</v>
      </c>
      <c r="CJ335" s="149">
        <f t="shared" si="251"/>
        <v>0</v>
      </c>
      <c r="CK335" s="150">
        <f t="shared" si="252"/>
        <v>0</v>
      </c>
      <c r="CL335" s="149">
        <f t="shared" si="274"/>
        <v>0</v>
      </c>
      <c r="CM335" s="149">
        <f t="shared" si="274"/>
        <v>0</v>
      </c>
      <c r="CN335" s="149">
        <f t="shared" si="274"/>
        <v>0</v>
      </c>
      <c r="CO335" s="149">
        <f t="shared" si="253"/>
        <v>0</v>
      </c>
      <c r="CP335" s="149">
        <f t="shared" si="275"/>
        <v>0</v>
      </c>
      <c r="CQ335" s="283">
        <f t="shared" si="254"/>
        <v>0</v>
      </c>
      <c r="CR335" s="149">
        <f t="shared" si="255"/>
        <v>0</v>
      </c>
      <c r="CS335" s="149">
        <f t="shared" si="256"/>
        <v>1</v>
      </c>
      <c r="CT335" s="283" t="str">
        <f t="shared" si="257"/>
        <v/>
      </c>
      <c r="CU335" s="149" t="str">
        <f t="shared" si="258"/>
        <v xml:space="preserve"> </v>
      </c>
      <c r="CV335" s="149">
        <f t="shared" si="259"/>
        <v>0</v>
      </c>
      <c r="CW335" s="149">
        <v>0</v>
      </c>
      <c r="CX335" s="149">
        <v>0</v>
      </c>
      <c r="CY335" s="149">
        <v>0</v>
      </c>
      <c r="CZ335" s="149">
        <v>0</v>
      </c>
      <c r="DA335" s="149">
        <v>0</v>
      </c>
      <c r="DB335" s="149">
        <v>0</v>
      </c>
      <c r="DC335" s="149">
        <v>0</v>
      </c>
      <c r="DD335" s="149">
        <v>0</v>
      </c>
      <c r="DE335" s="149">
        <v>0</v>
      </c>
      <c r="DF335" s="149">
        <v>0</v>
      </c>
      <c r="DG335" s="149">
        <v>0</v>
      </c>
      <c r="DH335" s="149">
        <v>0</v>
      </c>
      <c r="DI335" s="149">
        <v>0</v>
      </c>
      <c r="DJ335" s="149">
        <v>0</v>
      </c>
      <c r="DK335" s="149">
        <v>0</v>
      </c>
      <c r="DL335" s="149">
        <v>0</v>
      </c>
      <c r="DM335" s="149">
        <v>0</v>
      </c>
      <c r="DN335" s="149">
        <v>0</v>
      </c>
      <c r="DO335" s="149">
        <v>0</v>
      </c>
      <c r="DP335" s="149">
        <v>0</v>
      </c>
      <c r="DQ335" s="149">
        <v>0</v>
      </c>
      <c r="DR335" s="149">
        <v>0</v>
      </c>
      <c r="DS335" s="149">
        <v>0</v>
      </c>
      <c r="DT335" s="149" t="s">
        <v>154</v>
      </c>
      <c r="DU335" s="149">
        <v>0</v>
      </c>
      <c r="DV335" s="149" t="s">
        <v>154</v>
      </c>
      <c r="DW335" s="149" t="s">
        <v>154</v>
      </c>
      <c r="DX335" s="149">
        <v>0</v>
      </c>
      <c r="DY335" s="149">
        <v>0</v>
      </c>
      <c r="DZ335" s="149" t="str">
        <f t="shared" si="260"/>
        <v>N</v>
      </c>
      <c r="EA335" s="149" t="str">
        <f t="shared" si="261"/>
        <v/>
      </c>
      <c r="EB335" s="149" t="str">
        <f t="shared" si="262"/>
        <v>N</v>
      </c>
      <c r="EC335" s="149" t="str">
        <f t="shared" si="263"/>
        <v>N</v>
      </c>
      <c r="ED335" s="149" t="str">
        <f t="shared" si="264"/>
        <v>Not Specified</v>
      </c>
      <c r="EF335" s="149">
        <f t="shared" si="231"/>
        <v>0</v>
      </c>
    </row>
    <row r="336" spans="1:136" s="149" customFormat="1" ht="16.5" customHeight="1">
      <c r="A336" s="149">
        <v>333</v>
      </c>
      <c r="B336" s="149">
        <v>345</v>
      </c>
      <c r="C336" s="150" t="s">
        <v>2003</v>
      </c>
      <c r="D336" s="149" t="s">
        <v>192</v>
      </c>
      <c r="E336" s="149" t="s">
        <v>193</v>
      </c>
      <c r="F336" s="149" t="s">
        <v>863</v>
      </c>
      <c r="G336" s="149" t="s">
        <v>9</v>
      </c>
      <c r="H336" s="168" t="s">
        <v>2004</v>
      </c>
      <c r="I336" s="149" t="s">
        <v>2005</v>
      </c>
      <c r="J336" s="149">
        <v>-8.183</v>
      </c>
      <c r="K336" s="149" t="s">
        <v>2006</v>
      </c>
      <c r="L336" s="149">
        <v>46000</v>
      </c>
      <c r="M336" s="150">
        <v>4</v>
      </c>
      <c r="N336" s="149" t="s">
        <v>154</v>
      </c>
      <c r="O336" s="149" t="s">
        <v>153</v>
      </c>
      <c r="P336" s="150" t="s">
        <v>153</v>
      </c>
      <c r="Q336" s="149" t="s">
        <v>154</v>
      </c>
      <c r="R336" s="149" t="s">
        <v>154</v>
      </c>
      <c r="S336" s="149" t="s">
        <v>153</v>
      </c>
      <c r="T336" s="149" t="s">
        <v>153</v>
      </c>
      <c r="U336" s="151" t="s">
        <v>153</v>
      </c>
      <c r="V336" s="149" t="s">
        <v>153</v>
      </c>
      <c r="W336" s="149" t="s">
        <v>153</v>
      </c>
      <c r="X336" s="152" t="s">
        <v>153</v>
      </c>
      <c r="Y336" s="149" t="s">
        <v>153</v>
      </c>
      <c r="Z336" s="149" t="s">
        <v>153</v>
      </c>
      <c r="AA336" s="150"/>
      <c r="AC336" s="149" t="s">
        <v>153</v>
      </c>
      <c r="AD336" s="149" t="s">
        <v>153</v>
      </c>
      <c r="AE336" s="149" t="s">
        <v>153</v>
      </c>
      <c r="AF336" s="149" t="s">
        <v>153</v>
      </c>
      <c r="AG336" s="149" t="s">
        <v>153</v>
      </c>
      <c r="AH336" s="150" t="s">
        <v>153</v>
      </c>
      <c r="AJ336" s="149" t="s">
        <v>154</v>
      </c>
      <c r="AK336" s="170" t="s">
        <v>153</v>
      </c>
      <c r="AM336" s="171" t="s">
        <v>2007</v>
      </c>
      <c r="AN336" s="150" t="s">
        <v>795</v>
      </c>
      <c r="AP336" s="149" t="s">
        <v>154</v>
      </c>
      <c r="AQ336" s="149" t="s">
        <v>153</v>
      </c>
      <c r="AR336" s="149" t="s">
        <v>153</v>
      </c>
      <c r="AU336" s="150"/>
      <c r="AV336" s="188" t="s">
        <v>168</v>
      </c>
      <c r="AW336" s="172" t="s">
        <v>153</v>
      </c>
      <c r="AX336" s="149" t="s">
        <v>153</v>
      </c>
      <c r="AY336" s="149" t="s">
        <v>154</v>
      </c>
      <c r="AZ336" s="149" t="s">
        <v>153</v>
      </c>
      <c r="BA336" s="149" t="s">
        <v>153</v>
      </c>
      <c r="BC336" s="150"/>
      <c r="BE336" s="173"/>
      <c r="BF336" s="150"/>
      <c r="BG336" s="283">
        <f t="shared" si="265"/>
        <v>0</v>
      </c>
      <c r="BH336" s="149">
        <f t="shared" si="266"/>
        <v>0</v>
      </c>
      <c r="BI336" s="149">
        <f t="shared" si="232"/>
        <v>0</v>
      </c>
      <c r="BJ336" s="280">
        <f t="shared" si="233"/>
        <v>0</v>
      </c>
      <c r="BK336" s="356">
        <f t="shared" si="267"/>
        <v>0</v>
      </c>
      <c r="BL336" s="149">
        <f t="shared" si="268"/>
        <v>0</v>
      </c>
      <c r="BM336" s="149">
        <f t="shared" si="234"/>
        <v>0</v>
      </c>
      <c r="BN336" s="278">
        <f t="shared" si="235"/>
        <v>0</v>
      </c>
      <c r="BO336" s="149">
        <f t="shared" si="269"/>
        <v>0</v>
      </c>
      <c r="BP336" s="149">
        <f t="shared" si="270"/>
        <v>0</v>
      </c>
      <c r="BQ336" s="149">
        <f t="shared" si="236"/>
        <v>0</v>
      </c>
      <c r="BR336" s="356">
        <f t="shared" si="271"/>
        <v>0</v>
      </c>
      <c r="BS336" s="149">
        <f t="shared" si="272"/>
        <v>0</v>
      </c>
      <c r="BT336" s="149">
        <f t="shared" si="237"/>
        <v>0</v>
      </c>
      <c r="BU336" s="356">
        <f t="shared" si="238"/>
        <v>0</v>
      </c>
      <c r="BV336" s="149">
        <f t="shared" si="239"/>
        <v>0</v>
      </c>
      <c r="BW336" s="113">
        <f t="shared" si="240"/>
        <v>0</v>
      </c>
      <c r="BX336" s="248">
        <f t="shared" si="241"/>
        <v>0</v>
      </c>
      <c r="BY336" s="248">
        <f t="shared" si="242"/>
        <v>0</v>
      </c>
      <c r="BZ336" s="248">
        <f t="shared" si="243"/>
        <v>0</v>
      </c>
      <c r="CA336" s="248">
        <f t="shared" si="276"/>
        <v>0</v>
      </c>
      <c r="CB336" s="175">
        <f t="shared" si="244"/>
        <v>0</v>
      </c>
      <c r="CC336" s="356">
        <f t="shared" si="245"/>
        <v>0</v>
      </c>
      <c r="CD336" s="149">
        <f t="shared" si="246"/>
        <v>0</v>
      </c>
      <c r="CE336" s="149">
        <f t="shared" si="247"/>
        <v>0</v>
      </c>
      <c r="CF336" s="276">
        <f t="shared" si="248"/>
        <v>0</v>
      </c>
      <c r="CG336" s="248">
        <f t="shared" si="249"/>
        <v>0</v>
      </c>
      <c r="CH336" s="274">
        <f t="shared" si="273"/>
        <v>0</v>
      </c>
      <c r="CI336" s="356">
        <f t="shared" si="250"/>
        <v>0</v>
      </c>
      <c r="CJ336" s="149">
        <f t="shared" si="251"/>
        <v>0</v>
      </c>
      <c r="CK336" s="150">
        <f t="shared" si="252"/>
        <v>0</v>
      </c>
      <c r="CL336" s="149">
        <f t="shared" si="274"/>
        <v>0</v>
      </c>
      <c r="CM336" s="149">
        <f t="shared" si="274"/>
        <v>0</v>
      </c>
      <c r="CN336" s="149">
        <f t="shared" si="274"/>
        <v>0</v>
      </c>
      <c r="CO336" s="149">
        <f t="shared" si="253"/>
        <v>0</v>
      </c>
      <c r="CP336" s="149">
        <f t="shared" si="275"/>
        <v>0</v>
      </c>
      <c r="CQ336" s="283">
        <f t="shared" si="254"/>
        <v>0</v>
      </c>
      <c r="CR336" s="149">
        <f t="shared" si="255"/>
        <v>0</v>
      </c>
      <c r="CS336" s="149">
        <f t="shared" si="256"/>
        <v>1</v>
      </c>
      <c r="CT336" s="283" t="str">
        <f t="shared" si="257"/>
        <v/>
      </c>
      <c r="CU336" s="149" t="str">
        <f t="shared" si="258"/>
        <v xml:space="preserve"> </v>
      </c>
      <c r="CV336" s="149">
        <f t="shared" si="259"/>
        <v>0</v>
      </c>
      <c r="CW336" s="149">
        <v>0</v>
      </c>
      <c r="CX336" s="149">
        <v>0</v>
      </c>
      <c r="CY336" s="149">
        <v>0</v>
      </c>
      <c r="CZ336" s="149">
        <v>0</v>
      </c>
      <c r="DA336" s="149">
        <v>0</v>
      </c>
      <c r="DB336" s="149">
        <v>0</v>
      </c>
      <c r="DC336" s="149">
        <v>0</v>
      </c>
      <c r="DD336" s="149">
        <v>0</v>
      </c>
      <c r="DE336" s="149">
        <v>0</v>
      </c>
      <c r="DF336" s="149">
        <v>0</v>
      </c>
      <c r="DG336" s="149">
        <v>0</v>
      </c>
      <c r="DH336" s="149">
        <v>0</v>
      </c>
      <c r="DI336" s="149">
        <v>0</v>
      </c>
      <c r="DJ336" s="149">
        <v>0</v>
      </c>
      <c r="DK336" s="149">
        <v>0</v>
      </c>
      <c r="DL336" s="149">
        <v>0</v>
      </c>
      <c r="DM336" s="149">
        <v>0</v>
      </c>
      <c r="DN336" s="149">
        <v>0</v>
      </c>
      <c r="DO336" s="149">
        <v>0</v>
      </c>
      <c r="DP336" s="149">
        <v>0</v>
      </c>
      <c r="DQ336" s="149">
        <v>0</v>
      </c>
      <c r="DR336" s="149">
        <v>0</v>
      </c>
      <c r="DS336" s="149">
        <v>0</v>
      </c>
      <c r="DT336" s="149" t="s">
        <v>154</v>
      </c>
      <c r="DU336" s="149">
        <v>0</v>
      </c>
      <c r="DV336" s="149" t="s">
        <v>154</v>
      </c>
      <c r="DW336" s="149" t="s">
        <v>154</v>
      </c>
      <c r="DX336" s="149">
        <v>0</v>
      </c>
      <c r="DY336" s="149">
        <v>0</v>
      </c>
      <c r="DZ336" s="149" t="str">
        <f t="shared" si="260"/>
        <v>N</v>
      </c>
      <c r="EA336" s="149" t="str">
        <f t="shared" si="261"/>
        <v/>
      </c>
      <c r="EB336" s="149" t="str">
        <f t="shared" si="262"/>
        <v>N</v>
      </c>
      <c r="EC336" s="149" t="str">
        <f t="shared" si="263"/>
        <v>N</v>
      </c>
      <c r="ED336" s="149" t="str">
        <f t="shared" si="264"/>
        <v>Not Specified</v>
      </c>
      <c r="EF336" s="149">
        <f t="shared" si="231"/>
        <v>0</v>
      </c>
    </row>
    <row r="337" spans="1:136" s="149" customFormat="1" ht="16.5" customHeight="1">
      <c r="A337" s="149">
        <v>334</v>
      </c>
      <c r="B337" s="149">
        <v>381</v>
      </c>
      <c r="C337" s="150" t="s">
        <v>2008</v>
      </c>
      <c r="D337" s="149" t="s">
        <v>1206</v>
      </c>
      <c r="E337" s="149" t="s">
        <v>229</v>
      </c>
      <c r="F337" s="149" t="s">
        <v>175</v>
      </c>
      <c r="G337" s="149" t="s">
        <v>176</v>
      </c>
      <c r="H337" s="168" t="s">
        <v>2009</v>
      </c>
      <c r="I337" s="149" t="s">
        <v>2010</v>
      </c>
      <c r="J337" s="149">
        <v>0.185</v>
      </c>
      <c r="K337" s="149" t="s">
        <v>2011</v>
      </c>
      <c r="L337" s="149">
        <v>54060</v>
      </c>
      <c r="M337" s="150">
        <v>8</v>
      </c>
      <c r="N337" s="149" t="s">
        <v>154</v>
      </c>
      <c r="O337" s="149" t="s">
        <v>153</v>
      </c>
      <c r="P337" s="150" t="s">
        <v>153</v>
      </c>
      <c r="Q337" s="149" t="s">
        <v>154</v>
      </c>
      <c r="R337" s="149" t="s">
        <v>154</v>
      </c>
      <c r="S337" s="149" t="s">
        <v>153</v>
      </c>
      <c r="T337" s="149" t="s">
        <v>153</v>
      </c>
      <c r="U337" s="151" t="s">
        <v>153</v>
      </c>
      <c r="V337" s="149" t="s">
        <v>153</v>
      </c>
      <c r="W337" s="149" t="s">
        <v>153</v>
      </c>
      <c r="X337" s="152" t="s">
        <v>153</v>
      </c>
      <c r="Y337" s="149" t="s">
        <v>153</v>
      </c>
      <c r="Z337" s="149" t="s">
        <v>153</v>
      </c>
      <c r="AA337" s="150"/>
      <c r="AC337" s="149" t="s">
        <v>233</v>
      </c>
      <c r="AD337" s="149" t="s">
        <v>234</v>
      </c>
      <c r="AE337" s="149" t="s">
        <v>337</v>
      </c>
      <c r="AF337" s="149" t="s">
        <v>337</v>
      </c>
      <c r="AG337" s="149" t="s">
        <v>153</v>
      </c>
      <c r="AH337" s="150" t="s">
        <v>159</v>
      </c>
      <c r="AI337" s="149" t="s">
        <v>180</v>
      </c>
      <c r="AJ337" s="149" t="s">
        <v>154</v>
      </c>
      <c r="AK337" s="170" t="s">
        <v>338</v>
      </c>
      <c r="AL337" s="149">
        <v>2060</v>
      </c>
      <c r="AM337" s="171" t="s">
        <v>2012</v>
      </c>
      <c r="AN337" s="150"/>
      <c r="AP337" s="149" t="s">
        <v>154</v>
      </c>
      <c r="AQ337" s="149" t="s">
        <v>153</v>
      </c>
      <c r="AR337" s="149" t="s">
        <v>153</v>
      </c>
      <c r="AU337" s="150"/>
      <c r="AV337" s="188" t="s">
        <v>168</v>
      </c>
      <c r="AW337" s="172" t="s">
        <v>153</v>
      </c>
      <c r="AX337" s="149" t="s">
        <v>153</v>
      </c>
      <c r="AY337" s="149" t="s">
        <v>154</v>
      </c>
      <c r="AZ337" s="149" t="s">
        <v>153</v>
      </c>
      <c r="BA337" s="149" t="s">
        <v>153</v>
      </c>
      <c r="BC337" s="150"/>
      <c r="BE337" s="173"/>
      <c r="BF337" s="150"/>
      <c r="BG337" s="283">
        <f t="shared" si="265"/>
        <v>0</v>
      </c>
      <c r="BH337" s="149">
        <f t="shared" si="266"/>
        <v>0</v>
      </c>
      <c r="BI337" s="149">
        <f t="shared" si="232"/>
        <v>0</v>
      </c>
      <c r="BJ337" s="280">
        <f t="shared" si="233"/>
        <v>0</v>
      </c>
      <c r="BK337" s="356">
        <f t="shared" si="267"/>
        <v>0</v>
      </c>
      <c r="BL337" s="149">
        <f t="shared" si="268"/>
        <v>0</v>
      </c>
      <c r="BM337" s="149">
        <f t="shared" si="234"/>
        <v>0</v>
      </c>
      <c r="BN337" s="278">
        <f t="shared" si="235"/>
        <v>0</v>
      </c>
      <c r="BO337" s="149">
        <f t="shared" si="269"/>
        <v>0</v>
      </c>
      <c r="BP337" s="149">
        <f t="shared" si="270"/>
        <v>0</v>
      </c>
      <c r="BQ337" s="149">
        <f t="shared" si="236"/>
        <v>0</v>
      </c>
      <c r="BR337" s="356">
        <f t="shared" si="271"/>
        <v>0</v>
      </c>
      <c r="BS337" s="149">
        <f t="shared" si="272"/>
        <v>0</v>
      </c>
      <c r="BT337" s="149">
        <f t="shared" si="237"/>
        <v>0</v>
      </c>
      <c r="BU337" s="356">
        <f t="shared" si="238"/>
        <v>0</v>
      </c>
      <c r="BV337" s="149">
        <f t="shared" si="239"/>
        <v>0</v>
      </c>
      <c r="BW337" s="113">
        <f t="shared" si="240"/>
        <v>0</v>
      </c>
      <c r="BX337" s="248">
        <f t="shared" si="241"/>
        <v>0</v>
      </c>
      <c r="BY337" s="248">
        <f t="shared" si="242"/>
        <v>0</v>
      </c>
      <c r="BZ337" s="248">
        <f t="shared" si="243"/>
        <v>0</v>
      </c>
      <c r="CA337" s="248">
        <f t="shared" si="276"/>
        <v>0</v>
      </c>
      <c r="CB337" s="175">
        <f t="shared" si="244"/>
        <v>0</v>
      </c>
      <c r="CC337" s="356">
        <f t="shared" si="245"/>
        <v>0</v>
      </c>
      <c r="CD337" s="149">
        <f t="shared" si="246"/>
        <v>0</v>
      </c>
      <c r="CE337" s="149">
        <f t="shared" si="247"/>
        <v>0</v>
      </c>
      <c r="CF337" s="276">
        <f t="shared" si="248"/>
        <v>0</v>
      </c>
      <c r="CG337" s="248">
        <f t="shared" si="249"/>
        <v>0</v>
      </c>
      <c r="CH337" s="274">
        <f t="shared" si="273"/>
        <v>0</v>
      </c>
      <c r="CI337" s="356">
        <f t="shared" si="250"/>
        <v>0</v>
      </c>
      <c r="CJ337" s="149">
        <f t="shared" si="251"/>
        <v>0</v>
      </c>
      <c r="CK337" s="150">
        <f t="shared" si="252"/>
        <v>0</v>
      </c>
      <c r="CL337" s="149">
        <f t="shared" si="274"/>
        <v>0</v>
      </c>
      <c r="CM337" s="149">
        <f t="shared" si="274"/>
        <v>0</v>
      </c>
      <c r="CN337" s="149">
        <f t="shared" si="274"/>
        <v>0</v>
      </c>
      <c r="CO337" s="149">
        <f t="shared" si="253"/>
        <v>0</v>
      </c>
      <c r="CP337" s="149">
        <f t="shared" si="275"/>
        <v>0</v>
      </c>
      <c r="CQ337" s="283">
        <f t="shared" si="254"/>
        <v>0</v>
      </c>
      <c r="CR337" s="149">
        <f t="shared" si="255"/>
        <v>0</v>
      </c>
      <c r="CS337" s="149">
        <f t="shared" si="256"/>
        <v>1</v>
      </c>
      <c r="CT337" s="283" t="str">
        <f t="shared" si="257"/>
        <v/>
      </c>
      <c r="CU337" s="149" t="str">
        <f t="shared" si="258"/>
        <v xml:space="preserve"> </v>
      </c>
      <c r="CV337" s="149">
        <f t="shared" si="259"/>
        <v>0</v>
      </c>
      <c r="CW337" s="149">
        <v>0</v>
      </c>
      <c r="CX337" s="149">
        <v>0</v>
      </c>
      <c r="CY337" s="149">
        <v>0</v>
      </c>
      <c r="CZ337" s="149">
        <v>0</v>
      </c>
      <c r="DA337" s="149">
        <v>0</v>
      </c>
      <c r="DB337" s="149">
        <v>0</v>
      </c>
      <c r="DC337" s="149">
        <v>0</v>
      </c>
      <c r="DD337" s="149">
        <v>0</v>
      </c>
      <c r="DE337" s="149">
        <v>0</v>
      </c>
      <c r="DF337" s="149">
        <v>0</v>
      </c>
      <c r="DG337" s="149">
        <v>0</v>
      </c>
      <c r="DH337" s="149">
        <v>0</v>
      </c>
      <c r="DI337" s="149">
        <v>0</v>
      </c>
      <c r="DJ337" s="149">
        <v>0</v>
      </c>
      <c r="DK337" s="149">
        <v>0</v>
      </c>
      <c r="DL337" s="149">
        <v>0</v>
      </c>
      <c r="DM337" s="149">
        <v>0</v>
      </c>
      <c r="DN337" s="149">
        <v>0</v>
      </c>
      <c r="DO337" s="149">
        <v>0</v>
      </c>
      <c r="DP337" s="149">
        <v>0</v>
      </c>
      <c r="DQ337" s="149">
        <v>0</v>
      </c>
      <c r="DR337" s="149">
        <v>0</v>
      </c>
      <c r="DS337" s="149">
        <v>0</v>
      </c>
      <c r="DT337" s="149" t="s">
        <v>154</v>
      </c>
      <c r="DU337" s="149">
        <v>0</v>
      </c>
      <c r="DV337" s="149" t="s">
        <v>154</v>
      </c>
      <c r="DW337" s="149" t="s">
        <v>154</v>
      </c>
      <c r="DX337" s="149" t="s">
        <v>154</v>
      </c>
      <c r="DY337" s="149" t="s">
        <v>154</v>
      </c>
      <c r="DZ337" s="149" t="str">
        <f t="shared" si="260"/>
        <v>N</v>
      </c>
      <c r="EA337" s="149" t="str">
        <f t="shared" si="261"/>
        <v/>
      </c>
      <c r="EB337" s="149" t="str">
        <f t="shared" si="262"/>
        <v>N</v>
      </c>
      <c r="EC337" s="149" t="str">
        <f t="shared" si="263"/>
        <v>N</v>
      </c>
      <c r="ED337" s="149" t="str">
        <f t="shared" si="264"/>
        <v>Not Specified</v>
      </c>
      <c r="EF337" s="149">
        <f t="shared" si="231"/>
        <v>0</v>
      </c>
    </row>
    <row r="338" spans="1:136" s="149" customFormat="1" ht="16.5" customHeight="1">
      <c r="A338" s="149">
        <v>335</v>
      </c>
      <c r="B338" s="149">
        <v>322</v>
      </c>
      <c r="C338" s="150" t="s">
        <v>2013</v>
      </c>
      <c r="D338" s="149" t="s">
        <v>449</v>
      </c>
      <c r="E338" s="149" t="s">
        <v>144</v>
      </c>
      <c r="F338" s="149" t="s">
        <v>416</v>
      </c>
      <c r="G338" s="149" t="s">
        <v>246</v>
      </c>
      <c r="H338" s="168" t="s">
        <v>2014</v>
      </c>
      <c r="I338" s="149" t="s">
        <v>2015</v>
      </c>
      <c r="J338" s="149">
        <v>-0.455</v>
      </c>
      <c r="K338" s="149" t="s">
        <v>2016</v>
      </c>
      <c r="L338" s="149">
        <v>162293</v>
      </c>
      <c r="M338" s="150">
        <v>5</v>
      </c>
      <c r="N338" s="149" t="s">
        <v>150</v>
      </c>
      <c r="O338" s="149">
        <v>2014</v>
      </c>
      <c r="P338" s="150">
        <v>2025</v>
      </c>
      <c r="Q338" s="149" t="s">
        <v>150</v>
      </c>
      <c r="R338" s="149" t="s">
        <v>150</v>
      </c>
      <c r="S338" s="149" t="s">
        <v>151</v>
      </c>
      <c r="T338" s="149" t="s">
        <v>353</v>
      </c>
      <c r="U338" s="151">
        <v>2030</v>
      </c>
      <c r="V338" s="149" t="s">
        <v>151</v>
      </c>
      <c r="W338" s="149" t="s">
        <v>353</v>
      </c>
      <c r="X338" s="152">
        <v>2050</v>
      </c>
      <c r="Y338" s="149" t="s">
        <v>150</v>
      </c>
      <c r="Z338" s="149" t="s">
        <v>151</v>
      </c>
      <c r="AA338" s="150">
        <v>2050</v>
      </c>
      <c r="AC338" s="149" t="s">
        <v>167</v>
      </c>
      <c r="AD338" s="149" t="s">
        <v>6</v>
      </c>
      <c r="AE338" s="149" t="s">
        <v>157</v>
      </c>
      <c r="AF338" s="149" t="s">
        <v>157</v>
      </c>
      <c r="AG338" s="149" t="s">
        <v>157</v>
      </c>
      <c r="AH338" s="150" t="s">
        <v>218</v>
      </c>
      <c r="AJ338" s="149" t="s">
        <v>154</v>
      </c>
      <c r="AK338" s="170" t="s">
        <v>153</v>
      </c>
      <c r="AN338" s="150"/>
      <c r="AO338" s="149" t="s">
        <v>219</v>
      </c>
      <c r="AP338" s="149" t="s">
        <v>150</v>
      </c>
      <c r="AQ338" s="149" t="s">
        <v>218</v>
      </c>
      <c r="AR338" s="149" t="s">
        <v>2017</v>
      </c>
      <c r="AS338" s="149">
        <v>2050</v>
      </c>
      <c r="AU338" s="150"/>
      <c r="AV338" s="149" t="s">
        <v>158</v>
      </c>
      <c r="AW338" s="172" t="s">
        <v>171</v>
      </c>
      <c r="AX338" s="149" t="s">
        <v>158</v>
      </c>
      <c r="AY338" s="149" t="s">
        <v>154</v>
      </c>
      <c r="AZ338" s="149" t="s">
        <v>153</v>
      </c>
      <c r="BA338" s="149" t="s">
        <v>153</v>
      </c>
      <c r="BC338" s="150"/>
      <c r="BE338" s="173"/>
      <c r="BF338" s="150"/>
      <c r="BG338" s="283">
        <f t="shared" si="265"/>
        <v>1</v>
      </c>
      <c r="BH338" s="149">
        <f t="shared" si="266"/>
        <v>0</v>
      </c>
      <c r="BI338" s="149">
        <f t="shared" si="232"/>
        <v>0</v>
      </c>
      <c r="BJ338" s="280">
        <f t="shared" si="233"/>
        <v>1</v>
      </c>
      <c r="BK338" s="356">
        <f t="shared" si="267"/>
        <v>0</v>
      </c>
      <c r="BL338" s="149">
        <f t="shared" si="268"/>
        <v>1</v>
      </c>
      <c r="BM338" s="149">
        <f t="shared" si="234"/>
        <v>0</v>
      </c>
      <c r="BN338" s="278">
        <f t="shared" si="235"/>
        <v>1</v>
      </c>
      <c r="BO338" s="149">
        <f t="shared" si="269"/>
        <v>0</v>
      </c>
      <c r="BP338" s="149">
        <f t="shared" si="270"/>
        <v>0</v>
      </c>
      <c r="BQ338" s="149">
        <f t="shared" si="236"/>
        <v>1</v>
      </c>
      <c r="BR338" s="356">
        <f t="shared" si="271"/>
        <v>0</v>
      </c>
      <c r="BS338" s="149">
        <f t="shared" si="272"/>
        <v>0</v>
      </c>
      <c r="BT338" s="149">
        <f t="shared" si="237"/>
        <v>1</v>
      </c>
      <c r="BU338" s="356">
        <f t="shared" si="238"/>
        <v>0</v>
      </c>
      <c r="BV338" s="149">
        <f t="shared" si="239"/>
        <v>0</v>
      </c>
      <c r="BW338" s="113">
        <f t="shared" si="240"/>
        <v>0</v>
      </c>
      <c r="BX338" s="248">
        <f t="shared" si="241"/>
        <v>0</v>
      </c>
      <c r="BY338" s="248">
        <f t="shared" si="242"/>
        <v>0</v>
      </c>
      <c r="BZ338" s="248">
        <f t="shared" si="243"/>
        <v>0</v>
      </c>
      <c r="CA338" s="248">
        <f t="shared" si="276"/>
        <v>0</v>
      </c>
      <c r="CB338" s="175">
        <f t="shared" si="244"/>
        <v>0</v>
      </c>
      <c r="CC338" s="356">
        <f t="shared" si="245"/>
        <v>0</v>
      </c>
      <c r="CD338" s="149">
        <f t="shared" si="246"/>
        <v>0</v>
      </c>
      <c r="CE338" s="149">
        <f t="shared" si="247"/>
        <v>1</v>
      </c>
      <c r="CF338" s="276">
        <f t="shared" si="248"/>
        <v>1</v>
      </c>
      <c r="CG338" s="248">
        <f t="shared" si="249"/>
        <v>1</v>
      </c>
      <c r="CH338" s="274">
        <f t="shared" si="273"/>
        <v>1</v>
      </c>
      <c r="CI338" s="356">
        <f t="shared" si="250"/>
        <v>0</v>
      </c>
      <c r="CJ338" s="149">
        <f t="shared" si="251"/>
        <v>0</v>
      </c>
      <c r="CK338" s="150">
        <f t="shared" si="252"/>
        <v>0</v>
      </c>
      <c r="CL338" s="149">
        <f t="shared" si="274"/>
        <v>1</v>
      </c>
      <c r="CM338" s="149">
        <f t="shared" si="274"/>
        <v>1</v>
      </c>
      <c r="CN338" s="149">
        <f t="shared" si="274"/>
        <v>1</v>
      </c>
      <c r="CO338" s="149">
        <f t="shared" si="253"/>
        <v>3</v>
      </c>
      <c r="CP338" s="149">
        <f t="shared" si="275"/>
        <v>1</v>
      </c>
      <c r="CQ338" s="283">
        <f t="shared" si="254"/>
        <v>0</v>
      </c>
      <c r="CR338" s="149">
        <f t="shared" si="255"/>
        <v>1</v>
      </c>
      <c r="CS338" s="149">
        <f t="shared" si="256"/>
        <v>0</v>
      </c>
      <c r="CT338" s="283">
        <f t="shared" si="257"/>
        <v>1</v>
      </c>
      <c r="CU338" s="149" t="str">
        <f t="shared" si="258"/>
        <v>2050 2050</v>
      </c>
      <c r="CV338" s="149">
        <f t="shared" si="259"/>
        <v>2050</v>
      </c>
      <c r="CW338" s="149">
        <v>0</v>
      </c>
      <c r="CX338" s="149">
        <v>1</v>
      </c>
      <c r="CY338" s="149">
        <v>0</v>
      </c>
      <c r="CZ338" s="149">
        <v>1</v>
      </c>
      <c r="DA338" s="149">
        <v>0</v>
      </c>
      <c r="DB338" s="149">
        <v>0</v>
      </c>
      <c r="DC338" s="149">
        <v>1</v>
      </c>
      <c r="DD338" s="149">
        <v>1</v>
      </c>
      <c r="DE338" s="149">
        <v>0</v>
      </c>
      <c r="DF338" s="149">
        <v>1</v>
      </c>
      <c r="DG338" s="149">
        <v>0</v>
      </c>
      <c r="DH338" s="149">
        <v>1</v>
      </c>
      <c r="DI338" s="149">
        <v>0</v>
      </c>
      <c r="DJ338" s="149">
        <v>1</v>
      </c>
      <c r="DK338" s="149">
        <v>0</v>
      </c>
      <c r="DL338" s="149">
        <v>1</v>
      </c>
      <c r="DM338" s="149">
        <v>1</v>
      </c>
      <c r="DN338" s="149">
        <v>1</v>
      </c>
      <c r="DO338" s="149">
        <v>1</v>
      </c>
      <c r="DP338" s="149">
        <v>0</v>
      </c>
      <c r="DQ338" s="149">
        <v>1</v>
      </c>
      <c r="DR338" s="149">
        <v>1</v>
      </c>
      <c r="DS338" s="149">
        <v>0</v>
      </c>
      <c r="DT338" s="149" t="s">
        <v>150</v>
      </c>
      <c r="DU338" s="149" t="s">
        <v>157</v>
      </c>
      <c r="DV338" s="149" t="s">
        <v>7859</v>
      </c>
      <c r="DW338" s="149" t="s">
        <v>7859</v>
      </c>
      <c r="DX338" s="149" t="s">
        <v>154</v>
      </c>
      <c r="DY338" s="149" t="s">
        <v>154</v>
      </c>
      <c r="DZ338" s="149" t="str">
        <f t="shared" si="260"/>
        <v>Y</v>
      </c>
      <c r="EA338" s="149" t="str">
        <f t="shared" si="261"/>
        <v>Targets set</v>
      </c>
      <c r="EB338" s="149" t="str">
        <f t="shared" si="262"/>
        <v>Y</v>
      </c>
      <c r="EC338" s="149" t="str">
        <f t="shared" si="263"/>
        <v>N</v>
      </c>
      <c r="ED338" s="149" t="str">
        <f t="shared" si="264"/>
        <v>No</v>
      </c>
      <c r="EF338" s="149">
        <f t="shared" si="277" ref="EF338:EF401">MAX(AS338,AA338)</f>
        <v>2050</v>
      </c>
    </row>
    <row r="339" spans="1:136" s="149" customFormat="1" ht="16.5" customHeight="1">
      <c r="A339" s="149">
        <v>336</v>
      </c>
      <c r="B339" s="149">
        <v>455</v>
      </c>
      <c r="C339" s="150" t="s">
        <v>2018</v>
      </c>
      <c r="D339" s="149" t="s">
        <v>926</v>
      </c>
      <c r="E339" s="149" t="s">
        <v>206</v>
      </c>
      <c r="F339" s="149" t="s">
        <v>145</v>
      </c>
      <c r="G339" s="149" t="s">
        <v>146</v>
      </c>
      <c r="H339" s="168" t="s">
        <v>2019</v>
      </c>
      <c r="I339" s="149" t="s">
        <v>2020</v>
      </c>
      <c r="J339" s="149">
        <v>1.021</v>
      </c>
      <c r="K339" s="149" t="s">
        <v>2021</v>
      </c>
      <c r="L339" s="149">
        <v>47000</v>
      </c>
      <c r="M339" s="150">
        <v>17</v>
      </c>
      <c r="N339" s="149" t="s">
        <v>154</v>
      </c>
      <c r="O339" s="149" t="s">
        <v>153</v>
      </c>
      <c r="P339" s="150" t="s">
        <v>153</v>
      </c>
      <c r="Q339" s="149" t="s">
        <v>154</v>
      </c>
      <c r="R339" s="149" t="s">
        <v>154</v>
      </c>
      <c r="S339" s="149" t="s">
        <v>153</v>
      </c>
      <c r="T339" s="149" t="s">
        <v>153</v>
      </c>
      <c r="U339" s="151" t="s">
        <v>153</v>
      </c>
      <c r="V339" s="149" t="s">
        <v>153</v>
      </c>
      <c r="W339" s="149" t="s">
        <v>153</v>
      </c>
      <c r="X339" s="152" t="s">
        <v>153</v>
      </c>
      <c r="Y339" s="149" t="s">
        <v>153</v>
      </c>
      <c r="Z339" s="149" t="s">
        <v>153</v>
      </c>
      <c r="AA339" s="150"/>
      <c r="AC339" s="149" t="s">
        <v>202</v>
      </c>
      <c r="AD339" s="149" t="s">
        <v>5</v>
      </c>
      <c r="AE339" s="149" t="s">
        <v>157</v>
      </c>
      <c r="AF339" s="149" t="s">
        <v>157</v>
      </c>
      <c r="AG339" s="149" t="s">
        <v>157</v>
      </c>
      <c r="AH339" s="150" t="s">
        <v>218</v>
      </c>
      <c r="AI339" s="149" t="s">
        <v>219</v>
      </c>
      <c r="AJ339" s="149" t="s">
        <v>150</v>
      </c>
      <c r="AK339" s="170" t="s">
        <v>2022</v>
      </c>
      <c r="AL339" s="149">
        <v>2030</v>
      </c>
      <c r="AN339" s="150"/>
      <c r="AP339" s="149" t="s">
        <v>154</v>
      </c>
      <c r="AQ339" s="149" t="s">
        <v>153</v>
      </c>
      <c r="AR339" s="149" t="s">
        <v>153</v>
      </c>
      <c r="AU339" s="150"/>
      <c r="AV339" s="149" t="s">
        <v>157</v>
      </c>
      <c r="AW339" s="172" t="s">
        <v>168</v>
      </c>
      <c r="AX339" s="149" t="s">
        <v>158</v>
      </c>
      <c r="AY339" s="149" t="s">
        <v>154</v>
      </c>
      <c r="AZ339" s="149" t="s">
        <v>153</v>
      </c>
      <c r="BA339" s="149" t="s">
        <v>153</v>
      </c>
      <c r="BC339" s="150"/>
      <c r="BE339" s="173"/>
      <c r="BF339" s="150"/>
      <c r="BG339" s="283">
        <f t="shared" si="265"/>
        <v>0</v>
      </c>
      <c r="BH339" s="149">
        <f t="shared" si="266"/>
        <v>0</v>
      </c>
      <c r="BI339" s="149">
        <f t="shared" si="232"/>
        <v>0</v>
      </c>
      <c r="BJ339" s="280">
        <f t="shared" si="233"/>
        <v>0</v>
      </c>
      <c r="BK339" s="356">
        <f t="shared" si="267"/>
        <v>0</v>
      </c>
      <c r="BL339" s="149">
        <f t="shared" si="268"/>
        <v>0</v>
      </c>
      <c r="BM339" s="149">
        <f t="shared" si="234"/>
        <v>0</v>
      </c>
      <c r="BN339" s="278">
        <f t="shared" si="235"/>
        <v>0</v>
      </c>
      <c r="BO339" s="149">
        <f t="shared" si="269"/>
        <v>0</v>
      </c>
      <c r="BP339" s="149">
        <f t="shared" si="270"/>
        <v>0</v>
      </c>
      <c r="BQ339" s="149">
        <f t="shared" si="236"/>
        <v>0</v>
      </c>
      <c r="BR339" s="356">
        <f t="shared" si="271"/>
        <v>0</v>
      </c>
      <c r="BS339" s="149">
        <f t="shared" si="272"/>
        <v>0</v>
      </c>
      <c r="BT339" s="149">
        <f t="shared" si="237"/>
        <v>0</v>
      </c>
      <c r="BU339" s="356">
        <f t="shared" si="238"/>
        <v>0</v>
      </c>
      <c r="BV339" s="149">
        <f t="shared" si="239"/>
        <v>1</v>
      </c>
      <c r="BW339" s="113">
        <f t="shared" si="240"/>
        <v>0</v>
      </c>
      <c r="BX339" s="248">
        <f t="shared" si="241"/>
        <v>0</v>
      </c>
      <c r="BY339" s="248">
        <f t="shared" si="242"/>
        <v>1</v>
      </c>
      <c r="BZ339" s="248">
        <f t="shared" si="243"/>
        <v>0</v>
      </c>
      <c r="CA339" s="248">
        <f t="shared" si="276"/>
        <v>1</v>
      </c>
      <c r="CB339" s="175">
        <f t="shared" si="244"/>
        <v>1</v>
      </c>
      <c r="CC339" s="356">
        <f t="shared" si="245"/>
        <v>0</v>
      </c>
      <c r="CD339" s="149">
        <f t="shared" si="246"/>
        <v>0</v>
      </c>
      <c r="CE339" s="149">
        <f t="shared" si="247"/>
        <v>0</v>
      </c>
      <c r="CF339" s="276">
        <f t="shared" si="248"/>
        <v>0</v>
      </c>
      <c r="CG339" s="248">
        <f t="shared" si="249"/>
        <v>1</v>
      </c>
      <c r="CH339" s="274">
        <f t="shared" si="273"/>
        <v>1</v>
      </c>
      <c r="CI339" s="356">
        <f t="shared" si="250"/>
        <v>0</v>
      </c>
      <c r="CJ339" s="149">
        <f t="shared" si="251"/>
        <v>0</v>
      </c>
      <c r="CK339" s="150">
        <f t="shared" si="252"/>
        <v>0</v>
      </c>
      <c r="CL339" s="149">
        <f t="shared" si="274"/>
        <v>0</v>
      </c>
      <c r="CM339" s="149">
        <f t="shared" si="274"/>
        <v>1</v>
      </c>
      <c r="CN339" s="149">
        <f t="shared" si="274"/>
        <v>0</v>
      </c>
      <c r="CO339" s="149">
        <f t="shared" si="253"/>
        <v>1</v>
      </c>
      <c r="CP339" s="149">
        <f t="shared" si="275"/>
        <v>1</v>
      </c>
      <c r="CQ339" s="283">
        <f t="shared" si="254"/>
        <v>1</v>
      </c>
      <c r="CR339" s="149">
        <f t="shared" si="255"/>
        <v>0</v>
      </c>
      <c r="CS339" s="149">
        <f t="shared" si="256"/>
        <v>0</v>
      </c>
      <c r="CT339" s="283" t="str">
        <f t="shared" si="257"/>
        <v/>
      </c>
      <c r="CU339" s="149" t="str">
        <f t="shared" si="258"/>
        <v xml:space="preserve"> </v>
      </c>
      <c r="CV339" s="149">
        <f t="shared" si="259"/>
        <v>0</v>
      </c>
      <c r="CW339" s="149">
        <v>0</v>
      </c>
      <c r="CX339" s="149">
        <v>1</v>
      </c>
      <c r="CY339" s="149">
        <v>0</v>
      </c>
      <c r="CZ339" s="149">
        <v>1</v>
      </c>
      <c r="DA339" s="149">
        <v>0</v>
      </c>
      <c r="DB339" s="149">
        <v>0</v>
      </c>
      <c r="DC339" s="149">
        <v>0</v>
      </c>
      <c r="DD339" s="149">
        <v>0</v>
      </c>
      <c r="DE339" s="149">
        <v>0</v>
      </c>
      <c r="DF339" s="149">
        <v>0</v>
      </c>
      <c r="DG339" s="149">
        <v>0</v>
      </c>
      <c r="DH339" s="149">
        <v>0</v>
      </c>
      <c r="DI339" s="149">
        <v>0</v>
      </c>
      <c r="DJ339" s="149">
        <v>0</v>
      </c>
      <c r="DK339" s="149">
        <v>0</v>
      </c>
      <c r="DL339" s="149">
        <v>0</v>
      </c>
      <c r="DM339" s="149">
        <v>1</v>
      </c>
      <c r="DN339" s="149">
        <v>1</v>
      </c>
      <c r="DO339" s="149">
        <v>1</v>
      </c>
      <c r="DP339" s="149">
        <v>1</v>
      </c>
      <c r="DQ339" s="149">
        <v>0</v>
      </c>
      <c r="DR339" s="149">
        <v>1</v>
      </c>
      <c r="DS339" s="149">
        <v>0</v>
      </c>
      <c r="DT339" s="149" t="s">
        <v>154</v>
      </c>
      <c r="DU339" s="149">
        <v>0</v>
      </c>
      <c r="DV339" s="149" t="s">
        <v>154</v>
      </c>
      <c r="DW339" s="149" t="s">
        <v>160</v>
      </c>
      <c r="DX339" s="149" t="s">
        <v>150</v>
      </c>
      <c r="DY339" s="149">
        <v>0</v>
      </c>
      <c r="DZ339" s="149" t="str">
        <f t="shared" si="260"/>
        <v>N</v>
      </c>
      <c r="EA339" s="149" t="str">
        <f t="shared" si="261"/>
        <v/>
      </c>
      <c r="EB339" s="149" t="str">
        <f t="shared" si="262"/>
        <v>N</v>
      </c>
      <c r="EC339" s="149" t="str">
        <f t="shared" si="263"/>
        <v>Y</v>
      </c>
      <c r="ED339" s="149" t="str">
        <f t="shared" si="264"/>
        <v>Yes</v>
      </c>
      <c r="EF339" s="149">
        <f t="shared" si="277"/>
        <v>0</v>
      </c>
    </row>
    <row r="340" spans="1:136" s="149" customFormat="1" ht="16.5" customHeight="1">
      <c r="A340" s="149">
        <v>337</v>
      </c>
      <c r="B340" s="149">
        <v>391</v>
      </c>
      <c r="C340" s="150" t="s">
        <v>2023</v>
      </c>
      <c r="D340" s="149" t="s">
        <v>271</v>
      </c>
      <c r="E340" s="149" t="s">
        <v>272</v>
      </c>
      <c r="F340" s="149" t="s">
        <v>499</v>
      </c>
      <c r="G340" s="149" t="s">
        <v>246</v>
      </c>
      <c r="H340" s="168" t="s">
        <v>2024</v>
      </c>
      <c r="I340" s="149" t="s">
        <v>2025</v>
      </c>
      <c r="J340" s="149">
        <v>0.061</v>
      </c>
      <c r="K340" s="149" t="s">
        <v>2026</v>
      </c>
      <c r="L340" s="149">
        <v>157284</v>
      </c>
      <c r="M340" s="150">
        <v>21</v>
      </c>
      <c r="N340" s="149" t="s">
        <v>154</v>
      </c>
      <c r="O340" s="149" t="s">
        <v>153</v>
      </c>
      <c r="P340" s="150" t="s">
        <v>153</v>
      </c>
      <c r="Q340" s="149" t="s">
        <v>154</v>
      </c>
      <c r="R340" s="149" t="s">
        <v>154</v>
      </c>
      <c r="S340" s="149" t="s">
        <v>153</v>
      </c>
      <c r="T340" s="149" t="s">
        <v>153</v>
      </c>
      <c r="U340" s="151" t="s">
        <v>153</v>
      </c>
      <c r="V340" s="149" t="s">
        <v>153</v>
      </c>
      <c r="W340" s="149" t="s">
        <v>153</v>
      </c>
      <c r="X340" s="152" t="s">
        <v>153</v>
      </c>
      <c r="Y340" s="149" t="s">
        <v>153</v>
      </c>
      <c r="Z340" s="149" t="s">
        <v>153</v>
      </c>
      <c r="AA340" s="150"/>
      <c r="AC340" s="149" t="s">
        <v>281</v>
      </c>
      <c r="AD340" s="149" t="s">
        <v>240</v>
      </c>
      <c r="AE340" s="149" t="s">
        <v>157</v>
      </c>
      <c r="AF340" s="149" t="s">
        <v>157</v>
      </c>
      <c r="AG340" s="149" t="s">
        <v>158</v>
      </c>
      <c r="AH340" s="150" t="s">
        <v>159</v>
      </c>
      <c r="AJ340" s="149" t="s">
        <v>154</v>
      </c>
      <c r="AK340" s="170" t="s">
        <v>153</v>
      </c>
      <c r="AM340" s="170"/>
      <c r="AN340" s="150"/>
      <c r="AO340" s="149" t="s">
        <v>219</v>
      </c>
      <c r="AP340" s="149" t="s">
        <v>150</v>
      </c>
      <c r="AQ340" s="149" t="s">
        <v>153</v>
      </c>
      <c r="AR340" s="149" t="s">
        <v>2027</v>
      </c>
      <c r="AS340" s="149">
        <v>2045</v>
      </c>
      <c r="AT340" s="268" t="s">
        <v>2028</v>
      </c>
      <c r="AU340" s="150"/>
      <c r="AV340" s="149" t="s">
        <v>157</v>
      </c>
      <c r="AW340" s="172" t="s">
        <v>171</v>
      </c>
      <c r="AX340" s="149" t="s">
        <v>158</v>
      </c>
      <c r="AY340" s="149" t="s">
        <v>150</v>
      </c>
      <c r="AZ340" s="149" t="s">
        <v>2029</v>
      </c>
      <c r="BA340" s="149">
        <v>2030</v>
      </c>
      <c r="BC340" s="150"/>
      <c r="BE340" s="173"/>
      <c r="BF340" s="150"/>
      <c r="BG340" s="283">
        <f t="shared" si="265"/>
        <v>0</v>
      </c>
      <c r="BH340" s="149">
        <f t="shared" si="266"/>
        <v>0</v>
      </c>
      <c r="BI340" s="149">
        <f t="shared" si="232"/>
        <v>0</v>
      </c>
      <c r="BJ340" s="280">
        <f t="shared" si="233"/>
        <v>0</v>
      </c>
      <c r="BK340" s="356">
        <f t="shared" si="267"/>
        <v>0</v>
      </c>
      <c r="BL340" s="149">
        <f t="shared" si="268"/>
        <v>0</v>
      </c>
      <c r="BM340" s="149">
        <f t="shared" si="234"/>
        <v>0</v>
      </c>
      <c r="BN340" s="278">
        <f t="shared" si="235"/>
        <v>0</v>
      </c>
      <c r="BO340" s="149">
        <f t="shared" si="269"/>
        <v>0</v>
      </c>
      <c r="BP340" s="149">
        <f t="shared" si="270"/>
        <v>0</v>
      </c>
      <c r="BQ340" s="149">
        <f t="shared" si="236"/>
        <v>0</v>
      </c>
      <c r="BR340" s="356">
        <f t="shared" si="271"/>
        <v>0</v>
      </c>
      <c r="BS340" s="149">
        <f t="shared" si="272"/>
        <v>0</v>
      </c>
      <c r="BT340" s="149">
        <f t="shared" si="237"/>
        <v>1</v>
      </c>
      <c r="BU340" s="356">
        <f t="shared" si="238"/>
        <v>0</v>
      </c>
      <c r="BV340" s="149">
        <f t="shared" si="239"/>
        <v>0</v>
      </c>
      <c r="BW340" s="113">
        <f t="shared" si="240"/>
        <v>0</v>
      </c>
      <c r="BX340" s="248">
        <f t="shared" si="241"/>
        <v>0</v>
      </c>
      <c r="BY340" s="248">
        <f t="shared" si="242"/>
        <v>0</v>
      </c>
      <c r="BZ340" s="248">
        <f t="shared" si="243"/>
        <v>0</v>
      </c>
      <c r="CA340" s="248">
        <f t="shared" si="276"/>
        <v>0</v>
      </c>
      <c r="CB340" s="175">
        <f t="shared" si="244"/>
        <v>0</v>
      </c>
      <c r="CC340" s="356">
        <f t="shared" si="245"/>
        <v>0</v>
      </c>
      <c r="CD340" s="149">
        <f t="shared" si="246"/>
        <v>0</v>
      </c>
      <c r="CE340" s="149">
        <f t="shared" si="247"/>
        <v>1</v>
      </c>
      <c r="CF340" s="276">
        <f t="shared" si="248"/>
        <v>1</v>
      </c>
      <c r="CG340" s="248">
        <f t="shared" si="249"/>
        <v>1</v>
      </c>
      <c r="CH340" s="274">
        <f t="shared" si="273"/>
        <v>1</v>
      </c>
      <c r="CI340" s="356">
        <f t="shared" si="250"/>
        <v>0</v>
      </c>
      <c r="CJ340" s="149">
        <f t="shared" si="251"/>
        <v>1</v>
      </c>
      <c r="CK340" s="150">
        <f t="shared" si="252"/>
        <v>0</v>
      </c>
      <c r="CL340" s="149">
        <f t="shared" si="274"/>
        <v>0</v>
      </c>
      <c r="CM340" s="149">
        <f t="shared" si="274"/>
        <v>0</v>
      </c>
      <c r="CN340" s="149">
        <f t="shared" si="274"/>
        <v>1</v>
      </c>
      <c r="CO340" s="149">
        <f t="shared" si="253"/>
        <v>1</v>
      </c>
      <c r="CP340" s="149">
        <f t="shared" si="275"/>
        <v>1</v>
      </c>
      <c r="CQ340" s="283">
        <f t="shared" si="254"/>
        <v>1</v>
      </c>
      <c r="CR340" s="149">
        <f t="shared" si="255"/>
        <v>0</v>
      </c>
      <c r="CS340" s="149">
        <f t="shared" si="256"/>
        <v>0</v>
      </c>
      <c r="CT340" s="283" t="str">
        <f t="shared" si="257"/>
        <v/>
      </c>
      <c r="CU340" s="149" t="str">
        <f t="shared" si="258"/>
        <v xml:space="preserve"> 2045</v>
      </c>
      <c r="CV340" s="149">
        <f t="shared" si="259"/>
        <v>2045</v>
      </c>
      <c r="CW340" s="149">
        <v>0</v>
      </c>
      <c r="CX340" s="149">
        <v>0</v>
      </c>
      <c r="CY340" s="149">
        <v>1</v>
      </c>
      <c r="CZ340" s="149">
        <v>1</v>
      </c>
      <c r="DA340" s="149">
        <v>0</v>
      </c>
      <c r="DB340" s="149">
        <v>0</v>
      </c>
      <c r="DC340" s="149">
        <v>0</v>
      </c>
      <c r="DD340" s="149">
        <v>0</v>
      </c>
      <c r="DE340" s="149">
        <v>0</v>
      </c>
      <c r="DF340" s="149">
        <v>0</v>
      </c>
      <c r="DG340" s="149">
        <v>0</v>
      </c>
      <c r="DH340" s="149">
        <v>0</v>
      </c>
      <c r="DI340" s="149">
        <v>0</v>
      </c>
      <c r="DJ340" s="149">
        <v>0</v>
      </c>
      <c r="DK340" s="149">
        <v>0</v>
      </c>
      <c r="DL340" s="149">
        <v>0</v>
      </c>
      <c r="DM340" s="149">
        <v>1</v>
      </c>
      <c r="DN340" s="149">
        <v>0</v>
      </c>
      <c r="DO340" s="149">
        <v>1</v>
      </c>
      <c r="DP340" s="149">
        <v>0</v>
      </c>
      <c r="DQ340" s="149">
        <v>0</v>
      </c>
      <c r="DR340" s="149">
        <v>1</v>
      </c>
      <c r="DS340" s="149">
        <v>0</v>
      </c>
      <c r="DT340" s="149" t="s">
        <v>154</v>
      </c>
      <c r="DU340" s="149">
        <v>0</v>
      </c>
      <c r="DV340" s="149" t="s">
        <v>154</v>
      </c>
      <c r="DW340" s="149" t="s">
        <v>160</v>
      </c>
      <c r="DX340" s="149" t="s">
        <v>3005</v>
      </c>
      <c r="DY340" s="149">
        <v>0</v>
      </c>
      <c r="DZ340" s="149" t="str">
        <f t="shared" si="260"/>
        <v>N</v>
      </c>
      <c r="EA340" s="149" t="str">
        <f t="shared" si="261"/>
        <v/>
      </c>
      <c r="EB340" s="149" t="str">
        <f t="shared" si="262"/>
        <v>Y</v>
      </c>
      <c r="EC340" s="149" t="str">
        <f t="shared" si="263"/>
        <v>N</v>
      </c>
      <c r="ED340" s="149" t="str">
        <f t="shared" si="264"/>
        <v>Yes</v>
      </c>
      <c r="EF340" s="149">
        <f t="shared" si="277"/>
        <v>2045</v>
      </c>
    </row>
    <row r="341" spans="1:136" s="149" customFormat="1" ht="16.5" customHeight="1">
      <c r="A341" s="149">
        <v>338</v>
      </c>
      <c r="B341" s="149">
        <v>340</v>
      </c>
      <c r="C341" s="150" t="s">
        <v>2030</v>
      </c>
      <c r="D341" s="149" t="s">
        <v>271</v>
      </c>
      <c r="E341" s="149" t="s">
        <v>272</v>
      </c>
      <c r="F341" s="149" t="s">
        <v>175</v>
      </c>
      <c r="G341" s="149" t="s">
        <v>176</v>
      </c>
      <c r="H341" s="168" t="s">
        <v>2031</v>
      </c>
      <c r="I341" s="149" t="s">
        <v>2032</v>
      </c>
      <c r="J341" s="149">
        <v>-0.191</v>
      </c>
      <c r="K341" s="149" t="s">
        <v>2033</v>
      </c>
      <c r="L341" s="149">
        <v>122635</v>
      </c>
      <c r="M341" s="150">
        <v>4</v>
      </c>
      <c r="N341" s="149" t="s">
        <v>154</v>
      </c>
      <c r="O341" s="149" t="s">
        <v>153</v>
      </c>
      <c r="P341" s="150" t="s">
        <v>153</v>
      </c>
      <c r="Q341" s="149" t="s">
        <v>154</v>
      </c>
      <c r="R341" s="149" t="s">
        <v>154</v>
      </c>
      <c r="S341" s="149" t="s">
        <v>153</v>
      </c>
      <c r="T341" s="149" t="s">
        <v>153</v>
      </c>
      <c r="U341" s="151" t="s">
        <v>153</v>
      </c>
      <c r="V341" s="149" t="s">
        <v>153</v>
      </c>
      <c r="W341" s="149" t="s">
        <v>153</v>
      </c>
      <c r="X341" s="152" t="s">
        <v>153</v>
      </c>
      <c r="Y341" s="149" t="s">
        <v>153</v>
      </c>
      <c r="Z341" s="149" t="s">
        <v>153</v>
      </c>
      <c r="AA341" s="150"/>
      <c r="AC341" s="149" t="s">
        <v>153</v>
      </c>
      <c r="AD341" s="149" t="s">
        <v>153</v>
      </c>
      <c r="AE341" s="149" t="s">
        <v>153</v>
      </c>
      <c r="AF341" s="149" t="s">
        <v>153</v>
      </c>
      <c r="AG341" s="149" t="s">
        <v>153</v>
      </c>
      <c r="AH341" s="150" t="s">
        <v>153</v>
      </c>
      <c r="AJ341" s="149" t="s">
        <v>154</v>
      </c>
      <c r="AK341" s="170" t="s">
        <v>153</v>
      </c>
      <c r="AN341" s="150" t="s">
        <v>1028</v>
      </c>
      <c r="AP341" s="149" t="s">
        <v>154</v>
      </c>
      <c r="AQ341" s="149" t="s">
        <v>153</v>
      </c>
      <c r="AR341" s="149" t="s">
        <v>153</v>
      </c>
      <c r="AU341" s="150"/>
      <c r="AV341" s="188" t="s">
        <v>168</v>
      </c>
      <c r="AW341" s="172" t="s">
        <v>153</v>
      </c>
      <c r="AX341" s="149" t="s">
        <v>153</v>
      </c>
      <c r="AY341" s="149" t="s">
        <v>154</v>
      </c>
      <c r="AZ341" s="149" t="s">
        <v>153</v>
      </c>
      <c r="BA341" s="149" t="s">
        <v>153</v>
      </c>
      <c r="BC341" s="150"/>
      <c r="BE341" s="173"/>
      <c r="BF341" s="150"/>
      <c r="BG341" s="283">
        <f t="shared" si="265"/>
        <v>0</v>
      </c>
      <c r="BH341" s="149">
        <f t="shared" si="266"/>
        <v>0</v>
      </c>
      <c r="BI341" s="149">
        <f t="shared" si="232"/>
        <v>0</v>
      </c>
      <c r="BJ341" s="280">
        <f t="shared" si="233"/>
        <v>0</v>
      </c>
      <c r="BK341" s="356">
        <f t="shared" si="267"/>
        <v>0</v>
      </c>
      <c r="BL341" s="149">
        <f t="shared" si="268"/>
        <v>0</v>
      </c>
      <c r="BM341" s="149">
        <f t="shared" si="234"/>
        <v>0</v>
      </c>
      <c r="BN341" s="278">
        <f t="shared" si="235"/>
        <v>0</v>
      </c>
      <c r="BO341" s="149">
        <f t="shared" si="269"/>
        <v>0</v>
      </c>
      <c r="BP341" s="149">
        <f t="shared" si="270"/>
        <v>0</v>
      </c>
      <c r="BQ341" s="149">
        <f t="shared" si="236"/>
        <v>0</v>
      </c>
      <c r="BR341" s="356">
        <f t="shared" si="271"/>
        <v>0</v>
      </c>
      <c r="BS341" s="149">
        <f t="shared" si="272"/>
        <v>0</v>
      </c>
      <c r="BT341" s="149">
        <f t="shared" si="237"/>
        <v>0</v>
      </c>
      <c r="BU341" s="356">
        <f t="shared" si="238"/>
        <v>0</v>
      </c>
      <c r="BV341" s="149">
        <f t="shared" si="239"/>
        <v>0</v>
      </c>
      <c r="BW341" s="113">
        <f t="shared" si="240"/>
        <v>0</v>
      </c>
      <c r="BX341" s="248">
        <f t="shared" si="241"/>
        <v>0</v>
      </c>
      <c r="BY341" s="248">
        <f t="shared" si="242"/>
        <v>0</v>
      </c>
      <c r="BZ341" s="248">
        <f t="shared" si="243"/>
        <v>0</v>
      </c>
      <c r="CA341" s="248">
        <f t="shared" si="276"/>
        <v>0</v>
      </c>
      <c r="CB341" s="175">
        <f t="shared" si="244"/>
        <v>0</v>
      </c>
      <c r="CC341" s="356">
        <f t="shared" si="245"/>
        <v>0</v>
      </c>
      <c r="CD341" s="149">
        <f t="shared" si="246"/>
        <v>0</v>
      </c>
      <c r="CE341" s="149">
        <f t="shared" si="247"/>
        <v>0</v>
      </c>
      <c r="CF341" s="276">
        <f t="shared" si="248"/>
        <v>0</v>
      </c>
      <c r="CG341" s="248">
        <f t="shared" si="249"/>
        <v>0</v>
      </c>
      <c r="CH341" s="274">
        <f t="shared" si="273"/>
        <v>0</v>
      </c>
      <c r="CI341" s="356">
        <f t="shared" si="250"/>
        <v>0</v>
      </c>
      <c r="CJ341" s="149">
        <f t="shared" si="251"/>
        <v>0</v>
      </c>
      <c r="CK341" s="150">
        <f t="shared" si="252"/>
        <v>0</v>
      </c>
      <c r="CL341" s="149">
        <f t="shared" si="274"/>
        <v>0</v>
      </c>
      <c r="CM341" s="149">
        <f t="shared" si="274"/>
        <v>0</v>
      </c>
      <c r="CN341" s="149">
        <f t="shared" si="274"/>
        <v>0</v>
      </c>
      <c r="CO341" s="149">
        <f t="shared" si="253"/>
        <v>0</v>
      </c>
      <c r="CP341" s="149">
        <f t="shared" si="275"/>
        <v>0</v>
      </c>
      <c r="CQ341" s="283">
        <f t="shared" si="254"/>
        <v>0</v>
      </c>
      <c r="CR341" s="149">
        <f t="shared" si="255"/>
        <v>0</v>
      </c>
      <c r="CS341" s="149">
        <f t="shared" si="256"/>
        <v>1</v>
      </c>
      <c r="CT341" s="283" t="str">
        <f t="shared" si="257"/>
        <v/>
      </c>
      <c r="CU341" s="149" t="str">
        <f t="shared" si="258"/>
        <v xml:space="preserve"> </v>
      </c>
      <c r="CV341" s="149">
        <f t="shared" si="259"/>
        <v>0</v>
      </c>
      <c r="CW341" s="149">
        <v>0</v>
      </c>
      <c r="CX341" s="149">
        <v>0</v>
      </c>
      <c r="CY341" s="149">
        <v>0</v>
      </c>
      <c r="CZ341" s="149">
        <v>0</v>
      </c>
      <c r="DA341" s="149">
        <v>0</v>
      </c>
      <c r="DB341" s="149">
        <v>0</v>
      </c>
      <c r="DC341" s="149">
        <v>0</v>
      </c>
      <c r="DD341" s="149">
        <v>0</v>
      </c>
      <c r="DE341" s="149">
        <v>0</v>
      </c>
      <c r="DF341" s="149">
        <v>0</v>
      </c>
      <c r="DG341" s="149">
        <v>0</v>
      </c>
      <c r="DH341" s="149">
        <v>0</v>
      </c>
      <c r="DI341" s="149">
        <v>0</v>
      </c>
      <c r="DJ341" s="149">
        <v>0</v>
      </c>
      <c r="DK341" s="149">
        <v>0</v>
      </c>
      <c r="DL341" s="149">
        <v>0</v>
      </c>
      <c r="DM341" s="149">
        <v>0</v>
      </c>
      <c r="DN341" s="149">
        <v>0</v>
      </c>
      <c r="DO341" s="149">
        <v>0</v>
      </c>
      <c r="DP341" s="149">
        <v>0</v>
      </c>
      <c r="DQ341" s="149">
        <v>0</v>
      </c>
      <c r="DR341" s="149">
        <v>0</v>
      </c>
      <c r="DS341" s="149">
        <v>0</v>
      </c>
      <c r="DT341" s="149" t="s">
        <v>154</v>
      </c>
      <c r="DU341" s="149">
        <v>0</v>
      </c>
      <c r="DV341" s="149" t="s">
        <v>154</v>
      </c>
      <c r="DW341" s="149" t="s">
        <v>154</v>
      </c>
      <c r="DX341" s="149">
        <v>0</v>
      </c>
      <c r="DY341" s="149">
        <v>0</v>
      </c>
      <c r="DZ341" s="149" t="str">
        <f t="shared" si="260"/>
        <v>N</v>
      </c>
      <c r="EA341" s="149" t="str">
        <f t="shared" si="261"/>
        <v/>
      </c>
      <c r="EB341" s="149" t="str">
        <f t="shared" si="262"/>
        <v>N</v>
      </c>
      <c r="EC341" s="149" t="str">
        <f t="shared" si="263"/>
        <v>N</v>
      </c>
      <c r="ED341" s="149" t="str">
        <f t="shared" si="264"/>
        <v>Not Specified</v>
      </c>
      <c r="EF341" s="149">
        <f t="shared" si="277"/>
        <v>0</v>
      </c>
    </row>
    <row r="342" spans="1:136" s="149" customFormat="1" ht="16.5" customHeight="1">
      <c r="A342" s="149">
        <v>339</v>
      </c>
      <c r="B342" s="149">
        <v>336</v>
      </c>
      <c r="C342" s="150" t="s">
        <v>2034</v>
      </c>
      <c r="D342" s="149" t="s">
        <v>173</v>
      </c>
      <c r="E342" s="149" t="s">
        <v>174</v>
      </c>
      <c r="F342" s="149" t="s">
        <v>175</v>
      </c>
      <c r="G342" s="149" t="s">
        <v>176</v>
      </c>
      <c r="H342" s="168" t="s">
        <v>2035</v>
      </c>
      <c r="I342" s="149" t="s">
        <v>2036</v>
      </c>
      <c r="J342" s="149">
        <v>0.242</v>
      </c>
      <c r="K342" s="149" t="s">
        <v>2037</v>
      </c>
      <c r="L342" s="149">
        <v>97694</v>
      </c>
      <c r="M342" s="150">
        <v>14</v>
      </c>
      <c r="N342" s="149" t="s">
        <v>154</v>
      </c>
      <c r="O342" s="149" t="s">
        <v>153</v>
      </c>
      <c r="P342" s="150" t="s">
        <v>153</v>
      </c>
      <c r="Q342" s="149" t="s">
        <v>154</v>
      </c>
      <c r="R342" s="149" t="s">
        <v>154</v>
      </c>
      <c r="S342" s="149" t="s">
        <v>153</v>
      </c>
      <c r="T342" s="149" t="s">
        <v>153</v>
      </c>
      <c r="U342" s="151" t="s">
        <v>153</v>
      </c>
      <c r="V342" s="149" t="s">
        <v>153</v>
      </c>
      <c r="W342" s="149" t="s">
        <v>153</v>
      </c>
      <c r="X342" s="152" t="s">
        <v>153</v>
      </c>
      <c r="Y342" s="149" t="s">
        <v>153</v>
      </c>
      <c r="Z342" s="149" t="s">
        <v>153</v>
      </c>
      <c r="AA342" s="150"/>
      <c r="AC342" s="149" t="s">
        <v>153</v>
      </c>
      <c r="AD342" s="149" t="s">
        <v>153</v>
      </c>
      <c r="AE342" s="149" t="s">
        <v>337</v>
      </c>
      <c r="AF342" s="149" t="s">
        <v>337</v>
      </c>
      <c r="AG342" s="149" t="s">
        <v>153</v>
      </c>
      <c r="AH342" s="150" t="s">
        <v>159</v>
      </c>
      <c r="AI342" s="149" t="s">
        <v>180</v>
      </c>
      <c r="AJ342" s="149" t="s">
        <v>154</v>
      </c>
      <c r="AK342" s="170" t="s">
        <v>665</v>
      </c>
      <c r="AL342" s="149">
        <v>2060</v>
      </c>
      <c r="AM342" s="255" t="s">
        <v>2038</v>
      </c>
      <c r="AN342" s="150"/>
      <c r="AP342" s="149" t="s">
        <v>154</v>
      </c>
      <c r="AQ342" s="149" t="s">
        <v>153</v>
      </c>
      <c r="AR342" s="149" t="s">
        <v>153</v>
      </c>
      <c r="AU342" s="150"/>
      <c r="AV342" s="188" t="s">
        <v>168</v>
      </c>
      <c r="AW342" s="172" t="s">
        <v>153</v>
      </c>
      <c r="AX342" s="149" t="s">
        <v>153</v>
      </c>
      <c r="AY342" s="149" t="s">
        <v>154</v>
      </c>
      <c r="AZ342" s="149" t="s">
        <v>153</v>
      </c>
      <c r="BA342" s="149" t="s">
        <v>153</v>
      </c>
      <c r="BC342" s="150"/>
      <c r="BE342" s="173"/>
      <c r="BF342" s="150"/>
      <c r="BG342" s="283">
        <f t="shared" si="265"/>
        <v>0</v>
      </c>
      <c r="BH342" s="149">
        <f t="shared" si="266"/>
        <v>0</v>
      </c>
      <c r="BI342" s="149">
        <f t="shared" si="232"/>
        <v>0</v>
      </c>
      <c r="BJ342" s="280">
        <f t="shared" si="233"/>
        <v>0</v>
      </c>
      <c r="BK342" s="356">
        <f t="shared" si="267"/>
        <v>0</v>
      </c>
      <c r="BL342" s="149">
        <f t="shared" si="268"/>
        <v>0</v>
      </c>
      <c r="BM342" s="149">
        <f t="shared" si="234"/>
        <v>0</v>
      </c>
      <c r="BN342" s="278">
        <f t="shared" si="235"/>
        <v>0</v>
      </c>
      <c r="BO342" s="149">
        <f t="shared" si="269"/>
        <v>0</v>
      </c>
      <c r="BP342" s="149">
        <f t="shared" si="270"/>
        <v>0</v>
      </c>
      <c r="BQ342" s="149">
        <f t="shared" si="236"/>
        <v>0</v>
      </c>
      <c r="BR342" s="356">
        <f t="shared" si="271"/>
        <v>0</v>
      </c>
      <c r="BS342" s="149">
        <f t="shared" si="272"/>
        <v>0</v>
      </c>
      <c r="BT342" s="149">
        <f t="shared" si="237"/>
        <v>0</v>
      </c>
      <c r="BU342" s="356">
        <f t="shared" si="238"/>
        <v>0</v>
      </c>
      <c r="BV342" s="149">
        <f t="shared" si="239"/>
        <v>0</v>
      </c>
      <c r="BW342" s="113">
        <f t="shared" si="240"/>
        <v>0</v>
      </c>
      <c r="BX342" s="248">
        <f t="shared" si="241"/>
        <v>0</v>
      </c>
      <c r="BY342" s="248">
        <f t="shared" si="242"/>
        <v>0</v>
      </c>
      <c r="BZ342" s="248">
        <f t="shared" si="243"/>
        <v>0</v>
      </c>
      <c r="CA342" s="248">
        <f t="shared" si="276"/>
        <v>0</v>
      </c>
      <c r="CB342" s="175">
        <f t="shared" si="244"/>
        <v>0</v>
      </c>
      <c r="CC342" s="356">
        <f t="shared" si="245"/>
        <v>0</v>
      </c>
      <c r="CD342" s="149">
        <f t="shared" si="246"/>
        <v>0</v>
      </c>
      <c r="CE342" s="149">
        <f t="shared" si="247"/>
        <v>0</v>
      </c>
      <c r="CF342" s="276">
        <f t="shared" si="248"/>
        <v>0</v>
      </c>
      <c r="CG342" s="248">
        <f t="shared" si="249"/>
        <v>0</v>
      </c>
      <c r="CH342" s="274">
        <f t="shared" si="273"/>
        <v>0</v>
      </c>
      <c r="CI342" s="356">
        <f t="shared" si="250"/>
        <v>0</v>
      </c>
      <c r="CJ342" s="149">
        <f t="shared" si="251"/>
        <v>0</v>
      </c>
      <c r="CK342" s="150">
        <f t="shared" si="252"/>
        <v>0</v>
      </c>
      <c r="CL342" s="149">
        <f t="shared" si="274"/>
        <v>0</v>
      </c>
      <c r="CM342" s="149">
        <f t="shared" si="274"/>
        <v>0</v>
      </c>
      <c r="CN342" s="149">
        <f t="shared" si="274"/>
        <v>0</v>
      </c>
      <c r="CO342" s="149">
        <f t="shared" si="253"/>
        <v>0</v>
      </c>
      <c r="CP342" s="149">
        <f t="shared" si="275"/>
        <v>0</v>
      </c>
      <c r="CQ342" s="283">
        <f t="shared" si="254"/>
        <v>0</v>
      </c>
      <c r="CR342" s="149">
        <f t="shared" si="255"/>
        <v>0</v>
      </c>
      <c r="CS342" s="149">
        <f t="shared" si="256"/>
        <v>1</v>
      </c>
      <c r="CT342" s="283" t="str">
        <f t="shared" si="257"/>
        <v/>
      </c>
      <c r="CU342" s="149" t="str">
        <f t="shared" si="258"/>
        <v xml:space="preserve"> </v>
      </c>
      <c r="CV342" s="149">
        <f t="shared" si="259"/>
        <v>0</v>
      </c>
      <c r="CW342" s="149">
        <v>0</v>
      </c>
      <c r="CX342" s="149">
        <v>0</v>
      </c>
      <c r="CY342" s="149">
        <v>0</v>
      </c>
      <c r="CZ342" s="149">
        <v>0</v>
      </c>
      <c r="DA342" s="149">
        <v>0</v>
      </c>
      <c r="DB342" s="149">
        <v>0</v>
      </c>
      <c r="DC342" s="149">
        <v>0</v>
      </c>
      <c r="DD342" s="149">
        <v>0</v>
      </c>
      <c r="DE342" s="149">
        <v>0</v>
      </c>
      <c r="DF342" s="149">
        <v>0</v>
      </c>
      <c r="DG342" s="149">
        <v>0</v>
      </c>
      <c r="DH342" s="149">
        <v>0</v>
      </c>
      <c r="DI342" s="149">
        <v>0</v>
      </c>
      <c r="DJ342" s="149">
        <v>0</v>
      </c>
      <c r="DK342" s="149">
        <v>0</v>
      </c>
      <c r="DL342" s="149">
        <v>0</v>
      </c>
      <c r="DM342" s="149">
        <v>0</v>
      </c>
      <c r="DN342" s="149">
        <v>0</v>
      </c>
      <c r="DO342" s="149">
        <v>0</v>
      </c>
      <c r="DP342" s="149">
        <v>0</v>
      </c>
      <c r="DQ342" s="149">
        <v>0</v>
      </c>
      <c r="DR342" s="149">
        <v>0</v>
      </c>
      <c r="DS342" s="149">
        <v>0</v>
      </c>
      <c r="DT342" s="149" t="s">
        <v>154</v>
      </c>
      <c r="DU342" s="149">
        <v>0</v>
      </c>
      <c r="DV342" s="149" t="s">
        <v>154</v>
      </c>
      <c r="DW342" s="149" t="s">
        <v>180</v>
      </c>
      <c r="DX342" s="149" t="s">
        <v>7861</v>
      </c>
      <c r="DY342" s="149">
        <v>0</v>
      </c>
      <c r="DZ342" s="149" t="str">
        <f t="shared" si="260"/>
        <v>N</v>
      </c>
      <c r="EA342" s="149" t="str">
        <f t="shared" si="261"/>
        <v/>
      </c>
      <c r="EB342" s="149" t="str">
        <f t="shared" si="262"/>
        <v>N</v>
      </c>
      <c r="EC342" s="149" t="str">
        <f t="shared" si="263"/>
        <v>N</v>
      </c>
      <c r="ED342" s="149" t="str">
        <f t="shared" si="264"/>
        <v>Not Specified</v>
      </c>
      <c r="EF342" s="149">
        <f t="shared" si="277"/>
        <v>0</v>
      </c>
    </row>
    <row r="343" spans="1:136" s="149" customFormat="1" ht="16.5" customHeight="1">
      <c r="A343" s="149">
        <v>340</v>
      </c>
      <c r="B343" s="149">
        <v>347</v>
      </c>
      <c r="C343" s="150" t="s">
        <v>2039</v>
      </c>
      <c r="D343" s="149" t="s">
        <v>818</v>
      </c>
      <c r="E343" s="149" t="s">
        <v>144</v>
      </c>
      <c r="F343" s="149" t="s">
        <v>756</v>
      </c>
      <c r="G343" s="149" t="s">
        <v>146</v>
      </c>
      <c r="H343" s="168" t="s">
        <v>2040</v>
      </c>
      <c r="I343" s="149" t="s">
        <v>2041</v>
      </c>
      <c r="J343" s="149">
        <v>-0.131</v>
      </c>
      <c r="K343" s="149" t="s">
        <v>2042</v>
      </c>
      <c r="L343" s="149">
        <v>200250</v>
      </c>
      <c r="M343" s="150">
        <v>31</v>
      </c>
      <c r="N343" s="149" t="s">
        <v>154</v>
      </c>
      <c r="O343" s="149" t="s">
        <v>153</v>
      </c>
      <c r="P343" s="150" t="s">
        <v>153</v>
      </c>
      <c r="Q343" s="149" t="s">
        <v>154</v>
      </c>
      <c r="R343" s="149" t="s">
        <v>154</v>
      </c>
      <c r="S343" s="149" t="s">
        <v>153</v>
      </c>
      <c r="T343" s="149" t="s">
        <v>153</v>
      </c>
      <c r="U343" s="151" t="s">
        <v>153</v>
      </c>
      <c r="V343" s="149" t="s">
        <v>153</v>
      </c>
      <c r="W343" s="149" t="s">
        <v>153</v>
      </c>
      <c r="X343" s="152" t="s">
        <v>153</v>
      </c>
      <c r="Y343" s="149" t="s">
        <v>153</v>
      </c>
      <c r="Z343" s="149" t="s">
        <v>153</v>
      </c>
      <c r="AA343" s="150"/>
      <c r="AC343" s="149" t="s">
        <v>233</v>
      </c>
      <c r="AD343" s="149" t="s">
        <v>234</v>
      </c>
      <c r="AE343" s="149" t="s">
        <v>157</v>
      </c>
      <c r="AF343" s="149" t="s">
        <v>157</v>
      </c>
      <c r="AG343" s="149" t="s">
        <v>157</v>
      </c>
      <c r="AH343" s="150" t="s">
        <v>218</v>
      </c>
      <c r="AJ343" s="149" t="s">
        <v>154</v>
      </c>
      <c r="AK343" s="170" t="s">
        <v>153</v>
      </c>
      <c r="AN343" s="150"/>
      <c r="AO343" s="149" t="s">
        <v>219</v>
      </c>
      <c r="AP343" s="149" t="s">
        <v>150</v>
      </c>
      <c r="AQ343" s="149" t="s">
        <v>218</v>
      </c>
      <c r="AR343" s="149" t="s">
        <v>153</v>
      </c>
      <c r="AS343" s="149">
        <v>2050</v>
      </c>
      <c r="AU343" s="150"/>
      <c r="AV343" s="149" t="s">
        <v>168</v>
      </c>
      <c r="AW343" s="172" t="s">
        <v>158</v>
      </c>
      <c r="AX343" s="149" t="s">
        <v>158</v>
      </c>
      <c r="AY343" s="149" t="s">
        <v>154</v>
      </c>
      <c r="AZ343" s="149" t="s">
        <v>153</v>
      </c>
      <c r="BA343" s="149" t="s">
        <v>153</v>
      </c>
      <c r="BC343" s="150"/>
      <c r="BE343" s="173"/>
      <c r="BF343" s="150"/>
      <c r="BG343" s="283">
        <f t="shared" si="265"/>
        <v>0</v>
      </c>
      <c r="BH343" s="149">
        <f t="shared" si="266"/>
        <v>0</v>
      </c>
      <c r="BI343" s="149">
        <f t="shared" si="232"/>
        <v>0</v>
      </c>
      <c r="BJ343" s="280">
        <f t="shared" si="233"/>
        <v>0</v>
      </c>
      <c r="BK343" s="356">
        <f t="shared" si="267"/>
        <v>0</v>
      </c>
      <c r="BL343" s="149">
        <f t="shared" si="268"/>
        <v>0</v>
      </c>
      <c r="BM343" s="149">
        <f t="shared" si="234"/>
        <v>0</v>
      </c>
      <c r="BN343" s="278">
        <f t="shared" si="235"/>
        <v>0</v>
      </c>
      <c r="BO343" s="149">
        <f t="shared" si="269"/>
        <v>0</v>
      </c>
      <c r="BP343" s="149">
        <f t="shared" si="270"/>
        <v>0</v>
      </c>
      <c r="BQ343" s="149">
        <f t="shared" si="236"/>
        <v>0</v>
      </c>
      <c r="BR343" s="356">
        <f t="shared" si="271"/>
        <v>0</v>
      </c>
      <c r="BS343" s="149">
        <f t="shared" si="272"/>
        <v>0</v>
      </c>
      <c r="BT343" s="149">
        <f t="shared" si="237"/>
        <v>1</v>
      </c>
      <c r="BU343" s="356">
        <f t="shared" si="238"/>
        <v>0</v>
      </c>
      <c r="BV343" s="149">
        <f t="shared" si="239"/>
        <v>0</v>
      </c>
      <c r="BW343" s="113">
        <f t="shared" si="240"/>
        <v>0</v>
      </c>
      <c r="BX343" s="248">
        <f t="shared" si="241"/>
        <v>0</v>
      </c>
      <c r="BY343" s="248">
        <f t="shared" si="242"/>
        <v>0</v>
      </c>
      <c r="BZ343" s="248">
        <f t="shared" si="243"/>
        <v>0</v>
      </c>
      <c r="CA343" s="248">
        <f t="shared" si="276"/>
        <v>0</v>
      </c>
      <c r="CB343" s="175">
        <f t="shared" si="244"/>
        <v>0</v>
      </c>
      <c r="CC343" s="356">
        <f t="shared" si="245"/>
        <v>0</v>
      </c>
      <c r="CD343" s="149">
        <f t="shared" si="246"/>
        <v>0</v>
      </c>
      <c r="CE343" s="149">
        <f t="shared" si="247"/>
        <v>1</v>
      </c>
      <c r="CF343" s="276">
        <f t="shared" si="248"/>
        <v>1</v>
      </c>
      <c r="CG343" s="248">
        <f t="shared" si="249"/>
        <v>1</v>
      </c>
      <c r="CH343" s="274">
        <f t="shared" si="273"/>
        <v>1</v>
      </c>
      <c r="CI343" s="356">
        <f t="shared" si="250"/>
        <v>0</v>
      </c>
      <c r="CJ343" s="149">
        <f t="shared" si="251"/>
        <v>0</v>
      </c>
      <c r="CK343" s="150">
        <f t="shared" si="252"/>
        <v>0</v>
      </c>
      <c r="CL343" s="149">
        <f t="shared" si="274"/>
        <v>0</v>
      </c>
      <c r="CM343" s="149">
        <f t="shared" si="274"/>
        <v>0</v>
      </c>
      <c r="CN343" s="149">
        <f t="shared" si="274"/>
        <v>1</v>
      </c>
      <c r="CO343" s="149">
        <f t="shared" si="253"/>
        <v>1</v>
      </c>
      <c r="CP343" s="149">
        <f t="shared" si="275"/>
        <v>1</v>
      </c>
      <c r="CQ343" s="283">
        <f t="shared" si="254"/>
        <v>0</v>
      </c>
      <c r="CR343" s="149">
        <f t="shared" si="255"/>
        <v>0</v>
      </c>
      <c r="CS343" s="149">
        <f t="shared" si="256"/>
        <v>1</v>
      </c>
      <c r="CT343" s="283" t="str">
        <f t="shared" si="257"/>
        <v/>
      </c>
      <c r="CU343" s="149" t="str">
        <f t="shared" si="258"/>
        <v xml:space="preserve"> 2050</v>
      </c>
      <c r="CV343" s="149">
        <f t="shared" si="259"/>
        <v>2050</v>
      </c>
      <c r="CW343" s="149">
        <v>0</v>
      </c>
      <c r="CX343" s="149">
        <v>0</v>
      </c>
      <c r="CY343" s="149">
        <v>0</v>
      </c>
      <c r="CZ343" s="149">
        <v>0</v>
      </c>
      <c r="DA343" s="149">
        <v>0</v>
      </c>
      <c r="DB343" s="149">
        <v>0</v>
      </c>
      <c r="DC343" s="149">
        <v>1</v>
      </c>
      <c r="DD343" s="149">
        <v>1</v>
      </c>
      <c r="DE343" s="149">
        <v>0</v>
      </c>
      <c r="DF343" s="149">
        <v>0</v>
      </c>
      <c r="DG343" s="149">
        <v>0</v>
      </c>
      <c r="DH343" s="149">
        <v>0</v>
      </c>
      <c r="DI343" s="149">
        <v>0</v>
      </c>
      <c r="DJ343" s="149">
        <v>0</v>
      </c>
      <c r="DK343" s="149">
        <v>0</v>
      </c>
      <c r="DL343" s="149">
        <v>0</v>
      </c>
      <c r="DM343" s="149">
        <v>1</v>
      </c>
      <c r="DN343" s="149">
        <v>0</v>
      </c>
      <c r="DO343" s="149">
        <v>1</v>
      </c>
      <c r="DP343" s="149">
        <v>1</v>
      </c>
      <c r="DQ343" s="149">
        <v>0</v>
      </c>
      <c r="DR343" s="149">
        <v>1</v>
      </c>
      <c r="DS343" s="149">
        <v>0</v>
      </c>
      <c r="DT343" s="149" t="s">
        <v>154</v>
      </c>
      <c r="DU343" s="149">
        <v>0</v>
      </c>
      <c r="DV343" s="149" t="s">
        <v>7857</v>
      </c>
      <c r="DW343" s="149" t="s">
        <v>154</v>
      </c>
      <c r="DX343" s="149">
        <v>0</v>
      </c>
      <c r="DY343" s="149" t="s">
        <v>150</v>
      </c>
      <c r="DZ343" s="149" t="str">
        <f t="shared" si="260"/>
        <v>N</v>
      </c>
      <c r="EA343" s="149" t="str">
        <f t="shared" si="261"/>
        <v/>
      </c>
      <c r="EB343" s="149" t="str">
        <f t="shared" si="262"/>
        <v>Y</v>
      </c>
      <c r="EC343" s="149" t="str">
        <f t="shared" si="263"/>
        <v>N</v>
      </c>
      <c r="ED343" s="149" t="str">
        <f t="shared" si="264"/>
        <v>Not Specified</v>
      </c>
      <c r="EF343" s="149">
        <f t="shared" si="277"/>
        <v>2050</v>
      </c>
    </row>
    <row r="344" spans="1:136" s="149" customFormat="1" ht="16.5" customHeight="1">
      <c r="A344" s="149">
        <v>341</v>
      </c>
      <c r="B344" s="149">
        <v>320</v>
      </c>
      <c r="C344" s="150" t="s">
        <v>2043</v>
      </c>
      <c r="D344" s="149" t="s">
        <v>516</v>
      </c>
      <c r="E344" s="149" t="s">
        <v>517</v>
      </c>
      <c r="F344" s="149" t="s">
        <v>374</v>
      </c>
      <c r="G344" s="149" t="s">
        <v>246</v>
      </c>
      <c r="H344" s="168" t="s">
        <v>2044</v>
      </c>
      <c r="I344" s="149" t="s">
        <v>2045</v>
      </c>
      <c r="J344" s="149">
        <v>-0.037</v>
      </c>
      <c r="K344" s="149" t="s">
        <v>2046</v>
      </c>
      <c r="L344" s="149">
        <v>119270</v>
      </c>
      <c r="M344" s="150">
        <v>31</v>
      </c>
      <c r="N344" s="149" t="s">
        <v>154</v>
      </c>
      <c r="O344" s="149" t="s">
        <v>153</v>
      </c>
      <c r="P344" s="150" t="s">
        <v>153</v>
      </c>
      <c r="Q344" s="149" t="s">
        <v>150</v>
      </c>
      <c r="R344" s="149" t="s">
        <v>150</v>
      </c>
      <c r="S344" s="149" t="s">
        <v>151</v>
      </c>
      <c r="T344" s="149" t="s">
        <v>152</v>
      </c>
      <c r="U344" s="151">
        <v>2030</v>
      </c>
      <c r="V344" s="149" t="s">
        <v>151</v>
      </c>
      <c r="W344" s="149" t="s">
        <v>152</v>
      </c>
      <c r="X344" s="152">
        <v>2040</v>
      </c>
      <c r="Y344" s="149" t="s">
        <v>150</v>
      </c>
      <c r="Z344" s="149" t="s">
        <v>151</v>
      </c>
      <c r="AA344" s="150">
        <v>2040</v>
      </c>
      <c r="AC344" s="149" t="s">
        <v>167</v>
      </c>
      <c r="AD344" s="149" t="s">
        <v>6</v>
      </c>
      <c r="AE344" s="149" t="s">
        <v>157</v>
      </c>
      <c r="AF344" s="149" t="s">
        <v>157</v>
      </c>
      <c r="AG344" s="149" t="s">
        <v>157</v>
      </c>
      <c r="AH344" s="150" t="s">
        <v>218</v>
      </c>
      <c r="AJ344" s="149" t="s">
        <v>154</v>
      </c>
      <c r="AK344" s="170" t="s">
        <v>153</v>
      </c>
      <c r="AN344" s="150"/>
      <c r="AO344" s="149" t="s">
        <v>219</v>
      </c>
      <c r="AP344" s="149" t="s">
        <v>150</v>
      </c>
      <c r="AQ344" s="149" t="s">
        <v>218</v>
      </c>
      <c r="AR344" s="149" t="s">
        <v>2047</v>
      </c>
      <c r="AS344" s="149">
        <v>2040</v>
      </c>
      <c r="AU344" s="150"/>
      <c r="AV344" s="149" t="s">
        <v>157</v>
      </c>
      <c r="AW344" s="172" t="s">
        <v>171</v>
      </c>
      <c r="AX344" s="149" t="s">
        <v>157</v>
      </c>
      <c r="AY344" s="149" t="s">
        <v>154</v>
      </c>
      <c r="AZ344" s="149" t="s">
        <v>153</v>
      </c>
      <c r="BA344" s="149" t="s">
        <v>153</v>
      </c>
      <c r="BC344" s="150"/>
      <c r="BE344" s="173"/>
      <c r="BF344" s="150"/>
      <c r="BG344" s="283">
        <f t="shared" si="265"/>
        <v>0</v>
      </c>
      <c r="BH344" s="149">
        <f t="shared" si="266"/>
        <v>0</v>
      </c>
      <c r="BI344" s="149">
        <f t="shared" si="232"/>
        <v>0</v>
      </c>
      <c r="BJ344" s="280">
        <f t="shared" si="233"/>
        <v>0</v>
      </c>
      <c r="BK344" s="356">
        <f t="shared" si="267"/>
        <v>0</v>
      </c>
      <c r="BL344" s="149">
        <f t="shared" si="268"/>
        <v>1</v>
      </c>
      <c r="BM344" s="149">
        <f t="shared" si="234"/>
        <v>0</v>
      </c>
      <c r="BN344" s="278">
        <f t="shared" si="235"/>
        <v>1</v>
      </c>
      <c r="BO344" s="149">
        <f t="shared" si="269"/>
        <v>0</v>
      </c>
      <c r="BP344" s="149">
        <f t="shared" si="270"/>
        <v>0</v>
      </c>
      <c r="BQ344" s="149">
        <f t="shared" si="236"/>
        <v>1</v>
      </c>
      <c r="BR344" s="356">
        <f t="shared" si="271"/>
        <v>0</v>
      </c>
      <c r="BS344" s="149">
        <f t="shared" si="272"/>
        <v>0</v>
      </c>
      <c r="BT344" s="149">
        <f t="shared" si="237"/>
        <v>1</v>
      </c>
      <c r="BU344" s="356">
        <f t="shared" si="238"/>
        <v>0</v>
      </c>
      <c r="BV344" s="149">
        <f t="shared" si="239"/>
        <v>0</v>
      </c>
      <c r="BW344" s="113">
        <f t="shared" si="240"/>
        <v>0</v>
      </c>
      <c r="BX344" s="248">
        <f t="shared" si="241"/>
        <v>0</v>
      </c>
      <c r="BY344" s="248">
        <f t="shared" si="242"/>
        <v>0</v>
      </c>
      <c r="BZ344" s="248">
        <f t="shared" si="243"/>
        <v>0</v>
      </c>
      <c r="CA344" s="248">
        <f t="shared" si="276"/>
        <v>0</v>
      </c>
      <c r="CB344" s="175">
        <f t="shared" si="244"/>
        <v>0</v>
      </c>
      <c r="CC344" s="356">
        <f t="shared" si="245"/>
        <v>0</v>
      </c>
      <c r="CD344" s="149">
        <f t="shared" si="246"/>
        <v>0</v>
      </c>
      <c r="CE344" s="149">
        <f t="shared" si="247"/>
        <v>1</v>
      </c>
      <c r="CF344" s="276">
        <f t="shared" si="248"/>
        <v>1</v>
      </c>
      <c r="CG344" s="248">
        <f t="shared" si="249"/>
        <v>1</v>
      </c>
      <c r="CH344" s="274">
        <f t="shared" si="273"/>
        <v>1</v>
      </c>
      <c r="CI344" s="356">
        <f t="shared" si="250"/>
        <v>0</v>
      </c>
      <c r="CJ344" s="149">
        <f t="shared" si="251"/>
        <v>0</v>
      </c>
      <c r="CK344" s="150">
        <f t="shared" si="252"/>
        <v>0</v>
      </c>
      <c r="CL344" s="149">
        <f t="shared" si="274"/>
        <v>0</v>
      </c>
      <c r="CM344" s="149">
        <f t="shared" si="274"/>
        <v>1</v>
      </c>
      <c r="CN344" s="149">
        <f t="shared" si="274"/>
        <v>1</v>
      </c>
      <c r="CO344" s="149">
        <f t="shared" si="253"/>
        <v>2</v>
      </c>
      <c r="CP344" s="149">
        <f t="shared" si="275"/>
        <v>1</v>
      </c>
      <c r="CQ344" s="283">
        <f t="shared" si="254"/>
        <v>1</v>
      </c>
      <c r="CR344" s="149">
        <f t="shared" si="255"/>
        <v>0</v>
      </c>
      <c r="CS344" s="149">
        <f t="shared" si="256"/>
        <v>0</v>
      </c>
      <c r="CT344" s="283">
        <f t="shared" si="257"/>
        <v>1</v>
      </c>
      <c r="CU344" s="149" t="str">
        <f t="shared" si="258"/>
        <v>2040 2040</v>
      </c>
      <c r="CV344" s="149">
        <f t="shared" si="259"/>
        <v>2040</v>
      </c>
      <c r="CW344" s="149">
        <v>0</v>
      </c>
      <c r="CX344" s="149">
        <v>0</v>
      </c>
      <c r="CY344" s="149">
        <v>0</v>
      </c>
      <c r="CZ344" s="149">
        <v>0</v>
      </c>
      <c r="DA344" s="149">
        <v>0</v>
      </c>
      <c r="DB344" s="149">
        <v>0</v>
      </c>
      <c r="DC344" s="149">
        <v>1</v>
      </c>
      <c r="DD344" s="149">
        <v>1</v>
      </c>
      <c r="DE344" s="149">
        <v>0</v>
      </c>
      <c r="DF344" s="149">
        <v>1</v>
      </c>
      <c r="DG344" s="149">
        <v>0</v>
      </c>
      <c r="DH344" s="149">
        <v>1</v>
      </c>
      <c r="DI344" s="149">
        <v>0</v>
      </c>
      <c r="DJ344" s="149">
        <v>0</v>
      </c>
      <c r="DK344" s="149">
        <v>0</v>
      </c>
      <c r="DL344" s="149">
        <v>0</v>
      </c>
      <c r="DM344" s="149">
        <v>1</v>
      </c>
      <c r="DN344" s="149">
        <v>0</v>
      </c>
      <c r="DO344" s="149">
        <v>1</v>
      </c>
      <c r="DP344" s="149">
        <v>1</v>
      </c>
      <c r="DQ344" s="149">
        <v>0</v>
      </c>
      <c r="DR344" s="149">
        <v>1</v>
      </c>
      <c r="DS344" s="149">
        <v>0</v>
      </c>
      <c r="DT344" s="149" t="s">
        <v>150</v>
      </c>
      <c r="DU344" s="149" t="s">
        <v>157</v>
      </c>
      <c r="DV344" s="149" t="s">
        <v>7859</v>
      </c>
      <c r="DW344" s="149" t="s">
        <v>154</v>
      </c>
      <c r="DX344" s="149">
        <v>0</v>
      </c>
      <c r="DY344" s="149" t="s">
        <v>150</v>
      </c>
      <c r="DZ344" s="149" t="str">
        <f t="shared" si="260"/>
        <v>Y</v>
      </c>
      <c r="EA344" s="149" t="str">
        <f t="shared" si="261"/>
        <v>Targets set</v>
      </c>
      <c r="EB344" s="149" t="str">
        <f t="shared" si="262"/>
        <v>Y</v>
      </c>
      <c r="EC344" s="149" t="str">
        <f t="shared" si="263"/>
        <v>N</v>
      </c>
      <c r="ED344" s="149" t="str">
        <f t="shared" si="264"/>
        <v>Yes</v>
      </c>
      <c r="EF344" s="149">
        <f t="shared" si="277"/>
        <v>2040</v>
      </c>
    </row>
    <row r="345" spans="1:136" s="149" customFormat="1" ht="16.5" customHeight="1">
      <c r="A345" s="149">
        <v>342</v>
      </c>
      <c r="B345" s="149">
        <v>295</v>
      </c>
      <c r="C345" s="150" t="s">
        <v>2048</v>
      </c>
      <c r="D345" s="149" t="s">
        <v>778</v>
      </c>
      <c r="E345" s="149" t="s">
        <v>244</v>
      </c>
      <c r="F345" s="149" t="s">
        <v>245</v>
      </c>
      <c r="G345" s="149" t="s">
        <v>246</v>
      </c>
      <c r="H345" s="168" t="s">
        <v>2049</v>
      </c>
      <c r="I345" s="149" t="s">
        <v>2050</v>
      </c>
      <c r="J345" s="149">
        <v>0</v>
      </c>
      <c r="K345" s="149" t="s">
        <v>2051</v>
      </c>
      <c r="L345" s="149">
        <v>155962</v>
      </c>
      <c r="M345" s="150">
        <v>12</v>
      </c>
      <c r="N345" s="149" t="s">
        <v>154</v>
      </c>
      <c r="O345" s="149" t="s">
        <v>153</v>
      </c>
      <c r="P345" s="150" t="s">
        <v>153</v>
      </c>
      <c r="Q345" s="149" t="s">
        <v>150</v>
      </c>
      <c r="R345" s="149" t="s">
        <v>150</v>
      </c>
      <c r="S345" s="149" t="s">
        <v>151</v>
      </c>
      <c r="T345" s="149" t="s">
        <v>353</v>
      </c>
      <c r="U345" s="151">
        <v>2030</v>
      </c>
      <c r="V345" s="149" t="s">
        <v>153</v>
      </c>
      <c r="W345" s="149" t="s">
        <v>153</v>
      </c>
      <c r="X345" s="152" t="s">
        <v>153</v>
      </c>
      <c r="Y345" s="149" t="s">
        <v>154</v>
      </c>
      <c r="Z345" s="149" t="s">
        <v>155</v>
      </c>
      <c r="AA345" s="150"/>
      <c r="AC345" s="149" t="s">
        <v>782</v>
      </c>
      <c r="AD345" s="149" t="s">
        <v>5</v>
      </c>
      <c r="AE345" s="149" t="s">
        <v>157</v>
      </c>
      <c r="AF345" s="149" t="s">
        <v>157</v>
      </c>
      <c r="AG345" s="149" t="s">
        <v>157</v>
      </c>
      <c r="AH345" s="150" t="s">
        <v>218</v>
      </c>
      <c r="AI345" s="149" t="s">
        <v>219</v>
      </c>
      <c r="AJ345" s="149" t="s">
        <v>150</v>
      </c>
      <c r="AK345" s="170" t="s">
        <v>2052</v>
      </c>
      <c r="AL345" s="149">
        <v>2040</v>
      </c>
      <c r="AN345" s="150"/>
      <c r="AP345" s="149" t="s">
        <v>154</v>
      </c>
      <c r="AQ345" s="149" t="s">
        <v>153</v>
      </c>
      <c r="AR345" s="149" t="s">
        <v>153</v>
      </c>
      <c r="AU345" s="150"/>
      <c r="AV345" s="149" t="s">
        <v>168</v>
      </c>
      <c r="AW345" s="172" t="s">
        <v>168</v>
      </c>
      <c r="AX345" s="149" t="s">
        <v>158</v>
      </c>
      <c r="AY345" s="149" t="s">
        <v>154</v>
      </c>
      <c r="AZ345" s="149" t="s">
        <v>153</v>
      </c>
      <c r="BA345" s="149" t="s">
        <v>153</v>
      </c>
      <c r="BC345" s="150"/>
      <c r="BE345" s="173"/>
      <c r="BF345" s="150"/>
      <c r="BG345" s="283">
        <f t="shared" si="265"/>
        <v>0</v>
      </c>
      <c r="BH345" s="149">
        <f t="shared" si="266"/>
        <v>0</v>
      </c>
      <c r="BI345" s="149">
        <f t="shared" si="232"/>
        <v>0</v>
      </c>
      <c r="BJ345" s="280">
        <f t="shared" si="233"/>
        <v>0</v>
      </c>
      <c r="BK345" s="356">
        <f t="shared" si="267"/>
        <v>0</v>
      </c>
      <c r="BL345" s="149">
        <f t="shared" si="268"/>
        <v>1</v>
      </c>
      <c r="BM345" s="149">
        <f t="shared" si="234"/>
        <v>0</v>
      </c>
      <c r="BN345" s="278">
        <f t="shared" si="235"/>
        <v>1</v>
      </c>
      <c r="BO345" s="149">
        <f t="shared" si="269"/>
        <v>0</v>
      </c>
      <c r="BP345" s="149">
        <f t="shared" si="270"/>
        <v>0</v>
      </c>
      <c r="BQ345" s="149">
        <f t="shared" si="236"/>
        <v>0</v>
      </c>
      <c r="BR345" s="356">
        <f t="shared" si="271"/>
        <v>0</v>
      </c>
      <c r="BS345" s="149">
        <f t="shared" si="272"/>
        <v>0</v>
      </c>
      <c r="BT345" s="149">
        <f t="shared" si="237"/>
        <v>0</v>
      </c>
      <c r="BU345" s="356">
        <f t="shared" si="238"/>
        <v>0</v>
      </c>
      <c r="BV345" s="149">
        <f t="shared" si="239"/>
        <v>0</v>
      </c>
      <c r="BW345" s="113">
        <f t="shared" si="240"/>
        <v>1</v>
      </c>
      <c r="BX345" s="248">
        <f t="shared" si="241"/>
        <v>0</v>
      </c>
      <c r="BY345" s="248">
        <f t="shared" si="242"/>
        <v>0</v>
      </c>
      <c r="BZ345" s="248">
        <f t="shared" si="243"/>
        <v>1</v>
      </c>
      <c r="CA345" s="248">
        <f t="shared" si="276"/>
        <v>1</v>
      </c>
      <c r="CB345" s="175">
        <f t="shared" si="244"/>
        <v>1</v>
      </c>
      <c r="CC345" s="356">
        <f t="shared" si="245"/>
        <v>0</v>
      </c>
      <c r="CD345" s="149">
        <f t="shared" si="246"/>
        <v>0</v>
      </c>
      <c r="CE345" s="149">
        <f t="shared" si="247"/>
        <v>0</v>
      </c>
      <c r="CF345" s="276">
        <f t="shared" si="248"/>
        <v>0</v>
      </c>
      <c r="CG345" s="248">
        <f t="shared" si="249"/>
        <v>1</v>
      </c>
      <c r="CH345" s="274">
        <f t="shared" si="273"/>
        <v>1</v>
      </c>
      <c r="CI345" s="356">
        <f t="shared" si="250"/>
        <v>0</v>
      </c>
      <c r="CJ345" s="149">
        <f t="shared" si="251"/>
        <v>0</v>
      </c>
      <c r="CK345" s="150">
        <f t="shared" si="252"/>
        <v>0</v>
      </c>
      <c r="CL345" s="149">
        <f t="shared" si="274"/>
        <v>0</v>
      </c>
      <c r="CM345" s="149">
        <f t="shared" si="274"/>
        <v>1</v>
      </c>
      <c r="CN345" s="149">
        <f t="shared" si="274"/>
        <v>1</v>
      </c>
      <c r="CO345" s="149">
        <f t="shared" si="253"/>
        <v>2</v>
      </c>
      <c r="CP345" s="149">
        <f t="shared" si="275"/>
        <v>1</v>
      </c>
      <c r="CQ345" s="283">
        <f t="shared" si="254"/>
        <v>0</v>
      </c>
      <c r="CR345" s="149">
        <f t="shared" si="255"/>
        <v>0</v>
      </c>
      <c r="CS345" s="149">
        <f t="shared" si="256"/>
        <v>1</v>
      </c>
      <c r="CT345" s="283">
        <f t="shared" si="257"/>
        <v>1</v>
      </c>
      <c r="CU345" s="149" t="str">
        <f t="shared" si="258"/>
        <v xml:space="preserve"> </v>
      </c>
      <c r="CV345" s="149">
        <f t="shared" si="259"/>
        <v>0</v>
      </c>
      <c r="CW345" s="149">
        <v>0</v>
      </c>
      <c r="CX345" s="149">
        <v>0</v>
      </c>
      <c r="CY345" s="149">
        <v>1</v>
      </c>
      <c r="CZ345" s="149">
        <v>1</v>
      </c>
      <c r="DA345" s="149">
        <v>0</v>
      </c>
      <c r="DB345" s="149">
        <v>0</v>
      </c>
      <c r="DC345" s="149">
        <v>0</v>
      </c>
      <c r="DD345" s="149">
        <v>0</v>
      </c>
      <c r="DE345" s="149">
        <v>0</v>
      </c>
      <c r="DF345" s="149">
        <v>1</v>
      </c>
      <c r="DG345" s="149">
        <v>0</v>
      </c>
      <c r="DH345" s="149">
        <v>1</v>
      </c>
      <c r="DI345" s="149">
        <v>0</v>
      </c>
      <c r="DJ345" s="149">
        <v>0</v>
      </c>
      <c r="DK345" s="149">
        <v>0</v>
      </c>
      <c r="DL345" s="149">
        <v>0</v>
      </c>
      <c r="DM345" s="149">
        <v>1</v>
      </c>
      <c r="DN345" s="149">
        <v>0</v>
      </c>
      <c r="DO345" s="149">
        <v>1</v>
      </c>
      <c r="DP345" s="149">
        <v>0</v>
      </c>
      <c r="DQ345" s="149">
        <v>0</v>
      </c>
      <c r="DR345" s="149">
        <v>1</v>
      </c>
      <c r="DS345" s="149">
        <v>0</v>
      </c>
      <c r="DT345" s="149" t="s">
        <v>150</v>
      </c>
      <c r="DU345" s="149" t="s">
        <v>158</v>
      </c>
      <c r="DV345" s="149" t="s">
        <v>7858</v>
      </c>
      <c r="DW345" s="149" t="s">
        <v>7859</v>
      </c>
      <c r="DX345" s="149" t="s">
        <v>3005</v>
      </c>
      <c r="DY345" s="149">
        <v>0</v>
      </c>
      <c r="DZ345" s="149" t="str">
        <f t="shared" si="260"/>
        <v>Y</v>
      </c>
      <c r="EA345" s="149" t="str">
        <f t="shared" si="261"/>
        <v>Commitment removed</v>
      </c>
      <c r="EB345" s="149" t="str">
        <f t="shared" si="262"/>
        <v>N</v>
      </c>
      <c r="EC345" s="149" t="str">
        <f t="shared" si="263"/>
        <v>Y</v>
      </c>
      <c r="ED345" s="149" t="str">
        <f t="shared" si="264"/>
        <v>Not Specified</v>
      </c>
      <c r="EF345" s="149">
        <f t="shared" si="277"/>
        <v>0</v>
      </c>
    </row>
    <row r="346" spans="1:136" s="149" customFormat="1" ht="16.5" customHeight="1">
      <c r="A346" s="149">
        <v>343</v>
      </c>
      <c r="B346" s="149">
        <v>350</v>
      </c>
      <c r="C346" s="150" t="s">
        <v>2053</v>
      </c>
      <c r="D346" s="149" t="s">
        <v>516</v>
      </c>
      <c r="E346" s="149" t="s">
        <v>517</v>
      </c>
      <c r="F346" s="149" t="s">
        <v>499</v>
      </c>
      <c r="G346" s="149" t="s">
        <v>246</v>
      </c>
      <c r="H346" s="168" t="s">
        <v>2054</v>
      </c>
      <c r="I346" s="149" t="s">
        <v>2055</v>
      </c>
      <c r="J346" s="149">
        <v>0</v>
      </c>
      <c r="K346" s="149" t="s">
        <v>2056</v>
      </c>
      <c r="L346" s="149">
        <v>100870</v>
      </c>
      <c r="M346" s="150">
        <v>31</v>
      </c>
      <c r="N346" s="149" t="s">
        <v>150</v>
      </c>
      <c r="O346" s="149">
        <v>2017</v>
      </c>
      <c r="P346" s="150">
        <v>2030</v>
      </c>
      <c r="Q346" s="149" t="s">
        <v>150</v>
      </c>
      <c r="R346" s="149" t="s">
        <v>150</v>
      </c>
      <c r="S346" s="149" t="s">
        <v>151</v>
      </c>
      <c r="T346" s="149" t="s">
        <v>152</v>
      </c>
      <c r="U346" s="151">
        <v>2030</v>
      </c>
      <c r="V346" s="149" t="s">
        <v>151</v>
      </c>
      <c r="W346" s="149" t="s">
        <v>152</v>
      </c>
      <c r="X346" s="152">
        <v>2040</v>
      </c>
      <c r="Y346" s="149" t="s">
        <v>150</v>
      </c>
      <c r="Z346" s="149" t="s">
        <v>151</v>
      </c>
      <c r="AA346" s="150">
        <v>2040</v>
      </c>
      <c r="AC346" s="149" t="s">
        <v>167</v>
      </c>
      <c r="AD346" s="149" t="s">
        <v>6</v>
      </c>
      <c r="AE346" s="149" t="s">
        <v>157</v>
      </c>
      <c r="AF346" s="149" t="s">
        <v>157</v>
      </c>
      <c r="AG346" s="149" t="s">
        <v>157</v>
      </c>
      <c r="AH346" s="150" t="s">
        <v>218</v>
      </c>
      <c r="AJ346" s="149" t="s">
        <v>154</v>
      </c>
      <c r="AK346" s="170" t="s">
        <v>153</v>
      </c>
      <c r="AN346" s="150"/>
      <c r="AO346" s="149" t="s">
        <v>219</v>
      </c>
      <c r="AP346" s="149" t="s">
        <v>150</v>
      </c>
      <c r="AQ346" s="149" t="s">
        <v>218</v>
      </c>
      <c r="AR346" s="149" t="s">
        <v>2057</v>
      </c>
      <c r="AS346" s="149">
        <v>2040</v>
      </c>
      <c r="AU346" s="150"/>
      <c r="AV346" s="149" t="s">
        <v>157</v>
      </c>
      <c r="AW346" s="172" t="s">
        <v>171</v>
      </c>
      <c r="AX346" s="149" t="s">
        <v>157</v>
      </c>
      <c r="AY346" s="149" t="s">
        <v>154</v>
      </c>
      <c r="AZ346" s="149" t="s">
        <v>153</v>
      </c>
      <c r="BA346" s="149" t="s">
        <v>153</v>
      </c>
      <c r="BC346" s="150"/>
      <c r="BE346" s="173"/>
      <c r="BF346" s="150"/>
      <c r="BG346" s="283">
        <f t="shared" si="265"/>
        <v>0</v>
      </c>
      <c r="BH346" s="149">
        <f t="shared" si="266"/>
        <v>1</v>
      </c>
      <c r="BI346" s="149">
        <f t="shared" si="232"/>
        <v>0</v>
      </c>
      <c r="BJ346" s="280">
        <f t="shared" si="233"/>
        <v>1</v>
      </c>
      <c r="BK346" s="356">
        <f t="shared" si="267"/>
        <v>0</v>
      </c>
      <c r="BL346" s="149">
        <f t="shared" si="268"/>
        <v>1</v>
      </c>
      <c r="BM346" s="149">
        <f t="shared" si="234"/>
        <v>0</v>
      </c>
      <c r="BN346" s="278">
        <f t="shared" si="235"/>
        <v>1</v>
      </c>
      <c r="BO346" s="149">
        <f t="shared" si="269"/>
        <v>0</v>
      </c>
      <c r="BP346" s="149">
        <f t="shared" si="270"/>
        <v>0</v>
      </c>
      <c r="BQ346" s="149">
        <f t="shared" si="236"/>
        <v>1</v>
      </c>
      <c r="BR346" s="356">
        <f t="shared" si="271"/>
        <v>0</v>
      </c>
      <c r="BS346" s="149">
        <f t="shared" si="272"/>
        <v>0</v>
      </c>
      <c r="BT346" s="149">
        <f t="shared" si="237"/>
        <v>1</v>
      </c>
      <c r="BU346" s="356">
        <f t="shared" si="238"/>
        <v>0</v>
      </c>
      <c r="BV346" s="149">
        <f t="shared" si="239"/>
        <v>0</v>
      </c>
      <c r="BW346" s="113">
        <f t="shared" si="240"/>
        <v>0</v>
      </c>
      <c r="BX346" s="248">
        <f t="shared" si="241"/>
        <v>0</v>
      </c>
      <c r="BY346" s="248">
        <f t="shared" si="242"/>
        <v>0</v>
      </c>
      <c r="BZ346" s="248">
        <f t="shared" si="243"/>
        <v>0</v>
      </c>
      <c r="CA346" s="248">
        <f t="shared" si="276"/>
        <v>0</v>
      </c>
      <c r="CB346" s="175">
        <f t="shared" si="244"/>
        <v>0</v>
      </c>
      <c r="CC346" s="356">
        <f t="shared" si="245"/>
        <v>0</v>
      </c>
      <c r="CD346" s="149">
        <f t="shared" si="246"/>
        <v>0</v>
      </c>
      <c r="CE346" s="149">
        <f t="shared" si="247"/>
        <v>1</v>
      </c>
      <c r="CF346" s="276">
        <f t="shared" si="248"/>
        <v>1</v>
      </c>
      <c r="CG346" s="248">
        <f t="shared" si="249"/>
        <v>1</v>
      </c>
      <c r="CH346" s="274">
        <f t="shared" si="273"/>
        <v>1</v>
      </c>
      <c r="CI346" s="356">
        <f t="shared" si="250"/>
        <v>0</v>
      </c>
      <c r="CJ346" s="149">
        <f t="shared" si="251"/>
        <v>0</v>
      </c>
      <c r="CK346" s="150">
        <f t="shared" si="252"/>
        <v>0</v>
      </c>
      <c r="CL346" s="149">
        <f t="shared" si="274"/>
        <v>0</v>
      </c>
      <c r="CM346" s="149">
        <f t="shared" si="274"/>
        <v>2</v>
      </c>
      <c r="CN346" s="149">
        <f t="shared" si="274"/>
        <v>1</v>
      </c>
      <c r="CO346" s="149">
        <f t="shared" si="253"/>
        <v>3</v>
      </c>
      <c r="CP346" s="149">
        <f t="shared" si="275"/>
        <v>1</v>
      </c>
      <c r="CQ346" s="283">
        <f t="shared" si="254"/>
        <v>1</v>
      </c>
      <c r="CR346" s="149">
        <f t="shared" si="255"/>
        <v>0</v>
      </c>
      <c r="CS346" s="149">
        <f t="shared" si="256"/>
        <v>0</v>
      </c>
      <c r="CT346" s="283">
        <f t="shared" si="257"/>
        <v>1</v>
      </c>
      <c r="CU346" s="149" t="str">
        <f t="shared" si="258"/>
        <v>2040 2040</v>
      </c>
      <c r="CV346" s="149">
        <f t="shared" si="259"/>
        <v>2040</v>
      </c>
      <c r="CW346" s="149">
        <v>0</v>
      </c>
      <c r="CX346" s="149">
        <v>0</v>
      </c>
      <c r="CY346" s="149">
        <v>1</v>
      </c>
      <c r="CZ346" s="149">
        <v>1</v>
      </c>
      <c r="DA346" s="149">
        <v>0</v>
      </c>
      <c r="DB346" s="149">
        <v>0</v>
      </c>
      <c r="DC346" s="149">
        <v>1</v>
      </c>
      <c r="DD346" s="149">
        <v>1</v>
      </c>
      <c r="DE346" s="149">
        <v>0</v>
      </c>
      <c r="DF346" s="149">
        <v>1</v>
      </c>
      <c r="DG346" s="149">
        <v>0</v>
      </c>
      <c r="DH346" s="149">
        <v>1</v>
      </c>
      <c r="DI346" s="149">
        <v>0</v>
      </c>
      <c r="DJ346" s="149">
        <v>1</v>
      </c>
      <c r="DK346" s="149">
        <v>0</v>
      </c>
      <c r="DL346" s="149">
        <v>1</v>
      </c>
      <c r="DM346" s="149">
        <v>1</v>
      </c>
      <c r="DN346" s="149">
        <v>0</v>
      </c>
      <c r="DO346" s="149">
        <v>1</v>
      </c>
      <c r="DP346" s="149">
        <v>1</v>
      </c>
      <c r="DQ346" s="149">
        <v>0</v>
      </c>
      <c r="DR346" s="149">
        <v>1</v>
      </c>
      <c r="DS346" s="149">
        <v>0</v>
      </c>
      <c r="DT346" s="149" t="s">
        <v>150</v>
      </c>
      <c r="DU346" s="149" t="s">
        <v>157</v>
      </c>
      <c r="DV346" s="149" t="s">
        <v>7859</v>
      </c>
      <c r="DW346" s="149" t="s">
        <v>7859</v>
      </c>
      <c r="DX346" s="149" t="s">
        <v>150</v>
      </c>
      <c r="DY346" s="149" t="s">
        <v>3005</v>
      </c>
      <c r="DZ346" s="149" t="str">
        <f t="shared" si="260"/>
        <v>Y</v>
      </c>
      <c r="EA346" s="149" t="str">
        <f t="shared" si="261"/>
        <v>Targets set</v>
      </c>
      <c r="EB346" s="149" t="str">
        <f t="shared" si="262"/>
        <v>Y</v>
      </c>
      <c r="EC346" s="149" t="str">
        <f t="shared" si="263"/>
        <v>N</v>
      </c>
      <c r="ED346" s="149" t="str">
        <f t="shared" si="264"/>
        <v>Yes</v>
      </c>
      <c r="EF346" s="149">
        <f t="shared" si="277"/>
        <v>2040</v>
      </c>
    </row>
    <row r="347" spans="1:136" s="149" customFormat="1" ht="16.5" customHeight="1">
      <c r="A347" s="149">
        <v>344</v>
      </c>
      <c r="B347" s="149">
        <v>317</v>
      </c>
      <c r="C347" s="150" t="s">
        <v>2058</v>
      </c>
      <c r="D347" s="149" t="s">
        <v>173</v>
      </c>
      <c r="E347" s="149" t="s">
        <v>174</v>
      </c>
      <c r="F347" s="149" t="s">
        <v>264</v>
      </c>
      <c r="G347" s="149" t="s">
        <v>176</v>
      </c>
      <c r="H347" s="168" t="s">
        <v>2059</v>
      </c>
      <c r="I347" s="149" t="s">
        <v>2060</v>
      </c>
      <c r="J347" s="149">
        <v>-0.429</v>
      </c>
      <c r="K347" s="149" t="s">
        <v>2061</v>
      </c>
      <c r="L347" s="149">
        <v>38074</v>
      </c>
      <c r="M347" s="150">
        <v>31</v>
      </c>
      <c r="N347" s="149" t="s">
        <v>154</v>
      </c>
      <c r="O347" s="149" t="s">
        <v>153</v>
      </c>
      <c r="P347" s="150" t="s">
        <v>153</v>
      </c>
      <c r="Q347" s="149" t="s">
        <v>154</v>
      </c>
      <c r="R347" s="149" t="s">
        <v>154</v>
      </c>
      <c r="S347" s="149" t="s">
        <v>153</v>
      </c>
      <c r="T347" s="149" t="s">
        <v>153</v>
      </c>
      <c r="U347" s="151" t="s">
        <v>153</v>
      </c>
      <c r="V347" s="149" t="s">
        <v>153</v>
      </c>
      <c r="W347" s="149" t="s">
        <v>153</v>
      </c>
      <c r="X347" s="152" t="s">
        <v>153</v>
      </c>
      <c r="Y347" s="149" t="s">
        <v>153</v>
      </c>
      <c r="Z347" s="149" t="s">
        <v>153</v>
      </c>
      <c r="AA347" s="150"/>
      <c r="AC347" s="149" t="s">
        <v>202</v>
      </c>
      <c r="AD347" s="149" t="s">
        <v>5</v>
      </c>
      <c r="AE347" s="149" t="s">
        <v>157</v>
      </c>
      <c r="AF347" s="149" t="s">
        <v>157</v>
      </c>
      <c r="AG347" s="149" t="s">
        <v>157</v>
      </c>
      <c r="AH347" s="150" t="s">
        <v>218</v>
      </c>
      <c r="AI347" s="149" t="s">
        <v>219</v>
      </c>
      <c r="AJ347" s="149" t="s">
        <v>150</v>
      </c>
      <c r="AK347" s="170" t="s">
        <v>2062</v>
      </c>
      <c r="AL347" s="149">
        <v>2050</v>
      </c>
      <c r="AN347" s="150"/>
      <c r="AP347" s="149" t="s">
        <v>154</v>
      </c>
      <c r="AQ347" s="149" t="s">
        <v>153</v>
      </c>
      <c r="AR347" s="149" t="s">
        <v>2063</v>
      </c>
      <c r="AU347" s="150"/>
      <c r="AV347" s="149" t="s">
        <v>168</v>
      </c>
      <c r="AW347" s="172" t="s">
        <v>168</v>
      </c>
      <c r="AX347" s="149" t="s">
        <v>158</v>
      </c>
      <c r="AY347" s="149" t="s">
        <v>154</v>
      </c>
      <c r="AZ347" s="149" t="s">
        <v>153</v>
      </c>
      <c r="BA347" s="149" t="s">
        <v>153</v>
      </c>
      <c r="BC347" s="150"/>
      <c r="BE347" s="173"/>
      <c r="BF347" s="150"/>
      <c r="BG347" s="283">
        <f t="shared" si="265"/>
        <v>0</v>
      </c>
      <c r="BH347" s="149">
        <f t="shared" si="266"/>
        <v>0</v>
      </c>
      <c r="BI347" s="149">
        <f t="shared" si="232"/>
        <v>0</v>
      </c>
      <c r="BJ347" s="280">
        <f t="shared" si="233"/>
        <v>0</v>
      </c>
      <c r="BK347" s="356">
        <f t="shared" si="267"/>
        <v>0</v>
      </c>
      <c r="BL347" s="149">
        <f t="shared" si="268"/>
        <v>0</v>
      </c>
      <c r="BM347" s="149">
        <f t="shared" si="234"/>
        <v>0</v>
      </c>
      <c r="BN347" s="278">
        <f t="shared" si="235"/>
        <v>0</v>
      </c>
      <c r="BO347" s="149">
        <f t="shared" si="269"/>
        <v>0</v>
      </c>
      <c r="BP347" s="149">
        <f t="shared" si="270"/>
        <v>0</v>
      </c>
      <c r="BQ347" s="149">
        <f t="shared" si="236"/>
        <v>0</v>
      </c>
      <c r="BR347" s="356">
        <f t="shared" si="271"/>
        <v>0</v>
      </c>
      <c r="BS347" s="149">
        <f t="shared" si="272"/>
        <v>0</v>
      </c>
      <c r="BT347" s="149">
        <f t="shared" si="237"/>
        <v>0</v>
      </c>
      <c r="BU347" s="356">
        <f t="shared" si="238"/>
        <v>0</v>
      </c>
      <c r="BV347" s="149">
        <f t="shared" si="239"/>
        <v>0</v>
      </c>
      <c r="BW347" s="113">
        <f t="shared" si="240"/>
        <v>1</v>
      </c>
      <c r="BX347" s="248">
        <f t="shared" si="241"/>
        <v>0</v>
      </c>
      <c r="BY347" s="248">
        <f t="shared" si="242"/>
        <v>0</v>
      </c>
      <c r="BZ347" s="248">
        <f t="shared" si="243"/>
        <v>1</v>
      </c>
      <c r="CA347" s="248">
        <f t="shared" si="276"/>
        <v>1</v>
      </c>
      <c r="CB347" s="175">
        <f t="shared" si="244"/>
        <v>1</v>
      </c>
      <c r="CC347" s="356">
        <f t="shared" si="245"/>
        <v>0</v>
      </c>
      <c r="CD347" s="149">
        <f t="shared" si="246"/>
        <v>0</v>
      </c>
      <c r="CE347" s="149">
        <f t="shared" si="247"/>
        <v>0</v>
      </c>
      <c r="CF347" s="276">
        <f t="shared" si="248"/>
        <v>0</v>
      </c>
      <c r="CG347" s="248">
        <f t="shared" si="249"/>
        <v>1</v>
      </c>
      <c r="CH347" s="274">
        <f t="shared" si="273"/>
        <v>1</v>
      </c>
      <c r="CI347" s="356">
        <f t="shared" si="250"/>
        <v>0</v>
      </c>
      <c r="CJ347" s="149">
        <f t="shared" si="251"/>
        <v>0</v>
      </c>
      <c r="CK347" s="150">
        <f t="shared" si="252"/>
        <v>0</v>
      </c>
      <c r="CL347" s="149">
        <f t="shared" si="274"/>
        <v>0</v>
      </c>
      <c r="CM347" s="149">
        <f t="shared" si="274"/>
        <v>0</v>
      </c>
      <c r="CN347" s="149">
        <f t="shared" si="274"/>
        <v>1</v>
      </c>
      <c r="CO347" s="149">
        <f t="shared" si="253"/>
        <v>1</v>
      </c>
      <c r="CP347" s="149">
        <f t="shared" si="275"/>
        <v>1</v>
      </c>
      <c r="CQ347" s="283">
        <f t="shared" si="254"/>
        <v>0</v>
      </c>
      <c r="CR347" s="149">
        <f t="shared" si="255"/>
        <v>0</v>
      </c>
      <c r="CS347" s="149">
        <f t="shared" si="256"/>
        <v>1</v>
      </c>
      <c r="CT347" s="283" t="str">
        <f t="shared" si="257"/>
        <v/>
      </c>
      <c r="CU347" s="149" t="str">
        <f t="shared" si="258"/>
        <v xml:space="preserve"> </v>
      </c>
      <c r="CV347" s="149">
        <f t="shared" si="259"/>
        <v>0</v>
      </c>
      <c r="CW347" s="149">
        <v>0</v>
      </c>
      <c r="CX347" s="149">
        <v>0</v>
      </c>
      <c r="CY347" s="149">
        <v>1</v>
      </c>
      <c r="CZ347" s="149">
        <v>1</v>
      </c>
      <c r="DA347" s="149">
        <v>0</v>
      </c>
      <c r="DB347" s="149">
        <v>0</v>
      </c>
      <c r="DC347" s="149">
        <v>1</v>
      </c>
      <c r="DD347" s="149">
        <v>1</v>
      </c>
      <c r="DE347" s="149">
        <v>0</v>
      </c>
      <c r="DF347" s="149">
        <v>0</v>
      </c>
      <c r="DG347" s="149">
        <v>0</v>
      </c>
      <c r="DH347" s="149">
        <v>0</v>
      </c>
      <c r="DI347" s="149">
        <v>0</v>
      </c>
      <c r="DJ347" s="149">
        <v>0</v>
      </c>
      <c r="DK347" s="149">
        <v>0</v>
      </c>
      <c r="DL347" s="149">
        <v>0</v>
      </c>
      <c r="DM347" s="149">
        <v>1</v>
      </c>
      <c r="DN347" s="149">
        <v>0</v>
      </c>
      <c r="DO347" s="149">
        <v>1</v>
      </c>
      <c r="DP347" s="149">
        <v>1</v>
      </c>
      <c r="DQ347" s="149">
        <v>0</v>
      </c>
      <c r="DR347" s="149">
        <v>1</v>
      </c>
      <c r="DS347" s="149">
        <v>0</v>
      </c>
      <c r="DT347" s="149" t="s">
        <v>154</v>
      </c>
      <c r="DU347" s="149">
        <v>0</v>
      </c>
      <c r="DV347" s="149" t="s">
        <v>160</v>
      </c>
      <c r="DW347" s="149" t="s">
        <v>160</v>
      </c>
      <c r="DX347" s="149" t="s">
        <v>3005</v>
      </c>
      <c r="DY347" s="149" t="s">
        <v>150</v>
      </c>
      <c r="DZ347" s="149" t="str">
        <f t="shared" si="260"/>
        <v>N</v>
      </c>
      <c r="EA347" s="149" t="str">
        <f t="shared" si="261"/>
        <v/>
      </c>
      <c r="EB347" s="149" t="str">
        <f t="shared" si="262"/>
        <v>N</v>
      </c>
      <c r="EC347" s="149" t="str">
        <f t="shared" si="263"/>
        <v>Y</v>
      </c>
      <c r="ED347" s="149" t="str">
        <f t="shared" si="264"/>
        <v>Not Specified</v>
      </c>
      <c r="EF347" s="149">
        <f t="shared" si="277"/>
        <v>0</v>
      </c>
    </row>
    <row r="348" spans="1:136" s="149" customFormat="1" ht="16.5" customHeight="1">
      <c r="A348" s="149">
        <v>345</v>
      </c>
      <c r="B348" s="149">
        <v>353</v>
      </c>
      <c r="C348" s="150" t="s">
        <v>2064</v>
      </c>
      <c r="D348" s="149" t="s">
        <v>818</v>
      </c>
      <c r="E348" s="149" t="s">
        <v>144</v>
      </c>
      <c r="F348" s="149" t="s">
        <v>1610</v>
      </c>
      <c r="G348" s="149" t="s">
        <v>9</v>
      </c>
      <c r="H348" s="168" t="s">
        <v>2065</v>
      </c>
      <c r="I348" s="149" t="s">
        <v>2066</v>
      </c>
      <c r="J348" s="149">
        <v>-0.935</v>
      </c>
      <c r="K348" s="149" t="s">
        <v>2067</v>
      </c>
      <c r="L348" s="149">
        <v>201413</v>
      </c>
      <c r="M348" s="150">
        <v>29</v>
      </c>
      <c r="N348" s="149" t="s">
        <v>150</v>
      </c>
      <c r="O348" s="149">
        <v>2020</v>
      </c>
      <c r="P348" s="150">
        <v>2025</v>
      </c>
      <c r="Q348" s="149" t="s">
        <v>150</v>
      </c>
      <c r="R348" s="149" t="s">
        <v>150</v>
      </c>
      <c r="S348" s="149" t="s">
        <v>151</v>
      </c>
      <c r="T348" s="149" t="s">
        <v>152</v>
      </c>
      <c r="U348" s="151">
        <v>2033</v>
      </c>
      <c r="V348" s="149" t="s">
        <v>151</v>
      </c>
      <c r="W348" s="149" t="s">
        <v>152</v>
      </c>
      <c r="X348" s="152">
        <v>2050</v>
      </c>
      <c r="Y348" s="149" t="s">
        <v>150</v>
      </c>
      <c r="Z348" s="149" t="s">
        <v>151</v>
      </c>
      <c r="AA348" s="150">
        <v>2050</v>
      </c>
      <c r="AC348" s="149" t="s">
        <v>2068</v>
      </c>
      <c r="AD348" s="149" t="s">
        <v>5</v>
      </c>
      <c r="AE348" s="149" t="s">
        <v>157</v>
      </c>
      <c r="AF348" s="149" t="s">
        <v>157</v>
      </c>
      <c r="AG348" s="149" t="s">
        <v>157</v>
      </c>
      <c r="AH348" s="150" t="s">
        <v>218</v>
      </c>
      <c r="AI348" s="149" t="s">
        <v>219</v>
      </c>
      <c r="AJ348" s="149" t="s">
        <v>150</v>
      </c>
      <c r="AK348" s="170" t="s">
        <v>2069</v>
      </c>
      <c r="AL348" s="149">
        <v>2050</v>
      </c>
      <c r="AN348" s="150"/>
      <c r="AP348" s="149" t="s">
        <v>154</v>
      </c>
      <c r="AQ348" s="149" t="s">
        <v>153</v>
      </c>
      <c r="AR348" s="149" t="s">
        <v>153</v>
      </c>
      <c r="AU348" s="150"/>
      <c r="AV348" s="149" t="s">
        <v>157</v>
      </c>
      <c r="AW348" s="172" t="s">
        <v>168</v>
      </c>
      <c r="AX348" s="149" t="s">
        <v>158</v>
      </c>
      <c r="AY348" s="149" t="s">
        <v>154</v>
      </c>
      <c r="AZ348" s="149" t="s">
        <v>153</v>
      </c>
      <c r="BA348" s="149" t="s">
        <v>153</v>
      </c>
      <c r="BC348" s="150"/>
      <c r="BE348" s="173"/>
      <c r="BF348" s="150"/>
      <c r="BG348" s="283">
        <f t="shared" si="265"/>
        <v>1</v>
      </c>
      <c r="BH348" s="149">
        <f t="shared" si="266"/>
        <v>0</v>
      </c>
      <c r="BI348" s="149">
        <f t="shared" si="232"/>
        <v>0</v>
      </c>
      <c r="BJ348" s="280">
        <f t="shared" si="233"/>
        <v>1</v>
      </c>
      <c r="BK348" s="356">
        <f t="shared" si="267"/>
        <v>0</v>
      </c>
      <c r="BL348" s="149">
        <f t="shared" si="268"/>
        <v>0</v>
      </c>
      <c r="BM348" s="149">
        <f t="shared" si="234"/>
        <v>1</v>
      </c>
      <c r="BN348" s="278">
        <f t="shared" si="235"/>
        <v>1</v>
      </c>
      <c r="BO348" s="149">
        <f t="shared" si="269"/>
        <v>0</v>
      </c>
      <c r="BP348" s="149">
        <f t="shared" si="270"/>
        <v>0</v>
      </c>
      <c r="BQ348" s="149">
        <f t="shared" si="236"/>
        <v>1</v>
      </c>
      <c r="BR348" s="356">
        <f t="shared" si="271"/>
        <v>0</v>
      </c>
      <c r="BS348" s="149">
        <f t="shared" si="272"/>
        <v>0</v>
      </c>
      <c r="BT348" s="149">
        <f t="shared" si="237"/>
        <v>0</v>
      </c>
      <c r="BU348" s="356">
        <f t="shared" si="238"/>
        <v>0</v>
      </c>
      <c r="BV348" s="149">
        <f t="shared" si="239"/>
        <v>0</v>
      </c>
      <c r="BW348" s="113">
        <f t="shared" si="240"/>
        <v>0</v>
      </c>
      <c r="BX348" s="248">
        <f t="shared" si="241"/>
        <v>0</v>
      </c>
      <c r="BY348" s="248">
        <f t="shared" si="242"/>
        <v>0</v>
      </c>
      <c r="BZ348" s="248">
        <f t="shared" si="243"/>
        <v>1</v>
      </c>
      <c r="CA348" s="248">
        <f t="shared" si="276"/>
        <v>1</v>
      </c>
      <c r="CB348" s="175">
        <f t="shared" si="244"/>
        <v>0</v>
      </c>
      <c r="CC348" s="356">
        <f t="shared" si="245"/>
        <v>0</v>
      </c>
      <c r="CD348" s="149">
        <f t="shared" si="246"/>
        <v>0</v>
      </c>
      <c r="CE348" s="149">
        <f t="shared" si="247"/>
        <v>1</v>
      </c>
      <c r="CF348" s="276">
        <f t="shared" si="248"/>
        <v>1</v>
      </c>
      <c r="CG348" s="248">
        <f t="shared" si="249"/>
        <v>1</v>
      </c>
      <c r="CH348" s="274">
        <f t="shared" si="273"/>
        <v>1</v>
      </c>
      <c r="CI348" s="356">
        <f t="shared" si="250"/>
        <v>0</v>
      </c>
      <c r="CJ348" s="149">
        <f t="shared" si="251"/>
        <v>0</v>
      </c>
      <c r="CK348" s="150">
        <f t="shared" si="252"/>
        <v>0</v>
      </c>
      <c r="CL348" s="149">
        <f t="shared" si="274"/>
        <v>1</v>
      </c>
      <c r="CM348" s="149">
        <f t="shared" si="274"/>
        <v>0</v>
      </c>
      <c r="CN348" s="149">
        <f t="shared" si="274"/>
        <v>2</v>
      </c>
      <c r="CO348" s="149">
        <f t="shared" si="253"/>
        <v>3</v>
      </c>
      <c r="CP348" s="149">
        <f t="shared" si="275"/>
        <v>1</v>
      </c>
      <c r="CQ348" s="283">
        <f t="shared" si="254"/>
        <v>1</v>
      </c>
      <c r="CR348" s="149">
        <f t="shared" si="255"/>
        <v>0</v>
      </c>
      <c r="CS348" s="149">
        <f t="shared" si="256"/>
        <v>0</v>
      </c>
      <c r="CT348" s="283" t="str">
        <f t="shared" si="257"/>
        <v/>
      </c>
      <c r="CU348" s="149" t="str">
        <f t="shared" si="258"/>
        <v xml:space="preserve">2050 </v>
      </c>
      <c r="CV348" s="149">
        <f t="shared" si="259"/>
        <v>2050</v>
      </c>
      <c r="CW348" s="149">
        <v>0</v>
      </c>
      <c r="CX348" s="149">
        <v>0</v>
      </c>
      <c r="CY348" s="149">
        <v>0</v>
      </c>
      <c r="CZ348" s="149">
        <v>0</v>
      </c>
      <c r="DA348" s="149">
        <v>0</v>
      </c>
      <c r="DB348" s="149">
        <v>0</v>
      </c>
      <c r="DC348" s="149">
        <v>1</v>
      </c>
      <c r="DD348" s="149">
        <v>1</v>
      </c>
      <c r="DE348" s="149">
        <v>0</v>
      </c>
      <c r="DF348" s="149">
        <v>1</v>
      </c>
      <c r="DG348" s="149">
        <v>0</v>
      </c>
      <c r="DH348" s="149">
        <v>1</v>
      </c>
      <c r="DI348" s="149">
        <v>0</v>
      </c>
      <c r="DJ348" s="149">
        <v>1</v>
      </c>
      <c r="DK348" s="149">
        <v>0</v>
      </c>
      <c r="DL348" s="149">
        <v>1</v>
      </c>
      <c r="DM348" s="149">
        <v>1</v>
      </c>
      <c r="DN348" s="149">
        <v>0</v>
      </c>
      <c r="DO348" s="149">
        <v>1</v>
      </c>
      <c r="DP348" s="149">
        <v>1</v>
      </c>
      <c r="DQ348" s="149">
        <v>0</v>
      </c>
      <c r="DR348" s="149">
        <v>1</v>
      </c>
      <c r="DS348" s="149">
        <v>0</v>
      </c>
      <c r="DT348" s="149" t="s">
        <v>150</v>
      </c>
      <c r="DU348" s="149" t="s">
        <v>157</v>
      </c>
      <c r="DV348" s="149" t="s">
        <v>160</v>
      </c>
      <c r="DW348" s="149" t="s">
        <v>154</v>
      </c>
      <c r="DX348" s="149">
        <v>0</v>
      </c>
      <c r="DY348" s="149" t="s">
        <v>150</v>
      </c>
      <c r="DZ348" s="149" t="str">
        <f t="shared" si="260"/>
        <v>Y</v>
      </c>
      <c r="EA348" s="149" t="str">
        <f t="shared" si="261"/>
        <v>Targets set</v>
      </c>
      <c r="EB348" s="149" t="str">
        <f t="shared" si="262"/>
        <v>N</v>
      </c>
      <c r="EC348" s="149" t="str">
        <f t="shared" si="263"/>
        <v>Y</v>
      </c>
      <c r="ED348" s="149" t="str">
        <f t="shared" si="264"/>
        <v>Yes</v>
      </c>
      <c r="EF348" s="149">
        <f t="shared" si="277"/>
        <v>2050</v>
      </c>
    </row>
    <row r="349" spans="1:136" s="149" customFormat="1" ht="16.5" customHeight="1">
      <c r="A349" s="149">
        <v>346</v>
      </c>
      <c r="B349" s="149">
        <v>310</v>
      </c>
      <c r="C349" s="150" t="s">
        <v>2070</v>
      </c>
      <c r="D349" s="149" t="s">
        <v>516</v>
      </c>
      <c r="E349" s="149" t="s">
        <v>517</v>
      </c>
      <c r="F349" s="149" t="s">
        <v>284</v>
      </c>
      <c r="G349" s="149" t="s">
        <v>246</v>
      </c>
      <c r="H349" s="168" t="s">
        <v>2071</v>
      </c>
      <c r="I349" s="149" t="s">
        <v>2072</v>
      </c>
      <c r="J349" s="149">
        <v>-4.618</v>
      </c>
      <c r="K349" s="149" t="s">
        <v>2073</v>
      </c>
      <c r="L349" s="149">
        <v>92834</v>
      </c>
      <c r="M349" s="150">
        <v>26</v>
      </c>
      <c r="N349" s="149" t="s">
        <v>150</v>
      </c>
      <c r="O349" s="149">
        <v>2018</v>
      </c>
      <c r="P349" s="150">
        <v>2025</v>
      </c>
      <c r="Q349" s="149" t="s">
        <v>150</v>
      </c>
      <c r="R349" s="149" t="s">
        <v>150</v>
      </c>
      <c r="S349" s="149" t="s">
        <v>151</v>
      </c>
      <c r="T349" s="149" t="s">
        <v>152</v>
      </c>
      <c r="U349" s="151">
        <v>2030</v>
      </c>
      <c r="V349" s="149" t="s">
        <v>151</v>
      </c>
      <c r="W349" s="149" t="s">
        <v>152</v>
      </c>
      <c r="X349" s="152">
        <v>2040</v>
      </c>
      <c r="Y349" s="149" t="s">
        <v>150</v>
      </c>
      <c r="Z349" s="149" t="s">
        <v>151</v>
      </c>
      <c r="AA349" s="150">
        <v>2040</v>
      </c>
      <c r="AC349" s="149" t="s">
        <v>167</v>
      </c>
      <c r="AD349" s="149" t="s">
        <v>6</v>
      </c>
      <c r="AE349" s="149" t="s">
        <v>157</v>
      </c>
      <c r="AF349" s="149" t="s">
        <v>157</v>
      </c>
      <c r="AG349" s="149" t="s">
        <v>157</v>
      </c>
      <c r="AH349" s="150" t="s">
        <v>218</v>
      </c>
      <c r="AJ349" s="149" t="s">
        <v>154</v>
      </c>
      <c r="AK349" s="170" t="s">
        <v>153</v>
      </c>
      <c r="AN349" s="150"/>
      <c r="AO349" s="149" t="s">
        <v>219</v>
      </c>
      <c r="AP349" s="149" t="s">
        <v>150</v>
      </c>
      <c r="AQ349" s="149" t="s">
        <v>218</v>
      </c>
      <c r="AR349" s="149" t="s">
        <v>2074</v>
      </c>
      <c r="AS349" s="149">
        <v>2040</v>
      </c>
      <c r="AU349" s="150"/>
      <c r="AV349" s="149" t="s">
        <v>168</v>
      </c>
      <c r="AW349" s="172" t="s">
        <v>168</v>
      </c>
      <c r="AX349" s="149" t="s">
        <v>158</v>
      </c>
      <c r="AY349" s="149" t="s">
        <v>154</v>
      </c>
      <c r="AZ349" s="149" t="s">
        <v>153</v>
      </c>
      <c r="BA349" s="149" t="s">
        <v>153</v>
      </c>
      <c r="BC349" s="150"/>
      <c r="BE349" s="173"/>
      <c r="BF349" s="150"/>
      <c r="BG349" s="283">
        <f t="shared" si="265"/>
        <v>1</v>
      </c>
      <c r="BH349" s="149">
        <f t="shared" si="266"/>
        <v>0</v>
      </c>
      <c r="BI349" s="149">
        <f t="shared" si="232"/>
        <v>0</v>
      </c>
      <c r="BJ349" s="280">
        <f t="shared" si="233"/>
        <v>1</v>
      </c>
      <c r="BK349" s="356">
        <f t="shared" si="267"/>
        <v>0</v>
      </c>
      <c r="BL349" s="149">
        <f t="shared" si="268"/>
        <v>1</v>
      </c>
      <c r="BM349" s="149">
        <f t="shared" si="234"/>
        <v>0</v>
      </c>
      <c r="BN349" s="278">
        <f t="shared" si="235"/>
        <v>1</v>
      </c>
      <c r="BO349" s="149">
        <f t="shared" si="269"/>
        <v>0</v>
      </c>
      <c r="BP349" s="149">
        <f t="shared" si="270"/>
        <v>0</v>
      </c>
      <c r="BQ349" s="149">
        <f t="shared" si="236"/>
        <v>1</v>
      </c>
      <c r="BR349" s="356">
        <f t="shared" si="271"/>
        <v>0</v>
      </c>
      <c r="BS349" s="149">
        <f t="shared" si="272"/>
        <v>0</v>
      </c>
      <c r="BT349" s="149">
        <f t="shared" si="237"/>
        <v>1</v>
      </c>
      <c r="BU349" s="356">
        <f t="shared" si="238"/>
        <v>0</v>
      </c>
      <c r="BV349" s="149">
        <f t="shared" si="239"/>
        <v>0</v>
      </c>
      <c r="BW349" s="113">
        <f t="shared" si="240"/>
        <v>0</v>
      </c>
      <c r="BX349" s="248">
        <f t="shared" si="241"/>
        <v>0</v>
      </c>
      <c r="BY349" s="248">
        <f t="shared" si="242"/>
        <v>0</v>
      </c>
      <c r="BZ349" s="248">
        <f t="shared" si="243"/>
        <v>0</v>
      </c>
      <c r="CA349" s="248">
        <f t="shared" si="276"/>
        <v>0</v>
      </c>
      <c r="CB349" s="175">
        <f t="shared" si="244"/>
        <v>0</v>
      </c>
      <c r="CC349" s="356">
        <f t="shared" si="245"/>
        <v>0</v>
      </c>
      <c r="CD349" s="149">
        <f t="shared" si="246"/>
        <v>0</v>
      </c>
      <c r="CE349" s="149">
        <f t="shared" si="247"/>
        <v>1</v>
      </c>
      <c r="CF349" s="276">
        <f t="shared" si="248"/>
        <v>1</v>
      </c>
      <c r="CG349" s="248">
        <f t="shared" si="249"/>
        <v>1</v>
      </c>
      <c r="CH349" s="274">
        <f t="shared" si="273"/>
        <v>1</v>
      </c>
      <c r="CI349" s="356">
        <f t="shared" si="250"/>
        <v>0</v>
      </c>
      <c r="CJ349" s="149">
        <f t="shared" si="251"/>
        <v>0</v>
      </c>
      <c r="CK349" s="150">
        <f t="shared" si="252"/>
        <v>0</v>
      </c>
      <c r="CL349" s="149">
        <f t="shared" si="274"/>
        <v>1</v>
      </c>
      <c r="CM349" s="149">
        <f t="shared" si="274"/>
        <v>1</v>
      </c>
      <c r="CN349" s="149">
        <f t="shared" si="274"/>
        <v>1</v>
      </c>
      <c r="CO349" s="149">
        <f t="shared" si="253"/>
        <v>3</v>
      </c>
      <c r="CP349" s="149">
        <f t="shared" si="275"/>
        <v>1</v>
      </c>
      <c r="CQ349" s="283">
        <f t="shared" si="254"/>
        <v>0</v>
      </c>
      <c r="CR349" s="149">
        <f t="shared" si="255"/>
        <v>0</v>
      </c>
      <c r="CS349" s="149">
        <f t="shared" si="256"/>
        <v>1</v>
      </c>
      <c r="CT349" s="283">
        <f t="shared" si="257"/>
        <v>1</v>
      </c>
      <c r="CU349" s="149" t="str">
        <f t="shared" si="258"/>
        <v>2040 2040</v>
      </c>
      <c r="CV349" s="149">
        <f t="shared" si="259"/>
        <v>2040</v>
      </c>
      <c r="CW349" s="149">
        <v>0</v>
      </c>
      <c r="CX349" s="149">
        <v>0</v>
      </c>
      <c r="CY349" s="149">
        <v>0</v>
      </c>
      <c r="CZ349" s="149">
        <v>0</v>
      </c>
      <c r="DA349" s="149">
        <v>0</v>
      </c>
      <c r="DB349" s="149">
        <v>1</v>
      </c>
      <c r="DC349" s="149">
        <v>0</v>
      </c>
      <c r="DD349" s="149">
        <v>1</v>
      </c>
      <c r="DE349" s="149">
        <v>0</v>
      </c>
      <c r="DF349" s="149">
        <v>1</v>
      </c>
      <c r="DG349" s="149">
        <v>0</v>
      </c>
      <c r="DH349" s="149">
        <v>1</v>
      </c>
      <c r="DI349" s="149">
        <v>0</v>
      </c>
      <c r="DJ349" s="149">
        <v>1</v>
      </c>
      <c r="DK349" s="149">
        <v>0</v>
      </c>
      <c r="DL349" s="149">
        <v>1</v>
      </c>
      <c r="DM349" s="149">
        <v>1</v>
      </c>
      <c r="DN349" s="149">
        <v>1</v>
      </c>
      <c r="DO349" s="149">
        <v>1</v>
      </c>
      <c r="DP349" s="149">
        <v>0</v>
      </c>
      <c r="DQ349" s="149">
        <v>0</v>
      </c>
      <c r="DR349" s="149">
        <v>1</v>
      </c>
      <c r="DS349" s="149">
        <v>0</v>
      </c>
      <c r="DT349" s="149" t="s">
        <v>154</v>
      </c>
      <c r="DU349" s="149" t="s">
        <v>157</v>
      </c>
      <c r="DV349" s="149" t="s">
        <v>7857</v>
      </c>
      <c r="DW349" s="149" t="s">
        <v>154</v>
      </c>
      <c r="DX349" s="149">
        <v>0</v>
      </c>
      <c r="DY349" s="149" t="s">
        <v>3005</v>
      </c>
      <c r="DZ349" s="149" t="str">
        <f t="shared" si="260"/>
        <v>Y</v>
      </c>
      <c r="EA349" s="149" t="str">
        <f t="shared" si="261"/>
        <v>Targets set</v>
      </c>
      <c r="EB349" s="149" t="str">
        <f t="shared" si="262"/>
        <v>Y</v>
      </c>
      <c r="EC349" s="149" t="str">
        <f t="shared" si="263"/>
        <v>N</v>
      </c>
      <c r="ED349" s="149" t="str">
        <f t="shared" si="264"/>
        <v>Not Specified</v>
      </c>
      <c r="EF349" s="149">
        <f t="shared" si="277"/>
        <v>2040</v>
      </c>
    </row>
    <row r="350" spans="1:136" s="149" customFormat="1" ht="16.5" customHeight="1">
      <c r="A350" s="149">
        <v>347</v>
      </c>
      <c r="B350" s="149">
        <v>403</v>
      </c>
      <c r="C350" s="150" t="s">
        <v>2075</v>
      </c>
      <c r="D350" s="149" t="s">
        <v>163</v>
      </c>
      <c r="E350" s="149" t="s">
        <v>144</v>
      </c>
      <c r="F350" s="149" t="s">
        <v>145</v>
      </c>
      <c r="G350" s="149" t="s">
        <v>146</v>
      </c>
      <c r="H350" s="168" t="s">
        <v>2076</v>
      </c>
      <c r="I350" s="149" t="s">
        <v>2077</v>
      </c>
      <c r="J350" s="149">
        <v>4.223</v>
      </c>
      <c r="K350" s="149" t="s">
        <v>2078</v>
      </c>
      <c r="L350" s="149">
        <v>31100</v>
      </c>
      <c r="M350" s="150">
        <v>3</v>
      </c>
      <c r="N350" s="149" t="s">
        <v>154</v>
      </c>
      <c r="O350" s="149" t="s">
        <v>153</v>
      </c>
      <c r="P350" s="150" t="s">
        <v>153</v>
      </c>
      <c r="Q350" s="149" t="s">
        <v>150</v>
      </c>
      <c r="R350" s="149" t="s">
        <v>150</v>
      </c>
      <c r="S350" s="149" t="s">
        <v>151</v>
      </c>
      <c r="T350" s="149" t="s">
        <v>152</v>
      </c>
      <c r="U350" s="151">
        <v>2030</v>
      </c>
      <c r="V350" s="149" t="s">
        <v>151</v>
      </c>
      <c r="W350" s="149" t="s">
        <v>152</v>
      </c>
      <c r="X350" s="152">
        <v>2040</v>
      </c>
      <c r="Y350" s="149" t="s">
        <v>150</v>
      </c>
      <c r="Z350" s="149" t="s">
        <v>151</v>
      </c>
      <c r="AA350" s="150">
        <v>2040</v>
      </c>
      <c r="AC350" s="149" t="s">
        <v>167</v>
      </c>
      <c r="AD350" s="149" t="s">
        <v>6</v>
      </c>
      <c r="AE350" s="149" t="s">
        <v>157</v>
      </c>
      <c r="AF350" s="149" t="s">
        <v>157</v>
      </c>
      <c r="AG350" s="149" t="s">
        <v>169</v>
      </c>
      <c r="AH350" s="150" t="s">
        <v>159</v>
      </c>
      <c r="AJ350" s="149" t="s">
        <v>154</v>
      </c>
      <c r="AK350" s="170" t="s">
        <v>153</v>
      </c>
      <c r="AN350" s="150"/>
      <c r="AO350" s="149" t="s">
        <v>160</v>
      </c>
      <c r="AP350" s="149" t="s">
        <v>150</v>
      </c>
      <c r="AQ350" s="149" t="s">
        <v>159</v>
      </c>
      <c r="AR350" s="149" t="s">
        <v>2079</v>
      </c>
      <c r="AS350" s="149">
        <v>2040</v>
      </c>
      <c r="AU350" s="150"/>
      <c r="AV350" s="149" t="s">
        <v>157</v>
      </c>
      <c r="AW350" s="172" t="s">
        <v>158</v>
      </c>
      <c r="AX350" s="149" t="s">
        <v>158</v>
      </c>
      <c r="AY350" s="149" t="s">
        <v>154</v>
      </c>
      <c r="AZ350" s="149" t="s">
        <v>153</v>
      </c>
      <c r="BA350" s="149" t="s">
        <v>153</v>
      </c>
      <c r="BC350" s="150"/>
      <c r="BE350" s="173"/>
      <c r="BF350" s="150"/>
      <c r="BG350" s="283">
        <f t="shared" si="265"/>
        <v>0</v>
      </c>
      <c r="BH350" s="149">
        <f t="shared" si="266"/>
        <v>0</v>
      </c>
      <c r="BI350" s="149">
        <f t="shared" si="232"/>
        <v>0</v>
      </c>
      <c r="BJ350" s="280">
        <f t="shared" si="233"/>
        <v>0</v>
      </c>
      <c r="BK350" s="356">
        <f t="shared" si="267"/>
        <v>0</v>
      </c>
      <c r="BL350" s="149">
        <f t="shared" si="268"/>
        <v>1</v>
      </c>
      <c r="BM350" s="149">
        <f t="shared" si="234"/>
        <v>0</v>
      </c>
      <c r="BN350" s="278">
        <f t="shared" si="235"/>
        <v>1</v>
      </c>
      <c r="BO350" s="149">
        <f t="shared" si="269"/>
        <v>0</v>
      </c>
      <c r="BP350" s="149">
        <f t="shared" si="270"/>
        <v>0</v>
      </c>
      <c r="BQ350" s="149">
        <f t="shared" si="236"/>
        <v>1</v>
      </c>
      <c r="BR350" s="356">
        <f t="shared" si="271"/>
        <v>0</v>
      </c>
      <c r="BS350" s="149">
        <f t="shared" si="272"/>
        <v>0</v>
      </c>
      <c r="BT350" s="149">
        <f t="shared" si="237"/>
        <v>1</v>
      </c>
      <c r="BU350" s="356">
        <f t="shared" si="238"/>
        <v>0</v>
      </c>
      <c r="BV350" s="149">
        <f t="shared" si="239"/>
        <v>0</v>
      </c>
      <c r="BW350" s="113">
        <f t="shared" si="240"/>
        <v>0</v>
      </c>
      <c r="BX350" s="248">
        <f t="shared" si="241"/>
        <v>0</v>
      </c>
      <c r="BY350" s="248">
        <f t="shared" si="242"/>
        <v>0</v>
      </c>
      <c r="BZ350" s="248">
        <f t="shared" si="243"/>
        <v>0</v>
      </c>
      <c r="CA350" s="248">
        <f t="shared" si="276"/>
        <v>0</v>
      </c>
      <c r="CB350" s="175">
        <f t="shared" si="244"/>
        <v>0</v>
      </c>
      <c r="CC350" s="356">
        <f t="shared" si="245"/>
        <v>0</v>
      </c>
      <c r="CD350" s="149">
        <f t="shared" si="246"/>
        <v>0</v>
      </c>
      <c r="CE350" s="149">
        <f t="shared" si="247"/>
        <v>1</v>
      </c>
      <c r="CF350" s="276">
        <f t="shared" si="248"/>
        <v>1</v>
      </c>
      <c r="CG350" s="248">
        <f t="shared" si="249"/>
        <v>1</v>
      </c>
      <c r="CH350" s="274">
        <f t="shared" si="273"/>
        <v>1</v>
      </c>
      <c r="CI350" s="356">
        <f t="shared" si="250"/>
        <v>0</v>
      </c>
      <c r="CJ350" s="149">
        <f t="shared" si="251"/>
        <v>0</v>
      </c>
      <c r="CK350" s="150">
        <f t="shared" si="252"/>
        <v>0</v>
      </c>
      <c r="CL350" s="149">
        <f t="shared" si="274"/>
        <v>0</v>
      </c>
      <c r="CM350" s="149">
        <f t="shared" si="274"/>
        <v>1</v>
      </c>
      <c r="CN350" s="149">
        <f t="shared" si="274"/>
        <v>1</v>
      </c>
      <c r="CO350" s="149">
        <f t="shared" si="253"/>
        <v>2</v>
      </c>
      <c r="CP350" s="149">
        <f t="shared" si="275"/>
        <v>1</v>
      </c>
      <c r="CQ350" s="283">
        <f t="shared" si="254"/>
        <v>1</v>
      </c>
      <c r="CR350" s="149">
        <f t="shared" si="255"/>
        <v>0</v>
      </c>
      <c r="CS350" s="149">
        <f t="shared" si="256"/>
        <v>0</v>
      </c>
      <c r="CT350" s="283">
        <f t="shared" si="257"/>
        <v>1</v>
      </c>
      <c r="CU350" s="149" t="str">
        <f t="shared" si="258"/>
        <v>2040 2040</v>
      </c>
      <c r="CV350" s="149">
        <f t="shared" si="259"/>
        <v>2040</v>
      </c>
      <c r="CW350" s="149">
        <v>0</v>
      </c>
      <c r="CX350" s="149">
        <v>0</v>
      </c>
      <c r="CY350" s="149">
        <v>0</v>
      </c>
      <c r="CZ350" s="149">
        <v>0</v>
      </c>
      <c r="DA350" s="149">
        <v>0</v>
      </c>
      <c r="DB350" s="149">
        <v>1</v>
      </c>
      <c r="DC350" s="149">
        <v>0</v>
      </c>
      <c r="DD350" s="149">
        <v>1</v>
      </c>
      <c r="DE350" s="149">
        <v>0</v>
      </c>
      <c r="DF350" s="149">
        <v>1</v>
      </c>
      <c r="DG350" s="149">
        <v>0</v>
      </c>
      <c r="DH350" s="149">
        <v>1</v>
      </c>
      <c r="DI350" s="149">
        <v>0</v>
      </c>
      <c r="DJ350" s="149">
        <v>0</v>
      </c>
      <c r="DK350" s="149">
        <v>0</v>
      </c>
      <c r="DL350" s="149">
        <v>0</v>
      </c>
      <c r="DM350" s="149">
        <v>1</v>
      </c>
      <c r="DN350" s="149">
        <v>1</v>
      </c>
      <c r="DO350" s="149">
        <v>1</v>
      </c>
      <c r="DP350" s="149">
        <v>0</v>
      </c>
      <c r="DQ350" s="149">
        <v>0</v>
      </c>
      <c r="DR350" s="149">
        <v>1</v>
      </c>
      <c r="DS350" s="149">
        <v>0</v>
      </c>
      <c r="DT350" s="149" t="s">
        <v>150</v>
      </c>
      <c r="DU350" s="149" t="s">
        <v>157</v>
      </c>
      <c r="DV350" s="149" t="s">
        <v>219</v>
      </c>
      <c r="DW350" s="149" t="s">
        <v>154</v>
      </c>
      <c r="DX350" s="149">
        <v>0</v>
      </c>
      <c r="DY350" s="149" t="s">
        <v>3005</v>
      </c>
      <c r="DZ350" s="149" t="str">
        <f t="shared" si="260"/>
        <v>Y</v>
      </c>
      <c r="EA350" s="149" t="str">
        <f t="shared" si="261"/>
        <v>Targets set</v>
      </c>
      <c r="EB350" s="149" t="str">
        <f t="shared" si="262"/>
        <v>Y</v>
      </c>
      <c r="EC350" s="149" t="str">
        <f t="shared" si="263"/>
        <v>N</v>
      </c>
      <c r="ED350" s="149" t="str">
        <f t="shared" si="264"/>
        <v>Yes</v>
      </c>
      <c r="EF350" s="149">
        <f t="shared" si="277"/>
        <v>2040</v>
      </c>
    </row>
    <row r="351" spans="1:136" s="149" customFormat="1" ht="16.5" customHeight="1">
      <c r="A351" s="149">
        <v>348</v>
      </c>
      <c r="B351" s="149">
        <v>444</v>
      </c>
      <c r="C351" s="150" t="s">
        <v>2080</v>
      </c>
      <c r="D351" s="149" t="s">
        <v>213</v>
      </c>
      <c r="E351" s="149" t="s">
        <v>214</v>
      </c>
      <c r="F351" s="149" t="s">
        <v>349</v>
      </c>
      <c r="G351" s="149" t="s">
        <v>176</v>
      </c>
      <c r="H351" s="168" t="s">
        <v>2081</v>
      </c>
      <c r="I351" s="149" t="s">
        <v>2082</v>
      </c>
      <c r="J351" s="149">
        <v>0.46</v>
      </c>
      <c r="K351" s="149" t="s">
        <v>2083</v>
      </c>
      <c r="L351" s="149">
        <v>65926</v>
      </c>
      <c r="M351" s="150">
        <v>20</v>
      </c>
      <c r="N351" s="149" t="s">
        <v>154</v>
      </c>
      <c r="O351" s="149" t="s">
        <v>153</v>
      </c>
      <c r="P351" s="150" t="s">
        <v>153</v>
      </c>
      <c r="Q351" s="149" t="s">
        <v>150</v>
      </c>
      <c r="R351" s="149" t="s">
        <v>150</v>
      </c>
      <c r="S351" s="149" t="s">
        <v>151</v>
      </c>
      <c r="T351" s="149" t="s">
        <v>152</v>
      </c>
      <c r="U351" s="151">
        <v>2030</v>
      </c>
      <c r="V351" s="149" t="s">
        <v>151</v>
      </c>
      <c r="W351" s="149" t="s">
        <v>152</v>
      </c>
      <c r="X351" s="152">
        <v>2050</v>
      </c>
      <c r="Y351" s="149" t="s">
        <v>150</v>
      </c>
      <c r="Z351" s="149" t="s">
        <v>151</v>
      </c>
      <c r="AA351" s="150">
        <v>2050</v>
      </c>
      <c r="AC351" s="149" t="s">
        <v>202</v>
      </c>
      <c r="AD351" s="149" t="s">
        <v>5</v>
      </c>
      <c r="AE351" s="149" t="s">
        <v>157</v>
      </c>
      <c r="AF351" s="149" t="s">
        <v>157</v>
      </c>
      <c r="AG351" s="149" t="s">
        <v>157</v>
      </c>
      <c r="AH351" s="150" t="s">
        <v>218</v>
      </c>
      <c r="AI351" s="149" t="s">
        <v>219</v>
      </c>
      <c r="AJ351" s="149" t="s">
        <v>150</v>
      </c>
      <c r="AK351" s="170" t="s">
        <v>2084</v>
      </c>
      <c r="AL351" s="149">
        <v>2050</v>
      </c>
      <c r="AN351" s="150"/>
      <c r="AP351" s="149" t="s">
        <v>154</v>
      </c>
      <c r="AQ351" s="149" t="s">
        <v>153</v>
      </c>
      <c r="AR351" s="149" t="s">
        <v>153</v>
      </c>
      <c r="AU351" s="150"/>
      <c r="AV351" s="149" t="s">
        <v>168</v>
      </c>
      <c r="AW351" s="172" t="s">
        <v>168</v>
      </c>
      <c r="AX351" s="149" t="s">
        <v>158</v>
      </c>
      <c r="AY351" s="149" t="s">
        <v>154</v>
      </c>
      <c r="AZ351" s="149" t="s">
        <v>153</v>
      </c>
      <c r="BA351" s="149" t="s">
        <v>153</v>
      </c>
      <c r="BC351" s="150"/>
      <c r="BE351" s="173"/>
      <c r="BF351" s="150"/>
      <c r="BG351" s="283">
        <f t="shared" si="265"/>
        <v>0</v>
      </c>
      <c r="BH351" s="149">
        <f t="shared" si="266"/>
        <v>0</v>
      </c>
      <c r="BI351" s="149">
        <f t="shared" si="232"/>
        <v>0</v>
      </c>
      <c r="BJ351" s="280">
        <f t="shared" si="233"/>
        <v>0</v>
      </c>
      <c r="BK351" s="356">
        <f t="shared" si="267"/>
        <v>0</v>
      </c>
      <c r="BL351" s="149">
        <f t="shared" si="268"/>
        <v>1</v>
      </c>
      <c r="BM351" s="149">
        <f t="shared" si="234"/>
        <v>0</v>
      </c>
      <c r="BN351" s="278">
        <f t="shared" si="235"/>
        <v>1</v>
      </c>
      <c r="BO351" s="149">
        <f t="shared" si="269"/>
        <v>0</v>
      </c>
      <c r="BP351" s="149">
        <f t="shared" si="270"/>
        <v>0</v>
      </c>
      <c r="BQ351" s="149">
        <f t="shared" si="236"/>
        <v>1</v>
      </c>
      <c r="BR351" s="356">
        <f t="shared" si="271"/>
        <v>0</v>
      </c>
      <c r="BS351" s="149">
        <f t="shared" si="272"/>
        <v>0</v>
      </c>
      <c r="BT351" s="149">
        <f t="shared" si="237"/>
        <v>0</v>
      </c>
      <c r="BU351" s="356">
        <f t="shared" si="238"/>
        <v>0</v>
      </c>
      <c r="BV351" s="149">
        <f t="shared" si="239"/>
        <v>0</v>
      </c>
      <c r="BW351" s="113">
        <f t="shared" si="240"/>
        <v>0</v>
      </c>
      <c r="BX351" s="248">
        <f t="shared" si="241"/>
        <v>0</v>
      </c>
      <c r="BY351" s="248">
        <f t="shared" si="242"/>
        <v>0</v>
      </c>
      <c r="BZ351" s="248">
        <f t="shared" si="243"/>
        <v>1</v>
      </c>
      <c r="CA351" s="248">
        <f t="shared" si="276"/>
        <v>1</v>
      </c>
      <c r="CB351" s="175">
        <f t="shared" si="244"/>
        <v>0</v>
      </c>
      <c r="CC351" s="356">
        <f t="shared" si="245"/>
        <v>0</v>
      </c>
      <c r="CD351" s="149">
        <f t="shared" si="246"/>
        <v>0</v>
      </c>
      <c r="CE351" s="149">
        <f t="shared" si="247"/>
        <v>1</v>
      </c>
      <c r="CF351" s="276">
        <f t="shared" si="248"/>
        <v>1</v>
      </c>
      <c r="CG351" s="248">
        <f t="shared" si="249"/>
        <v>1</v>
      </c>
      <c r="CH351" s="274">
        <f t="shared" si="273"/>
        <v>1</v>
      </c>
      <c r="CI351" s="356">
        <f t="shared" si="250"/>
        <v>0</v>
      </c>
      <c r="CJ351" s="149">
        <f t="shared" si="251"/>
        <v>0</v>
      </c>
      <c r="CK351" s="150">
        <f t="shared" si="252"/>
        <v>0</v>
      </c>
      <c r="CL351" s="149">
        <f t="shared" si="274"/>
        <v>0</v>
      </c>
      <c r="CM351" s="149">
        <f t="shared" si="274"/>
        <v>1</v>
      </c>
      <c r="CN351" s="149">
        <f t="shared" si="274"/>
        <v>1</v>
      </c>
      <c r="CO351" s="149">
        <f t="shared" si="253"/>
        <v>2</v>
      </c>
      <c r="CP351" s="149">
        <f t="shared" si="275"/>
        <v>1</v>
      </c>
      <c r="CQ351" s="283">
        <f t="shared" si="254"/>
        <v>0</v>
      </c>
      <c r="CR351" s="149">
        <f t="shared" si="255"/>
        <v>0</v>
      </c>
      <c r="CS351" s="149">
        <f t="shared" si="256"/>
        <v>1</v>
      </c>
      <c r="CT351" s="283">
        <f t="shared" si="257"/>
        <v>1</v>
      </c>
      <c r="CU351" s="149" t="str">
        <f t="shared" si="258"/>
        <v xml:space="preserve">2050 </v>
      </c>
      <c r="CV351" s="149">
        <f t="shared" si="259"/>
        <v>2050</v>
      </c>
      <c r="CW351" s="149">
        <v>0</v>
      </c>
      <c r="CX351" s="149">
        <v>0</v>
      </c>
      <c r="CY351" s="149">
        <v>1</v>
      </c>
      <c r="CZ351" s="149">
        <v>1</v>
      </c>
      <c r="DA351" s="149">
        <v>0</v>
      </c>
      <c r="DB351" s="149">
        <v>0</v>
      </c>
      <c r="DC351" s="149">
        <v>0</v>
      </c>
      <c r="DD351" s="149">
        <v>0</v>
      </c>
      <c r="DE351" s="149">
        <v>0</v>
      </c>
      <c r="DF351" s="149">
        <v>1</v>
      </c>
      <c r="DG351" s="149">
        <v>0</v>
      </c>
      <c r="DH351" s="149">
        <v>1</v>
      </c>
      <c r="DI351" s="149">
        <v>0</v>
      </c>
      <c r="DJ351" s="149">
        <v>0</v>
      </c>
      <c r="DK351" s="149">
        <v>0</v>
      </c>
      <c r="DL351" s="149">
        <v>0</v>
      </c>
      <c r="DM351" s="149">
        <v>1</v>
      </c>
      <c r="DN351" s="149">
        <v>0</v>
      </c>
      <c r="DO351" s="149">
        <v>1</v>
      </c>
      <c r="DP351" s="149">
        <v>0</v>
      </c>
      <c r="DQ351" s="149">
        <v>0</v>
      </c>
      <c r="DR351" s="149">
        <v>1</v>
      </c>
      <c r="DS351" s="149">
        <v>0</v>
      </c>
      <c r="DT351" s="149" t="s">
        <v>154</v>
      </c>
      <c r="DU351" s="149" t="s">
        <v>157</v>
      </c>
      <c r="DV351" s="149" t="s">
        <v>154</v>
      </c>
      <c r="DW351" s="149" t="s">
        <v>7864</v>
      </c>
      <c r="DX351" s="149" t="s">
        <v>3005</v>
      </c>
      <c r="DY351" s="149">
        <v>0</v>
      </c>
      <c r="DZ351" s="149" t="str">
        <f t="shared" si="260"/>
        <v>Y</v>
      </c>
      <c r="EA351" s="149" t="str">
        <f t="shared" si="261"/>
        <v>Targets set</v>
      </c>
      <c r="EB351" s="149" t="str">
        <f t="shared" si="262"/>
        <v>N</v>
      </c>
      <c r="EC351" s="149" t="str">
        <f t="shared" si="263"/>
        <v>Y</v>
      </c>
      <c r="ED351" s="149" t="str">
        <f t="shared" si="264"/>
        <v>Not Specified</v>
      </c>
      <c r="EF351" s="149">
        <f t="shared" si="277"/>
        <v>2050</v>
      </c>
    </row>
    <row r="352" spans="1:136" s="149" customFormat="1" ht="16.5" customHeight="1">
      <c r="A352" s="149">
        <v>349</v>
      </c>
      <c r="B352" s="149">
        <v>349</v>
      </c>
      <c r="C352" s="150" t="s">
        <v>2085</v>
      </c>
      <c r="D352" s="149" t="s">
        <v>1470</v>
      </c>
      <c r="E352" s="149" t="s">
        <v>735</v>
      </c>
      <c r="F352" s="149" t="s">
        <v>869</v>
      </c>
      <c r="G352" s="149" t="s">
        <v>9</v>
      </c>
      <c r="H352" s="168" t="s">
        <v>2086</v>
      </c>
      <c r="I352" s="149" t="s">
        <v>2087</v>
      </c>
      <c r="J352" s="149">
        <v>-0.606</v>
      </c>
      <c r="K352" s="149" t="s">
        <v>2088</v>
      </c>
      <c r="L352" s="149">
        <v>388999</v>
      </c>
      <c r="M352" s="150">
        <v>6</v>
      </c>
      <c r="N352" s="149" t="s">
        <v>154</v>
      </c>
      <c r="O352" s="149" t="s">
        <v>153</v>
      </c>
      <c r="P352" s="150" t="s">
        <v>153</v>
      </c>
      <c r="Q352" s="149" t="s">
        <v>154</v>
      </c>
      <c r="R352" s="149" t="s">
        <v>154</v>
      </c>
      <c r="S352" s="149" t="s">
        <v>153</v>
      </c>
      <c r="T352" s="149" t="s">
        <v>153</v>
      </c>
      <c r="U352" s="151" t="s">
        <v>153</v>
      </c>
      <c r="V352" s="149" t="s">
        <v>153</v>
      </c>
      <c r="W352" s="149" t="s">
        <v>153</v>
      </c>
      <c r="X352" s="152" t="s">
        <v>153</v>
      </c>
      <c r="Y352" s="149" t="s">
        <v>153</v>
      </c>
      <c r="Z352" s="149" t="s">
        <v>153</v>
      </c>
      <c r="AA352" s="150"/>
      <c r="AC352" s="149" t="s">
        <v>153</v>
      </c>
      <c r="AD352" s="149" t="s">
        <v>153</v>
      </c>
      <c r="AE352" s="149" t="s">
        <v>153</v>
      </c>
      <c r="AF352" s="149" t="s">
        <v>153</v>
      </c>
      <c r="AG352" s="149" t="s">
        <v>153</v>
      </c>
      <c r="AH352" s="150" t="s">
        <v>153</v>
      </c>
      <c r="AJ352" s="149" t="s">
        <v>154</v>
      </c>
      <c r="AK352" s="170" t="s">
        <v>153</v>
      </c>
      <c r="AM352" s="171" t="s">
        <v>2089</v>
      </c>
      <c r="AN352" s="150" t="s">
        <v>795</v>
      </c>
      <c r="AP352" s="149" t="s">
        <v>154</v>
      </c>
      <c r="AQ352" s="149" t="s">
        <v>153</v>
      </c>
      <c r="AR352" s="149" t="s">
        <v>153</v>
      </c>
      <c r="AU352" s="150"/>
      <c r="AV352" s="188" t="s">
        <v>168</v>
      </c>
      <c r="AW352" s="172" t="s">
        <v>153</v>
      </c>
      <c r="AX352" s="149" t="s">
        <v>153</v>
      </c>
      <c r="AY352" s="149" t="s">
        <v>154</v>
      </c>
      <c r="AZ352" s="149" t="s">
        <v>153</v>
      </c>
      <c r="BA352" s="149" t="s">
        <v>153</v>
      </c>
      <c r="BC352" s="150"/>
      <c r="BE352" s="173"/>
      <c r="BF352" s="192" t="s">
        <v>2090</v>
      </c>
      <c r="BG352" s="283">
        <f t="shared" si="265"/>
        <v>0</v>
      </c>
      <c r="BH352" s="149">
        <f t="shared" si="266"/>
        <v>0</v>
      </c>
      <c r="BI352" s="149">
        <f t="shared" si="232"/>
        <v>0</v>
      </c>
      <c r="BJ352" s="280">
        <f t="shared" si="233"/>
        <v>0</v>
      </c>
      <c r="BK352" s="356">
        <f t="shared" si="267"/>
        <v>0</v>
      </c>
      <c r="BL352" s="149">
        <f t="shared" si="268"/>
        <v>0</v>
      </c>
      <c r="BM352" s="149">
        <f t="shared" si="234"/>
        <v>0</v>
      </c>
      <c r="BN352" s="278">
        <f t="shared" si="235"/>
        <v>0</v>
      </c>
      <c r="BO352" s="149">
        <f t="shared" si="269"/>
        <v>0</v>
      </c>
      <c r="BP352" s="149">
        <f t="shared" si="270"/>
        <v>0</v>
      </c>
      <c r="BQ352" s="149">
        <f t="shared" si="236"/>
        <v>0</v>
      </c>
      <c r="BR352" s="356">
        <f t="shared" si="271"/>
        <v>0</v>
      </c>
      <c r="BS352" s="149">
        <f t="shared" si="272"/>
        <v>0</v>
      </c>
      <c r="BT352" s="149">
        <f t="shared" si="237"/>
        <v>0</v>
      </c>
      <c r="BU352" s="356">
        <f t="shared" si="238"/>
        <v>0</v>
      </c>
      <c r="BV352" s="149">
        <f t="shared" si="239"/>
        <v>0</v>
      </c>
      <c r="BW352" s="113">
        <f t="shared" si="240"/>
        <v>0</v>
      </c>
      <c r="BX352" s="248">
        <f t="shared" si="241"/>
        <v>0</v>
      </c>
      <c r="BY352" s="248">
        <f t="shared" si="242"/>
        <v>0</v>
      </c>
      <c r="BZ352" s="248">
        <f t="shared" si="243"/>
        <v>0</v>
      </c>
      <c r="CA352" s="248">
        <f t="shared" si="276"/>
        <v>0</v>
      </c>
      <c r="CB352" s="175">
        <f t="shared" si="244"/>
        <v>0</v>
      </c>
      <c r="CC352" s="356">
        <f t="shared" si="245"/>
        <v>0</v>
      </c>
      <c r="CD352" s="149">
        <f t="shared" si="246"/>
        <v>0</v>
      </c>
      <c r="CE352" s="149">
        <f t="shared" si="247"/>
        <v>0</v>
      </c>
      <c r="CF352" s="276">
        <f t="shared" si="248"/>
        <v>0</v>
      </c>
      <c r="CG352" s="248">
        <f t="shared" si="249"/>
        <v>0</v>
      </c>
      <c r="CH352" s="274">
        <f t="shared" si="273"/>
        <v>0</v>
      </c>
      <c r="CI352" s="356">
        <f t="shared" si="250"/>
        <v>0</v>
      </c>
      <c r="CJ352" s="149">
        <f t="shared" si="251"/>
        <v>0</v>
      </c>
      <c r="CK352" s="150">
        <f t="shared" si="252"/>
        <v>0</v>
      </c>
      <c r="CL352" s="149">
        <f t="shared" si="274"/>
        <v>0</v>
      </c>
      <c r="CM352" s="149">
        <f t="shared" si="274"/>
        <v>0</v>
      </c>
      <c r="CN352" s="149">
        <f t="shared" si="274"/>
        <v>0</v>
      </c>
      <c r="CO352" s="149">
        <f t="shared" si="253"/>
        <v>0</v>
      </c>
      <c r="CP352" s="149">
        <f t="shared" si="275"/>
        <v>0</v>
      </c>
      <c r="CQ352" s="283">
        <f t="shared" si="254"/>
        <v>0</v>
      </c>
      <c r="CR352" s="149">
        <f t="shared" si="255"/>
        <v>0</v>
      </c>
      <c r="CS352" s="149">
        <f t="shared" si="256"/>
        <v>1</v>
      </c>
      <c r="CT352" s="283" t="str">
        <f t="shared" si="257"/>
        <v/>
      </c>
      <c r="CU352" s="149" t="str">
        <f t="shared" si="258"/>
        <v xml:space="preserve"> </v>
      </c>
      <c r="CV352" s="149">
        <f t="shared" si="259"/>
        <v>0</v>
      </c>
      <c r="CW352" s="149">
        <v>0</v>
      </c>
      <c r="CX352" s="149">
        <v>0</v>
      </c>
      <c r="CY352" s="149">
        <v>0</v>
      </c>
      <c r="CZ352" s="149">
        <v>0</v>
      </c>
      <c r="DA352" s="149">
        <v>0</v>
      </c>
      <c r="DB352" s="149">
        <v>0</v>
      </c>
      <c r="DC352" s="149">
        <v>0</v>
      </c>
      <c r="DD352" s="149">
        <v>0</v>
      </c>
      <c r="DE352" s="149">
        <v>0</v>
      </c>
      <c r="DF352" s="149">
        <v>0</v>
      </c>
      <c r="DG352" s="149">
        <v>0</v>
      </c>
      <c r="DH352" s="149">
        <v>0</v>
      </c>
      <c r="DI352" s="149">
        <v>0</v>
      </c>
      <c r="DJ352" s="149">
        <v>0</v>
      </c>
      <c r="DK352" s="149">
        <v>0</v>
      </c>
      <c r="DL352" s="149">
        <v>0</v>
      </c>
      <c r="DM352" s="149">
        <v>0</v>
      </c>
      <c r="DN352" s="149">
        <v>0</v>
      </c>
      <c r="DO352" s="149">
        <v>0</v>
      </c>
      <c r="DP352" s="149">
        <v>0</v>
      </c>
      <c r="DQ352" s="149">
        <v>0</v>
      </c>
      <c r="DR352" s="149">
        <v>0</v>
      </c>
      <c r="DS352" s="149">
        <v>0</v>
      </c>
      <c r="DT352" s="149" t="e">
        <v>#N/A</v>
      </c>
      <c r="DU352" s="149" t="e">
        <v>#N/A</v>
      </c>
      <c r="DV352" s="149" t="e">
        <v>#N/A</v>
      </c>
      <c r="DW352" s="149" t="e">
        <v>#N/A</v>
      </c>
      <c r="DX352" s="149" t="e">
        <v>#N/A</v>
      </c>
      <c r="DY352" s="149" t="e">
        <v>#N/A</v>
      </c>
      <c r="DZ352" s="149" t="str">
        <f t="shared" si="260"/>
        <v>N</v>
      </c>
      <c r="EA352" s="149" t="str">
        <f t="shared" si="261"/>
        <v/>
      </c>
      <c r="EB352" s="149" t="str">
        <f t="shared" si="262"/>
        <v>N</v>
      </c>
      <c r="EC352" s="149" t="str">
        <f t="shared" si="263"/>
        <v>N</v>
      </c>
      <c r="ED352" s="149" t="str">
        <f t="shared" si="264"/>
        <v>Not Specified</v>
      </c>
      <c r="EF352" s="149">
        <f t="shared" si="277"/>
        <v>0</v>
      </c>
    </row>
    <row r="353" spans="1:136" s="149" customFormat="1" ht="16.5" customHeight="1">
      <c r="A353" s="149">
        <v>350</v>
      </c>
      <c r="B353" s="149">
        <v>338</v>
      </c>
      <c r="C353" s="150" t="s">
        <v>2091</v>
      </c>
      <c r="D353" s="149" t="s">
        <v>980</v>
      </c>
      <c r="E353" s="149" t="s">
        <v>229</v>
      </c>
      <c r="F353" s="149" t="s">
        <v>264</v>
      </c>
      <c r="G353" s="149" t="s">
        <v>176</v>
      </c>
      <c r="H353" s="168" t="s">
        <v>2092</v>
      </c>
      <c r="I353" s="149" t="s">
        <v>2093</v>
      </c>
      <c r="J353" s="149">
        <v>0.776</v>
      </c>
      <c r="K353" s="149" t="s">
        <v>2094</v>
      </c>
      <c r="L353" s="149">
        <v>38247</v>
      </c>
      <c r="M353" s="150">
        <v>27</v>
      </c>
      <c r="N353" s="149" t="s">
        <v>154</v>
      </c>
      <c r="O353" s="149" t="s">
        <v>153</v>
      </c>
      <c r="P353" s="150" t="s">
        <v>153</v>
      </c>
      <c r="Q353" s="149" t="s">
        <v>150</v>
      </c>
      <c r="R353" s="149" t="s">
        <v>154</v>
      </c>
      <c r="S353" s="149" t="s">
        <v>155</v>
      </c>
      <c r="T353" s="149" t="s">
        <v>153</v>
      </c>
      <c r="U353" s="151" t="s">
        <v>153</v>
      </c>
      <c r="V353" s="149" t="s">
        <v>153</v>
      </c>
      <c r="W353" s="149" t="s">
        <v>153</v>
      </c>
      <c r="X353" s="152" t="s">
        <v>153</v>
      </c>
      <c r="Y353" s="149" t="s">
        <v>153</v>
      </c>
      <c r="Z353" s="149" t="s">
        <v>153</v>
      </c>
      <c r="AA353" s="150"/>
      <c r="AC353" s="149" t="s">
        <v>167</v>
      </c>
      <c r="AD353" s="149" t="s">
        <v>6</v>
      </c>
      <c r="AE353" s="149" t="s">
        <v>157</v>
      </c>
      <c r="AF353" s="149" t="s">
        <v>157</v>
      </c>
      <c r="AG353" s="149" t="s">
        <v>157</v>
      </c>
      <c r="AH353" s="150" t="s">
        <v>218</v>
      </c>
      <c r="AJ353" s="149" t="s">
        <v>154</v>
      </c>
      <c r="AK353" s="170" t="s">
        <v>153</v>
      </c>
      <c r="AN353" s="150"/>
      <c r="AO353" s="149" t="s">
        <v>219</v>
      </c>
      <c r="AP353" s="149" t="s">
        <v>150</v>
      </c>
      <c r="AQ353" s="149" t="s">
        <v>218</v>
      </c>
      <c r="AR353" s="149" t="s">
        <v>2095</v>
      </c>
      <c r="AS353" s="149">
        <v>2050</v>
      </c>
      <c r="AU353" s="150"/>
      <c r="AV353" s="149" t="s">
        <v>168</v>
      </c>
      <c r="AW353" s="172" t="s">
        <v>168</v>
      </c>
      <c r="AX353" s="149" t="s">
        <v>158</v>
      </c>
      <c r="AY353" s="149" t="s">
        <v>154</v>
      </c>
      <c r="AZ353" s="149" t="s">
        <v>153</v>
      </c>
      <c r="BA353" s="149" t="s">
        <v>153</v>
      </c>
      <c r="BC353" s="150"/>
      <c r="BE353" s="173"/>
      <c r="BF353" s="150"/>
      <c r="BG353" s="283">
        <f t="shared" si="265"/>
        <v>0</v>
      </c>
      <c r="BH353" s="149">
        <f t="shared" si="266"/>
        <v>0</v>
      </c>
      <c r="BI353" s="149">
        <f t="shared" si="232"/>
        <v>0</v>
      </c>
      <c r="BJ353" s="280">
        <f t="shared" si="233"/>
        <v>0</v>
      </c>
      <c r="BK353" s="356">
        <f t="shared" si="267"/>
        <v>0</v>
      </c>
      <c r="BL353" s="149">
        <f t="shared" si="268"/>
        <v>0</v>
      </c>
      <c r="BM353" s="149">
        <f t="shared" si="234"/>
        <v>0</v>
      </c>
      <c r="BN353" s="278">
        <f t="shared" si="235"/>
        <v>0</v>
      </c>
      <c r="BO353" s="149">
        <f t="shared" si="269"/>
        <v>0</v>
      </c>
      <c r="BP353" s="149">
        <f t="shared" si="270"/>
        <v>0</v>
      </c>
      <c r="BQ353" s="149">
        <f t="shared" si="236"/>
        <v>0</v>
      </c>
      <c r="BR353" s="356">
        <f t="shared" si="271"/>
        <v>0</v>
      </c>
      <c r="BS353" s="149">
        <f t="shared" si="272"/>
        <v>0</v>
      </c>
      <c r="BT353" s="149">
        <f t="shared" si="237"/>
        <v>1</v>
      </c>
      <c r="BU353" s="356">
        <f t="shared" si="238"/>
        <v>0</v>
      </c>
      <c r="BV353" s="149">
        <f t="shared" si="239"/>
        <v>0</v>
      </c>
      <c r="BW353" s="113">
        <f t="shared" si="240"/>
        <v>0</v>
      </c>
      <c r="BX353" s="248">
        <f t="shared" si="241"/>
        <v>0</v>
      </c>
      <c r="BY353" s="248">
        <f t="shared" si="242"/>
        <v>0</v>
      </c>
      <c r="BZ353" s="248">
        <f t="shared" si="243"/>
        <v>0</v>
      </c>
      <c r="CA353" s="248">
        <f t="shared" si="276"/>
        <v>0</v>
      </c>
      <c r="CB353" s="175">
        <f t="shared" si="244"/>
        <v>0</v>
      </c>
      <c r="CC353" s="356">
        <f t="shared" si="245"/>
        <v>0</v>
      </c>
      <c r="CD353" s="149">
        <f t="shared" si="246"/>
        <v>0</v>
      </c>
      <c r="CE353" s="149">
        <f t="shared" si="247"/>
        <v>1</v>
      </c>
      <c r="CF353" s="276">
        <f t="shared" si="248"/>
        <v>1</v>
      </c>
      <c r="CG353" s="248">
        <f t="shared" si="249"/>
        <v>1</v>
      </c>
      <c r="CH353" s="274">
        <f t="shared" si="273"/>
        <v>1</v>
      </c>
      <c r="CI353" s="356">
        <f t="shared" si="250"/>
        <v>0</v>
      </c>
      <c r="CJ353" s="149">
        <f t="shared" si="251"/>
        <v>0</v>
      </c>
      <c r="CK353" s="150">
        <f t="shared" si="252"/>
        <v>0</v>
      </c>
      <c r="CL353" s="149">
        <f t="shared" si="274"/>
        <v>0</v>
      </c>
      <c r="CM353" s="149">
        <f t="shared" si="274"/>
        <v>0</v>
      </c>
      <c r="CN353" s="149">
        <f t="shared" si="274"/>
        <v>1</v>
      </c>
      <c r="CO353" s="149">
        <f t="shared" si="253"/>
        <v>1</v>
      </c>
      <c r="CP353" s="149">
        <f t="shared" si="275"/>
        <v>1</v>
      </c>
      <c r="CQ353" s="283">
        <f t="shared" si="254"/>
        <v>0</v>
      </c>
      <c r="CR353" s="149">
        <f t="shared" si="255"/>
        <v>0</v>
      </c>
      <c r="CS353" s="149">
        <f t="shared" si="256"/>
        <v>1</v>
      </c>
      <c r="CT353" s="283" t="str">
        <f t="shared" si="257"/>
        <v/>
      </c>
      <c r="CU353" s="149" t="str">
        <f t="shared" si="258"/>
        <v xml:space="preserve"> 2050</v>
      </c>
      <c r="CV353" s="149">
        <f t="shared" si="259"/>
        <v>2050</v>
      </c>
      <c r="CW353" s="149">
        <v>0</v>
      </c>
      <c r="CX353" s="149">
        <v>0</v>
      </c>
      <c r="CY353" s="149">
        <v>0</v>
      </c>
      <c r="CZ353" s="149">
        <v>0</v>
      </c>
      <c r="DA353" s="149">
        <v>0</v>
      </c>
      <c r="DB353" s="149">
        <v>0</v>
      </c>
      <c r="DC353" s="149">
        <v>1</v>
      </c>
      <c r="DD353" s="149">
        <v>1</v>
      </c>
      <c r="DE353" s="149">
        <v>0</v>
      </c>
      <c r="DF353" s="149">
        <v>0</v>
      </c>
      <c r="DG353" s="149">
        <v>0</v>
      </c>
      <c r="DH353" s="149">
        <v>0</v>
      </c>
      <c r="DI353" s="149">
        <v>0</v>
      </c>
      <c r="DJ353" s="149">
        <v>0</v>
      </c>
      <c r="DK353" s="149">
        <v>0</v>
      </c>
      <c r="DL353" s="149">
        <v>0</v>
      </c>
      <c r="DM353" s="149">
        <v>1</v>
      </c>
      <c r="DN353" s="149">
        <v>0</v>
      </c>
      <c r="DO353" s="149">
        <v>1</v>
      </c>
      <c r="DP353" s="149">
        <v>0</v>
      </c>
      <c r="DQ353" s="149">
        <v>0</v>
      </c>
      <c r="DR353" s="149">
        <v>1</v>
      </c>
      <c r="DS353" s="149">
        <v>0</v>
      </c>
      <c r="DT353" s="149" t="s">
        <v>154</v>
      </c>
      <c r="DU353" s="149" t="s">
        <v>158</v>
      </c>
      <c r="DV353" s="149" t="s">
        <v>7859</v>
      </c>
      <c r="DW353" s="149" t="s">
        <v>154</v>
      </c>
      <c r="DX353" s="149">
        <v>0</v>
      </c>
      <c r="DY353" s="149" t="s">
        <v>3005</v>
      </c>
      <c r="DZ353" s="149" t="str">
        <f t="shared" si="260"/>
        <v>Y</v>
      </c>
      <c r="EA353" s="149" t="str">
        <f t="shared" si="261"/>
        <v/>
      </c>
      <c r="EB353" s="149" t="str">
        <f t="shared" si="262"/>
        <v>Y</v>
      </c>
      <c r="EC353" s="149" t="str">
        <f t="shared" si="263"/>
        <v>N</v>
      </c>
      <c r="ED353" s="149" t="str">
        <f t="shared" si="264"/>
        <v>Not Specified</v>
      </c>
      <c r="EF353" s="149">
        <f t="shared" si="277"/>
        <v>2050</v>
      </c>
    </row>
    <row r="354" spans="1:136" s="149" customFormat="1" ht="16.5" customHeight="1">
      <c r="A354" s="149">
        <v>351</v>
      </c>
      <c r="B354" s="149">
        <v>307</v>
      </c>
      <c r="C354" s="150" t="s">
        <v>2096</v>
      </c>
      <c r="D354" s="149" t="s">
        <v>1840</v>
      </c>
      <c r="E354" s="149" t="s">
        <v>998</v>
      </c>
      <c r="F354" s="149" t="s">
        <v>175</v>
      </c>
      <c r="G354" s="149" t="s">
        <v>176</v>
      </c>
      <c r="H354" s="168" t="s">
        <v>2097</v>
      </c>
      <c r="I354" s="149" t="s">
        <v>2098</v>
      </c>
      <c r="J354" s="149">
        <v>-0.582</v>
      </c>
      <c r="K354" s="149" t="s">
        <v>2099</v>
      </c>
      <c r="L354" s="149">
        <v>184226</v>
      </c>
      <c r="M354" s="150">
        <v>15</v>
      </c>
      <c r="N354" s="149" t="s">
        <v>154</v>
      </c>
      <c r="O354" s="149" t="s">
        <v>153</v>
      </c>
      <c r="P354" s="150" t="s">
        <v>153</v>
      </c>
      <c r="Q354" s="149" t="s">
        <v>154</v>
      </c>
      <c r="R354" s="149" t="s">
        <v>154</v>
      </c>
      <c r="S354" s="149" t="s">
        <v>153</v>
      </c>
      <c r="T354" s="149" t="s">
        <v>153</v>
      </c>
      <c r="U354" s="151" t="s">
        <v>153</v>
      </c>
      <c r="V354" s="149" t="s">
        <v>153</v>
      </c>
      <c r="W354" s="149" t="s">
        <v>153</v>
      </c>
      <c r="X354" s="152" t="s">
        <v>153</v>
      </c>
      <c r="Y354" s="149" t="s">
        <v>153</v>
      </c>
      <c r="Z354" s="149" t="s">
        <v>153</v>
      </c>
      <c r="AA354" s="150"/>
      <c r="AC354" s="149" t="s">
        <v>233</v>
      </c>
      <c r="AD354" s="149" t="s">
        <v>234</v>
      </c>
      <c r="AE354" s="149" t="s">
        <v>337</v>
      </c>
      <c r="AF354" s="149" t="s">
        <v>337</v>
      </c>
      <c r="AH354" s="150" t="s">
        <v>159</v>
      </c>
      <c r="AI354" s="149" t="s">
        <v>180</v>
      </c>
      <c r="AJ354" s="149" t="s">
        <v>154</v>
      </c>
      <c r="AK354" s="170" t="s">
        <v>338</v>
      </c>
      <c r="AL354" s="149">
        <v>2060</v>
      </c>
      <c r="AM354" s="171" t="s">
        <v>2100</v>
      </c>
      <c r="AN354" s="150"/>
      <c r="AP354" s="149" t="s">
        <v>154</v>
      </c>
      <c r="AQ354" s="149" t="s">
        <v>153</v>
      </c>
      <c r="AR354" s="149" t="s">
        <v>153</v>
      </c>
      <c r="AU354" s="150"/>
      <c r="AV354" s="149" t="s">
        <v>168</v>
      </c>
      <c r="AW354" s="172" t="s">
        <v>168</v>
      </c>
      <c r="AX354" s="149" t="s">
        <v>158</v>
      </c>
      <c r="AY354" s="149" t="s">
        <v>154</v>
      </c>
      <c r="AZ354" s="149" t="s">
        <v>153</v>
      </c>
      <c r="BA354" s="149" t="s">
        <v>153</v>
      </c>
      <c r="BC354" s="150"/>
      <c r="BE354" s="173"/>
      <c r="BF354" s="150"/>
      <c r="BG354" s="283">
        <f t="shared" si="265"/>
        <v>0</v>
      </c>
      <c r="BH354" s="149">
        <f t="shared" si="266"/>
        <v>0</v>
      </c>
      <c r="BI354" s="149">
        <f t="shared" si="232"/>
        <v>0</v>
      </c>
      <c r="BJ354" s="280">
        <f t="shared" si="233"/>
        <v>0</v>
      </c>
      <c r="BK354" s="356">
        <f t="shared" si="267"/>
        <v>0</v>
      </c>
      <c r="BL354" s="149">
        <f t="shared" si="268"/>
        <v>0</v>
      </c>
      <c r="BM354" s="149">
        <f t="shared" si="234"/>
        <v>0</v>
      </c>
      <c r="BN354" s="278">
        <f t="shared" si="235"/>
        <v>0</v>
      </c>
      <c r="BO354" s="149">
        <f t="shared" si="269"/>
        <v>0</v>
      </c>
      <c r="BP354" s="149">
        <f t="shared" si="270"/>
        <v>0</v>
      </c>
      <c r="BQ354" s="149">
        <f t="shared" si="236"/>
        <v>0</v>
      </c>
      <c r="BR354" s="356">
        <f t="shared" si="271"/>
        <v>0</v>
      </c>
      <c r="BS354" s="149">
        <f t="shared" si="272"/>
        <v>0</v>
      </c>
      <c r="BT354" s="149">
        <f t="shared" si="237"/>
        <v>0</v>
      </c>
      <c r="BU354" s="356">
        <f t="shared" si="238"/>
        <v>0</v>
      </c>
      <c r="BV354" s="149">
        <f t="shared" si="239"/>
        <v>0</v>
      </c>
      <c r="BW354" s="113">
        <f t="shared" si="240"/>
        <v>0</v>
      </c>
      <c r="BX354" s="248">
        <f t="shared" si="241"/>
        <v>0</v>
      </c>
      <c r="BY354" s="248">
        <f t="shared" si="242"/>
        <v>0</v>
      </c>
      <c r="BZ354" s="248">
        <f t="shared" si="243"/>
        <v>0</v>
      </c>
      <c r="CA354" s="248">
        <f t="shared" si="276"/>
        <v>0</v>
      </c>
      <c r="CB354" s="175">
        <f t="shared" si="244"/>
        <v>0</v>
      </c>
      <c r="CC354" s="356">
        <f t="shared" si="245"/>
        <v>0</v>
      </c>
      <c r="CD354" s="149">
        <f t="shared" si="246"/>
        <v>0</v>
      </c>
      <c r="CE354" s="149">
        <f t="shared" si="247"/>
        <v>0</v>
      </c>
      <c r="CF354" s="276">
        <f t="shared" si="248"/>
        <v>0</v>
      </c>
      <c r="CG354" s="248">
        <f t="shared" si="249"/>
        <v>0</v>
      </c>
      <c r="CH354" s="274">
        <f t="shared" si="273"/>
        <v>0</v>
      </c>
      <c r="CI354" s="356">
        <f t="shared" si="250"/>
        <v>0</v>
      </c>
      <c r="CJ354" s="149">
        <f t="shared" si="251"/>
        <v>0</v>
      </c>
      <c r="CK354" s="150">
        <f t="shared" si="252"/>
        <v>0</v>
      </c>
      <c r="CL354" s="149">
        <f t="shared" si="274"/>
        <v>0</v>
      </c>
      <c r="CM354" s="149">
        <f t="shared" si="274"/>
        <v>0</v>
      </c>
      <c r="CN354" s="149">
        <f t="shared" si="274"/>
        <v>0</v>
      </c>
      <c r="CO354" s="149">
        <f t="shared" si="253"/>
        <v>0</v>
      </c>
      <c r="CP354" s="149">
        <f t="shared" si="275"/>
        <v>0</v>
      </c>
      <c r="CQ354" s="283">
        <f t="shared" si="254"/>
        <v>0</v>
      </c>
      <c r="CR354" s="149">
        <f t="shared" si="255"/>
        <v>0</v>
      </c>
      <c r="CS354" s="149">
        <f t="shared" si="256"/>
        <v>1</v>
      </c>
      <c r="CT354" s="283" t="str">
        <f t="shared" si="257"/>
        <v/>
      </c>
      <c r="CU354" s="149" t="str">
        <f t="shared" si="258"/>
        <v xml:space="preserve"> </v>
      </c>
      <c r="CV354" s="149">
        <f t="shared" si="259"/>
        <v>0</v>
      </c>
      <c r="CW354" s="149">
        <v>0</v>
      </c>
      <c r="CX354" s="149">
        <v>0</v>
      </c>
      <c r="CY354" s="149">
        <v>0</v>
      </c>
      <c r="CZ354" s="149">
        <v>0</v>
      </c>
      <c r="DA354" s="149">
        <v>0</v>
      </c>
      <c r="DB354" s="149">
        <v>0</v>
      </c>
      <c r="DC354" s="149">
        <v>1</v>
      </c>
      <c r="DD354" s="149">
        <v>1</v>
      </c>
      <c r="DE354" s="149">
        <v>0</v>
      </c>
      <c r="DF354" s="149">
        <v>0</v>
      </c>
      <c r="DG354" s="149">
        <v>0</v>
      </c>
      <c r="DH354" s="149">
        <v>0</v>
      </c>
      <c r="DI354" s="149">
        <v>0</v>
      </c>
      <c r="DJ354" s="149">
        <v>0</v>
      </c>
      <c r="DK354" s="149">
        <v>0</v>
      </c>
      <c r="DL354" s="149">
        <v>0</v>
      </c>
      <c r="DM354" s="149">
        <v>1</v>
      </c>
      <c r="DN354" s="149">
        <v>0</v>
      </c>
      <c r="DO354" s="149">
        <v>1</v>
      </c>
      <c r="DP354" s="149">
        <v>0</v>
      </c>
      <c r="DQ354" s="149">
        <v>0</v>
      </c>
      <c r="DR354" s="149">
        <v>1</v>
      </c>
      <c r="DS354" s="149">
        <v>0</v>
      </c>
      <c r="DT354" s="149" t="s">
        <v>154</v>
      </c>
      <c r="DU354" s="149">
        <v>0</v>
      </c>
      <c r="DV354" s="149" t="s">
        <v>160</v>
      </c>
      <c r="DW354" s="149" t="s">
        <v>154</v>
      </c>
      <c r="DX354" s="149">
        <v>0</v>
      </c>
      <c r="DY354" s="149" t="s">
        <v>3005</v>
      </c>
      <c r="DZ354" s="149" t="str">
        <f t="shared" si="260"/>
        <v>N</v>
      </c>
      <c r="EA354" s="149" t="str">
        <f t="shared" si="261"/>
        <v/>
      </c>
      <c r="EB354" s="149" t="str">
        <f t="shared" si="262"/>
        <v>N</v>
      </c>
      <c r="EC354" s="149" t="str">
        <f t="shared" si="263"/>
        <v>N</v>
      </c>
      <c r="ED354" s="149" t="str">
        <f t="shared" si="264"/>
        <v>Not Specified</v>
      </c>
      <c r="EF354" s="149">
        <f t="shared" si="277"/>
        <v>0</v>
      </c>
    </row>
    <row r="355" spans="1:136" s="149" customFormat="1" ht="16.5" customHeight="1">
      <c r="A355" s="149">
        <v>352</v>
      </c>
      <c r="B355" s="149">
        <v>326</v>
      </c>
      <c r="C355" s="150" t="s">
        <v>2101</v>
      </c>
      <c r="D355" s="149" t="s">
        <v>997</v>
      </c>
      <c r="E355" s="149" t="s">
        <v>998</v>
      </c>
      <c r="F355" s="149" t="s">
        <v>175</v>
      </c>
      <c r="G355" s="149" t="s">
        <v>176</v>
      </c>
      <c r="H355" s="168" t="s">
        <v>2102</v>
      </c>
      <c r="I355" s="149" t="s">
        <v>2103</v>
      </c>
      <c r="J355" s="149">
        <v>0.417</v>
      </c>
      <c r="K355" s="149" t="s">
        <v>2104</v>
      </c>
      <c r="L355" s="149">
        <v>114740</v>
      </c>
      <c r="M355" s="150">
        <v>15</v>
      </c>
      <c r="N355" s="149" t="s">
        <v>154</v>
      </c>
      <c r="O355" s="149" t="s">
        <v>153</v>
      </c>
      <c r="P355" s="150" t="s">
        <v>153</v>
      </c>
      <c r="Q355" s="149" t="s">
        <v>154</v>
      </c>
      <c r="R355" s="149" t="s">
        <v>154</v>
      </c>
      <c r="S355" s="149" t="s">
        <v>153</v>
      </c>
      <c r="T355" s="149" t="s">
        <v>153</v>
      </c>
      <c r="U355" s="151" t="s">
        <v>153</v>
      </c>
      <c r="V355" s="149" t="s">
        <v>153</v>
      </c>
      <c r="W355" s="149" t="s">
        <v>153</v>
      </c>
      <c r="X355" s="152" t="s">
        <v>153</v>
      </c>
      <c r="Y355" s="149" t="s">
        <v>153</v>
      </c>
      <c r="Z355" s="149" t="s">
        <v>153</v>
      </c>
      <c r="AA355" s="150"/>
      <c r="AC355" s="149" t="s">
        <v>153</v>
      </c>
      <c r="AD355" s="149" t="s">
        <v>153</v>
      </c>
      <c r="AE355" s="149" t="s">
        <v>153</v>
      </c>
      <c r="AF355" s="149" t="s">
        <v>153</v>
      </c>
      <c r="AG355" s="149" t="s">
        <v>153</v>
      </c>
      <c r="AH355" s="150" t="s">
        <v>153</v>
      </c>
      <c r="AI355" s="149" t="s">
        <v>180</v>
      </c>
      <c r="AJ355" s="149" t="s">
        <v>154</v>
      </c>
      <c r="AK355" s="149" t="s">
        <v>2105</v>
      </c>
      <c r="AL355" s="149">
        <v>2060</v>
      </c>
      <c r="AM355" s="171" t="s">
        <v>2106</v>
      </c>
      <c r="AN355" s="150"/>
      <c r="AP355" s="149" t="s">
        <v>154</v>
      </c>
      <c r="AQ355" s="149" t="s">
        <v>153</v>
      </c>
      <c r="AR355" s="149" t="s">
        <v>153</v>
      </c>
      <c r="AU355" s="150"/>
      <c r="AV355" s="188" t="s">
        <v>168</v>
      </c>
      <c r="AW355" s="172" t="s">
        <v>153</v>
      </c>
      <c r="AX355" s="149" t="s">
        <v>153</v>
      </c>
      <c r="AY355" s="149" t="s">
        <v>154</v>
      </c>
      <c r="AZ355" s="149" t="s">
        <v>153</v>
      </c>
      <c r="BA355" s="149" t="s">
        <v>153</v>
      </c>
      <c r="BC355" s="150"/>
      <c r="BE355" s="173"/>
      <c r="BF355" s="150"/>
      <c r="BG355" s="283">
        <f t="shared" si="265"/>
        <v>0</v>
      </c>
      <c r="BH355" s="149">
        <f t="shared" si="266"/>
        <v>0</v>
      </c>
      <c r="BI355" s="149">
        <f t="shared" si="232"/>
        <v>0</v>
      </c>
      <c r="BJ355" s="280">
        <f t="shared" si="233"/>
        <v>0</v>
      </c>
      <c r="BK355" s="356">
        <f t="shared" si="267"/>
        <v>0</v>
      </c>
      <c r="BL355" s="149">
        <f t="shared" si="268"/>
        <v>0</v>
      </c>
      <c r="BM355" s="149">
        <f t="shared" si="234"/>
        <v>0</v>
      </c>
      <c r="BN355" s="278">
        <f t="shared" si="235"/>
        <v>0</v>
      </c>
      <c r="BO355" s="149">
        <f t="shared" si="269"/>
        <v>0</v>
      </c>
      <c r="BP355" s="149">
        <f t="shared" si="270"/>
        <v>0</v>
      </c>
      <c r="BQ355" s="149">
        <f t="shared" si="236"/>
        <v>0</v>
      </c>
      <c r="BR355" s="356">
        <f t="shared" si="271"/>
        <v>0</v>
      </c>
      <c r="BS355" s="149">
        <f t="shared" si="272"/>
        <v>0</v>
      </c>
      <c r="BT355" s="149">
        <f t="shared" si="237"/>
        <v>0</v>
      </c>
      <c r="BU355" s="356">
        <f t="shared" si="238"/>
        <v>0</v>
      </c>
      <c r="BV355" s="149">
        <f t="shared" si="239"/>
        <v>0</v>
      </c>
      <c r="BW355" s="113">
        <f t="shared" si="240"/>
        <v>0</v>
      </c>
      <c r="BX355" s="248">
        <f t="shared" si="241"/>
        <v>0</v>
      </c>
      <c r="BY355" s="248">
        <f t="shared" si="242"/>
        <v>0</v>
      </c>
      <c r="BZ355" s="248">
        <f t="shared" si="243"/>
        <v>0</v>
      </c>
      <c r="CA355" s="248">
        <f t="shared" si="276"/>
        <v>0</v>
      </c>
      <c r="CB355" s="175">
        <f t="shared" si="244"/>
        <v>0</v>
      </c>
      <c r="CC355" s="356">
        <f t="shared" si="245"/>
        <v>0</v>
      </c>
      <c r="CD355" s="149">
        <f t="shared" si="246"/>
        <v>0</v>
      </c>
      <c r="CE355" s="149">
        <f t="shared" si="247"/>
        <v>0</v>
      </c>
      <c r="CF355" s="276">
        <f t="shared" si="248"/>
        <v>0</v>
      </c>
      <c r="CG355" s="248">
        <f t="shared" si="249"/>
        <v>0</v>
      </c>
      <c r="CH355" s="274">
        <f t="shared" si="273"/>
        <v>0</v>
      </c>
      <c r="CI355" s="356">
        <f t="shared" si="250"/>
        <v>0</v>
      </c>
      <c r="CJ355" s="149">
        <f t="shared" si="251"/>
        <v>0</v>
      </c>
      <c r="CK355" s="150">
        <f t="shared" si="252"/>
        <v>0</v>
      </c>
      <c r="CL355" s="149">
        <f t="shared" si="274"/>
        <v>0</v>
      </c>
      <c r="CM355" s="149">
        <f t="shared" si="274"/>
        <v>0</v>
      </c>
      <c r="CN355" s="149">
        <f t="shared" si="274"/>
        <v>0</v>
      </c>
      <c r="CO355" s="149">
        <f t="shared" si="253"/>
        <v>0</v>
      </c>
      <c r="CP355" s="149">
        <f t="shared" si="275"/>
        <v>0</v>
      </c>
      <c r="CQ355" s="283">
        <f t="shared" si="254"/>
        <v>0</v>
      </c>
      <c r="CR355" s="149">
        <f t="shared" si="255"/>
        <v>0</v>
      </c>
      <c r="CS355" s="149">
        <f t="shared" si="256"/>
        <v>1</v>
      </c>
      <c r="CT355" s="283" t="str">
        <f t="shared" si="257"/>
        <v/>
      </c>
      <c r="CU355" s="149" t="str">
        <f t="shared" si="258"/>
        <v xml:space="preserve"> </v>
      </c>
      <c r="CV355" s="149">
        <f t="shared" si="259"/>
        <v>0</v>
      </c>
      <c r="CW355" s="149">
        <v>0</v>
      </c>
      <c r="CX355" s="149">
        <v>0</v>
      </c>
      <c r="CY355" s="149">
        <v>0</v>
      </c>
      <c r="CZ355" s="149">
        <v>0</v>
      </c>
      <c r="DA355" s="149">
        <v>0</v>
      </c>
      <c r="DB355" s="149">
        <v>0</v>
      </c>
      <c r="DC355" s="149">
        <v>0</v>
      </c>
      <c r="DD355" s="149">
        <v>0</v>
      </c>
      <c r="DE355" s="149">
        <v>0</v>
      </c>
      <c r="DF355" s="149">
        <v>0</v>
      </c>
      <c r="DG355" s="149">
        <v>0</v>
      </c>
      <c r="DH355" s="149">
        <v>0</v>
      </c>
      <c r="DI355" s="149">
        <v>0</v>
      </c>
      <c r="DJ355" s="149">
        <v>0</v>
      </c>
      <c r="DK355" s="149">
        <v>0</v>
      </c>
      <c r="DL355" s="149">
        <v>0</v>
      </c>
      <c r="DM355" s="149">
        <v>0</v>
      </c>
      <c r="DN355" s="149">
        <v>0</v>
      </c>
      <c r="DO355" s="149">
        <v>0</v>
      </c>
      <c r="DP355" s="149">
        <v>0</v>
      </c>
      <c r="DQ355" s="149">
        <v>0</v>
      </c>
      <c r="DR355" s="149">
        <v>0</v>
      </c>
      <c r="DS355" s="149">
        <v>0</v>
      </c>
      <c r="DT355" s="149" t="s">
        <v>154</v>
      </c>
      <c r="DU355" s="149">
        <v>0</v>
      </c>
      <c r="DV355" s="149" t="s">
        <v>154</v>
      </c>
      <c r="DW355" s="149" t="s">
        <v>154</v>
      </c>
      <c r="DX355" s="149">
        <v>0</v>
      </c>
      <c r="DY355" s="149">
        <v>0</v>
      </c>
      <c r="DZ355" s="149" t="str">
        <f t="shared" si="260"/>
        <v>N</v>
      </c>
      <c r="EA355" s="149" t="str">
        <f t="shared" si="261"/>
        <v/>
      </c>
      <c r="EB355" s="149" t="str">
        <f t="shared" si="262"/>
        <v>N</v>
      </c>
      <c r="EC355" s="149" t="str">
        <f t="shared" si="263"/>
        <v>N</v>
      </c>
      <c r="ED355" s="149" t="str">
        <f t="shared" si="264"/>
        <v>Not Specified</v>
      </c>
      <c r="EF355" s="149">
        <f t="shared" si="277"/>
        <v>0</v>
      </c>
    </row>
    <row r="356" spans="1:136" s="149" customFormat="1" ht="16.5" customHeight="1">
      <c r="A356" s="149">
        <v>353</v>
      </c>
      <c r="B356" s="149">
        <v>404</v>
      </c>
      <c r="C356" s="150" t="s">
        <v>2107</v>
      </c>
      <c r="D356" s="149" t="s">
        <v>333</v>
      </c>
      <c r="E356" s="149" t="s">
        <v>229</v>
      </c>
      <c r="F356" s="149" t="s">
        <v>245</v>
      </c>
      <c r="G356" s="149" t="s">
        <v>246</v>
      </c>
      <c r="H356" s="168" t="s">
        <v>2108</v>
      </c>
      <c r="I356" s="149" t="s">
        <v>2109</v>
      </c>
      <c r="J356" s="149">
        <v>0.043</v>
      </c>
      <c r="K356" s="149" t="s">
        <v>2110</v>
      </c>
      <c r="L356" s="149">
        <v>30014</v>
      </c>
      <c r="M356" s="150">
        <v>30</v>
      </c>
      <c r="N356" s="149" t="s">
        <v>154</v>
      </c>
      <c r="O356" s="149" t="s">
        <v>153</v>
      </c>
      <c r="P356" s="150" t="s">
        <v>153</v>
      </c>
      <c r="Q356" s="149" t="s">
        <v>154</v>
      </c>
      <c r="R356" s="149" t="s">
        <v>154</v>
      </c>
      <c r="S356" s="149" t="s">
        <v>153</v>
      </c>
      <c r="T356" s="149" t="s">
        <v>153</v>
      </c>
      <c r="U356" s="151" t="s">
        <v>153</v>
      </c>
      <c r="V356" s="149" t="s">
        <v>153</v>
      </c>
      <c r="W356" s="149" t="s">
        <v>153</v>
      </c>
      <c r="X356" s="152" t="s">
        <v>153</v>
      </c>
      <c r="Y356" s="149" t="s">
        <v>153</v>
      </c>
      <c r="Z356" s="149" t="s">
        <v>153</v>
      </c>
      <c r="AA356" s="150"/>
      <c r="AC356" s="149" t="s">
        <v>167</v>
      </c>
      <c r="AD356" s="149" t="s">
        <v>6</v>
      </c>
      <c r="AE356" s="149" t="s">
        <v>157</v>
      </c>
      <c r="AF356" s="149" t="s">
        <v>157</v>
      </c>
      <c r="AG356" s="149" t="s">
        <v>157</v>
      </c>
      <c r="AH356" s="150" t="s">
        <v>218</v>
      </c>
      <c r="AJ356" s="149" t="s">
        <v>154</v>
      </c>
      <c r="AK356" s="170" t="s">
        <v>153</v>
      </c>
      <c r="AN356" s="150"/>
      <c r="AO356" s="149" t="s">
        <v>219</v>
      </c>
      <c r="AP356" s="149" t="s">
        <v>150</v>
      </c>
      <c r="AQ356" s="149" t="s">
        <v>218</v>
      </c>
      <c r="AR356" s="149" t="s">
        <v>2111</v>
      </c>
      <c r="AS356" s="149">
        <v>2050</v>
      </c>
      <c r="AU356" s="150"/>
      <c r="AV356" s="149" t="s">
        <v>157</v>
      </c>
      <c r="AW356" s="172" t="s">
        <v>168</v>
      </c>
      <c r="AX356" s="149" t="s">
        <v>158</v>
      </c>
      <c r="AY356" s="149" t="s">
        <v>154</v>
      </c>
      <c r="AZ356" s="149" t="s">
        <v>153</v>
      </c>
      <c r="BA356" s="149" t="s">
        <v>153</v>
      </c>
      <c r="BC356" s="150"/>
      <c r="BE356" s="173"/>
      <c r="BF356" s="150"/>
      <c r="BG356" s="283">
        <f t="shared" si="265"/>
        <v>0</v>
      </c>
      <c r="BH356" s="149">
        <f t="shared" si="266"/>
        <v>0</v>
      </c>
      <c r="BI356" s="149">
        <f t="shared" si="232"/>
        <v>0</v>
      </c>
      <c r="BJ356" s="280">
        <f t="shared" si="233"/>
        <v>0</v>
      </c>
      <c r="BK356" s="356">
        <f t="shared" si="267"/>
        <v>0</v>
      </c>
      <c r="BL356" s="149">
        <f t="shared" si="268"/>
        <v>0</v>
      </c>
      <c r="BM356" s="149">
        <f t="shared" si="234"/>
        <v>0</v>
      </c>
      <c r="BN356" s="278">
        <f t="shared" si="235"/>
        <v>0</v>
      </c>
      <c r="BO356" s="149">
        <f t="shared" si="269"/>
        <v>0</v>
      </c>
      <c r="BP356" s="149">
        <f t="shared" si="270"/>
        <v>0</v>
      </c>
      <c r="BQ356" s="149">
        <f t="shared" si="236"/>
        <v>0</v>
      </c>
      <c r="BR356" s="356">
        <f t="shared" si="271"/>
        <v>0</v>
      </c>
      <c r="BS356" s="149">
        <f t="shared" si="272"/>
        <v>0</v>
      </c>
      <c r="BT356" s="149">
        <f t="shared" si="237"/>
        <v>1</v>
      </c>
      <c r="BU356" s="356">
        <f t="shared" si="238"/>
        <v>0</v>
      </c>
      <c r="BV356" s="149">
        <f t="shared" si="239"/>
        <v>0</v>
      </c>
      <c r="BW356" s="113">
        <f t="shared" si="240"/>
        <v>0</v>
      </c>
      <c r="BX356" s="248">
        <f t="shared" si="241"/>
        <v>0</v>
      </c>
      <c r="BY356" s="248">
        <f t="shared" si="242"/>
        <v>0</v>
      </c>
      <c r="BZ356" s="248">
        <f t="shared" si="243"/>
        <v>0</v>
      </c>
      <c r="CA356" s="248">
        <f t="shared" si="276"/>
        <v>0</v>
      </c>
      <c r="CB356" s="175">
        <f t="shared" si="244"/>
        <v>0</v>
      </c>
      <c r="CC356" s="356">
        <f t="shared" si="245"/>
        <v>0</v>
      </c>
      <c r="CD356" s="149">
        <f t="shared" si="246"/>
        <v>0</v>
      </c>
      <c r="CE356" s="149">
        <f t="shared" si="247"/>
        <v>1</v>
      </c>
      <c r="CF356" s="276">
        <f t="shared" si="248"/>
        <v>1</v>
      </c>
      <c r="CG356" s="248">
        <f t="shared" si="249"/>
        <v>1</v>
      </c>
      <c r="CH356" s="274">
        <f t="shared" si="273"/>
        <v>1</v>
      </c>
      <c r="CI356" s="356">
        <f t="shared" si="250"/>
        <v>0</v>
      </c>
      <c r="CJ356" s="149">
        <f t="shared" si="251"/>
        <v>0</v>
      </c>
      <c r="CK356" s="150">
        <f t="shared" si="252"/>
        <v>0</v>
      </c>
      <c r="CL356" s="149">
        <f t="shared" si="274"/>
        <v>0</v>
      </c>
      <c r="CM356" s="149">
        <f t="shared" si="274"/>
        <v>0</v>
      </c>
      <c r="CN356" s="149">
        <f t="shared" si="274"/>
        <v>1</v>
      </c>
      <c r="CO356" s="149">
        <f t="shared" si="253"/>
        <v>1</v>
      </c>
      <c r="CP356" s="149">
        <f t="shared" si="275"/>
        <v>1</v>
      </c>
      <c r="CQ356" s="283">
        <f t="shared" si="254"/>
        <v>1</v>
      </c>
      <c r="CR356" s="149">
        <f t="shared" si="255"/>
        <v>0</v>
      </c>
      <c r="CS356" s="149">
        <f t="shared" si="256"/>
        <v>0</v>
      </c>
      <c r="CT356" s="283" t="str">
        <f t="shared" si="257"/>
        <v/>
      </c>
      <c r="CU356" s="149" t="str">
        <f t="shared" si="258"/>
        <v xml:space="preserve"> 2050</v>
      </c>
      <c r="CV356" s="149">
        <f t="shared" si="259"/>
        <v>2050</v>
      </c>
      <c r="CW356" s="149">
        <v>0</v>
      </c>
      <c r="CX356" s="149">
        <v>0</v>
      </c>
      <c r="CY356" s="149">
        <v>1</v>
      </c>
      <c r="CZ356" s="149">
        <v>1</v>
      </c>
      <c r="DA356" s="149">
        <v>0</v>
      </c>
      <c r="DB356" s="149">
        <v>0</v>
      </c>
      <c r="DC356" s="149">
        <v>0</v>
      </c>
      <c r="DD356" s="149">
        <v>0</v>
      </c>
      <c r="DE356" s="149">
        <v>0</v>
      </c>
      <c r="DF356" s="149">
        <v>0</v>
      </c>
      <c r="DG356" s="149">
        <v>0</v>
      </c>
      <c r="DH356" s="149">
        <v>0</v>
      </c>
      <c r="DI356" s="149">
        <v>0</v>
      </c>
      <c r="DJ356" s="149">
        <v>0</v>
      </c>
      <c r="DK356" s="149">
        <v>0</v>
      </c>
      <c r="DL356" s="149">
        <v>0</v>
      </c>
      <c r="DM356" s="149">
        <v>1</v>
      </c>
      <c r="DN356" s="149">
        <v>0</v>
      </c>
      <c r="DO356" s="149">
        <v>1</v>
      </c>
      <c r="DP356" s="149">
        <v>1</v>
      </c>
      <c r="DQ356" s="149">
        <v>0</v>
      </c>
      <c r="DR356" s="149">
        <v>1</v>
      </c>
      <c r="DS356" s="149">
        <v>0</v>
      </c>
      <c r="DT356" s="149" t="s">
        <v>154</v>
      </c>
      <c r="DU356" s="149">
        <v>0</v>
      </c>
      <c r="DV356" s="149" t="s">
        <v>154</v>
      </c>
      <c r="DW356" s="149" t="s">
        <v>160</v>
      </c>
      <c r="DX356" s="149" t="s">
        <v>150</v>
      </c>
      <c r="DY356" s="149">
        <v>0</v>
      </c>
      <c r="DZ356" s="149" t="str">
        <f t="shared" si="260"/>
        <v>N</v>
      </c>
      <c r="EA356" s="149" t="str">
        <f t="shared" si="261"/>
        <v/>
      </c>
      <c r="EB356" s="149" t="str">
        <f t="shared" si="262"/>
        <v>Y</v>
      </c>
      <c r="EC356" s="149" t="str">
        <f t="shared" si="263"/>
        <v>N</v>
      </c>
      <c r="ED356" s="149" t="str">
        <f t="shared" si="264"/>
        <v>Yes</v>
      </c>
      <c r="EF356" s="149">
        <f t="shared" si="277"/>
        <v>2050</v>
      </c>
    </row>
    <row r="357" spans="1:136" s="149" customFormat="1" ht="16.5" customHeight="1">
      <c r="A357" s="149">
        <v>354</v>
      </c>
      <c r="B357" s="149">
        <v>359</v>
      </c>
      <c r="C357" s="150" t="s">
        <v>2112</v>
      </c>
      <c r="D357" s="149" t="s">
        <v>1227</v>
      </c>
      <c r="E357" s="149" t="s">
        <v>229</v>
      </c>
      <c r="F357" s="149" t="s">
        <v>145</v>
      </c>
      <c r="G357" s="149" t="s">
        <v>146</v>
      </c>
      <c r="H357" s="168" t="s">
        <v>2113</v>
      </c>
      <c r="I357" s="149" t="s">
        <v>2114</v>
      </c>
      <c r="J357" s="149">
        <v>0</v>
      </c>
      <c r="K357" s="149" t="s">
        <v>2115</v>
      </c>
      <c r="L357" s="149">
        <v>11192</v>
      </c>
      <c r="M357" s="150">
        <v>28</v>
      </c>
      <c r="N357" s="149" t="s">
        <v>154</v>
      </c>
      <c r="O357" s="149" t="s">
        <v>153</v>
      </c>
      <c r="P357" s="150" t="s">
        <v>153</v>
      </c>
      <c r="Q357" s="149" t="s">
        <v>154</v>
      </c>
      <c r="R357" s="149" t="s">
        <v>154</v>
      </c>
      <c r="S357" s="149" t="s">
        <v>153</v>
      </c>
      <c r="T357" s="149" t="s">
        <v>153</v>
      </c>
      <c r="U357" s="151" t="s">
        <v>153</v>
      </c>
      <c r="V357" s="149" t="s">
        <v>153</v>
      </c>
      <c r="W357" s="149" t="s">
        <v>153</v>
      </c>
      <c r="X357" s="152" t="s">
        <v>153</v>
      </c>
      <c r="Y357" s="149" t="s">
        <v>153</v>
      </c>
      <c r="Z357" s="149" t="s">
        <v>153</v>
      </c>
      <c r="AA357" s="150"/>
      <c r="AC357" s="149" t="s">
        <v>167</v>
      </c>
      <c r="AD357" s="149" t="s">
        <v>6</v>
      </c>
      <c r="AE357" s="149" t="s">
        <v>157</v>
      </c>
      <c r="AF357" s="149" t="s">
        <v>157</v>
      </c>
      <c r="AG357" s="149" t="s">
        <v>169</v>
      </c>
      <c r="AH357" s="150" t="s">
        <v>159</v>
      </c>
      <c r="AJ357" s="149" t="s">
        <v>154</v>
      </c>
      <c r="AK357" s="170" t="s">
        <v>153</v>
      </c>
      <c r="AN357" s="150"/>
      <c r="AO357" s="149" t="s">
        <v>160</v>
      </c>
      <c r="AP357" s="149" t="s">
        <v>150</v>
      </c>
      <c r="AQ357" s="149" t="s">
        <v>159</v>
      </c>
      <c r="AR357" s="149" t="s">
        <v>2116</v>
      </c>
      <c r="AS357" s="149">
        <v>2050</v>
      </c>
      <c r="AU357" s="150"/>
      <c r="AV357" s="149" t="s">
        <v>157</v>
      </c>
      <c r="AW357" s="172" t="s">
        <v>312</v>
      </c>
      <c r="AX357" s="149" t="s">
        <v>158</v>
      </c>
      <c r="AY357" s="149" t="s">
        <v>154</v>
      </c>
      <c r="AZ357" s="149" t="s">
        <v>153</v>
      </c>
      <c r="BA357" s="149" t="s">
        <v>153</v>
      </c>
      <c r="BC357" s="150"/>
      <c r="BE357" s="173"/>
      <c r="BF357" s="150"/>
      <c r="BG357" s="283">
        <f t="shared" si="265"/>
        <v>0</v>
      </c>
      <c r="BH357" s="149">
        <f t="shared" si="266"/>
        <v>0</v>
      </c>
      <c r="BI357" s="149">
        <f t="shared" si="232"/>
        <v>0</v>
      </c>
      <c r="BJ357" s="280">
        <f t="shared" si="233"/>
        <v>0</v>
      </c>
      <c r="BK357" s="356">
        <f t="shared" si="267"/>
        <v>0</v>
      </c>
      <c r="BL357" s="149">
        <f t="shared" si="268"/>
        <v>0</v>
      </c>
      <c r="BM357" s="149">
        <f t="shared" si="234"/>
        <v>0</v>
      </c>
      <c r="BN357" s="278">
        <f t="shared" si="235"/>
        <v>0</v>
      </c>
      <c r="BO357" s="149">
        <f t="shared" si="269"/>
        <v>0</v>
      </c>
      <c r="BP357" s="149">
        <f t="shared" si="270"/>
        <v>0</v>
      </c>
      <c r="BQ357" s="149">
        <f t="shared" si="236"/>
        <v>0</v>
      </c>
      <c r="BR357" s="356">
        <f t="shared" si="271"/>
        <v>0</v>
      </c>
      <c r="BS357" s="149">
        <f t="shared" si="272"/>
        <v>0</v>
      </c>
      <c r="BT357" s="149">
        <f t="shared" si="237"/>
        <v>1</v>
      </c>
      <c r="BU357" s="356">
        <f t="shared" si="238"/>
        <v>0</v>
      </c>
      <c r="BV357" s="149">
        <f t="shared" si="239"/>
        <v>0</v>
      </c>
      <c r="BW357" s="113">
        <f t="shared" si="240"/>
        <v>0</v>
      </c>
      <c r="BX357" s="248">
        <f t="shared" si="241"/>
        <v>0</v>
      </c>
      <c r="BY357" s="248">
        <f t="shared" si="242"/>
        <v>0</v>
      </c>
      <c r="BZ357" s="248">
        <f t="shared" si="243"/>
        <v>0</v>
      </c>
      <c r="CA357" s="248">
        <f t="shared" si="276"/>
        <v>0</v>
      </c>
      <c r="CB357" s="175">
        <f t="shared" si="244"/>
        <v>0</v>
      </c>
      <c r="CC357" s="356">
        <f t="shared" si="245"/>
        <v>0</v>
      </c>
      <c r="CD357" s="149">
        <f t="shared" si="246"/>
        <v>0</v>
      </c>
      <c r="CE357" s="149">
        <f t="shared" si="247"/>
        <v>1</v>
      </c>
      <c r="CF357" s="276">
        <f t="shared" si="248"/>
        <v>1</v>
      </c>
      <c r="CG357" s="248">
        <f t="shared" si="249"/>
        <v>1</v>
      </c>
      <c r="CH357" s="274">
        <f t="shared" si="273"/>
        <v>1</v>
      </c>
      <c r="CI357" s="356">
        <f t="shared" si="250"/>
        <v>0</v>
      </c>
      <c r="CJ357" s="149">
        <f t="shared" si="251"/>
        <v>0</v>
      </c>
      <c r="CK357" s="150">
        <f t="shared" si="252"/>
        <v>0</v>
      </c>
      <c r="CL357" s="149">
        <f t="shared" si="274"/>
        <v>0</v>
      </c>
      <c r="CM357" s="149">
        <f t="shared" si="274"/>
        <v>0</v>
      </c>
      <c r="CN357" s="149">
        <f t="shared" si="274"/>
        <v>1</v>
      </c>
      <c r="CO357" s="149">
        <f t="shared" si="253"/>
        <v>1</v>
      </c>
      <c r="CP357" s="149">
        <f t="shared" si="275"/>
        <v>1</v>
      </c>
      <c r="CQ357" s="283">
        <f t="shared" si="254"/>
        <v>1</v>
      </c>
      <c r="CR357" s="149">
        <f t="shared" si="255"/>
        <v>0</v>
      </c>
      <c r="CS357" s="149">
        <f t="shared" si="256"/>
        <v>0</v>
      </c>
      <c r="CT357" s="283" t="str">
        <f t="shared" si="257"/>
        <v/>
      </c>
      <c r="CU357" s="149" t="str">
        <f t="shared" si="258"/>
        <v xml:space="preserve"> 2050</v>
      </c>
      <c r="CV357" s="149">
        <f t="shared" si="259"/>
        <v>2050</v>
      </c>
      <c r="CW357" s="149">
        <v>0</v>
      </c>
      <c r="CX357" s="149">
        <v>0</v>
      </c>
      <c r="CY357" s="149">
        <v>0</v>
      </c>
      <c r="CZ357" s="149">
        <v>0</v>
      </c>
      <c r="DA357" s="149">
        <v>0</v>
      </c>
      <c r="DB357" s="149">
        <v>1</v>
      </c>
      <c r="DC357" s="149">
        <v>0</v>
      </c>
      <c r="DD357" s="149">
        <v>1</v>
      </c>
      <c r="DE357" s="149">
        <v>0</v>
      </c>
      <c r="DF357" s="149">
        <v>0</v>
      </c>
      <c r="DG357" s="149">
        <v>0</v>
      </c>
      <c r="DH357" s="149">
        <v>0</v>
      </c>
      <c r="DI357" s="149">
        <v>0</v>
      </c>
      <c r="DJ357" s="149">
        <v>0</v>
      </c>
      <c r="DK357" s="149">
        <v>0</v>
      </c>
      <c r="DL357" s="149">
        <v>0</v>
      </c>
      <c r="DM357" s="149">
        <v>1</v>
      </c>
      <c r="DN357" s="149">
        <v>1</v>
      </c>
      <c r="DO357" s="149">
        <v>1</v>
      </c>
      <c r="DP357" s="149">
        <v>0</v>
      </c>
      <c r="DQ357" s="149">
        <v>0</v>
      </c>
      <c r="DR357" s="149">
        <v>1</v>
      </c>
      <c r="DS357" s="149">
        <v>0</v>
      </c>
      <c r="DT357" s="149" t="s">
        <v>154</v>
      </c>
      <c r="DU357" s="149">
        <v>0</v>
      </c>
      <c r="DV357" s="149" t="s">
        <v>7863</v>
      </c>
      <c r="DW357" s="149" t="s">
        <v>154</v>
      </c>
      <c r="DX357" s="149">
        <v>0</v>
      </c>
      <c r="DY357" s="149" t="s">
        <v>3005</v>
      </c>
      <c r="DZ357" s="149" t="str">
        <f t="shared" si="260"/>
        <v>N</v>
      </c>
      <c r="EA357" s="149" t="str">
        <f t="shared" si="261"/>
        <v/>
      </c>
      <c r="EB357" s="149" t="str">
        <f t="shared" si="262"/>
        <v>Y</v>
      </c>
      <c r="EC357" s="149" t="str">
        <f t="shared" si="263"/>
        <v>N</v>
      </c>
      <c r="ED357" s="149" t="str">
        <f t="shared" si="264"/>
        <v>Yes</v>
      </c>
      <c r="EF357" s="149">
        <f t="shared" si="277"/>
        <v>2050</v>
      </c>
    </row>
    <row r="358" spans="1:136" s="149" customFormat="1" ht="16.5" customHeight="1">
      <c r="A358" s="149">
        <v>355</v>
      </c>
      <c r="B358" s="149">
        <v>346</v>
      </c>
      <c r="C358" s="150" t="s">
        <v>2117</v>
      </c>
      <c r="D358" s="149" t="s">
        <v>852</v>
      </c>
      <c r="E358" s="149" t="s">
        <v>852</v>
      </c>
      <c r="F358" s="149" t="s">
        <v>145</v>
      </c>
      <c r="G358" s="149" t="s">
        <v>146</v>
      </c>
      <c r="H358" s="168" t="s">
        <v>2118</v>
      </c>
      <c r="I358" s="149" t="s">
        <v>2119</v>
      </c>
      <c r="J358" s="149">
        <v>0.895</v>
      </c>
      <c r="K358" s="149" t="s">
        <v>2120</v>
      </c>
      <c r="L358" s="149">
        <v>36000</v>
      </c>
      <c r="M358" s="150">
        <v>6</v>
      </c>
      <c r="N358" s="149" t="s">
        <v>154</v>
      </c>
      <c r="O358" s="149" t="s">
        <v>153</v>
      </c>
      <c r="P358" s="150" t="s">
        <v>153</v>
      </c>
      <c r="Q358" s="149" t="s">
        <v>154</v>
      </c>
      <c r="R358" s="149" t="s">
        <v>154</v>
      </c>
      <c r="S358" s="149" t="s">
        <v>153</v>
      </c>
      <c r="T358" s="149" t="s">
        <v>153</v>
      </c>
      <c r="U358" s="151" t="s">
        <v>153</v>
      </c>
      <c r="V358" s="149" t="s">
        <v>153</v>
      </c>
      <c r="W358" s="149" t="s">
        <v>153</v>
      </c>
      <c r="X358" s="152" t="s">
        <v>153</v>
      </c>
      <c r="Y358" s="149" t="s">
        <v>153</v>
      </c>
      <c r="Z358" s="149" t="s">
        <v>153</v>
      </c>
      <c r="AA358" s="150"/>
      <c r="AC358" s="149" t="s">
        <v>202</v>
      </c>
      <c r="AD358" s="149" t="s">
        <v>5</v>
      </c>
      <c r="AE358" s="149" t="s">
        <v>157</v>
      </c>
      <c r="AF358" s="149" t="s">
        <v>157</v>
      </c>
      <c r="AG358" s="149" t="s">
        <v>157</v>
      </c>
      <c r="AH358" s="150" t="s">
        <v>218</v>
      </c>
      <c r="AI358" s="149" t="s">
        <v>219</v>
      </c>
      <c r="AJ358" s="149" t="s">
        <v>150</v>
      </c>
      <c r="AK358" s="170" t="s">
        <v>2121</v>
      </c>
      <c r="AL358" s="149">
        <v>2050</v>
      </c>
      <c r="AN358" s="150"/>
      <c r="AP358" s="149" t="s">
        <v>154</v>
      </c>
      <c r="AQ358" s="149" t="s">
        <v>153</v>
      </c>
      <c r="AR358" s="149" t="s">
        <v>153</v>
      </c>
      <c r="AU358" s="150"/>
      <c r="AV358" s="149" t="s">
        <v>168</v>
      </c>
      <c r="AW358" s="172" t="s">
        <v>312</v>
      </c>
      <c r="AX358" s="149" t="s">
        <v>158</v>
      </c>
      <c r="AY358" s="149" t="s">
        <v>154</v>
      </c>
      <c r="AZ358" s="149" t="s">
        <v>153</v>
      </c>
      <c r="BA358" s="149" t="s">
        <v>153</v>
      </c>
      <c r="BC358" s="150"/>
      <c r="BE358" s="173"/>
      <c r="BF358" s="150"/>
      <c r="BG358" s="283">
        <f t="shared" si="265"/>
        <v>0</v>
      </c>
      <c r="BH358" s="149">
        <f t="shared" si="266"/>
        <v>0</v>
      </c>
      <c r="BI358" s="149">
        <f t="shared" si="232"/>
        <v>0</v>
      </c>
      <c r="BJ358" s="280">
        <f t="shared" si="233"/>
        <v>0</v>
      </c>
      <c r="BK358" s="356">
        <f t="shared" si="267"/>
        <v>0</v>
      </c>
      <c r="BL358" s="149">
        <f t="shared" si="268"/>
        <v>0</v>
      </c>
      <c r="BM358" s="149">
        <f t="shared" si="234"/>
        <v>0</v>
      </c>
      <c r="BN358" s="278">
        <f t="shared" si="235"/>
        <v>0</v>
      </c>
      <c r="BO358" s="149">
        <f t="shared" si="269"/>
        <v>0</v>
      </c>
      <c r="BP358" s="149">
        <f t="shared" si="270"/>
        <v>0</v>
      </c>
      <c r="BQ358" s="149">
        <f t="shared" si="236"/>
        <v>0</v>
      </c>
      <c r="BR358" s="356">
        <f t="shared" si="271"/>
        <v>0</v>
      </c>
      <c r="BS358" s="149">
        <f t="shared" si="272"/>
        <v>0</v>
      </c>
      <c r="BT358" s="149">
        <f t="shared" si="237"/>
        <v>0</v>
      </c>
      <c r="BU358" s="356">
        <f t="shared" si="238"/>
        <v>0</v>
      </c>
      <c r="BV358" s="149">
        <f t="shared" si="239"/>
        <v>0</v>
      </c>
      <c r="BW358" s="113">
        <f t="shared" si="240"/>
        <v>1</v>
      </c>
      <c r="BX358" s="248">
        <f t="shared" si="241"/>
        <v>0</v>
      </c>
      <c r="BY358" s="248">
        <f t="shared" si="242"/>
        <v>0</v>
      </c>
      <c r="BZ358" s="248">
        <f t="shared" si="243"/>
        <v>1</v>
      </c>
      <c r="CA358" s="248">
        <f t="shared" si="276"/>
        <v>1</v>
      </c>
      <c r="CB358" s="175">
        <f t="shared" si="244"/>
        <v>1</v>
      </c>
      <c r="CC358" s="356">
        <f t="shared" si="245"/>
        <v>0</v>
      </c>
      <c r="CD358" s="149">
        <f t="shared" si="246"/>
        <v>0</v>
      </c>
      <c r="CE358" s="149">
        <f t="shared" si="247"/>
        <v>0</v>
      </c>
      <c r="CF358" s="276">
        <f t="shared" si="248"/>
        <v>0</v>
      </c>
      <c r="CG358" s="248">
        <f t="shared" si="249"/>
        <v>1</v>
      </c>
      <c r="CH358" s="274">
        <f t="shared" si="273"/>
        <v>1</v>
      </c>
      <c r="CI358" s="356">
        <f t="shared" si="250"/>
        <v>0</v>
      </c>
      <c r="CJ358" s="149">
        <f t="shared" si="251"/>
        <v>0</v>
      </c>
      <c r="CK358" s="150">
        <f t="shared" si="252"/>
        <v>0</v>
      </c>
      <c r="CL358" s="149">
        <f t="shared" si="274"/>
        <v>0</v>
      </c>
      <c r="CM358" s="149">
        <f t="shared" si="274"/>
        <v>0</v>
      </c>
      <c r="CN358" s="149">
        <f t="shared" si="274"/>
        <v>1</v>
      </c>
      <c r="CO358" s="149">
        <f t="shared" si="253"/>
        <v>1</v>
      </c>
      <c r="CP358" s="149">
        <f t="shared" si="275"/>
        <v>1</v>
      </c>
      <c r="CQ358" s="283">
        <f t="shared" si="254"/>
        <v>0</v>
      </c>
      <c r="CR358" s="149">
        <f t="shared" si="255"/>
        <v>0</v>
      </c>
      <c r="CS358" s="149">
        <f t="shared" si="256"/>
        <v>1</v>
      </c>
      <c r="CT358" s="283" t="str">
        <f t="shared" si="257"/>
        <v/>
      </c>
      <c r="CU358" s="149" t="str">
        <f t="shared" si="258"/>
        <v xml:space="preserve"> </v>
      </c>
      <c r="CV358" s="149">
        <f t="shared" si="259"/>
        <v>0</v>
      </c>
      <c r="CW358" s="149">
        <v>0</v>
      </c>
      <c r="CX358" s="149">
        <v>0</v>
      </c>
      <c r="CY358" s="149">
        <v>1</v>
      </c>
      <c r="CZ358" s="149">
        <v>1</v>
      </c>
      <c r="DA358" s="149">
        <v>0</v>
      </c>
      <c r="DB358" s="149">
        <v>0</v>
      </c>
      <c r="DC358" s="149">
        <v>0</v>
      </c>
      <c r="DD358" s="149">
        <v>0</v>
      </c>
      <c r="DE358" s="149">
        <v>0</v>
      </c>
      <c r="DF358" s="149">
        <v>0</v>
      </c>
      <c r="DG358" s="149">
        <v>0</v>
      </c>
      <c r="DH358" s="149">
        <v>0</v>
      </c>
      <c r="DI358" s="149">
        <v>0</v>
      </c>
      <c r="DJ358" s="149">
        <v>0</v>
      </c>
      <c r="DK358" s="149">
        <v>0</v>
      </c>
      <c r="DL358" s="149">
        <v>0</v>
      </c>
      <c r="DM358" s="149">
        <v>1</v>
      </c>
      <c r="DN358" s="149">
        <v>0</v>
      </c>
      <c r="DO358" s="149">
        <v>1</v>
      </c>
      <c r="DP358" s="149">
        <v>1</v>
      </c>
      <c r="DQ358" s="149">
        <v>0</v>
      </c>
      <c r="DR358" s="149">
        <v>1</v>
      </c>
      <c r="DS358" s="149">
        <v>0</v>
      </c>
      <c r="DT358" s="149" t="s">
        <v>154</v>
      </c>
      <c r="DU358" s="149">
        <v>0</v>
      </c>
      <c r="DV358" s="149" t="s">
        <v>154</v>
      </c>
      <c r="DW358" s="149" t="s">
        <v>7859</v>
      </c>
      <c r="DX358" s="149" t="s">
        <v>150</v>
      </c>
      <c r="DY358" s="149">
        <v>0</v>
      </c>
      <c r="DZ358" s="149" t="str">
        <f t="shared" si="260"/>
        <v>N</v>
      </c>
      <c r="EA358" s="149" t="str">
        <f t="shared" si="261"/>
        <v/>
      </c>
      <c r="EB358" s="149" t="str">
        <f t="shared" si="262"/>
        <v>N</v>
      </c>
      <c r="EC358" s="149" t="str">
        <f t="shared" si="263"/>
        <v>Y</v>
      </c>
      <c r="ED358" s="149" t="str">
        <f t="shared" si="264"/>
        <v>Not Specified</v>
      </c>
      <c r="EF358" s="149">
        <f t="shared" si="277"/>
        <v>0</v>
      </c>
    </row>
    <row r="359" spans="1:136" s="149" customFormat="1" ht="16.5" customHeight="1">
      <c r="A359" s="149">
        <v>356</v>
      </c>
      <c r="B359" s="149">
        <v>323</v>
      </c>
      <c r="C359" s="150" t="s">
        <v>2122</v>
      </c>
      <c r="D359" s="149" t="s">
        <v>333</v>
      </c>
      <c r="E359" s="149" t="s">
        <v>229</v>
      </c>
      <c r="F359" s="149" t="s">
        <v>1610</v>
      </c>
      <c r="G359" s="149" t="s">
        <v>9</v>
      </c>
      <c r="H359" s="168" t="s">
        <v>2123</v>
      </c>
      <c r="I359" s="149" t="s">
        <v>2124</v>
      </c>
      <c r="J359" s="149">
        <v>-0.08</v>
      </c>
      <c r="K359" s="149" t="s">
        <v>2125</v>
      </c>
      <c r="L359" s="149">
        <v>42370</v>
      </c>
      <c r="M359" s="150">
        <v>18</v>
      </c>
      <c r="N359" s="149" t="s">
        <v>150</v>
      </c>
      <c r="O359" s="149">
        <v>2019</v>
      </c>
      <c r="P359" s="150">
        <v>2025</v>
      </c>
      <c r="Q359" s="149" t="s">
        <v>154</v>
      </c>
      <c r="R359" s="149" t="s">
        <v>154</v>
      </c>
      <c r="S359" s="149" t="s">
        <v>153</v>
      </c>
      <c r="T359" s="149" t="s">
        <v>153</v>
      </c>
      <c r="U359" s="151" t="s">
        <v>153</v>
      </c>
      <c r="V359" s="149" t="s">
        <v>153</v>
      </c>
      <c r="W359" s="149" t="s">
        <v>153</v>
      </c>
      <c r="X359" s="152" t="s">
        <v>153</v>
      </c>
      <c r="Y359" s="149" t="s">
        <v>153</v>
      </c>
      <c r="Z359" s="149" t="s">
        <v>153</v>
      </c>
      <c r="AA359" s="150"/>
      <c r="AC359" s="149" t="s">
        <v>281</v>
      </c>
      <c r="AD359" s="149" t="s">
        <v>240</v>
      </c>
      <c r="AE359" s="149" t="s">
        <v>157</v>
      </c>
      <c r="AF359" s="149" t="s">
        <v>157</v>
      </c>
      <c r="AG359" s="149" t="s">
        <v>157</v>
      </c>
      <c r="AH359" s="150" t="s">
        <v>218</v>
      </c>
      <c r="AJ359" s="149" t="s">
        <v>154</v>
      </c>
      <c r="AK359" s="170" t="s">
        <v>153</v>
      </c>
      <c r="AN359" s="150"/>
      <c r="AP359" s="149" t="s">
        <v>154</v>
      </c>
      <c r="AQ359" s="149" t="s">
        <v>153</v>
      </c>
      <c r="AR359" s="149" t="s">
        <v>153</v>
      </c>
      <c r="AU359" s="150"/>
      <c r="AV359" s="149" t="s">
        <v>157</v>
      </c>
      <c r="AW359" s="172" t="s">
        <v>168</v>
      </c>
      <c r="AX359" s="149" t="s">
        <v>158</v>
      </c>
      <c r="AY359" s="149" t="s">
        <v>150</v>
      </c>
      <c r="AZ359" s="149" t="s">
        <v>2126</v>
      </c>
      <c r="BA359" s="149">
        <v>2030</v>
      </c>
      <c r="BC359" s="150"/>
      <c r="BE359" s="173"/>
      <c r="BF359" s="150"/>
      <c r="BG359" s="283">
        <f t="shared" si="265"/>
        <v>1</v>
      </c>
      <c r="BH359" s="149">
        <f t="shared" si="266"/>
        <v>0</v>
      </c>
      <c r="BI359" s="149">
        <f t="shared" si="232"/>
        <v>0</v>
      </c>
      <c r="BJ359" s="280">
        <f t="shared" si="233"/>
        <v>1</v>
      </c>
      <c r="BK359" s="356">
        <f t="shared" si="267"/>
        <v>0</v>
      </c>
      <c r="BL359" s="149">
        <f t="shared" si="268"/>
        <v>0</v>
      </c>
      <c r="BM359" s="149">
        <f t="shared" si="234"/>
        <v>0</v>
      </c>
      <c r="BN359" s="278">
        <f t="shared" si="235"/>
        <v>0</v>
      </c>
      <c r="BO359" s="149">
        <f t="shared" si="269"/>
        <v>0</v>
      </c>
      <c r="BP359" s="149">
        <f t="shared" si="270"/>
        <v>0</v>
      </c>
      <c r="BQ359" s="149">
        <f t="shared" si="236"/>
        <v>0</v>
      </c>
      <c r="BR359" s="356">
        <f t="shared" si="271"/>
        <v>0</v>
      </c>
      <c r="BS359" s="149">
        <f t="shared" si="272"/>
        <v>0</v>
      </c>
      <c r="BT359" s="149">
        <f t="shared" si="237"/>
        <v>0</v>
      </c>
      <c r="BU359" s="356">
        <f t="shared" si="238"/>
        <v>0</v>
      </c>
      <c r="BV359" s="149">
        <f t="shared" si="239"/>
        <v>0</v>
      </c>
      <c r="BW359" s="113">
        <f t="shared" si="240"/>
        <v>0</v>
      </c>
      <c r="BX359" s="248">
        <f t="shared" si="241"/>
        <v>0</v>
      </c>
      <c r="BY359" s="248">
        <f t="shared" si="242"/>
        <v>0</v>
      </c>
      <c r="BZ359" s="248">
        <f t="shared" si="243"/>
        <v>0</v>
      </c>
      <c r="CA359" s="248">
        <f t="shared" si="276"/>
        <v>0</v>
      </c>
      <c r="CB359" s="175">
        <f t="shared" si="244"/>
        <v>0</v>
      </c>
      <c r="CC359" s="356">
        <f t="shared" si="245"/>
        <v>0</v>
      </c>
      <c r="CD359" s="149">
        <f t="shared" si="246"/>
        <v>0</v>
      </c>
      <c r="CE359" s="149">
        <f t="shared" si="247"/>
        <v>0</v>
      </c>
      <c r="CF359" s="276">
        <f t="shared" si="248"/>
        <v>0</v>
      </c>
      <c r="CG359" s="248">
        <f t="shared" si="249"/>
        <v>0</v>
      </c>
      <c r="CH359" s="274">
        <f t="shared" si="273"/>
        <v>0</v>
      </c>
      <c r="CI359" s="356">
        <f t="shared" si="250"/>
        <v>0</v>
      </c>
      <c r="CJ359" s="149">
        <f t="shared" si="251"/>
        <v>1</v>
      </c>
      <c r="CK359" s="150">
        <f t="shared" si="252"/>
        <v>0</v>
      </c>
      <c r="CL359" s="149">
        <f t="shared" si="274"/>
        <v>1</v>
      </c>
      <c r="CM359" s="149">
        <f t="shared" si="274"/>
        <v>0</v>
      </c>
      <c r="CN359" s="149">
        <f t="shared" si="274"/>
        <v>0</v>
      </c>
      <c r="CO359" s="149">
        <f t="shared" si="253"/>
        <v>1</v>
      </c>
      <c r="CP359" s="149">
        <f t="shared" si="275"/>
        <v>1</v>
      </c>
      <c r="CQ359" s="283">
        <f t="shared" si="254"/>
        <v>1</v>
      </c>
      <c r="CR359" s="149">
        <f t="shared" si="255"/>
        <v>0</v>
      </c>
      <c r="CS359" s="149">
        <f t="shared" si="256"/>
        <v>0</v>
      </c>
      <c r="CT359" s="283" t="str">
        <f t="shared" si="257"/>
        <v/>
      </c>
      <c r="CU359" s="149" t="str">
        <f t="shared" si="258"/>
        <v xml:space="preserve"> </v>
      </c>
      <c r="CV359" s="149">
        <f t="shared" si="259"/>
        <v>0</v>
      </c>
      <c r="CW359" s="149">
        <v>0</v>
      </c>
      <c r="CX359" s="149">
        <v>0</v>
      </c>
      <c r="CY359" s="149">
        <v>0</v>
      </c>
      <c r="CZ359" s="149">
        <v>0</v>
      </c>
      <c r="DA359" s="149">
        <v>0</v>
      </c>
      <c r="DB359" s="149">
        <v>0</v>
      </c>
      <c r="DC359" s="149">
        <v>1</v>
      </c>
      <c r="DD359" s="149">
        <v>1</v>
      </c>
      <c r="DE359" s="149">
        <v>0</v>
      </c>
      <c r="DF359" s="149">
        <v>0</v>
      </c>
      <c r="DG359" s="149">
        <v>0</v>
      </c>
      <c r="DH359" s="149">
        <v>0</v>
      </c>
      <c r="DI359" s="149">
        <v>0</v>
      </c>
      <c r="DJ359" s="149">
        <v>1</v>
      </c>
      <c r="DK359" s="149">
        <v>0</v>
      </c>
      <c r="DL359" s="149">
        <v>1</v>
      </c>
      <c r="DM359" s="149">
        <v>1</v>
      </c>
      <c r="DN359" s="149">
        <v>0</v>
      </c>
      <c r="DO359" s="149">
        <v>1</v>
      </c>
      <c r="DP359" s="149">
        <v>0</v>
      </c>
      <c r="DQ359" s="149">
        <v>0</v>
      </c>
      <c r="DR359" s="149">
        <v>1</v>
      </c>
      <c r="DS359" s="149">
        <v>0</v>
      </c>
      <c r="DT359" s="149" t="s">
        <v>154</v>
      </c>
      <c r="DU359" s="149">
        <v>0</v>
      </c>
      <c r="DV359" s="149" t="s">
        <v>160</v>
      </c>
      <c r="DW359" s="149" t="s">
        <v>154</v>
      </c>
      <c r="DX359" s="149">
        <v>0</v>
      </c>
      <c r="DY359" s="149" t="s">
        <v>3005</v>
      </c>
      <c r="DZ359" s="149" t="str">
        <f t="shared" si="260"/>
        <v>N</v>
      </c>
      <c r="EA359" s="149" t="str">
        <f t="shared" si="261"/>
        <v/>
      </c>
      <c r="EB359" s="149" t="str">
        <f t="shared" si="262"/>
        <v>N</v>
      </c>
      <c r="EC359" s="149" t="str">
        <f t="shared" si="263"/>
        <v>N</v>
      </c>
      <c r="ED359" s="149" t="str">
        <f t="shared" si="264"/>
        <v>Yes</v>
      </c>
      <c r="EF359" s="149">
        <f t="shared" si="277"/>
        <v>0</v>
      </c>
    </row>
    <row r="360" spans="1:136" s="149" customFormat="1" ht="16.5" customHeight="1">
      <c r="A360" s="149">
        <v>357</v>
      </c>
      <c r="B360" s="149">
        <v>344</v>
      </c>
      <c r="C360" s="150" t="s">
        <v>2127</v>
      </c>
      <c r="D360" s="149" t="s">
        <v>778</v>
      </c>
      <c r="E360" s="149" t="s">
        <v>244</v>
      </c>
      <c r="F360" s="149" t="s">
        <v>245</v>
      </c>
      <c r="G360" s="149" t="s">
        <v>246</v>
      </c>
      <c r="H360" s="168" t="s">
        <v>2128</v>
      </c>
      <c r="I360" s="149" t="s">
        <v>2129</v>
      </c>
      <c r="J360" s="149">
        <v>0.01</v>
      </c>
      <c r="K360" s="149" t="s">
        <v>2130</v>
      </c>
      <c r="L360" s="149">
        <v>190159</v>
      </c>
      <c r="M360" s="150">
        <v>23</v>
      </c>
      <c r="N360" s="149" t="s">
        <v>150</v>
      </c>
      <c r="O360" s="149">
        <v>2020</v>
      </c>
      <c r="P360" s="150">
        <v>2040</v>
      </c>
      <c r="Q360" s="149" t="s">
        <v>150</v>
      </c>
      <c r="R360" s="149" t="s">
        <v>150</v>
      </c>
      <c r="S360" s="149" t="s">
        <v>151</v>
      </c>
      <c r="T360" s="149" t="s">
        <v>152</v>
      </c>
      <c r="U360" s="151">
        <v>2030</v>
      </c>
      <c r="V360" s="149" t="s">
        <v>153</v>
      </c>
      <c r="W360" s="149" t="s">
        <v>153</v>
      </c>
      <c r="X360" s="152" t="s">
        <v>153</v>
      </c>
      <c r="Y360" s="149" t="s">
        <v>153</v>
      </c>
      <c r="Z360" s="149" t="s">
        <v>153</v>
      </c>
      <c r="AA360" s="150"/>
      <c r="AC360" s="149" t="s">
        <v>202</v>
      </c>
      <c r="AD360" s="149" t="s">
        <v>5</v>
      </c>
      <c r="AE360" s="149" t="s">
        <v>157</v>
      </c>
      <c r="AF360" s="149" t="s">
        <v>157</v>
      </c>
      <c r="AG360" s="149" t="s">
        <v>157</v>
      </c>
      <c r="AH360" s="150" t="s">
        <v>218</v>
      </c>
      <c r="AI360" s="149" t="s">
        <v>219</v>
      </c>
      <c r="AJ360" s="149" t="s">
        <v>150</v>
      </c>
      <c r="AK360" s="170" t="s">
        <v>2131</v>
      </c>
      <c r="AL360" s="149">
        <v>2050</v>
      </c>
      <c r="AN360" s="150"/>
      <c r="AP360" s="149" t="s">
        <v>154</v>
      </c>
      <c r="AQ360" s="149" t="s">
        <v>153</v>
      </c>
      <c r="AR360" s="149" t="s">
        <v>153</v>
      </c>
      <c r="AU360" s="150"/>
      <c r="AV360" s="149" t="s">
        <v>168</v>
      </c>
      <c r="AW360" s="172" t="s">
        <v>168</v>
      </c>
      <c r="AX360" s="149" t="s">
        <v>158</v>
      </c>
      <c r="AY360" s="149" t="s">
        <v>154</v>
      </c>
      <c r="AZ360" s="149" t="s">
        <v>153</v>
      </c>
      <c r="BA360" s="149" t="s">
        <v>153</v>
      </c>
      <c r="BC360" s="150"/>
      <c r="BE360" s="173"/>
      <c r="BF360" s="150"/>
      <c r="BG360" s="283">
        <f t="shared" si="265"/>
        <v>0</v>
      </c>
      <c r="BH360" s="149">
        <f t="shared" si="266"/>
        <v>0</v>
      </c>
      <c r="BI360" s="149">
        <f t="shared" si="232"/>
        <v>1</v>
      </c>
      <c r="BJ360" s="280">
        <f t="shared" si="233"/>
        <v>1</v>
      </c>
      <c r="BK360" s="356">
        <f t="shared" si="267"/>
        <v>0</v>
      </c>
      <c r="BL360" s="149">
        <f t="shared" si="268"/>
        <v>1</v>
      </c>
      <c r="BM360" s="149">
        <f t="shared" si="234"/>
        <v>0</v>
      </c>
      <c r="BN360" s="278">
        <f t="shared" si="235"/>
        <v>1</v>
      </c>
      <c r="BO360" s="149">
        <f t="shared" si="269"/>
        <v>0</v>
      </c>
      <c r="BP360" s="149">
        <f t="shared" si="270"/>
        <v>0</v>
      </c>
      <c r="BQ360" s="149">
        <f t="shared" si="236"/>
        <v>0</v>
      </c>
      <c r="BR360" s="356">
        <f t="shared" si="271"/>
        <v>0</v>
      </c>
      <c r="BS360" s="149">
        <f t="shared" si="272"/>
        <v>0</v>
      </c>
      <c r="BT360" s="149">
        <f t="shared" si="237"/>
        <v>0</v>
      </c>
      <c r="BU360" s="356">
        <f t="shared" si="238"/>
        <v>0</v>
      </c>
      <c r="BV360" s="149">
        <f t="shared" si="239"/>
        <v>0</v>
      </c>
      <c r="BW360" s="113">
        <f t="shared" si="240"/>
        <v>1</v>
      </c>
      <c r="BX360" s="248">
        <f t="shared" si="241"/>
        <v>0</v>
      </c>
      <c r="BY360" s="248">
        <f t="shared" si="242"/>
        <v>0</v>
      </c>
      <c r="BZ360" s="248">
        <f t="shared" si="243"/>
        <v>1</v>
      </c>
      <c r="CA360" s="248">
        <f t="shared" si="276"/>
        <v>1</v>
      </c>
      <c r="CB360" s="175">
        <f t="shared" si="244"/>
        <v>1</v>
      </c>
      <c r="CC360" s="356">
        <f t="shared" si="245"/>
        <v>0</v>
      </c>
      <c r="CD360" s="149">
        <f t="shared" si="246"/>
        <v>0</v>
      </c>
      <c r="CE360" s="149">
        <f t="shared" si="247"/>
        <v>0</v>
      </c>
      <c r="CF360" s="276">
        <f t="shared" si="248"/>
        <v>0</v>
      </c>
      <c r="CG360" s="248">
        <f t="shared" si="249"/>
        <v>1</v>
      </c>
      <c r="CH360" s="274">
        <f t="shared" si="273"/>
        <v>1</v>
      </c>
      <c r="CI360" s="356">
        <f t="shared" si="250"/>
        <v>0</v>
      </c>
      <c r="CJ360" s="149">
        <f t="shared" si="251"/>
        <v>0</v>
      </c>
      <c r="CK360" s="150">
        <f t="shared" si="252"/>
        <v>0</v>
      </c>
      <c r="CL360" s="149">
        <f t="shared" si="274"/>
        <v>0</v>
      </c>
      <c r="CM360" s="149">
        <f t="shared" si="274"/>
        <v>1</v>
      </c>
      <c r="CN360" s="149">
        <f t="shared" si="274"/>
        <v>2</v>
      </c>
      <c r="CO360" s="149">
        <f t="shared" si="253"/>
        <v>3</v>
      </c>
      <c r="CP360" s="149">
        <f t="shared" si="275"/>
        <v>1</v>
      </c>
      <c r="CQ360" s="283">
        <f t="shared" si="254"/>
        <v>0</v>
      </c>
      <c r="CR360" s="149">
        <f t="shared" si="255"/>
        <v>0</v>
      </c>
      <c r="CS360" s="149">
        <f t="shared" si="256"/>
        <v>1</v>
      </c>
      <c r="CT360" s="283">
        <f t="shared" si="257"/>
        <v>1</v>
      </c>
      <c r="CU360" s="149" t="str">
        <f t="shared" si="258"/>
        <v xml:space="preserve"> </v>
      </c>
      <c r="CV360" s="149">
        <f t="shared" si="259"/>
        <v>0</v>
      </c>
      <c r="CW360" s="149">
        <v>0</v>
      </c>
      <c r="CX360" s="149">
        <v>0</v>
      </c>
      <c r="CY360" s="149">
        <v>1</v>
      </c>
      <c r="CZ360" s="149">
        <v>1</v>
      </c>
      <c r="DA360" s="149">
        <v>0</v>
      </c>
      <c r="DB360" s="149">
        <v>0</v>
      </c>
      <c r="DC360" s="149">
        <v>0</v>
      </c>
      <c r="DD360" s="149">
        <v>0</v>
      </c>
      <c r="DE360" s="149">
        <v>0</v>
      </c>
      <c r="DF360" s="149">
        <v>1</v>
      </c>
      <c r="DG360" s="149">
        <v>0</v>
      </c>
      <c r="DH360" s="149">
        <v>1</v>
      </c>
      <c r="DI360" s="149">
        <v>0</v>
      </c>
      <c r="DJ360" s="149">
        <v>0</v>
      </c>
      <c r="DK360" s="149">
        <v>1</v>
      </c>
      <c r="DL360" s="149">
        <v>1</v>
      </c>
      <c r="DM360" s="149">
        <v>1</v>
      </c>
      <c r="DN360" s="149">
        <v>0</v>
      </c>
      <c r="DO360" s="149">
        <v>1</v>
      </c>
      <c r="DP360" s="149">
        <v>1</v>
      </c>
      <c r="DQ360" s="149">
        <v>0</v>
      </c>
      <c r="DR360" s="149">
        <v>1</v>
      </c>
      <c r="DS360" s="149">
        <v>0</v>
      </c>
      <c r="DT360" s="149" t="s">
        <v>150</v>
      </c>
      <c r="DU360" s="149" t="s">
        <v>158</v>
      </c>
      <c r="DV360" s="149" t="s">
        <v>154</v>
      </c>
      <c r="DW360" s="149" t="s">
        <v>7859</v>
      </c>
      <c r="DX360" s="149" t="s">
        <v>150</v>
      </c>
      <c r="DY360" s="149">
        <v>0</v>
      </c>
      <c r="DZ360" s="149" t="str">
        <f t="shared" si="260"/>
        <v>Y</v>
      </c>
      <c r="EA360" s="149" t="str">
        <f t="shared" si="261"/>
        <v/>
      </c>
      <c r="EB360" s="149" t="str">
        <f t="shared" si="262"/>
        <v>N</v>
      </c>
      <c r="EC360" s="149" t="str">
        <f t="shared" si="263"/>
        <v>Y</v>
      </c>
      <c r="ED360" s="149" t="str">
        <f t="shared" si="264"/>
        <v>Not Specified</v>
      </c>
      <c r="EF360" s="149">
        <f t="shared" si="277"/>
        <v>0</v>
      </c>
    </row>
    <row r="361" spans="1:136" s="149" customFormat="1" ht="16.5" customHeight="1">
      <c r="A361" s="149">
        <v>358</v>
      </c>
      <c r="B361" s="149">
        <v>484</v>
      </c>
      <c r="C361" s="150" t="s">
        <v>2132</v>
      </c>
      <c r="D361" s="149" t="s">
        <v>333</v>
      </c>
      <c r="E361" s="149" t="s">
        <v>229</v>
      </c>
      <c r="F361" s="149" t="s">
        <v>1610</v>
      </c>
      <c r="G361" s="149" t="s">
        <v>9</v>
      </c>
      <c r="H361" s="168" t="s">
        <v>2133</v>
      </c>
      <c r="I361" s="149" t="s">
        <v>2134</v>
      </c>
      <c r="J361" s="149">
        <v>-0.093</v>
      </c>
      <c r="K361" s="149" t="s">
        <v>2135</v>
      </c>
      <c r="L361" s="149">
        <v>48887</v>
      </c>
      <c r="M361" s="150">
        <v>19</v>
      </c>
      <c r="N361" s="149" t="s">
        <v>150</v>
      </c>
      <c r="O361" s="149">
        <v>2018</v>
      </c>
      <c r="P361" s="150">
        <v>2030</v>
      </c>
      <c r="Q361" s="149" t="s">
        <v>154</v>
      </c>
      <c r="R361" s="149" t="s">
        <v>154</v>
      </c>
      <c r="S361" s="149" t="s">
        <v>153</v>
      </c>
      <c r="T361" s="149" t="s">
        <v>153</v>
      </c>
      <c r="U361" s="151" t="s">
        <v>153</v>
      </c>
      <c r="V361" s="149" t="s">
        <v>153</v>
      </c>
      <c r="W361" s="149" t="s">
        <v>153</v>
      </c>
      <c r="X361" s="152" t="s">
        <v>153</v>
      </c>
      <c r="Y361" s="149" t="s">
        <v>153</v>
      </c>
      <c r="Z361" s="149" t="s">
        <v>153</v>
      </c>
      <c r="AA361" s="150"/>
      <c r="AC361" s="149" t="s">
        <v>167</v>
      </c>
      <c r="AD361" s="149" t="s">
        <v>6</v>
      </c>
      <c r="AE361" s="149" t="s">
        <v>157</v>
      </c>
      <c r="AF361" s="149" t="s">
        <v>157</v>
      </c>
      <c r="AG361" s="149" t="s">
        <v>169</v>
      </c>
      <c r="AH361" s="150" t="s">
        <v>159</v>
      </c>
      <c r="AJ361" s="149" t="s">
        <v>154</v>
      </c>
      <c r="AK361" s="170" t="s">
        <v>153</v>
      </c>
      <c r="AN361" s="150"/>
      <c r="AO361" s="149" t="s">
        <v>160</v>
      </c>
      <c r="AP361" s="149" t="s">
        <v>150</v>
      </c>
      <c r="AQ361" s="149" t="s">
        <v>159</v>
      </c>
      <c r="AR361" s="149" t="s">
        <v>2136</v>
      </c>
      <c r="AS361" s="149">
        <v>2050</v>
      </c>
      <c r="AU361" s="150"/>
      <c r="AV361" s="149" t="s">
        <v>157</v>
      </c>
      <c r="AW361" s="172" t="s">
        <v>168</v>
      </c>
      <c r="AX361" s="149" t="s">
        <v>158</v>
      </c>
      <c r="AY361" s="149" t="s">
        <v>154</v>
      </c>
      <c r="AZ361" s="149" t="s">
        <v>153</v>
      </c>
      <c r="BA361" s="149" t="s">
        <v>153</v>
      </c>
      <c r="BC361" s="150"/>
      <c r="BE361" s="173"/>
      <c r="BF361" s="150"/>
      <c r="BG361" s="283">
        <f t="shared" si="265"/>
        <v>0</v>
      </c>
      <c r="BH361" s="149">
        <f t="shared" si="266"/>
        <v>1</v>
      </c>
      <c r="BI361" s="149">
        <f t="shared" si="232"/>
        <v>0</v>
      </c>
      <c r="BJ361" s="280">
        <f t="shared" si="233"/>
        <v>1</v>
      </c>
      <c r="BK361" s="356">
        <f t="shared" si="267"/>
        <v>0</v>
      </c>
      <c r="BL361" s="149">
        <f t="shared" si="268"/>
        <v>0</v>
      </c>
      <c r="BM361" s="149">
        <f t="shared" si="234"/>
        <v>0</v>
      </c>
      <c r="BN361" s="278">
        <f t="shared" si="235"/>
        <v>0</v>
      </c>
      <c r="BO361" s="149">
        <f t="shared" si="269"/>
        <v>0</v>
      </c>
      <c r="BP361" s="149">
        <f t="shared" si="270"/>
        <v>0</v>
      </c>
      <c r="BQ361" s="149">
        <f t="shared" si="236"/>
        <v>0</v>
      </c>
      <c r="BR361" s="356">
        <f t="shared" si="271"/>
        <v>0</v>
      </c>
      <c r="BS361" s="149">
        <f t="shared" si="272"/>
        <v>0</v>
      </c>
      <c r="BT361" s="149">
        <f t="shared" si="237"/>
        <v>1</v>
      </c>
      <c r="BU361" s="356">
        <f t="shared" si="238"/>
        <v>0</v>
      </c>
      <c r="BV361" s="149">
        <f t="shared" si="239"/>
        <v>0</v>
      </c>
      <c r="BW361" s="113">
        <f t="shared" si="240"/>
        <v>0</v>
      </c>
      <c r="BX361" s="248">
        <f t="shared" si="241"/>
        <v>0</v>
      </c>
      <c r="BY361" s="248">
        <f t="shared" si="242"/>
        <v>0</v>
      </c>
      <c r="BZ361" s="248">
        <f t="shared" si="243"/>
        <v>0</v>
      </c>
      <c r="CA361" s="248">
        <f t="shared" si="276"/>
        <v>0</v>
      </c>
      <c r="CB361" s="175">
        <f t="shared" si="244"/>
        <v>0</v>
      </c>
      <c r="CC361" s="356">
        <f t="shared" si="245"/>
        <v>0</v>
      </c>
      <c r="CD361" s="149">
        <f t="shared" si="246"/>
        <v>0</v>
      </c>
      <c r="CE361" s="149">
        <f t="shared" si="247"/>
        <v>1</v>
      </c>
      <c r="CF361" s="276">
        <f t="shared" si="248"/>
        <v>1</v>
      </c>
      <c r="CG361" s="248">
        <f t="shared" si="249"/>
        <v>1</v>
      </c>
      <c r="CH361" s="274">
        <f t="shared" si="273"/>
        <v>1</v>
      </c>
      <c r="CI361" s="356">
        <f t="shared" si="250"/>
        <v>0</v>
      </c>
      <c r="CJ361" s="149">
        <f t="shared" si="251"/>
        <v>0</v>
      </c>
      <c r="CK361" s="150">
        <f t="shared" si="252"/>
        <v>0</v>
      </c>
      <c r="CL361" s="149">
        <f t="shared" si="274"/>
        <v>0</v>
      </c>
      <c r="CM361" s="149">
        <f t="shared" si="274"/>
        <v>1</v>
      </c>
      <c r="CN361" s="149">
        <f t="shared" si="274"/>
        <v>1</v>
      </c>
      <c r="CO361" s="149">
        <f t="shared" si="253"/>
        <v>2</v>
      </c>
      <c r="CP361" s="149">
        <f t="shared" si="275"/>
        <v>1</v>
      </c>
      <c r="CQ361" s="283">
        <f t="shared" si="254"/>
        <v>1</v>
      </c>
      <c r="CR361" s="149">
        <f t="shared" si="255"/>
        <v>0</v>
      </c>
      <c r="CS361" s="149">
        <f t="shared" si="256"/>
        <v>0</v>
      </c>
      <c r="CT361" s="283" t="str">
        <f t="shared" si="257"/>
        <v/>
      </c>
      <c r="CU361" s="149" t="str">
        <f t="shared" si="258"/>
        <v xml:space="preserve"> 2050</v>
      </c>
      <c r="CV361" s="149">
        <f t="shared" si="259"/>
        <v>2050</v>
      </c>
      <c r="CW361" s="149">
        <v>1</v>
      </c>
      <c r="CX361" s="149">
        <v>0</v>
      </c>
      <c r="CY361" s="149">
        <v>0</v>
      </c>
      <c r="CZ361" s="149">
        <v>1</v>
      </c>
      <c r="DA361" s="149">
        <v>0</v>
      </c>
      <c r="DB361" s="149">
        <v>0</v>
      </c>
      <c r="DC361" s="149">
        <v>1</v>
      </c>
      <c r="DD361" s="149">
        <v>1</v>
      </c>
      <c r="DE361" s="149">
        <v>0</v>
      </c>
      <c r="DF361" s="149">
        <v>0</v>
      </c>
      <c r="DG361" s="149">
        <v>0</v>
      </c>
      <c r="DH361" s="149">
        <v>0</v>
      </c>
      <c r="DI361" s="149">
        <v>0</v>
      </c>
      <c r="DJ361" s="149">
        <v>0</v>
      </c>
      <c r="DK361" s="149">
        <v>0</v>
      </c>
      <c r="DL361" s="149">
        <v>0</v>
      </c>
      <c r="DM361" s="149">
        <v>1</v>
      </c>
      <c r="DN361" s="149">
        <v>1</v>
      </c>
      <c r="DO361" s="149">
        <v>1</v>
      </c>
      <c r="DP361" s="149">
        <v>1</v>
      </c>
      <c r="DQ361" s="149">
        <v>0</v>
      </c>
      <c r="DR361" s="149">
        <v>1</v>
      </c>
      <c r="DS361" s="149">
        <v>1</v>
      </c>
      <c r="DT361" s="149" t="s">
        <v>154</v>
      </c>
      <c r="DU361" s="149">
        <v>0</v>
      </c>
      <c r="DV361" s="149" t="s">
        <v>160</v>
      </c>
      <c r="DW361" s="149" t="s">
        <v>160</v>
      </c>
      <c r="DX361" s="149" t="s">
        <v>150</v>
      </c>
      <c r="DY361" s="149" t="s">
        <v>150</v>
      </c>
      <c r="DZ361" s="149" t="str">
        <f t="shared" si="260"/>
        <v>N</v>
      </c>
      <c r="EA361" s="149" t="str">
        <f t="shared" si="261"/>
        <v/>
      </c>
      <c r="EB361" s="149" t="str">
        <f t="shared" si="262"/>
        <v>Y</v>
      </c>
      <c r="EC361" s="149" t="str">
        <f t="shared" si="263"/>
        <v>N</v>
      </c>
      <c r="ED361" s="149" t="str">
        <f t="shared" si="264"/>
        <v>Yes</v>
      </c>
      <c r="EF361" s="149">
        <f t="shared" si="277"/>
        <v>2050</v>
      </c>
    </row>
    <row r="362" spans="1:136" s="149" customFormat="1" ht="16.5" customHeight="1">
      <c r="A362" s="149">
        <v>359</v>
      </c>
      <c r="B362" s="149">
        <v>356</v>
      </c>
      <c r="C362" s="150" t="s">
        <v>2137</v>
      </c>
      <c r="D362" s="149" t="s">
        <v>2138</v>
      </c>
      <c r="E362" s="149" t="s">
        <v>206</v>
      </c>
      <c r="F362" s="149" t="s">
        <v>145</v>
      </c>
      <c r="G362" s="149" t="s">
        <v>146</v>
      </c>
      <c r="H362" s="168" t="s">
        <v>2139</v>
      </c>
      <c r="I362" s="149" t="s">
        <v>2140</v>
      </c>
      <c r="J362" s="149">
        <v>0.057</v>
      </c>
      <c r="K362" s="149" t="s">
        <v>2141</v>
      </c>
      <c r="L362" s="149">
        <v>125000</v>
      </c>
      <c r="M362" s="150">
        <v>6</v>
      </c>
      <c r="N362" s="149" t="s">
        <v>154</v>
      </c>
      <c r="O362" s="149" t="s">
        <v>153</v>
      </c>
      <c r="P362" s="150" t="s">
        <v>153</v>
      </c>
      <c r="Q362" s="149" t="s">
        <v>150</v>
      </c>
      <c r="R362" s="149" t="s">
        <v>150</v>
      </c>
      <c r="S362" s="149" t="s">
        <v>151</v>
      </c>
      <c r="T362" s="149" t="s">
        <v>152</v>
      </c>
      <c r="U362" s="151">
        <v>2030</v>
      </c>
      <c r="V362" s="149" t="s">
        <v>151</v>
      </c>
      <c r="W362" s="149" t="s">
        <v>152</v>
      </c>
      <c r="X362" s="152">
        <v>2050</v>
      </c>
      <c r="Y362" s="149" t="s">
        <v>150</v>
      </c>
      <c r="Z362" s="149" t="s">
        <v>151</v>
      </c>
      <c r="AA362" s="150">
        <v>2050</v>
      </c>
      <c r="AC362" s="149" t="s">
        <v>167</v>
      </c>
      <c r="AD362" s="149" t="s">
        <v>6</v>
      </c>
      <c r="AE362" s="149" t="s">
        <v>157</v>
      </c>
      <c r="AF362" s="149" t="s">
        <v>157</v>
      </c>
      <c r="AG362" s="149" t="s">
        <v>157</v>
      </c>
      <c r="AH362" s="150" t="s">
        <v>218</v>
      </c>
      <c r="AJ362" s="149" t="s">
        <v>154</v>
      </c>
      <c r="AK362" s="170" t="s">
        <v>153</v>
      </c>
      <c r="AN362" s="150"/>
      <c r="AO362" s="149" t="s">
        <v>219</v>
      </c>
      <c r="AP362" s="149" t="s">
        <v>150</v>
      </c>
      <c r="AQ362" s="149" t="s">
        <v>218</v>
      </c>
      <c r="AR362" s="149" t="s">
        <v>2142</v>
      </c>
      <c r="AS362" s="149">
        <v>2050</v>
      </c>
      <c r="AU362" s="150"/>
      <c r="AV362" s="149" t="s">
        <v>158</v>
      </c>
      <c r="AW362" s="172" t="s">
        <v>158</v>
      </c>
      <c r="AX362" s="149" t="s">
        <v>158</v>
      </c>
      <c r="AY362" s="149" t="s">
        <v>154</v>
      </c>
      <c r="AZ362" s="149" t="s">
        <v>153</v>
      </c>
      <c r="BA362" s="149" t="s">
        <v>153</v>
      </c>
      <c r="BC362" s="150"/>
      <c r="BE362" s="173"/>
      <c r="BF362" s="150"/>
      <c r="BG362" s="283">
        <f t="shared" si="265"/>
        <v>0</v>
      </c>
      <c r="BH362" s="149">
        <f t="shared" si="266"/>
        <v>0</v>
      </c>
      <c r="BI362" s="149">
        <f t="shared" si="232"/>
        <v>0</v>
      </c>
      <c r="BJ362" s="280">
        <f t="shared" si="233"/>
        <v>0</v>
      </c>
      <c r="BK362" s="356">
        <f t="shared" si="267"/>
        <v>0</v>
      </c>
      <c r="BL362" s="149">
        <f t="shared" si="268"/>
        <v>1</v>
      </c>
      <c r="BM362" s="149">
        <f t="shared" si="234"/>
        <v>0</v>
      </c>
      <c r="BN362" s="278">
        <f t="shared" si="235"/>
        <v>1</v>
      </c>
      <c r="BO362" s="149">
        <f t="shared" si="269"/>
        <v>0</v>
      </c>
      <c r="BP362" s="149">
        <f t="shared" si="270"/>
        <v>0</v>
      </c>
      <c r="BQ362" s="149">
        <f t="shared" si="236"/>
        <v>1</v>
      </c>
      <c r="BR362" s="356">
        <f t="shared" si="271"/>
        <v>0</v>
      </c>
      <c r="BS362" s="149">
        <f t="shared" si="272"/>
        <v>0</v>
      </c>
      <c r="BT362" s="149">
        <f t="shared" si="237"/>
        <v>1</v>
      </c>
      <c r="BU362" s="356">
        <f t="shared" si="238"/>
        <v>0</v>
      </c>
      <c r="BV362" s="149">
        <f t="shared" si="239"/>
        <v>0</v>
      </c>
      <c r="BW362" s="113">
        <f t="shared" si="240"/>
        <v>0</v>
      </c>
      <c r="BX362" s="248">
        <f t="shared" si="241"/>
        <v>0</v>
      </c>
      <c r="BY362" s="248">
        <f t="shared" si="242"/>
        <v>0</v>
      </c>
      <c r="BZ362" s="248">
        <f t="shared" si="243"/>
        <v>0</v>
      </c>
      <c r="CA362" s="248">
        <f t="shared" si="276"/>
        <v>0</v>
      </c>
      <c r="CB362" s="175">
        <f t="shared" si="244"/>
        <v>0</v>
      </c>
      <c r="CC362" s="356">
        <f t="shared" si="245"/>
        <v>0</v>
      </c>
      <c r="CD362" s="149">
        <f t="shared" si="246"/>
        <v>0</v>
      </c>
      <c r="CE362" s="149">
        <f t="shared" si="247"/>
        <v>1</v>
      </c>
      <c r="CF362" s="276">
        <f t="shared" si="248"/>
        <v>1</v>
      </c>
      <c r="CG362" s="248">
        <f t="shared" si="249"/>
        <v>1</v>
      </c>
      <c r="CH362" s="274">
        <f t="shared" si="273"/>
        <v>1</v>
      </c>
      <c r="CI362" s="356">
        <f t="shared" si="250"/>
        <v>0</v>
      </c>
      <c r="CJ362" s="149">
        <f t="shared" si="251"/>
        <v>0</v>
      </c>
      <c r="CK362" s="150">
        <f t="shared" si="252"/>
        <v>0</v>
      </c>
      <c r="CL362" s="149">
        <f t="shared" si="274"/>
        <v>0</v>
      </c>
      <c r="CM362" s="149">
        <f t="shared" si="274"/>
        <v>1</v>
      </c>
      <c r="CN362" s="149">
        <f t="shared" si="274"/>
        <v>1</v>
      </c>
      <c r="CO362" s="149">
        <f t="shared" si="253"/>
        <v>2</v>
      </c>
      <c r="CP362" s="149">
        <f t="shared" si="275"/>
        <v>1</v>
      </c>
      <c r="CQ362" s="283">
        <f t="shared" si="254"/>
        <v>0</v>
      </c>
      <c r="CR362" s="149">
        <f t="shared" si="255"/>
        <v>1</v>
      </c>
      <c r="CS362" s="149">
        <f t="shared" si="256"/>
        <v>0</v>
      </c>
      <c r="CT362" s="283">
        <f t="shared" si="257"/>
        <v>1</v>
      </c>
      <c r="CU362" s="149" t="str">
        <f t="shared" si="258"/>
        <v>2050 2050</v>
      </c>
      <c r="CV362" s="149">
        <f t="shared" si="259"/>
        <v>2050</v>
      </c>
      <c r="CW362" s="149">
        <v>0</v>
      </c>
      <c r="CX362" s="149">
        <v>0</v>
      </c>
      <c r="CY362" s="149">
        <v>0</v>
      </c>
      <c r="CZ362" s="149">
        <v>0</v>
      </c>
      <c r="DA362" s="149">
        <v>0</v>
      </c>
      <c r="DB362" s="149">
        <v>0</v>
      </c>
      <c r="DC362" s="149">
        <v>1</v>
      </c>
      <c r="DD362" s="149">
        <v>1</v>
      </c>
      <c r="DE362" s="149">
        <v>0</v>
      </c>
      <c r="DF362" s="149">
        <v>1</v>
      </c>
      <c r="DG362" s="149">
        <v>0</v>
      </c>
      <c r="DH362" s="149">
        <v>1</v>
      </c>
      <c r="DI362" s="149">
        <v>0</v>
      </c>
      <c r="DJ362" s="149">
        <v>0</v>
      </c>
      <c r="DK362" s="149">
        <v>0</v>
      </c>
      <c r="DL362" s="149">
        <v>0</v>
      </c>
      <c r="DM362" s="149">
        <v>1</v>
      </c>
      <c r="DN362" s="149">
        <v>0</v>
      </c>
      <c r="DO362" s="149">
        <v>1</v>
      </c>
      <c r="DP362" s="149">
        <v>1</v>
      </c>
      <c r="DQ362" s="149">
        <v>0</v>
      </c>
      <c r="DR362" s="149">
        <v>1</v>
      </c>
      <c r="DS362" s="149">
        <v>0</v>
      </c>
      <c r="DT362" s="149" t="s">
        <v>150</v>
      </c>
      <c r="DU362" s="149" t="s">
        <v>157</v>
      </c>
      <c r="DV362" s="149" t="s">
        <v>7859</v>
      </c>
      <c r="DW362" s="149" t="s">
        <v>154</v>
      </c>
      <c r="DX362" s="149">
        <v>0</v>
      </c>
      <c r="DY362" s="149" t="s">
        <v>150</v>
      </c>
      <c r="DZ362" s="149" t="str">
        <f t="shared" si="260"/>
        <v>Y</v>
      </c>
      <c r="EA362" s="149" t="str">
        <f t="shared" si="261"/>
        <v>Targets set</v>
      </c>
      <c r="EB362" s="149" t="str">
        <f t="shared" si="262"/>
        <v>Y</v>
      </c>
      <c r="EC362" s="149" t="str">
        <f t="shared" si="263"/>
        <v>N</v>
      </c>
      <c r="ED362" s="149" t="str">
        <f t="shared" si="264"/>
        <v>No</v>
      </c>
      <c r="EF362" s="149">
        <f t="shared" si="277"/>
        <v>2050</v>
      </c>
    </row>
    <row r="363" spans="1:136" s="149" customFormat="1" ht="16.5" customHeight="1">
      <c r="A363" s="149">
        <v>360</v>
      </c>
      <c r="B363" s="149">
        <v>357</v>
      </c>
      <c r="C363" s="150" t="s">
        <v>2143</v>
      </c>
      <c r="D363" s="149" t="s">
        <v>778</v>
      </c>
      <c r="E363" s="149" t="s">
        <v>244</v>
      </c>
      <c r="F363" s="149" t="s">
        <v>756</v>
      </c>
      <c r="G363" s="149" t="s">
        <v>146</v>
      </c>
      <c r="H363" s="168" t="s">
        <v>2144</v>
      </c>
      <c r="I363" s="149" t="s">
        <v>2145</v>
      </c>
      <c r="J363" s="149">
        <v>-0.168</v>
      </c>
      <c r="K363" s="149" t="s">
        <v>2146</v>
      </c>
      <c r="L363" s="149">
        <v>170000</v>
      </c>
      <c r="M363" s="150">
        <v>25</v>
      </c>
      <c r="N363" s="149" t="s">
        <v>154</v>
      </c>
      <c r="O363" s="149" t="s">
        <v>153</v>
      </c>
      <c r="P363" s="150" t="s">
        <v>153</v>
      </c>
      <c r="Q363" s="149" t="s">
        <v>150</v>
      </c>
      <c r="R363" s="149" t="s">
        <v>150</v>
      </c>
      <c r="S363" s="149" t="s">
        <v>151</v>
      </c>
      <c r="T363" s="149" t="s">
        <v>152</v>
      </c>
      <c r="U363" s="151">
        <v>2030</v>
      </c>
      <c r="V363" s="149" t="s">
        <v>151</v>
      </c>
      <c r="W363" s="149" t="s">
        <v>152</v>
      </c>
      <c r="X363" s="152">
        <v>2050</v>
      </c>
      <c r="Y363" s="149" t="s">
        <v>150</v>
      </c>
      <c r="Z363" s="149" t="s">
        <v>151</v>
      </c>
      <c r="AA363" s="150">
        <v>2050</v>
      </c>
      <c r="AC363" s="149" t="s">
        <v>167</v>
      </c>
      <c r="AD363" s="149" t="s">
        <v>6</v>
      </c>
      <c r="AE363" s="149" t="s">
        <v>157</v>
      </c>
      <c r="AF363" s="149" t="s">
        <v>157</v>
      </c>
      <c r="AG363" s="149" t="s">
        <v>157</v>
      </c>
      <c r="AH363" s="150" t="s">
        <v>218</v>
      </c>
      <c r="AJ363" s="149" t="s">
        <v>154</v>
      </c>
      <c r="AK363" s="170" t="s">
        <v>153</v>
      </c>
      <c r="AN363" s="150"/>
      <c r="AO363" s="149" t="s">
        <v>219</v>
      </c>
      <c r="AP363" s="149" t="s">
        <v>150</v>
      </c>
      <c r="AQ363" s="149" t="s">
        <v>218</v>
      </c>
      <c r="AR363" s="149" t="s">
        <v>2147</v>
      </c>
      <c r="AS363" s="149">
        <v>2050</v>
      </c>
      <c r="AU363" s="150"/>
      <c r="AV363" s="149" t="s">
        <v>157</v>
      </c>
      <c r="AW363" s="172" t="s">
        <v>168</v>
      </c>
      <c r="AX363" s="149" t="s">
        <v>158</v>
      </c>
      <c r="AY363" s="149" t="s">
        <v>154</v>
      </c>
      <c r="AZ363" s="149" t="s">
        <v>153</v>
      </c>
      <c r="BA363" s="149" t="s">
        <v>153</v>
      </c>
      <c r="BC363" s="150"/>
      <c r="BE363" s="173"/>
      <c r="BF363" s="150"/>
      <c r="BG363" s="283">
        <f t="shared" si="265"/>
        <v>0</v>
      </c>
      <c r="BH363" s="149">
        <f t="shared" si="266"/>
        <v>0</v>
      </c>
      <c r="BI363" s="149">
        <f t="shared" si="232"/>
        <v>0</v>
      </c>
      <c r="BJ363" s="280">
        <f t="shared" si="233"/>
        <v>0</v>
      </c>
      <c r="BK363" s="356">
        <f t="shared" si="267"/>
        <v>0</v>
      </c>
      <c r="BL363" s="149">
        <f t="shared" si="268"/>
        <v>1</v>
      </c>
      <c r="BM363" s="149">
        <f t="shared" si="234"/>
        <v>0</v>
      </c>
      <c r="BN363" s="278">
        <f t="shared" si="235"/>
        <v>1</v>
      </c>
      <c r="BO363" s="149">
        <f t="shared" si="269"/>
        <v>0</v>
      </c>
      <c r="BP363" s="149">
        <f t="shared" si="270"/>
        <v>0</v>
      </c>
      <c r="BQ363" s="149">
        <f t="shared" si="236"/>
        <v>1</v>
      </c>
      <c r="BR363" s="356">
        <f t="shared" si="271"/>
        <v>0</v>
      </c>
      <c r="BS363" s="149">
        <f t="shared" si="272"/>
        <v>0</v>
      </c>
      <c r="BT363" s="149">
        <f t="shared" si="237"/>
        <v>1</v>
      </c>
      <c r="BU363" s="356">
        <f t="shared" si="238"/>
        <v>0</v>
      </c>
      <c r="BV363" s="149">
        <f t="shared" si="239"/>
        <v>0</v>
      </c>
      <c r="BW363" s="113">
        <f t="shared" si="240"/>
        <v>0</v>
      </c>
      <c r="BX363" s="248">
        <f t="shared" si="241"/>
        <v>0</v>
      </c>
      <c r="BY363" s="248">
        <f t="shared" si="242"/>
        <v>0</v>
      </c>
      <c r="BZ363" s="248">
        <f t="shared" si="243"/>
        <v>0</v>
      </c>
      <c r="CA363" s="248">
        <f t="shared" si="276"/>
        <v>0</v>
      </c>
      <c r="CB363" s="175">
        <f t="shared" si="244"/>
        <v>0</v>
      </c>
      <c r="CC363" s="356">
        <f t="shared" si="245"/>
        <v>0</v>
      </c>
      <c r="CD363" s="149">
        <f t="shared" si="246"/>
        <v>0</v>
      </c>
      <c r="CE363" s="149">
        <f t="shared" si="247"/>
        <v>1</v>
      </c>
      <c r="CF363" s="276">
        <f t="shared" si="248"/>
        <v>1</v>
      </c>
      <c r="CG363" s="248">
        <f t="shared" si="249"/>
        <v>1</v>
      </c>
      <c r="CH363" s="274">
        <f t="shared" si="273"/>
        <v>1</v>
      </c>
      <c r="CI363" s="356">
        <f t="shared" si="250"/>
        <v>0</v>
      </c>
      <c r="CJ363" s="149">
        <f t="shared" si="251"/>
        <v>0</v>
      </c>
      <c r="CK363" s="150">
        <f t="shared" si="252"/>
        <v>0</v>
      </c>
      <c r="CL363" s="149">
        <f t="shared" si="274"/>
        <v>0</v>
      </c>
      <c r="CM363" s="149">
        <f t="shared" si="274"/>
        <v>1</v>
      </c>
      <c r="CN363" s="149">
        <f t="shared" si="274"/>
        <v>1</v>
      </c>
      <c r="CO363" s="149">
        <f t="shared" si="253"/>
        <v>2</v>
      </c>
      <c r="CP363" s="149">
        <f t="shared" si="275"/>
        <v>1</v>
      </c>
      <c r="CQ363" s="283">
        <f t="shared" si="254"/>
        <v>1</v>
      </c>
      <c r="CR363" s="149">
        <f t="shared" si="255"/>
        <v>0</v>
      </c>
      <c r="CS363" s="149">
        <f t="shared" si="256"/>
        <v>0</v>
      </c>
      <c r="CT363" s="283">
        <f t="shared" si="257"/>
        <v>1</v>
      </c>
      <c r="CU363" s="149" t="str">
        <f t="shared" si="258"/>
        <v>2050 2050</v>
      </c>
      <c r="CV363" s="149">
        <f t="shared" si="259"/>
        <v>2050</v>
      </c>
      <c r="CW363" s="149">
        <v>0</v>
      </c>
      <c r="CX363" s="149">
        <v>0</v>
      </c>
      <c r="CY363" s="149">
        <v>0</v>
      </c>
      <c r="CZ363" s="149">
        <v>0</v>
      </c>
      <c r="DA363" s="149">
        <v>0</v>
      </c>
      <c r="DB363" s="149">
        <v>0</v>
      </c>
      <c r="DC363" s="149">
        <v>1</v>
      </c>
      <c r="DD363" s="149">
        <v>1</v>
      </c>
      <c r="DE363" s="149">
        <v>0</v>
      </c>
      <c r="DF363" s="149">
        <v>1</v>
      </c>
      <c r="DG363" s="149">
        <v>0</v>
      </c>
      <c r="DH363" s="149">
        <v>1</v>
      </c>
      <c r="DI363" s="149">
        <v>0</v>
      </c>
      <c r="DJ363" s="149">
        <v>0</v>
      </c>
      <c r="DK363" s="149">
        <v>0</v>
      </c>
      <c r="DL363" s="149">
        <v>0</v>
      </c>
      <c r="DM363" s="149">
        <v>1</v>
      </c>
      <c r="DN363" s="149">
        <v>0</v>
      </c>
      <c r="DO363" s="149">
        <v>1</v>
      </c>
      <c r="DP363" s="149">
        <v>0</v>
      </c>
      <c r="DQ363" s="149">
        <v>0</v>
      </c>
      <c r="DR363" s="149">
        <v>1</v>
      </c>
      <c r="DS363" s="149">
        <v>0</v>
      </c>
      <c r="DT363" s="149" t="s">
        <v>150</v>
      </c>
      <c r="DU363" s="149" t="s">
        <v>157</v>
      </c>
      <c r="DV363" s="149" t="s">
        <v>7859</v>
      </c>
      <c r="DW363" s="149" t="s">
        <v>154</v>
      </c>
      <c r="DX363" s="149">
        <v>0</v>
      </c>
      <c r="DY363" s="149" t="s">
        <v>3005</v>
      </c>
      <c r="DZ363" s="149" t="str">
        <f t="shared" si="260"/>
        <v>Y</v>
      </c>
      <c r="EA363" s="149" t="str">
        <f t="shared" si="261"/>
        <v>Targets set</v>
      </c>
      <c r="EB363" s="149" t="str">
        <f t="shared" si="262"/>
        <v>Y</v>
      </c>
      <c r="EC363" s="149" t="str">
        <f t="shared" si="263"/>
        <v>N</v>
      </c>
      <c r="ED363" s="149" t="str">
        <f t="shared" si="264"/>
        <v>Yes</v>
      </c>
      <c r="EF363" s="149">
        <f t="shared" si="277"/>
        <v>2050</v>
      </c>
    </row>
    <row r="364" spans="1:136" s="149" customFormat="1" ht="16.5" customHeight="1">
      <c r="A364" s="149">
        <v>361</v>
      </c>
      <c r="B364" s="149">
        <v>373</v>
      </c>
      <c r="C364" s="150" t="s">
        <v>2148</v>
      </c>
      <c r="D364" s="149" t="s">
        <v>2149</v>
      </c>
      <c r="E364" s="149" t="s">
        <v>229</v>
      </c>
      <c r="F364" s="149" t="s">
        <v>145</v>
      </c>
      <c r="G364" s="149" t="s">
        <v>146</v>
      </c>
      <c r="H364" s="168" t="s">
        <v>2150</v>
      </c>
      <c r="I364" s="149" t="s">
        <v>2151</v>
      </c>
      <c r="J364" s="149">
        <v>0.16</v>
      </c>
      <c r="K364" s="149" t="s">
        <v>2152</v>
      </c>
      <c r="L364" s="149">
        <v>70263</v>
      </c>
      <c r="M364" s="150">
        <v>18</v>
      </c>
      <c r="N364" s="149" t="s">
        <v>154</v>
      </c>
      <c r="O364" s="149" t="s">
        <v>153</v>
      </c>
      <c r="P364" s="150" t="s">
        <v>153</v>
      </c>
      <c r="Q364" s="149" t="s">
        <v>154</v>
      </c>
      <c r="R364" s="149" t="s">
        <v>154</v>
      </c>
      <c r="S364" s="149" t="s">
        <v>153</v>
      </c>
      <c r="T364" s="149" t="s">
        <v>153</v>
      </c>
      <c r="U364" s="151" t="s">
        <v>153</v>
      </c>
      <c r="V364" s="149" t="s">
        <v>153</v>
      </c>
      <c r="W364" s="149" t="s">
        <v>153</v>
      </c>
      <c r="X364" s="152" t="s">
        <v>153</v>
      </c>
      <c r="Y364" s="149" t="s">
        <v>153</v>
      </c>
      <c r="Z364" s="149" t="s">
        <v>153</v>
      </c>
      <c r="AA364" s="150"/>
      <c r="AC364" s="149" t="s">
        <v>167</v>
      </c>
      <c r="AD364" s="149" t="s">
        <v>6</v>
      </c>
      <c r="AE364" s="149" t="s">
        <v>157</v>
      </c>
      <c r="AF364" s="149" t="s">
        <v>157</v>
      </c>
      <c r="AG364" s="149" t="s">
        <v>157</v>
      </c>
      <c r="AH364" s="150" t="s">
        <v>218</v>
      </c>
      <c r="AJ364" s="149" t="s">
        <v>154</v>
      </c>
      <c r="AK364" s="170" t="s">
        <v>153</v>
      </c>
      <c r="AN364" s="150"/>
      <c r="AO364" s="149" t="s">
        <v>219</v>
      </c>
      <c r="AP364" s="149" t="s">
        <v>150</v>
      </c>
      <c r="AQ364" s="149" t="s">
        <v>218</v>
      </c>
      <c r="AR364" s="149" t="s">
        <v>2153</v>
      </c>
      <c r="AS364" s="149">
        <v>2050</v>
      </c>
      <c r="AU364" s="150"/>
      <c r="AV364" s="149" t="s">
        <v>168</v>
      </c>
      <c r="AW364" s="172" t="s">
        <v>168</v>
      </c>
      <c r="AX364" s="149" t="s">
        <v>158</v>
      </c>
      <c r="AY364" s="149" t="s">
        <v>154</v>
      </c>
      <c r="AZ364" s="149" t="s">
        <v>153</v>
      </c>
      <c r="BA364" s="149" t="s">
        <v>153</v>
      </c>
      <c r="BC364" s="150"/>
      <c r="BE364" s="173"/>
      <c r="BF364" s="150"/>
      <c r="BG364" s="283">
        <f t="shared" si="265"/>
        <v>0</v>
      </c>
      <c r="BH364" s="149">
        <f t="shared" si="266"/>
        <v>0</v>
      </c>
      <c r="BI364" s="149">
        <f t="shared" si="232"/>
        <v>0</v>
      </c>
      <c r="BJ364" s="280">
        <f t="shared" si="233"/>
        <v>0</v>
      </c>
      <c r="BK364" s="356">
        <f t="shared" si="267"/>
        <v>0</v>
      </c>
      <c r="BL364" s="149">
        <f t="shared" si="268"/>
        <v>0</v>
      </c>
      <c r="BM364" s="149">
        <f t="shared" si="234"/>
        <v>0</v>
      </c>
      <c r="BN364" s="278">
        <f t="shared" si="235"/>
        <v>0</v>
      </c>
      <c r="BO364" s="149">
        <f t="shared" si="269"/>
        <v>0</v>
      </c>
      <c r="BP364" s="149">
        <f t="shared" si="270"/>
        <v>0</v>
      </c>
      <c r="BQ364" s="149">
        <f t="shared" si="236"/>
        <v>0</v>
      </c>
      <c r="BR364" s="356">
        <f t="shared" si="271"/>
        <v>0</v>
      </c>
      <c r="BS364" s="149">
        <f t="shared" si="272"/>
        <v>0</v>
      </c>
      <c r="BT364" s="149">
        <f t="shared" si="237"/>
        <v>1</v>
      </c>
      <c r="BU364" s="356">
        <f t="shared" si="238"/>
        <v>0</v>
      </c>
      <c r="BV364" s="149">
        <f t="shared" si="239"/>
        <v>0</v>
      </c>
      <c r="BW364" s="113">
        <f t="shared" si="240"/>
        <v>0</v>
      </c>
      <c r="BX364" s="248">
        <f t="shared" si="241"/>
        <v>0</v>
      </c>
      <c r="BY364" s="248">
        <f t="shared" si="242"/>
        <v>0</v>
      </c>
      <c r="BZ364" s="248">
        <f t="shared" si="243"/>
        <v>0</v>
      </c>
      <c r="CA364" s="248">
        <f t="shared" si="276"/>
        <v>0</v>
      </c>
      <c r="CB364" s="175">
        <f t="shared" si="244"/>
        <v>0</v>
      </c>
      <c r="CC364" s="356">
        <f t="shared" si="245"/>
        <v>0</v>
      </c>
      <c r="CD364" s="149">
        <f t="shared" si="246"/>
        <v>0</v>
      </c>
      <c r="CE364" s="149">
        <f t="shared" si="247"/>
        <v>1</v>
      </c>
      <c r="CF364" s="276">
        <f t="shared" si="248"/>
        <v>1</v>
      </c>
      <c r="CG364" s="248">
        <f t="shared" si="249"/>
        <v>1</v>
      </c>
      <c r="CH364" s="274">
        <f t="shared" si="273"/>
        <v>1</v>
      </c>
      <c r="CI364" s="356">
        <f t="shared" si="250"/>
        <v>0</v>
      </c>
      <c r="CJ364" s="149">
        <f t="shared" si="251"/>
        <v>0</v>
      </c>
      <c r="CK364" s="150">
        <f t="shared" si="252"/>
        <v>0</v>
      </c>
      <c r="CL364" s="149">
        <f t="shared" si="274"/>
        <v>0</v>
      </c>
      <c r="CM364" s="149">
        <f t="shared" si="274"/>
        <v>0</v>
      </c>
      <c r="CN364" s="149">
        <f t="shared" si="274"/>
        <v>1</v>
      </c>
      <c r="CO364" s="149">
        <f t="shared" si="253"/>
        <v>1</v>
      </c>
      <c r="CP364" s="149">
        <f t="shared" si="275"/>
        <v>1</v>
      </c>
      <c r="CQ364" s="283">
        <f t="shared" si="254"/>
        <v>0</v>
      </c>
      <c r="CR364" s="149">
        <f t="shared" si="255"/>
        <v>0</v>
      </c>
      <c r="CS364" s="149">
        <f t="shared" si="256"/>
        <v>1</v>
      </c>
      <c r="CT364" s="283" t="str">
        <f t="shared" si="257"/>
        <v/>
      </c>
      <c r="CU364" s="149" t="str">
        <f t="shared" si="258"/>
        <v xml:space="preserve"> 2050</v>
      </c>
      <c r="CV364" s="149">
        <f t="shared" si="259"/>
        <v>2050</v>
      </c>
      <c r="CW364" s="149">
        <v>0</v>
      </c>
      <c r="CX364" s="149">
        <v>0</v>
      </c>
      <c r="CY364" s="149">
        <v>0</v>
      </c>
      <c r="CZ364" s="149">
        <v>0</v>
      </c>
      <c r="DA364" s="149">
        <v>0</v>
      </c>
      <c r="DB364" s="149">
        <v>0</v>
      </c>
      <c r="DC364" s="149">
        <v>1</v>
      </c>
      <c r="DD364" s="149">
        <v>1</v>
      </c>
      <c r="DE364" s="149">
        <v>0</v>
      </c>
      <c r="DF364" s="149">
        <v>0</v>
      </c>
      <c r="DG364" s="149">
        <v>0</v>
      </c>
      <c r="DH364" s="149">
        <v>0</v>
      </c>
      <c r="DI364" s="149">
        <v>0</v>
      </c>
      <c r="DJ364" s="149">
        <v>0</v>
      </c>
      <c r="DK364" s="149">
        <v>0</v>
      </c>
      <c r="DL364" s="149">
        <v>0</v>
      </c>
      <c r="DM364" s="149">
        <v>1</v>
      </c>
      <c r="DN364" s="149">
        <v>0</v>
      </c>
      <c r="DO364" s="149">
        <v>1</v>
      </c>
      <c r="DP364" s="149">
        <v>1</v>
      </c>
      <c r="DQ364" s="149">
        <v>0</v>
      </c>
      <c r="DR364" s="149">
        <v>1</v>
      </c>
      <c r="DS364" s="149">
        <v>0</v>
      </c>
      <c r="DT364" s="149" t="s">
        <v>154</v>
      </c>
      <c r="DU364" s="149">
        <v>0</v>
      </c>
      <c r="DV364" s="149" t="s">
        <v>160</v>
      </c>
      <c r="DW364" s="149" t="s">
        <v>154</v>
      </c>
      <c r="DX364" s="149" t="s">
        <v>154</v>
      </c>
      <c r="DY364" s="149" t="s">
        <v>150</v>
      </c>
      <c r="DZ364" s="149" t="str">
        <f t="shared" si="260"/>
        <v>N</v>
      </c>
      <c r="EA364" s="149" t="str">
        <f t="shared" si="261"/>
        <v/>
      </c>
      <c r="EB364" s="149" t="str">
        <f t="shared" si="262"/>
        <v>Y</v>
      </c>
      <c r="EC364" s="149" t="str">
        <f t="shared" si="263"/>
        <v>N</v>
      </c>
      <c r="ED364" s="149" t="str">
        <f t="shared" si="264"/>
        <v>Not Specified</v>
      </c>
      <c r="EF364" s="149">
        <f t="shared" si="277"/>
        <v>2050</v>
      </c>
    </row>
    <row r="365" spans="1:136" s="149" customFormat="1" ht="16.5" customHeight="1">
      <c r="A365" s="149">
        <v>362</v>
      </c>
      <c r="B365" s="149">
        <v>334</v>
      </c>
      <c r="C365" s="150" t="s">
        <v>2154</v>
      </c>
      <c r="D365" s="149" t="s">
        <v>333</v>
      </c>
      <c r="E365" s="149" t="s">
        <v>229</v>
      </c>
      <c r="F365" s="149" t="s">
        <v>863</v>
      </c>
      <c r="G365" s="149" t="s">
        <v>9</v>
      </c>
      <c r="H365" s="168" t="s">
        <v>2155</v>
      </c>
      <c r="I365" s="149" t="s">
        <v>2156</v>
      </c>
      <c r="J365" s="149">
        <v>0.068</v>
      </c>
      <c r="K365" s="149" t="s">
        <v>2157</v>
      </c>
      <c r="L365" s="149">
        <v>83307</v>
      </c>
      <c r="M365" s="150">
        <v>5</v>
      </c>
      <c r="N365" s="149" t="s">
        <v>154</v>
      </c>
      <c r="O365" s="149" t="s">
        <v>153</v>
      </c>
      <c r="P365" s="150" t="s">
        <v>153</v>
      </c>
      <c r="Q365" s="149" t="s">
        <v>154</v>
      </c>
      <c r="R365" s="149" t="s">
        <v>154</v>
      </c>
      <c r="S365" s="149" t="s">
        <v>153</v>
      </c>
      <c r="T365" s="149" t="s">
        <v>153</v>
      </c>
      <c r="U365" s="151" t="s">
        <v>153</v>
      </c>
      <c r="V365" s="149" t="s">
        <v>153</v>
      </c>
      <c r="W365" s="149" t="s">
        <v>153</v>
      </c>
      <c r="X365" s="152" t="s">
        <v>153</v>
      </c>
      <c r="Y365" s="149" t="s">
        <v>153</v>
      </c>
      <c r="Z365" s="149" t="s">
        <v>153</v>
      </c>
      <c r="AA365" s="150"/>
      <c r="AC365" s="149" t="s">
        <v>153</v>
      </c>
      <c r="AD365" s="149" t="s">
        <v>153</v>
      </c>
      <c r="AE365" s="149" t="s">
        <v>153</v>
      </c>
      <c r="AF365" s="149" t="s">
        <v>153</v>
      </c>
      <c r="AG365" s="149" t="s">
        <v>153</v>
      </c>
      <c r="AH365" s="150" t="s">
        <v>153</v>
      </c>
      <c r="AI365" s="149" t="s">
        <v>180</v>
      </c>
      <c r="AJ365" s="149" t="s">
        <v>154</v>
      </c>
      <c r="AK365" s="170" t="s">
        <v>153</v>
      </c>
      <c r="AL365" s="149">
        <v>2050</v>
      </c>
      <c r="AM365" s="171" t="s">
        <v>2158</v>
      </c>
      <c r="AN365" s="150"/>
      <c r="AO365" s="149" t="s">
        <v>160</v>
      </c>
      <c r="AP365" s="149" t="s">
        <v>150</v>
      </c>
      <c r="AQ365" s="149" t="s">
        <v>153</v>
      </c>
      <c r="AR365" s="149" t="s">
        <v>153</v>
      </c>
      <c r="AS365" s="149">
        <v>2050</v>
      </c>
      <c r="AT365" s="171" t="s">
        <v>2158</v>
      </c>
      <c r="AU365" s="150"/>
      <c r="AV365" s="149" t="s">
        <v>157</v>
      </c>
      <c r="AW365" s="172" t="s">
        <v>153</v>
      </c>
      <c r="AX365" s="149" t="s">
        <v>153</v>
      </c>
      <c r="AY365" s="149" t="s">
        <v>154</v>
      </c>
      <c r="AZ365" s="149" t="s">
        <v>153</v>
      </c>
      <c r="BA365" s="149" t="s">
        <v>153</v>
      </c>
      <c r="BC365" s="150"/>
      <c r="BE365" s="173"/>
      <c r="BF365" s="150"/>
      <c r="BG365" s="283">
        <f t="shared" si="265"/>
        <v>0</v>
      </c>
      <c r="BH365" s="149">
        <f t="shared" si="266"/>
        <v>0</v>
      </c>
      <c r="BI365" s="149">
        <f t="shared" si="232"/>
        <v>0</v>
      </c>
      <c r="BJ365" s="280">
        <f t="shared" si="233"/>
        <v>0</v>
      </c>
      <c r="BK365" s="356">
        <f t="shared" si="267"/>
        <v>0</v>
      </c>
      <c r="BL365" s="149">
        <f t="shared" si="268"/>
        <v>0</v>
      </c>
      <c r="BM365" s="149">
        <f t="shared" si="234"/>
        <v>0</v>
      </c>
      <c r="BN365" s="278">
        <f t="shared" si="235"/>
        <v>0</v>
      </c>
      <c r="BO365" s="149">
        <f t="shared" si="269"/>
        <v>0</v>
      </c>
      <c r="BP365" s="149">
        <f t="shared" si="270"/>
        <v>0</v>
      </c>
      <c r="BQ365" s="149">
        <f t="shared" si="236"/>
        <v>0</v>
      </c>
      <c r="BR365" s="356">
        <f t="shared" si="271"/>
        <v>0</v>
      </c>
      <c r="BS365" s="149">
        <f t="shared" si="272"/>
        <v>0</v>
      </c>
      <c r="BT365" s="149">
        <f t="shared" si="237"/>
        <v>1</v>
      </c>
      <c r="BU365" s="356">
        <f t="shared" si="238"/>
        <v>0</v>
      </c>
      <c r="BV365" s="149">
        <f t="shared" si="239"/>
        <v>0</v>
      </c>
      <c r="BW365" s="113">
        <f t="shared" si="240"/>
        <v>0</v>
      </c>
      <c r="BX365" s="248">
        <f t="shared" si="241"/>
        <v>0</v>
      </c>
      <c r="BY365" s="248">
        <f t="shared" si="242"/>
        <v>0</v>
      </c>
      <c r="BZ365" s="248">
        <f t="shared" si="243"/>
        <v>0</v>
      </c>
      <c r="CA365" s="248">
        <f t="shared" si="276"/>
        <v>0</v>
      </c>
      <c r="CB365" s="175">
        <f t="shared" si="244"/>
        <v>0</v>
      </c>
      <c r="CC365" s="356">
        <f t="shared" si="245"/>
        <v>0</v>
      </c>
      <c r="CD365" s="149">
        <f t="shared" si="246"/>
        <v>0</v>
      </c>
      <c r="CE365" s="149">
        <f t="shared" si="247"/>
        <v>1</v>
      </c>
      <c r="CF365" s="276">
        <f t="shared" si="248"/>
        <v>1</v>
      </c>
      <c r="CG365" s="248">
        <f t="shared" si="249"/>
        <v>1</v>
      </c>
      <c r="CH365" s="274">
        <f t="shared" si="273"/>
        <v>1</v>
      </c>
      <c r="CI365" s="356">
        <f t="shared" si="250"/>
        <v>0</v>
      </c>
      <c r="CJ365" s="149">
        <f t="shared" si="251"/>
        <v>0</v>
      </c>
      <c r="CK365" s="150">
        <f t="shared" si="252"/>
        <v>0</v>
      </c>
      <c r="CL365" s="149">
        <f t="shared" si="274"/>
        <v>0</v>
      </c>
      <c r="CM365" s="149">
        <f t="shared" si="274"/>
        <v>0</v>
      </c>
      <c r="CN365" s="149">
        <f t="shared" si="274"/>
        <v>1</v>
      </c>
      <c r="CO365" s="149">
        <f t="shared" si="253"/>
        <v>1</v>
      </c>
      <c r="CP365" s="149">
        <f t="shared" si="275"/>
        <v>1</v>
      </c>
      <c r="CQ365" s="283">
        <f t="shared" si="254"/>
        <v>1</v>
      </c>
      <c r="CR365" s="149">
        <f t="shared" si="255"/>
        <v>0</v>
      </c>
      <c r="CS365" s="149">
        <f t="shared" si="256"/>
        <v>0</v>
      </c>
      <c r="CT365" s="283" t="str">
        <f t="shared" si="257"/>
        <v/>
      </c>
      <c r="CU365" s="149" t="str">
        <f t="shared" si="258"/>
        <v xml:space="preserve"> 2050</v>
      </c>
      <c r="CV365" s="149">
        <f t="shared" si="259"/>
        <v>2050</v>
      </c>
      <c r="CW365" s="149">
        <v>0</v>
      </c>
      <c r="CX365" s="149">
        <v>0</v>
      </c>
      <c r="CY365" s="149">
        <v>0</v>
      </c>
      <c r="CZ365" s="149">
        <v>0</v>
      </c>
      <c r="DA365" s="149">
        <v>0</v>
      </c>
      <c r="DB365" s="149">
        <v>0</v>
      </c>
      <c r="DC365" s="149">
        <v>0</v>
      </c>
      <c r="DD365" s="149">
        <v>0</v>
      </c>
      <c r="DE365" s="149">
        <v>0</v>
      </c>
      <c r="DF365" s="149">
        <v>0</v>
      </c>
      <c r="DG365" s="149">
        <v>0</v>
      </c>
      <c r="DH365" s="149">
        <v>0</v>
      </c>
      <c r="DI365" s="149">
        <v>0</v>
      </c>
      <c r="DJ365" s="149">
        <v>0</v>
      </c>
      <c r="DK365" s="149">
        <v>0</v>
      </c>
      <c r="DL365" s="149">
        <v>0</v>
      </c>
      <c r="DM365" s="149">
        <v>0</v>
      </c>
      <c r="DN365" s="149">
        <v>0</v>
      </c>
      <c r="DO365" s="149">
        <v>0</v>
      </c>
      <c r="DP365" s="149">
        <v>0</v>
      </c>
      <c r="DQ365" s="149">
        <v>0</v>
      </c>
      <c r="DR365" s="149">
        <v>0</v>
      </c>
      <c r="DS365" s="149">
        <v>0</v>
      </c>
      <c r="DT365" s="149" t="e">
        <v>#N/A</v>
      </c>
      <c r="DU365" s="149" t="e">
        <v>#N/A</v>
      </c>
      <c r="DV365" s="149" t="e">
        <v>#N/A</v>
      </c>
      <c r="DW365" s="149" t="e">
        <v>#N/A</v>
      </c>
      <c r="DX365" s="149" t="e">
        <v>#N/A</v>
      </c>
      <c r="DY365" s="149" t="e">
        <v>#N/A</v>
      </c>
      <c r="DZ365" s="149" t="str">
        <f t="shared" si="260"/>
        <v>N</v>
      </c>
      <c r="EA365" s="149" t="str">
        <f t="shared" si="261"/>
        <v/>
      </c>
      <c r="EB365" s="149" t="str">
        <f t="shared" si="262"/>
        <v>Y</v>
      </c>
      <c r="EC365" s="149" t="str">
        <f t="shared" si="263"/>
        <v>N</v>
      </c>
      <c r="ED365" s="149" t="str">
        <f t="shared" si="264"/>
        <v>Yes</v>
      </c>
      <c r="EF365" s="149">
        <f t="shared" si="277"/>
        <v>2050</v>
      </c>
    </row>
    <row r="366" spans="1:136" s="149" customFormat="1" ht="16.5" customHeight="1">
      <c r="A366" s="149">
        <v>363</v>
      </c>
      <c r="B366" s="149">
        <v>393</v>
      </c>
      <c r="C366" s="150" t="s">
        <v>2159</v>
      </c>
      <c r="D366" s="149" t="s">
        <v>980</v>
      </c>
      <c r="E366" s="149" t="s">
        <v>229</v>
      </c>
      <c r="F366" s="149" t="s">
        <v>756</v>
      </c>
      <c r="G366" s="149" t="s">
        <v>146</v>
      </c>
      <c r="H366" s="168" t="s">
        <v>2160</v>
      </c>
      <c r="I366" s="149" t="s">
        <v>2161</v>
      </c>
      <c r="J366" s="149">
        <v>-0.116</v>
      </c>
      <c r="K366" s="149" t="s">
        <v>2162</v>
      </c>
      <c r="L366" s="149">
        <v>57050</v>
      </c>
      <c r="M366" s="150">
        <v>2</v>
      </c>
      <c r="N366" s="149" t="s">
        <v>154</v>
      </c>
      <c r="O366" s="149" t="s">
        <v>153</v>
      </c>
      <c r="P366" s="150" t="s">
        <v>153</v>
      </c>
      <c r="Q366" s="149" t="s">
        <v>154</v>
      </c>
      <c r="R366" s="149" t="s">
        <v>154</v>
      </c>
      <c r="S366" s="149" t="s">
        <v>153</v>
      </c>
      <c r="T366" s="149" t="s">
        <v>153</v>
      </c>
      <c r="U366" s="151" t="s">
        <v>153</v>
      </c>
      <c r="V366" s="149" t="s">
        <v>153</v>
      </c>
      <c r="W366" s="149" t="s">
        <v>153</v>
      </c>
      <c r="X366" s="152" t="s">
        <v>153</v>
      </c>
      <c r="Y366" s="149" t="s">
        <v>153</v>
      </c>
      <c r="Z366" s="149" t="s">
        <v>153</v>
      </c>
      <c r="AA366" s="150"/>
      <c r="AC366" s="149" t="s">
        <v>233</v>
      </c>
      <c r="AD366" s="149" t="s">
        <v>234</v>
      </c>
      <c r="AE366" s="149" t="s">
        <v>168</v>
      </c>
      <c r="AF366" s="149" t="s">
        <v>168</v>
      </c>
      <c r="AG366" s="149" t="s">
        <v>168</v>
      </c>
      <c r="AH366" s="150" t="s">
        <v>153</v>
      </c>
      <c r="AJ366" s="149" t="s">
        <v>154</v>
      </c>
      <c r="AK366" s="170" t="s">
        <v>153</v>
      </c>
      <c r="AM366" s="171" t="s">
        <v>2163</v>
      </c>
      <c r="AN366" s="150" t="s">
        <v>431</v>
      </c>
      <c r="AP366" s="149" t="s">
        <v>154</v>
      </c>
      <c r="AQ366" s="149" t="s">
        <v>153</v>
      </c>
      <c r="AR366" s="149" t="s">
        <v>153</v>
      </c>
      <c r="AU366" s="150"/>
      <c r="AV366" s="149" t="s">
        <v>168</v>
      </c>
      <c r="AW366" s="172" t="s">
        <v>168</v>
      </c>
      <c r="AX366" s="149" t="s">
        <v>158</v>
      </c>
      <c r="AY366" s="149" t="s">
        <v>154</v>
      </c>
      <c r="AZ366" s="149" t="s">
        <v>153</v>
      </c>
      <c r="BA366" s="149" t="s">
        <v>153</v>
      </c>
      <c r="BC366" s="150"/>
      <c r="BE366" s="173"/>
      <c r="BF366" s="150"/>
      <c r="BG366" s="283">
        <f t="shared" si="265"/>
        <v>0</v>
      </c>
      <c r="BH366" s="149">
        <f t="shared" si="266"/>
        <v>0</v>
      </c>
      <c r="BI366" s="149">
        <f t="shared" si="232"/>
        <v>0</v>
      </c>
      <c r="BJ366" s="280">
        <f t="shared" si="233"/>
        <v>0</v>
      </c>
      <c r="BK366" s="356">
        <f t="shared" si="267"/>
        <v>0</v>
      </c>
      <c r="BL366" s="149">
        <f t="shared" si="268"/>
        <v>0</v>
      </c>
      <c r="BM366" s="149">
        <f t="shared" si="234"/>
        <v>0</v>
      </c>
      <c r="BN366" s="278">
        <f t="shared" si="235"/>
        <v>0</v>
      </c>
      <c r="BO366" s="149">
        <f t="shared" si="269"/>
        <v>0</v>
      </c>
      <c r="BP366" s="149">
        <f t="shared" si="270"/>
        <v>0</v>
      </c>
      <c r="BQ366" s="149">
        <f t="shared" si="236"/>
        <v>0</v>
      </c>
      <c r="BR366" s="356">
        <f t="shared" si="271"/>
        <v>0</v>
      </c>
      <c r="BS366" s="149">
        <f t="shared" si="272"/>
        <v>0</v>
      </c>
      <c r="BT366" s="149">
        <f t="shared" si="237"/>
        <v>0</v>
      </c>
      <c r="BU366" s="356">
        <f t="shared" si="238"/>
        <v>0</v>
      </c>
      <c r="BV366" s="149">
        <f t="shared" si="239"/>
        <v>0</v>
      </c>
      <c r="BW366" s="113">
        <f t="shared" si="240"/>
        <v>0</v>
      </c>
      <c r="BX366" s="248">
        <f t="shared" si="241"/>
        <v>0</v>
      </c>
      <c r="BY366" s="248">
        <f t="shared" si="242"/>
        <v>0</v>
      </c>
      <c r="BZ366" s="248">
        <f t="shared" si="243"/>
        <v>0</v>
      </c>
      <c r="CA366" s="248">
        <f t="shared" si="276"/>
        <v>0</v>
      </c>
      <c r="CB366" s="175">
        <f t="shared" si="244"/>
        <v>0</v>
      </c>
      <c r="CC366" s="356">
        <f t="shared" si="245"/>
        <v>0</v>
      </c>
      <c r="CD366" s="149">
        <f t="shared" si="246"/>
        <v>0</v>
      </c>
      <c r="CE366" s="149">
        <f t="shared" si="247"/>
        <v>0</v>
      </c>
      <c r="CF366" s="276">
        <f t="shared" si="248"/>
        <v>0</v>
      </c>
      <c r="CG366" s="248">
        <f t="shared" si="249"/>
        <v>0</v>
      </c>
      <c r="CH366" s="274">
        <f t="shared" si="273"/>
        <v>0</v>
      </c>
      <c r="CI366" s="356">
        <f t="shared" si="250"/>
        <v>0</v>
      </c>
      <c r="CJ366" s="149">
        <f t="shared" si="251"/>
        <v>0</v>
      </c>
      <c r="CK366" s="150">
        <f t="shared" si="252"/>
        <v>0</v>
      </c>
      <c r="CL366" s="149">
        <f t="shared" si="274"/>
        <v>0</v>
      </c>
      <c r="CM366" s="149">
        <f t="shared" si="274"/>
        <v>0</v>
      </c>
      <c r="CN366" s="149">
        <f t="shared" si="274"/>
        <v>0</v>
      </c>
      <c r="CO366" s="149">
        <f t="shared" si="253"/>
        <v>0</v>
      </c>
      <c r="CP366" s="149">
        <f t="shared" si="275"/>
        <v>0</v>
      </c>
      <c r="CQ366" s="283">
        <f t="shared" si="254"/>
        <v>0</v>
      </c>
      <c r="CR366" s="149">
        <f t="shared" si="255"/>
        <v>0</v>
      </c>
      <c r="CS366" s="149">
        <f t="shared" si="256"/>
        <v>1</v>
      </c>
      <c r="CT366" s="283" t="str">
        <f t="shared" si="257"/>
        <v/>
      </c>
      <c r="CU366" s="149" t="str">
        <f t="shared" si="258"/>
        <v xml:space="preserve"> </v>
      </c>
      <c r="CV366" s="149">
        <f t="shared" si="259"/>
        <v>0</v>
      </c>
      <c r="CW366" s="149">
        <v>0</v>
      </c>
      <c r="CX366" s="149">
        <v>0</v>
      </c>
      <c r="CY366" s="149">
        <v>0</v>
      </c>
      <c r="CZ366" s="149">
        <v>0</v>
      </c>
      <c r="DA366" s="149">
        <v>0</v>
      </c>
      <c r="DB366" s="149">
        <v>0</v>
      </c>
      <c r="DC366" s="149">
        <v>0</v>
      </c>
      <c r="DD366" s="149">
        <v>0</v>
      </c>
      <c r="DE366" s="149">
        <v>0</v>
      </c>
      <c r="DF366" s="149">
        <v>0</v>
      </c>
      <c r="DG366" s="149">
        <v>0</v>
      </c>
      <c r="DH366" s="149">
        <v>0</v>
      </c>
      <c r="DI366" s="149">
        <v>0</v>
      </c>
      <c r="DJ366" s="149">
        <v>0</v>
      </c>
      <c r="DK366" s="149">
        <v>0</v>
      </c>
      <c r="DL366" s="149">
        <v>0</v>
      </c>
      <c r="DM366" s="149">
        <v>0</v>
      </c>
      <c r="DN366" s="149">
        <v>0</v>
      </c>
      <c r="DO366" s="149">
        <v>0</v>
      </c>
      <c r="DP366" s="149">
        <v>0</v>
      </c>
      <c r="DQ366" s="149">
        <v>0</v>
      </c>
      <c r="DR366" s="149">
        <v>0</v>
      </c>
      <c r="DS366" s="149">
        <v>0</v>
      </c>
      <c r="DT366" s="149" t="s">
        <v>154</v>
      </c>
      <c r="DU366" s="149">
        <v>0</v>
      </c>
      <c r="DV366" s="149" t="s">
        <v>154</v>
      </c>
      <c r="DW366" s="149" t="s">
        <v>154</v>
      </c>
      <c r="DX366" s="149">
        <v>0</v>
      </c>
      <c r="DY366" s="149">
        <v>0</v>
      </c>
      <c r="DZ366" s="149" t="str">
        <f t="shared" si="260"/>
        <v>N</v>
      </c>
      <c r="EA366" s="149" t="str">
        <f t="shared" si="261"/>
        <v/>
      </c>
      <c r="EB366" s="149" t="str">
        <f t="shared" si="262"/>
        <v>N</v>
      </c>
      <c r="EC366" s="149" t="str">
        <f t="shared" si="263"/>
        <v>N</v>
      </c>
      <c r="ED366" s="149" t="str">
        <f t="shared" si="264"/>
        <v>Not Specified</v>
      </c>
      <c r="EF366" s="149">
        <f t="shared" si="277"/>
        <v>0</v>
      </c>
    </row>
    <row r="367" spans="1:136" s="149" customFormat="1" ht="16.5" customHeight="1">
      <c r="A367" s="149">
        <v>364</v>
      </c>
      <c r="B367" s="149">
        <v>369</v>
      </c>
      <c r="C367" s="150" t="s">
        <v>2164</v>
      </c>
      <c r="D367" s="149" t="s">
        <v>818</v>
      </c>
      <c r="E367" s="149" t="s">
        <v>144</v>
      </c>
      <c r="F367" s="149" t="s">
        <v>284</v>
      </c>
      <c r="G367" s="149" t="s">
        <v>246</v>
      </c>
      <c r="H367" s="168" t="s">
        <v>2165</v>
      </c>
      <c r="I367" s="149" t="s">
        <v>2166</v>
      </c>
      <c r="J367" s="149">
        <v>0.793</v>
      </c>
      <c r="K367" s="149" t="s">
        <v>2167</v>
      </c>
      <c r="L367" s="149">
        <v>95000</v>
      </c>
      <c r="M367" s="150">
        <v>31</v>
      </c>
      <c r="N367" s="149" t="s">
        <v>154</v>
      </c>
      <c r="O367" s="149" t="s">
        <v>153</v>
      </c>
      <c r="P367" s="150" t="s">
        <v>153</v>
      </c>
      <c r="Q367" s="149" t="s">
        <v>150</v>
      </c>
      <c r="R367" s="149" t="s">
        <v>150</v>
      </c>
      <c r="S367" s="149" t="s">
        <v>151</v>
      </c>
      <c r="T367" s="149" t="s">
        <v>152</v>
      </c>
      <c r="U367" s="151">
        <v>2030</v>
      </c>
      <c r="V367" s="149" t="s">
        <v>151</v>
      </c>
      <c r="W367" s="149" t="s">
        <v>152</v>
      </c>
      <c r="X367" s="152">
        <v>2050</v>
      </c>
      <c r="Y367" s="149" t="s">
        <v>150</v>
      </c>
      <c r="Z367" s="149" t="s">
        <v>151</v>
      </c>
      <c r="AA367" s="150">
        <v>2050</v>
      </c>
      <c r="AC367" s="149" t="s">
        <v>167</v>
      </c>
      <c r="AD367" s="149" t="s">
        <v>6</v>
      </c>
      <c r="AE367" s="149" t="s">
        <v>157</v>
      </c>
      <c r="AF367" s="149" t="s">
        <v>157</v>
      </c>
      <c r="AG367" s="149" t="s">
        <v>157</v>
      </c>
      <c r="AH367" s="150" t="s">
        <v>218</v>
      </c>
      <c r="AJ367" s="149" t="s">
        <v>154</v>
      </c>
      <c r="AK367" s="170" t="s">
        <v>153</v>
      </c>
      <c r="AN367" s="150"/>
      <c r="AO367" s="149" t="s">
        <v>219</v>
      </c>
      <c r="AP367" s="149" t="s">
        <v>150</v>
      </c>
      <c r="AQ367" s="149" t="s">
        <v>218</v>
      </c>
      <c r="AR367" s="149" t="s">
        <v>2168</v>
      </c>
      <c r="AS367" s="149">
        <v>2050</v>
      </c>
      <c r="AU367" s="150"/>
      <c r="AV367" s="149" t="s">
        <v>168</v>
      </c>
      <c r="AW367" s="172" t="s">
        <v>171</v>
      </c>
      <c r="AX367" s="149" t="s">
        <v>158</v>
      </c>
      <c r="AY367" s="149" t="s">
        <v>154</v>
      </c>
      <c r="AZ367" s="149" t="s">
        <v>153</v>
      </c>
      <c r="BA367" s="149" t="s">
        <v>153</v>
      </c>
      <c r="BC367" s="150"/>
      <c r="BE367" s="173"/>
      <c r="BF367" s="150"/>
      <c r="BG367" s="283">
        <f t="shared" si="265"/>
        <v>0</v>
      </c>
      <c r="BH367" s="149">
        <f t="shared" si="266"/>
        <v>0</v>
      </c>
      <c r="BI367" s="149">
        <f t="shared" si="232"/>
        <v>0</v>
      </c>
      <c r="BJ367" s="280">
        <f t="shared" si="233"/>
        <v>0</v>
      </c>
      <c r="BK367" s="356">
        <f t="shared" si="267"/>
        <v>0</v>
      </c>
      <c r="BL367" s="149">
        <f t="shared" si="268"/>
        <v>1</v>
      </c>
      <c r="BM367" s="149">
        <f t="shared" si="234"/>
        <v>0</v>
      </c>
      <c r="BN367" s="278">
        <f t="shared" si="235"/>
        <v>1</v>
      </c>
      <c r="BO367" s="149">
        <f t="shared" si="269"/>
        <v>0</v>
      </c>
      <c r="BP367" s="149">
        <f t="shared" si="270"/>
        <v>0</v>
      </c>
      <c r="BQ367" s="149">
        <f t="shared" si="236"/>
        <v>1</v>
      </c>
      <c r="BR367" s="356">
        <f t="shared" si="271"/>
        <v>0</v>
      </c>
      <c r="BS367" s="149">
        <f t="shared" si="272"/>
        <v>0</v>
      </c>
      <c r="BT367" s="149">
        <f t="shared" si="237"/>
        <v>1</v>
      </c>
      <c r="BU367" s="356">
        <f t="shared" si="238"/>
        <v>0</v>
      </c>
      <c r="BV367" s="149">
        <f t="shared" si="239"/>
        <v>0</v>
      </c>
      <c r="BW367" s="113">
        <f t="shared" si="240"/>
        <v>0</v>
      </c>
      <c r="BX367" s="248">
        <f t="shared" si="241"/>
        <v>0</v>
      </c>
      <c r="BY367" s="248">
        <f t="shared" si="242"/>
        <v>0</v>
      </c>
      <c r="BZ367" s="248">
        <f t="shared" si="243"/>
        <v>0</v>
      </c>
      <c r="CA367" s="248">
        <f t="shared" si="276"/>
        <v>0</v>
      </c>
      <c r="CB367" s="175">
        <f t="shared" si="244"/>
        <v>0</v>
      </c>
      <c r="CC367" s="356">
        <f t="shared" si="245"/>
        <v>0</v>
      </c>
      <c r="CD367" s="149">
        <f t="shared" si="246"/>
        <v>0</v>
      </c>
      <c r="CE367" s="149">
        <f t="shared" si="247"/>
        <v>1</v>
      </c>
      <c r="CF367" s="276">
        <f t="shared" si="248"/>
        <v>1</v>
      </c>
      <c r="CG367" s="248">
        <f t="shared" si="249"/>
        <v>1</v>
      </c>
      <c r="CH367" s="274">
        <f t="shared" si="273"/>
        <v>1</v>
      </c>
      <c r="CI367" s="356">
        <f t="shared" si="250"/>
        <v>0</v>
      </c>
      <c r="CJ367" s="149">
        <f t="shared" si="251"/>
        <v>0</v>
      </c>
      <c r="CK367" s="150">
        <f t="shared" si="252"/>
        <v>0</v>
      </c>
      <c r="CL367" s="149">
        <f t="shared" si="274"/>
        <v>0</v>
      </c>
      <c r="CM367" s="149">
        <f t="shared" si="274"/>
        <v>1</v>
      </c>
      <c r="CN367" s="149">
        <f t="shared" si="274"/>
        <v>1</v>
      </c>
      <c r="CO367" s="149">
        <f t="shared" si="253"/>
        <v>2</v>
      </c>
      <c r="CP367" s="149">
        <f t="shared" si="275"/>
        <v>1</v>
      </c>
      <c r="CQ367" s="283">
        <f t="shared" si="254"/>
        <v>0</v>
      </c>
      <c r="CR367" s="149">
        <f t="shared" si="255"/>
        <v>0</v>
      </c>
      <c r="CS367" s="149">
        <f t="shared" si="256"/>
        <v>1</v>
      </c>
      <c r="CT367" s="283">
        <f t="shared" si="257"/>
        <v>1</v>
      </c>
      <c r="CU367" s="149" t="str">
        <f t="shared" si="258"/>
        <v>2050 2050</v>
      </c>
      <c r="CV367" s="149">
        <f t="shared" si="259"/>
        <v>2050</v>
      </c>
      <c r="CW367" s="149">
        <v>0</v>
      </c>
      <c r="CX367" s="149">
        <v>0</v>
      </c>
      <c r="CY367" s="149">
        <v>0</v>
      </c>
      <c r="CZ367" s="149">
        <v>0</v>
      </c>
      <c r="DA367" s="149">
        <v>0</v>
      </c>
      <c r="DB367" s="149">
        <v>0</v>
      </c>
      <c r="DC367" s="149">
        <v>1</v>
      </c>
      <c r="DD367" s="149">
        <v>1</v>
      </c>
      <c r="DE367" s="149">
        <v>0</v>
      </c>
      <c r="DF367" s="149">
        <v>1</v>
      </c>
      <c r="DG367" s="149">
        <v>0</v>
      </c>
      <c r="DH367" s="149">
        <v>1</v>
      </c>
      <c r="DI367" s="149">
        <v>0</v>
      </c>
      <c r="DJ367" s="149">
        <v>0</v>
      </c>
      <c r="DK367" s="149">
        <v>0</v>
      </c>
      <c r="DL367" s="149">
        <v>0</v>
      </c>
      <c r="DM367" s="149">
        <v>1</v>
      </c>
      <c r="DN367" s="149">
        <v>0</v>
      </c>
      <c r="DO367" s="149">
        <v>1</v>
      </c>
      <c r="DP367" s="149">
        <v>0</v>
      </c>
      <c r="DQ367" s="149">
        <v>0</v>
      </c>
      <c r="DR367" s="149">
        <v>1</v>
      </c>
      <c r="DS367" s="149">
        <v>0</v>
      </c>
      <c r="DT367" s="149" t="s">
        <v>154</v>
      </c>
      <c r="DU367" s="149">
        <v>0</v>
      </c>
      <c r="DV367" s="149" t="s">
        <v>7857</v>
      </c>
      <c r="DW367" s="149" t="s">
        <v>154</v>
      </c>
      <c r="DX367" s="149">
        <v>0</v>
      </c>
      <c r="DY367" s="149" t="s">
        <v>3005</v>
      </c>
      <c r="DZ367" s="149" t="str">
        <f t="shared" si="260"/>
        <v>Y</v>
      </c>
      <c r="EA367" s="149" t="str">
        <f t="shared" si="261"/>
        <v>Targets set</v>
      </c>
      <c r="EB367" s="149" t="str">
        <f t="shared" si="262"/>
        <v>Y</v>
      </c>
      <c r="EC367" s="149" t="str">
        <f t="shared" si="263"/>
        <v>N</v>
      </c>
      <c r="ED367" s="149" t="str">
        <f t="shared" si="264"/>
        <v>Not Specified</v>
      </c>
      <c r="EF367" s="149">
        <f t="shared" si="277"/>
        <v>2050</v>
      </c>
    </row>
    <row r="368" spans="1:136" s="149" customFormat="1" ht="16.5" customHeight="1">
      <c r="A368" s="149">
        <v>365</v>
      </c>
      <c r="B368" s="149">
        <v>364</v>
      </c>
      <c r="C368" s="150" t="s">
        <v>2169</v>
      </c>
      <c r="D368" s="149" t="s">
        <v>599</v>
      </c>
      <c r="E368" s="149" t="s">
        <v>184</v>
      </c>
      <c r="F368" s="149" t="s">
        <v>175</v>
      </c>
      <c r="G368" s="149" t="s">
        <v>176</v>
      </c>
      <c r="H368" s="168" t="s">
        <v>2170</v>
      </c>
      <c r="I368" s="149" t="s">
        <v>2171</v>
      </c>
      <c r="J368" s="149">
        <v>0.493</v>
      </c>
      <c r="K368" s="149" t="s">
        <v>2172</v>
      </c>
      <c r="L368" s="149">
        <v>55690</v>
      </c>
      <c r="M368" s="150">
        <v>5</v>
      </c>
      <c r="N368" s="149" t="s">
        <v>154</v>
      </c>
      <c r="O368" s="149" t="s">
        <v>153</v>
      </c>
      <c r="P368" s="150" t="s">
        <v>153</v>
      </c>
      <c r="Q368" s="149" t="s">
        <v>154</v>
      </c>
      <c r="R368" s="149" t="s">
        <v>154</v>
      </c>
      <c r="S368" s="149" t="s">
        <v>153</v>
      </c>
      <c r="T368" s="149" t="s">
        <v>153</v>
      </c>
      <c r="U368" s="151" t="s">
        <v>153</v>
      </c>
      <c r="V368" s="149" t="s">
        <v>153</v>
      </c>
      <c r="W368" s="149" t="s">
        <v>153</v>
      </c>
      <c r="X368" s="152" t="s">
        <v>153</v>
      </c>
      <c r="Y368" s="149" t="s">
        <v>153</v>
      </c>
      <c r="Z368" s="149" t="s">
        <v>153</v>
      </c>
      <c r="AA368" s="150"/>
      <c r="AC368" s="149" t="s">
        <v>202</v>
      </c>
      <c r="AD368" s="149" t="s">
        <v>5</v>
      </c>
      <c r="AE368" s="149" t="s">
        <v>157</v>
      </c>
      <c r="AF368" s="149" t="s">
        <v>157</v>
      </c>
      <c r="AG368" s="149" t="s">
        <v>158</v>
      </c>
      <c r="AH368" s="150" t="s">
        <v>159</v>
      </c>
      <c r="AI368" s="149" t="s">
        <v>160</v>
      </c>
      <c r="AJ368" s="149" t="s">
        <v>150</v>
      </c>
      <c r="AK368" s="170" t="s">
        <v>2173</v>
      </c>
      <c r="AL368" s="149">
        <v>2050</v>
      </c>
      <c r="AN368" s="150"/>
      <c r="AP368" s="149" t="s">
        <v>154</v>
      </c>
      <c r="AQ368" s="149" t="s">
        <v>153</v>
      </c>
      <c r="AR368" s="149" t="s">
        <v>153</v>
      </c>
      <c r="AU368" s="150"/>
      <c r="AV368" s="149" t="s">
        <v>157</v>
      </c>
      <c r="AW368" s="172" t="s">
        <v>190</v>
      </c>
      <c r="AX368" s="149" t="s">
        <v>157</v>
      </c>
      <c r="AY368" s="149" t="s">
        <v>154</v>
      </c>
      <c r="AZ368" s="149" t="s">
        <v>153</v>
      </c>
      <c r="BA368" s="149" t="s">
        <v>153</v>
      </c>
      <c r="BC368" s="150"/>
      <c r="BE368" s="173"/>
      <c r="BF368" s="150"/>
      <c r="BG368" s="283">
        <f t="shared" si="265"/>
        <v>0</v>
      </c>
      <c r="BH368" s="149">
        <f t="shared" si="266"/>
        <v>0</v>
      </c>
      <c r="BI368" s="149">
        <f t="shared" si="232"/>
        <v>0</v>
      </c>
      <c r="BJ368" s="280">
        <f t="shared" si="233"/>
        <v>0</v>
      </c>
      <c r="BK368" s="356">
        <f t="shared" si="267"/>
        <v>0</v>
      </c>
      <c r="BL368" s="149">
        <f t="shared" si="268"/>
        <v>0</v>
      </c>
      <c r="BM368" s="149">
        <f t="shared" si="234"/>
        <v>0</v>
      </c>
      <c r="BN368" s="278">
        <f t="shared" si="235"/>
        <v>0</v>
      </c>
      <c r="BO368" s="149">
        <f t="shared" si="269"/>
        <v>0</v>
      </c>
      <c r="BP368" s="149">
        <f t="shared" si="270"/>
        <v>0</v>
      </c>
      <c r="BQ368" s="149">
        <f t="shared" si="236"/>
        <v>0</v>
      </c>
      <c r="BR368" s="356">
        <f t="shared" si="271"/>
        <v>0</v>
      </c>
      <c r="BS368" s="149">
        <f t="shared" si="272"/>
        <v>0</v>
      </c>
      <c r="BT368" s="149">
        <f t="shared" si="237"/>
        <v>0</v>
      </c>
      <c r="BU368" s="356">
        <f t="shared" si="238"/>
        <v>0</v>
      </c>
      <c r="BV368" s="149">
        <f t="shared" si="239"/>
        <v>0</v>
      </c>
      <c r="BW368" s="113">
        <f t="shared" si="240"/>
        <v>1</v>
      </c>
      <c r="BX368" s="248">
        <f t="shared" si="241"/>
        <v>0</v>
      </c>
      <c r="BY368" s="248">
        <f t="shared" si="242"/>
        <v>0</v>
      </c>
      <c r="BZ368" s="248">
        <f t="shared" si="243"/>
        <v>1</v>
      </c>
      <c r="CA368" s="248">
        <f t="shared" si="276"/>
        <v>1</v>
      </c>
      <c r="CB368" s="175">
        <f t="shared" si="244"/>
        <v>1</v>
      </c>
      <c r="CC368" s="356">
        <f t="shared" si="245"/>
        <v>0</v>
      </c>
      <c r="CD368" s="149">
        <f t="shared" si="246"/>
        <v>0</v>
      </c>
      <c r="CE368" s="149">
        <f t="shared" si="247"/>
        <v>0</v>
      </c>
      <c r="CF368" s="276">
        <f t="shared" si="248"/>
        <v>0</v>
      </c>
      <c r="CG368" s="248">
        <f t="shared" si="249"/>
        <v>1</v>
      </c>
      <c r="CH368" s="274">
        <f t="shared" si="273"/>
        <v>1</v>
      </c>
      <c r="CI368" s="356">
        <f t="shared" si="250"/>
        <v>0</v>
      </c>
      <c r="CJ368" s="149">
        <f t="shared" si="251"/>
        <v>0</v>
      </c>
      <c r="CK368" s="150">
        <f t="shared" si="252"/>
        <v>0</v>
      </c>
      <c r="CL368" s="149">
        <f t="shared" si="274"/>
        <v>0</v>
      </c>
      <c r="CM368" s="149">
        <f t="shared" si="274"/>
        <v>0</v>
      </c>
      <c r="CN368" s="149">
        <f t="shared" si="274"/>
        <v>1</v>
      </c>
      <c r="CO368" s="149">
        <f t="shared" si="253"/>
        <v>1</v>
      </c>
      <c r="CP368" s="149">
        <f t="shared" si="275"/>
        <v>1</v>
      </c>
      <c r="CQ368" s="283">
        <f t="shared" si="254"/>
        <v>1</v>
      </c>
      <c r="CR368" s="149">
        <f t="shared" si="255"/>
        <v>0</v>
      </c>
      <c r="CS368" s="149">
        <f t="shared" si="256"/>
        <v>0</v>
      </c>
      <c r="CT368" s="283" t="str">
        <f t="shared" si="257"/>
        <v/>
      </c>
      <c r="CU368" s="149" t="str">
        <f t="shared" si="258"/>
        <v xml:space="preserve"> </v>
      </c>
      <c r="CV368" s="149">
        <f t="shared" si="259"/>
        <v>0</v>
      </c>
      <c r="CW368" s="149">
        <v>0</v>
      </c>
      <c r="CX368" s="149">
        <v>0</v>
      </c>
      <c r="CY368" s="149">
        <v>1</v>
      </c>
      <c r="CZ368" s="149">
        <v>1</v>
      </c>
      <c r="DA368" s="149">
        <v>0</v>
      </c>
      <c r="DB368" s="149">
        <v>0</v>
      </c>
      <c r="DC368" s="149">
        <v>0</v>
      </c>
      <c r="DD368" s="149">
        <v>0</v>
      </c>
      <c r="DE368" s="149">
        <v>0</v>
      </c>
      <c r="DF368" s="149">
        <v>0</v>
      </c>
      <c r="DG368" s="149">
        <v>0</v>
      </c>
      <c r="DH368" s="149">
        <v>0</v>
      </c>
      <c r="DI368" s="149">
        <v>0</v>
      </c>
      <c r="DJ368" s="149">
        <v>0</v>
      </c>
      <c r="DK368" s="149">
        <v>0</v>
      </c>
      <c r="DL368" s="149">
        <v>0</v>
      </c>
      <c r="DM368" s="149">
        <v>1</v>
      </c>
      <c r="DN368" s="149">
        <v>0</v>
      </c>
      <c r="DO368" s="149">
        <v>1</v>
      </c>
      <c r="DP368" s="149">
        <v>1</v>
      </c>
      <c r="DQ368" s="149">
        <v>0</v>
      </c>
      <c r="DR368" s="149">
        <v>1</v>
      </c>
      <c r="DS368" s="149">
        <v>0</v>
      </c>
      <c r="DT368" s="149" t="s">
        <v>154</v>
      </c>
      <c r="DU368" s="149">
        <v>0</v>
      </c>
      <c r="DV368" s="149" t="s">
        <v>154</v>
      </c>
      <c r="DW368" s="149" t="s">
        <v>7859</v>
      </c>
      <c r="DX368" s="149" t="s">
        <v>150</v>
      </c>
      <c r="DY368" s="149">
        <v>0</v>
      </c>
      <c r="DZ368" s="149" t="str">
        <f t="shared" si="260"/>
        <v>N</v>
      </c>
      <c r="EA368" s="149" t="str">
        <f t="shared" si="261"/>
        <v/>
      </c>
      <c r="EB368" s="149" t="str">
        <f t="shared" si="262"/>
        <v>N</v>
      </c>
      <c r="EC368" s="149" t="str">
        <f t="shared" si="263"/>
        <v>Y</v>
      </c>
      <c r="ED368" s="149" t="str">
        <f t="shared" si="264"/>
        <v>Yes</v>
      </c>
      <c r="EF368" s="149">
        <f t="shared" si="277"/>
        <v>0</v>
      </c>
    </row>
    <row r="369" spans="1:136" s="149" customFormat="1" ht="16.5" customHeight="1">
      <c r="A369" s="149">
        <v>366</v>
      </c>
      <c r="B369" s="149">
        <v>319</v>
      </c>
      <c r="C369" s="150" t="s">
        <v>2174</v>
      </c>
      <c r="D369" s="149" t="s">
        <v>679</v>
      </c>
      <c r="E369" s="149" t="s">
        <v>174</v>
      </c>
      <c r="F369" s="149" t="s">
        <v>145</v>
      </c>
      <c r="G369" s="149" t="s">
        <v>146</v>
      </c>
      <c r="H369" s="168" t="s">
        <v>2175</v>
      </c>
      <c r="I369" s="149" t="s">
        <v>2176</v>
      </c>
      <c r="J369" s="149">
        <v>0.274</v>
      </c>
      <c r="K369" s="149" t="s">
        <v>2177</v>
      </c>
      <c r="L369" s="149">
        <v>4745</v>
      </c>
      <c r="M369" s="150">
        <v>13</v>
      </c>
      <c r="N369" s="149" t="s">
        <v>154</v>
      </c>
      <c r="O369" s="149" t="s">
        <v>153</v>
      </c>
      <c r="P369" s="150" t="s">
        <v>153</v>
      </c>
      <c r="Q369" s="149" t="s">
        <v>154</v>
      </c>
      <c r="R369" s="149" t="s">
        <v>154</v>
      </c>
      <c r="S369" s="149" t="s">
        <v>153</v>
      </c>
      <c r="T369" s="149" t="s">
        <v>153</v>
      </c>
      <c r="U369" s="151" t="s">
        <v>153</v>
      </c>
      <c r="V369" s="149" t="s">
        <v>153</v>
      </c>
      <c r="W369" s="149" t="s">
        <v>153</v>
      </c>
      <c r="X369" s="152" t="s">
        <v>153</v>
      </c>
      <c r="Y369" s="149" t="s">
        <v>153</v>
      </c>
      <c r="Z369" s="149" t="s">
        <v>153</v>
      </c>
      <c r="AA369" s="150"/>
      <c r="AC369" s="149" t="s">
        <v>167</v>
      </c>
      <c r="AD369" s="149" t="s">
        <v>6</v>
      </c>
      <c r="AE369" s="149" t="s">
        <v>157</v>
      </c>
      <c r="AF369" s="149" t="s">
        <v>157</v>
      </c>
      <c r="AG369" s="149" t="s">
        <v>169</v>
      </c>
      <c r="AH369" s="150" t="s">
        <v>159</v>
      </c>
      <c r="AJ369" s="149" t="s">
        <v>154</v>
      </c>
      <c r="AK369" s="170" t="s">
        <v>153</v>
      </c>
      <c r="AN369" s="150"/>
      <c r="AO369" s="149" t="s">
        <v>160</v>
      </c>
      <c r="AP369" s="149" t="s">
        <v>150</v>
      </c>
      <c r="AQ369" s="149" t="s">
        <v>159</v>
      </c>
      <c r="AR369" s="149" t="s">
        <v>2178</v>
      </c>
      <c r="AS369" s="149">
        <v>2050</v>
      </c>
      <c r="AU369" s="150"/>
      <c r="AV369" s="149" t="s">
        <v>157</v>
      </c>
      <c r="AW369" s="172" t="s">
        <v>168</v>
      </c>
      <c r="AX369" s="149" t="s">
        <v>158</v>
      </c>
      <c r="AY369" s="149" t="s">
        <v>154</v>
      </c>
      <c r="AZ369" s="149" t="s">
        <v>153</v>
      </c>
      <c r="BA369" s="149" t="s">
        <v>153</v>
      </c>
      <c r="BC369" s="150"/>
      <c r="BE369" s="173"/>
      <c r="BF369" s="150"/>
      <c r="BG369" s="283">
        <f t="shared" si="265"/>
        <v>0</v>
      </c>
      <c r="BH369" s="149">
        <f t="shared" si="266"/>
        <v>0</v>
      </c>
      <c r="BI369" s="149">
        <f t="shared" si="232"/>
        <v>0</v>
      </c>
      <c r="BJ369" s="280">
        <f t="shared" si="233"/>
        <v>0</v>
      </c>
      <c r="BK369" s="356">
        <f t="shared" si="267"/>
        <v>0</v>
      </c>
      <c r="BL369" s="149">
        <f t="shared" si="268"/>
        <v>0</v>
      </c>
      <c r="BM369" s="149">
        <f t="shared" si="234"/>
        <v>0</v>
      </c>
      <c r="BN369" s="278">
        <f t="shared" si="235"/>
        <v>0</v>
      </c>
      <c r="BO369" s="149">
        <f t="shared" si="269"/>
        <v>0</v>
      </c>
      <c r="BP369" s="149">
        <f t="shared" si="270"/>
        <v>0</v>
      </c>
      <c r="BQ369" s="149">
        <f t="shared" si="236"/>
        <v>0</v>
      </c>
      <c r="BR369" s="356">
        <f t="shared" si="271"/>
        <v>0</v>
      </c>
      <c r="BS369" s="149">
        <f t="shared" si="272"/>
        <v>0</v>
      </c>
      <c r="BT369" s="149">
        <f t="shared" si="237"/>
        <v>1</v>
      </c>
      <c r="BU369" s="356">
        <f t="shared" si="238"/>
        <v>0</v>
      </c>
      <c r="BV369" s="149">
        <f t="shared" si="239"/>
        <v>0</v>
      </c>
      <c r="BW369" s="113">
        <f t="shared" si="240"/>
        <v>0</v>
      </c>
      <c r="BX369" s="248">
        <f t="shared" si="241"/>
        <v>0</v>
      </c>
      <c r="BY369" s="248">
        <f t="shared" si="242"/>
        <v>0</v>
      </c>
      <c r="BZ369" s="248">
        <f t="shared" si="243"/>
        <v>0</v>
      </c>
      <c r="CA369" s="248">
        <f t="shared" si="276"/>
        <v>0</v>
      </c>
      <c r="CB369" s="175">
        <f t="shared" si="244"/>
        <v>0</v>
      </c>
      <c r="CC369" s="356">
        <f t="shared" si="245"/>
        <v>0</v>
      </c>
      <c r="CD369" s="149">
        <f t="shared" si="246"/>
        <v>0</v>
      </c>
      <c r="CE369" s="149">
        <f t="shared" si="247"/>
        <v>1</v>
      </c>
      <c r="CF369" s="276">
        <f t="shared" si="248"/>
        <v>1</v>
      </c>
      <c r="CG369" s="248">
        <f t="shared" si="249"/>
        <v>1</v>
      </c>
      <c r="CH369" s="274">
        <f t="shared" si="273"/>
        <v>1</v>
      </c>
      <c r="CI369" s="356">
        <f t="shared" si="250"/>
        <v>0</v>
      </c>
      <c r="CJ369" s="149">
        <f t="shared" si="251"/>
        <v>0</v>
      </c>
      <c r="CK369" s="150">
        <f t="shared" si="252"/>
        <v>0</v>
      </c>
      <c r="CL369" s="149">
        <f t="shared" si="274"/>
        <v>0</v>
      </c>
      <c r="CM369" s="149">
        <f t="shared" si="274"/>
        <v>0</v>
      </c>
      <c r="CN369" s="149">
        <f t="shared" si="274"/>
        <v>1</v>
      </c>
      <c r="CO369" s="149">
        <f t="shared" si="253"/>
        <v>1</v>
      </c>
      <c r="CP369" s="149">
        <f t="shared" si="275"/>
        <v>1</v>
      </c>
      <c r="CQ369" s="283">
        <f t="shared" si="254"/>
        <v>1</v>
      </c>
      <c r="CR369" s="149">
        <f t="shared" si="255"/>
        <v>0</v>
      </c>
      <c r="CS369" s="149">
        <f t="shared" si="256"/>
        <v>0</v>
      </c>
      <c r="CT369" s="283" t="str">
        <f t="shared" si="257"/>
        <v/>
      </c>
      <c r="CU369" s="149" t="str">
        <f t="shared" si="258"/>
        <v xml:space="preserve"> 2050</v>
      </c>
      <c r="CV369" s="149">
        <f t="shared" si="259"/>
        <v>2050</v>
      </c>
      <c r="CW369" s="149">
        <v>0</v>
      </c>
      <c r="CX369" s="149">
        <v>0</v>
      </c>
      <c r="CY369" s="149">
        <v>0</v>
      </c>
      <c r="CZ369" s="149">
        <v>0</v>
      </c>
      <c r="DA369" s="149">
        <v>0</v>
      </c>
      <c r="DB369" s="149">
        <v>0</v>
      </c>
      <c r="DC369" s="149">
        <v>0</v>
      </c>
      <c r="DD369" s="149">
        <v>0</v>
      </c>
      <c r="DE369" s="149">
        <v>0</v>
      </c>
      <c r="DF369" s="149">
        <v>0</v>
      </c>
      <c r="DG369" s="149">
        <v>0</v>
      </c>
      <c r="DH369" s="149">
        <v>0</v>
      </c>
      <c r="DI369" s="149">
        <v>0</v>
      </c>
      <c r="DJ369" s="149">
        <v>0</v>
      </c>
      <c r="DK369" s="149">
        <v>0</v>
      </c>
      <c r="DL369" s="149">
        <v>0</v>
      </c>
      <c r="DM369" s="149">
        <v>0</v>
      </c>
      <c r="DN369" s="149">
        <v>0</v>
      </c>
      <c r="DO369" s="149">
        <v>0</v>
      </c>
      <c r="DP369" s="149">
        <v>0</v>
      </c>
      <c r="DQ369" s="149">
        <v>0</v>
      </c>
      <c r="DR369" s="149">
        <v>0</v>
      </c>
      <c r="DS369" s="149">
        <v>0</v>
      </c>
      <c r="DT369" s="149" t="s">
        <v>154</v>
      </c>
      <c r="DU369" s="149">
        <v>0</v>
      </c>
      <c r="DV369" s="149" t="s">
        <v>154</v>
      </c>
      <c r="DW369" s="149" t="s">
        <v>154</v>
      </c>
      <c r="DX369" s="149">
        <v>0</v>
      </c>
      <c r="DY369" s="149">
        <v>0</v>
      </c>
      <c r="DZ369" s="149" t="str">
        <f t="shared" si="260"/>
        <v>N</v>
      </c>
      <c r="EA369" s="149" t="str">
        <f t="shared" si="261"/>
        <v/>
      </c>
      <c r="EB369" s="149" t="str">
        <f t="shared" si="262"/>
        <v>Y</v>
      </c>
      <c r="EC369" s="149" t="str">
        <f t="shared" si="263"/>
        <v>N</v>
      </c>
      <c r="ED369" s="149" t="str">
        <f t="shared" si="264"/>
        <v>Yes</v>
      </c>
      <c r="EF369" s="149">
        <f t="shared" si="277"/>
        <v>2050</v>
      </c>
    </row>
    <row r="370" spans="1:136" s="149" customFormat="1" ht="16.5" customHeight="1">
      <c r="A370" s="149">
        <v>367</v>
      </c>
      <c r="B370" s="149">
        <v>408</v>
      </c>
      <c r="C370" s="150" t="s">
        <v>2179</v>
      </c>
      <c r="D370" s="149" t="s">
        <v>818</v>
      </c>
      <c r="E370" s="149" t="s">
        <v>144</v>
      </c>
      <c r="F370" s="149" t="s">
        <v>416</v>
      </c>
      <c r="G370" s="149" t="s">
        <v>246</v>
      </c>
      <c r="H370" s="168" t="s">
        <v>2180</v>
      </c>
      <c r="I370" s="149" t="s">
        <v>2181</v>
      </c>
      <c r="J370" s="149">
        <v>0.212</v>
      </c>
      <c r="K370" s="149" t="s">
        <v>2182</v>
      </c>
      <c r="L370" s="149">
        <v>417058</v>
      </c>
      <c r="M370" s="150">
        <v>6</v>
      </c>
      <c r="N370" s="149" t="s">
        <v>154</v>
      </c>
      <c r="O370" s="149" t="s">
        <v>153</v>
      </c>
      <c r="P370" s="150" t="s">
        <v>153</v>
      </c>
      <c r="Q370" s="149" t="s">
        <v>150</v>
      </c>
      <c r="R370" s="149" t="s">
        <v>154</v>
      </c>
      <c r="S370" s="149" t="s">
        <v>210</v>
      </c>
      <c r="T370" s="149" t="s">
        <v>153</v>
      </c>
      <c r="U370" s="151">
        <v>2030</v>
      </c>
      <c r="V370" s="149" t="s">
        <v>153</v>
      </c>
      <c r="W370" s="149" t="s">
        <v>153</v>
      </c>
      <c r="X370" s="152" t="s">
        <v>153</v>
      </c>
      <c r="Y370" s="149" t="s">
        <v>153</v>
      </c>
      <c r="Z370" s="149" t="s">
        <v>153</v>
      </c>
      <c r="AA370" s="150"/>
      <c r="AC370" s="149" t="s">
        <v>202</v>
      </c>
      <c r="AD370" s="149" t="s">
        <v>5</v>
      </c>
      <c r="AE370" s="149" t="s">
        <v>168</v>
      </c>
      <c r="AF370" s="149" t="s">
        <v>168</v>
      </c>
      <c r="AG370" s="149" t="s">
        <v>168</v>
      </c>
      <c r="AH370" s="150" t="s">
        <v>153</v>
      </c>
      <c r="AI370" s="149" t="s">
        <v>160</v>
      </c>
      <c r="AJ370" s="149" t="s">
        <v>150</v>
      </c>
      <c r="AK370" s="170" t="s">
        <v>2183</v>
      </c>
      <c r="AL370" s="149">
        <v>2050</v>
      </c>
      <c r="AN370" s="150"/>
      <c r="AP370" s="149" t="s">
        <v>154</v>
      </c>
      <c r="AQ370" s="149" t="s">
        <v>153</v>
      </c>
      <c r="AR370" s="149" t="s">
        <v>153</v>
      </c>
      <c r="AU370" s="150"/>
      <c r="AV370" s="149" t="s">
        <v>168</v>
      </c>
      <c r="AW370" s="172" t="s">
        <v>168</v>
      </c>
      <c r="AX370" s="149" t="s">
        <v>158</v>
      </c>
      <c r="AY370" s="149" t="s">
        <v>154</v>
      </c>
      <c r="AZ370" s="149" t="s">
        <v>153</v>
      </c>
      <c r="BA370" s="149" t="s">
        <v>153</v>
      </c>
      <c r="BC370" s="150"/>
      <c r="BE370" s="173"/>
      <c r="BF370" s="150"/>
      <c r="BG370" s="283">
        <f t="shared" si="265"/>
        <v>0</v>
      </c>
      <c r="BH370" s="149">
        <f t="shared" si="266"/>
        <v>0</v>
      </c>
      <c r="BI370" s="149">
        <f t="shared" si="232"/>
        <v>0</v>
      </c>
      <c r="BJ370" s="280">
        <f t="shared" si="233"/>
        <v>0</v>
      </c>
      <c r="BK370" s="356">
        <f t="shared" si="267"/>
        <v>0</v>
      </c>
      <c r="BL370" s="149">
        <f t="shared" si="268"/>
        <v>0</v>
      </c>
      <c r="BM370" s="149">
        <f t="shared" si="234"/>
        <v>0</v>
      </c>
      <c r="BN370" s="278">
        <f t="shared" si="235"/>
        <v>0</v>
      </c>
      <c r="BO370" s="149">
        <f t="shared" si="269"/>
        <v>0</v>
      </c>
      <c r="BP370" s="149">
        <f t="shared" si="270"/>
        <v>0</v>
      </c>
      <c r="BQ370" s="149">
        <f t="shared" si="236"/>
        <v>0</v>
      </c>
      <c r="BR370" s="356">
        <f t="shared" si="271"/>
        <v>0</v>
      </c>
      <c r="BS370" s="149">
        <f t="shared" si="272"/>
        <v>0</v>
      </c>
      <c r="BT370" s="149">
        <f t="shared" si="237"/>
        <v>0</v>
      </c>
      <c r="BU370" s="356">
        <f t="shared" si="238"/>
        <v>0</v>
      </c>
      <c r="BV370" s="149">
        <f t="shared" si="239"/>
        <v>0</v>
      </c>
      <c r="BW370" s="113">
        <f t="shared" si="240"/>
        <v>1</v>
      </c>
      <c r="BX370" s="248">
        <f t="shared" si="241"/>
        <v>0</v>
      </c>
      <c r="BY370" s="248">
        <f t="shared" si="242"/>
        <v>0</v>
      </c>
      <c r="BZ370" s="248">
        <f t="shared" si="243"/>
        <v>1</v>
      </c>
      <c r="CA370" s="248">
        <f t="shared" si="276"/>
        <v>1</v>
      </c>
      <c r="CB370" s="175">
        <f t="shared" si="244"/>
        <v>1</v>
      </c>
      <c r="CC370" s="356">
        <f t="shared" si="245"/>
        <v>0</v>
      </c>
      <c r="CD370" s="149">
        <f t="shared" si="246"/>
        <v>0</v>
      </c>
      <c r="CE370" s="149">
        <f t="shared" si="247"/>
        <v>0</v>
      </c>
      <c r="CF370" s="276">
        <f t="shared" si="248"/>
        <v>0</v>
      </c>
      <c r="CG370" s="248">
        <f t="shared" si="249"/>
        <v>1</v>
      </c>
      <c r="CH370" s="274">
        <f t="shared" si="273"/>
        <v>1</v>
      </c>
      <c r="CI370" s="356">
        <f t="shared" si="250"/>
        <v>0</v>
      </c>
      <c r="CJ370" s="149">
        <f t="shared" si="251"/>
        <v>0</v>
      </c>
      <c r="CK370" s="150">
        <f t="shared" si="252"/>
        <v>0</v>
      </c>
      <c r="CL370" s="149">
        <f t="shared" si="274"/>
        <v>0</v>
      </c>
      <c r="CM370" s="149">
        <f t="shared" si="274"/>
        <v>0</v>
      </c>
      <c r="CN370" s="149">
        <f t="shared" si="274"/>
        <v>1</v>
      </c>
      <c r="CO370" s="149">
        <f t="shared" si="253"/>
        <v>1</v>
      </c>
      <c r="CP370" s="149">
        <f t="shared" si="275"/>
        <v>1</v>
      </c>
      <c r="CQ370" s="283">
        <f t="shared" si="254"/>
        <v>0</v>
      </c>
      <c r="CR370" s="149">
        <f t="shared" si="255"/>
        <v>0</v>
      </c>
      <c r="CS370" s="149">
        <f t="shared" si="256"/>
        <v>1</v>
      </c>
      <c r="CT370" s="283">
        <f t="shared" si="257"/>
        <v>1</v>
      </c>
      <c r="CU370" s="149" t="str">
        <f t="shared" si="258"/>
        <v xml:space="preserve"> </v>
      </c>
      <c r="CV370" s="149">
        <f t="shared" si="259"/>
        <v>0</v>
      </c>
      <c r="CW370" s="149">
        <v>0</v>
      </c>
      <c r="CX370" s="149">
        <v>0</v>
      </c>
      <c r="CY370" s="149">
        <v>0</v>
      </c>
      <c r="CZ370" s="149">
        <v>0</v>
      </c>
      <c r="DA370" s="149">
        <v>0</v>
      </c>
      <c r="DB370" s="149">
        <v>0</v>
      </c>
      <c r="DC370" s="149">
        <v>0</v>
      </c>
      <c r="DD370" s="149">
        <v>0</v>
      </c>
      <c r="DE370" s="149">
        <v>0</v>
      </c>
      <c r="DF370" s="149">
        <v>1</v>
      </c>
      <c r="DG370" s="149">
        <v>0</v>
      </c>
      <c r="DH370" s="149">
        <v>1</v>
      </c>
      <c r="DI370" s="149">
        <v>0</v>
      </c>
      <c r="DJ370" s="149">
        <v>0</v>
      </c>
      <c r="DK370" s="149">
        <v>0</v>
      </c>
      <c r="DL370" s="149">
        <v>0</v>
      </c>
      <c r="DM370" s="149">
        <v>0</v>
      </c>
      <c r="DN370" s="149">
        <v>0</v>
      </c>
      <c r="DO370" s="149">
        <v>0</v>
      </c>
      <c r="DP370" s="149">
        <v>0</v>
      </c>
      <c r="DQ370" s="149">
        <v>0</v>
      </c>
      <c r="DR370" s="149">
        <v>1</v>
      </c>
      <c r="DS370" s="149">
        <v>0</v>
      </c>
      <c r="DT370" s="149" t="s">
        <v>154</v>
      </c>
      <c r="DU370" s="149" t="s">
        <v>158</v>
      </c>
      <c r="DV370" s="149" t="s">
        <v>154</v>
      </c>
      <c r="DW370" s="149" t="s">
        <v>154</v>
      </c>
      <c r="DX370" s="149">
        <v>0</v>
      </c>
      <c r="DY370" s="149">
        <v>0</v>
      </c>
      <c r="DZ370" s="149" t="str">
        <f t="shared" si="260"/>
        <v>Y</v>
      </c>
      <c r="EA370" s="149" t="str">
        <f t="shared" si="261"/>
        <v/>
      </c>
      <c r="EB370" s="149" t="str">
        <f t="shared" si="262"/>
        <v>N</v>
      </c>
      <c r="EC370" s="149" t="str">
        <f t="shared" si="263"/>
        <v>Y</v>
      </c>
      <c r="ED370" s="149" t="str">
        <f t="shared" si="264"/>
        <v>Not Specified</v>
      </c>
      <c r="EF370" s="149">
        <f t="shared" si="277"/>
        <v>0</v>
      </c>
    </row>
    <row r="371" spans="1:136" s="149" customFormat="1" ht="16.5" customHeight="1">
      <c r="A371" s="149">
        <v>368</v>
      </c>
      <c r="B371" s="149">
        <v>469</v>
      </c>
      <c r="C371" s="150" t="s">
        <v>2184</v>
      </c>
      <c r="D371" s="149" t="s">
        <v>926</v>
      </c>
      <c r="E371" s="149" t="s">
        <v>206</v>
      </c>
      <c r="F371" s="149" t="s">
        <v>1627</v>
      </c>
      <c r="G371" s="149" t="s">
        <v>246</v>
      </c>
      <c r="H371" s="168" t="s">
        <v>2185</v>
      </c>
      <c r="I371" s="149" t="s">
        <v>2186</v>
      </c>
      <c r="J371" s="149">
        <v>0.206</v>
      </c>
      <c r="K371" s="149" t="s">
        <v>2187</v>
      </c>
      <c r="L371" s="149">
        <v>77349</v>
      </c>
      <c r="M371" s="150">
        <v>2</v>
      </c>
      <c r="N371" s="149" t="s">
        <v>150</v>
      </c>
      <c r="O371" s="149">
        <v>2015</v>
      </c>
      <c r="P371" s="150">
        <v>2020</v>
      </c>
      <c r="Q371" s="149" t="s">
        <v>154</v>
      </c>
      <c r="R371" s="149" t="s">
        <v>154</v>
      </c>
      <c r="S371" s="149" t="s">
        <v>153</v>
      </c>
      <c r="T371" s="149" t="s">
        <v>153</v>
      </c>
      <c r="U371" s="151" t="s">
        <v>153</v>
      </c>
      <c r="V371" s="149" t="s">
        <v>153</v>
      </c>
      <c r="W371" s="149" t="s">
        <v>153</v>
      </c>
      <c r="X371" s="152" t="s">
        <v>153</v>
      </c>
      <c r="Y371" s="149" t="s">
        <v>153</v>
      </c>
      <c r="Z371" s="149" t="s">
        <v>153</v>
      </c>
      <c r="AA371" s="150"/>
      <c r="AC371" s="149" t="s">
        <v>167</v>
      </c>
      <c r="AD371" s="149" t="s">
        <v>6</v>
      </c>
      <c r="AE371" s="149" t="s">
        <v>157</v>
      </c>
      <c r="AF371" s="149" t="s">
        <v>157</v>
      </c>
      <c r="AG371" s="149" t="s">
        <v>157</v>
      </c>
      <c r="AH371" s="150" t="s">
        <v>218</v>
      </c>
      <c r="AJ371" s="149" t="s">
        <v>154</v>
      </c>
      <c r="AK371" s="170" t="s">
        <v>153</v>
      </c>
      <c r="AN371" s="150"/>
      <c r="AO371" s="149" t="s">
        <v>219</v>
      </c>
      <c r="AP371" s="149" t="s">
        <v>150</v>
      </c>
      <c r="AQ371" s="149" t="s">
        <v>218</v>
      </c>
      <c r="AR371" s="149" t="s">
        <v>2188</v>
      </c>
      <c r="AS371" s="149">
        <v>2045</v>
      </c>
      <c r="AU371" s="150"/>
      <c r="AV371" s="149" t="s">
        <v>157</v>
      </c>
      <c r="AW371" s="172" t="s">
        <v>190</v>
      </c>
      <c r="AX371" s="149" t="s">
        <v>158</v>
      </c>
      <c r="AY371" s="149" t="s">
        <v>154</v>
      </c>
      <c r="AZ371" s="149" t="s">
        <v>153</v>
      </c>
      <c r="BA371" s="149" t="s">
        <v>153</v>
      </c>
      <c r="BC371" s="150"/>
      <c r="BE371" s="173"/>
      <c r="BF371" s="150"/>
      <c r="BG371" s="283">
        <f t="shared" si="265"/>
        <v>1</v>
      </c>
      <c r="BH371" s="149">
        <f t="shared" si="266"/>
        <v>0</v>
      </c>
      <c r="BI371" s="149">
        <f t="shared" si="232"/>
        <v>0</v>
      </c>
      <c r="BJ371" s="280">
        <f t="shared" si="233"/>
        <v>1</v>
      </c>
      <c r="BK371" s="356">
        <f t="shared" si="267"/>
        <v>0</v>
      </c>
      <c r="BL371" s="149">
        <f t="shared" si="268"/>
        <v>0</v>
      </c>
      <c r="BM371" s="149">
        <f t="shared" si="234"/>
        <v>0</v>
      </c>
      <c r="BN371" s="278">
        <f t="shared" si="235"/>
        <v>0</v>
      </c>
      <c r="BO371" s="149">
        <f t="shared" si="269"/>
        <v>0</v>
      </c>
      <c r="BP371" s="149">
        <f t="shared" si="270"/>
        <v>0</v>
      </c>
      <c r="BQ371" s="149">
        <f t="shared" si="236"/>
        <v>0</v>
      </c>
      <c r="BR371" s="356">
        <f t="shared" si="271"/>
        <v>0</v>
      </c>
      <c r="BS371" s="149">
        <f t="shared" si="272"/>
        <v>0</v>
      </c>
      <c r="BT371" s="149">
        <f t="shared" si="237"/>
        <v>1</v>
      </c>
      <c r="BU371" s="356">
        <f t="shared" si="238"/>
        <v>0</v>
      </c>
      <c r="BV371" s="149">
        <f t="shared" si="239"/>
        <v>0</v>
      </c>
      <c r="BW371" s="113">
        <f t="shared" si="240"/>
        <v>0</v>
      </c>
      <c r="BX371" s="248">
        <f t="shared" si="241"/>
        <v>0</v>
      </c>
      <c r="BY371" s="248">
        <f t="shared" si="242"/>
        <v>0</v>
      </c>
      <c r="BZ371" s="248">
        <f t="shared" si="243"/>
        <v>0</v>
      </c>
      <c r="CA371" s="248">
        <f t="shared" si="276"/>
        <v>0</v>
      </c>
      <c r="CB371" s="175">
        <f t="shared" si="244"/>
        <v>0</v>
      </c>
      <c r="CC371" s="356">
        <f t="shared" si="245"/>
        <v>0</v>
      </c>
      <c r="CD371" s="149">
        <f t="shared" si="246"/>
        <v>0</v>
      </c>
      <c r="CE371" s="149">
        <f t="shared" si="247"/>
        <v>1</v>
      </c>
      <c r="CF371" s="276">
        <f t="shared" si="248"/>
        <v>1</v>
      </c>
      <c r="CG371" s="248">
        <f t="shared" si="249"/>
        <v>1</v>
      </c>
      <c r="CH371" s="274">
        <f t="shared" si="273"/>
        <v>1</v>
      </c>
      <c r="CI371" s="356">
        <f t="shared" si="250"/>
        <v>0</v>
      </c>
      <c r="CJ371" s="149">
        <f t="shared" si="251"/>
        <v>0</v>
      </c>
      <c r="CK371" s="150">
        <f t="shared" si="252"/>
        <v>0</v>
      </c>
      <c r="CL371" s="149">
        <f t="shared" si="274"/>
        <v>1</v>
      </c>
      <c r="CM371" s="149">
        <f t="shared" si="274"/>
        <v>0</v>
      </c>
      <c r="CN371" s="149">
        <f t="shared" si="274"/>
        <v>1</v>
      </c>
      <c r="CO371" s="149">
        <f t="shared" si="253"/>
        <v>2</v>
      </c>
      <c r="CP371" s="149">
        <f t="shared" si="275"/>
        <v>1</v>
      </c>
      <c r="CQ371" s="283">
        <f t="shared" si="254"/>
        <v>1</v>
      </c>
      <c r="CR371" s="149">
        <f t="shared" si="255"/>
        <v>0</v>
      </c>
      <c r="CS371" s="149">
        <f t="shared" si="256"/>
        <v>0</v>
      </c>
      <c r="CT371" s="283" t="str">
        <f t="shared" si="257"/>
        <v/>
      </c>
      <c r="CU371" s="149" t="str">
        <f t="shared" si="258"/>
        <v xml:space="preserve"> 2045</v>
      </c>
      <c r="CV371" s="149">
        <f t="shared" si="259"/>
        <v>2045</v>
      </c>
      <c r="CW371" s="149">
        <v>0</v>
      </c>
      <c r="CX371" s="149">
        <v>0</v>
      </c>
      <c r="CY371" s="149">
        <v>0</v>
      </c>
      <c r="CZ371" s="149">
        <v>0</v>
      </c>
      <c r="DA371" s="149">
        <v>0</v>
      </c>
      <c r="DB371" s="149">
        <v>1</v>
      </c>
      <c r="DC371" s="149">
        <v>0</v>
      </c>
      <c r="DD371" s="149">
        <v>1</v>
      </c>
      <c r="DE371" s="149">
        <v>0</v>
      </c>
      <c r="DF371" s="149">
        <v>1</v>
      </c>
      <c r="DG371" s="149">
        <v>0</v>
      </c>
      <c r="DH371" s="149">
        <v>1</v>
      </c>
      <c r="DI371" s="149">
        <v>1</v>
      </c>
      <c r="DJ371" s="149">
        <v>0</v>
      </c>
      <c r="DK371" s="149">
        <v>0</v>
      </c>
      <c r="DL371" s="149">
        <v>1</v>
      </c>
      <c r="DM371" s="149">
        <v>1</v>
      </c>
      <c r="DN371" s="149">
        <v>1</v>
      </c>
      <c r="DO371" s="149">
        <v>1</v>
      </c>
      <c r="DP371" s="149">
        <v>0</v>
      </c>
      <c r="DQ371" s="149">
        <v>0</v>
      </c>
      <c r="DR371" s="149">
        <v>1</v>
      </c>
      <c r="DS371" s="149">
        <v>1</v>
      </c>
      <c r="DT371" s="149" t="s">
        <v>150</v>
      </c>
      <c r="DU371" s="149" t="s">
        <v>157</v>
      </c>
      <c r="DV371" s="149" t="s">
        <v>7857</v>
      </c>
      <c r="DW371" s="149" t="s">
        <v>154</v>
      </c>
      <c r="DX371" s="149" t="s">
        <v>154</v>
      </c>
      <c r="DY371" s="149" t="s">
        <v>3005</v>
      </c>
      <c r="DZ371" s="149" t="str">
        <f t="shared" si="260"/>
        <v>N</v>
      </c>
      <c r="EA371" s="149" t="str">
        <f t="shared" si="261"/>
        <v/>
      </c>
      <c r="EB371" s="149" t="str">
        <f t="shared" si="262"/>
        <v>Y</v>
      </c>
      <c r="EC371" s="149" t="str">
        <f t="shared" si="263"/>
        <v>N</v>
      </c>
      <c r="ED371" s="149" t="str">
        <f t="shared" si="264"/>
        <v>Yes</v>
      </c>
      <c r="EF371" s="149">
        <f t="shared" si="277"/>
        <v>2045</v>
      </c>
    </row>
    <row r="372" spans="1:136" s="149" customFormat="1" ht="16.5" customHeight="1">
      <c r="A372" s="149">
        <v>369</v>
      </c>
      <c r="B372" s="149">
        <v>425</v>
      </c>
      <c r="C372" s="150" t="s">
        <v>2189</v>
      </c>
      <c r="D372" s="149" t="s">
        <v>991</v>
      </c>
      <c r="E372" s="149" t="s">
        <v>735</v>
      </c>
      <c r="F372" s="149" t="s">
        <v>315</v>
      </c>
      <c r="G372" s="149" t="s">
        <v>176</v>
      </c>
      <c r="H372" s="168" t="s">
        <v>2190</v>
      </c>
      <c r="I372" s="149" t="s">
        <v>2191</v>
      </c>
      <c r="J372" s="149">
        <v>-0.688</v>
      </c>
      <c r="K372" s="149" t="s">
        <v>2192</v>
      </c>
      <c r="L372" s="149">
        <v>65144</v>
      </c>
      <c r="M372" s="150">
        <v>5</v>
      </c>
      <c r="N372" s="149" t="s">
        <v>154</v>
      </c>
      <c r="O372" s="149" t="s">
        <v>153</v>
      </c>
      <c r="P372" s="150" t="s">
        <v>153</v>
      </c>
      <c r="Q372" s="149" t="s">
        <v>150</v>
      </c>
      <c r="R372" s="149" t="s">
        <v>150</v>
      </c>
      <c r="S372" s="149" t="s">
        <v>151</v>
      </c>
      <c r="T372" s="149" t="s">
        <v>827</v>
      </c>
      <c r="U372" s="151">
        <v>2030</v>
      </c>
      <c r="V372" s="149" t="s">
        <v>153</v>
      </c>
      <c r="W372" s="149" t="s">
        <v>153</v>
      </c>
      <c r="X372" s="152" t="s">
        <v>153</v>
      </c>
      <c r="Y372" s="149" t="s">
        <v>153</v>
      </c>
      <c r="Z372" s="149" t="s">
        <v>153</v>
      </c>
      <c r="AA372" s="150"/>
      <c r="AC372" s="149" t="s">
        <v>167</v>
      </c>
      <c r="AD372" s="149" t="s">
        <v>6</v>
      </c>
      <c r="AE372" s="149" t="s">
        <v>157</v>
      </c>
      <c r="AF372" s="149" t="s">
        <v>157</v>
      </c>
      <c r="AG372" s="149" t="s">
        <v>157</v>
      </c>
      <c r="AH372" s="150" t="s">
        <v>218</v>
      </c>
      <c r="AJ372" s="149" t="s">
        <v>154</v>
      </c>
      <c r="AK372" s="170" t="s">
        <v>153</v>
      </c>
      <c r="AN372" s="150"/>
      <c r="AO372" s="149" t="s">
        <v>219</v>
      </c>
      <c r="AP372" s="149" t="s">
        <v>150</v>
      </c>
      <c r="AQ372" s="149" t="s">
        <v>218</v>
      </c>
      <c r="AR372" s="149" t="s">
        <v>2193</v>
      </c>
      <c r="AS372" s="149">
        <v>2050</v>
      </c>
      <c r="AU372" s="150"/>
      <c r="AV372" s="149" t="s">
        <v>168</v>
      </c>
      <c r="AW372" s="172" t="s">
        <v>171</v>
      </c>
      <c r="AX372" s="149" t="s">
        <v>158</v>
      </c>
      <c r="AY372" s="149" t="s">
        <v>154</v>
      </c>
      <c r="AZ372" s="149" t="s">
        <v>153</v>
      </c>
      <c r="BA372" s="149" t="s">
        <v>153</v>
      </c>
      <c r="BC372" s="150"/>
      <c r="BE372" s="173"/>
      <c r="BF372" s="150"/>
      <c r="BG372" s="283">
        <f t="shared" si="265"/>
        <v>0</v>
      </c>
      <c r="BH372" s="149">
        <f t="shared" si="266"/>
        <v>0</v>
      </c>
      <c r="BI372" s="149">
        <f t="shared" si="232"/>
        <v>0</v>
      </c>
      <c r="BJ372" s="280">
        <f t="shared" si="233"/>
        <v>0</v>
      </c>
      <c r="BK372" s="356">
        <f t="shared" si="267"/>
        <v>0</v>
      </c>
      <c r="BL372" s="149">
        <f t="shared" si="268"/>
        <v>1</v>
      </c>
      <c r="BM372" s="149">
        <f t="shared" si="234"/>
        <v>0</v>
      </c>
      <c r="BN372" s="278">
        <f t="shared" si="235"/>
        <v>1</v>
      </c>
      <c r="BO372" s="149">
        <f t="shared" si="269"/>
        <v>0</v>
      </c>
      <c r="BP372" s="149">
        <f t="shared" si="270"/>
        <v>0</v>
      </c>
      <c r="BQ372" s="149">
        <f t="shared" si="236"/>
        <v>0</v>
      </c>
      <c r="BR372" s="356">
        <f t="shared" si="271"/>
        <v>0</v>
      </c>
      <c r="BS372" s="149">
        <f t="shared" si="272"/>
        <v>0</v>
      </c>
      <c r="BT372" s="149">
        <f t="shared" si="237"/>
        <v>1</v>
      </c>
      <c r="BU372" s="356">
        <f t="shared" si="238"/>
        <v>0</v>
      </c>
      <c r="BV372" s="149">
        <f t="shared" si="239"/>
        <v>0</v>
      </c>
      <c r="BW372" s="113">
        <f t="shared" si="240"/>
        <v>0</v>
      </c>
      <c r="BX372" s="248">
        <f t="shared" si="241"/>
        <v>0</v>
      </c>
      <c r="BY372" s="248">
        <f t="shared" si="242"/>
        <v>0</v>
      </c>
      <c r="BZ372" s="248">
        <f t="shared" si="243"/>
        <v>0</v>
      </c>
      <c r="CA372" s="248">
        <f t="shared" si="276"/>
        <v>0</v>
      </c>
      <c r="CB372" s="175">
        <f t="shared" si="244"/>
        <v>0</v>
      </c>
      <c r="CC372" s="356">
        <f t="shared" si="245"/>
        <v>0</v>
      </c>
      <c r="CD372" s="149">
        <f t="shared" si="246"/>
        <v>0</v>
      </c>
      <c r="CE372" s="149">
        <f t="shared" si="247"/>
        <v>1</v>
      </c>
      <c r="CF372" s="276">
        <f t="shared" si="248"/>
        <v>1</v>
      </c>
      <c r="CG372" s="248">
        <f t="shared" si="249"/>
        <v>1</v>
      </c>
      <c r="CH372" s="274">
        <f t="shared" si="273"/>
        <v>1</v>
      </c>
      <c r="CI372" s="356">
        <f t="shared" si="250"/>
        <v>0</v>
      </c>
      <c r="CJ372" s="149">
        <f t="shared" si="251"/>
        <v>0</v>
      </c>
      <c r="CK372" s="150">
        <f t="shared" si="252"/>
        <v>0</v>
      </c>
      <c r="CL372" s="149">
        <f t="shared" si="274"/>
        <v>0</v>
      </c>
      <c r="CM372" s="149">
        <f t="shared" si="274"/>
        <v>1</v>
      </c>
      <c r="CN372" s="149">
        <f t="shared" si="274"/>
        <v>1</v>
      </c>
      <c r="CO372" s="149">
        <f t="shared" si="253"/>
        <v>2</v>
      </c>
      <c r="CP372" s="149">
        <f t="shared" si="275"/>
        <v>1</v>
      </c>
      <c r="CQ372" s="283">
        <f t="shared" si="254"/>
        <v>0</v>
      </c>
      <c r="CR372" s="149">
        <f t="shared" si="255"/>
        <v>0</v>
      </c>
      <c r="CS372" s="149">
        <f t="shared" si="256"/>
        <v>1</v>
      </c>
      <c r="CT372" s="283">
        <f t="shared" si="257"/>
        <v>1</v>
      </c>
      <c r="CU372" s="149" t="str">
        <f t="shared" si="258"/>
        <v xml:space="preserve"> 2050</v>
      </c>
      <c r="CV372" s="149">
        <f t="shared" si="259"/>
        <v>2050</v>
      </c>
      <c r="CW372" s="149">
        <v>0</v>
      </c>
      <c r="CX372" s="149">
        <v>0</v>
      </c>
      <c r="CY372" s="149">
        <v>0</v>
      </c>
      <c r="CZ372" s="149">
        <v>0</v>
      </c>
      <c r="DA372" s="149">
        <v>0</v>
      </c>
      <c r="DB372" s="149">
        <v>0</v>
      </c>
      <c r="DC372" s="149">
        <v>1</v>
      </c>
      <c r="DD372" s="149">
        <v>1</v>
      </c>
      <c r="DE372" s="149">
        <v>0</v>
      </c>
      <c r="DF372" s="149">
        <v>1</v>
      </c>
      <c r="DG372" s="149">
        <v>0</v>
      </c>
      <c r="DH372" s="149">
        <v>1</v>
      </c>
      <c r="DI372" s="149">
        <v>0</v>
      </c>
      <c r="DJ372" s="149">
        <v>0</v>
      </c>
      <c r="DK372" s="149">
        <v>0</v>
      </c>
      <c r="DL372" s="149">
        <v>0</v>
      </c>
      <c r="DM372" s="149">
        <v>1</v>
      </c>
      <c r="DN372" s="149">
        <v>0</v>
      </c>
      <c r="DO372" s="149">
        <v>1</v>
      </c>
      <c r="DP372" s="149">
        <v>1</v>
      </c>
      <c r="DQ372" s="149">
        <v>0</v>
      </c>
      <c r="DR372" s="149">
        <v>1</v>
      </c>
      <c r="DS372" s="149">
        <v>0</v>
      </c>
      <c r="DT372" s="149" t="s">
        <v>150</v>
      </c>
      <c r="DU372" s="149" t="s">
        <v>158</v>
      </c>
      <c r="DV372" s="149" t="s">
        <v>7859</v>
      </c>
      <c r="DW372" s="149" t="s">
        <v>154</v>
      </c>
      <c r="DX372" s="149">
        <v>0</v>
      </c>
      <c r="DY372" s="149" t="s">
        <v>150</v>
      </c>
      <c r="DZ372" s="149" t="str">
        <f t="shared" si="260"/>
        <v>Y</v>
      </c>
      <c r="EA372" s="149" t="str">
        <f t="shared" si="261"/>
        <v/>
      </c>
      <c r="EB372" s="149" t="str">
        <f t="shared" si="262"/>
        <v>Y</v>
      </c>
      <c r="EC372" s="149" t="str">
        <f t="shared" si="263"/>
        <v>N</v>
      </c>
      <c r="ED372" s="149" t="str">
        <f t="shared" si="264"/>
        <v>Not Specified</v>
      </c>
      <c r="EF372" s="149">
        <f t="shared" si="277"/>
        <v>2050</v>
      </c>
    </row>
    <row r="373" spans="1:136" ht="16.5" customHeight="1">
      <c r="A373" s="113">
        <v>370</v>
      </c>
      <c r="B373" s="113">
        <v>398</v>
      </c>
      <c r="C373" s="141" t="s">
        <v>2194</v>
      </c>
      <c r="D373" s="113" t="s">
        <v>2195</v>
      </c>
      <c r="E373" s="113" t="s">
        <v>998</v>
      </c>
      <c r="F373" s="113" t="s">
        <v>284</v>
      </c>
      <c r="G373" s="113" t="s">
        <v>246</v>
      </c>
      <c r="H373" s="157" t="s">
        <v>2196</v>
      </c>
      <c r="I373" s="113" t="s">
        <v>2197</v>
      </c>
      <c r="J373" s="113">
        <v>-0.128</v>
      </c>
      <c r="K373" s="113" t="s">
        <v>2198</v>
      </c>
      <c r="L373" s="113">
        <v>579126</v>
      </c>
      <c r="M373" s="141">
        <v>23</v>
      </c>
      <c r="N373" s="113" t="s">
        <v>154</v>
      </c>
      <c r="O373" s="113" t="s">
        <v>153</v>
      </c>
      <c r="P373" s="141" t="s">
        <v>153</v>
      </c>
      <c r="Q373" s="113" t="s">
        <v>150</v>
      </c>
      <c r="R373" s="113" t="s">
        <v>150</v>
      </c>
      <c r="S373" s="113" t="s">
        <v>151</v>
      </c>
      <c r="T373" s="113" t="s">
        <v>152</v>
      </c>
      <c r="U373" s="151">
        <v>2030</v>
      </c>
      <c r="V373" s="113" t="s">
        <v>151</v>
      </c>
      <c r="W373" s="113" t="s">
        <v>152</v>
      </c>
      <c r="X373" s="148">
        <v>2050</v>
      </c>
      <c r="Y373" s="113" t="s">
        <v>150</v>
      </c>
      <c r="Z373" s="113" t="s">
        <v>151</v>
      </c>
      <c r="AA373" s="141">
        <v>2050</v>
      </c>
      <c r="AC373" s="113" t="s">
        <v>167</v>
      </c>
      <c r="AD373" s="113" t="s">
        <v>6</v>
      </c>
      <c r="AE373" s="113" t="s">
        <v>157</v>
      </c>
      <c r="AF373" s="113" t="s">
        <v>157</v>
      </c>
      <c r="AG373" s="113" t="s">
        <v>157</v>
      </c>
      <c r="AH373" s="141" t="s">
        <v>218</v>
      </c>
      <c r="AJ373" s="113" t="s">
        <v>154</v>
      </c>
      <c r="AK373" s="166" t="s">
        <v>153</v>
      </c>
      <c r="AO373" s="113" t="s">
        <v>219</v>
      </c>
      <c r="AP373" s="113" t="s">
        <v>150</v>
      </c>
      <c r="AQ373" s="113" t="s">
        <v>218</v>
      </c>
      <c r="AR373" s="113" t="s">
        <v>2199</v>
      </c>
      <c r="AS373" s="113">
        <v>2050</v>
      </c>
      <c r="AV373" s="113" t="s">
        <v>157</v>
      </c>
      <c r="AW373" s="167" t="s">
        <v>171</v>
      </c>
      <c r="AX373" s="113" t="s">
        <v>158</v>
      </c>
      <c r="AY373" s="113" t="s">
        <v>154</v>
      </c>
      <c r="AZ373" s="113" t="s">
        <v>153</v>
      </c>
      <c r="BA373" s="113" t="s">
        <v>153</v>
      </c>
      <c r="BG373" s="283">
        <f t="shared" si="265"/>
        <v>0</v>
      </c>
      <c r="BH373" s="149">
        <f t="shared" si="266"/>
        <v>0</v>
      </c>
      <c r="BI373" s="113">
        <f t="shared" si="232"/>
        <v>0</v>
      </c>
      <c r="BJ373" s="280">
        <f t="shared" si="233"/>
        <v>0</v>
      </c>
      <c r="BK373" s="347">
        <f t="shared" si="267"/>
        <v>0</v>
      </c>
      <c r="BL373" s="113">
        <f t="shared" si="268"/>
        <v>1</v>
      </c>
      <c r="BM373" s="113">
        <f t="shared" si="234"/>
        <v>0</v>
      </c>
      <c r="BN373" s="278">
        <f t="shared" si="235"/>
        <v>1</v>
      </c>
      <c r="BO373" s="149">
        <f t="shared" si="269"/>
        <v>0</v>
      </c>
      <c r="BP373" s="149">
        <f t="shared" si="270"/>
        <v>0</v>
      </c>
      <c r="BQ373" s="113">
        <f t="shared" si="236"/>
        <v>1</v>
      </c>
      <c r="BR373" s="356">
        <f t="shared" si="271"/>
        <v>0</v>
      </c>
      <c r="BS373" s="149">
        <f t="shared" si="272"/>
        <v>0</v>
      </c>
      <c r="BT373" s="113">
        <f t="shared" si="237"/>
        <v>1</v>
      </c>
      <c r="BU373" s="356">
        <f t="shared" si="238"/>
        <v>0</v>
      </c>
      <c r="BV373" s="149">
        <f t="shared" si="239"/>
        <v>0</v>
      </c>
      <c r="BW373" s="113">
        <f t="shared" si="240"/>
        <v>0</v>
      </c>
      <c r="BX373" s="248">
        <f t="shared" si="241"/>
        <v>0</v>
      </c>
      <c r="BY373" s="248">
        <f t="shared" si="242"/>
        <v>0</v>
      </c>
      <c r="BZ373" s="248">
        <f t="shared" si="243"/>
        <v>0</v>
      </c>
      <c r="CA373" s="248">
        <f t="shared" si="276"/>
        <v>0</v>
      </c>
      <c r="CB373" s="175">
        <f t="shared" si="244"/>
        <v>0</v>
      </c>
      <c r="CC373" s="347">
        <f t="shared" si="245"/>
        <v>0</v>
      </c>
      <c r="CD373" s="113">
        <f t="shared" si="246"/>
        <v>0</v>
      </c>
      <c r="CE373" s="113">
        <f t="shared" si="247"/>
        <v>1</v>
      </c>
      <c r="CF373" s="276">
        <f t="shared" si="248"/>
        <v>1</v>
      </c>
      <c r="CG373" s="248">
        <f t="shared" si="249"/>
        <v>1</v>
      </c>
      <c r="CH373" s="274">
        <f t="shared" si="273"/>
        <v>1</v>
      </c>
      <c r="CI373" s="347">
        <f t="shared" si="250"/>
        <v>0</v>
      </c>
      <c r="CJ373" s="113">
        <f t="shared" si="251"/>
        <v>0</v>
      </c>
      <c r="CK373" s="141">
        <f t="shared" si="252"/>
        <v>0</v>
      </c>
      <c r="CL373" s="149">
        <f t="shared" si="274"/>
        <v>0</v>
      </c>
      <c r="CM373" s="149">
        <f t="shared" si="274"/>
        <v>1</v>
      </c>
      <c r="CN373" s="149">
        <f t="shared" si="274"/>
        <v>1</v>
      </c>
      <c r="CO373" s="149">
        <f t="shared" si="253"/>
        <v>2</v>
      </c>
      <c r="CP373" s="149">
        <f t="shared" si="275"/>
        <v>1</v>
      </c>
      <c r="CQ373" s="282">
        <f t="shared" si="254"/>
        <v>1</v>
      </c>
      <c r="CR373" s="113">
        <f t="shared" si="255"/>
        <v>0</v>
      </c>
      <c r="CS373" s="113">
        <f t="shared" si="256"/>
        <v>0</v>
      </c>
      <c r="CT373" s="282">
        <f t="shared" si="257"/>
        <v>1</v>
      </c>
      <c r="CU373" s="113" t="str">
        <f t="shared" si="258"/>
        <v>2050 2050</v>
      </c>
      <c r="CV373" s="113">
        <f t="shared" si="259"/>
        <v>2050</v>
      </c>
      <c r="CW373" s="160">
        <v>0</v>
      </c>
      <c r="CX373" s="160">
        <v>1</v>
      </c>
      <c r="CY373" s="160">
        <v>0</v>
      </c>
      <c r="CZ373" s="160">
        <v>1</v>
      </c>
      <c r="DA373" s="160">
        <v>0</v>
      </c>
      <c r="DB373" s="160">
        <v>0</v>
      </c>
      <c r="DC373" s="160">
        <v>1</v>
      </c>
      <c r="DD373" s="160">
        <v>1</v>
      </c>
      <c r="DE373" s="160">
        <v>0</v>
      </c>
      <c r="DF373" s="160">
        <v>1</v>
      </c>
      <c r="DG373" s="160">
        <v>0</v>
      </c>
      <c r="DH373" s="160">
        <v>1</v>
      </c>
      <c r="DI373" s="160">
        <v>0</v>
      </c>
      <c r="DJ373" s="160">
        <v>0</v>
      </c>
      <c r="DK373" s="160">
        <v>0</v>
      </c>
      <c r="DL373" s="160">
        <v>0</v>
      </c>
      <c r="DM373" s="160">
        <v>1</v>
      </c>
      <c r="DN373" s="160">
        <v>1</v>
      </c>
      <c r="DO373" s="160">
        <v>1</v>
      </c>
      <c r="DP373" s="160">
        <v>1</v>
      </c>
      <c r="DQ373" s="160">
        <v>0</v>
      </c>
      <c r="DR373" s="160">
        <v>1</v>
      </c>
      <c r="DS373" s="160">
        <v>0</v>
      </c>
      <c r="DT373" s="104" t="s">
        <v>150</v>
      </c>
      <c r="DU373" s="104" t="s">
        <v>158</v>
      </c>
      <c r="DV373" s="104" t="s">
        <v>7859</v>
      </c>
      <c r="DW373" s="104" t="s">
        <v>160</v>
      </c>
      <c r="DX373" s="104" t="s">
        <v>150</v>
      </c>
      <c r="DY373" s="104" t="s">
        <v>150</v>
      </c>
      <c r="DZ373" s="107" t="str">
        <f t="shared" si="260"/>
        <v>Y</v>
      </c>
      <c r="EA373" s="107" t="str">
        <f t="shared" si="261"/>
        <v>Targets set</v>
      </c>
      <c r="EB373" s="107" t="str">
        <f t="shared" si="262"/>
        <v>Y</v>
      </c>
      <c r="EC373" s="107" t="str">
        <f t="shared" si="263"/>
        <v>N</v>
      </c>
      <c r="ED373" s="107" t="str">
        <f t="shared" si="264"/>
        <v>Yes</v>
      </c>
      <c r="EF373" s="113">
        <f t="shared" si="277"/>
        <v>2050</v>
      </c>
    </row>
    <row r="374" spans="1:136" ht="16.5" customHeight="1">
      <c r="A374" s="113">
        <v>371</v>
      </c>
      <c r="B374" s="113">
        <v>339</v>
      </c>
      <c r="C374" s="141" t="s">
        <v>2200</v>
      </c>
      <c r="D374" s="113" t="s">
        <v>778</v>
      </c>
      <c r="E374" s="113" t="s">
        <v>244</v>
      </c>
      <c r="F374" s="113" t="s">
        <v>342</v>
      </c>
      <c r="G374" s="113" t="s">
        <v>176</v>
      </c>
      <c r="H374" s="157" t="s">
        <v>2201</v>
      </c>
      <c r="I374" s="113" t="s">
        <v>2202</v>
      </c>
      <c r="J374" s="113">
        <v>0.135</v>
      </c>
      <c r="K374" s="113" t="s">
        <v>2203</v>
      </c>
      <c r="L374" s="113">
        <v>46947</v>
      </c>
      <c r="M374" s="141">
        <v>14</v>
      </c>
      <c r="N374" s="113" t="s">
        <v>150</v>
      </c>
      <c r="O374" s="113">
        <v>2022</v>
      </c>
      <c r="P374" s="141">
        <v>2040</v>
      </c>
      <c r="Q374" s="113" t="s">
        <v>150</v>
      </c>
      <c r="R374" s="113" t="s">
        <v>150</v>
      </c>
      <c r="S374" s="113" t="s">
        <v>151</v>
      </c>
      <c r="T374" s="113" t="s">
        <v>152</v>
      </c>
      <c r="U374" s="151">
        <v>2030</v>
      </c>
      <c r="V374" s="113" t="s">
        <v>153</v>
      </c>
      <c r="W374" s="113" t="s">
        <v>153</v>
      </c>
      <c r="X374" s="148" t="s">
        <v>153</v>
      </c>
      <c r="Y374" s="169" t="s">
        <v>154</v>
      </c>
      <c r="Z374" s="169" t="s">
        <v>210</v>
      </c>
      <c r="AC374" s="113" t="s">
        <v>167</v>
      </c>
      <c r="AD374" s="113" t="s">
        <v>6</v>
      </c>
      <c r="AE374" s="113" t="s">
        <v>157</v>
      </c>
      <c r="AF374" s="113" t="s">
        <v>157</v>
      </c>
      <c r="AG374" s="113" t="s">
        <v>157</v>
      </c>
      <c r="AH374" s="141" t="s">
        <v>218</v>
      </c>
      <c r="AJ374" s="113" t="s">
        <v>154</v>
      </c>
      <c r="AK374" s="166" t="s">
        <v>153</v>
      </c>
      <c r="AO374" s="113" t="s">
        <v>219</v>
      </c>
      <c r="AP374" s="113" t="s">
        <v>150</v>
      </c>
      <c r="AQ374" s="113" t="s">
        <v>218</v>
      </c>
      <c r="AR374" s="113" t="s">
        <v>2204</v>
      </c>
      <c r="AS374" s="113">
        <v>2045</v>
      </c>
      <c r="AV374" s="113" t="s">
        <v>168</v>
      </c>
      <c r="AW374" s="167" t="s">
        <v>171</v>
      </c>
      <c r="AX374" s="113" t="s">
        <v>158</v>
      </c>
      <c r="AY374" s="113" t="s">
        <v>154</v>
      </c>
      <c r="AZ374" s="113" t="s">
        <v>153</v>
      </c>
      <c r="BA374" s="113" t="s">
        <v>153</v>
      </c>
      <c r="BG374" s="283">
        <f t="shared" si="265"/>
        <v>0</v>
      </c>
      <c r="BH374" s="149">
        <f t="shared" si="266"/>
        <v>0</v>
      </c>
      <c r="BI374" s="113">
        <f t="shared" si="232"/>
        <v>1</v>
      </c>
      <c r="BJ374" s="280">
        <f t="shared" si="233"/>
        <v>1</v>
      </c>
      <c r="BK374" s="347">
        <f t="shared" si="267"/>
        <v>0</v>
      </c>
      <c r="BL374" s="113">
        <f t="shared" si="268"/>
        <v>1</v>
      </c>
      <c r="BM374" s="113">
        <f t="shared" si="234"/>
        <v>0</v>
      </c>
      <c r="BN374" s="278">
        <f t="shared" si="235"/>
        <v>1</v>
      </c>
      <c r="BO374" s="149">
        <f t="shared" si="269"/>
        <v>0</v>
      </c>
      <c r="BP374" s="149">
        <f t="shared" si="270"/>
        <v>0</v>
      </c>
      <c r="BQ374" s="113">
        <f t="shared" si="236"/>
        <v>0</v>
      </c>
      <c r="BR374" s="356">
        <f t="shared" si="271"/>
        <v>0</v>
      </c>
      <c r="BS374" s="149">
        <f t="shared" si="272"/>
        <v>0</v>
      </c>
      <c r="BT374" s="113">
        <f t="shared" si="237"/>
        <v>1</v>
      </c>
      <c r="BU374" s="356">
        <f t="shared" si="238"/>
        <v>0</v>
      </c>
      <c r="BV374" s="149">
        <f t="shared" si="239"/>
        <v>0</v>
      </c>
      <c r="BW374" s="113">
        <f t="shared" si="240"/>
        <v>0</v>
      </c>
      <c r="BX374" s="248">
        <f t="shared" si="241"/>
        <v>0</v>
      </c>
      <c r="BY374" s="248">
        <f t="shared" si="242"/>
        <v>0</v>
      </c>
      <c r="BZ374" s="248">
        <f t="shared" si="243"/>
        <v>0</v>
      </c>
      <c r="CA374" s="248">
        <f t="shared" si="276"/>
        <v>0</v>
      </c>
      <c r="CB374" s="175">
        <f t="shared" si="244"/>
        <v>0</v>
      </c>
      <c r="CC374" s="347">
        <f t="shared" si="245"/>
        <v>0</v>
      </c>
      <c r="CD374" s="113">
        <f t="shared" si="246"/>
        <v>0</v>
      </c>
      <c r="CE374" s="113">
        <f t="shared" si="247"/>
        <v>1</v>
      </c>
      <c r="CF374" s="276">
        <f t="shared" si="248"/>
        <v>1</v>
      </c>
      <c r="CG374" s="248">
        <f t="shared" si="249"/>
        <v>1</v>
      </c>
      <c r="CH374" s="274">
        <f t="shared" si="273"/>
        <v>1</v>
      </c>
      <c r="CI374" s="347">
        <f t="shared" si="250"/>
        <v>0</v>
      </c>
      <c r="CJ374" s="113">
        <f t="shared" si="251"/>
        <v>0</v>
      </c>
      <c r="CK374" s="141">
        <f t="shared" si="252"/>
        <v>0</v>
      </c>
      <c r="CL374" s="149">
        <f t="shared" si="274"/>
        <v>0</v>
      </c>
      <c r="CM374" s="149">
        <f t="shared" si="274"/>
        <v>1</v>
      </c>
      <c r="CN374" s="149">
        <f t="shared" si="274"/>
        <v>2</v>
      </c>
      <c r="CO374" s="149">
        <f t="shared" si="253"/>
        <v>3</v>
      </c>
      <c r="CP374" s="149">
        <f t="shared" si="275"/>
        <v>1</v>
      </c>
      <c r="CQ374" s="282">
        <f t="shared" si="254"/>
        <v>0</v>
      </c>
      <c r="CR374" s="113">
        <f t="shared" si="255"/>
        <v>0</v>
      </c>
      <c r="CS374" s="113">
        <f t="shared" si="256"/>
        <v>1</v>
      </c>
      <c r="CT374" s="282">
        <f t="shared" si="257"/>
        <v>1</v>
      </c>
      <c r="CU374" s="113" t="str">
        <f t="shared" si="258"/>
        <v xml:space="preserve"> 2045</v>
      </c>
      <c r="CV374" s="113">
        <f t="shared" si="259"/>
        <v>2045</v>
      </c>
      <c r="CW374" s="160">
        <v>0</v>
      </c>
      <c r="CX374" s="160">
        <v>0</v>
      </c>
      <c r="CY374" s="160">
        <v>0</v>
      </c>
      <c r="CZ374" s="160">
        <v>0</v>
      </c>
      <c r="DA374" s="160">
        <v>0</v>
      </c>
      <c r="DB374" s="160">
        <v>0</v>
      </c>
      <c r="DC374" s="160">
        <v>1</v>
      </c>
      <c r="DD374" s="160">
        <v>1</v>
      </c>
      <c r="DE374" s="160">
        <v>0</v>
      </c>
      <c r="DF374" s="160">
        <v>1</v>
      </c>
      <c r="DG374" s="160">
        <v>0</v>
      </c>
      <c r="DH374" s="160">
        <v>1</v>
      </c>
      <c r="DI374" s="160">
        <v>0</v>
      </c>
      <c r="DJ374" s="160">
        <v>0</v>
      </c>
      <c r="DK374" s="160">
        <v>1</v>
      </c>
      <c r="DL374" s="160">
        <v>1</v>
      </c>
      <c r="DM374" s="160">
        <v>1</v>
      </c>
      <c r="DN374" s="160">
        <v>0</v>
      </c>
      <c r="DO374" s="160">
        <v>1</v>
      </c>
      <c r="DP374" s="160">
        <v>1</v>
      </c>
      <c r="DQ374" s="160">
        <v>0</v>
      </c>
      <c r="DR374" s="160">
        <v>1</v>
      </c>
      <c r="DS374" s="160">
        <v>0</v>
      </c>
      <c r="DT374" s="104" t="s">
        <v>154</v>
      </c>
      <c r="DU374" s="104" t="s">
        <v>157</v>
      </c>
      <c r="DV374" s="104" t="s">
        <v>7857</v>
      </c>
      <c r="DW374" s="104" t="s">
        <v>154</v>
      </c>
      <c r="DX374" s="104">
        <v>0</v>
      </c>
      <c r="DY374" s="104" t="s">
        <v>150</v>
      </c>
      <c r="DZ374" s="107" t="str">
        <f t="shared" si="260"/>
        <v>Y</v>
      </c>
      <c r="EA374" s="107" t="str">
        <f t="shared" si="261"/>
        <v>Committed</v>
      </c>
      <c r="EB374" s="107" t="str">
        <f t="shared" si="262"/>
        <v>Y</v>
      </c>
      <c r="EC374" s="107" t="str">
        <f t="shared" si="263"/>
        <v>N</v>
      </c>
      <c r="ED374" s="107" t="str">
        <f t="shared" si="264"/>
        <v>Not Specified</v>
      </c>
      <c r="EF374" s="113">
        <f t="shared" si="277"/>
        <v>2045</v>
      </c>
    </row>
    <row r="375" spans="1:136" ht="16.5" customHeight="1">
      <c r="A375" s="149">
        <v>372</v>
      </c>
      <c r="B375" s="149">
        <v>376</v>
      </c>
      <c r="C375" s="150" t="s">
        <v>2205</v>
      </c>
      <c r="D375" s="113" t="s">
        <v>2138</v>
      </c>
      <c r="E375" s="113" t="s">
        <v>206</v>
      </c>
      <c r="F375" s="113" t="s">
        <v>145</v>
      </c>
      <c r="G375" s="113" t="s">
        <v>146</v>
      </c>
      <c r="H375" s="157" t="s">
        <v>2206</v>
      </c>
      <c r="I375" s="113" t="s">
        <v>2207</v>
      </c>
      <c r="J375" s="113">
        <v>1.342</v>
      </c>
      <c r="K375" s="113" t="s">
        <v>2208</v>
      </c>
      <c r="L375" s="113">
        <v>114000</v>
      </c>
      <c r="M375" s="141">
        <v>27</v>
      </c>
      <c r="N375" s="149" t="s">
        <v>154</v>
      </c>
      <c r="O375" s="149" t="s">
        <v>153</v>
      </c>
      <c r="P375" s="150" t="s">
        <v>153</v>
      </c>
      <c r="Q375" s="149" t="s">
        <v>154</v>
      </c>
      <c r="R375" s="113" t="s">
        <v>154</v>
      </c>
      <c r="S375" s="149" t="s">
        <v>153</v>
      </c>
      <c r="T375" s="149" t="s">
        <v>153</v>
      </c>
      <c r="U375" s="151" t="s">
        <v>153</v>
      </c>
      <c r="V375" s="149" t="s">
        <v>153</v>
      </c>
      <c r="W375" s="149" t="s">
        <v>153</v>
      </c>
      <c r="X375" s="152" t="s">
        <v>153</v>
      </c>
      <c r="Y375" s="113" t="s">
        <v>153</v>
      </c>
      <c r="Z375" s="149" t="s">
        <v>153</v>
      </c>
      <c r="AA375" s="150"/>
      <c r="AB375" s="149"/>
      <c r="AC375" s="149" t="s">
        <v>281</v>
      </c>
      <c r="AD375" s="149" t="s">
        <v>240</v>
      </c>
      <c r="AE375" s="149" t="s">
        <v>157</v>
      </c>
      <c r="AF375" s="149" t="s">
        <v>157</v>
      </c>
      <c r="AG375" s="149" t="s">
        <v>158</v>
      </c>
      <c r="AH375" s="150" t="s">
        <v>159</v>
      </c>
      <c r="AJ375" s="113" t="s">
        <v>154</v>
      </c>
      <c r="AK375" s="170" t="s">
        <v>153</v>
      </c>
      <c r="AL375" s="149"/>
      <c r="AM375" s="166"/>
      <c r="AN375" s="150"/>
      <c r="AO375" s="113" t="s">
        <v>219</v>
      </c>
      <c r="AP375" s="149" t="s">
        <v>150</v>
      </c>
      <c r="AQ375" s="149" t="s">
        <v>153</v>
      </c>
      <c r="AR375" s="149" t="s">
        <v>153</v>
      </c>
      <c r="AS375" s="149">
        <v>2050</v>
      </c>
      <c r="AT375" s="174" t="s">
        <v>2209</v>
      </c>
      <c r="AU375" s="150"/>
      <c r="AV375" s="149" t="s">
        <v>168</v>
      </c>
      <c r="AW375" s="172" t="s">
        <v>158</v>
      </c>
      <c r="AX375" s="149" t="s">
        <v>158</v>
      </c>
      <c r="AY375" s="149" t="s">
        <v>150</v>
      </c>
      <c r="AZ375" s="149" t="s">
        <v>2210</v>
      </c>
      <c r="BA375" s="149">
        <v>2030</v>
      </c>
      <c r="BB375" s="149"/>
      <c r="BC375" s="150"/>
      <c r="BD375" s="149"/>
      <c r="BE375" s="173"/>
      <c r="BF375" s="150"/>
      <c r="BG375" s="283">
        <f t="shared" si="265"/>
        <v>0</v>
      </c>
      <c r="BH375" s="149">
        <f t="shared" si="266"/>
        <v>0</v>
      </c>
      <c r="BI375" s="113">
        <f t="shared" si="232"/>
        <v>0</v>
      </c>
      <c r="BJ375" s="280">
        <f t="shared" si="233"/>
        <v>0</v>
      </c>
      <c r="BK375" s="347">
        <f t="shared" si="267"/>
        <v>0</v>
      </c>
      <c r="BL375" s="113">
        <f t="shared" si="268"/>
        <v>0</v>
      </c>
      <c r="BM375" s="113">
        <f t="shared" si="234"/>
        <v>0</v>
      </c>
      <c r="BN375" s="278">
        <f t="shared" si="235"/>
        <v>0</v>
      </c>
      <c r="BO375" s="149">
        <f t="shared" si="269"/>
        <v>0</v>
      </c>
      <c r="BP375" s="149">
        <f t="shared" si="270"/>
        <v>0</v>
      </c>
      <c r="BQ375" s="113">
        <f t="shared" si="236"/>
        <v>0</v>
      </c>
      <c r="BR375" s="356">
        <f t="shared" si="271"/>
        <v>0</v>
      </c>
      <c r="BS375" s="149">
        <f t="shared" si="272"/>
        <v>0</v>
      </c>
      <c r="BT375" s="113">
        <f t="shared" si="237"/>
        <v>1</v>
      </c>
      <c r="BU375" s="356">
        <f t="shared" si="238"/>
        <v>0</v>
      </c>
      <c r="BV375" s="149">
        <f t="shared" si="239"/>
        <v>0</v>
      </c>
      <c r="BW375" s="113">
        <f t="shared" si="240"/>
        <v>0</v>
      </c>
      <c r="BX375" s="248">
        <f t="shared" si="241"/>
        <v>0</v>
      </c>
      <c r="BY375" s="248">
        <f t="shared" si="242"/>
        <v>0</v>
      </c>
      <c r="BZ375" s="248">
        <f t="shared" si="243"/>
        <v>0</v>
      </c>
      <c r="CA375" s="248">
        <f t="shared" si="276"/>
        <v>0</v>
      </c>
      <c r="CB375" s="175">
        <f t="shared" si="244"/>
        <v>0</v>
      </c>
      <c r="CC375" s="347">
        <f t="shared" si="245"/>
        <v>0</v>
      </c>
      <c r="CD375" s="113">
        <f t="shared" si="246"/>
        <v>0</v>
      </c>
      <c r="CE375" s="113">
        <f t="shared" si="247"/>
        <v>1</v>
      </c>
      <c r="CF375" s="276">
        <f t="shared" si="248"/>
        <v>1</v>
      </c>
      <c r="CG375" s="248">
        <f t="shared" si="249"/>
        <v>1</v>
      </c>
      <c r="CH375" s="274">
        <f t="shared" si="273"/>
        <v>1</v>
      </c>
      <c r="CI375" s="347">
        <f t="shared" si="250"/>
        <v>0</v>
      </c>
      <c r="CJ375" s="113">
        <f t="shared" si="251"/>
        <v>1</v>
      </c>
      <c r="CK375" s="141">
        <f t="shared" si="252"/>
        <v>0</v>
      </c>
      <c r="CL375" s="149">
        <f t="shared" si="274"/>
        <v>0</v>
      </c>
      <c r="CM375" s="149">
        <f t="shared" si="274"/>
        <v>0</v>
      </c>
      <c r="CN375" s="149">
        <f t="shared" si="274"/>
        <v>1</v>
      </c>
      <c r="CO375" s="149">
        <f t="shared" si="253"/>
        <v>1</v>
      </c>
      <c r="CP375" s="149">
        <f t="shared" si="275"/>
        <v>1</v>
      </c>
      <c r="CQ375" s="282">
        <f t="shared" si="254"/>
        <v>0</v>
      </c>
      <c r="CR375" s="113">
        <f t="shared" si="255"/>
        <v>0</v>
      </c>
      <c r="CS375" s="113">
        <f t="shared" si="256"/>
        <v>1</v>
      </c>
      <c r="CT375" s="282" t="str">
        <f t="shared" si="257"/>
        <v/>
      </c>
      <c r="CU375" s="113" t="str">
        <f t="shared" si="258"/>
        <v xml:space="preserve"> 2050</v>
      </c>
      <c r="CV375" s="113">
        <f t="shared" si="259"/>
        <v>2050</v>
      </c>
      <c r="CW375" s="160">
        <v>0</v>
      </c>
      <c r="CX375" s="160">
        <v>0</v>
      </c>
      <c r="CY375" s="160">
        <v>0</v>
      </c>
      <c r="CZ375" s="160">
        <v>0</v>
      </c>
      <c r="DA375" s="160">
        <v>0</v>
      </c>
      <c r="DB375" s="160">
        <v>0</v>
      </c>
      <c r="DC375" s="160">
        <v>0</v>
      </c>
      <c r="DD375" s="160">
        <v>0</v>
      </c>
      <c r="DE375" s="160">
        <v>0</v>
      </c>
      <c r="DF375" s="160">
        <v>1</v>
      </c>
      <c r="DG375" s="160">
        <v>0</v>
      </c>
      <c r="DH375" s="160">
        <v>1</v>
      </c>
      <c r="DI375" s="160">
        <v>0</v>
      </c>
      <c r="DJ375" s="160">
        <v>0</v>
      </c>
      <c r="DK375" s="160">
        <v>0</v>
      </c>
      <c r="DL375" s="160">
        <v>0</v>
      </c>
      <c r="DM375" s="160">
        <v>0</v>
      </c>
      <c r="DN375" s="160">
        <v>0</v>
      </c>
      <c r="DO375" s="160">
        <v>0</v>
      </c>
      <c r="DP375" s="160">
        <v>0</v>
      </c>
      <c r="DQ375" s="160">
        <v>0</v>
      </c>
      <c r="DR375" s="160">
        <v>1</v>
      </c>
      <c r="DS375" s="160">
        <v>0</v>
      </c>
      <c r="DT375" s="104" t="s">
        <v>150</v>
      </c>
      <c r="DU375" s="104" t="s">
        <v>158</v>
      </c>
      <c r="DV375" s="104" t="s">
        <v>154</v>
      </c>
      <c r="DW375" s="104" t="s">
        <v>154</v>
      </c>
      <c r="DX375" s="104">
        <v>0</v>
      </c>
      <c r="DY375" s="104">
        <v>0</v>
      </c>
      <c r="DZ375" s="107" t="str">
        <f t="shared" si="260"/>
        <v>N</v>
      </c>
      <c r="EA375" s="107" t="str">
        <f t="shared" si="261"/>
        <v/>
      </c>
      <c r="EB375" s="107" t="str">
        <f t="shared" si="262"/>
        <v>Y</v>
      </c>
      <c r="EC375" s="107" t="str">
        <f t="shared" si="263"/>
        <v>N</v>
      </c>
      <c r="ED375" s="107" t="str">
        <f t="shared" si="264"/>
        <v>Not Specified</v>
      </c>
      <c r="EF375" s="113">
        <f t="shared" si="277"/>
        <v>2050</v>
      </c>
    </row>
    <row r="376" spans="1:136" ht="16.5" customHeight="1">
      <c r="A376" s="113">
        <v>373</v>
      </c>
      <c r="B376" s="113">
        <v>396</v>
      </c>
      <c r="C376" s="141" t="s">
        <v>2211</v>
      </c>
      <c r="D376" s="113" t="s">
        <v>333</v>
      </c>
      <c r="E376" s="113" t="s">
        <v>229</v>
      </c>
      <c r="F376" s="113" t="s">
        <v>1694</v>
      </c>
      <c r="G376" s="113" t="s">
        <v>246</v>
      </c>
      <c r="H376" s="157" t="s">
        <v>2212</v>
      </c>
      <c r="I376" s="113" t="s">
        <v>2213</v>
      </c>
      <c r="J376" s="113">
        <v>0.168</v>
      </c>
      <c r="K376" s="113" t="s">
        <v>2214</v>
      </c>
      <c r="L376" s="113">
        <v>81097</v>
      </c>
      <c r="M376" s="141">
        <v>11</v>
      </c>
      <c r="N376" s="113" t="s">
        <v>150</v>
      </c>
      <c r="O376" s="113">
        <v>2022</v>
      </c>
      <c r="P376" s="141">
        <v>2025</v>
      </c>
      <c r="Q376" s="113" t="s">
        <v>154</v>
      </c>
      <c r="R376" s="113" t="s">
        <v>154</v>
      </c>
      <c r="S376" s="113" t="s">
        <v>153</v>
      </c>
      <c r="T376" s="113" t="s">
        <v>153</v>
      </c>
      <c r="U376" s="147" t="s">
        <v>153</v>
      </c>
      <c r="V376" s="113" t="s">
        <v>153</v>
      </c>
      <c r="W376" s="113" t="s">
        <v>153</v>
      </c>
      <c r="X376" s="148" t="s">
        <v>153</v>
      </c>
      <c r="Y376" s="113" t="s">
        <v>153</v>
      </c>
      <c r="Z376" s="113" t="s">
        <v>153</v>
      </c>
      <c r="AC376" s="113" t="s">
        <v>167</v>
      </c>
      <c r="AD376" s="113" t="s">
        <v>6</v>
      </c>
      <c r="AE376" s="113" t="s">
        <v>157</v>
      </c>
      <c r="AF376" s="113" t="s">
        <v>157</v>
      </c>
      <c r="AG376" s="113" t="s">
        <v>157</v>
      </c>
      <c r="AH376" s="141" t="s">
        <v>218</v>
      </c>
      <c r="AJ376" s="113" t="s">
        <v>154</v>
      </c>
      <c r="AK376" s="166" t="s">
        <v>153</v>
      </c>
      <c r="AO376" s="113" t="s">
        <v>219</v>
      </c>
      <c r="AP376" s="113" t="s">
        <v>150</v>
      </c>
      <c r="AQ376" s="113" t="s">
        <v>218</v>
      </c>
      <c r="AR376" s="113" t="s">
        <v>2215</v>
      </c>
      <c r="AS376" s="113">
        <v>2050</v>
      </c>
      <c r="AV376" s="113" t="s">
        <v>157</v>
      </c>
      <c r="AW376" s="167" t="s">
        <v>190</v>
      </c>
      <c r="AX376" s="113" t="s">
        <v>158</v>
      </c>
      <c r="AY376" s="113" t="s">
        <v>154</v>
      </c>
      <c r="AZ376" s="113" t="s">
        <v>153</v>
      </c>
      <c r="BA376" s="113" t="s">
        <v>153</v>
      </c>
      <c r="BG376" s="283">
        <f t="shared" si="265"/>
        <v>1</v>
      </c>
      <c r="BH376" s="149">
        <f t="shared" si="266"/>
        <v>0</v>
      </c>
      <c r="BI376" s="113">
        <f t="shared" si="232"/>
        <v>0</v>
      </c>
      <c r="BJ376" s="280">
        <f t="shared" si="233"/>
        <v>1</v>
      </c>
      <c r="BK376" s="347">
        <f t="shared" si="267"/>
        <v>0</v>
      </c>
      <c r="BL376" s="113">
        <f t="shared" si="268"/>
        <v>0</v>
      </c>
      <c r="BM376" s="113">
        <f t="shared" si="234"/>
        <v>0</v>
      </c>
      <c r="BN376" s="278">
        <f t="shared" si="235"/>
        <v>0</v>
      </c>
      <c r="BO376" s="149">
        <f t="shared" si="269"/>
        <v>0</v>
      </c>
      <c r="BP376" s="149">
        <f t="shared" si="270"/>
        <v>0</v>
      </c>
      <c r="BQ376" s="113">
        <f t="shared" si="236"/>
        <v>0</v>
      </c>
      <c r="BR376" s="356">
        <f t="shared" si="271"/>
        <v>0</v>
      </c>
      <c r="BS376" s="149">
        <f t="shared" si="272"/>
        <v>0</v>
      </c>
      <c r="BT376" s="113">
        <f t="shared" si="237"/>
        <v>1</v>
      </c>
      <c r="BU376" s="356">
        <f t="shared" si="238"/>
        <v>0</v>
      </c>
      <c r="BV376" s="149">
        <f t="shared" si="239"/>
        <v>0</v>
      </c>
      <c r="BW376" s="113">
        <f t="shared" si="240"/>
        <v>0</v>
      </c>
      <c r="BX376" s="248">
        <f t="shared" si="241"/>
        <v>0</v>
      </c>
      <c r="BY376" s="248">
        <f t="shared" si="242"/>
        <v>0</v>
      </c>
      <c r="BZ376" s="248">
        <f t="shared" si="243"/>
        <v>0</v>
      </c>
      <c r="CA376" s="248">
        <f t="shared" si="276"/>
        <v>0</v>
      </c>
      <c r="CB376" s="175">
        <f t="shared" si="244"/>
        <v>0</v>
      </c>
      <c r="CC376" s="347">
        <f t="shared" si="245"/>
        <v>0</v>
      </c>
      <c r="CD376" s="113">
        <f t="shared" si="246"/>
        <v>0</v>
      </c>
      <c r="CE376" s="113">
        <f t="shared" si="247"/>
        <v>1</v>
      </c>
      <c r="CF376" s="276">
        <f t="shared" si="248"/>
        <v>1</v>
      </c>
      <c r="CG376" s="248">
        <f t="shared" si="249"/>
        <v>1</v>
      </c>
      <c r="CH376" s="274">
        <f t="shared" si="273"/>
        <v>1</v>
      </c>
      <c r="CI376" s="347">
        <f t="shared" si="250"/>
        <v>0</v>
      </c>
      <c r="CJ376" s="113">
        <f t="shared" si="251"/>
        <v>0</v>
      </c>
      <c r="CK376" s="141">
        <f t="shared" si="252"/>
        <v>0</v>
      </c>
      <c r="CL376" s="149">
        <f t="shared" si="274"/>
        <v>1</v>
      </c>
      <c r="CM376" s="149">
        <f t="shared" si="274"/>
        <v>0</v>
      </c>
      <c r="CN376" s="149">
        <f t="shared" si="274"/>
        <v>1</v>
      </c>
      <c r="CO376" s="149">
        <f t="shared" si="253"/>
        <v>2</v>
      </c>
      <c r="CP376" s="149">
        <f t="shared" si="275"/>
        <v>1</v>
      </c>
      <c r="CQ376" s="282">
        <f t="shared" si="254"/>
        <v>1</v>
      </c>
      <c r="CR376" s="113">
        <f t="shared" si="255"/>
        <v>0</v>
      </c>
      <c r="CS376" s="113">
        <f t="shared" si="256"/>
        <v>0</v>
      </c>
      <c r="CT376" s="282" t="str">
        <f t="shared" si="257"/>
        <v/>
      </c>
      <c r="CU376" s="113" t="str">
        <f t="shared" si="258"/>
        <v xml:space="preserve"> 2050</v>
      </c>
      <c r="CV376" s="113">
        <f t="shared" si="259"/>
        <v>2050</v>
      </c>
      <c r="CW376" s="160">
        <v>0</v>
      </c>
      <c r="CX376" s="160">
        <v>0</v>
      </c>
      <c r="CY376" s="160">
        <v>0</v>
      </c>
      <c r="CZ376" s="160">
        <v>0</v>
      </c>
      <c r="DA376" s="160">
        <v>0</v>
      </c>
      <c r="DB376" s="160">
        <v>0</v>
      </c>
      <c r="DC376" s="160">
        <v>1</v>
      </c>
      <c r="DD376" s="160">
        <v>1</v>
      </c>
      <c r="DE376" s="160">
        <v>0</v>
      </c>
      <c r="DF376" s="160">
        <v>0</v>
      </c>
      <c r="DG376" s="160">
        <v>0</v>
      </c>
      <c r="DH376" s="160">
        <v>0</v>
      </c>
      <c r="DI376" s="160">
        <v>0</v>
      </c>
      <c r="DJ376" s="160">
        <v>0</v>
      </c>
      <c r="DK376" s="160">
        <v>1</v>
      </c>
      <c r="DL376" s="160">
        <v>1</v>
      </c>
      <c r="DM376" s="160">
        <v>1</v>
      </c>
      <c r="DN376" s="160">
        <v>0</v>
      </c>
      <c r="DO376" s="160">
        <v>1</v>
      </c>
      <c r="DP376" s="160">
        <v>1</v>
      </c>
      <c r="DQ376" s="160">
        <v>0</v>
      </c>
      <c r="DR376" s="160">
        <v>1</v>
      </c>
      <c r="DS376" s="160">
        <v>0</v>
      </c>
      <c r="DT376" s="104" t="s">
        <v>154</v>
      </c>
      <c r="DU376" s="104" t="s">
        <v>158</v>
      </c>
      <c r="DV376" s="104" t="s">
        <v>7862</v>
      </c>
      <c r="DW376" s="104" t="s">
        <v>154</v>
      </c>
      <c r="DX376" s="104" t="s">
        <v>154</v>
      </c>
      <c r="DY376" s="104" t="s">
        <v>150</v>
      </c>
      <c r="DZ376" s="107" t="str">
        <f t="shared" si="260"/>
        <v>N</v>
      </c>
      <c r="EA376" s="107" t="str">
        <f t="shared" si="261"/>
        <v/>
      </c>
      <c r="EB376" s="107" t="str">
        <f t="shared" si="262"/>
        <v>Y</v>
      </c>
      <c r="EC376" s="107" t="str">
        <f t="shared" si="263"/>
        <v>N</v>
      </c>
      <c r="ED376" s="107" t="str">
        <f t="shared" si="264"/>
        <v>Yes</v>
      </c>
      <c r="EF376" s="113">
        <f t="shared" si="277"/>
        <v>2050</v>
      </c>
    </row>
    <row r="377" spans="1:136" ht="16.5" customHeight="1">
      <c r="A377" s="113">
        <v>374</v>
      </c>
      <c r="B377" s="113">
        <v>354</v>
      </c>
      <c r="C377" s="141" t="s">
        <v>2216</v>
      </c>
      <c r="D377" s="149" t="s">
        <v>271</v>
      </c>
      <c r="E377" s="149" t="s">
        <v>272</v>
      </c>
      <c r="F377" s="149" t="s">
        <v>175</v>
      </c>
      <c r="G377" s="149" t="s">
        <v>176</v>
      </c>
      <c r="H377" s="168" t="s">
        <v>2217</v>
      </c>
      <c r="I377" s="149" t="s">
        <v>2218</v>
      </c>
      <c r="J377" s="149">
        <v>0.369</v>
      </c>
      <c r="K377" s="149" t="s">
        <v>2219</v>
      </c>
      <c r="L377" s="149">
        <v>48821</v>
      </c>
      <c r="M377" s="150">
        <v>6</v>
      </c>
      <c r="N377" s="113" t="s">
        <v>154</v>
      </c>
      <c r="O377" s="113" t="s">
        <v>153</v>
      </c>
      <c r="P377" s="141" t="s">
        <v>153</v>
      </c>
      <c r="Q377" s="113" t="s">
        <v>154</v>
      </c>
      <c r="R377" s="113" t="s">
        <v>154</v>
      </c>
      <c r="S377" s="113" t="s">
        <v>153</v>
      </c>
      <c r="T377" s="113" t="s">
        <v>153</v>
      </c>
      <c r="U377" s="147" t="s">
        <v>153</v>
      </c>
      <c r="V377" s="113" t="s">
        <v>153</v>
      </c>
      <c r="W377" s="113" t="s">
        <v>153</v>
      </c>
      <c r="X377" s="148" t="s">
        <v>153</v>
      </c>
      <c r="Y377" s="113" t="s">
        <v>153</v>
      </c>
      <c r="Z377" s="113" t="s">
        <v>153</v>
      </c>
      <c r="AC377" s="113" t="s">
        <v>233</v>
      </c>
      <c r="AD377" s="113" t="s">
        <v>234</v>
      </c>
      <c r="AE377" s="113" t="s">
        <v>337</v>
      </c>
      <c r="AF377" s="113" t="s">
        <v>337</v>
      </c>
      <c r="AG377" s="113" t="s">
        <v>153</v>
      </c>
      <c r="AH377" s="141" t="s">
        <v>159</v>
      </c>
      <c r="AI377" s="113" t="s">
        <v>180</v>
      </c>
      <c r="AJ377" s="113" t="s">
        <v>154</v>
      </c>
      <c r="AK377" s="166" t="s">
        <v>338</v>
      </c>
      <c r="AL377" s="113">
        <v>2060</v>
      </c>
      <c r="AM377" s="174" t="s">
        <v>2220</v>
      </c>
      <c r="AP377" s="113" t="s">
        <v>154</v>
      </c>
      <c r="AQ377" s="113" t="s">
        <v>153</v>
      </c>
      <c r="AR377" s="113" t="s">
        <v>153</v>
      </c>
      <c r="AV377" s="169" t="s">
        <v>168</v>
      </c>
      <c r="AW377" s="167" t="s">
        <v>153</v>
      </c>
      <c r="AX377" s="113" t="s">
        <v>153</v>
      </c>
      <c r="AY377" s="113" t="s">
        <v>154</v>
      </c>
      <c r="AZ377" s="113" t="s">
        <v>153</v>
      </c>
      <c r="BA377" s="113" t="s">
        <v>153</v>
      </c>
      <c r="BG377" s="283">
        <f t="shared" si="265"/>
        <v>0</v>
      </c>
      <c r="BH377" s="149">
        <f t="shared" si="266"/>
        <v>0</v>
      </c>
      <c r="BI377" s="113">
        <f t="shared" si="232"/>
        <v>0</v>
      </c>
      <c r="BJ377" s="280">
        <f t="shared" si="233"/>
        <v>0</v>
      </c>
      <c r="BK377" s="347">
        <f t="shared" si="267"/>
        <v>0</v>
      </c>
      <c r="BL377" s="113">
        <f t="shared" si="268"/>
        <v>0</v>
      </c>
      <c r="BM377" s="113">
        <f t="shared" si="234"/>
        <v>0</v>
      </c>
      <c r="BN377" s="278">
        <f t="shared" si="235"/>
        <v>0</v>
      </c>
      <c r="BO377" s="149">
        <f t="shared" si="269"/>
        <v>0</v>
      </c>
      <c r="BP377" s="149">
        <f t="shared" si="270"/>
        <v>0</v>
      </c>
      <c r="BQ377" s="113">
        <f t="shared" si="236"/>
        <v>0</v>
      </c>
      <c r="BR377" s="356">
        <f t="shared" si="271"/>
        <v>0</v>
      </c>
      <c r="BS377" s="149">
        <f t="shared" si="272"/>
        <v>0</v>
      </c>
      <c r="BT377" s="113">
        <f t="shared" si="237"/>
        <v>0</v>
      </c>
      <c r="BU377" s="356">
        <f t="shared" si="238"/>
        <v>0</v>
      </c>
      <c r="BV377" s="149">
        <f t="shared" si="239"/>
        <v>0</v>
      </c>
      <c r="BW377" s="113">
        <f t="shared" si="240"/>
        <v>0</v>
      </c>
      <c r="BX377" s="248">
        <f t="shared" si="241"/>
        <v>0</v>
      </c>
      <c r="BY377" s="248">
        <f t="shared" si="242"/>
        <v>0</v>
      </c>
      <c r="BZ377" s="248">
        <f t="shared" si="243"/>
        <v>0</v>
      </c>
      <c r="CA377" s="248">
        <f t="shared" si="276"/>
        <v>0</v>
      </c>
      <c r="CB377" s="175">
        <f t="shared" si="244"/>
        <v>0</v>
      </c>
      <c r="CC377" s="347">
        <f t="shared" si="245"/>
        <v>0</v>
      </c>
      <c r="CD377" s="113">
        <f t="shared" si="246"/>
        <v>0</v>
      </c>
      <c r="CE377" s="113">
        <f t="shared" si="247"/>
        <v>0</v>
      </c>
      <c r="CF377" s="276">
        <f t="shared" si="248"/>
        <v>0</v>
      </c>
      <c r="CG377" s="248">
        <f t="shared" si="249"/>
        <v>0</v>
      </c>
      <c r="CH377" s="274">
        <f t="shared" si="273"/>
        <v>0</v>
      </c>
      <c r="CI377" s="347">
        <f t="shared" si="250"/>
        <v>0</v>
      </c>
      <c r="CJ377" s="113">
        <f t="shared" si="251"/>
        <v>0</v>
      </c>
      <c r="CK377" s="141">
        <f t="shared" si="252"/>
        <v>0</v>
      </c>
      <c r="CL377" s="149">
        <f t="shared" si="274"/>
        <v>0</v>
      </c>
      <c r="CM377" s="149">
        <f t="shared" si="274"/>
        <v>0</v>
      </c>
      <c r="CN377" s="149">
        <f t="shared" si="274"/>
        <v>0</v>
      </c>
      <c r="CO377" s="149">
        <f t="shared" si="253"/>
        <v>0</v>
      </c>
      <c r="CP377" s="149">
        <f t="shared" si="275"/>
        <v>0</v>
      </c>
      <c r="CQ377" s="282">
        <f t="shared" si="254"/>
        <v>0</v>
      </c>
      <c r="CR377" s="113">
        <f t="shared" si="255"/>
        <v>0</v>
      </c>
      <c r="CS377" s="113">
        <f t="shared" si="256"/>
        <v>1</v>
      </c>
      <c r="CT377" s="282" t="str">
        <f t="shared" si="257"/>
        <v/>
      </c>
      <c r="CU377" s="113" t="str">
        <f t="shared" si="258"/>
        <v xml:space="preserve"> </v>
      </c>
      <c r="CV377" s="113">
        <f t="shared" si="259"/>
        <v>0</v>
      </c>
      <c r="CW377" s="160">
        <v>0</v>
      </c>
      <c r="CX377" s="160">
        <v>0</v>
      </c>
      <c r="CY377" s="160">
        <v>0</v>
      </c>
      <c r="CZ377" s="160">
        <v>0</v>
      </c>
      <c r="DA377" s="160">
        <v>0</v>
      </c>
      <c r="DB377" s="160">
        <v>0</v>
      </c>
      <c r="DC377" s="160">
        <v>0</v>
      </c>
      <c r="DD377" s="160">
        <v>0</v>
      </c>
      <c r="DE377" s="160">
        <v>0</v>
      </c>
      <c r="DF377" s="160">
        <v>0</v>
      </c>
      <c r="DG377" s="160">
        <v>0</v>
      </c>
      <c r="DH377" s="160">
        <v>0</v>
      </c>
      <c r="DI377" s="160">
        <v>0</v>
      </c>
      <c r="DJ377" s="160">
        <v>0</v>
      </c>
      <c r="DK377" s="160">
        <v>0</v>
      </c>
      <c r="DL377" s="160">
        <v>0</v>
      </c>
      <c r="DM377" s="160">
        <v>0</v>
      </c>
      <c r="DN377" s="160">
        <v>0</v>
      </c>
      <c r="DO377" s="160">
        <v>0</v>
      </c>
      <c r="DP377" s="160">
        <v>0</v>
      </c>
      <c r="DQ377" s="160">
        <v>0</v>
      </c>
      <c r="DR377" s="160">
        <v>0</v>
      </c>
      <c r="DS377" s="160">
        <v>0</v>
      </c>
      <c r="DT377" s="104" t="s">
        <v>154</v>
      </c>
      <c r="DU377" s="104">
        <v>0</v>
      </c>
      <c r="DV377" s="104" t="s">
        <v>154</v>
      </c>
      <c r="DW377" s="104" t="s">
        <v>154</v>
      </c>
      <c r="DX377" s="104">
        <v>0</v>
      </c>
      <c r="DY377" s="104">
        <v>0</v>
      </c>
      <c r="DZ377" s="107" t="str">
        <f t="shared" si="260"/>
        <v>N</v>
      </c>
      <c r="EA377" s="107" t="str">
        <f t="shared" si="261"/>
        <v/>
      </c>
      <c r="EB377" s="107" t="str">
        <f t="shared" si="262"/>
        <v>N</v>
      </c>
      <c r="EC377" s="107" t="str">
        <f t="shared" si="263"/>
        <v>N</v>
      </c>
      <c r="ED377" s="107" t="str">
        <f t="shared" si="264"/>
        <v>Not Specified</v>
      </c>
      <c r="EF377" s="113">
        <f t="shared" si="277"/>
        <v>0</v>
      </c>
    </row>
    <row r="378" spans="1:136" ht="16.5" customHeight="1">
      <c r="A378" s="113">
        <v>375</v>
      </c>
      <c r="B378" s="113">
        <v>386</v>
      </c>
      <c r="C378" s="141" t="s">
        <v>2221</v>
      </c>
      <c r="D378" s="113" t="s">
        <v>449</v>
      </c>
      <c r="E378" s="113" t="s">
        <v>144</v>
      </c>
      <c r="F378" s="113" t="s">
        <v>499</v>
      </c>
      <c r="G378" s="113" t="s">
        <v>246</v>
      </c>
      <c r="H378" s="157" t="s">
        <v>2222</v>
      </c>
      <c r="I378" s="113" t="s">
        <v>2223</v>
      </c>
      <c r="J378" s="113">
        <v>0.085</v>
      </c>
      <c r="K378" s="113" t="s">
        <v>2224</v>
      </c>
      <c r="L378" s="113">
        <v>114640</v>
      </c>
      <c r="M378" s="141">
        <v>9</v>
      </c>
      <c r="N378" s="113" t="s">
        <v>154</v>
      </c>
      <c r="O378" s="113" t="s">
        <v>153</v>
      </c>
      <c r="P378" s="141" t="s">
        <v>153</v>
      </c>
      <c r="Q378" s="113" t="s">
        <v>150</v>
      </c>
      <c r="R378" s="113" t="s">
        <v>150</v>
      </c>
      <c r="S378" s="113" t="s">
        <v>151</v>
      </c>
      <c r="T378" s="113" t="s">
        <v>152</v>
      </c>
      <c r="U378" s="151">
        <v>2030</v>
      </c>
      <c r="V378" s="113" t="s">
        <v>151</v>
      </c>
      <c r="W378" s="113" t="s">
        <v>152</v>
      </c>
      <c r="X378" s="148">
        <v>2040</v>
      </c>
      <c r="Y378" s="113" t="s">
        <v>150</v>
      </c>
      <c r="Z378" s="113" t="s">
        <v>151</v>
      </c>
      <c r="AA378" s="141">
        <v>2040</v>
      </c>
      <c r="AC378" s="113" t="s">
        <v>167</v>
      </c>
      <c r="AD378" s="113" t="s">
        <v>6</v>
      </c>
      <c r="AE378" s="113" t="s">
        <v>157</v>
      </c>
      <c r="AF378" s="113" t="s">
        <v>157</v>
      </c>
      <c r="AG378" s="113" t="s">
        <v>157</v>
      </c>
      <c r="AH378" s="141" t="s">
        <v>218</v>
      </c>
      <c r="AJ378" s="113" t="s">
        <v>154</v>
      </c>
      <c r="AK378" s="166" t="s">
        <v>153</v>
      </c>
      <c r="AO378" s="113" t="s">
        <v>219</v>
      </c>
      <c r="AP378" s="113" t="s">
        <v>150</v>
      </c>
      <c r="AQ378" s="113" t="s">
        <v>218</v>
      </c>
      <c r="AR378" s="113" t="s">
        <v>2225</v>
      </c>
      <c r="AS378" s="113">
        <v>2040</v>
      </c>
      <c r="AV378" s="113" t="s">
        <v>168</v>
      </c>
      <c r="AW378" s="167" t="s">
        <v>312</v>
      </c>
      <c r="AX378" s="113" t="s">
        <v>157</v>
      </c>
      <c r="AY378" s="113" t="s">
        <v>154</v>
      </c>
      <c r="AZ378" s="113" t="s">
        <v>153</v>
      </c>
      <c r="BA378" s="113" t="s">
        <v>153</v>
      </c>
      <c r="BG378" s="283">
        <f t="shared" si="265"/>
        <v>0</v>
      </c>
      <c r="BH378" s="149">
        <f t="shared" si="266"/>
        <v>0</v>
      </c>
      <c r="BI378" s="113">
        <f t="shared" si="232"/>
        <v>0</v>
      </c>
      <c r="BJ378" s="280">
        <f t="shared" si="233"/>
        <v>0</v>
      </c>
      <c r="BK378" s="347">
        <f t="shared" si="267"/>
        <v>0</v>
      </c>
      <c r="BL378" s="113">
        <f t="shared" si="268"/>
        <v>1</v>
      </c>
      <c r="BM378" s="113">
        <f t="shared" si="234"/>
        <v>0</v>
      </c>
      <c r="BN378" s="278">
        <f t="shared" si="235"/>
        <v>1</v>
      </c>
      <c r="BO378" s="149">
        <f t="shared" si="269"/>
        <v>0</v>
      </c>
      <c r="BP378" s="149">
        <f t="shared" si="270"/>
        <v>0</v>
      </c>
      <c r="BQ378" s="113">
        <f t="shared" si="236"/>
        <v>1</v>
      </c>
      <c r="BR378" s="356">
        <f t="shared" si="271"/>
        <v>0</v>
      </c>
      <c r="BS378" s="149">
        <f t="shared" si="272"/>
        <v>0</v>
      </c>
      <c r="BT378" s="113">
        <f t="shared" si="237"/>
        <v>1</v>
      </c>
      <c r="BU378" s="356">
        <f t="shared" si="238"/>
        <v>0</v>
      </c>
      <c r="BV378" s="149">
        <f t="shared" si="239"/>
        <v>0</v>
      </c>
      <c r="BW378" s="113">
        <f t="shared" si="240"/>
        <v>0</v>
      </c>
      <c r="BX378" s="248">
        <f t="shared" si="241"/>
        <v>0</v>
      </c>
      <c r="BY378" s="248">
        <f t="shared" si="242"/>
        <v>0</v>
      </c>
      <c r="BZ378" s="248">
        <f t="shared" si="243"/>
        <v>0</v>
      </c>
      <c r="CA378" s="248">
        <f t="shared" si="276"/>
        <v>0</v>
      </c>
      <c r="CB378" s="175">
        <f t="shared" si="244"/>
        <v>0</v>
      </c>
      <c r="CC378" s="347">
        <f t="shared" si="245"/>
        <v>0</v>
      </c>
      <c r="CD378" s="113">
        <f t="shared" si="246"/>
        <v>0</v>
      </c>
      <c r="CE378" s="113">
        <f t="shared" si="247"/>
        <v>1</v>
      </c>
      <c r="CF378" s="276">
        <f t="shared" si="248"/>
        <v>1</v>
      </c>
      <c r="CG378" s="248">
        <f t="shared" si="249"/>
        <v>1</v>
      </c>
      <c r="CH378" s="274">
        <f t="shared" si="273"/>
        <v>1</v>
      </c>
      <c r="CI378" s="347">
        <f t="shared" si="250"/>
        <v>0</v>
      </c>
      <c r="CJ378" s="113">
        <f t="shared" si="251"/>
        <v>0</v>
      </c>
      <c r="CK378" s="141">
        <f t="shared" si="252"/>
        <v>0</v>
      </c>
      <c r="CL378" s="149">
        <f t="shared" si="274"/>
        <v>0</v>
      </c>
      <c r="CM378" s="149">
        <f t="shared" si="274"/>
        <v>1</v>
      </c>
      <c r="CN378" s="149">
        <f t="shared" si="274"/>
        <v>1</v>
      </c>
      <c r="CO378" s="149">
        <f t="shared" si="253"/>
        <v>2</v>
      </c>
      <c r="CP378" s="149">
        <f t="shared" si="275"/>
        <v>1</v>
      </c>
      <c r="CQ378" s="282">
        <f t="shared" si="254"/>
        <v>0</v>
      </c>
      <c r="CR378" s="113">
        <f t="shared" si="255"/>
        <v>0</v>
      </c>
      <c r="CS378" s="113">
        <f t="shared" si="256"/>
        <v>1</v>
      </c>
      <c r="CT378" s="282">
        <f t="shared" si="257"/>
        <v>1</v>
      </c>
      <c r="CU378" s="113" t="str">
        <f t="shared" si="258"/>
        <v>2040 2040</v>
      </c>
      <c r="CV378" s="113">
        <f t="shared" si="259"/>
        <v>2040</v>
      </c>
      <c r="CW378" s="160">
        <v>0</v>
      </c>
      <c r="CX378" s="160">
        <v>0</v>
      </c>
      <c r="CY378" s="160">
        <v>0</v>
      </c>
      <c r="CZ378" s="160">
        <v>0</v>
      </c>
      <c r="DA378" s="160">
        <v>0</v>
      </c>
      <c r="DB378" s="160">
        <v>0</v>
      </c>
      <c r="DC378" s="160">
        <v>1</v>
      </c>
      <c r="DD378" s="160">
        <v>1</v>
      </c>
      <c r="DE378" s="160">
        <v>0</v>
      </c>
      <c r="DF378" s="160">
        <v>1</v>
      </c>
      <c r="DG378" s="160">
        <v>0</v>
      </c>
      <c r="DH378" s="160">
        <v>1</v>
      </c>
      <c r="DI378" s="160">
        <v>0</v>
      </c>
      <c r="DJ378" s="160">
        <v>0</v>
      </c>
      <c r="DK378" s="160">
        <v>0</v>
      </c>
      <c r="DL378" s="160">
        <v>0</v>
      </c>
      <c r="DM378" s="160">
        <v>1</v>
      </c>
      <c r="DN378" s="160">
        <v>0</v>
      </c>
      <c r="DO378" s="160">
        <v>1</v>
      </c>
      <c r="DP378" s="160">
        <v>0</v>
      </c>
      <c r="DQ378" s="160">
        <v>0</v>
      </c>
      <c r="DR378" s="160">
        <v>1</v>
      </c>
      <c r="DS378" s="160">
        <v>0</v>
      </c>
      <c r="DT378" s="104" t="s">
        <v>150</v>
      </c>
      <c r="DU378" s="104" t="s">
        <v>157</v>
      </c>
      <c r="DV378" s="104" t="s">
        <v>7859</v>
      </c>
      <c r="DW378" s="104" t="s">
        <v>154</v>
      </c>
      <c r="DX378" s="104">
        <v>0</v>
      </c>
      <c r="DY378" s="104" t="s">
        <v>3005</v>
      </c>
      <c r="DZ378" s="107" t="str">
        <f t="shared" si="260"/>
        <v>Y</v>
      </c>
      <c r="EA378" s="107" t="str">
        <f t="shared" si="261"/>
        <v>Targets set</v>
      </c>
      <c r="EB378" s="107" t="str">
        <f t="shared" si="262"/>
        <v>Y</v>
      </c>
      <c r="EC378" s="107" t="str">
        <f t="shared" si="263"/>
        <v>N</v>
      </c>
      <c r="ED378" s="107" t="str">
        <f t="shared" si="264"/>
        <v>Not Specified</v>
      </c>
      <c r="EF378" s="113">
        <f t="shared" si="277"/>
        <v>2040</v>
      </c>
    </row>
    <row r="379" spans="1:136" ht="16.5" customHeight="1">
      <c r="A379" s="113">
        <v>376</v>
      </c>
      <c r="B379" s="113">
        <v>352</v>
      </c>
      <c r="C379" s="141" t="s">
        <v>2226</v>
      </c>
      <c r="D379" s="113" t="s">
        <v>449</v>
      </c>
      <c r="E379" s="113" t="s">
        <v>144</v>
      </c>
      <c r="F379" s="113" t="s">
        <v>145</v>
      </c>
      <c r="G379" s="113" t="s">
        <v>146</v>
      </c>
      <c r="H379" s="157" t="s">
        <v>2227</v>
      </c>
      <c r="I379" s="113" t="s">
        <v>2228</v>
      </c>
      <c r="J379" s="113">
        <v>-0.253</v>
      </c>
      <c r="K379" s="113" t="s">
        <v>2229</v>
      </c>
      <c r="L379" s="113">
        <v>85000</v>
      </c>
      <c r="M379" s="141">
        <v>27</v>
      </c>
      <c r="N379" s="113" t="s">
        <v>154</v>
      </c>
      <c r="O379" s="113" t="s">
        <v>153</v>
      </c>
      <c r="P379" s="141" t="s">
        <v>153</v>
      </c>
      <c r="Q379" s="113" t="s">
        <v>150</v>
      </c>
      <c r="R379" s="113" t="s">
        <v>150</v>
      </c>
      <c r="S379" s="113" t="s">
        <v>151</v>
      </c>
      <c r="T379" s="113" t="s">
        <v>152</v>
      </c>
      <c r="U379" s="147">
        <v>2030</v>
      </c>
      <c r="V379" s="113" t="s">
        <v>153</v>
      </c>
      <c r="W379" s="113" t="s">
        <v>153</v>
      </c>
      <c r="X379" s="148" t="s">
        <v>153</v>
      </c>
      <c r="Y379" s="113" t="s">
        <v>153</v>
      </c>
      <c r="Z379" s="113" t="s">
        <v>153</v>
      </c>
      <c r="AC379" s="113" t="s">
        <v>167</v>
      </c>
      <c r="AD379" s="113" t="s">
        <v>6</v>
      </c>
      <c r="AE379" s="113" t="s">
        <v>157</v>
      </c>
      <c r="AF379" s="113" t="s">
        <v>157</v>
      </c>
      <c r="AG379" s="113" t="s">
        <v>169</v>
      </c>
      <c r="AH379" s="141" t="s">
        <v>159</v>
      </c>
      <c r="AJ379" s="113" t="s">
        <v>154</v>
      </c>
      <c r="AK379" s="166" t="s">
        <v>153</v>
      </c>
      <c r="AO379" s="113" t="s">
        <v>160</v>
      </c>
      <c r="AP379" s="113" t="s">
        <v>150</v>
      </c>
      <c r="AQ379" s="113" t="s">
        <v>159</v>
      </c>
      <c r="AR379" s="113" t="s">
        <v>2230</v>
      </c>
      <c r="AS379" s="113">
        <v>2040</v>
      </c>
      <c r="AV379" s="113" t="s">
        <v>157</v>
      </c>
      <c r="AW379" s="167" t="s">
        <v>168</v>
      </c>
      <c r="AX379" s="113" t="s">
        <v>158</v>
      </c>
      <c r="AY379" s="113" t="s">
        <v>154</v>
      </c>
      <c r="AZ379" s="113" t="s">
        <v>153</v>
      </c>
      <c r="BA379" s="113" t="s">
        <v>153</v>
      </c>
      <c r="BG379" s="283">
        <f t="shared" si="265"/>
        <v>0</v>
      </c>
      <c r="BH379" s="149">
        <f t="shared" si="266"/>
        <v>0</v>
      </c>
      <c r="BI379" s="113">
        <f t="shared" si="232"/>
        <v>0</v>
      </c>
      <c r="BJ379" s="280">
        <f t="shared" si="233"/>
        <v>0</v>
      </c>
      <c r="BK379" s="347">
        <f t="shared" si="267"/>
        <v>0</v>
      </c>
      <c r="BL379" s="113">
        <f t="shared" si="268"/>
        <v>1</v>
      </c>
      <c r="BM379" s="113">
        <f t="shared" si="234"/>
        <v>0</v>
      </c>
      <c r="BN379" s="278">
        <f t="shared" si="235"/>
        <v>1</v>
      </c>
      <c r="BO379" s="149">
        <f t="shared" si="269"/>
        <v>0</v>
      </c>
      <c r="BP379" s="149">
        <f t="shared" si="270"/>
        <v>0</v>
      </c>
      <c r="BQ379" s="113">
        <f t="shared" si="236"/>
        <v>0</v>
      </c>
      <c r="BR379" s="356">
        <f t="shared" si="271"/>
        <v>0</v>
      </c>
      <c r="BS379" s="149">
        <f t="shared" si="272"/>
        <v>0</v>
      </c>
      <c r="BT379" s="113">
        <f t="shared" si="237"/>
        <v>1</v>
      </c>
      <c r="BU379" s="356">
        <f t="shared" si="238"/>
        <v>0</v>
      </c>
      <c r="BV379" s="149">
        <f t="shared" si="239"/>
        <v>0</v>
      </c>
      <c r="BW379" s="113">
        <f t="shared" si="240"/>
        <v>0</v>
      </c>
      <c r="BX379" s="248">
        <f t="shared" si="241"/>
        <v>0</v>
      </c>
      <c r="BY379" s="248">
        <f t="shared" si="242"/>
        <v>0</v>
      </c>
      <c r="BZ379" s="248">
        <f t="shared" si="243"/>
        <v>0</v>
      </c>
      <c r="CA379" s="248">
        <f t="shared" si="276"/>
        <v>0</v>
      </c>
      <c r="CB379" s="175">
        <f t="shared" si="244"/>
        <v>0</v>
      </c>
      <c r="CC379" s="347">
        <f t="shared" si="245"/>
        <v>0</v>
      </c>
      <c r="CD379" s="113">
        <f t="shared" si="246"/>
        <v>0</v>
      </c>
      <c r="CE379" s="113">
        <f t="shared" si="247"/>
        <v>1</v>
      </c>
      <c r="CF379" s="276">
        <f t="shared" si="248"/>
        <v>1</v>
      </c>
      <c r="CG379" s="248">
        <f t="shared" si="249"/>
        <v>1</v>
      </c>
      <c r="CH379" s="274">
        <f t="shared" si="273"/>
        <v>1</v>
      </c>
      <c r="CI379" s="347">
        <f t="shared" si="250"/>
        <v>0</v>
      </c>
      <c r="CJ379" s="113">
        <f t="shared" si="251"/>
        <v>0</v>
      </c>
      <c r="CK379" s="141">
        <f t="shared" si="252"/>
        <v>0</v>
      </c>
      <c r="CL379" s="149">
        <f t="shared" si="274"/>
        <v>0</v>
      </c>
      <c r="CM379" s="149">
        <f t="shared" si="274"/>
        <v>1</v>
      </c>
      <c r="CN379" s="149">
        <f t="shared" si="274"/>
        <v>1</v>
      </c>
      <c r="CO379" s="149">
        <f t="shared" si="253"/>
        <v>2</v>
      </c>
      <c r="CP379" s="149">
        <f t="shared" si="275"/>
        <v>1</v>
      </c>
      <c r="CQ379" s="282">
        <f t="shared" si="254"/>
        <v>1</v>
      </c>
      <c r="CR379" s="113">
        <f t="shared" si="255"/>
        <v>0</v>
      </c>
      <c r="CS379" s="113">
        <f t="shared" si="256"/>
        <v>0</v>
      </c>
      <c r="CT379" s="282">
        <f t="shared" si="257"/>
        <v>1</v>
      </c>
      <c r="CU379" s="113" t="str">
        <f t="shared" si="258"/>
        <v xml:space="preserve"> 2040</v>
      </c>
      <c r="CV379" s="113">
        <f t="shared" si="259"/>
        <v>2040</v>
      </c>
      <c r="CW379" s="160">
        <v>0</v>
      </c>
      <c r="CX379" s="160">
        <v>0</v>
      </c>
      <c r="CY379" s="160">
        <v>1</v>
      </c>
      <c r="CZ379" s="160">
        <v>1</v>
      </c>
      <c r="DA379" s="160">
        <v>0</v>
      </c>
      <c r="DB379" s="160">
        <v>0</v>
      </c>
      <c r="DC379" s="160">
        <v>1</v>
      </c>
      <c r="DD379" s="160">
        <v>1</v>
      </c>
      <c r="DE379" s="160">
        <v>0</v>
      </c>
      <c r="DF379" s="160">
        <v>1</v>
      </c>
      <c r="DG379" s="160">
        <v>0</v>
      </c>
      <c r="DH379" s="160">
        <v>1</v>
      </c>
      <c r="DI379" s="160">
        <v>0</v>
      </c>
      <c r="DJ379" s="160">
        <v>0</v>
      </c>
      <c r="DK379" s="160">
        <v>0</v>
      </c>
      <c r="DL379" s="160">
        <v>0</v>
      </c>
      <c r="DM379" s="160">
        <v>1</v>
      </c>
      <c r="DN379" s="160">
        <v>0</v>
      </c>
      <c r="DO379" s="160">
        <v>1</v>
      </c>
      <c r="DP379" s="160">
        <v>1</v>
      </c>
      <c r="DQ379" s="160">
        <v>0</v>
      </c>
      <c r="DR379" s="160">
        <v>1</v>
      </c>
      <c r="DS379" s="160">
        <v>0</v>
      </c>
      <c r="DT379" s="104" t="s">
        <v>150</v>
      </c>
      <c r="DU379" s="104" t="s">
        <v>158</v>
      </c>
      <c r="DV379" s="104" t="s">
        <v>160</v>
      </c>
      <c r="DW379" s="104" t="s">
        <v>160</v>
      </c>
      <c r="DX379" s="104" t="s">
        <v>150</v>
      </c>
      <c r="DY379" s="104" t="s">
        <v>150</v>
      </c>
      <c r="DZ379" s="107" t="str">
        <f t="shared" si="260"/>
        <v>Y</v>
      </c>
      <c r="EA379" s="107" t="str">
        <f t="shared" si="261"/>
        <v/>
      </c>
      <c r="EB379" s="107" t="str">
        <f t="shared" si="262"/>
        <v>Y</v>
      </c>
      <c r="EC379" s="107" t="str">
        <f t="shared" si="263"/>
        <v>N</v>
      </c>
      <c r="ED379" s="107" t="str">
        <f t="shared" si="264"/>
        <v>Yes</v>
      </c>
      <c r="EF379" s="113">
        <f t="shared" si="277"/>
        <v>2040</v>
      </c>
    </row>
    <row r="380" spans="1:136" ht="16.5" customHeight="1">
      <c r="A380" s="113">
        <v>377</v>
      </c>
      <c r="B380" s="113">
        <v>388</v>
      </c>
      <c r="C380" s="141" t="s">
        <v>2231</v>
      </c>
      <c r="D380" s="113" t="s">
        <v>1227</v>
      </c>
      <c r="E380" s="113" t="s">
        <v>229</v>
      </c>
      <c r="F380" s="113" t="s">
        <v>145</v>
      </c>
      <c r="G380" s="113" t="s">
        <v>146</v>
      </c>
      <c r="H380" s="157" t="s">
        <v>2232</v>
      </c>
      <c r="I380" s="113" t="s">
        <v>2233</v>
      </c>
      <c r="J380" s="113">
        <v>-0.212</v>
      </c>
      <c r="K380" s="113" t="s">
        <v>2234</v>
      </c>
      <c r="L380" s="113">
        <v>8249</v>
      </c>
      <c r="M380" s="141">
        <v>31</v>
      </c>
      <c r="N380" s="113" t="s">
        <v>154</v>
      </c>
      <c r="O380" s="113" t="s">
        <v>153</v>
      </c>
      <c r="P380" s="141" t="s">
        <v>153</v>
      </c>
      <c r="Q380" s="113" t="s">
        <v>154</v>
      </c>
      <c r="R380" s="113" t="s">
        <v>154</v>
      </c>
      <c r="S380" s="113" t="s">
        <v>153</v>
      </c>
      <c r="T380" s="113" t="s">
        <v>153</v>
      </c>
      <c r="U380" s="147" t="s">
        <v>153</v>
      </c>
      <c r="V380" s="113" t="s">
        <v>153</v>
      </c>
      <c r="W380" s="113" t="s">
        <v>153</v>
      </c>
      <c r="X380" s="148" t="s">
        <v>153</v>
      </c>
      <c r="Y380" s="113" t="s">
        <v>153</v>
      </c>
      <c r="Z380" s="113" t="s">
        <v>153</v>
      </c>
      <c r="AC380" s="113" t="s">
        <v>233</v>
      </c>
      <c r="AD380" s="113" t="s">
        <v>234</v>
      </c>
      <c r="AE380" s="113" t="s">
        <v>157</v>
      </c>
      <c r="AF380" s="113" t="s">
        <v>157</v>
      </c>
      <c r="AG380" s="113" t="s">
        <v>168</v>
      </c>
      <c r="AH380" s="141" t="s">
        <v>159</v>
      </c>
      <c r="AJ380" s="113" t="s">
        <v>154</v>
      </c>
      <c r="AK380" s="166" t="s">
        <v>153</v>
      </c>
      <c r="AM380" s="174" t="s">
        <v>2235</v>
      </c>
      <c r="AN380" s="141" t="s">
        <v>431</v>
      </c>
      <c r="AP380" s="113" t="s">
        <v>154</v>
      </c>
      <c r="AQ380" s="113" t="s">
        <v>153</v>
      </c>
      <c r="AR380" s="113" t="s">
        <v>153</v>
      </c>
      <c r="AV380" s="169" t="s">
        <v>168</v>
      </c>
      <c r="AW380" s="167" t="s">
        <v>153</v>
      </c>
      <c r="AX380" s="113" t="s">
        <v>153</v>
      </c>
      <c r="AY380" s="113" t="s">
        <v>154</v>
      </c>
      <c r="AZ380" s="113" t="s">
        <v>153</v>
      </c>
      <c r="BA380" s="113" t="s">
        <v>153</v>
      </c>
      <c r="BG380" s="283">
        <f t="shared" si="265"/>
        <v>0</v>
      </c>
      <c r="BH380" s="149">
        <f t="shared" si="266"/>
        <v>0</v>
      </c>
      <c r="BI380" s="113">
        <f t="shared" si="232"/>
        <v>0</v>
      </c>
      <c r="BJ380" s="280">
        <f t="shared" si="233"/>
        <v>0</v>
      </c>
      <c r="BK380" s="347">
        <f t="shared" si="267"/>
        <v>0</v>
      </c>
      <c r="BL380" s="113">
        <f t="shared" si="268"/>
        <v>0</v>
      </c>
      <c r="BM380" s="113">
        <f t="shared" si="234"/>
        <v>0</v>
      </c>
      <c r="BN380" s="278">
        <f t="shared" si="235"/>
        <v>0</v>
      </c>
      <c r="BO380" s="149">
        <f t="shared" si="269"/>
        <v>0</v>
      </c>
      <c r="BP380" s="149">
        <f t="shared" si="270"/>
        <v>0</v>
      </c>
      <c r="BQ380" s="113">
        <f t="shared" si="236"/>
        <v>0</v>
      </c>
      <c r="BR380" s="356">
        <f t="shared" si="271"/>
        <v>0</v>
      </c>
      <c r="BS380" s="149">
        <f t="shared" si="272"/>
        <v>0</v>
      </c>
      <c r="BT380" s="113">
        <f t="shared" si="237"/>
        <v>0</v>
      </c>
      <c r="BU380" s="356">
        <f t="shared" si="238"/>
        <v>0</v>
      </c>
      <c r="BV380" s="149">
        <f t="shared" si="239"/>
        <v>0</v>
      </c>
      <c r="BW380" s="113">
        <f t="shared" si="240"/>
        <v>0</v>
      </c>
      <c r="BX380" s="248">
        <f t="shared" si="241"/>
        <v>0</v>
      </c>
      <c r="BY380" s="248">
        <f t="shared" si="242"/>
        <v>0</v>
      </c>
      <c r="BZ380" s="248">
        <f t="shared" si="243"/>
        <v>0</v>
      </c>
      <c r="CA380" s="248">
        <f t="shared" si="276"/>
        <v>0</v>
      </c>
      <c r="CB380" s="175">
        <f t="shared" si="244"/>
        <v>0</v>
      </c>
      <c r="CC380" s="347">
        <f t="shared" si="245"/>
        <v>0</v>
      </c>
      <c r="CD380" s="113">
        <f t="shared" si="246"/>
        <v>0</v>
      </c>
      <c r="CE380" s="113">
        <f t="shared" si="247"/>
        <v>0</v>
      </c>
      <c r="CF380" s="276">
        <f t="shared" si="248"/>
        <v>0</v>
      </c>
      <c r="CG380" s="248">
        <f t="shared" si="249"/>
        <v>0</v>
      </c>
      <c r="CH380" s="274">
        <f t="shared" si="273"/>
        <v>0</v>
      </c>
      <c r="CI380" s="347">
        <f t="shared" si="250"/>
        <v>0</v>
      </c>
      <c r="CJ380" s="113">
        <f t="shared" si="251"/>
        <v>0</v>
      </c>
      <c r="CK380" s="141">
        <f t="shared" si="252"/>
        <v>0</v>
      </c>
      <c r="CL380" s="149">
        <f t="shared" si="274"/>
        <v>0</v>
      </c>
      <c r="CM380" s="149">
        <f t="shared" si="274"/>
        <v>0</v>
      </c>
      <c r="CN380" s="149">
        <f t="shared" si="274"/>
        <v>0</v>
      </c>
      <c r="CO380" s="149">
        <f t="shared" si="253"/>
        <v>0</v>
      </c>
      <c r="CP380" s="149">
        <f t="shared" si="275"/>
        <v>0</v>
      </c>
      <c r="CQ380" s="282">
        <f t="shared" si="254"/>
        <v>0</v>
      </c>
      <c r="CR380" s="113">
        <f t="shared" si="255"/>
        <v>0</v>
      </c>
      <c r="CS380" s="113">
        <f t="shared" si="256"/>
        <v>1</v>
      </c>
      <c r="CT380" s="282" t="str">
        <f t="shared" si="257"/>
        <v/>
      </c>
      <c r="CU380" s="113" t="str">
        <f t="shared" si="258"/>
        <v xml:space="preserve"> </v>
      </c>
      <c r="CV380" s="113">
        <f t="shared" si="259"/>
        <v>0</v>
      </c>
      <c r="CW380" s="160">
        <v>0</v>
      </c>
      <c r="CX380" s="160">
        <v>0</v>
      </c>
      <c r="CY380" s="160">
        <v>0</v>
      </c>
      <c r="CZ380" s="160">
        <v>0</v>
      </c>
      <c r="DA380" s="160">
        <v>0</v>
      </c>
      <c r="DB380" s="160">
        <v>0</v>
      </c>
      <c r="DC380" s="160">
        <v>0</v>
      </c>
      <c r="DD380" s="160">
        <v>0</v>
      </c>
      <c r="DE380" s="160">
        <v>0</v>
      </c>
      <c r="DF380" s="160">
        <v>0</v>
      </c>
      <c r="DG380" s="160">
        <v>0</v>
      </c>
      <c r="DH380" s="160">
        <v>0</v>
      </c>
      <c r="DI380" s="160">
        <v>0</v>
      </c>
      <c r="DJ380" s="160">
        <v>0</v>
      </c>
      <c r="DK380" s="160">
        <v>0</v>
      </c>
      <c r="DL380" s="160">
        <v>0</v>
      </c>
      <c r="DM380" s="160">
        <v>0</v>
      </c>
      <c r="DN380" s="160">
        <v>0</v>
      </c>
      <c r="DO380" s="160">
        <v>0</v>
      </c>
      <c r="DP380" s="160">
        <v>0</v>
      </c>
      <c r="DQ380" s="160">
        <v>0</v>
      </c>
      <c r="DR380" s="160">
        <v>0</v>
      </c>
      <c r="DS380" s="160">
        <v>0</v>
      </c>
      <c r="DT380" s="104" t="s">
        <v>154</v>
      </c>
      <c r="DU380" s="104">
        <v>0</v>
      </c>
      <c r="DV380" s="104" t="s">
        <v>154</v>
      </c>
      <c r="DW380" s="104" t="s">
        <v>154</v>
      </c>
      <c r="DX380" s="104" t="s">
        <v>154</v>
      </c>
      <c r="DY380" s="104" t="s">
        <v>154</v>
      </c>
      <c r="DZ380" s="107" t="str">
        <f t="shared" si="260"/>
        <v>N</v>
      </c>
      <c r="EA380" s="107" t="str">
        <f t="shared" si="261"/>
        <v/>
      </c>
      <c r="EB380" s="107" t="str">
        <f t="shared" si="262"/>
        <v>N</v>
      </c>
      <c r="EC380" s="107" t="str">
        <f t="shared" si="263"/>
        <v>N</v>
      </c>
      <c r="ED380" s="107" t="str">
        <f t="shared" si="264"/>
        <v>Not Specified</v>
      </c>
      <c r="EF380" s="113">
        <f t="shared" si="277"/>
        <v>0</v>
      </c>
    </row>
    <row r="381" spans="1:136" ht="16.5" customHeight="1">
      <c r="A381" s="113">
        <v>378</v>
      </c>
      <c r="B381" s="113">
        <v>387</v>
      </c>
      <c r="C381" s="141" t="s">
        <v>2236</v>
      </c>
      <c r="D381" s="113" t="s">
        <v>341</v>
      </c>
      <c r="E381" s="113" t="s">
        <v>214</v>
      </c>
      <c r="F381" s="113" t="s">
        <v>374</v>
      </c>
      <c r="G381" s="113" t="s">
        <v>246</v>
      </c>
      <c r="H381" s="157" t="s">
        <v>2237</v>
      </c>
      <c r="I381" s="113" t="s">
        <v>2238</v>
      </c>
      <c r="J381" s="113">
        <v>0.067</v>
      </c>
      <c r="K381" s="113" t="s">
        <v>2239</v>
      </c>
      <c r="L381" s="113">
        <v>176962</v>
      </c>
      <c r="M381" s="141">
        <v>24</v>
      </c>
      <c r="N381" s="113" t="s">
        <v>150</v>
      </c>
      <c r="O381" s="113">
        <v>2017</v>
      </c>
      <c r="P381" s="141">
        <v>2030</v>
      </c>
      <c r="Q381" s="113" t="s">
        <v>150</v>
      </c>
      <c r="R381" s="113" t="s">
        <v>150</v>
      </c>
      <c r="S381" s="113" t="s">
        <v>151</v>
      </c>
      <c r="T381" s="113" t="s">
        <v>152</v>
      </c>
      <c r="U381" s="147">
        <v>2030</v>
      </c>
      <c r="V381" s="113" t="s">
        <v>151</v>
      </c>
      <c r="W381" s="113" t="s">
        <v>152</v>
      </c>
      <c r="X381" s="148">
        <v>2050</v>
      </c>
      <c r="Y381" s="113" t="s">
        <v>150</v>
      </c>
      <c r="Z381" s="113" t="s">
        <v>151</v>
      </c>
      <c r="AA381" s="141">
        <v>2050</v>
      </c>
      <c r="AC381" s="113" t="s">
        <v>167</v>
      </c>
      <c r="AD381" s="113" t="s">
        <v>6</v>
      </c>
      <c r="AE381" s="113" t="s">
        <v>157</v>
      </c>
      <c r="AF381" s="113" t="s">
        <v>157</v>
      </c>
      <c r="AG381" s="113" t="s">
        <v>157</v>
      </c>
      <c r="AH381" s="141" t="s">
        <v>218</v>
      </c>
      <c r="AJ381" s="113" t="s">
        <v>154</v>
      </c>
      <c r="AK381" s="166" t="s">
        <v>153</v>
      </c>
      <c r="AO381" s="113" t="s">
        <v>219</v>
      </c>
      <c r="AP381" s="113" t="s">
        <v>150</v>
      </c>
      <c r="AQ381" s="113" t="s">
        <v>218</v>
      </c>
      <c r="AR381" s="113" t="s">
        <v>2240</v>
      </c>
      <c r="AS381" s="113">
        <v>2050</v>
      </c>
      <c r="AV381" s="113" t="s">
        <v>157</v>
      </c>
      <c r="AW381" s="167" t="s">
        <v>312</v>
      </c>
      <c r="AX381" s="113" t="s">
        <v>157</v>
      </c>
      <c r="AY381" s="113" t="s">
        <v>154</v>
      </c>
      <c r="AZ381" s="113" t="s">
        <v>153</v>
      </c>
      <c r="BA381" s="113" t="s">
        <v>153</v>
      </c>
      <c r="BG381" s="283">
        <f t="shared" si="265"/>
        <v>0</v>
      </c>
      <c r="BH381" s="149">
        <f t="shared" si="266"/>
        <v>1</v>
      </c>
      <c r="BI381" s="113">
        <f t="shared" si="232"/>
        <v>0</v>
      </c>
      <c r="BJ381" s="280">
        <f t="shared" si="233"/>
        <v>1</v>
      </c>
      <c r="BK381" s="347">
        <f t="shared" si="267"/>
        <v>0</v>
      </c>
      <c r="BL381" s="113">
        <f t="shared" si="268"/>
        <v>1</v>
      </c>
      <c r="BM381" s="113">
        <f t="shared" si="234"/>
        <v>0</v>
      </c>
      <c r="BN381" s="278">
        <f t="shared" si="235"/>
        <v>1</v>
      </c>
      <c r="BO381" s="149">
        <f t="shared" si="269"/>
        <v>0</v>
      </c>
      <c r="BP381" s="149">
        <f t="shared" si="270"/>
        <v>0</v>
      </c>
      <c r="BQ381" s="113">
        <f t="shared" si="236"/>
        <v>1</v>
      </c>
      <c r="BR381" s="356">
        <f t="shared" si="271"/>
        <v>0</v>
      </c>
      <c r="BS381" s="149">
        <f t="shared" si="272"/>
        <v>0</v>
      </c>
      <c r="BT381" s="113">
        <f t="shared" si="237"/>
        <v>1</v>
      </c>
      <c r="BU381" s="356">
        <f t="shared" si="238"/>
        <v>0</v>
      </c>
      <c r="BV381" s="149">
        <f t="shared" si="239"/>
        <v>0</v>
      </c>
      <c r="BW381" s="113">
        <f t="shared" si="240"/>
        <v>0</v>
      </c>
      <c r="BX381" s="248">
        <f t="shared" si="241"/>
        <v>0</v>
      </c>
      <c r="BY381" s="248">
        <f t="shared" si="242"/>
        <v>0</v>
      </c>
      <c r="BZ381" s="248">
        <f t="shared" si="243"/>
        <v>0</v>
      </c>
      <c r="CA381" s="248">
        <f t="shared" si="276"/>
        <v>0</v>
      </c>
      <c r="CB381" s="175">
        <f t="shared" si="244"/>
        <v>0</v>
      </c>
      <c r="CC381" s="347">
        <f t="shared" si="245"/>
        <v>0</v>
      </c>
      <c r="CD381" s="113">
        <f t="shared" si="246"/>
        <v>0</v>
      </c>
      <c r="CE381" s="113">
        <f t="shared" si="247"/>
        <v>1</v>
      </c>
      <c r="CF381" s="276">
        <f t="shared" si="248"/>
        <v>1</v>
      </c>
      <c r="CG381" s="248">
        <f t="shared" si="249"/>
        <v>1</v>
      </c>
      <c r="CH381" s="274">
        <f t="shared" si="273"/>
        <v>1</v>
      </c>
      <c r="CI381" s="347">
        <f t="shared" si="250"/>
        <v>0</v>
      </c>
      <c r="CJ381" s="113">
        <f t="shared" si="251"/>
        <v>0</v>
      </c>
      <c r="CK381" s="141">
        <f t="shared" si="252"/>
        <v>0</v>
      </c>
      <c r="CL381" s="149">
        <f t="shared" si="274"/>
        <v>0</v>
      </c>
      <c r="CM381" s="149">
        <f t="shared" si="274"/>
        <v>2</v>
      </c>
      <c r="CN381" s="149">
        <f t="shared" si="274"/>
        <v>1</v>
      </c>
      <c r="CO381" s="149">
        <f t="shared" si="253"/>
        <v>3</v>
      </c>
      <c r="CP381" s="149">
        <f t="shared" si="275"/>
        <v>1</v>
      </c>
      <c r="CQ381" s="282">
        <f t="shared" si="254"/>
        <v>1</v>
      </c>
      <c r="CR381" s="113">
        <f t="shared" si="255"/>
        <v>0</v>
      </c>
      <c r="CS381" s="113">
        <f t="shared" si="256"/>
        <v>0</v>
      </c>
      <c r="CT381" s="282">
        <f t="shared" si="257"/>
        <v>1</v>
      </c>
      <c r="CU381" s="113" t="str">
        <f t="shared" si="258"/>
        <v>2050 2050</v>
      </c>
      <c r="CV381" s="113">
        <f t="shared" si="259"/>
        <v>2050</v>
      </c>
      <c r="CW381" s="160">
        <v>0</v>
      </c>
      <c r="CX381" s="160">
        <v>1</v>
      </c>
      <c r="CY381" s="160">
        <v>0</v>
      </c>
      <c r="CZ381" s="160">
        <v>1</v>
      </c>
      <c r="DA381" s="160">
        <v>0</v>
      </c>
      <c r="DB381" s="160">
        <v>0</v>
      </c>
      <c r="DC381" s="160">
        <v>1</v>
      </c>
      <c r="DD381" s="160">
        <v>1</v>
      </c>
      <c r="DE381" s="160">
        <v>0</v>
      </c>
      <c r="DF381" s="160">
        <v>1</v>
      </c>
      <c r="DG381" s="160">
        <v>0</v>
      </c>
      <c r="DH381" s="160">
        <v>1</v>
      </c>
      <c r="DI381" s="160">
        <v>0</v>
      </c>
      <c r="DJ381" s="160">
        <v>1</v>
      </c>
      <c r="DK381" s="160">
        <v>0</v>
      </c>
      <c r="DL381" s="160">
        <v>1</v>
      </c>
      <c r="DM381" s="160">
        <v>1</v>
      </c>
      <c r="DN381" s="160">
        <v>1</v>
      </c>
      <c r="DO381" s="160">
        <v>1</v>
      </c>
      <c r="DP381" s="160">
        <v>1</v>
      </c>
      <c r="DQ381" s="160">
        <v>0</v>
      </c>
      <c r="DR381" s="160">
        <v>1</v>
      </c>
      <c r="DS381" s="160">
        <v>0</v>
      </c>
      <c r="DT381" s="104" t="s">
        <v>150</v>
      </c>
      <c r="DU381" s="104" t="s">
        <v>157</v>
      </c>
      <c r="DV381" s="104" t="s">
        <v>7859</v>
      </c>
      <c r="DW381" s="104" t="s">
        <v>7857</v>
      </c>
      <c r="DX381" s="104" t="s">
        <v>150</v>
      </c>
      <c r="DY381" s="104" t="s">
        <v>150</v>
      </c>
      <c r="DZ381" s="107" t="str">
        <f t="shared" si="260"/>
        <v>Y</v>
      </c>
      <c r="EA381" s="107" t="str">
        <f t="shared" si="261"/>
        <v>Targets set</v>
      </c>
      <c r="EB381" s="107" t="str">
        <f t="shared" si="262"/>
        <v>Y</v>
      </c>
      <c r="EC381" s="107" t="str">
        <f t="shared" si="263"/>
        <v>N</v>
      </c>
      <c r="ED381" s="107" t="str">
        <f t="shared" si="264"/>
        <v>Yes</v>
      </c>
      <c r="EF381" s="113">
        <f t="shared" si="277"/>
        <v>2050</v>
      </c>
    </row>
    <row r="382" spans="1:136" ht="16.5" customHeight="1">
      <c r="A382" s="113">
        <v>379</v>
      </c>
      <c r="B382" s="113">
        <v>296</v>
      </c>
      <c r="C382" s="141" t="s">
        <v>2241</v>
      </c>
      <c r="D382" s="113" t="s">
        <v>333</v>
      </c>
      <c r="E382" s="113" t="s">
        <v>229</v>
      </c>
      <c r="F382" s="113" t="s">
        <v>342</v>
      </c>
      <c r="G382" s="113" t="s">
        <v>176</v>
      </c>
      <c r="H382" s="157" t="s">
        <v>2242</v>
      </c>
      <c r="I382" s="113" t="s">
        <v>2243</v>
      </c>
      <c r="J382" s="113">
        <v>0.05</v>
      </c>
      <c r="K382" s="113" t="s">
        <v>2244</v>
      </c>
      <c r="L382" s="113">
        <v>25839</v>
      </c>
      <c r="M382" s="141">
        <v>13</v>
      </c>
      <c r="N382" s="113" t="s">
        <v>150</v>
      </c>
      <c r="O382" s="113">
        <v>2021</v>
      </c>
      <c r="P382" s="141">
        <v>2040</v>
      </c>
      <c r="Q382" s="113" t="s">
        <v>150</v>
      </c>
      <c r="R382" s="113" t="s">
        <v>150</v>
      </c>
      <c r="S382" s="113" t="s">
        <v>151</v>
      </c>
      <c r="T382" s="113" t="s">
        <v>152</v>
      </c>
      <c r="U382" s="147">
        <v>2025</v>
      </c>
      <c r="V382" s="113" t="s">
        <v>153</v>
      </c>
      <c r="W382" s="113" t="s">
        <v>153</v>
      </c>
      <c r="X382" s="148" t="s">
        <v>153</v>
      </c>
      <c r="Y382" s="113" t="s">
        <v>153</v>
      </c>
      <c r="Z382" s="113" t="s">
        <v>153</v>
      </c>
      <c r="AC382" s="113" t="s">
        <v>167</v>
      </c>
      <c r="AD382" s="113" t="s">
        <v>6</v>
      </c>
      <c r="AE382" s="113" t="s">
        <v>157</v>
      </c>
      <c r="AF382" s="113" t="s">
        <v>157</v>
      </c>
      <c r="AG382" s="113" t="s">
        <v>157</v>
      </c>
      <c r="AH382" s="141" t="s">
        <v>218</v>
      </c>
      <c r="AJ382" s="113" t="s">
        <v>154</v>
      </c>
      <c r="AK382" s="166" t="s">
        <v>153</v>
      </c>
      <c r="AO382" s="113" t="s">
        <v>219</v>
      </c>
      <c r="AP382" s="113" t="s">
        <v>150</v>
      </c>
      <c r="AQ382" s="113" t="s">
        <v>218</v>
      </c>
      <c r="AR382" s="113" t="s">
        <v>2245</v>
      </c>
      <c r="AS382" s="113">
        <v>2050</v>
      </c>
      <c r="AV382" s="113" t="s">
        <v>168</v>
      </c>
      <c r="AW382" s="167" t="s">
        <v>168</v>
      </c>
      <c r="AX382" s="113" t="s">
        <v>158</v>
      </c>
      <c r="AY382" s="113" t="s">
        <v>154</v>
      </c>
      <c r="AZ382" s="113" t="s">
        <v>153</v>
      </c>
      <c r="BA382" s="113" t="s">
        <v>153</v>
      </c>
      <c r="BG382" s="283">
        <f t="shared" si="265"/>
        <v>0</v>
      </c>
      <c r="BH382" s="149">
        <f t="shared" si="266"/>
        <v>0</v>
      </c>
      <c r="BI382" s="113">
        <f t="shared" si="232"/>
        <v>1</v>
      </c>
      <c r="BJ382" s="280">
        <f t="shared" si="233"/>
        <v>1</v>
      </c>
      <c r="BK382" s="347">
        <f t="shared" si="267"/>
        <v>1</v>
      </c>
      <c r="BL382" s="113">
        <f t="shared" si="268"/>
        <v>0</v>
      </c>
      <c r="BM382" s="113">
        <f t="shared" si="234"/>
        <v>0</v>
      </c>
      <c r="BN382" s="278">
        <f t="shared" si="235"/>
        <v>1</v>
      </c>
      <c r="BO382" s="149">
        <f t="shared" si="269"/>
        <v>0</v>
      </c>
      <c r="BP382" s="149">
        <f t="shared" si="270"/>
        <v>0</v>
      </c>
      <c r="BQ382" s="113">
        <f t="shared" si="236"/>
        <v>0</v>
      </c>
      <c r="BR382" s="356">
        <f t="shared" si="271"/>
        <v>0</v>
      </c>
      <c r="BS382" s="149">
        <f t="shared" si="272"/>
        <v>0</v>
      </c>
      <c r="BT382" s="113">
        <f t="shared" si="237"/>
        <v>1</v>
      </c>
      <c r="BU382" s="356">
        <f t="shared" si="238"/>
        <v>0</v>
      </c>
      <c r="BV382" s="149">
        <f t="shared" si="239"/>
        <v>0</v>
      </c>
      <c r="BW382" s="113">
        <f t="shared" si="240"/>
        <v>0</v>
      </c>
      <c r="BX382" s="248">
        <f t="shared" si="241"/>
        <v>0</v>
      </c>
      <c r="BY382" s="248">
        <f t="shared" si="242"/>
        <v>0</v>
      </c>
      <c r="BZ382" s="248">
        <f t="shared" si="243"/>
        <v>0</v>
      </c>
      <c r="CA382" s="248">
        <f t="shared" si="276"/>
        <v>0</v>
      </c>
      <c r="CB382" s="175">
        <f t="shared" si="244"/>
        <v>0</v>
      </c>
      <c r="CC382" s="347">
        <f t="shared" si="245"/>
        <v>0</v>
      </c>
      <c r="CD382" s="113">
        <f t="shared" si="246"/>
        <v>0</v>
      </c>
      <c r="CE382" s="113">
        <f t="shared" si="247"/>
        <v>1</v>
      </c>
      <c r="CF382" s="276">
        <f t="shared" si="248"/>
        <v>1</v>
      </c>
      <c r="CG382" s="248">
        <f t="shared" si="249"/>
        <v>1</v>
      </c>
      <c r="CH382" s="274">
        <f t="shared" si="273"/>
        <v>1</v>
      </c>
      <c r="CI382" s="347">
        <f t="shared" si="250"/>
        <v>0</v>
      </c>
      <c r="CJ382" s="113">
        <f t="shared" si="251"/>
        <v>0</v>
      </c>
      <c r="CK382" s="141">
        <f t="shared" si="252"/>
        <v>0</v>
      </c>
      <c r="CL382" s="149">
        <f t="shared" si="274"/>
        <v>1</v>
      </c>
      <c r="CM382" s="149">
        <f t="shared" si="274"/>
        <v>0</v>
      </c>
      <c r="CN382" s="149">
        <f t="shared" si="274"/>
        <v>2</v>
      </c>
      <c r="CO382" s="149">
        <f t="shared" si="253"/>
        <v>3</v>
      </c>
      <c r="CP382" s="149">
        <f t="shared" si="275"/>
        <v>1</v>
      </c>
      <c r="CQ382" s="282">
        <f t="shared" si="254"/>
        <v>0</v>
      </c>
      <c r="CR382" s="113">
        <f t="shared" si="255"/>
        <v>0</v>
      </c>
      <c r="CS382" s="113">
        <f t="shared" si="256"/>
        <v>1</v>
      </c>
      <c r="CT382" s="282" t="str">
        <f t="shared" si="257"/>
        <v/>
      </c>
      <c r="CU382" s="113" t="str">
        <f t="shared" si="258"/>
        <v xml:space="preserve"> 2050</v>
      </c>
      <c r="CV382" s="113">
        <f t="shared" si="259"/>
        <v>2050</v>
      </c>
      <c r="CW382" s="160">
        <v>0</v>
      </c>
      <c r="CX382" s="160">
        <v>0</v>
      </c>
      <c r="CY382" s="160">
        <v>0</v>
      </c>
      <c r="CZ382" s="160">
        <v>0</v>
      </c>
      <c r="DA382" s="160">
        <v>0</v>
      </c>
      <c r="DB382" s="160">
        <v>0</v>
      </c>
      <c r="DC382" s="160">
        <v>1</v>
      </c>
      <c r="DD382" s="160">
        <v>1</v>
      </c>
      <c r="DE382" s="160">
        <v>0</v>
      </c>
      <c r="DF382" s="160">
        <v>1</v>
      </c>
      <c r="DG382" s="160">
        <v>0</v>
      </c>
      <c r="DH382" s="160">
        <v>1</v>
      </c>
      <c r="DI382" s="160">
        <v>0</v>
      </c>
      <c r="DJ382" s="160">
        <v>0</v>
      </c>
      <c r="DK382" s="160">
        <v>1</v>
      </c>
      <c r="DL382" s="160">
        <v>1</v>
      </c>
      <c r="DM382" s="160">
        <v>1</v>
      </c>
      <c r="DN382" s="160">
        <v>0</v>
      </c>
      <c r="DO382" s="160">
        <v>1</v>
      </c>
      <c r="DP382" s="160">
        <v>1</v>
      </c>
      <c r="DQ382" s="160">
        <v>0</v>
      </c>
      <c r="DR382" s="160">
        <v>1</v>
      </c>
      <c r="DS382" s="160">
        <v>0</v>
      </c>
      <c r="DT382" s="104" t="s">
        <v>150</v>
      </c>
      <c r="DU382" s="104" t="s">
        <v>158</v>
      </c>
      <c r="DV382" s="104" t="s">
        <v>7863</v>
      </c>
      <c r="DW382" s="104" t="s">
        <v>154</v>
      </c>
      <c r="DX382" s="104">
        <v>0</v>
      </c>
      <c r="DY382" s="104" t="s">
        <v>150</v>
      </c>
      <c r="DZ382" s="107" t="str">
        <f t="shared" si="260"/>
        <v>Y</v>
      </c>
      <c r="EA382" s="107" t="str">
        <f t="shared" si="261"/>
        <v/>
      </c>
      <c r="EB382" s="107" t="str">
        <f t="shared" si="262"/>
        <v>Y</v>
      </c>
      <c r="EC382" s="107" t="str">
        <f t="shared" si="263"/>
        <v>N</v>
      </c>
      <c r="ED382" s="107" t="str">
        <f t="shared" si="264"/>
        <v>Not Specified</v>
      </c>
      <c r="EF382" s="113">
        <f t="shared" si="277"/>
        <v>2050</v>
      </c>
    </row>
    <row r="383" spans="1:136" ht="16.5" customHeight="1">
      <c r="A383" s="113">
        <v>380</v>
      </c>
      <c r="B383" s="113">
        <v>382</v>
      </c>
      <c r="C383" s="141" t="s">
        <v>2246</v>
      </c>
      <c r="D383" s="113" t="s">
        <v>1046</v>
      </c>
      <c r="E383" s="113" t="s">
        <v>1047</v>
      </c>
      <c r="F383" s="113" t="s">
        <v>145</v>
      </c>
      <c r="G383" s="113" t="s">
        <v>146</v>
      </c>
      <c r="H383" s="157" t="s">
        <v>2247</v>
      </c>
      <c r="I383" s="113" t="s">
        <v>2248</v>
      </c>
      <c r="J383" s="113">
        <v>1.03</v>
      </c>
      <c r="K383" s="113" t="s">
        <v>2249</v>
      </c>
      <c r="L383" s="113">
        <v>97000</v>
      </c>
      <c r="M383" s="141">
        <v>26</v>
      </c>
      <c r="N383" s="113" t="s">
        <v>154</v>
      </c>
      <c r="O383" s="113" t="s">
        <v>153</v>
      </c>
      <c r="P383" s="141" t="s">
        <v>153</v>
      </c>
      <c r="Q383" s="113" t="s">
        <v>154</v>
      </c>
      <c r="R383" s="113" t="s">
        <v>154</v>
      </c>
      <c r="S383" s="113" t="s">
        <v>153</v>
      </c>
      <c r="T383" s="113" t="s">
        <v>153</v>
      </c>
      <c r="U383" s="147" t="s">
        <v>153</v>
      </c>
      <c r="V383" s="113" t="s">
        <v>153</v>
      </c>
      <c r="W383" s="113" t="s">
        <v>153</v>
      </c>
      <c r="X383" s="148" t="s">
        <v>153</v>
      </c>
      <c r="Y383" s="113" t="s">
        <v>153</v>
      </c>
      <c r="Z383" s="113" t="s">
        <v>153</v>
      </c>
      <c r="AC383" s="113" t="s">
        <v>167</v>
      </c>
      <c r="AD383" s="113" t="s">
        <v>6</v>
      </c>
      <c r="AE383" s="113" t="s">
        <v>157</v>
      </c>
      <c r="AF383" s="113" t="s">
        <v>157</v>
      </c>
      <c r="AG383" s="113" t="s">
        <v>158</v>
      </c>
      <c r="AH383" s="141" t="s">
        <v>159</v>
      </c>
      <c r="AJ383" s="113" t="s">
        <v>154</v>
      </c>
      <c r="AK383" s="166" t="s">
        <v>153</v>
      </c>
      <c r="AO383" s="113" t="s">
        <v>160</v>
      </c>
      <c r="AP383" s="113" t="s">
        <v>150</v>
      </c>
      <c r="AQ383" s="113" t="s">
        <v>159</v>
      </c>
      <c r="AR383" s="113" t="s">
        <v>2250</v>
      </c>
      <c r="AS383" s="113">
        <v>2035</v>
      </c>
      <c r="AV383" s="113" t="s">
        <v>157</v>
      </c>
      <c r="AW383" s="167" t="s">
        <v>168</v>
      </c>
      <c r="AX383" s="113" t="s">
        <v>158</v>
      </c>
      <c r="AY383" s="113" t="s">
        <v>154</v>
      </c>
      <c r="AZ383" s="113" t="s">
        <v>153</v>
      </c>
      <c r="BA383" s="113" t="s">
        <v>153</v>
      </c>
      <c r="BG383" s="283">
        <f t="shared" si="265"/>
        <v>0</v>
      </c>
      <c r="BH383" s="149">
        <f t="shared" si="266"/>
        <v>0</v>
      </c>
      <c r="BI383" s="113">
        <f t="shared" si="232"/>
        <v>0</v>
      </c>
      <c r="BJ383" s="280">
        <f t="shared" si="233"/>
        <v>0</v>
      </c>
      <c r="BK383" s="347">
        <f t="shared" si="267"/>
        <v>0</v>
      </c>
      <c r="BL383" s="113">
        <f t="shared" si="268"/>
        <v>0</v>
      </c>
      <c r="BM383" s="113">
        <f t="shared" si="234"/>
        <v>0</v>
      </c>
      <c r="BN383" s="278">
        <f t="shared" si="235"/>
        <v>0</v>
      </c>
      <c r="BO383" s="149">
        <f t="shared" si="269"/>
        <v>0</v>
      </c>
      <c r="BP383" s="149">
        <f t="shared" si="270"/>
        <v>0</v>
      </c>
      <c r="BQ383" s="113">
        <f t="shared" si="236"/>
        <v>0</v>
      </c>
      <c r="BR383" s="356">
        <f t="shared" si="271"/>
        <v>0</v>
      </c>
      <c r="BS383" s="149">
        <f t="shared" si="272"/>
        <v>0</v>
      </c>
      <c r="BT383" s="113">
        <f t="shared" si="237"/>
        <v>1</v>
      </c>
      <c r="BU383" s="356">
        <f t="shared" si="238"/>
        <v>0</v>
      </c>
      <c r="BV383" s="149">
        <f t="shared" si="239"/>
        <v>0</v>
      </c>
      <c r="BW383" s="113">
        <f t="shared" si="240"/>
        <v>0</v>
      </c>
      <c r="BX383" s="248">
        <f t="shared" si="241"/>
        <v>0</v>
      </c>
      <c r="BY383" s="248">
        <f t="shared" si="242"/>
        <v>0</v>
      </c>
      <c r="BZ383" s="248">
        <f t="shared" si="243"/>
        <v>0</v>
      </c>
      <c r="CA383" s="248">
        <f t="shared" si="276"/>
        <v>0</v>
      </c>
      <c r="CB383" s="175">
        <f t="shared" si="244"/>
        <v>0</v>
      </c>
      <c r="CC383" s="347">
        <f t="shared" si="245"/>
        <v>0</v>
      </c>
      <c r="CD383" s="113">
        <f t="shared" si="246"/>
        <v>0</v>
      </c>
      <c r="CE383" s="113">
        <f t="shared" si="247"/>
        <v>1</v>
      </c>
      <c r="CF383" s="276">
        <f t="shared" si="248"/>
        <v>1</v>
      </c>
      <c r="CG383" s="248">
        <f t="shared" si="249"/>
        <v>1</v>
      </c>
      <c r="CH383" s="274">
        <f t="shared" si="273"/>
        <v>1</v>
      </c>
      <c r="CI383" s="347">
        <f t="shared" si="250"/>
        <v>0</v>
      </c>
      <c r="CJ383" s="113">
        <f t="shared" si="251"/>
        <v>0</v>
      </c>
      <c r="CK383" s="141">
        <f t="shared" si="252"/>
        <v>0</v>
      </c>
      <c r="CL383" s="149">
        <f t="shared" si="274"/>
        <v>0</v>
      </c>
      <c r="CM383" s="149">
        <f t="shared" si="274"/>
        <v>0</v>
      </c>
      <c r="CN383" s="149">
        <f t="shared" si="274"/>
        <v>1</v>
      </c>
      <c r="CO383" s="149">
        <f t="shared" si="253"/>
        <v>1</v>
      </c>
      <c r="CP383" s="149">
        <f t="shared" si="275"/>
        <v>1</v>
      </c>
      <c r="CQ383" s="282">
        <f t="shared" si="254"/>
        <v>1</v>
      </c>
      <c r="CR383" s="113">
        <f t="shared" si="255"/>
        <v>0</v>
      </c>
      <c r="CS383" s="113">
        <f t="shared" si="256"/>
        <v>0</v>
      </c>
      <c r="CT383" s="282" t="str">
        <f t="shared" si="257"/>
        <v/>
      </c>
      <c r="CU383" s="113" t="str">
        <f t="shared" si="258"/>
        <v xml:space="preserve"> 2035</v>
      </c>
      <c r="CV383" s="113">
        <f t="shared" si="259"/>
        <v>2035</v>
      </c>
      <c r="CW383" s="160">
        <v>0</v>
      </c>
      <c r="CX383" s="160">
        <v>0</v>
      </c>
      <c r="CY383" s="160">
        <v>0</v>
      </c>
      <c r="CZ383" s="160">
        <v>0</v>
      </c>
      <c r="DA383" s="160">
        <v>0</v>
      </c>
      <c r="DB383" s="160">
        <v>0</v>
      </c>
      <c r="DC383" s="160">
        <v>1</v>
      </c>
      <c r="DD383" s="160">
        <v>1</v>
      </c>
      <c r="DE383" s="160">
        <v>0</v>
      </c>
      <c r="DF383" s="160">
        <v>0</v>
      </c>
      <c r="DG383" s="160">
        <v>0</v>
      </c>
      <c r="DH383" s="160">
        <v>0</v>
      </c>
      <c r="DI383" s="160">
        <v>0</v>
      </c>
      <c r="DJ383" s="160">
        <v>0</v>
      </c>
      <c r="DK383" s="160">
        <v>0</v>
      </c>
      <c r="DL383" s="160">
        <v>0</v>
      </c>
      <c r="DM383" s="160">
        <v>1</v>
      </c>
      <c r="DN383" s="160">
        <v>0</v>
      </c>
      <c r="DO383" s="160">
        <v>1</v>
      </c>
      <c r="DP383" s="160">
        <v>0</v>
      </c>
      <c r="DQ383" s="160">
        <v>0</v>
      </c>
      <c r="DR383" s="160">
        <v>1</v>
      </c>
      <c r="DS383" s="160">
        <v>0</v>
      </c>
      <c r="DT383" s="104" t="s">
        <v>154</v>
      </c>
      <c r="DU383" s="104">
        <v>0</v>
      </c>
      <c r="DV383" s="104" t="s">
        <v>160</v>
      </c>
      <c r="DW383" s="104" t="s">
        <v>154</v>
      </c>
      <c r="DX383" s="104" t="s">
        <v>154</v>
      </c>
      <c r="DY383" s="104" t="s">
        <v>3005</v>
      </c>
      <c r="DZ383" s="107" t="str">
        <f t="shared" si="260"/>
        <v>N</v>
      </c>
      <c r="EA383" s="107" t="str">
        <f t="shared" si="261"/>
        <v/>
      </c>
      <c r="EB383" s="107" t="str">
        <f t="shared" si="262"/>
        <v>Y</v>
      </c>
      <c r="EC383" s="107" t="str">
        <f t="shared" si="263"/>
        <v>N</v>
      </c>
      <c r="ED383" s="107" t="str">
        <f t="shared" si="264"/>
        <v>Yes</v>
      </c>
      <c r="EF383" s="113">
        <f t="shared" si="277"/>
        <v>2035</v>
      </c>
    </row>
    <row r="384" spans="1:136" ht="16.5" customHeight="1">
      <c r="A384" s="113">
        <v>381</v>
      </c>
      <c r="B384" s="113">
        <v>449</v>
      </c>
      <c r="C384" s="141" t="s">
        <v>2251</v>
      </c>
      <c r="D384" s="113" t="s">
        <v>333</v>
      </c>
      <c r="E384" s="113" t="s">
        <v>229</v>
      </c>
      <c r="F384" s="113" t="s">
        <v>1610</v>
      </c>
      <c r="G384" s="113" t="s">
        <v>9</v>
      </c>
      <c r="H384" s="157" t="s">
        <v>2252</v>
      </c>
      <c r="I384" s="113" t="s">
        <v>2253</v>
      </c>
      <c r="J384" s="113">
        <v>-0.07</v>
      </c>
      <c r="K384" s="113" t="s">
        <v>2254</v>
      </c>
      <c r="L384" s="113">
        <v>39240</v>
      </c>
      <c r="M384" s="141">
        <v>26</v>
      </c>
      <c r="N384" s="113" t="s">
        <v>150</v>
      </c>
      <c r="O384" s="113">
        <v>2018</v>
      </c>
      <c r="P384" s="141">
        <v>2025</v>
      </c>
      <c r="Q384" s="113" t="s">
        <v>154</v>
      </c>
      <c r="R384" s="113" t="s">
        <v>154</v>
      </c>
      <c r="S384" s="113" t="s">
        <v>153</v>
      </c>
      <c r="T384" s="113" t="s">
        <v>153</v>
      </c>
      <c r="U384" s="147" t="s">
        <v>153</v>
      </c>
      <c r="V384" s="113" t="s">
        <v>153</v>
      </c>
      <c r="W384" s="113" t="s">
        <v>153</v>
      </c>
      <c r="X384" s="148" t="s">
        <v>153</v>
      </c>
      <c r="Y384" s="113" t="s">
        <v>153</v>
      </c>
      <c r="Z384" s="113" t="s">
        <v>153</v>
      </c>
      <c r="AC384" s="113" t="s">
        <v>167</v>
      </c>
      <c r="AD384" s="113" t="s">
        <v>6</v>
      </c>
      <c r="AE384" s="113" t="s">
        <v>157</v>
      </c>
      <c r="AF384" s="113" t="s">
        <v>157</v>
      </c>
      <c r="AG384" s="113" t="s">
        <v>169</v>
      </c>
      <c r="AH384" s="141" t="s">
        <v>159</v>
      </c>
      <c r="AJ384" s="113" t="s">
        <v>154</v>
      </c>
      <c r="AK384" s="166" t="s">
        <v>153</v>
      </c>
      <c r="AO384" s="113" t="s">
        <v>160</v>
      </c>
      <c r="AP384" s="113" t="s">
        <v>150</v>
      </c>
      <c r="AQ384" s="113" t="s">
        <v>159</v>
      </c>
      <c r="AR384" s="113" t="s">
        <v>2255</v>
      </c>
      <c r="AS384" s="113">
        <v>2050</v>
      </c>
      <c r="AV384" s="113" t="s">
        <v>157</v>
      </c>
      <c r="AW384" s="167" t="s">
        <v>158</v>
      </c>
      <c r="AX384" s="113" t="s">
        <v>158</v>
      </c>
      <c r="AY384" s="113" t="s">
        <v>154</v>
      </c>
      <c r="AZ384" s="113" t="s">
        <v>153</v>
      </c>
      <c r="BA384" s="113" t="s">
        <v>153</v>
      </c>
      <c r="BG384" s="283">
        <f t="shared" si="265"/>
        <v>1</v>
      </c>
      <c r="BH384" s="149">
        <f t="shared" si="266"/>
        <v>0</v>
      </c>
      <c r="BI384" s="113">
        <f t="shared" si="232"/>
        <v>0</v>
      </c>
      <c r="BJ384" s="280">
        <f t="shared" si="233"/>
        <v>1</v>
      </c>
      <c r="BK384" s="347">
        <f t="shared" si="267"/>
        <v>0</v>
      </c>
      <c r="BL384" s="113">
        <f t="shared" si="268"/>
        <v>0</v>
      </c>
      <c r="BM384" s="113">
        <f t="shared" si="234"/>
        <v>0</v>
      </c>
      <c r="BN384" s="278">
        <f t="shared" si="235"/>
        <v>0</v>
      </c>
      <c r="BO384" s="149">
        <f t="shared" si="269"/>
        <v>0</v>
      </c>
      <c r="BP384" s="149">
        <f t="shared" si="270"/>
        <v>0</v>
      </c>
      <c r="BQ384" s="113">
        <f t="shared" si="236"/>
        <v>0</v>
      </c>
      <c r="BR384" s="356">
        <f t="shared" si="271"/>
        <v>0</v>
      </c>
      <c r="BS384" s="149">
        <f t="shared" si="272"/>
        <v>0</v>
      </c>
      <c r="BT384" s="113">
        <f t="shared" si="237"/>
        <v>1</v>
      </c>
      <c r="BU384" s="356">
        <f t="shared" si="238"/>
        <v>0</v>
      </c>
      <c r="BV384" s="149">
        <f t="shared" si="239"/>
        <v>0</v>
      </c>
      <c r="BW384" s="113">
        <f t="shared" si="240"/>
        <v>0</v>
      </c>
      <c r="BX384" s="248">
        <f t="shared" si="241"/>
        <v>0</v>
      </c>
      <c r="BY384" s="248">
        <f t="shared" si="242"/>
        <v>0</v>
      </c>
      <c r="BZ384" s="248">
        <f t="shared" si="243"/>
        <v>0</v>
      </c>
      <c r="CA384" s="248">
        <f t="shared" si="276"/>
        <v>0</v>
      </c>
      <c r="CB384" s="175">
        <f t="shared" si="244"/>
        <v>0</v>
      </c>
      <c r="CC384" s="347">
        <f t="shared" si="245"/>
        <v>0</v>
      </c>
      <c r="CD384" s="113">
        <f t="shared" si="246"/>
        <v>0</v>
      </c>
      <c r="CE384" s="113">
        <f t="shared" si="247"/>
        <v>1</v>
      </c>
      <c r="CF384" s="276">
        <f t="shared" si="248"/>
        <v>1</v>
      </c>
      <c r="CG384" s="248">
        <f t="shared" si="249"/>
        <v>1</v>
      </c>
      <c r="CH384" s="274">
        <f t="shared" si="273"/>
        <v>1</v>
      </c>
      <c r="CI384" s="347">
        <f t="shared" si="250"/>
        <v>0</v>
      </c>
      <c r="CJ384" s="113">
        <f t="shared" si="251"/>
        <v>0</v>
      </c>
      <c r="CK384" s="141">
        <f t="shared" si="252"/>
        <v>0</v>
      </c>
      <c r="CL384" s="149">
        <f t="shared" si="274"/>
        <v>1</v>
      </c>
      <c r="CM384" s="149">
        <f t="shared" si="274"/>
        <v>0</v>
      </c>
      <c r="CN384" s="149">
        <f t="shared" si="274"/>
        <v>1</v>
      </c>
      <c r="CO384" s="149">
        <f t="shared" si="253"/>
        <v>2</v>
      </c>
      <c r="CP384" s="149">
        <f t="shared" si="275"/>
        <v>1</v>
      </c>
      <c r="CQ384" s="282">
        <f t="shared" si="254"/>
        <v>1</v>
      </c>
      <c r="CR384" s="113">
        <f t="shared" si="255"/>
        <v>0</v>
      </c>
      <c r="CS384" s="113">
        <f t="shared" si="256"/>
        <v>0</v>
      </c>
      <c r="CT384" s="282" t="str">
        <f t="shared" si="257"/>
        <v/>
      </c>
      <c r="CU384" s="113" t="str">
        <f t="shared" si="258"/>
        <v xml:space="preserve"> 2050</v>
      </c>
      <c r="CV384" s="113">
        <f t="shared" si="259"/>
        <v>2050</v>
      </c>
      <c r="CW384" s="160">
        <v>1</v>
      </c>
      <c r="CX384" s="160">
        <v>0</v>
      </c>
      <c r="CY384" s="160">
        <v>0</v>
      </c>
      <c r="CZ384" s="160">
        <v>1</v>
      </c>
      <c r="DA384" s="160">
        <v>0</v>
      </c>
      <c r="DB384" s="160">
        <v>0</v>
      </c>
      <c r="DC384" s="160">
        <v>1</v>
      </c>
      <c r="DD384" s="160">
        <v>1</v>
      </c>
      <c r="DE384" s="160">
        <v>0</v>
      </c>
      <c r="DF384" s="160">
        <v>0</v>
      </c>
      <c r="DG384" s="160">
        <v>0</v>
      </c>
      <c r="DH384" s="160">
        <v>0</v>
      </c>
      <c r="DI384" s="160">
        <v>0</v>
      </c>
      <c r="DJ384" s="160">
        <v>1</v>
      </c>
      <c r="DK384" s="160">
        <v>0</v>
      </c>
      <c r="DL384" s="160">
        <v>1</v>
      </c>
      <c r="DM384" s="160">
        <v>1</v>
      </c>
      <c r="DN384" s="160">
        <v>1</v>
      </c>
      <c r="DO384" s="160">
        <v>1</v>
      </c>
      <c r="DP384" s="160">
        <v>1</v>
      </c>
      <c r="DQ384" s="160">
        <v>0</v>
      </c>
      <c r="DR384" s="160">
        <v>1</v>
      </c>
      <c r="DS384" s="160">
        <v>1</v>
      </c>
      <c r="DT384" s="104" t="s">
        <v>154</v>
      </c>
      <c r="DU384" s="104">
        <v>0</v>
      </c>
      <c r="DV384" s="104" t="s">
        <v>7862</v>
      </c>
      <c r="DW384" s="104" t="s">
        <v>7859</v>
      </c>
      <c r="DX384" s="104" t="s">
        <v>150</v>
      </c>
      <c r="DY384" s="104" t="s">
        <v>150</v>
      </c>
      <c r="DZ384" s="107" t="str">
        <f t="shared" si="260"/>
        <v>N</v>
      </c>
      <c r="EA384" s="107" t="str">
        <f t="shared" si="261"/>
        <v/>
      </c>
      <c r="EB384" s="107" t="str">
        <f t="shared" si="262"/>
        <v>Y</v>
      </c>
      <c r="EC384" s="107" t="str">
        <f t="shared" si="263"/>
        <v>N</v>
      </c>
      <c r="ED384" s="107" t="str">
        <f t="shared" si="264"/>
        <v>Yes</v>
      </c>
      <c r="EF384" s="113">
        <f t="shared" si="277"/>
        <v>2050</v>
      </c>
    </row>
    <row r="385" spans="1:136" ht="16.5" customHeight="1">
      <c r="A385" s="113">
        <v>382</v>
      </c>
      <c r="B385" s="113">
        <v>372</v>
      </c>
      <c r="C385" s="141" t="s">
        <v>2256</v>
      </c>
      <c r="D385" s="113" t="s">
        <v>472</v>
      </c>
      <c r="E385" s="113" t="s">
        <v>229</v>
      </c>
      <c r="F385" s="113" t="s">
        <v>342</v>
      </c>
      <c r="G385" s="113" t="s">
        <v>176</v>
      </c>
      <c r="H385" s="157" t="s">
        <v>2257</v>
      </c>
      <c r="I385" s="113" t="s">
        <v>2258</v>
      </c>
      <c r="J385" s="113">
        <v>0.946</v>
      </c>
      <c r="K385" s="113" t="s">
        <v>2259</v>
      </c>
      <c r="L385" s="113">
        <v>73237</v>
      </c>
      <c r="M385" s="141">
        <v>20</v>
      </c>
      <c r="N385" s="113" t="s">
        <v>154</v>
      </c>
      <c r="O385" s="113" t="s">
        <v>153</v>
      </c>
      <c r="P385" s="141" t="s">
        <v>153</v>
      </c>
      <c r="Q385" s="113" t="s">
        <v>154</v>
      </c>
      <c r="R385" s="113" t="s">
        <v>154</v>
      </c>
      <c r="S385" s="113" t="s">
        <v>153</v>
      </c>
      <c r="T385" s="113" t="s">
        <v>153</v>
      </c>
      <c r="U385" s="147" t="s">
        <v>153</v>
      </c>
      <c r="V385" s="113" t="s">
        <v>153</v>
      </c>
      <c r="W385" s="113" t="s">
        <v>153</v>
      </c>
      <c r="X385" s="148" t="s">
        <v>153</v>
      </c>
      <c r="Y385" s="113" t="s">
        <v>153</v>
      </c>
      <c r="Z385" s="113" t="s">
        <v>153</v>
      </c>
      <c r="AC385" s="113" t="s">
        <v>167</v>
      </c>
      <c r="AD385" s="113" t="s">
        <v>6</v>
      </c>
      <c r="AE385" s="113" t="s">
        <v>157</v>
      </c>
      <c r="AF385" s="113" t="s">
        <v>157</v>
      </c>
      <c r="AG385" s="113" t="s">
        <v>158</v>
      </c>
      <c r="AH385" s="141" t="s">
        <v>159</v>
      </c>
      <c r="AJ385" s="113" t="s">
        <v>154</v>
      </c>
      <c r="AK385" s="166" t="s">
        <v>153</v>
      </c>
      <c r="AO385" s="113" t="s">
        <v>160</v>
      </c>
      <c r="AP385" s="113" t="s">
        <v>150</v>
      </c>
      <c r="AQ385" s="113" t="s">
        <v>159</v>
      </c>
      <c r="AR385" s="113" t="s">
        <v>2260</v>
      </c>
      <c r="AS385" s="113">
        <v>2040</v>
      </c>
      <c r="AV385" s="113" t="s">
        <v>157</v>
      </c>
      <c r="AW385" s="167" t="s">
        <v>312</v>
      </c>
      <c r="AX385" s="113" t="s">
        <v>158</v>
      </c>
      <c r="AY385" s="113" t="s">
        <v>154</v>
      </c>
      <c r="AZ385" s="113" t="s">
        <v>153</v>
      </c>
      <c r="BA385" s="113" t="s">
        <v>153</v>
      </c>
      <c r="BG385" s="283">
        <f t="shared" si="265"/>
        <v>0</v>
      </c>
      <c r="BH385" s="149">
        <f t="shared" si="266"/>
        <v>0</v>
      </c>
      <c r="BI385" s="113">
        <f t="shared" si="232"/>
        <v>0</v>
      </c>
      <c r="BJ385" s="280">
        <f t="shared" si="233"/>
        <v>0</v>
      </c>
      <c r="BK385" s="347">
        <f t="shared" si="267"/>
        <v>0</v>
      </c>
      <c r="BL385" s="113">
        <f t="shared" si="268"/>
        <v>0</v>
      </c>
      <c r="BM385" s="113">
        <f t="shared" si="234"/>
        <v>0</v>
      </c>
      <c r="BN385" s="278">
        <f t="shared" si="235"/>
        <v>0</v>
      </c>
      <c r="BO385" s="149">
        <f t="shared" si="269"/>
        <v>0</v>
      </c>
      <c r="BP385" s="149">
        <f t="shared" si="270"/>
        <v>0</v>
      </c>
      <c r="BQ385" s="113">
        <f t="shared" si="236"/>
        <v>0</v>
      </c>
      <c r="BR385" s="356">
        <f t="shared" si="271"/>
        <v>0</v>
      </c>
      <c r="BS385" s="149">
        <f t="shared" si="272"/>
        <v>0</v>
      </c>
      <c r="BT385" s="113">
        <f t="shared" si="237"/>
        <v>1</v>
      </c>
      <c r="BU385" s="356">
        <f t="shared" si="238"/>
        <v>0</v>
      </c>
      <c r="BV385" s="149">
        <f t="shared" si="239"/>
        <v>0</v>
      </c>
      <c r="BW385" s="113">
        <f t="shared" si="240"/>
        <v>0</v>
      </c>
      <c r="BX385" s="248">
        <f t="shared" si="241"/>
        <v>0</v>
      </c>
      <c r="BY385" s="248">
        <f t="shared" si="242"/>
        <v>0</v>
      </c>
      <c r="BZ385" s="248">
        <f t="shared" si="243"/>
        <v>0</v>
      </c>
      <c r="CA385" s="248">
        <f t="shared" si="276"/>
        <v>0</v>
      </c>
      <c r="CB385" s="175">
        <f t="shared" si="244"/>
        <v>0</v>
      </c>
      <c r="CC385" s="347">
        <f t="shared" si="245"/>
        <v>0</v>
      </c>
      <c r="CD385" s="113">
        <f t="shared" si="246"/>
        <v>0</v>
      </c>
      <c r="CE385" s="113">
        <f t="shared" si="247"/>
        <v>1</v>
      </c>
      <c r="CF385" s="276">
        <f t="shared" si="248"/>
        <v>1</v>
      </c>
      <c r="CG385" s="248">
        <f t="shared" si="249"/>
        <v>1</v>
      </c>
      <c r="CH385" s="274">
        <f t="shared" si="273"/>
        <v>1</v>
      </c>
      <c r="CI385" s="347">
        <f t="shared" si="250"/>
        <v>0</v>
      </c>
      <c r="CJ385" s="113">
        <f t="shared" si="251"/>
        <v>0</v>
      </c>
      <c r="CK385" s="141">
        <f t="shared" si="252"/>
        <v>0</v>
      </c>
      <c r="CL385" s="149">
        <f t="shared" si="274"/>
        <v>0</v>
      </c>
      <c r="CM385" s="149">
        <f t="shared" si="274"/>
        <v>0</v>
      </c>
      <c r="CN385" s="149">
        <f t="shared" si="274"/>
        <v>1</v>
      </c>
      <c r="CO385" s="149">
        <f t="shared" si="253"/>
        <v>1</v>
      </c>
      <c r="CP385" s="149">
        <f t="shared" si="275"/>
        <v>1</v>
      </c>
      <c r="CQ385" s="282">
        <f t="shared" si="254"/>
        <v>1</v>
      </c>
      <c r="CR385" s="113">
        <f t="shared" si="255"/>
        <v>0</v>
      </c>
      <c r="CS385" s="113">
        <f t="shared" si="256"/>
        <v>0</v>
      </c>
      <c r="CT385" s="282" t="str">
        <f t="shared" si="257"/>
        <v/>
      </c>
      <c r="CU385" s="113" t="str">
        <f t="shared" si="258"/>
        <v xml:space="preserve"> 2040</v>
      </c>
      <c r="CV385" s="113">
        <f t="shared" si="259"/>
        <v>2040</v>
      </c>
      <c r="CW385" s="160">
        <v>0</v>
      </c>
      <c r="CX385" s="160">
        <v>0</v>
      </c>
      <c r="CY385" s="160">
        <v>0</v>
      </c>
      <c r="CZ385" s="160">
        <v>0</v>
      </c>
      <c r="DA385" s="160">
        <v>0</v>
      </c>
      <c r="DB385" s="160">
        <v>0</v>
      </c>
      <c r="DC385" s="160">
        <v>1</v>
      </c>
      <c r="DD385" s="160">
        <v>1</v>
      </c>
      <c r="DE385" s="160">
        <v>0</v>
      </c>
      <c r="DF385" s="160">
        <v>0</v>
      </c>
      <c r="DG385" s="160">
        <v>0</v>
      </c>
      <c r="DH385" s="160">
        <v>0</v>
      </c>
      <c r="DI385" s="160">
        <v>0</v>
      </c>
      <c r="DJ385" s="160">
        <v>0</v>
      </c>
      <c r="DK385" s="160">
        <v>0</v>
      </c>
      <c r="DL385" s="160">
        <v>0</v>
      </c>
      <c r="DM385" s="160">
        <v>1</v>
      </c>
      <c r="DN385" s="160">
        <v>0</v>
      </c>
      <c r="DO385" s="160">
        <v>1</v>
      </c>
      <c r="DP385" s="160">
        <v>1</v>
      </c>
      <c r="DQ385" s="160">
        <v>0</v>
      </c>
      <c r="DR385" s="160">
        <v>1</v>
      </c>
      <c r="DS385" s="160">
        <v>0</v>
      </c>
      <c r="DT385" s="104" t="s">
        <v>154</v>
      </c>
      <c r="DU385" s="104">
        <v>0</v>
      </c>
      <c r="DV385" s="104" t="s">
        <v>160</v>
      </c>
      <c r="DW385" s="104" t="s">
        <v>7858</v>
      </c>
      <c r="DX385" s="104">
        <v>0</v>
      </c>
      <c r="DY385" s="104" t="s">
        <v>150</v>
      </c>
      <c r="DZ385" s="107" t="str">
        <f t="shared" si="260"/>
        <v>N</v>
      </c>
      <c r="EA385" s="107" t="str">
        <f t="shared" si="261"/>
        <v/>
      </c>
      <c r="EB385" s="107" t="str">
        <f t="shared" si="262"/>
        <v>Y</v>
      </c>
      <c r="EC385" s="107" t="str">
        <f t="shared" si="263"/>
        <v>N</v>
      </c>
      <c r="ED385" s="107" t="str">
        <f t="shared" si="264"/>
        <v>Yes</v>
      </c>
      <c r="EF385" s="113">
        <f t="shared" si="277"/>
        <v>2040</v>
      </c>
    </row>
    <row r="386" spans="1:136" ht="16.5" customHeight="1">
      <c r="A386" s="113">
        <v>383</v>
      </c>
      <c r="B386" s="113">
        <v>457</v>
      </c>
      <c r="C386" s="141" t="s">
        <v>2261</v>
      </c>
      <c r="D386" s="113" t="s">
        <v>205</v>
      </c>
      <c r="E386" s="113" t="s">
        <v>206</v>
      </c>
      <c r="F386" s="113" t="s">
        <v>145</v>
      </c>
      <c r="G386" s="113" t="s">
        <v>146</v>
      </c>
      <c r="H386" s="157" t="s">
        <v>2262</v>
      </c>
      <c r="I386" s="113" t="s">
        <v>2263</v>
      </c>
      <c r="J386" s="113">
        <v>0.081</v>
      </c>
      <c r="K386" s="113" t="s">
        <v>2264</v>
      </c>
      <c r="L386" s="113">
        <v>18000</v>
      </c>
      <c r="M386" s="141">
        <v>3</v>
      </c>
      <c r="N386" s="113" t="s">
        <v>154</v>
      </c>
      <c r="O386" s="113" t="s">
        <v>153</v>
      </c>
      <c r="P386" s="141" t="s">
        <v>153</v>
      </c>
      <c r="Q386" s="113" t="s">
        <v>154</v>
      </c>
      <c r="R386" s="113" t="s">
        <v>154</v>
      </c>
      <c r="S386" s="113" t="s">
        <v>153</v>
      </c>
      <c r="T386" s="113" t="s">
        <v>153</v>
      </c>
      <c r="U386" s="147" t="s">
        <v>153</v>
      </c>
      <c r="V386" s="113" t="s">
        <v>153</v>
      </c>
      <c r="W386" s="113" t="s">
        <v>153</v>
      </c>
      <c r="X386" s="148" t="s">
        <v>153</v>
      </c>
      <c r="Y386" s="113" t="s">
        <v>153</v>
      </c>
      <c r="Z386" s="113" t="s">
        <v>153</v>
      </c>
      <c r="AC386" s="113" t="s">
        <v>233</v>
      </c>
      <c r="AD386" s="113" t="s">
        <v>234</v>
      </c>
      <c r="AE386" s="113" t="s">
        <v>168</v>
      </c>
      <c r="AF386" s="113" t="s">
        <v>168</v>
      </c>
      <c r="AG386" s="113" t="s">
        <v>168</v>
      </c>
      <c r="AH386" s="141" t="s">
        <v>153</v>
      </c>
      <c r="AJ386" s="113" t="s">
        <v>154</v>
      </c>
      <c r="AK386" s="166" t="s">
        <v>153</v>
      </c>
      <c r="AM386" s="174" t="s">
        <v>2265</v>
      </c>
      <c r="AN386" s="141" t="s">
        <v>431</v>
      </c>
      <c r="AP386" s="113" t="s">
        <v>154</v>
      </c>
      <c r="AQ386" s="113" t="s">
        <v>153</v>
      </c>
      <c r="AR386" s="113" t="s">
        <v>153</v>
      </c>
      <c r="AV386" s="113" t="s">
        <v>168</v>
      </c>
      <c r="AW386" s="167" t="s">
        <v>168</v>
      </c>
      <c r="AX386" s="113" t="s">
        <v>158</v>
      </c>
      <c r="AY386" s="113" t="s">
        <v>154</v>
      </c>
      <c r="AZ386" s="113" t="s">
        <v>153</v>
      </c>
      <c r="BA386" s="113" t="s">
        <v>153</v>
      </c>
      <c r="BG386" s="283">
        <f t="shared" si="265"/>
        <v>0</v>
      </c>
      <c r="BH386" s="149">
        <f t="shared" si="266"/>
        <v>0</v>
      </c>
      <c r="BI386" s="113">
        <f t="shared" si="232"/>
        <v>0</v>
      </c>
      <c r="BJ386" s="280">
        <f t="shared" si="233"/>
        <v>0</v>
      </c>
      <c r="BK386" s="347">
        <f t="shared" si="267"/>
        <v>0</v>
      </c>
      <c r="BL386" s="113">
        <f t="shared" si="268"/>
        <v>0</v>
      </c>
      <c r="BM386" s="113">
        <f t="shared" si="234"/>
        <v>0</v>
      </c>
      <c r="BN386" s="278">
        <f t="shared" si="235"/>
        <v>0</v>
      </c>
      <c r="BO386" s="149">
        <f t="shared" si="269"/>
        <v>0</v>
      </c>
      <c r="BP386" s="149">
        <f t="shared" si="270"/>
        <v>0</v>
      </c>
      <c r="BQ386" s="113">
        <f t="shared" si="236"/>
        <v>0</v>
      </c>
      <c r="BR386" s="356">
        <f t="shared" si="271"/>
        <v>0</v>
      </c>
      <c r="BS386" s="149">
        <f t="shared" si="272"/>
        <v>0</v>
      </c>
      <c r="BT386" s="113">
        <f t="shared" si="237"/>
        <v>0</v>
      </c>
      <c r="BU386" s="356">
        <f t="shared" si="238"/>
        <v>0</v>
      </c>
      <c r="BV386" s="149">
        <f t="shared" si="239"/>
        <v>0</v>
      </c>
      <c r="BW386" s="113">
        <f t="shared" si="240"/>
        <v>0</v>
      </c>
      <c r="BX386" s="248">
        <f t="shared" si="241"/>
        <v>0</v>
      </c>
      <c r="BY386" s="248">
        <f t="shared" si="242"/>
        <v>0</v>
      </c>
      <c r="BZ386" s="248">
        <f t="shared" si="243"/>
        <v>0</v>
      </c>
      <c r="CA386" s="248">
        <f t="shared" si="276"/>
        <v>0</v>
      </c>
      <c r="CB386" s="175">
        <f t="shared" si="244"/>
        <v>0</v>
      </c>
      <c r="CC386" s="347">
        <f t="shared" si="245"/>
        <v>0</v>
      </c>
      <c r="CD386" s="113">
        <f t="shared" si="246"/>
        <v>0</v>
      </c>
      <c r="CE386" s="113">
        <f t="shared" si="247"/>
        <v>0</v>
      </c>
      <c r="CF386" s="276">
        <f t="shared" si="248"/>
        <v>0</v>
      </c>
      <c r="CG386" s="248">
        <f t="shared" si="249"/>
        <v>0</v>
      </c>
      <c r="CH386" s="274">
        <f t="shared" si="273"/>
        <v>0</v>
      </c>
      <c r="CI386" s="347">
        <f t="shared" si="250"/>
        <v>0</v>
      </c>
      <c r="CJ386" s="113">
        <f t="shared" si="251"/>
        <v>0</v>
      </c>
      <c r="CK386" s="141">
        <f t="shared" si="252"/>
        <v>0</v>
      </c>
      <c r="CL386" s="149">
        <f t="shared" si="274"/>
        <v>0</v>
      </c>
      <c r="CM386" s="149">
        <f t="shared" si="274"/>
        <v>0</v>
      </c>
      <c r="CN386" s="149">
        <f t="shared" si="274"/>
        <v>0</v>
      </c>
      <c r="CO386" s="149">
        <f t="shared" si="253"/>
        <v>0</v>
      </c>
      <c r="CP386" s="149">
        <f t="shared" si="275"/>
        <v>0</v>
      </c>
      <c r="CQ386" s="282">
        <f t="shared" si="254"/>
        <v>0</v>
      </c>
      <c r="CR386" s="113">
        <f t="shared" si="255"/>
        <v>0</v>
      </c>
      <c r="CS386" s="113">
        <f t="shared" si="256"/>
        <v>1</v>
      </c>
      <c r="CT386" s="282" t="str">
        <f t="shared" si="257"/>
        <v/>
      </c>
      <c r="CU386" s="113" t="str">
        <f t="shared" si="258"/>
        <v xml:space="preserve"> </v>
      </c>
      <c r="CV386" s="113">
        <f t="shared" si="259"/>
        <v>0</v>
      </c>
      <c r="CW386" s="160">
        <v>0</v>
      </c>
      <c r="CX386" s="160">
        <v>0</v>
      </c>
      <c r="CY386" s="160">
        <v>0</v>
      </c>
      <c r="CZ386" s="160">
        <v>0</v>
      </c>
      <c r="DA386" s="160">
        <v>0</v>
      </c>
      <c r="DB386" s="160">
        <v>0</v>
      </c>
      <c r="DC386" s="160">
        <v>0</v>
      </c>
      <c r="DD386" s="160">
        <v>0</v>
      </c>
      <c r="DE386" s="160">
        <v>0</v>
      </c>
      <c r="DF386" s="160">
        <v>0</v>
      </c>
      <c r="DG386" s="160">
        <v>0</v>
      </c>
      <c r="DH386" s="160">
        <v>0</v>
      </c>
      <c r="DI386" s="160">
        <v>0</v>
      </c>
      <c r="DJ386" s="160">
        <v>0</v>
      </c>
      <c r="DK386" s="160">
        <v>0</v>
      </c>
      <c r="DL386" s="160">
        <v>0</v>
      </c>
      <c r="DM386" s="160">
        <v>0</v>
      </c>
      <c r="DN386" s="160">
        <v>0</v>
      </c>
      <c r="DO386" s="160">
        <v>0</v>
      </c>
      <c r="DP386" s="160">
        <v>0</v>
      </c>
      <c r="DQ386" s="160">
        <v>0</v>
      </c>
      <c r="DR386" s="160">
        <v>0</v>
      </c>
      <c r="DS386" s="160">
        <v>0</v>
      </c>
      <c r="DT386" s="104" t="s">
        <v>154</v>
      </c>
      <c r="DU386" s="104">
        <v>0</v>
      </c>
      <c r="DV386" s="104" t="s">
        <v>154</v>
      </c>
      <c r="DW386" s="104" t="s">
        <v>154</v>
      </c>
      <c r="DX386" s="104">
        <v>0</v>
      </c>
      <c r="DY386" s="104">
        <v>0</v>
      </c>
      <c r="DZ386" s="107" t="str">
        <f t="shared" si="260"/>
        <v>N</v>
      </c>
      <c r="EA386" s="107" t="str">
        <f t="shared" si="261"/>
        <v/>
      </c>
      <c r="EB386" s="107" t="str">
        <f t="shared" si="262"/>
        <v>N</v>
      </c>
      <c r="EC386" s="107" t="str">
        <f t="shared" si="263"/>
        <v>N</v>
      </c>
      <c r="ED386" s="107" t="str">
        <f t="shared" si="264"/>
        <v>Not Specified</v>
      </c>
      <c r="EF386" s="113">
        <f t="shared" si="277"/>
        <v>0</v>
      </c>
    </row>
    <row r="387" spans="1:136" ht="16.5" customHeight="1">
      <c r="A387" s="113">
        <v>384</v>
      </c>
      <c r="B387" s="113">
        <v>374</v>
      </c>
      <c r="C387" s="141" t="s">
        <v>2266</v>
      </c>
      <c r="D387" s="149" t="s">
        <v>1433</v>
      </c>
      <c r="E387" s="149" t="s">
        <v>790</v>
      </c>
      <c r="F387" s="149" t="s">
        <v>245</v>
      </c>
      <c r="G387" s="149" t="s">
        <v>246</v>
      </c>
      <c r="H387" s="168" t="s">
        <v>2267</v>
      </c>
      <c r="I387" s="149" t="s">
        <v>2268</v>
      </c>
      <c r="J387" s="149">
        <v>-0.175</v>
      </c>
      <c r="K387" s="149" t="s">
        <v>2269</v>
      </c>
      <c r="L387" s="149">
        <v>83893</v>
      </c>
      <c r="M387" s="150">
        <v>29</v>
      </c>
      <c r="N387" s="113" t="s">
        <v>154</v>
      </c>
      <c r="O387" s="113" t="s">
        <v>153</v>
      </c>
      <c r="P387" s="141" t="s">
        <v>153</v>
      </c>
      <c r="Q387" s="113" t="s">
        <v>150</v>
      </c>
      <c r="R387" s="113" t="s">
        <v>150</v>
      </c>
      <c r="S387" s="113" t="s">
        <v>151</v>
      </c>
      <c r="T387" s="113" t="s">
        <v>827</v>
      </c>
      <c r="U387" s="147">
        <v>2030</v>
      </c>
      <c r="V387" s="113" t="s">
        <v>153</v>
      </c>
      <c r="W387" s="113" t="s">
        <v>153</v>
      </c>
      <c r="X387" s="148" t="s">
        <v>153</v>
      </c>
      <c r="Y387" s="113" t="s">
        <v>154</v>
      </c>
      <c r="Z387" s="113" t="s">
        <v>155</v>
      </c>
      <c r="AC387" s="113" t="s">
        <v>202</v>
      </c>
      <c r="AD387" s="113" t="s">
        <v>5</v>
      </c>
      <c r="AE387" s="113" t="s">
        <v>157</v>
      </c>
      <c r="AF387" s="113" t="s">
        <v>157</v>
      </c>
      <c r="AG387" s="113" t="s">
        <v>157</v>
      </c>
      <c r="AH387" s="141" t="s">
        <v>218</v>
      </c>
      <c r="AI387" s="113" t="s">
        <v>219</v>
      </c>
      <c r="AJ387" s="113" t="s">
        <v>150</v>
      </c>
      <c r="AK387" s="166" t="s">
        <v>2270</v>
      </c>
      <c r="AL387" s="113">
        <v>2050</v>
      </c>
      <c r="AP387" s="113" t="s">
        <v>154</v>
      </c>
      <c r="AQ387" s="113" t="s">
        <v>153</v>
      </c>
      <c r="AR387" s="113" t="s">
        <v>153</v>
      </c>
      <c r="AV387" s="113" t="s">
        <v>157</v>
      </c>
      <c r="AW387" s="167" t="s">
        <v>262</v>
      </c>
      <c r="AX387" s="113" t="s">
        <v>158</v>
      </c>
      <c r="AY387" s="113" t="s">
        <v>154</v>
      </c>
      <c r="AZ387" s="113" t="s">
        <v>153</v>
      </c>
      <c r="BA387" s="113" t="s">
        <v>153</v>
      </c>
      <c r="BG387" s="283">
        <f t="shared" si="265"/>
        <v>0</v>
      </c>
      <c r="BH387" s="149">
        <f t="shared" si="266"/>
        <v>0</v>
      </c>
      <c r="BI387" s="113">
        <f t="shared" si="232"/>
        <v>0</v>
      </c>
      <c r="BJ387" s="280">
        <f t="shared" si="233"/>
        <v>0</v>
      </c>
      <c r="BK387" s="347">
        <f t="shared" si="267"/>
        <v>0</v>
      </c>
      <c r="BL387" s="113">
        <f t="shared" si="268"/>
        <v>1</v>
      </c>
      <c r="BM387" s="113">
        <f t="shared" si="234"/>
        <v>0</v>
      </c>
      <c r="BN387" s="278">
        <f t="shared" si="235"/>
        <v>1</v>
      </c>
      <c r="BO387" s="149">
        <f t="shared" si="269"/>
        <v>0</v>
      </c>
      <c r="BP387" s="149">
        <f t="shared" si="270"/>
        <v>0</v>
      </c>
      <c r="BQ387" s="113">
        <f t="shared" si="236"/>
        <v>0</v>
      </c>
      <c r="BR387" s="356">
        <f t="shared" si="271"/>
        <v>0</v>
      </c>
      <c r="BS387" s="149">
        <f t="shared" si="272"/>
        <v>0</v>
      </c>
      <c r="BT387" s="113">
        <f t="shared" si="237"/>
        <v>0</v>
      </c>
      <c r="BU387" s="356">
        <f t="shared" si="238"/>
        <v>0</v>
      </c>
      <c r="BV387" s="149">
        <f t="shared" si="239"/>
        <v>0</v>
      </c>
      <c r="BW387" s="113">
        <f t="shared" si="240"/>
        <v>1</v>
      </c>
      <c r="BX387" s="248">
        <f t="shared" si="241"/>
        <v>0</v>
      </c>
      <c r="BY387" s="248">
        <f t="shared" si="242"/>
        <v>0</v>
      </c>
      <c r="BZ387" s="248">
        <f t="shared" si="243"/>
        <v>1</v>
      </c>
      <c r="CA387" s="248">
        <f t="shared" si="276"/>
        <v>1</v>
      </c>
      <c r="CB387" s="175">
        <f t="shared" si="244"/>
        <v>1</v>
      </c>
      <c r="CC387" s="347">
        <f t="shared" si="245"/>
        <v>0</v>
      </c>
      <c r="CD387" s="113">
        <f t="shared" si="246"/>
        <v>0</v>
      </c>
      <c r="CE387" s="113">
        <f t="shared" si="247"/>
        <v>0</v>
      </c>
      <c r="CF387" s="276">
        <f t="shared" si="248"/>
        <v>0</v>
      </c>
      <c r="CG387" s="248">
        <f t="shared" si="249"/>
        <v>1</v>
      </c>
      <c r="CH387" s="274">
        <f t="shared" si="273"/>
        <v>1</v>
      </c>
      <c r="CI387" s="347">
        <f t="shared" si="250"/>
        <v>0</v>
      </c>
      <c r="CJ387" s="113">
        <f t="shared" si="251"/>
        <v>0</v>
      </c>
      <c r="CK387" s="141">
        <f t="shared" si="252"/>
        <v>0</v>
      </c>
      <c r="CL387" s="149">
        <f t="shared" si="274"/>
        <v>0</v>
      </c>
      <c r="CM387" s="149">
        <f t="shared" si="274"/>
        <v>1</v>
      </c>
      <c r="CN387" s="149">
        <f t="shared" si="274"/>
        <v>1</v>
      </c>
      <c r="CO387" s="149">
        <f t="shared" si="253"/>
        <v>2</v>
      </c>
      <c r="CP387" s="149">
        <f t="shared" si="275"/>
        <v>1</v>
      </c>
      <c r="CQ387" s="282">
        <f t="shared" si="254"/>
        <v>1</v>
      </c>
      <c r="CR387" s="113">
        <f t="shared" si="255"/>
        <v>0</v>
      </c>
      <c r="CS387" s="113">
        <f t="shared" si="256"/>
        <v>0</v>
      </c>
      <c r="CT387" s="282">
        <f t="shared" si="257"/>
        <v>1</v>
      </c>
      <c r="CU387" s="113" t="str">
        <f t="shared" si="258"/>
        <v xml:space="preserve"> </v>
      </c>
      <c r="CV387" s="113">
        <f t="shared" si="259"/>
        <v>0</v>
      </c>
      <c r="CW387" s="160">
        <v>0</v>
      </c>
      <c r="CX387" s="160">
        <v>0</v>
      </c>
      <c r="CY387" s="160">
        <v>1</v>
      </c>
      <c r="CZ387" s="160">
        <v>1</v>
      </c>
      <c r="DA387" s="160">
        <v>0</v>
      </c>
      <c r="DB387" s="160">
        <v>0</v>
      </c>
      <c r="DC387" s="160">
        <v>0</v>
      </c>
      <c r="DD387" s="160">
        <v>0</v>
      </c>
      <c r="DE387" s="160">
        <v>0</v>
      </c>
      <c r="DF387" s="160">
        <v>1</v>
      </c>
      <c r="DG387" s="160">
        <v>0</v>
      </c>
      <c r="DH387" s="160">
        <v>1</v>
      </c>
      <c r="DI387" s="160">
        <v>0</v>
      </c>
      <c r="DJ387" s="160">
        <v>0</v>
      </c>
      <c r="DK387" s="160">
        <v>0</v>
      </c>
      <c r="DL387" s="160">
        <v>0</v>
      </c>
      <c r="DM387" s="160">
        <v>1</v>
      </c>
      <c r="DN387" s="160">
        <v>0</v>
      </c>
      <c r="DO387" s="160">
        <v>1</v>
      </c>
      <c r="DP387" s="160">
        <v>1</v>
      </c>
      <c r="DQ387" s="160">
        <v>0</v>
      </c>
      <c r="DR387" s="160">
        <v>1</v>
      </c>
      <c r="DS387" s="160">
        <v>0</v>
      </c>
      <c r="DT387" s="104" t="s">
        <v>150</v>
      </c>
      <c r="DU387" s="104" t="s">
        <v>158</v>
      </c>
      <c r="DV387" s="104" t="s">
        <v>154</v>
      </c>
      <c r="DW387" s="104" t="s">
        <v>160</v>
      </c>
      <c r="DX387" s="104" t="s">
        <v>150</v>
      </c>
      <c r="DY387" s="104">
        <v>0</v>
      </c>
      <c r="DZ387" s="107" t="str">
        <f t="shared" si="260"/>
        <v>Y</v>
      </c>
      <c r="EA387" s="107" t="str">
        <f t="shared" si="261"/>
        <v>Commitment removed</v>
      </c>
      <c r="EB387" s="107" t="str">
        <f t="shared" si="262"/>
        <v>N</v>
      </c>
      <c r="EC387" s="107" t="str">
        <f t="shared" si="263"/>
        <v>Y</v>
      </c>
      <c r="ED387" s="107" t="str">
        <f t="shared" si="264"/>
        <v>Yes</v>
      </c>
      <c r="EF387" s="113">
        <f t="shared" si="277"/>
        <v>0</v>
      </c>
    </row>
    <row r="388" spans="1:136" ht="16.5" customHeight="1">
      <c r="A388" s="113">
        <v>385</v>
      </c>
      <c r="B388" s="113">
        <v>389</v>
      </c>
      <c r="C388" s="141" t="s">
        <v>2271</v>
      </c>
      <c r="D388" s="113" t="s">
        <v>449</v>
      </c>
      <c r="E388" s="113" t="s">
        <v>144</v>
      </c>
      <c r="F388" s="113" t="s">
        <v>145</v>
      </c>
      <c r="G388" s="113" t="s">
        <v>146</v>
      </c>
      <c r="H388" s="157" t="s">
        <v>2272</v>
      </c>
      <c r="I388" s="113" t="s">
        <v>2273</v>
      </c>
      <c r="J388" s="113">
        <v>-0.323</v>
      </c>
      <c r="K388" s="113" t="s">
        <v>2274</v>
      </c>
      <c r="L388" s="113">
        <v>194200</v>
      </c>
      <c r="M388" s="141">
        <v>8</v>
      </c>
      <c r="N388" s="113" t="s">
        <v>154</v>
      </c>
      <c r="O388" s="113" t="s">
        <v>153</v>
      </c>
      <c r="P388" s="141" t="s">
        <v>153</v>
      </c>
      <c r="Q388" s="113" t="s">
        <v>154</v>
      </c>
      <c r="R388" s="113" t="s">
        <v>154</v>
      </c>
      <c r="S388" s="113" t="s">
        <v>153</v>
      </c>
      <c r="T388" s="113" t="s">
        <v>153</v>
      </c>
      <c r="U388" s="147" t="s">
        <v>153</v>
      </c>
      <c r="V388" s="113" t="s">
        <v>153</v>
      </c>
      <c r="W388" s="113" t="s">
        <v>153</v>
      </c>
      <c r="X388" s="148" t="s">
        <v>153</v>
      </c>
      <c r="Y388" s="113" t="s">
        <v>153</v>
      </c>
      <c r="Z388" s="113" t="s">
        <v>153</v>
      </c>
      <c r="AC388" s="113" t="s">
        <v>281</v>
      </c>
      <c r="AD388" s="113" t="s">
        <v>240</v>
      </c>
      <c r="AE388" s="113" t="s">
        <v>157</v>
      </c>
      <c r="AF388" s="113" t="s">
        <v>157</v>
      </c>
      <c r="AG388" s="113" t="s">
        <v>158</v>
      </c>
      <c r="AH388" s="141" t="s">
        <v>159</v>
      </c>
      <c r="AJ388" s="113" t="s">
        <v>154</v>
      </c>
      <c r="AK388" s="166" t="s">
        <v>153</v>
      </c>
      <c r="AP388" s="113" t="s">
        <v>154</v>
      </c>
      <c r="AQ388" s="113" t="s">
        <v>153</v>
      </c>
      <c r="AR388" s="113" t="s">
        <v>153</v>
      </c>
      <c r="AV388" s="113" t="s">
        <v>157</v>
      </c>
      <c r="AW388" s="167" t="s">
        <v>168</v>
      </c>
      <c r="AX388" s="113" t="s">
        <v>158</v>
      </c>
      <c r="AY388" s="113" t="s">
        <v>150</v>
      </c>
      <c r="AZ388" s="113" t="s">
        <v>2275</v>
      </c>
      <c r="BA388" s="113">
        <v>2031</v>
      </c>
      <c r="BG388" s="283">
        <f t="shared" si="265"/>
        <v>0</v>
      </c>
      <c r="BH388" s="149">
        <f t="shared" si="266"/>
        <v>0</v>
      </c>
      <c r="BI388" s="113">
        <f t="shared" si="278" ref="BI388:BI451">IF(AND($N388="Y",$P388&gt;2030),1,0)</f>
        <v>0</v>
      </c>
      <c r="BJ388" s="280">
        <f t="shared" si="279" ref="BJ388:BJ451">MAX(BG388:BI388)</f>
        <v>0</v>
      </c>
      <c r="BK388" s="347">
        <f t="shared" si="267"/>
        <v>0</v>
      </c>
      <c r="BL388" s="113">
        <f t="shared" si="268"/>
        <v>0</v>
      </c>
      <c r="BM388" s="113">
        <f t="shared" si="280" ref="BM388:BM451">IF(AND($R388="Y",$U388&gt;2030),1,0)</f>
        <v>0</v>
      </c>
      <c r="BN388" s="278">
        <f t="shared" si="281" ref="BN388:BN451">MAX(BK388:BM388)</f>
        <v>0</v>
      </c>
      <c r="BO388" s="149">
        <f t="shared" si="269"/>
        <v>0</v>
      </c>
      <c r="BP388" s="149">
        <f t="shared" si="270"/>
        <v>0</v>
      </c>
      <c r="BQ388" s="113">
        <f t="shared" si="282" ref="BQ388:BQ451">IF(AND($Y388="Y",$AA388&gt;2030),1,0)</f>
        <v>0</v>
      </c>
      <c r="BR388" s="356">
        <f t="shared" si="271"/>
        <v>0</v>
      </c>
      <c r="BS388" s="149">
        <f t="shared" si="272"/>
        <v>0</v>
      </c>
      <c r="BT388" s="113">
        <f t="shared" si="283" ref="BT388:BT451">IF(AND($AP388="Y",$AS388&gt;2030),1,0)</f>
        <v>0</v>
      </c>
      <c r="BU388" s="356">
        <f t="shared" si="284" ref="BU388:BU451">IF(AND(AL388&lt;=2025,CF388=0,AJ388="Y"),1,0)</f>
        <v>0</v>
      </c>
      <c r="BV388" s="149">
        <f t="shared" si="285" ref="BV388:BV451">IF(AND(AL388&gt;=2026,AL388&lt;=2030,AJ388="Y",CF388=0),1,0)</f>
        <v>0</v>
      </c>
      <c r="BW388" s="113">
        <f t="shared" si="286" ref="BW388:BW451">IF(AND(AL388&gt;=2031,CF388=0,AJ388="Y"),1,0)</f>
        <v>0</v>
      </c>
      <c r="BX388" s="248">
        <f t="shared" si="287" ref="BX388:BX451">IF(AND($AJ388="Y",$AL388&lt;=2024),1,0)</f>
        <v>0</v>
      </c>
      <c r="BY388" s="248">
        <f t="shared" si="288" ref="BY388:BY451">IF(AND($AJ388="Y",AND($AL388&gt;2024,$AL388&lt;=2030)),1,0)</f>
        <v>0</v>
      </c>
      <c r="BZ388" s="248">
        <f t="shared" si="289" ref="BZ388:BZ451">IF(AND($AJ388="Y",$AL388&gt;2030),1,0)</f>
        <v>0</v>
      </c>
      <c r="CA388" s="248">
        <f t="shared" si="276"/>
        <v>0</v>
      </c>
      <c r="CB388" s="175">
        <f t="shared" si="290" ref="CB388:CB451">IF(AND(CF388=0,AJ388="Y"),1,0)</f>
        <v>0</v>
      </c>
      <c r="CC388" s="347">
        <f t="shared" si="291" ref="CC388:CC451">MAX($BO388,$BR388)</f>
        <v>0</v>
      </c>
      <c r="CD388" s="113">
        <f t="shared" si="292" ref="CD388:CD451">MAX($BP388,$BS388)</f>
        <v>0</v>
      </c>
      <c r="CE388" s="113">
        <f t="shared" si="293" ref="CE388:CE451">MAX($BQ388,$BT388)</f>
        <v>0</v>
      </c>
      <c r="CF388" s="276">
        <f t="shared" si="294" ref="CF388:CF451">MAX(CC388:CE388)</f>
        <v>0</v>
      </c>
      <c r="CG388" s="248">
        <f t="shared" si="295" ref="CG388:CG451">MAX($CF388,$CA388)</f>
        <v>0</v>
      </c>
      <c r="CH388" s="274">
        <f t="shared" si="273"/>
        <v>0</v>
      </c>
      <c r="CI388" s="347">
        <f t="shared" si="296" ref="CI388:CI451">IF(AND($AY388="Y",$BA388&lt;=2024),1,0)</f>
        <v>0</v>
      </c>
      <c r="CJ388" s="113">
        <f t="shared" si="297" ref="CJ388:CJ451">IF(AND($AY388="Y",AND($BA388&gt;2024,$BA388&lt;=2030)),1,0)</f>
        <v>0</v>
      </c>
      <c r="CK388" s="141">
        <f t="shared" si="298" ref="CK388:CK451">IF(AND($AY388="Y",$BA388&gt;2030),1,0)</f>
        <v>1</v>
      </c>
      <c r="CL388" s="149">
        <f t="shared" si="274"/>
        <v>0</v>
      </c>
      <c r="CM388" s="149">
        <f t="shared" si="274"/>
        <v>0</v>
      </c>
      <c r="CN388" s="149">
        <f t="shared" si="274"/>
        <v>0</v>
      </c>
      <c r="CO388" s="149">
        <f t="shared" si="299" ref="CO388:CO451">CF388+CB388+BN388+BJ388</f>
        <v>0</v>
      </c>
      <c r="CP388" s="149">
        <f t="shared" si="275"/>
        <v>0</v>
      </c>
      <c r="CQ388" s="282">
        <f t="shared" si="300" ref="CQ388:CQ451">IF($AV388="Yes",1,0)</f>
        <v>1</v>
      </c>
      <c r="CR388" s="113">
        <f t="shared" si="301" ref="CR388:CR451">IF($AV388="No",1,0)</f>
        <v>0</v>
      </c>
      <c r="CS388" s="113">
        <f t="shared" si="302" ref="CS388:CS451">IF($AV388="Not Specified",1,0)</f>
        <v>0</v>
      </c>
      <c r="CT388" s="282" t="str">
        <f t="shared" si="303" ref="CT388:CT451">IF(OR(AND(U388&gt;=2026,U388&lt;=2030),AND(X388&gt;=2026,X388&lt;=2030)),1,"")</f>
        <v/>
      </c>
      <c r="CU388" s="113" t="str">
        <f t="shared" si="304" ref="CU388:CU451">AA388&amp;" "&amp;AS388</f>
        <v xml:space="preserve"> </v>
      </c>
      <c r="CV388" s="113">
        <f t="shared" si="305" ref="CV388:CV451">MAX(AA388,AS388)</f>
        <v>0</v>
      </c>
      <c r="CW388" s="160">
        <v>0</v>
      </c>
      <c r="CX388" s="160">
        <v>0</v>
      </c>
      <c r="CY388" s="160">
        <v>0</v>
      </c>
      <c r="CZ388" s="160">
        <v>0</v>
      </c>
      <c r="DA388" s="160">
        <v>0</v>
      </c>
      <c r="DB388" s="160">
        <v>0</v>
      </c>
      <c r="DC388" s="160">
        <v>0</v>
      </c>
      <c r="DD388" s="160">
        <v>0</v>
      </c>
      <c r="DE388" s="160">
        <v>0</v>
      </c>
      <c r="DF388" s="160">
        <v>0</v>
      </c>
      <c r="DG388" s="160">
        <v>0</v>
      </c>
      <c r="DH388" s="160">
        <v>0</v>
      </c>
      <c r="DI388" s="160">
        <v>0</v>
      </c>
      <c r="DJ388" s="160">
        <v>0</v>
      </c>
      <c r="DK388" s="160">
        <v>0</v>
      </c>
      <c r="DL388" s="160">
        <v>0</v>
      </c>
      <c r="DM388" s="160">
        <v>0</v>
      </c>
      <c r="DN388" s="160">
        <v>0</v>
      </c>
      <c r="DO388" s="160">
        <v>0</v>
      </c>
      <c r="DP388" s="160">
        <v>0</v>
      </c>
      <c r="DQ388" s="160">
        <v>0</v>
      </c>
      <c r="DR388" s="160">
        <v>0</v>
      </c>
      <c r="DS388" s="160">
        <v>0</v>
      </c>
      <c r="DT388" s="104" t="s">
        <v>154</v>
      </c>
      <c r="DU388" s="104">
        <v>0</v>
      </c>
      <c r="DV388" s="104" t="s">
        <v>154</v>
      </c>
      <c r="DW388" s="104" t="s">
        <v>154</v>
      </c>
      <c r="DX388" s="104">
        <v>0</v>
      </c>
      <c r="DY388" s="104">
        <v>0</v>
      </c>
      <c r="DZ388" s="107" t="str">
        <f t="shared" si="306" ref="DZ388:DZ451">Q388</f>
        <v>N</v>
      </c>
      <c r="EA388" s="107" t="str">
        <f t="shared" si="307" ref="EA388:EA451">Z388</f>
        <v/>
      </c>
      <c r="EB388" s="107" t="str">
        <f t="shared" si="308" ref="EB388:EB451">AP388</f>
        <v>N</v>
      </c>
      <c r="EC388" s="107" t="str">
        <f t="shared" si="309" ref="EC388:EC451">AJ388</f>
        <v>N</v>
      </c>
      <c r="ED388" s="107" t="str">
        <f t="shared" si="310" ref="ED388:ED451">AV388</f>
        <v>Yes</v>
      </c>
      <c r="EF388" s="113">
        <f t="shared" si="277"/>
        <v>0</v>
      </c>
    </row>
    <row r="389" spans="1:136" ht="16.5" customHeight="1">
      <c r="A389" s="113">
        <v>386</v>
      </c>
      <c r="B389" s="113">
        <v>368</v>
      </c>
      <c r="C389" s="141" t="s">
        <v>2276</v>
      </c>
      <c r="D389" s="149" t="s">
        <v>852</v>
      </c>
      <c r="E389" s="149" t="s">
        <v>852</v>
      </c>
      <c r="F389" s="149" t="s">
        <v>416</v>
      </c>
      <c r="G389" s="149" t="s">
        <v>246</v>
      </c>
      <c r="H389" s="168" t="s">
        <v>2277</v>
      </c>
      <c r="I389" s="149" t="s">
        <v>2278</v>
      </c>
      <c r="J389" s="149">
        <v>-0.357</v>
      </c>
      <c r="K389" s="149" t="s">
        <v>2279</v>
      </c>
      <c r="L389" s="149">
        <v>20000</v>
      </c>
      <c r="M389" s="150">
        <v>18</v>
      </c>
      <c r="N389" s="113" t="s">
        <v>154</v>
      </c>
      <c r="O389" s="113" t="s">
        <v>153</v>
      </c>
      <c r="P389" s="141" t="s">
        <v>153</v>
      </c>
      <c r="Q389" s="113" t="s">
        <v>154</v>
      </c>
      <c r="R389" s="113" t="s">
        <v>154</v>
      </c>
      <c r="S389" s="113" t="s">
        <v>153</v>
      </c>
      <c r="T389" s="113" t="s">
        <v>153</v>
      </c>
      <c r="U389" s="147" t="s">
        <v>153</v>
      </c>
      <c r="V389" s="113" t="s">
        <v>153</v>
      </c>
      <c r="W389" s="113" t="s">
        <v>153</v>
      </c>
      <c r="X389" s="148" t="s">
        <v>153</v>
      </c>
      <c r="Y389" s="113" t="s">
        <v>153</v>
      </c>
      <c r="Z389" s="113" t="s">
        <v>153</v>
      </c>
      <c r="AC389" s="113" t="s">
        <v>167</v>
      </c>
      <c r="AD389" s="113" t="s">
        <v>6</v>
      </c>
      <c r="AE389" s="113" t="s">
        <v>157</v>
      </c>
      <c r="AF389" s="113" t="s">
        <v>157</v>
      </c>
      <c r="AG389" s="113" t="s">
        <v>169</v>
      </c>
      <c r="AH389" s="141" t="s">
        <v>159</v>
      </c>
      <c r="AJ389" s="113" t="s">
        <v>154</v>
      </c>
      <c r="AK389" s="166" t="s">
        <v>153</v>
      </c>
      <c r="AO389" s="113" t="s">
        <v>160</v>
      </c>
      <c r="AP389" s="113" t="s">
        <v>150</v>
      </c>
      <c r="AQ389" s="113" t="s">
        <v>159</v>
      </c>
      <c r="AR389" s="113" t="s">
        <v>2280</v>
      </c>
      <c r="AS389" s="113">
        <v>2050</v>
      </c>
      <c r="AV389" s="113" t="s">
        <v>168</v>
      </c>
      <c r="AW389" s="167" t="s">
        <v>262</v>
      </c>
      <c r="AX389" s="113" t="s">
        <v>158</v>
      </c>
      <c r="AY389" s="113" t="s">
        <v>154</v>
      </c>
      <c r="AZ389" s="113" t="s">
        <v>153</v>
      </c>
      <c r="BA389" s="113" t="s">
        <v>153</v>
      </c>
      <c r="BG389" s="283">
        <f t="shared" si="311" ref="BG389:BG452">IF(AND($N389="Y",$P389&lt;=2025),1,0)</f>
        <v>0</v>
      </c>
      <c r="BH389" s="149">
        <f t="shared" si="312" ref="BH389:BH452">IF(AND($N389="Y",AND($P389&gt;2025,$P389&lt;=2030)),1,0)</f>
        <v>0</v>
      </c>
      <c r="BI389" s="113">
        <f t="shared" si="278"/>
        <v>0</v>
      </c>
      <c r="BJ389" s="280">
        <f t="shared" si="279"/>
        <v>0</v>
      </c>
      <c r="BK389" s="347">
        <f t="shared" si="313" ref="BK389:BK452">IF(AND($R389="Y",$U389&lt;=2025),1,0)</f>
        <v>0</v>
      </c>
      <c r="BL389" s="113">
        <f t="shared" si="314" ref="BL389:BL452">IF(AND($R389="Y",AND($U389&gt;2025,$U389&lt;=2030)),1,0)</f>
        <v>0</v>
      </c>
      <c r="BM389" s="113">
        <f t="shared" si="280"/>
        <v>0</v>
      </c>
      <c r="BN389" s="278">
        <f t="shared" si="281"/>
        <v>0</v>
      </c>
      <c r="BO389" s="149">
        <f t="shared" si="315" ref="BO389:BO452">IF(AND($Y389="Y",$AA389&lt;=2025),1,0)</f>
        <v>0</v>
      </c>
      <c r="BP389" s="149">
        <f t="shared" si="316" ref="BP389:BP452">IF(AND($Y389="Y",AND($AA389&gt;2025,$AA389&lt;=2030)),1,0)</f>
        <v>0</v>
      </c>
      <c r="BQ389" s="113">
        <f t="shared" si="282"/>
        <v>0</v>
      </c>
      <c r="BR389" s="356">
        <f t="shared" si="317" ref="BR389:BR452">IF(AND($AP389="Y",$AS389&lt;=2025),1,0)</f>
        <v>0</v>
      </c>
      <c r="BS389" s="149">
        <f t="shared" si="318" ref="BS389:BS452">IF(AND($AP389="Y",AND($AS389&gt;2025,$AS389&lt;=2030)),1,0)</f>
        <v>0</v>
      </c>
      <c r="BT389" s="113">
        <f t="shared" si="283"/>
        <v>1</v>
      </c>
      <c r="BU389" s="356">
        <f t="shared" si="284"/>
        <v>0</v>
      </c>
      <c r="BV389" s="149">
        <f t="shared" si="285"/>
        <v>0</v>
      </c>
      <c r="BW389" s="113">
        <f t="shared" si="286"/>
        <v>0</v>
      </c>
      <c r="BX389" s="248">
        <f t="shared" si="287"/>
        <v>0</v>
      </c>
      <c r="BY389" s="248">
        <f t="shared" si="288"/>
        <v>0</v>
      </c>
      <c r="BZ389" s="248">
        <f t="shared" si="289"/>
        <v>0</v>
      </c>
      <c r="CA389" s="248">
        <f t="shared" si="276"/>
        <v>0</v>
      </c>
      <c r="CB389" s="175">
        <f t="shared" si="290"/>
        <v>0</v>
      </c>
      <c r="CC389" s="347">
        <f t="shared" si="291"/>
        <v>0</v>
      </c>
      <c r="CD389" s="113">
        <f t="shared" si="292"/>
        <v>0</v>
      </c>
      <c r="CE389" s="113">
        <f t="shared" si="293"/>
        <v>1</v>
      </c>
      <c r="CF389" s="276">
        <f t="shared" si="294"/>
        <v>1</v>
      </c>
      <c r="CG389" s="248">
        <f t="shared" si="295"/>
        <v>1</v>
      </c>
      <c r="CH389" s="274">
        <f t="shared" si="319" ref="CH389:CH452">MAX(CF389,CB389)</f>
        <v>1</v>
      </c>
      <c r="CI389" s="347">
        <f t="shared" si="296"/>
        <v>0</v>
      </c>
      <c r="CJ389" s="113">
        <f t="shared" si="297"/>
        <v>0</v>
      </c>
      <c r="CK389" s="141">
        <f t="shared" si="298"/>
        <v>0</v>
      </c>
      <c r="CL389" s="149">
        <f t="shared" si="320" ref="CL389:CN452">SUM(CC389,BU389,BK389,BG389)</f>
        <v>0</v>
      </c>
      <c r="CM389" s="149">
        <f t="shared" si="320"/>
        <v>0</v>
      </c>
      <c r="CN389" s="149">
        <f t="shared" si="320"/>
        <v>1</v>
      </c>
      <c r="CO389" s="149">
        <f t="shared" si="299"/>
        <v>1</v>
      </c>
      <c r="CP389" s="149">
        <f t="shared" si="321" ref="CP389:CP452">MAX(CH389,BN389,BJ389)</f>
        <v>1</v>
      </c>
      <c r="CQ389" s="282">
        <f t="shared" si="300"/>
        <v>0</v>
      </c>
      <c r="CR389" s="113">
        <f t="shared" si="301"/>
        <v>0</v>
      </c>
      <c r="CS389" s="113">
        <f t="shared" si="302"/>
        <v>1</v>
      </c>
      <c r="CT389" s="282" t="str">
        <f t="shared" si="303"/>
        <v/>
      </c>
      <c r="CU389" s="113" t="str">
        <f t="shared" si="304"/>
        <v xml:space="preserve"> 2050</v>
      </c>
      <c r="CV389" s="113">
        <f t="shared" si="305"/>
        <v>2050</v>
      </c>
      <c r="CW389" s="160">
        <v>0</v>
      </c>
      <c r="CX389" s="160">
        <v>0</v>
      </c>
      <c r="CY389" s="160">
        <v>0</v>
      </c>
      <c r="CZ389" s="160">
        <v>0</v>
      </c>
      <c r="DA389" s="160">
        <v>0</v>
      </c>
      <c r="DB389" s="160">
        <v>0</v>
      </c>
      <c r="DC389" s="160">
        <v>1</v>
      </c>
      <c r="DD389" s="160">
        <v>1</v>
      </c>
      <c r="DE389" s="160">
        <v>0</v>
      </c>
      <c r="DF389" s="160">
        <v>1</v>
      </c>
      <c r="DG389" s="160">
        <v>0</v>
      </c>
      <c r="DH389" s="160">
        <v>1</v>
      </c>
      <c r="DI389" s="160">
        <v>0</v>
      </c>
      <c r="DJ389" s="160">
        <v>0</v>
      </c>
      <c r="DK389" s="160">
        <v>0</v>
      </c>
      <c r="DL389" s="160">
        <v>0</v>
      </c>
      <c r="DM389" s="160">
        <v>1</v>
      </c>
      <c r="DN389" s="160">
        <v>0</v>
      </c>
      <c r="DO389" s="160">
        <v>1</v>
      </c>
      <c r="DP389" s="160">
        <v>1</v>
      </c>
      <c r="DQ389" s="160">
        <v>0</v>
      </c>
      <c r="DR389" s="160">
        <v>1</v>
      </c>
      <c r="DS389" s="160">
        <v>0</v>
      </c>
      <c r="DT389" s="104" t="s">
        <v>154</v>
      </c>
      <c r="DU389" s="104" t="s">
        <v>158</v>
      </c>
      <c r="DV389" s="104" t="s">
        <v>160</v>
      </c>
      <c r="DW389" s="104" t="s">
        <v>154</v>
      </c>
      <c r="DX389" s="104">
        <v>0</v>
      </c>
      <c r="DY389" s="104" t="s">
        <v>150</v>
      </c>
      <c r="DZ389" s="107" t="str">
        <f t="shared" si="306"/>
        <v>N</v>
      </c>
      <c r="EA389" s="107" t="str">
        <f t="shared" si="307"/>
        <v/>
      </c>
      <c r="EB389" s="107" t="str">
        <f t="shared" si="308"/>
        <v>Y</v>
      </c>
      <c r="EC389" s="107" t="str">
        <f t="shared" si="309"/>
        <v>N</v>
      </c>
      <c r="ED389" s="107" t="str">
        <f t="shared" si="310"/>
        <v>Not Specified</v>
      </c>
      <c r="EF389" s="113">
        <f t="shared" si="277"/>
        <v>2050</v>
      </c>
    </row>
    <row r="390" spans="1:136" ht="16.5" customHeight="1">
      <c r="A390" s="149">
        <v>387</v>
      </c>
      <c r="B390" s="149">
        <v>351</v>
      </c>
      <c r="C390" s="150" t="s">
        <v>2281</v>
      </c>
      <c r="D390" s="113" t="s">
        <v>333</v>
      </c>
      <c r="E390" s="113" t="s">
        <v>229</v>
      </c>
      <c r="F390" s="113" t="s">
        <v>175</v>
      </c>
      <c r="G390" s="113" t="s">
        <v>176</v>
      </c>
      <c r="H390" s="157" t="s">
        <v>2282</v>
      </c>
      <c r="I390" s="113" t="s">
        <v>2283</v>
      </c>
      <c r="J390" s="113">
        <v>-0.113</v>
      </c>
      <c r="K390" s="113" t="s">
        <v>2284</v>
      </c>
      <c r="L390" s="113">
        <v>63490</v>
      </c>
      <c r="M390" s="141">
        <v>13</v>
      </c>
      <c r="N390" s="149" t="s">
        <v>154</v>
      </c>
      <c r="O390" s="149" t="s">
        <v>153</v>
      </c>
      <c r="P390" s="150" t="s">
        <v>153</v>
      </c>
      <c r="Q390" s="113" t="s">
        <v>154</v>
      </c>
      <c r="R390" s="113" t="s">
        <v>154</v>
      </c>
      <c r="S390" s="149" t="s">
        <v>153</v>
      </c>
      <c r="T390" s="149" t="s">
        <v>153</v>
      </c>
      <c r="U390" s="151" t="s">
        <v>153</v>
      </c>
      <c r="V390" s="149" t="s">
        <v>153</v>
      </c>
      <c r="W390" s="149" t="s">
        <v>153</v>
      </c>
      <c r="X390" s="152" t="s">
        <v>153</v>
      </c>
      <c r="Y390" s="113" t="s">
        <v>153</v>
      </c>
      <c r="Z390" s="149" t="s">
        <v>153</v>
      </c>
      <c r="AA390" s="150"/>
      <c r="AB390" s="149"/>
      <c r="AC390" s="149" t="s">
        <v>233</v>
      </c>
      <c r="AD390" s="149" t="s">
        <v>234</v>
      </c>
      <c r="AE390" s="149" t="s">
        <v>337</v>
      </c>
      <c r="AF390" s="149" t="s">
        <v>337</v>
      </c>
      <c r="AG390" s="149"/>
      <c r="AH390" s="150" t="s">
        <v>159</v>
      </c>
      <c r="AI390" s="149" t="s">
        <v>180</v>
      </c>
      <c r="AJ390" s="113" t="s">
        <v>154</v>
      </c>
      <c r="AK390" s="170" t="s">
        <v>338</v>
      </c>
      <c r="AL390" s="149">
        <v>2060</v>
      </c>
      <c r="AM390" s="171" t="s">
        <v>2285</v>
      </c>
      <c r="AN390" s="150"/>
      <c r="AP390" s="149" t="s">
        <v>154</v>
      </c>
      <c r="AQ390" s="149" t="s">
        <v>153</v>
      </c>
      <c r="AR390" s="149" t="s">
        <v>153</v>
      </c>
      <c r="AS390" s="149"/>
      <c r="AT390" s="149"/>
      <c r="AU390" s="150"/>
      <c r="AV390" s="149" t="s">
        <v>168</v>
      </c>
      <c r="AW390" s="172" t="s">
        <v>168</v>
      </c>
      <c r="AX390" s="149" t="s">
        <v>158</v>
      </c>
      <c r="AY390" s="149" t="s">
        <v>154</v>
      </c>
      <c r="AZ390" s="149" t="s">
        <v>153</v>
      </c>
      <c r="BA390" s="149" t="s">
        <v>153</v>
      </c>
      <c r="BB390" s="149"/>
      <c r="BC390" s="150"/>
      <c r="BD390" s="149"/>
      <c r="BE390" s="173"/>
      <c r="BF390" s="150"/>
      <c r="BG390" s="283">
        <f t="shared" si="311"/>
        <v>0</v>
      </c>
      <c r="BH390" s="149">
        <f t="shared" si="312"/>
        <v>0</v>
      </c>
      <c r="BI390" s="113">
        <f t="shared" si="278"/>
        <v>0</v>
      </c>
      <c r="BJ390" s="280">
        <f t="shared" si="279"/>
        <v>0</v>
      </c>
      <c r="BK390" s="347">
        <f t="shared" si="313"/>
        <v>0</v>
      </c>
      <c r="BL390" s="113">
        <f t="shared" si="314"/>
        <v>0</v>
      </c>
      <c r="BM390" s="113">
        <f t="shared" si="280"/>
        <v>0</v>
      </c>
      <c r="BN390" s="278">
        <f t="shared" si="281"/>
        <v>0</v>
      </c>
      <c r="BO390" s="149">
        <f t="shared" si="315"/>
        <v>0</v>
      </c>
      <c r="BP390" s="149">
        <f t="shared" si="316"/>
        <v>0</v>
      </c>
      <c r="BQ390" s="113">
        <f t="shared" si="282"/>
        <v>0</v>
      </c>
      <c r="BR390" s="356">
        <f t="shared" si="317"/>
        <v>0</v>
      </c>
      <c r="BS390" s="149">
        <f t="shared" si="318"/>
        <v>0</v>
      </c>
      <c r="BT390" s="113">
        <f t="shared" si="283"/>
        <v>0</v>
      </c>
      <c r="BU390" s="356">
        <f t="shared" si="284"/>
        <v>0</v>
      </c>
      <c r="BV390" s="149">
        <f t="shared" si="285"/>
        <v>0</v>
      </c>
      <c r="BW390" s="113">
        <f t="shared" si="286"/>
        <v>0</v>
      </c>
      <c r="BX390" s="248">
        <f t="shared" si="287"/>
        <v>0</v>
      </c>
      <c r="BY390" s="248">
        <f t="shared" si="288"/>
        <v>0</v>
      </c>
      <c r="BZ390" s="248">
        <f t="shared" si="289"/>
        <v>0</v>
      </c>
      <c r="CA390" s="248">
        <f t="shared" si="276"/>
        <v>0</v>
      </c>
      <c r="CB390" s="175">
        <f t="shared" si="290"/>
        <v>0</v>
      </c>
      <c r="CC390" s="347">
        <f t="shared" si="291"/>
        <v>0</v>
      </c>
      <c r="CD390" s="113">
        <f t="shared" si="292"/>
        <v>0</v>
      </c>
      <c r="CE390" s="113">
        <f t="shared" si="293"/>
        <v>0</v>
      </c>
      <c r="CF390" s="276">
        <f t="shared" si="294"/>
        <v>0</v>
      </c>
      <c r="CG390" s="248">
        <f t="shared" si="295"/>
        <v>0</v>
      </c>
      <c r="CH390" s="274">
        <f t="shared" si="319"/>
        <v>0</v>
      </c>
      <c r="CI390" s="347">
        <f t="shared" si="296"/>
        <v>0</v>
      </c>
      <c r="CJ390" s="113">
        <f t="shared" si="297"/>
        <v>0</v>
      </c>
      <c r="CK390" s="141">
        <f t="shared" si="298"/>
        <v>0</v>
      </c>
      <c r="CL390" s="149">
        <f t="shared" si="320"/>
        <v>0</v>
      </c>
      <c r="CM390" s="149">
        <f t="shared" si="320"/>
        <v>0</v>
      </c>
      <c r="CN390" s="149">
        <f t="shared" si="320"/>
        <v>0</v>
      </c>
      <c r="CO390" s="149">
        <f t="shared" si="299"/>
        <v>0</v>
      </c>
      <c r="CP390" s="149">
        <f t="shared" si="321"/>
        <v>0</v>
      </c>
      <c r="CQ390" s="282">
        <f t="shared" si="300"/>
        <v>0</v>
      </c>
      <c r="CR390" s="113">
        <f t="shared" si="301"/>
        <v>0</v>
      </c>
      <c r="CS390" s="113">
        <f t="shared" si="302"/>
        <v>1</v>
      </c>
      <c r="CT390" s="282" t="str">
        <f t="shared" si="303"/>
        <v/>
      </c>
      <c r="CU390" s="113" t="str">
        <f t="shared" si="304"/>
        <v xml:space="preserve"> </v>
      </c>
      <c r="CV390" s="113">
        <f t="shared" si="305"/>
        <v>0</v>
      </c>
      <c r="CW390" s="160">
        <v>0</v>
      </c>
      <c r="CX390" s="160">
        <v>0</v>
      </c>
      <c r="CY390" s="160">
        <v>0</v>
      </c>
      <c r="CZ390" s="160">
        <v>0</v>
      </c>
      <c r="DA390" s="160">
        <v>0</v>
      </c>
      <c r="DB390" s="160">
        <v>0</v>
      </c>
      <c r="DC390" s="160">
        <v>0</v>
      </c>
      <c r="DD390" s="160">
        <v>0</v>
      </c>
      <c r="DE390" s="160">
        <v>0</v>
      </c>
      <c r="DF390" s="160">
        <v>0</v>
      </c>
      <c r="DG390" s="160">
        <v>0</v>
      </c>
      <c r="DH390" s="160">
        <v>0</v>
      </c>
      <c r="DI390" s="160">
        <v>0</v>
      </c>
      <c r="DJ390" s="160">
        <v>0</v>
      </c>
      <c r="DK390" s="160">
        <v>0</v>
      </c>
      <c r="DL390" s="160">
        <v>0</v>
      </c>
      <c r="DM390" s="160">
        <v>0</v>
      </c>
      <c r="DN390" s="160">
        <v>0</v>
      </c>
      <c r="DO390" s="160">
        <v>0</v>
      </c>
      <c r="DP390" s="160">
        <v>0</v>
      </c>
      <c r="DQ390" s="160">
        <v>0</v>
      </c>
      <c r="DR390" s="160">
        <v>0</v>
      </c>
      <c r="DS390" s="160">
        <v>0</v>
      </c>
      <c r="DT390" s="104" t="s">
        <v>154</v>
      </c>
      <c r="DU390" s="104">
        <v>0</v>
      </c>
      <c r="DV390" s="104" t="s">
        <v>154</v>
      </c>
      <c r="DW390" s="104" t="s">
        <v>180</v>
      </c>
      <c r="DX390" s="104" t="s">
        <v>7861</v>
      </c>
      <c r="DY390" s="104">
        <v>0</v>
      </c>
      <c r="DZ390" s="107" t="str">
        <f t="shared" si="306"/>
        <v>N</v>
      </c>
      <c r="EA390" s="107" t="str">
        <f t="shared" si="307"/>
        <v/>
      </c>
      <c r="EB390" s="107" t="str">
        <f t="shared" si="308"/>
        <v>N</v>
      </c>
      <c r="EC390" s="107" t="str">
        <f t="shared" si="309"/>
        <v>N</v>
      </c>
      <c r="ED390" s="107" t="str">
        <f t="shared" si="310"/>
        <v>Not Specified</v>
      </c>
      <c r="EF390" s="113">
        <f t="shared" si="277"/>
        <v>0</v>
      </c>
    </row>
    <row r="391" spans="1:136" ht="16.5" customHeight="1">
      <c r="A391" s="149">
        <v>388</v>
      </c>
      <c r="B391" s="149">
        <v>400</v>
      </c>
      <c r="C391" s="150" t="s">
        <v>2286</v>
      </c>
      <c r="D391" s="149" t="s">
        <v>926</v>
      </c>
      <c r="E391" s="149" t="s">
        <v>206</v>
      </c>
      <c r="F391" s="149" t="s">
        <v>284</v>
      </c>
      <c r="G391" s="149" t="s">
        <v>246</v>
      </c>
      <c r="H391" s="168" t="s">
        <v>2287</v>
      </c>
      <c r="I391" s="149" t="s">
        <v>2288</v>
      </c>
      <c r="J391" s="149">
        <v>-0.463</v>
      </c>
      <c r="K391" s="149" t="s">
        <v>2289</v>
      </c>
      <c r="L391" s="149">
        <v>68629</v>
      </c>
      <c r="M391" s="150">
        <v>31</v>
      </c>
      <c r="N391" s="149" t="s">
        <v>150</v>
      </c>
      <c r="O391" s="149">
        <v>2020</v>
      </c>
      <c r="P391" s="150">
        <v>2030</v>
      </c>
      <c r="Q391" s="113" t="s">
        <v>150</v>
      </c>
      <c r="R391" s="113" t="s">
        <v>150</v>
      </c>
      <c r="S391" s="149" t="s">
        <v>151</v>
      </c>
      <c r="T391" s="149" t="s">
        <v>152</v>
      </c>
      <c r="U391" s="151">
        <v>2030</v>
      </c>
      <c r="V391" s="149" t="s">
        <v>151</v>
      </c>
      <c r="W391" s="149" t="s">
        <v>152</v>
      </c>
      <c r="X391" s="152">
        <v>2045</v>
      </c>
      <c r="Y391" s="113" t="s">
        <v>150</v>
      </c>
      <c r="Z391" s="149" t="s">
        <v>151</v>
      </c>
      <c r="AA391" s="150">
        <v>2045</v>
      </c>
      <c r="AB391" s="149"/>
      <c r="AC391" s="149" t="s">
        <v>167</v>
      </c>
      <c r="AD391" s="149" t="s">
        <v>6</v>
      </c>
      <c r="AE391" s="149" t="s">
        <v>157</v>
      </c>
      <c r="AF391" s="149" t="s">
        <v>157</v>
      </c>
      <c r="AG391" s="149" t="s">
        <v>157</v>
      </c>
      <c r="AH391" s="150" t="s">
        <v>218</v>
      </c>
      <c r="AJ391" s="113" t="s">
        <v>154</v>
      </c>
      <c r="AK391" s="170" t="s">
        <v>153</v>
      </c>
      <c r="AL391" s="149"/>
      <c r="AM391" s="149"/>
      <c r="AN391" s="150"/>
      <c r="AO391" s="113" t="s">
        <v>219</v>
      </c>
      <c r="AP391" s="149" t="s">
        <v>150</v>
      </c>
      <c r="AQ391" s="149" t="s">
        <v>218</v>
      </c>
      <c r="AR391" s="149" t="s">
        <v>2290</v>
      </c>
      <c r="AS391" s="149">
        <v>2045</v>
      </c>
      <c r="AT391" s="149"/>
      <c r="AU391" s="150"/>
      <c r="AV391" s="149" t="s">
        <v>157</v>
      </c>
      <c r="AW391" s="172" t="s">
        <v>171</v>
      </c>
      <c r="AX391" s="149" t="s">
        <v>158</v>
      </c>
      <c r="AY391" s="149" t="s">
        <v>154</v>
      </c>
      <c r="AZ391" s="149" t="s">
        <v>153</v>
      </c>
      <c r="BA391" s="149" t="s">
        <v>153</v>
      </c>
      <c r="BB391" s="149"/>
      <c r="BC391" s="150"/>
      <c r="BD391" s="149"/>
      <c r="BE391" s="173"/>
      <c r="BF391" s="150"/>
      <c r="BG391" s="283">
        <f t="shared" si="311"/>
        <v>0</v>
      </c>
      <c r="BH391" s="149">
        <f t="shared" si="312"/>
        <v>1</v>
      </c>
      <c r="BI391" s="113">
        <f t="shared" si="278"/>
        <v>0</v>
      </c>
      <c r="BJ391" s="280">
        <f t="shared" si="279"/>
        <v>1</v>
      </c>
      <c r="BK391" s="347">
        <f t="shared" si="313"/>
        <v>0</v>
      </c>
      <c r="BL391" s="113">
        <f t="shared" si="314"/>
        <v>1</v>
      </c>
      <c r="BM391" s="113">
        <f t="shared" si="280"/>
        <v>0</v>
      </c>
      <c r="BN391" s="278">
        <f t="shared" si="281"/>
        <v>1</v>
      </c>
      <c r="BO391" s="149">
        <f t="shared" si="315"/>
        <v>0</v>
      </c>
      <c r="BP391" s="149">
        <f t="shared" si="316"/>
        <v>0</v>
      </c>
      <c r="BQ391" s="113">
        <f t="shared" si="282"/>
        <v>1</v>
      </c>
      <c r="BR391" s="356">
        <f t="shared" si="317"/>
        <v>0</v>
      </c>
      <c r="BS391" s="149">
        <f t="shared" si="318"/>
        <v>0</v>
      </c>
      <c r="BT391" s="113">
        <f t="shared" si="283"/>
        <v>1</v>
      </c>
      <c r="BU391" s="356">
        <f t="shared" si="284"/>
        <v>0</v>
      </c>
      <c r="BV391" s="149">
        <f t="shared" si="285"/>
        <v>0</v>
      </c>
      <c r="BW391" s="113">
        <f t="shared" si="286"/>
        <v>0</v>
      </c>
      <c r="BX391" s="248">
        <f t="shared" si="287"/>
        <v>0</v>
      </c>
      <c r="BY391" s="248">
        <f t="shared" si="288"/>
        <v>0</v>
      </c>
      <c r="BZ391" s="248">
        <f t="shared" si="289"/>
        <v>0</v>
      </c>
      <c r="CA391" s="248">
        <f t="shared" si="322" ref="CA391:CA454">MAX(BX391:BZ391)</f>
        <v>0</v>
      </c>
      <c r="CB391" s="175">
        <f t="shared" si="290"/>
        <v>0</v>
      </c>
      <c r="CC391" s="347">
        <f t="shared" si="291"/>
        <v>0</v>
      </c>
      <c r="CD391" s="113">
        <f t="shared" si="292"/>
        <v>0</v>
      </c>
      <c r="CE391" s="113">
        <f t="shared" si="293"/>
        <v>1</v>
      </c>
      <c r="CF391" s="276">
        <f t="shared" si="294"/>
        <v>1</v>
      </c>
      <c r="CG391" s="248">
        <f t="shared" si="295"/>
        <v>1</v>
      </c>
      <c r="CH391" s="274">
        <f t="shared" si="319"/>
        <v>1</v>
      </c>
      <c r="CI391" s="347">
        <f t="shared" si="296"/>
        <v>0</v>
      </c>
      <c r="CJ391" s="113">
        <f t="shared" si="297"/>
        <v>0</v>
      </c>
      <c r="CK391" s="141">
        <f t="shared" si="298"/>
        <v>0</v>
      </c>
      <c r="CL391" s="149">
        <f t="shared" si="320"/>
        <v>0</v>
      </c>
      <c r="CM391" s="149">
        <f t="shared" si="320"/>
        <v>2</v>
      </c>
      <c r="CN391" s="149">
        <f t="shared" si="320"/>
        <v>1</v>
      </c>
      <c r="CO391" s="149">
        <f t="shared" si="299"/>
        <v>3</v>
      </c>
      <c r="CP391" s="149">
        <f t="shared" si="321"/>
        <v>1</v>
      </c>
      <c r="CQ391" s="282">
        <f t="shared" si="300"/>
        <v>1</v>
      </c>
      <c r="CR391" s="113">
        <f t="shared" si="301"/>
        <v>0</v>
      </c>
      <c r="CS391" s="113">
        <f t="shared" si="302"/>
        <v>0</v>
      </c>
      <c r="CT391" s="282">
        <f t="shared" si="303"/>
        <v>1</v>
      </c>
      <c r="CU391" s="113" t="str">
        <f t="shared" si="304"/>
        <v>2045 2045</v>
      </c>
      <c r="CV391" s="113">
        <f t="shared" si="305"/>
        <v>2045</v>
      </c>
      <c r="CW391" s="160">
        <v>0</v>
      </c>
      <c r="CX391" s="160">
        <v>0</v>
      </c>
      <c r="CY391" s="160">
        <v>0</v>
      </c>
      <c r="CZ391" s="160">
        <v>0</v>
      </c>
      <c r="DA391" s="160">
        <v>0</v>
      </c>
      <c r="DB391" s="160">
        <v>0</v>
      </c>
      <c r="DC391" s="160">
        <v>1</v>
      </c>
      <c r="DD391" s="160">
        <v>1</v>
      </c>
      <c r="DE391" s="160">
        <v>0</v>
      </c>
      <c r="DF391" s="160">
        <v>1</v>
      </c>
      <c r="DG391" s="160">
        <v>0</v>
      </c>
      <c r="DH391" s="160">
        <v>1</v>
      </c>
      <c r="DI391" s="160">
        <v>0</v>
      </c>
      <c r="DJ391" s="160">
        <v>1</v>
      </c>
      <c r="DK391" s="160">
        <v>0</v>
      </c>
      <c r="DL391" s="160">
        <v>1</v>
      </c>
      <c r="DM391" s="160">
        <v>1</v>
      </c>
      <c r="DN391" s="160">
        <v>0</v>
      </c>
      <c r="DO391" s="160">
        <v>1</v>
      </c>
      <c r="DP391" s="160">
        <v>1</v>
      </c>
      <c r="DQ391" s="160">
        <v>0</v>
      </c>
      <c r="DR391" s="160">
        <v>1</v>
      </c>
      <c r="DS391" s="160">
        <v>0</v>
      </c>
      <c r="DT391" s="104" t="s">
        <v>150</v>
      </c>
      <c r="DU391" s="104" t="s">
        <v>157</v>
      </c>
      <c r="DV391" s="104" t="s">
        <v>7859</v>
      </c>
      <c r="DW391" s="104" t="s">
        <v>154</v>
      </c>
      <c r="DX391" s="104">
        <v>0</v>
      </c>
      <c r="DY391" s="104" t="s">
        <v>150</v>
      </c>
      <c r="DZ391" s="107" t="str">
        <f t="shared" si="306"/>
        <v>Y</v>
      </c>
      <c r="EA391" s="107" t="str">
        <f t="shared" si="307"/>
        <v>Targets set</v>
      </c>
      <c r="EB391" s="107" t="str">
        <f t="shared" si="308"/>
        <v>Y</v>
      </c>
      <c r="EC391" s="107" t="str">
        <f t="shared" si="309"/>
        <v>N</v>
      </c>
      <c r="ED391" s="107" t="str">
        <f t="shared" si="310"/>
        <v>Yes</v>
      </c>
      <c r="EF391" s="113">
        <f t="shared" si="277"/>
        <v>2045</v>
      </c>
    </row>
    <row r="392" spans="1:136" ht="16.5" customHeight="1">
      <c r="A392" s="113">
        <v>389</v>
      </c>
      <c r="B392" s="113">
        <v>466</v>
      </c>
      <c r="C392" s="141" t="s">
        <v>2291</v>
      </c>
      <c r="D392" s="113" t="s">
        <v>290</v>
      </c>
      <c r="E392" s="113" t="s">
        <v>229</v>
      </c>
      <c r="F392" s="113" t="s">
        <v>145</v>
      </c>
      <c r="G392" s="113" t="s">
        <v>146</v>
      </c>
      <c r="H392" s="157" t="s">
        <v>2292</v>
      </c>
      <c r="I392" s="113" t="s">
        <v>2293</v>
      </c>
      <c r="J392" s="113">
        <v>0.379</v>
      </c>
      <c r="K392" s="113" t="s">
        <v>2294</v>
      </c>
      <c r="L392" s="113">
        <v>51800</v>
      </c>
      <c r="M392" s="141">
        <v>2</v>
      </c>
      <c r="N392" s="113" t="s">
        <v>154</v>
      </c>
      <c r="O392" s="113" t="s">
        <v>153</v>
      </c>
      <c r="P392" s="141" t="s">
        <v>153</v>
      </c>
      <c r="Q392" s="113" t="s">
        <v>154</v>
      </c>
      <c r="R392" s="113" t="s">
        <v>154</v>
      </c>
      <c r="S392" s="113" t="s">
        <v>153</v>
      </c>
      <c r="T392" s="113" t="s">
        <v>153</v>
      </c>
      <c r="U392" s="147" t="s">
        <v>153</v>
      </c>
      <c r="V392" s="113" t="s">
        <v>153</v>
      </c>
      <c r="W392" s="113" t="s">
        <v>153</v>
      </c>
      <c r="X392" s="148" t="s">
        <v>153</v>
      </c>
      <c r="Y392" s="113" t="s">
        <v>153</v>
      </c>
      <c r="Z392" s="113" t="s">
        <v>153</v>
      </c>
      <c r="AC392" s="113" t="s">
        <v>2295</v>
      </c>
      <c r="AD392" s="113" t="s">
        <v>240</v>
      </c>
      <c r="AE392" s="113" t="s">
        <v>157</v>
      </c>
      <c r="AF392" s="113" t="s">
        <v>157</v>
      </c>
      <c r="AG392" s="113" t="s">
        <v>169</v>
      </c>
      <c r="AH392" s="141" t="s">
        <v>159</v>
      </c>
      <c r="AJ392" s="113" t="s">
        <v>154</v>
      </c>
      <c r="AK392" s="166" t="s">
        <v>153</v>
      </c>
      <c r="AM392" s="191" t="s">
        <v>2296</v>
      </c>
      <c r="AN392" s="141" t="s">
        <v>1724</v>
      </c>
      <c r="AP392" s="113" t="s">
        <v>154</v>
      </c>
      <c r="AQ392" s="113" t="s">
        <v>153</v>
      </c>
      <c r="AR392" s="113" t="s">
        <v>153</v>
      </c>
      <c r="AV392" s="113" t="s">
        <v>157</v>
      </c>
      <c r="AW392" s="167" t="s">
        <v>168</v>
      </c>
      <c r="AX392" s="113" t="s">
        <v>158</v>
      </c>
      <c r="AY392" s="113" t="s">
        <v>150</v>
      </c>
      <c r="AZ392" s="113" t="s">
        <v>2297</v>
      </c>
      <c r="BA392" s="113">
        <v>2030</v>
      </c>
      <c r="BG392" s="283">
        <f t="shared" si="311"/>
        <v>0</v>
      </c>
      <c r="BH392" s="149">
        <f t="shared" si="312"/>
        <v>0</v>
      </c>
      <c r="BI392" s="113">
        <f t="shared" si="278"/>
        <v>0</v>
      </c>
      <c r="BJ392" s="280">
        <f t="shared" si="279"/>
        <v>0</v>
      </c>
      <c r="BK392" s="347">
        <f t="shared" si="313"/>
        <v>0</v>
      </c>
      <c r="BL392" s="113">
        <f t="shared" si="314"/>
        <v>0</v>
      </c>
      <c r="BM392" s="113">
        <f t="shared" si="280"/>
        <v>0</v>
      </c>
      <c r="BN392" s="278">
        <f t="shared" si="281"/>
        <v>0</v>
      </c>
      <c r="BO392" s="149">
        <f t="shared" si="315"/>
        <v>0</v>
      </c>
      <c r="BP392" s="149">
        <f t="shared" si="316"/>
        <v>0</v>
      </c>
      <c r="BQ392" s="113">
        <f t="shared" si="282"/>
        <v>0</v>
      </c>
      <c r="BR392" s="356">
        <f t="shared" si="317"/>
        <v>0</v>
      </c>
      <c r="BS392" s="149">
        <f t="shared" si="318"/>
        <v>0</v>
      </c>
      <c r="BT392" s="113">
        <f t="shared" si="283"/>
        <v>0</v>
      </c>
      <c r="BU392" s="356">
        <f t="shared" si="284"/>
        <v>0</v>
      </c>
      <c r="BV392" s="149">
        <f t="shared" si="285"/>
        <v>0</v>
      </c>
      <c r="BW392" s="113">
        <f t="shared" si="286"/>
        <v>0</v>
      </c>
      <c r="BX392" s="248">
        <f t="shared" si="287"/>
        <v>0</v>
      </c>
      <c r="BY392" s="248">
        <f t="shared" si="288"/>
        <v>0</v>
      </c>
      <c r="BZ392" s="248">
        <f t="shared" si="289"/>
        <v>0</v>
      </c>
      <c r="CA392" s="248">
        <f t="shared" si="322"/>
        <v>0</v>
      </c>
      <c r="CB392" s="175">
        <f t="shared" si="290"/>
        <v>0</v>
      </c>
      <c r="CC392" s="347">
        <f t="shared" si="291"/>
        <v>0</v>
      </c>
      <c r="CD392" s="113">
        <f t="shared" si="292"/>
        <v>0</v>
      </c>
      <c r="CE392" s="113">
        <f t="shared" si="293"/>
        <v>0</v>
      </c>
      <c r="CF392" s="276">
        <f t="shared" si="294"/>
        <v>0</v>
      </c>
      <c r="CG392" s="248">
        <f t="shared" si="295"/>
        <v>0</v>
      </c>
      <c r="CH392" s="274">
        <f t="shared" si="319"/>
        <v>0</v>
      </c>
      <c r="CI392" s="347">
        <f t="shared" si="296"/>
        <v>0</v>
      </c>
      <c r="CJ392" s="113">
        <f t="shared" si="297"/>
        <v>1</v>
      </c>
      <c r="CK392" s="141">
        <f t="shared" si="298"/>
        <v>0</v>
      </c>
      <c r="CL392" s="149">
        <f t="shared" si="320"/>
        <v>0</v>
      </c>
      <c r="CM392" s="149">
        <f t="shared" si="320"/>
        <v>0</v>
      </c>
      <c r="CN392" s="149">
        <f t="shared" si="320"/>
        <v>0</v>
      </c>
      <c r="CO392" s="149">
        <f t="shared" si="299"/>
        <v>0</v>
      </c>
      <c r="CP392" s="149">
        <f t="shared" si="321"/>
        <v>0</v>
      </c>
      <c r="CQ392" s="282">
        <f t="shared" si="300"/>
        <v>1</v>
      </c>
      <c r="CR392" s="113">
        <f t="shared" si="301"/>
        <v>0</v>
      </c>
      <c r="CS392" s="113">
        <f t="shared" si="302"/>
        <v>0</v>
      </c>
      <c r="CT392" s="282" t="str">
        <f t="shared" si="303"/>
        <v/>
      </c>
      <c r="CU392" s="113" t="str">
        <f t="shared" si="304"/>
        <v xml:space="preserve"> </v>
      </c>
      <c r="CV392" s="113">
        <f t="shared" si="305"/>
        <v>0</v>
      </c>
      <c r="CW392" s="160">
        <v>1</v>
      </c>
      <c r="CX392" s="160">
        <v>0</v>
      </c>
      <c r="CY392" s="160">
        <v>0</v>
      </c>
      <c r="CZ392" s="160">
        <v>1</v>
      </c>
      <c r="DA392" s="160">
        <v>0</v>
      </c>
      <c r="DB392" s="160">
        <v>0</v>
      </c>
      <c r="DC392" s="160">
        <v>0</v>
      </c>
      <c r="DD392" s="160">
        <v>0</v>
      </c>
      <c r="DE392" s="160">
        <v>0</v>
      </c>
      <c r="DF392" s="160">
        <v>0</v>
      </c>
      <c r="DG392" s="160">
        <v>0</v>
      </c>
      <c r="DH392" s="160">
        <v>0</v>
      </c>
      <c r="DI392" s="160">
        <v>0</v>
      </c>
      <c r="DJ392" s="160">
        <v>0</v>
      </c>
      <c r="DK392" s="160">
        <v>0</v>
      </c>
      <c r="DL392" s="160">
        <v>0</v>
      </c>
      <c r="DM392" s="160">
        <v>1</v>
      </c>
      <c r="DN392" s="160">
        <v>1</v>
      </c>
      <c r="DO392" s="160">
        <v>1</v>
      </c>
      <c r="DP392" s="160">
        <v>1</v>
      </c>
      <c r="DQ392" s="160">
        <v>0</v>
      </c>
      <c r="DR392" s="160">
        <v>1</v>
      </c>
      <c r="DS392" s="160">
        <v>1</v>
      </c>
      <c r="DT392" s="104" t="e">
        <v>#N/A</v>
      </c>
      <c r="DU392" s="104" t="e">
        <v>#N/A</v>
      </c>
      <c r="DV392" s="104" t="e">
        <v>#N/A</v>
      </c>
      <c r="DW392" s="104" t="e">
        <v>#N/A</v>
      </c>
      <c r="DX392" s="104" t="e">
        <v>#N/A</v>
      </c>
      <c r="DY392" s="104" t="e">
        <v>#N/A</v>
      </c>
      <c r="DZ392" s="107" t="str">
        <f t="shared" si="306"/>
        <v>N</v>
      </c>
      <c r="EA392" s="107" t="str">
        <f t="shared" si="307"/>
        <v/>
      </c>
      <c r="EB392" s="107" t="str">
        <f t="shared" si="308"/>
        <v>N</v>
      </c>
      <c r="EC392" s="107" t="str">
        <f t="shared" si="309"/>
        <v>N</v>
      </c>
      <c r="ED392" s="107" t="str">
        <f t="shared" si="310"/>
        <v>Yes</v>
      </c>
      <c r="EF392" s="113">
        <f t="shared" si="277"/>
        <v>0</v>
      </c>
    </row>
    <row r="393" spans="1:136" ht="16.5" customHeight="1">
      <c r="A393" s="113">
        <v>390</v>
      </c>
      <c r="B393" s="113">
        <v>407</v>
      </c>
      <c r="C393" s="141" t="s">
        <v>2298</v>
      </c>
      <c r="D393" s="149" t="s">
        <v>2299</v>
      </c>
      <c r="E393" s="149" t="s">
        <v>642</v>
      </c>
      <c r="F393" s="149" t="s">
        <v>175</v>
      </c>
      <c r="G393" s="149" t="s">
        <v>176</v>
      </c>
      <c r="H393" s="168" t="s">
        <v>2300</v>
      </c>
      <c r="I393" s="149" t="s">
        <v>2301</v>
      </c>
      <c r="J393" s="149">
        <v>0.111</v>
      </c>
      <c r="K393" s="149" t="s">
        <v>2302</v>
      </c>
      <c r="L393" s="149">
        <v>122733</v>
      </c>
      <c r="M393" s="150">
        <v>8</v>
      </c>
      <c r="N393" s="113" t="s">
        <v>154</v>
      </c>
      <c r="O393" s="113" t="s">
        <v>153</v>
      </c>
      <c r="P393" s="141" t="s">
        <v>153</v>
      </c>
      <c r="Q393" s="113" t="s">
        <v>154</v>
      </c>
      <c r="R393" s="113" t="s">
        <v>154</v>
      </c>
      <c r="S393" s="113" t="s">
        <v>153</v>
      </c>
      <c r="T393" s="113" t="s">
        <v>153</v>
      </c>
      <c r="U393" s="147" t="s">
        <v>153</v>
      </c>
      <c r="V393" s="113" t="s">
        <v>153</v>
      </c>
      <c r="W393" s="113" t="s">
        <v>153</v>
      </c>
      <c r="X393" s="148" t="s">
        <v>153</v>
      </c>
      <c r="Y393" s="113" t="s">
        <v>153</v>
      </c>
      <c r="Z393" s="113" t="s">
        <v>153</v>
      </c>
      <c r="AC393" s="113" t="s">
        <v>167</v>
      </c>
      <c r="AD393" s="113" t="s">
        <v>6</v>
      </c>
      <c r="AE393" s="113" t="s">
        <v>157</v>
      </c>
      <c r="AF393" s="113" t="s">
        <v>157</v>
      </c>
      <c r="AG393" s="113" t="s">
        <v>168</v>
      </c>
      <c r="AH393" s="141" t="s">
        <v>159</v>
      </c>
      <c r="AJ393" s="113" t="s">
        <v>154</v>
      </c>
      <c r="AK393" s="166" t="s">
        <v>153</v>
      </c>
      <c r="AO393" s="113" t="s">
        <v>160</v>
      </c>
      <c r="AP393" s="113" t="s">
        <v>150</v>
      </c>
      <c r="AQ393" s="113" t="s">
        <v>159</v>
      </c>
      <c r="AR393" s="113" t="s">
        <v>2303</v>
      </c>
      <c r="AS393" s="113">
        <v>2050</v>
      </c>
      <c r="AV393" s="113" t="s">
        <v>168</v>
      </c>
      <c r="AW393" s="167" t="s">
        <v>168</v>
      </c>
      <c r="AX393" s="113" t="s">
        <v>158</v>
      </c>
      <c r="AY393" s="113" t="s">
        <v>154</v>
      </c>
      <c r="AZ393" s="113" t="s">
        <v>153</v>
      </c>
      <c r="BA393" s="113" t="s">
        <v>153</v>
      </c>
      <c r="BG393" s="283">
        <f t="shared" si="311"/>
        <v>0</v>
      </c>
      <c r="BH393" s="149">
        <f t="shared" si="312"/>
        <v>0</v>
      </c>
      <c r="BI393" s="113">
        <f t="shared" si="278"/>
        <v>0</v>
      </c>
      <c r="BJ393" s="280">
        <f t="shared" si="279"/>
        <v>0</v>
      </c>
      <c r="BK393" s="347">
        <f t="shared" si="313"/>
        <v>0</v>
      </c>
      <c r="BL393" s="113">
        <f t="shared" si="314"/>
        <v>0</v>
      </c>
      <c r="BM393" s="113">
        <f t="shared" si="280"/>
        <v>0</v>
      </c>
      <c r="BN393" s="278">
        <f t="shared" si="281"/>
        <v>0</v>
      </c>
      <c r="BO393" s="149">
        <f t="shared" si="315"/>
        <v>0</v>
      </c>
      <c r="BP393" s="149">
        <f t="shared" si="316"/>
        <v>0</v>
      </c>
      <c r="BQ393" s="113">
        <f t="shared" si="282"/>
        <v>0</v>
      </c>
      <c r="BR393" s="356">
        <f t="shared" si="317"/>
        <v>0</v>
      </c>
      <c r="BS393" s="149">
        <f t="shared" si="318"/>
        <v>0</v>
      </c>
      <c r="BT393" s="113">
        <f t="shared" si="283"/>
        <v>1</v>
      </c>
      <c r="BU393" s="356">
        <f t="shared" si="284"/>
        <v>0</v>
      </c>
      <c r="BV393" s="149">
        <f t="shared" si="285"/>
        <v>0</v>
      </c>
      <c r="BW393" s="113">
        <f t="shared" si="286"/>
        <v>0</v>
      </c>
      <c r="BX393" s="248">
        <f t="shared" si="287"/>
        <v>0</v>
      </c>
      <c r="BY393" s="248">
        <f t="shared" si="288"/>
        <v>0</v>
      </c>
      <c r="BZ393" s="248">
        <f t="shared" si="289"/>
        <v>0</v>
      </c>
      <c r="CA393" s="248">
        <f t="shared" si="322"/>
        <v>0</v>
      </c>
      <c r="CB393" s="175">
        <f t="shared" si="290"/>
        <v>0</v>
      </c>
      <c r="CC393" s="347">
        <f t="shared" si="291"/>
        <v>0</v>
      </c>
      <c r="CD393" s="113">
        <f t="shared" si="292"/>
        <v>0</v>
      </c>
      <c r="CE393" s="113">
        <f t="shared" si="293"/>
        <v>1</v>
      </c>
      <c r="CF393" s="276">
        <f t="shared" si="294"/>
        <v>1</v>
      </c>
      <c r="CG393" s="248">
        <f t="shared" si="295"/>
        <v>1</v>
      </c>
      <c r="CH393" s="274">
        <f t="shared" si="319"/>
        <v>1</v>
      </c>
      <c r="CI393" s="347">
        <f t="shared" si="296"/>
        <v>0</v>
      </c>
      <c r="CJ393" s="113">
        <f t="shared" si="297"/>
        <v>0</v>
      </c>
      <c r="CK393" s="141">
        <f t="shared" si="298"/>
        <v>0</v>
      </c>
      <c r="CL393" s="149">
        <f t="shared" si="320"/>
        <v>0</v>
      </c>
      <c r="CM393" s="149">
        <f t="shared" si="320"/>
        <v>0</v>
      </c>
      <c r="CN393" s="149">
        <f t="shared" si="320"/>
        <v>1</v>
      </c>
      <c r="CO393" s="149">
        <f t="shared" si="299"/>
        <v>1</v>
      </c>
      <c r="CP393" s="149">
        <f t="shared" si="321"/>
        <v>1</v>
      </c>
      <c r="CQ393" s="282">
        <f t="shared" si="300"/>
        <v>0</v>
      </c>
      <c r="CR393" s="113">
        <f t="shared" si="301"/>
        <v>0</v>
      </c>
      <c r="CS393" s="113">
        <f t="shared" si="302"/>
        <v>1</v>
      </c>
      <c r="CT393" s="282" t="str">
        <f t="shared" si="303"/>
        <v/>
      </c>
      <c r="CU393" s="113" t="str">
        <f t="shared" si="304"/>
        <v xml:space="preserve"> 2050</v>
      </c>
      <c r="CV393" s="113">
        <f t="shared" si="305"/>
        <v>2050</v>
      </c>
      <c r="CW393" s="160">
        <v>0</v>
      </c>
      <c r="CX393" s="160">
        <v>0</v>
      </c>
      <c r="CY393" s="160">
        <v>0</v>
      </c>
      <c r="CZ393" s="160">
        <v>0</v>
      </c>
      <c r="DA393" s="160">
        <v>0</v>
      </c>
      <c r="DB393" s="160">
        <v>0</v>
      </c>
      <c r="DC393" s="160">
        <v>0</v>
      </c>
      <c r="DD393" s="160">
        <v>0</v>
      </c>
      <c r="DE393" s="160">
        <v>0</v>
      </c>
      <c r="DF393" s="160">
        <v>0</v>
      </c>
      <c r="DG393" s="160">
        <v>0</v>
      </c>
      <c r="DH393" s="160">
        <v>0</v>
      </c>
      <c r="DI393" s="160">
        <v>0</v>
      </c>
      <c r="DJ393" s="160">
        <v>0</v>
      </c>
      <c r="DK393" s="160">
        <v>0</v>
      </c>
      <c r="DL393" s="160">
        <v>0</v>
      </c>
      <c r="DM393" s="160">
        <v>0</v>
      </c>
      <c r="DN393" s="160">
        <v>0</v>
      </c>
      <c r="DO393" s="160">
        <v>0</v>
      </c>
      <c r="DP393" s="160">
        <v>0</v>
      </c>
      <c r="DQ393" s="160">
        <v>0</v>
      </c>
      <c r="DR393" s="160">
        <v>0</v>
      </c>
      <c r="DS393" s="160">
        <v>0</v>
      </c>
      <c r="DT393" s="104" t="s">
        <v>154</v>
      </c>
      <c r="DU393" s="104">
        <v>0</v>
      </c>
      <c r="DV393" s="104" t="s">
        <v>154</v>
      </c>
      <c r="DW393" s="104" t="s">
        <v>180</v>
      </c>
      <c r="DX393" s="104">
        <v>0</v>
      </c>
      <c r="DY393" s="104">
        <v>0</v>
      </c>
      <c r="DZ393" s="107" t="str">
        <f t="shared" si="306"/>
        <v>N</v>
      </c>
      <c r="EA393" s="107" t="str">
        <f t="shared" si="307"/>
        <v/>
      </c>
      <c r="EB393" s="107" t="str">
        <f t="shared" si="308"/>
        <v>Y</v>
      </c>
      <c r="EC393" s="107" t="str">
        <f t="shared" si="309"/>
        <v>N</v>
      </c>
      <c r="ED393" s="107" t="str">
        <f t="shared" si="310"/>
        <v>Not Specified</v>
      </c>
      <c r="EF393" s="113">
        <f t="shared" si="277"/>
        <v>2050</v>
      </c>
    </row>
    <row r="394" spans="1:136" s="149" customFormat="1" ht="16.5" customHeight="1">
      <c r="A394" s="149">
        <v>391</v>
      </c>
      <c r="B394" s="149">
        <v>390</v>
      </c>
      <c r="C394" s="150" t="s">
        <v>2304</v>
      </c>
      <c r="D394" s="149" t="s">
        <v>183</v>
      </c>
      <c r="E394" s="149" t="s">
        <v>184</v>
      </c>
      <c r="F394" s="149" t="s">
        <v>756</v>
      </c>
      <c r="G394" s="149" t="s">
        <v>146</v>
      </c>
      <c r="H394" s="168" t="s">
        <v>2305</v>
      </c>
      <c r="I394" s="149" t="s">
        <v>2306</v>
      </c>
      <c r="J394" s="149">
        <v>-0.247</v>
      </c>
      <c r="K394" s="149" t="s">
        <v>2307</v>
      </c>
      <c r="L394" s="149">
        <v>7150</v>
      </c>
      <c r="M394" s="150">
        <v>4</v>
      </c>
      <c r="N394" s="149" t="s">
        <v>154</v>
      </c>
      <c r="O394" s="149" t="s">
        <v>153</v>
      </c>
      <c r="P394" s="150" t="s">
        <v>153</v>
      </c>
      <c r="Q394" s="113" t="s">
        <v>154</v>
      </c>
      <c r="R394" s="113" t="s">
        <v>154</v>
      </c>
      <c r="S394" s="149" t="s">
        <v>153</v>
      </c>
      <c r="T394" s="149" t="s">
        <v>153</v>
      </c>
      <c r="U394" s="151" t="s">
        <v>153</v>
      </c>
      <c r="V394" s="149" t="s">
        <v>153</v>
      </c>
      <c r="W394" s="149" t="s">
        <v>153</v>
      </c>
      <c r="X394" s="152" t="s">
        <v>153</v>
      </c>
      <c r="Y394" s="113" t="s">
        <v>153</v>
      </c>
      <c r="Z394" s="149" t="s">
        <v>153</v>
      </c>
      <c r="AA394" s="150"/>
      <c r="AC394" s="149" t="s">
        <v>167</v>
      </c>
      <c r="AD394" s="149" t="s">
        <v>6</v>
      </c>
      <c r="AE394" s="149" t="s">
        <v>157</v>
      </c>
      <c r="AF394" s="149" t="s">
        <v>157</v>
      </c>
      <c r="AG394" s="149" t="s">
        <v>158</v>
      </c>
      <c r="AH394" s="150" t="s">
        <v>159</v>
      </c>
      <c r="AI394" s="113"/>
      <c r="AJ394" s="113" t="s">
        <v>154</v>
      </c>
      <c r="AK394" s="170" t="s">
        <v>153</v>
      </c>
      <c r="AM394" s="113"/>
      <c r="AN394" s="150"/>
      <c r="AO394" s="113" t="s">
        <v>160</v>
      </c>
      <c r="AP394" s="149" t="s">
        <v>150</v>
      </c>
      <c r="AQ394" s="149" t="s">
        <v>159</v>
      </c>
      <c r="AR394" s="149" t="s">
        <v>2308</v>
      </c>
      <c r="AS394" s="149">
        <v>2050</v>
      </c>
      <c r="AU394" s="150"/>
      <c r="AV394" s="149" t="s">
        <v>157</v>
      </c>
      <c r="AW394" s="172" t="s">
        <v>262</v>
      </c>
      <c r="AX394" s="149" t="s">
        <v>158</v>
      </c>
      <c r="AY394" s="149" t="s">
        <v>154</v>
      </c>
      <c r="AZ394" s="149" t="s">
        <v>153</v>
      </c>
      <c r="BA394" s="149" t="s">
        <v>153</v>
      </c>
      <c r="BC394" s="150"/>
      <c r="BE394" s="173"/>
      <c r="BF394" s="150"/>
      <c r="BG394" s="283">
        <f t="shared" si="311"/>
        <v>0</v>
      </c>
      <c r="BH394" s="149">
        <f t="shared" si="312"/>
        <v>0</v>
      </c>
      <c r="BI394" s="113">
        <f t="shared" si="278"/>
        <v>0</v>
      </c>
      <c r="BJ394" s="280">
        <f t="shared" si="279"/>
        <v>0</v>
      </c>
      <c r="BK394" s="347">
        <f t="shared" si="313"/>
        <v>0</v>
      </c>
      <c r="BL394" s="113">
        <f t="shared" si="314"/>
        <v>0</v>
      </c>
      <c r="BM394" s="113">
        <f t="shared" si="280"/>
        <v>0</v>
      </c>
      <c r="BN394" s="278">
        <f t="shared" si="281"/>
        <v>0</v>
      </c>
      <c r="BO394" s="149">
        <f t="shared" si="315"/>
        <v>0</v>
      </c>
      <c r="BP394" s="149">
        <f t="shared" si="316"/>
        <v>0</v>
      </c>
      <c r="BQ394" s="113">
        <f t="shared" si="282"/>
        <v>0</v>
      </c>
      <c r="BR394" s="356">
        <f t="shared" si="317"/>
        <v>0</v>
      </c>
      <c r="BS394" s="149">
        <f t="shared" si="318"/>
        <v>0</v>
      </c>
      <c r="BT394" s="113">
        <f t="shared" si="283"/>
        <v>1</v>
      </c>
      <c r="BU394" s="356">
        <f t="shared" si="284"/>
        <v>0</v>
      </c>
      <c r="BV394" s="149">
        <f t="shared" si="285"/>
        <v>0</v>
      </c>
      <c r="BW394" s="113">
        <f t="shared" si="286"/>
        <v>0</v>
      </c>
      <c r="BX394" s="248">
        <f t="shared" si="287"/>
        <v>0</v>
      </c>
      <c r="BY394" s="248">
        <f t="shared" si="288"/>
        <v>0</v>
      </c>
      <c r="BZ394" s="248">
        <f t="shared" si="289"/>
        <v>0</v>
      </c>
      <c r="CA394" s="248">
        <f t="shared" si="322"/>
        <v>0</v>
      </c>
      <c r="CB394" s="175">
        <f t="shared" si="290"/>
        <v>0</v>
      </c>
      <c r="CC394" s="347">
        <f t="shared" si="291"/>
        <v>0</v>
      </c>
      <c r="CD394" s="113">
        <f t="shared" si="292"/>
        <v>0</v>
      </c>
      <c r="CE394" s="113">
        <f t="shared" si="293"/>
        <v>1</v>
      </c>
      <c r="CF394" s="276">
        <f t="shared" si="294"/>
        <v>1</v>
      </c>
      <c r="CG394" s="248">
        <f t="shared" si="295"/>
        <v>1</v>
      </c>
      <c r="CH394" s="274">
        <f t="shared" si="319"/>
        <v>1</v>
      </c>
      <c r="CI394" s="347">
        <f t="shared" si="296"/>
        <v>0</v>
      </c>
      <c r="CJ394" s="113">
        <f t="shared" si="297"/>
        <v>0</v>
      </c>
      <c r="CK394" s="141">
        <f t="shared" si="298"/>
        <v>0</v>
      </c>
      <c r="CL394" s="149">
        <f t="shared" si="320"/>
        <v>0</v>
      </c>
      <c r="CM394" s="149">
        <f t="shared" si="320"/>
        <v>0</v>
      </c>
      <c r="CN394" s="149">
        <f t="shared" si="320"/>
        <v>1</v>
      </c>
      <c r="CO394" s="149">
        <f t="shared" si="299"/>
        <v>1</v>
      </c>
      <c r="CP394" s="149">
        <f t="shared" si="321"/>
        <v>1</v>
      </c>
      <c r="CQ394" s="282">
        <f t="shared" si="300"/>
        <v>1</v>
      </c>
      <c r="CR394" s="113">
        <f t="shared" si="301"/>
        <v>0</v>
      </c>
      <c r="CS394" s="113">
        <f t="shared" si="302"/>
        <v>0</v>
      </c>
      <c r="CT394" s="282" t="str">
        <f t="shared" si="303"/>
        <v/>
      </c>
      <c r="CU394" s="113" t="str">
        <f t="shared" si="304"/>
        <v xml:space="preserve"> 2050</v>
      </c>
      <c r="CV394" s="113">
        <f t="shared" si="305"/>
        <v>2050</v>
      </c>
      <c r="CW394" s="160">
        <v>0</v>
      </c>
      <c r="CX394" s="160">
        <v>0</v>
      </c>
      <c r="CY394" s="160">
        <v>0</v>
      </c>
      <c r="CZ394" s="160">
        <v>0</v>
      </c>
      <c r="DA394" s="160">
        <v>0</v>
      </c>
      <c r="DB394" s="160">
        <v>0</v>
      </c>
      <c r="DC394" s="160">
        <v>1</v>
      </c>
      <c r="DD394" s="160">
        <v>1</v>
      </c>
      <c r="DE394" s="160">
        <v>0</v>
      </c>
      <c r="DF394" s="160">
        <v>0</v>
      </c>
      <c r="DG394" s="160">
        <v>0</v>
      </c>
      <c r="DH394" s="160">
        <v>0</v>
      </c>
      <c r="DI394" s="160">
        <v>0</v>
      </c>
      <c r="DJ394" s="160">
        <v>0</v>
      </c>
      <c r="DK394" s="160">
        <v>0</v>
      </c>
      <c r="DL394" s="160">
        <v>0</v>
      </c>
      <c r="DM394" s="160">
        <v>1</v>
      </c>
      <c r="DN394" s="160">
        <v>0</v>
      </c>
      <c r="DO394" s="160">
        <v>1</v>
      </c>
      <c r="DP394" s="160">
        <v>0</v>
      </c>
      <c r="DQ394" s="160">
        <v>0</v>
      </c>
      <c r="DR394" s="160">
        <v>1</v>
      </c>
      <c r="DS394" s="160">
        <v>0</v>
      </c>
      <c r="DT394" s="104" t="s">
        <v>154</v>
      </c>
      <c r="DU394" s="104">
        <v>0</v>
      </c>
      <c r="DV394" s="104" t="s">
        <v>160</v>
      </c>
      <c r="DW394" s="104" t="s">
        <v>154</v>
      </c>
      <c r="DX394" s="104">
        <v>0</v>
      </c>
      <c r="DY394" s="104" t="s">
        <v>3005</v>
      </c>
      <c r="DZ394" s="107" t="str">
        <f t="shared" si="306"/>
        <v>N</v>
      </c>
      <c r="EA394" s="107" t="str">
        <f t="shared" si="307"/>
        <v/>
      </c>
      <c r="EB394" s="107" t="str">
        <f t="shared" si="308"/>
        <v>Y</v>
      </c>
      <c r="EC394" s="107" t="str">
        <f t="shared" si="309"/>
        <v>N</v>
      </c>
      <c r="ED394" s="107" t="str">
        <f t="shared" si="310"/>
        <v>Yes</v>
      </c>
      <c r="EE394" s="107"/>
      <c r="EF394" s="113">
        <f t="shared" si="277"/>
        <v>2050</v>
      </c>
    </row>
    <row r="395" spans="1:136" ht="16.5" customHeight="1">
      <c r="A395" s="113">
        <v>392</v>
      </c>
      <c r="B395" s="113">
        <v>392</v>
      </c>
      <c r="C395" s="141" t="s">
        <v>2309</v>
      </c>
      <c r="D395" s="113" t="s">
        <v>818</v>
      </c>
      <c r="E395" s="113" t="s">
        <v>144</v>
      </c>
      <c r="F395" s="113" t="s">
        <v>321</v>
      </c>
      <c r="G395" s="113" t="s">
        <v>246</v>
      </c>
      <c r="H395" s="157" t="s">
        <v>2310</v>
      </c>
      <c r="I395" s="113" t="s">
        <v>2311</v>
      </c>
      <c r="J395" s="113">
        <v>0.038</v>
      </c>
      <c r="K395" s="113" t="s">
        <v>2312</v>
      </c>
      <c r="L395" s="113">
        <v>83959</v>
      </c>
      <c r="M395" s="141">
        <v>16</v>
      </c>
      <c r="N395" s="113" t="s">
        <v>154</v>
      </c>
      <c r="O395" s="113" t="s">
        <v>153</v>
      </c>
      <c r="P395" s="141" t="s">
        <v>153</v>
      </c>
      <c r="Q395" s="113" t="s">
        <v>154</v>
      </c>
      <c r="R395" s="113" t="s">
        <v>154</v>
      </c>
      <c r="S395" s="113" t="s">
        <v>153</v>
      </c>
      <c r="T395" s="113" t="s">
        <v>153</v>
      </c>
      <c r="U395" s="147" t="s">
        <v>153</v>
      </c>
      <c r="V395" s="113" t="s">
        <v>153</v>
      </c>
      <c r="W395" s="113" t="s">
        <v>153</v>
      </c>
      <c r="X395" s="148" t="s">
        <v>153</v>
      </c>
      <c r="Y395" s="113" t="s">
        <v>153</v>
      </c>
      <c r="Z395" s="113" t="s">
        <v>153</v>
      </c>
      <c r="AC395" s="113" t="s">
        <v>167</v>
      </c>
      <c r="AD395" s="113" t="s">
        <v>6</v>
      </c>
      <c r="AE395" s="113" t="s">
        <v>157</v>
      </c>
      <c r="AF395" s="113" t="s">
        <v>157</v>
      </c>
      <c r="AG395" s="113" t="s">
        <v>157</v>
      </c>
      <c r="AH395" s="141" t="s">
        <v>218</v>
      </c>
      <c r="AJ395" s="113" t="s">
        <v>154</v>
      </c>
      <c r="AK395" s="166" t="s">
        <v>153</v>
      </c>
      <c r="AO395" s="113" t="s">
        <v>219</v>
      </c>
      <c r="AP395" s="113" t="s">
        <v>150</v>
      </c>
      <c r="AQ395" s="113" t="s">
        <v>218</v>
      </c>
      <c r="AR395" s="113" t="s">
        <v>2313</v>
      </c>
      <c r="AS395" s="113">
        <v>2040</v>
      </c>
      <c r="AV395" s="113" t="s">
        <v>168</v>
      </c>
      <c r="AW395" s="167" t="s">
        <v>171</v>
      </c>
      <c r="AX395" s="113" t="s">
        <v>158</v>
      </c>
      <c r="AY395" s="113" t="s">
        <v>154</v>
      </c>
      <c r="AZ395" s="113" t="s">
        <v>153</v>
      </c>
      <c r="BA395" s="113" t="s">
        <v>153</v>
      </c>
      <c r="BG395" s="283">
        <f t="shared" si="311"/>
        <v>0</v>
      </c>
      <c r="BH395" s="149">
        <f t="shared" si="312"/>
        <v>0</v>
      </c>
      <c r="BI395" s="113">
        <f t="shared" si="278"/>
        <v>0</v>
      </c>
      <c r="BJ395" s="280">
        <f t="shared" si="279"/>
        <v>0</v>
      </c>
      <c r="BK395" s="347">
        <f t="shared" si="313"/>
        <v>0</v>
      </c>
      <c r="BL395" s="113">
        <f t="shared" si="314"/>
        <v>0</v>
      </c>
      <c r="BM395" s="113">
        <f t="shared" si="280"/>
        <v>0</v>
      </c>
      <c r="BN395" s="278">
        <f t="shared" si="281"/>
        <v>0</v>
      </c>
      <c r="BO395" s="149">
        <f t="shared" si="315"/>
        <v>0</v>
      </c>
      <c r="BP395" s="149">
        <f t="shared" si="316"/>
        <v>0</v>
      </c>
      <c r="BQ395" s="113">
        <f t="shared" si="282"/>
        <v>0</v>
      </c>
      <c r="BR395" s="356">
        <f t="shared" si="317"/>
        <v>0</v>
      </c>
      <c r="BS395" s="149">
        <f t="shared" si="318"/>
        <v>0</v>
      </c>
      <c r="BT395" s="113">
        <f t="shared" si="283"/>
        <v>1</v>
      </c>
      <c r="BU395" s="356">
        <f t="shared" si="284"/>
        <v>0</v>
      </c>
      <c r="BV395" s="149">
        <f t="shared" si="285"/>
        <v>0</v>
      </c>
      <c r="BW395" s="113">
        <f t="shared" si="286"/>
        <v>0</v>
      </c>
      <c r="BX395" s="248">
        <f t="shared" si="287"/>
        <v>0</v>
      </c>
      <c r="BY395" s="248">
        <f t="shared" si="288"/>
        <v>0</v>
      </c>
      <c r="BZ395" s="248">
        <f t="shared" si="289"/>
        <v>0</v>
      </c>
      <c r="CA395" s="248">
        <f t="shared" si="322"/>
        <v>0</v>
      </c>
      <c r="CB395" s="175">
        <f t="shared" si="290"/>
        <v>0</v>
      </c>
      <c r="CC395" s="347">
        <f t="shared" si="291"/>
        <v>0</v>
      </c>
      <c r="CD395" s="113">
        <f t="shared" si="292"/>
        <v>0</v>
      </c>
      <c r="CE395" s="113">
        <f t="shared" si="293"/>
        <v>1</v>
      </c>
      <c r="CF395" s="276">
        <f t="shared" si="294"/>
        <v>1</v>
      </c>
      <c r="CG395" s="248">
        <f t="shared" si="295"/>
        <v>1</v>
      </c>
      <c r="CH395" s="274">
        <f t="shared" si="319"/>
        <v>1</v>
      </c>
      <c r="CI395" s="347">
        <f t="shared" si="296"/>
        <v>0</v>
      </c>
      <c r="CJ395" s="113">
        <f t="shared" si="297"/>
        <v>0</v>
      </c>
      <c r="CK395" s="141">
        <f t="shared" si="298"/>
        <v>0</v>
      </c>
      <c r="CL395" s="149">
        <f t="shared" si="320"/>
        <v>0</v>
      </c>
      <c r="CM395" s="149">
        <f t="shared" si="320"/>
        <v>0</v>
      </c>
      <c r="CN395" s="149">
        <f t="shared" si="320"/>
        <v>1</v>
      </c>
      <c r="CO395" s="149">
        <f t="shared" si="299"/>
        <v>1</v>
      </c>
      <c r="CP395" s="149">
        <f t="shared" si="321"/>
        <v>1</v>
      </c>
      <c r="CQ395" s="282">
        <f t="shared" si="300"/>
        <v>0</v>
      </c>
      <c r="CR395" s="113">
        <f t="shared" si="301"/>
        <v>0</v>
      </c>
      <c r="CS395" s="113">
        <f t="shared" si="302"/>
        <v>1</v>
      </c>
      <c r="CT395" s="282" t="str">
        <f t="shared" si="303"/>
        <v/>
      </c>
      <c r="CU395" s="113" t="str">
        <f t="shared" si="304"/>
        <v xml:space="preserve"> 2040</v>
      </c>
      <c r="CV395" s="113">
        <f t="shared" si="305"/>
        <v>2040</v>
      </c>
      <c r="CW395" s="160">
        <v>0</v>
      </c>
      <c r="CX395" s="160">
        <v>0</v>
      </c>
      <c r="CY395" s="160">
        <v>0</v>
      </c>
      <c r="CZ395" s="160">
        <v>0</v>
      </c>
      <c r="DA395" s="160">
        <v>0</v>
      </c>
      <c r="DB395" s="160">
        <v>0</v>
      </c>
      <c r="DC395" s="160">
        <v>1</v>
      </c>
      <c r="DD395" s="160">
        <v>1</v>
      </c>
      <c r="DE395" s="160">
        <v>0</v>
      </c>
      <c r="DF395" s="160">
        <v>0</v>
      </c>
      <c r="DG395" s="160">
        <v>0</v>
      </c>
      <c r="DH395" s="160">
        <v>0</v>
      </c>
      <c r="DI395" s="160">
        <v>0</v>
      </c>
      <c r="DJ395" s="160">
        <v>0</v>
      </c>
      <c r="DK395" s="160">
        <v>0</v>
      </c>
      <c r="DL395" s="160">
        <v>0</v>
      </c>
      <c r="DM395" s="160">
        <v>1</v>
      </c>
      <c r="DN395" s="160">
        <v>0</v>
      </c>
      <c r="DO395" s="160">
        <v>1</v>
      </c>
      <c r="DP395" s="160">
        <v>0</v>
      </c>
      <c r="DQ395" s="160">
        <v>0</v>
      </c>
      <c r="DR395" s="160">
        <v>1</v>
      </c>
      <c r="DS395" s="160">
        <v>0</v>
      </c>
      <c r="DT395" s="104" t="s">
        <v>154</v>
      </c>
      <c r="DU395" s="104">
        <v>0</v>
      </c>
      <c r="DV395" s="104" t="s">
        <v>160</v>
      </c>
      <c r="DW395" s="104" t="s">
        <v>154</v>
      </c>
      <c r="DX395" s="104">
        <v>0</v>
      </c>
      <c r="DY395" s="104" t="s">
        <v>3005</v>
      </c>
      <c r="DZ395" s="107" t="str">
        <f t="shared" si="306"/>
        <v>N</v>
      </c>
      <c r="EA395" s="107" t="str">
        <f t="shared" si="307"/>
        <v/>
      </c>
      <c r="EB395" s="107" t="str">
        <f t="shared" si="308"/>
        <v>Y</v>
      </c>
      <c r="EC395" s="107" t="str">
        <f t="shared" si="309"/>
        <v>N</v>
      </c>
      <c r="ED395" s="107" t="str">
        <f t="shared" si="310"/>
        <v>Not Specified</v>
      </c>
      <c r="EF395" s="113">
        <f t="shared" si="277"/>
        <v>2040</v>
      </c>
    </row>
    <row r="396" spans="1:136" ht="16.5" customHeight="1">
      <c r="A396" s="113">
        <v>393</v>
      </c>
      <c r="B396" s="113">
        <v>415</v>
      </c>
      <c r="C396" s="141" t="s">
        <v>2314</v>
      </c>
      <c r="D396" s="113" t="s">
        <v>2315</v>
      </c>
      <c r="E396" s="113" t="s">
        <v>790</v>
      </c>
      <c r="F396" s="113" t="s">
        <v>175</v>
      </c>
      <c r="G396" s="113" t="s">
        <v>176</v>
      </c>
      <c r="H396" s="157" t="s">
        <v>2316</v>
      </c>
      <c r="I396" s="113" t="s">
        <v>2317</v>
      </c>
      <c r="J396" s="113">
        <v>0.215</v>
      </c>
      <c r="K396" s="113" t="s">
        <v>2318</v>
      </c>
      <c r="L396" s="113">
        <v>147189</v>
      </c>
      <c r="M396" s="141">
        <v>4</v>
      </c>
      <c r="N396" s="113" t="s">
        <v>154</v>
      </c>
      <c r="O396" s="113" t="s">
        <v>153</v>
      </c>
      <c r="P396" s="141" t="s">
        <v>153</v>
      </c>
      <c r="Q396" s="113" t="s">
        <v>150</v>
      </c>
      <c r="R396" s="113" t="s">
        <v>150</v>
      </c>
      <c r="S396" s="113" t="s">
        <v>151</v>
      </c>
      <c r="T396" s="113" t="s">
        <v>152</v>
      </c>
      <c r="U396" s="147">
        <v>2030</v>
      </c>
      <c r="V396" s="113" t="s">
        <v>151</v>
      </c>
      <c r="W396" s="113" t="s">
        <v>152</v>
      </c>
      <c r="X396" s="148">
        <v>2050</v>
      </c>
      <c r="Y396" s="113" t="s">
        <v>150</v>
      </c>
      <c r="Z396" s="113" t="s">
        <v>151</v>
      </c>
      <c r="AA396" s="141">
        <v>2050</v>
      </c>
      <c r="AC396" s="113" t="s">
        <v>167</v>
      </c>
      <c r="AD396" s="113" t="s">
        <v>6</v>
      </c>
      <c r="AE396" s="113" t="s">
        <v>157</v>
      </c>
      <c r="AF396" s="113" t="s">
        <v>157</v>
      </c>
      <c r="AG396" s="113" t="s">
        <v>157</v>
      </c>
      <c r="AH396" s="141" t="s">
        <v>218</v>
      </c>
      <c r="AJ396" s="113" t="s">
        <v>154</v>
      </c>
      <c r="AK396" s="166" t="s">
        <v>153</v>
      </c>
      <c r="AO396" s="113" t="s">
        <v>219</v>
      </c>
      <c r="AP396" s="113" t="s">
        <v>150</v>
      </c>
      <c r="AQ396" s="113" t="s">
        <v>218</v>
      </c>
      <c r="AR396" s="113" t="s">
        <v>2319</v>
      </c>
      <c r="AS396" s="113">
        <v>2050</v>
      </c>
      <c r="AV396" s="113" t="s">
        <v>157</v>
      </c>
      <c r="AW396" s="167" t="s">
        <v>171</v>
      </c>
      <c r="AX396" s="113" t="s">
        <v>158</v>
      </c>
      <c r="AY396" s="113" t="s">
        <v>154</v>
      </c>
      <c r="AZ396" s="113" t="s">
        <v>153</v>
      </c>
      <c r="BA396" s="113" t="s">
        <v>153</v>
      </c>
      <c r="BG396" s="283">
        <f t="shared" si="311"/>
        <v>0</v>
      </c>
      <c r="BH396" s="149">
        <f t="shared" si="312"/>
        <v>0</v>
      </c>
      <c r="BI396" s="113">
        <f t="shared" si="278"/>
        <v>0</v>
      </c>
      <c r="BJ396" s="280">
        <f t="shared" si="279"/>
        <v>0</v>
      </c>
      <c r="BK396" s="347">
        <f t="shared" si="313"/>
        <v>0</v>
      </c>
      <c r="BL396" s="113">
        <f t="shared" si="314"/>
        <v>1</v>
      </c>
      <c r="BM396" s="113">
        <f t="shared" si="280"/>
        <v>0</v>
      </c>
      <c r="BN396" s="278">
        <f t="shared" si="281"/>
        <v>1</v>
      </c>
      <c r="BO396" s="149">
        <f t="shared" si="315"/>
        <v>0</v>
      </c>
      <c r="BP396" s="149">
        <f t="shared" si="316"/>
        <v>0</v>
      </c>
      <c r="BQ396" s="113">
        <f t="shared" si="282"/>
        <v>1</v>
      </c>
      <c r="BR396" s="356">
        <f t="shared" si="317"/>
        <v>0</v>
      </c>
      <c r="BS396" s="149">
        <f t="shared" si="318"/>
        <v>0</v>
      </c>
      <c r="BT396" s="113">
        <f t="shared" si="283"/>
        <v>1</v>
      </c>
      <c r="BU396" s="356">
        <f t="shared" si="284"/>
        <v>0</v>
      </c>
      <c r="BV396" s="149">
        <f t="shared" si="285"/>
        <v>0</v>
      </c>
      <c r="BW396" s="113">
        <f t="shared" si="286"/>
        <v>0</v>
      </c>
      <c r="BX396" s="248">
        <f t="shared" si="287"/>
        <v>0</v>
      </c>
      <c r="BY396" s="248">
        <f t="shared" si="288"/>
        <v>0</v>
      </c>
      <c r="BZ396" s="248">
        <f t="shared" si="289"/>
        <v>0</v>
      </c>
      <c r="CA396" s="248">
        <f t="shared" si="322"/>
        <v>0</v>
      </c>
      <c r="CB396" s="175">
        <f t="shared" si="290"/>
        <v>0</v>
      </c>
      <c r="CC396" s="347">
        <f t="shared" si="291"/>
        <v>0</v>
      </c>
      <c r="CD396" s="113">
        <f t="shared" si="292"/>
        <v>0</v>
      </c>
      <c r="CE396" s="113">
        <f t="shared" si="293"/>
        <v>1</v>
      </c>
      <c r="CF396" s="276">
        <f t="shared" si="294"/>
        <v>1</v>
      </c>
      <c r="CG396" s="248">
        <f t="shared" si="295"/>
        <v>1</v>
      </c>
      <c r="CH396" s="274">
        <f t="shared" si="319"/>
        <v>1</v>
      </c>
      <c r="CI396" s="347">
        <f t="shared" si="296"/>
        <v>0</v>
      </c>
      <c r="CJ396" s="113">
        <f t="shared" si="297"/>
        <v>0</v>
      </c>
      <c r="CK396" s="141">
        <f t="shared" si="298"/>
        <v>0</v>
      </c>
      <c r="CL396" s="149">
        <f t="shared" si="320"/>
        <v>0</v>
      </c>
      <c r="CM396" s="149">
        <f t="shared" si="320"/>
        <v>1</v>
      </c>
      <c r="CN396" s="149">
        <f t="shared" si="320"/>
        <v>1</v>
      </c>
      <c r="CO396" s="149">
        <f t="shared" si="299"/>
        <v>2</v>
      </c>
      <c r="CP396" s="149">
        <f t="shared" si="321"/>
        <v>1</v>
      </c>
      <c r="CQ396" s="282">
        <f t="shared" si="300"/>
        <v>1</v>
      </c>
      <c r="CR396" s="113">
        <f t="shared" si="301"/>
        <v>0</v>
      </c>
      <c r="CS396" s="113">
        <f t="shared" si="302"/>
        <v>0</v>
      </c>
      <c r="CT396" s="282">
        <f t="shared" si="303"/>
        <v>1</v>
      </c>
      <c r="CU396" s="113" t="str">
        <f t="shared" si="304"/>
        <v>2050 2050</v>
      </c>
      <c r="CV396" s="113">
        <f t="shared" si="305"/>
        <v>2050</v>
      </c>
      <c r="CW396" s="160">
        <v>0</v>
      </c>
      <c r="CX396" s="160">
        <v>0</v>
      </c>
      <c r="CY396" s="160">
        <v>0</v>
      </c>
      <c r="CZ396" s="160">
        <v>0</v>
      </c>
      <c r="DA396" s="160">
        <v>0</v>
      </c>
      <c r="DB396" s="160">
        <v>0</v>
      </c>
      <c r="DC396" s="160">
        <v>0</v>
      </c>
      <c r="DD396" s="160">
        <v>0</v>
      </c>
      <c r="DE396" s="160">
        <v>0</v>
      </c>
      <c r="DF396" s="160">
        <v>1</v>
      </c>
      <c r="DG396" s="160">
        <v>0</v>
      </c>
      <c r="DH396" s="160">
        <v>1</v>
      </c>
      <c r="DI396" s="160">
        <v>0</v>
      </c>
      <c r="DJ396" s="160">
        <v>0</v>
      </c>
      <c r="DK396" s="160">
        <v>0</v>
      </c>
      <c r="DL396" s="160">
        <v>0</v>
      </c>
      <c r="DM396" s="160">
        <v>0</v>
      </c>
      <c r="DN396" s="160">
        <v>0</v>
      </c>
      <c r="DO396" s="160">
        <v>0</v>
      </c>
      <c r="DP396" s="160">
        <v>0</v>
      </c>
      <c r="DQ396" s="160">
        <v>0</v>
      </c>
      <c r="DR396" s="160">
        <v>1</v>
      </c>
      <c r="DS396" s="160">
        <v>0</v>
      </c>
      <c r="DT396" s="104" t="s">
        <v>154</v>
      </c>
      <c r="DU396" s="104" t="s">
        <v>157</v>
      </c>
      <c r="DV396" s="104" t="s">
        <v>154</v>
      </c>
      <c r="DW396" s="104" t="s">
        <v>180</v>
      </c>
      <c r="DX396" s="104" t="s">
        <v>3005</v>
      </c>
      <c r="DY396" s="104">
        <v>0</v>
      </c>
      <c r="DZ396" s="107" t="str">
        <f t="shared" si="306"/>
        <v>Y</v>
      </c>
      <c r="EA396" s="107" t="str">
        <f t="shared" si="307"/>
        <v>Targets set</v>
      </c>
      <c r="EB396" s="107" t="str">
        <f t="shared" si="308"/>
        <v>Y</v>
      </c>
      <c r="EC396" s="107" t="str">
        <f t="shared" si="309"/>
        <v>N</v>
      </c>
      <c r="ED396" s="107" t="str">
        <f t="shared" si="310"/>
        <v>Yes</v>
      </c>
      <c r="EF396" s="113">
        <f t="shared" si="277"/>
        <v>2050</v>
      </c>
    </row>
    <row r="397" spans="1:136" ht="16.5" customHeight="1">
      <c r="A397" s="113">
        <v>394</v>
      </c>
      <c r="B397" s="113">
        <v>402</v>
      </c>
      <c r="C397" s="141" t="s">
        <v>2320</v>
      </c>
      <c r="D397" s="149" t="s">
        <v>472</v>
      </c>
      <c r="E397" s="149" t="s">
        <v>229</v>
      </c>
      <c r="F397" s="149" t="s">
        <v>175</v>
      </c>
      <c r="G397" s="149" t="s">
        <v>176</v>
      </c>
      <c r="H397" s="168" t="s">
        <v>2321</v>
      </c>
      <c r="I397" s="149" t="s">
        <v>2322</v>
      </c>
      <c r="J397" s="149">
        <v>0.02</v>
      </c>
      <c r="K397" s="149" t="s">
        <v>2323</v>
      </c>
      <c r="L397" s="149">
        <v>4010</v>
      </c>
      <c r="M397" s="150">
        <v>2</v>
      </c>
      <c r="N397" s="113" t="s">
        <v>154</v>
      </c>
      <c r="O397" s="113" t="s">
        <v>153</v>
      </c>
      <c r="P397" s="141" t="s">
        <v>153</v>
      </c>
      <c r="Q397" s="113" t="s">
        <v>154</v>
      </c>
      <c r="R397" s="113" t="s">
        <v>154</v>
      </c>
      <c r="S397" s="113" t="s">
        <v>153</v>
      </c>
      <c r="T397" s="113" t="s">
        <v>153</v>
      </c>
      <c r="U397" s="147" t="s">
        <v>153</v>
      </c>
      <c r="V397" s="113" t="s">
        <v>153</v>
      </c>
      <c r="W397" s="113" t="s">
        <v>153</v>
      </c>
      <c r="X397" s="148" t="s">
        <v>153</v>
      </c>
      <c r="Y397" s="113" t="s">
        <v>153</v>
      </c>
      <c r="Z397" s="113" t="s">
        <v>153</v>
      </c>
      <c r="AC397" s="113" t="s">
        <v>153</v>
      </c>
      <c r="AD397" s="113" t="s">
        <v>153</v>
      </c>
      <c r="AE397" s="113" t="s">
        <v>153</v>
      </c>
      <c r="AF397" s="113" t="s">
        <v>153</v>
      </c>
      <c r="AG397" s="113" t="s">
        <v>153</v>
      </c>
      <c r="AH397" s="141" t="s">
        <v>153</v>
      </c>
      <c r="AJ397" s="113" t="s">
        <v>154</v>
      </c>
      <c r="AK397" s="166" t="s">
        <v>153</v>
      </c>
      <c r="AM397" s="174" t="s">
        <v>2324</v>
      </c>
      <c r="AN397" s="141" t="s">
        <v>795</v>
      </c>
      <c r="AP397" s="113" t="s">
        <v>154</v>
      </c>
      <c r="AQ397" s="113" t="s">
        <v>153</v>
      </c>
      <c r="AR397" s="113" t="s">
        <v>153</v>
      </c>
      <c r="AV397" s="169" t="s">
        <v>168</v>
      </c>
      <c r="AW397" s="167" t="s">
        <v>153</v>
      </c>
      <c r="AX397" s="113" t="s">
        <v>153</v>
      </c>
      <c r="AY397" s="113" t="s">
        <v>154</v>
      </c>
      <c r="AZ397" s="113" t="s">
        <v>153</v>
      </c>
      <c r="BA397" s="113" t="s">
        <v>153</v>
      </c>
      <c r="BG397" s="283">
        <f t="shared" si="311"/>
        <v>0</v>
      </c>
      <c r="BH397" s="149">
        <f t="shared" si="312"/>
        <v>0</v>
      </c>
      <c r="BI397" s="113">
        <f t="shared" si="278"/>
        <v>0</v>
      </c>
      <c r="BJ397" s="280">
        <f t="shared" si="279"/>
        <v>0</v>
      </c>
      <c r="BK397" s="347">
        <f t="shared" si="313"/>
        <v>0</v>
      </c>
      <c r="BL397" s="113">
        <f t="shared" si="314"/>
        <v>0</v>
      </c>
      <c r="BM397" s="113">
        <f t="shared" si="280"/>
        <v>0</v>
      </c>
      <c r="BN397" s="278">
        <f t="shared" si="281"/>
        <v>0</v>
      </c>
      <c r="BO397" s="149">
        <f t="shared" si="315"/>
        <v>0</v>
      </c>
      <c r="BP397" s="149">
        <f t="shared" si="316"/>
        <v>0</v>
      </c>
      <c r="BQ397" s="113">
        <f t="shared" si="282"/>
        <v>0</v>
      </c>
      <c r="BR397" s="356">
        <f t="shared" si="317"/>
        <v>0</v>
      </c>
      <c r="BS397" s="149">
        <f t="shared" si="318"/>
        <v>0</v>
      </c>
      <c r="BT397" s="113">
        <f t="shared" si="283"/>
        <v>0</v>
      </c>
      <c r="BU397" s="356">
        <f t="shared" si="284"/>
        <v>0</v>
      </c>
      <c r="BV397" s="149">
        <f t="shared" si="285"/>
        <v>0</v>
      </c>
      <c r="BW397" s="113">
        <f t="shared" si="286"/>
        <v>0</v>
      </c>
      <c r="BX397" s="248">
        <f t="shared" si="287"/>
        <v>0</v>
      </c>
      <c r="BY397" s="248">
        <f t="shared" si="288"/>
        <v>0</v>
      </c>
      <c r="BZ397" s="248">
        <f t="shared" si="289"/>
        <v>0</v>
      </c>
      <c r="CA397" s="248">
        <f t="shared" si="322"/>
        <v>0</v>
      </c>
      <c r="CB397" s="175">
        <f t="shared" si="290"/>
        <v>0</v>
      </c>
      <c r="CC397" s="347">
        <f t="shared" si="291"/>
        <v>0</v>
      </c>
      <c r="CD397" s="113">
        <f t="shared" si="292"/>
        <v>0</v>
      </c>
      <c r="CE397" s="113">
        <f t="shared" si="293"/>
        <v>0</v>
      </c>
      <c r="CF397" s="276">
        <f t="shared" si="294"/>
        <v>0</v>
      </c>
      <c r="CG397" s="248">
        <f t="shared" si="295"/>
        <v>0</v>
      </c>
      <c r="CH397" s="274">
        <f t="shared" si="319"/>
        <v>0</v>
      </c>
      <c r="CI397" s="347">
        <f t="shared" si="296"/>
        <v>0</v>
      </c>
      <c r="CJ397" s="113">
        <f t="shared" si="297"/>
        <v>0</v>
      </c>
      <c r="CK397" s="141">
        <f t="shared" si="298"/>
        <v>0</v>
      </c>
      <c r="CL397" s="149">
        <f t="shared" si="320"/>
        <v>0</v>
      </c>
      <c r="CM397" s="149">
        <f t="shared" si="320"/>
        <v>0</v>
      </c>
      <c r="CN397" s="149">
        <f t="shared" si="320"/>
        <v>0</v>
      </c>
      <c r="CO397" s="149">
        <f t="shared" si="299"/>
        <v>0</v>
      </c>
      <c r="CP397" s="149">
        <f t="shared" si="321"/>
        <v>0</v>
      </c>
      <c r="CQ397" s="282">
        <f t="shared" si="300"/>
        <v>0</v>
      </c>
      <c r="CR397" s="113">
        <f t="shared" si="301"/>
        <v>0</v>
      </c>
      <c r="CS397" s="113">
        <f t="shared" si="302"/>
        <v>1</v>
      </c>
      <c r="CT397" s="282" t="str">
        <f t="shared" si="303"/>
        <v/>
      </c>
      <c r="CU397" s="113" t="str">
        <f t="shared" si="304"/>
        <v xml:space="preserve"> </v>
      </c>
      <c r="CV397" s="113">
        <f t="shared" si="305"/>
        <v>0</v>
      </c>
      <c r="CW397" s="160">
        <v>0</v>
      </c>
      <c r="CX397" s="160">
        <v>0</v>
      </c>
      <c r="CY397" s="160">
        <v>0</v>
      </c>
      <c r="CZ397" s="160">
        <v>0</v>
      </c>
      <c r="DA397" s="160">
        <v>0</v>
      </c>
      <c r="DB397" s="160">
        <v>0</v>
      </c>
      <c r="DC397" s="160">
        <v>0</v>
      </c>
      <c r="DD397" s="160">
        <v>0</v>
      </c>
      <c r="DE397" s="160">
        <v>0</v>
      </c>
      <c r="DF397" s="160">
        <v>0</v>
      </c>
      <c r="DG397" s="160">
        <v>0</v>
      </c>
      <c r="DH397" s="160">
        <v>0</v>
      </c>
      <c r="DI397" s="160">
        <v>0</v>
      </c>
      <c r="DJ397" s="160">
        <v>0</v>
      </c>
      <c r="DK397" s="160">
        <v>0</v>
      </c>
      <c r="DL397" s="160">
        <v>0</v>
      </c>
      <c r="DM397" s="160">
        <v>0</v>
      </c>
      <c r="DN397" s="160">
        <v>0</v>
      </c>
      <c r="DO397" s="160">
        <v>0</v>
      </c>
      <c r="DP397" s="160">
        <v>0</v>
      </c>
      <c r="DQ397" s="160">
        <v>0</v>
      </c>
      <c r="DR397" s="160">
        <v>0</v>
      </c>
      <c r="DS397" s="160">
        <v>0</v>
      </c>
      <c r="DT397" s="104" t="s">
        <v>154</v>
      </c>
      <c r="DU397" s="104">
        <v>0</v>
      </c>
      <c r="DV397" s="104" t="s">
        <v>154</v>
      </c>
      <c r="DW397" s="104" t="s">
        <v>154</v>
      </c>
      <c r="DX397" s="104">
        <v>0</v>
      </c>
      <c r="DY397" s="104">
        <v>0</v>
      </c>
      <c r="DZ397" s="107" t="str">
        <f t="shared" si="306"/>
        <v>N</v>
      </c>
      <c r="EA397" s="107" t="str">
        <f t="shared" si="307"/>
        <v/>
      </c>
      <c r="EB397" s="107" t="str">
        <f t="shared" si="308"/>
        <v>N</v>
      </c>
      <c r="EC397" s="107" t="str">
        <f t="shared" si="309"/>
        <v>N</v>
      </c>
      <c r="ED397" s="107" t="str">
        <f t="shared" si="310"/>
        <v>Not Specified</v>
      </c>
      <c r="EF397" s="113">
        <f t="shared" si="277"/>
        <v>0</v>
      </c>
    </row>
    <row r="398" spans="1:136" ht="16.5" customHeight="1">
      <c r="A398" s="113">
        <v>395</v>
      </c>
      <c r="B398" s="113">
        <v>366</v>
      </c>
      <c r="C398" s="141" t="s">
        <v>2325</v>
      </c>
      <c r="D398" s="113" t="s">
        <v>610</v>
      </c>
      <c r="E398" s="113" t="s">
        <v>517</v>
      </c>
      <c r="F398" s="113" t="s">
        <v>145</v>
      </c>
      <c r="G398" s="113" t="s">
        <v>146</v>
      </c>
      <c r="H398" s="157" t="s">
        <v>2326</v>
      </c>
      <c r="I398" s="113" t="s">
        <v>2327</v>
      </c>
      <c r="J398" s="113">
        <v>0</v>
      </c>
      <c r="K398" s="113" t="s">
        <v>2328</v>
      </c>
      <c r="L398" s="113">
        <v>35000</v>
      </c>
      <c r="M398" s="141">
        <v>3</v>
      </c>
      <c r="N398" s="113" t="s">
        <v>154</v>
      </c>
      <c r="O398" s="113" t="s">
        <v>153</v>
      </c>
      <c r="P398" s="141" t="s">
        <v>153</v>
      </c>
      <c r="Q398" s="113" t="s">
        <v>154</v>
      </c>
      <c r="R398" s="113" t="s">
        <v>154</v>
      </c>
      <c r="S398" s="113" t="s">
        <v>153</v>
      </c>
      <c r="T398" s="113" t="s">
        <v>153</v>
      </c>
      <c r="U398" s="147" t="s">
        <v>153</v>
      </c>
      <c r="V398" s="113" t="s">
        <v>153</v>
      </c>
      <c r="W398" s="113" t="s">
        <v>153</v>
      </c>
      <c r="X398" s="148" t="s">
        <v>153</v>
      </c>
      <c r="Y398" s="113" t="s">
        <v>153</v>
      </c>
      <c r="Z398" s="113" t="s">
        <v>153</v>
      </c>
      <c r="AC398" s="113" t="s">
        <v>167</v>
      </c>
      <c r="AD398" s="113" t="s">
        <v>6</v>
      </c>
      <c r="AE398" s="113" t="s">
        <v>157</v>
      </c>
      <c r="AF398" s="113" t="s">
        <v>157</v>
      </c>
      <c r="AG398" s="113" t="s">
        <v>169</v>
      </c>
      <c r="AH398" s="141" t="s">
        <v>159</v>
      </c>
      <c r="AJ398" s="113" t="s">
        <v>154</v>
      </c>
      <c r="AK398" s="166" t="s">
        <v>153</v>
      </c>
      <c r="AO398" s="113" t="s">
        <v>160</v>
      </c>
      <c r="AP398" s="113" t="s">
        <v>150</v>
      </c>
      <c r="AQ398" s="113" t="s">
        <v>159</v>
      </c>
      <c r="AR398" s="113" t="s">
        <v>2329</v>
      </c>
      <c r="AS398" s="113">
        <v>2030</v>
      </c>
      <c r="AV398" s="113" t="s">
        <v>157</v>
      </c>
      <c r="AW398" s="167" t="s">
        <v>168</v>
      </c>
      <c r="AX398" s="113" t="s">
        <v>158</v>
      </c>
      <c r="AY398" s="113" t="s">
        <v>154</v>
      </c>
      <c r="AZ398" s="113" t="s">
        <v>153</v>
      </c>
      <c r="BA398" s="113" t="s">
        <v>153</v>
      </c>
      <c r="BG398" s="283">
        <f t="shared" si="311"/>
        <v>0</v>
      </c>
      <c r="BH398" s="149">
        <f t="shared" si="312"/>
        <v>0</v>
      </c>
      <c r="BI398" s="113">
        <f t="shared" si="278"/>
        <v>0</v>
      </c>
      <c r="BJ398" s="280">
        <f t="shared" si="279"/>
        <v>0</v>
      </c>
      <c r="BK398" s="347">
        <f t="shared" si="313"/>
        <v>0</v>
      </c>
      <c r="BL398" s="113">
        <f t="shared" si="314"/>
        <v>0</v>
      </c>
      <c r="BM398" s="113">
        <f t="shared" si="280"/>
        <v>0</v>
      </c>
      <c r="BN398" s="278">
        <f t="shared" si="281"/>
        <v>0</v>
      </c>
      <c r="BO398" s="149">
        <f t="shared" si="315"/>
        <v>0</v>
      </c>
      <c r="BP398" s="149">
        <f t="shared" si="316"/>
        <v>0</v>
      </c>
      <c r="BQ398" s="113">
        <f t="shared" si="282"/>
        <v>0</v>
      </c>
      <c r="BR398" s="356">
        <f t="shared" si="317"/>
        <v>0</v>
      </c>
      <c r="BS398" s="149">
        <f t="shared" si="318"/>
        <v>1</v>
      </c>
      <c r="BT398" s="113">
        <f t="shared" si="283"/>
        <v>0</v>
      </c>
      <c r="BU398" s="356">
        <f t="shared" si="284"/>
        <v>0</v>
      </c>
      <c r="BV398" s="149">
        <f t="shared" si="285"/>
        <v>0</v>
      </c>
      <c r="BW398" s="113">
        <f t="shared" si="286"/>
        <v>0</v>
      </c>
      <c r="BX398" s="248">
        <f t="shared" si="287"/>
        <v>0</v>
      </c>
      <c r="BY398" s="248">
        <f t="shared" si="288"/>
        <v>0</v>
      </c>
      <c r="BZ398" s="248">
        <f t="shared" si="289"/>
        <v>0</v>
      </c>
      <c r="CA398" s="248">
        <f t="shared" si="322"/>
        <v>0</v>
      </c>
      <c r="CB398" s="175">
        <f t="shared" si="290"/>
        <v>0</v>
      </c>
      <c r="CC398" s="347">
        <f t="shared" si="291"/>
        <v>0</v>
      </c>
      <c r="CD398" s="113">
        <f t="shared" si="292"/>
        <v>1</v>
      </c>
      <c r="CE398" s="113">
        <f t="shared" si="293"/>
        <v>0</v>
      </c>
      <c r="CF398" s="276">
        <f t="shared" si="294"/>
        <v>1</v>
      </c>
      <c r="CG398" s="248">
        <f t="shared" si="295"/>
        <v>1</v>
      </c>
      <c r="CH398" s="274">
        <f t="shared" si="319"/>
        <v>1</v>
      </c>
      <c r="CI398" s="347">
        <f t="shared" si="296"/>
        <v>0</v>
      </c>
      <c r="CJ398" s="113">
        <f t="shared" si="297"/>
        <v>0</v>
      </c>
      <c r="CK398" s="141">
        <f t="shared" si="298"/>
        <v>0</v>
      </c>
      <c r="CL398" s="149">
        <f t="shared" si="320"/>
        <v>0</v>
      </c>
      <c r="CM398" s="149">
        <f t="shared" si="320"/>
        <v>1</v>
      </c>
      <c r="CN398" s="149">
        <f t="shared" si="320"/>
        <v>0</v>
      </c>
      <c r="CO398" s="149">
        <f t="shared" si="299"/>
        <v>1</v>
      </c>
      <c r="CP398" s="149">
        <f t="shared" si="321"/>
        <v>1</v>
      </c>
      <c r="CQ398" s="282">
        <f t="shared" si="300"/>
        <v>1</v>
      </c>
      <c r="CR398" s="113">
        <f t="shared" si="301"/>
        <v>0</v>
      </c>
      <c r="CS398" s="113">
        <f t="shared" si="302"/>
        <v>0</v>
      </c>
      <c r="CT398" s="282" t="str">
        <f t="shared" si="303"/>
        <v/>
      </c>
      <c r="CU398" s="113" t="str">
        <f t="shared" si="304"/>
        <v xml:space="preserve"> 2030</v>
      </c>
      <c r="CV398" s="113">
        <f t="shared" si="305"/>
        <v>2030</v>
      </c>
      <c r="CW398" s="160">
        <v>0</v>
      </c>
      <c r="CX398" s="160">
        <v>0</v>
      </c>
      <c r="CY398" s="160">
        <v>0</v>
      </c>
      <c r="CZ398" s="160">
        <v>0</v>
      </c>
      <c r="DA398" s="160">
        <v>0</v>
      </c>
      <c r="DB398" s="160">
        <v>0</v>
      </c>
      <c r="DC398" s="160">
        <v>0</v>
      </c>
      <c r="DD398" s="160">
        <v>0</v>
      </c>
      <c r="DE398" s="160">
        <v>0</v>
      </c>
      <c r="DF398" s="160">
        <v>0</v>
      </c>
      <c r="DG398" s="160">
        <v>0</v>
      </c>
      <c r="DH398" s="160">
        <v>0</v>
      </c>
      <c r="DI398" s="160">
        <v>0</v>
      </c>
      <c r="DJ398" s="160">
        <v>0</v>
      </c>
      <c r="DK398" s="160">
        <v>0</v>
      </c>
      <c r="DL398" s="160">
        <v>0</v>
      </c>
      <c r="DM398" s="160">
        <v>0</v>
      </c>
      <c r="DN398" s="160">
        <v>0</v>
      </c>
      <c r="DO398" s="160">
        <v>0</v>
      </c>
      <c r="DP398" s="160">
        <v>0</v>
      </c>
      <c r="DQ398" s="160">
        <v>0</v>
      </c>
      <c r="DR398" s="160">
        <v>0</v>
      </c>
      <c r="DS398" s="160">
        <v>0</v>
      </c>
      <c r="DT398" s="104" t="s">
        <v>154</v>
      </c>
      <c r="DU398" s="104">
        <v>0</v>
      </c>
      <c r="DV398" s="104" t="s">
        <v>154</v>
      </c>
      <c r="DW398" s="104" t="s">
        <v>154</v>
      </c>
      <c r="DX398" s="104">
        <v>0</v>
      </c>
      <c r="DY398" s="104">
        <v>0</v>
      </c>
      <c r="DZ398" s="107" t="str">
        <f t="shared" si="306"/>
        <v>N</v>
      </c>
      <c r="EA398" s="107" t="str">
        <f t="shared" si="307"/>
        <v/>
      </c>
      <c r="EB398" s="107" t="str">
        <f t="shared" si="308"/>
        <v>Y</v>
      </c>
      <c r="EC398" s="107" t="str">
        <f t="shared" si="309"/>
        <v>N</v>
      </c>
      <c r="ED398" s="107" t="str">
        <f t="shared" si="310"/>
        <v>Yes</v>
      </c>
      <c r="EF398" s="113">
        <f t="shared" si="277"/>
        <v>2030</v>
      </c>
    </row>
    <row r="399" spans="1:136" ht="16.5" customHeight="1">
      <c r="A399" s="113">
        <v>396</v>
      </c>
      <c r="B399" s="113">
        <v>335</v>
      </c>
      <c r="C399" s="141" t="s">
        <v>2330</v>
      </c>
      <c r="D399" s="113" t="s">
        <v>991</v>
      </c>
      <c r="E399" s="113" t="s">
        <v>735</v>
      </c>
      <c r="F399" s="113" t="s">
        <v>145</v>
      </c>
      <c r="G399" s="113" t="s">
        <v>146</v>
      </c>
      <c r="H399" s="157" t="s">
        <v>2331</v>
      </c>
      <c r="I399" s="113" t="s">
        <v>2332</v>
      </c>
      <c r="J399" s="113">
        <v>-0.42</v>
      </c>
      <c r="K399" s="113" t="s">
        <v>2333</v>
      </c>
      <c r="L399" s="113">
        <v>10730</v>
      </c>
      <c r="M399" s="141">
        <v>18</v>
      </c>
      <c r="N399" s="113" t="s">
        <v>154</v>
      </c>
      <c r="O399" s="113" t="s">
        <v>153</v>
      </c>
      <c r="P399" s="141" t="s">
        <v>153</v>
      </c>
      <c r="Q399" s="113" t="s">
        <v>154</v>
      </c>
      <c r="R399" s="113" t="s">
        <v>154</v>
      </c>
      <c r="S399" s="113" t="s">
        <v>153</v>
      </c>
      <c r="T399" s="113" t="s">
        <v>153</v>
      </c>
      <c r="U399" s="147" t="s">
        <v>153</v>
      </c>
      <c r="V399" s="113" t="s">
        <v>153</v>
      </c>
      <c r="W399" s="113" t="s">
        <v>153</v>
      </c>
      <c r="X399" s="148" t="s">
        <v>153</v>
      </c>
      <c r="Y399" s="113" t="s">
        <v>153</v>
      </c>
      <c r="Z399" s="113" t="s">
        <v>153</v>
      </c>
      <c r="AC399" s="113" t="s">
        <v>233</v>
      </c>
      <c r="AD399" s="113" t="s">
        <v>234</v>
      </c>
      <c r="AE399" s="113" t="s">
        <v>168</v>
      </c>
      <c r="AF399" s="113" t="s">
        <v>168</v>
      </c>
      <c r="AG399" s="113" t="s">
        <v>168</v>
      </c>
      <c r="AH399" s="141" t="s">
        <v>153</v>
      </c>
      <c r="AJ399" s="113" t="s">
        <v>154</v>
      </c>
      <c r="AM399" s="174" t="s">
        <v>2334</v>
      </c>
      <c r="AN399" s="141" t="s">
        <v>431</v>
      </c>
      <c r="AP399" s="113" t="s">
        <v>154</v>
      </c>
      <c r="AQ399" s="113" t="s">
        <v>153</v>
      </c>
      <c r="AR399" s="113" t="s">
        <v>153</v>
      </c>
      <c r="AV399" s="113" t="s">
        <v>168</v>
      </c>
      <c r="AW399" s="167" t="s">
        <v>158</v>
      </c>
      <c r="AX399" s="113" t="s">
        <v>158</v>
      </c>
      <c r="AY399" s="113" t="s">
        <v>154</v>
      </c>
      <c r="AZ399" s="113" t="s">
        <v>153</v>
      </c>
      <c r="BA399" s="113" t="s">
        <v>153</v>
      </c>
      <c r="BG399" s="283">
        <f t="shared" si="311"/>
        <v>0</v>
      </c>
      <c r="BH399" s="149">
        <f t="shared" si="312"/>
        <v>0</v>
      </c>
      <c r="BI399" s="113">
        <f t="shared" si="278"/>
        <v>0</v>
      </c>
      <c r="BJ399" s="280">
        <f t="shared" si="279"/>
        <v>0</v>
      </c>
      <c r="BK399" s="347">
        <f t="shared" si="313"/>
        <v>0</v>
      </c>
      <c r="BL399" s="113">
        <f t="shared" si="314"/>
        <v>0</v>
      </c>
      <c r="BM399" s="113">
        <f t="shared" si="280"/>
        <v>0</v>
      </c>
      <c r="BN399" s="278">
        <f t="shared" si="281"/>
        <v>0</v>
      </c>
      <c r="BO399" s="149">
        <f t="shared" si="315"/>
        <v>0</v>
      </c>
      <c r="BP399" s="149">
        <f t="shared" si="316"/>
        <v>0</v>
      </c>
      <c r="BQ399" s="113">
        <f t="shared" si="282"/>
        <v>0</v>
      </c>
      <c r="BR399" s="356">
        <f t="shared" si="317"/>
        <v>0</v>
      </c>
      <c r="BS399" s="149">
        <f t="shared" si="318"/>
        <v>0</v>
      </c>
      <c r="BT399" s="113">
        <f t="shared" si="283"/>
        <v>0</v>
      </c>
      <c r="BU399" s="356">
        <f t="shared" si="284"/>
        <v>0</v>
      </c>
      <c r="BV399" s="149">
        <f t="shared" si="285"/>
        <v>0</v>
      </c>
      <c r="BW399" s="113">
        <f t="shared" si="286"/>
        <v>0</v>
      </c>
      <c r="BX399" s="248">
        <f t="shared" si="287"/>
        <v>0</v>
      </c>
      <c r="BY399" s="248">
        <f t="shared" si="288"/>
        <v>0</v>
      </c>
      <c r="BZ399" s="248">
        <f t="shared" si="289"/>
        <v>0</v>
      </c>
      <c r="CA399" s="248">
        <f t="shared" si="322"/>
        <v>0</v>
      </c>
      <c r="CB399" s="175">
        <f t="shared" si="290"/>
        <v>0</v>
      </c>
      <c r="CC399" s="347">
        <f t="shared" si="291"/>
        <v>0</v>
      </c>
      <c r="CD399" s="113">
        <f t="shared" si="292"/>
        <v>0</v>
      </c>
      <c r="CE399" s="113">
        <f t="shared" si="293"/>
        <v>0</v>
      </c>
      <c r="CF399" s="276">
        <f t="shared" si="294"/>
        <v>0</v>
      </c>
      <c r="CG399" s="248">
        <f t="shared" si="295"/>
        <v>0</v>
      </c>
      <c r="CH399" s="274">
        <f t="shared" si="319"/>
        <v>0</v>
      </c>
      <c r="CI399" s="347">
        <f t="shared" si="296"/>
        <v>0</v>
      </c>
      <c r="CJ399" s="113">
        <f t="shared" si="297"/>
        <v>0</v>
      </c>
      <c r="CK399" s="141">
        <f t="shared" si="298"/>
        <v>0</v>
      </c>
      <c r="CL399" s="149">
        <f t="shared" si="320"/>
        <v>0</v>
      </c>
      <c r="CM399" s="149">
        <f t="shared" si="320"/>
        <v>0</v>
      </c>
      <c r="CN399" s="149">
        <f t="shared" si="320"/>
        <v>0</v>
      </c>
      <c r="CO399" s="149">
        <f t="shared" si="299"/>
        <v>0</v>
      </c>
      <c r="CP399" s="149">
        <f t="shared" si="321"/>
        <v>0</v>
      </c>
      <c r="CQ399" s="282">
        <f t="shared" si="300"/>
        <v>0</v>
      </c>
      <c r="CR399" s="113">
        <f t="shared" si="301"/>
        <v>0</v>
      </c>
      <c r="CS399" s="113">
        <f t="shared" si="302"/>
        <v>1</v>
      </c>
      <c r="CT399" s="282" t="str">
        <f t="shared" si="303"/>
        <v/>
      </c>
      <c r="CU399" s="113" t="str">
        <f t="shared" si="304"/>
        <v xml:space="preserve"> </v>
      </c>
      <c r="CV399" s="113">
        <f t="shared" si="305"/>
        <v>0</v>
      </c>
      <c r="CW399" s="160">
        <v>0</v>
      </c>
      <c r="CX399" s="160">
        <v>0</v>
      </c>
      <c r="CY399" s="160">
        <v>0</v>
      </c>
      <c r="CZ399" s="160">
        <v>0</v>
      </c>
      <c r="DA399" s="160">
        <v>0</v>
      </c>
      <c r="DB399" s="160">
        <v>0</v>
      </c>
      <c r="DC399" s="160">
        <v>0</v>
      </c>
      <c r="DD399" s="160">
        <v>0</v>
      </c>
      <c r="DE399" s="160">
        <v>0</v>
      </c>
      <c r="DF399" s="160">
        <v>0</v>
      </c>
      <c r="DG399" s="160">
        <v>0</v>
      </c>
      <c r="DH399" s="160">
        <v>0</v>
      </c>
      <c r="DI399" s="160">
        <v>0</v>
      </c>
      <c r="DJ399" s="160">
        <v>0</v>
      </c>
      <c r="DK399" s="160">
        <v>0</v>
      </c>
      <c r="DL399" s="160">
        <v>0</v>
      </c>
      <c r="DM399" s="160">
        <v>0</v>
      </c>
      <c r="DN399" s="160">
        <v>0</v>
      </c>
      <c r="DO399" s="160">
        <v>0</v>
      </c>
      <c r="DP399" s="160">
        <v>0</v>
      </c>
      <c r="DQ399" s="160">
        <v>0</v>
      </c>
      <c r="DR399" s="160">
        <v>0</v>
      </c>
      <c r="DS399" s="160">
        <v>0</v>
      </c>
      <c r="DT399" s="104" t="s">
        <v>154</v>
      </c>
      <c r="DU399" s="104">
        <v>0</v>
      </c>
      <c r="DV399" s="104" t="s">
        <v>154</v>
      </c>
      <c r="DW399" s="104" t="s">
        <v>154</v>
      </c>
      <c r="DX399" s="104">
        <v>0</v>
      </c>
      <c r="DY399" s="104">
        <v>0</v>
      </c>
      <c r="DZ399" s="107" t="str">
        <f t="shared" si="306"/>
        <v>N</v>
      </c>
      <c r="EA399" s="107" t="str">
        <f t="shared" si="307"/>
        <v/>
      </c>
      <c r="EB399" s="107" t="str">
        <f t="shared" si="308"/>
        <v>N</v>
      </c>
      <c r="EC399" s="107" t="str">
        <f t="shared" si="309"/>
        <v>N</v>
      </c>
      <c r="ED399" s="107" t="str">
        <f t="shared" si="310"/>
        <v>Not Specified</v>
      </c>
      <c r="EF399" s="113">
        <f t="shared" si="277"/>
        <v>0</v>
      </c>
    </row>
    <row r="400" spans="1:136" ht="16.5" customHeight="1">
      <c r="A400" s="149">
        <v>397</v>
      </c>
      <c r="B400" s="149">
        <v>497</v>
      </c>
      <c r="C400" s="150" t="s">
        <v>2335</v>
      </c>
      <c r="D400" s="149" t="s">
        <v>1036</v>
      </c>
      <c r="E400" s="149" t="s">
        <v>174</v>
      </c>
      <c r="F400" s="149" t="s">
        <v>756</v>
      </c>
      <c r="G400" s="149" t="s">
        <v>146</v>
      </c>
      <c r="H400" s="168" t="s">
        <v>2336</v>
      </c>
      <c r="I400" s="149" t="s">
        <v>2337</v>
      </c>
      <c r="J400" s="149">
        <v>-0.134</v>
      </c>
      <c r="K400" s="149" t="s">
        <v>2338</v>
      </c>
      <c r="L400" s="149">
        <v>15250</v>
      </c>
      <c r="M400" s="150">
        <v>12</v>
      </c>
      <c r="N400" s="149" t="s">
        <v>154</v>
      </c>
      <c r="O400" s="149" t="s">
        <v>153</v>
      </c>
      <c r="P400" s="150" t="s">
        <v>153</v>
      </c>
      <c r="Q400" s="113" t="s">
        <v>154</v>
      </c>
      <c r="R400" s="113" t="s">
        <v>154</v>
      </c>
      <c r="S400" s="149" t="s">
        <v>153</v>
      </c>
      <c r="T400" s="149" t="s">
        <v>153</v>
      </c>
      <c r="U400" s="151" t="s">
        <v>153</v>
      </c>
      <c r="V400" s="149" t="s">
        <v>153</v>
      </c>
      <c r="W400" s="149" t="s">
        <v>153</v>
      </c>
      <c r="X400" s="152" t="s">
        <v>153</v>
      </c>
      <c r="Y400" s="113" t="s">
        <v>153</v>
      </c>
      <c r="Z400" s="149" t="s">
        <v>153</v>
      </c>
      <c r="AA400" s="150"/>
      <c r="AB400" s="149"/>
      <c r="AC400" s="149" t="s">
        <v>167</v>
      </c>
      <c r="AD400" s="149" t="s">
        <v>6</v>
      </c>
      <c r="AE400" s="149" t="s">
        <v>157</v>
      </c>
      <c r="AF400" s="149" t="s">
        <v>157</v>
      </c>
      <c r="AG400" s="149" t="s">
        <v>158</v>
      </c>
      <c r="AH400" s="150" t="s">
        <v>159</v>
      </c>
      <c r="AJ400" s="113" t="s">
        <v>154</v>
      </c>
      <c r="AK400" s="170" t="s">
        <v>153</v>
      </c>
      <c r="AL400" s="149"/>
      <c r="AM400" s="149"/>
      <c r="AN400" s="150"/>
      <c r="AO400" s="113" t="s">
        <v>160</v>
      </c>
      <c r="AP400" s="149" t="s">
        <v>150</v>
      </c>
      <c r="AQ400" s="149" t="s">
        <v>159</v>
      </c>
      <c r="AR400" s="149" t="s">
        <v>2339</v>
      </c>
      <c r="AS400" s="149">
        <v>2050</v>
      </c>
      <c r="AT400" s="149"/>
      <c r="AU400" s="150"/>
      <c r="AV400" s="149" t="s">
        <v>157</v>
      </c>
      <c r="AW400" s="172" t="s">
        <v>190</v>
      </c>
      <c r="AX400" s="149" t="s">
        <v>157</v>
      </c>
      <c r="AY400" s="149" t="s">
        <v>154</v>
      </c>
      <c r="AZ400" s="149" t="s">
        <v>153</v>
      </c>
      <c r="BA400" s="149" t="s">
        <v>153</v>
      </c>
      <c r="BB400" s="149"/>
      <c r="BC400" s="150"/>
      <c r="BD400" s="149"/>
      <c r="BE400" s="173"/>
      <c r="BF400" s="150"/>
      <c r="BG400" s="283">
        <f t="shared" si="311"/>
        <v>0</v>
      </c>
      <c r="BH400" s="149">
        <f t="shared" si="312"/>
        <v>0</v>
      </c>
      <c r="BI400" s="113">
        <f t="shared" si="278"/>
        <v>0</v>
      </c>
      <c r="BJ400" s="280">
        <f t="shared" si="279"/>
        <v>0</v>
      </c>
      <c r="BK400" s="347">
        <f t="shared" si="313"/>
        <v>0</v>
      </c>
      <c r="BL400" s="113">
        <f t="shared" si="314"/>
        <v>0</v>
      </c>
      <c r="BM400" s="113">
        <f t="shared" si="280"/>
        <v>0</v>
      </c>
      <c r="BN400" s="278">
        <f t="shared" si="281"/>
        <v>0</v>
      </c>
      <c r="BO400" s="149">
        <f t="shared" si="315"/>
        <v>0</v>
      </c>
      <c r="BP400" s="149">
        <f t="shared" si="316"/>
        <v>0</v>
      </c>
      <c r="BQ400" s="113">
        <f t="shared" si="282"/>
        <v>0</v>
      </c>
      <c r="BR400" s="356">
        <f t="shared" si="317"/>
        <v>0</v>
      </c>
      <c r="BS400" s="149">
        <f t="shared" si="318"/>
        <v>0</v>
      </c>
      <c r="BT400" s="113">
        <f t="shared" si="283"/>
        <v>1</v>
      </c>
      <c r="BU400" s="356">
        <f t="shared" si="284"/>
        <v>0</v>
      </c>
      <c r="BV400" s="149">
        <f t="shared" si="285"/>
        <v>0</v>
      </c>
      <c r="BW400" s="113">
        <f t="shared" si="286"/>
        <v>0</v>
      </c>
      <c r="BX400" s="248">
        <f t="shared" si="287"/>
        <v>0</v>
      </c>
      <c r="BY400" s="248">
        <f t="shared" si="288"/>
        <v>0</v>
      </c>
      <c r="BZ400" s="248">
        <f t="shared" si="289"/>
        <v>0</v>
      </c>
      <c r="CA400" s="248">
        <f t="shared" si="322"/>
        <v>0</v>
      </c>
      <c r="CB400" s="175">
        <f t="shared" si="290"/>
        <v>0</v>
      </c>
      <c r="CC400" s="347">
        <f t="shared" si="291"/>
        <v>0</v>
      </c>
      <c r="CD400" s="113">
        <f t="shared" si="292"/>
        <v>0</v>
      </c>
      <c r="CE400" s="113">
        <f t="shared" si="293"/>
        <v>1</v>
      </c>
      <c r="CF400" s="276">
        <f t="shared" si="294"/>
        <v>1</v>
      </c>
      <c r="CG400" s="248">
        <f t="shared" si="295"/>
        <v>1</v>
      </c>
      <c r="CH400" s="274">
        <f t="shared" si="319"/>
        <v>1</v>
      </c>
      <c r="CI400" s="347">
        <f t="shared" si="296"/>
        <v>0</v>
      </c>
      <c r="CJ400" s="113">
        <f t="shared" si="297"/>
        <v>0</v>
      </c>
      <c r="CK400" s="141">
        <f t="shared" si="298"/>
        <v>0</v>
      </c>
      <c r="CL400" s="149">
        <f t="shared" si="320"/>
        <v>0</v>
      </c>
      <c r="CM400" s="149">
        <f t="shared" si="320"/>
        <v>0</v>
      </c>
      <c r="CN400" s="149">
        <f t="shared" si="320"/>
        <v>1</v>
      </c>
      <c r="CO400" s="149">
        <f t="shared" si="299"/>
        <v>1</v>
      </c>
      <c r="CP400" s="149">
        <f t="shared" si="321"/>
        <v>1</v>
      </c>
      <c r="CQ400" s="282">
        <f t="shared" si="300"/>
        <v>1</v>
      </c>
      <c r="CR400" s="113">
        <f t="shared" si="301"/>
        <v>0</v>
      </c>
      <c r="CS400" s="113">
        <f t="shared" si="302"/>
        <v>0</v>
      </c>
      <c r="CT400" s="282" t="str">
        <f t="shared" si="303"/>
        <v/>
      </c>
      <c r="CU400" s="113" t="str">
        <f t="shared" si="304"/>
        <v xml:space="preserve"> 2050</v>
      </c>
      <c r="CV400" s="113">
        <f t="shared" si="305"/>
        <v>2050</v>
      </c>
      <c r="CW400" s="160">
        <v>0</v>
      </c>
      <c r="CX400" s="160">
        <v>0</v>
      </c>
      <c r="CY400" s="160">
        <v>0</v>
      </c>
      <c r="CZ400" s="160">
        <v>0</v>
      </c>
      <c r="DA400" s="160">
        <v>0</v>
      </c>
      <c r="DB400" s="160">
        <v>0</v>
      </c>
      <c r="DC400" s="160">
        <v>1</v>
      </c>
      <c r="DD400" s="160">
        <v>1</v>
      </c>
      <c r="DE400" s="160">
        <v>0</v>
      </c>
      <c r="DF400" s="160">
        <v>0</v>
      </c>
      <c r="DG400" s="160">
        <v>0</v>
      </c>
      <c r="DH400" s="160">
        <v>0</v>
      </c>
      <c r="DI400" s="160">
        <v>0</v>
      </c>
      <c r="DJ400" s="160">
        <v>0</v>
      </c>
      <c r="DK400" s="160">
        <v>0</v>
      </c>
      <c r="DL400" s="160">
        <v>0</v>
      </c>
      <c r="DM400" s="160">
        <v>1</v>
      </c>
      <c r="DN400" s="160">
        <v>0</v>
      </c>
      <c r="DO400" s="160">
        <v>1</v>
      </c>
      <c r="DP400" s="160">
        <v>1</v>
      </c>
      <c r="DQ400" s="160">
        <v>0</v>
      </c>
      <c r="DR400" s="160">
        <v>1</v>
      </c>
      <c r="DS400" s="160">
        <v>0</v>
      </c>
      <c r="DT400" s="104" t="s">
        <v>154</v>
      </c>
      <c r="DU400" s="104">
        <v>0</v>
      </c>
      <c r="DV400" s="104" t="s">
        <v>7860</v>
      </c>
      <c r="DW400" s="104" t="s">
        <v>154</v>
      </c>
      <c r="DX400" s="104">
        <v>0</v>
      </c>
      <c r="DY400" s="104" t="s">
        <v>150</v>
      </c>
      <c r="DZ400" s="107" t="str">
        <f t="shared" si="306"/>
        <v>N</v>
      </c>
      <c r="EA400" s="107" t="str">
        <f t="shared" si="307"/>
        <v/>
      </c>
      <c r="EB400" s="107" t="str">
        <f t="shared" si="308"/>
        <v>Y</v>
      </c>
      <c r="EC400" s="107" t="str">
        <f t="shared" si="309"/>
        <v>N</v>
      </c>
      <c r="ED400" s="107" t="str">
        <f t="shared" si="310"/>
        <v>Yes</v>
      </c>
      <c r="EF400" s="113">
        <f t="shared" si="277"/>
        <v>2050</v>
      </c>
    </row>
    <row r="401" spans="1:136" ht="16.5" customHeight="1">
      <c r="A401" s="113">
        <v>398</v>
      </c>
      <c r="B401" s="113">
        <v>468</v>
      </c>
      <c r="C401" s="141" t="s">
        <v>2340</v>
      </c>
      <c r="D401" s="113" t="s">
        <v>610</v>
      </c>
      <c r="E401" s="113" t="s">
        <v>517</v>
      </c>
      <c r="F401" s="113" t="s">
        <v>145</v>
      </c>
      <c r="G401" s="113" t="s">
        <v>146</v>
      </c>
      <c r="H401" s="157" t="s">
        <v>2341</v>
      </c>
      <c r="I401" s="113" t="s">
        <v>2342</v>
      </c>
      <c r="J401" s="113">
        <v>0.611</v>
      </c>
      <c r="K401" s="113" t="s">
        <v>2343</v>
      </c>
      <c r="L401" s="113">
        <v>14000</v>
      </c>
      <c r="M401" s="141">
        <v>5</v>
      </c>
      <c r="N401" s="113" t="s">
        <v>154</v>
      </c>
      <c r="O401" s="113" t="s">
        <v>153</v>
      </c>
      <c r="P401" s="141" t="s">
        <v>153</v>
      </c>
      <c r="Q401" s="113" t="s">
        <v>150</v>
      </c>
      <c r="R401" s="113" t="s">
        <v>150</v>
      </c>
      <c r="S401" s="113" t="s">
        <v>151</v>
      </c>
      <c r="T401" s="113" t="s">
        <v>152</v>
      </c>
      <c r="U401" s="147">
        <v>2030</v>
      </c>
      <c r="V401" s="113" t="s">
        <v>153</v>
      </c>
      <c r="W401" s="113" t="s">
        <v>153</v>
      </c>
      <c r="X401" s="148" t="s">
        <v>153</v>
      </c>
      <c r="Y401" s="113" t="s">
        <v>154</v>
      </c>
      <c r="Z401" s="113" t="s">
        <v>155</v>
      </c>
      <c r="AC401" s="113" t="s">
        <v>167</v>
      </c>
      <c r="AD401" s="113" t="s">
        <v>6</v>
      </c>
      <c r="AE401" s="113" t="s">
        <v>157</v>
      </c>
      <c r="AF401" s="113" t="s">
        <v>157</v>
      </c>
      <c r="AG401" s="113" t="s">
        <v>157</v>
      </c>
      <c r="AH401" s="141" t="s">
        <v>218</v>
      </c>
      <c r="AJ401" s="113" t="s">
        <v>154</v>
      </c>
      <c r="AK401" s="166" t="s">
        <v>153</v>
      </c>
      <c r="AO401" s="113" t="s">
        <v>219</v>
      </c>
      <c r="AP401" s="113" t="s">
        <v>150</v>
      </c>
      <c r="AQ401" s="113" t="s">
        <v>218</v>
      </c>
      <c r="AR401" s="113" t="s">
        <v>2344</v>
      </c>
      <c r="AS401" s="113">
        <v>2050</v>
      </c>
      <c r="AV401" s="113" t="s">
        <v>157</v>
      </c>
      <c r="AW401" s="167" t="s">
        <v>190</v>
      </c>
      <c r="AX401" s="113" t="s">
        <v>157</v>
      </c>
      <c r="AY401" s="113" t="s">
        <v>154</v>
      </c>
      <c r="AZ401" s="113" t="s">
        <v>153</v>
      </c>
      <c r="BA401" s="113" t="s">
        <v>153</v>
      </c>
      <c r="BG401" s="283">
        <f t="shared" si="311"/>
        <v>0</v>
      </c>
      <c r="BH401" s="149">
        <f t="shared" si="312"/>
        <v>0</v>
      </c>
      <c r="BI401" s="113">
        <f t="shared" si="278"/>
        <v>0</v>
      </c>
      <c r="BJ401" s="280">
        <f t="shared" si="279"/>
        <v>0</v>
      </c>
      <c r="BK401" s="347">
        <f t="shared" si="313"/>
        <v>0</v>
      </c>
      <c r="BL401" s="113">
        <f t="shared" si="314"/>
        <v>1</v>
      </c>
      <c r="BM401" s="113">
        <f t="shared" si="280"/>
        <v>0</v>
      </c>
      <c r="BN401" s="278">
        <f t="shared" si="281"/>
        <v>1</v>
      </c>
      <c r="BO401" s="149">
        <f t="shared" si="315"/>
        <v>0</v>
      </c>
      <c r="BP401" s="149">
        <f t="shared" si="316"/>
        <v>0</v>
      </c>
      <c r="BQ401" s="113">
        <f t="shared" si="282"/>
        <v>0</v>
      </c>
      <c r="BR401" s="356">
        <f t="shared" si="317"/>
        <v>0</v>
      </c>
      <c r="BS401" s="149">
        <f t="shared" si="318"/>
        <v>0</v>
      </c>
      <c r="BT401" s="113">
        <f t="shared" si="283"/>
        <v>1</v>
      </c>
      <c r="BU401" s="356">
        <f t="shared" si="284"/>
        <v>0</v>
      </c>
      <c r="BV401" s="149">
        <f t="shared" si="285"/>
        <v>0</v>
      </c>
      <c r="BW401" s="113">
        <f t="shared" si="286"/>
        <v>0</v>
      </c>
      <c r="BX401" s="248">
        <f t="shared" si="287"/>
        <v>0</v>
      </c>
      <c r="BY401" s="248">
        <f t="shared" si="288"/>
        <v>0</v>
      </c>
      <c r="BZ401" s="248">
        <f t="shared" si="289"/>
        <v>0</v>
      </c>
      <c r="CA401" s="248">
        <f t="shared" si="322"/>
        <v>0</v>
      </c>
      <c r="CB401" s="175">
        <f t="shared" si="290"/>
        <v>0</v>
      </c>
      <c r="CC401" s="347">
        <f t="shared" si="291"/>
        <v>0</v>
      </c>
      <c r="CD401" s="113">
        <f t="shared" si="292"/>
        <v>0</v>
      </c>
      <c r="CE401" s="113">
        <f t="shared" si="293"/>
        <v>1</v>
      </c>
      <c r="CF401" s="276">
        <f t="shared" si="294"/>
        <v>1</v>
      </c>
      <c r="CG401" s="248">
        <f t="shared" si="295"/>
        <v>1</v>
      </c>
      <c r="CH401" s="274">
        <f t="shared" si="319"/>
        <v>1</v>
      </c>
      <c r="CI401" s="347">
        <f t="shared" si="296"/>
        <v>0</v>
      </c>
      <c r="CJ401" s="113">
        <f t="shared" si="297"/>
        <v>0</v>
      </c>
      <c r="CK401" s="141">
        <f t="shared" si="298"/>
        <v>0</v>
      </c>
      <c r="CL401" s="149">
        <f t="shared" si="320"/>
        <v>0</v>
      </c>
      <c r="CM401" s="149">
        <f t="shared" si="320"/>
        <v>1</v>
      </c>
      <c r="CN401" s="149">
        <f t="shared" si="320"/>
        <v>1</v>
      </c>
      <c r="CO401" s="149">
        <f t="shared" si="299"/>
        <v>2</v>
      </c>
      <c r="CP401" s="149">
        <f t="shared" si="321"/>
        <v>1</v>
      </c>
      <c r="CQ401" s="282">
        <f t="shared" si="300"/>
        <v>1</v>
      </c>
      <c r="CR401" s="113">
        <f t="shared" si="301"/>
        <v>0</v>
      </c>
      <c r="CS401" s="113">
        <f t="shared" si="302"/>
        <v>0</v>
      </c>
      <c r="CT401" s="282">
        <f t="shared" si="303"/>
        <v>1</v>
      </c>
      <c r="CU401" s="113" t="str">
        <f t="shared" si="304"/>
        <v xml:space="preserve"> 2050</v>
      </c>
      <c r="CV401" s="113">
        <f t="shared" si="305"/>
        <v>2050</v>
      </c>
      <c r="CW401" s="160">
        <v>0</v>
      </c>
      <c r="CX401" s="160">
        <v>0</v>
      </c>
      <c r="CY401" s="160">
        <v>0</v>
      </c>
      <c r="CZ401" s="160">
        <v>0</v>
      </c>
      <c r="DA401" s="160">
        <v>1</v>
      </c>
      <c r="DB401" s="160">
        <v>0</v>
      </c>
      <c r="DC401" s="160">
        <v>0</v>
      </c>
      <c r="DD401" s="160">
        <v>1</v>
      </c>
      <c r="DE401" s="160">
        <v>0</v>
      </c>
      <c r="DF401" s="160">
        <v>1</v>
      </c>
      <c r="DG401" s="160">
        <v>0</v>
      </c>
      <c r="DH401" s="160">
        <v>1</v>
      </c>
      <c r="DI401" s="160">
        <v>0</v>
      </c>
      <c r="DJ401" s="160">
        <v>0</v>
      </c>
      <c r="DK401" s="160">
        <v>0</v>
      </c>
      <c r="DL401" s="160">
        <v>0</v>
      </c>
      <c r="DM401" s="160">
        <v>1</v>
      </c>
      <c r="DN401" s="160">
        <v>1</v>
      </c>
      <c r="DO401" s="160">
        <v>1</v>
      </c>
      <c r="DP401" s="160">
        <v>1</v>
      </c>
      <c r="DQ401" s="160">
        <v>0</v>
      </c>
      <c r="DR401" s="160">
        <v>1</v>
      </c>
      <c r="DS401" s="160">
        <v>1</v>
      </c>
      <c r="DT401" s="104" t="s">
        <v>150</v>
      </c>
      <c r="DU401" s="104" t="s">
        <v>158</v>
      </c>
      <c r="DV401" s="104" t="s">
        <v>7859</v>
      </c>
      <c r="DW401" s="104" t="s">
        <v>154</v>
      </c>
      <c r="DX401" s="104">
        <v>0</v>
      </c>
      <c r="DY401" s="104" t="s">
        <v>7000</v>
      </c>
      <c r="DZ401" s="107" t="str">
        <f t="shared" si="306"/>
        <v>Y</v>
      </c>
      <c r="EA401" s="107" t="str">
        <f t="shared" si="307"/>
        <v>Commitment removed</v>
      </c>
      <c r="EB401" s="107" t="str">
        <f t="shared" si="308"/>
        <v>Y</v>
      </c>
      <c r="EC401" s="107" t="str">
        <f t="shared" si="309"/>
        <v>N</v>
      </c>
      <c r="ED401" s="107" t="str">
        <f t="shared" si="310"/>
        <v>Yes</v>
      </c>
      <c r="EF401" s="113">
        <f t="shared" si="277"/>
        <v>2050</v>
      </c>
    </row>
    <row r="402" spans="1:136" s="149" customFormat="1" ht="16.5" customHeight="1">
      <c r="A402" s="113">
        <v>399</v>
      </c>
      <c r="B402" s="113">
        <v>426</v>
      </c>
      <c r="C402" s="141" t="s">
        <v>2345</v>
      </c>
      <c r="D402" s="149" t="s">
        <v>560</v>
      </c>
      <c r="E402" s="149" t="s">
        <v>214</v>
      </c>
      <c r="F402" s="149" t="s">
        <v>145</v>
      </c>
      <c r="G402" s="149" t="s">
        <v>146</v>
      </c>
      <c r="H402" s="168" t="s">
        <v>2346</v>
      </c>
      <c r="I402" s="149" t="s">
        <v>2347</v>
      </c>
      <c r="J402" s="149">
        <v>0.402</v>
      </c>
      <c r="K402" s="149" t="s">
        <v>2348</v>
      </c>
      <c r="L402" s="149">
        <v>49000</v>
      </c>
      <c r="M402" s="150">
        <v>8</v>
      </c>
      <c r="N402" s="113" t="s">
        <v>154</v>
      </c>
      <c r="O402" s="113" t="s">
        <v>153</v>
      </c>
      <c r="P402" s="141" t="s">
        <v>153</v>
      </c>
      <c r="Q402" s="113" t="s">
        <v>150</v>
      </c>
      <c r="R402" s="113" t="s">
        <v>150</v>
      </c>
      <c r="S402" s="113" t="s">
        <v>151</v>
      </c>
      <c r="T402" s="113" t="s">
        <v>353</v>
      </c>
      <c r="U402" s="151">
        <v>2030</v>
      </c>
      <c r="V402" s="113" t="s">
        <v>151</v>
      </c>
      <c r="W402" s="113" t="s">
        <v>353</v>
      </c>
      <c r="X402" s="148">
        <v>2040</v>
      </c>
      <c r="Y402" s="113" t="s">
        <v>150</v>
      </c>
      <c r="Z402" s="113" t="s">
        <v>151</v>
      </c>
      <c r="AA402" s="141">
        <v>2040</v>
      </c>
      <c r="AB402" s="113"/>
      <c r="AC402" s="113" t="s">
        <v>167</v>
      </c>
      <c r="AD402" s="113" t="s">
        <v>6</v>
      </c>
      <c r="AE402" s="113" t="s">
        <v>157</v>
      </c>
      <c r="AF402" s="113" t="s">
        <v>157</v>
      </c>
      <c r="AG402" s="113" t="s">
        <v>157</v>
      </c>
      <c r="AH402" s="141" t="s">
        <v>218</v>
      </c>
      <c r="AI402" s="113"/>
      <c r="AJ402" s="113" t="s">
        <v>154</v>
      </c>
      <c r="AK402" s="166" t="s">
        <v>153</v>
      </c>
      <c r="AL402" s="113"/>
      <c r="AM402" s="113"/>
      <c r="AN402" s="141"/>
      <c r="AO402" s="113" t="s">
        <v>219</v>
      </c>
      <c r="AP402" s="113" t="s">
        <v>150</v>
      </c>
      <c r="AQ402" s="113" t="s">
        <v>218</v>
      </c>
      <c r="AR402" s="113" t="s">
        <v>2349</v>
      </c>
      <c r="AS402" s="113">
        <v>2040</v>
      </c>
      <c r="AT402" s="113"/>
      <c r="AU402" s="141"/>
      <c r="AV402" s="113" t="s">
        <v>157</v>
      </c>
      <c r="AW402" s="167" t="s">
        <v>168</v>
      </c>
      <c r="AX402" s="113" t="s">
        <v>158</v>
      </c>
      <c r="AY402" s="113" t="s">
        <v>154</v>
      </c>
      <c r="AZ402" s="113" t="s">
        <v>153</v>
      </c>
      <c r="BA402" s="113" t="s">
        <v>153</v>
      </c>
      <c r="BB402" s="113"/>
      <c r="BC402" s="141"/>
      <c r="BD402" s="113"/>
      <c r="BE402" s="159"/>
      <c r="BF402" s="141"/>
      <c r="BG402" s="283">
        <f t="shared" si="311"/>
        <v>0</v>
      </c>
      <c r="BH402" s="149">
        <f t="shared" si="312"/>
        <v>0</v>
      </c>
      <c r="BI402" s="113">
        <f t="shared" si="278"/>
        <v>0</v>
      </c>
      <c r="BJ402" s="280">
        <f t="shared" si="279"/>
        <v>0</v>
      </c>
      <c r="BK402" s="347">
        <f t="shared" si="313"/>
        <v>0</v>
      </c>
      <c r="BL402" s="113">
        <f t="shared" si="314"/>
        <v>1</v>
      </c>
      <c r="BM402" s="113">
        <f t="shared" si="280"/>
        <v>0</v>
      </c>
      <c r="BN402" s="278">
        <f t="shared" si="281"/>
        <v>1</v>
      </c>
      <c r="BO402" s="149">
        <f t="shared" si="315"/>
        <v>0</v>
      </c>
      <c r="BP402" s="149">
        <f t="shared" si="316"/>
        <v>0</v>
      </c>
      <c r="BQ402" s="113">
        <f t="shared" si="282"/>
        <v>1</v>
      </c>
      <c r="BR402" s="356">
        <f t="shared" si="317"/>
        <v>0</v>
      </c>
      <c r="BS402" s="149">
        <f t="shared" si="318"/>
        <v>0</v>
      </c>
      <c r="BT402" s="113">
        <f t="shared" si="283"/>
        <v>1</v>
      </c>
      <c r="BU402" s="356">
        <f t="shared" si="284"/>
        <v>0</v>
      </c>
      <c r="BV402" s="149">
        <f t="shared" si="285"/>
        <v>0</v>
      </c>
      <c r="BW402" s="113">
        <f t="shared" si="286"/>
        <v>0</v>
      </c>
      <c r="BX402" s="248">
        <f t="shared" si="287"/>
        <v>0</v>
      </c>
      <c r="BY402" s="248">
        <f t="shared" si="288"/>
        <v>0</v>
      </c>
      <c r="BZ402" s="248">
        <f t="shared" si="289"/>
        <v>0</v>
      </c>
      <c r="CA402" s="248">
        <f t="shared" si="322"/>
        <v>0</v>
      </c>
      <c r="CB402" s="175">
        <f t="shared" si="290"/>
        <v>0</v>
      </c>
      <c r="CC402" s="347">
        <f t="shared" si="291"/>
        <v>0</v>
      </c>
      <c r="CD402" s="113">
        <f t="shared" si="292"/>
        <v>0</v>
      </c>
      <c r="CE402" s="113">
        <f t="shared" si="293"/>
        <v>1</v>
      </c>
      <c r="CF402" s="276">
        <f t="shared" si="294"/>
        <v>1</v>
      </c>
      <c r="CG402" s="248">
        <f t="shared" si="295"/>
        <v>1</v>
      </c>
      <c r="CH402" s="274">
        <f t="shared" si="319"/>
        <v>1</v>
      </c>
      <c r="CI402" s="347">
        <f t="shared" si="296"/>
        <v>0</v>
      </c>
      <c r="CJ402" s="113">
        <f t="shared" si="297"/>
        <v>0</v>
      </c>
      <c r="CK402" s="141">
        <f t="shared" si="298"/>
        <v>0</v>
      </c>
      <c r="CL402" s="149">
        <f t="shared" si="320"/>
        <v>0</v>
      </c>
      <c r="CM402" s="149">
        <f t="shared" si="320"/>
        <v>1</v>
      </c>
      <c r="CN402" s="149">
        <f t="shared" si="320"/>
        <v>1</v>
      </c>
      <c r="CO402" s="149">
        <f t="shared" si="299"/>
        <v>2</v>
      </c>
      <c r="CP402" s="149">
        <f t="shared" si="321"/>
        <v>1</v>
      </c>
      <c r="CQ402" s="282">
        <f t="shared" si="300"/>
        <v>1</v>
      </c>
      <c r="CR402" s="113">
        <f t="shared" si="301"/>
        <v>0</v>
      </c>
      <c r="CS402" s="113">
        <f t="shared" si="302"/>
        <v>0</v>
      </c>
      <c r="CT402" s="282">
        <f t="shared" si="303"/>
        <v>1</v>
      </c>
      <c r="CU402" s="113" t="str">
        <f t="shared" si="304"/>
        <v>2040 2040</v>
      </c>
      <c r="CV402" s="113">
        <f t="shared" si="305"/>
        <v>2040</v>
      </c>
      <c r="CW402" s="160">
        <v>0</v>
      </c>
      <c r="CX402" s="160">
        <v>0</v>
      </c>
      <c r="CY402" s="160">
        <v>0</v>
      </c>
      <c r="CZ402" s="160">
        <v>0</v>
      </c>
      <c r="DA402" s="160">
        <v>0</v>
      </c>
      <c r="DB402" s="160">
        <v>0</v>
      </c>
      <c r="DC402" s="160">
        <v>1</v>
      </c>
      <c r="DD402" s="160">
        <v>1</v>
      </c>
      <c r="DE402" s="160">
        <v>0</v>
      </c>
      <c r="DF402" s="160">
        <v>1</v>
      </c>
      <c r="DG402" s="160">
        <v>0</v>
      </c>
      <c r="DH402" s="160">
        <v>1</v>
      </c>
      <c r="DI402" s="160">
        <v>0</v>
      </c>
      <c r="DJ402" s="160">
        <v>0</v>
      </c>
      <c r="DK402" s="160">
        <v>0</v>
      </c>
      <c r="DL402" s="160">
        <v>0</v>
      </c>
      <c r="DM402" s="160">
        <v>1</v>
      </c>
      <c r="DN402" s="160">
        <v>0</v>
      </c>
      <c r="DO402" s="160">
        <v>1</v>
      </c>
      <c r="DP402" s="160">
        <v>1</v>
      </c>
      <c r="DQ402" s="160">
        <v>0</v>
      </c>
      <c r="DR402" s="160">
        <v>1</v>
      </c>
      <c r="DS402" s="160">
        <v>0</v>
      </c>
      <c r="DT402" s="104" t="s">
        <v>150</v>
      </c>
      <c r="DU402" s="104" t="s">
        <v>157</v>
      </c>
      <c r="DV402" s="104" t="s">
        <v>7859</v>
      </c>
      <c r="DW402" s="104" t="s">
        <v>154</v>
      </c>
      <c r="DX402" s="104">
        <v>0</v>
      </c>
      <c r="DY402" s="104" t="s">
        <v>150</v>
      </c>
      <c r="DZ402" s="107" t="str">
        <f t="shared" si="306"/>
        <v>Y</v>
      </c>
      <c r="EA402" s="107" t="str">
        <f t="shared" si="307"/>
        <v>Targets set</v>
      </c>
      <c r="EB402" s="107" t="str">
        <f t="shared" si="308"/>
        <v>Y</v>
      </c>
      <c r="EC402" s="107" t="str">
        <f t="shared" si="309"/>
        <v>N</v>
      </c>
      <c r="ED402" s="107" t="str">
        <f t="shared" si="310"/>
        <v>Yes</v>
      </c>
      <c r="EE402" s="107"/>
      <c r="EF402" s="113">
        <f t="shared" si="323" ref="EF402:EF465">MAX(AS402,AA402)</f>
        <v>2040</v>
      </c>
    </row>
    <row r="403" spans="1:136" s="149" customFormat="1" ht="16.5" customHeight="1">
      <c r="A403" s="113">
        <v>400</v>
      </c>
      <c r="B403" s="113">
        <v>379</v>
      </c>
      <c r="C403" s="141" t="s">
        <v>2350</v>
      </c>
      <c r="D403" s="113" t="s">
        <v>516</v>
      </c>
      <c r="E403" s="113" t="s">
        <v>517</v>
      </c>
      <c r="F403" s="113" t="s">
        <v>264</v>
      </c>
      <c r="G403" s="113" t="s">
        <v>176</v>
      </c>
      <c r="H403" s="157" t="s">
        <v>2351</v>
      </c>
      <c r="I403" s="113" t="s">
        <v>2352</v>
      </c>
      <c r="J403" s="113">
        <v>0.019</v>
      </c>
      <c r="K403" s="113" t="s">
        <v>2353</v>
      </c>
      <c r="L403" s="113">
        <v>64636</v>
      </c>
      <c r="M403" s="141">
        <v>28</v>
      </c>
      <c r="N403" s="113" t="s">
        <v>150</v>
      </c>
      <c r="O403" s="113">
        <v>2023</v>
      </c>
      <c r="P403" s="141">
        <v>2050</v>
      </c>
      <c r="Q403" s="113" t="s">
        <v>150</v>
      </c>
      <c r="R403" s="113" t="s">
        <v>150</v>
      </c>
      <c r="S403" s="113" t="s">
        <v>151</v>
      </c>
      <c r="T403" s="113" t="s">
        <v>152</v>
      </c>
      <c r="U403" s="151">
        <v>2030</v>
      </c>
      <c r="V403" s="113" t="s">
        <v>151</v>
      </c>
      <c r="W403" s="113" t="s">
        <v>152</v>
      </c>
      <c r="X403" s="148">
        <v>2040</v>
      </c>
      <c r="Y403" s="113" t="s">
        <v>150</v>
      </c>
      <c r="Z403" s="113" t="s">
        <v>151</v>
      </c>
      <c r="AA403" s="141">
        <v>2040</v>
      </c>
      <c r="AB403" s="113"/>
      <c r="AC403" s="113" t="s">
        <v>167</v>
      </c>
      <c r="AD403" s="113" t="s">
        <v>6</v>
      </c>
      <c r="AE403" s="113" t="s">
        <v>157</v>
      </c>
      <c r="AF403" s="113" t="s">
        <v>157</v>
      </c>
      <c r="AG403" s="113" t="s">
        <v>157</v>
      </c>
      <c r="AH403" s="141" t="s">
        <v>218</v>
      </c>
      <c r="AI403" s="113"/>
      <c r="AJ403" s="113" t="s">
        <v>154</v>
      </c>
      <c r="AK403" s="166" t="s">
        <v>153</v>
      </c>
      <c r="AL403" s="113"/>
      <c r="AM403" s="113"/>
      <c r="AN403" s="141"/>
      <c r="AO403" s="113" t="s">
        <v>219</v>
      </c>
      <c r="AP403" s="113" t="s">
        <v>150</v>
      </c>
      <c r="AQ403" s="113" t="s">
        <v>218</v>
      </c>
      <c r="AR403" s="113" t="s">
        <v>2354</v>
      </c>
      <c r="AS403" s="113">
        <v>2050</v>
      </c>
      <c r="AT403" s="113"/>
      <c r="AU403" s="141"/>
      <c r="AV403" s="113" t="s">
        <v>157</v>
      </c>
      <c r="AW403" s="167" t="s">
        <v>168</v>
      </c>
      <c r="AX403" s="113" t="s">
        <v>158</v>
      </c>
      <c r="AY403" s="113" t="s">
        <v>154</v>
      </c>
      <c r="AZ403" s="113" t="s">
        <v>153</v>
      </c>
      <c r="BA403" s="113" t="s">
        <v>153</v>
      </c>
      <c r="BB403" s="113"/>
      <c r="BC403" s="141"/>
      <c r="BD403" s="113"/>
      <c r="BE403" s="159"/>
      <c r="BF403" s="141"/>
      <c r="BG403" s="283">
        <f t="shared" si="311"/>
        <v>0</v>
      </c>
      <c r="BH403" s="149">
        <f t="shared" si="312"/>
        <v>0</v>
      </c>
      <c r="BI403" s="113">
        <f t="shared" si="278"/>
        <v>1</v>
      </c>
      <c r="BJ403" s="280">
        <f t="shared" si="279"/>
        <v>1</v>
      </c>
      <c r="BK403" s="347">
        <f t="shared" si="313"/>
        <v>0</v>
      </c>
      <c r="BL403" s="113">
        <f t="shared" si="314"/>
        <v>1</v>
      </c>
      <c r="BM403" s="113">
        <f t="shared" si="280"/>
        <v>0</v>
      </c>
      <c r="BN403" s="278">
        <f t="shared" si="281"/>
        <v>1</v>
      </c>
      <c r="BO403" s="149">
        <f t="shared" si="315"/>
        <v>0</v>
      </c>
      <c r="BP403" s="149">
        <f t="shared" si="316"/>
        <v>0</v>
      </c>
      <c r="BQ403" s="113">
        <f t="shared" si="282"/>
        <v>1</v>
      </c>
      <c r="BR403" s="356">
        <f t="shared" si="317"/>
        <v>0</v>
      </c>
      <c r="BS403" s="149">
        <f t="shared" si="318"/>
        <v>0</v>
      </c>
      <c r="BT403" s="113">
        <f t="shared" si="283"/>
        <v>1</v>
      </c>
      <c r="BU403" s="356">
        <f t="shared" si="284"/>
        <v>0</v>
      </c>
      <c r="BV403" s="149">
        <f t="shared" si="285"/>
        <v>0</v>
      </c>
      <c r="BW403" s="113">
        <f t="shared" si="286"/>
        <v>0</v>
      </c>
      <c r="BX403" s="248">
        <f t="shared" si="287"/>
        <v>0</v>
      </c>
      <c r="BY403" s="248">
        <f t="shared" si="288"/>
        <v>0</v>
      </c>
      <c r="BZ403" s="248">
        <f t="shared" si="289"/>
        <v>0</v>
      </c>
      <c r="CA403" s="248">
        <f t="shared" si="322"/>
        <v>0</v>
      </c>
      <c r="CB403" s="175">
        <f t="shared" si="290"/>
        <v>0</v>
      </c>
      <c r="CC403" s="347">
        <f t="shared" si="291"/>
        <v>0</v>
      </c>
      <c r="CD403" s="113">
        <f t="shared" si="292"/>
        <v>0</v>
      </c>
      <c r="CE403" s="113">
        <f t="shared" si="293"/>
        <v>1</v>
      </c>
      <c r="CF403" s="276">
        <f t="shared" si="294"/>
        <v>1</v>
      </c>
      <c r="CG403" s="248">
        <f t="shared" si="295"/>
        <v>1</v>
      </c>
      <c r="CH403" s="274">
        <f t="shared" si="319"/>
        <v>1</v>
      </c>
      <c r="CI403" s="347">
        <f t="shared" si="296"/>
        <v>0</v>
      </c>
      <c r="CJ403" s="113">
        <f t="shared" si="297"/>
        <v>0</v>
      </c>
      <c r="CK403" s="141">
        <f t="shared" si="298"/>
        <v>0</v>
      </c>
      <c r="CL403" s="149">
        <f t="shared" si="320"/>
        <v>0</v>
      </c>
      <c r="CM403" s="149">
        <f t="shared" si="320"/>
        <v>1</v>
      </c>
      <c r="CN403" s="149">
        <f t="shared" si="320"/>
        <v>2</v>
      </c>
      <c r="CO403" s="149">
        <f t="shared" si="299"/>
        <v>3</v>
      </c>
      <c r="CP403" s="149">
        <f t="shared" si="321"/>
        <v>1</v>
      </c>
      <c r="CQ403" s="282">
        <f t="shared" si="300"/>
        <v>1</v>
      </c>
      <c r="CR403" s="113">
        <f t="shared" si="301"/>
        <v>0</v>
      </c>
      <c r="CS403" s="113">
        <f t="shared" si="302"/>
        <v>0</v>
      </c>
      <c r="CT403" s="282">
        <f t="shared" si="303"/>
        <v>1</v>
      </c>
      <c r="CU403" s="113" t="str">
        <f t="shared" si="304"/>
        <v>2040 2050</v>
      </c>
      <c r="CV403" s="113">
        <f t="shared" si="305"/>
        <v>2050</v>
      </c>
      <c r="CW403" s="160">
        <v>0</v>
      </c>
      <c r="CX403" s="160">
        <v>1</v>
      </c>
      <c r="CY403" s="160">
        <v>0</v>
      </c>
      <c r="CZ403" s="160">
        <v>1</v>
      </c>
      <c r="DA403" s="160">
        <v>0</v>
      </c>
      <c r="DB403" s="160">
        <v>0</v>
      </c>
      <c r="DC403" s="160">
        <v>0</v>
      </c>
      <c r="DD403" s="160">
        <v>0</v>
      </c>
      <c r="DE403" s="160">
        <v>0</v>
      </c>
      <c r="DF403" s="160">
        <v>1</v>
      </c>
      <c r="DG403" s="160">
        <v>0</v>
      </c>
      <c r="DH403" s="160">
        <v>1</v>
      </c>
      <c r="DI403" s="160">
        <v>0</v>
      </c>
      <c r="DJ403" s="160">
        <v>0</v>
      </c>
      <c r="DK403" s="160">
        <v>1</v>
      </c>
      <c r="DL403" s="160">
        <v>1</v>
      </c>
      <c r="DM403" s="160">
        <v>1</v>
      </c>
      <c r="DN403" s="160">
        <v>1</v>
      </c>
      <c r="DO403" s="160">
        <v>1</v>
      </c>
      <c r="DP403" s="160">
        <v>1</v>
      </c>
      <c r="DQ403" s="160">
        <v>0</v>
      </c>
      <c r="DR403" s="160">
        <v>1</v>
      </c>
      <c r="DS403" s="160">
        <v>0</v>
      </c>
      <c r="DT403" s="104" t="s">
        <v>150</v>
      </c>
      <c r="DU403" s="104" t="s">
        <v>158</v>
      </c>
      <c r="DV403" s="104" t="s">
        <v>7858</v>
      </c>
      <c r="DW403" s="104" t="s">
        <v>7857</v>
      </c>
      <c r="DX403" s="104" t="s">
        <v>150</v>
      </c>
      <c r="DY403" s="104">
        <v>0</v>
      </c>
      <c r="DZ403" s="107" t="str">
        <f t="shared" si="306"/>
        <v>Y</v>
      </c>
      <c r="EA403" s="107" t="str">
        <f t="shared" si="307"/>
        <v>Targets set</v>
      </c>
      <c r="EB403" s="107" t="str">
        <f t="shared" si="308"/>
        <v>Y</v>
      </c>
      <c r="EC403" s="107" t="str">
        <f t="shared" si="309"/>
        <v>N</v>
      </c>
      <c r="ED403" s="107" t="str">
        <f t="shared" si="310"/>
        <v>Yes</v>
      </c>
      <c r="EE403" s="107"/>
      <c r="EF403" s="113">
        <f t="shared" si="323"/>
        <v>2050</v>
      </c>
    </row>
    <row r="404" spans="1:136" s="175" customFormat="1" ht="16.5" customHeight="1">
      <c r="A404" s="149">
        <v>401</v>
      </c>
      <c r="B404" s="149">
        <v>412</v>
      </c>
      <c r="C404" s="150" t="s">
        <v>2355</v>
      </c>
      <c r="D404" s="149" t="s">
        <v>1988</v>
      </c>
      <c r="E404" s="149" t="s">
        <v>790</v>
      </c>
      <c r="F404" s="149" t="s">
        <v>175</v>
      </c>
      <c r="G404" s="149" t="s">
        <v>176</v>
      </c>
      <c r="H404" s="168" t="s">
        <v>2356</v>
      </c>
      <c r="I404" s="149" t="s">
        <v>2357</v>
      </c>
      <c r="J404" s="149">
        <v>0.179</v>
      </c>
      <c r="K404" s="149" t="s">
        <v>2358</v>
      </c>
      <c r="L404" s="149">
        <v>52858</v>
      </c>
      <c r="M404" s="150">
        <v>4</v>
      </c>
      <c r="N404" s="149" t="s">
        <v>154</v>
      </c>
      <c r="O404" s="149" t="s">
        <v>153</v>
      </c>
      <c r="P404" s="150" t="s">
        <v>153</v>
      </c>
      <c r="Q404" s="113" t="s">
        <v>154</v>
      </c>
      <c r="R404" s="113" t="s">
        <v>154</v>
      </c>
      <c r="S404" s="149" t="s">
        <v>153</v>
      </c>
      <c r="T404" s="149" t="s">
        <v>153</v>
      </c>
      <c r="U404" s="151" t="s">
        <v>153</v>
      </c>
      <c r="V404" s="149" t="s">
        <v>153</v>
      </c>
      <c r="W404" s="149" t="s">
        <v>153</v>
      </c>
      <c r="X404" s="152" t="s">
        <v>153</v>
      </c>
      <c r="Y404" s="113" t="s">
        <v>153</v>
      </c>
      <c r="Z404" s="149" t="s">
        <v>153</v>
      </c>
      <c r="AA404" s="150"/>
      <c r="AB404" s="149"/>
      <c r="AC404" s="149" t="s">
        <v>153</v>
      </c>
      <c r="AD404" s="149" t="s">
        <v>153</v>
      </c>
      <c r="AE404" s="149" t="s">
        <v>157</v>
      </c>
      <c r="AF404" s="149" t="s">
        <v>157</v>
      </c>
      <c r="AG404" s="149" t="s">
        <v>153</v>
      </c>
      <c r="AH404" s="150" t="s">
        <v>159</v>
      </c>
      <c r="AI404" s="149" t="s">
        <v>180</v>
      </c>
      <c r="AJ404" s="113" t="s">
        <v>154</v>
      </c>
      <c r="AK404" s="149" t="s">
        <v>2359</v>
      </c>
      <c r="AL404" s="149">
        <v>2060</v>
      </c>
      <c r="AM404" s="171" t="s">
        <v>2360</v>
      </c>
      <c r="AN404" s="150"/>
      <c r="AO404" s="113"/>
      <c r="AP404" s="149"/>
      <c r="AQ404" s="149"/>
      <c r="AR404" s="149"/>
      <c r="AS404" s="149"/>
      <c r="AT404" s="149"/>
      <c r="AU404" s="150"/>
      <c r="AV404" s="149" t="s">
        <v>157</v>
      </c>
      <c r="AW404" s="172" t="s">
        <v>153</v>
      </c>
      <c r="AX404" s="149" t="s">
        <v>153</v>
      </c>
      <c r="AY404" s="149" t="s">
        <v>154</v>
      </c>
      <c r="AZ404" s="149" t="s">
        <v>153</v>
      </c>
      <c r="BA404" s="149" t="s">
        <v>153</v>
      </c>
      <c r="BB404" s="149"/>
      <c r="BC404" s="150"/>
      <c r="BD404" s="149"/>
      <c r="BE404" s="173"/>
      <c r="BF404" s="150"/>
      <c r="BG404" s="283">
        <f t="shared" si="311"/>
        <v>0</v>
      </c>
      <c r="BH404" s="149">
        <f t="shared" si="312"/>
        <v>0</v>
      </c>
      <c r="BI404" s="113">
        <f t="shared" si="278"/>
        <v>0</v>
      </c>
      <c r="BJ404" s="280">
        <f t="shared" si="279"/>
        <v>0</v>
      </c>
      <c r="BK404" s="347">
        <f t="shared" si="313"/>
        <v>0</v>
      </c>
      <c r="BL404" s="113">
        <f t="shared" si="314"/>
        <v>0</v>
      </c>
      <c r="BM404" s="113">
        <f t="shared" si="280"/>
        <v>0</v>
      </c>
      <c r="BN404" s="278">
        <f t="shared" si="281"/>
        <v>0</v>
      </c>
      <c r="BO404" s="149">
        <f t="shared" si="315"/>
        <v>0</v>
      </c>
      <c r="BP404" s="149">
        <f t="shared" si="316"/>
        <v>0</v>
      </c>
      <c r="BQ404" s="113">
        <f t="shared" si="282"/>
        <v>0</v>
      </c>
      <c r="BR404" s="356">
        <f t="shared" si="317"/>
        <v>0</v>
      </c>
      <c r="BS404" s="149">
        <f t="shared" si="318"/>
        <v>0</v>
      </c>
      <c r="BT404" s="113">
        <f t="shared" si="283"/>
        <v>0</v>
      </c>
      <c r="BU404" s="356">
        <f t="shared" si="284"/>
        <v>0</v>
      </c>
      <c r="BV404" s="149">
        <f t="shared" si="285"/>
        <v>0</v>
      </c>
      <c r="BW404" s="113">
        <f t="shared" si="286"/>
        <v>0</v>
      </c>
      <c r="BX404" s="248">
        <f t="shared" si="287"/>
        <v>0</v>
      </c>
      <c r="BY404" s="248">
        <f t="shared" si="288"/>
        <v>0</v>
      </c>
      <c r="BZ404" s="248">
        <f t="shared" si="289"/>
        <v>0</v>
      </c>
      <c r="CA404" s="248">
        <f t="shared" si="322"/>
        <v>0</v>
      </c>
      <c r="CB404" s="175">
        <f t="shared" si="290"/>
        <v>0</v>
      </c>
      <c r="CC404" s="347">
        <f t="shared" si="291"/>
        <v>0</v>
      </c>
      <c r="CD404" s="113">
        <f t="shared" si="292"/>
        <v>0</v>
      </c>
      <c r="CE404" s="113">
        <f t="shared" si="293"/>
        <v>0</v>
      </c>
      <c r="CF404" s="276">
        <f t="shared" si="294"/>
        <v>0</v>
      </c>
      <c r="CG404" s="248">
        <f t="shared" si="295"/>
        <v>0</v>
      </c>
      <c r="CH404" s="274">
        <f t="shared" si="319"/>
        <v>0</v>
      </c>
      <c r="CI404" s="347">
        <f t="shared" si="296"/>
        <v>0</v>
      </c>
      <c r="CJ404" s="113">
        <f t="shared" si="297"/>
        <v>0</v>
      </c>
      <c r="CK404" s="141">
        <f t="shared" si="298"/>
        <v>0</v>
      </c>
      <c r="CL404" s="149">
        <f t="shared" si="320"/>
        <v>0</v>
      </c>
      <c r="CM404" s="149">
        <f t="shared" si="320"/>
        <v>0</v>
      </c>
      <c r="CN404" s="149">
        <f t="shared" si="320"/>
        <v>0</v>
      </c>
      <c r="CO404" s="149">
        <f t="shared" si="299"/>
        <v>0</v>
      </c>
      <c r="CP404" s="149">
        <f t="shared" si="321"/>
        <v>0</v>
      </c>
      <c r="CQ404" s="282">
        <f t="shared" si="300"/>
        <v>1</v>
      </c>
      <c r="CR404" s="113">
        <f t="shared" si="301"/>
        <v>0</v>
      </c>
      <c r="CS404" s="113">
        <f t="shared" si="302"/>
        <v>0</v>
      </c>
      <c r="CT404" s="282" t="str">
        <f t="shared" si="303"/>
        <v/>
      </c>
      <c r="CU404" s="113" t="str">
        <f t="shared" si="304"/>
        <v xml:space="preserve"> </v>
      </c>
      <c r="CV404" s="113">
        <f t="shared" si="305"/>
        <v>0</v>
      </c>
      <c r="CW404" s="160">
        <v>0</v>
      </c>
      <c r="CX404" s="160">
        <v>0</v>
      </c>
      <c r="CY404" s="160">
        <v>0</v>
      </c>
      <c r="CZ404" s="160">
        <v>0</v>
      </c>
      <c r="DA404" s="160">
        <v>0</v>
      </c>
      <c r="DB404" s="160">
        <v>0</v>
      </c>
      <c r="DC404" s="160">
        <v>0</v>
      </c>
      <c r="DD404" s="160">
        <v>0</v>
      </c>
      <c r="DE404" s="160">
        <v>0</v>
      </c>
      <c r="DF404" s="160">
        <v>0</v>
      </c>
      <c r="DG404" s="160">
        <v>0</v>
      </c>
      <c r="DH404" s="160">
        <v>0</v>
      </c>
      <c r="DI404" s="160">
        <v>0</v>
      </c>
      <c r="DJ404" s="160">
        <v>0</v>
      </c>
      <c r="DK404" s="160">
        <v>0</v>
      </c>
      <c r="DL404" s="160">
        <v>0</v>
      </c>
      <c r="DM404" s="160">
        <v>0</v>
      </c>
      <c r="DN404" s="160">
        <v>0</v>
      </c>
      <c r="DO404" s="160">
        <v>0</v>
      </c>
      <c r="DP404" s="160">
        <v>0</v>
      </c>
      <c r="DQ404" s="160">
        <v>0</v>
      </c>
      <c r="DR404" s="160">
        <v>0</v>
      </c>
      <c r="DS404" s="160">
        <v>0</v>
      </c>
      <c r="DT404" s="104" t="s">
        <v>154</v>
      </c>
      <c r="DU404" s="104">
        <v>0</v>
      </c>
      <c r="DV404" s="104" t="s">
        <v>154</v>
      </c>
      <c r="DW404" s="104" t="s">
        <v>154</v>
      </c>
      <c r="DX404" s="104" t="s">
        <v>154</v>
      </c>
      <c r="DY404" s="104" t="s">
        <v>154</v>
      </c>
      <c r="DZ404" s="107" t="str">
        <f t="shared" si="306"/>
        <v>N</v>
      </c>
      <c r="EA404" s="107" t="str">
        <f t="shared" si="307"/>
        <v/>
      </c>
      <c r="EB404" s="107">
        <f t="shared" si="308"/>
        <v>0</v>
      </c>
      <c r="EC404" s="107" t="str">
        <f t="shared" si="309"/>
        <v>N</v>
      </c>
      <c r="ED404" s="107" t="str">
        <f t="shared" si="310"/>
        <v>Yes</v>
      </c>
      <c r="EE404" s="107"/>
      <c r="EF404" s="113">
        <f t="shared" si="323"/>
        <v>0</v>
      </c>
    </row>
    <row r="405" spans="1:136" s="175" customFormat="1" ht="16.5" customHeight="1">
      <c r="A405" s="149">
        <v>402</v>
      </c>
      <c r="B405" s="149" t="e">
        <v>#N/A</v>
      </c>
      <c r="C405" s="150" t="s">
        <v>2361</v>
      </c>
      <c r="D405" s="149" t="s">
        <v>1046</v>
      </c>
      <c r="E405" s="149" t="s">
        <v>1047</v>
      </c>
      <c r="F405" s="149" t="s">
        <v>145</v>
      </c>
      <c r="G405" s="149" t="s">
        <v>146</v>
      </c>
      <c r="H405" s="168" t="s">
        <v>2362</v>
      </c>
      <c r="I405" s="149" t="s">
        <v>2363</v>
      </c>
      <c r="J405" s="149">
        <v>-0.309</v>
      </c>
      <c r="K405" s="149" t="s">
        <v>2364</v>
      </c>
      <c r="L405" s="149">
        <v>53000</v>
      </c>
      <c r="M405" s="150">
        <v>31</v>
      </c>
      <c r="N405" s="149" t="s">
        <v>154</v>
      </c>
      <c r="O405" s="149" t="s">
        <v>153</v>
      </c>
      <c r="P405" s="150" t="s">
        <v>153</v>
      </c>
      <c r="Q405" s="113" t="s">
        <v>154</v>
      </c>
      <c r="R405" s="113" t="s">
        <v>154</v>
      </c>
      <c r="S405" s="149" t="s">
        <v>153</v>
      </c>
      <c r="T405" s="149" t="s">
        <v>153</v>
      </c>
      <c r="U405" s="151" t="s">
        <v>153</v>
      </c>
      <c r="V405" s="149" t="s">
        <v>153</v>
      </c>
      <c r="W405" s="149" t="s">
        <v>153</v>
      </c>
      <c r="X405" s="152" t="s">
        <v>153</v>
      </c>
      <c r="Y405" s="113" t="s">
        <v>153</v>
      </c>
      <c r="Z405" s="149" t="s">
        <v>153</v>
      </c>
      <c r="AA405" s="150"/>
      <c r="AB405" s="149"/>
      <c r="AC405" s="149" t="s">
        <v>167</v>
      </c>
      <c r="AD405" s="149" t="s">
        <v>6</v>
      </c>
      <c r="AE405" s="149" t="s">
        <v>157</v>
      </c>
      <c r="AF405" s="149" t="s">
        <v>157</v>
      </c>
      <c r="AG405" s="149" t="s">
        <v>169</v>
      </c>
      <c r="AH405" s="150" t="s">
        <v>159</v>
      </c>
      <c r="AI405" s="113"/>
      <c r="AJ405" s="113" t="s">
        <v>154</v>
      </c>
      <c r="AK405" s="170" t="s">
        <v>153</v>
      </c>
      <c r="AL405" s="149"/>
      <c r="AM405" s="149"/>
      <c r="AN405" s="150"/>
      <c r="AO405" s="113" t="s">
        <v>160</v>
      </c>
      <c r="AP405" s="149" t="s">
        <v>150</v>
      </c>
      <c r="AQ405" s="149" t="s">
        <v>159</v>
      </c>
      <c r="AR405" s="149" t="s">
        <v>2365</v>
      </c>
      <c r="AS405" s="149">
        <v>2050</v>
      </c>
      <c r="AT405" s="149"/>
      <c r="AU405" s="150"/>
      <c r="AV405" s="149" t="s">
        <v>157</v>
      </c>
      <c r="AW405" s="172" t="s">
        <v>262</v>
      </c>
      <c r="AX405" s="149" t="s">
        <v>158</v>
      </c>
      <c r="AY405" s="149" t="s">
        <v>154</v>
      </c>
      <c r="AZ405" s="149" t="s">
        <v>153</v>
      </c>
      <c r="BA405" s="149" t="s">
        <v>153</v>
      </c>
      <c r="BB405" s="149"/>
      <c r="BC405" s="150"/>
      <c r="BD405" s="149"/>
      <c r="BE405" s="173"/>
      <c r="BF405" s="150" t="s">
        <v>2366</v>
      </c>
      <c r="BG405" s="283">
        <f t="shared" si="311"/>
        <v>0</v>
      </c>
      <c r="BH405" s="149">
        <f t="shared" si="312"/>
        <v>0</v>
      </c>
      <c r="BI405" s="113">
        <f t="shared" si="278"/>
        <v>0</v>
      </c>
      <c r="BJ405" s="280">
        <f t="shared" si="279"/>
        <v>0</v>
      </c>
      <c r="BK405" s="347">
        <f t="shared" si="313"/>
        <v>0</v>
      </c>
      <c r="BL405" s="113">
        <f t="shared" si="314"/>
        <v>0</v>
      </c>
      <c r="BM405" s="113">
        <f t="shared" si="280"/>
        <v>0</v>
      </c>
      <c r="BN405" s="278">
        <f t="shared" si="281"/>
        <v>0</v>
      </c>
      <c r="BO405" s="149">
        <f t="shared" si="315"/>
        <v>0</v>
      </c>
      <c r="BP405" s="149">
        <f t="shared" si="316"/>
        <v>0</v>
      </c>
      <c r="BQ405" s="113">
        <f t="shared" si="282"/>
        <v>0</v>
      </c>
      <c r="BR405" s="356">
        <f t="shared" si="317"/>
        <v>0</v>
      </c>
      <c r="BS405" s="149">
        <f t="shared" si="318"/>
        <v>0</v>
      </c>
      <c r="BT405" s="113">
        <f t="shared" si="283"/>
        <v>1</v>
      </c>
      <c r="BU405" s="356">
        <f t="shared" si="284"/>
        <v>0</v>
      </c>
      <c r="BV405" s="149">
        <f t="shared" si="285"/>
        <v>0</v>
      </c>
      <c r="BW405" s="113">
        <f t="shared" si="286"/>
        <v>0</v>
      </c>
      <c r="BX405" s="248">
        <f t="shared" si="287"/>
        <v>0</v>
      </c>
      <c r="BY405" s="248">
        <f t="shared" si="288"/>
        <v>0</v>
      </c>
      <c r="BZ405" s="248">
        <f t="shared" si="289"/>
        <v>0</v>
      </c>
      <c r="CA405" s="248">
        <f t="shared" si="322"/>
        <v>0</v>
      </c>
      <c r="CB405" s="175">
        <f t="shared" si="290"/>
        <v>0</v>
      </c>
      <c r="CC405" s="347">
        <f t="shared" si="291"/>
        <v>0</v>
      </c>
      <c r="CD405" s="113">
        <f t="shared" si="292"/>
        <v>0</v>
      </c>
      <c r="CE405" s="113">
        <f t="shared" si="293"/>
        <v>1</v>
      </c>
      <c r="CF405" s="276">
        <f t="shared" si="294"/>
        <v>1</v>
      </c>
      <c r="CG405" s="248">
        <f t="shared" si="295"/>
        <v>1</v>
      </c>
      <c r="CH405" s="274">
        <f t="shared" si="319"/>
        <v>1</v>
      </c>
      <c r="CI405" s="347">
        <f t="shared" si="296"/>
        <v>0</v>
      </c>
      <c r="CJ405" s="113">
        <f t="shared" si="297"/>
        <v>0</v>
      </c>
      <c r="CK405" s="141">
        <f t="shared" si="298"/>
        <v>0</v>
      </c>
      <c r="CL405" s="149">
        <f t="shared" si="320"/>
        <v>0</v>
      </c>
      <c r="CM405" s="149">
        <f t="shared" si="320"/>
        <v>0</v>
      </c>
      <c r="CN405" s="149">
        <f t="shared" si="320"/>
        <v>1</v>
      </c>
      <c r="CO405" s="149">
        <f t="shared" si="299"/>
        <v>1</v>
      </c>
      <c r="CP405" s="149">
        <f t="shared" si="321"/>
        <v>1</v>
      </c>
      <c r="CQ405" s="282">
        <f t="shared" si="300"/>
        <v>1</v>
      </c>
      <c r="CR405" s="113">
        <f t="shared" si="301"/>
        <v>0</v>
      </c>
      <c r="CS405" s="113">
        <f t="shared" si="302"/>
        <v>0</v>
      </c>
      <c r="CT405" s="282" t="str">
        <f t="shared" si="303"/>
        <v/>
      </c>
      <c r="CU405" s="113" t="str">
        <f t="shared" si="304"/>
        <v xml:space="preserve"> 2050</v>
      </c>
      <c r="CV405" s="113">
        <f t="shared" si="305"/>
        <v>2050</v>
      </c>
      <c r="CW405" s="160" t="e">
        <v>#N/A</v>
      </c>
      <c r="CX405" s="160" t="e">
        <v>#N/A</v>
      </c>
      <c r="CY405" s="160" t="e">
        <v>#N/A</v>
      </c>
      <c r="CZ405" s="160" t="e">
        <v>#N/A</v>
      </c>
      <c r="DA405" s="160" t="e">
        <v>#N/A</v>
      </c>
      <c r="DB405" s="160" t="e">
        <v>#N/A</v>
      </c>
      <c r="DC405" s="160" t="e">
        <v>#N/A</v>
      </c>
      <c r="DD405" s="160" t="e">
        <v>#N/A</v>
      </c>
      <c r="DE405" s="160" t="e">
        <v>#N/A</v>
      </c>
      <c r="DF405" s="160" t="e">
        <v>#N/A</v>
      </c>
      <c r="DG405" s="160" t="e">
        <v>#N/A</v>
      </c>
      <c r="DH405" s="160" t="e">
        <v>#N/A</v>
      </c>
      <c r="DI405" s="160" t="e">
        <v>#N/A</v>
      </c>
      <c r="DJ405" s="160" t="e">
        <v>#N/A</v>
      </c>
      <c r="DK405" s="160" t="e">
        <v>#N/A</v>
      </c>
      <c r="DL405" s="160" t="e">
        <v>#N/A</v>
      </c>
      <c r="DM405" s="160" t="e">
        <v>#N/A</v>
      </c>
      <c r="DN405" s="160" t="e">
        <v>#N/A</v>
      </c>
      <c r="DO405" s="160" t="e">
        <v>#N/A</v>
      </c>
      <c r="DP405" s="160" t="e">
        <v>#N/A</v>
      </c>
      <c r="DQ405" s="160" t="e">
        <v>#N/A</v>
      </c>
      <c r="DR405" s="160" t="e">
        <v>#N/A</v>
      </c>
      <c r="DS405" s="160" t="e">
        <v>#N/A</v>
      </c>
      <c r="DT405" s="104" t="e">
        <v>#N/A</v>
      </c>
      <c r="DU405" s="104" t="e">
        <v>#N/A</v>
      </c>
      <c r="DV405" s="104" t="e">
        <v>#N/A</v>
      </c>
      <c r="DW405" s="104" t="e">
        <v>#N/A</v>
      </c>
      <c r="DX405" s="104" t="e">
        <v>#N/A</v>
      </c>
      <c r="DY405" s="104" t="e">
        <v>#N/A</v>
      </c>
      <c r="DZ405" s="107" t="str">
        <f t="shared" si="306"/>
        <v>N</v>
      </c>
      <c r="EA405" s="107" t="str">
        <f t="shared" si="307"/>
        <v/>
      </c>
      <c r="EB405" s="107" t="str">
        <f t="shared" si="308"/>
        <v>Y</v>
      </c>
      <c r="EC405" s="107" t="str">
        <f t="shared" si="309"/>
        <v>N</v>
      </c>
      <c r="ED405" s="107" t="str">
        <f t="shared" si="310"/>
        <v>Yes</v>
      </c>
      <c r="EE405" s="107"/>
      <c r="EF405" s="113">
        <f t="shared" si="323"/>
        <v>2050</v>
      </c>
    </row>
    <row r="406" spans="1:136" s="149" customFormat="1" ht="16.5" customHeight="1">
      <c r="A406" s="113">
        <v>403</v>
      </c>
      <c r="B406" s="113">
        <v>433</v>
      </c>
      <c r="C406" s="141" t="s">
        <v>2367</v>
      </c>
      <c r="D406" s="149" t="s">
        <v>818</v>
      </c>
      <c r="E406" s="149" t="s">
        <v>144</v>
      </c>
      <c r="F406" s="149" t="s">
        <v>499</v>
      </c>
      <c r="G406" s="149" t="s">
        <v>246</v>
      </c>
      <c r="H406" s="168" t="s">
        <v>2368</v>
      </c>
      <c r="I406" s="149" t="s">
        <v>2369</v>
      </c>
      <c r="J406" s="149">
        <v>0.372</v>
      </c>
      <c r="K406" s="149" t="s">
        <v>2370</v>
      </c>
      <c r="L406" s="149">
        <v>110000</v>
      </c>
      <c r="M406" s="150">
        <v>3</v>
      </c>
      <c r="N406" s="113" t="s">
        <v>154</v>
      </c>
      <c r="O406" s="113" t="s">
        <v>153</v>
      </c>
      <c r="P406" s="141" t="s">
        <v>153</v>
      </c>
      <c r="Q406" s="113" t="s">
        <v>150</v>
      </c>
      <c r="R406" s="113" t="s">
        <v>154</v>
      </c>
      <c r="S406" s="113" t="s">
        <v>155</v>
      </c>
      <c r="T406" s="113" t="s">
        <v>153</v>
      </c>
      <c r="U406" s="147" t="s">
        <v>153</v>
      </c>
      <c r="V406" s="113" t="s">
        <v>153</v>
      </c>
      <c r="W406" s="113" t="s">
        <v>153</v>
      </c>
      <c r="X406" s="148" t="s">
        <v>153</v>
      </c>
      <c r="Y406" s="113" t="s">
        <v>154</v>
      </c>
      <c r="Z406" s="113" t="s">
        <v>155</v>
      </c>
      <c r="AA406" s="141"/>
      <c r="AB406" s="113"/>
      <c r="AC406" s="113" t="s">
        <v>233</v>
      </c>
      <c r="AD406" s="113" t="s">
        <v>234</v>
      </c>
      <c r="AE406" s="113" t="s">
        <v>168</v>
      </c>
      <c r="AF406" s="113" t="s">
        <v>168</v>
      </c>
      <c r="AG406" s="113" t="s">
        <v>168</v>
      </c>
      <c r="AH406" s="141" t="s">
        <v>153</v>
      </c>
      <c r="AI406" s="113"/>
      <c r="AJ406" s="113" t="s">
        <v>154</v>
      </c>
      <c r="AK406" s="166" t="s">
        <v>153</v>
      </c>
      <c r="AL406" s="113"/>
      <c r="AM406" s="113"/>
      <c r="AN406" s="141"/>
      <c r="AO406" s="113"/>
      <c r="AP406" s="113" t="s">
        <v>154</v>
      </c>
      <c r="AQ406" s="113" t="s">
        <v>153</v>
      </c>
      <c r="AR406" s="113" t="s">
        <v>153</v>
      </c>
      <c r="AS406" s="113"/>
      <c r="AT406" s="113"/>
      <c r="AU406" s="141"/>
      <c r="AV406" s="169" t="s">
        <v>168</v>
      </c>
      <c r="AW406" s="167" t="s">
        <v>153</v>
      </c>
      <c r="AX406" s="113" t="s">
        <v>153</v>
      </c>
      <c r="AY406" s="113" t="s">
        <v>150</v>
      </c>
      <c r="AZ406" s="113" t="s">
        <v>365</v>
      </c>
      <c r="BA406" s="113">
        <v>2030</v>
      </c>
      <c r="BB406" s="174" t="s">
        <v>2371</v>
      </c>
      <c r="BC406" s="141"/>
      <c r="BD406" s="113"/>
      <c r="BE406" s="159"/>
      <c r="BF406" s="141"/>
      <c r="BG406" s="283">
        <f t="shared" si="311"/>
        <v>0</v>
      </c>
      <c r="BH406" s="149">
        <f t="shared" si="312"/>
        <v>0</v>
      </c>
      <c r="BI406" s="113">
        <f t="shared" si="278"/>
        <v>0</v>
      </c>
      <c r="BJ406" s="280">
        <f t="shared" si="279"/>
        <v>0</v>
      </c>
      <c r="BK406" s="347">
        <f t="shared" si="313"/>
        <v>0</v>
      </c>
      <c r="BL406" s="113">
        <f t="shared" si="314"/>
        <v>0</v>
      </c>
      <c r="BM406" s="113">
        <f t="shared" si="280"/>
        <v>0</v>
      </c>
      <c r="BN406" s="278">
        <f t="shared" si="281"/>
        <v>0</v>
      </c>
      <c r="BO406" s="149">
        <f t="shared" si="315"/>
        <v>0</v>
      </c>
      <c r="BP406" s="149">
        <f t="shared" si="316"/>
        <v>0</v>
      </c>
      <c r="BQ406" s="113">
        <f t="shared" si="282"/>
        <v>0</v>
      </c>
      <c r="BR406" s="356">
        <f t="shared" si="317"/>
        <v>0</v>
      </c>
      <c r="BS406" s="149">
        <f t="shared" si="318"/>
        <v>0</v>
      </c>
      <c r="BT406" s="113">
        <f t="shared" si="283"/>
        <v>0</v>
      </c>
      <c r="BU406" s="356">
        <f t="shared" si="284"/>
        <v>0</v>
      </c>
      <c r="BV406" s="149">
        <f t="shared" si="285"/>
        <v>0</v>
      </c>
      <c r="BW406" s="113">
        <f t="shared" si="286"/>
        <v>0</v>
      </c>
      <c r="BX406" s="248">
        <f t="shared" si="287"/>
        <v>0</v>
      </c>
      <c r="BY406" s="248">
        <f t="shared" si="288"/>
        <v>0</v>
      </c>
      <c r="BZ406" s="248">
        <f t="shared" si="289"/>
        <v>0</v>
      </c>
      <c r="CA406" s="248">
        <f t="shared" si="322"/>
        <v>0</v>
      </c>
      <c r="CB406" s="175">
        <f t="shared" si="290"/>
        <v>0</v>
      </c>
      <c r="CC406" s="347">
        <f t="shared" si="291"/>
        <v>0</v>
      </c>
      <c r="CD406" s="113">
        <f t="shared" si="292"/>
        <v>0</v>
      </c>
      <c r="CE406" s="113">
        <f t="shared" si="293"/>
        <v>0</v>
      </c>
      <c r="CF406" s="276">
        <f t="shared" si="294"/>
        <v>0</v>
      </c>
      <c r="CG406" s="248">
        <f t="shared" si="295"/>
        <v>0</v>
      </c>
      <c r="CH406" s="274">
        <f t="shared" si="319"/>
        <v>0</v>
      </c>
      <c r="CI406" s="347">
        <f t="shared" si="296"/>
        <v>0</v>
      </c>
      <c r="CJ406" s="113">
        <f t="shared" si="297"/>
        <v>1</v>
      </c>
      <c r="CK406" s="141">
        <f t="shared" si="298"/>
        <v>0</v>
      </c>
      <c r="CL406" s="149">
        <f t="shared" si="320"/>
        <v>0</v>
      </c>
      <c r="CM406" s="149">
        <f t="shared" si="320"/>
        <v>0</v>
      </c>
      <c r="CN406" s="149">
        <f t="shared" si="320"/>
        <v>0</v>
      </c>
      <c r="CO406" s="149">
        <f t="shared" si="299"/>
        <v>0</v>
      </c>
      <c r="CP406" s="149">
        <f t="shared" si="321"/>
        <v>0</v>
      </c>
      <c r="CQ406" s="282">
        <f t="shared" si="300"/>
        <v>0</v>
      </c>
      <c r="CR406" s="113">
        <f t="shared" si="301"/>
        <v>0</v>
      </c>
      <c r="CS406" s="113">
        <f t="shared" si="302"/>
        <v>1</v>
      </c>
      <c r="CT406" s="282" t="str">
        <f t="shared" si="303"/>
        <v/>
      </c>
      <c r="CU406" s="113" t="str">
        <f t="shared" si="304"/>
        <v xml:space="preserve"> </v>
      </c>
      <c r="CV406" s="113">
        <f t="shared" si="305"/>
        <v>0</v>
      </c>
      <c r="CW406" s="160">
        <v>0</v>
      </c>
      <c r="CX406" s="160">
        <v>0</v>
      </c>
      <c r="CY406" s="160">
        <v>0</v>
      </c>
      <c r="CZ406" s="160">
        <v>0</v>
      </c>
      <c r="DA406" s="160">
        <v>0</v>
      </c>
      <c r="DB406" s="160">
        <v>0</v>
      </c>
      <c r="DC406" s="160">
        <v>0</v>
      </c>
      <c r="DD406" s="160">
        <v>0</v>
      </c>
      <c r="DE406" s="160">
        <v>0</v>
      </c>
      <c r="DF406" s="160">
        <v>1</v>
      </c>
      <c r="DG406" s="160">
        <v>0</v>
      </c>
      <c r="DH406" s="160">
        <v>1</v>
      </c>
      <c r="DI406" s="160">
        <v>0</v>
      </c>
      <c r="DJ406" s="160">
        <v>0</v>
      </c>
      <c r="DK406" s="160">
        <v>0</v>
      </c>
      <c r="DL406" s="160">
        <v>0</v>
      </c>
      <c r="DM406" s="160">
        <v>0</v>
      </c>
      <c r="DN406" s="160">
        <v>0</v>
      </c>
      <c r="DO406" s="160">
        <v>0</v>
      </c>
      <c r="DP406" s="160">
        <v>0</v>
      </c>
      <c r="DQ406" s="160">
        <v>0</v>
      </c>
      <c r="DR406" s="160">
        <v>1</v>
      </c>
      <c r="DS406" s="160">
        <v>0</v>
      </c>
      <c r="DT406" s="104" t="s">
        <v>154</v>
      </c>
      <c r="DU406" s="104" t="s">
        <v>157</v>
      </c>
      <c r="DV406" s="104" t="s">
        <v>154</v>
      </c>
      <c r="DW406" s="104" t="s">
        <v>154</v>
      </c>
      <c r="DX406" s="104">
        <v>0</v>
      </c>
      <c r="DY406" s="104" t="s">
        <v>154</v>
      </c>
      <c r="DZ406" s="107" t="str">
        <f t="shared" si="306"/>
        <v>Y</v>
      </c>
      <c r="EA406" s="107" t="str">
        <f t="shared" si="307"/>
        <v>Commitment removed</v>
      </c>
      <c r="EB406" s="107" t="str">
        <f t="shared" si="308"/>
        <v>N</v>
      </c>
      <c r="EC406" s="107" t="str">
        <f t="shared" si="309"/>
        <v>N</v>
      </c>
      <c r="ED406" s="107" t="str">
        <f t="shared" si="310"/>
        <v>Not Specified</v>
      </c>
      <c r="EE406" s="107"/>
      <c r="EF406" s="113">
        <f t="shared" si="323"/>
        <v>0</v>
      </c>
    </row>
    <row r="407" spans="1:136" ht="16.5" customHeight="1">
      <c r="A407" s="113">
        <v>404</v>
      </c>
      <c r="B407" s="113">
        <v>413</v>
      </c>
      <c r="C407" s="141" t="s">
        <v>2372</v>
      </c>
      <c r="D407" s="113" t="s">
        <v>997</v>
      </c>
      <c r="E407" s="113" t="s">
        <v>998</v>
      </c>
      <c r="F407" s="113" t="s">
        <v>145</v>
      </c>
      <c r="G407" s="113" t="s">
        <v>146</v>
      </c>
      <c r="H407" s="157" t="s">
        <v>2373</v>
      </c>
      <c r="I407" s="113" t="s">
        <v>2374</v>
      </c>
      <c r="J407" s="113">
        <v>0.008</v>
      </c>
      <c r="K407" s="113" t="s">
        <v>2375</v>
      </c>
      <c r="L407" s="113">
        <v>102000</v>
      </c>
      <c r="M407" s="141">
        <v>31</v>
      </c>
      <c r="N407" s="113" t="s">
        <v>154</v>
      </c>
      <c r="O407" s="113" t="s">
        <v>153</v>
      </c>
      <c r="P407" s="141" t="s">
        <v>153</v>
      </c>
      <c r="Q407" s="113" t="s">
        <v>150</v>
      </c>
      <c r="R407" s="113" t="s">
        <v>150</v>
      </c>
      <c r="S407" s="113" t="s">
        <v>151</v>
      </c>
      <c r="T407" s="113" t="s">
        <v>827</v>
      </c>
      <c r="U407" s="147">
        <v>2037</v>
      </c>
      <c r="V407" s="113" t="s">
        <v>153</v>
      </c>
      <c r="W407" s="113" t="s">
        <v>153</v>
      </c>
      <c r="X407" s="148" t="s">
        <v>153</v>
      </c>
      <c r="Y407" s="113" t="s">
        <v>153</v>
      </c>
      <c r="Z407" s="113" t="s">
        <v>153</v>
      </c>
      <c r="AC407" s="113" t="s">
        <v>202</v>
      </c>
      <c r="AD407" s="113" t="s">
        <v>5</v>
      </c>
      <c r="AE407" s="113" t="s">
        <v>157</v>
      </c>
      <c r="AF407" s="113" t="s">
        <v>157</v>
      </c>
      <c r="AG407" s="113" t="s">
        <v>169</v>
      </c>
      <c r="AH407" s="141" t="s">
        <v>159</v>
      </c>
      <c r="AI407" s="113" t="s">
        <v>160</v>
      </c>
      <c r="AJ407" s="113" t="s">
        <v>150</v>
      </c>
      <c r="AK407" s="166" t="s">
        <v>2376</v>
      </c>
      <c r="AL407" s="113">
        <v>2035</v>
      </c>
      <c r="AP407" s="113" t="s">
        <v>154</v>
      </c>
      <c r="AQ407" s="113" t="s">
        <v>153</v>
      </c>
      <c r="AR407" s="113" t="s">
        <v>153</v>
      </c>
      <c r="AV407" s="113" t="s">
        <v>157</v>
      </c>
      <c r="AW407" s="167" t="s">
        <v>171</v>
      </c>
      <c r="AX407" s="113" t="s">
        <v>157</v>
      </c>
      <c r="AY407" s="113" t="s">
        <v>154</v>
      </c>
      <c r="AZ407" s="113" t="s">
        <v>153</v>
      </c>
      <c r="BA407" s="113" t="s">
        <v>153</v>
      </c>
      <c r="BG407" s="283">
        <f t="shared" si="311"/>
        <v>0</v>
      </c>
      <c r="BH407" s="149">
        <f t="shared" si="312"/>
        <v>0</v>
      </c>
      <c r="BI407" s="113">
        <f t="shared" si="278"/>
        <v>0</v>
      </c>
      <c r="BJ407" s="280">
        <f t="shared" si="279"/>
        <v>0</v>
      </c>
      <c r="BK407" s="347">
        <f t="shared" si="313"/>
        <v>0</v>
      </c>
      <c r="BL407" s="113">
        <f t="shared" si="314"/>
        <v>0</v>
      </c>
      <c r="BM407" s="113">
        <f t="shared" si="280"/>
        <v>1</v>
      </c>
      <c r="BN407" s="278">
        <f t="shared" si="281"/>
        <v>1</v>
      </c>
      <c r="BO407" s="149">
        <f t="shared" si="315"/>
        <v>0</v>
      </c>
      <c r="BP407" s="149">
        <f t="shared" si="316"/>
        <v>0</v>
      </c>
      <c r="BQ407" s="113">
        <f t="shared" si="282"/>
        <v>0</v>
      </c>
      <c r="BR407" s="356">
        <f t="shared" si="317"/>
        <v>0</v>
      </c>
      <c r="BS407" s="149">
        <f t="shared" si="318"/>
        <v>0</v>
      </c>
      <c r="BT407" s="113">
        <f t="shared" si="283"/>
        <v>0</v>
      </c>
      <c r="BU407" s="356">
        <f t="shared" si="284"/>
        <v>0</v>
      </c>
      <c r="BV407" s="149">
        <f t="shared" si="285"/>
        <v>0</v>
      </c>
      <c r="BW407" s="113">
        <f t="shared" si="286"/>
        <v>1</v>
      </c>
      <c r="BX407" s="248">
        <f t="shared" si="287"/>
        <v>0</v>
      </c>
      <c r="BY407" s="248">
        <f t="shared" si="288"/>
        <v>0</v>
      </c>
      <c r="BZ407" s="248">
        <f t="shared" si="289"/>
        <v>1</v>
      </c>
      <c r="CA407" s="248">
        <f t="shared" si="322"/>
        <v>1</v>
      </c>
      <c r="CB407" s="175">
        <f t="shared" si="290"/>
        <v>1</v>
      </c>
      <c r="CC407" s="347">
        <f t="shared" si="291"/>
        <v>0</v>
      </c>
      <c r="CD407" s="113">
        <f t="shared" si="292"/>
        <v>0</v>
      </c>
      <c r="CE407" s="113">
        <f t="shared" si="293"/>
        <v>0</v>
      </c>
      <c r="CF407" s="276">
        <f t="shared" si="294"/>
        <v>0</v>
      </c>
      <c r="CG407" s="248">
        <f t="shared" si="295"/>
        <v>1</v>
      </c>
      <c r="CH407" s="274">
        <f t="shared" si="319"/>
        <v>1</v>
      </c>
      <c r="CI407" s="347">
        <f t="shared" si="296"/>
        <v>0</v>
      </c>
      <c r="CJ407" s="113">
        <f t="shared" si="297"/>
        <v>0</v>
      </c>
      <c r="CK407" s="141">
        <f t="shared" si="298"/>
        <v>0</v>
      </c>
      <c r="CL407" s="149">
        <f t="shared" si="320"/>
        <v>0</v>
      </c>
      <c r="CM407" s="149">
        <f t="shared" si="320"/>
        <v>0</v>
      </c>
      <c r="CN407" s="149">
        <f t="shared" si="320"/>
        <v>2</v>
      </c>
      <c r="CO407" s="149">
        <f t="shared" si="299"/>
        <v>2</v>
      </c>
      <c r="CP407" s="149">
        <f t="shared" si="321"/>
        <v>1</v>
      </c>
      <c r="CQ407" s="282">
        <f t="shared" si="300"/>
        <v>1</v>
      </c>
      <c r="CR407" s="113">
        <f t="shared" si="301"/>
        <v>0</v>
      </c>
      <c r="CS407" s="113">
        <f t="shared" si="302"/>
        <v>0</v>
      </c>
      <c r="CT407" s="282" t="str">
        <f t="shared" si="303"/>
        <v/>
      </c>
      <c r="CU407" s="113" t="str">
        <f t="shared" si="304"/>
        <v xml:space="preserve"> </v>
      </c>
      <c r="CV407" s="113">
        <f t="shared" si="305"/>
        <v>0</v>
      </c>
      <c r="CW407" s="160">
        <v>0</v>
      </c>
      <c r="CX407" s="160">
        <v>0</v>
      </c>
      <c r="CY407" s="160">
        <v>1</v>
      </c>
      <c r="CZ407" s="160">
        <v>1</v>
      </c>
      <c r="DA407" s="160">
        <v>0</v>
      </c>
      <c r="DB407" s="160">
        <v>0</v>
      </c>
      <c r="DC407" s="160">
        <v>0</v>
      </c>
      <c r="DD407" s="160">
        <v>0</v>
      </c>
      <c r="DE407" s="160">
        <v>0</v>
      </c>
      <c r="DF407" s="160">
        <v>0</v>
      </c>
      <c r="DG407" s="160">
        <v>1</v>
      </c>
      <c r="DH407" s="160">
        <v>1</v>
      </c>
      <c r="DI407" s="160">
        <v>0</v>
      </c>
      <c r="DJ407" s="160">
        <v>0</v>
      </c>
      <c r="DK407" s="160">
        <v>0</v>
      </c>
      <c r="DL407" s="160">
        <v>0</v>
      </c>
      <c r="DM407" s="160">
        <v>1</v>
      </c>
      <c r="DN407" s="160">
        <v>0</v>
      </c>
      <c r="DO407" s="160">
        <v>1</v>
      </c>
      <c r="DP407" s="160">
        <v>0</v>
      </c>
      <c r="DQ407" s="160">
        <v>0</v>
      </c>
      <c r="DR407" s="160">
        <v>1</v>
      </c>
      <c r="DS407" s="160">
        <v>0</v>
      </c>
      <c r="DT407" s="104" t="s">
        <v>150</v>
      </c>
      <c r="DU407" s="104" t="s">
        <v>158</v>
      </c>
      <c r="DV407" s="104" t="s">
        <v>7858</v>
      </c>
      <c r="DW407" s="104" t="s">
        <v>160</v>
      </c>
      <c r="DX407" s="104" t="s">
        <v>3005</v>
      </c>
      <c r="DY407" s="104">
        <v>0</v>
      </c>
      <c r="DZ407" s="107" t="str">
        <f t="shared" si="306"/>
        <v>Y</v>
      </c>
      <c r="EA407" s="107" t="str">
        <f t="shared" si="307"/>
        <v/>
      </c>
      <c r="EB407" s="107" t="str">
        <f t="shared" si="308"/>
        <v>N</v>
      </c>
      <c r="EC407" s="107" t="str">
        <f t="shared" si="309"/>
        <v>Y</v>
      </c>
      <c r="ED407" s="107" t="str">
        <f t="shared" si="310"/>
        <v>Yes</v>
      </c>
      <c r="EF407" s="113">
        <f t="shared" si="323"/>
        <v>0</v>
      </c>
    </row>
    <row r="408" spans="1:136" ht="16.5" customHeight="1">
      <c r="A408" s="113">
        <v>405</v>
      </c>
      <c r="B408" s="113">
        <v>410</v>
      </c>
      <c r="C408" s="141" t="s">
        <v>2377</v>
      </c>
      <c r="D408" s="149" t="s">
        <v>599</v>
      </c>
      <c r="E408" s="149" t="s">
        <v>184</v>
      </c>
      <c r="F408" s="149" t="s">
        <v>175</v>
      </c>
      <c r="G408" s="149" t="s">
        <v>176</v>
      </c>
      <c r="H408" s="168" t="s">
        <v>2378</v>
      </c>
      <c r="I408" s="149" t="s">
        <v>2379</v>
      </c>
      <c r="J408" s="149">
        <v>-0.196</v>
      </c>
      <c r="K408" s="149" t="s">
        <v>2380</v>
      </c>
      <c r="L408" s="149">
        <v>11492</v>
      </c>
      <c r="M408" s="150">
        <v>4</v>
      </c>
      <c r="N408" s="113" t="s">
        <v>154</v>
      </c>
      <c r="O408" s="113" t="s">
        <v>153</v>
      </c>
      <c r="P408" s="141" t="s">
        <v>153</v>
      </c>
      <c r="Q408" s="113" t="s">
        <v>154</v>
      </c>
      <c r="R408" s="113" t="s">
        <v>154</v>
      </c>
      <c r="S408" s="113" t="s">
        <v>153</v>
      </c>
      <c r="T408" s="113" t="s">
        <v>153</v>
      </c>
      <c r="U408" s="147" t="s">
        <v>153</v>
      </c>
      <c r="V408" s="113" t="s">
        <v>153</v>
      </c>
      <c r="W408" s="113" t="s">
        <v>153</v>
      </c>
      <c r="X408" s="148" t="s">
        <v>153</v>
      </c>
      <c r="Y408" s="113" t="s">
        <v>153</v>
      </c>
      <c r="Z408" s="113" t="s">
        <v>153</v>
      </c>
      <c r="AC408" s="113" t="s">
        <v>153</v>
      </c>
      <c r="AD408" s="113" t="s">
        <v>153</v>
      </c>
      <c r="AE408" s="113" t="s">
        <v>153</v>
      </c>
      <c r="AF408" s="113" t="s">
        <v>153</v>
      </c>
      <c r="AG408" s="113" t="s">
        <v>153</v>
      </c>
      <c r="AH408" s="141" t="s">
        <v>153</v>
      </c>
      <c r="AJ408" s="113" t="s">
        <v>154</v>
      </c>
      <c r="AK408" s="166" t="s">
        <v>153</v>
      </c>
      <c r="AM408" s="174" t="s">
        <v>2381</v>
      </c>
      <c r="AN408" s="141" t="s">
        <v>795</v>
      </c>
      <c r="AP408" s="113" t="s">
        <v>154</v>
      </c>
      <c r="AQ408" s="113" t="s">
        <v>153</v>
      </c>
      <c r="AR408" s="113" t="s">
        <v>153</v>
      </c>
      <c r="AV408" s="169" t="s">
        <v>168</v>
      </c>
      <c r="AW408" s="167" t="s">
        <v>153</v>
      </c>
      <c r="AX408" s="113" t="s">
        <v>153</v>
      </c>
      <c r="AY408" s="113" t="s">
        <v>154</v>
      </c>
      <c r="AZ408" s="113" t="s">
        <v>153</v>
      </c>
      <c r="BA408" s="113" t="s">
        <v>153</v>
      </c>
      <c r="BG408" s="283">
        <f t="shared" si="311"/>
        <v>0</v>
      </c>
      <c r="BH408" s="149">
        <f t="shared" si="312"/>
        <v>0</v>
      </c>
      <c r="BI408" s="113">
        <f t="shared" si="278"/>
        <v>0</v>
      </c>
      <c r="BJ408" s="280">
        <f t="shared" si="279"/>
        <v>0</v>
      </c>
      <c r="BK408" s="347">
        <f t="shared" si="313"/>
        <v>0</v>
      </c>
      <c r="BL408" s="113">
        <f t="shared" si="314"/>
        <v>0</v>
      </c>
      <c r="BM408" s="113">
        <f t="shared" si="280"/>
        <v>0</v>
      </c>
      <c r="BN408" s="278">
        <f t="shared" si="281"/>
        <v>0</v>
      </c>
      <c r="BO408" s="149">
        <f t="shared" si="315"/>
        <v>0</v>
      </c>
      <c r="BP408" s="149">
        <f t="shared" si="316"/>
        <v>0</v>
      </c>
      <c r="BQ408" s="113">
        <f t="shared" si="282"/>
        <v>0</v>
      </c>
      <c r="BR408" s="356">
        <f t="shared" si="317"/>
        <v>0</v>
      </c>
      <c r="BS408" s="149">
        <f t="shared" si="318"/>
        <v>0</v>
      </c>
      <c r="BT408" s="113">
        <f t="shared" si="283"/>
        <v>0</v>
      </c>
      <c r="BU408" s="356">
        <f t="shared" si="284"/>
        <v>0</v>
      </c>
      <c r="BV408" s="149">
        <f t="shared" si="285"/>
        <v>0</v>
      </c>
      <c r="BW408" s="113">
        <f t="shared" si="286"/>
        <v>0</v>
      </c>
      <c r="BX408" s="248">
        <f t="shared" si="287"/>
        <v>0</v>
      </c>
      <c r="BY408" s="248">
        <f t="shared" si="288"/>
        <v>0</v>
      </c>
      <c r="BZ408" s="248">
        <f t="shared" si="289"/>
        <v>0</v>
      </c>
      <c r="CA408" s="248">
        <f t="shared" si="322"/>
        <v>0</v>
      </c>
      <c r="CB408" s="175">
        <f t="shared" si="290"/>
        <v>0</v>
      </c>
      <c r="CC408" s="347">
        <f t="shared" si="291"/>
        <v>0</v>
      </c>
      <c r="CD408" s="113">
        <f t="shared" si="292"/>
        <v>0</v>
      </c>
      <c r="CE408" s="113">
        <f t="shared" si="293"/>
        <v>0</v>
      </c>
      <c r="CF408" s="276">
        <f t="shared" si="294"/>
        <v>0</v>
      </c>
      <c r="CG408" s="248">
        <f t="shared" si="295"/>
        <v>0</v>
      </c>
      <c r="CH408" s="274">
        <f t="shared" si="319"/>
        <v>0</v>
      </c>
      <c r="CI408" s="347">
        <f t="shared" si="296"/>
        <v>0</v>
      </c>
      <c r="CJ408" s="113">
        <f t="shared" si="297"/>
        <v>0</v>
      </c>
      <c r="CK408" s="141">
        <f t="shared" si="298"/>
        <v>0</v>
      </c>
      <c r="CL408" s="149">
        <f t="shared" si="320"/>
        <v>0</v>
      </c>
      <c r="CM408" s="149">
        <f t="shared" si="320"/>
        <v>0</v>
      </c>
      <c r="CN408" s="149">
        <f t="shared" si="320"/>
        <v>0</v>
      </c>
      <c r="CO408" s="149">
        <f t="shared" si="299"/>
        <v>0</v>
      </c>
      <c r="CP408" s="149">
        <f t="shared" si="321"/>
        <v>0</v>
      </c>
      <c r="CQ408" s="282">
        <f t="shared" si="300"/>
        <v>0</v>
      </c>
      <c r="CR408" s="113">
        <f t="shared" si="301"/>
        <v>0</v>
      </c>
      <c r="CS408" s="113">
        <f t="shared" si="302"/>
        <v>1</v>
      </c>
      <c r="CT408" s="282" t="str">
        <f t="shared" si="303"/>
        <v/>
      </c>
      <c r="CU408" s="113" t="str">
        <f t="shared" si="304"/>
        <v xml:space="preserve"> </v>
      </c>
      <c r="CV408" s="113">
        <f t="shared" si="305"/>
        <v>0</v>
      </c>
      <c r="CW408" s="160">
        <v>0</v>
      </c>
      <c r="CX408" s="160">
        <v>0</v>
      </c>
      <c r="CY408" s="160">
        <v>0</v>
      </c>
      <c r="CZ408" s="160">
        <v>0</v>
      </c>
      <c r="DA408" s="160">
        <v>0</v>
      </c>
      <c r="DB408" s="160">
        <v>0</v>
      </c>
      <c r="DC408" s="160">
        <v>0</v>
      </c>
      <c r="DD408" s="160">
        <v>0</v>
      </c>
      <c r="DE408" s="160">
        <v>0</v>
      </c>
      <c r="DF408" s="160">
        <v>0</v>
      </c>
      <c r="DG408" s="160">
        <v>0</v>
      </c>
      <c r="DH408" s="160">
        <v>0</v>
      </c>
      <c r="DI408" s="160">
        <v>0</v>
      </c>
      <c r="DJ408" s="160">
        <v>0</v>
      </c>
      <c r="DK408" s="160">
        <v>0</v>
      </c>
      <c r="DL408" s="160">
        <v>0</v>
      </c>
      <c r="DM408" s="160">
        <v>0</v>
      </c>
      <c r="DN408" s="160">
        <v>0</v>
      </c>
      <c r="DO408" s="160">
        <v>0</v>
      </c>
      <c r="DP408" s="160">
        <v>0</v>
      </c>
      <c r="DQ408" s="160">
        <v>0</v>
      </c>
      <c r="DR408" s="160">
        <v>0</v>
      </c>
      <c r="DS408" s="160">
        <v>0</v>
      </c>
      <c r="DT408" s="104" t="s">
        <v>154</v>
      </c>
      <c r="DU408" s="104">
        <v>0</v>
      </c>
      <c r="DV408" s="104" t="s">
        <v>154</v>
      </c>
      <c r="DW408" s="104" t="s">
        <v>154</v>
      </c>
      <c r="DX408" s="104">
        <v>0</v>
      </c>
      <c r="DY408" s="104">
        <v>0</v>
      </c>
      <c r="DZ408" s="107" t="str">
        <f t="shared" si="306"/>
        <v>N</v>
      </c>
      <c r="EA408" s="107" t="str">
        <f t="shared" si="307"/>
        <v/>
      </c>
      <c r="EB408" s="107" t="str">
        <f t="shared" si="308"/>
        <v>N</v>
      </c>
      <c r="EC408" s="107" t="str">
        <f t="shared" si="309"/>
        <v>N</v>
      </c>
      <c r="ED408" s="107" t="str">
        <f t="shared" si="310"/>
        <v>Not Specified</v>
      </c>
      <c r="EF408" s="113">
        <f t="shared" si="323"/>
        <v>0</v>
      </c>
    </row>
    <row r="409" spans="1:136" s="175" customFormat="1" ht="16.5" customHeight="1">
      <c r="A409" s="149">
        <v>406</v>
      </c>
      <c r="B409" s="149">
        <v>394</v>
      </c>
      <c r="C409" s="150" t="s">
        <v>2382</v>
      </c>
      <c r="D409" s="149" t="s">
        <v>997</v>
      </c>
      <c r="E409" s="149" t="s">
        <v>998</v>
      </c>
      <c r="F409" s="149" t="s">
        <v>175</v>
      </c>
      <c r="G409" s="149" t="s">
        <v>176</v>
      </c>
      <c r="H409" s="168" t="s">
        <v>2383</v>
      </c>
      <c r="I409" s="149" t="s">
        <v>2384</v>
      </c>
      <c r="J409" s="149">
        <v>-0.436</v>
      </c>
      <c r="K409" s="149" t="s">
        <v>2385</v>
      </c>
      <c r="L409" s="149">
        <v>83115</v>
      </c>
      <c r="M409" s="150">
        <v>3</v>
      </c>
      <c r="N409" s="149" t="s">
        <v>154</v>
      </c>
      <c r="O409" s="149" t="s">
        <v>153</v>
      </c>
      <c r="P409" s="150" t="s">
        <v>153</v>
      </c>
      <c r="Q409" s="113" t="s">
        <v>154</v>
      </c>
      <c r="R409" s="113" t="s">
        <v>154</v>
      </c>
      <c r="S409" s="149" t="s">
        <v>153</v>
      </c>
      <c r="T409" s="149" t="s">
        <v>153</v>
      </c>
      <c r="U409" s="151" t="s">
        <v>153</v>
      </c>
      <c r="V409" s="149" t="s">
        <v>153</v>
      </c>
      <c r="W409" s="149" t="s">
        <v>153</v>
      </c>
      <c r="X409" s="152" t="s">
        <v>153</v>
      </c>
      <c r="Y409" s="113" t="s">
        <v>153</v>
      </c>
      <c r="Z409" s="149" t="s">
        <v>153</v>
      </c>
      <c r="AA409" s="150"/>
      <c r="AB409" s="149"/>
      <c r="AC409" s="149" t="s">
        <v>153</v>
      </c>
      <c r="AD409" s="149" t="s">
        <v>153</v>
      </c>
      <c r="AE409" s="149" t="s">
        <v>153</v>
      </c>
      <c r="AF409" s="149" t="s">
        <v>153</v>
      </c>
      <c r="AG409" s="149" t="s">
        <v>153</v>
      </c>
      <c r="AH409" s="150" t="s">
        <v>153</v>
      </c>
      <c r="AI409" s="113"/>
      <c r="AJ409" s="113" t="s">
        <v>154</v>
      </c>
      <c r="AK409" s="170" t="s">
        <v>153</v>
      </c>
      <c r="AL409" s="149"/>
      <c r="AM409" s="181" t="s">
        <v>2386</v>
      </c>
      <c r="AN409" s="150" t="s">
        <v>1028</v>
      </c>
      <c r="AO409" s="113"/>
      <c r="AP409" s="149" t="s">
        <v>154</v>
      </c>
      <c r="AQ409" s="149" t="s">
        <v>153</v>
      </c>
      <c r="AR409" s="149" t="s">
        <v>153</v>
      </c>
      <c r="AS409" s="149"/>
      <c r="AT409" s="149"/>
      <c r="AU409" s="150"/>
      <c r="AV409" s="169" t="s">
        <v>168</v>
      </c>
      <c r="AW409" s="172" t="s">
        <v>153</v>
      </c>
      <c r="AX409" s="149" t="s">
        <v>153</v>
      </c>
      <c r="AY409" s="149" t="s">
        <v>154</v>
      </c>
      <c r="AZ409" s="149" t="s">
        <v>153</v>
      </c>
      <c r="BA409" s="149" t="s">
        <v>153</v>
      </c>
      <c r="BB409" s="149"/>
      <c r="BC409" s="150"/>
      <c r="BD409" s="149"/>
      <c r="BE409" s="173"/>
      <c r="BF409" s="192" t="s">
        <v>2387</v>
      </c>
      <c r="BG409" s="283">
        <f t="shared" si="311"/>
        <v>0</v>
      </c>
      <c r="BH409" s="149">
        <f t="shared" si="312"/>
        <v>0</v>
      </c>
      <c r="BI409" s="113">
        <f t="shared" si="278"/>
        <v>0</v>
      </c>
      <c r="BJ409" s="280">
        <f t="shared" si="279"/>
        <v>0</v>
      </c>
      <c r="BK409" s="347">
        <f t="shared" si="313"/>
        <v>0</v>
      </c>
      <c r="BL409" s="113">
        <f t="shared" si="314"/>
        <v>0</v>
      </c>
      <c r="BM409" s="113">
        <f t="shared" si="280"/>
        <v>0</v>
      </c>
      <c r="BN409" s="278">
        <f t="shared" si="281"/>
        <v>0</v>
      </c>
      <c r="BO409" s="149">
        <f t="shared" si="315"/>
        <v>0</v>
      </c>
      <c r="BP409" s="149">
        <f t="shared" si="316"/>
        <v>0</v>
      </c>
      <c r="BQ409" s="113">
        <f t="shared" si="282"/>
        <v>0</v>
      </c>
      <c r="BR409" s="356">
        <f t="shared" si="317"/>
        <v>0</v>
      </c>
      <c r="BS409" s="149">
        <f t="shared" si="318"/>
        <v>0</v>
      </c>
      <c r="BT409" s="113">
        <f t="shared" si="283"/>
        <v>0</v>
      </c>
      <c r="BU409" s="356">
        <f t="shared" si="284"/>
        <v>0</v>
      </c>
      <c r="BV409" s="149">
        <f t="shared" si="285"/>
        <v>0</v>
      </c>
      <c r="BW409" s="113">
        <f t="shared" si="286"/>
        <v>0</v>
      </c>
      <c r="BX409" s="248">
        <f t="shared" si="287"/>
        <v>0</v>
      </c>
      <c r="BY409" s="248">
        <f t="shared" si="288"/>
        <v>0</v>
      </c>
      <c r="BZ409" s="248">
        <f t="shared" si="289"/>
        <v>0</v>
      </c>
      <c r="CA409" s="248">
        <f t="shared" si="322"/>
        <v>0</v>
      </c>
      <c r="CB409" s="175">
        <f t="shared" si="290"/>
        <v>0</v>
      </c>
      <c r="CC409" s="347">
        <f t="shared" si="291"/>
        <v>0</v>
      </c>
      <c r="CD409" s="113">
        <f t="shared" si="292"/>
        <v>0</v>
      </c>
      <c r="CE409" s="113">
        <f t="shared" si="293"/>
        <v>0</v>
      </c>
      <c r="CF409" s="276">
        <f t="shared" si="294"/>
        <v>0</v>
      </c>
      <c r="CG409" s="248">
        <f t="shared" si="295"/>
        <v>0</v>
      </c>
      <c r="CH409" s="274">
        <f t="shared" si="319"/>
        <v>0</v>
      </c>
      <c r="CI409" s="347">
        <f t="shared" si="296"/>
        <v>0</v>
      </c>
      <c r="CJ409" s="113">
        <f t="shared" si="297"/>
        <v>0</v>
      </c>
      <c r="CK409" s="141">
        <f t="shared" si="298"/>
        <v>0</v>
      </c>
      <c r="CL409" s="149">
        <f t="shared" si="320"/>
        <v>0</v>
      </c>
      <c r="CM409" s="149">
        <f t="shared" si="320"/>
        <v>0</v>
      </c>
      <c r="CN409" s="149">
        <f t="shared" si="320"/>
        <v>0</v>
      </c>
      <c r="CO409" s="149">
        <f t="shared" si="299"/>
        <v>0</v>
      </c>
      <c r="CP409" s="149">
        <f t="shared" si="321"/>
        <v>0</v>
      </c>
      <c r="CQ409" s="282">
        <f t="shared" si="300"/>
        <v>0</v>
      </c>
      <c r="CR409" s="113">
        <f t="shared" si="301"/>
        <v>0</v>
      </c>
      <c r="CS409" s="113">
        <f t="shared" si="302"/>
        <v>1</v>
      </c>
      <c r="CT409" s="282" t="str">
        <f t="shared" si="303"/>
        <v/>
      </c>
      <c r="CU409" s="113" t="str">
        <f t="shared" si="304"/>
        <v xml:space="preserve"> </v>
      </c>
      <c r="CV409" s="113">
        <f t="shared" si="305"/>
        <v>0</v>
      </c>
      <c r="CW409" s="160">
        <v>0</v>
      </c>
      <c r="CX409" s="160">
        <v>0</v>
      </c>
      <c r="CY409" s="160">
        <v>0</v>
      </c>
      <c r="CZ409" s="160">
        <v>0</v>
      </c>
      <c r="DA409" s="160">
        <v>0</v>
      </c>
      <c r="DB409" s="160">
        <v>0</v>
      </c>
      <c r="DC409" s="160">
        <v>0</v>
      </c>
      <c r="DD409" s="160">
        <v>0</v>
      </c>
      <c r="DE409" s="160">
        <v>0</v>
      </c>
      <c r="DF409" s="160">
        <v>0</v>
      </c>
      <c r="DG409" s="160">
        <v>0</v>
      </c>
      <c r="DH409" s="160">
        <v>0</v>
      </c>
      <c r="DI409" s="160">
        <v>0</v>
      </c>
      <c r="DJ409" s="160">
        <v>0</v>
      </c>
      <c r="DK409" s="160">
        <v>0</v>
      </c>
      <c r="DL409" s="160">
        <v>0</v>
      </c>
      <c r="DM409" s="160">
        <v>0</v>
      </c>
      <c r="DN409" s="160">
        <v>0</v>
      </c>
      <c r="DO409" s="160">
        <v>0</v>
      </c>
      <c r="DP409" s="160">
        <v>0</v>
      </c>
      <c r="DQ409" s="160">
        <v>0</v>
      </c>
      <c r="DR409" s="160">
        <v>0</v>
      </c>
      <c r="DS409" s="160">
        <v>0</v>
      </c>
      <c r="DT409" s="104" t="s">
        <v>154</v>
      </c>
      <c r="DU409" s="104">
        <v>0</v>
      </c>
      <c r="DV409" s="104" t="s">
        <v>154</v>
      </c>
      <c r="DW409" s="104" t="s">
        <v>154</v>
      </c>
      <c r="DX409" s="104">
        <v>0</v>
      </c>
      <c r="DY409" s="104">
        <v>0</v>
      </c>
      <c r="DZ409" s="107" t="str">
        <f t="shared" si="306"/>
        <v>N</v>
      </c>
      <c r="EA409" s="107" t="str">
        <f t="shared" si="307"/>
        <v/>
      </c>
      <c r="EB409" s="107" t="str">
        <f t="shared" si="308"/>
        <v>N</v>
      </c>
      <c r="EC409" s="107" t="str">
        <f t="shared" si="309"/>
        <v>N</v>
      </c>
      <c r="ED409" s="107" t="str">
        <f t="shared" si="310"/>
        <v>Not Specified</v>
      </c>
      <c r="EE409" s="107"/>
      <c r="EF409" s="113">
        <f t="shared" si="323"/>
        <v>0</v>
      </c>
    </row>
    <row r="410" spans="1:136" ht="16.5" customHeight="1">
      <c r="A410" s="113">
        <v>407</v>
      </c>
      <c r="B410" s="113">
        <v>411</v>
      </c>
      <c r="C410" s="141" t="s">
        <v>2388</v>
      </c>
      <c r="D410" s="149" t="s">
        <v>236</v>
      </c>
      <c r="E410" s="149" t="s">
        <v>206</v>
      </c>
      <c r="F410" s="149" t="s">
        <v>175</v>
      </c>
      <c r="G410" s="149" t="s">
        <v>176</v>
      </c>
      <c r="H410" s="168" t="s">
        <v>2389</v>
      </c>
      <c r="I410" s="149" t="s">
        <v>2390</v>
      </c>
      <c r="J410" s="149">
        <v>0.189</v>
      </c>
      <c r="K410" s="149" t="s">
        <v>2391</v>
      </c>
      <c r="L410" s="149">
        <v>49402</v>
      </c>
      <c r="M410" s="150">
        <v>6</v>
      </c>
      <c r="N410" s="113" t="s">
        <v>154</v>
      </c>
      <c r="O410" s="113" t="s">
        <v>153</v>
      </c>
      <c r="P410" s="141" t="s">
        <v>153</v>
      </c>
      <c r="Q410" s="113" t="s">
        <v>154</v>
      </c>
      <c r="R410" s="113" t="s">
        <v>154</v>
      </c>
      <c r="S410" s="113" t="s">
        <v>153</v>
      </c>
      <c r="T410" s="113" t="s">
        <v>153</v>
      </c>
      <c r="U410" s="147" t="s">
        <v>153</v>
      </c>
      <c r="V410" s="113" t="s">
        <v>153</v>
      </c>
      <c r="W410" s="113" t="s">
        <v>153</v>
      </c>
      <c r="X410" s="148" t="s">
        <v>153</v>
      </c>
      <c r="Y410" s="113" t="s">
        <v>153</v>
      </c>
      <c r="Z410" s="113" t="s">
        <v>153</v>
      </c>
      <c r="AC410" s="113" t="s">
        <v>233</v>
      </c>
      <c r="AD410" s="113" t="s">
        <v>234</v>
      </c>
      <c r="AE410" s="113" t="s">
        <v>337</v>
      </c>
      <c r="AF410" s="113" t="s">
        <v>337</v>
      </c>
      <c r="AG410" s="113" t="s">
        <v>2392</v>
      </c>
      <c r="AH410" s="141" t="s">
        <v>159</v>
      </c>
      <c r="AI410" s="113" t="s">
        <v>180</v>
      </c>
      <c r="AJ410" s="113" t="s">
        <v>154</v>
      </c>
      <c r="AK410" s="166" t="s">
        <v>338</v>
      </c>
      <c r="AL410" s="113">
        <v>2060</v>
      </c>
      <c r="AM410" s="174" t="s">
        <v>2393</v>
      </c>
      <c r="AP410" s="113" t="s">
        <v>154</v>
      </c>
      <c r="AQ410" s="113" t="s">
        <v>153</v>
      </c>
      <c r="AR410" s="113" t="s">
        <v>153</v>
      </c>
      <c r="AV410" s="113" t="s">
        <v>168</v>
      </c>
      <c r="AW410" s="167" t="s">
        <v>168</v>
      </c>
      <c r="AX410" s="113" t="s">
        <v>158</v>
      </c>
      <c r="AY410" s="113" t="s">
        <v>154</v>
      </c>
      <c r="AZ410" s="113" t="s">
        <v>153</v>
      </c>
      <c r="BA410" s="113" t="s">
        <v>153</v>
      </c>
      <c r="BG410" s="283">
        <f t="shared" si="311"/>
        <v>0</v>
      </c>
      <c r="BH410" s="149">
        <f t="shared" si="312"/>
        <v>0</v>
      </c>
      <c r="BI410" s="113">
        <f t="shared" si="278"/>
        <v>0</v>
      </c>
      <c r="BJ410" s="280">
        <f t="shared" si="279"/>
        <v>0</v>
      </c>
      <c r="BK410" s="347">
        <f t="shared" si="313"/>
        <v>0</v>
      </c>
      <c r="BL410" s="113">
        <f t="shared" si="314"/>
        <v>0</v>
      </c>
      <c r="BM410" s="113">
        <f t="shared" si="280"/>
        <v>0</v>
      </c>
      <c r="BN410" s="278">
        <f t="shared" si="281"/>
        <v>0</v>
      </c>
      <c r="BO410" s="149">
        <f t="shared" si="315"/>
        <v>0</v>
      </c>
      <c r="BP410" s="149">
        <f t="shared" si="316"/>
        <v>0</v>
      </c>
      <c r="BQ410" s="113">
        <f t="shared" si="282"/>
        <v>0</v>
      </c>
      <c r="BR410" s="356">
        <f t="shared" si="317"/>
        <v>0</v>
      </c>
      <c r="BS410" s="149">
        <f t="shared" si="318"/>
        <v>0</v>
      </c>
      <c r="BT410" s="113">
        <f t="shared" si="283"/>
        <v>0</v>
      </c>
      <c r="BU410" s="356">
        <f t="shared" si="284"/>
        <v>0</v>
      </c>
      <c r="BV410" s="149">
        <f t="shared" si="285"/>
        <v>0</v>
      </c>
      <c r="BW410" s="113">
        <f t="shared" si="286"/>
        <v>0</v>
      </c>
      <c r="BX410" s="248">
        <f t="shared" si="287"/>
        <v>0</v>
      </c>
      <c r="BY410" s="248">
        <f t="shared" si="288"/>
        <v>0</v>
      </c>
      <c r="BZ410" s="248">
        <f t="shared" si="289"/>
        <v>0</v>
      </c>
      <c r="CA410" s="248">
        <f t="shared" si="322"/>
        <v>0</v>
      </c>
      <c r="CB410" s="175">
        <f t="shared" si="290"/>
        <v>0</v>
      </c>
      <c r="CC410" s="347">
        <f t="shared" si="291"/>
        <v>0</v>
      </c>
      <c r="CD410" s="113">
        <f t="shared" si="292"/>
        <v>0</v>
      </c>
      <c r="CE410" s="113">
        <f t="shared" si="293"/>
        <v>0</v>
      </c>
      <c r="CF410" s="276">
        <f t="shared" si="294"/>
        <v>0</v>
      </c>
      <c r="CG410" s="248">
        <f t="shared" si="295"/>
        <v>0</v>
      </c>
      <c r="CH410" s="274">
        <f t="shared" si="319"/>
        <v>0</v>
      </c>
      <c r="CI410" s="347">
        <f t="shared" si="296"/>
        <v>0</v>
      </c>
      <c r="CJ410" s="113">
        <f t="shared" si="297"/>
        <v>0</v>
      </c>
      <c r="CK410" s="141">
        <f t="shared" si="298"/>
        <v>0</v>
      </c>
      <c r="CL410" s="149">
        <f t="shared" si="320"/>
        <v>0</v>
      </c>
      <c r="CM410" s="149">
        <f t="shared" si="320"/>
        <v>0</v>
      </c>
      <c r="CN410" s="149">
        <f t="shared" si="320"/>
        <v>0</v>
      </c>
      <c r="CO410" s="149">
        <f t="shared" si="299"/>
        <v>0</v>
      </c>
      <c r="CP410" s="149">
        <f t="shared" si="321"/>
        <v>0</v>
      </c>
      <c r="CQ410" s="282">
        <f t="shared" si="300"/>
        <v>0</v>
      </c>
      <c r="CR410" s="113">
        <f t="shared" si="301"/>
        <v>0</v>
      </c>
      <c r="CS410" s="113">
        <f t="shared" si="302"/>
        <v>1</v>
      </c>
      <c r="CT410" s="282" t="str">
        <f t="shared" si="303"/>
        <v/>
      </c>
      <c r="CU410" s="113" t="str">
        <f t="shared" si="304"/>
        <v xml:space="preserve"> </v>
      </c>
      <c r="CV410" s="113">
        <f t="shared" si="305"/>
        <v>0</v>
      </c>
      <c r="CW410" s="160">
        <v>0</v>
      </c>
      <c r="CX410" s="160">
        <v>0</v>
      </c>
      <c r="CY410" s="160">
        <v>0</v>
      </c>
      <c r="CZ410" s="160">
        <v>0</v>
      </c>
      <c r="DA410" s="160">
        <v>0</v>
      </c>
      <c r="DB410" s="160">
        <v>0</v>
      </c>
      <c r="DC410" s="160">
        <v>0</v>
      </c>
      <c r="DD410" s="160">
        <v>0</v>
      </c>
      <c r="DE410" s="160">
        <v>0</v>
      </c>
      <c r="DF410" s="160">
        <v>0</v>
      </c>
      <c r="DG410" s="160">
        <v>0</v>
      </c>
      <c r="DH410" s="160">
        <v>0</v>
      </c>
      <c r="DI410" s="160">
        <v>0</v>
      </c>
      <c r="DJ410" s="160">
        <v>0</v>
      </c>
      <c r="DK410" s="160">
        <v>0</v>
      </c>
      <c r="DL410" s="160">
        <v>0</v>
      </c>
      <c r="DM410" s="160">
        <v>0</v>
      </c>
      <c r="DN410" s="160">
        <v>0</v>
      </c>
      <c r="DO410" s="160">
        <v>0</v>
      </c>
      <c r="DP410" s="160">
        <v>0</v>
      </c>
      <c r="DQ410" s="160">
        <v>0</v>
      </c>
      <c r="DR410" s="160">
        <v>0</v>
      </c>
      <c r="DS410" s="160">
        <v>0</v>
      </c>
      <c r="DT410" s="104" t="s">
        <v>154</v>
      </c>
      <c r="DU410" s="104">
        <v>0</v>
      </c>
      <c r="DV410" s="104" t="s">
        <v>154</v>
      </c>
      <c r="DW410" s="104" t="s">
        <v>180</v>
      </c>
      <c r="DX410" s="104" t="s">
        <v>3005</v>
      </c>
      <c r="DY410" s="104" t="s">
        <v>154</v>
      </c>
      <c r="DZ410" s="107" t="str">
        <f t="shared" si="306"/>
        <v>N</v>
      </c>
      <c r="EA410" s="107" t="str">
        <f t="shared" si="307"/>
        <v/>
      </c>
      <c r="EB410" s="107" t="str">
        <f t="shared" si="308"/>
        <v>N</v>
      </c>
      <c r="EC410" s="107" t="str">
        <f t="shared" si="309"/>
        <v>N</v>
      </c>
      <c r="ED410" s="107" t="str">
        <f t="shared" si="310"/>
        <v>Not Specified</v>
      </c>
      <c r="EF410" s="113">
        <f t="shared" si="323"/>
        <v>0</v>
      </c>
    </row>
    <row r="411" spans="1:136" s="149" customFormat="1" ht="16.5" customHeight="1">
      <c r="A411" s="113">
        <v>408</v>
      </c>
      <c r="B411" s="113">
        <v>406</v>
      </c>
      <c r="C411" s="141" t="s">
        <v>2394</v>
      </c>
      <c r="D411" s="113" t="s">
        <v>415</v>
      </c>
      <c r="E411" s="113" t="s">
        <v>244</v>
      </c>
      <c r="F411" s="113" t="s">
        <v>264</v>
      </c>
      <c r="G411" s="113" t="s">
        <v>176</v>
      </c>
      <c r="H411" s="157" t="s">
        <v>2395</v>
      </c>
      <c r="I411" s="113" t="s">
        <v>2396</v>
      </c>
      <c r="J411" s="113">
        <v>0.244</v>
      </c>
      <c r="K411" s="113" t="s">
        <v>2397</v>
      </c>
      <c r="L411" s="113">
        <v>74077</v>
      </c>
      <c r="M411" s="141">
        <v>31</v>
      </c>
      <c r="N411" s="113" t="s">
        <v>154</v>
      </c>
      <c r="O411" s="113" t="s">
        <v>153</v>
      </c>
      <c r="P411" s="141" t="s">
        <v>153</v>
      </c>
      <c r="Q411" s="113" t="s">
        <v>154</v>
      </c>
      <c r="R411" s="113" t="s">
        <v>154</v>
      </c>
      <c r="S411" s="113" t="s">
        <v>153</v>
      </c>
      <c r="T411" s="113" t="s">
        <v>153</v>
      </c>
      <c r="U411" s="147" t="s">
        <v>153</v>
      </c>
      <c r="V411" s="113" t="s">
        <v>153</v>
      </c>
      <c r="W411" s="113" t="s">
        <v>153</v>
      </c>
      <c r="X411" s="148" t="s">
        <v>153</v>
      </c>
      <c r="Y411" s="113" t="s">
        <v>153</v>
      </c>
      <c r="Z411" s="113" t="s">
        <v>153</v>
      </c>
      <c r="AA411" s="141"/>
      <c r="AB411" s="113"/>
      <c r="AC411" s="113" t="s">
        <v>202</v>
      </c>
      <c r="AD411" s="113" t="s">
        <v>5</v>
      </c>
      <c r="AE411" s="113" t="s">
        <v>157</v>
      </c>
      <c r="AF411" s="113" t="s">
        <v>157</v>
      </c>
      <c r="AG411" s="113" t="s">
        <v>157</v>
      </c>
      <c r="AH411" s="141" t="s">
        <v>218</v>
      </c>
      <c r="AI411" s="113" t="s">
        <v>219</v>
      </c>
      <c r="AJ411" s="113" t="s">
        <v>150</v>
      </c>
      <c r="AK411" s="166" t="s">
        <v>2398</v>
      </c>
      <c r="AL411" s="113">
        <v>2070</v>
      </c>
      <c r="AM411" s="113"/>
      <c r="AN411" s="141"/>
      <c r="AO411" s="113"/>
      <c r="AP411" s="113" t="s">
        <v>154</v>
      </c>
      <c r="AQ411" s="113" t="s">
        <v>153</v>
      </c>
      <c r="AR411" s="113" t="s">
        <v>153</v>
      </c>
      <c r="AS411" s="113"/>
      <c r="AT411" s="113"/>
      <c r="AU411" s="141"/>
      <c r="AV411" s="113" t="s">
        <v>157</v>
      </c>
      <c r="AW411" s="167" t="s">
        <v>168</v>
      </c>
      <c r="AX411" s="113" t="s">
        <v>158</v>
      </c>
      <c r="AY411" s="113" t="s">
        <v>154</v>
      </c>
      <c r="AZ411" s="113" t="s">
        <v>153</v>
      </c>
      <c r="BA411" s="113" t="s">
        <v>153</v>
      </c>
      <c r="BB411" s="113"/>
      <c r="BC411" s="141"/>
      <c r="BD411" s="113"/>
      <c r="BE411" s="159"/>
      <c r="BF411" s="141"/>
      <c r="BG411" s="283">
        <f t="shared" si="311"/>
        <v>0</v>
      </c>
      <c r="BH411" s="149">
        <f t="shared" si="312"/>
        <v>0</v>
      </c>
      <c r="BI411" s="113">
        <f t="shared" si="278"/>
        <v>0</v>
      </c>
      <c r="BJ411" s="280">
        <f t="shared" si="279"/>
        <v>0</v>
      </c>
      <c r="BK411" s="347">
        <f t="shared" si="313"/>
        <v>0</v>
      </c>
      <c r="BL411" s="113">
        <f t="shared" si="314"/>
        <v>0</v>
      </c>
      <c r="BM411" s="113">
        <f t="shared" si="280"/>
        <v>0</v>
      </c>
      <c r="BN411" s="278">
        <f t="shared" si="281"/>
        <v>0</v>
      </c>
      <c r="BO411" s="149">
        <f t="shared" si="315"/>
        <v>0</v>
      </c>
      <c r="BP411" s="149">
        <f t="shared" si="316"/>
        <v>0</v>
      </c>
      <c r="BQ411" s="113">
        <f t="shared" si="282"/>
        <v>0</v>
      </c>
      <c r="BR411" s="356">
        <f t="shared" si="317"/>
        <v>0</v>
      </c>
      <c r="BS411" s="149">
        <f t="shared" si="318"/>
        <v>0</v>
      </c>
      <c r="BT411" s="113">
        <f t="shared" si="283"/>
        <v>0</v>
      </c>
      <c r="BU411" s="356">
        <f t="shared" si="284"/>
        <v>0</v>
      </c>
      <c r="BV411" s="149">
        <f t="shared" si="285"/>
        <v>0</v>
      </c>
      <c r="BW411" s="113">
        <f t="shared" si="286"/>
        <v>1</v>
      </c>
      <c r="BX411" s="248">
        <f t="shared" si="287"/>
        <v>0</v>
      </c>
      <c r="BY411" s="248">
        <f t="shared" si="288"/>
        <v>0</v>
      </c>
      <c r="BZ411" s="248">
        <f t="shared" si="289"/>
        <v>1</v>
      </c>
      <c r="CA411" s="248">
        <f t="shared" si="322"/>
        <v>1</v>
      </c>
      <c r="CB411" s="175">
        <f t="shared" si="290"/>
        <v>1</v>
      </c>
      <c r="CC411" s="347">
        <f t="shared" si="291"/>
        <v>0</v>
      </c>
      <c r="CD411" s="113">
        <f t="shared" si="292"/>
        <v>0</v>
      </c>
      <c r="CE411" s="113">
        <f t="shared" si="293"/>
        <v>0</v>
      </c>
      <c r="CF411" s="276">
        <f t="shared" si="294"/>
        <v>0</v>
      </c>
      <c r="CG411" s="248">
        <f t="shared" si="295"/>
        <v>1</v>
      </c>
      <c r="CH411" s="274">
        <f t="shared" si="319"/>
        <v>1</v>
      </c>
      <c r="CI411" s="347">
        <f t="shared" si="296"/>
        <v>0</v>
      </c>
      <c r="CJ411" s="113">
        <f t="shared" si="297"/>
        <v>0</v>
      </c>
      <c r="CK411" s="141">
        <f t="shared" si="298"/>
        <v>0</v>
      </c>
      <c r="CL411" s="149">
        <f t="shared" si="320"/>
        <v>0</v>
      </c>
      <c r="CM411" s="149">
        <f t="shared" si="320"/>
        <v>0</v>
      </c>
      <c r="CN411" s="149">
        <f t="shared" si="320"/>
        <v>1</v>
      </c>
      <c r="CO411" s="149">
        <f t="shared" si="299"/>
        <v>1</v>
      </c>
      <c r="CP411" s="149">
        <f t="shared" si="321"/>
        <v>1</v>
      </c>
      <c r="CQ411" s="282">
        <f t="shared" si="300"/>
        <v>1</v>
      </c>
      <c r="CR411" s="113">
        <f t="shared" si="301"/>
        <v>0</v>
      </c>
      <c r="CS411" s="113">
        <f t="shared" si="302"/>
        <v>0</v>
      </c>
      <c r="CT411" s="282" t="str">
        <f t="shared" si="303"/>
        <v/>
      </c>
      <c r="CU411" s="113" t="str">
        <f t="shared" si="304"/>
        <v xml:space="preserve"> </v>
      </c>
      <c r="CV411" s="113">
        <f t="shared" si="305"/>
        <v>0</v>
      </c>
      <c r="CW411" s="160">
        <v>0</v>
      </c>
      <c r="CX411" s="160">
        <v>0</v>
      </c>
      <c r="CY411" s="160">
        <v>1</v>
      </c>
      <c r="CZ411" s="160">
        <v>1</v>
      </c>
      <c r="DA411" s="160">
        <v>0</v>
      </c>
      <c r="DB411" s="160">
        <v>0</v>
      </c>
      <c r="DC411" s="160">
        <v>0</v>
      </c>
      <c r="DD411" s="160">
        <v>0</v>
      </c>
      <c r="DE411" s="160">
        <v>0</v>
      </c>
      <c r="DF411" s="160">
        <v>0</v>
      </c>
      <c r="DG411" s="160">
        <v>0</v>
      </c>
      <c r="DH411" s="160">
        <v>0</v>
      </c>
      <c r="DI411" s="160">
        <v>0</v>
      </c>
      <c r="DJ411" s="160">
        <v>0</v>
      </c>
      <c r="DK411" s="160">
        <v>0</v>
      </c>
      <c r="DL411" s="160">
        <v>0</v>
      </c>
      <c r="DM411" s="160">
        <v>1</v>
      </c>
      <c r="DN411" s="160">
        <v>0</v>
      </c>
      <c r="DO411" s="160">
        <v>1</v>
      </c>
      <c r="DP411" s="160">
        <v>0</v>
      </c>
      <c r="DQ411" s="160">
        <v>0</v>
      </c>
      <c r="DR411" s="160">
        <v>1</v>
      </c>
      <c r="DS411" s="160">
        <v>0</v>
      </c>
      <c r="DT411" s="104" t="s">
        <v>154</v>
      </c>
      <c r="DU411" s="104">
        <v>0</v>
      </c>
      <c r="DV411" s="104" t="s">
        <v>154</v>
      </c>
      <c r="DW411" s="104" t="s">
        <v>160</v>
      </c>
      <c r="DX411" s="104" t="s">
        <v>3005</v>
      </c>
      <c r="DY411" s="104" t="s">
        <v>154</v>
      </c>
      <c r="DZ411" s="107" t="str">
        <f t="shared" si="306"/>
        <v>N</v>
      </c>
      <c r="EA411" s="107" t="str">
        <f t="shared" si="307"/>
        <v/>
      </c>
      <c r="EB411" s="107" t="str">
        <f t="shared" si="308"/>
        <v>N</v>
      </c>
      <c r="EC411" s="107" t="str">
        <f t="shared" si="309"/>
        <v>Y</v>
      </c>
      <c r="ED411" s="107" t="str">
        <f t="shared" si="310"/>
        <v>Yes</v>
      </c>
      <c r="EE411" s="107"/>
      <c r="EF411" s="113">
        <f t="shared" si="323"/>
        <v>0</v>
      </c>
    </row>
    <row r="412" spans="1:136" ht="16.5" customHeight="1">
      <c r="A412" s="113">
        <v>409</v>
      </c>
      <c r="B412" s="113">
        <v>363</v>
      </c>
      <c r="C412" s="141" t="s">
        <v>2399</v>
      </c>
      <c r="D412" s="113" t="s">
        <v>183</v>
      </c>
      <c r="E412" s="113" t="s">
        <v>184</v>
      </c>
      <c r="F412" s="113" t="s">
        <v>863</v>
      </c>
      <c r="G412" s="113" t="s">
        <v>9</v>
      </c>
      <c r="H412" s="157" t="s">
        <v>2400</v>
      </c>
      <c r="I412" s="113" t="s">
        <v>2401</v>
      </c>
      <c r="J412" s="113">
        <v>-0.228</v>
      </c>
      <c r="K412" s="113" t="s">
        <v>2402</v>
      </c>
      <c r="L412" s="113">
        <v>64610</v>
      </c>
      <c r="M412" s="141">
        <v>19</v>
      </c>
      <c r="N412" s="113" t="s">
        <v>154</v>
      </c>
      <c r="O412" s="113" t="s">
        <v>153</v>
      </c>
      <c r="P412" s="141" t="s">
        <v>153</v>
      </c>
      <c r="Q412" s="113" t="s">
        <v>150</v>
      </c>
      <c r="R412" s="113" t="s">
        <v>154</v>
      </c>
      <c r="S412" s="113" t="s">
        <v>155</v>
      </c>
      <c r="T412" s="113" t="s">
        <v>153</v>
      </c>
      <c r="U412" s="147" t="s">
        <v>153</v>
      </c>
      <c r="V412" s="113" t="s">
        <v>153</v>
      </c>
      <c r="W412" s="113" t="s">
        <v>153</v>
      </c>
      <c r="X412" s="148" t="s">
        <v>153</v>
      </c>
      <c r="Y412" s="113" t="s">
        <v>153</v>
      </c>
      <c r="Z412" s="113" t="s">
        <v>153</v>
      </c>
      <c r="AC412" s="113" t="s">
        <v>167</v>
      </c>
      <c r="AD412" s="113" t="s">
        <v>6</v>
      </c>
      <c r="AE412" s="113" t="s">
        <v>157</v>
      </c>
      <c r="AF412" s="113" t="s">
        <v>157</v>
      </c>
      <c r="AG412" s="113" t="s">
        <v>158</v>
      </c>
      <c r="AH412" s="141" t="s">
        <v>159</v>
      </c>
      <c r="AJ412" s="113" t="s">
        <v>154</v>
      </c>
      <c r="AK412" s="166" t="s">
        <v>153</v>
      </c>
      <c r="AO412" s="113" t="s">
        <v>160</v>
      </c>
      <c r="AP412" s="113" t="s">
        <v>150</v>
      </c>
      <c r="AQ412" s="113" t="s">
        <v>159</v>
      </c>
      <c r="AR412" s="113" t="s">
        <v>2403</v>
      </c>
      <c r="AS412" s="113">
        <v>2050</v>
      </c>
      <c r="AV412" s="113" t="s">
        <v>157</v>
      </c>
      <c r="AW412" s="167" t="s">
        <v>171</v>
      </c>
      <c r="AX412" s="113" t="s">
        <v>158</v>
      </c>
      <c r="AY412" s="113" t="s">
        <v>154</v>
      </c>
      <c r="AZ412" s="113" t="s">
        <v>153</v>
      </c>
      <c r="BA412" s="113" t="s">
        <v>153</v>
      </c>
      <c r="BG412" s="283">
        <f t="shared" si="311"/>
        <v>0</v>
      </c>
      <c r="BH412" s="149">
        <f t="shared" si="312"/>
        <v>0</v>
      </c>
      <c r="BI412" s="113">
        <f t="shared" si="278"/>
        <v>0</v>
      </c>
      <c r="BJ412" s="280">
        <f t="shared" si="279"/>
        <v>0</v>
      </c>
      <c r="BK412" s="347">
        <f t="shared" si="313"/>
        <v>0</v>
      </c>
      <c r="BL412" s="113">
        <f t="shared" si="314"/>
        <v>0</v>
      </c>
      <c r="BM412" s="113">
        <f t="shared" si="280"/>
        <v>0</v>
      </c>
      <c r="BN412" s="278">
        <f t="shared" si="281"/>
        <v>0</v>
      </c>
      <c r="BO412" s="149">
        <f t="shared" si="315"/>
        <v>0</v>
      </c>
      <c r="BP412" s="149">
        <f t="shared" si="316"/>
        <v>0</v>
      </c>
      <c r="BQ412" s="113">
        <f t="shared" si="282"/>
        <v>0</v>
      </c>
      <c r="BR412" s="356">
        <f t="shared" si="317"/>
        <v>0</v>
      </c>
      <c r="BS412" s="149">
        <f t="shared" si="318"/>
        <v>0</v>
      </c>
      <c r="BT412" s="113">
        <f t="shared" si="283"/>
        <v>1</v>
      </c>
      <c r="BU412" s="356">
        <f t="shared" si="284"/>
        <v>0</v>
      </c>
      <c r="BV412" s="149">
        <f t="shared" si="285"/>
        <v>0</v>
      </c>
      <c r="BW412" s="113">
        <f t="shared" si="286"/>
        <v>0</v>
      </c>
      <c r="BX412" s="248">
        <f t="shared" si="287"/>
        <v>0</v>
      </c>
      <c r="BY412" s="248">
        <f t="shared" si="288"/>
        <v>0</v>
      </c>
      <c r="BZ412" s="248">
        <f t="shared" si="289"/>
        <v>0</v>
      </c>
      <c r="CA412" s="248">
        <f t="shared" si="322"/>
        <v>0</v>
      </c>
      <c r="CB412" s="175">
        <f t="shared" si="290"/>
        <v>0</v>
      </c>
      <c r="CC412" s="347">
        <f t="shared" si="291"/>
        <v>0</v>
      </c>
      <c r="CD412" s="113">
        <f t="shared" si="292"/>
        <v>0</v>
      </c>
      <c r="CE412" s="113">
        <f t="shared" si="293"/>
        <v>1</v>
      </c>
      <c r="CF412" s="276">
        <f t="shared" si="294"/>
        <v>1</v>
      </c>
      <c r="CG412" s="248">
        <f t="shared" si="295"/>
        <v>1</v>
      </c>
      <c r="CH412" s="274">
        <f t="shared" si="319"/>
        <v>1</v>
      </c>
      <c r="CI412" s="347">
        <f t="shared" si="296"/>
        <v>0</v>
      </c>
      <c r="CJ412" s="113">
        <f t="shared" si="297"/>
        <v>0</v>
      </c>
      <c r="CK412" s="141">
        <f t="shared" si="298"/>
        <v>0</v>
      </c>
      <c r="CL412" s="149">
        <f t="shared" si="320"/>
        <v>0</v>
      </c>
      <c r="CM412" s="149">
        <f t="shared" si="320"/>
        <v>0</v>
      </c>
      <c r="CN412" s="149">
        <f t="shared" si="320"/>
        <v>1</v>
      </c>
      <c r="CO412" s="149">
        <f t="shared" si="299"/>
        <v>1</v>
      </c>
      <c r="CP412" s="149">
        <f t="shared" si="321"/>
        <v>1</v>
      </c>
      <c r="CQ412" s="282">
        <f t="shared" si="300"/>
        <v>1</v>
      </c>
      <c r="CR412" s="113">
        <f t="shared" si="301"/>
        <v>0</v>
      </c>
      <c r="CS412" s="113">
        <f t="shared" si="302"/>
        <v>0</v>
      </c>
      <c r="CT412" s="282" t="str">
        <f t="shared" si="303"/>
        <v/>
      </c>
      <c r="CU412" s="113" t="str">
        <f t="shared" si="304"/>
        <v xml:space="preserve"> 2050</v>
      </c>
      <c r="CV412" s="113">
        <f t="shared" si="305"/>
        <v>2050</v>
      </c>
      <c r="CW412" s="160">
        <v>0</v>
      </c>
      <c r="CX412" s="160">
        <v>0</v>
      </c>
      <c r="CY412" s="160">
        <v>0</v>
      </c>
      <c r="CZ412" s="160">
        <v>0</v>
      </c>
      <c r="DA412" s="160">
        <v>0</v>
      </c>
      <c r="DB412" s="160">
        <v>0</v>
      </c>
      <c r="DC412" s="160">
        <v>1</v>
      </c>
      <c r="DD412" s="160">
        <v>1</v>
      </c>
      <c r="DE412" s="160">
        <v>0</v>
      </c>
      <c r="DF412" s="160">
        <v>0</v>
      </c>
      <c r="DG412" s="160">
        <v>0</v>
      </c>
      <c r="DH412" s="160">
        <v>0</v>
      </c>
      <c r="DI412" s="160">
        <v>0</v>
      </c>
      <c r="DJ412" s="160">
        <v>0</v>
      </c>
      <c r="DK412" s="160">
        <v>0</v>
      </c>
      <c r="DL412" s="160">
        <v>0</v>
      </c>
      <c r="DM412" s="160">
        <v>1</v>
      </c>
      <c r="DN412" s="160">
        <v>0</v>
      </c>
      <c r="DO412" s="160">
        <v>1</v>
      </c>
      <c r="DP412" s="160">
        <v>0</v>
      </c>
      <c r="DQ412" s="160">
        <v>0</v>
      </c>
      <c r="DR412" s="160">
        <v>1</v>
      </c>
      <c r="DS412" s="160">
        <v>0</v>
      </c>
      <c r="DT412" s="104" t="s">
        <v>154</v>
      </c>
      <c r="DU412" s="104" t="s">
        <v>158</v>
      </c>
      <c r="DV412" s="104" t="s">
        <v>7859</v>
      </c>
      <c r="DW412" s="104" t="s">
        <v>154</v>
      </c>
      <c r="DX412" s="104">
        <v>0</v>
      </c>
      <c r="DY412" s="104" t="s">
        <v>3005</v>
      </c>
      <c r="DZ412" s="107" t="str">
        <f t="shared" si="306"/>
        <v>Y</v>
      </c>
      <c r="EA412" s="107" t="str">
        <f t="shared" si="307"/>
        <v/>
      </c>
      <c r="EB412" s="107" t="str">
        <f t="shared" si="308"/>
        <v>Y</v>
      </c>
      <c r="EC412" s="107" t="str">
        <f t="shared" si="309"/>
        <v>N</v>
      </c>
      <c r="ED412" s="107" t="str">
        <f t="shared" si="310"/>
        <v>Yes</v>
      </c>
      <c r="EF412" s="113">
        <f t="shared" si="323"/>
        <v>2050</v>
      </c>
    </row>
    <row r="413" spans="1:136" ht="16.5" customHeight="1">
      <c r="A413" s="113">
        <v>410</v>
      </c>
      <c r="B413" s="113">
        <v>377</v>
      </c>
      <c r="C413" s="141" t="s">
        <v>2404</v>
      </c>
      <c r="D413" s="113" t="s">
        <v>599</v>
      </c>
      <c r="E413" s="113" t="s">
        <v>184</v>
      </c>
      <c r="F413" s="113" t="s">
        <v>245</v>
      </c>
      <c r="G413" s="113" t="s">
        <v>246</v>
      </c>
      <c r="H413" s="157" t="s">
        <v>2405</v>
      </c>
      <c r="I413" s="113" t="s">
        <v>2406</v>
      </c>
      <c r="J413" s="113">
        <v>0</v>
      </c>
      <c r="K413" s="113" t="s">
        <v>2407</v>
      </c>
      <c r="L413" s="113">
        <v>98120</v>
      </c>
      <c r="M413" s="141">
        <v>31</v>
      </c>
      <c r="N413" s="113" t="s">
        <v>154</v>
      </c>
      <c r="O413" s="113" t="s">
        <v>153</v>
      </c>
      <c r="P413" s="141" t="s">
        <v>153</v>
      </c>
      <c r="Q413" s="113" t="s">
        <v>150</v>
      </c>
      <c r="R413" s="113" t="s">
        <v>150</v>
      </c>
      <c r="S413" s="113" t="s">
        <v>151</v>
      </c>
      <c r="T413" s="113" t="s">
        <v>353</v>
      </c>
      <c r="U413" s="151">
        <v>2030</v>
      </c>
      <c r="V413" s="113" t="s">
        <v>151</v>
      </c>
      <c r="W413" s="113" t="s">
        <v>353</v>
      </c>
      <c r="X413" s="148">
        <v>2050</v>
      </c>
      <c r="Y413" s="113" t="s">
        <v>150</v>
      </c>
      <c r="Z413" s="113" t="s">
        <v>151</v>
      </c>
      <c r="AA413" s="141">
        <v>2050</v>
      </c>
      <c r="AC413" s="113" t="s">
        <v>782</v>
      </c>
      <c r="AD413" s="113" t="s">
        <v>5</v>
      </c>
      <c r="AE413" s="113" t="s">
        <v>157</v>
      </c>
      <c r="AF413" s="113" t="s">
        <v>157</v>
      </c>
      <c r="AG413" s="113" t="s">
        <v>169</v>
      </c>
      <c r="AH413" s="141" t="s">
        <v>159</v>
      </c>
      <c r="AI413" s="113" t="s">
        <v>160</v>
      </c>
      <c r="AJ413" s="113" t="s">
        <v>150</v>
      </c>
      <c r="AK413" s="166" t="s">
        <v>2408</v>
      </c>
      <c r="AL413" s="113">
        <v>2045</v>
      </c>
      <c r="AP413" s="113" t="s">
        <v>154</v>
      </c>
      <c r="AQ413" s="113" t="s">
        <v>153</v>
      </c>
      <c r="AR413" s="113" t="s">
        <v>153</v>
      </c>
      <c r="AV413" s="113" t="s">
        <v>168</v>
      </c>
      <c r="AW413" s="167" t="s">
        <v>262</v>
      </c>
      <c r="AX413" s="113" t="s">
        <v>158</v>
      </c>
      <c r="AY413" s="113" t="s">
        <v>154</v>
      </c>
      <c r="AZ413" s="113" t="s">
        <v>153</v>
      </c>
      <c r="BA413" s="113" t="s">
        <v>153</v>
      </c>
      <c r="BG413" s="283">
        <f t="shared" si="311"/>
        <v>0</v>
      </c>
      <c r="BH413" s="149">
        <f t="shared" si="312"/>
        <v>0</v>
      </c>
      <c r="BI413" s="113">
        <f t="shared" si="278"/>
        <v>0</v>
      </c>
      <c r="BJ413" s="280">
        <f t="shared" si="279"/>
        <v>0</v>
      </c>
      <c r="BK413" s="347">
        <f t="shared" si="313"/>
        <v>0</v>
      </c>
      <c r="BL413" s="113">
        <f t="shared" si="314"/>
        <v>1</v>
      </c>
      <c r="BM413" s="113">
        <f t="shared" si="280"/>
        <v>0</v>
      </c>
      <c r="BN413" s="278">
        <f t="shared" si="281"/>
        <v>1</v>
      </c>
      <c r="BO413" s="149">
        <f t="shared" si="315"/>
        <v>0</v>
      </c>
      <c r="BP413" s="149">
        <f t="shared" si="316"/>
        <v>0</v>
      </c>
      <c r="BQ413" s="113">
        <f t="shared" si="282"/>
        <v>1</v>
      </c>
      <c r="BR413" s="356">
        <f t="shared" si="317"/>
        <v>0</v>
      </c>
      <c r="BS413" s="149">
        <f t="shared" si="318"/>
        <v>0</v>
      </c>
      <c r="BT413" s="113">
        <f t="shared" si="283"/>
        <v>0</v>
      </c>
      <c r="BU413" s="356">
        <f t="shared" si="284"/>
        <v>0</v>
      </c>
      <c r="BV413" s="149">
        <f t="shared" si="285"/>
        <v>0</v>
      </c>
      <c r="BW413" s="113">
        <f t="shared" si="286"/>
        <v>0</v>
      </c>
      <c r="BX413" s="248">
        <f t="shared" si="287"/>
        <v>0</v>
      </c>
      <c r="BY413" s="248">
        <f t="shared" si="288"/>
        <v>0</v>
      </c>
      <c r="BZ413" s="248">
        <f t="shared" si="289"/>
        <v>1</v>
      </c>
      <c r="CA413" s="248">
        <f t="shared" si="322"/>
        <v>1</v>
      </c>
      <c r="CB413" s="175">
        <f t="shared" si="290"/>
        <v>0</v>
      </c>
      <c r="CC413" s="347">
        <f t="shared" si="291"/>
        <v>0</v>
      </c>
      <c r="CD413" s="113">
        <f t="shared" si="292"/>
        <v>0</v>
      </c>
      <c r="CE413" s="113">
        <f t="shared" si="293"/>
        <v>1</v>
      </c>
      <c r="CF413" s="276">
        <f t="shared" si="294"/>
        <v>1</v>
      </c>
      <c r="CG413" s="248">
        <f t="shared" si="295"/>
        <v>1</v>
      </c>
      <c r="CH413" s="274">
        <f t="shared" si="319"/>
        <v>1</v>
      </c>
      <c r="CI413" s="347">
        <f t="shared" si="296"/>
        <v>0</v>
      </c>
      <c r="CJ413" s="113">
        <f t="shared" si="297"/>
        <v>0</v>
      </c>
      <c r="CK413" s="141">
        <f t="shared" si="298"/>
        <v>0</v>
      </c>
      <c r="CL413" s="149">
        <f t="shared" si="320"/>
        <v>0</v>
      </c>
      <c r="CM413" s="149">
        <f t="shared" si="320"/>
        <v>1</v>
      </c>
      <c r="CN413" s="149">
        <f t="shared" si="320"/>
        <v>1</v>
      </c>
      <c r="CO413" s="149">
        <f t="shared" si="299"/>
        <v>2</v>
      </c>
      <c r="CP413" s="149">
        <f t="shared" si="321"/>
        <v>1</v>
      </c>
      <c r="CQ413" s="282">
        <f t="shared" si="300"/>
        <v>0</v>
      </c>
      <c r="CR413" s="113">
        <f t="shared" si="301"/>
        <v>0</v>
      </c>
      <c r="CS413" s="113">
        <f t="shared" si="302"/>
        <v>1</v>
      </c>
      <c r="CT413" s="282">
        <f t="shared" si="303"/>
        <v>1</v>
      </c>
      <c r="CU413" s="113" t="str">
        <f t="shared" si="304"/>
        <v xml:space="preserve">2050 </v>
      </c>
      <c r="CV413" s="113">
        <f t="shared" si="305"/>
        <v>2050</v>
      </c>
      <c r="CW413" s="160">
        <v>0</v>
      </c>
      <c r="CX413" s="160">
        <v>0</v>
      </c>
      <c r="CY413" s="160">
        <v>1</v>
      </c>
      <c r="CZ413" s="160">
        <v>1</v>
      </c>
      <c r="DA413" s="160">
        <v>0</v>
      </c>
      <c r="DB413" s="160">
        <v>0</v>
      </c>
      <c r="DC413" s="160">
        <v>0</v>
      </c>
      <c r="DD413" s="160">
        <v>0</v>
      </c>
      <c r="DE413" s="160">
        <v>0</v>
      </c>
      <c r="DF413" s="160">
        <v>1</v>
      </c>
      <c r="DG413" s="160">
        <v>0</v>
      </c>
      <c r="DH413" s="160">
        <v>1</v>
      </c>
      <c r="DI413" s="160">
        <v>0</v>
      </c>
      <c r="DJ413" s="160">
        <v>0</v>
      </c>
      <c r="DK413" s="160">
        <v>0</v>
      </c>
      <c r="DL413" s="160">
        <v>0</v>
      </c>
      <c r="DM413" s="160">
        <v>1</v>
      </c>
      <c r="DN413" s="160">
        <v>0</v>
      </c>
      <c r="DO413" s="160">
        <v>1</v>
      </c>
      <c r="DP413" s="160">
        <v>0</v>
      </c>
      <c r="DQ413" s="160">
        <v>0</v>
      </c>
      <c r="DR413" s="160">
        <v>1</v>
      </c>
      <c r="DS413" s="160">
        <v>0</v>
      </c>
      <c r="DT413" s="104" t="s">
        <v>150</v>
      </c>
      <c r="DU413" s="104" t="s">
        <v>157</v>
      </c>
      <c r="DV413" s="104" t="s">
        <v>160</v>
      </c>
      <c r="DW413" s="104" t="s">
        <v>160</v>
      </c>
      <c r="DX413" s="104" t="s">
        <v>3005</v>
      </c>
      <c r="DY413" s="104" t="s">
        <v>3005</v>
      </c>
      <c r="DZ413" s="107" t="str">
        <f t="shared" si="306"/>
        <v>Y</v>
      </c>
      <c r="EA413" s="107" t="str">
        <f t="shared" si="307"/>
        <v>Targets set</v>
      </c>
      <c r="EB413" s="107" t="str">
        <f t="shared" si="308"/>
        <v>N</v>
      </c>
      <c r="EC413" s="107" t="str">
        <f t="shared" si="309"/>
        <v>Y</v>
      </c>
      <c r="ED413" s="107" t="str">
        <f t="shared" si="310"/>
        <v>Not Specified</v>
      </c>
      <c r="EF413" s="113">
        <f t="shared" si="323"/>
        <v>2050</v>
      </c>
    </row>
    <row r="414" spans="1:136" ht="16.5" customHeight="1">
      <c r="A414" s="113">
        <v>411</v>
      </c>
      <c r="B414" s="113">
        <v>445</v>
      </c>
      <c r="C414" s="141" t="s">
        <v>2409</v>
      </c>
      <c r="D414" s="113" t="s">
        <v>306</v>
      </c>
      <c r="E414" s="113" t="s">
        <v>214</v>
      </c>
      <c r="F414" s="113" t="s">
        <v>145</v>
      </c>
      <c r="G414" s="113" t="s">
        <v>146</v>
      </c>
      <c r="H414" s="157" t="s">
        <v>2410</v>
      </c>
      <c r="I414" s="113" t="s">
        <v>2411</v>
      </c>
      <c r="J414" s="113">
        <v>0.498</v>
      </c>
      <c r="K414" s="113" t="s">
        <v>2412</v>
      </c>
      <c r="L414" s="113">
        <v>76453</v>
      </c>
      <c r="M414" s="141">
        <v>3</v>
      </c>
      <c r="N414" s="113" t="s">
        <v>154</v>
      </c>
      <c r="O414" s="113" t="s">
        <v>153</v>
      </c>
      <c r="P414" s="141" t="s">
        <v>153</v>
      </c>
      <c r="Q414" s="113" t="s">
        <v>150</v>
      </c>
      <c r="R414" s="113" t="s">
        <v>150</v>
      </c>
      <c r="S414" s="113" t="s">
        <v>151</v>
      </c>
      <c r="T414" s="113" t="s">
        <v>152</v>
      </c>
      <c r="U414" s="147">
        <v>2031</v>
      </c>
      <c r="V414" s="113" t="s">
        <v>151</v>
      </c>
      <c r="W414" s="113" t="s">
        <v>152</v>
      </c>
      <c r="X414" s="148">
        <v>2041</v>
      </c>
      <c r="Y414" s="113" t="s">
        <v>150</v>
      </c>
      <c r="Z414" s="113" t="s">
        <v>151</v>
      </c>
      <c r="AA414" s="141">
        <v>2041</v>
      </c>
      <c r="AC414" s="113" t="s">
        <v>167</v>
      </c>
      <c r="AD414" s="113" t="s">
        <v>6</v>
      </c>
      <c r="AE414" s="113" t="s">
        <v>157</v>
      </c>
      <c r="AF414" s="113" t="s">
        <v>157</v>
      </c>
      <c r="AG414" s="113" t="s">
        <v>157</v>
      </c>
      <c r="AH414" s="141" t="s">
        <v>218</v>
      </c>
      <c r="AJ414" s="113" t="s">
        <v>154</v>
      </c>
      <c r="AK414" s="166" t="s">
        <v>153</v>
      </c>
      <c r="AO414" s="113" t="s">
        <v>219</v>
      </c>
      <c r="AP414" s="113" t="s">
        <v>150</v>
      </c>
      <c r="AQ414" s="113" t="s">
        <v>218</v>
      </c>
      <c r="AR414" s="113" t="s">
        <v>2413</v>
      </c>
      <c r="AS414" s="113">
        <v>2050</v>
      </c>
      <c r="AV414" s="113" t="s">
        <v>157</v>
      </c>
      <c r="AW414" s="167" t="s">
        <v>168</v>
      </c>
      <c r="AX414" s="113" t="s">
        <v>157</v>
      </c>
      <c r="AY414" s="113" t="s">
        <v>154</v>
      </c>
      <c r="AZ414" s="113" t="s">
        <v>153</v>
      </c>
      <c r="BA414" s="113" t="s">
        <v>153</v>
      </c>
      <c r="BG414" s="283">
        <f t="shared" si="311"/>
        <v>0</v>
      </c>
      <c r="BH414" s="149">
        <f t="shared" si="312"/>
        <v>0</v>
      </c>
      <c r="BI414" s="113">
        <f t="shared" si="278"/>
        <v>0</v>
      </c>
      <c r="BJ414" s="280">
        <f t="shared" si="279"/>
        <v>0</v>
      </c>
      <c r="BK414" s="347">
        <f t="shared" si="313"/>
        <v>0</v>
      </c>
      <c r="BL414" s="113">
        <f t="shared" si="314"/>
        <v>0</v>
      </c>
      <c r="BM414" s="113">
        <f t="shared" si="280"/>
        <v>1</v>
      </c>
      <c r="BN414" s="278">
        <f t="shared" si="281"/>
        <v>1</v>
      </c>
      <c r="BO414" s="149">
        <f t="shared" si="315"/>
        <v>0</v>
      </c>
      <c r="BP414" s="149">
        <f t="shared" si="316"/>
        <v>0</v>
      </c>
      <c r="BQ414" s="113">
        <f t="shared" si="282"/>
        <v>1</v>
      </c>
      <c r="BR414" s="356">
        <f t="shared" si="317"/>
        <v>0</v>
      </c>
      <c r="BS414" s="149">
        <f t="shared" si="318"/>
        <v>0</v>
      </c>
      <c r="BT414" s="113">
        <f t="shared" si="283"/>
        <v>1</v>
      </c>
      <c r="BU414" s="356">
        <f t="shared" si="284"/>
        <v>0</v>
      </c>
      <c r="BV414" s="149">
        <f t="shared" si="285"/>
        <v>0</v>
      </c>
      <c r="BW414" s="113">
        <f t="shared" si="286"/>
        <v>0</v>
      </c>
      <c r="BX414" s="248">
        <f t="shared" si="287"/>
        <v>0</v>
      </c>
      <c r="BY414" s="248">
        <f t="shared" si="288"/>
        <v>0</v>
      </c>
      <c r="BZ414" s="248">
        <f t="shared" si="289"/>
        <v>0</v>
      </c>
      <c r="CA414" s="248">
        <f t="shared" si="322"/>
        <v>0</v>
      </c>
      <c r="CB414" s="175">
        <f t="shared" si="290"/>
        <v>0</v>
      </c>
      <c r="CC414" s="347">
        <f t="shared" si="291"/>
        <v>0</v>
      </c>
      <c r="CD414" s="113">
        <f t="shared" si="292"/>
        <v>0</v>
      </c>
      <c r="CE414" s="113">
        <f t="shared" si="293"/>
        <v>1</v>
      </c>
      <c r="CF414" s="276">
        <f t="shared" si="294"/>
        <v>1</v>
      </c>
      <c r="CG414" s="248">
        <f t="shared" si="295"/>
        <v>1</v>
      </c>
      <c r="CH414" s="274">
        <f t="shared" si="319"/>
        <v>1</v>
      </c>
      <c r="CI414" s="347">
        <f t="shared" si="296"/>
        <v>0</v>
      </c>
      <c r="CJ414" s="113">
        <f t="shared" si="297"/>
        <v>0</v>
      </c>
      <c r="CK414" s="141">
        <f t="shared" si="298"/>
        <v>0</v>
      </c>
      <c r="CL414" s="149">
        <f t="shared" si="320"/>
        <v>0</v>
      </c>
      <c r="CM414" s="149">
        <f t="shared" si="320"/>
        <v>0</v>
      </c>
      <c r="CN414" s="149">
        <f t="shared" si="320"/>
        <v>2</v>
      </c>
      <c r="CO414" s="149">
        <f t="shared" si="299"/>
        <v>2</v>
      </c>
      <c r="CP414" s="149">
        <f t="shared" si="321"/>
        <v>1</v>
      </c>
      <c r="CQ414" s="282">
        <f t="shared" si="300"/>
        <v>1</v>
      </c>
      <c r="CR414" s="113">
        <f t="shared" si="301"/>
        <v>0</v>
      </c>
      <c r="CS414" s="113">
        <f t="shared" si="302"/>
        <v>0</v>
      </c>
      <c r="CT414" s="282" t="str">
        <f t="shared" si="303"/>
        <v/>
      </c>
      <c r="CU414" s="113" t="str">
        <f t="shared" si="304"/>
        <v>2041 2050</v>
      </c>
      <c r="CV414" s="113">
        <f t="shared" si="305"/>
        <v>2050</v>
      </c>
      <c r="CW414" s="160">
        <v>0</v>
      </c>
      <c r="CX414" s="160">
        <v>0</v>
      </c>
      <c r="CY414" s="160">
        <v>0</v>
      </c>
      <c r="CZ414" s="160">
        <v>0</v>
      </c>
      <c r="DA414" s="160">
        <v>1</v>
      </c>
      <c r="DB414" s="160">
        <v>0</v>
      </c>
      <c r="DC414" s="160">
        <v>0</v>
      </c>
      <c r="DD414" s="160">
        <v>1</v>
      </c>
      <c r="DE414" s="160">
        <v>0</v>
      </c>
      <c r="DF414" s="160">
        <v>1</v>
      </c>
      <c r="DG414" s="160">
        <v>0</v>
      </c>
      <c r="DH414" s="160">
        <v>1</v>
      </c>
      <c r="DI414" s="160">
        <v>0</v>
      </c>
      <c r="DJ414" s="160">
        <v>0</v>
      </c>
      <c r="DK414" s="160">
        <v>0</v>
      </c>
      <c r="DL414" s="160">
        <v>0</v>
      </c>
      <c r="DM414" s="160">
        <v>1</v>
      </c>
      <c r="DN414" s="160">
        <v>1</v>
      </c>
      <c r="DO414" s="160">
        <v>1</v>
      </c>
      <c r="DP414" s="160">
        <v>1</v>
      </c>
      <c r="DQ414" s="160">
        <v>0</v>
      </c>
      <c r="DR414" s="160">
        <v>1</v>
      </c>
      <c r="DS414" s="160">
        <v>1</v>
      </c>
      <c r="DT414" s="104" t="s">
        <v>150</v>
      </c>
      <c r="DU414" s="104" t="s">
        <v>158</v>
      </c>
      <c r="DV414" s="104" t="s">
        <v>219</v>
      </c>
      <c r="DW414" s="104" t="s">
        <v>154</v>
      </c>
      <c r="DX414" s="104">
        <v>0</v>
      </c>
      <c r="DY414" s="104" t="s">
        <v>150</v>
      </c>
      <c r="DZ414" s="107" t="str">
        <f t="shared" si="306"/>
        <v>Y</v>
      </c>
      <c r="EA414" s="107" t="str">
        <f t="shared" si="307"/>
        <v>Targets set</v>
      </c>
      <c r="EB414" s="107" t="str">
        <f t="shared" si="308"/>
        <v>Y</v>
      </c>
      <c r="EC414" s="107" t="str">
        <f t="shared" si="309"/>
        <v>N</v>
      </c>
      <c r="ED414" s="107" t="str">
        <f t="shared" si="310"/>
        <v>Yes</v>
      </c>
      <c r="EF414" s="113">
        <f t="shared" si="323"/>
        <v>2050</v>
      </c>
    </row>
    <row r="415" spans="1:136" ht="16.5" customHeight="1">
      <c r="A415" s="113">
        <v>412</v>
      </c>
      <c r="B415" s="113">
        <v>440</v>
      </c>
      <c r="C415" s="141" t="s">
        <v>2414</v>
      </c>
      <c r="D415" s="113" t="s">
        <v>2415</v>
      </c>
      <c r="E415" s="113" t="s">
        <v>642</v>
      </c>
      <c r="F415" s="113" t="s">
        <v>145</v>
      </c>
      <c r="G415" s="113" t="s">
        <v>146</v>
      </c>
      <c r="H415" s="157" t="s">
        <v>2416</v>
      </c>
      <c r="I415" s="113" t="s">
        <v>2417</v>
      </c>
      <c r="J415" s="113">
        <v>-0.097</v>
      </c>
      <c r="K415" s="113" t="s">
        <v>2418</v>
      </c>
      <c r="L415" s="113">
        <v>83100</v>
      </c>
      <c r="M415" s="141">
        <v>17</v>
      </c>
      <c r="N415" s="113" t="s">
        <v>154</v>
      </c>
      <c r="O415" s="113" t="s">
        <v>153</v>
      </c>
      <c r="P415" s="141" t="s">
        <v>153</v>
      </c>
      <c r="Q415" s="113" t="s">
        <v>150</v>
      </c>
      <c r="R415" s="113" t="s">
        <v>150</v>
      </c>
      <c r="S415" s="113" t="s">
        <v>151</v>
      </c>
      <c r="T415" s="113" t="s">
        <v>152</v>
      </c>
      <c r="U415" s="147">
        <v>2030</v>
      </c>
      <c r="V415" s="113" t="s">
        <v>151</v>
      </c>
      <c r="W415" s="113" t="s">
        <v>152</v>
      </c>
      <c r="X415" s="148">
        <v>2040</v>
      </c>
      <c r="Y415" s="113" t="s">
        <v>150</v>
      </c>
      <c r="Z415" s="113" t="s">
        <v>151</v>
      </c>
      <c r="AA415" s="141">
        <v>2040</v>
      </c>
      <c r="AC415" s="113" t="s">
        <v>167</v>
      </c>
      <c r="AD415" s="113" t="s">
        <v>6</v>
      </c>
      <c r="AE415" s="113" t="s">
        <v>157</v>
      </c>
      <c r="AF415" s="113" t="s">
        <v>157</v>
      </c>
      <c r="AG415" s="113" t="s">
        <v>157</v>
      </c>
      <c r="AH415" s="141" t="s">
        <v>218</v>
      </c>
      <c r="AJ415" s="113" t="s">
        <v>154</v>
      </c>
      <c r="AK415" s="166" t="s">
        <v>153</v>
      </c>
      <c r="AO415" s="113" t="s">
        <v>219</v>
      </c>
      <c r="AP415" s="113" t="s">
        <v>150</v>
      </c>
      <c r="AQ415" s="113" t="s">
        <v>218</v>
      </c>
      <c r="AR415" s="113" t="s">
        <v>2419</v>
      </c>
      <c r="AS415" s="113">
        <v>2040</v>
      </c>
      <c r="AV415" s="113" t="s">
        <v>157</v>
      </c>
      <c r="AW415" s="167" t="s">
        <v>171</v>
      </c>
      <c r="AX415" s="113" t="s">
        <v>158</v>
      </c>
      <c r="AY415" s="113" t="s">
        <v>154</v>
      </c>
      <c r="AZ415" s="113" t="s">
        <v>153</v>
      </c>
      <c r="BA415" s="113" t="s">
        <v>153</v>
      </c>
      <c r="BG415" s="283">
        <f t="shared" si="311"/>
        <v>0</v>
      </c>
      <c r="BH415" s="149">
        <f t="shared" si="312"/>
        <v>0</v>
      </c>
      <c r="BI415" s="113">
        <f t="shared" si="278"/>
        <v>0</v>
      </c>
      <c r="BJ415" s="280">
        <f t="shared" si="279"/>
        <v>0</v>
      </c>
      <c r="BK415" s="347">
        <f t="shared" si="313"/>
        <v>0</v>
      </c>
      <c r="BL415" s="113">
        <f t="shared" si="314"/>
        <v>1</v>
      </c>
      <c r="BM415" s="113">
        <f t="shared" si="280"/>
        <v>0</v>
      </c>
      <c r="BN415" s="278">
        <f t="shared" si="281"/>
        <v>1</v>
      </c>
      <c r="BO415" s="149">
        <f t="shared" si="315"/>
        <v>0</v>
      </c>
      <c r="BP415" s="149">
        <f t="shared" si="316"/>
        <v>0</v>
      </c>
      <c r="BQ415" s="113">
        <f t="shared" si="282"/>
        <v>1</v>
      </c>
      <c r="BR415" s="356">
        <f t="shared" si="317"/>
        <v>0</v>
      </c>
      <c r="BS415" s="149">
        <f t="shared" si="318"/>
        <v>0</v>
      </c>
      <c r="BT415" s="113">
        <f t="shared" si="283"/>
        <v>1</v>
      </c>
      <c r="BU415" s="356">
        <f t="shared" si="284"/>
        <v>0</v>
      </c>
      <c r="BV415" s="149">
        <f t="shared" si="285"/>
        <v>0</v>
      </c>
      <c r="BW415" s="113">
        <f t="shared" si="286"/>
        <v>0</v>
      </c>
      <c r="BX415" s="248">
        <f t="shared" si="287"/>
        <v>0</v>
      </c>
      <c r="BY415" s="248">
        <f t="shared" si="288"/>
        <v>0</v>
      </c>
      <c r="BZ415" s="248">
        <f t="shared" si="289"/>
        <v>0</v>
      </c>
      <c r="CA415" s="248">
        <f t="shared" si="322"/>
        <v>0</v>
      </c>
      <c r="CB415" s="175">
        <f t="shared" si="290"/>
        <v>0</v>
      </c>
      <c r="CC415" s="347">
        <f t="shared" si="291"/>
        <v>0</v>
      </c>
      <c r="CD415" s="113">
        <f t="shared" si="292"/>
        <v>0</v>
      </c>
      <c r="CE415" s="113">
        <f t="shared" si="293"/>
        <v>1</v>
      </c>
      <c r="CF415" s="276">
        <f t="shared" si="294"/>
        <v>1</v>
      </c>
      <c r="CG415" s="248">
        <f t="shared" si="295"/>
        <v>1</v>
      </c>
      <c r="CH415" s="274">
        <f t="shared" si="319"/>
        <v>1</v>
      </c>
      <c r="CI415" s="347">
        <f t="shared" si="296"/>
        <v>0</v>
      </c>
      <c r="CJ415" s="113">
        <f t="shared" si="297"/>
        <v>0</v>
      </c>
      <c r="CK415" s="141">
        <f t="shared" si="298"/>
        <v>0</v>
      </c>
      <c r="CL415" s="149">
        <f t="shared" si="320"/>
        <v>0</v>
      </c>
      <c r="CM415" s="149">
        <f t="shared" si="320"/>
        <v>1</v>
      </c>
      <c r="CN415" s="149">
        <f t="shared" si="320"/>
        <v>1</v>
      </c>
      <c r="CO415" s="149">
        <f t="shared" si="299"/>
        <v>2</v>
      </c>
      <c r="CP415" s="149">
        <f t="shared" si="321"/>
        <v>1</v>
      </c>
      <c r="CQ415" s="282">
        <f t="shared" si="300"/>
        <v>1</v>
      </c>
      <c r="CR415" s="113">
        <f t="shared" si="301"/>
        <v>0</v>
      </c>
      <c r="CS415" s="113">
        <f t="shared" si="302"/>
        <v>0</v>
      </c>
      <c r="CT415" s="282">
        <f t="shared" si="303"/>
        <v>1</v>
      </c>
      <c r="CU415" s="113" t="str">
        <f t="shared" si="304"/>
        <v>2040 2040</v>
      </c>
      <c r="CV415" s="113">
        <f t="shared" si="305"/>
        <v>2040</v>
      </c>
      <c r="CW415" s="160">
        <v>0</v>
      </c>
      <c r="CX415" s="160">
        <v>1</v>
      </c>
      <c r="CY415" s="160">
        <v>0</v>
      </c>
      <c r="CZ415" s="160">
        <v>1</v>
      </c>
      <c r="DA415" s="160">
        <v>0</v>
      </c>
      <c r="DB415" s="160">
        <v>0</v>
      </c>
      <c r="DC415" s="160">
        <v>1</v>
      </c>
      <c r="DD415" s="160">
        <v>1</v>
      </c>
      <c r="DE415" s="160">
        <v>0</v>
      </c>
      <c r="DF415" s="160">
        <v>1</v>
      </c>
      <c r="DG415" s="160">
        <v>0</v>
      </c>
      <c r="DH415" s="160">
        <v>1</v>
      </c>
      <c r="DI415" s="160">
        <v>0</v>
      </c>
      <c r="DJ415" s="160">
        <v>0</v>
      </c>
      <c r="DK415" s="160">
        <v>0</v>
      </c>
      <c r="DL415" s="160">
        <v>0</v>
      </c>
      <c r="DM415" s="160">
        <v>1</v>
      </c>
      <c r="DN415" s="160">
        <v>1</v>
      </c>
      <c r="DO415" s="160">
        <v>1</v>
      </c>
      <c r="DP415" s="160">
        <v>1</v>
      </c>
      <c r="DQ415" s="160">
        <v>0</v>
      </c>
      <c r="DR415" s="160">
        <v>1</v>
      </c>
      <c r="DS415" s="160">
        <v>0</v>
      </c>
      <c r="DT415" s="104" t="s">
        <v>150</v>
      </c>
      <c r="DU415" s="104" t="s">
        <v>157</v>
      </c>
      <c r="DV415" s="104" t="s">
        <v>7859</v>
      </c>
      <c r="DW415" s="104" t="s">
        <v>160</v>
      </c>
      <c r="DX415" s="104" t="s">
        <v>150</v>
      </c>
      <c r="DY415" s="104" t="s">
        <v>3005</v>
      </c>
      <c r="DZ415" s="107" t="str">
        <f t="shared" si="306"/>
        <v>Y</v>
      </c>
      <c r="EA415" s="107" t="str">
        <f t="shared" si="307"/>
        <v>Targets set</v>
      </c>
      <c r="EB415" s="107" t="str">
        <f t="shared" si="308"/>
        <v>Y</v>
      </c>
      <c r="EC415" s="107" t="str">
        <f t="shared" si="309"/>
        <v>N</v>
      </c>
      <c r="ED415" s="107" t="str">
        <f t="shared" si="310"/>
        <v>Yes</v>
      </c>
      <c r="EF415" s="113">
        <f t="shared" si="323"/>
        <v>2040</v>
      </c>
    </row>
    <row r="416" spans="1:136" ht="16.5" customHeight="1">
      <c r="A416" s="113">
        <v>413</v>
      </c>
      <c r="B416" s="113">
        <v>430</v>
      </c>
      <c r="C416" s="141" t="s">
        <v>2420</v>
      </c>
      <c r="D416" s="113" t="s">
        <v>1074</v>
      </c>
      <c r="E416" s="113" t="s">
        <v>735</v>
      </c>
      <c r="F416" s="113" t="s">
        <v>145</v>
      </c>
      <c r="G416" s="113" t="s">
        <v>146</v>
      </c>
      <c r="H416" s="157" t="s">
        <v>2421</v>
      </c>
      <c r="I416" s="113" t="s">
        <v>2422</v>
      </c>
      <c r="J416" s="113">
        <v>-0.024</v>
      </c>
      <c r="K416" s="113" t="s">
        <v>2423</v>
      </c>
      <c r="L416" s="113">
        <v>30000</v>
      </c>
      <c r="M416" s="141">
        <v>8</v>
      </c>
      <c r="N416" s="113" t="s">
        <v>154</v>
      </c>
      <c r="O416" s="113" t="s">
        <v>153</v>
      </c>
      <c r="P416" s="141" t="s">
        <v>153</v>
      </c>
      <c r="Q416" s="113" t="s">
        <v>150</v>
      </c>
      <c r="R416" s="113" t="s">
        <v>150</v>
      </c>
      <c r="S416" s="113" t="s">
        <v>151</v>
      </c>
      <c r="T416" s="113" t="s">
        <v>827</v>
      </c>
      <c r="U416" s="147">
        <v>2032</v>
      </c>
      <c r="V416" s="113" t="s">
        <v>153</v>
      </c>
      <c r="W416" s="113" t="s">
        <v>153</v>
      </c>
      <c r="X416" s="148" t="s">
        <v>153</v>
      </c>
      <c r="Y416" s="113" t="s">
        <v>153</v>
      </c>
      <c r="Z416" s="113" t="s">
        <v>153</v>
      </c>
      <c r="AC416" s="113" t="s">
        <v>281</v>
      </c>
      <c r="AD416" s="113" t="s">
        <v>240</v>
      </c>
      <c r="AE416" s="113" t="s">
        <v>157</v>
      </c>
      <c r="AF416" s="113" t="s">
        <v>157</v>
      </c>
      <c r="AG416" s="113" t="s">
        <v>158</v>
      </c>
      <c r="AH416" s="141" t="s">
        <v>159</v>
      </c>
      <c r="AJ416" s="113" t="s">
        <v>154</v>
      </c>
      <c r="AK416" s="166" t="s">
        <v>153</v>
      </c>
      <c r="AP416" s="113" t="s">
        <v>154</v>
      </c>
      <c r="AQ416" s="113" t="s">
        <v>153</v>
      </c>
      <c r="AR416" s="113" t="s">
        <v>153</v>
      </c>
      <c r="AV416" s="113" t="s">
        <v>168</v>
      </c>
      <c r="AW416" s="167" t="s">
        <v>168</v>
      </c>
      <c r="AX416" s="113" t="s">
        <v>158</v>
      </c>
      <c r="AY416" s="113" t="s">
        <v>150</v>
      </c>
      <c r="AZ416" s="113" t="s">
        <v>2424</v>
      </c>
      <c r="BA416" s="113">
        <v>2032</v>
      </c>
      <c r="BG416" s="283">
        <f t="shared" si="311"/>
        <v>0</v>
      </c>
      <c r="BH416" s="149">
        <f t="shared" si="312"/>
        <v>0</v>
      </c>
      <c r="BI416" s="113">
        <f t="shared" si="278"/>
        <v>0</v>
      </c>
      <c r="BJ416" s="280">
        <f t="shared" si="279"/>
        <v>0</v>
      </c>
      <c r="BK416" s="347">
        <f t="shared" si="313"/>
        <v>0</v>
      </c>
      <c r="BL416" s="113">
        <f t="shared" si="314"/>
        <v>0</v>
      </c>
      <c r="BM416" s="113">
        <f t="shared" si="280"/>
        <v>1</v>
      </c>
      <c r="BN416" s="278">
        <f t="shared" si="281"/>
        <v>1</v>
      </c>
      <c r="BO416" s="149">
        <f t="shared" si="315"/>
        <v>0</v>
      </c>
      <c r="BP416" s="149">
        <f t="shared" si="316"/>
        <v>0</v>
      </c>
      <c r="BQ416" s="113">
        <f t="shared" si="282"/>
        <v>0</v>
      </c>
      <c r="BR416" s="356">
        <f t="shared" si="317"/>
        <v>0</v>
      </c>
      <c r="BS416" s="149">
        <f t="shared" si="318"/>
        <v>0</v>
      </c>
      <c r="BT416" s="113">
        <f t="shared" si="283"/>
        <v>0</v>
      </c>
      <c r="BU416" s="356">
        <f t="shared" si="284"/>
        <v>0</v>
      </c>
      <c r="BV416" s="149">
        <f t="shared" si="285"/>
        <v>0</v>
      </c>
      <c r="BW416" s="113">
        <f t="shared" si="286"/>
        <v>0</v>
      </c>
      <c r="BX416" s="248">
        <f t="shared" si="287"/>
        <v>0</v>
      </c>
      <c r="BY416" s="248">
        <f t="shared" si="288"/>
        <v>0</v>
      </c>
      <c r="BZ416" s="248">
        <f t="shared" si="289"/>
        <v>0</v>
      </c>
      <c r="CA416" s="248">
        <f t="shared" si="322"/>
        <v>0</v>
      </c>
      <c r="CB416" s="175">
        <f t="shared" si="290"/>
        <v>0</v>
      </c>
      <c r="CC416" s="347">
        <f t="shared" si="291"/>
        <v>0</v>
      </c>
      <c r="CD416" s="113">
        <f t="shared" si="292"/>
        <v>0</v>
      </c>
      <c r="CE416" s="113">
        <f t="shared" si="293"/>
        <v>0</v>
      </c>
      <c r="CF416" s="276">
        <f t="shared" si="294"/>
        <v>0</v>
      </c>
      <c r="CG416" s="248">
        <f t="shared" si="295"/>
        <v>0</v>
      </c>
      <c r="CH416" s="274">
        <f t="shared" si="319"/>
        <v>0</v>
      </c>
      <c r="CI416" s="347">
        <f t="shared" si="296"/>
        <v>0</v>
      </c>
      <c r="CJ416" s="113">
        <f t="shared" si="297"/>
        <v>0</v>
      </c>
      <c r="CK416" s="141">
        <f t="shared" si="298"/>
        <v>1</v>
      </c>
      <c r="CL416" s="149">
        <f t="shared" si="320"/>
        <v>0</v>
      </c>
      <c r="CM416" s="149">
        <f t="shared" si="320"/>
        <v>0</v>
      </c>
      <c r="CN416" s="149">
        <f t="shared" si="320"/>
        <v>1</v>
      </c>
      <c r="CO416" s="149">
        <f t="shared" si="299"/>
        <v>1</v>
      </c>
      <c r="CP416" s="149">
        <f t="shared" si="321"/>
        <v>1</v>
      </c>
      <c r="CQ416" s="282">
        <f t="shared" si="300"/>
        <v>0</v>
      </c>
      <c r="CR416" s="113">
        <f t="shared" si="301"/>
        <v>0</v>
      </c>
      <c r="CS416" s="113">
        <f t="shared" si="302"/>
        <v>1</v>
      </c>
      <c r="CT416" s="282" t="str">
        <f t="shared" si="303"/>
        <v/>
      </c>
      <c r="CU416" s="113" t="str">
        <f t="shared" si="304"/>
        <v xml:space="preserve"> </v>
      </c>
      <c r="CV416" s="113">
        <f t="shared" si="305"/>
        <v>0</v>
      </c>
      <c r="CW416" s="160">
        <v>0</v>
      </c>
      <c r="CX416" s="160">
        <v>0</v>
      </c>
      <c r="CY416" s="160">
        <v>0</v>
      </c>
      <c r="CZ416" s="160">
        <v>0</v>
      </c>
      <c r="DA416" s="160">
        <v>0</v>
      </c>
      <c r="DB416" s="160">
        <v>0</v>
      </c>
      <c r="DC416" s="160">
        <v>0</v>
      </c>
      <c r="DD416" s="160">
        <v>0</v>
      </c>
      <c r="DE416" s="160">
        <v>0</v>
      </c>
      <c r="DF416" s="160">
        <v>0</v>
      </c>
      <c r="DG416" s="160">
        <v>1</v>
      </c>
      <c r="DH416" s="160">
        <v>1</v>
      </c>
      <c r="DI416" s="160">
        <v>0</v>
      </c>
      <c r="DJ416" s="160">
        <v>0</v>
      </c>
      <c r="DK416" s="160">
        <v>0</v>
      </c>
      <c r="DL416" s="160">
        <v>0</v>
      </c>
      <c r="DM416" s="160">
        <v>0</v>
      </c>
      <c r="DN416" s="160">
        <v>0</v>
      </c>
      <c r="DO416" s="160">
        <v>0</v>
      </c>
      <c r="DP416" s="160">
        <v>0</v>
      </c>
      <c r="DQ416" s="160">
        <v>0</v>
      </c>
      <c r="DR416" s="160">
        <v>1</v>
      </c>
      <c r="DS416" s="160">
        <v>0</v>
      </c>
      <c r="DT416" s="104" t="s">
        <v>150</v>
      </c>
      <c r="DU416" s="104" t="s">
        <v>158</v>
      </c>
      <c r="DV416" s="104" t="s">
        <v>154</v>
      </c>
      <c r="DW416" s="104" t="s">
        <v>154</v>
      </c>
      <c r="DX416" s="104">
        <v>0</v>
      </c>
      <c r="DY416" s="104">
        <v>0</v>
      </c>
      <c r="DZ416" s="107" t="str">
        <f t="shared" si="306"/>
        <v>Y</v>
      </c>
      <c r="EA416" s="107" t="str">
        <f t="shared" si="307"/>
        <v/>
      </c>
      <c r="EB416" s="107" t="str">
        <f t="shared" si="308"/>
        <v>N</v>
      </c>
      <c r="EC416" s="107" t="str">
        <f t="shared" si="309"/>
        <v>N</v>
      </c>
      <c r="ED416" s="107" t="str">
        <f t="shared" si="310"/>
        <v>Not Specified</v>
      </c>
      <c r="EF416" s="113">
        <f t="shared" si="323"/>
        <v>0</v>
      </c>
    </row>
    <row r="417" spans="1:136" s="175" customFormat="1" ht="16.5" customHeight="1">
      <c r="A417" s="149">
        <v>414</v>
      </c>
      <c r="B417" s="149">
        <v>370</v>
      </c>
      <c r="C417" s="150" t="s">
        <v>2425</v>
      </c>
      <c r="D417" s="149" t="s">
        <v>472</v>
      </c>
      <c r="E417" s="149" t="s">
        <v>229</v>
      </c>
      <c r="F417" s="149" t="s">
        <v>175</v>
      </c>
      <c r="G417" s="149" t="s">
        <v>176</v>
      </c>
      <c r="H417" s="168" t="s">
        <v>2426</v>
      </c>
      <c r="I417" s="149" t="s">
        <v>2427</v>
      </c>
      <c r="J417" s="149">
        <v>-0.421</v>
      </c>
      <c r="K417" s="149" t="s">
        <v>2428</v>
      </c>
      <c r="L417" s="149">
        <v>100057</v>
      </c>
      <c r="M417" s="150">
        <v>6</v>
      </c>
      <c r="N417" s="149" t="s">
        <v>154</v>
      </c>
      <c r="O417" s="149" t="s">
        <v>153</v>
      </c>
      <c r="P417" s="150" t="s">
        <v>153</v>
      </c>
      <c r="Q417" s="113" t="s">
        <v>154</v>
      </c>
      <c r="R417" s="113" t="s">
        <v>154</v>
      </c>
      <c r="S417" s="149" t="s">
        <v>153</v>
      </c>
      <c r="T417" s="149" t="s">
        <v>153</v>
      </c>
      <c r="U417" s="151" t="s">
        <v>153</v>
      </c>
      <c r="V417" s="149" t="s">
        <v>153</v>
      </c>
      <c r="W417" s="149" t="s">
        <v>153</v>
      </c>
      <c r="X417" s="152" t="s">
        <v>153</v>
      </c>
      <c r="Y417" s="113" t="s">
        <v>153</v>
      </c>
      <c r="Z417" s="149" t="s">
        <v>153</v>
      </c>
      <c r="AA417" s="150"/>
      <c r="AB417" s="149"/>
      <c r="AC417" s="149" t="s">
        <v>153</v>
      </c>
      <c r="AD417" s="149" t="s">
        <v>153</v>
      </c>
      <c r="AE417" s="149" t="s">
        <v>153</v>
      </c>
      <c r="AF417" s="149" t="s">
        <v>153</v>
      </c>
      <c r="AG417" s="149" t="s">
        <v>153</v>
      </c>
      <c r="AH417" s="150" t="s">
        <v>153</v>
      </c>
      <c r="AI417" s="113"/>
      <c r="AJ417" s="113" t="s">
        <v>154</v>
      </c>
      <c r="AK417" s="170" t="s">
        <v>153</v>
      </c>
      <c r="AL417" s="149"/>
      <c r="AM417" s="171" t="s">
        <v>2429</v>
      </c>
      <c r="AN417" s="150" t="s">
        <v>795</v>
      </c>
      <c r="AO417" s="113"/>
      <c r="AP417" s="149" t="s">
        <v>154</v>
      </c>
      <c r="AQ417" s="149" t="s">
        <v>153</v>
      </c>
      <c r="AR417" s="149" t="s">
        <v>153</v>
      </c>
      <c r="AS417" s="149"/>
      <c r="AT417" s="149"/>
      <c r="AU417" s="150"/>
      <c r="AV417" s="169" t="s">
        <v>168</v>
      </c>
      <c r="AW417" s="172" t="s">
        <v>153</v>
      </c>
      <c r="AX417" s="149" t="s">
        <v>153</v>
      </c>
      <c r="AY417" s="149" t="s">
        <v>154</v>
      </c>
      <c r="AZ417" s="149" t="s">
        <v>153</v>
      </c>
      <c r="BA417" s="149" t="s">
        <v>153</v>
      </c>
      <c r="BB417" s="149"/>
      <c r="BC417" s="150"/>
      <c r="BD417" s="149"/>
      <c r="BE417" s="173"/>
      <c r="BF417" s="192" t="s">
        <v>2430</v>
      </c>
      <c r="BG417" s="283">
        <f t="shared" si="311"/>
        <v>0</v>
      </c>
      <c r="BH417" s="149">
        <f t="shared" si="312"/>
        <v>0</v>
      </c>
      <c r="BI417" s="113">
        <f t="shared" si="278"/>
        <v>0</v>
      </c>
      <c r="BJ417" s="280">
        <f t="shared" si="279"/>
        <v>0</v>
      </c>
      <c r="BK417" s="347">
        <f t="shared" si="313"/>
        <v>0</v>
      </c>
      <c r="BL417" s="113">
        <f t="shared" si="314"/>
        <v>0</v>
      </c>
      <c r="BM417" s="113">
        <f t="shared" si="280"/>
        <v>0</v>
      </c>
      <c r="BN417" s="278">
        <f t="shared" si="281"/>
        <v>0</v>
      </c>
      <c r="BO417" s="149">
        <f t="shared" si="315"/>
        <v>0</v>
      </c>
      <c r="BP417" s="149">
        <f t="shared" si="316"/>
        <v>0</v>
      </c>
      <c r="BQ417" s="113">
        <f t="shared" si="282"/>
        <v>0</v>
      </c>
      <c r="BR417" s="356">
        <f t="shared" si="317"/>
        <v>0</v>
      </c>
      <c r="BS417" s="149">
        <f t="shared" si="318"/>
        <v>0</v>
      </c>
      <c r="BT417" s="113">
        <f t="shared" si="283"/>
        <v>0</v>
      </c>
      <c r="BU417" s="356">
        <f t="shared" si="284"/>
        <v>0</v>
      </c>
      <c r="BV417" s="149">
        <f t="shared" si="285"/>
        <v>0</v>
      </c>
      <c r="BW417" s="113">
        <f t="shared" si="286"/>
        <v>0</v>
      </c>
      <c r="BX417" s="248">
        <f t="shared" si="287"/>
        <v>0</v>
      </c>
      <c r="BY417" s="248">
        <f t="shared" si="288"/>
        <v>0</v>
      </c>
      <c r="BZ417" s="248">
        <f t="shared" si="289"/>
        <v>0</v>
      </c>
      <c r="CA417" s="248">
        <f t="shared" si="322"/>
        <v>0</v>
      </c>
      <c r="CB417" s="175">
        <f t="shared" si="290"/>
        <v>0</v>
      </c>
      <c r="CC417" s="347">
        <f t="shared" si="291"/>
        <v>0</v>
      </c>
      <c r="CD417" s="113">
        <f t="shared" si="292"/>
        <v>0</v>
      </c>
      <c r="CE417" s="113">
        <f t="shared" si="293"/>
        <v>0</v>
      </c>
      <c r="CF417" s="276">
        <f t="shared" si="294"/>
        <v>0</v>
      </c>
      <c r="CG417" s="248">
        <f t="shared" si="295"/>
        <v>0</v>
      </c>
      <c r="CH417" s="274">
        <f t="shared" si="319"/>
        <v>0</v>
      </c>
      <c r="CI417" s="347">
        <f t="shared" si="296"/>
        <v>0</v>
      </c>
      <c r="CJ417" s="113">
        <f t="shared" si="297"/>
        <v>0</v>
      </c>
      <c r="CK417" s="141">
        <f t="shared" si="298"/>
        <v>0</v>
      </c>
      <c r="CL417" s="149">
        <f t="shared" si="320"/>
        <v>0</v>
      </c>
      <c r="CM417" s="149">
        <f t="shared" si="320"/>
        <v>0</v>
      </c>
      <c r="CN417" s="149">
        <f t="shared" si="320"/>
        <v>0</v>
      </c>
      <c r="CO417" s="149">
        <f t="shared" si="299"/>
        <v>0</v>
      </c>
      <c r="CP417" s="149">
        <f t="shared" si="321"/>
        <v>0</v>
      </c>
      <c r="CQ417" s="282">
        <f t="shared" si="300"/>
        <v>0</v>
      </c>
      <c r="CR417" s="113">
        <f t="shared" si="301"/>
        <v>0</v>
      </c>
      <c r="CS417" s="113">
        <f t="shared" si="302"/>
        <v>1</v>
      </c>
      <c r="CT417" s="282" t="str">
        <f t="shared" si="303"/>
        <v/>
      </c>
      <c r="CU417" s="113" t="str">
        <f t="shared" si="304"/>
        <v xml:space="preserve"> </v>
      </c>
      <c r="CV417" s="113">
        <f t="shared" si="305"/>
        <v>0</v>
      </c>
      <c r="CW417" s="160">
        <v>0</v>
      </c>
      <c r="CX417" s="160">
        <v>0</v>
      </c>
      <c r="CY417" s="160">
        <v>0</v>
      </c>
      <c r="CZ417" s="160">
        <v>0</v>
      </c>
      <c r="DA417" s="160">
        <v>0</v>
      </c>
      <c r="DB417" s="160">
        <v>0</v>
      </c>
      <c r="DC417" s="160">
        <v>0</v>
      </c>
      <c r="DD417" s="160">
        <v>0</v>
      </c>
      <c r="DE417" s="160">
        <v>0</v>
      </c>
      <c r="DF417" s="160">
        <v>0</v>
      </c>
      <c r="DG417" s="160">
        <v>0</v>
      </c>
      <c r="DH417" s="160">
        <v>0</v>
      </c>
      <c r="DI417" s="160">
        <v>0</v>
      </c>
      <c r="DJ417" s="160">
        <v>0</v>
      </c>
      <c r="DK417" s="160">
        <v>0</v>
      </c>
      <c r="DL417" s="160">
        <v>0</v>
      </c>
      <c r="DM417" s="160">
        <v>0</v>
      </c>
      <c r="DN417" s="160">
        <v>0</v>
      </c>
      <c r="DO417" s="160">
        <v>0</v>
      </c>
      <c r="DP417" s="160">
        <v>0</v>
      </c>
      <c r="DQ417" s="160">
        <v>0</v>
      </c>
      <c r="DR417" s="160">
        <v>0</v>
      </c>
      <c r="DS417" s="160">
        <v>0</v>
      </c>
      <c r="DT417" s="104" t="s">
        <v>154</v>
      </c>
      <c r="DU417" s="104">
        <v>0</v>
      </c>
      <c r="DV417" s="104" t="s">
        <v>154</v>
      </c>
      <c r="DW417" s="104" t="s">
        <v>154</v>
      </c>
      <c r="DX417" s="104">
        <v>0</v>
      </c>
      <c r="DY417" s="104">
        <v>0</v>
      </c>
      <c r="DZ417" s="107" t="str">
        <f t="shared" si="306"/>
        <v>N</v>
      </c>
      <c r="EA417" s="107" t="str">
        <f t="shared" si="307"/>
        <v/>
      </c>
      <c r="EB417" s="107" t="str">
        <f t="shared" si="308"/>
        <v>N</v>
      </c>
      <c r="EC417" s="107" t="str">
        <f t="shared" si="309"/>
        <v>N</v>
      </c>
      <c r="ED417" s="107" t="str">
        <f t="shared" si="310"/>
        <v>Not Specified</v>
      </c>
      <c r="EE417" s="107"/>
      <c r="EF417" s="113">
        <f t="shared" si="323"/>
        <v>0</v>
      </c>
    </row>
    <row r="418" spans="1:136" ht="16.5" customHeight="1">
      <c r="A418" s="113">
        <v>415</v>
      </c>
      <c r="B418" s="113" t="e">
        <v>#N/A</v>
      </c>
      <c r="C418" s="141" t="s">
        <v>2431</v>
      </c>
      <c r="D418" s="113" t="s">
        <v>333</v>
      </c>
      <c r="E418" s="113" t="s">
        <v>229</v>
      </c>
      <c r="F418" s="113" t="s">
        <v>1610</v>
      </c>
      <c r="G418" s="113" t="s">
        <v>9</v>
      </c>
      <c r="H418" s="157" t="s">
        <v>2432</v>
      </c>
      <c r="I418" s="113" t="s">
        <v>2433</v>
      </c>
      <c r="J418" s="113">
        <v>-0.038</v>
      </c>
      <c r="K418" s="113" t="s">
        <v>2434</v>
      </c>
      <c r="L418" s="113">
        <v>35240</v>
      </c>
      <c r="M418" s="141">
        <v>17</v>
      </c>
      <c r="N418" s="113" t="s">
        <v>154</v>
      </c>
      <c r="O418" s="113" t="s">
        <v>153</v>
      </c>
      <c r="P418" s="141" t="s">
        <v>153</v>
      </c>
      <c r="Q418" s="113" t="s">
        <v>154</v>
      </c>
      <c r="R418" s="113" t="s">
        <v>154</v>
      </c>
      <c r="S418" s="113" t="s">
        <v>153</v>
      </c>
      <c r="T418" s="113" t="s">
        <v>153</v>
      </c>
      <c r="U418" s="147" t="s">
        <v>153</v>
      </c>
      <c r="V418" s="113" t="s">
        <v>153</v>
      </c>
      <c r="W418" s="113" t="s">
        <v>153</v>
      </c>
      <c r="X418" s="148" t="s">
        <v>153</v>
      </c>
      <c r="Y418" s="113" t="s">
        <v>153</v>
      </c>
      <c r="Z418" s="113" t="s">
        <v>153</v>
      </c>
      <c r="AC418" s="113" t="s">
        <v>167</v>
      </c>
      <c r="AD418" s="113" t="s">
        <v>6</v>
      </c>
      <c r="AE418" s="113" t="s">
        <v>157</v>
      </c>
      <c r="AF418" s="113" t="s">
        <v>157</v>
      </c>
      <c r="AG418" s="113" t="s">
        <v>169</v>
      </c>
      <c r="AH418" s="141" t="s">
        <v>159</v>
      </c>
      <c r="AJ418" s="113" t="s">
        <v>154</v>
      </c>
      <c r="AK418" s="166" t="s">
        <v>153</v>
      </c>
      <c r="AO418" s="113" t="s">
        <v>160</v>
      </c>
      <c r="AP418" s="113" t="s">
        <v>150</v>
      </c>
      <c r="AQ418" s="113" t="s">
        <v>159</v>
      </c>
      <c r="AR418" s="113" t="s">
        <v>2435</v>
      </c>
      <c r="AS418" s="113">
        <v>2050</v>
      </c>
      <c r="AV418" s="113" t="s">
        <v>157</v>
      </c>
      <c r="AW418" s="167" t="s">
        <v>190</v>
      </c>
      <c r="AX418" s="113" t="s">
        <v>158</v>
      </c>
      <c r="AY418" s="113" t="s">
        <v>154</v>
      </c>
      <c r="AZ418" s="113" t="s">
        <v>153</v>
      </c>
      <c r="BA418" s="113" t="s">
        <v>153</v>
      </c>
      <c r="BG418" s="283">
        <f t="shared" si="311"/>
        <v>0</v>
      </c>
      <c r="BH418" s="149">
        <f t="shared" si="312"/>
        <v>0</v>
      </c>
      <c r="BI418" s="113">
        <f t="shared" si="278"/>
        <v>0</v>
      </c>
      <c r="BJ418" s="280">
        <f t="shared" si="279"/>
        <v>0</v>
      </c>
      <c r="BK418" s="347">
        <f t="shared" si="313"/>
        <v>0</v>
      </c>
      <c r="BL418" s="113">
        <f t="shared" si="314"/>
        <v>0</v>
      </c>
      <c r="BM418" s="113">
        <f t="shared" si="280"/>
        <v>0</v>
      </c>
      <c r="BN418" s="278">
        <f t="shared" si="281"/>
        <v>0</v>
      </c>
      <c r="BO418" s="149">
        <f t="shared" si="315"/>
        <v>0</v>
      </c>
      <c r="BP418" s="149">
        <f t="shared" si="316"/>
        <v>0</v>
      </c>
      <c r="BQ418" s="113">
        <f t="shared" si="282"/>
        <v>0</v>
      </c>
      <c r="BR418" s="356">
        <f t="shared" si="317"/>
        <v>0</v>
      </c>
      <c r="BS418" s="149">
        <f t="shared" si="318"/>
        <v>0</v>
      </c>
      <c r="BT418" s="113">
        <f t="shared" si="283"/>
        <v>1</v>
      </c>
      <c r="BU418" s="356">
        <f t="shared" si="284"/>
        <v>0</v>
      </c>
      <c r="BV418" s="149">
        <f t="shared" si="285"/>
        <v>0</v>
      </c>
      <c r="BW418" s="113">
        <f t="shared" si="286"/>
        <v>0</v>
      </c>
      <c r="BX418" s="248">
        <f t="shared" si="287"/>
        <v>0</v>
      </c>
      <c r="BY418" s="248">
        <f t="shared" si="288"/>
        <v>0</v>
      </c>
      <c r="BZ418" s="248">
        <f t="shared" si="289"/>
        <v>0</v>
      </c>
      <c r="CA418" s="248">
        <f t="shared" si="322"/>
        <v>0</v>
      </c>
      <c r="CB418" s="175">
        <f t="shared" si="290"/>
        <v>0</v>
      </c>
      <c r="CC418" s="347">
        <f t="shared" si="291"/>
        <v>0</v>
      </c>
      <c r="CD418" s="113">
        <f t="shared" si="292"/>
        <v>0</v>
      </c>
      <c r="CE418" s="113">
        <f t="shared" si="293"/>
        <v>1</v>
      </c>
      <c r="CF418" s="276">
        <f t="shared" si="294"/>
        <v>1</v>
      </c>
      <c r="CG418" s="248">
        <f t="shared" si="295"/>
        <v>1</v>
      </c>
      <c r="CH418" s="274">
        <f t="shared" si="319"/>
        <v>1</v>
      </c>
      <c r="CI418" s="347">
        <f t="shared" si="296"/>
        <v>0</v>
      </c>
      <c r="CJ418" s="113">
        <f t="shared" si="297"/>
        <v>0</v>
      </c>
      <c r="CK418" s="141">
        <f t="shared" si="298"/>
        <v>0</v>
      </c>
      <c r="CL418" s="149">
        <f t="shared" si="320"/>
        <v>0</v>
      </c>
      <c r="CM418" s="149">
        <f t="shared" si="320"/>
        <v>0</v>
      </c>
      <c r="CN418" s="149">
        <f t="shared" si="320"/>
        <v>1</v>
      </c>
      <c r="CO418" s="149">
        <f t="shared" si="299"/>
        <v>1</v>
      </c>
      <c r="CP418" s="149">
        <f t="shared" si="321"/>
        <v>1</v>
      </c>
      <c r="CQ418" s="282">
        <f t="shared" si="300"/>
        <v>1</v>
      </c>
      <c r="CR418" s="113">
        <f t="shared" si="301"/>
        <v>0</v>
      </c>
      <c r="CS418" s="113">
        <f t="shared" si="302"/>
        <v>0</v>
      </c>
      <c r="CT418" s="282" t="str">
        <f t="shared" si="303"/>
        <v/>
      </c>
      <c r="CU418" s="113" t="str">
        <f t="shared" si="304"/>
        <v xml:space="preserve"> 2050</v>
      </c>
      <c r="CV418" s="113">
        <f t="shared" si="305"/>
        <v>2050</v>
      </c>
      <c r="CW418" s="160" t="e">
        <v>#N/A</v>
      </c>
      <c r="CX418" s="160" t="e">
        <v>#N/A</v>
      </c>
      <c r="CY418" s="160" t="e">
        <v>#N/A</v>
      </c>
      <c r="CZ418" s="160" t="e">
        <v>#N/A</v>
      </c>
      <c r="DA418" s="160" t="e">
        <v>#N/A</v>
      </c>
      <c r="DB418" s="160" t="e">
        <v>#N/A</v>
      </c>
      <c r="DC418" s="160" t="e">
        <v>#N/A</v>
      </c>
      <c r="DD418" s="160" t="e">
        <v>#N/A</v>
      </c>
      <c r="DE418" s="160" t="e">
        <v>#N/A</v>
      </c>
      <c r="DF418" s="160" t="e">
        <v>#N/A</v>
      </c>
      <c r="DG418" s="160" t="e">
        <v>#N/A</v>
      </c>
      <c r="DH418" s="160" t="e">
        <v>#N/A</v>
      </c>
      <c r="DI418" s="160" t="e">
        <v>#N/A</v>
      </c>
      <c r="DJ418" s="160" t="e">
        <v>#N/A</v>
      </c>
      <c r="DK418" s="160" t="e">
        <v>#N/A</v>
      </c>
      <c r="DL418" s="160" t="e">
        <v>#N/A</v>
      </c>
      <c r="DM418" s="160" t="e">
        <v>#N/A</v>
      </c>
      <c r="DN418" s="160" t="e">
        <v>#N/A</v>
      </c>
      <c r="DO418" s="160" t="e">
        <v>#N/A</v>
      </c>
      <c r="DP418" s="160" t="e">
        <v>#N/A</v>
      </c>
      <c r="DQ418" s="160" t="e">
        <v>#N/A</v>
      </c>
      <c r="DR418" s="160" t="e">
        <v>#N/A</v>
      </c>
      <c r="DS418" s="160" t="e">
        <v>#N/A</v>
      </c>
      <c r="DT418" s="104" t="e">
        <v>#N/A</v>
      </c>
      <c r="DU418" s="104" t="e">
        <v>#N/A</v>
      </c>
      <c r="DV418" s="104" t="e">
        <v>#N/A</v>
      </c>
      <c r="DW418" s="104" t="e">
        <v>#N/A</v>
      </c>
      <c r="DX418" s="104" t="e">
        <v>#N/A</v>
      </c>
      <c r="DY418" s="104" t="e">
        <v>#N/A</v>
      </c>
      <c r="DZ418" s="107" t="str">
        <f t="shared" si="306"/>
        <v>N</v>
      </c>
      <c r="EA418" s="107" t="str">
        <f t="shared" si="307"/>
        <v/>
      </c>
      <c r="EB418" s="107" t="str">
        <f t="shared" si="308"/>
        <v>Y</v>
      </c>
      <c r="EC418" s="107" t="str">
        <f t="shared" si="309"/>
        <v>N</v>
      </c>
      <c r="ED418" s="107" t="str">
        <f t="shared" si="310"/>
        <v>Yes</v>
      </c>
      <c r="EF418" s="113">
        <f t="shared" si="323"/>
        <v>2050</v>
      </c>
    </row>
    <row r="419" spans="1:136" ht="16.5" customHeight="1">
      <c r="A419" s="113">
        <v>416</v>
      </c>
      <c r="B419" s="113">
        <v>383</v>
      </c>
      <c r="C419" s="141" t="s">
        <v>2436</v>
      </c>
      <c r="D419" s="149" t="s">
        <v>599</v>
      </c>
      <c r="E419" s="149" t="s">
        <v>184</v>
      </c>
      <c r="F419" s="149" t="s">
        <v>175</v>
      </c>
      <c r="G419" s="149" t="s">
        <v>176</v>
      </c>
      <c r="H419" s="168" t="s">
        <v>2437</v>
      </c>
      <c r="I419" s="149" t="s">
        <v>2438</v>
      </c>
      <c r="J419" s="149">
        <v>-0.136</v>
      </c>
      <c r="K419" s="149" t="s">
        <v>2439</v>
      </c>
      <c r="L419" s="149">
        <v>45661</v>
      </c>
      <c r="M419" s="150">
        <v>17</v>
      </c>
      <c r="N419" s="113" t="s">
        <v>154</v>
      </c>
      <c r="O419" s="113" t="s">
        <v>153</v>
      </c>
      <c r="P419" s="141" t="s">
        <v>153</v>
      </c>
      <c r="Q419" s="113" t="s">
        <v>154</v>
      </c>
      <c r="R419" s="113" t="s">
        <v>154</v>
      </c>
      <c r="S419" s="113" t="s">
        <v>153</v>
      </c>
      <c r="T419" s="113" t="s">
        <v>153</v>
      </c>
      <c r="U419" s="147" t="s">
        <v>153</v>
      </c>
      <c r="V419" s="113" t="s">
        <v>153</v>
      </c>
      <c r="W419" s="113" t="s">
        <v>153</v>
      </c>
      <c r="X419" s="148" t="s">
        <v>153</v>
      </c>
      <c r="Y419" s="113" t="s">
        <v>153</v>
      </c>
      <c r="Z419" s="113" t="s">
        <v>153</v>
      </c>
      <c r="AC419" s="113" t="s">
        <v>233</v>
      </c>
      <c r="AD419" s="113" t="s">
        <v>234</v>
      </c>
      <c r="AE419" s="113" t="s">
        <v>337</v>
      </c>
      <c r="AF419" s="113" t="s">
        <v>337</v>
      </c>
      <c r="AG419" s="113" t="s">
        <v>153</v>
      </c>
      <c r="AH419" s="141" t="s">
        <v>159</v>
      </c>
      <c r="AI419" s="113" t="s">
        <v>180</v>
      </c>
      <c r="AJ419" s="113" t="s">
        <v>154</v>
      </c>
      <c r="AK419" s="166" t="s">
        <v>338</v>
      </c>
      <c r="AL419" s="113">
        <v>2060</v>
      </c>
      <c r="AM419" s="174" t="s">
        <v>2440</v>
      </c>
      <c r="AP419" s="113" t="s">
        <v>154</v>
      </c>
      <c r="AQ419" s="113" t="s">
        <v>153</v>
      </c>
      <c r="AR419" s="113" t="s">
        <v>153</v>
      </c>
      <c r="AV419" s="169" t="s">
        <v>168</v>
      </c>
      <c r="AW419" s="167" t="s">
        <v>153</v>
      </c>
      <c r="AX419" s="113" t="s">
        <v>153</v>
      </c>
      <c r="AY419" s="113" t="s">
        <v>154</v>
      </c>
      <c r="AZ419" s="113" t="s">
        <v>153</v>
      </c>
      <c r="BA419" s="113" t="s">
        <v>153</v>
      </c>
      <c r="BG419" s="283">
        <f t="shared" si="311"/>
        <v>0</v>
      </c>
      <c r="BH419" s="149">
        <f t="shared" si="312"/>
        <v>0</v>
      </c>
      <c r="BI419" s="113">
        <f t="shared" si="278"/>
        <v>0</v>
      </c>
      <c r="BJ419" s="280">
        <f t="shared" si="279"/>
        <v>0</v>
      </c>
      <c r="BK419" s="347">
        <f t="shared" si="313"/>
        <v>0</v>
      </c>
      <c r="BL419" s="113">
        <f t="shared" si="314"/>
        <v>0</v>
      </c>
      <c r="BM419" s="113">
        <f t="shared" si="280"/>
        <v>0</v>
      </c>
      <c r="BN419" s="278">
        <f t="shared" si="281"/>
        <v>0</v>
      </c>
      <c r="BO419" s="149">
        <f t="shared" si="315"/>
        <v>0</v>
      </c>
      <c r="BP419" s="149">
        <f t="shared" si="316"/>
        <v>0</v>
      </c>
      <c r="BQ419" s="113">
        <f t="shared" si="282"/>
        <v>0</v>
      </c>
      <c r="BR419" s="356">
        <f t="shared" si="317"/>
        <v>0</v>
      </c>
      <c r="BS419" s="149">
        <f t="shared" si="318"/>
        <v>0</v>
      </c>
      <c r="BT419" s="113">
        <f t="shared" si="283"/>
        <v>0</v>
      </c>
      <c r="BU419" s="356">
        <f t="shared" si="284"/>
        <v>0</v>
      </c>
      <c r="BV419" s="149">
        <f t="shared" si="285"/>
        <v>0</v>
      </c>
      <c r="BW419" s="113">
        <f t="shared" si="286"/>
        <v>0</v>
      </c>
      <c r="BX419" s="248">
        <f t="shared" si="287"/>
        <v>0</v>
      </c>
      <c r="BY419" s="248">
        <f t="shared" si="288"/>
        <v>0</v>
      </c>
      <c r="BZ419" s="248">
        <f t="shared" si="289"/>
        <v>0</v>
      </c>
      <c r="CA419" s="248">
        <f t="shared" si="322"/>
        <v>0</v>
      </c>
      <c r="CB419" s="175">
        <f t="shared" si="290"/>
        <v>0</v>
      </c>
      <c r="CC419" s="347">
        <f t="shared" si="291"/>
        <v>0</v>
      </c>
      <c r="CD419" s="113">
        <f t="shared" si="292"/>
        <v>0</v>
      </c>
      <c r="CE419" s="113">
        <f t="shared" si="293"/>
        <v>0</v>
      </c>
      <c r="CF419" s="276">
        <f t="shared" si="294"/>
        <v>0</v>
      </c>
      <c r="CG419" s="248">
        <f t="shared" si="295"/>
        <v>0</v>
      </c>
      <c r="CH419" s="274">
        <f t="shared" si="319"/>
        <v>0</v>
      </c>
      <c r="CI419" s="347">
        <f t="shared" si="296"/>
        <v>0</v>
      </c>
      <c r="CJ419" s="113">
        <f t="shared" si="297"/>
        <v>0</v>
      </c>
      <c r="CK419" s="141">
        <f t="shared" si="298"/>
        <v>0</v>
      </c>
      <c r="CL419" s="149">
        <f t="shared" si="320"/>
        <v>0</v>
      </c>
      <c r="CM419" s="149">
        <f t="shared" si="320"/>
        <v>0</v>
      </c>
      <c r="CN419" s="149">
        <f t="shared" si="320"/>
        <v>0</v>
      </c>
      <c r="CO419" s="149">
        <f t="shared" si="299"/>
        <v>0</v>
      </c>
      <c r="CP419" s="149">
        <f t="shared" si="321"/>
        <v>0</v>
      </c>
      <c r="CQ419" s="282">
        <f t="shared" si="300"/>
        <v>0</v>
      </c>
      <c r="CR419" s="113">
        <f t="shared" si="301"/>
        <v>0</v>
      </c>
      <c r="CS419" s="113">
        <f t="shared" si="302"/>
        <v>1</v>
      </c>
      <c r="CT419" s="282" t="str">
        <f t="shared" si="303"/>
        <v/>
      </c>
      <c r="CU419" s="113" t="str">
        <f t="shared" si="304"/>
        <v xml:space="preserve"> </v>
      </c>
      <c r="CV419" s="113">
        <f t="shared" si="305"/>
        <v>0</v>
      </c>
      <c r="CW419" s="160">
        <v>0</v>
      </c>
      <c r="CX419" s="160">
        <v>0</v>
      </c>
      <c r="CY419" s="160">
        <v>0</v>
      </c>
      <c r="CZ419" s="160">
        <v>0</v>
      </c>
      <c r="DA419" s="160">
        <v>0</v>
      </c>
      <c r="DB419" s="160">
        <v>0</v>
      </c>
      <c r="DC419" s="160">
        <v>0</v>
      </c>
      <c r="DD419" s="160">
        <v>0</v>
      </c>
      <c r="DE419" s="160">
        <v>0</v>
      </c>
      <c r="DF419" s="160">
        <v>0</v>
      </c>
      <c r="DG419" s="160">
        <v>0</v>
      </c>
      <c r="DH419" s="160">
        <v>0</v>
      </c>
      <c r="DI419" s="160">
        <v>0</v>
      </c>
      <c r="DJ419" s="160">
        <v>0</v>
      </c>
      <c r="DK419" s="160">
        <v>0</v>
      </c>
      <c r="DL419" s="160">
        <v>0</v>
      </c>
      <c r="DM419" s="160">
        <v>0</v>
      </c>
      <c r="DN419" s="160">
        <v>0</v>
      </c>
      <c r="DO419" s="160">
        <v>0</v>
      </c>
      <c r="DP419" s="160">
        <v>0</v>
      </c>
      <c r="DQ419" s="160">
        <v>0</v>
      </c>
      <c r="DR419" s="160">
        <v>0</v>
      </c>
      <c r="DS419" s="160">
        <v>0</v>
      </c>
      <c r="DT419" s="104" t="s">
        <v>154</v>
      </c>
      <c r="DU419" s="104">
        <v>0</v>
      </c>
      <c r="DV419" s="104" t="s">
        <v>154</v>
      </c>
      <c r="DW419" s="104" t="s">
        <v>154</v>
      </c>
      <c r="DX419" s="104">
        <v>0</v>
      </c>
      <c r="DY419" s="104">
        <v>0</v>
      </c>
      <c r="DZ419" s="107" t="str">
        <f t="shared" si="306"/>
        <v>N</v>
      </c>
      <c r="EA419" s="107" t="str">
        <f t="shared" si="307"/>
        <v/>
      </c>
      <c r="EB419" s="107" t="str">
        <f t="shared" si="308"/>
        <v>N</v>
      </c>
      <c r="EC419" s="107" t="str">
        <f t="shared" si="309"/>
        <v>N</v>
      </c>
      <c r="ED419" s="107" t="str">
        <f t="shared" si="310"/>
        <v>Not Specified</v>
      </c>
      <c r="EF419" s="113">
        <f t="shared" si="323"/>
        <v>0</v>
      </c>
    </row>
    <row r="420" spans="1:136" ht="16.5" customHeight="1">
      <c r="A420" s="149">
        <v>417</v>
      </c>
      <c r="B420" s="149">
        <v>446</v>
      </c>
      <c r="C420" s="150" t="s">
        <v>2441</v>
      </c>
      <c r="D420" s="149" t="s">
        <v>443</v>
      </c>
      <c r="E420" s="149" t="s">
        <v>229</v>
      </c>
      <c r="F420" s="149" t="s">
        <v>175</v>
      </c>
      <c r="G420" s="149" t="s">
        <v>176</v>
      </c>
      <c r="H420" s="168" t="s">
        <v>2442</v>
      </c>
      <c r="I420" s="149" t="s">
        <v>2443</v>
      </c>
      <c r="J420" s="149">
        <v>0.816</v>
      </c>
      <c r="K420" s="149" t="s">
        <v>2444</v>
      </c>
      <c r="L420" s="149">
        <v>27421</v>
      </c>
      <c r="M420" s="150">
        <v>10</v>
      </c>
      <c r="N420" s="149" t="s">
        <v>154</v>
      </c>
      <c r="O420" s="149" t="s">
        <v>153</v>
      </c>
      <c r="P420" s="150" t="s">
        <v>153</v>
      </c>
      <c r="Q420" s="149" t="s">
        <v>150</v>
      </c>
      <c r="R420" s="113" t="s">
        <v>150</v>
      </c>
      <c r="S420" s="149" t="s">
        <v>151</v>
      </c>
      <c r="T420" s="149" t="s">
        <v>152</v>
      </c>
      <c r="U420" s="151">
        <v>2025</v>
      </c>
      <c r="V420" s="149" t="s">
        <v>153</v>
      </c>
      <c r="W420" s="149" t="s">
        <v>153</v>
      </c>
      <c r="X420" s="152" t="s">
        <v>153</v>
      </c>
      <c r="Y420" s="113" t="s">
        <v>153</v>
      </c>
      <c r="Z420" s="149" t="s">
        <v>153</v>
      </c>
      <c r="AA420" s="150"/>
      <c r="AB420" s="149"/>
      <c r="AC420" s="149" t="s">
        <v>167</v>
      </c>
      <c r="AD420" s="149" t="s">
        <v>6</v>
      </c>
      <c r="AE420" s="149" t="s">
        <v>157</v>
      </c>
      <c r="AF420" s="149" t="s">
        <v>157</v>
      </c>
      <c r="AG420" s="149" t="s">
        <v>158</v>
      </c>
      <c r="AH420" s="150" t="s">
        <v>159</v>
      </c>
      <c r="AJ420" s="113" t="s">
        <v>154</v>
      </c>
      <c r="AK420" s="170" t="s">
        <v>153</v>
      </c>
      <c r="AL420" s="149"/>
      <c r="AM420" s="149"/>
      <c r="AN420" s="150"/>
      <c r="AO420" s="113" t="s">
        <v>160</v>
      </c>
      <c r="AP420" s="149" t="s">
        <v>150</v>
      </c>
      <c r="AQ420" s="149" t="s">
        <v>159</v>
      </c>
      <c r="AR420" s="149" t="s">
        <v>2445</v>
      </c>
      <c r="AS420" s="149">
        <v>2050</v>
      </c>
      <c r="AT420" s="149"/>
      <c r="AU420" s="150"/>
      <c r="AV420" s="149" t="s">
        <v>168</v>
      </c>
      <c r="AW420" s="172" t="s">
        <v>168</v>
      </c>
      <c r="AX420" s="149" t="s">
        <v>158</v>
      </c>
      <c r="AY420" s="149" t="s">
        <v>154</v>
      </c>
      <c r="AZ420" s="149" t="s">
        <v>153</v>
      </c>
      <c r="BA420" s="149" t="s">
        <v>153</v>
      </c>
      <c r="BB420" s="149"/>
      <c r="BC420" s="150"/>
      <c r="BD420" s="149"/>
      <c r="BE420" s="173"/>
      <c r="BF420" s="150"/>
      <c r="BG420" s="283">
        <f t="shared" si="311"/>
        <v>0</v>
      </c>
      <c r="BH420" s="149">
        <f t="shared" si="312"/>
        <v>0</v>
      </c>
      <c r="BI420" s="113">
        <f t="shared" si="278"/>
        <v>0</v>
      </c>
      <c r="BJ420" s="280">
        <f t="shared" si="279"/>
        <v>0</v>
      </c>
      <c r="BK420" s="347">
        <f t="shared" si="313"/>
        <v>1</v>
      </c>
      <c r="BL420" s="113">
        <f t="shared" si="314"/>
        <v>0</v>
      </c>
      <c r="BM420" s="113">
        <f t="shared" si="280"/>
        <v>0</v>
      </c>
      <c r="BN420" s="278">
        <f t="shared" si="281"/>
        <v>1</v>
      </c>
      <c r="BO420" s="149">
        <f t="shared" si="315"/>
        <v>0</v>
      </c>
      <c r="BP420" s="149">
        <f t="shared" si="316"/>
        <v>0</v>
      </c>
      <c r="BQ420" s="113">
        <f t="shared" si="282"/>
        <v>0</v>
      </c>
      <c r="BR420" s="356">
        <f t="shared" si="317"/>
        <v>0</v>
      </c>
      <c r="BS420" s="149">
        <f t="shared" si="318"/>
        <v>0</v>
      </c>
      <c r="BT420" s="113">
        <f t="shared" si="283"/>
        <v>1</v>
      </c>
      <c r="BU420" s="356">
        <f t="shared" si="284"/>
        <v>0</v>
      </c>
      <c r="BV420" s="149">
        <f t="shared" si="285"/>
        <v>0</v>
      </c>
      <c r="BW420" s="113">
        <f t="shared" si="286"/>
        <v>0</v>
      </c>
      <c r="BX420" s="248">
        <f t="shared" si="287"/>
        <v>0</v>
      </c>
      <c r="BY420" s="248">
        <f t="shared" si="288"/>
        <v>0</v>
      </c>
      <c r="BZ420" s="248">
        <f t="shared" si="289"/>
        <v>0</v>
      </c>
      <c r="CA420" s="248">
        <f t="shared" si="322"/>
        <v>0</v>
      </c>
      <c r="CB420" s="175">
        <f t="shared" si="290"/>
        <v>0</v>
      </c>
      <c r="CC420" s="347">
        <f t="shared" si="291"/>
        <v>0</v>
      </c>
      <c r="CD420" s="113">
        <f t="shared" si="292"/>
        <v>0</v>
      </c>
      <c r="CE420" s="113">
        <f t="shared" si="293"/>
        <v>1</v>
      </c>
      <c r="CF420" s="276">
        <f t="shared" si="294"/>
        <v>1</v>
      </c>
      <c r="CG420" s="248">
        <f t="shared" si="295"/>
        <v>1</v>
      </c>
      <c r="CH420" s="274">
        <f t="shared" si="319"/>
        <v>1</v>
      </c>
      <c r="CI420" s="347">
        <f t="shared" si="296"/>
        <v>0</v>
      </c>
      <c r="CJ420" s="113">
        <f t="shared" si="297"/>
        <v>0</v>
      </c>
      <c r="CK420" s="141">
        <f t="shared" si="298"/>
        <v>0</v>
      </c>
      <c r="CL420" s="149">
        <f t="shared" si="320"/>
        <v>1</v>
      </c>
      <c r="CM420" s="149">
        <f t="shared" si="320"/>
        <v>0</v>
      </c>
      <c r="CN420" s="149">
        <f t="shared" si="320"/>
        <v>1</v>
      </c>
      <c r="CO420" s="149">
        <f t="shared" si="299"/>
        <v>2</v>
      </c>
      <c r="CP420" s="149">
        <f t="shared" si="321"/>
        <v>1</v>
      </c>
      <c r="CQ420" s="282">
        <f t="shared" si="300"/>
        <v>0</v>
      </c>
      <c r="CR420" s="113">
        <f t="shared" si="301"/>
        <v>0</v>
      </c>
      <c r="CS420" s="113">
        <f t="shared" si="302"/>
        <v>1</v>
      </c>
      <c r="CT420" s="282" t="str">
        <f t="shared" si="303"/>
        <v/>
      </c>
      <c r="CU420" s="113" t="str">
        <f t="shared" si="304"/>
        <v xml:space="preserve"> 2050</v>
      </c>
      <c r="CV420" s="113">
        <f t="shared" si="305"/>
        <v>2050</v>
      </c>
      <c r="CW420" s="160">
        <v>0</v>
      </c>
      <c r="CX420" s="160">
        <v>0</v>
      </c>
      <c r="CY420" s="160">
        <v>0</v>
      </c>
      <c r="CZ420" s="160">
        <v>0</v>
      </c>
      <c r="DA420" s="160">
        <v>0</v>
      </c>
      <c r="DB420" s="160">
        <v>0</v>
      </c>
      <c r="DC420" s="160">
        <v>1</v>
      </c>
      <c r="DD420" s="160">
        <v>1</v>
      </c>
      <c r="DE420" s="160">
        <v>0</v>
      </c>
      <c r="DF420" s="160">
        <v>1</v>
      </c>
      <c r="DG420" s="160">
        <v>0</v>
      </c>
      <c r="DH420" s="160">
        <v>1</v>
      </c>
      <c r="DI420" s="160">
        <v>0</v>
      </c>
      <c r="DJ420" s="160">
        <v>0</v>
      </c>
      <c r="DK420" s="160">
        <v>0</v>
      </c>
      <c r="DL420" s="160">
        <v>0</v>
      </c>
      <c r="DM420" s="160">
        <v>1</v>
      </c>
      <c r="DN420" s="160">
        <v>0</v>
      </c>
      <c r="DO420" s="160">
        <v>1</v>
      </c>
      <c r="DP420" s="160">
        <v>0</v>
      </c>
      <c r="DQ420" s="160">
        <v>0</v>
      </c>
      <c r="DR420" s="160">
        <v>1</v>
      </c>
      <c r="DS420" s="160">
        <v>0</v>
      </c>
      <c r="DT420" s="104" t="s">
        <v>150</v>
      </c>
      <c r="DU420" s="104" t="s">
        <v>158</v>
      </c>
      <c r="DV420" s="104" t="s">
        <v>160</v>
      </c>
      <c r="DW420" s="104" t="s">
        <v>154</v>
      </c>
      <c r="DX420" s="104">
        <v>0</v>
      </c>
      <c r="DY420" s="104" t="s">
        <v>3005</v>
      </c>
      <c r="DZ420" s="107" t="str">
        <f t="shared" si="306"/>
        <v>Y</v>
      </c>
      <c r="EA420" s="107" t="str">
        <f t="shared" si="307"/>
        <v/>
      </c>
      <c r="EB420" s="107" t="str">
        <f t="shared" si="308"/>
        <v>Y</v>
      </c>
      <c r="EC420" s="107" t="str">
        <f t="shared" si="309"/>
        <v>N</v>
      </c>
      <c r="ED420" s="107" t="str">
        <f t="shared" si="310"/>
        <v>Not Specified</v>
      </c>
      <c r="EF420" s="113">
        <f t="shared" si="323"/>
        <v>2050</v>
      </c>
    </row>
    <row r="421" spans="1:136" s="175" customFormat="1" ht="16.5" customHeight="1">
      <c r="A421" s="149">
        <v>418</v>
      </c>
      <c r="B421" s="149">
        <v>414</v>
      </c>
      <c r="C421" s="150" t="s">
        <v>2446</v>
      </c>
      <c r="D421" s="149" t="s">
        <v>472</v>
      </c>
      <c r="E421" s="149" t="s">
        <v>229</v>
      </c>
      <c r="F421" s="149" t="s">
        <v>175</v>
      </c>
      <c r="G421" s="149" t="s">
        <v>176</v>
      </c>
      <c r="H421" s="168" t="s">
        <v>2447</v>
      </c>
      <c r="I421" s="149" t="s">
        <v>2448</v>
      </c>
      <c r="J421" s="149">
        <v>0.683</v>
      </c>
      <c r="K421" s="149" t="s">
        <v>2449</v>
      </c>
      <c r="L421" s="149">
        <v>44102</v>
      </c>
      <c r="M421" s="150">
        <v>3</v>
      </c>
      <c r="N421" s="149" t="s">
        <v>154</v>
      </c>
      <c r="O421" s="149" t="s">
        <v>153</v>
      </c>
      <c r="P421" s="150" t="s">
        <v>153</v>
      </c>
      <c r="Q421" s="113" t="s">
        <v>154</v>
      </c>
      <c r="R421" s="113" t="s">
        <v>154</v>
      </c>
      <c r="S421" s="149" t="s">
        <v>153</v>
      </c>
      <c r="T421" s="149" t="s">
        <v>153</v>
      </c>
      <c r="U421" s="151" t="s">
        <v>153</v>
      </c>
      <c r="V421" s="149" t="s">
        <v>153</v>
      </c>
      <c r="W421" s="149" t="s">
        <v>153</v>
      </c>
      <c r="X421" s="152" t="s">
        <v>153</v>
      </c>
      <c r="Y421" s="113" t="s">
        <v>153</v>
      </c>
      <c r="Z421" s="149" t="s">
        <v>153</v>
      </c>
      <c r="AA421" s="150"/>
      <c r="AB421" s="149"/>
      <c r="AC421" s="149" t="s">
        <v>153</v>
      </c>
      <c r="AD421" s="149" t="s">
        <v>153</v>
      </c>
      <c r="AE421" s="149"/>
      <c r="AF421" s="149"/>
      <c r="AG421" s="149" t="s">
        <v>153</v>
      </c>
      <c r="AH421" s="150"/>
      <c r="AI421" s="113"/>
      <c r="AJ421" s="113" t="s">
        <v>154</v>
      </c>
      <c r="AK421" s="170"/>
      <c r="AL421" s="149"/>
      <c r="AM421" s="171" t="s">
        <v>2450</v>
      </c>
      <c r="AN421" s="150" t="s">
        <v>795</v>
      </c>
      <c r="AO421" s="113"/>
      <c r="AP421" s="149" t="s">
        <v>154</v>
      </c>
      <c r="AQ421" s="149" t="s">
        <v>153</v>
      </c>
      <c r="AR421" s="149" t="s">
        <v>153</v>
      </c>
      <c r="AS421" s="149"/>
      <c r="AT421" s="149"/>
      <c r="AU421" s="150"/>
      <c r="AV421" s="169" t="s">
        <v>168</v>
      </c>
      <c r="AW421" s="172" t="s">
        <v>153</v>
      </c>
      <c r="AX421" s="149" t="s">
        <v>153</v>
      </c>
      <c r="AY421" s="149" t="s">
        <v>154</v>
      </c>
      <c r="AZ421" s="149" t="s">
        <v>153</v>
      </c>
      <c r="BA421" s="149" t="s">
        <v>153</v>
      </c>
      <c r="BB421" s="149"/>
      <c r="BC421" s="150"/>
      <c r="BD421" s="149"/>
      <c r="BE421" s="173"/>
      <c r="BF421" s="150"/>
      <c r="BG421" s="283">
        <f t="shared" si="311"/>
        <v>0</v>
      </c>
      <c r="BH421" s="149">
        <f t="shared" si="312"/>
        <v>0</v>
      </c>
      <c r="BI421" s="113">
        <f t="shared" si="278"/>
        <v>0</v>
      </c>
      <c r="BJ421" s="280">
        <f t="shared" si="279"/>
        <v>0</v>
      </c>
      <c r="BK421" s="347">
        <f t="shared" si="313"/>
        <v>0</v>
      </c>
      <c r="BL421" s="113">
        <f t="shared" si="314"/>
        <v>0</v>
      </c>
      <c r="BM421" s="113">
        <f t="shared" si="280"/>
        <v>0</v>
      </c>
      <c r="BN421" s="278">
        <f t="shared" si="281"/>
        <v>0</v>
      </c>
      <c r="BO421" s="149">
        <f t="shared" si="315"/>
        <v>0</v>
      </c>
      <c r="BP421" s="149">
        <f t="shared" si="316"/>
        <v>0</v>
      </c>
      <c r="BQ421" s="113">
        <f t="shared" si="282"/>
        <v>0</v>
      </c>
      <c r="BR421" s="356">
        <f t="shared" si="317"/>
        <v>0</v>
      </c>
      <c r="BS421" s="149">
        <f t="shared" si="318"/>
        <v>0</v>
      </c>
      <c r="BT421" s="113">
        <f t="shared" si="283"/>
        <v>0</v>
      </c>
      <c r="BU421" s="356">
        <f t="shared" si="284"/>
        <v>0</v>
      </c>
      <c r="BV421" s="149">
        <f t="shared" si="285"/>
        <v>0</v>
      </c>
      <c r="BW421" s="113">
        <f t="shared" si="286"/>
        <v>0</v>
      </c>
      <c r="BX421" s="248">
        <f t="shared" si="287"/>
        <v>0</v>
      </c>
      <c r="BY421" s="248">
        <f t="shared" si="288"/>
        <v>0</v>
      </c>
      <c r="BZ421" s="248">
        <f t="shared" si="289"/>
        <v>0</v>
      </c>
      <c r="CA421" s="248">
        <f t="shared" si="322"/>
        <v>0</v>
      </c>
      <c r="CB421" s="175">
        <f t="shared" si="290"/>
        <v>0</v>
      </c>
      <c r="CC421" s="347">
        <f t="shared" si="291"/>
        <v>0</v>
      </c>
      <c r="CD421" s="113">
        <f t="shared" si="292"/>
        <v>0</v>
      </c>
      <c r="CE421" s="113">
        <f t="shared" si="293"/>
        <v>0</v>
      </c>
      <c r="CF421" s="276">
        <f t="shared" si="294"/>
        <v>0</v>
      </c>
      <c r="CG421" s="248">
        <f t="shared" si="295"/>
        <v>0</v>
      </c>
      <c r="CH421" s="274">
        <f t="shared" si="319"/>
        <v>0</v>
      </c>
      <c r="CI421" s="347">
        <f t="shared" si="296"/>
        <v>0</v>
      </c>
      <c r="CJ421" s="113">
        <f t="shared" si="297"/>
        <v>0</v>
      </c>
      <c r="CK421" s="141">
        <f t="shared" si="298"/>
        <v>0</v>
      </c>
      <c r="CL421" s="149">
        <f t="shared" si="320"/>
        <v>0</v>
      </c>
      <c r="CM421" s="149">
        <f t="shared" si="320"/>
        <v>0</v>
      </c>
      <c r="CN421" s="149">
        <f t="shared" si="320"/>
        <v>0</v>
      </c>
      <c r="CO421" s="149">
        <f t="shared" si="299"/>
        <v>0</v>
      </c>
      <c r="CP421" s="149">
        <f t="shared" si="321"/>
        <v>0</v>
      </c>
      <c r="CQ421" s="282">
        <f t="shared" si="300"/>
        <v>0</v>
      </c>
      <c r="CR421" s="113">
        <f t="shared" si="301"/>
        <v>0</v>
      </c>
      <c r="CS421" s="113">
        <f t="shared" si="302"/>
        <v>1</v>
      </c>
      <c r="CT421" s="282" t="str">
        <f t="shared" si="303"/>
        <v/>
      </c>
      <c r="CU421" s="113" t="str">
        <f t="shared" si="304"/>
        <v xml:space="preserve"> </v>
      </c>
      <c r="CV421" s="113">
        <f t="shared" si="305"/>
        <v>0</v>
      </c>
      <c r="CW421" s="160">
        <v>0</v>
      </c>
      <c r="CX421" s="160">
        <v>0</v>
      </c>
      <c r="CY421" s="160">
        <v>0</v>
      </c>
      <c r="CZ421" s="160">
        <v>0</v>
      </c>
      <c r="DA421" s="160">
        <v>0</v>
      </c>
      <c r="DB421" s="160">
        <v>0</v>
      </c>
      <c r="DC421" s="160">
        <v>0</v>
      </c>
      <c r="DD421" s="160">
        <v>0</v>
      </c>
      <c r="DE421" s="160">
        <v>0</v>
      </c>
      <c r="DF421" s="160">
        <v>0</v>
      </c>
      <c r="DG421" s="160">
        <v>0</v>
      </c>
      <c r="DH421" s="160">
        <v>0</v>
      </c>
      <c r="DI421" s="160">
        <v>0</v>
      </c>
      <c r="DJ421" s="160">
        <v>0</v>
      </c>
      <c r="DK421" s="160">
        <v>0</v>
      </c>
      <c r="DL421" s="160">
        <v>0</v>
      </c>
      <c r="DM421" s="160">
        <v>0</v>
      </c>
      <c r="DN421" s="160">
        <v>0</v>
      </c>
      <c r="DO421" s="160">
        <v>0</v>
      </c>
      <c r="DP421" s="160">
        <v>0</v>
      </c>
      <c r="DQ421" s="160">
        <v>0</v>
      </c>
      <c r="DR421" s="160">
        <v>0</v>
      </c>
      <c r="DS421" s="160">
        <v>0</v>
      </c>
      <c r="DT421" s="104" t="s">
        <v>154</v>
      </c>
      <c r="DU421" s="104">
        <v>0</v>
      </c>
      <c r="DV421" s="104" t="s">
        <v>154</v>
      </c>
      <c r="DW421" s="104" t="s">
        <v>154</v>
      </c>
      <c r="DX421" s="104" t="s">
        <v>154</v>
      </c>
      <c r="DY421" s="104" t="s">
        <v>154</v>
      </c>
      <c r="DZ421" s="107" t="str">
        <f t="shared" si="306"/>
        <v>N</v>
      </c>
      <c r="EA421" s="107" t="str">
        <f t="shared" si="307"/>
        <v/>
      </c>
      <c r="EB421" s="107" t="str">
        <f t="shared" si="308"/>
        <v>N</v>
      </c>
      <c r="EC421" s="107" t="str">
        <f t="shared" si="309"/>
        <v>N</v>
      </c>
      <c r="ED421" s="107" t="str">
        <f t="shared" si="310"/>
        <v>Not Specified</v>
      </c>
      <c r="EE421" s="107"/>
      <c r="EF421" s="113">
        <f t="shared" si="323"/>
        <v>0</v>
      </c>
    </row>
    <row r="422" spans="1:136" ht="16.5" customHeight="1">
      <c r="A422" s="113">
        <v>419</v>
      </c>
      <c r="B422" s="113" t="e">
        <v>#N/A</v>
      </c>
      <c r="C422" s="141" t="s">
        <v>2451</v>
      </c>
      <c r="D422" s="113" t="s">
        <v>333</v>
      </c>
      <c r="E422" s="113" t="s">
        <v>229</v>
      </c>
      <c r="F422" s="113" t="s">
        <v>2452</v>
      </c>
      <c r="G422" s="113" t="s">
        <v>9</v>
      </c>
      <c r="H422" s="157" t="s">
        <v>2453</v>
      </c>
      <c r="I422" s="113" t="s">
        <v>2454</v>
      </c>
      <c r="J422" s="113">
        <v>0.079</v>
      </c>
      <c r="K422" s="113" t="s">
        <v>2455</v>
      </c>
      <c r="L422" s="113">
        <v>31000</v>
      </c>
      <c r="M422" s="141">
        <v>1</v>
      </c>
      <c r="N422" s="113" t="s">
        <v>154</v>
      </c>
      <c r="O422" s="113" t="s">
        <v>153</v>
      </c>
      <c r="P422" s="141" t="s">
        <v>153</v>
      </c>
      <c r="Q422" s="113" t="s">
        <v>154</v>
      </c>
      <c r="R422" s="113" t="s">
        <v>154</v>
      </c>
      <c r="S422" s="113" t="s">
        <v>153</v>
      </c>
      <c r="T422" s="113" t="s">
        <v>153</v>
      </c>
      <c r="U422" s="147" t="s">
        <v>153</v>
      </c>
      <c r="V422" s="113" t="s">
        <v>153</v>
      </c>
      <c r="W422" s="113" t="s">
        <v>153</v>
      </c>
      <c r="X422" s="148" t="s">
        <v>153</v>
      </c>
      <c r="Y422" s="113" t="s">
        <v>153</v>
      </c>
      <c r="Z422" s="113" t="s">
        <v>153</v>
      </c>
      <c r="AC422" s="113" t="s">
        <v>281</v>
      </c>
      <c r="AD422" s="113" t="s">
        <v>240</v>
      </c>
      <c r="AE422" s="113" t="s">
        <v>157</v>
      </c>
      <c r="AF422" s="113" t="s">
        <v>157</v>
      </c>
      <c r="AG422" s="113" t="s">
        <v>169</v>
      </c>
      <c r="AH422" s="141" t="s">
        <v>159</v>
      </c>
      <c r="AJ422" s="113" t="s">
        <v>154</v>
      </c>
      <c r="AK422" s="166" t="s">
        <v>153</v>
      </c>
      <c r="AP422" s="113" t="s">
        <v>154</v>
      </c>
      <c r="AQ422" s="113" t="s">
        <v>153</v>
      </c>
      <c r="AR422" s="113" t="s">
        <v>153</v>
      </c>
      <c r="AV422" s="113" t="s">
        <v>168</v>
      </c>
      <c r="AW422" s="167" t="s">
        <v>168</v>
      </c>
      <c r="AX422" s="113" t="s">
        <v>158</v>
      </c>
      <c r="AY422" s="113" t="s">
        <v>150</v>
      </c>
      <c r="AZ422" s="113" t="s">
        <v>2456</v>
      </c>
      <c r="BA422" s="113">
        <v>2022</v>
      </c>
      <c r="BG422" s="283">
        <f t="shared" si="311"/>
        <v>0</v>
      </c>
      <c r="BH422" s="149">
        <f t="shared" si="312"/>
        <v>0</v>
      </c>
      <c r="BI422" s="113">
        <f t="shared" si="278"/>
        <v>0</v>
      </c>
      <c r="BJ422" s="280">
        <f t="shared" si="279"/>
        <v>0</v>
      </c>
      <c r="BK422" s="347">
        <f t="shared" si="313"/>
        <v>0</v>
      </c>
      <c r="BL422" s="113">
        <f t="shared" si="314"/>
        <v>0</v>
      </c>
      <c r="BM422" s="113">
        <f t="shared" si="280"/>
        <v>0</v>
      </c>
      <c r="BN422" s="278">
        <f t="shared" si="281"/>
        <v>0</v>
      </c>
      <c r="BO422" s="149">
        <f t="shared" si="315"/>
        <v>0</v>
      </c>
      <c r="BP422" s="149">
        <f t="shared" si="316"/>
        <v>0</v>
      </c>
      <c r="BQ422" s="113">
        <f t="shared" si="282"/>
        <v>0</v>
      </c>
      <c r="BR422" s="356">
        <f t="shared" si="317"/>
        <v>0</v>
      </c>
      <c r="BS422" s="149">
        <f t="shared" si="318"/>
        <v>0</v>
      </c>
      <c r="BT422" s="113">
        <f t="shared" si="283"/>
        <v>0</v>
      </c>
      <c r="BU422" s="356">
        <f t="shared" si="284"/>
        <v>0</v>
      </c>
      <c r="BV422" s="149">
        <f t="shared" si="285"/>
        <v>0</v>
      </c>
      <c r="BW422" s="113">
        <f t="shared" si="286"/>
        <v>0</v>
      </c>
      <c r="BX422" s="248">
        <f t="shared" si="287"/>
        <v>0</v>
      </c>
      <c r="BY422" s="248">
        <f t="shared" si="288"/>
        <v>0</v>
      </c>
      <c r="BZ422" s="248">
        <f t="shared" si="289"/>
        <v>0</v>
      </c>
      <c r="CA422" s="248">
        <f t="shared" si="322"/>
        <v>0</v>
      </c>
      <c r="CB422" s="175">
        <f t="shared" si="290"/>
        <v>0</v>
      </c>
      <c r="CC422" s="347">
        <f t="shared" si="291"/>
        <v>0</v>
      </c>
      <c r="CD422" s="113">
        <f t="shared" si="292"/>
        <v>0</v>
      </c>
      <c r="CE422" s="113">
        <f t="shared" si="293"/>
        <v>0</v>
      </c>
      <c r="CF422" s="276">
        <f t="shared" si="294"/>
        <v>0</v>
      </c>
      <c r="CG422" s="248">
        <f t="shared" si="295"/>
        <v>0</v>
      </c>
      <c r="CH422" s="274">
        <f t="shared" si="319"/>
        <v>0</v>
      </c>
      <c r="CI422" s="347">
        <f t="shared" si="296"/>
        <v>1</v>
      </c>
      <c r="CJ422" s="113">
        <f t="shared" si="297"/>
        <v>0</v>
      </c>
      <c r="CK422" s="141">
        <f t="shared" si="298"/>
        <v>0</v>
      </c>
      <c r="CL422" s="149">
        <f t="shared" si="320"/>
        <v>0</v>
      </c>
      <c r="CM422" s="149">
        <f t="shared" si="320"/>
        <v>0</v>
      </c>
      <c r="CN422" s="149">
        <f t="shared" si="320"/>
        <v>0</v>
      </c>
      <c r="CO422" s="149">
        <f t="shared" si="299"/>
        <v>0</v>
      </c>
      <c r="CP422" s="149">
        <f t="shared" si="321"/>
        <v>0</v>
      </c>
      <c r="CQ422" s="282">
        <f t="shared" si="300"/>
        <v>0</v>
      </c>
      <c r="CR422" s="113">
        <f t="shared" si="301"/>
        <v>0</v>
      </c>
      <c r="CS422" s="113">
        <f t="shared" si="302"/>
        <v>1</v>
      </c>
      <c r="CT422" s="282" t="str">
        <f t="shared" si="303"/>
        <v/>
      </c>
      <c r="CU422" s="113" t="str">
        <f t="shared" si="304"/>
        <v xml:space="preserve"> </v>
      </c>
      <c r="CV422" s="113">
        <f t="shared" si="305"/>
        <v>0</v>
      </c>
      <c r="CW422" s="160" t="e">
        <v>#N/A</v>
      </c>
      <c r="CX422" s="160" t="e">
        <v>#N/A</v>
      </c>
      <c r="CY422" s="160" t="e">
        <v>#N/A</v>
      </c>
      <c r="CZ422" s="160" t="e">
        <v>#N/A</v>
      </c>
      <c r="DA422" s="160" t="e">
        <v>#N/A</v>
      </c>
      <c r="DB422" s="160" t="e">
        <v>#N/A</v>
      </c>
      <c r="DC422" s="160" t="e">
        <v>#N/A</v>
      </c>
      <c r="DD422" s="160" t="e">
        <v>#N/A</v>
      </c>
      <c r="DE422" s="160" t="e">
        <v>#N/A</v>
      </c>
      <c r="DF422" s="160" t="e">
        <v>#N/A</v>
      </c>
      <c r="DG422" s="160" t="e">
        <v>#N/A</v>
      </c>
      <c r="DH422" s="160" t="e">
        <v>#N/A</v>
      </c>
      <c r="DI422" s="160" t="e">
        <v>#N/A</v>
      </c>
      <c r="DJ422" s="160" t="e">
        <v>#N/A</v>
      </c>
      <c r="DK422" s="160" t="e">
        <v>#N/A</v>
      </c>
      <c r="DL422" s="160" t="e">
        <v>#N/A</v>
      </c>
      <c r="DM422" s="160" t="e">
        <v>#N/A</v>
      </c>
      <c r="DN422" s="160" t="e">
        <v>#N/A</v>
      </c>
      <c r="DO422" s="160" t="e">
        <v>#N/A</v>
      </c>
      <c r="DP422" s="160" t="e">
        <v>#N/A</v>
      </c>
      <c r="DQ422" s="160" t="e">
        <v>#N/A</v>
      </c>
      <c r="DR422" s="160" t="e">
        <v>#N/A</v>
      </c>
      <c r="DS422" s="160" t="e">
        <v>#N/A</v>
      </c>
      <c r="DT422" s="104" t="e">
        <v>#N/A</v>
      </c>
      <c r="DU422" s="104" t="e">
        <v>#N/A</v>
      </c>
      <c r="DV422" s="104" t="e">
        <v>#N/A</v>
      </c>
      <c r="DW422" s="104" t="e">
        <v>#N/A</v>
      </c>
      <c r="DX422" s="104" t="e">
        <v>#N/A</v>
      </c>
      <c r="DY422" s="104" t="e">
        <v>#N/A</v>
      </c>
      <c r="DZ422" s="107" t="str">
        <f t="shared" si="306"/>
        <v>N</v>
      </c>
      <c r="EA422" s="107" t="str">
        <f t="shared" si="307"/>
        <v/>
      </c>
      <c r="EB422" s="107" t="str">
        <f t="shared" si="308"/>
        <v>N</v>
      </c>
      <c r="EC422" s="107" t="str">
        <f t="shared" si="309"/>
        <v>N</v>
      </c>
      <c r="ED422" s="107" t="str">
        <f t="shared" si="310"/>
        <v>Not Specified</v>
      </c>
      <c r="EF422" s="113">
        <f t="shared" si="323"/>
        <v>0</v>
      </c>
    </row>
    <row r="423" spans="1:136" ht="16.5" customHeight="1">
      <c r="A423" s="113">
        <v>420</v>
      </c>
      <c r="B423" s="113" t="e">
        <v>#N/A</v>
      </c>
      <c r="C423" s="141" t="s">
        <v>2457</v>
      </c>
      <c r="D423" s="113" t="s">
        <v>333</v>
      </c>
      <c r="E423" s="113" t="s">
        <v>229</v>
      </c>
      <c r="F423" s="113" t="s">
        <v>284</v>
      </c>
      <c r="G423" s="113" t="s">
        <v>246</v>
      </c>
      <c r="H423" s="157" t="s">
        <v>2458</v>
      </c>
      <c r="I423" s="113" t="s">
        <v>2459</v>
      </c>
      <c r="J423" s="113">
        <v>0.065</v>
      </c>
      <c r="K423" s="113" t="s">
        <v>2460</v>
      </c>
      <c r="L423" s="113">
        <v>61400</v>
      </c>
      <c r="M423" s="141">
        <v>19</v>
      </c>
      <c r="N423" s="113" t="s">
        <v>150</v>
      </c>
      <c r="O423" s="113">
        <v>2018</v>
      </c>
      <c r="P423" s="141">
        <v>2025</v>
      </c>
      <c r="Q423" s="113" t="s">
        <v>150</v>
      </c>
      <c r="R423" s="113" t="s">
        <v>150</v>
      </c>
      <c r="S423" s="113" t="s">
        <v>151</v>
      </c>
      <c r="T423" s="113" t="s">
        <v>152</v>
      </c>
      <c r="U423" s="147">
        <v>2025</v>
      </c>
      <c r="V423" s="113" t="s">
        <v>153</v>
      </c>
      <c r="W423" s="113" t="s">
        <v>153</v>
      </c>
      <c r="X423" s="148" t="s">
        <v>153</v>
      </c>
      <c r="Y423" s="169" t="s">
        <v>154</v>
      </c>
      <c r="Z423" s="169" t="s">
        <v>210</v>
      </c>
      <c r="AC423" s="113" t="s">
        <v>167</v>
      </c>
      <c r="AD423" s="113" t="s">
        <v>6</v>
      </c>
      <c r="AE423" s="113" t="s">
        <v>157</v>
      </c>
      <c r="AF423" s="113" t="s">
        <v>157</v>
      </c>
      <c r="AG423" s="113" t="s">
        <v>169</v>
      </c>
      <c r="AH423" s="141" t="s">
        <v>159</v>
      </c>
      <c r="AJ423" s="113" t="s">
        <v>154</v>
      </c>
      <c r="AK423" s="166" t="s">
        <v>153</v>
      </c>
      <c r="AO423" s="113" t="s">
        <v>160</v>
      </c>
      <c r="AP423" s="113" t="s">
        <v>150</v>
      </c>
      <c r="AQ423" s="113" t="s">
        <v>159</v>
      </c>
      <c r="AR423" s="113" t="s">
        <v>2461</v>
      </c>
      <c r="AS423" s="113">
        <v>2050</v>
      </c>
      <c r="AV423" s="113" t="s">
        <v>157</v>
      </c>
      <c r="AW423" s="167" t="s">
        <v>158</v>
      </c>
      <c r="AX423" s="113" t="s">
        <v>158</v>
      </c>
      <c r="AY423" s="113" t="s">
        <v>154</v>
      </c>
      <c r="AZ423" s="113" t="s">
        <v>153</v>
      </c>
      <c r="BA423" s="113" t="s">
        <v>153</v>
      </c>
      <c r="BG423" s="283">
        <f t="shared" si="311"/>
        <v>1</v>
      </c>
      <c r="BH423" s="149">
        <f t="shared" si="312"/>
        <v>0</v>
      </c>
      <c r="BI423" s="113">
        <f t="shared" si="278"/>
        <v>0</v>
      </c>
      <c r="BJ423" s="280">
        <f t="shared" si="279"/>
        <v>1</v>
      </c>
      <c r="BK423" s="347">
        <f t="shared" si="313"/>
        <v>1</v>
      </c>
      <c r="BL423" s="113">
        <f t="shared" si="314"/>
        <v>0</v>
      </c>
      <c r="BM423" s="113">
        <f t="shared" si="280"/>
        <v>0</v>
      </c>
      <c r="BN423" s="278">
        <f t="shared" si="281"/>
        <v>1</v>
      </c>
      <c r="BO423" s="149">
        <f t="shared" si="315"/>
        <v>0</v>
      </c>
      <c r="BP423" s="149">
        <f t="shared" si="316"/>
        <v>0</v>
      </c>
      <c r="BQ423" s="113">
        <f t="shared" si="282"/>
        <v>0</v>
      </c>
      <c r="BR423" s="356">
        <f t="shared" si="317"/>
        <v>0</v>
      </c>
      <c r="BS423" s="149">
        <f t="shared" si="318"/>
        <v>0</v>
      </c>
      <c r="BT423" s="113">
        <f t="shared" si="283"/>
        <v>1</v>
      </c>
      <c r="BU423" s="356">
        <f t="shared" si="284"/>
        <v>0</v>
      </c>
      <c r="BV423" s="149">
        <f t="shared" si="285"/>
        <v>0</v>
      </c>
      <c r="BW423" s="113">
        <f t="shared" si="286"/>
        <v>0</v>
      </c>
      <c r="BX423" s="248">
        <f t="shared" si="287"/>
        <v>0</v>
      </c>
      <c r="BY423" s="248">
        <f t="shared" si="288"/>
        <v>0</v>
      </c>
      <c r="BZ423" s="248">
        <f t="shared" si="289"/>
        <v>0</v>
      </c>
      <c r="CA423" s="248">
        <f t="shared" si="322"/>
        <v>0</v>
      </c>
      <c r="CB423" s="175">
        <f t="shared" si="290"/>
        <v>0</v>
      </c>
      <c r="CC423" s="347">
        <f t="shared" si="291"/>
        <v>0</v>
      </c>
      <c r="CD423" s="113">
        <f t="shared" si="292"/>
        <v>0</v>
      </c>
      <c r="CE423" s="113">
        <f t="shared" si="293"/>
        <v>1</v>
      </c>
      <c r="CF423" s="276">
        <f t="shared" si="294"/>
        <v>1</v>
      </c>
      <c r="CG423" s="248">
        <f t="shared" si="295"/>
        <v>1</v>
      </c>
      <c r="CH423" s="274">
        <f t="shared" si="319"/>
        <v>1</v>
      </c>
      <c r="CI423" s="347">
        <f t="shared" si="296"/>
        <v>0</v>
      </c>
      <c r="CJ423" s="113">
        <f t="shared" si="297"/>
        <v>0</v>
      </c>
      <c r="CK423" s="141">
        <f t="shared" si="298"/>
        <v>0</v>
      </c>
      <c r="CL423" s="149">
        <f t="shared" si="320"/>
        <v>2</v>
      </c>
      <c r="CM423" s="149">
        <f t="shared" si="320"/>
        <v>0</v>
      </c>
      <c r="CN423" s="149">
        <f t="shared" si="320"/>
        <v>1</v>
      </c>
      <c r="CO423" s="149">
        <f t="shared" si="299"/>
        <v>3</v>
      </c>
      <c r="CP423" s="149">
        <f t="shared" si="321"/>
        <v>1</v>
      </c>
      <c r="CQ423" s="282">
        <f t="shared" si="300"/>
        <v>1</v>
      </c>
      <c r="CR423" s="113">
        <f t="shared" si="301"/>
        <v>0</v>
      </c>
      <c r="CS423" s="113">
        <f t="shared" si="302"/>
        <v>0</v>
      </c>
      <c r="CT423" s="282" t="str">
        <f t="shared" si="303"/>
        <v/>
      </c>
      <c r="CU423" s="113" t="str">
        <f t="shared" si="304"/>
        <v xml:space="preserve"> 2050</v>
      </c>
      <c r="CV423" s="113">
        <f t="shared" si="305"/>
        <v>2050</v>
      </c>
      <c r="CW423" s="160" t="e">
        <v>#N/A</v>
      </c>
      <c r="CX423" s="160" t="e">
        <v>#N/A</v>
      </c>
      <c r="CY423" s="160" t="e">
        <v>#N/A</v>
      </c>
      <c r="CZ423" s="160" t="e">
        <v>#N/A</v>
      </c>
      <c r="DA423" s="160" t="e">
        <v>#N/A</v>
      </c>
      <c r="DB423" s="160" t="e">
        <v>#N/A</v>
      </c>
      <c r="DC423" s="160" t="e">
        <v>#N/A</v>
      </c>
      <c r="DD423" s="160" t="e">
        <v>#N/A</v>
      </c>
      <c r="DE423" s="160" t="e">
        <v>#N/A</v>
      </c>
      <c r="DF423" s="160" t="e">
        <v>#N/A</v>
      </c>
      <c r="DG423" s="160" t="e">
        <v>#N/A</v>
      </c>
      <c r="DH423" s="160" t="e">
        <v>#N/A</v>
      </c>
      <c r="DI423" s="160" t="e">
        <v>#N/A</v>
      </c>
      <c r="DJ423" s="160" t="e">
        <v>#N/A</v>
      </c>
      <c r="DK423" s="160" t="e">
        <v>#N/A</v>
      </c>
      <c r="DL423" s="160" t="e">
        <v>#N/A</v>
      </c>
      <c r="DM423" s="160" t="e">
        <v>#N/A</v>
      </c>
      <c r="DN423" s="160" t="e">
        <v>#N/A</v>
      </c>
      <c r="DO423" s="160" t="e">
        <v>#N/A</v>
      </c>
      <c r="DP423" s="160" t="e">
        <v>#N/A</v>
      </c>
      <c r="DQ423" s="160" t="e">
        <v>#N/A</v>
      </c>
      <c r="DR423" s="160" t="e">
        <v>#N/A</v>
      </c>
      <c r="DS423" s="160" t="e">
        <v>#N/A</v>
      </c>
      <c r="DT423" s="104" t="e">
        <v>#N/A</v>
      </c>
      <c r="DU423" s="104" t="e">
        <v>#N/A</v>
      </c>
      <c r="DV423" s="104" t="e">
        <v>#N/A</v>
      </c>
      <c r="DW423" s="104" t="e">
        <v>#N/A</v>
      </c>
      <c r="DX423" s="104" t="e">
        <v>#N/A</v>
      </c>
      <c r="DY423" s="104" t="e">
        <v>#N/A</v>
      </c>
      <c r="DZ423" s="107" t="str">
        <f t="shared" si="306"/>
        <v>Y</v>
      </c>
      <c r="EA423" s="107" t="str">
        <f t="shared" si="307"/>
        <v>Committed</v>
      </c>
      <c r="EB423" s="107" t="str">
        <f t="shared" si="308"/>
        <v>Y</v>
      </c>
      <c r="EC423" s="107" t="str">
        <f t="shared" si="309"/>
        <v>N</v>
      </c>
      <c r="ED423" s="107" t="str">
        <f t="shared" si="310"/>
        <v>Yes</v>
      </c>
      <c r="EF423" s="113">
        <f t="shared" si="323"/>
        <v>2050</v>
      </c>
    </row>
    <row r="424" spans="1:136" ht="16.5" customHeight="1">
      <c r="A424" s="113">
        <v>421</v>
      </c>
      <c r="B424" s="113">
        <v>409</v>
      </c>
      <c r="C424" s="141" t="s">
        <v>2462</v>
      </c>
      <c r="D424" s="113" t="s">
        <v>880</v>
      </c>
      <c r="E424" s="113" t="s">
        <v>790</v>
      </c>
      <c r="F424" s="113" t="s">
        <v>374</v>
      </c>
      <c r="G424" s="113" t="s">
        <v>246</v>
      </c>
      <c r="H424" s="157" t="s">
        <v>2463</v>
      </c>
      <c r="I424" s="113" t="s">
        <v>2464</v>
      </c>
      <c r="J424" s="113">
        <v>1.744</v>
      </c>
      <c r="K424" s="113" t="s">
        <v>2465</v>
      </c>
      <c r="L424" s="113">
        <v>226831</v>
      </c>
      <c r="M424" s="141">
        <v>30</v>
      </c>
      <c r="N424" s="113" t="s">
        <v>150</v>
      </c>
      <c r="O424" s="113">
        <v>2015</v>
      </c>
      <c r="P424" s="141">
        <v>2020</v>
      </c>
      <c r="Q424" s="113" t="s">
        <v>150</v>
      </c>
      <c r="R424" s="113" t="s">
        <v>150</v>
      </c>
      <c r="S424" s="113" t="s">
        <v>151</v>
      </c>
      <c r="T424" s="113" t="s">
        <v>152</v>
      </c>
      <c r="U424" s="147">
        <v>2030</v>
      </c>
      <c r="V424" s="113" t="s">
        <v>151</v>
      </c>
      <c r="W424" s="113" t="s">
        <v>152</v>
      </c>
      <c r="X424" s="148">
        <v>2040</v>
      </c>
      <c r="Y424" s="113" t="s">
        <v>150</v>
      </c>
      <c r="Z424" s="113" t="s">
        <v>151</v>
      </c>
      <c r="AA424" s="141">
        <v>2040</v>
      </c>
      <c r="AC424" s="113" t="s">
        <v>153</v>
      </c>
      <c r="AD424" s="113" t="s">
        <v>153</v>
      </c>
      <c r="AE424" s="113" t="s">
        <v>153</v>
      </c>
      <c r="AF424" s="113" t="s">
        <v>153</v>
      </c>
      <c r="AG424" s="113" t="s">
        <v>153</v>
      </c>
      <c r="AH424" s="141" t="s">
        <v>153</v>
      </c>
      <c r="AJ424" s="113" t="s">
        <v>154</v>
      </c>
      <c r="AK424" s="166" t="s">
        <v>153</v>
      </c>
      <c r="AM424" s="174" t="s">
        <v>2466</v>
      </c>
      <c r="AP424" s="113" t="s">
        <v>154</v>
      </c>
      <c r="AQ424" s="113" t="s">
        <v>153</v>
      </c>
      <c r="AR424" s="113" t="s">
        <v>153</v>
      </c>
      <c r="AV424" s="169" t="s">
        <v>168</v>
      </c>
      <c r="AW424" s="167" t="s">
        <v>153</v>
      </c>
      <c r="AX424" s="113" t="s">
        <v>153</v>
      </c>
      <c r="AY424" s="113" t="s">
        <v>154</v>
      </c>
      <c r="AZ424" s="113" t="s">
        <v>153</v>
      </c>
      <c r="BA424" s="113" t="s">
        <v>153</v>
      </c>
      <c r="BG424" s="283">
        <f t="shared" si="311"/>
        <v>1</v>
      </c>
      <c r="BH424" s="149">
        <f t="shared" si="312"/>
        <v>0</v>
      </c>
      <c r="BI424" s="113">
        <f t="shared" si="278"/>
        <v>0</v>
      </c>
      <c r="BJ424" s="280">
        <f t="shared" si="279"/>
        <v>1</v>
      </c>
      <c r="BK424" s="347">
        <f t="shared" si="313"/>
        <v>0</v>
      </c>
      <c r="BL424" s="113">
        <f t="shared" si="314"/>
        <v>1</v>
      </c>
      <c r="BM424" s="113">
        <f t="shared" si="280"/>
        <v>0</v>
      </c>
      <c r="BN424" s="278">
        <f t="shared" si="281"/>
        <v>1</v>
      </c>
      <c r="BO424" s="149">
        <f t="shared" si="315"/>
        <v>0</v>
      </c>
      <c r="BP424" s="149">
        <f t="shared" si="316"/>
        <v>0</v>
      </c>
      <c r="BQ424" s="113">
        <f t="shared" si="282"/>
        <v>1</v>
      </c>
      <c r="BR424" s="356">
        <f t="shared" si="317"/>
        <v>0</v>
      </c>
      <c r="BS424" s="149">
        <f t="shared" si="318"/>
        <v>0</v>
      </c>
      <c r="BT424" s="113">
        <f t="shared" si="283"/>
        <v>0</v>
      </c>
      <c r="BU424" s="356">
        <f t="shared" si="284"/>
        <v>0</v>
      </c>
      <c r="BV424" s="149">
        <f t="shared" si="285"/>
        <v>0</v>
      </c>
      <c r="BW424" s="113">
        <f t="shared" si="286"/>
        <v>0</v>
      </c>
      <c r="BX424" s="248">
        <f t="shared" si="287"/>
        <v>0</v>
      </c>
      <c r="BY424" s="248">
        <f t="shared" si="288"/>
        <v>0</v>
      </c>
      <c r="BZ424" s="248">
        <f t="shared" si="289"/>
        <v>0</v>
      </c>
      <c r="CA424" s="248">
        <f t="shared" si="322"/>
        <v>0</v>
      </c>
      <c r="CB424" s="175">
        <f t="shared" si="290"/>
        <v>0</v>
      </c>
      <c r="CC424" s="347">
        <f t="shared" si="291"/>
        <v>0</v>
      </c>
      <c r="CD424" s="113">
        <f t="shared" si="292"/>
        <v>0</v>
      </c>
      <c r="CE424" s="113">
        <f t="shared" si="293"/>
        <v>1</v>
      </c>
      <c r="CF424" s="276">
        <f t="shared" si="294"/>
        <v>1</v>
      </c>
      <c r="CG424" s="248">
        <f t="shared" si="295"/>
        <v>1</v>
      </c>
      <c r="CH424" s="274">
        <f t="shared" si="319"/>
        <v>1</v>
      </c>
      <c r="CI424" s="347">
        <f t="shared" si="296"/>
        <v>0</v>
      </c>
      <c r="CJ424" s="113">
        <f t="shared" si="297"/>
        <v>0</v>
      </c>
      <c r="CK424" s="141">
        <f t="shared" si="298"/>
        <v>0</v>
      </c>
      <c r="CL424" s="149">
        <f t="shared" si="320"/>
        <v>1</v>
      </c>
      <c r="CM424" s="149">
        <f t="shared" si="320"/>
        <v>1</v>
      </c>
      <c r="CN424" s="149">
        <f t="shared" si="320"/>
        <v>1</v>
      </c>
      <c r="CO424" s="149">
        <f t="shared" si="299"/>
        <v>3</v>
      </c>
      <c r="CP424" s="149">
        <f t="shared" si="321"/>
        <v>1</v>
      </c>
      <c r="CQ424" s="282">
        <f t="shared" si="300"/>
        <v>0</v>
      </c>
      <c r="CR424" s="113">
        <f t="shared" si="301"/>
        <v>0</v>
      </c>
      <c r="CS424" s="113">
        <f t="shared" si="302"/>
        <v>1</v>
      </c>
      <c r="CT424" s="282">
        <f t="shared" si="303"/>
        <v>1</v>
      </c>
      <c r="CU424" s="113" t="str">
        <f t="shared" si="304"/>
        <v xml:space="preserve">2040 </v>
      </c>
      <c r="CV424" s="113">
        <f t="shared" si="305"/>
        <v>2040</v>
      </c>
      <c r="CW424" s="160">
        <v>0</v>
      </c>
      <c r="CX424" s="160">
        <v>0</v>
      </c>
      <c r="CY424" s="160">
        <v>0</v>
      </c>
      <c r="CZ424" s="160">
        <v>0</v>
      </c>
      <c r="DA424" s="160">
        <v>0</v>
      </c>
      <c r="DB424" s="160">
        <v>0</v>
      </c>
      <c r="DC424" s="160">
        <v>1</v>
      </c>
      <c r="DD424" s="160">
        <v>1</v>
      </c>
      <c r="DE424" s="160">
        <v>0</v>
      </c>
      <c r="DF424" s="160">
        <v>1</v>
      </c>
      <c r="DG424" s="160">
        <v>0</v>
      </c>
      <c r="DH424" s="160">
        <v>1</v>
      </c>
      <c r="DI424" s="160">
        <v>0</v>
      </c>
      <c r="DJ424" s="160">
        <v>0</v>
      </c>
      <c r="DK424" s="160">
        <v>0</v>
      </c>
      <c r="DL424" s="160">
        <v>0</v>
      </c>
      <c r="DM424" s="160">
        <v>1</v>
      </c>
      <c r="DN424" s="160">
        <v>0</v>
      </c>
      <c r="DO424" s="160">
        <v>1</v>
      </c>
      <c r="DP424" s="160">
        <v>0</v>
      </c>
      <c r="DQ424" s="160">
        <v>0</v>
      </c>
      <c r="DR424" s="160">
        <v>1</v>
      </c>
      <c r="DS424" s="160">
        <v>0</v>
      </c>
      <c r="DT424" s="104" t="s">
        <v>150</v>
      </c>
      <c r="DU424" s="104" t="s">
        <v>157</v>
      </c>
      <c r="DV424" s="104" t="s">
        <v>160</v>
      </c>
      <c r="DW424" s="104" t="s">
        <v>154</v>
      </c>
      <c r="DX424" s="104">
        <v>0</v>
      </c>
      <c r="DY424" s="104" t="s">
        <v>3005</v>
      </c>
      <c r="DZ424" s="107" t="str">
        <f t="shared" si="306"/>
        <v>Y</v>
      </c>
      <c r="EA424" s="107" t="str">
        <f t="shared" si="307"/>
        <v>Targets set</v>
      </c>
      <c r="EB424" s="107" t="str">
        <f t="shared" si="308"/>
        <v>N</v>
      </c>
      <c r="EC424" s="107" t="str">
        <f t="shared" si="309"/>
        <v>N</v>
      </c>
      <c r="ED424" s="107" t="str">
        <f t="shared" si="310"/>
        <v>Not Specified</v>
      </c>
      <c r="EF424" s="113">
        <f t="shared" si="323"/>
        <v>2040</v>
      </c>
    </row>
    <row r="425" spans="1:136" ht="16.5" customHeight="1">
      <c r="A425" s="113">
        <v>422</v>
      </c>
      <c r="B425" s="113">
        <v>478</v>
      </c>
      <c r="C425" s="141" t="s">
        <v>2467</v>
      </c>
      <c r="D425" s="149" t="s">
        <v>679</v>
      </c>
      <c r="E425" s="149" t="s">
        <v>174</v>
      </c>
      <c r="F425" s="149" t="s">
        <v>245</v>
      </c>
      <c r="G425" s="149" t="s">
        <v>246</v>
      </c>
      <c r="H425" s="168" t="s">
        <v>2468</v>
      </c>
      <c r="I425" s="149" t="s">
        <v>2469</v>
      </c>
      <c r="J425" s="149">
        <v>0</v>
      </c>
      <c r="K425" s="149" t="s">
        <v>2470</v>
      </c>
      <c r="L425" s="149">
        <v>98000</v>
      </c>
      <c r="M425" s="150">
        <v>5</v>
      </c>
      <c r="N425" s="113" t="s">
        <v>154</v>
      </c>
      <c r="O425" s="113" t="s">
        <v>153</v>
      </c>
      <c r="P425" s="141" t="s">
        <v>153</v>
      </c>
      <c r="Q425" s="113" t="s">
        <v>150</v>
      </c>
      <c r="R425" s="113" t="s">
        <v>150</v>
      </c>
      <c r="S425" s="113" t="s">
        <v>151</v>
      </c>
      <c r="T425" s="113" t="s">
        <v>152</v>
      </c>
      <c r="U425" s="147">
        <v>2030</v>
      </c>
      <c r="V425" s="113" t="s">
        <v>153</v>
      </c>
      <c r="W425" s="113" t="s">
        <v>153</v>
      </c>
      <c r="X425" s="148" t="s">
        <v>153</v>
      </c>
      <c r="Y425" s="113" t="s">
        <v>153</v>
      </c>
      <c r="Z425" s="113" t="s">
        <v>153</v>
      </c>
      <c r="AC425" s="113" t="s">
        <v>153</v>
      </c>
      <c r="AD425" s="113" t="s">
        <v>153</v>
      </c>
      <c r="AE425" s="113" t="s">
        <v>157</v>
      </c>
      <c r="AF425" s="113" t="s">
        <v>157</v>
      </c>
      <c r="AG425" s="113" t="s">
        <v>153</v>
      </c>
      <c r="AH425" s="141" t="s">
        <v>159</v>
      </c>
      <c r="AI425" s="113" t="s">
        <v>219</v>
      </c>
      <c r="AJ425" s="113" t="s">
        <v>150</v>
      </c>
      <c r="AK425" s="166" t="s">
        <v>782</v>
      </c>
      <c r="AL425" s="113">
        <v>2030</v>
      </c>
      <c r="AM425" s="174" t="s">
        <v>2471</v>
      </c>
      <c r="AP425" s="113" t="s">
        <v>154</v>
      </c>
      <c r="AQ425" s="113" t="s">
        <v>153</v>
      </c>
      <c r="AR425" s="113" t="s">
        <v>153</v>
      </c>
      <c r="AV425" s="169" t="s">
        <v>168</v>
      </c>
      <c r="AW425" s="167" t="s">
        <v>153</v>
      </c>
      <c r="AX425" s="113" t="s">
        <v>153</v>
      </c>
      <c r="AY425" s="113" t="s">
        <v>154</v>
      </c>
      <c r="AZ425" s="113" t="s">
        <v>153</v>
      </c>
      <c r="BA425" s="113" t="s">
        <v>153</v>
      </c>
      <c r="BG425" s="283">
        <f t="shared" si="311"/>
        <v>0</v>
      </c>
      <c r="BH425" s="149">
        <f t="shared" si="312"/>
        <v>0</v>
      </c>
      <c r="BI425" s="113">
        <f t="shared" si="278"/>
        <v>0</v>
      </c>
      <c r="BJ425" s="280">
        <f t="shared" si="279"/>
        <v>0</v>
      </c>
      <c r="BK425" s="347">
        <f t="shared" si="313"/>
        <v>0</v>
      </c>
      <c r="BL425" s="113">
        <f t="shared" si="314"/>
        <v>1</v>
      </c>
      <c r="BM425" s="113">
        <f t="shared" si="280"/>
        <v>0</v>
      </c>
      <c r="BN425" s="278">
        <f t="shared" si="281"/>
        <v>1</v>
      </c>
      <c r="BO425" s="149">
        <f t="shared" si="315"/>
        <v>0</v>
      </c>
      <c r="BP425" s="149">
        <f t="shared" si="316"/>
        <v>0</v>
      </c>
      <c r="BQ425" s="113">
        <f t="shared" si="282"/>
        <v>0</v>
      </c>
      <c r="BR425" s="356">
        <f t="shared" si="317"/>
        <v>0</v>
      </c>
      <c r="BS425" s="149">
        <f t="shared" si="318"/>
        <v>0</v>
      </c>
      <c r="BT425" s="113">
        <f t="shared" si="283"/>
        <v>0</v>
      </c>
      <c r="BU425" s="356">
        <f t="shared" si="284"/>
        <v>0</v>
      </c>
      <c r="BV425" s="149">
        <f t="shared" si="285"/>
        <v>1</v>
      </c>
      <c r="BW425" s="113">
        <f t="shared" si="286"/>
        <v>0</v>
      </c>
      <c r="BX425" s="248">
        <f t="shared" si="287"/>
        <v>0</v>
      </c>
      <c r="BY425" s="248">
        <f t="shared" si="288"/>
        <v>1</v>
      </c>
      <c r="BZ425" s="248">
        <f t="shared" si="289"/>
        <v>0</v>
      </c>
      <c r="CA425" s="248">
        <f t="shared" si="322"/>
        <v>1</v>
      </c>
      <c r="CB425" s="175">
        <f t="shared" si="290"/>
        <v>1</v>
      </c>
      <c r="CC425" s="347">
        <f t="shared" si="291"/>
        <v>0</v>
      </c>
      <c r="CD425" s="113">
        <f t="shared" si="292"/>
        <v>0</v>
      </c>
      <c r="CE425" s="113">
        <f t="shared" si="293"/>
        <v>0</v>
      </c>
      <c r="CF425" s="276">
        <f t="shared" si="294"/>
        <v>0</v>
      </c>
      <c r="CG425" s="248">
        <f t="shared" si="295"/>
        <v>1</v>
      </c>
      <c r="CH425" s="274">
        <f t="shared" si="319"/>
        <v>1</v>
      </c>
      <c r="CI425" s="347">
        <f t="shared" si="296"/>
        <v>0</v>
      </c>
      <c r="CJ425" s="113">
        <f t="shared" si="297"/>
        <v>0</v>
      </c>
      <c r="CK425" s="141">
        <f t="shared" si="298"/>
        <v>0</v>
      </c>
      <c r="CL425" s="149">
        <f t="shared" si="320"/>
        <v>0</v>
      </c>
      <c r="CM425" s="149">
        <f t="shared" si="320"/>
        <v>2</v>
      </c>
      <c r="CN425" s="149">
        <f t="shared" si="320"/>
        <v>0</v>
      </c>
      <c r="CO425" s="149">
        <f t="shared" si="299"/>
        <v>2</v>
      </c>
      <c r="CP425" s="149">
        <f t="shared" si="321"/>
        <v>1</v>
      </c>
      <c r="CQ425" s="282">
        <f t="shared" si="300"/>
        <v>0</v>
      </c>
      <c r="CR425" s="113">
        <f t="shared" si="301"/>
        <v>0</v>
      </c>
      <c r="CS425" s="113">
        <f t="shared" si="302"/>
        <v>1</v>
      </c>
      <c r="CT425" s="282">
        <f t="shared" si="303"/>
        <v>1</v>
      </c>
      <c r="CU425" s="113" t="str">
        <f t="shared" si="304"/>
        <v xml:space="preserve"> </v>
      </c>
      <c r="CV425" s="113">
        <f t="shared" si="305"/>
        <v>0</v>
      </c>
      <c r="CW425" s="160">
        <v>0</v>
      </c>
      <c r="CX425" s="160">
        <v>1</v>
      </c>
      <c r="CY425" s="160">
        <v>0</v>
      </c>
      <c r="CZ425" s="160">
        <v>1</v>
      </c>
      <c r="DA425" s="160">
        <v>0</v>
      </c>
      <c r="DB425" s="160">
        <v>0</v>
      </c>
      <c r="DC425" s="160">
        <v>1</v>
      </c>
      <c r="DD425" s="160">
        <v>1</v>
      </c>
      <c r="DE425" s="160">
        <v>1</v>
      </c>
      <c r="DF425" s="160">
        <v>0</v>
      </c>
      <c r="DG425" s="160">
        <v>0</v>
      </c>
      <c r="DH425" s="160">
        <v>1</v>
      </c>
      <c r="DI425" s="160">
        <v>0</v>
      </c>
      <c r="DJ425" s="160">
        <v>0</v>
      </c>
      <c r="DK425" s="160">
        <v>0</v>
      </c>
      <c r="DL425" s="160">
        <v>0</v>
      </c>
      <c r="DM425" s="160">
        <v>1</v>
      </c>
      <c r="DN425" s="160">
        <v>1</v>
      </c>
      <c r="DO425" s="160">
        <v>1</v>
      </c>
      <c r="DP425" s="160">
        <v>0</v>
      </c>
      <c r="DQ425" s="160">
        <v>0</v>
      </c>
      <c r="DR425" s="160">
        <v>1</v>
      </c>
      <c r="DS425" s="160">
        <v>1</v>
      </c>
      <c r="DT425" s="104" t="s">
        <v>150</v>
      </c>
      <c r="DU425" s="104" t="s">
        <v>158</v>
      </c>
      <c r="DV425" s="104" t="s">
        <v>7859</v>
      </c>
      <c r="DW425" s="104" t="s">
        <v>160</v>
      </c>
      <c r="DX425" s="104" t="s">
        <v>3005</v>
      </c>
      <c r="DY425" s="104" t="s">
        <v>3005</v>
      </c>
      <c r="DZ425" s="107" t="str">
        <f t="shared" si="306"/>
        <v>Y</v>
      </c>
      <c r="EA425" s="107" t="str">
        <f t="shared" si="307"/>
        <v/>
      </c>
      <c r="EB425" s="107" t="str">
        <f t="shared" si="308"/>
        <v>N</v>
      </c>
      <c r="EC425" s="107" t="str">
        <f t="shared" si="309"/>
        <v>Y</v>
      </c>
      <c r="ED425" s="107" t="str">
        <f t="shared" si="310"/>
        <v>Not Specified</v>
      </c>
      <c r="EF425" s="113">
        <f t="shared" si="323"/>
        <v>0</v>
      </c>
    </row>
    <row r="426" spans="1:136" ht="16.5" customHeight="1">
      <c r="A426" s="113">
        <v>423</v>
      </c>
      <c r="B426" s="113">
        <v>488</v>
      </c>
      <c r="C426" s="141" t="s">
        <v>2472</v>
      </c>
      <c r="D426" s="149" t="s">
        <v>348</v>
      </c>
      <c r="E426" s="149" t="s">
        <v>214</v>
      </c>
      <c r="F426" s="149" t="s">
        <v>175</v>
      </c>
      <c r="G426" s="149" t="s">
        <v>176</v>
      </c>
      <c r="H426" s="168" t="s">
        <v>2473</v>
      </c>
      <c r="I426" s="149" t="s">
        <v>2474</v>
      </c>
      <c r="J426" s="149">
        <v>0.201</v>
      </c>
      <c r="K426" s="149" t="s">
        <v>2475</v>
      </c>
      <c r="L426" s="149">
        <v>278103</v>
      </c>
      <c r="M426" s="150">
        <v>3</v>
      </c>
      <c r="N426" s="113" t="s">
        <v>154</v>
      </c>
      <c r="O426" s="113" t="s">
        <v>153</v>
      </c>
      <c r="P426" s="141" t="s">
        <v>153</v>
      </c>
      <c r="Q426" s="113" t="s">
        <v>150</v>
      </c>
      <c r="R426" s="113" t="s">
        <v>150</v>
      </c>
      <c r="S426" s="113" t="s">
        <v>151</v>
      </c>
      <c r="T426" s="113" t="s">
        <v>152</v>
      </c>
      <c r="U426" s="147">
        <v>2032</v>
      </c>
      <c r="V426" s="113" t="s">
        <v>153</v>
      </c>
      <c r="W426" s="113" t="s">
        <v>153</v>
      </c>
      <c r="X426" s="148" t="s">
        <v>153</v>
      </c>
      <c r="Y426" s="113" t="s">
        <v>154</v>
      </c>
      <c r="Z426" s="113" t="s">
        <v>155</v>
      </c>
      <c r="AC426" s="113" t="s">
        <v>202</v>
      </c>
      <c r="AD426" s="113" t="s">
        <v>5</v>
      </c>
      <c r="AE426" s="113" t="s">
        <v>157</v>
      </c>
      <c r="AF426" s="113" t="s">
        <v>157</v>
      </c>
      <c r="AG426" s="113" t="s">
        <v>157</v>
      </c>
      <c r="AH426" s="141" t="s">
        <v>218</v>
      </c>
      <c r="AI426" s="113" t="s">
        <v>219</v>
      </c>
      <c r="AJ426" s="113" t="s">
        <v>150</v>
      </c>
      <c r="AK426" s="166" t="s">
        <v>2476</v>
      </c>
      <c r="AL426" s="113">
        <v>2050</v>
      </c>
      <c r="AP426" s="113" t="s">
        <v>154</v>
      </c>
      <c r="AQ426" s="113" t="s">
        <v>153</v>
      </c>
      <c r="AR426" s="113" t="s">
        <v>153</v>
      </c>
      <c r="AV426" s="113" t="s">
        <v>168</v>
      </c>
      <c r="AW426" s="167" t="s">
        <v>168</v>
      </c>
      <c r="AX426" s="113" t="s">
        <v>158</v>
      </c>
      <c r="AY426" s="113" t="s">
        <v>154</v>
      </c>
      <c r="AZ426" s="113" t="s">
        <v>153</v>
      </c>
      <c r="BA426" s="113" t="s">
        <v>153</v>
      </c>
      <c r="BG426" s="283">
        <f t="shared" si="311"/>
        <v>0</v>
      </c>
      <c r="BH426" s="149">
        <f t="shared" si="312"/>
        <v>0</v>
      </c>
      <c r="BI426" s="113">
        <f t="shared" si="278"/>
        <v>0</v>
      </c>
      <c r="BJ426" s="280">
        <f t="shared" si="279"/>
        <v>0</v>
      </c>
      <c r="BK426" s="347">
        <f t="shared" si="313"/>
        <v>0</v>
      </c>
      <c r="BL426" s="113">
        <f t="shared" si="314"/>
        <v>0</v>
      </c>
      <c r="BM426" s="113">
        <f t="shared" si="280"/>
        <v>1</v>
      </c>
      <c r="BN426" s="278">
        <f t="shared" si="281"/>
        <v>1</v>
      </c>
      <c r="BO426" s="149">
        <f t="shared" si="315"/>
        <v>0</v>
      </c>
      <c r="BP426" s="149">
        <f t="shared" si="316"/>
        <v>0</v>
      </c>
      <c r="BQ426" s="113">
        <f t="shared" si="282"/>
        <v>0</v>
      </c>
      <c r="BR426" s="356">
        <f t="shared" si="317"/>
        <v>0</v>
      </c>
      <c r="BS426" s="149">
        <f t="shared" si="318"/>
        <v>0</v>
      </c>
      <c r="BT426" s="113">
        <f t="shared" si="283"/>
        <v>0</v>
      </c>
      <c r="BU426" s="356">
        <f t="shared" si="284"/>
        <v>0</v>
      </c>
      <c r="BV426" s="149">
        <f t="shared" si="285"/>
        <v>0</v>
      </c>
      <c r="BW426" s="113">
        <f t="shared" si="286"/>
        <v>1</v>
      </c>
      <c r="BX426" s="248">
        <f t="shared" si="287"/>
        <v>0</v>
      </c>
      <c r="BY426" s="248">
        <f t="shared" si="288"/>
        <v>0</v>
      </c>
      <c r="BZ426" s="248">
        <f t="shared" si="289"/>
        <v>1</v>
      </c>
      <c r="CA426" s="248">
        <f t="shared" si="322"/>
        <v>1</v>
      </c>
      <c r="CB426" s="175">
        <f t="shared" si="290"/>
        <v>1</v>
      </c>
      <c r="CC426" s="347">
        <f t="shared" si="291"/>
        <v>0</v>
      </c>
      <c r="CD426" s="113">
        <f t="shared" si="292"/>
        <v>0</v>
      </c>
      <c r="CE426" s="113">
        <f t="shared" si="293"/>
        <v>0</v>
      </c>
      <c r="CF426" s="276">
        <f t="shared" si="294"/>
        <v>0</v>
      </c>
      <c r="CG426" s="248">
        <f t="shared" si="295"/>
        <v>1</v>
      </c>
      <c r="CH426" s="274">
        <f t="shared" si="319"/>
        <v>1</v>
      </c>
      <c r="CI426" s="347">
        <f t="shared" si="296"/>
        <v>0</v>
      </c>
      <c r="CJ426" s="113">
        <f t="shared" si="297"/>
        <v>0</v>
      </c>
      <c r="CK426" s="141">
        <f t="shared" si="298"/>
        <v>0</v>
      </c>
      <c r="CL426" s="149">
        <f t="shared" si="320"/>
        <v>0</v>
      </c>
      <c r="CM426" s="149">
        <f t="shared" si="320"/>
        <v>0</v>
      </c>
      <c r="CN426" s="149">
        <f t="shared" si="320"/>
        <v>2</v>
      </c>
      <c r="CO426" s="149">
        <f t="shared" si="299"/>
        <v>2</v>
      </c>
      <c r="CP426" s="149">
        <f t="shared" si="321"/>
        <v>1</v>
      </c>
      <c r="CQ426" s="282">
        <f t="shared" si="300"/>
        <v>0</v>
      </c>
      <c r="CR426" s="113">
        <f t="shared" si="301"/>
        <v>0</v>
      </c>
      <c r="CS426" s="113">
        <f t="shared" si="302"/>
        <v>1</v>
      </c>
      <c r="CT426" s="282" t="str">
        <f t="shared" si="303"/>
        <v/>
      </c>
      <c r="CU426" s="113" t="str">
        <f t="shared" si="304"/>
        <v xml:space="preserve"> </v>
      </c>
      <c r="CV426" s="113">
        <f t="shared" si="305"/>
        <v>0</v>
      </c>
      <c r="CW426" s="160">
        <v>0</v>
      </c>
      <c r="CX426" s="160">
        <v>0</v>
      </c>
      <c r="CY426" s="160">
        <v>1</v>
      </c>
      <c r="CZ426" s="160">
        <v>1</v>
      </c>
      <c r="DA426" s="160">
        <v>0</v>
      </c>
      <c r="DB426" s="160">
        <v>0</v>
      </c>
      <c r="DC426" s="160">
        <v>0</v>
      </c>
      <c r="DD426" s="160">
        <v>0</v>
      </c>
      <c r="DE426" s="160">
        <v>0</v>
      </c>
      <c r="DF426" s="160">
        <v>0</v>
      </c>
      <c r="DG426" s="160">
        <v>1</v>
      </c>
      <c r="DH426" s="160">
        <v>1</v>
      </c>
      <c r="DI426" s="160">
        <v>0</v>
      </c>
      <c r="DJ426" s="160">
        <v>0</v>
      </c>
      <c r="DK426" s="160">
        <v>0</v>
      </c>
      <c r="DL426" s="160">
        <v>0</v>
      </c>
      <c r="DM426" s="160">
        <v>1</v>
      </c>
      <c r="DN426" s="160">
        <v>0</v>
      </c>
      <c r="DO426" s="160">
        <v>1</v>
      </c>
      <c r="DP426" s="160">
        <v>0</v>
      </c>
      <c r="DQ426" s="160">
        <v>0</v>
      </c>
      <c r="DR426" s="160">
        <v>1</v>
      </c>
      <c r="DS426" s="160">
        <v>0</v>
      </c>
      <c r="DT426" s="104" t="s">
        <v>150</v>
      </c>
      <c r="DU426" s="104" t="s">
        <v>158</v>
      </c>
      <c r="DV426" s="104" t="s">
        <v>154</v>
      </c>
      <c r="DW426" s="104" t="s">
        <v>160</v>
      </c>
      <c r="DX426" s="104" t="s">
        <v>3005</v>
      </c>
      <c r="DY426" s="104" t="s">
        <v>154</v>
      </c>
      <c r="DZ426" s="107" t="str">
        <f t="shared" si="306"/>
        <v>Y</v>
      </c>
      <c r="EA426" s="107" t="str">
        <f t="shared" si="307"/>
        <v>Commitment removed</v>
      </c>
      <c r="EB426" s="107" t="str">
        <f t="shared" si="308"/>
        <v>N</v>
      </c>
      <c r="EC426" s="107" t="str">
        <f t="shared" si="309"/>
        <v>Y</v>
      </c>
      <c r="ED426" s="107" t="str">
        <f t="shared" si="310"/>
        <v>Not Specified</v>
      </c>
      <c r="EF426" s="113">
        <f t="shared" si="323"/>
        <v>0</v>
      </c>
    </row>
    <row r="427" spans="1:136" ht="16.5" customHeight="1">
      <c r="A427" s="113">
        <v>424</v>
      </c>
      <c r="B427" s="113">
        <v>316</v>
      </c>
      <c r="C427" s="141" t="s">
        <v>2477</v>
      </c>
      <c r="D427" s="113" t="s">
        <v>173</v>
      </c>
      <c r="E427" s="113" t="s">
        <v>174</v>
      </c>
      <c r="F427" s="113" t="s">
        <v>245</v>
      </c>
      <c r="G427" s="113" t="s">
        <v>246</v>
      </c>
      <c r="H427" s="157" t="s">
        <v>2478</v>
      </c>
      <c r="I427" s="113" t="s">
        <v>2479</v>
      </c>
      <c r="J427" s="113">
        <v>-0.191</v>
      </c>
      <c r="K427" s="113" t="s">
        <v>2480</v>
      </c>
      <c r="L427" s="113">
        <v>28597</v>
      </c>
      <c r="M427" s="141">
        <v>15</v>
      </c>
      <c r="N427" s="113" t="s">
        <v>154</v>
      </c>
      <c r="O427" s="113" t="s">
        <v>153</v>
      </c>
      <c r="P427" s="141" t="s">
        <v>153</v>
      </c>
      <c r="Q427" s="113" t="s">
        <v>150</v>
      </c>
      <c r="R427" s="113" t="s">
        <v>150</v>
      </c>
      <c r="S427" s="113" t="s">
        <v>151</v>
      </c>
      <c r="T427" s="113" t="s">
        <v>152</v>
      </c>
      <c r="U427" s="147">
        <v>2035</v>
      </c>
      <c r="V427" s="113" t="s">
        <v>153</v>
      </c>
      <c r="W427" s="113" t="s">
        <v>153</v>
      </c>
      <c r="X427" s="148" t="s">
        <v>153</v>
      </c>
      <c r="Y427" s="113" t="s">
        <v>153</v>
      </c>
      <c r="Z427" s="113" t="s">
        <v>153</v>
      </c>
      <c r="AC427" s="113" t="s">
        <v>782</v>
      </c>
      <c r="AD427" s="113" t="s">
        <v>5</v>
      </c>
      <c r="AE427" s="113" t="s">
        <v>157</v>
      </c>
      <c r="AF427" s="113" t="s">
        <v>157</v>
      </c>
      <c r="AG427" s="113" t="s">
        <v>157</v>
      </c>
      <c r="AH427" s="141" t="s">
        <v>218</v>
      </c>
      <c r="AI427" s="113" t="s">
        <v>219</v>
      </c>
      <c r="AJ427" s="113" t="s">
        <v>150</v>
      </c>
      <c r="AK427" s="166" t="s">
        <v>2481</v>
      </c>
      <c r="AL427" s="113">
        <v>2035</v>
      </c>
      <c r="AP427" s="113" t="s">
        <v>154</v>
      </c>
      <c r="AQ427" s="113" t="s">
        <v>153</v>
      </c>
      <c r="AR427" s="113" t="s">
        <v>153</v>
      </c>
      <c r="AV427" s="113" t="s">
        <v>157</v>
      </c>
      <c r="AW427" s="167" t="s">
        <v>168</v>
      </c>
      <c r="AX427" s="113" t="s">
        <v>158</v>
      </c>
      <c r="AY427" s="113" t="s">
        <v>154</v>
      </c>
      <c r="AZ427" s="113" t="s">
        <v>153</v>
      </c>
      <c r="BA427" s="113" t="s">
        <v>153</v>
      </c>
      <c r="BG427" s="283">
        <f t="shared" si="311"/>
        <v>0</v>
      </c>
      <c r="BH427" s="149">
        <f t="shared" si="312"/>
        <v>0</v>
      </c>
      <c r="BI427" s="113">
        <f t="shared" si="278"/>
        <v>0</v>
      </c>
      <c r="BJ427" s="280">
        <f t="shared" si="279"/>
        <v>0</v>
      </c>
      <c r="BK427" s="347">
        <f t="shared" si="313"/>
        <v>0</v>
      </c>
      <c r="BL427" s="113">
        <f t="shared" si="314"/>
        <v>0</v>
      </c>
      <c r="BM427" s="113">
        <f t="shared" si="280"/>
        <v>1</v>
      </c>
      <c r="BN427" s="278">
        <f t="shared" si="281"/>
        <v>1</v>
      </c>
      <c r="BO427" s="149">
        <f t="shared" si="315"/>
        <v>0</v>
      </c>
      <c r="BP427" s="149">
        <f t="shared" si="316"/>
        <v>0</v>
      </c>
      <c r="BQ427" s="113">
        <f t="shared" si="282"/>
        <v>0</v>
      </c>
      <c r="BR427" s="356">
        <f t="shared" si="317"/>
        <v>0</v>
      </c>
      <c r="BS427" s="149">
        <f t="shared" si="318"/>
        <v>0</v>
      </c>
      <c r="BT427" s="113">
        <f t="shared" si="283"/>
        <v>0</v>
      </c>
      <c r="BU427" s="356">
        <f t="shared" si="284"/>
        <v>0</v>
      </c>
      <c r="BV427" s="149">
        <f t="shared" si="285"/>
        <v>0</v>
      </c>
      <c r="BW427" s="113">
        <f t="shared" si="286"/>
        <v>1</v>
      </c>
      <c r="BX427" s="248">
        <f t="shared" si="287"/>
        <v>0</v>
      </c>
      <c r="BY427" s="248">
        <f t="shared" si="288"/>
        <v>0</v>
      </c>
      <c r="BZ427" s="248">
        <f t="shared" si="289"/>
        <v>1</v>
      </c>
      <c r="CA427" s="248">
        <f t="shared" si="322"/>
        <v>1</v>
      </c>
      <c r="CB427" s="175">
        <f t="shared" si="290"/>
        <v>1</v>
      </c>
      <c r="CC427" s="347">
        <f t="shared" si="291"/>
        <v>0</v>
      </c>
      <c r="CD427" s="113">
        <f t="shared" si="292"/>
        <v>0</v>
      </c>
      <c r="CE427" s="113">
        <f t="shared" si="293"/>
        <v>0</v>
      </c>
      <c r="CF427" s="276">
        <f t="shared" si="294"/>
        <v>0</v>
      </c>
      <c r="CG427" s="248">
        <f t="shared" si="295"/>
        <v>1</v>
      </c>
      <c r="CH427" s="274">
        <f t="shared" si="319"/>
        <v>1</v>
      </c>
      <c r="CI427" s="347">
        <f t="shared" si="296"/>
        <v>0</v>
      </c>
      <c r="CJ427" s="113">
        <f t="shared" si="297"/>
        <v>0</v>
      </c>
      <c r="CK427" s="141">
        <f t="shared" si="298"/>
        <v>0</v>
      </c>
      <c r="CL427" s="149">
        <f t="shared" si="320"/>
        <v>0</v>
      </c>
      <c r="CM427" s="149">
        <f t="shared" si="320"/>
        <v>0</v>
      </c>
      <c r="CN427" s="149">
        <f t="shared" si="320"/>
        <v>2</v>
      </c>
      <c r="CO427" s="149">
        <f t="shared" si="299"/>
        <v>2</v>
      </c>
      <c r="CP427" s="149">
        <f t="shared" si="321"/>
        <v>1</v>
      </c>
      <c r="CQ427" s="282">
        <f t="shared" si="300"/>
        <v>1</v>
      </c>
      <c r="CR427" s="113">
        <f t="shared" si="301"/>
        <v>0</v>
      </c>
      <c r="CS427" s="113">
        <f t="shared" si="302"/>
        <v>0</v>
      </c>
      <c r="CT427" s="282" t="str">
        <f t="shared" si="303"/>
        <v/>
      </c>
      <c r="CU427" s="113" t="str">
        <f t="shared" si="304"/>
        <v xml:space="preserve"> </v>
      </c>
      <c r="CV427" s="113">
        <f t="shared" si="305"/>
        <v>0</v>
      </c>
      <c r="CW427" s="160">
        <v>0</v>
      </c>
      <c r="CX427" s="160">
        <v>0</v>
      </c>
      <c r="CY427" s="160">
        <v>1</v>
      </c>
      <c r="CZ427" s="160">
        <v>1</v>
      </c>
      <c r="DA427" s="160">
        <v>0</v>
      </c>
      <c r="DB427" s="160">
        <v>0</v>
      </c>
      <c r="DC427" s="160">
        <v>0</v>
      </c>
      <c r="DD427" s="160">
        <v>0</v>
      </c>
      <c r="DE427" s="160">
        <v>0</v>
      </c>
      <c r="DF427" s="160">
        <v>0</v>
      </c>
      <c r="DG427" s="160">
        <v>1</v>
      </c>
      <c r="DH427" s="160">
        <v>1</v>
      </c>
      <c r="DI427" s="160">
        <v>0</v>
      </c>
      <c r="DJ427" s="160">
        <v>0</v>
      </c>
      <c r="DK427" s="160">
        <v>0</v>
      </c>
      <c r="DL427" s="160">
        <v>0</v>
      </c>
      <c r="DM427" s="160">
        <v>1</v>
      </c>
      <c r="DN427" s="160">
        <v>0</v>
      </c>
      <c r="DO427" s="160">
        <v>1</v>
      </c>
      <c r="DP427" s="160">
        <v>1</v>
      </c>
      <c r="DQ427" s="160">
        <v>0</v>
      </c>
      <c r="DR427" s="160">
        <v>1</v>
      </c>
      <c r="DS427" s="160">
        <v>0</v>
      </c>
      <c r="DT427" s="104" t="s">
        <v>154</v>
      </c>
      <c r="DU427" s="104">
        <v>0</v>
      </c>
      <c r="DV427" s="104" t="s">
        <v>154</v>
      </c>
      <c r="DW427" s="104" t="s">
        <v>160</v>
      </c>
      <c r="DX427" s="104" t="s">
        <v>150</v>
      </c>
      <c r="DY427" s="104">
        <v>0</v>
      </c>
      <c r="DZ427" s="107" t="str">
        <f t="shared" si="306"/>
        <v>Y</v>
      </c>
      <c r="EA427" s="107" t="str">
        <f t="shared" si="307"/>
        <v/>
      </c>
      <c r="EB427" s="107" t="str">
        <f t="shared" si="308"/>
        <v>N</v>
      </c>
      <c r="EC427" s="107" t="str">
        <f t="shared" si="309"/>
        <v>Y</v>
      </c>
      <c r="ED427" s="107" t="str">
        <f t="shared" si="310"/>
        <v>Yes</v>
      </c>
      <c r="EF427" s="113">
        <f t="shared" si="323"/>
        <v>0</v>
      </c>
    </row>
    <row r="428" spans="1:136" ht="16.5" customHeight="1">
      <c r="A428" s="113">
        <v>425</v>
      </c>
      <c r="B428" s="113">
        <v>401</v>
      </c>
      <c r="C428" s="141" t="s">
        <v>2482</v>
      </c>
      <c r="D428" s="113" t="s">
        <v>192</v>
      </c>
      <c r="E428" s="113" t="s">
        <v>193</v>
      </c>
      <c r="F428" s="113" t="s">
        <v>756</v>
      </c>
      <c r="G428" s="113" t="s">
        <v>146</v>
      </c>
      <c r="H428" s="157" t="s">
        <v>2483</v>
      </c>
      <c r="I428" s="113" t="s">
        <v>2484</v>
      </c>
      <c r="J428" s="113">
        <v>-0.286</v>
      </c>
      <c r="K428" s="113" t="s">
        <v>2485</v>
      </c>
      <c r="L428" s="113">
        <v>15010</v>
      </c>
      <c r="M428" s="141">
        <v>15</v>
      </c>
      <c r="N428" s="113" t="s">
        <v>154</v>
      </c>
      <c r="O428" s="113" t="s">
        <v>153</v>
      </c>
      <c r="P428" s="141" t="s">
        <v>153</v>
      </c>
      <c r="Q428" s="113" t="s">
        <v>154</v>
      </c>
      <c r="R428" s="113" t="s">
        <v>154</v>
      </c>
      <c r="S428" s="113" t="s">
        <v>153</v>
      </c>
      <c r="T428" s="113" t="s">
        <v>153</v>
      </c>
      <c r="U428" s="147" t="s">
        <v>153</v>
      </c>
      <c r="V428" s="113" t="s">
        <v>153</v>
      </c>
      <c r="W428" s="113" t="s">
        <v>153</v>
      </c>
      <c r="X428" s="148" t="s">
        <v>153</v>
      </c>
      <c r="Y428" s="113" t="s">
        <v>153</v>
      </c>
      <c r="Z428" s="113" t="s">
        <v>153</v>
      </c>
      <c r="AC428" s="113" t="s">
        <v>167</v>
      </c>
      <c r="AD428" s="113" t="s">
        <v>6</v>
      </c>
      <c r="AE428" s="113" t="s">
        <v>157</v>
      </c>
      <c r="AF428" s="113" t="s">
        <v>157</v>
      </c>
      <c r="AG428" s="113" t="s">
        <v>158</v>
      </c>
      <c r="AH428" s="141" t="s">
        <v>159</v>
      </c>
      <c r="AJ428" s="113" t="s">
        <v>154</v>
      </c>
      <c r="AK428" s="166" t="s">
        <v>153</v>
      </c>
      <c r="AO428" s="113" t="s">
        <v>160</v>
      </c>
      <c r="AP428" s="113" t="s">
        <v>150</v>
      </c>
      <c r="AQ428" s="113" t="s">
        <v>159</v>
      </c>
      <c r="AR428" s="113" t="s">
        <v>2486</v>
      </c>
      <c r="AS428" s="113">
        <v>2050</v>
      </c>
      <c r="AV428" s="113" t="s">
        <v>157</v>
      </c>
      <c r="AW428" s="167" t="s">
        <v>262</v>
      </c>
      <c r="AX428" s="113" t="s">
        <v>158</v>
      </c>
      <c r="AY428" s="113" t="s">
        <v>154</v>
      </c>
      <c r="AZ428" s="113" t="s">
        <v>153</v>
      </c>
      <c r="BA428" s="113" t="s">
        <v>153</v>
      </c>
      <c r="BG428" s="283">
        <f t="shared" si="311"/>
        <v>0</v>
      </c>
      <c r="BH428" s="149">
        <f t="shared" si="312"/>
        <v>0</v>
      </c>
      <c r="BI428" s="113">
        <f t="shared" si="278"/>
        <v>0</v>
      </c>
      <c r="BJ428" s="280">
        <f t="shared" si="279"/>
        <v>0</v>
      </c>
      <c r="BK428" s="347">
        <f t="shared" si="313"/>
        <v>0</v>
      </c>
      <c r="BL428" s="113">
        <f t="shared" si="314"/>
        <v>0</v>
      </c>
      <c r="BM428" s="113">
        <f t="shared" si="280"/>
        <v>0</v>
      </c>
      <c r="BN428" s="278">
        <f t="shared" si="281"/>
        <v>0</v>
      </c>
      <c r="BO428" s="149">
        <f t="shared" si="315"/>
        <v>0</v>
      </c>
      <c r="BP428" s="149">
        <f t="shared" si="316"/>
        <v>0</v>
      </c>
      <c r="BQ428" s="113">
        <f t="shared" si="282"/>
        <v>0</v>
      </c>
      <c r="BR428" s="356">
        <f t="shared" si="317"/>
        <v>0</v>
      </c>
      <c r="BS428" s="149">
        <f t="shared" si="318"/>
        <v>0</v>
      </c>
      <c r="BT428" s="113">
        <f t="shared" si="283"/>
        <v>1</v>
      </c>
      <c r="BU428" s="356">
        <f t="shared" si="284"/>
        <v>0</v>
      </c>
      <c r="BV428" s="149">
        <f t="shared" si="285"/>
        <v>0</v>
      </c>
      <c r="BW428" s="113">
        <f t="shared" si="286"/>
        <v>0</v>
      </c>
      <c r="BX428" s="248">
        <f t="shared" si="287"/>
        <v>0</v>
      </c>
      <c r="BY428" s="248">
        <f t="shared" si="288"/>
        <v>0</v>
      </c>
      <c r="BZ428" s="248">
        <f t="shared" si="289"/>
        <v>0</v>
      </c>
      <c r="CA428" s="248">
        <f t="shared" si="322"/>
        <v>0</v>
      </c>
      <c r="CB428" s="175">
        <f t="shared" si="290"/>
        <v>0</v>
      </c>
      <c r="CC428" s="347">
        <f t="shared" si="291"/>
        <v>0</v>
      </c>
      <c r="CD428" s="113">
        <f t="shared" si="292"/>
        <v>0</v>
      </c>
      <c r="CE428" s="113">
        <f t="shared" si="293"/>
        <v>1</v>
      </c>
      <c r="CF428" s="276">
        <f t="shared" si="294"/>
        <v>1</v>
      </c>
      <c r="CG428" s="248">
        <f t="shared" si="295"/>
        <v>1</v>
      </c>
      <c r="CH428" s="274">
        <f t="shared" si="319"/>
        <v>1</v>
      </c>
      <c r="CI428" s="347">
        <f t="shared" si="296"/>
        <v>0</v>
      </c>
      <c r="CJ428" s="113">
        <f t="shared" si="297"/>
        <v>0</v>
      </c>
      <c r="CK428" s="141">
        <f t="shared" si="298"/>
        <v>0</v>
      </c>
      <c r="CL428" s="149">
        <f t="shared" si="320"/>
        <v>0</v>
      </c>
      <c r="CM428" s="149">
        <f t="shared" si="320"/>
        <v>0</v>
      </c>
      <c r="CN428" s="149">
        <f t="shared" si="320"/>
        <v>1</v>
      </c>
      <c r="CO428" s="149">
        <f t="shared" si="299"/>
        <v>1</v>
      </c>
      <c r="CP428" s="149">
        <f t="shared" si="321"/>
        <v>1</v>
      </c>
      <c r="CQ428" s="282">
        <f t="shared" si="300"/>
        <v>1</v>
      </c>
      <c r="CR428" s="113">
        <f t="shared" si="301"/>
        <v>0</v>
      </c>
      <c r="CS428" s="113">
        <f t="shared" si="302"/>
        <v>0</v>
      </c>
      <c r="CT428" s="282" t="str">
        <f t="shared" si="303"/>
        <v/>
      </c>
      <c r="CU428" s="113" t="str">
        <f t="shared" si="304"/>
        <v xml:space="preserve"> 2050</v>
      </c>
      <c r="CV428" s="113">
        <f t="shared" si="305"/>
        <v>2050</v>
      </c>
      <c r="CW428" s="160">
        <v>0</v>
      </c>
      <c r="CX428" s="160">
        <v>0</v>
      </c>
      <c r="CY428" s="160">
        <v>0</v>
      </c>
      <c r="CZ428" s="160">
        <v>0</v>
      </c>
      <c r="DA428" s="160">
        <v>0</v>
      </c>
      <c r="DB428" s="160">
        <v>0</v>
      </c>
      <c r="DC428" s="160">
        <v>0</v>
      </c>
      <c r="DD428" s="160">
        <v>0</v>
      </c>
      <c r="DE428" s="160">
        <v>0</v>
      </c>
      <c r="DF428" s="160">
        <v>0</v>
      </c>
      <c r="DG428" s="160">
        <v>0</v>
      </c>
      <c r="DH428" s="160">
        <v>0</v>
      </c>
      <c r="DI428" s="160">
        <v>0</v>
      </c>
      <c r="DJ428" s="160">
        <v>0</v>
      </c>
      <c r="DK428" s="160">
        <v>0</v>
      </c>
      <c r="DL428" s="160">
        <v>0</v>
      </c>
      <c r="DM428" s="160">
        <v>0</v>
      </c>
      <c r="DN428" s="160">
        <v>0</v>
      </c>
      <c r="DO428" s="160">
        <v>0</v>
      </c>
      <c r="DP428" s="160">
        <v>0</v>
      </c>
      <c r="DQ428" s="160">
        <v>0</v>
      </c>
      <c r="DR428" s="160">
        <v>0</v>
      </c>
      <c r="DS428" s="160">
        <v>0</v>
      </c>
      <c r="DT428" s="104" t="s">
        <v>154</v>
      </c>
      <c r="DU428" s="104">
        <v>0</v>
      </c>
      <c r="DV428" s="104" t="s">
        <v>154</v>
      </c>
      <c r="DW428" s="104" t="s">
        <v>154</v>
      </c>
      <c r="DX428" s="104">
        <v>0</v>
      </c>
      <c r="DY428" s="104">
        <v>0</v>
      </c>
      <c r="DZ428" s="107" t="str">
        <f t="shared" si="306"/>
        <v>N</v>
      </c>
      <c r="EA428" s="107" t="str">
        <f t="shared" si="307"/>
        <v/>
      </c>
      <c r="EB428" s="107" t="str">
        <f t="shared" si="308"/>
        <v>Y</v>
      </c>
      <c r="EC428" s="107" t="str">
        <f t="shared" si="309"/>
        <v>N</v>
      </c>
      <c r="ED428" s="107" t="str">
        <f t="shared" si="310"/>
        <v>Yes</v>
      </c>
      <c r="EF428" s="113">
        <f t="shared" si="323"/>
        <v>2050</v>
      </c>
    </row>
    <row r="429" spans="1:136" ht="16.5" customHeight="1">
      <c r="A429" s="113">
        <v>426</v>
      </c>
      <c r="B429" s="113">
        <v>378</v>
      </c>
      <c r="C429" s="141" t="s">
        <v>2487</v>
      </c>
      <c r="D429" s="113" t="s">
        <v>991</v>
      </c>
      <c r="E429" s="113" t="s">
        <v>735</v>
      </c>
      <c r="F429" s="113" t="s">
        <v>175</v>
      </c>
      <c r="G429" s="113" t="s">
        <v>176</v>
      </c>
      <c r="H429" s="157" t="s">
        <v>2488</v>
      </c>
      <c r="I429" s="113" t="s">
        <v>2489</v>
      </c>
      <c r="J429" s="113">
        <v>0</v>
      </c>
      <c r="K429" s="113" t="s">
        <v>2490</v>
      </c>
      <c r="L429" s="113">
        <v>81693</v>
      </c>
      <c r="M429" s="141">
        <v>5</v>
      </c>
      <c r="N429" s="113" t="s">
        <v>154</v>
      </c>
      <c r="O429" s="113" t="s">
        <v>153</v>
      </c>
      <c r="P429" s="141" t="s">
        <v>153</v>
      </c>
      <c r="Q429" s="113" t="s">
        <v>154</v>
      </c>
      <c r="R429" s="113" t="s">
        <v>154</v>
      </c>
      <c r="S429" s="113" t="s">
        <v>153</v>
      </c>
      <c r="T429" s="113" t="s">
        <v>153</v>
      </c>
      <c r="U429" s="147" t="s">
        <v>153</v>
      </c>
      <c r="V429" s="113" t="s">
        <v>153</v>
      </c>
      <c r="W429" s="113" t="s">
        <v>153</v>
      </c>
      <c r="X429" s="148" t="s">
        <v>153</v>
      </c>
      <c r="Y429" s="113" t="s">
        <v>153</v>
      </c>
      <c r="Z429" s="113" t="s">
        <v>153</v>
      </c>
      <c r="AC429" s="113" t="s">
        <v>153</v>
      </c>
      <c r="AD429" s="113" t="s">
        <v>153</v>
      </c>
      <c r="AE429" s="113" t="s">
        <v>157</v>
      </c>
      <c r="AF429" s="113" t="s">
        <v>157</v>
      </c>
      <c r="AG429" s="113" t="s">
        <v>153</v>
      </c>
      <c r="AH429" s="141" t="s">
        <v>159</v>
      </c>
      <c r="AI429" s="113" t="s">
        <v>160</v>
      </c>
      <c r="AJ429" s="113" t="s">
        <v>150</v>
      </c>
      <c r="AK429" s="166" t="s">
        <v>652</v>
      </c>
      <c r="AL429" s="113">
        <v>2050</v>
      </c>
      <c r="AM429" s="174" t="s">
        <v>2491</v>
      </c>
      <c r="AP429" s="113" t="s">
        <v>154</v>
      </c>
      <c r="AQ429" s="113" t="s">
        <v>153</v>
      </c>
      <c r="AR429" s="113" t="s">
        <v>153</v>
      </c>
      <c r="AV429" s="169" t="s">
        <v>168</v>
      </c>
      <c r="AW429" s="167" t="s">
        <v>153</v>
      </c>
      <c r="AX429" s="113" t="s">
        <v>153</v>
      </c>
      <c r="AY429" s="113" t="s">
        <v>154</v>
      </c>
      <c r="AZ429" s="113" t="s">
        <v>153</v>
      </c>
      <c r="BA429" s="113" t="s">
        <v>153</v>
      </c>
      <c r="BB429" s="174"/>
      <c r="BG429" s="283">
        <f t="shared" si="311"/>
        <v>0</v>
      </c>
      <c r="BH429" s="149">
        <f t="shared" si="312"/>
        <v>0</v>
      </c>
      <c r="BI429" s="113">
        <f t="shared" si="278"/>
        <v>0</v>
      </c>
      <c r="BJ429" s="280">
        <f t="shared" si="279"/>
        <v>0</v>
      </c>
      <c r="BK429" s="347">
        <f t="shared" si="313"/>
        <v>0</v>
      </c>
      <c r="BL429" s="113">
        <f t="shared" si="314"/>
        <v>0</v>
      </c>
      <c r="BM429" s="113">
        <f t="shared" si="280"/>
        <v>0</v>
      </c>
      <c r="BN429" s="278">
        <f t="shared" si="281"/>
        <v>0</v>
      </c>
      <c r="BO429" s="149">
        <f t="shared" si="315"/>
        <v>0</v>
      </c>
      <c r="BP429" s="149">
        <f t="shared" si="316"/>
        <v>0</v>
      </c>
      <c r="BQ429" s="113">
        <f t="shared" si="282"/>
        <v>0</v>
      </c>
      <c r="BR429" s="356">
        <f t="shared" si="317"/>
        <v>0</v>
      </c>
      <c r="BS429" s="149">
        <f t="shared" si="318"/>
        <v>0</v>
      </c>
      <c r="BT429" s="113">
        <f t="shared" si="283"/>
        <v>0</v>
      </c>
      <c r="BU429" s="356">
        <f t="shared" si="284"/>
        <v>0</v>
      </c>
      <c r="BV429" s="149">
        <f t="shared" si="285"/>
        <v>0</v>
      </c>
      <c r="BW429" s="113">
        <f t="shared" si="286"/>
        <v>1</v>
      </c>
      <c r="BX429" s="248">
        <f t="shared" si="287"/>
        <v>0</v>
      </c>
      <c r="BY429" s="248">
        <f t="shared" si="288"/>
        <v>0</v>
      </c>
      <c r="BZ429" s="248">
        <f t="shared" si="289"/>
        <v>1</v>
      </c>
      <c r="CA429" s="248">
        <f t="shared" si="322"/>
        <v>1</v>
      </c>
      <c r="CB429" s="175">
        <f t="shared" si="290"/>
        <v>1</v>
      </c>
      <c r="CC429" s="347">
        <f t="shared" si="291"/>
        <v>0</v>
      </c>
      <c r="CD429" s="113">
        <f t="shared" si="292"/>
        <v>0</v>
      </c>
      <c r="CE429" s="113">
        <f t="shared" si="293"/>
        <v>0</v>
      </c>
      <c r="CF429" s="276">
        <f t="shared" si="294"/>
        <v>0</v>
      </c>
      <c r="CG429" s="248">
        <f t="shared" si="295"/>
        <v>1</v>
      </c>
      <c r="CH429" s="274">
        <f t="shared" si="319"/>
        <v>1</v>
      </c>
      <c r="CI429" s="347">
        <f t="shared" si="296"/>
        <v>0</v>
      </c>
      <c r="CJ429" s="113">
        <f t="shared" si="297"/>
        <v>0</v>
      </c>
      <c r="CK429" s="141">
        <f t="shared" si="298"/>
        <v>0</v>
      </c>
      <c r="CL429" s="149">
        <f t="shared" si="320"/>
        <v>0</v>
      </c>
      <c r="CM429" s="149">
        <f t="shared" si="320"/>
        <v>0</v>
      </c>
      <c r="CN429" s="149">
        <f t="shared" si="320"/>
        <v>1</v>
      </c>
      <c r="CO429" s="149">
        <f t="shared" si="299"/>
        <v>1</v>
      </c>
      <c r="CP429" s="149">
        <f t="shared" si="321"/>
        <v>1</v>
      </c>
      <c r="CQ429" s="282">
        <f t="shared" si="300"/>
        <v>0</v>
      </c>
      <c r="CR429" s="113">
        <f t="shared" si="301"/>
        <v>0</v>
      </c>
      <c r="CS429" s="113">
        <f t="shared" si="302"/>
        <v>1</v>
      </c>
      <c r="CT429" s="282" t="str">
        <f t="shared" si="303"/>
        <v/>
      </c>
      <c r="CU429" s="113" t="str">
        <f t="shared" si="304"/>
        <v xml:space="preserve"> </v>
      </c>
      <c r="CV429" s="113">
        <f t="shared" si="305"/>
        <v>0</v>
      </c>
      <c r="CW429" s="160">
        <v>0</v>
      </c>
      <c r="CX429" s="160">
        <v>0</v>
      </c>
      <c r="CY429" s="160">
        <v>0</v>
      </c>
      <c r="CZ429" s="160">
        <v>0</v>
      </c>
      <c r="DA429" s="160">
        <v>0</v>
      </c>
      <c r="DB429" s="160">
        <v>0</v>
      </c>
      <c r="DC429" s="160">
        <v>0</v>
      </c>
      <c r="DD429" s="160">
        <v>0</v>
      </c>
      <c r="DE429" s="160">
        <v>0</v>
      </c>
      <c r="DF429" s="160">
        <v>0</v>
      </c>
      <c r="DG429" s="160">
        <v>0</v>
      </c>
      <c r="DH429" s="160">
        <v>0</v>
      </c>
      <c r="DI429" s="160">
        <v>0</v>
      </c>
      <c r="DJ429" s="160">
        <v>0</v>
      </c>
      <c r="DK429" s="160">
        <v>0</v>
      </c>
      <c r="DL429" s="160">
        <v>0</v>
      </c>
      <c r="DM429" s="160">
        <v>0</v>
      </c>
      <c r="DN429" s="160">
        <v>0</v>
      </c>
      <c r="DO429" s="160">
        <v>0</v>
      </c>
      <c r="DP429" s="160">
        <v>0</v>
      </c>
      <c r="DQ429" s="160">
        <v>0</v>
      </c>
      <c r="DR429" s="160">
        <v>0</v>
      </c>
      <c r="DS429" s="160">
        <v>0</v>
      </c>
      <c r="DT429" s="104" t="s">
        <v>154</v>
      </c>
      <c r="DU429" s="104">
        <v>0</v>
      </c>
      <c r="DV429" s="104" t="s">
        <v>154</v>
      </c>
      <c r="DW429" s="104" t="s">
        <v>154</v>
      </c>
      <c r="DX429" s="104">
        <v>0</v>
      </c>
      <c r="DY429" s="104">
        <v>0</v>
      </c>
      <c r="DZ429" s="107" t="str">
        <f t="shared" si="306"/>
        <v>N</v>
      </c>
      <c r="EA429" s="107" t="str">
        <f t="shared" si="307"/>
        <v/>
      </c>
      <c r="EB429" s="107" t="str">
        <f t="shared" si="308"/>
        <v>N</v>
      </c>
      <c r="EC429" s="107" t="str">
        <f t="shared" si="309"/>
        <v>Y</v>
      </c>
      <c r="ED429" s="107" t="str">
        <f t="shared" si="310"/>
        <v>Not Specified</v>
      </c>
      <c r="EF429" s="113">
        <f t="shared" si="323"/>
        <v>0</v>
      </c>
    </row>
    <row r="430" spans="1:136" ht="16.5" customHeight="1">
      <c r="A430" s="113">
        <v>427</v>
      </c>
      <c r="B430" s="113">
        <v>435</v>
      </c>
      <c r="C430" s="141" t="s">
        <v>2492</v>
      </c>
      <c r="D430" s="113" t="s">
        <v>348</v>
      </c>
      <c r="E430" s="113" t="s">
        <v>214</v>
      </c>
      <c r="F430" s="113" t="s">
        <v>175</v>
      </c>
      <c r="G430" s="113" t="s">
        <v>176</v>
      </c>
      <c r="H430" s="157" t="s">
        <v>2493</v>
      </c>
      <c r="I430" s="113" t="s">
        <v>2494</v>
      </c>
      <c r="J430" s="113">
        <v>73.326</v>
      </c>
      <c r="K430" s="113" t="s">
        <v>2495</v>
      </c>
      <c r="L430" s="113">
        <v>179733</v>
      </c>
      <c r="M430" s="141">
        <v>15</v>
      </c>
      <c r="N430" s="113" t="s">
        <v>154</v>
      </c>
      <c r="O430" s="113" t="s">
        <v>153</v>
      </c>
      <c r="P430" s="141" t="s">
        <v>153</v>
      </c>
      <c r="Q430" s="113" t="s">
        <v>154</v>
      </c>
      <c r="R430" s="113" t="s">
        <v>154</v>
      </c>
      <c r="S430" s="113" t="s">
        <v>153</v>
      </c>
      <c r="T430" s="113" t="s">
        <v>153</v>
      </c>
      <c r="U430" s="147" t="s">
        <v>153</v>
      </c>
      <c r="V430" s="113" t="s">
        <v>153</v>
      </c>
      <c r="W430" s="113" t="s">
        <v>153</v>
      </c>
      <c r="X430" s="148" t="s">
        <v>153</v>
      </c>
      <c r="Y430" s="113" t="s">
        <v>153</v>
      </c>
      <c r="Z430" s="113" t="s">
        <v>153</v>
      </c>
      <c r="AC430" s="113" t="s">
        <v>153</v>
      </c>
      <c r="AD430" s="113" t="s">
        <v>153</v>
      </c>
      <c r="AE430" s="113" t="s">
        <v>153</v>
      </c>
      <c r="AF430" s="113" t="s">
        <v>153</v>
      </c>
      <c r="AG430" s="113" t="s">
        <v>153</v>
      </c>
      <c r="AH430" s="141" t="s">
        <v>153</v>
      </c>
      <c r="AJ430" s="113" t="s">
        <v>154</v>
      </c>
      <c r="AK430" s="166" t="s">
        <v>153</v>
      </c>
      <c r="AN430" s="141" t="s">
        <v>1028</v>
      </c>
      <c r="AP430" s="113" t="s">
        <v>154</v>
      </c>
      <c r="AQ430" s="113" t="s">
        <v>153</v>
      </c>
      <c r="AR430" s="113" t="s">
        <v>153</v>
      </c>
      <c r="AV430" s="169" t="s">
        <v>168</v>
      </c>
      <c r="AW430" s="167" t="s">
        <v>153</v>
      </c>
      <c r="AX430" s="113" t="s">
        <v>153</v>
      </c>
      <c r="AY430" s="113" t="s">
        <v>154</v>
      </c>
      <c r="AZ430" s="113" t="s">
        <v>153</v>
      </c>
      <c r="BA430" s="113" t="s">
        <v>153</v>
      </c>
      <c r="BG430" s="283">
        <f t="shared" si="311"/>
        <v>0</v>
      </c>
      <c r="BH430" s="149">
        <f t="shared" si="312"/>
        <v>0</v>
      </c>
      <c r="BI430" s="113">
        <f t="shared" si="278"/>
        <v>0</v>
      </c>
      <c r="BJ430" s="280">
        <f t="shared" si="279"/>
        <v>0</v>
      </c>
      <c r="BK430" s="347">
        <f t="shared" si="313"/>
        <v>0</v>
      </c>
      <c r="BL430" s="113">
        <f t="shared" si="314"/>
        <v>0</v>
      </c>
      <c r="BM430" s="113">
        <f t="shared" si="280"/>
        <v>0</v>
      </c>
      <c r="BN430" s="278">
        <f t="shared" si="281"/>
        <v>0</v>
      </c>
      <c r="BO430" s="149">
        <f t="shared" si="315"/>
        <v>0</v>
      </c>
      <c r="BP430" s="149">
        <f t="shared" si="316"/>
        <v>0</v>
      </c>
      <c r="BQ430" s="113">
        <f t="shared" si="282"/>
        <v>0</v>
      </c>
      <c r="BR430" s="356">
        <f t="shared" si="317"/>
        <v>0</v>
      </c>
      <c r="BS430" s="149">
        <f t="shared" si="318"/>
        <v>0</v>
      </c>
      <c r="BT430" s="113">
        <f t="shared" si="283"/>
        <v>0</v>
      </c>
      <c r="BU430" s="356">
        <f t="shared" si="284"/>
        <v>0</v>
      </c>
      <c r="BV430" s="149">
        <f t="shared" si="285"/>
        <v>0</v>
      </c>
      <c r="BW430" s="113">
        <f t="shared" si="286"/>
        <v>0</v>
      </c>
      <c r="BX430" s="248">
        <f t="shared" si="287"/>
        <v>0</v>
      </c>
      <c r="BY430" s="248">
        <f t="shared" si="288"/>
        <v>0</v>
      </c>
      <c r="BZ430" s="248">
        <f t="shared" si="289"/>
        <v>0</v>
      </c>
      <c r="CA430" s="248">
        <f t="shared" si="322"/>
        <v>0</v>
      </c>
      <c r="CB430" s="175">
        <f t="shared" si="290"/>
        <v>0</v>
      </c>
      <c r="CC430" s="347">
        <f t="shared" si="291"/>
        <v>0</v>
      </c>
      <c r="CD430" s="113">
        <f t="shared" si="292"/>
        <v>0</v>
      </c>
      <c r="CE430" s="113">
        <f t="shared" si="293"/>
        <v>0</v>
      </c>
      <c r="CF430" s="276">
        <f t="shared" si="294"/>
        <v>0</v>
      </c>
      <c r="CG430" s="248">
        <f t="shared" si="295"/>
        <v>0</v>
      </c>
      <c r="CH430" s="274">
        <f t="shared" si="319"/>
        <v>0</v>
      </c>
      <c r="CI430" s="347">
        <f t="shared" si="296"/>
        <v>0</v>
      </c>
      <c r="CJ430" s="113">
        <f t="shared" si="297"/>
        <v>0</v>
      </c>
      <c r="CK430" s="141">
        <f t="shared" si="298"/>
        <v>0</v>
      </c>
      <c r="CL430" s="149">
        <f t="shared" si="320"/>
        <v>0</v>
      </c>
      <c r="CM430" s="149">
        <f t="shared" si="320"/>
        <v>0</v>
      </c>
      <c r="CN430" s="149">
        <f t="shared" si="320"/>
        <v>0</v>
      </c>
      <c r="CO430" s="149">
        <f t="shared" si="299"/>
        <v>0</v>
      </c>
      <c r="CP430" s="149">
        <f t="shared" si="321"/>
        <v>0</v>
      </c>
      <c r="CQ430" s="282">
        <f t="shared" si="300"/>
        <v>0</v>
      </c>
      <c r="CR430" s="113">
        <f t="shared" si="301"/>
        <v>0</v>
      </c>
      <c r="CS430" s="113">
        <f t="shared" si="302"/>
        <v>1</v>
      </c>
      <c r="CT430" s="282" t="str">
        <f t="shared" si="303"/>
        <v/>
      </c>
      <c r="CU430" s="113" t="str">
        <f t="shared" si="304"/>
        <v xml:space="preserve"> </v>
      </c>
      <c r="CV430" s="113">
        <f t="shared" si="305"/>
        <v>0</v>
      </c>
      <c r="CW430" s="160">
        <v>0</v>
      </c>
      <c r="CX430" s="160">
        <v>0</v>
      </c>
      <c r="CY430" s="160">
        <v>0</v>
      </c>
      <c r="CZ430" s="160">
        <v>0</v>
      </c>
      <c r="DA430" s="160">
        <v>0</v>
      </c>
      <c r="DB430" s="160">
        <v>0</v>
      </c>
      <c r="DC430" s="160">
        <v>0</v>
      </c>
      <c r="DD430" s="160">
        <v>0</v>
      </c>
      <c r="DE430" s="160">
        <v>0</v>
      </c>
      <c r="DF430" s="160">
        <v>0</v>
      </c>
      <c r="DG430" s="160">
        <v>0</v>
      </c>
      <c r="DH430" s="160">
        <v>0</v>
      </c>
      <c r="DI430" s="160">
        <v>0</v>
      </c>
      <c r="DJ430" s="160">
        <v>0</v>
      </c>
      <c r="DK430" s="160">
        <v>0</v>
      </c>
      <c r="DL430" s="160">
        <v>0</v>
      </c>
      <c r="DM430" s="160">
        <v>0</v>
      </c>
      <c r="DN430" s="160">
        <v>0</v>
      </c>
      <c r="DO430" s="160">
        <v>0</v>
      </c>
      <c r="DP430" s="160">
        <v>0</v>
      </c>
      <c r="DQ430" s="160">
        <v>0</v>
      </c>
      <c r="DR430" s="160">
        <v>0</v>
      </c>
      <c r="DS430" s="160">
        <v>0</v>
      </c>
      <c r="DT430" s="104" t="s">
        <v>154</v>
      </c>
      <c r="DU430" s="104">
        <v>0</v>
      </c>
      <c r="DV430" s="104" t="s">
        <v>154</v>
      </c>
      <c r="DW430" s="104" t="s">
        <v>154</v>
      </c>
      <c r="DX430" s="104">
        <v>0</v>
      </c>
      <c r="DY430" s="104">
        <v>0</v>
      </c>
      <c r="DZ430" s="107" t="str">
        <f t="shared" si="306"/>
        <v>N</v>
      </c>
      <c r="EA430" s="107" t="str">
        <f t="shared" si="307"/>
        <v/>
      </c>
      <c r="EB430" s="107" t="str">
        <f t="shared" si="308"/>
        <v>N</v>
      </c>
      <c r="EC430" s="107" t="str">
        <f t="shared" si="309"/>
        <v>N</v>
      </c>
      <c r="ED430" s="107" t="str">
        <f t="shared" si="310"/>
        <v>Not Specified</v>
      </c>
      <c r="EF430" s="113">
        <f t="shared" si="323"/>
        <v>0</v>
      </c>
    </row>
    <row r="431" spans="1:136" ht="16.5" customHeight="1">
      <c r="A431" s="113">
        <v>428</v>
      </c>
      <c r="B431" s="113">
        <v>355</v>
      </c>
      <c r="C431" s="141" t="s">
        <v>2496</v>
      </c>
      <c r="D431" s="113" t="s">
        <v>852</v>
      </c>
      <c r="E431" s="113" t="s">
        <v>852</v>
      </c>
      <c r="F431" s="113" t="s">
        <v>342</v>
      </c>
      <c r="G431" s="113" t="s">
        <v>176</v>
      </c>
      <c r="H431" s="157" t="s">
        <v>2497</v>
      </c>
      <c r="I431" s="113" t="s">
        <v>2498</v>
      </c>
      <c r="J431" s="113">
        <v>-1.495</v>
      </c>
      <c r="K431" s="113" t="s">
        <v>2499</v>
      </c>
      <c r="L431" s="113">
        <v>18750</v>
      </c>
      <c r="M431" s="141">
        <v>6</v>
      </c>
      <c r="N431" s="113" t="s">
        <v>154</v>
      </c>
      <c r="O431" s="113" t="s">
        <v>153</v>
      </c>
      <c r="P431" s="141" t="s">
        <v>153</v>
      </c>
      <c r="Q431" s="113" t="s">
        <v>150</v>
      </c>
      <c r="R431" s="113" t="s">
        <v>154</v>
      </c>
      <c r="S431" s="113" t="s">
        <v>155</v>
      </c>
      <c r="T431" s="113" t="s">
        <v>153</v>
      </c>
      <c r="U431" s="147" t="s">
        <v>153</v>
      </c>
      <c r="V431" s="113" t="s">
        <v>153</v>
      </c>
      <c r="W431" s="113" t="s">
        <v>153</v>
      </c>
      <c r="X431" s="148" t="s">
        <v>153</v>
      </c>
      <c r="Y431" s="113" t="s">
        <v>154</v>
      </c>
      <c r="Z431" s="113" t="s">
        <v>155</v>
      </c>
      <c r="AC431" s="113" t="s">
        <v>167</v>
      </c>
      <c r="AD431" s="113" t="s">
        <v>6</v>
      </c>
      <c r="AE431" s="113" t="s">
        <v>157</v>
      </c>
      <c r="AF431" s="113" t="s">
        <v>157</v>
      </c>
      <c r="AG431" s="113" t="s">
        <v>158</v>
      </c>
      <c r="AH431" s="141" t="s">
        <v>159</v>
      </c>
      <c r="AJ431" s="113" t="s">
        <v>154</v>
      </c>
      <c r="AK431" s="166" t="s">
        <v>153</v>
      </c>
      <c r="AO431" s="113" t="s">
        <v>160</v>
      </c>
      <c r="AP431" s="113" t="s">
        <v>150</v>
      </c>
      <c r="AQ431" s="113" t="s">
        <v>159</v>
      </c>
      <c r="AR431" s="113" t="s">
        <v>2500</v>
      </c>
      <c r="AS431" s="113">
        <v>2050</v>
      </c>
      <c r="AV431" s="113" t="s">
        <v>157</v>
      </c>
      <c r="AW431" s="167" t="s">
        <v>312</v>
      </c>
      <c r="AX431" s="113" t="s">
        <v>158</v>
      </c>
      <c r="AY431" s="113" t="s">
        <v>154</v>
      </c>
      <c r="AZ431" s="113" t="s">
        <v>153</v>
      </c>
      <c r="BA431" s="113" t="s">
        <v>153</v>
      </c>
      <c r="BG431" s="283">
        <f t="shared" si="311"/>
        <v>0</v>
      </c>
      <c r="BH431" s="149">
        <f t="shared" si="312"/>
        <v>0</v>
      </c>
      <c r="BI431" s="113">
        <f t="shared" si="278"/>
        <v>0</v>
      </c>
      <c r="BJ431" s="280">
        <f t="shared" si="279"/>
        <v>0</v>
      </c>
      <c r="BK431" s="347">
        <f t="shared" si="313"/>
        <v>0</v>
      </c>
      <c r="BL431" s="113">
        <f t="shared" si="314"/>
        <v>0</v>
      </c>
      <c r="BM431" s="113">
        <f t="shared" si="280"/>
        <v>0</v>
      </c>
      <c r="BN431" s="278">
        <f t="shared" si="281"/>
        <v>0</v>
      </c>
      <c r="BO431" s="149">
        <f t="shared" si="315"/>
        <v>0</v>
      </c>
      <c r="BP431" s="149">
        <f t="shared" si="316"/>
        <v>0</v>
      </c>
      <c r="BQ431" s="113">
        <f t="shared" si="282"/>
        <v>0</v>
      </c>
      <c r="BR431" s="356">
        <f t="shared" si="317"/>
        <v>0</v>
      </c>
      <c r="BS431" s="149">
        <f t="shared" si="318"/>
        <v>0</v>
      </c>
      <c r="BT431" s="113">
        <f t="shared" si="283"/>
        <v>1</v>
      </c>
      <c r="BU431" s="356">
        <f t="shared" si="284"/>
        <v>0</v>
      </c>
      <c r="BV431" s="149">
        <f t="shared" si="285"/>
        <v>0</v>
      </c>
      <c r="BW431" s="113">
        <f t="shared" si="286"/>
        <v>0</v>
      </c>
      <c r="BX431" s="248">
        <f t="shared" si="287"/>
        <v>0</v>
      </c>
      <c r="BY431" s="248">
        <f t="shared" si="288"/>
        <v>0</v>
      </c>
      <c r="BZ431" s="248">
        <f t="shared" si="289"/>
        <v>0</v>
      </c>
      <c r="CA431" s="248">
        <f t="shared" si="322"/>
        <v>0</v>
      </c>
      <c r="CB431" s="175">
        <f t="shared" si="290"/>
        <v>0</v>
      </c>
      <c r="CC431" s="347">
        <f t="shared" si="291"/>
        <v>0</v>
      </c>
      <c r="CD431" s="113">
        <f t="shared" si="292"/>
        <v>0</v>
      </c>
      <c r="CE431" s="113">
        <f t="shared" si="293"/>
        <v>1</v>
      </c>
      <c r="CF431" s="276">
        <f t="shared" si="294"/>
        <v>1</v>
      </c>
      <c r="CG431" s="248">
        <f t="shared" si="295"/>
        <v>1</v>
      </c>
      <c r="CH431" s="274">
        <f t="shared" si="319"/>
        <v>1</v>
      </c>
      <c r="CI431" s="347">
        <f t="shared" si="296"/>
        <v>0</v>
      </c>
      <c r="CJ431" s="113">
        <f t="shared" si="297"/>
        <v>0</v>
      </c>
      <c r="CK431" s="141">
        <f t="shared" si="298"/>
        <v>0</v>
      </c>
      <c r="CL431" s="149">
        <f t="shared" si="320"/>
        <v>0</v>
      </c>
      <c r="CM431" s="149">
        <f t="shared" si="320"/>
        <v>0</v>
      </c>
      <c r="CN431" s="149">
        <f t="shared" si="320"/>
        <v>1</v>
      </c>
      <c r="CO431" s="149">
        <f t="shared" si="299"/>
        <v>1</v>
      </c>
      <c r="CP431" s="149">
        <f t="shared" si="321"/>
        <v>1</v>
      </c>
      <c r="CQ431" s="282">
        <f t="shared" si="300"/>
        <v>1</v>
      </c>
      <c r="CR431" s="113">
        <f t="shared" si="301"/>
        <v>0</v>
      </c>
      <c r="CS431" s="113">
        <f t="shared" si="302"/>
        <v>0</v>
      </c>
      <c r="CT431" s="282" t="str">
        <f t="shared" si="303"/>
        <v/>
      </c>
      <c r="CU431" s="113" t="str">
        <f t="shared" si="304"/>
        <v xml:space="preserve"> 2050</v>
      </c>
      <c r="CV431" s="113">
        <f t="shared" si="305"/>
        <v>2050</v>
      </c>
      <c r="CW431" s="160">
        <v>0</v>
      </c>
      <c r="CX431" s="160">
        <v>1</v>
      </c>
      <c r="CY431" s="160">
        <v>0</v>
      </c>
      <c r="CZ431" s="160">
        <v>1</v>
      </c>
      <c r="DA431" s="160">
        <v>0</v>
      </c>
      <c r="DB431" s="160">
        <v>0</v>
      </c>
      <c r="DC431" s="160">
        <v>1</v>
      </c>
      <c r="DD431" s="160">
        <v>1</v>
      </c>
      <c r="DE431" s="160">
        <v>0</v>
      </c>
      <c r="DF431" s="160">
        <v>0</v>
      </c>
      <c r="DG431" s="160">
        <v>0</v>
      </c>
      <c r="DH431" s="160">
        <v>0</v>
      </c>
      <c r="DI431" s="160">
        <v>0</v>
      </c>
      <c r="DJ431" s="160">
        <v>0</v>
      </c>
      <c r="DK431" s="160">
        <v>0</v>
      </c>
      <c r="DL431" s="160">
        <v>0</v>
      </c>
      <c r="DM431" s="160">
        <v>1</v>
      </c>
      <c r="DN431" s="160">
        <v>1</v>
      </c>
      <c r="DO431" s="160">
        <v>1</v>
      </c>
      <c r="DP431" s="160">
        <v>1</v>
      </c>
      <c r="DQ431" s="160">
        <v>0</v>
      </c>
      <c r="DR431" s="160">
        <v>1</v>
      </c>
      <c r="DS431" s="160">
        <v>0</v>
      </c>
      <c r="DT431" s="104" t="s">
        <v>154</v>
      </c>
      <c r="DU431" s="104" t="s">
        <v>158</v>
      </c>
      <c r="DV431" s="104" t="s">
        <v>160</v>
      </c>
      <c r="DW431" s="104" t="s">
        <v>160</v>
      </c>
      <c r="DX431" s="104" t="s">
        <v>3005</v>
      </c>
      <c r="DY431" s="104" t="s">
        <v>150</v>
      </c>
      <c r="DZ431" s="107" t="str">
        <f t="shared" si="306"/>
        <v>Y</v>
      </c>
      <c r="EA431" s="107" t="str">
        <f t="shared" si="307"/>
        <v>Commitment removed</v>
      </c>
      <c r="EB431" s="107" t="str">
        <f t="shared" si="308"/>
        <v>Y</v>
      </c>
      <c r="EC431" s="107" t="str">
        <f t="shared" si="309"/>
        <v>N</v>
      </c>
      <c r="ED431" s="107" t="str">
        <f t="shared" si="310"/>
        <v>Yes</v>
      </c>
      <c r="EF431" s="113">
        <f t="shared" si="323"/>
        <v>2050</v>
      </c>
    </row>
    <row r="432" spans="1:136" ht="16.5" customHeight="1">
      <c r="A432" s="113">
        <v>429</v>
      </c>
      <c r="B432" s="113">
        <v>450</v>
      </c>
      <c r="C432" s="141" t="s">
        <v>2501</v>
      </c>
      <c r="D432" s="113" t="s">
        <v>306</v>
      </c>
      <c r="E432" s="113" t="s">
        <v>214</v>
      </c>
      <c r="F432" s="113" t="s">
        <v>245</v>
      </c>
      <c r="G432" s="113" t="s">
        <v>246</v>
      </c>
      <c r="H432" s="157" t="s">
        <v>2502</v>
      </c>
      <c r="I432" s="113" t="s">
        <v>2503</v>
      </c>
      <c r="J432" s="113">
        <v>-0.491</v>
      </c>
      <c r="K432" s="113" t="s">
        <v>2504</v>
      </c>
      <c r="L432" s="113">
        <v>109121</v>
      </c>
      <c r="M432" s="141">
        <v>10</v>
      </c>
      <c r="N432" s="113" t="s">
        <v>150</v>
      </c>
      <c r="O432" s="113">
        <v>2015</v>
      </c>
      <c r="P432" s="141">
        <v>2014</v>
      </c>
      <c r="Q432" s="113" t="s">
        <v>150</v>
      </c>
      <c r="R432" s="113" t="s">
        <v>150</v>
      </c>
      <c r="S432" s="113" t="s">
        <v>151</v>
      </c>
      <c r="T432" s="113" t="s">
        <v>353</v>
      </c>
      <c r="U432" s="147">
        <v>2030</v>
      </c>
      <c r="V432" s="113" t="s">
        <v>151</v>
      </c>
      <c r="W432" s="113" t="s">
        <v>353</v>
      </c>
      <c r="X432" s="148">
        <v>2030</v>
      </c>
      <c r="Y432" s="113" t="s">
        <v>150</v>
      </c>
      <c r="Z432" s="113" t="s">
        <v>151</v>
      </c>
      <c r="AA432" s="141">
        <v>2030</v>
      </c>
      <c r="AC432" s="113" t="s">
        <v>167</v>
      </c>
      <c r="AD432" s="113" t="s">
        <v>6</v>
      </c>
      <c r="AE432" s="113" t="s">
        <v>157</v>
      </c>
      <c r="AF432" s="113" t="s">
        <v>157</v>
      </c>
      <c r="AG432" s="113" t="s">
        <v>157</v>
      </c>
      <c r="AH432" s="141" t="s">
        <v>218</v>
      </c>
      <c r="AJ432" s="113" t="s">
        <v>154</v>
      </c>
      <c r="AK432" s="166" t="s">
        <v>153</v>
      </c>
      <c r="AO432" s="113" t="s">
        <v>219</v>
      </c>
      <c r="AP432" s="113" t="s">
        <v>150</v>
      </c>
      <c r="AQ432" s="113" t="s">
        <v>218</v>
      </c>
      <c r="AR432" s="113" t="s">
        <v>2505</v>
      </c>
      <c r="AS432" s="113">
        <v>2030</v>
      </c>
      <c r="AV432" s="113" t="s">
        <v>157</v>
      </c>
      <c r="AW432" s="167" t="s">
        <v>168</v>
      </c>
      <c r="AX432" s="113" t="s">
        <v>158</v>
      </c>
      <c r="AY432" s="113" t="s">
        <v>154</v>
      </c>
      <c r="AZ432" s="113" t="s">
        <v>153</v>
      </c>
      <c r="BA432" s="113" t="s">
        <v>153</v>
      </c>
      <c r="BG432" s="283">
        <f t="shared" si="311"/>
        <v>1</v>
      </c>
      <c r="BH432" s="149">
        <f t="shared" si="312"/>
        <v>0</v>
      </c>
      <c r="BI432" s="113">
        <f t="shared" si="278"/>
        <v>0</v>
      </c>
      <c r="BJ432" s="280">
        <f t="shared" si="279"/>
        <v>1</v>
      </c>
      <c r="BK432" s="347">
        <f t="shared" si="313"/>
        <v>0</v>
      </c>
      <c r="BL432" s="113">
        <f t="shared" si="314"/>
        <v>1</v>
      </c>
      <c r="BM432" s="113">
        <f t="shared" si="280"/>
        <v>0</v>
      </c>
      <c r="BN432" s="278">
        <f t="shared" si="281"/>
        <v>1</v>
      </c>
      <c r="BO432" s="149">
        <f t="shared" si="315"/>
        <v>0</v>
      </c>
      <c r="BP432" s="149">
        <f t="shared" si="316"/>
        <v>1</v>
      </c>
      <c r="BQ432" s="113">
        <f t="shared" si="282"/>
        <v>0</v>
      </c>
      <c r="BR432" s="356">
        <f t="shared" si="317"/>
        <v>0</v>
      </c>
      <c r="BS432" s="149">
        <f t="shared" si="318"/>
        <v>1</v>
      </c>
      <c r="BT432" s="113">
        <f t="shared" si="283"/>
        <v>0</v>
      </c>
      <c r="BU432" s="356">
        <f t="shared" si="284"/>
        <v>0</v>
      </c>
      <c r="BV432" s="149">
        <f t="shared" si="285"/>
        <v>0</v>
      </c>
      <c r="BW432" s="113">
        <f t="shared" si="286"/>
        <v>0</v>
      </c>
      <c r="BX432" s="248">
        <f t="shared" si="287"/>
        <v>0</v>
      </c>
      <c r="BY432" s="248">
        <f t="shared" si="288"/>
        <v>0</v>
      </c>
      <c r="BZ432" s="248">
        <f t="shared" si="289"/>
        <v>0</v>
      </c>
      <c r="CA432" s="248">
        <f t="shared" si="322"/>
        <v>0</v>
      </c>
      <c r="CB432" s="175">
        <f t="shared" si="290"/>
        <v>0</v>
      </c>
      <c r="CC432" s="347">
        <f t="shared" si="291"/>
        <v>0</v>
      </c>
      <c r="CD432" s="113">
        <f t="shared" si="292"/>
        <v>1</v>
      </c>
      <c r="CE432" s="113">
        <f t="shared" si="293"/>
        <v>0</v>
      </c>
      <c r="CF432" s="276">
        <f t="shared" si="294"/>
        <v>1</v>
      </c>
      <c r="CG432" s="248">
        <f t="shared" si="295"/>
        <v>1</v>
      </c>
      <c r="CH432" s="274">
        <f t="shared" si="319"/>
        <v>1</v>
      </c>
      <c r="CI432" s="347">
        <f t="shared" si="296"/>
        <v>0</v>
      </c>
      <c r="CJ432" s="113">
        <f t="shared" si="297"/>
        <v>0</v>
      </c>
      <c r="CK432" s="141">
        <f t="shared" si="298"/>
        <v>0</v>
      </c>
      <c r="CL432" s="149">
        <f t="shared" si="320"/>
        <v>1</v>
      </c>
      <c r="CM432" s="149">
        <f t="shared" si="320"/>
        <v>2</v>
      </c>
      <c r="CN432" s="149">
        <f t="shared" si="320"/>
        <v>0</v>
      </c>
      <c r="CO432" s="149">
        <f t="shared" si="299"/>
        <v>3</v>
      </c>
      <c r="CP432" s="149">
        <f t="shared" si="321"/>
        <v>1</v>
      </c>
      <c r="CQ432" s="282">
        <f t="shared" si="300"/>
        <v>1</v>
      </c>
      <c r="CR432" s="113">
        <f t="shared" si="301"/>
        <v>0</v>
      </c>
      <c r="CS432" s="113">
        <f t="shared" si="302"/>
        <v>0</v>
      </c>
      <c r="CT432" s="282">
        <f t="shared" si="303"/>
        <v>1</v>
      </c>
      <c r="CU432" s="113" t="str">
        <f t="shared" si="304"/>
        <v>2030 2030</v>
      </c>
      <c r="CV432" s="113">
        <f t="shared" si="305"/>
        <v>2030</v>
      </c>
      <c r="CW432" s="160">
        <v>1</v>
      </c>
      <c r="CX432" s="160">
        <v>0</v>
      </c>
      <c r="CY432" s="160">
        <v>0</v>
      </c>
      <c r="CZ432" s="160">
        <v>1</v>
      </c>
      <c r="DA432" s="160">
        <v>0</v>
      </c>
      <c r="DB432" s="160">
        <v>1</v>
      </c>
      <c r="DC432" s="160">
        <v>0</v>
      </c>
      <c r="DD432" s="160">
        <v>1</v>
      </c>
      <c r="DE432" s="160">
        <v>0</v>
      </c>
      <c r="DF432" s="160">
        <v>1</v>
      </c>
      <c r="DG432" s="160">
        <v>0</v>
      </c>
      <c r="DH432" s="160">
        <v>1</v>
      </c>
      <c r="DI432" s="160">
        <v>1</v>
      </c>
      <c r="DJ432" s="160">
        <v>0</v>
      </c>
      <c r="DK432" s="160">
        <v>0</v>
      </c>
      <c r="DL432" s="160">
        <v>1</v>
      </c>
      <c r="DM432" s="160">
        <v>1</v>
      </c>
      <c r="DN432" s="160">
        <v>1</v>
      </c>
      <c r="DO432" s="160">
        <v>1</v>
      </c>
      <c r="DP432" s="160">
        <v>1</v>
      </c>
      <c r="DQ432" s="160">
        <v>0</v>
      </c>
      <c r="DR432" s="160">
        <v>1</v>
      </c>
      <c r="DS432" s="160">
        <v>1</v>
      </c>
      <c r="DT432" s="104" t="s">
        <v>150</v>
      </c>
      <c r="DU432" s="104" t="s">
        <v>157</v>
      </c>
      <c r="DV432" s="104" t="s">
        <v>7859</v>
      </c>
      <c r="DW432" s="104" t="s">
        <v>160</v>
      </c>
      <c r="DX432" s="104" t="s">
        <v>150</v>
      </c>
      <c r="DY432" s="104" t="s">
        <v>3005</v>
      </c>
      <c r="DZ432" s="107" t="str">
        <f t="shared" si="306"/>
        <v>Y</v>
      </c>
      <c r="EA432" s="107" t="str">
        <f t="shared" si="307"/>
        <v>Targets set</v>
      </c>
      <c r="EB432" s="107" t="str">
        <f t="shared" si="308"/>
        <v>Y</v>
      </c>
      <c r="EC432" s="107" t="str">
        <f t="shared" si="309"/>
        <v>N</v>
      </c>
      <c r="ED432" s="107" t="str">
        <f t="shared" si="310"/>
        <v>Yes</v>
      </c>
      <c r="EF432" s="113">
        <f t="shared" si="323"/>
        <v>2030</v>
      </c>
    </row>
    <row r="433" spans="1:136" ht="16.5" customHeight="1">
      <c r="A433" s="113">
        <v>430</v>
      </c>
      <c r="B433" s="113">
        <v>432</v>
      </c>
      <c r="C433" s="141" t="s">
        <v>2506</v>
      </c>
      <c r="D433" s="113" t="s">
        <v>818</v>
      </c>
      <c r="E433" s="113" t="s">
        <v>144</v>
      </c>
      <c r="F433" s="113" t="s">
        <v>321</v>
      </c>
      <c r="G433" s="113" t="s">
        <v>246</v>
      </c>
      <c r="H433" s="157" t="s">
        <v>2507</v>
      </c>
      <c r="I433" s="113" t="s">
        <v>2508</v>
      </c>
      <c r="J433" s="113">
        <v>1.311</v>
      </c>
      <c r="K433" s="113" t="s">
        <v>2509</v>
      </c>
      <c r="L433" s="113">
        <v>72249</v>
      </c>
      <c r="M433" s="141">
        <v>31</v>
      </c>
      <c r="N433" s="113" t="s">
        <v>154</v>
      </c>
      <c r="O433" s="113" t="s">
        <v>153</v>
      </c>
      <c r="P433" s="141" t="s">
        <v>153</v>
      </c>
      <c r="Q433" s="113" t="s">
        <v>150</v>
      </c>
      <c r="R433" s="113" t="s">
        <v>150</v>
      </c>
      <c r="S433" s="113" t="s">
        <v>151</v>
      </c>
      <c r="T433" s="113" t="s">
        <v>152</v>
      </c>
      <c r="U433" s="147">
        <v>2030</v>
      </c>
      <c r="V433" s="113" t="s">
        <v>151</v>
      </c>
      <c r="W433" s="113" t="s">
        <v>152</v>
      </c>
      <c r="X433" s="148">
        <v>2050</v>
      </c>
      <c r="Y433" s="113" t="s">
        <v>150</v>
      </c>
      <c r="Z433" s="113" t="s">
        <v>151</v>
      </c>
      <c r="AA433" s="141">
        <v>2050</v>
      </c>
      <c r="AC433" s="113" t="s">
        <v>167</v>
      </c>
      <c r="AD433" s="113" t="s">
        <v>6</v>
      </c>
      <c r="AE433" s="113" t="s">
        <v>157</v>
      </c>
      <c r="AF433" s="113" t="s">
        <v>157</v>
      </c>
      <c r="AG433" s="113" t="s">
        <v>157</v>
      </c>
      <c r="AH433" s="141" t="s">
        <v>218</v>
      </c>
      <c r="AJ433" s="113" t="s">
        <v>154</v>
      </c>
      <c r="AK433" s="166" t="s">
        <v>153</v>
      </c>
      <c r="AO433" s="113" t="s">
        <v>219</v>
      </c>
      <c r="AP433" s="113" t="s">
        <v>150</v>
      </c>
      <c r="AQ433" s="113" t="s">
        <v>218</v>
      </c>
      <c r="AR433" s="113" t="s">
        <v>2510</v>
      </c>
      <c r="AS433" s="113">
        <v>2050</v>
      </c>
      <c r="AV433" s="113" t="s">
        <v>157</v>
      </c>
      <c r="AW433" s="167" t="s">
        <v>262</v>
      </c>
      <c r="AX433" s="113" t="s">
        <v>158</v>
      </c>
      <c r="AY433" s="113" t="s">
        <v>154</v>
      </c>
      <c r="AZ433" s="113" t="s">
        <v>153</v>
      </c>
      <c r="BA433" s="113" t="s">
        <v>153</v>
      </c>
      <c r="BG433" s="283">
        <f t="shared" si="311"/>
        <v>0</v>
      </c>
      <c r="BH433" s="149">
        <f t="shared" si="312"/>
        <v>0</v>
      </c>
      <c r="BI433" s="113">
        <f t="shared" si="278"/>
        <v>0</v>
      </c>
      <c r="BJ433" s="280">
        <f t="shared" si="279"/>
        <v>0</v>
      </c>
      <c r="BK433" s="347">
        <f t="shared" si="313"/>
        <v>0</v>
      </c>
      <c r="BL433" s="113">
        <f t="shared" si="314"/>
        <v>1</v>
      </c>
      <c r="BM433" s="113">
        <f t="shared" si="280"/>
        <v>0</v>
      </c>
      <c r="BN433" s="278">
        <f t="shared" si="281"/>
        <v>1</v>
      </c>
      <c r="BO433" s="149">
        <f t="shared" si="315"/>
        <v>0</v>
      </c>
      <c r="BP433" s="149">
        <f t="shared" si="316"/>
        <v>0</v>
      </c>
      <c r="BQ433" s="113">
        <f t="shared" si="282"/>
        <v>1</v>
      </c>
      <c r="BR433" s="356">
        <f t="shared" si="317"/>
        <v>0</v>
      </c>
      <c r="BS433" s="149">
        <f t="shared" si="318"/>
        <v>0</v>
      </c>
      <c r="BT433" s="113">
        <f t="shared" si="283"/>
        <v>1</v>
      </c>
      <c r="BU433" s="356">
        <f t="shared" si="284"/>
        <v>0</v>
      </c>
      <c r="BV433" s="149">
        <f t="shared" si="285"/>
        <v>0</v>
      </c>
      <c r="BW433" s="113">
        <f t="shared" si="286"/>
        <v>0</v>
      </c>
      <c r="BX433" s="248">
        <f t="shared" si="287"/>
        <v>0</v>
      </c>
      <c r="BY433" s="248">
        <f t="shared" si="288"/>
        <v>0</v>
      </c>
      <c r="BZ433" s="248">
        <f t="shared" si="289"/>
        <v>0</v>
      </c>
      <c r="CA433" s="248">
        <f t="shared" si="322"/>
        <v>0</v>
      </c>
      <c r="CB433" s="175">
        <f t="shared" si="290"/>
        <v>0</v>
      </c>
      <c r="CC433" s="347">
        <f t="shared" si="291"/>
        <v>0</v>
      </c>
      <c r="CD433" s="113">
        <f t="shared" si="292"/>
        <v>0</v>
      </c>
      <c r="CE433" s="113">
        <f t="shared" si="293"/>
        <v>1</v>
      </c>
      <c r="CF433" s="276">
        <f t="shared" si="294"/>
        <v>1</v>
      </c>
      <c r="CG433" s="248">
        <f t="shared" si="295"/>
        <v>1</v>
      </c>
      <c r="CH433" s="274">
        <f t="shared" si="319"/>
        <v>1</v>
      </c>
      <c r="CI433" s="347">
        <f t="shared" si="296"/>
        <v>0</v>
      </c>
      <c r="CJ433" s="113">
        <f t="shared" si="297"/>
        <v>0</v>
      </c>
      <c r="CK433" s="141">
        <f t="shared" si="298"/>
        <v>0</v>
      </c>
      <c r="CL433" s="149">
        <f t="shared" si="320"/>
        <v>0</v>
      </c>
      <c r="CM433" s="149">
        <f t="shared" si="320"/>
        <v>1</v>
      </c>
      <c r="CN433" s="149">
        <f t="shared" si="320"/>
        <v>1</v>
      </c>
      <c r="CO433" s="149">
        <f t="shared" si="299"/>
        <v>2</v>
      </c>
      <c r="CP433" s="149">
        <f t="shared" si="321"/>
        <v>1</v>
      </c>
      <c r="CQ433" s="282">
        <f t="shared" si="300"/>
        <v>1</v>
      </c>
      <c r="CR433" s="113">
        <f t="shared" si="301"/>
        <v>0</v>
      </c>
      <c r="CS433" s="113">
        <f t="shared" si="302"/>
        <v>0</v>
      </c>
      <c r="CT433" s="282">
        <f t="shared" si="303"/>
        <v>1</v>
      </c>
      <c r="CU433" s="113" t="str">
        <f t="shared" si="304"/>
        <v>2050 2050</v>
      </c>
      <c r="CV433" s="113">
        <f t="shared" si="305"/>
        <v>2050</v>
      </c>
      <c r="CW433" s="160">
        <v>1</v>
      </c>
      <c r="CX433" s="160">
        <v>0</v>
      </c>
      <c r="CY433" s="160">
        <v>0</v>
      </c>
      <c r="CZ433" s="160">
        <v>1</v>
      </c>
      <c r="DA433" s="160">
        <v>0</v>
      </c>
      <c r="DB433" s="160">
        <v>0</v>
      </c>
      <c r="DC433" s="160">
        <v>1</v>
      </c>
      <c r="DD433" s="160">
        <v>1</v>
      </c>
      <c r="DE433" s="160">
        <v>0</v>
      </c>
      <c r="DF433" s="160">
        <v>1</v>
      </c>
      <c r="DG433" s="160">
        <v>0</v>
      </c>
      <c r="DH433" s="160">
        <v>1</v>
      </c>
      <c r="DI433" s="160">
        <v>0</v>
      </c>
      <c r="DJ433" s="160">
        <v>0</v>
      </c>
      <c r="DK433" s="160">
        <v>0</v>
      </c>
      <c r="DL433" s="160">
        <v>0</v>
      </c>
      <c r="DM433" s="160">
        <v>1</v>
      </c>
      <c r="DN433" s="160">
        <v>1</v>
      </c>
      <c r="DO433" s="160">
        <v>1</v>
      </c>
      <c r="DP433" s="160">
        <v>1</v>
      </c>
      <c r="DQ433" s="160">
        <v>0</v>
      </c>
      <c r="DR433" s="160">
        <v>1</v>
      </c>
      <c r="DS433" s="160">
        <v>1</v>
      </c>
      <c r="DT433" s="104" t="s">
        <v>150</v>
      </c>
      <c r="DU433" s="104" t="s">
        <v>157</v>
      </c>
      <c r="DV433" s="104" t="s">
        <v>160</v>
      </c>
      <c r="DW433" s="104" t="s">
        <v>160</v>
      </c>
      <c r="DX433" s="104" t="s">
        <v>150</v>
      </c>
      <c r="DY433" s="104" t="s">
        <v>7000</v>
      </c>
      <c r="DZ433" s="107" t="str">
        <f t="shared" si="306"/>
        <v>Y</v>
      </c>
      <c r="EA433" s="107" t="str">
        <f t="shared" si="307"/>
        <v>Targets set</v>
      </c>
      <c r="EB433" s="107" t="str">
        <f t="shared" si="308"/>
        <v>Y</v>
      </c>
      <c r="EC433" s="107" t="str">
        <f t="shared" si="309"/>
        <v>N</v>
      </c>
      <c r="ED433" s="107" t="str">
        <f t="shared" si="310"/>
        <v>Yes</v>
      </c>
      <c r="EF433" s="113">
        <f t="shared" si="323"/>
        <v>2050</v>
      </c>
    </row>
    <row r="434" spans="1:136" ht="16.5" customHeight="1">
      <c r="A434" s="113">
        <v>431</v>
      </c>
      <c r="B434" s="113">
        <v>399</v>
      </c>
      <c r="C434" s="141" t="s">
        <v>2511</v>
      </c>
      <c r="D434" s="149" t="s">
        <v>1206</v>
      </c>
      <c r="E434" s="149" t="s">
        <v>229</v>
      </c>
      <c r="F434" s="149" t="s">
        <v>264</v>
      </c>
      <c r="G434" s="149" t="s">
        <v>176</v>
      </c>
      <c r="H434" s="168" t="s">
        <v>2512</v>
      </c>
      <c r="I434" s="149" t="s">
        <v>2513</v>
      </c>
      <c r="J434" s="149">
        <v>-0.052</v>
      </c>
      <c r="K434" s="149" t="s">
        <v>2514</v>
      </c>
      <c r="L434" s="149">
        <v>47787</v>
      </c>
      <c r="M434" s="150">
        <v>31</v>
      </c>
      <c r="N434" s="113" t="s">
        <v>154</v>
      </c>
      <c r="O434" s="113" t="s">
        <v>153</v>
      </c>
      <c r="P434" s="141" t="s">
        <v>153</v>
      </c>
      <c r="Q434" s="113" t="s">
        <v>154</v>
      </c>
      <c r="R434" s="113" t="s">
        <v>154</v>
      </c>
      <c r="S434" s="113" t="s">
        <v>153</v>
      </c>
      <c r="T434" s="113" t="s">
        <v>153</v>
      </c>
      <c r="U434" s="147" t="s">
        <v>153</v>
      </c>
      <c r="V434" s="113" t="s">
        <v>153</v>
      </c>
      <c r="W434" s="113" t="s">
        <v>153</v>
      </c>
      <c r="X434" s="148" t="s">
        <v>153</v>
      </c>
      <c r="Y434" s="113" t="s">
        <v>153</v>
      </c>
      <c r="Z434" s="113" t="s">
        <v>153</v>
      </c>
      <c r="AC434" s="113" t="s">
        <v>167</v>
      </c>
      <c r="AD434" s="113" t="s">
        <v>6</v>
      </c>
      <c r="AE434" s="113" t="s">
        <v>157</v>
      </c>
      <c r="AF434" s="113" t="s">
        <v>157</v>
      </c>
      <c r="AG434" s="113" t="s">
        <v>157</v>
      </c>
      <c r="AH434" s="141" t="s">
        <v>218</v>
      </c>
      <c r="AJ434" s="113" t="s">
        <v>154</v>
      </c>
      <c r="AK434" s="166"/>
      <c r="AO434" s="113" t="s">
        <v>219</v>
      </c>
      <c r="AP434" s="113" t="s">
        <v>150</v>
      </c>
      <c r="AQ434" s="113" t="s">
        <v>218</v>
      </c>
      <c r="AR434" s="113" t="s">
        <v>2515</v>
      </c>
      <c r="AS434" s="113">
        <v>2050</v>
      </c>
      <c r="AV434" s="113" t="s">
        <v>168</v>
      </c>
      <c r="AW434" s="167" t="s">
        <v>171</v>
      </c>
      <c r="AX434" s="113" t="s">
        <v>158</v>
      </c>
      <c r="AY434" s="113" t="s">
        <v>154</v>
      </c>
      <c r="AZ434" s="113" t="s">
        <v>153</v>
      </c>
      <c r="BA434" s="113" t="s">
        <v>153</v>
      </c>
      <c r="BG434" s="283">
        <f t="shared" si="311"/>
        <v>0</v>
      </c>
      <c r="BH434" s="149">
        <f t="shared" si="312"/>
        <v>0</v>
      </c>
      <c r="BI434" s="113">
        <f t="shared" si="278"/>
        <v>0</v>
      </c>
      <c r="BJ434" s="280">
        <f t="shared" si="279"/>
        <v>0</v>
      </c>
      <c r="BK434" s="347">
        <f t="shared" si="313"/>
        <v>0</v>
      </c>
      <c r="BL434" s="113">
        <f t="shared" si="314"/>
        <v>0</v>
      </c>
      <c r="BM434" s="113">
        <f t="shared" si="280"/>
        <v>0</v>
      </c>
      <c r="BN434" s="278">
        <f t="shared" si="281"/>
        <v>0</v>
      </c>
      <c r="BO434" s="149">
        <f t="shared" si="315"/>
        <v>0</v>
      </c>
      <c r="BP434" s="149">
        <f t="shared" si="316"/>
        <v>0</v>
      </c>
      <c r="BQ434" s="113">
        <f t="shared" si="282"/>
        <v>0</v>
      </c>
      <c r="BR434" s="356">
        <f t="shared" si="317"/>
        <v>0</v>
      </c>
      <c r="BS434" s="149">
        <f t="shared" si="318"/>
        <v>0</v>
      </c>
      <c r="BT434" s="113">
        <f t="shared" si="283"/>
        <v>1</v>
      </c>
      <c r="BU434" s="356">
        <f t="shared" si="284"/>
        <v>0</v>
      </c>
      <c r="BV434" s="149">
        <f t="shared" si="285"/>
        <v>0</v>
      </c>
      <c r="BW434" s="113">
        <f t="shared" si="286"/>
        <v>0</v>
      </c>
      <c r="BX434" s="248">
        <f t="shared" si="287"/>
        <v>0</v>
      </c>
      <c r="BY434" s="248">
        <f t="shared" si="288"/>
        <v>0</v>
      </c>
      <c r="BZ434" s="248">
        <f t="shared" si="289"/>
        <v>0</v>
      </c>
      <c r="CA434" s="248">
        <f t="shared" si="322"/>
        <v>0</v>
      </c>
      <c r="CB434" s="175">
        <f t="shared" si="290"/>
        <v>0</v>
      </c>
      <c r="CC434" s="347">
        <f t="shared" si="291"/>
        <v>0</v>
      </c>
      <c r="CD434" s="113">
        <f t="shared" si="292"/>
        <v>0</v>
      </c>
      <c r="CE434" s="113">
        <f t="shared" si="293"/>
        <v>1</v>
      </c>
      <c r="CF434" s="276">
        <f t="shared" si="294"/>
        <v>1</v>
      </c>
      <c r="CG434" s="248">
        <f t="shared" si="295"/>
        <v>1</v>
      </c>
      <c r="CH434" s="274">
        <f t="shared" si="319"/>
        <v>1</v>
      </c>
      <c r="CI434" s="347">
        <f t="shared" si="296"/>
        <v>0</v>
      </c>
      <c r="CJ434" s="113">
        <f t="shared" si="297"/>
        <v>0</v>
      </c>
      <c r="CK434" s="141">
        <f t="shared" si="298"/>
        <v>0</v>
      </c>
      <c r="CL434" s="149">
        <f t="shared" si="320"/>
        <v>0</v>
      </c>
      <c r="CM434" s="149">
        <f t="shared" si="320"/>
        <v>0</v>
      </c>
      <c r="CN434" s="149">
        <f t="shared" si="320"/>
        <v>1</v>
      </c>
      <c r="CO434" s="149">
        <f t="shared" si="299"/>
        <v>1</v>
      </c>
      <c r="CP434" s="149">
        <f t="shared" si="321"/>
        <v>1</v>
      </c>
      <c r="CQ434" s="282">
        <f t="shared" si="300"/>
        <v>0</v>
      </c>
      <c r="CR434" s="113">
        <f t="shared" si="301"/>
        <v>0</v>
      </c>
      <c r="CS434" s="113">
        <f t="shared" si="302"/>
        <v>1</v>
      </c>
      <c r="CT434" s="282" t="str">
        <f t="shared" si="303"/>
        <v/>
      </c>
      <c r="CU434" s="113" t="str">
        <f t="shared" si="304"/>
        <v xml:space="preserve"> 2050</v>
      </c>
      <c r="CV434" s="113">
        <f t="shared" si="305"/>
        <v>2050</v>
      </c>
      <c r="CW434" s="160">
        <v>0</v>
      </c>
      <c r="CX434" s="160">
        <v>0</v>
      </c>
      <c r="CY434" s="160">
        <v>0</v>
      </c>
      <c r="CZ434" s="160">
        <v>0</v>
      </c>
      <c r="DA434" s="160">
        <v>0</v>
      </c>
      <c r="DB434" s="160">
        <v>0</v>
      </c>
      <c r="DC434" s="160">
        <v>1</v>
      </c>
      <c r="DD434" s="160">
        <v>1</v>
      </c>
      <c r="DE434" s="160">
        <v>0</v>
      </c>
      <c r="DF434" s="160">
        <v>0</v>
      </c>
      <c r="DG434" s="160">
        <v>0</v>
      </c>
      <c r="DH434" s="160">
        <v>0</v>
      </c>
      <c r="DI434" s="160">
        <v>0</v>
      </c>
      <c r="DJ434" s="160">
        <v>0</v>
      </c>
      <c r="DK434" s="160">
        <v>0</v>
      </c>
      <c r="DL434" s="160">
        <v>0</v>
      </c>
      <c r="DM434" s="160">
        <v>1</v>
      </c>
      <c r="DN434" s="160">
        <v>0</v>
      </c>
      <c r="DO434" s="160">
        <v>1</v>
      </c>
      <c r="DP434" s="160">
        <v>1</v>
      </c>
      <c r="DQ434" s="160">
        <v>0</v>
      </c>
      <c r="DR434" s="160">
        <v>1</v>
      </c>
      <c r="DS434" s="160">
        <v>0</v>
      </c>
      <c r="DT434" s="104" t="s">
        <v>154</v>
      </c>
      <c r="DU434" s="104">
        <v>0</v>
      </c>
      <c r="DV434" s="104" t="s">
        <v>7859</v>
      </c>
      <c r="DW434" s="104" t="s">
        <v>154</v>
      </c>
      <c r="DX434" s="104">
        <v>0</v>
      </c>
      <c r="DY434" s="104" t="s">
        <v>150</v>
      </c>
      <c r="DZ434" s="107" t="str">
        <f t="shared" si="306"/>
        <v>N</v>
      </c>
      <c r="EA434" s="107" t="str">
        <f t="shared" si="307"/>
        <v/>
      </c>
      <c r="EB434" s="107" t="str">
        <f t="shared" si="308"/>
        <v>Y</v>
      </c>
      <c r="EC434" s="107" t="str">
        <f t="shared" si="309"/>
        <v>N</v>
      </c>
      <c r="ED434" s="107" t="str">
        <f t="shared" si="310"/>
        <v>Not Specified</v>
      </c>
      <c r="EF434" s="113">
        <f t="shared" si="323"/>
        <v>2050</v>
      </c>
    </row>
    <row r="435" spans="1:136" ht="16.5" customHeight="1">
      <c r="A435" s="113">
        <v>432</v>
      </c>
      <c r="B435" s="113">
        <v>434</v>
      </c>
      <c r="C435" s="141" t="s">
        <v>2516</v>
      </c>
      <c r="D435" s="113" t="s">
        <v>2517</v>
      </c>
      <c r="E435" s="113" t="s">
        <v>272</v>
      </c>
      <c r="F435" s="113" t="s">
        <v>145</v>
      </c>
      <c r="G435" s="113" t="s">
        <v>146</v>
      </c>
      <c r="H435" s="157" t="s">
        <v>2518</v>
      </c>
      <c r="I435" s="113" t="s">
        <v>2519</v>
      </c>
      <c r="J435" s="113">
        <v>0.002</v>
      </c>
      <c r="K435" s="113" t="s">
        <v>2520</v>
      </c>
      <c r="L435" s="113">
        <v>14766</v>
      </c>
      <c r="M435" s="141">
        <v>5</v>
      </c>
      <c r="N435" s="113" t="s">
        <v>154</v>
      </c>
      <c r="O435" s="113" t="s">
        <v>153</v>
      </c>
      <c r="P435" s="141" t="s">
        <v>153</v>
      </c>
      <c r="Q435" s="113" t="s">
        <v>154</v>
      </c>
      <c r="R435" s="113" t="s">
        <v>154</v>
      </c>
      <c r="S435" s="113" t="s">
        <v>153</v>
      </c>
      <c r="T435" s="113" t="s">
        <v>153</v>
      </c>
      <c r="U435" s="147" t="s">
        <v>153</v>
      </c>
      <c r="V435" s="113" t="s">
        <v>153</v>
      </c>
      <c r="W435" s="113" t="s">
        <v>153</v>
      </c>
      <c r="X435" s="148" t="s">
        <v>153</v>
      </c>
      <c r="Y435" s="113" t="s">
        <v>153</v>
      </c>
      <c r="Z435" s="113" t="s">
        <v>153</v>
      </c>
      <c r="AC435" s="113" t="s">
        <v>233</v>
      </c>
      <c r="AD435" s="113" t="s">
        <v>234</v>
      </c>
      <c r="AE435" s="113" t="s">
        <v>158</v>
      </c>
      <c r="AF435" s="113" t="s">
        <v>158</v>
      </c>
      <c r="AG435" s="113" t="s">
        <v>158</v>
      </c>
      <c r="AH435" s="141" t="s">
        <v>153</v>
      </c>
      <c r="AJ435" s="113" t="s">
        <v>154</v>
      </c>
      <c r="AK435" s="166" t="s">
        <v>153</v>
      </c>
      <c r="AM435" s="174" t="s">
        <v>2521</v>
      </c>
      <c r="AN435" s="141" t="s">
        <v>431</v>
      </c>
      <c r="AP435" s="113" t="s">
        <v>154</v>
      </c>
      <c r="AQ435" s="113" t="s">
        <v>153</v>
      </c>
      <c r="AR435" s="113" t="s">
        <v>153</v>
      </c>
      <c r="AV435" s="113" t="s">
        <v>168</v>
      </c>
      <c r="AW435" s="167" t="s">
        <v>168</v>
      </c>
      <c r="AX435" s="113" t="s">
        <v>158</v>
      </c>
      <c r="AY435" s="113" t="s">
        <v>154</v>
      </c>
      <c r="AZ435" s="113" t="s">
        <v>153</v>
      </c>
      <c r="BA435" s="113" t="s">
        <v>153</v>
      </c>
      <c r="BG435" s="283">
        <f t="shared" si="311"/>
        <v>0</v>
      </c>
      <c r="BH435" s="149">
        <f t="shared" si="312"/>
        <v>0</v>
      </c>
      <c r="BI435" s="113">
        <f t="shared" si="278"/>
        <v>0</v>
      </c>
      <c r="BJ435" s="280">
        <f t="shared" si="279"/>
        <v>0</v>
      </c>
      <c r="BK435" s="347">
        <f t="shared" si="313"/>
        <v>0</v>
      </c>
      <c r="BL435" s="113">
        <f t="shared" si="314"/>
        <v>0</v>
      </c>
      <c r="BM435" s="113">
        <f t="shared" si="280"/>
        <v>0</v>
      </c>
      <c r="BN435" s="278">
        <f t="shared" si="281"/>
        <v>0</v>
      </c>
      <c r="BO435" s="149">
        <f t="shared" si="315"/>
        <v>0</v>
      </c>
      <c r="BP435" s="149">
        <f t="shared" si="316"/>
        <v>0</v>
      </c>
      <c r="BQ435" s="113">
        <f t="shared" si="282"/>
        <v>0</v>
      </c>
      <c r="BR435" s="356">
        <f t="shared" si="317"/>
        <v>0</v>
      </c>
      <c r="BS435" s="149">
        <f t="shared" si="318"/>
        <v>0</v>
      </c>
      <c r="BT435" s="113">
        <f t="shared" si="283"/>
        <v>0</v>
      </c>
      <c r="BU435" s="356">
        <f t="shared" si="284"/>
        <v>0</v>
      </c>
      <c r="BV435" s="149">
        <f t="shared" si="285"/>
        <v>0</v>
      </c>
      <c r="BW435" s="113">
        <f t="shared" si="286"/>
        <v>0</v>
      </c>
      <c r="BX435" s="248">
        <f t="shared" si="287"/>
        <v>0</v>
      </c>
      <c r="BY435" s="248">
        <f t="shared" si="288"/>
        <v>0</v>
      </c>
      <c r="BZ435" s="248">
        <f t="shared" si="289"/>
        <v>0</v>
      </c>
      <c r="CA435" s="248">
        <f t="shared" si="322"/>
        <v>0</v>
      </c>
      <c r="CB435" s="175">
        <f t="shared" si="290"/>
        <v>0</v>
      </c>
      <c r="CC435" s="347">
        <f t="shared" si="291"/>
        <v>0</v>
      </c>
      <c r="CD435" s="113">
        <f t="shared" si="292"/>
        <v>0</v>
      </c>
      <c r="CE435" s="113">
        <f t="shared" si="293"/>
        <v>0</v>
      </c>
      <c r="CF435" s="276">
        <f t="shared" si="294"/>
        <v>0</v>
      </c>
      <c r="CG435" s="248">
        <f t="shared" si="295"/>
        <v>0</v>
      </c>
      <c r="CH435" s="274">
        <f t="shared" si="319"/>
        <v>0</v>
      </c>
      <c r="CI435" s="347">
        <f t="shared" si="296"/>
        <v>0</v>
      </c>
      <c r="CJ435" s="113">
        <f t="shared" si="297"/>
        <v>0</v>
      </c>
      <c r="CK435" s="141">
        <f t="shared" si="298"/>
        <v>0</v>
      </c>
      <c r="CL435" s="149">
        <f t="shared" si="320"/>
        <v>0</v>
      </c>
      <c r="CM435" s="149">
        <f t="shared" si="320"/>
        <v>0</v>
      </c>
      <c r="CN435" s="149">
        <f t="shared" si="320"/>
        <v>0</v>
      </c>
      <c r="CO435" s="149">
        <f t="shared" si="299"/>
        <v>0</v>
      </c>
      <c r="CP435" s="149">
        <f t="shared" si="321"/>
        <v>0</v>
      </c>
      <c r="CQ435" s="282">
        <f t="shared" si="300"/>
        <v>0</v>
      </c>
      <c r="CR435" s="113">
        <f t="shared" si="301"/>
        <v>0</v>
      </c>
      <c r="CS435" s="113">
        <f t="shared" si="302"/>
        <v>1</v>
      </c>
      <c r="CT435" s="282" t="str">
        <f t="shared" si="303"/>
        <v/>
      </c>
      <c r="CU435" s="113" t="str">
        <f t="shared" si="304"/>
        <v xml:space="preserve"> </v>
      </c>
      <c r="CV435" s="113">
        <f t="shared" si="305"/>
        <v>0</v>
      </c>
      <c r="CW435" s="160">
        <v>0</v>
      </c>
      <c r="CX435" s="160">
        <v>0</v>
      </c>
      <c r="CY435" s="160">
        <v>0</v>
      </c>
      <c r="CZ435" s="160">
        <v>0</v>
      </c>
      <c r="DA435" s="160">
        <v>0</v>
      </c>
      <c r="DB435" s="160">
        <v>0</v>
      </c>
      <c r="DC435" s="160">
        <v>0</v>
      </c>
      <c r="DD435" s="160">
        <v>0</v>
      </c>
      <c r="DE435" s="160">
        <v>0</v>
      </c>
      <c r="DF435" s="160">
        <v>0</v>
      </c>
      <c r="DG435" s="160">
        <v>0</v>
      </c>
      <c r="DH435" s="160">
        <v>0</v>
      </c>
      <c r="DI435" s="160">
        <v>0</v>
      </c>
      <c r="DJ435" s="160">
        <v>0</v>
      </c>
      <c r="DK435" s="160">
        <v>0</v>
      </c>
      <c r="DL435" s="160">
        <v>0</v>
      </c>
      <c r="DM435" s="160">
        <v>0</v>
      </c>
      <c r="DN435" s="160">
        <v>0</v>
      </c>
      <c r="DO435" s="160">
        <v>0</v>
      </c>
      <c r="DP435" s="160">
        <v>0</v>
      </c>
      <c r="DQ435" s="160">
        <v>0</v>
      </c>
      <c r="DR435" s="160">
        <v>0</v>
      </c>
      <c r="DS435" s="160">
        <v>0</v>
      </c>
      <c r="DT435" s="104" t="s">
        <v>154</v>
      </c>
      <c r="DU435" s="104">
        <v>0</v>
      </c>
      <c r="DV435" s="104" t="s">
        <v>154</v>
      </c>
      <c r="DW435" s="104" t="s">
        <v>154</v>
      </c>
      <c r="DX435" s="104">
        <v>0</v>
      </c>
      <c r="DY435" s="104">
        <v>0</v>
      </c>
      <c r="DZ435" s="107" t="str">
        <f t="shared" si="306"/>
        <v>N</v>
      </c>
      <c r="EA435" s="107" t="str">
        <f t="shared" si="307"/>
        <v/>
      </c>
      <c r="EB435" s="107" t="str">
        <f t="shared" si="308"/>
        <v>N</v>
      </c>
      <c r="EC435" s="107" t="str">
        <f t="shared" si="309"/>
        <v>N</v>
      </c>
      <c r="ED435" s="107" t="str">
        <f t="shared" si="310"/>
        <v>Not Specified</v>
      </c>
      <c r="EF435" s="113">
        <f t="shared" si="323"/>
        <v>0</v>
      </c>
    </row>
    <row r="436" spans="1:136" ht="16.5" customHeight="1">
      <c r="A436" s="113">
        <v>433</v>
      </c>
      <c r="B436" s="113">
        <v>358</v>
      </c>
      <c r="C436" s="141" t="s">
        <v>2522</v>
      </c>
      <c r="D436" s="113" t="s">
        <v>192</v>
      </c>
      <c r="E436" s="113" t="s">
        <v>193</v>
      </c>
      <c r="F436" s="113" t="s">
        <v>2523</v>
      </c>
      <c r="G436" s="113" t="s">
        <v>246</v>
      </c>
      <c r="H436" s="157" t="s">
        <v>2524</v>
      </c>
      <c r="I436" s="113" t="s">
        <v>2525</v>
      </c>
      <c r="J436" s="113">
        <v>-0.064</v>
      </c>
      <c r="K436" s="113" t="s">
        <v>2526</v>
      </c>
      <c r="L436" s="113">
        <v>23557</v>
      </c>
      <c r="M436" s="141">
        <v>17</v>
      </c>
      <c r="N436" s="113" t="s">
        <v>154</v>
      </c>
      <c r="O436" s="113" t="s">
        <v>153</v>
      </c>
      <c r="P436" s="141" t="s">
        <v>153</v>
      </c>
      <c r="Q436" s="113" t="s">
        <v>154</v>
      </c>
      <c r="R436" s="113" t="s">
        <v>154</v>
      </c>
      <c r="S436" s="113" t="s">
        <v>153</v>
      </c>
      <c r="T436" s="113" t="s">
        <v>153</v>
      </c>
      <c r="U436" s="147" t="s">
        <v>153</v>
      </c>
      <c r="V436" s="113" t="s">
        <v>153</v>
      </c>
      <c r="W436" s="113" t="s">
        <v>153</v>
      </c>
      <c r="X436" s="148" t="s">
        <v>153</v>
      </c>
      <c r="Y436" s="113" t="s">
        <v>153</v>
      </c>
      <c r="Z436" s="113" t="s">
        <v>153</v>
      </c>
      <c r="AC436" s="113" t="s">
        <v>167</v>
      </c>
      <c r="AD436" s="113" t="s">
        <v>6</v>
      </c>
      <c r="AE436" s="113" t="s">
        <v>157</v>
      </c>
      <c r="AF436" s="113" t="s">
        <v>157</v>
      </c>
      <c r="AG436" s="113" t="s">
        <v>157</v>
      </c>
      <c r="AH436" s="141" t="s">
        <v>218</v>
      </c>
      <c r="AJ436" s="113" t="s">
        <v>154</v>
      </c>
      <c r="AK436" s="166" t="s">
        <v>153</v>
      </c>
      <c r="AO436" s="113" t="s">
        <v>219</v>
      </c>
      <c r="AP436" s="113" t="s">
        <v>150</v>
      </c>
      <c r="AQ436" s="113" t="s">
        <v>218</v>
      </c>
      <c r="AR436" s="113" t="s">
        <v>2527</v>
      </c>
      <c r="AS436" s="113">
        <v>2050</v>
      </c>
      <c r="AV436" s="113" t="s">
        <v>157</v>
      </c>
      <c r="AW436" s="167" t="s">
        <v>262</v>
      </c>
      <c r="AX436" s="113" t="s">
        <v>158</v>
      </c>
      <c r="AY436" s="113" t="s">
        <v>154</v>
      </c>
      <c r="AZ436" s="113" t="s">
        <v>153</v>
      </c>
      <c r="BA436" s="113" t="s">
        <v>153</v>
      </c>
      <c r="BG436" s="283">
        <f t="shared" si="311"/>
        <v>0</v>
      </c>
      <c r="BH436" s="149">
        <f t="shared" si="312"/>
        <v>0</v>
      </c>
      <c r="BI436" s="113">
        <f t="shared" si="278"/>
        <v>0</v>
      </c>
      <c r="BJ436" s="280">
        <f t="shared" si="279"/>
        <v>0</v>
      </c>
      <c r="BK436" s="347">
        <f t="shared" si="313"/>
        <v>0</v>
      </c>
      <c r="BL436" s="113">
        <f t="shared" si="314"/>
        <v>0</v>
      </c>
      <c r="BM436" s="113">
        <f t="shared" si="280"/>
        <v>0</v>
      </c>
      <c r="BN436" s="278">
        <f t="shared" si="281"/>
        <v>0</v>
      </c>
      <c r="BO436" s="149">
        <f t="shared" si="315"/>
        <v>0</v>
      </c>
      <c r="BP436" s="149">
        <f t="shared" si="316"/>
        <v>0</v>
      </c>
      <c r="BQ436" s="113">
        <f t="shared" si="282"/>
        <v>0</v>
      </c>
      <c r="BR436" s="356">
        <f t="shared" si="317"/>
        <v>0</v>
      </c>
      <c r="BS436" s="149">
        <f t="shared" si="318"/>
        <v>0</v>
      </c>
      <c r="BT436" s="113">
        <f t="shared" si="283"/>
        <v>1</v>
      </c>
      <c r="BU436" s="356">
        <f t="shared" si="284"/>
        <v>0</v>
      </c>
      <c r="BV436" s="149">
        <f t="shared" si="285"/>
        <v>0</v>
      </c>
      <c r="BW436" s="113">
        <f t="shared" si="286"/>
        <v>0</v>
      </c>
      <c r="BX436" s="248">
        <f t="shared" si="287"/>
        <v>0</v>
      </c>
      <c r="BY436" s="248">
        <f t="shared" si="288"/>
        <v>0</v>
      </c>
      <c r="BZ436" s="248">
        <f t="shared" si="289"/>
        <v>0</v>
      </c>
      <c r="CA436" s="248">
        <f t="shared" si="322"/>
        <v>0</v>
      </c>
      <c r="CB436" s="175">
        <f t="shared" si="290"/>
        <v>0</v>
      </c>
      <c r="CC436" s="347">
        <f t="shared" si="291"/>
        <v>0</v>
      </c>
      <c r="CD436" s="113">
        <f t="shared" si="292"/>
        <v>0</v>
      </c>
      <c r="CE436" s="113">
        <f t="shared" si="293"/>
        <v>1</v>
      </c>
      <c r="CF436" s="276">
        <f t="shared" si="294"/>
        <v>1</v>
      </c>
      <c r="CG436" s="248">
        <f t="shared" si="295"/>
        <v>1</v>
      </c>
      <c r="CH436" s="274">
        <f t="shared" si="319"/>
        <v>1</v>
      </c>
      <c r="CI436" s="347">
        <f t="shared" si="296"/>
        <v>0</v>
      </c>
      <c r="CJ436" s="113">
        <f t="shared" si="297"/>
        <v>0</v>
      </c>
      <c r="CK436" s="141">
        <f t="shared" si="298"/>
        <v>0</v>
      </c>
      <c r="CL436" s="149">
        <f t="shared" si="320"/>
        <v>0</v>
      </c>
      <c r="CM436" s="149">
        <f t="shared" si="320"/>
        <v>0</v>
      </c>
      <c r="CN436" s="149">
        <f t="shared" si="320"/>
        <v>1</v>
      </c>
      <c r="CO436" s="149">
        <f t="shared" si="299"/>
        <v>1</v>
      </c>
      <c r="CP436" s="149">
        <f t="shared" si="321"/>
        <v>1</v>
      </c>
      <c r="CQ436" s="282">
        <f t="shared" si="300"/>
        <v>1</v>
      </c>
      <c r="CR436" s="113">
        <f t="shared" si="301"/>
        <v>0</v>
      </c>
      <c r="CS436" s="113">
        <f t="shared" si="302"/>
        <v>0</v>
      </c>
      <c r="CT436" s="282" t="str">
        <f t="shared" si="303"/>
        <v/>
      </c>
      <c r="CU436" s="113" t="str">
        <f t="shared" si="304"/>
        <v xml:space="preserve"> 2050</v>
      </c>
      <c r="CV436" s="113">
        <f t="shared" si="305"/>
        <v>2050</v>
      </c>
      <c r="CW436" s="160">
        <v>0</v>
      </c>
      <c r="CX436" s="160">
        <v>0</v>
      </c>
      <c r="CY436" s="160">
        <v>0</v>
      </c>
      <c r="CZ436" s="160">
        <v>0</v>
      </c>
      <c r="DA436" s="160">
        <v>0</v>
      </c>
      <c r="DB436" s="160">
        <v>0</v>
      </c>
      <c r="DC436" s="160">
        <v>1</v>
      </c>
      <c r="DD436" s="160">
        <v>1</v>
      </c>
      <c r="DE436" s="160">
        <v>0</v>
      </c>
      <c r="DF436" s="160">
        <v>0</v>
      </c>
      <c r="DG436" s="160">
        <v>0</v>
      </c>
      <c r="DH436" s="160">
        <v>0</v>
      </c>
      <c r="DI436" s="160">
        <v>0</v>
      </c>
      <c r="DJ436" s="160">
        <v>0</v>
      </c>
      <c r="DK436" s="160">
        <v>0</v>
      </c>
      <c r="DL436" s="160">
        <v>0</v>
      </c>
      <c r="DM436" s="160">
        <v>1</v>
      </c>
      <c r="DN436" s="160">
        <v>0</v>
      </c>
      <c r="DO436" s="160">
        <v>1</v>
      </c>
      <c r="DP436" s="160">
        <v>1</v>
      </c>
      <c r="DQ436" s="160">
        <v>0</v>
      </c>
      <c r="DR436" s="160">
        <v>1</v>
      </c>
      <c r="DS436" s="160">
        <v>0</v>
      </c>
      <c r="DT436" s="104" t="s">
        <v>154</v>
      </c>
      <c r="DU436" s="104">
        <v>0</v>
      </c>
      <c r="DV436" s="104" t="s">
        <v>7859</v>
      </c>
      <c r="DW436" s="104" t="s">
        <v>154</v>
      </c>
      <c r="DX436" s="104">
        <v>0</v>
      </c>
      <c r="DY436" s="104" t="s">
        <v>150</v>
      </c>
      <c r="DZ436" s="107" t="str">
        <f t="shared" si="306"/>
        <v>N</v>
      </c>
      <c r="EA436" s="107" t="str">
        <f t="shared" si="307"/>
        <v/>
      </c>
      <c r="EB436" s="107" t="str">
        <f t="shared" si="308"/>
        <v>Y</v>
      </c>
      <c r="EC436" s="107" t="str">
        <f t="shared" si="309"/>
        <v>N</v>
      </c>
      <c r="ED436" s="107" t="str">
        <f t="shared" si="310"/>
        <v>Yes</v>
      </c>
      <c r="EF436" s="113">
        <f t="shared" si="323"/>
        <v>2050</v>
      </c>
    </row>
    <row r="437" spans="1:136" s="175" customFormat="1" ht="16.5" customHeight="1">
      <c r="A437" s="149">
        <v>434</v>
      </c>
      <c r="B437" s="149" t="e">
        <v>#N/A</v>
      </c>
      <c r="C437" s="150" t="s">
        <v>2528</v>
      </c>
      <c r="D437" s="149" t="s">
        <v>449</v>
      </c>
      <c r="E437" s="149" t="s">
        <v>144</v>
      </c>
      <c r="F437" s="149" t="s">
        <v>145</v>
      </c>
      <c r="G437" s="149" t="s">
        <v>146</v>
      </c>
      <c r="H437" s="168" t="s">
        <v>2529</v>
      </c>
      <c r="I437" s="149" t="s">
        <v>2530</v>
      </c>
      <c r="J437" s="149">
        <v>-0.199</v>
      </c>
      <c r="K437" s="149" t="s">
        <v>2531</v>
      </c>
      <c r="L437" s="149">
        <v>30164</v>
      </c>
      <c r="M437" s="150">
        <v>1</v>
      </c>
      <c r="N437" s="149" t="s">
        <v>154</v>
      </c>
      <c r="O437" s="149" t="s">
        <v>153</v>
      </c>
      <c r="P437" s="150" t="s">
        <v>153</v>
      </c>
      <c r="Q437" s="113" t="s">
        <v>154</v>
      </c>
      <c r="R437" s="113" t="s">
        <v>154</v>
      </c>
      <c r="S437" s="149" t="s">
        <v>153</v>
      </c>
      <c r="T437" s="149" t="s">
        <v>153</v>
      </c>
      <c r="U437" s="151" t="s">
        <v>153</v>
      </c>
      <c r="V437" s="149" t="s">
        <v>153</v>
      </c>
      <c r="W437" s="149" t="s">
        <v>153</v>
      </c>
      <c r="X437" s="152" t="s">
        <v>153</v>
      </c>
      <c r="Y437" s="113" t="s">
        <v>153</v>
      </c>
      <c r="Z437" s="149" t="s">
        <v>153</v>
      </c>
      <c r="AA437" s="150"/>
      <c r="AB437" s="149"/>
      <c r="AC437" s="149" t="s">
        <v>153</v>
      </c>
      <c r="AD437" s="149" t="s">
        <v>153</v>
      </c>
      <c r="AE437" s="149" t="s">
        <v>153</v>
      </c>
      <c r="AF437" s="149" t="s">
        <v>153</v>
      </c>
      <c r="AG437" s="149" t="s">
        <v>153</v>
      </c>
      <c r="AH437" s="150" t="s">
        <v>153</v>
      </c>
      <c r="AI437" s="113"/>
      <c r="AJ437" s="113" t="s">
        <v>154</v>
      </c>
      <c r="AK437" s="170" t="s">
        <v>153</v>
      </c>
      <c r="AL437" s="149"/>
      <c r="AM437" s="171" t="s">
        <v>2532</v>
      </c>
      <c r="AN437" s="150" t="s">
        <v>2533</v>
      </c>
      <c r="AO437" s="113"/>
      <c r="AP437" s="149" t="s">
        <v>154</v>
      </c>
      <c r="AQ437" s="149" t="s">
        <v>153</v>
      </c>
      <c r="AR437" s="149" t="s">
        <v>153</v>
      </c>
      <c r="AS437" s="149"/>
      <c r="AT437" s="149"/>
      <c r="AU437" s="150"/>
      <c r="AV437" s="149" t="s">
        <v>337</v>
      </c>
      <c r="AW437" s="172" t="s">
        <v>153</v>
      </c>
      <c r="AX437" s="149" t="s">
        <v>153</v>
      </c>
      <c r="AY437" s="149" t="s">
        <v>150</v>
      </c>
      <c r="AZ437" s="149" t="s">
        <v>2534</v>
      </c>
      <c r="BA437" s="149" t="s">
        <v>153</v>
      </c>
      <c r="BB437" s="174" t="s">
        <v>2535</v>
      </c>
      <c r="BC437" s="150"/>
      <c r="BD437" s="149"/>
      <c r="BE437" s="173"/>
      <c r="BF437" s="180"/>
      <c r="BG437" s="283">
        <f t="shared" si="311"/>
        <v>0</v>
      </c>
      <c r="BH437" s="149">
        <f t="shared" si="312"/>
        <v>0</v>
      </c>
      <c r="BI437" s="113">
        <f t="shared" si="278"/>
        <v>0</v>
      </c>
      <c r="BJ437" s="280">
        <f t="shared" si="279"/>
        <v>0</v>
      </c>
      <c r="BK437" s="347">
        <f t="shared" si="313"/>
        <v>0</v>
      </c>
      <c r="BL437" s="113">
        <f t="shared" si="314"/>
        <v>0</v>
      </c>
      <c r="BM437" s="113">
        <f t="shared" si="280"/>
        <v>0</v>
      </c>
      <c r="BN437" s="278">
        <f t="shared" si="281"/>
        <v>0</v>
      </c>
      <c r="BO437" s="149">
        <f t="shared" si="315"/>
        <v>0</v>
      </c>
      <c r="BP437" s="149">
        <f t="shared" si="316"/>
        <v>0</v>
      </c>
      <c r="BQ437" s="113">
        <f t="shared" si="282"/>
        <v>0</v>
      </c>
      <c r="BR437" s="356">
        <f t="shared" si="317"/>
        <v>0</v>
      </c>
      <c r="BS437" s="149">
        <f t="shared" si="318"/>
        <v>0</v>
      </c>
      <c r="BT437" s="113">
        <f t="shared" si="283"/>
        <v>0</v>
      </c>
      <c r="BU437" s="356">
        <f t="shared" si="284"/>
        <v>0</v>
      </c>
      <c r="BV437" s="149">
        <f t="shared" si="285"/>
        <v>0</v>
      </c>
      <c r="BW437" s="113">
        <f t="shared" si="286"/>
        <v>0</v>
      </c>
      <c r="BX437" s="248">
        <f t="shared" si="287"/>
        <v>0</v>
      </c>
      <c r="BY437" s="248">
        <f t="shared" si="288"/>
        <v>0</v>
      </c>
      <c r="BZ437" s="248">
        <f t="shared" si="289"/>
        <v>0</v>
      </c>
      <c r="CA437" s="248">
        <f t="shared" si="322"/>
        <v>0</v>
      </c>
      <c r="CB437" s="175">
        <f t="shared" si="290"/>
        <v>0</v>
      </c>
      <c r="CC437" s="347">
        <f t="shared" si="291"/>
        <v>0</v>
      </c>
      <c r="CD437" s="113">
        <f t="shared" si="292"/>
        <v>0</v>
      </c>
      <c r="CE437" s="113">
        <f t="shared" si="293"/>
        <v>0</v>
      </c>
      <c r="CF437" s="276">
        <f t="shared" si="294"/>
        <v>0</v>
      </c>
      <c r="CG437" s="248">
        <f t="shared" si="295"/>
        <v>0</v>
      </c>
      <c r="CH437" s="274">
        <f t="shared" si="319"/>
        <v>0</v>
      </c>
      <c r="CI437" s="347">
        <f t="shared" si="296"/>
        <v>0</v>
      </c>
      <c r="CJ437" s="113">
        <f t="shared" si="297"/>
        <v>0</v>
      </c>
      <c r="CK437" s="141">
        <f t="shared" si="298"/>
        <v>1</v>
      </c>
      <c r="CL437" s="149">
        <f t="shared" si="320"/>
        <v>0</v>
      </c>
      <c r="CM437" s="149">
        <f t="shared" si="320"/>
        <v>0</v>
      </c>
      <c r="CN437" s="149">
        <f t="shared" si="320"/>
        <v>0</v>
      </c>
      <c r="CO437" s="149">
        <f t="shared" si="299"/>
        <v>0</v>
      </c>
      <c r="CP437" s="149">
        <f t="shared" si="321"/>
        <v>0</v>
      </c>
      <c r="CQ437" s="282">
        <f t="shared" si="300"/>
        <v>1</v>
      </c>
      <c r="CR437" s="113">
        <f t="shared" si="301"/>
        <v>0</v>
      </c>
      <c r="CS437" s="113">
        <f t="shared" si="302"/>
        <v>0</v>
      </c>
      <c r="CT437" s="282" t="str">
        <f t="shared" si="303"/>
        <v/>
      </c>
      <c r="CU437" s="113" t="str">
        <f t="shared" si="304"/>
        <v xml:space="preserve"> </v>
      </c>
      <c r="CV437" s="113">
        <f t="shared" si="305"/>
        <v>0</v>
      </c>
      <c r="CW437" s="160" t="e">
        <v>#N/A</v>
      </c>
      <c r="CX437" s="160" t="e">
        <v>#N/A</v>
      </c>
      <c r="CY437" s="160" t="e">
        <v>#N/A</v>
      </c>
      <c r="CZ437" s="160" t="e">
        <v>#N/A</v>
      </c>
      <c r="DA437" s="160" t="e">
        <v>#N/A</v>
      </c>
      <c r="DB437" s="160" t="e">
        <v>#N/A</v>
      </c>
      <c r="DC437" s="160" t="e">
        <v>#N/A</v>
      </c>
      <c r="DD437" s="160" t="e">
        <v>#N/A</v>
      </c>
      <c r="DE437" s="160" t="e">
        <v>#N/A</v>
      </c>
      <c r="DF437" s="160" t="e">
        <v>#N/A</v>
      </c>
      <c r="DG437" s="160" t="e">
        <v>#N/A</v>
      </c>
      <c r="DH437" s="160" t="e">
        <v>#N/A</v>
      </c>
      <c r="DI437" s="160" t="e">
        <v>#N/A</v>
      </c>
      <c r="DJ437" s="160" t="e">
        <v>#N/A</v>
      </c>
      <c r="DK437" s="160" t="e">
        <v>#N/A</v>
      </c>
      <c r="DL437" s="160" t="e">
        <v>#N/A</v>
      </c>
      <c r="DM437" s="160" t="e">
        <v>#N/A</v>
      </c>
      <c r="DN437" s="160" t="e">
        <v>#N/A</v>
      </c>
      <c r="DO437" s="160" t="e">
        <v>#N/A</v>
      </c>
      <c r="DP437" s="160" t="e">
        <v>#N/A</v>
      </c>
      <c r="DQ437" s="160" t="e">
        <v>#N/A</v>
      </c>
      <c r="DR437" s="160" t="e">
        <v>#N/A</v>
      </c>
      <c r="DS437" s="160" t="e">
        <v>#N/A</v>
      </c>
      <c r="DT437" s="104" t="e">
        <v>#N/A</v>
      </c>
      <c r="DU437" s="104" t="e">
        <v>#N/A</v>
      </c>
      <c r="DV437" s="104" t="e">
        <v>#N/A</v>
      </c>
      <c r="DW437" s="104" t="e">
        <v>#N/A</v>
      </c>
      <c r="DX437" s="104" t="e">
        <v>#N/A</v>
      </c>
      <c r="DY437" s="104" t="e">
        <v>#N/A</v>
      </c>
      <c r="DZ437" s="107" t="str">
        <f t="shared" si="306"/>
        <v>N</v>
      </c>
      <c r="EA437" s="107" t="str">
        <f t="shared" si="307"/>
        <v/>
      </c>
      <c r="EB437" s="107" t="str">
        <f t="shared" si="308"/>
        <v>N</v>
      </c>
      <c r="EC437" s="107" t="str">
        <f t="shared" si="309"/>
        <v>N</v>
      </c>
      <c r="ED437" s="107" t="str">
        <f t="shared" si="310"/>
        <v>yes</v>
      </c>
      <c r="EE437" s="107"/>
      <c r="EF437" s="113">
        <f t="shared" si="323"/>
        <v>0</v>
      </c>
    </row>
    <row r="438" spans="1:136" s="175" customFormat="1" ht="16.5" customHeight="1">
      <c r="A438" s="149">
        <v>435</v>
      </c>
      <c r="B438" s="149">
        <v>420</v>
      </c>
      <c r="C438" s="150" t="s">
        <v>2536</v>
      </c>
      <c r="D438" s="149" t="s">
        <v>173</v>
      </c>
      <c r="E438" s="149" t="s">
        <v>174</v>
      </c>
      <c r="F438" s="149" t="s">
        <v>869</v>
      </c>
      <c r="G438" s="113" t="s">
        <v>9</v>
      </c>
      <c r="H438" s="168" t="s">
        <v>2537</v>
      </c>
      <c r="I438" s="149" t="s">
        <v>2538</v>
      </c>
      <c r="J438" s="149">
        <v>-3.751</v>
      </c>
      <c r="K438" s="149" t="s">
        <v>2539</v>
      </c>
      <c r="L438" s="149">
        <v>92137</v>
      </c>
      <c r="M438" s="150">
        <v>15</v>
      </c>
      <c r="N438" s="149" t="s">
        <v>154</v>
      </c>
      <c r="O438" s="149" t="s">
        <v>153</v>
      </c>
      <c r="P438" s="150" t="s">
        <v>153</v>
      </c>
      <c r="Q438" s="113" t="s">
        <v>154</v>
      </c>
      <c r="R438" s="113" t="s">
        <v>154</v>
      </c>
      <c r="S438" s="149" t="s">
        <v>153</v>
      </c>
      <c r="T438" s="149" t="s">
        <v>153</v>
      </c>
      <c r="U438" s="151" t="s">
        <v>153</v>
      </c>
      <c r="V438" s="149" t="s">
        <v>153</v>
      </c>
      <c r="W438" s="149" t="s">
        <v>153</v>
      </c>
      <c r="X438" s="152" t="s">
        <v>153</v>
      </c>
      <c r="Y438" s="113" t="s">
        <v>153</v>
      </c>
      <c r="Z438" s="149" t="s">
        <v>153</v>
      </c>
      <c r="AA438" s="150"/>
      <c r="AB438" s="149"/>
      <c r="AC438" s="149" t="s">
        <v>153</v>
      </c>
      <c r="AD438" s="149" t="s">
        <v>153</v>
      </c>
      <c r="AE438" s="149" t="s">
        <v>153</v>
      </c>
      <c r="AF438" s="149" t="s">
        <v>153</v>
      </c>
      <c r="AG438" s="149" t="s">
        <v>153</v>
      </c>
      <c r="AH438" s="150" t="s">
        <v>153</v>
      </c>
      <c r="AI438" s="113"/>
      <c r="AJ438" s="113" t="s">
        <v>154</v>
      </c>
      <c r="AK438" s="170" t="s">
        <v>153</v>
      </c>
      <c r="AL438" s="149"/>
      <c r="AM438" s="113"/>
      <c r="AN438" s="150"/>
      <c r="AO438" s="113"/>
      <c r="AP438" s="149" t="s">
        <v>154</v>
      </c>
      <c r="AQ438" s="149" t="s">
        <v>153</v>
      </c>
      <c r="AR438" s="149" t="s">
        <v>153</v>
      </c>
      <c r="AS438" s="149"/>
      <c r="AT438" s="149"/>
      <c r="AU438" s="150"/>
      <c r="AV438" s="169" t="s">
        <v>168</v>
      </c>
      <c r="AW438" s="172" t="s">
        <v>153</v>
      </c>
      <c r="AX438" s="149" t="s">
        <v>153</v>
      </c>
      <c r="AY438" s="149" t="s">
        <v>150</v>
      </c>
      <c r="AZ438" s="113" t="s">
        <v>2540</v>
      </c>
      <c r="BA438" s="149">
        <v>2028</v>
      </c>
      <c r="BB438" s="174" t="s">
        <v>2541</v>
      </c>
      <c r="BC438" s="150"/>
      <c r="BD438" s="149"/>
      <c r="BE438" s="173"/>
      <c r="BF438" s="192" t="s">
        <v>2542</v>
      </c>
      <c r="BG438" s="283">
        <f t="shared" si="311"/>
        <v>0</v>
      </c>
      <c r="BH438" s="149">
        <f t="shared" si="312"/>
        <v>0</v>
      </c>
      <c r="BI438" s="113">
        <f t="shared" si="278"/>
        <v>0</v>
      </c>
      <c r="BJ438" s="280">
        <f t="shared" si="279"/>
        <v>0</v>
      </c>
      <c r="BK438" s="347">
        <f t="shared" si="313"/>
        <v>0</v>
      </c>
      <c r="BL438" s="113">
        <f t="shared" si="314"/>
        <v>0</v>
      </c>
      <c r="BM438" s="113">
        <f t="shared" si="280"/>
        <v>0</v>
      </c>
      <c r="BN438" s="278">
        <f t="shared" si="281"/>
        <v>0</v>
      </c>
      <c r="BO438" s="149">
        <f t="shared" si="315"/>
        <v>0</v>
      </c>
      <c r="BP438" s="149">
        <f t="shared" si="316"/>
        <v>0</v>
      </c>
      <c r="BQ438" s="113">
        <f t="shared" si="282"/>
        <v>0</v>
      </c>
      <c r="BR438" s="356">
        <f t="shared" si="317"/>
        <v>0</v>
      </c>
      <c r="BS438" s="149">
        <f t="shared" si="318"/>
        <v>0</v>
      </c>
      <c r="BT438" s="113">
        <f t="shared" si="283"/>
        <v>0</v>
      </c>
      <c r="BU438" s="356">
        <f t="shared" si="284"/>
        <v>0</v>
      </c>
      <c r="BV438" s="149">
        <f t="shared" si="285"/>
        <v>0</v>
      </c>
      <c r="BW438" s="113">
        <f t="shared" si="286"/>
        <v>0</v>
      </c>
      <c r="BX438" s="248">
        <f t="shared" si="287"/>
        <v>0</v>
      </c>
      <c r="BY438" s="248">
        <f t="shared" si="288"/>
        <v>0</v>
      </c>
      <c r="BZ438" s="248">
        <f t="shared" si="289"/>
        <v>0</v>
      </c>
      <c r="CA438" s="248">
        <f t="shared" si="322"/>
        <v>0</v>
      </c>
      <c r="CB438" s="175">
        <f t="shared" si="290"/>
        <v>0</v>
      </c>
      <c r="CC438" s="347">
        <f t="shared" si="291"/>
        <v>0</v>
      </c>
      <c r="CD438" s="113">
        <f t="shared" si="292"/>
        <v>0</v>
      </c>
      <c r="CE438" s="113">
        <f t="shared" si="293"/>
        <v>0</v>
      </c>
      <c r="CF438" s="276">
        <f t="shared" si="294"/>
        <v>0</v>
      </c>
      <c r="CG438" s="248">
        <f t="shared" si="295"/>
        <v>0</v>
      </c>
      <c r="CH438" s="274">
        <f t="shared" si="319"/>
        <v>0</v>
      </c>
      <c r="CI438" s="347">
        <f t="shared" si="296"/>
        <v>0</v>
      </c>
      <c r="CJ438" s="113">
        <f t="shared" si="297"/>
        <v>1</v>
      </c>
      <c r="CK438" s="141">
        <f t="shared" si="298"/>
        <v>0</v>
      </c>
      <c r="CL438" s="149">
        <f t="shared" si="320"/>
        <v>0</v>
      </c>
      <c r="CM438" s="149">
        <f t="shared" si="320"/>
        <v>0</v>
      </c>
      <c r="CN438" s="149">
        <f t="shared" si="320"/>
        <v>0</v>
      </c>
      <c r="CO438" s="149">
        <f t="shared" si="299"/>
        <v>0</v>
      </c>
      <c r="CP438" s="149">
        <f t="shared" si="321"/>
        <v>0</v>
      </c>
      <c r="CQ438" s="282">
        <f t="shared" si="300"/>
        <v>0</v>
      </c>
      <c r="CR438" s="113">
        <f t="shared" si="301"/>
        <v>0</v>
      </c>
      <c r="CS438" s="113">
        <f t="shared" si="302"/>
        <v>1</v>
      </c>
      <c r="CT438" s="282" t="str">
        <f t="shared" si="303"/>
        <v/>
      </c>
      <c r="CU438" s="113" t="str">
        <f t="shared" si="304"/>
        <v xml:space="preserve"> </v>
      </c>
      <c r="CV438" s="113">
        <f t="shared" si="305"/>
        <v>0</v>
      </c>
      <c r="CW438" s="160">
        <v>0</v>
      </c>
      <c r="CX438" s="160">
        <v>0</v>
      </c>
      <c r="CY438" s="160">
        <v>0</v>
      </c>
      <c r="CZ438" s="160">
        <v>0</v>
      </c>
      <c r="DA438" s="160">
        <v>0</v>
      </c>
      <c r="DB438" s="160">
        <v>0</v>
      </c>
      <c r="DC438" s="160">
        <v>0</v>
      </c>
      <c r="DD438" s="160">
        <v>0</v>
      </c>
      <c r="DE438" s="160">
        <v>0</v>
      </c>
      <c r="DF438" s="160">
        <v>0</v>
      </c>
      <c r="DG438" s="160">
        <v>0</v>
      </c>
      <c r="DH438" s="160">
        <v>0</v>
      </c>
      <c r="DI438" s="160">
        <v>0</v>
      </c>
      <c r="DJ438" s="160">
        <v>0</v>
      </c>
      <c r="DK438" s="160">
        <v>0</v>
      </c>
      <c r="DL438" s="160">
        <v>0</v>
      </c>
      <c r="DM438" s="160">
        <v>0</v>
      </c>
      <c r="DN438" s="160">
        <v>0</v>
      </c>
      <c r="DO438" s="160">
        <v>0</v>
      </c>
      <c r="DP438" s="160">
        <v>0</v>
      </c>
      <c r="DQ438" s="160">
        <v>0</v>
      </c>
      <c r="DR438" s="160">
        <v>0</v>
      </c>
      <c r="DS438" s="160">
        <v>0</v>
      </c>
      <c r="DT438" s="104" t="s">
        <v>154</v>
      </c>
      <c r="DU438" s="104">
        <v>0</v>
      </c>
      <c r="DV438" s="104" t="s">
        <v>154</v>
      </c>
      <c r="DW438" s="104" t="s">
        <v>154</v>
      </c>
      <c r="DX438" s="104" t="s">
        <v>154</v>
      </c>
      <c r="DY438" s="104">
        <v>0</v>
      </c>
      <c r="DZ438" s="107" t="str">
        <f t="shared" si="306"/>
        <v>N</v>
      </c>
      <c r="EA438" s="107" t="str">
        <f t="shared" si="307"/>
        <v/>
      </c>
      <c r="EB438" s="107" t="str">
        <f t="shared" si="308"/>
        <v>N</v>
      </c>
      <c r="EC438" s="107" t="str">
        <f t="shared" si="309"/>
        <v>N</v>
      </c>
      <c r="ED438" s="107" t="str">
        <f t="shared" si="310"/>
        <v>Not Specified</v>
      </c>
      <c r="EE438" s="107"/>
      <c r="EF438" s="113">
        <f t="shared" si="323"/>
        <v>0</v>
      </c>
    </row>
    <row r="439" spans="1:136" ht="16.5" customHeight="1">
      <c r="A439" s="113">
        <v>436</v>
      </c>
      <c r="B439" s="113">
        <v>422</v>
      </c>
      <c r="C439" s="141" t="s">
        <v>2543</v>
      </c>
      <c r="D439" s="113" t="s">
        <v>734</v>
      </c>
      <c r="E439" s="113" t="s">
        <v>735</v>
      </c>
      <c r="F439" s="113" t="s">
        <v>145</v>
      </c>
      <c r="G439" s="113" t="s">
        <v>146</v>
      </c>
      <c r="H439" s="157" t="s">
        <v>2544</v>
      </c>
      <c r="I439" s="113" t="s">
        <v>2545</v>
      </c>
      <c r="J439" s="113">
        <v>-0.07</v>
      </c>
      <c r="K439" s="113" t="s">
        <v>2546</v>
      </c>
      <c r="L439" s="113">
        <v>90000</v>
      </c>
      <c r="M439" s="141">
        <v>18</v>
      </c>
      <c r="N439" s="113" t="s">
        <v>154</v>
      </c>
      <c r="O439" s="113" t="s">
        <v>153</v>
      </c>
      <c r="P439" s="141" t="s">
        <v>153</v>
      </c>
      <c r="Q439" s="113" t="s">
        <v>150</v>
      </c>
      <c r="R439" s="113" t="s">
        <v>150</v>
      </c>
      <c r="S439" s="113" t="s">
        <v>151</v>
      </c>
      <c r="T439" s="113" t="s">
        <v>152</v>
      </c>
      <c r="U439" s="147">
        <v>2030</v>
      </c>
      <c r="V439" s="113" t="s">
        <v>151</v>
      </c>
      <c r="W439" s="113" t="s">
        <v>152</v>
      </c>
      <c r="X439" s="148">
        <v>2050</v>
      </c>
      <c r="Y439" s="113" t="s">
        <v>150</v>
      </c>
      <c r="Z439" s="113" t="s">
        <v>151</v>
      </c>
      <c r="AA439" s="141">
        <v>2050</v>
      </c>
      <c r="AC439" s="113" t="s">
        <v>167</v>
      </c>
      <c r="AD439" s="113" t="s">
        <v>6</v>
      </c>
      <c r="AE439" s="113" t="s">
        <v>157</v>
      </c>
      <c r="AF439" s="113" t="s">
        <v>157</v>
      </c>
      <c r="AG439" s="113" t="s">
        <v>157</v>
      </c>
      <c r="AH439" s="141" t="s">
        <v>218</v>
      </c>
      <c r="AJ439" s="113" t="s">
        <v>154</v>
      </c>
      <c r="AK439" s="166" t="s">
        <v>153</v>
      </c>
      <c r="AO439" s="113" t="s">
        <v>219</v>
      </c>
      <c r="AP439" s="113" t="s">
        <v>150</v>
      </c>
      <c r="AQ439" s="113" t="s">
        <v>218</v>
      </c>
      <c r="AR439" s="113" t="s">
        <v>2547</v>
      </c>
      <c r="AS439" s="113">
        <v>2050</v>
      </c>
      <c r="AV439" s="113" t="s">
        <v>168</v>
      </c>
      <c r="AW439" s="167" t="s">
        <v>171</v>
      </c>
      <c r="AX439" s="113" t="s">
        <v>158</v>
      </c>
      <c r="AY439" s="113" t="s">
        <v>154</v>
      </c>
      <c r="AZ439" s="113" t="s">
        <v>153</v>
      </c>
      <c r="BA439" s="113" t="s">
        <v>153</v>
      </c>
      <c r="BG439" s="283">
        <f t="shared" si="311"/>
        <v>0</v>
      </c>
      <c r="BH439" s="149">
        <f t="shared" si="312"/>
        <v>0</v>
      </c>
      <c r="BI439" s="113">
        <f t="shared" si="278"/>
        <v>0</v>
      </c>
      <c r="BJ439" s="280">
        <f t="shared" si="279"/>
        <v>0</v>
      </c>
      <c r="BK439" s="347">
        <f t="shared" si="313"/>
        <v>0</v>
      </c>
      <c r="BL439" s="113">
        <f t="shared" si="314"/>
        <v>1</v>
      </c>
      <c r="BM439" s="113">
        <f t="shared" si="280"/>
        <v>0</v>
      </c>
      <c r="BN439" s="278">
        <f t="shared" si="281"/>
        <v>1</v>
      </c>
      <c r="BO439" s="149">
        <f t="shared" si="315"/>
        <v>0</v>
      </c>
      <c r="BP439" s="149">
        <f t="shared" si="316"/>
        <v>0</v>
      </c>
      <c r="BQ439" s="113">
        <f t="shared" si="282"/>
        <v>1</v>
      </c>
      <c r="BR439" s="356">
        <f t="shared" si="317"/>
        <v>0</v>
      </c>
      <c r="BS439" s="149">
        <f t="shared" si="318"/>
        <v>0</v>
      </c>
      <c r="BT439" s="113">
        <f t="shared" si="283"/>
        <v>1</v>
      </c>
      <c r="BU439" s="356">
        <f t="shared" si="284"/>
        <v>0</v>
      </c>
      <c r="BV439" s="149">
        <f t="shared" si="285"/>
        <v>0</v>
      </c>
      <c r="BW439" s="113">
        <f t="shared" si="286"/>
        <v>0</v>
      </c>
      <c r="BX439" s="248">
        <f t="shared" si="287"/>
        <v>0</v>
      </c>
      <c r="BY439" s="248">
        <f t="shared" si="288"/>
        <v>0</v>
      </c>
      <c r="BZ439" s="248">
        <f t="shared" si="289"/>
        <v>0</v>
      </c>
      <c r="CA439" s="248">
        <f t="shared" si="322"/>
        <v>0</v>
      </c>
      <c r="CB439" s="175">
        <f t="shared" si="290"/>
        <v>0</v>
      </c>
      <c r="CC439" s="347">
        <f t="shared" si="291"/>
        <v>0</v>
      </c>
      <c r="CD439" s="113">
        <f t="shared" si="292"/>
        <v>0</v>
      </c>
      <c r="CE439" s="113">
        <f t="shared" si="293"/>
        <v>1</v>
      </c>
      <c r="CF439" s="276">
        <f t="shared" si="294"/>
        <v>1</v>
      </c>
      <c r="CG439" s="248">
        <f t="shared" si="295"/>
        <v>1</v>
      </c>
      <c r="CH439" s="274">
        <f t="shared" si="319"/>
        <v>1</v>
      </c>
      <c r="CI439" s="347">
        <f t="shared" si="296"/>
        <v>0</v>
      </c>
      <c r="CJ439" s="113">
        <f t="shared" si="297"/>
        <v>0</v>
      </c>
      <c r="CK439" s="141">
        <f t="shared" si="298"/>
        <v>0</v>
      </c>
      <c r="CL439" s="149">
        <f t="shared" si="320"/>
        <v>0</v>
      </c>
      <c r="CM439" s="149">
        <f t="shared" si="320"/>
        <v>1</v>
      </c>
      <c r="CN439" s="149">
        <f t="shared" si="320"/>
        <v>1</v>
      </c>
      <c r="CO439" s="149">
        <f t="shared" si="299"/>
        <v>2</v>
      </c>
      <c r="CP439" s="149">
        <f t="shared" si="321"/>
        <v>1</v>
      </c>
      <c r="CQ439" s="282">
        <f t="shared" si="300"/>
        <v>0</v>
      </c>
      <c r="CR439" s="113">
        <f t="shared" si="301"/>
        <v>0</v>
      </c>
      <c r="CS439" s="113">
        <f t="shared" si="302"/>
        <v>1</v>
      </c>
      <c r="CT439" s="282">
        <f t="shared" si="303"/>
        <v>1</v>
      </c>
      <c r="CU439" s="113" t="str">
        <f t="shared" si="304"/>
        <v>2050 2050</v>
      </c>
      <c r="CV439" s="113">
        <f t="shared" si="305"/>
        <v>2050</v>
      </c>
      <c r="CW439" s="160">
        <v>0</v>
      </c>
      <c r="CX439" s="160">
        <v>0</v>
      </c>
      <c r="CY439" s="160">
        <v>0</v>
      </c>
      <c r="CZ439" s="160">
        <v>0</v>
      </c>
      <c r="DA439" s="160">
        <v>0</v>
      </c>
      <c r="DB439" s="160">
        <v>0</v>
      </c>
      <c r="DC439" s="160">
        <v>1</v>
      </c>
      <c r="DD439" s="160">
        <v>1</v>
      </c>
      <c r="DE439" s="160">
        <v>0</v>
      </c>
      <c r="DF439" s="160">
        <v>1</v>
      </c>
      <c r="DG439" s="160">
        <v>0</v>
      </c>
      <c r="DH439" s="160">
        <v>1</v>
      </c>
      <c r="DI439" s="160">
        <v>0</v>
      </c>
      <c r="DJ439" s="160">
        <v>0</v>
      </c>
      <c r="DK439" s="160">
        <v>0</v>
      </c>
      <c r="DL439" s="160">
        <v>0</v>
      </c>
      <c r="DM439" s="160">
        <v>1</v>
      </c>
      <c r="DN439" s="160">
        <v>0</v>
      </c>
      <c r="DO439" s="160">
        <v>1</v>
      </c>
      <c r="DP439" s="160">
        <v>0</v>
      </c>
      <c r="DQ439" s="160">
        <v>0</v>
      </c>
      <c r="DR439" s="160">
        <v>1</v>
      </c>
      <c r="DS439" s="160">
        <v>0</v>
      </c>
      <c r="DT439" s="104" t="s">
        <v>150</v>
      </c>
      <c r="DU439" s="104" t="s">
        <v>157</v>
      </c>
      <c r="DV439" s="104" t="s">
        <v>7859</v>
      </c>
      <c r="DW439" s="104" t="s">
        <v>154</v>
      </c>
      <c r="DX439" s="104" t="s">
        <v>154</v>
      </c>
      <c r="DY439" s="104" t="s">
        <v>3005</v>
      </c>
      <c r="DZ439" s="107" t="str">
        <f t="shared" si="306"/>
        <v>Y</v>
      </c>
      <c r="EA439" s="107" t="str">
        <f t="shared" si="307"/>
        <v>Targets set</v>
      </c>
      <c r="EB439" s="107" t="str">
        <f t="shared" si="308"/>
        <v>Y</v>
      </c>
      <c r="EC439" s="107" t="str">
        <f t="shared" si="309"/>
        <v>N</v>
      </c>
      <c r="ED439" s="107" t="str">
        <f t="shared" si="310"/>
        <v>Not Specified</v>
      </c>
      <c r="EF439" s="113">
        <f t="shared" si="323"/>
        <v>2050</v>
      </c>
    </row>
    <row r="440" spans="1:136" ht="16.5" customHeight="1">
      <c r="A440" s="113">
        <v>437</v>
      </c>
      <c r="B440" s="113">
        <v>479</v>
      </c>
      <c r="C440" s="141" t="s">
        <v>2548</v>
      </c>
      <c r="D440" s="113" t="s">
        <v>2549</v>
      </c>
      <c r="E440" s="113" t="s">
        <v>193</v>
      </c>
      <c r="F440" s="113" t="s">
        <v>145</v>
      </c>
      <c r="G440" s="113" t="s">
        <v>146</v>
      </c>
      <c r="H440" s="157" t="s">
        <v>2550</v>
      </c>
      <c r="I440" s="113" t="s">
        <v>2551</v>
      </c>
      <c r="J440" s="113">
        <v>0.061</v>
      </c>
      <c r="K440" s="113" t="s">
        <v>2552</v>
      </c>
      <c r="L440" s="113">
        <v>110000</v>
      </c>
      <c r="M440" s="141">
        <v>22</v>
      </c>
      <c r="N440" s="113" t="s">
        <v>154</v>
      </c>
      <c r="O440" s="113" t="s">
        <v>153</v>
      </c>
      <c r="P440" s="141" t="s">
        <v>153</v>
      </c>
      <c r="Q440" s="113" t="s">
        <v>154</v>
      </c>
      <c r="R440" s="113" t="s">
        <v>154</v>
      </c>
      <c r="S440" s="113" t="s">
        <v>153</v>
      </c>
      <c r="T440" s="113" t="s">
        <v>153</v>
      </c>
      <c r="U440" s="147" t="s">
        <v>153</v>
      </c>
      <c r="V440" s="113" t="s">
        <v>153</v>
      </c>
      <c r="W440" s="113" t="s">
        <v>153</v>
      </c>
      <c r="X440" s="148" t="s">
        <v>153</v>
      </c>
      <c r="Y440" s="113" t="s">
        <v>153</v>
      </c>
      <c r="Z440" s="113" t="s">
        <v>153</v>
      </c>
      <c r="AC440" s="113" t="s">
        <v>167</v>
      </c>
      <c r="AD440" s="113" t="s">
        <v>6</v>
      </c>
      <c r="AE440" s="113" t="s">
        <v>157</v>
      </c>
      <c r="AF440" s="113" t="s">
        <v>157</v>
      </c>
      <c r="AG440" s="113" t="s">
        <v>157</v>
      </c>
      <c r="AH440" s="141" t="s">
        <v>218</v>
      </c>
      <c r="AJ440" s="113" t="s">
        <v>154</v>
      </c>
      <c r="AK440" s="166" t="s">
        <v>153</v>
      </c>
      <c r="AO440" s="113" t="s">
        <v>219</v>
      </c>
      <c r="AP440" s="113" t="s">
        <v>150</v>
      </c>
      <c r="AQ440" s="113" t="s">
        <v>218</v>
      </c>
      <c r="AR440" s="113" t="s">
        <v>2553</v>
      </c>
      <c r="AS440" s="113">
        <v>2050</v>
      </c>
      <c r="AV440" s="113" t="s">
        <v>168</v>
      </c>
      <c r="AW440" s="167" t="s">
        <v>262</v>
      </c>
      <c r="AX440" s="113" t="s">
        <v>158</v>
      </c>
      <c r="AY440" s="113" t="s">
        <v>154</v>
      </c>
      <c r="AZ440" s="113" t="s">
        <v>153</v>
      </c>
      <c r="BA440" s="113" t="s">
        <v>153</v>
      </c>
      <c r="BG440" s="283">
        <f t="shared" si="311"/>
        <v>0</v>
      </c>
      <c r="BH440" s="149">
        <f t="shared" si="312"/>
        <v>0</v>
      </c>
      <c r="BI440" s="113">
        <f t="shared" si="278"/>
        <v>0</v>
      </c>
      <c r="BJ440" s="280">
        <f t="shared" si="279"/>
        <v>0</v>
      </c>
      <c r="BK440" s="347">
        <f t="shared" si="313"/>
        <v>0</v>
      </c>
      <c r="BL440" s="113">
        <f t="shared" si="314"/>
        <v>0</v>
      </c>
      <c r="BM440" s="113">
        <f t="shared" si="280"/>
        <v>0</v>
      </c>
      <c r="BN440" s="278">
        <f t="shared" si="281"/>
        <v>0</v>
      </c>
      <c r="BO440" s="149">
        <f t="shared" si="315"/>
        <v>0</v>
      </c>
      <c r="BP440" s="149">
        <f t="shared" si="316"/>
        <v>0</v>
      </c>
      <c r="BQ440" s="113">
        <f t="shared" si="282"/>
        <v>0</v>
      </c>
      <c r="BR440" s="356">
        <f t="shared" si="317"/>
        <v>0</v>
      </c>
      <c r="BS440" s="149">
        <f t="shared" si="318"/>
        <v>0</v>
      </c>
      <c r="BT440" s="113">
        <f t="shared" si="283"/>
        <v>1</v>
      </c>
      <c r="BU440" s="356">
        <f t="shared" si="284"/>
        <v>0</v>
      </c>
      <c r="BV440" s="149">
        <f t="shared" si="285"/>
        <v>0</v>
      </c>
      <c r="BW440" s="113">
        <f t="shared" si="286"/>
        <v>0</v>
      </c>
      <c r="BX440" s="248">
        <f t="shared" si="287"/>
        <v>0</v>
      </c>
      <c r="BY440" s="248">
        <f t="shared" si="288"/>
        <v>0</v>
      </c>
      <c r="BZ440" s="248">
        <f t="shared" si="289"/>
        <v>0</v>
      </c>
      <c r="CA440" s="248">
        <f t="shared" si="322"/>
        <v>0</v>
      </c>
      <c r="CB440" s="175">
        <f t="shared" si="290"/>
        <v>0</v>
      </c>
      <c r="CC440" s="347">
        <f t="shared" si="291"/>
        <v>0</v>
      </c>
      <c r="CD440" s="113">
        <f t="shared" si="292"/>
        <v>0</v>
      </c>
      <c r="CE440" s="113">
        <f t="shared" si="293"/>
        <v>1</v>
      </c>
      <c r="CF440" s="276">
        <f t="shared" si="294"/>
        <v>1</v>
      </c>
      <c r="CG440" s="248">
        <f t="shared" si="295"/>
        <v>1</v>
      </c>
      <c r="CH440" s="274">
        <f t="shared" si="319"/>
        <v>1</v>
      </c>
      <c r="CI440" s="347">
        <f t="shared" si="296"/>
        <v>0</v>
      </c>
      <c r="CJ440" s="113">
        <f t="shared" si="297"/>
        <v>0</v>
      </c>
      <c r="CK440" s="141">
        <f t="shared" si="298"/>
        <v>0</v>
      </c>
      <c r="CL440" s="149">
        <f t="shared" si="320"/>
        <v>0</v>
      </c>
      <c r="CM440" s="149">
        <f t="shared" si="320"/>
        <v>0</v>
      </c>
      <c r="CN440" s="149">
        <f t="shared" si="320"/>
        <v>1</v>
      </c>
      <c r="CO440" s="149">
        <f t="shared" si="299"/>
        <v>1</v>
      </c>
      <c r="CP440" s="149">
        <f t="shared" si="321"/>
        <v>1</v>
      </c>
      <c r="CQ440" s="282">
        <f t="shared" si="300"/>
        <v>0</v>
      </c>
      <c r="CR440" s="113">
        <f t="shared" si="301"/>
        <v>0</v>
      </c>
      <c r="CS440" s="113">
        <f t="shared" si="302"/>
        <v>1</v>
      </c>
      <c r="CT440" s="282" t="str">
        <f t="shared" si="303"/>
        <v/>
      </c>
      <c r="CU440" s="113" t="str">
        <f t="shared" si="304"/>
        <v xml:space="preserve"> 2050</v>
      </c>
      <c r="CV440" s="113">
        <f t="shared" si="305"/>
        <v>2050</v>
      </c>
      <c r="CW440" s="160">
        <v>0</v>
      </c>
      <c r="CX440" s="160">
        <v>0</v>
      </c>
      <c r="CY440" s="160">
        <v>0</v>
      </c>
      <c r="CZ440" s="160">
        <v>0</v>
      </c>
      <c r="DA440" s="160">
        <v>0</v>
      </c>
      <c r="DB440" s="160">
        <v>0</v>
      </c>
      <c r="DC440" s="160">
        <v>1</v>
      </c>
      <c r="DD440" s="160">
        <v>1</v>
      </c>
      <c r="DE440" s="160">
        <v>0</v>
      </c>
      <c r="DF440" s="160">
        <v>0</v>
      </c>
      <c r="DG440" s="160">
        <v>0</v>
      </c>
      <c r="DH440" s="160">
        <v>0</v>
      </c>
      <c r="DI440" s="160">
        <v>0</v>
      </c>
      <c r="DJ440" s="160">
        <v>0</v>
      </c>
      <c r="DK440" s="160">
        <v>0</v>
      </c>
      <c r="DL440" s="160">
        <v>0</v>
      </c>
      <c r="DM440" s="160">
        <v>1</v>
      </c>
      <c r="DN440" s="160">
        <v>0</v>
      </c>
      <c r="DO440" s="160">
        <v>1</v>
      </c>
      <c r="DP440" s="160">
        <v>1</v>
      </c>
      <c r="DQ440" s="160">
        <v>0</v>
      </c>
      <c r="DR440" s="160">
        <v>1</v>
      </c>
      <c r="DS440" s="160">
        <v>0</v>
      </c>
      <c r="DT440" s="104" t="s">
        <v>154</v>
      </c>
      <c r="DU440" s="104">
        <v>0</v>
      </c>
      <c r="DV440" s="104" t="s">
        <v>7859</v>
      </c>
      <c r="DW440" s="104" t="s">
        <v>154</v>
      </c>
      <c r="DX440" s="104" t="s">
        <v>154</v>
      </c>
      <c r="DY440" s="104" t="s">
        <v>150</v>
      </c>
      <c r="DZ440" s="107" t="str">
        <f t="shared" si="306"/>
        <v>N</v>
      </c>
      <c r="EA440" s="107" t="str">
        <f t="shared" si="307"/>
        <v/>
      </c>
      <c r="EB440" s="107" t="str">
        <f t="shared" si="308"/>
        <v>Y</v>
      </c>
      <c r="EC440" s="107" t="str">
        <f t="shared" si="309"/>
        <v>N</v>
      </c>
      <c r="ED440" s="107" t="str">
        <f t="shared" si="310"/>
        <v>Not Specified</v>
      </c>
      <c r="EF440" s="113">
        <f t="shared" si="323"/>
        <v>2050</v>
      </c>
    </row>
    <row r="441" spans="1:136" s="175" customFormat="1" ht="16.5" customHeight="1">
      <c r="A441" s="149">
        <v>438</v>
      </c>
      <c r="B441" s="149">
        <v>371</v>
      </c>
      <c r="C441" s="150" t="s">
        <v>2554</v>
      </c>
      <c r="D441" s="149" t="s">
        <v>599</v>
      </c>
      <c r="E441" s="149" t="s">
        <v>184</v>
      </c>
      <c r="F441" s="149" t="s">
        <v>175</v>
      </c>
      <c r="G441" s="149" t="s">
        <v>176</v>
      </c>
      <c r="H441" s="168" t="s">
        <v>2555</v>
      </c>
      <c r="I441" s="149" t="s">
        <v>2556</v>
      </c>
      <c r="J441" s="149">
        <v>0</v>
      </c>
      <c r="K441" s="149" t="s">
        <v>2557</v>
      </c>
      <c r="L441" s="149">
        <v>128584</v>
      </c>
      <c r="M441" s="150">
        <v>12</v>
      </c>
      <c r="N441" s="149" t="s">
        <v>154</v>
      </c>
      <c r="O441" s="149" t="s">
        <v>153</v>
      </c>
      <c r="P441" s="150" t="s">
        <v>153</v>
      </c>
      <c r="Q441" s="113" t="s">
        <v>154</v>
      </c>
      <c r="R441" s="113" t="s">
        <v>154</v>
      </c>
      <c r="S441" s="149" t="s">
        <v>153</v>
      </c>
      <c r="T441" s="149" t="s">
        <v>153</v>
      </c>
      <c r="U441" s="151" t="s">
        <v>153</v>
      </c>
      <c r="V441" s="149" t="s">
        <v>153</v>
      </c>
      <c r="W441" s="149" t="s">
        <v>153</v>
      </c>
      <c r="X441" s="152" t="s">
        <v>153</v>
      </c>
      <c r="Y441" s="113" t="s">
        <v>153</v>
      </c>
      <c r="Z441" s="149" t="s">
        <v>153</v>
      </c>
      <c r="AA441" s="150"/>
      <c r="AB441" s="149"/>
      <c r="AC441" s="149" t="s">
        <v>153</v>
      </c>
      <c r="AD441" s="149" t="s">
        <v>153</v>
      </c>
      <c r="AE441" s="149" t="s">
        <v>153</v>
      </c>
      <c r="AF441" s="149" t="s">
        <v>153</v>
      </c>
      <c r="AG441" s="149" t="s">
        <v>153</v>
      </c>
      <c r="AH441" s="150" t="s">
        <v>153</v>
      </c>
      <c r="AI441" s="149" t="s">
        <v>160</v>
      </c>
      <c r="AJ441" s="113" t="s">
        <v>150</v>
      </c>
      <c r="AK441" s="193" t="s">
        <v>2558</v>
      </c>
      <c r="AL441" s="149">
        <v>2060</v>
      </c>
      <c r="AM441" s="171" t="s">
        <v>2559</v>
      </c>
      <c r="AN441" s="150" t="s">
        <v>2560</v>
      </c>
      <c r="AO441" s="113"/>
      <c r="AP441" s="149" t="s">
        <v>154</v>
      </c>
      <c r="AQ441" s="149" t="s">
        <v>153</v>
      </c>
      <c r="AR441" s="149" t="s">
        <v>153</v>
      </c>
      <c r="AS441" s="149"/>
      <c r="AT441" s="149"/>
      <c r="AU441" s="150"/>
      <c r="AV441" s="169" t="s">
        <v>168</v>
      </c>
      <c r="AW441" s="172" t="s">
        <v>153</v>
      </c>
      <c r="AX441" s="149" t="s">
        <v>153</v>
      </c>
      <c r="AY441" s="149" t="s">
        <v>154</v>
      </c>
      <c r="AZ441" s="149" t="s">
        <v>153</v>
      </c>
      <c r="BA441" s="149" t="s">
        <v>153</v>
      </c>
      <c r="BB441" s="149"/>
      <c r="BC441" s="150"/>
      <c r="BD441" s="149"/>
      <c r="BE441" s="173"/>
      <c r="BF441" s="150"/>
      <c r="BG441" s="283">
        <f t="shared" si="311"/>
        <v>0</v>
      </c>
      <c r="BH441" s="149">
        <f t="shared" si="312"/>
        <v>0</v>
      </c>
      <c r="BI441" s="113">
        <f t="shared" si="278"/>
        <v>0</v>
      </c>
      <c r="BJ441" s="280">
        <f t="shared" si="279"/>
        <v>0</v>
      </c>
      <c r="BK441" s="347">
        <f t="shared" si="313"/>
        <v>0</v>
      </c>
      <c r="BL441" s="113">
        <f t="shared" si="314"/>
        <v>0</v>
      </c>
      <c r="BM441" s="113">
        <f t="shared" si="280"/>
        <v>0</v>
      </c>
      <c r="BN441" s="278">
        <f t="shared" si="281"/>
        <v>0</v>
      </c>
      <c r="BO441" s="149">
        <f t="shared" si="315"/>
        <v>0</v>
      </c>
      <c r="BP441" s="149">
        <f t="shared" si="316"/>
        <v>0</v>
      </c>
      <c r="BQ441" s="113">
        <f t="shared" si="282"/>
        <v>0</v>
      </c>
      <c r="BR441" s="356">
        <f t="shared" si="317"/>
        <v>0</v>
      </c>
      <c r="BS441" s="149">
        <f t="shared" si="318"/>
        <v>0</v>
      </c>
      <c r="BT441" s="113">
        <f t="shared" si="283"/>
        <v>0</v>
      </c>
      <c r="BU441" s="356">
        <f t="shared" si="284"/>
        <v>0</v>
      </c>
      <c r="BV441" s="149">
        <f t="shared" si="285"/>
        <v>0</v>
      </c>
      <c r="BW441" s="113">
        <f t="shared" si="286"/>
        <v>1</v>
      </c>
      <c r="BX441" s="248">
        <f t="shared" si="287"/>
        <v>0</v>
      </c>
      <c r="BY441" s="248">
        <f t="shared" si="288"/>
        <v>0</v>
      </c>
      <c r="BZ441" s="248">
        <f t="shared" si="289"/>
        <v>1</v>
      </c>
      <c r="CA441" s="248">
        <f t="shared" si="322"/>
        <v>1</v>
      </c>
      <c r="CB441" s="175">
        <f t="shared" si="290"/>
        <v>1</v>
      </c>
      <c r="CC441" s="347">
        <f t="shared" si="291"/>
        <v>0</v>
      </c>
      <c r="CD441" s="113">
        <f t="shared" si="292"/>
        <v>0</v>
      </c>
      <c r="CE441" s="113">
        <f t="shared" si="293"/>
        <v>0</v>
      </c>
      <c r="CF441" s="276">
        <f t="shared" si="294"/>
        <v>0</v>
      </c>
      <c r="CG441" s="248">
        <f t="shared" si="295"/>
        <v>1</v>
      </c>
      <c r="CH441" s="274">
        <f t="shared" si="319"/>
        <v>1</v>
      </c>
      <c r="CI441" s="347">
        <f t="shared" si="296"/>
        <v>0</v>
      </c>
      <c r="CJ441" s="113">
        <f t="shared" si="297"/>
        <v>0</v>
      </c>
      <c r="CK441" s="141">
        <f t="shared" si="298"/>
        <v>0</v>
      </c>
      <c r="CL441" s="149">
        <f t="shared" si="320"/>
        <v>0</v>
      </c>
      <c r="CM441" s="149">
        <f t="shared" si="320"/>
        <v>0</v>
      </c>
      <c r="CN441" s="149">
        <f t="shared" si="320"/>
        <v>1</v>
      </c>
      <c r="CO441" s="149">
        <f t="shared" si="299"/>
        <v>1</v>
      </c>
      <c r="CP441" s="149">
        <f t="shared" si="321"/>
        <v>1</v>
      </c>
      <c r="CQ441" s="282">
        <f t="shared" si="300"/>
        <v>0</v>
      </c>
      <c r="CR441" s="113">
        <f t="shared" si="301"/>
        <v>0</v>
      </c>
      <c r="CS441" s="113">
        <f t="shared" si="302"/>
        <v>1</v>
      </c>
      <c r="CT441" s="282" t="str">
        <f t="shared" si="303"/>
        <v/>
      </c>
      <c r="CU441" s="113" t="str">
        <f t="shared" si="304"/>
        <v xml:space="preserve"> </v>
      </c>
      <c r="CV441" s="113">
        <f t="shared" si="305"/>
        <v>0</v>
      </c>
      <c r="CW441" s="160">
        <v>0</v>
      </c>
      <c r="CX441" s="160">
        <v>0</v>
      </c>
      <c r="CY441" s="160">
        <v>0</v>
      </c>
      <c r="CZ441" s="160">
        <v>0</v>
      </c>
      <c r="DA441" s="160">
        <v>0</v>
      </c>
      <c r="DB441" s="160">
        <v>0</v>
      </c>
      <c r="DC441" s="160">
        <v>0</v>
      </c>
      <c r="DD441" s="160">
        <v>0</v>
      </c>
      <c r="DE441" s="160">
        <v>0</v>
      </c>
      <c r="DF441" s="160">
        <v>0</v>
      </c>
      <c r="DG441" s="160">
        <v>0</v>
      </c>
      <c r="DH441" s="160">
        <v>0</v>
      </c>
      <c r="DI441" s="160">
        <v>0</v>
      </c>
      <c r="DJ441" s="160">
        <v>0</v>
      </c>
      <c r="DK441" s="160">
        <v>0</v>
      </c>
      <c r="DL441" s="160">
        <v>0</v>
      </c>
      <c r="DM441" s="160">
        <v>0</v>
      </c>
      <c r="DN441" s="160">
        <v>0</v>
      </c>
      <c r="DO441" s="160">
        <v>0</v>
      </c>
      <c r="DP441" s="160">
        <v>0</v>
      </c>
      <c r="DQ441" s="160">
        <v>0</v>
      </c>
      <c r="DR441" s="160">
        <v>0</v>
      </c>
      <c r="DS441" s="160">
        <v>0</v>
      </c>
      <c r="DT441" s="104" t="s">
        <v>154</v>
      </c>
      <c r="DU441" s="104">
        <v>0</v>
      </c>
      <c r="DV441" s="104" t="s">
        <v>154</v>
      </c>
      <c r="DW441" s="104" t="s">
        <v>180</v>
      </c>
      <c r="DX441" s="104" t="s">
        <v>3005</v>
      </c>
      <c r="DY441" s="104">
        <v>0</v>
      </c>
      <c r="DZ441" s="107" t="str">
        <f t="shared" si="306"/>
        <v>N</v>
      </c>
      <c r="EA441" s="107" t="str">
        <f t="shared" si="307"/>
        <v/>
      </c>
      <c r="EB441" s="107" t="str">
        <f t="shared" si="308"/>
        <v>N</v>
      </c>
      <c r="EC441" s="107" t="str">
        <f t="shared" si="309"/>
        <v>Y</v>
      </c>
      <c r="ED441" s="107" t="str">
        <f t="shared" si="310"/>
        <v>Not Specified</v>
      </c>
      <c r="EE441" s="107"/>
      <c r="EF441" s="113">
        <f t="shared" si="323"/>
        <v>0</v>
      </c>
    </row>
    <row r="442" spans="1:136" ht="16.5" customHeight="1">
      <c r="A442" s="169">
        <v>439</v>
      </c>
      <c r="B442" s="113">
        <v>416</v>
      </c>
      <c r="C442" s="141" t="s">
        <v>2561</v>
      </c>
      <c r="D442" s="113" t="s">
        <v>348</v>
      </c>
      <c r="E442" s="113" t="s">
        <v>214</v>
      </c>
      <c r="F442" s="113" t="s">
        <v>264</v>
      </c>
      <c r="G442" s="113" t="s">
        <v>176</v>
      </c>
      <c r="H442" s="157" t="s">
        <v>2562</v>
      </c>
      <c r="I442" s="113" t="s">
        <v>2563</v>
      </c>
      <c r="J442" s="113">
        <v>0.078</v>
      </c>
      <c r="K442" s="113" t="s">
        <v>2564</v>
      </c>
      <c r="L442" s="113">
        <v>149914</v>
      </c>
      <c r="M442" s="141">
        <v>31</v>
      </c>
      <c r="N442" s="113" t="s">
        <v>154</v>
      </c>
      <c r="O442" s="113" t="s">
        <v>153</v>
      </c>
      <c r="P442" s="141" t="s">
        <v>153</v>
      </c>
      <c r="Q442" s="113" t="s">
        <v>150</v>
      </c>
      <c r="R442" s="113" t="s">
        <v>150</v>
      </c>
      <c r="S442" s="113" t="s">
        <v>151</v>
      </c>
      <c r="T442" s="113" t="s">
        <v>152</v>
      </c>
      <c r="U442" s="147">
        <v>2031</v>
      </c>
      <c r="V442" s="113" t="s">
        <v>153</v>
      </c>
      <c r="W442" s="113" t="s">
        <v>153</v>
      </c>
      <c r="X442" s="148" t="s">
        <v>153</v>
      </c>
      <c r="Y442" s="113" t="s">
        <v>153</v>
      </c>
      <c r="Z442" s="113" t="s">
        <v>153</v>
      </c>
      <c r="AC442" s="113" t="s">
        <v>167</v>
      </c>
      <c r="AD442" s="113" t="s">
        <v>6</v>
      </c>
      <c r="AE442" s="113" t="s">
        <v>157</v>
      </c>
      <c r="AF442" s="113" t="s">
        <v>157</v>
      </c>
      <c r="AG442" s="113" t="s">
        <v>157</v>
      </c>
      <c r="AH442" s="141" t="s">
        <v>218</v>
      </c>
      <c r="AJ442" s="113" t="s">
        <v>154</v>
      </c>
      <c r="AK442" s="166" t="s">
        <v>153</v>
      </c>
      <c r="AO442" s="113" t="s">
        <v>219</v>
      </c>
      <c r="AP442" s="113" t="s">
        <v>150</v>
      </c>
      <c r="AQ442" s="113" t="s">
        <v>218</v>
      </c>
      <c r="AR442" s="113" t="s">
        <v>2565</v>
      </c>
      <c r="AS442" s="113">
        <v>2050</v>
      </c>
      <c r="AV442" s="113" t="s">
        <v>168</v>
      </c>
      <c r="AW442" s="167" t="s">
        <v>168</v>
      </c>
      <c r="AX442" s="113" t="s">
        <v>158</v>
      </c>
      <c r="AY442" s="113" t="s">
        <v>154</v>
      </c>
      <c r="AZ442" s="113" t="s">
        <v>153</v>
      </c>
      <c r="BA442" s="113" t="s">
        <v>153</v>
      </c>
      <c r="BG442" s="283">
        <f t="shared" si="311"/>
        <v>0</v>
      </c>
      <c r="BH442" s="149">
        <f t="shared" si="312"/>
        <v>0</v>
      </c>
      <c r="BI442" s="113">
        <f t="shared" si="278"/>
        <v>0</v>
      </c>
      <c r="BJ442" s="280">
        <f t="shared" si="279"/>
        <v>0</v>
      </c>
      <c r="BK442" s="347">
        <f t="shared" si="313"/>
        <v>0</v>
      </c>
      <c r="BL442" s="113">
        <f t="shared" si="314"/>
        <v>0</v>
      </c>
      <c r="BM442" s="113">
        <f t="shared" si="280"/>
        <v>1</v>
      </c>
      <c r="BN442" s="278">
        <f t="shared" si="281"/>
        <v>1</v>
      </c>
      <c r="BO442" s="149">
        <f t="shared" si="315"/>
        <v>0</v>
      </c>
      <c r="BP442" s="149">
        <f t="shared" si="316"/>
        <v>0</v>
      </c>
      <c r="BQ442" s="113">
        <f t="shared" si="282"/>
        <v>0</v>
      </c>
      <c r="BR442" s="356">
        <f t="shared" si="317"/>
        <v>0</v>
      </c>
      <c r="BS442" s="149">
        <f t="shared" si="318"/>
        <v>0</v>
      </c>
      <c r="BT442" s="113">
        <f t="shared" si="283"/>
        <v>1</v>
      </c>
      <c r="BU442" s="356">
        <f t="shared" si="284"/>
        <v>0</v>
      </c>
      <c r="BV442" s="149">
        <f t="shared" si="285"/>
        <v>0</v>
      </c>
      <c r="BW442" s="113">
        <f t="shared" si="286"/>
        <v>0</v>
      </c>
      <c r="BX442" s="248">
        <f t="shared" si="287"/>
        <v>0</v>
      </c>
      <c r="BY442" s="248">
        <f t="shared" si="288"/>
        <v>0</v>
      </c>
      <c r="BZ442" s="248">
        <f t="shared" si="289"/>
        <v>0</v>
      </c>
      <c r="CA442" s="248">
        <f t="shared" si="322"/>
        <v>0</v>
      </c>
      <c r="CB442" s="175">
        <f t="shared" si="290"/>
        <v>0</v>
      </c>
      <c r="CC442" s="347">
        <f t="shared" si="291"/>
        <v>0</v>
      </c>
      <c r="CD442" s="113">
        <f t="shared" si="292"/>
        <v>0</v>
      </c>
      <c r="CE442" s="113">
        <f t="shared" si="293"/>
        <v>1</v>
      </c>
      <c r="CF442" s="276">
        <f t="shared" si="294"/>
        <v>1</v>
      </c>
      <c r="CG442" s="248">
        <f t="shared" si="295"/>
        <v>1</v>
      </c>
      <c r="CH442" s="274">
        <f t="shared" si="319"/>
        <v>1</v>
      </c>
      <c r="CI442" s="347">
        <f t="shared" si="296"/>
        <v>0</v>
      </c>
      <c r="CJ442" s="113">
        <f t="shared" si="297"/>
        <v>0</v>
      </c>
      <c r="CK442" s="141">
        <f t="shared" si="298"/>
        <v>0</v>
      </c>
      <c r="CL442" s="149">
        <f t="shared" si="320"/>
        <v>0</v>
      </c>
      <c r="CM442" s="149">
        <f t="shared" si="320"/>
        <v>0</v>
      </c>
      <c r="CN442" s="149">
        <f t="shared" si="320"/>
        <v>2</v>
      </c>
      <c r="CO442" s="149">
        <f t="shared" si="299"/>
        <v>2</v>
      </c>
      <c r="CP442" s="149">
        <f t="shared" si="321"/>
        <v>1</v>
      </c>
      <c r="CQ442" s="282">
        <f t="shared" si="300"/>
        <v>0</v>
      </c>
      <c r="CR442" s="113">
        <f t="shared" si="301"/>
        <v>0</v>
      </c>
      <c r="CS442" s="113">
        <f t="shared" si="302"/>
        <v>1</v>
      </c>
      <c r="CT442" s="282" t="str">
        <f t="shared" si="303"/>
        <v/>
      </c>
      <c r="CU442" s="113" t="str">
        <f t="shared" si="304"/>
        <v xml:space="preserve"> 2050</v>
      </c>
      <c r="CV442" s="113">
        <f t="shared" si="305"/>
        <v>2050</v>
      </c>
      <c r="CW442" s="160">
        <v>0</v>
      </c>
      <c r="CX442" s="160">
        <v>0</v>
      </c>
      <c r="CY442" s="160">
        <v>0</v>
      </c>
      <c r="CZ442" s="160">
        <v>0</v>
      </c>
      <c r="DA442" s="160">
        <v>0</v>
      </c>
      <c r="DB442" s="160">
        <v>0</v>
      </c>
      <c r="DC442" s="160">
        <v>1</v>
      </c>
      <c r="DD442" s="160">
        <v>1</v>
      </c>
      <c r="DE442" s="160">
        <v>0</v>
      </c>
      <c r="DF442" s="160">
        <v>0</v>
      </c>
      <c r="DG442" s="160">
        <v>1</v>
      </c>
      <c r="DH442" s="160">
        <v>1</v>
      </c>
      <c r="DI442" s="160">
        <v>0</v>
      </c>
      <c r="DJ442" s="160">
        <v>0</v>
      </c>
      <c r="DK442" s="160">
        <v>0</v>
      </c>
      <c r="DL442" s="160">
        <v>0</v>
      </c>
      <c r="DM442" s="160">
        <v>1</v>
      </c>
      <c r="DN442" s="160">
        <v>0</v>
      </c>
      <c r="DO442" s="160">
        <v>1</v>
      </c>
      <c r="DP442" s="160">
        <v>0</v>
      </c>
      <c r="DQ442" s="160">
        <v>0</v>
      </c>
      <c r="DR442" s="160">
        <v>1</v>
      </c>
      <c r="DS442" s="160">
        <v>0</v>
      </c>
      <c r="DT442" s="104" t="s">
        <v>150</v>
      </c>
      <c r="DU442" s="104" t="s">
        <v>158</v>
      </c>
      <c r="DV442" s="104" t="s">
        <v>7857</v>
      </c>
      <c r="DW442" s="104" t="s">
        <v>154</v>
      </c>
      <c r="DX442" s="104" t="s">
        <v>154</v>
      </c>
      <c r="DY442" s="104" t="s">
        <v>3005</v>
      </c>
      <c r="DZ442" s="107" t="str">
        <f t="shared" si="306"/>
        <v>Y</v>
      </c>
      <c r="EA442" s="107" t="str">
        <f t="shared" si="307"/>
        <v/>
      </c>
      <c r="EB442" s="107" t="str">
        <f t="shared" si="308"/>
        <v>Y</v>
      </c>
      <c r="EC442" s="107" t="str">
        <f t="shared" si="309"/>
        <v>N</v>
      </c>
      <c r="ED442" s="107" t="str">
        <f t="shared" si="310"/>
        <v>Not Specified</v>
      </c>
      <c r="EF442" s="113">
        <f t="shared" si="323"/>
        <v>2050</v>
      </c>
    </row>
    <row r="443" spans="1:136" s="175" customFormat="1" ht="16.5" customHeight="1">
      <c r="A443" s="194">
        <v>440</v>
      </c>
      <c r="B443" s="149">
        <v>482</v>
      </c>
      <c r="C443" s="150" t="s">
        <v>2566</v>
      </c>
      <c r="D443" s="149" t="s">
        <v>818</v>
      </c>
      <c r="E443" s="149" t="s">
        <v>144</v>
      </c>
      <c r="F443" s="149" t="s">
        <v>2567</v>
      </c>
      <c r="G443" s="149" t="s">
        <v>246</v>
      </c>
      <c r="H443" s="168" t="s">
        <v>2568</v>
      </c>
      <c r="I443" s="149" t="s">
        <v>2569</v>
      </c>
      <c r="J443" s="149">
        <v>-0.088</v>
      </c>
      <c r="K443" s="149" t="s">
        <v>2570</v>
      </c>
      <c r="L443" s="149">
        <v>361000</v>
      </c>
      <c r="M443" s="150">
        <v>5</v>
      </c>
      <c r="N443" s="149" t="s">
        <v>154</v>
      </c>
      <c r="O443" s="149" t="s">
        <v>153</v>
      </c>
      <c r="P443" s="150" t="s">
        <v>153</v>
      </c>
      <c r="Q443" s="113" t="s">
        <v>154</v>
      </c>
      <c r="R443" s="113" t="s">
        <v>150</v>
      </c>
      <c r="S443" s="149" t="s">
        <v>151</v>
      </c>
      <c r="T443" s="149" t="s">
        <v>1368</v>
      </c>
      <c r="U443" s="151">
        <v>2033</v>
      </c>
      <c r="V443" s="149" t="s">
        <v>151</v>
      </c>
      <c r="W443" s="149" t="s">
        <v>353</v>
      </c>
      <c r="X443" s="152">
        <v>2050</v>
      </c>
      <c r="Y443" s="113" t="s">
        <v>150</v>
      </c>
      <c r="Z443" s="149" t="s">
        <v>151</v>
      </c>
      <c r="AA443" s="150">
        <v>2050</v>
      </c>
      <c r="AB443" s="149"/>
      <c r="AC443" s="149" t="s">
        <v>202</v>
      </c>
      <c r="AD443" s="149" t="s">
        <v>5</v>
      </c>
      <c r="AE443" s="149" t="s">
        <v>157</v>
      </c>
      <c r="AF443" s="149" t="s">
        <v>157</v>
      </c>
      <c r="AG443" s="149" t="s">
        <v>157</v>
      </c>
      <c r="AH443" s="150" t="s">
        <v>218</v>
      </c>
      <c r="AI443" s="113" t="s">
        <v>219</v>
      </c>
      <c r="AJ443" s="113" t="s">
        <v>150</v>
      </c>
      <c r="AK443" s="170" t="s">
        <v>2571</v>
      </c>
      <c r="AL443" s="149">
        <v>2050</v>
      </c>
      <c r="AM443" s="149"/>
      <c r="AN443" s="150"/>
      <c r="AO443" s="113"/>
      <c r="AP443" s="149" t="s">
        <v>154</v>
      </c>
      <c r="AQ443" s="149" t="s">
        <v>153</v>
      </c>
      <c r="AR443" s="149" t="s">
        <v>153</v>
      </c>
      <c r="AS443" s="149"/>
      <c r="AT443" s="149"/>
      <c r="AU443" s="150"/>
      <c r="AV443" s="149" t="s">
        <v>157</v>
      </c>
      <c r="AW443" s="172" t="s">
        <v>171</v>
      </c>
      <c r="AX443" s="149" t="s">
        <v>158</v>
      </c>
      <c r="AY443" s="149" t="s">
        <v>154</v>
      </c>
      <c r="AZ443" s="149" t="s">
        <v>153</v>
      </c>
      <c r="BA443" s="149" t="s">
        <v>153</v>
      </c>
      <c r="BB443" s="149"/>
      <c r="BC443" s="150"/>
      <c r="BD443" s="149"/>
      <c r="BE443" s="173"/>
      <c r="BF443" s="192" t="s">
        <v>2572</v>
      </c>
      <c r="BG443" s="283">
        <f t="shared" si="311"/>
        <v>0</v>
      </c>
      <c r="BH443" s="149">
        <f t="shared" si="312"/>
        <v>0</v>
      </c>
      <c r="BI443" s="113">
        <f t="shared" si="278"/>
        <v>0</v>
      </c>
      <c r="BJ443" s="280">
        <f t="shared" si="279"/>
        <v>0</v>
      </c>
      <c r="BK443" s="347">
        <f t="shared" si="313"/>
        <v>0</v>
      </c>
      <c r="BL443" s="113">
        <f t="shared" si="314"/>
        <v>0</v>
      </c>
      <c r="BM443" s="113">
        <f t="shared" si="280"/>
        <v>1</v>
      </c>
      <c r="BN443" s="278">
        <f t="shared" si="281"/>
        <v>1</v>
      </c>
      <c r="BO443" s="149">
        <f t="shared" si="315"/>
        <v>0</v>
      </c>
      <c r="BP443" s="149">
        <f t="shared" si="316"/>
        <v>0</v>
      </c>
      <c r="BQ443" s="113">
        <f t="shared" si="282"/>
        <v>1</v>
      </c>
      <c r="BR443" s="356">
        <f t="shared" si="317"/>
        <v>0</v>
      </c>
      <c r="BS443" s="149">
        <f t="shared" si="318"/>
        <v>0</v>
      </c>
      <c r="BT443" s="113">
        <f t="shared" si="283"/>
        <v>0</v>
      </c>
      <c r="BU443" s="356">
        <f t="shared" si="284"/>
        <v>0</v>
      </c>
      <c r="BV443" s="149">
        <f t="shared" si="285"/>
        <v>0</v>
      </c>
      <c r="BW443" s="113">
        <f t="shared" si="286"/>
        <v>0</v>
      </c>
      <c r="BX443" s="248">
        <f t="shared" si="287"/>
        <v>0</v>
      </c>
      <c r="BY443" s="248">
        <f t="shared" si="288"/>
        <v>0</v>
      </c>
      <c r="BZ443" s="248">
        <f t="shared" si="289"/>
        <v>1</v>
      </c>
      <c r="CA443" s="248">
        <f t="shared" si="322"/>
        <v>1</v>
      </c>
      <c r="CB443" s="175">
        <f t="shared" si="290"/>
        <v>0</v>
      </c>
      <c r="CC443" s="347">
        <f t="shared" si="291"/>
        <v>0</v>
      </c>
      <c r="CD443" s="113">
        <f t="shared" si="292"/>
        <v>0</v>
      </c>
      <c r="CE443" s="113">
        <f t="shared" si="293"/>
        <v>1</v>
      </c>
      <c r="CF443" s="276">
        <f t="shared" si="294"/>
        <v>1</v>
      </c>
      <c r="CG443" s="248">
        <f t="shared" si="295"/>
        <v>1</v>
      </c>
      <c r="CH443" s="274">
        <f t="shared" si="319"/>
        <v>1</v>
      </c>
      <c r="CI443" s="347">
        <f t="shared" si="296"/>
        <v>0</v>
      </c>
      <c r="CJ443" s="113">
        <f t="shared" si="297"/>
        <v>0</v>
      </c>
      <c r="CK443" s="141">
        <f t="shared" si="298"/>
        <v>0</v>
      </c>
      <c r="CL443" s="149">
        <f t="shared" si="320"/>
        <v>0</v>
      </c>
      <c r="CM443" s="149">
        <f t="shared" si="320"/>
        <v>0</v>
      </c>
      <c r="CN443" s="149">
        <f t="shared" si="320"/>
        <v>2</v>
      </c>
      <c r="CO443" s="149">
        <f t="shared" si="299"/>
        <v>2</v>
      </c>
      <c r="CP443" s="149">
        <f t="shared" si="321"/>
        <v>1</v>
      </c>
      <c r="CQ443" s="282">
        <f t="shared" si="300"/>
        <v>1</v>
      </c>
      <c r="CR443" s="113">
        <f t="shared" si="301"/>
        <v>0</v>
      </c>
      <c r="CS443" s="113">
        <f t="shared" si="302"/>
        <v>0</v>
      </c>
      <c r="CT443" s="282" t="str">
        <f t="shared" si="303"/>
        <v/>
      </c>
      <c r="CU443" s="113" t="str">
        <f t="shared" si="304"/>
        <v xml:space="preserve">2050 </v>
      </c>
      <c r="CV443" s="113">
        <f t="shared" si="305"/>
        <v>2050</v>
      </c>
      <c r="CW443" s="160">
        <v>0</v>
      </c>
      <c r="CX443" s="160">
        <v>0</v>
      </c>
      <c r="CY443" s="160">
        <v>0</v>
      </c>
      <c r="CZ443" s="160">
        <v>0</v>
      </c>
      <c r="DA443" s="160">
        <v>0</v>
      </c>
      <c r="DB443" s="160">
        <v>0</v>
      </c>
      <c r="DC443" s="160">
        <v>1</v>
      </c>
      <c r="DD443" s="160">
        <v>1</v>
      </c>
      <c r="DE443" s="160">
        <v>0</v>
      </c>
      <c r="DF443" s="160">
        <v>0</v>
      </c>
      <c r="DG443" s="160">
        <v>1</v>
      </c>
      <c r="DH443" s="160">
        <v>1</v>
      </c>
      <c r="DI443" s="160">
        <v>0</v>
      </c>
      <c r="DJ443" s="160">
        <v>0</v>
      </c>
      <c r="DK443" s="160">
        <v>0</v>
      </c>
      <c r="DL443" s="160">
        <v>0</v>
      </c>
      <c r="DM443" s="160">
        <v>1</v>
      </c>
      <c r="DN443" s="160">
        <v>0</v>
      </c>
      <c r="DO443" s="160">
        <v>1</v>
      </c>
      <c r="DP443" s="160">
        <v>0</v>
      </c>
      <c r="DQ443" s="160">
        <v>0</v>
      </c>
      <c r="DR443" s="160">
        <v>1</v>
      </c>
      <c r="DS443" s="160">
        <v>0</v>
      </c>
      <c r="DT443" s="104" t="e">
        <v>#N/A</v>
      </c>
      <c r="DU443" s="104" t="e">
        <v>#N/A</v>
      </c>
      <c r="DV443" s="104" t="e">
        <v>#N/A</v>
      </c>
      <c r="DW443" s="104" t="e">
        <v>#N/A</v>
      </c>
      <c r="DX443" s="104" t="e">
        <v>#N/A</v>
      </c>
      <c r="DY443" s="104" t="e">
        <v>#N/A</v>
      </c>
      <c r="DZ443" s="107" t="str">
        <f t="shared" si="306"/>
        <v>N</v>
      </c>
      <c r="EA443" s="107" t="str">
        <f t="shared" si="307"/>
        <v>Targets set</v>
      </c>
      <c r="EB443" s="107" t="str">
        <f t="shared" si="308"/>
        <v>N</v>
      </c>
      <c r="EC443" s="107" t="str">
        <f t="shared" si="309"/>
        <v>Y</v>
      </c>
      <c r="ED443" s="107" t="str">
        <f t="shared" si="310"/>
        <v>Yes</v>
      </c>
      <c r="EE443" s="107"/>
      <c r="EF443" s="113">
        <f t="shared" si="323"/>
        <v>2050</v>
      </c>
    </row>
    <row r="444" spans="1:136" ht="16.5" customHeight="1">
      <c r="A444" s="113">
        <v>441</v>
      </c>
      <c r="B444" s="113">
        <v>424</v>
      </c>
      <c r="C444" s="141" t="s">
        <v>2573</v>
      </c>
      <c r="D444" s="113" t="s">
        <v>2574</v>
      </c>
      <c r="E444" s="113" t="s">
        <v>735</v>
      </c>
      <c r="F444" s="113" t="s">
        <v>145</v>
      </c>
      <c r="G444" s="113" t="s">
        <v>146</v>
      </c>
      <c r="H444" s="157" t="s">
        <v>2575</v>
      </c>
      <c r="I444" s="113" t="s">
        <v>2576</v>
      </c>
      <c r="J444" s="113">
        <v>-1.034</v>
      </c>
      <c r="K444" s="113" t="s">
        <v>2577</v>
      </c>
      <c r="L444" s="113">
        <v>26727</v>
      </c>
      <c r="M444" s="141">
        <v>6</v>
      </c>
      <c r="N444" s="113" t="s">
        <v>150</v>
      </c>
      <c r="O444" s="113">
        <v>2015</v>
      </c>
      <c r="P444" s="141">
        <v>2022</v>
      </c>
      <c r="Q444" s="113" t="s">
        <v>150</v>
      </c>
      <c r="R444" s="113" t="s">
        <v>150</v>
      </c>
      <c r="S444" s="113" t="s">
        <v>151</v>
      </c>
      <c r="T444" s="113" t="s">
        <v>152</v>
      </c>
      <c r="U444" s="151">
        <v>2030</v>
      </c>
      <c r="V444" s="113" t="s">
        <v>153</v>
      </c>
      <c r="W444" s="113" t="s">
        <v>153</v>
      </c>
      <c r="X444" s="148" t="s">
        <v>153</v>
      </c>
      <c r="Y444" s="113" t="s">
        <v>153</v>
      </c>
      <c r="Z444" s="113" t="s">
        <v>153</v>
      </c>
      <c r="AC444" s="113" t="s">
        <v>167</v>
      </c>
      <c r="AD444" s="113" t="s">
        <v>6</v>
      </c>
      <c r="AE444" s="113" t="s">
        <v>157</v>
      </c>
      <c r="AF444" s="113" t="s">
        <v>157</v>
      </c>
      <c r="AG444" s="113" t="s">
        <v>169</v>
      </c>
      <c r="AH444" s="141" t="s">
        <v>159</v>
      </c>
      <c r="AJ444" s="113" t="s">
        <v>154</v>
      </c>
      <c r="AK444" s="166" t="s">
        <v>153</v>
      </c>
      <c r="AO444" s="113" t="s">
        <v>160</v>
      </c>
      <c r="AP444" s="113" t="s">
        <v>150</v>
      </c>
      <c r="AQ444" s="113" t="s">
        <v>159</v>
      </c>
      <c r="AR444" s="113" t="s">
        <v>2578</v>
      </c>
      <c r="AS444" s="113">
        <v>2050</v>
      </c>
      <c r="AV444" s="113" t="s">
        <v>158</v>
      </c>
      <c r="AW444" s="167" t="s">
        <v>171</v>
      </c>
      <c r="AX444" s="113" t="s">
        <v>158</v>
      </c>
      <c r="AY444" s="113" t="s">
        <v>154</v>
      </c>
      <c r="AZ444" s="113" t="s">
        <v>153</v>
      </c>
      <c r="BA444" s="113" t="s">
        <v>153</v>
      </c>
      <c r="BG444" s="283">
        <f t="shared" si="311"/>
        <v>1</v>
      </c>
      <c r="BH444" s="149">
        <f t="shared" si="312"/>
        <v>0</v>
      </c>
      <c r="BI444" s="113">
        <f t="shared" si="278"/>
        <v>0</v>
      </c>
      <c r="BJ444" s="280">
        <f t="shared" si="279"/>
        <v>1</v>
      </c>
      <c r="BK444" s="347">
        <f t="shared" si="313"/>
        <v>0</v>
      </c>
      <c r="BL444" s="113">
        <f t="shared" si="314"/>
        <v>1</v>
      </c>
      <c r="BM444" s="113">
        <f t="shared" si="280"/>
        <v>0</v>
      </c>
      <c r="BN444" s="278">
        <f t="shared" si="281"/>
        <v>1</v>
      </c>
      <c r="BO444" s="149">
        <f t="shared" si="315"/>
        <v>0</v>
      </c>
      <c r="BP444" s="149">
        <f t="shared" si="316"/>
        <v>0</v>
      </c>
      <c r="BQ444" s="113">
        <f t="shared" si="282"/>
        <v>0</v>
      </c>
      <c r="BR444" s="356">
        <f t="shared" si="317"/>
        <v>0</v>
      </c>
      <c r="BS444" s="149">
        <f t="shared" si="318"/>
        <v>0</v>
      </c>
      <c r="BT444" s="113">
        <f t="shared" si="283"/>
        <v>1</v>
      </c>
      <c r="BU444" s="356">
        <f t="shared" si="284"/>
        <v>0</v>
      </c>
      <c r="BV444" s="149">
        <f t="shared" si="285"/>
        <v>0</v>
      </c>
      <c r="BW444" s="113">
        <f t="shared" si="286"/>
        <v>0</v>
      </c>
      <c r="BX444" s="248">
        <f t="shared" si="287"/>
        <v>0</v>
      </c>
      <c r="BY444" s="248">
        <f t="shared" si="288"/>
        <v>0</v>
      </c>
      <c r="BZ444" s="248">
        <f t="shared" si="289"/>
        <v>0</v>
      </c>
      <c r="CA444" s="248">
        <f t="shared" si="322"/>
        <v>0</v>
      </c>
      <c r="CB444" s="175">
        <f t="shared" si="290"/>
        <v>0</v>
      </c>
      <c r="CC444" s="347">
        <f t="shared" si="291"/>
        <v>0</v>
      </c>
      <c r="CD444" s="113">
        <f t="shared" si="292"/>
        <v>0</v>
      </c>
      <c r="CE444" s="113">
        <f t="shared" si="293"/>
        <v>1</v>
      </c>
      <c r="CF444" s="276">
        <f t="shared" si="294"/>
        <v>1</v>
      </c>
      <c r="CG444" s="248">
        <f t="shared" si="295"/>
        <v>1</v>
      </c>
      <c r="CH444" s="274">
        <f t="shared" si="319"/>
        <v>1</v>
      </c>
      <c r="CI444" s="347">
        <f t="shared" si="296"/>
        <v>0</v>
      </c>
      <c r="CJ444" s="113">
        <f t="shared" si="297"/>
        <v>0</v>
      </c>
      <c r="CK444" s="141">
        <f t="shared" si="298"/>
        <v>0</v>
      </c>
      <c r="CL444" s="149">
        <f t="shared" si="320"/>
        <v>1</v>
      </c>
      <c r="CM444" s="149">
        <f t="shared" si="320"/>
        <v>1</v>
      </c>
      <c r="CN444" s="149">
        <f t="shared" si="320"/>
        <v>1</v>
      </c>
      <c r="CO444" s="149">
        <f t="shared" si="299"/>
        <v>3</v>
      </c>
      <c r="CP444" s="149">
        <f t="shared" si="321"/>
        <v>1</v>
      </c>
      <c r="CQ444" s="282">
        <f t="shared" si="300"/>
        <v>0</v>
      </c>
      <c r="CR444" s="113">
        <f t="shared" si="301"/>
        <v>1</v>
      </c>
      <c r="CS444" s="113">
        <f t="shared" si="302"/>
        <v>0</v>
      </c>
      <c r="CT444" s="282">
        <f t="shared" si="303"/>
        <v>1</v>
      </c>
      <c r="CU444" s="113" t="str">
        <f t="shared" si="304"/>
        <v xml:space="preserve"> 2050</v>
      </c>
      <c r="CV444" s="113">
        <f t="shared" si="305"/>
        <v>2050</v>
      </c>
      <c r="CW444" s="160">
        <v>0</v>
      </c>
      <c r="CX444" s="160">
        <v>0</v>
      </c>
      <c r="CY444" s="160">
        <v>0</v>
      </c>
      <c r="CZ444" s="160">
        <v>0</v>
      </c>
      <c r="DA444" s="160">
        <v>0</v>
      </c>
      <c r="DB444" s="160">
        <v>0</v>
      </c>
      <c r="DC444" s="160">
        <v>1</v>
      </c>
      <c r="DD444" s="160">
        <v>1</v>
      </c>
      <c r="DE444" s="160">
        <v>0</v>
      </c>
      <c r="DF444" s="160">
        <v>1</v>
      </c>
      <c r="DG444" s="160">
        <v>0</v>
      </c>
      <c r="DH444" s="160">
        <v>1</v>
      </c>
      <c r="DI444" s="160">
        <v>1</v>
      </c>
      <c r="DJ444" s="160">
        <v>0</v>
      </c>
      <c r="DK444" s="160">
        <v>0</v>
      </c>
      <c r="DL444" s="160">
        <v>1</v>
      </c>
      <c r="DM444" s="160">
        <v>1</v>
      </c>
      <c r="DN444" s="160">
        <v>0</v>
      </c>
      <c r="DO444" s="160">
        <v>1</v>
      </c>
      <c r="DP444" s="160">
        <v>0</v>
      </c>
      <c r="DQ444" s="160">
        <v>0</v>
      </c>
      <c r="DR444" s="160">
        <v>1</v>
      </c>
      <c r="DS444" s="160">
        <v>1</v>
      </c>
      <c r="DT444" s="104" t="s">
        <v>150</v>
      </c>
      <c r="DU444" s="104" t="s">
        <v>158</v>
      </c>
      <c r="DV444" s="104" t="s">
        <v>7859</v>
      </c>
      <c r="DW444" s="104" t="s">
        <v>160</v>
      </c>
      <c r="DX444" s="104" t="s">
        <v>3005</v>
      </c>
      <c r="DY444" s="104" t="s">
        <v>3005</v>
      </c>
      <c r="DZ444" s="107" t="str">
        <f t="shared" si="306"/>
        <v>Y</v>
      </c>
      <c r="EA444" s="107" t="str">
        <f t="shared" si="307"/>
        <v/>
      </c>
      <c r="EB444" s="107" t="str">
        <f t="shared" si="308"/>
        <v>Y</v>
      </c>
      <c r="EC444" s="107" t="str">
        <f t="shared" si="309"/>
        <v>N</v>
      </c>
      <c r="ED444" s="107" t="str">
        <f t="shared" si="310"/>
        <v>No</v>
      </c>
      <c r="EF444" s="113">
        <f t="shared" si="323"/>
        <v>2050</v>
      </c>
    </row>
    <row r="445" spans="1:136" ht="16.5" customHeight="1">
      <c r="A445" s="113">
        <v>442</v>
      </c>
      <c r="B445" s="113">
        <v>429</v>
      </c>
      <c r="C445" s="141" t="s">
        <v>2579</v>
      </c>
      <c r="D445" s="149" t="s">
        <v>314</v>
      </c>
      <c r="E445" s="149" t="s">
        <v>229</v>
      </c>
      <c r="F445" s="149" t="s">
        <v>175</v>
      </c>
      <c r="G445" s="149" t="s">
        <v>176</v>
      </c>
      <c r="H445" s="168" t="s">
        <v>2580</v>
      </c>
      <c r="I445" s="149" t="s">
        <v>2581</v>
      </c>
      <c r="J445" s="149">
        <v>0.429</v>
      </c>
      <c r="K445" s="149" t="s">
        <v>2582</v>
      </c>
      <c r="L445" s="149">
        <v>30585</v>
      </c>
      <c r="M445" s="150">
        <v>16</v>
      </c>
      <c r="N445" s="113" t="s">
        <v>154</v>
      </c>
      <c r="O445" s="113" t="s">
        <v>153</v>
      </c>
      <c r="P445" s="141" t="s">
        <v>153</v>
      </c>
      <c r="Q445" s="113" t="s">
        <v>154</v>
      </c>
      <c r="R445" s="113" t="s">
        <v>154</v>
      </c>
      <c r="S445" s="113" t="s">
        <v>153</v>
      </c>
      <c r="T445" s="113" t="s">
        <v>153</v>
      </c>
      <c r="U445" s="147" t="s">
        <v>153</v>
      </c>
      <c r="V445" s="113" t="s">
        <v>153</v>
      </c>
      <c r="W445" s="113" t="s">
        <v>153</v>
      </c>
      <c r="X445" s="148" t="s">
        <v>153</v>
      </c>
      <c r="Y445" s="113" t="s">
        <v>153</v>
      </c>
      <c r="Z445" s="113" t="s">
        <v>153</v>
      </c>
      <c r="AC445" s="113" t="s">
        <v>167</v>
      </c>
      <c r="AD445" s="113" t="s">
        <v>6</v>
      </c>
      <c r="AE445" s="113" t="s">
        <v>157</v>
      </c>
      <c r="AF445" s="113" t="s">
        <v>157</v>
      </c>
      <c r="AG445" s="113" t="s">
        <v>169</v>
      </c>
      <c r="AH445" s="141" t="s">
        <v>159</v>
      </c>
      <c r="AJ445" s="113" t="s">
        <v>154</v>
      </c>
      <c r="AK445" s="166" t="s">
        <v>153</v>
      </c>
      <c r="AO445" s="113" t="s">
        <v>160</v>
      </c>
      <c r="AP445" s="113" t="s">
        <v>150</v>
      </c>
      <c r="AQ445" s="113" t="s">
        <v>159</v>
      </c>
      <c r="AR445" s="113" t="s">
        <v>2583</v>
      </c>
      <c r="AS445" s="113">
        <v>2035</v>
      </c>
      <c r="AV445" s="166" t="s">
        <v>168</v>
      </c>
      <c r="AW445" s="167" t="s">
        <v>171</v>
      </c>
      <c r="AX445" s="113" t="s">
        <v>158</v>
      </c>
      <c r="AY445" s="113" t="s">
        <v>154</v>
      </c>
      <c r="AZ445" s="113" t="s">
        <v>153</v>
      </c>
      <c r="BA445" s="113" t="s">
        <v>153</v>
      </c>
      <c r="BG445" s="283">
        <f t="shared" si="311"/>
        <v>0</v>
      </c>
      <c r="BH445" s="149">
        <f t="shared" si="312"/>
        <v>0</v>
      </c>
      <c r="BI445" s="113">
        <f t="shared" si="278"/>
        <v>0</v>
      </c>
      <c r="BJ445" s="280">
        <f t="shared" si="279"/>
        <v>0</v>
      </c>
      <c r="BK445" s="347">
        <f t="shared" si="313"/>
        <v>0</v>
      </c>
      <c r="BL445" s="113">
        <f t="shared" si="314"/>
        <v>0</v>
      </c>
      <c r="BM445" s="113">
        <f t="shared" si="280"/>
        <v>0</v>
      </c>
      <c r="BN445" s="278">
        <f t="shared" si="281"/>
        <v>0</v>
      </c>
      <c r="BO445" s="149">
        <f t="shared" si="315"/>
        <v>0</v>
      </c>
      <c r="BP445" s="149">
        <f t="shared" si="316"/>
        <v>0</v>
      </c>
      <c r="BQ445" s="113">
        <f t="shared" si="282"/>
        <v>0</v>
      </c>
      <c r="BR445" s="356">
        <f t="shared" si="317"/>
        <v>0</v>
      </c>
      <c r="BS445" s="149">
        <f t="shared" si="318"/>
        <v>0</v>
      </c>
      <c r="BT445" s="113">
        <f t="shared" si="283"/>
        <v>1</v>
      </c>
      <c r="BU445" s="356">
        <f t="shared" si="284"/>
        <v>0</v>
      </c>
      <c r="BV445" s="149">
        <f t="shared" si="285"/>
        <v>0</v>
      </c>
      <c r="BW445" s="113">
        <f t="shared" si="286"/>
        <v>0</v>
      </c>
      <c r="BX445" s="248">
        <f t="shared" si="287"/>
        <v>0</v>
      </c>
      <c r="BY445" s="248">
        <f t="shared" si="288"/>
        <v>0</v>
      </c>
      <c r="BZ445" s="248">
        <f t="shared" si="289"/>
        <v>0</v>
      </c>
      <c r="CA445" s="248">
        <f t="shared" si="322"/>
        <v>0</v>
      </c>
      <c r="CB445" s="175">
        <f t="shared" si="290"/>
        <v>0</v>
      </c>
      <c r="CC445" s="347">
        <f t="shared" si="291"/>
        <v>0</v>
      </c>
      <c r="CD445" s="113">
        <f t="shared" si="292"/>
        <v>0</v>
      </c>
      <c r="CE445" s="113">
        <f t="shared" si="293"/>
        <v>1</v>
      </c>
      <c r="CF445" s="276">
        <f t="shared" si="294"/>
        <v>1</v>
      </c>
      <c r="CG445" s="248">
        <f t="shared" si="295"/>
        <v>1</v>
      </c>
      <c r="CH445" s="274">
        <f t="shared" si="319"/>
        <v>1</v>
      </c>
      <c r="CI445" s="347">
        <f t="shared" si="296"/>
        <v>0</v>
      </c>
      <c r="CJ445" s="113">
        <f t="shared" si="297"/>
        <v>0</v>
      </c>
      <c r="CK445" s="141">
        <f t="shared" si="298"/>
        <v>0</v>
      </c>
      <c r="CL445" s="149">
        <f t="shared" si="320"/>
        <v>0</v>
      </c>
      <c r="CM445" s="149">
        <f t="shared" si="320"/>
        <v>0</v>
      </c>
      <c r="CN445" s="149">
        <f t="shared" si="320"/>
        <v>1</v>
      </c>
      <c r="CO445" s="149">
        <f t="shared" si="299"/>
        <v>1</v>
      </c>
      <c r="CP445" s="149">
        <f t="shared" si="321"/>
        <v>1</v>
      </c>
      <c r="CQ445" s="282">
        <f t="shared" si="300"/>
        <v>0</v>
      </c>
      <c r="CR445" s="113">
        <f t="shared" si="301"/>
        <v>0</v>
      </c>
      <c r="CS445" s="113">
        <f t="shared" si="302"/>
        <v>1</v>
      </c>
      <c r="CT445" s="282" t="str">
        <f t="shared" si="303"/>
        <v/>
      </c>
      <c r="CU445" s="113" t="str">
        <f t="shared" si="304"/>
        <v xml:space="preserve"> 2035</v>
      </c>
      <c r="CV445" s="113">
        <f t="shared" si="305"/>
        <v>2035</v>
      </c>
      <c r="CW445" s="160">
        <v>0</v>
      </c>
      <c r="CX445" s="160">
        <v>0</v>
      </c>
      <c r="CY445" s="160">
        <v>0</v>
      </c>
      <c r="CZ445" s="160">
        <v>0</v>
      </c>
      <c r="DA445" s="160">
        <v>0</v>
      </c>
      <c r="DB445" s="160">
        <v>0</v>
      </c>
      <c r="DC445" s="160">
        <v>0</v>
      </c>
      <c r="DD445" s="160">
        <v>0</v>
      </c>
      <c r="DE445" s="160">
        <v>0</v>
      </c>
      <c r="DF445" s="160">
        <v>0</v>
      </c>
      <c r="DG445" s="160">
        <v>0</v>
      </c>
      <c r="DH445" s="160">
        <v>0</v>
      </c>
      <c r="DI445" s="160">
        <v>0</v>
      </c>
      <c r="DJ445" s="160">
        <v>0</v>
      </c>
      <c r="DK445" s="160">
        <v>0</v>
      </c>
      <c r="DL445" s="160">
        <v>0</v>
      </c>
      <c r="DM445" s="160">
        <v>0</v>
      </c>
      <c r="DN445" s="160">
        <v>0</v>
      </c>
      <c r="DO445" s="160">
        <v>0</v>
      </c>
      <c r="DP445" s="160">
        <v>0</v>
      </c>
      <c r="DQ445" s="160">
        <v>0</v>
      </c>
      <c r="DR445" s="160">
        <v>0</v>
      </c>
      <c r="DS445" s="160">
        <v>0</v>
      </c>
      <c r="DT445" s="104" t="s">
        <v>154</v>
      </c>
      <c r="DU445" s="104">
        <v>0</v>
      </c>
      <c r="DV445" s="104" t="s">
        <v>154</v>
      </c>
      <c r="DW445" s="104" t="s">
        <v>154</v>
      </c>
      <c r="DX445" s="104">
        <v>0</v>
      </c>
      <c r="DY445" s="104">
        <v>0</v>
      </c>
      <c r="DZ445" s="107" t="str">
        <f t="shared" si="306"/>
        <v>N</v>
      </c>
      <c r="EA445" s="107" t="str">
        <f t="shared" si="307"/>
        <v/>
      </c>
      <c r="EB445" s="107" t="str">
        <f t="shared" si="308"/>
        <v>Y</v>
      </c>
      <c r="EC445" s="107" t="str">
        <f t="shared" si="309"/>
        <v>N</v>
      </c>
      <c r="ED445" s="107" t="str">
        <f t="shared" si="310"/>
        <v>Not Specified</v>
      </c>
      <c r="EF445" s="113">
        <f t="shared" si="323"/>
        <v>2035</v>
      </c>
    </row>
    <row r="446" spans="1:136" ht="16.5" customHeight="1">
      <c r="A446" s="113">
        <v>443</v>
      </c>
      <c r="B446" s="113">
        <v>419</v>
      </c>
      <c r="C446" s="141" t="s">
        <v>2584</v>
      </c>
      <c r="D446" s="149" t="s">
        <v>980</v>
      </c>
      <c r="E446" s="149" t="s">
        <v>229</v>
      </c>
      <c r="F446" s="149" t="s">
        <v>499</v>
      </c>
      <c r="G446" s="149" t="s">
        <v>246</v>
      </c>
      <c r="H446" s="168" t="s">
        <v>2585</v>
      </c>
      <c r="I446" s="149" t="s">
        <v>2586</v>
      </c>
      <c r="J446" s="149">
        <v>-0.27</v>
      </c>
      <c r="K446" s="149" t="s">
        <v>2587</v>
      </c>
      <c r="L446" s="149">
        <v>300000</v>
      </c>
      <c r="M446" s="150">
        <v>10</v>
      </c>
      <c r="N446" s="113" t="s">
        <v>154</v>
      </c>
      <c r="O446" s="113" t="s">
        <v>153</v>
      </c>
      <c r="P446" s="141" t="s">
        <v>153</v>
      </c>
      <c r="Q446" s="113" t="s">
        <v>154</v>
      </c>
      <c r="R446" s="113" t="s">
        <v>154</v>
      </c>
      <c r="S446" s="113" t="s">
        <v>153</v>
      </c>
      <c r="T446" s="113" t="s">
        <v>153</v>
      </c>
      <c r="U446" s="147" t="s">
        <v>153</v>
      </c>
      <c r="V446" s="113" t="s">
        <v>153</v>
      </c>
      <c r="W446" s="113" t="s">
        <v>153</v>
      </c>
      <c r="X446" s="148" t="s">
        <v>153</v>
      </c>
      <c r="Y446" s="113" t="s">
        <v>153</v>
      </c>
      <c r="Z446" s="113" t="s">
        <v>153</v>
      </c>
      <c r="AC446" s="113" t="s">
        <v>202</v>
      </c>
      <c r="AD446" s="113" t="s">
        <v>5</v>
      </c>
      <c r="AE446" s="113" t="s">
        <v>157</v>
      </c>
      <c r="AF446" s="113" t="s">
        <v>157</v>
      </c>
      <c r="AG446" s="113" t="s">
        <v>158</v>
      </c>
      <c r="AH446" s="141" t="s">
        <v>159</v>
      </c>
      <c r="AI446" s="113" t="s">
        <v>160</v>
      </c>
      <c r="AJ446" s="113" t="s">
        <v>150</v>
      </c>
      <c r="AK446" s="166" t="s">
        <v>2588</v>
      </c>
      <c r="AL446" s="113">
        <v>2030</v>
      </c>
      <c r="AP446" s="113" t="s">
        <v>154</v>
      </c>
      <c r="AQ446" s="113" t="s">
        <v>153</v>
      </c>
      <c r="AR446" s="113" t="s">
        <v>153</v>
      </c>
      <c r="AV446" s="113" t="s">
        <v>157</v>
      </c>
      <c r="AW446" s="167" t="s">
        <v>168</v>
      </c>
      <c r="AX446" s="113" t="s">
        <v>157</v>
      </c>
      <c r="AY446" s="113" t="s">
        <v>154</v>
      </c>
      <c r="AZ446" s="113" t="s">
        <v>153</v>
      </c>
      <c r="BA446" s="113" t="s">
        <v>153</v>
      </c>
      <c r="BG446" s="283">
        <f t="shared" si="311"/>
        <v>0</v>
      </c>
      <c r="BH446" s="149">
        <f t="shared" si="312"/>
        <v>0</v>
      </c>
      <c r="BI446" s="113">
        <f t="shared" si="278"/>
        <v>0</v>
      </c>
      <c r="BJ446" s="280">
        <f t="shared" si="279"/>
        <v>0</v>
      </c>
      <c r="BK446" s="347">
        <f t="shared" si="313"/>
        <v>0</v>
      </c>
      <c r="BL446" s="113">
        <f t="shared" si="314"/>
        <v>0</v>
      </c>
      <c r="BM446" s="113">
        <f t="shared" si="280"/>
        <v>0</v>
      </c>
      <c r="BN446" s="278">
        <f t="shared" si="281"/>
        <v>0</v>
      </c>
      <c r="BO446" s="149">
        <f t="shared" si="315"/>
        <v>0</v>
      </c>
      <c r="BP446" s="149">
        <f t="shared" si="316"/>
        <v>0</v>
      </c>
      <c r="BQ446" s="113">
        <f t="shared" si="282"/>
        <v>0</v>
      </c>
      <c r="BR446" s="356">
        <f t="shared" si="317"/>
        <v>0</v>
      </c>
      <c r="BS446" s="149">
        <f t="shared" si="318"/>
        <v>0</v>
      </c>
      <c r="BT446" s="113">
        <f t="shared" si="283"/>
        <v>0</v>
      </c>
      <c r="BU446" s="356">
        <f t="shared" si="284"/>
        <v>0</v>
      </c>
      <c r="BV446" s="149">
        <f t="shared" si="285"/>
        <v>1</v>
      </c>
      <c r="BW446" s="113">
        <f t="shared" si="286"/>
        <v>0</v>
      </c>
      <c r="BX446" s="248">
        <f t="shared" si="287"/>
        <v>0</v>
      </c>
      <c r="BY446" s="248">
        <f t="shared" si="288"/>
        <v>1</v>
      </c>
      <c r="BZ446" s="248">
        <f t="shared" si="289"/>
        <v>0</v>
      </c>
      <c r="CA446" s="248">
        <f t="shared" si="322"/>
        <v>1</v>
      </c>
      <c r="CB446" s="175">
        <f t="shared" si="290"/>
        <v>1</v>
      </c>
      <c r="CC446" s="347">
        <f t="shared" si="291"/>
        <v>0</v>
      </c>
      <c r="CD446" s="113">
        <f t="shared" si="292"/>
        <v>0</v>
      </c>
      <c r="CE446" s="113">
        <f t="shared" si="293"/>
        <v>0</v>
      </c>
      <c r="CF446" s="276">
        <f t="shared" si="294"/>
        <v>0</v>
      </c>
      <c r="CG446" s="248">
        <f t="shared" si="295"/>
        <v>1</v>
      </c>
      <c r="CH446" s="274">
        <f t="shared" si="319"/>
        <v>1</v>
      </c>
      <c r="CI446" s="347">
        <f t="shared" si="296"/>
        <v>0</v>
      </c>
      <c r="CJ446" s="113">
        <f t="shared" si="297"/>
        <v>0</v>
      </c>
      <c r="CK446" s="141">
        <f t="shared" si="298"/>
        <v>0</v>
      </c>
      <c r="CL446" s="149">
        <f t="shared" si="320"/>
        <v>0</v>
      </c>
      <c r="CM446" s="149">
        <f t="shared" si="320"/>
        <v>1</v>
      </c>
      <c r="CN446" s="149">
        <f t="shared" si="320"/>
        <v>0</v>
      </c>
      <c r="CO446" s="149">
        <f t="shared" si="299"/>
        <v>1</v>
      </c>
      <c r="CP446" s="149">
        <f t="shared" si="321"/>
        <v>1</v>
      </c>
      <c r="CQ446" s="282">
        <f t="shared" si="300"/>
        <v>1</v>
      </c>
      <c r="CR446" s="113">
        <f t="shared" si="301"/>
        <v>0</v>
      </c>
      <c r="CS446" s="113">
        <f t="shared" si="302"/>
        <v>0</v>
      </c>
      <c r="CT446" s="282" t="str">
        <f t="shared" si="303"/>
        <v/>
      </c>
      <c r="CU446" s="113" t="str">
        <f t="shared" si="304"/>
        <v xml:space="preserve"> </v>
      </c>
      <c r="CV446" s="113">
        <f t="shared" si="305"/>
        <v>0</v>
      </c>
      <c r="CW446" s="160">
        <v>0</v>
      </c>
      <c r="CX446" s="160">
        <v>0</v>
      </c>
      <c r="CY446" s="160">
        <v>1</v>
      </c>
      <c r="CZ446" s="160">
        <v>1</v>
      </c>
      <c r="DA446" s="160">
        <v>0</v>
      </c>
      <c r="DB446" s="160">
        <v>0</v>
      </c>
      <c r="DC446" s="160">
        <v>0</v>
      </c>
      <c r="DD446" s="160">
        <v>0</v>
      </c>
      <c r="DE446" s="160">
        <v>0</v>
      </c>
      <c r="DF446" s="160">
        <v>0</v>
      </c>
      <c r="DG446" s="160">
        <v>0</v>
      </c>
      <c r="DH446" s="160">
        <v>0</v>
      </c>
      <c r="DI446" s="160">
        <v>0</v>
      </c>
      <c r="DJ446" s="160">
        <v>0</v>
      </c>
      <c r="DK446" s="160">
        <v>0</v>
      </c>
      <c r="DL446" s="160">
        <v>0</v>
      </c>
      <c r="DM446" s="160">
        <v>1</v>
      </c>
      <c r="DN446" s="160">
        <v>0</v>
      </c>
      <c r="DO446" s="160">
        <v>1</v>
      </c>
      <c r="DP446" s="160">
        <v>0</v>
      </c>
      <c r="DQ446" s="160">
        <v>0</v>
      </c>
      <c r="DR446" s="160">
        <v>1</v>
      </c>
      <c r="DS446" s="160">
        <v>0</v>
      </c>
      <c r="DT446" s="104" t="s">
        <v>154</v>
      </c>
      <c r="DU446" s="104">
        <v>0</v>
      </c>
      <c r="DV446" s="104" t="s">
        <v>154</v>
      </c>
      <c r="DW446" s="104" t="s">
        <v>154</v>
      </c>
      <c r="DX446" s="104" t="s">
        <v>3005</v>
      </c>
      <c r="DY446" s="104" t="s">
        <v>154</v>
      </c>
      <c r="DZ446" s="107" t="str">
        <f t="shared" si="306"/>
        <v>N</v>
      </c>
      <c r="EA446" s="107" t="str">
        <f t="shared" si="307"/>
        <v/>
      </c>
      <c r="EB446" s="107" t="str">
        <f t="shared" si="308"/>
        <v>N</v>
      </c>
      <c r="EC446" s="107" t="str">
        <f t="shared" si="309"/>
        <v>Y</v>
      </c>
      <c r="ED446" s="107" t="str">
        <f t="shared" si="310"/>
        <v>Yes</v>
      </c>
      <c r="EF446" s="113">
        <f t="shared" si="323"/>
        <v>0</v>
      </c>
    </row>
    <row r="447" spans="1:136" ht="16.5" customHeight="1">
      <c r="A447" s="113">
        <v>444</v>
      </c>
      <c r="B447" s="113">
        <v>439</v>
      </c>
      <c r="C447" s="141" t="s">
        <v>2589</v>
      </c>
      <c r="D447" s="113" t="s">
        <v>449</v>
      </c>
      <c r="E447" s="113" t="s">
        <v>144</v>
      </c>
      <c r="F447" s="113" t="s">
        <v>175</v>
      </c>
      <c r="G447" s="113" t="s">
        <v>176</v>
      </c>
      <c r="H447" s="157" t="s">
        <v>2590</v>
      </c>
      <c r="I447" s="113" t="s">
        <v>2591</v>
      </c>
      <c r="J447" s="113">
        <v>0</v>
      </c>
      <c r="K447" s="113" t="s">
        <v>2592</v>
      </c>
      <c r="L447" s="113">
        <v>138444</v>
      </c>
      <c r="M447" s="141">
        <v>29</v>
      </c>
      <c r="N447" s="113" t="s">
        <v>154</v>
      </c>
      <c r="O447" s="113" t="s">
        <v>153</v>
      </c>
      <c r="P447" s="141" t="s">
        <v>153</v>
      </c>
      <c r="Q447" s="113" t="s">
        <v>154</v>
      </c>
      <c r="R447" s="113" t="s">
        <v>154</v>
      </c>
      <c r="S447" s="113" t="s">
        <v>153</v>
      </c>
      <c r="T447" s="113" t="s">
        <v>153</v>
      </c>
      <c r="U447" s="147" t="s">
        <v>153</v>
      </c>
      <c r="V447" s="113" t="s">
        <v>153</v>
      </c>
      <c r="W447" s="113" t="s">
        <v>153</v>
      </c>
      <c r="X447" s="148" t="s">
        <v>153</v>
      </c>
      <c r="Y447" s="113" t="s">
        <v>153</v>
      </c>
      <c r="Z447" s="113" t="s">
        <v>153</v>
      </c>
      <c r="AC447" s="113" t="s">
        <v>167</v>
      </c>
      <c r="AD447" s="113" t="s">
        <v>6</v>
      </c>
      <c r="AE447" s="113" t="s">
        <v>157</v>
      </c>
      <c r="AF447" s="113" t="s">
        <v>157</v>
      </c>
      <c r="AG447" s="113" t="s">
        <v>157</v>
      </c>
      <c r="AH447" s="141" t="s">
        <v>218</v>
      </c>
      <c r="AJ447" s="113" t="s">
        <v>154</v>
      </c>
      <c r="AK447" s="166" t="s">
        <v>153</v>
      </c>
      <c r="AO447" s="113" t="s">
        <v>219</v>
      </c>
      <c r="AP447" s="113" t="s">
        <v>150</v>
      </c>
      <c r="AQ447" s="113" t="s">
        <v>218</v>
      </c>
      <c r="AR447" s="113" t="s">
        <v>2593</v>
      </c>
      <c r="AS447" s="113">
        <v>2050</v>
      </c>
      <c r="AT447" s="190"/>
      <c r="AV447" s="113" t="s">
        <v>168</v>
      </c>
      <c r="AW447" s="167" t="s">
        <v>168</v>
      </c>
      <c r="AX447" s="113" t="s">
        <v>158</v>
      </c>
      <c r="AY447" s="113" t="s">
        <v>154</v>
      </c>
      <c r="AZ447" s="113" t="s">
        <v>153</v>
      </c>
      <c r="BA447" s="113" t="s">
        <v>153</v>
      </c>
      <c r="BG447" s="283">
        <f t="shared" si="311"/>
        <v>0</v>
      </c>
      <c r="BH447" s="149">
        <f t="shared" si="312"/>
        <v>0</v>
      </c>
      <c r="BI447" s="113">
        <f t="shared" si="278"/>
        <v>0</v>
      </c>
      <c r="BJ447" s="280">
        <f t="shared" si="279"/>
        <v>0</v>
      </c>
      <c r="BK447" s="347">
        <f t="shared" si="313"/>
        <v>0</v>
      </c>
      <c r="BL447" s="113">
        <f t="shared" si="314"/>
        <v>0</v>
      </c>
      <c r="BM447" s="113">
        <f t="shared" si="280"/>
        <v>0</v>
      </c>
      <c r="BN447" s="278">
        <f t="shared" si="281"/>
        <v>0</v>
      </c>
      <c r="BO447" s="149">
        <f t="shared" si="315"/>
        <v>0</v>
      </c>
      <c r="BP447" s="149">
        <f t="shared" si="316"/>
        <v>0</v>
      </c>
      <c r="BQ447" s="113">
        <f t="shared" si="282"/>
        <v>0</v>
      </c>
      <c r="BR447" s="356">
        <f t="shared" si="317"/>
        <v>0</v>
      </c>
      <c r="BS447" s="149">
        <f t="shared" si="318"/>
        <v>0</v>
      </c>
      <c r="BT447" s="113">
        <f t="shared" si="283"/>
        <v>1</v>
      </c>
      <c r="BU447" s="356">
        <f t="shared" si="284"/>
        <v>0</v>
      </c>
      <c r="BV447" s="149">
        <f t="shared" si="285"/>
        <v>0</v>
      </c>
      <c r="BW447" s="113">
        <f t="shared" si="286"/>
        <v>0</v>
      </c>
      <c r="BX447" s="248">
        <f t="shared" si="287"/>
        <v>0</v>
      </c>
      <c r="BY447" s="248">
        <f t="shared" si="288"/>
        <v>0</v>
      </c>
      <c r="BZ447" s="248">
        <f t="shared" si="289"/>
        <v>0</v>
      </c>
      <c r="CA447" s="248">
        <f t="shared" si="322"/>
        <v>0</v>
      </c>
      <c r="CB447" s="175">
        <f t="shared" si="290"/>
        <v>0</v>
      </c>
      <c r="CC447" s="347">
        <f t="shared" si="291"/>
        <v>0</v>
      </c>
      <c r="CD447" s="113">
        <f t="shared" si="292"/>
        <v>0</v>
      </c>
      <c r="CE447" s="113">
        <f t="shared" si="293"/>
        <v>1</v>
      </c>
      <c r="CF447" s="276">
        <f t="shared" si="294"/>
        <v>1</v>
      </c>
      <c r="CG447" s="248">
        <f t="shared" si="295"/>
        <v>1</v>
      </c>
      <c r="CH447" s="274">
        <f t="shared" si="319"/>
        <v>1</v>
      </c>
      <c r="CI447" s="347">
        <f t="shared" si="296"/>
        <v>0</v>
      </c>
      <c r="CJ447" s="113">
        <f t="shared" si="297"/>
        <v>0</v>
      </c>
      <c r="CK447" s="141">
        <f t="shared" si="298"/>
        <v>0</v>
      </c>
      <c r="CL447" s="149">
        <f t="shared" si="320"/>
        <v>0</v>
      </c>
      <c r="CM447" s="149">
        <f t="shared" si="320"/>
        <v>0</v>
      </c>
      <c r="CN447" s="149">
        <f t="shared" si="320"/>
        <v>1</v>
      </c>
      <c r="CO447" s="149">
        <f t="shared" si="299"/>
        <v>1</v>
      </c>
      <c r="CP447" s="149">
        <f t="shared" si="321"/>
        <v>1</v>
      </c>
      <c r="CQ447" s="282">
        <f t="shared" si="300"/>
        <v>0</v>
      </c>
      <c r="CR447" s="113">
        <f t="shared" si="301"/>
        <v>0</v>
      </c>
      <c r="CS447" s="113">
        <f t="shared" si="302"/>
        <v>1</v>
      </c>
      <c r="CT447" s="282" t="str">
        <f t="shared" si="303"/>
        <v/>
      </c>
      <c r="CU447" s="113" t="str">
        <f t="shared" si="304"/>
        <v xml:space="preserve"> 2050</v>
      </c>
      <c r="CV447" s="113">
        <f t="shared" si="305"/>
        <v>2050</v>
      </c>
      <c r="CW447" s="160">
        <v>0</v>
      </c>
      <c r="CX447" s="160">
        <v>0</v>
      </c>
      <c r="CY447" s="160">
        <v>0</v>
      </c>
      <c r="CZ447" s="160">
        <v>0</v>
      </c>
      <c r="DA447" s="160">
        <v>0</v>
      </c>
      <c r="DB447" s="160">
        <v>0</v>
      </c>
      <c r="DC447" s="160">
        <v>1</v>
      </c>
      <c r="DD447" s="160">
        <v>1</v>
      </c>
      <c r="DE447" s="160">
        <v>0</v>
      </c>
      <c r="DF447" s="160">
        <v>1</v>
      </c>
      <c r="DG447" s="160">
        <v>0</v>
      </c>
      <c r="DH447" s="160">
        <v>1</v>
      </c>
      <c r="DI447" s="160">
        <v>0</v>
      </c>
      <c r="DJ447" s="160">
        <v>0</v>
      </c>
      <c r="DK447" s="160">
        <v>0</v>
      </c>
      <c r="DL447" s="160">
        <v>0</v>
      </c>
      <c r="DM447" s="160">
        <v>1</v>
      </c>
      <c r="DN447" s="160">
        <v>0</v>
      </c>
      <c r="DO447" s="160">
        <v>1</v>
      </c>
      <c r="DP447" s="160">
        <v>1</v>
      </c>
      <c r="DQ447" s="160">
        <v>0</v>
      </c>
      <c r="DR447" s="160">
        <v>1</v>
      </c>
      <c r="DS447" s="160">
        <v>0</v>
      </c>
      <c r="DT447" s="104" t="s">
        <v>154</v>
      </c>
      <c r="DU447" s="104">
        <v>0</v>
      </c>
      <c r="DV447" s="104" t="s">
        <v>7859</v>
      </c>
      <c r="DW447" s="104" t="s">
        <v>154</v>
      </c>
      <c r="DX447" s="104">
        <v>0</v>
      </c>
      <c r="DY447" s="104" t="s">
        <v>150</v>
      </c>
      <c r="DZ447" s="107" t="str">
        <f t="shared" si="306"/>
        <v>N</v>
      </c>
      <c r="EA447" s="107" t="str">
        <f t="shared" si="307"/>
        <v/>
      </c>
      <c r="EB447" s="107" t="str">
        <f t="shared" si="308"/>
        <v>Y</v>
      </c>
      <c r="EC447" s="107" t="str">
        <f t="shared" si="309"/>
        <v>N</v>
      </c>
      <c r="ED447" s="107" t="str">
        <f t="shared" si="310"/>
        <v>Not Specified</v>
      </c>
      <c r="EF447" s="113">
        <f t="shared" si="323"/>
        <v>2050</v>
      </c>
    </row>
    <row r="448" spans="1:136" s="175" customFormat="1" ht="16.5" customHeight="1">
      <c r="A448" s="149">
        <v>445</v>
      </c>
      <c r="B448" s="149">
        <v>431</v>
      </c>
      <c r="C448" s="150" t="s">
        <v>2594</v>
      </c>
      <c r="D448" s="149" t="s">
        <v>818</v>
      </c>
      <c r="E448" s="149" t="s">
        <v>144</v>
      </c>
      <c r="F448" s="149" t="s">
        <v>374</v>
      </c>
      <c r="G448" s="149" t="s">
        <v>246</v>
      </c>
      <c r="H448" s="168" t="s">
        <v>2595</v>
      </c>
      <c r="I448" s="149" t="s">
        <v>2596</v>
      </c>
      <c r="J448" s="149">
        <v>0.143</v>
      </c>
      <c r="K448" s="149" t="s">
        <v>2597</v>
      </c>
      <c r="L448" s="149">
        <v>31600</v>
      </c>
      <c r="M448" s="150">
        <v>2</v>
      </c>
      <c r="N448" s="149" t="s">
        <v>154</v>
      </c>
      <c r="O448" s="149" t="s">
        <v>153</v>
      </c>
      <c r="P448" s="150" t="s">
        <v>153</v>
      </c>
      <c r="Q448" s="113" t="s">
        <v>154</v>
      </c>
      <c r="R448" s="113" t="s">
        <v>154</v>
      </c>
      <c r="S448" s="149" t="s">
        <v>153</v>
      </c>
      <c r="T448" s="149" t="s">
        <v>153</v>
      </c>
      <c r="U448" s="151" t="s">
        <v>153</v>
      </c>
      <c r="V448" s="149" t="s">
        <v>153</v>
      </c>
      <c r="W448" s="149" t="s">
        <v>153</v>
      </c>
      <c r="X448" s="152" t="s">
        <v>153</v>
      </c>
      <c r="Y448" s="113" t="s">
        <v>153</v>
      </c>
      <c r="Z448" s="149" t="s">
        <v>153</v>
      </c>
      <c r="AA448" s="150"/>
      <c r="AB448" s="149"/>
      <c r="AC448" s="149" t="s">
        <v>153</v>
      </c>
      <c r="AD448" s="149" t="s">
        <v>153</v>
      </c>
      <c r="AE448" s="149" t="s">
        <v>153</v>
      </c>
      <c r="AF448" s="149" t="s">
        <v>153</v>
      </c>
      <c r="AG448" s="149" t="s">
        <v>153</v>
      </c>
      <c r="AH448" s="150" t="s">
        <v>153</v>
      </c>
      <c r="AI448" s="113"/>
      <c r="AJ448" s="113" t="s">
        <v>154</v>
      </c>
      <c r="AK448" s="170" t="s">
        <v>153</v>
      </c>
      <c r="AL448" s="149"/>
      <c r="AM448" s="174" t="s">
        <v>2598</v>
      </c>
      <c r="AN448" s="150" t="s">
        <v>795</v>
      </c>
      <c r="AO448" s="113"/>
      <c r="AP448" s="149" t="s">
        <v>154</v>
      </c>
      <c r="AQ448" s="149" t="s">
        <v>153</v>
      </c>
      <c r="AR448" s="149" t="s">
        <v>153</v>
      </c>
      <c r="AS448" s="149"/>
      <c r="AT448" s="149"/>
      <c r="AU448" s="150"/>
      <c r="AV448" s="169" t="s">
        <v>168</v>
      </c>
      <c r="AW448" s="172" t="s">
        <v>153</v>
      </c>
      <c r="AX448" s="149" t="s">
        <v>153</v>
      </c>
      <c r="AY448" s="149" t="s">
        <v>154</v>
      </c>
      <c r="AZ448" s="149" t="s">
        <v>153</v>
      </c>
      <c r="BA448" s="149" t="s">
        <v>153</v>
      </c>
      <c r="BB448" s="149"/>
      <c r="BC448" s="150"/>
      <c r="BD448" s="149"/>
      <c r="BE448" s="173"/>
      <c r="BF448" s="192" t="s">
        <v>2599</v>
      </c>
      <c r="BG448" s="283">
        <f t="shared" si="311"/>
        <v>0</v>
      </c>
      <c r="BH448" s="149">
        <f t="shared" si="312"/>
        <v>0</v>
      </c>
      <c r="BI448" s="113">
        <f t="shared" si="278"/>
        <v>0</v>
      </c>
      <c r="BJ448" s="280">
        <f t="shared" si="279"/>
        <v>0</v>
      </c>
      <c r="BK448" s="347">
        <f t="shared" si="313"/>
        <v>0</v>
      </c>
      <c r="BL448" s="113">
        <f t="shared" si="314"/>
        <v>0</v>
      </c>
      <c r="BM448" s="113">
        <f t="shared" si="280"/>
        <v>0</v>
      </c>
      <c r="BN448" s="278">
        <f t="shared" si="281"/>
        <v>0</v>
      </c>
      <c r="BO448" s="149">
        <f t="shared" si="315"/>
        <v>0</v>
      </c>
      <c r="BP448" s="149">
        <f t="shared" si="316"/>
        <v>0</v>
      </c>
      <c r="BQ448" s="113">
        <f t="shared" si="282"/>
        <v>0</v>
      </c>
      <c r="BR448" s="356">
        <f t="shared" si="317"/>
        <v>0</v>
      </c>
      <c r="BS448" s="149">
        <f t="shared" si="318"/>
        <v>0</v>
      </c>
      <c r="BT448" s="113">
        <f t="shared" si="283"/>
        <v>0</v>
      </c>
      <c r="BU448" s="356">
        <f t="shared" si="284"/>
        <v>0</v>
      </c>
      <c r="BV448" s="149">
        <f t="shared" si="285"/>
        <v>0</v>
      </c>
      <c r="BW448" s="113">
        <f t="shared" si="286"/>
        <v>0</v>
      </c>
      <c r="BX448" s="248">
        <f t="shared" si="287"/>
        <v>0</v>
      </c>
      <c r="BY448" s="248">
        <f t="shared" si="288"/>
        <v>0</v>
      </c>
      <c r="BZ448" s="248">
        <f t="shared" si="289"/>
        <v>0</v>
      </c>
      <c r="CA448" s="248">
        <f t="shared" si="322"/>
        <v>0</v>
      </c>
      <c r="CB448" s="175">
        <f t="shared" si="290"/>
        <v>0</v>
      </c>
      <c r="CC448" s="347">
        <f t="shared" si="291"/>
        <v>0</v>
      </c>
      <c r="CD448" s="113">
        <f t="shared" si="292"/>
        <v>0</v>
      </c>
      <c r="CE448" s="113">
        <f t="shared" si="293"/>
        <v>0</v>
      </c>
      <c r="CF448" s="276">
        <f t="shared" si="294"/>
        <v>0</v>
      </c>
      <c r="CG448" s="248">
        <f t="shared" si="295"/>
        <v>0</v>
      </c>
      <c r="CH448" s="274">
        <f t="shared" si="319"/>
        <v>0</v>
      </c>
      <c r="CI448" s="347">
        <f t="shared" si="296"/>
        <v>0</v>
      </c>
      <c r="CJ448" s="113">
        <f t="shared" si="297"/>
        <v>0</v>
      </c>
      <c r="CK448" s="141">
        <f t="shared" si="298"/>
        <v>0</v>
      </c>
      <c r="CL448" s="149">
        <f t="shared" si="320"/>
        <v>0</v>
      </c>
      <c r="CM448" s="149">
        <f t="shared" si="320"/>
        <v>0</v>
      </c>
      <c r="CN448" s="149">
        <f t="shared" si="320"/>
        <v>0</v>
      </c>
      <c r="CO448" s="149">
        <f t="shared" si="299"/>
        <v>0</v>
      </c>
      <c r="CP448" s="149">
        <f t="shared" si="321"/>
        <v>0</v>
      </c>
      <c r="CQ448" s="282">
        <f t="shared" si="300"/>
        <v>0</v>
      </c>
      <c r="CR448" s="113">
        <f t="shared" si="301"/>
        <v>0</v>
      </c>
      <c r="CS448" s="113">
        <f t="shared" si="302"/>
        <v>1</v>
      </c>
      <c r="CT448" s="282" t="str">
        <f t="shared" si="303"/>
        <v/>
      </c>
      <c r="CU448" s="113" t="str">
        <f t="shared" si="304"/>
        <v xml:space="preserve"> </v>
      </c>
      <c r="CV448" s="113">
        <f t="shared" si="305"/>
        <v>0</v>
      </c>
      <c r="CW448" s="160">
        <v>0</v>
      </c>
      <c r="CX448" s="160">
        <v>0</v>
      </c>
      <c r="CY448" s="160">
        <v>0</v>
      </c>
      <c r="CZ448" s="160">
        <v>0</v>
      </c>
      <c r="DA448" s="160">
        <v>0</v>
      </c>
      <c r="DB448" s="160">
        <v>0</v>
      </c>
      <c r="DC448" s="160">
        <v>0</v>
      </c>
      <c r="DD448" s="160">
        <v>0</v>
      </c>
      <c r="DE448" s="160">
        <v>0</v>
      </c>
      <c r="DF448" s="160">
        <v>0</v>
      </c>
      <c r="DG448" s="160">
        <v>0</v>
      </c>
      <c r="DH448" s="160">
        <v>0</v>
      </c>
      <c r="DI448" s="160">
        <v>0</v>
      </c>
      <c r="DJ448" s="160">
        <v>0</v>
      </c>
      <c r="DK448" s="160">
        <v>0</v>
      </c>
      <c r="DL448" s="160">
        <v>0</v>
      </c>
      <c r="DM448" s="160">
        <v>0</v>
      </c>
      <c r="DN448" s="160">
        <v>0</v>
      </c>
      <c r="DO448" s="160">
        <v>0</v>
      </c>
      <c r="DP448" s="160">
        <v>0</v>
      </c>
      <c r="DQ448" s="160">
        <v>0</v>
      </c>
      <c r="DR448" s="160">
        <v>0</v>
      </c>
      <c r="DS448" s="160">
        <v>0</v>
      </c>
      <c r="DT448" s="104" t="s">
        <v>154</v>
      </c>
      <c r="DU448" s="104">
        <v>0</v>
      </c>
      <c r="DV448" s="104" t="s">
        <v>154</v>
      </c>
      <c r="DW448" s="104" t="s">
        <v>154</v>
      </c>
      <c r="DX448" s="104">
        <v>0</v>
      </c>
      <c r="DY448" s="104">
        <v>0</v>
      </c>
      <c r="DZ448" s="107" t="str">
        <f t="shared" si="306"/>
        <v>N</v>
      </c>
      <c r="EA448" s="107" t="str">
        <f t="shared" si="307"/>
        <v/>
      </c>
      <c r="EB448" s="107" t="str">
        <f t="shared" si="308"/>
        <v>N</v>
      </c>
      <c r="EC448" s="107" t="str">
        <f t="shared" si="309"/>
        <v>N</v>
      </c>
      <c r="ED448" s="107" t="str">
        <f t="shared" si="310"/>
        <v>Not Specified</v>
      </c>
      <c r="EE448" s="107"/>
      <c r="EF448" s="113">
        <f t="shared" si="323"/>
        <v>0</v>
      </c>
    </row>
    <row r="449" spans="1:136" ht="16.5" customHeight="1">
      <c r="A449" s="113">
        <v>446</v>
      </c>
      <c r="B449" s="113">
        <v>490</v>
      </c>
      <c r="C449" s="141" t="s">
        <v>2600</v>
      </c>
      <c r="D449" s="113" t="s">
        <v>1163</v>
      </c>
      <c r="E449" s="113" t="s">
        <v>229</v>
      </c>
      <c r="F449" s="113" t="s">
        <v>145</v>
      </c>
      <c r="G449" s="113" t="s">
        <v>146</v>
      </c>
      <c r="H449" s="157" t="s">
        <v>2601</v>
      </c>
      <c r="I449" s="113" t="s">
        <v>2602</v>
      </c>
      <c r="J449" s="113">
        <v>1.677</v>
      </c>
      <c r="K449" s="113" t="s">
        <v>2603</v>
      </c>
      <c r="L449" s="113">
        <v>88040</v>
      </c>
      <c r="M449" s="141">
        <v>16</v>
      </c>
      <c r="N449" s="113" t="s">
        <v>150</v>
      </c>
      <c r="O449" s="113">
        <v>2018</v>
      </c>
      <c r="P449" s="141">
        <v>2019</v>
      </c>
      <c r="Q449" s="113" t="s">
        <v>150</v>
      </c>
      <c r="R449" s="113" t="s">
        <v>150</v>
      </c>
      <c r="S449" s="113" t="s">
        <v>151</v>
      </c>
      <c r="T449" s="113" t="s">
        <v>152</v>
      </c>
      <c r="U449" s="151">
        <v>2030</v>
      </c>
      <c r="V449" s="113" t="s">
        <v>151</v>
      </c>
      <c r="W449" s="113" t="s">
        <v>152</v>
      </c>
      <c r="X449" s="148">
        <v>2040</v>
      </c>
      <c r="Y449" s="113" t="s">
        <v>150</v>
      </c>
      <c r="Z449" s="113" t="s">
        <v>151</v>
      </c>
      <c r="AA449" s="141">
        <v>2040</v>
      </c>
      <c r="AC449" s="113" t="s">
        <v>167</v>
      </c>
      <c r="AD449" s="113" t="s">
        <v>6</v>
      </c>
      <c r="AE449" s="113" t="s">
        <v>157</v>
      </c>
      <c r="AF449" s="113" t="s">
        <v>157</v>
      </c>
      <c r="AG449" s="113" t="s">
        <v>157</v>
      </c>
      <c r="AH449" s="141" t="s">
        <v>218</v>
      </c>
      <c r="AJ449" s="113" t="s">
        <v>154</v>
      </c>
      <c r="AK449" s="166" t="s">
        <v>153</v>
      </c>
      <c r="AO449" s="113" t="s">
        <v>219</v>
      </c>
      <c r="AP449" s="113" t="s">
        <v>150</v>
      </c>
      <c r="AQ449" s="113" t="s">
        <v>218</v>
      </c>
      <c r="AR449" s="113" t="s">
        <v>2604</v>
      </c>
      <c r="AS449" s="113">
        <v>2040</v>
      </c>
      <c r="AV449" s="113" t="s">
        <v>157</v>
      </c>
      <c r="AW449" s="167" t="s">
        <v>168</v>
      </c>
      <c r="AX449" s="113" t="s">
        <v>158</v>
      </c>
      <c r="AY449" s="113" t="s">
        <v>154</v>
      </c>
      <c r="AZ449" s="113" t="s">
        <v>153</v>
      </c>
      <c r="BA449" s="113" t="s">
        <v>153</v>
      </c>
      <c r="BG449" s="283">
        <f t="shared" si="311"/>
        <v>1</v>
      </c>
      <c r="BH449" s="149">
        <f t="shared" si="312"/>
        <v>0</v>
      </c>
      <c r="BI449" s="113">
        <f t="shared" si="278"/>
        <v>0</v>
      </c>
      <c r="BJ449" s="280">
        <f t="shared" si="279"/>
        <v>1</v>
      </c>
      <c r="BK449" s="347">
        <f t="shared" si="313"/>
        <v>0</v>
      </c>
      <c r="BL449" s="113">
        <f t="shared" si="314"/>
        <v>1</v>
      </c>
      <c r="BM449" s="113">
        <f t="shared" si="280"/>
        <v>0</v>
      </c>
      <c r="BN449" s="278">
        <f t="shared" si="281"/>
        <v>1</v>
      </c>
      <c r="BO449" s="149">
        <f t="shared" si="315"/>
        <v>0</v>
      </c>
      <c r="BP449" s="149">
        <f t="shared" si="316"/>
        <v>0</v>
      </c>
      <c r="BQ449" s="113">
        <f t="shared" si="282"/>
        <v>1</v>
      </c>
      <c r="BR449" s="356">
        <f t="shared" si="317"/>
        <v>0</v>
      </c>
      <c r="BS449" s="149">
        <f t="shared" si="318"/>
        <v>0</v>
      </c>
      <c r="BT449" s="113">
        <f t="shared" si="283"/>
        <v>1</v>
      </c>
      <c r="BU449" s="356">
        <f t="shared" si="284"/>
        <v>0</v>
      </c>
      <c r="BV449" s="149">
        <f t="shared" si="285"/>
        <v>0</v>
      </c>
      <c r="BW449" s="113">
        <f t="shared" si="286"/>
        <v>0</v>
      </c>
      <c r="BX449" s="248">
        <f t="shared" si="287"/>
        <v>0</v>
      </c>
      <c r="BY449" s="248">
        <f t="shared" si="288"/>
        <v>0</v>
      </c>
      <c r="BZ449" s="248">
        <f t="shared" si="289"/>
        <v>0</v>
      </c>
      <c r="CA449" s="248">
        <f t="shared" si="322"/>
        <v>0</v>
      </c>
      <c r="CB449" s="175">
        <f t="shared" si="290"/>
        <v>0</v>
      </c>
      <c r="CC449" s="347">
        <f t="shared" si="291"/>
        <v>0</v>
      </c>
      <c r="CD449" s="113">
        <f t="shared" si="292"/>
        <v>0</v>
      </c>
      <c r="CE449" s="113">
        <f t="shared" si="293"/>
        <v>1</v>
      </c>
      <c r="CF449" s="276">
        <f t="shared" si="294"/>
        <v>1</v>
      </c>
      <c r="CG449" s="248">
        <f t="shared" si="295"/>
        <v>1</v>
      </c>
      <c r="CH449" s="274">
        <f t="shared" si="319"/>
        <v>1</v>
      </c>
      <c r="CI449" s="347">
        <f t="shared" si="296"/>
        <v>0</v>
      </c>
      <c r="CJ449" s="113">
        <f t="shared" si="297"/>
        <v>0</v>
      </c>
      <c r="CK449" s="141">
        <f t="shared" si="298"/>
        <v>0</v>
      </c>
      <c r="CL449" s="149">
        <f t="shared" si="320"/>
        <v>1</v>
      </c>
      <c r="CM449" s="149">
        <f t="shared" si="320"/>
        <v>1</v>
      </c>
      <c r="CN449" s="149">
        <f t="shared" si="320"/>
        <v>1</v>
      </c>
      <c r="CO449" s="149">
        <f t="shared" si="299"/>
        <v>3</v>
      </c>
      <c r="CP449" s="149">
        <f t="shared" si="321"/>
        <v>1</v>
      </c>
      <c r="CQ449" s="282">
        <f t="shared" si="300"/>
        <v>1</v>
      </c>
      <c r="CR449" s="113">
        <f t="shared" si="301"/>
        <v>0</v>
      </c>
      <c r="CS449" s="113">
        <f t="shared" si="302"/>
        <v>0</v>
      </c>
      <c r="CT449" s="282">
        <f t="shared" si="303"/>
        <v>1</v>
      </c>
      <c r="CU449" s="113" t="str">
        <f t="shared" si="304"/>
        <v>2040 2040</v>
      </c>
      <c r="CV449" s="113">
        <f t="shared" si="305"/>
        <v>2040</v>
      </c>
      <c r="CW449" s="160">
        <v>1</v>
      </c>
      <c r="CX449" s="160">
        <v>0</v>
      </c>
      <c r="CY449" s="160">
        <v>0</v>
      </c>
      <c r="CZ449" s="160">
        <v>1</v>
      </c>
      <c r="DA449" s="160">
        <v>0</v>
      </c>
      <c r="DB449" s="160">
        <v>0</v>
      </c>
      <c r="DC449" s="160">
        <v>0</v>
      </c>
      <c r="DD449" s="160">
        <v>0</v>
      </c>
      <c r="DE449" s="160">
        <v>0</v>
      </c>
      <c r="DF449" s="160">
        <v>1</v>
      </c>
      <c r="DG449" s="160">
        <v>0</v>
      </c>
      <c r="DH449" s="160">
        <v>1</v>
      </c>
      <c r="DI449" s="160">
        <v>1</v>
      </c>
      <c r="DJ449" s="160">
        <v>0</v>
      </c>
      <c r="DK449" s="160">
        <v>0</v>
      </c>
      <c r="DL449" s="160">
        <v>1</v>
      </c>
      <c r="DM449" s="160">
        <v>1</v>
      </c>
      <c r="DN449" s="160">
        <v>1</v>
      </c>
      <c r="DO449" s="160">
        <v>1</v>
      </c>
      <c r="DP449" s="160">
        <v>1</v>
      </c>
      <c r="DQ449" s="160">
        <v>0</v>
      </c>
      <c r="DR449" s="160">
        <v>1</v>
      </c>
      <c r="DS449" s="160">
        <v>1</v>
      </c>
      <c r="DT449" s="104" t="s">
        <v>150</v>
      </c>
      <c r="DU449" s="104" t="s">
        <v>157</v>
      </c>
      <c r="DV449" s="104" t="s">
        <v>154</v>
      </c>
      <c r="DW449" s="104" t="s">
        <v>160</v>
      </c>
      <c r="DX449" s="104" t="s">
        <v>150</v>
      </c>
      <c r="DY449" s="104" t="s">
        <v>154</v>
      </c>
      <c r="DZ449" s="107" t="str">
        <f t="shared" si="306"/>
        <v>Y</v>
      </c>
      <c r="EA449" s="107" t="str">
        <f t="shared" si="307"/>
        <v>Targets set</v>
      </c>
      <c r="EB449" s="107" t="str">
        <f t="shared" si="308"/>
        <v>Y</v>
      </c>
      <c r="EC449" s="107" t="str">
        <f t="shared" si="309"/>
        <v>N</v>
      </c>
      <c r="ED449" s="107" t="str">
        <f t="shared" si="310"/>
        <v>Yes</v>
      </c>
      <c r="EF449" s="113">
        <f t="shared" si="323"/>
        <v>2040</v>
      </c>
    </row>
    <row r="450" spans="1:136" ht="16.5" customHeight="1">
      <c r="A450" s="113">
        <v>447</v>
      </c>
      <c r="B450" s="113">
        <v>418</v>
      </c>
      <c r="C450" s="141" t="s">
        <v>2605</v>
      </c>
      <c r="D450" s="113" t="s">
        <v>679</v>
      </c>
      <c r="E450" s="113" t="s">
        <v>174</v>
      </c>
      <c r="F450" s="113" t="s">
        <v>175</v>
      </c>
      <c r="G450" s="113" t="s">
        <v>176</v>
      </c>
      <c r="H450" s="157" t="s">
        <v>2606</v>
      </c>
      <c r="I450" s="113" t="s">
        <v>2607</v>
      </c>
      <c r="J450" s="113">
        <v>-0.085</v>
      </c>
      <c r="K450" s="113" t="s">
        <v>2608</v>
      </c>
      <c r="L450" s="113">
        <v>161110</v>
      </c>
      <c r="M450" s="141">
        <v>7</v>
      </c>
      <c r="N450" s="113" t="s">
        <v>154</v>
      </c>
      <c r="O450" s="113" t="s">
        <v>153</v>
      </c>
      <c r="P450" s="141" t="s">
        <v>153</v>
      </c>
      <c r="Q450" s="113" t="s">
        <v>154</v>
      </c>
      <c r="R450" s="113" t="s">
        <v>154</v>
      </c>
      <c r="S450" s="113" t="s">
        <v>153</v>
      </c>
      <c r="T450" s="113" t="s">
        <v>153</v>
      </c>
      <c r="U450" s="147" t="s">
        <v>153</v>
      </c>
      <c r="V450" s="113" t="s">
        <v>153</v>
      </c>
      <c r="W450" s="113" t="s">
        <v>153</v>
      </c>
      <c r="X450" s="148" t="s">
        <v>153</v>
      </c>
      <c r="Y450" s="113" t="s">
        <v>153</v>
      </c>
      <c r="Z450" s="113" t="s">
        <v>153</v>
      </c>
      <c r="AC450" s="113" t="s">
        <v>153</v>
      </c>
      <c r="AD450" s="113" t="s">
        <v>153</v>
      </c>
      <c r="AE450" s="113" t="s">
        <v>337</v>
      </c>
      <c r="AF450" s="113" t="s">
        <v>337</v>
      </c>
      <c r="AG450" s="113" t="s">
        <v>153</v>
      </c>
      <c r="AH450" s="141" t="s">
        <v>159</v>
      </c>
      <c r="AI450" s="113" t="s">
        <v>180</v>
      </c>
      <c r="AJ450" s="113" t="s">
        <v>154</v>
      </c>
      <c r="AK450" s="166" t="s">
        <v>665</v>
      </c>
      <c r="AL450" s="113">
        <v>2060</v>
      </c>
      <c r="AM450" s="195" t="s">
        <v>2609</v>
      </c>
      <c r="AP450" s="113" t="s">
        <v>154</v>
      </c>
      <c r="AQ450" s="113" t="s">
        <v>153</v>
      </c>
      <c r="AR450" s="113" t="s">
        <v>153</v>
      </c>
      <c r="AV450" s="169" t="s">
        <v>168</v>
      </c>
      <c r="AW450" s="167" t="s">
        <v>153</v>
      </c>
      <c r="AX450" s="113" t="s">
        <v>153</v>
      </c>
      <c r="AY450" s="113" t="s">
        <v>154</v>
      </c>
      <c r="AZ450" s="113" t="s">
        <v>153</v>
      </c>
      <c r="BA450" s="113" t="s">
        <v>153</v>
      </c>
      <c r="BG450" s="283">
        <f t="shared" si="311"/>
        <v>0</v>
      </c>
      <c r="BH450" s="149">
        <f t="shared" si="312"/>
        <v>0</v>
      </c>
      <c r="BI450" s="113">
        <f t="shared" si="278"/>
        <v>0</v>
      </c>
      <c r="BJ450" s="280">
        <f t="shared" si="279"/>
        <v>0</v>
      </c>
      <c r="BK450" s="347">
        <f t="shared" si="313"/>
        <v>0</v>
      </c>
      <c r="BL450" s="113">
        <f t="shared" si="314"/>
        <v>0</v>
      </c>
      <c r="BM450" s="113">
        <f t="shared" si="280"/>
        <v>0</v>
      </c>
      <c r="BN450" s="278">
        <f t="shared" si="281"/>
        <v>0</v>
      </c>
      <c r="BO450" s="149">
        <f t="shared" si="315"/>
        <v>0</v>
      </c>
      <c r="BP450" s="149">
        <f t="shared" si="316"/>
        <v>0</v>
      </c>
      <c r="BQ450" s="113">
        <f t="shared" si="282"/>
        <v>0</v>
      </c>
      <c r="BR450" s="356">
        <f t="shared" si="317"/>
        <v>0</v>
      </c>
      <c r="BS450" s="149">
        <f t="shared" si="318"/>
        <v>0</v>
      </c>
      <c r="BT450" s="113">
        <f t="shared" si="283"/>
        <v>0</v>
      </c>
      <c r="BU450" s="356">
        <f t="shared" si="284"/>
        <v>0</v>
      </c>
      <c r="BV450" s="149">
        <f t="shared" si="285"/>
        <v>0</v>
      </c>
      <c r="BW450" s="113">
        <f t="shared" si="286"/>
        <v>0</v>
      </c>
      <c r="BX450" s="248">
        <f t="shared" si="287"/>
        <v>0</v>
      </c>
      <c r="BY450" s="248">
        <f t="shared" si="288"/>
        <v>0</v>
      </c>
      <c r="BZ450" s="248">
        <f t="shared" si="289"/>
        <v>0</v>
      </c>
      <c r="CA450" s="248">
        <f t="shared" si="322"/>
        <v>0</v>
      </c>
      <c r="CB450" s="175">
        <f t="shared" si="290"/>
        <v>0</v>
      </c>
      <c r="CC450" s="347">
        <f t="shared" si="291"/>
        <v>0</v>
      </c>
      <c r="CD450" s="113">
        <f t="shared" si="292"/>
        <v>0</v>
      </c>
      <c r="CE450" s="113">
        <f t="shared" si="293"/>
        <v>0</v>
      </c>
      <c r="CF450" s="276">
        <f t="shared" si="294"/>
        <v>0</v>
      </c>
      <c r="CG450" s="248">
        <f t="shared" si="295"/>
        <v>0</v>
      </c>
      <c r="CH450" s="274">
        <f t="shared" si="319"/>
        <v>0</v>
      </c>
      <c r="CI450" s="347">
        <f t="shared" si="296"/>
        <v>0</v>
      </c>
      <c r="CJ450" s="113">
        <f t="shared" si="297"/>
        <v>0</v>
      </c>
      <c r="CK450" s="141">
        <f t="shared" si="298"/>
        <v>0</v>
      </c>
      <c r="CL450" s="149">
        <f t="shared" si="320"/>
        <v>0</v>
      </c>
      <c r="CM450" s="149">
        <f t="shared" si="320"/>
        <v>0</v>
      </c>
      <c r="CN450" s="149">
        <f t="shared" si="320"/>
        <v>0</v>
      </c>
      <c r="CO450" s="149">
        <f t="shared" si="299"/>
        <v>0</v>
      </c>
      <c r="CP450" s="149">
        <f t="shared" si="321"/>
        <v>0</v>
      </c>
      <c r="CQ450" s="282">
        <f t="shared" si="300"/>
        <v>0</v>
      </c>
      <c r="CR450" s="113">
        <f t="shared" si="301"/>
        <v>0</v>
      </c>
      <c r="CS450" s="113">
        <f t="shared" si="302"/>
        <v>1</v>
      </c>
      <c r="CT450" s="282" t="str">
        <f t="shared" si="303"/>
        <v/>
      </c>
      <c r="CU450" s="113" t="str">
        <f t="shared" si="304"/>
        <v xml:space="preserve"> </v>
      </c>
      <c r="CV450" s="113">
        <f t="shared" si="305"/>
        <v>0</v>
      </c>
      <c r="CW450" s="160">
        <v>0</v>
      </c>
      <c r="CX450" s="160">
        <v>0</v>
      </c>
      <c r="CY450" s="160">
        <v>0</v>
      </c>
      <c r="CZ450" s="160">
        <v>0</v>
      </c>
      <c r="DA450" s="160">
        <v>0</v>
      </c>
      <c r="DB450" s="160">
        <v>0</v>
      </c>
      <c r="DC450" s="160">
        <v>0</v>
      </c>
      <c r="DD450" s="160">
        <v>0</v>
      </c>
      <c r="DE450" s="160">
        <v>0</v>
      </c>
      <c r="DF450" s="160">
        <v>0</v>
      </c>
      <c r="DG450" s="160">
        <v>0</v>
      </c>
      <c r="DH450" s="160">
        <v>0</v>
      </c>
      <c r="DI450" s="160">
        <v>0</v>
      </c>
      <c r="DJ450" s="160">
        <v>0</v>
      </c>
      <c r="DK450" s="160">
        <v>0</v>
      </c>
      <c r="DL450" s="160">
        <v>0</v>
      </c>
      <c r="DM450" s="160">
        <v>0</v>
      </c>
      <c r="DN450" s="160">
        <v>0</v>
      </c>
      <c r="DO450" s="160">
        <v>0</v>
      </c>
      <c r="DP450" s="160">
        <v>0</v>
      </c>
      <c r="DQ450" s="160">
        <v>0</v>
      </c>
      <c r="DR450" s="160">
        <v>0</v>
      </c>
      <c r="DS450" s="160">
        <v>0</v>
      </c>
      <c r="DT450" s="104" t="s">
        <v>154</v>
      </c>
      <c r="DU450" s="104">
        <v>0</v>
      </c>
      <c r="DV450" s="104" t="s">
        <v>154</v>
      </c>
      <c r="DW450" s="104" t="s">
        <v>180</v>
      </c>
      <c r="DX450" s="104" t="s">
        <v>3005</v>
      </c>
      <c r="DY450" s="104">
        <v>0</v>
      </c>
      <c r="DZ450" s="107" t="str">
        <f t="shared" si="306"/>
        <v>N</v>
      </c>
      <c r="EA450" s="107" t="str">
        <f t="shared" si="307"/>
        <v/>
      </c>
      <c r="EB450" s="107" t="str">
        <f t="shared" si="308"/>
        <v>N</v>
      </c>
      <c r="EC450" s="107" t="str">
        <f t="shared" si="309"/>
        <v>N</v>
      </c>
      <c r="ED450" s="107" t="str">
        <f t="shared" si="310"/>
        <v>Not Specified</v>
      </c>
      <c r="EF450" s="113">
        <f t="shared" si="323"/>
        <v>0</v>
      </c>
    </row>
    <row r="451" spans="1:136" ht="16.5" customHeight="1">
      <c r="A451" s="113">
        <v>448</v>
      </c>
      <c r="B451" s="113">
        <v>451</v>
      </c>
      <c r="C451" s="141" t="s">
        <v>2610</v>
      </c>
      <c r="D451" s="113" t="s">
        <v>997</v>
      </c>
      <c r="E451" s="113" t="s">
        <v>998</v>
      </c>
      <c r="F451" s="113" t="s">
        <v>175</v>
      </c>
      <c r="G451" s="113" t="s">
        <v>176</v>
      </c>
      <c r="H451" s="157" t="s">
        <v>2611</v>
      </c>
      <c r="I451" s="113" t="s">
        <v>2612</v>
      </c>
      <c r="J451" s="113">
        <v>-1.682</v>
      </c>
      <c r="K451" s="113" t="s">
        <v>2613</v>
      </c>
      <c r="L451" s="113">
        <v>433000</v>
      </c>
      <c r="M451" s="141">
        <v>26</v>
      </c>
      <c r="N451" s="113" t="s">
        <v>154</v>
      </c>
      <c r="O451" s="113" t="s">
        <v>153</v>
      </c>
      <c r="P451" s="141" t="s">
        <v>153</v>
      </c>
      <c r="Q451" s="113" t="s">
        <v>154</v>
      </c>
      <c r="R451" s="113" t="s">
        <v>154</v>
      </c>
      <c r="S451" s="113" t="s">
        <v>153</v>
      </c>
      <c r="T451" s="113" t="s">
        <v>153</v>
      </c>
      <c r="U451" s="147" t="s">
        <v>153</v>
      </c>
      <c r="V451" s="113" t="s">
        <v>153</v>
      </c>
      <c r="W451" s="113" t="s">
        <v>153</v>
      </c>
      <c r="X451" s="148" t="s">
        <v>153</v>
      </c>
      <c r="Y451" s="113" t="s">
        <v>153</v>
      </c>
      <c r="Z451" s="113" t="s">
        <v>153</v>
      </c>
      <c r="AC451" s="113" t="s">
        <v>233</v>
      </c>
      <c r="AD451" s="113" t="s">
        <v>234</v>
      </c>
      <c r="AE451" s="113" t="s">
        <v>168</v>
      </c>
      <c r="AF451" s="113" t="s">
        <v>168</v>
      </c>
      <c r="AG451" s="113" t="s">
        <v>168</v>
      </c>
      <c r="AH451" s="141" t="s">
        <v>153</v>
      </c>
      <c r="AI451" s="113" t="s">
        <v>219</v>
      </c>
      <c r="AJ451" s="113" t="s">
        <v>150</v>
      </c>
      <c r="AK451" s="166" t="s">
        <v>2614</v>
      </c>
      <c r="AL451" s="113">
        <v>2050</v>
      </c>
      <c r="AM451" s="174" t="s">
        <v>2615</v>
      </c>
      <c r="AP451" s="113" t="s">
        <v>154</v>
      </c>
      <c r="AQ451" s="113" t="s">
        <v>153</v>
      </c>
      <c r="AR451" s="113" t="s">
        <v>153</v>
      </c>
      <c r="AV451" s="113" t="s">
        <v>168</v>
      </c>
      <c r="AW451" s="167" t="s">
        <v>168</v>
      </c>
      <c r="AX451" s="113" t="s">
        <v>158</v>
      </c>
      <c r="AY451" s="113" t="s">
        <v>154</v>
      </c>
      <c r="AZ451" s="113" t="s">
        <v>153</v>
      </c>
      <c r="BA451" s="113" t="s">
        <v>153</v>
      </c>
      <c r="BG451" s="283">
        <f t="shared" si="311"/>
        <v>0</v>
      </c>
      <c r="BH451" s="149">
        <f t="shared" si="312"/>
        <v>0</v>
      </c>
      <c r="BI451" s="113">
        <f t="shared" si="278"/>
        <v>0</v>
      </c>
      <c r="BJ451" s="280">
        <f t="shared" si="279"/>
        <v>0</v>
      </c>
      <c r="BK451" s="347">
        <f t="shared" si="313"/>
        <v>0</v>
      </c>
      <c r="BL451" s="113">
        <f t="shared" si="314"/>
        <v>0</v>
      </c>
      <c r="BM451" s="113">
        <f t="shared" si="280"/>
        <v>0</v>
      </c>
      <c r="BN451" s="278">
        <f t="shared" si="281"/>
        <v>0</v>
      </c>
      <c r="BO451" s="149">
        <f t="shared" si="315"/>
        <v>0</v>
      </c>
      <c r="BP451" s="149">
        <f t="shared" si="316"/>
        <v>0</v>
      </c>
      <c r="BQ451" s="113">
        <f t="shared" si="282"/>
        <v>0</v>
      </c>
      <c r="BR451" s="356">
        <f t="shared" si="317"/>
        <v>0</v>
      </c>
      <c r="BS451" s="149">
        <f t="shared" si="318"/>
        <v>0</v>
      </c>
      <c r="BT451" s="113">
        <f t="shared" si="283"/>
        <v>0</v>
      </c>
      <c r="BU451" s="356">
        <f t="shared" si="284"/>
        <v>0</v>
      </c>
      <c r="BV451" s="149">
        <f t="shared" si="285"/>
        <v>0</v>
      </c>
      <c r="BW451" s="113">
        <f t="shared" si="286"/>
        <v>1</v>
      </c>
      <c r="BX451" s="248">
        <f t="shared" si="287"/>
        <v>0</v>
      </c>
      <c r="BY451" s="248">
        <f t="shared" si="288"/>
        <v>0</v>
      </c>
      <c r="BZ451" s="248">
        <f t="shared" si="289"/>
        <v>1</v>
      </c>
      <c r="CA451" s="248">
        <f t="shared" si="322"/>
        <v>1</v>
      </c>
      <c r="CB451" s="175">
        <f t="shared" si="290"/>
        <v>1</v>
      </c>
      <c r="CC451" s="347">
        <f t="shared" si="291"/>
        <v>0</v>
      </c>
      <c r="CD451" s="113">
        <f t="shared" si="292"/>
        <v>0</v>
      </c>
      <c r="CE451" s="113">
        <f t="shared" si="293"/>
        <v>0</v>
      </c>
      <c r="CF451" s="276">
        <f t="shared" si="294"/>
        <v>0</v>
      </c>
      <c r="CG451" s="248">
        <f t="shared" si="295"/>
        <v>1</v>
      </c>
      <c r="CH451" s="274">
        <f t="shared" si="319"/>
        <v>1</v>
      </c>
      <c r="CI451" s="347">
        <f t="shared" si="296"/>
        <v>0</v>
      </c>
      <c r="CJ451" s="113">
        <f t="shared" si="297"/>
        <v>0</v>
      </c>
      <c r="CK451" s="141">
        <f t="shared" si="298"/>
        <v>0</v>
      </c>
      <c r="CL451" s="149">
        <f t="shared" si="320"/>
        <v>0</v>
      </c>
      <c r="CM451" s="149">
        <f t="shared" si="320"/>
        <v>0</v>
      </c>
      <c r="CN451" s="149">
        <f t="shared" si="320"/>
        <v>1</v>
      </c>
      <c r="CO451" s="149">
        <f t="shared" si="299"/>
        <v>1</v>
      </c>
      <c r="CP451" s="149">
        <f t="shared" si="321"/>
        <v>1</v>
      </c>
      <c r="CQ451" s="282">
        <f t="shared" si="300"/>
        <v>0</v>
      </c>
      <c r="CR451" s="113">
        <f t="shared" si="301"/>
        <v>0</v>
      </c>
      <c r="CS451" s="113">
        <f t="shared" si="302"/>
        <v>1</v>
      </c>
      <c r="CT451" s="282" t="str">
        <f t="shared" si="303"/>
        <v/>
      </c>
      <c r="CU451" s="113" t="str">
        <f t="shared" si="304"/>
        <v xml:space="preserve"> </v>
      </c>
      <c r="CV451" s="113">
        <f t="shared" si="305"/>
        <v>0</v>
      </c>
      <c r="CW451" s="160">
        <v>0</v>
      </c>
      <c r="CX451" s="160">
        <v>0</v>
      </c>
      <c r="CY451" s="160">
        <v>1</v>
      </c>
      <c r="CZ451" s="160">
        <v>1</v>
      </c>
      <c r="DA451" s="160">
        <v>0</v>
      </c>
      <c r="DB451" s="160">
        <v>0</v>
      </c>
      <c r="DC451" s="160">
        <v>0</v>
      </c>
      <c r="DD451" s="160">
        <v>0</v>
      </c>
      <c r="DE451" s="160">
        <v>0</v>
      </c>
      <c r="DF451" s="160">
        <v>0</v>
      </c>
      <c r="DG451" s="160">
        <v>0</v>
      </c>
      <c r="DH451" s="160">
        <v>0</v>
      </c>
      <c r="DI451" s="160">
        <v>0</v>
      </c>
      <c r="DJ451" s="160">
        <v>0</v>
      </c>
      <c r="DK451" s="160">
        <v>0</v>
      </c>
      <c r="DL451" s="160">
        <v>0</v>
      </c>
      <c r="DM451" s="160">
        <v>1</v>
      </c>
      <c r="DN451" s="160">
        <v>0</v>
      </c>
      <c r="DO451" s="160">
        <v>1</v>
      </c>
      <c r="DP451" s="160">
        <v>0</v>
      </c>
      <c r="DQ451" s="160">
        <v>0</v>
      </c>
      <c r="DR451" s="160">
        <v>1</v>
      </c>
      <c r="DS451" s="160">
        <v>0</v>
      </c>
      <c r="DT451" s="104" t="s">
        <v>154</v>
      </c>
      <c r="DU451" s="104">
        <v>0</v>
      </c>
      <c r="DV451" s="104" t="s">
        <v>154</v>
      </c>
      <c r="DW451" s="104" t="s">
        <v>7857</v>
      </c>
      <c r="DX451" s="104" t="s">
        <v>3005</v>
      </c>
      <c r="DY451" s="104">
        <v>0</v>
      </c>
      <c r="DZ451" s="107" t="str">
        <f t="shared" si="306"/>
        <v>N</v>
      </c>
      <c r="EA451" s="107" t="str">
        <f t="shared" si="307"/>
        <v/>
      </c>
      <c r="EB451" s="107" t="str">
        <f t="shared" si="308"/>
        <v>N</v>
      </c>
      <c r="EC451" s="107" t="str">
        <f t="shared" si="309"/>
        <v>Y</v>
      </c>
      <c r="ED451" s="107" t="str">
        <f t="shared" si="310"/>
        <v>Not Specified</v>
      </c>
      <c r="EF451" s="113">
        <f t="shared" si="323"/>
        <v>0</v>
      </c>
    </row>
    <row r="452" spans="1:136" ht="16.5" customHeight="1">
      <c r="A452" s="113">
        <v>449</v>
      </c>
      <c r="B452" s="113">
        <v>421</v>
      </c>
      <c r="C452" s="141" t="s">
        <v>2616</v>
      </c>
      <c r="D452" s="113" t="s">
        <v>415</v>
      </c>
      <c r="E452" s="113" t="s">
        <v>244</v>
      </c>
      <c r="F452" s="113" t="s">
        <v>175</v>
      </c>
      <c r="G452" s="113" t="s">
        <v>176</v>
      </c>
      <c r="H452" s="157" t="s">
        <v>2617</v>
      </c>
      <c r="I452" s="113" t="s">
        <v>2618</v>
      </c>
      <c r="J452" s="113">
        <v>-0.036</v>
      </c>
      <c r="K452" s="113" t="s">
        <v>2619</v>
      </c>
      <c r="L452" s="113">
        <v>48793</v>
      </c>
      <c r="M452" s="141">
        <v>29</v>
      </c>
      <c r="N452" s="113" t="s">
        <v>154</v>
      </c>
      <c r="O452" s="113" t="s">
        <v>153</v>
      </c>
      <c r="P452" s="141" t="s">
        <v>153</v>
      </c>
      <c r="Q452" s="113" t="s">
        <v>154</v>
      </c>
      <c r="R452" s="113" t="s">
        <v>154</v>
      </c>
      <c r="S452" s="113" t="s">
        <v>153</v>
      </c>
      <c r="T452" s="113" t="s">
        <v>153</v>
      </c>
      <c r="U452" s="147" t="s">
        <v>153</v>
      </c>
      <c r="V452" s="113" t="s">
        <v>153</v>
      </c>
      <c r="W452" s="113" t="s">
        <v>153</v>
      </c>
      <c r="X452" s="148" t="s">
        <v>153</v>
      </c>
      <c r="Y452" s="113" t="s">
        <v>153</v>
      </c>
      <c r="Z452" s="113" t="s">
        <v>153</v>
      </c>
      <c r="AC452" s="113" t="s">
        <v>167</v>
      </c>
      <c r="AD452" s="113" t="s">
        <v>6</v>
      </c>
      <c r="AE452" s="113" t="s">
        <v>157</v>
      </c>
      <c r="AF452" s="113" t="s">
        <v>157</v>
      </c>
      <c r="AG452" s="113" t="s">
        <v>158</v>
      </c>
      <c r="AH452" s="141" t="s">
        <v>159</v>
      </c>
      <c r="AJ452" s="113" t="s">
        <v>154</v>
      </c>
      <c r="AK452" s="166" t="s">
        <v>153</v>
      </c>
      <c r="AO452" s="113" t="s">
        <v>160</v>
      </c>
      <c r="AP452" s="113" t="s">
        <v>150</v>
      </c>
      <c r="AQ452" s="113" t="s">
        <v>159</v>
      </c>
      <c r="AR452" s="113" t="s">
        <v>2620</v>
      </c>
      <c r="AS452" s="113">
        <v>2050</v>
      </c>
      <c r="AV452" s="113" t="s">
        <v>168</v>
      </c>
      <c r="AW452" s="167" t="s">
        <v>168</v>
      </c>
      <c r="AX452" s="113" t="s">
        <v>158</v>
      </c>
      <c r="AY452" s="113" t="s">
        <v>154</v>
      </c>
      <c r="AZ452" s="113" t="s">
        <v>153</v>
      </c>
      <c r="BA452" s="113" t="s">
        <v>153</v>
      </c>
      <c r="BG452" s="283">
        <f t="shared" si="311"/>
        <v>0</v>
      </c>
      <c r="BH452" s="149">
        <f t="shared" si="312"/>
        <v>0</v>
      </c>
      <c r="BI452" s="113">
        <f t="shared" si="324" ref="BI452:BI503">IF(AND($N452="Y",$P452&gt;2030),1,0)</f>
        <v>0</v>
      </c>
      <c r="BJ452" s="280">
        <f t="shared" si="325" ref="BJ452:BJ503">MAX(BG452:BI452)</f>
        <v>0</v>
      </c>
      <c r="BK452" s="347">
        <f t="shared" si="313"/>
        <v>0</v>
      </c>
      <c r="BL452" s="113">
        <f t="shared" si="314"/>
        <v>0</v>
      </c>
      <c r="BM452" s="113">
        <f t="shared" si="326" ref="BM452:BM503">IF(AND($R452="Y",$U452&gt;2030),1,0)</f>
        <v>0</v>
      </c>
      <c r="BN452" s="278">
        <f t="shared" si="327" ref="BN452:BN503">MAX(BK452:BM452)</f>
        <v>0</v>
      </c>
      <c r="BO452" s="149">
        <f t="shared" si="315"/>
        <v>0</v>
      </c>
      <c r="BP452" s="149">
        <f t="shared" si="316"/>
        <v>0</v>
      </c>
      <c r="BQ452" s="113">
        <f t="shared" si="328" ref="BQ452:BQ503">IF(AND($Y452="Y",$AA452&gt;2030),1,0)</f>
        <v>0</v>
      </c>
      <c r="BR452" s="356">
        <f t="shared" si="317"/>
        <v>0</v>
      </c>
      <c r="BS452" s="149">
        <f t="shared" si="318"/>
        <v>0</v>
      </c>
      <c r="BT452" s="113">
        <f t="shared" si="329" ref="BT452:BT503">IF(AND($AP452="Y",$AS452&gt;2030),1,0)</f>
        <v>1</v>
      </c>
      <c r="BU452" s="356">
        <f t="shared" si="330" ref="BU452:BU503">IF(AND(AL452&lt;=2025,CF452=0,AJ452="Y"),1,0)</f>
        <v>0</v>
      </c>
      <c r="BV452" s="149">
        <f t="shared" si="331" ref="BV452:BV503">IF(AND(AL452&gt;=2026,AL452&lt;=2030,AJ452="Y",CF452=0),1,0)</f>
        <v>0</v>
      </c>
      <c r="BW452" s="113">
        <f t="shared" si="332" ref="BW452:BW503">IF(AND(AL452&gt;=2031,CF452=0,AJ452="Y"),1,0)</f>
        <v>0</v>
      </c>
      <c r="BX452" s="248">
        <f t="shared" si="333" ref="BX452:BX503">IF(AND($AJ452="Y",$AL452&lt;=2024),1,0)</f>
        <v>0</v>
      </c>
      <c r="BY452" s="248">
        <f t="shared" si="334" ref="BY452:BY503">IF(AND($AJ452="Y",AND($AL452&gt;2024,$AL452&lt;=2030)),1,0)</f>
        <v>0</v>
      </c>
      <c r="BZ452" s="248">
        <f t="shared" si="335" ref="BZ452:BZ503">IF(AND($AJ452="Y",$AL452&gt;2030),1,0)</f>
        <v>0</v>
      </c>
      <c r="CA452" s="248">
        <f t="shared" si="322"/>
        <v>0</v>
      </c>
      <c r="CB452" s="175">
        <f t="shared" si="336" ref="CB452:CB503">IF(AND(CF452=0,AJ452="Y"),1,0)</f>
        <v>0</v>
      </c>
      <c r="CC452" s="347">
        <f t="shared" si="337" ref="CC452:CC503">MAX($BO452,$BR452)</f>
        <v>0</v>
      </c>
      <c r="CD452" s="113">
        <f t="shared" si="338" ref="CD452:CD503">MAX($BP452,$BS452)</f>
        <v>0</v>
      </c>
      <c r="CE452" s="113">
        <f t="shared" si="339" ref="CE452:CE503">MAX($BQ452,$BT452)</f>
        <v>1</v>
      </c>
      <c r="CF452" s="276">
        <f t="shared" si="340" ref="CF452:CF503">MAX(CC452:CE452)</f>
        <v>1</v>
      </c>
      <c r="CG452" s="248">
        <f t="shared" si="341" ref="CG452:CG503">MAX($CF452,$CA452)</f>
        <v>1</v>
      </c>
      <c r="CH452" s="274">
        <f t="shared" si="319"/>
        <v>1</v>
      </c>
      <c r="CI452" s="347">
        <f t="shared" si="342" ref="CI452:CI503">IF(AND($AY452="Y",$BA452&lt;=2024),1,0)</f>
        <v>0</v>
      </c>
      <c r="CJ452" s="113">
        <f t="shared" si="343" ref="CJ452:CJ503">IF(AND($AY452="Y",AND($BA452&gt;2024,$BA452&lt;=2030)),1,0)</f>
        <v>0</v>
      </c>
      <c r="CK452" s="141">
        <f t="shared" si="344" ref="CK452:CK503">IF(AND($AY452="Y",$BA452&gt;2030),1,0)</f>
        <v>0</v>
      </c>
      <c r="CL452" s="149">
        <f t="shared" si="320"/>
        <v>0</v>
      </c>
      <c r="CM452" s="149">
        <f t="shared" si="320"/>
        <v>0</v>
      </c>
      <c r="CN452" s="149">
        <f t="shared" si="320"/>
        <v>1</v>
      </c>
      <c r="CO452" s="149">
        <f t="shared" si="345" ref="CO452:CO503">CF452+CB452+BN452+BJ452</f>
        <v>1</v>
      </c>
      <c r="CP452" s="149">
        <f t="shared" si="321"/>
        <v>1</v>
      </c>
      <c r="CQ452" s="282">
        <f t="shared" si="346" ref="CQ452:CQ503">IF($AV452="Yes",1,0)</f>
        <v>0</v>
      </c>
      <c r="CR452" s="113">
        <f t="shared" si="347" ref="CR452:CR503">IF($AV452="No",1,0)</f>
        <v>0</v>
      </c>
      <c r="CS452" s="113">
        <f t="shared" si="348" ref="CS452:CS503">IF($AV452="Not Specified",1,0)</f>
        <v>1</v>
      </c>
      <c r="CT452" s="282" t="str">
        <f t="shared" si="349" ref="CT452:CT503">IF(OR(AND(U452&gt;=2026,U452&lt;=2030),AND(X452&gt;=2026,X452&lt;=2030)),1,"")</f>
        <v/>
      </c>
      <c r="CU452" s="113" t="str">
        <f t="shared" si="350" ref="CU452:CU505">AA452&amp;" "&amp;AS452</f>
        <v xml:space="preserve"> 2050</v>
      </c>
      <c r="CV452" s="113">
        <f t="shared" si="351" ref="CV452:CV505">MAX(AA452,AS452)</f>
        <v>2050</v>
      </c>
      <c r="CW452" s="160">
        <v>0</v>
      </c>
      <c r="CX452" s="160">
        <v>0</v>
      </c>
      <c r="CY452" s="160">
        <v>0</v>
      </c>
      <c r="CZ452" s="160">
        <v>0</v>
      </c>
      <c r="DA452" s="160">
        <v>0</v>
      </c>
      <c r="DB452" s="160">
        <v>0</v>
      </c>
      <c r="DC452" s="160">
        <v>1</v>
      </c>
      <c r="DD452" s="160">
        <v>1</v>
      </c>
      <c r="DE452" s="160">
        <v>0</v>
      </c>
      <c r="DF452" s="160">
        <v>0</v>
      </c>
      <c r="DG452" s="160">
        <v>0</v>
      </c>
      <c r="DH452" s="160">
        <v>0</v>
      </c>
      <c r="DI452" s="160">
        <v>0</v>
      </c>
      <c r="DJ452" s="160">
        <v>0</v>
      </c>
      <c r="DK452" s="160">
        <v>0</v>
      </c>
      <c r="DL452" s="160">
        <v>0</v>
      </c>
      <c r="DM452" s="160">
        <v>1</v>
      </c>
      <c r="DN452" s="160">
        <v>0</v>
      </c>
      <c r="DO452" s="160">
        <v>1</v>
      </c>
      <c r="DP452" s="160">
        <v>0</v>
      </c>
      <c r="DQ452" s="160">
        <v>0</v>
      </c>
      <c r="DR452" s="160">
        <v>1</v>
      </c>
      <c r="DS452" s="160">
        <v>0</v>
      </c>
      <c r="DT452" s="104" t="s">
        <v>154</v>
      </c>
      <c r="DU452" s="104">
        <v>0</v>
      </c>
      <c r="DV452" s="104" t="s">
        <v>7859</v>
      </c>
      <c r="DW452" s="104" t="s">
        <v>154</v>
      </c>
      <c r="DX452" s="104">
        <v>0</v>
      </c>
      <c r="DY452" s="104" t="s">
        <v>3005</v>
      </c>
      <c r="DZ452" s="107" t="str">
        <f t="shared" si="352" ref="DZ452:DZ503">Q452</f>
        <v>N</v>
      </c>
      <c r="EA452" s="107" t="str">
        <f t="shared" si="353" ref="EA452:EA503">Z452</f>
        <v/>
      </c>
      <c r="EB452" s="107" t="str">
        <f t="shared" si="354" ref="EB452:EB503">AP452</f>
        <v>Y</v>
      </c>
      <c r="EC452" s="107" t="str">
        <f t="shared" si="355" ref="EC452:EC503">AJ452</f>
        <v>N</v>
      </c>
      <c r="ED452" s="107" t="str">
        <f t="shared" si="356" ref="ED452:ED503">AV452</f>
        <v>Not Specified</v>
      </c>
      <c r="EF452" s="113">
        <f t="shared" si="323"/>
        <v>2050</v>
      </c>
    </row>
    <row r="453" spans="1:136" ht="16.5" customHeight="1">
      <c r="A453" s="113">
        <v>450</v>
      </c>
      <c r="B453" s="113">
        <v>454</v>
      </c>
      <c r="C453" s="141" t="s">
        <v>2621</v>
      </c>
      <c r="D453" s="149" t="s">
        <v>980</v>
      </c>
      <c r="E453" s="149" t="s">
        <v>229</v>
      </c>
      <c r="F453" s="149" t="s">
        <v>264</v>
      </c>
      <c r="G453" s="149" t="s">
        <v>176</v>
      </c>
      <c r="H453" s="168" t="s">
        <v>2622</v>
      </c>
      <c r="I453" s="149" t="s">
        <v>2623</v>
      </c>
      <c r="J453" s="149">
        <v>1.936</v>
      </c>
      <c r="K453" s="149" t="s">
        <v>2624</v>
      </c>
      <c r="L453" s="149">
        <v>21224</v>
      </c>
      <c r="M453" s="150">
        <v>7</v>
      </c>
      <c r="N453" s="113" t="s">
        <v>154</v>
      </c>
      <c r="O453" s="113" t="s">
        <v>153</v>
      </c>
      <c r="P453" s="141" t="s">
        <v>153</v>
      </c>
      <c r="Q453" s="113" t="s">
        <v>150</v>
      </c>
      <c r="R453" s="113" t="s">
        <v>154</v>
      </c>
      <c r="S453" s="113" t="s">
        <v>155</v>
      </c>
      <c r="T453" s="113" t="s">
        <v>153</v>
      </c>
      <c r="U453" s="147" t="s">
        <v>153</v>
      </c>
      <c r="V453" s="113" t="s">
        <v>153</v>
      </c>
      <c r="W453" s="113" t="s">
        <v>153</v>
      </c>
      <c r="X453" s="148" t="s">
        <v>153</v>
      </c>
      <c r="Y453" s="113" t="s">
        <v>153</v>
      </c>
      <c r="Z453" s="113" t="s">
        <v>153</v>
      </c>
      <c r="AC453" s="113" t="s">
        <v>167</v>
      </c>
      <c r="AD453" s="113" t="s">
        <v>6</v>
      </c>
      <c r="AE453" s="113" t="s">
        <v>157</v>
      </c>
      <c r="AF453" s="113" t="s">
        <v>157</v>
      </c>
      <c r="AG453" s="113" t="s">
        <v>157</v>
      </c>
      <c r="AH453" s="141" t="s">
        <v>218</v>
      </c>
      <c r="AJ453" s="113" t="s">
        <v>154</v>
      </c>
      <c r="AK453" s="166" t="s">
        <v>153</v>
      </c>
      <c r="AO453" s="113" t="s">
        <v>219</v>
      </c>
      <c r="AP453" s="113" t="s">
        <v>150</v>
      </c>
      <c r="AQ453" s="113" t="s">
        <v>218</v>
      </c>
      <c r="AR453" s="113" t="s">
        <v>2625</v>
      </c>
      <c r="AS453" s="113">
        <v>2050</v>
      </c>
      <c r="AV453" s="113" t="s">
        <v>157</v>
      </c>
      <c r="AW453" s="167" t="s">
        <v>168</v>
      </c>
      <c r="AX453" s="113" t="s">
        <v>158</v>
      </c>
      <c r="AY453" s="113" t="s">
        <v>154</v>
      </c>
      <c r="AZ453" s="113" t="s">
        <v>153</v>
      </c>
      <c r="BA453" s="113" t="s">
        <v>153</v>
      </c>
      <c r="BG453" s="283">
        <f t="shared" si="357" ref="BG453:BG503">IF(AND($N453="Y",$P453&lt;=2025),1,0)</f>
        <v>0</v>
      </c>
      <c r="BH453" s="149">
        <f t="shared" si="358" ref="BH453:BH503">IF(AND($N453="Y",AND($P453&gt;2025,$P453&lt;=2030)),1,0)</f>
        <v>0</v>
      </c>
      <c r="BI453" s="113">
        <f t="shared" si="324"/>
        <v>0</v>
      </c>
      <c r="BJ453" s="280">
        <f t="shared" si="325"/>
        <v>0</v>
      </c>
      <c r="BK453" s="347">
        <f t="shared" si="359" ref="BK453:BK503">IF(AND($R453="Y",$U453&lt;=2025),1,0)</f>
        <v>0</v>
      </c>
      <c r="BL453" s="113">
        <f t="shared" si="360" ref="BL453:BL503">IF(AND($R453="Y",AND($U453&gt;2025,$U453&lt;=2030)),1,0)</f>
        <v>0</v>
      </c>
      <c r="BM453" s="113">
        <f t="shared" si="326"/>
        <v>0</v>
      </c>
      <c r="BN453" s="278">
        <f t="shared" si="327"/>
        <v>0</v>
      </c>
      <c r="BO453" s="149">
        <f t="shared" si="361" ref="BO453:BO503">IF(AND($Y453="Y",$AA453&lt;=2025),1,0)</f>
        <v>0</v>
      </c>
      <c r="BP453" s="149">
        <f t="shared" si="362" ref="BP453:BP503">IF(AND($Y453="Y",AND($AA453&gt;2025,$AA453&lt;=2030)),1,0)</f>
        <v>0</v>
      </c>
      <c r="BQ453" s="113">
        <f t="shared" si="328"/>
        <v>0</v>
      </c>
      <c r="BR453" s="356">
        <f t="shared" si="363" ref="BR453:BR503">IF(AND($AP453="Y",$AS453&lt;=2025),1,0)</f>
        <v>0</v>
      </c>
      <c r="BS453" s="149">
        <f t="shared" si="364" ref="BS453:BS503">IF(AND($AP453="Y",AND($AS453&gt;2025,$AS453&lt;=2030)),1,0)</f>
        <v>0</v>
      </c>
      <c r="BT453" s="113">
        <f t="shared" si="329"/>
        <v>1</v>
      </c>
      <c r="BU453" s="356">
        <f t="shared" si="330"/>
        <v>0</v>
      </c>
      <c r="BV453" s="149">
        <f t="shared" si="331"/>
        <v>0</v>
      </c>
      <c r="BW453" s="113">
        <f t="shared" si="332"/>
        <v>0</v>
      </c>
      <c r="BX453" s="248">
        <f t="shared" si="333"/>
        <v>0</v>
      </c>
      <c r="BY453" s="248">
        <f t="shared" si="334"/>
        <v>0</v>
      </c>
      <c r="BZ453" s="248">
        <f t="shared" si="335"/>
        <v>0</v>
      </c>
      <c r="CA453" s="248">
        <f t="shared" si="322"/>
        <v>0</v>
      </c>
      <c r="CB453" s="175">
        <f t="shared" si="336"/>
        <v>0</v>
      </c>
      <c r="CC453" s="347">
        <f t="shared" si="337"/>
        <v>0</v>
      </c>
      <c r="CD453" s="113">
        <f t="shared" si="338"/>
        <v>0</v>
      </c>
      <c r="CE453" s="113">
        <f t="shared" si="339"/>
        <v>1</v>
      </c>
      <c r="CF453" s="276">
        <f t="shared" si="340"/>
        <v>1</v>
      </c>
      <c r="CG453" s="248">
        <f t="shared" si="341"/>
        <v>1</v>
      </c>
      <c r="CH453" s="274">
        <f t="shared" si="365" ref="CH453:CH503">MAX(CF453,CB453)</f>
        <v>1</v>
      </c>
      <c r="CI453" s="347">
        <f t="shared" si="342"/>
        <v>0</v>
      </c>
      <c r="CJ453" s="113">
        <f t="shared" si="343"/>
        <v>0</v>
      </c>
      <c r="CK453" s="141">
        <f t="shared" si="344"/>
        <v>0</v>
      </c>
      <c r="CL453" s="149">
        <f t="shared" si="366" ref="CL453:CN503">SUM(CC453,BU453,BK453,BG453)</f>
        <v>0</v>
      </c>
      <c r="CM453" s="149">
        <f t="shared" si="366"/>
        <v>0</v>
      </c>
      <c r="CN453" s="149">
        <f t="shared" si="366"/>
        <v>1</v>
      </c>
      <c r="CO453" s="149">
        <f t="shared" si="345"/>
        <v>1</v>
      </c>
      <c r="CP453" s="149">
        <f t="shared" si="367" ref="CP453:CP503">MAX(CH453,BN453,BJ453)</f>
        <v>1</v>
      </c>
      <c r="CQ453" s="282">
        <f t="shared" si="346"/>
        <v>1</v>
      </c>
      <c r="CR453" s="113">
        <f t="shared" si="347"/>
        <v>0</v>
      </c>
      <c r="CS453" s="113">
        <f t="shared" si="348"/>
        <v>0</v>
      </c>
      <c r="CT453" s="282" t="str">
        <f t="shared" si="349"/>
        <v/>
      </c>
      <c r="CU453" s="113" t="str">
        <f t="shared" si="350"/>
        <v xml:space="preserve"> 2050</v>
      </c>
      <c r="CV453" s="113">
        <f t="shared" si="351"/>
        <v>2050</v>
      </c>
      <c r="CW453" s="160">
        <v>1</v>
      </c>
      <c r="CX453" s="160">
        <v>0</v>
      </c>
      <c r="CY453" s="160">
        <v>0</v>
      </c>
      <c r="CZ453" s="160">
        <v>1</v>
      </c>
      <c r="DA453" s="160">
        <v>0</v>
      </c>
      <c r="DB453" s="160">
        <v>0</v>
      </c>
      <c r="DC453" s="160">
        <v>1</v>
      </c>
      <c r="DD453" s="160">
        <v>1</v>
      </c>
      <c r="DE453" s="160">
        <v>0</v>
      </c>
      <c r="DF453" s="160">
        <v>1</v>
      </c>
      <c r="DG453" s="160">
        <v>0</v>
      </c>
      <c r="DH453" s="160">
        <v>1</v>
      </c>
      <c r="DI453" s="160">
        <v>0</v>
      </c>
      <c r="DJ453" s="160">
        <v>0</v>
      </c>
      <c r="DK453" s="160">
        <v>0</v>
      </c>
      <c r="DL453" s="160">
        <v>0</v>
      </c>
      <c r="DM453" s="160">
        <v>1</v>
      </c>
      <c r="DN453" s="160">
        <v>1</v>
      </c>
      <c r="DO453" s="160">
        <v>1</v>
      </c>
      <c r="DP453" s="160">
        <v>1</v>
      </c>
      <c r="DQ453" s="160">
        <v>0</v>
      </c>
      <c r="DR453" s="160">
        <v>1</v>
      </c>
      <c r="DS453" s="160">
        <v>1</v>
      </c>
      <c r="DT453" s="104" t="s">
        <v>154</v>
      </c>
      <c r="DU453" s="104" t="s">
        <v>158</v>
      </c>
      <c r="DV453" s="104" t="s">
        <v>7859</v>
      </c>
      <c r="DW453" s="104" t="s">
        <v>160</v>
      </c>
      <c r="DX453" s="104" t="s">
        <v>3005</v>
      </c>
      <c r="DY453" s="104" t="s">
        <v>150</v>
      </c>
      <c r="DZ453" s="107" t="str">
        <f t="shared" si="352"/>
        <v>Y</v>
      </c>
      <c r="EA453" s="107" t="str">
        <f t="shared" si="353"/>
        <v/>
      </c>
      <c r="EB453" s="107" t="str">
        <f t="shared" si="354"/>
        <v>Y</v>
      </c>
      <c r="EC453" s="107" t="str">
        <f t="shared" si="355"/>
        <v>N</v>
      </c>
      <c r="ED453" s="107" t="str">
        <f t="shared" si="356"/>
        <v>Yes</v>
      </c>
      <c r="EF453" s="113">
        <f t="shared" si="323"/>
        <v>2050</v>
      </c>
    </row>
    <row r="454" spans="1:136" ht="16.5" customHeight="1">
      <c r="A454" s="113">
        <v>451</v>
      </c>
      <c r="B454" s="113">
        <v>438</v>
      </c>
      <c r="C454" s="141" t="s">
        <v>2626</v>
      </c>
      <c r="D454" s="113" t="s">
        <v>599</v>
      </c>
      <c r="E454" s="113" t="s">
        <v>184</v>
      </c>
      <c r="F454" s="113" t="s">
        <v>175</v>
      </c>
      <c r="G454" s="113" t="s">
        <v>176</v>
      </c>
      <c r="H454" s="157" t="s">
        <v>2627</v>
      </c>
      <c r="I454" s="113" t="s">
        <v>2628</v>
      </c>
      <c r="J454" s="113">
        <v>-0.018</v>
      </c>
      <c r="K454" s="113" t="s">
        <v>2629</v>
      </c>
      <c r="L454" s="113">
        <v>140000</v>
      </c>
      <c r="M454" s="141">
        <v>1</v>
      </c>
      <c r="N454" s="113" t="s">
        <v>154</v>
      </c>
      <c r="O454" s="113" t="s">
        <v>153</v>
      </c>
      <c r="P454" s="141" t="s">
        <v>153</v>
      </c>
      <c r="Q454" s="113" t="s">
        <v>154</v>
      </c>
      <c r="R454" s="113" t="s">
        <v>154</v>
      </c>
      <c r="S454" s="113" t="s">
        <v>153</v>
      </c>
      <c r="T454" s="113" t="s">
        <v>153</v>
      </c>
      <c r="U454" s="147" t="s">
        <v>153</v>
      </c>
      <c r="V454" s="113" t="s">
        <v>153</v>
      </c>
      <c r="W454" s="113" t="s">
        <v>153</v>
      </c>
      <c r="X454" s="148" t="s">
        <v>153</v>
      </c>
      <c r="Y454" s="113" t="s">
        <v>153</v>
      </c>
      <c r="Z454" s="113" t="s">
        <v>153</v>
      </c>
      <c r="AC454" s="113" t="s">
        <v>202</v>
      </c>
      <c r="AD454" s="113" t="s">
        <v>5</v>
      </c>
      <c r="AE454" s="113" t="s">
        <v>168</v>
      </c>
      <c r="AF454" s="113" t="s">
        <v>168</v>
      </c>
      <c r="AG454" s="113" t="s">
        <v>168</v>
      </c>
      <c r="AH454" s="141" t="s">
        <v>153</v>
      </c>
      <c r="AI454" s="113" t="s">
        <v>180</v>
      </c>
      <c r="AJ454" s="113" t="s">
        <v>154</v>
      </c>
      <c r="AK454" s="166" t="s">
        <v>2630</v>
      </c>
      <c r="AL454" s="113">
        <v>2060</v>
      </c>
      <c r="AP454" s="113" t="s">
        <v>154</v>
      </c>
      <c r="AQ454" s="113" t="s">
        <v>153</v>
      </c>
      <c r="AR454" s="113" t="s">
        <v>2631</v>
      </c>
      <c r="AV454" s="113" t="s">
        <v>168</v>
      </c>
      <c r="AW454" s="167" t="s">
        <v>168</v>
      </c>
      <c r="AX454" s="113" t="s">
        <v>158</v>
      </c>
      <c r="AY454" s="113" t="s">
        <v>154</v>
      </c>
      <c r="AZ454" s="113" t="s">
        <v>153</v>
      </c>
      <c r="BA454" s="113" t="s">
        <v>153</v>
      </c>
      <c r="BG454" s="283">
        <f t="shared" si="357"/>
        <v>0</v>
      </c>
      <c r="BH454" s="149">
        <f t="shared" si="358"/>
        <v>0</v>
      </c>
      <c r="BI454" s="113">
        <f t="shared" si="324"/>
        <v>0</v>
      </c>
      <c r="BJ454" s="280">
        <f t="shared" si="325"/>
        <v>0</v>
      </c>
      <c r="BK454" s="347">
        <f t="shared" si="359"/>
        <v>0</v>
      </c>
      <c r="BL454" s="113">
        <f t="shared" si="360"/>
        <v>0</v>
      </c>
      <c r="BM454" s="113">
        <f t="shared" si="326"/>
        <v>0</v>
      </c>
      <c r="BN454" s="278">
        <f t="shared" si="327"/>
        <v>0</v>
      </c>
      <c r="BO454" s="149">
        <f t="shared" si="361"/>
        <v>0</v>
      </c>
      <c r="BP454" s="149">
        <f t="shared" si="362"/>
        <v>0</v>
      </c>
      <c r="BQ454" s="113">
        <f t="shared" si="328"/>
        <v>0</v>
      </c>
      <c r="BR454" s="356">
        <f t="shared" si="363"/>
        <v>0</v>
      </c>
      <c r="BS454" s="149">
        <f t="shared" si="364"/>
        <v>0</v>
      </c>
      <c r="BT454" s="113">
        <f t="shared" si="329"/>
        <v>0</v>
      </c>
      <c r="BU454" s="356">
        <f t="shared" si="330"/>
        <v>0</v>
      </c>
      <c r="BV454" s="149">
        <f t="shared" si="331"/>
        <v>0</v>
      </c>
      <c r="BW454" s="113">
        <f t="shared" si="332"/>
        <v>0</v>
      </c>
      <c r="BX454" s="248">
        <f t="shared" si="333"/>
        <v>0</v>
      </c>
      <c r="BY454" s="248">
        <f t="shared" si="334"/>
        <v>0</v>
      </c>
      <c r="BZ454" s="248">
        <f t="shared" si="335"/>
        <v>0</v>
      </c>
      <c r="CA454" s="248">
        <f t="shared" si="322"/>
        <v>0</v>
      </c>
      <c r="CB454" s="175">
        <f t="shared" si="336"/>
        <v>0</v>
      </c>
      <c r="CC454" s="347">
        <f t="shared" si="337"/>
        <v>0</v>
      </c>
      <c r="CD454" s="113">
        <f t="shared" si="338"/>
        <v>0</v>
      </c>
      <c r="CE454" s="113">
        <f t="shared" si="339"/>
        <v>0</v>
      </c>
      <c r="CF454" s="276">
        <f t="shared" si="340"/>
        <v>0</v>
      </c>
      <c r="CG454" s="248">
        <f t="shared" si="341"/>
        <v>0</v>
      </c>
      <c r="CH454" s="274">
        <f t="shared" si="365"/>
        <v>0</v>
      </c>
      <c r="CI454" s="347">
        <f t="shared" si="342"/>
        <v>0</v>
      </c>
      <c r="CJ454" s="113">
        <f t="shared" si="343"/>
        <v>0</v>
      </c>
      <c r="CK454" s="141">
        <f t="shared" si="344"/>
        <v>0</v>
      </c>
      <c r="CL454" s="149">
        <f t="shared" si="366"/>
        <v>0</v>
      </c>
      <c r="CM454" s="149">
        <f t="shared" si="366"/>
        <v>0</v>
      </c>
      <c r="CN454" s="149">
        <f t="shared" si="366"/>
        <v>0</v>
      </c>
      <c r="CO454" s="149">
        <f t="shared" si="345"/>
        <v>0</v>
      </c>
      <c r="CP454" s="149">
        <f t="shared" si="367"/>
        <v>0</v>
      </c>
      <c r="CQ454" s="282">
        <f t="shared" si="346"/>
        <v>0</v>
      </c>
      <c r="CR454" s="113">
        <f t="shared" si="347"/>
        <v>0</v>
      </c>
      <c r="CS454" s="113">
        <f t="shared" si="348"/>
        <v>1</v>
      </c>
      <c r="CT454" s="282" t="str">
        <f t="shared" si="349"/>
        <v/>
      </c>
      <c r="CU454" s="113" t="str">
        <f t="shared" si="350"/>
        <v xml:space="preserve"> </v>
      </c>
      <c r="CV454" s="113">
        <f t="shared" si="351"/>
        <v>0</v>
      </c>
      <c r="CW454" s="160">
        <v>0</v>
      </c>
      <c r="CX454" s="160">
        <v>0</v>
      </c>
      <c r="CY454" s="160">
        <v>0</v>
      </c>
      <c r="CZ454" s="160">
        <v>0</v>
      </c>
      <c r="DA454" s="160">
        <v>0</v>
      </c>
      <c r="DB454" s="160">
        <v>0</v>
      </c>
      <c r="DC454" s="160">
        <v>0</v>
      </c>
      <c r="DD454" s="160">
        <v>0</v>
      </c>
      <c r="DE454" s="160">
        <v>0</v>
      </c>
      <c r="DF454" s="160">
        <v>0</v>
      </c>
      <c r="DG454" s="160">
        <v>0</v>
      </c>
      <c r="DH454" s="160">
        <v>0</v>
      </c>
      <c r="DI454" s="160">
        <v>0</v>
      </c>
      <c r="DJ454" s="160">
        <v>0</v>
      </c>
      <c r="DK454" s="160">
        <v>0</v>
      </c>
      <c r="DL454" s="160">
        <v>0</v>
      </c>
      <c r="DM454" s="160">
        <v>0</v>
      </c>
      <c r="DN454" s="160">
        <v>0</v>
      </c>
      <c r="DO454" s="160">
        <v>0</v>
      </c>
      <c r="DP454" s="160">
        <v>0</v>
      </c>
      <c r="DQ454" s="160">
        <v>0</v>
      </c>
      <c r="DR454" s="160">
        <v>0</v>
      </c>
      <c r="DS454" s="160">
        <v>0</v>
      </c>
      <c r="DT454" s="104" t="s">
        <v>154</v>
      </c>
      <c r="DU454" s="104">
        <v>0</v>
      </c>
      <c r="DV454" s="104" t="s">
        <v>154</v>
      </c>
      <c r="DW454" s="104" t="s">
        <v>154</v>
      </c>
      <c r="DX454" s="104">
        <v>0</v>
      </c>
      <c r="DY454" s="104">
        <v>0</v>
      </c>
      <c r="DZ454" s="107" t="str">
        <f t="shared" si="352"/>
        <v>N</v>
      </c>
      <c r="EA454" s="107" t="str">
        <f t="shared" si="353"/>
        <v/>
      </c>
      <c r="EB454" s="107" t="str">
        <f t="shared" si="354"/>
        <v>N</v>
      </c>
      <c r="EC454" s="107" t="str">
        <f t="shared" si="355"/>
        <v>N</v>
      </c>
      <c r="ED454" s="107" t="str">
        <f t="shared" si="356"/>
        <v>Not Specified</v>
      </c>
      <c r="EF454" s="113">
        <f t="shared" si="323"/>
        <v>0</v>
      </c>
    </row>
    <row r="455" spans="1:136" ht="16.5" customHeight="1">
      <c r="A455" s="149">
        <v>452</v>
      </c>
      <c r="B455" s="149" t="e">
        <v>#N/A</v>
      </c>
      <c r="C455" s="150" t="s">
        <v>2632</v>
      </c>
      <c r="D455" s="149" t="s">
        <v>2633</v>
      </c>
      <c r="E455" s="149" t="s">
        <v>1294</v>
      </c>
      <c r="F455" s="149" t="s">
        <v>145</v>
      </c>
      <c r="G455" s="149" t="s">
        <v>146</v>
      </c>
      <c r="H455" s="168" t="s">
        <v>2634</v>
      </c>
      <c r="I455" s="149" t="s">
        <v>2635</v>
      </c>
      <c r="J455" s="149">
        <v>0.19</v>
      </c>
      <c r="K455" s="149" t="s">
        <v>2636</v>
      </c>
      <c r="L455" s="149">
        <v>49272</v>
      </c>
      <c r="M455" s="150">
        <v>27</v>
      </c>
      <c r="N455" s="149" t="s">
        <v>154</v>
      </c>
      <c r="O455" s="149" t="s">
        <v>153</v>
      </c>
      <c r="P455" s="150" t="s">
        <v>153</v>
      </c>
      <c r="Q455" s="113" t="s">
        <v>150</v>
      </c>
      <c r="R455" s="113" t="s">
        <v>150</v>
      </c>
      <c r="S455" s="149" t="s">
        <v>151</v>
      </c>
      <c r="T455" s="149" t="s">
        <v>152</v>
      </c>
      <c r="U455" s="151">
        <v>2030</v>
      </c>
      <c r="V455" s="149" t="s">
        <v>151</v>
      </c>
      <c r="W455" s="149" t="s">
        <v>152</v>
      </c>
      <c r="X455" s="152">
        <v>2040</v>
      </c>
      <c r="Y455" s="113" t="s">
        <v>150</v>
      </c>
      <c r="Z455" s="149" t="s">
        <v>151</v>
      </c>
      <c r="AA455" s="150">
        <v>2040</v>
      </c>
      <c r="AB455" s="149"/>
      <c r="AC455" s="149" t="s">
        <v>167</v>
      </c>
      <c r="AD455" s="149" t="s">
        <v>6</v>
      </c>
      <c r="AE455" s="149" t="s">
        <v>157</v>
      </c>
      <c r="AF455" s="149" t="s">
        <v>157</v>
      </c>
      <c r="AG455" s="149" t="s">
        <v>157</v>
      </c>
      <c r="AH455" s="150" t="s">
        <v>218</v>
      </c>
      <c r="AJ455" s="113" t="s">
        <v>154</v>
      </c>
      <c r="AK455" s="170" t="s">
        <v>153</v>
      </c>
      <c r="AL455" s="149"/>
      <c r="AN455" s="150"/>
      <c r="AO455" s="113" t="s">
        <v>219</v>
      </c>
      <c r="AP455" s="149" t="s">
        <v>150</v>
      </c>
      <c r="AQ455" s="149" t="s">
        <v>218</v>
      </c>
      <c r="AR455" s="149" t="s">
        <v>2637</v>
      </c>
      <c r="AS455" s="149">
        <v>2040</v>
      </c>
      <c r="AT455" s="149"/>
      <c r="AU455" s="150"/>
      <c r="AV455" s="150" t="s">
        <v>157</v>
      </c>
      <c r="AW455" s="172" t="s">
        <v>158</v>
      </c>
      <c r="AX455" s="149" t="s">
        <v>158</v>
      </c>
      <c r="AY455" s="149" t="s">
        <v>154</v>
      </c>
      <c r="AZ455" s="149" t="s">
        <v>153</v>
      </c>
      <c r="BA455" s="149" t="s">
        <v>153</v>
      </c>
      <c r="BB455" s="149"/>
      <c r="BC455" s="150"/>
      <c r="BD455" s="149"/>
      <c r="BE455" s="173"/>
      <c r="BF455" s="150"/>
      <c r="BG455" s="283">
        <f t="shared" si="357"/>
        <v>0</v>
      </c>
      <c r="BH455" s="149">
        <f t="shared" si="358"/>
        <v>0</v>
      </c>
      <c r="BI455" s="113">
        <f t="shared" si="324"/>
        <v>0</v>
      </c>
      <c r="BJ455" s="280">
        <f t="shared" si="325"/>
        <v>0</v>
      </c>
      <c r="BK455" s="347">
        <f t="shared" si="359"/>
        <v>0</v>
      </c>
      <c r="BL455" s="113">
        <f t="shared" si="360"/>
        <v>1</v>
      </c>
      <c r="BM455" s="113">
        <f t="shared" si="326"/>
        <v>0</v>
      </c>
      <c r="BN455" s="278">
        <f t="shared" si="327"/>
        <v>1</v>
      </c>
      <c r="BO455" s="149">
        <f t="shared" si="361"/>
        <v>0</v>
      </c>
      <c r="BP455" s="149">
        <f t="shared" si="362"/>
        <v>0</v>
      </c>
      <c r="BQ455" s="113">
        <f t="shared" si="328"/>
        <v>1</v>
      </c>
      <c r="BR455" s="356">
        <f t="shared" si="363"/>
        <v>0</v>
      </c>
      <c r="BS455" s="149">
        <f t="shared" si="364"/>
        <v>0</v>
      </c>
      <c r="BT455" s="113">
        <f t="shared" si="329"/>
        <v>1</v>
      </c>
      <c r="BU455" s="356">
        <f t="shared" si="330"/>
        <v>0</v>
      </c>
      <c r="BV455" s="149">
        <f t="shared" si="331"/>
        <v>0</v>
      </c>
      <c r="BW455" s="113">
        <f t="shared" si="332"/>
        <v>0</v>
      </c>
      <c r="BX455" s="248">
        <f t="shared" si="333"/>
        <v>0</v>
      </c>
      <c r="BY455" s="248">
        <f t="shared" si="334"/>
        <v>0</v>
      </c>
      <c r="BZ455" s="248">
        <f t="shared" si="335"/>
        <v>0</v>
      </c>
      <c r="CA455" s="248">
        <f t="shared" si="368" ref="CA455:CA503">MAX(BX455:BZ455)</f>
        <v>0</v>
      </c>
      <c r="CB455" s="175">
        <f t="shared" si="336"/>
        <v>0</v>
      </c>
      <c r="CC455" s="347">
        <f t="shared" si="337"/>
        <v>0</v>
      </c>
      <c r="CD455" s="113">
        <f t="shared" si="338"/>
        <v>0</v>
      </c>
      <c r="CE455" s="113">
        <f t="shared" si="339"/>
        <v>1</v>
      </c>
      <c r="CF455" s="276">
        <f t="shared" si="340"/>
        <v>1</v>
      </c>
      <c r="CG455" s="248">
        <f t="shared" si="341"/>
        <v>1</v>
      </c>
      <c r="CH455" s="274">
        <f t="shared" si="365"/>
        <v>1</v>
      </c>
      <c r="CI455" s="347">
        <f t="shared" si="342"/>
        <v>0</v>
      </c>
      <c r="CJ455" s="113">
        <f t="shared" si="343"/>
        <v>0</v>
      </c>
      <c r="CK455" s="141">
        <f t="shared" si="344"/>
        <v>0</v>
      </c>
      <c r="CL455" s="149">
        <f t="shared" si="366"/>
        <v>0</v>
      </c>
      <c r="CM455" s="149">
        <f t="shared" si="366"/>
        <v>1</v>
      </c>
      <c r="CN455" s="149">
        <f t="shared" si="366"/>
        <v>1</v>
      </c>
      <c r="CO455" s="149">
        <f t="shared" si="345"/>
        <v>2</v>
      </c>
      <c r="CP455" s="149">
        <f t="shared" si="367"/>
        <v>1</v>
      </c>
      <c r="CQ455" s="282">
        <f t="shared" si="346"/>
        <v>1</v>
      </c>
      <c r="CR455" s="113">
        <f t="shared" si="347"/>
        <v>0</v>
      </c>
      <c r="CS455" s="113">
        <f t="shared" si="348"/>
        <v>0</v>
      </c>
      <c r="CT455" s="282">
        <f t="shared" si="349"/>
        <v>1</v>
      </c>
      <c r="CU455" s="113" t="str">
        <f t="shared" si="350"/>
        <v>2040 2040</v>
      </c>
      <c r="CV455" s="113">
        <f t="shared" si="351"/>
        <v>2040</v>
      </c>
      <c r="CW455" s="160" t="e">
        <v>#N/A</v>
      </c>
      <c r="CX455" s="160" t="e">
        <v>#N/A</v>
      </c>
      <c r="CY455" s="160" t="e">
        <v>#N/A</v>
      </c>
      <c r="CZ455" s="160" t="e">
        <v>#N/A</v>
      </c>
      <c r="DA455" s="160" t="e">
        <v>#N/A</v>
      </c>
      <c r="DB455" s="160" t="e">
        <v>#N/A</v>
      </c>
      <c r="DC455" s="160" t="e">
        <v>#N/A</v>
      </c>
      <c r="DD455" s="160" t="e">
        <v>#N/A</v>
      </c>
      <c r="DE455" s="160" t="e">
        <v>#N/A</v>
      </c>
      <c r="DF455" s="160" t="e">
        <v>#N/A</v>
      </c>
      <c r="DG455" s="160" t="e">
        <v>#N/A</v>
      </c>
      <c r="DH455" s="160" t="e">
        <v>#N/A</v>
      </c>
      <c r="DI455" s="160" t="e">
        <v>#N/A</v>
      </c>
      <c r="DJ455" s="160" t="e">
        <v>#N/A</v>
      </c>
      <c r="DK455" s="160" t="e">
        <v>#N/A</v>
      </c>
      <c r="DL455" s="160" t="e">
        <v>#N/A</v>
      </c>
      <c r="DM455" s="160" t="e">
        <v>#N/A</v>
      </c>
      <c r="DN455" s="160" t="e">
        <v>#N/A</v>
      </c>
      <c r="DO455" s="160" t="e">
        <v>#N/A</v>
      </c>
      <c r="DP455" s="160" t="e">
        <v>#N/A</v>
      </c>
      <c r="DQ455" s="160" t="e">
        <v>#N/A</v>
      </c>
      <c r="DR455" s="160" t="e">
        <v>#N/A</v>
      </c>
      <c r="DS455" s="160" t="e">
        <v>#N/A</v>
      </c>
      <c r="DT455" s="104" t="e">
        <v>#N/A</v>
      </c>
      <c r="DU455" s="104" t="e">
        <v>#N/A</v>
      </c>
      <c r="DV455" s="104" t="e">
        <v>#N/A</v>
      </c>
      <c r="DW455" s="104" t="e">
        <v>#N/A</v>
      </c>
      <c r="DX455" s="104" t="e">
        <v>#N/A</v>
      </c>
      <c r="DY455" s="104" t="e">
        <v>#N/A</v>
      </c>
      <c r="DZ455" s="107" t="str">
        <f t="shared" si="352"/>
        <v>Y</v>
      </c>
      <c r="EA455" s="107" t="str">
        <f t="shared" si="353"/>
        <v>Targets set</v>
      </c>
      <c r="EB455" s="107" t="str">
        <f t="shared" si="354"/>
        <v>Y</v>
      </c>
      <c r="EC455" s="107" t="str">
        <f t="shared" si="355"/>
        <v>N</v>
      </c>
      <c r="ED455" s="107" t="str">
        <f t="shared" si="356"/>
        <v>Yes</v>
      </c>
      <c r="EF455" s="113">
        <f t="shared" si="323"/>
        <v>2040</v>
      </c>
    </row>
    <row r="456" spans="1:136" s="175" customFormat="1" ht="16.5" customHeight="1">
      <c r="A456" s="149">
        <v>453</v>
      </c>
      <c r="B456" s="149">
        <v>461</v>
      </c>
      <c r="C456" s="150" t="s">
        <v>2638</v>
      </c>
      <c r="D456" s="149" t="s">
        <v>333</v>
      </c>
      <c r="E456" s="149" t="s">
        <v>229</v>
      </c>
      <c r="F456" s="149" t="s">
        <v>416</v>
      </c>
      <c r="G456" s="149" t="s">
        <v>246</v>
      </c>
      <c r="H456" s="168" t="s">
        <v>2639</v>
      </c>
      <c r="I456" s="149" t="s">
        <v>2640</v>
      </c>
      <c r="J456" s="149">
        <v>-0.222</v>
      </c>
      <c r="K456" s="149" t="s">
        <v>2641</v>
      </c>
      <c r="L456" s="149">
        <v>58166</v>
      </c>
      <c r="M456" s="150">
        <v>4</v>
      </c>
      <c r="N456" s="149" t="s">
        <v>154</v>
      </c>
      <c r="O456" s="149" t="s">
        <v>153</v>
      </c>
      <c r="P456" s="150" t="s">
        <v>153</v>
      </c>
      <c r="Q456" s="113" t="s">
        <v>154</v>
      </c>
      <c r="R456" s="113" t="s">
        <v>154</v>
      </c>
      <c r="S456" s="149" t="s">
        <v>153</v>
      </c>
      <c r="T456" s="149" t="s">
        <v>153</v>
      </c>
      <c r="U456" s="151" t="s">
        <v>153</v>
      </c>
      <c r="V456" s="149" t="s">
        <v>153</v>
      </c>
      <c r="W456" s="149" t="s">
        <v>153</v>
      </c>
      <c r="X456" s="152" t="s">
        <v>153</v>
      </c>
      <c r="Y456" s="113" t="s">
        <v>153</v>
      </c>
      <c r="Z456" s="149" t="s">
        <v>153</v>
      </c>
      <c r="AA456" s="150"/>
      <c r="AB456" s="149"/>
      <c r="AC456" s="149" t="s">
        <v>153</v>
      </c>
      <c r="AD456" s="149" t="s">
        <v>153</v>
      </c>
      <c r="AE456" s="149" t="s">
        <v>153</v>
      </c>
      <c r="AF456" s="149" t="s">
        <v>153</v>
      </c>
      <c r="AG456" s="149" t="s">
        <v>153</v>
      </c>
      <c r="AH456" s="150" t="s">
        <v>153</v>
      </c>
      <c r="AI456" s="113"/>
      <c r="AJ456" s="113" t="s">
        <v>154</v>
      </c>
      <c r="AK456" s="170" t="s">
        <v>153</v>
      </c>
      <c r="AL456" s="149"/>
      <c r="AM456" s="171" t="s">
        <v>2642</v>
      </c>
      <c r="AN456" s="150"/>
      <c r="AO456" s="113"/>
      <c r="AP456" s="149" t="s">
        <v>154</v>
      </c>
      <c r="AQ456" s="149"/>
      <c r="AR456" s="149" t="s">
        <v>2643</v>
      </c>
      <c r="AS456" s="149"/>
      <c r="AT456" s="171" t="s">
        <v>2644</v>
      </c>
      <c r="AU456" s="150"/>
      <c r="AV456" s="169" t="s">
        <v>168</v>
      </c>
      <c r="AW456" s="172" t="s">
        <v>153</v>
      </c>
      <c r="AX456" s="149" t="s">
        <v>160</v>
      </c>
      <c r="AY456" s="149" t="s">
        <v>150</v>
      </c>
      <c r="AZ456" s="149" t="s">
        <v>2645</v>
      </c>
      <c r="BA456" s="149">
        <v>2050</v>
      </c>
      <c r="BB456" s="149"/>
      <c r="BC456" s="150"/>
      <c r="BD456" s="149"/>
      <c r="BE456" s="173"/>
      <c r="BF456" s="150"/>
      <c r="BG456" s="283">
        <f t="shared" si="357"/>
        <v>0</v>
      </c>
      <c r="BH456" s="149">
        <f t="shared" si="358"/>
        <v>0</v>
      </c>
      <c r="BI456" s="113">
        <f t="shared" si="324"/>
        <v>0</v>
      </c>
      <c r="BJ456" s="280">
        <f t="shared" si="325"/>
        <v>0</v>
      </c>
      <c r="BK456" s="347">
        <f t="shared" si="359"/>
        <v>0</v>
      </c>
      <c r="BL456" s="113">
        <f t="shared" si="360"/>
        <v>0</v>
      </c>
      <c r="BM456" s="113">
        <f t="shared" si="326"/>
        <v>0</v>
      </c>
      <c r="BN456" s="278">
        <f t="shared" si="327"/>
        <v>0</v>
      </c>
      <c r="BO456" s="149">
        <f t="shared" si="361"/>
        <v>0</v>
      </c>
      <c r="BP456" s="149">
        <f t="shared" si="362"/>
        <v>0</v>
      </c>
      <c r="BQ456" s="113">
        <f t="shared" si="328"/>
        <v>0</v>
      </c>
      <c r="BR456" s="356">
        <f t="shared" si="363"/>
        <v>0</v>
      </c>
      <c r="BS456" s="149">
        <f t="shared" si="364"/>
        <v>0</v>
      </c>
      <c r="BT456" s="113">
        <f t="shared" si="329"/>
        <v>0</v>
      </c>
      <c r="BU456" s="356">
        <f t="shared" si="330"/>
        <v>0</v>
      </c>
      <c r="BV456" s="149">
        <f t="shared" si="331"/>
        <v>0</v>
      </c>
      <c r="BW456" s="113">
        <f t="shared" si="332"/>
        <v>0</v>
      </c>
      <c r="BX456" s="248">
        <f t="shared" si="333"/>
        <v>0</v>
      </c>
      <c r="BY456" s="248">
        <f t="shared" si="334"/>
        <v>0</v>
      </c>
      <c r="BZ456" s="248">
        <f t="shared" si="335"/>
        <v>0</v>
      </c>
      <c r="CA456" s="248">
        <f t="shared" si="368"/>
        <v>0</v>
      </c>
      <c r="CB456" s="175">
        <f t="shared" si="336"/>
        <v>0</v>
      </c>
      <c r="CC456" s="347">
        <f t="shared" si="337"/>
        <v>0</v>
      </c>
      <c r="CD456" s="113">
        <f t="shared" si="338"/>
        <v>0</v>
      </c>
      <c r="CE456" s="113">
        <f t="shared" si="339"/>
        <v>0</v>
      </c>
      <c r="CF456" s="276">
        <f t="shared" si="340"/>
        <v>0</v>
      </c>
      <c r="CG456" s="248">
        <f t="shared" si="341"/>
        <v>0</v>
      </c>
      <c r="CH456" s="274">
        <f t="shared" si="365"/>
        <v>0</v>
      </c>
      <c r="CI456" s="347">
        <f t="shared" si="342"/>
        <v>0</v>
      </c>
      <c r="CJ456" s="113">
        <f t="shared" si="343"/>
        <v>0</v>
      </c>
      <c r="CK456" s="141">
        <f t="shared" si="344"/>
        <v>1</v>
      </c>
      <c r="CL456" s="149">
        <f t="shared" si="366"/>
        <v>0</v>
      </c>
      <c r="CM456" s="149">
        <f t="shared" si="366"/>
        <v>0</v>
      </c>
      <c r="CN456" s="149">
        <f t="shared" si="366"/>
        <v>0</v>
      </c>
      <c r="CO456" s="149">
        <f t="shared" si="345"/>
        <v>0</v>
      </c>
      <c r="CP456" s="149">
        <f t="shared" si="367"/>
        <v>0</v>
      </c>
      <c r="CQ456" s="282">
        <f t="shared" si="346"/>
        <v>0</v>
      </c>
      <c r="CR456" s="113">
        <f t="shared" si="347"/>
        <v>0</v>
      </c>
      <c r="CS456" s="113">
        <f t="shared" si="348"/>
        <v>1</v>
      </c>
      <c r="CT456" s="282" t="str">
        <f t="shared" si="349"/>
        <v/>
      </c>
      <c r="CU456" s="113" t="str">
        <f t="shared" si="350"/>
        <v xml:space="preserve"> </v>
      </c>
      <c r="CV456" s="113">
        <f t="shared" si="351"/>
        <v>0</v>
      </c>
      <c r="CW456" s="160">
        <v>0</v>
      </c>
      <c r="CX456" s="160">
        <v>0</v>
      </c>
      <c r="CY456" s="160">
        <v>0</v>
      </c>
      <c r="CZ456" s="160">
        <v>0</v>
      </c>
      <c r="DA456" s="160">
        <v>0</v>
      </c>
      <c r="DB456" s="160">
        <v>0</v>
      </c>
      <c r="DC456" s="160">
        <v>0</v>
      </c>
      <c r="DD456" s="160">
        <v>0</v>
      </c>
      <c r="DE456" s="160">
        <v>0</v>
      </c>
      <c r="DF456" s="160">
        <v>0</v>
      </c>
      <c r="DG456" s="160">
        <v>0</v>
      </c>
      <c r="DH456" s="160">
        <v>0</v>
      </c>
      <c r="DI456" s="160">
        <v>0</v>
      </c>
      <c r="DJ456" s="160">
        <v>0</v>
      </c>
      <c r="DK456" s="160">
        <v>0</v>
      </c>
      <c r="DL456" s="160">
        <v>0</v>
      </c>
      <c r="DM456" s="160">
        <v>0</v>
      </c>
      <c r="DN456" s="160">
        <v>0</v>
      </c>
      <c r="DO456" s="160">
        <v>0</v>
      </c>
      <c r="DP456" s="160">
        <v>0</v>
      </c>
      <c r="DQ456" s="160">
        <v>0</v>
      </c>
      <c r="DR456" s="160">
        <v>0</v>
      </c>
      <c r="DS456" s="160">
        <v>0</v>
      </c>
      <c r="DT456" s="104" t="s">
        <v>154</v>
      </c>
      <c r="DU456" s="104">
        <v>0</v>
      </c>
      <c r="DV456" s="104" t="s">
        <v>160</v>
      </c>
      <c r="DW456" s="104" t="s">
        <v>160</v>
      </c>
      <c r="DX456" s="104" t="s">
        <v>154</v>
      </c>
      <c r="DY456" s="104" t="s">
        <v>150</v>
      </c>
      <c r="DZ456" s="107" t="str">
        <f t="shared" si="352"/>
        <v>N</v>
      </c>
      <c r="EA456" s="107" t="str">
        <f t="shared" si="353"/>
        <v/>
      </c>
      <c r="EB456" s="107" t="str">
        <f t="shared" si="354"/>
        <v>N</v>
      </c>
      <c r="EC456" s="107" t="str">
        <f t="shared" si="355"/>
        <v>N</v>
      </c>
      <c r="ED456" s="107" t="str">
        <f t="shared" si="356"/>
        <v>Not Specified</v>
      </c>
      <c r="EE456" s="107"/>
      <c r="EF456" s="113">
        <f t="shared" si="323"/>
        <v>0</v>
      </c>
    </row>
    <row r="457" spans="1:136" s="175" customFormat="1" ht="16.5" customHeight="1">
      <c r="A457" s="149">
        <v>454</v>
      </c>
      <c r="B457" s="149">
        <v>436</v>
      </c>
      <c r="C457" s="150" t="s">
        <v>2646</v>
      </c>
      <c r="D457" s="149" t="s">
        <v>271</v>
      </c>
      <c r="E457" s="149" t="s">
        <v>272</v>
      </c>
      <c r="F457" s="149" t="s">
        <v>175</v>
      </c>
      <c r="G457" s="149" t="s">
        <v>176</v>
      </c>
      <c r="H457" s="168" t="s">
        <v>2647</v>
      </c>
      <c r="I457" s="149" t="s">
        <v>2648</v>
      </c>
      <c r="J457" s="149">
        <v>-0.283</v>
      </c>
      <c r="K457" s="149" t="s">
        <v>2649</v>
      </c>
      <c r="L457" s="149">
        <v>43287</v>
      </c>
      <c r="M457" s="150">
        <v>5</v>
      </c>
      <c r="N457" s="149" t="s">
        <v>154</v>
      </c>
      <c r="O457" s="149" t="s">
        <v>153</v>
      </c>
      <c r="P457" s="150" t="s">
        <v>153</v>
      </c>
      <c r="Q457" s="113" t="s">
        <v>154</v>
      </c>
      <c r="R457" s="113" t="s">
        <v>154</v>
      </c>
      <c r="S457" s="149" t="s">
        <v>153</v>
      </c>
      <c r="T457" s="149" t="s">
        <v>153</v>
      </c>
      <c r="U457" s="151" t="s">
        <v>153</v>
      </c>
      <c r="V457" s="149" t="s">
        <v>153</v>
      </c>
      <c r="W457" s="149" t="s">
        <v>153</v>
      </c>
      <c r="X457" s="152" t="s">
        <v>153</v>
      </c>
      <c r="Y457" s="113" t="s">
        <v>153</v>
      </c>
      <c r="Z457" s="149" t="s">
        <v>153</v>
      </c>
      <c r="AA457" s="150"/>
      <c r="AB457" s="149"/>
      <c r="AC457" s="149" t="s">
        <v>153</v>
      </c>
      <c r="AD457" s="149" t="s">
        <v>153</v>
      </c>
      <c r="AE457" s="149" t="s">
        <v>153</v>
      </c>
      <c r="AF457" s="149" t="s">
        <v>153</v>
      </c>
      <c r="AG457" s="149" t="s">
        <v>153</v>
      </c>
      <c r="AH457" s="150" t="s">
        <v>153</v>
      </c>
      <c r="AI457" s="113"/>
      <c r="AJ457" s="113" t="s">
        <v>154</v>
      </c>
      <c r="AK457" s="170" t="s">
        <v>153</v>
      </c>
      <c r="AL457" s="149"/>
      <c r="AM457" s="171" t="s">
        <v>2650</v>
      </c>
      <c r="AN457" s="150" t="s">
        <v>795</v>
      </c>
      <c r="AO457" s="113"/>
      <c r="AP457" s="149" t="s">
        <v>154</v>
      </c>
      <c r="AQ457" s="149" t="s">
        <v>153</v>
      </c>
      <c r="AR457" s="149" t="s">
        <v>153</v>
      </c>
      <c r="AS457" s="149"/>
      <c r="AT457" s="149"/>
      <c r="AU457" s="150"/>
      <c r="AV457" s="169" t="s">
        <v>168</v>
      </c>
      <c r="AW457" s="172" t="s">
        <v>153</v>
      </c>
      <c r="AX457" s="149" t="s">
        <v>153</v>
      </c>
      <c r="AY457" s="149" t="s">
        <v>154</v>
      </c>
      <c r="AZ457" s="149" t="s">
        <v>153</v>
      </c>
      <c r="BA457" s="149" t="s">
        <v>153</v>
      </c>
      <c r="BB457" s="149"/>
      <c r="BC457" s="150"/>
      <c r="BD457" s="149"/>
      <c r="BE457" s="173"/>
      <c r="BF457" s="192" t="s">
        <v>2651</v>
      </c>
      <c r="BG457" s="283">
        <f t="shared" si="357"/>
        <v>0</v>
      </c>
      <c r="BH457" s="149">
        <f t="shared" si="358"/>
        <v>0</v>
      </c>
      <c r="BI457" s="113">
        <f t="shared" si="324"/>
        <v>0</v>
      </c>
      <c r="BJ457" s="280">
        <f t="shared" si="325"/>
        <v>0</v>
      </c>
      <c r="BK457" s="347">
        <f t="shared" si="359"/>
        <v>0</v>
      </c>
      <c r="BL457" s="113">
        <f t="shared" si="360"/>
        <v>0</v>
      </c>
      <c r="BM457" s="113">
        <f t="shared" si="326"/>
        <v>0</v>
      </c>
      <c r="BN457" s="278">
        <f t="shared" si="327"/>
        <v>0</v>
      </c>
      <c r="BO457" s="149">
        <f t="shared" si="361"/>
        <v>0</v>
      </c>
      <c r="BP457" s="149">
        <f t="shared" si="362"/>
        <v>0</v>
      </c>
      <c r="BQ457" s="113">
        <f t="shared" si="328"/>
        <v>0</v>
      </c>
      <c r="BR457" s="356">
        <f t="shared" si="363"/>
        <v>0</v>
      </c>
      <c r="BS457" s="149">
        <f t="shared" si="364"/>
        <v>0</v>
      </c>
      <c r="BT457" s="113">
        <f t="shared" si="329"/>
        <v>0</v>
      </c>
      <c r="BU457" s="356">
        <f t="shared" si="330"/>
        <v>0</v>
      </c>
      <c r="BV457" s="149">
        <f t="shared" si="331"/>
        <v>0</v>
      </c>
      <c r="BW457" s="113">
        <f t="shared" si="332"/>
        <v>0</v>
      </c>
      <c r="BX457" s="248">
        <f t="shared" si="333"/>
        <v>0</v>
      </c>
      <c r="BY457" s="248">
        <f t="shared" si="334"/>
        <v>0</v>
      </c>
      <c r="BZ457" s="248">
        <f t="shared" si="335"/>
        <v>0</v>
      </c>
      <c r="CA457" s="248">
        <f t="shared" si="368"/>
        <v>0</v>
      </c>
      <c r="CB457" s="175">
        <f t="shared" si="336"/>
        <v>0</v>
      </c>
      <c r="CC457" s="347">
        <f t="shared" si="337"/>
        <v>0</v>
      </c>
      <c r="CD457" s="113">
        <f t="shared" si="338"/>
        <v>0</v>
      </c>
      <c r="CE457" s="113">
        <f t="shared" si="339"/>
        <v>0</v>
      </c>
      <c r="CF457" s="276">
        <f t="shared" si="340"/>
        <v>0</v>
      </c>
      <c r="CG457" s="248">
        <f t="shared" si="341"/>
        <v>0</v>
      </c>
      <c r="CH457" s="274">
        <f t="shared" si="365"/>
        <v>0</v>
      </c>
      <c r="CI457" s="347">
        <f t="shared" si="342"/>
        <v>0</v>
      </c>
      <c r="CJ457" s="113">
        <f t="shared" si="343"/>
        <v>0</v>
      </c>
      <c r="CK457" s="141">
        <f t="shared" si="344"/>
        <v>0</v>
      </c>
      <c r="CL457" s="149">
        <f t="shared" si="366"/>
        <v>0</v>
      </c>
      <c r="CM457" s="149">
        <f t="shared" si="366"/>
        <v>0</v>
      </c>
      <c r="CN457" s="149">
        <f t="shared" si="366"/>
        <v>0</v>
      </c>
      <c r="CO457" s="149">
        <f t="shared" si="345"/>
        <v>0</v>
      </c>
      <c r="CP457" s="149">
        <f t="shared" si="367"/>
        <v>0</v>
      </c>
      <c r="CQ457" s="282">
        <f t="shared" si="346"/>
        <v>0</v>
      </c>
      <c r="CR457" s="113">
        <f t="shared" si="347"/>
        <v>0</v>
      </c>
      <c r="CS457" s="113">
        <f t="shared" si="348"/>
        <v>1</v>
      </c>
      <c r="CT457" s="282" t="str">
        <f t="shared" si="349"/>
        <v/>
      </c>
      <c r="CU457" s="113" t="str">
        <f t="shared" si="350"/>
        <v xml:space="preserve"> </v>
      </c>
      <c r="CV457" s="113">
        <f t="shared" si="351"/>
        <v>0</v>
      </c>
      <c r="CW457" s="160">
        <v>0</v>
      </c>
      <c r="CX457" s="160">
        <v>0</v>
      </c>
      <c r="CY457" s="160">
        <v>0</v>
      </c>
      <c r="CZ457" s="160">
        <v>0</v>
      </c>
      <c r="DA457" s="160">
        <v>0</v>
      </c>
      <c r="DB457" s="160">
        <v>0</v>
      </c>
      <c r="DC457" s="160">
        <v>0</v>
      </c>
      <c r="DD457" s="160">
        <v>0</v>
      </c>
      <c r="DE457" s="160">
        <v>0</v>
      </c>
      <c r="DF457" s="160">
        <v>0</v>
      </c>
      <c r="DG457" s="160">
        <v>0</v>
      </c>
      <c r="DH457" s="160">
        <v>0</v>
      </c>
      <c r="DI457" s="160">
        <v>0</v>
      </c>
      <c r="DJ457" s="160">
        <v>0</v>
      </c>
      <c r="DK457" s="160">
        <v>0</v>
      </c>
      <c r="DL457" s="160">
        <v>0</v>
      </c>
      <c r="DM457" s="160">
        <v>0</v>
      </c>
      <c r="DN457" s="160">
        <v>0</v>
      </c>
      <c r="DO457" s="160">
        <v>0</v>
      </c>
      <c r="DP457" s="160">
        <v>0</v>
      </c>
      <c r="DQ457" s="160">
        <v>0</v>
      </c>
      <c r="DR457" s="160">
        <v>0</v>
      </c>
      <c r="DS457" s="160">
        <v>0</v>
      </c>
      <c r="DT457" s="104" t="s">
        <v>154</v>
      </c>
      <c r="DU457" s="104">
        <v>0</v>
      </c>
      <c r="DV457" s="104" t="s">
        <v>154</v>
      </c>
      <c r="DW457" s="104" t="s">
        <v>154</v>
      </c>
      <c r="DX457" s="104">
        <v>0</v>
      </c>
      <c r="DY457" s="104">
        <v>0</v>
      </c>
      <c r="DZ457" s="107" t="str">
        <f t="shared" si="352"/>
        <v>N</v>
      </c>
      <c r="EA457" s="107" t="str">
        <f t="shared" si="353"/>
        <v/>
      </c>
      <c r="EB457" s="107" t="str">
        <f t="shared" si="354"/>
        <v>N</v>
      </c>
      <c r="EC457" s="107" t="str">
        <f t="shared" si="355"/>
        <v>N</v>
      </c>
      <c r="ED457" s="107" t="str">
        <f t="shared" si="356"/>
        <v>Not Specified</v>
      </c>
      <c r="EE457" s="107"/>
      <c r="EF457" s="113">
        <f t="shared" si="323"/>
        <v>0</v>
      </c>
    </row>
    <row r="458" spans="1:136" ht="16.5" customHeight="1">
      <c r="A458" s="149">
        <v>455</v>
      </c>
      <c r="B458" s="149">
        <v>361</v>
      </c>
      <c r="C458" s="150" t="s">
        <v>2652</v>
      </c>
      <c r="D458" s="149" t="s">
        <v>271</v>
      </c>
      <c r="E458" s="149" t="s">
        <v>272</v>
      </c>
      <c r="F458" s="149" t="s">
        <v>175</v>
      </c>
      <c r="G458" s="149" t="s">
        <v>176</v>
      </c>
      <c r="H458" s="168" t="s">
        <v>2653</v>
      </c>
      <c r="I458" s="149" t="s">
        <v>2654</v>
      </c>
      <c r="J458" s="149">
        <v>0.032</v>
      </c>
      <c r="K458" s="149" t="s">
        <v>2655</v>
      </c>
      <c r="L458" s="149">
        <v>50390</v>
      </c>
      <c r="M458" s="150">
        <v>21</v>
      </c>
      <c r="N458" s="149" t="s">
        <v>154</v>
      </c>
      <c r="O458" s="149" t="s">
        <v>153</v>
      </c>
      <c r="P458" s="150" t="s">
        <v>153</v>
      </c>
      <c r="Q458" s="113" t="s">
        <v>154</v>
      </c>
      <c r="R458" s="113" t="s">
        <v>154</v>
      </c>
      <c r="S458" s="149" t="s">
        <v>153</v>
      </c>
      <c r="T458" s="149" t="s">
        <v>153</v>
      </c>
      <c r="U458" s="151" t="s">
        <v>153</v>
      </c>
      <c r="V458" s="149" t="s">
        <v>153</v>
      </c>
      <c r="W458" s="149" t="s">
        <v>153</v>
      </c>
      <c r="X458" s="152" t="s">
        <v>153</v>
      </c>
      <c r="Y458" s="113" t="s">
        <v>153</v>
      </c>
      <c r="Z458" s="149" t="s">
        <v>153</v>
      </c>
      <c r="AA458" s="150"/>
      <c r="AB458" s="149"/>
      <c r="AC458" s="149" t="s">
        <v>153</v>
      </c>
      <c r="AD458" s="149" t="s">
        <v>153</v>
      </c>
      <c r="AE458" s="149" t="s">
        <v>153</v>
      </c>
      <c r="AF458" s="149" t="s">
        <v>153</v>
      </c>
      <c r="AG458" s="149" t="s">
        <v>153</v>
      </c>
      <c r="AH458" s="150" t="s">
        <v>153</v>
      </c>
      <c r="AJ458" s="113" t="s">
        <v>154</v>
      </c>
      <c r="AK458" s="170" t="s">
        <v>153</v>
      </c>
      <c r="AL458" s="149"/>
      <c r="AM458" s="171" t="s">
        <v>2656</v>
      </c>
      <c r="AN458" s="150" t="s">
        <v>1028</v>
      </c>
      <c r="AP458" s="149" t="s">
        <v>154</v>
      </c>
      <c r="AQ458" s="149" t="s">
        <v>153</v>
      </c>
      <c r="AR458" s="149" t="s">
        <v>153</v>
      </c>
      <c r="AS458" s="149"/>
      <c r="AT458" s="149"/>
      <c r="AU458" s="150"/>
      <c r="AV458" s="169" t="s">
        <v>168</v>
      </c>
      <c r="AW458" s="172" t="s">
        <v>153</v>
      </c>
      <c r="AX458" s="149" t="s">
        <v>153</v>
      </c>
      <c r="AY458" s="149" t="s">
        <v>154</v>
      </c>
      <c r="AZ458" s="149" t="s">
        <v>153</v>
      </c>
      <c r="BA458" s="149" t="s">
        <v>153</v>
      </c>
      <c r="BB458" s="149"/>
      <c r="BC458" s="150"/>
      <c r="BD458" s="149"/>
      <c r="BE458" s="173"/>
      <c r="BF458" s="150"/>
      <c r="BG458" s="283">
        <f t="shared" si="357"/>
        <v>0</v>
      </c>
      <c r="BH458" s="149">
        <f t="shared" si="358"/>
        <v>0</v>
      </c>
      <c r="BI458" s="113">
        <f t="shared" si="324"/>
        <v>0</v>
      </c>
      <c r="BJ458" s="280">
        <f t="shared" si="325"/>
        <v>0</v>
      </c>
      <c r="BK458" s="347">
        <f t="shared" si="359"/>
        <v>0</v>
      </c>
      <c r="BL458" s="113">
        <f t="shared" si="360"/>
        <v>0</v>
      </c>
      <c r="BM458" s="113">
        <f t="shared" si="326"/>
        <v>0</v>
      </c>
      <c r="BN458" s="278">
        <f t="shared" si="327"/>
        <v>0</v>
      </c>
      <c r="BO458" s="149">
        <f t="shared" si="361"/>
        <v>0</v>
      </c>
      <c r="BP458" s="149">
        <f t="shared" si="362"/>
        <v>0</v>
      </c>
      <c r="BQ458" s="113">
        <f t="shared" si="328"/>
        <v>0</v>
      </c>
      <c r="BR458" s="356">
        <f t="shared" si="363"/>
        <v>0</v>
      </c>
      <c r="BS458" s="149">
        <f t="shared" si="364"/>
        <v>0</v>
      </c>
      <c r="BT458" s="113">
        <f t="shared" si="329"/>
        <v>0</v>
      </c>
      <c r="BU458" s="356">
        <f t="shared" si="330"/>
        <v>0</v>
      </c>
      <c r="BV458" s="149">
        <f t="shared" si="331"/>
        <v>0</v>
      </c>
      <c r="BW458" s="113">
        <f t="shared" si="332"/>
        <v>0</v>
      </c>
      <c r="BX458" s="248">
        <f t="shared" si="333"/>
        <v>0</v>
      </c>
      <c r="BY458" s="248">
        <f t="shared" si="334"/>
        <v>0</v>
      </c>
      <c r="BZ458" s="248">
        <f t="shared" si="335"/>
        <v>0</v>
      </c>
      <c r="CA458" s="248">
        <f t="shared" si="368"/>
        <v>0</v>
      </c>
      <c r="CB458" s="175">
        <f t="shared" si="336"/>
        <v>0</v>
      </c>
      <c r="CC458" s="347">
        <f t="shared" si="337"/>
        <v>0</v>
      </c>
      <c r="CD458" s="113">
        <f t="shared" si="338"/>
        <v>0</v>
      </c>
      <c r="CE458" s="113">
        <f t="shared" si="339"/>
        <v>0</v>
      </c>
      <c r="CF458" s="276">
        <f t="shared" si="340"/>
        <v>0</v>
      </c>
      <c r="CG458" s="248">
        <f t="shared" si="341"/>
        <v>0</v>
      </c>
      <c r="CH458" s="274">
        <f t="shared" si="365"/>
        <v>0</v>
      </c>
      <c r="CI458" s="347">
        <f t="shared" si="342"/>
        <v>0</v>
      </c>
      <c r="CJ458" s="113">
        <f t="shared" si="343"/>
        <v>0</v>
      </c>
      <c r="CK458" s="141">
        <f t="shared" si="344"/>
        <v>0</v>
      </c>
      <c r="CL458" s="149">
        <f t="shared" si="366"/>
        <v>0</v>
      </c>
      <c r="CM458" s="149">
        <f t="shared" si="366"/>
        <v>0</v>
      </c>
      <c r="CN458" s="149">
        <f t="shared" si="366"/>
        <v>0</v>
      </c>
      <c r="CO458" s="149">
        <f t="shared" si="345"/>
        <v>0</v>
      </c>
      <c r="CP458" s="149">
        <f t="shared" si="367"/>
        <v>0</v>
      </c>
      <c r="CQ458" s="282">
        <f t="shared" si="346"/>
        <v>0</v>
      </c>
      <c r="CR458" s="113">
        <f t="shared" si="347"/>
        <v>0</v>
      </c>
      <c r="CS458" s="113">
        <f t="shared" si="348"/>
        <v>1</v>
      </c>
      <c r="CT458" s="282" t="str">
        <f t="shared" si="349"/>
        <v/>
      </c>
      <c r="CU458" s="113" t="str">
        <f t="shared" si="350"/>
        <v xml:space="preserve"> </v>
      </c>
      <c r="CV458" s="113">
        <f t="shared" si="351"/>
        <v>0</v>
      </c>
      <c r="CW458" s="160">
        <v>0</v>
      </c>
      <c r="CX458" s="160">
        <v>0</v>
      </c>
      <c r="CY458" s="160">
        <v>0</v>
      </c>
      <c r="CZ458" s="160">
        <v>0</v>
      </c>
      <c r="DA458" s="160">
        <v>0</v>
      </c>
      <c r="DB458" s="160">
        <v>0</v>
      </c>
      <c r="DC458" s="160">
        <v>0</v>
      </c>
      <c r="DD458" s="160">
        <v>0</v>
      </c>
      <c r="DE458" s="160">
        <v>0</v>
      </c>
      <c r="DF458" s="160">
        <v>0</v>
      </c>
      <c r="DG458" s="160">
        <v>0</v>
      </c>
      <c r="DH458" s="160">
        <v>0</v>
      </c>
      <c r="DI458" s="160">
        <v>0</v>
      </c>
      <c r="DJ458" s="160">
        <v>0</v>
      </c>
      <c r="DK458" s="160">
        <v>0</v>
      </c>
      <c r="DL458" s="160">
        <v>0</v>
      </c>
      <c r="DM458" s="160">
        <v>0</v>
      </c>
      <c r="DN458" s="160">
        <v>0</v>
      </c>
      <c r="DO458" s="160">
        <v>0</v>
      </c>
      <c r="DP458" s="160">
        <v>0</v>
      </c>
      <c r="DQ458" s="160">
        <v>0</v>
      </c>
      <c r="DR458" s="160">
        <v>0</v>
      </c>
      <c r="DS458" s="160">
        <v>0</v>
      </c>
      <c r="DT458" s="104" t="s">
        <v>154</v>
      </c>
      <c r="DU458" s="104">
        <v>0</v>
      </c>
      <c r="DV458" s="104" t="s">
        <v>154</v>
      </c>
      <c r="DW458" s="104" t="s">
        <v>154</v>
      </c>
      <c r="DX458" s="104">
        <v>0</v>
      </c>
      <c r="DY458" s="104">
        <v>0</v>
      </c>
      <c r="DZ458" s="107" t="str">
        <f t="shared" si="352"/>
        <v>N</v>
      </c>
      <c r="EA458" s="107" t="str">
        <f t="shared" si="353"/>
        <v/>
      </c>
      <c r="EB458" s="107" t="str">
        <f t="shared" si="354"/>
        <v>N</v>
      </c>
      <c r="EC458" s="107" t="str">
        <f t="shared" si="355"/>
        <v>N</v>
      </c>
      <c r="ED458" s="107" t="str">
        <f t="shared" si="356"/>
        <v>Not Specified</v>
      </c>
      <c r="EF458" s="113">
        <f t="shared" si="323"/>
        <v>0</v>
      </c>
    </row>
    <row r="459" spans="1:136" ht="16.5" customHeight="1">
      <c r="A459" s="113">
        <v>456</v>
      </c>
      <c r="B459" s="113">
        <v>423</v>
      </c>
      <c r="C459" s="141" t="s">
        <v>2657</v>
      </c>
      <c r="D459" s="113" t="s">
        <v>271</v>
      </c>
      <c r="E459" s="113" t="s">
        <v>272</v>
      </c>
      <c r="F459" s="113" t="s">
        <v>264</v>
      </c>
      <c r="G459" s="113" t="s">
        <v>176</v>
      </c>
      <c r="H459" s="157" t="s">
        <v>2658</v>
      </c>
      <c r="I459" s="113" t="s">
        <v>2659</v>
      </c>
      <c r="J459" s="113">
        <v>0.099</v>
      </c>
      <c r="K459" s="113" t="s">
        <v>2660</v>
      </c>
      <c r="L459" s="113">
        <v>79800</v>
      </c>
      <c r="M459" s="141">
        <v>22</v>
      </c>
      <c r="N459" s="113" t="s">
        <v>154</v>
      </c>
      <c r="O459" s="113" t="s">
        <v>153</v>
      </c>
      <c r="P459" s="141" t="s">
        <v>153</v>
      </c>
      <c r="Q459" s="113" t="s">
        <v>150</v>
      </c>
      <c r="R459" s="113" t="s">
        <v>150</v>
      </c>
      <c r="S459" s="113" t="s">
        <v>151</v>
      </c>
      <c r="T459" s="113" t="s">
        <v>152</v>
      </c>
      <c r="U459" s="147">
        <v>2031</v>
      </c>
      <c r="V459" s="113" t="s">
        <v>151</v>
      </c>
      <c r="W459" s="113" t="s">
        <v>152</v>
      </c>
      <c r="X459" s="148">
        <v>2050</v>
      </c>
      <c r="Y459" s="113" t="s">
        <v>150</v>
      </c>
      <c r="Z459" s="113" t="s">
        <v>151</v>
      </c>
      <c r="AA459" s="141">
        <v>2050</v>
      </c>
      <c r="AC459" s="113" t="s">
        <v>202</v>
      </c>
      <c r="AD459" s="113" t="s">
        <v>5</v>
      </c>
      <c r="AE459" s="113" t="s">
        <v>157</v>
      </c>
      <c r="AF459" s="113" t="s">
        <v>157</v>
      </c>
      <c r="AG459" s="113" t="s">
        <v>157</v>
      </c>
      <c r="AH459" s="141" t="s">
        <v>218</v>
      </c>
      <c r="AI459" s="113" t="s">
        <v>219</v>
      </c>
      <c r="AJ459" s="113" t="s">
        <v>150</v>
      </c>
      <c r="AK459" s="166" t="s">
        <v>2661</v>
      </c>
      <c r="AL459" s="113">
        <v>2050</v>
      </c>
      <c r="AP459" s="113" t="s">
        <v>154</v>
      </c>
      <c r="AQ459" s="113" t="s">
        <v>153</v>
      </c>
      <c r="AR459" s="113" t="s">
        <v>153</v>
      </c>
      <c r="AV459" s="113" t="s">
        <v>157</v>
      </c>
      <c r="AW459" s="167" t="s">
        <v>171</v>
      </c>
      <c r="AX459" s="113" t="s">
        <v>158</v>
      </c>
      <c r="AY459" s="113" t="s">
        <v>154</v>
      </c>
      <c r="AZ459" s="113" t="s">
        <v>153</v>
      </c>
      <c r="BA459" s="113" t="s">
        <v>153</v>
      </c>
      <c r="BG459" s="283">
        <f t="shared" si="357"/>
        <v>0</v>
      </c>
      <c r="BH459" s="149">
        <f t="shared" si="358"/>
        <v>0</v>
      </c>
      <c r="BI459" s="113">
        <f t="shared" si="324"/>
        <v>0</v>
      </c>
      <c r="BJ459" s="280">
        <f t="shared" si="325"/>
        <v>0</v>
      </c>
      <c r="BK459" s="347">
        <f t="shared" si="359"/>
        <v>0</v>
      </c>
      <c r="BL459" s="113">
        <f t="shared" si="360"/>
        <v>0</v>
      </c>
      <c r="BM459" s="113">
        <f t="shared" si="326"/>
        <v>1</v>
      </c>
      <c r="BN459" s="278">
        <f t="shared" si="327"/>
        <v>1</v>
      </c>
      <c r="BO459" s="149">
        <f t="shared" si="361"/>
        <v>0</v>
      </c>
      <c r="BP459" s="149">
        <f t="shared" si="362"/>
        <v>0</v>
      </c>
      <c r="BQ459" s="113">
        <f t="shared" si="328"/>
        <v>1</v>
      </c>
      <c r="BR459" s="356">
        <f t="shared" si="363"/>
        <v>0</v>
      </c>
      <c r="BS459" s="149">
        <f t="shared" si="364"/>
        <v>0</v>
      </c>
      <c r="BT459" s="113">
        <f t="shared" si="329"/>
        <v>0</v>
      </c>
      <c r="BU459" s="356">
        <f t="shared" si="330"/>
        <v>0</v>
      </c>
      <c r="BV459" s="149">
        <f t="shared" si="331"/>
        <v>0</v>
      </c>
      <c r="BW459" s="113">
        <f t="shared" si="332"/>
        <v>0</v>
      </c>
      <c r="BX459" s="248">
        <f t="shared" si="333"/>
        <v>0</v>
      </c>
      <c r="BY459" s="248">
        <f t="shared" si="334"/>
        <v>0</v>
      </c>
      <c r="BZ459" s="248">
        <f t="shared" si="335"/>
        <v>1</v>
      </c>
      <c r="CA459" s="248">
        <f t="shared" si="368"/>
        <v>1</v>
      </c>
      <c r="CB459" s="175">
        <f t="shared" si="336"/>
        <v>0</v>
      </c>
      <c r="CC459" s="347">
        <f t="shared" si="337"/>
        <v>0</v>
      </c>
      <c r="CD459" s="113">
        <f t="shared" si="338"/>
        <v>0</v>
      </c>
      <c r="CE459" s="113">
        <f t="shared" si="339"/>
        <v>1</v>
      </c>
      <c r="CF459" s="276">
        <f t="shared" si="340"/>
        <v>1</v>
      </c>
      <c r="CG459" s="248">
        <f t="shared" si="341"/>
        <v>1</v>
      </c>
      <c r="CH459" s="274">
        <f t="shared" si="365"/>
        <v>1</v>
      </c>
      <c r="CI459" s="347">
        <f t="shared" si="342"/>
        <v>0</v>
      </c>
      <c r="CJ459" s="113">
        <f t="shared" si="343"/>
        <v>0</v>
      </c>
      <c r="CK459" s="141">
        <f t="shared" si="344"/>
        <v>0</v>
      </c>
      <c r="CL459" s="149">
        <f t="shared" si="366"/>
        <v>0</v>
      </c>
      <c r="CM459" s="149">
        <f t="shared" si="366"/>
        <v>0</v>
      </c>
      <c r="CN459" s="149">
        <f t="shared" si="366"/>
        <v>2</v>
      </c>
      <c r="CO459" s="149">
        <f t="shared" si="345"/>
        <v>2</v>
      </c>
      <c r="CP459" s="149">
        <f t="shared" si="367"/>
        <v>1</v>
      </c>
      <c r="CQ459" s="282">
        <f t="shared" si="346"/>
        <v>1</v>
      </c>
      <c r="CR459" s="113">
        <f t="shared" si="347"/>
        <v>0</v>
      </c>
      <c r="CS459" s="113">
        <f t="shared" si="348"/>
        <v>0</v>
      </c>
      <c r="CT459" s="282" t="str">
        <f t="shared" si="349"/>
        <v/>
      </c>
      <c r="CU459" s="113" t="str">
        <f t="shared" si="350"/>
        <v xml:space="preserve">2050 </v>
      </c>
      <c r="CV459" s="113">
        <f t="shared" si="351"/>
        <v>2050</v>
      </c>
      <c r="CW459" s="160">
        <v>0</v>
      </c>
      <c r="CX459" s="160">
        <v>0</v>
      </c>
      <c r="CY459" s="160">
        <v>1</v>
      </c>
      <c r="CZ459" s="160">
        <v>1</v>
      </c>
      <c r="DA459" s="160">
        <v>0</v>
      </c>
      <c r="DB459" s="160">
        <v>0</v>
      </c>
      <c r="DC459" s="160">
        <v>1</v>
      </c>
      <c r="DD459" s="160">
        <v>1</v>
      </c>
      <c r="DE459" s="160">
        <v>0</v>
      </c>
      <c r="DF459" s="160">
        <v>1</v>
      </c>
      <c r="DG459" s="160">
        <v>0</v>
      </c>
      <c r="DH459" s="160">
        <v>1</v>
      </c>
      <c r="DI459" s="160">
        <v>0</v>
      </c>
      <c r="DJ459" s="160">
        <v>1</v>
      </c>
      <c r="DK459" s="160">
        <v>0</v>
      </c>
      <c r="DL459" s="160">
        <v>1</v>
      </c>
      <c r="DM459" s="160">
        <v>1</v>
      </c>
      <c r="DN459" s="160">
        <v>0</v>
      </c>
      <c r="DO459" s="160">
        <v>1</v>
      </c>
      <c r="DP459" s="160">
        <v>0</v>
      </c>
      <c r="DQ459" s="160">
        <v>0</v>
      </c>
      <c r="DR459" s="160">
        <v>1</v>
      </c>
      <c r="DS459" s="160">
        <v>0</v>
      </c>
      <c r="DT459" s="104" t="s">
        <v>150</v>
      </c>
      <c r="DU459" s="104" t="s">
        <v>157</v>
      </c>
      <c r="DV459" s="104" t="s">
        <v>7859</v>
      </c>
      <c r="DW459" s="104" t="s">
        <v>160</v>
      </c>
      <c r="DX459" s="104" t="s">
        <v>3005</v>
      </c>
      <c r="DY459" s="104" t="s">
        <v>3005</v>
      </c>
      <c r="DZ459" s="107" t="str">
        <f t="shared" si="352"/>
        <v>Y</v>
      </c>
      <c r="EA459" s="107" t="str">
        <f t="shared" si="353"/>
        <v>Targets set</v>
      </c>
      <c r="EB459" s="107" t="str">
        <f t="shared" si="354"/>
        <v>N</v>
      </c>
      <c r="EC459" s="107" t="str">
        <f t="shared" si="355"/>
        <v>Y</v>
      </c>
      <c r="ED459" s="107" t="str">
        <f t="shared" si="356"/>
        <v>Yes</v>
      </c>
      <c r="EF459" s="113">
        <f t="shared" si="323"/>
        <v>2050</v>
      </c>
    </row>
    <row r="460" spans="1:136" ht="16.5" customHeight="1">
      <c r="A460" s="113">
        <v>457</v>
      </c>
      <c r="B460" s="113">
        <v>443</v>
      </c>
      <c r="C460" s="141" t="s">
        <v>2662</v>
      </c>
      <c r="D460" s="113" t="s">
        <v>1840</v>
      </c>
      <c r="E460" s="113" t="s">
        <v>998</v>
      </c>
      <c r="F460" s="113" t="s">
        <v>1358</v>
      </c>
      <c r="G460" s="113" t="s">
        <v>246</v>
      </c>
      <c r="H460" s="157" t="s">
        <v>2663</v>
      </c>
      <c r="I460" s="113" t="s">
        <v>2664</v>
      </c>
      <c r="J460" s="113">
        <v>-0.002</v>
      </c>
      <c r="K460" s="113" t="s">
        <v>2665</v>
      </c>
      <c r="L460" s="113">
        <v>13265</v>
      </c>
      <c r="M460" s="141">
        <v>5</v>
      </c>
      <c r="N460" s="113" t="s">
        <v>154</v>
      </c>
      <c r="O460" s="113" t="s">
        <v>153</v>
      </c>
      <c r="P460" s="141" t="s">
        <v>153</v>
      </c>
      <c r="Q460" s="113" t="s">
        <v>150</v>
      </c>
      <c r="R460" s="113" t="s">
        <v>150</v>
      </c>
      <c r="S460" s="113" t="s">
        <v>151</v>
      </c>
      <c r="T460" s="113" t="s">
        <v>152</v>
      </c>
      <c r="U460" s="147">
        <v>2030</v>
      </c>
      <c r="V460" s="113" t="s">
        <v>153</v>
      </c>
      <c r="W460" s="113" t="s">
        <v>153</v>
      </c>
      <c r="X460" s="148" t="s">
        <v>153</v>
      </c>
      <c r="Y460" s="113" t="s">
        <v>153</v>
      </c>
      <c r="Z460" s="113" t="s">
        <v>153</v>
      </c>
      <c r="AC460" s="113" t="s">
        <v>167</v>
      </c>
      <c r="AD460" s="113" t="s">
        <v>6</v>
      </c>
      <c r="AE460" s="113" t="s">
        <v>157</v>
      </c>
      <c r="AF460" s="113" t="s">
        <v>157</v>
      </c>
      <c r="AG460" s="113" t="s">
        <v>157</v>
      </c>
      <c r="AH460" s="141" t="s">
        <v>218</v>
      </c>
      <c r="AJ460" s="113" t="s">
        <v>154</v>
      </c>
      <c r="AK460" s="166" t="s">
        <v>153</v>
      </c>
      <c r="AO460" s="113" t="s">
        <v>219</v>
      </c>
      <c r="AP460" s="113" t="s">
        <v>150</v>
      </c>
      <c r="AQ460" s="113" t="s">
        <v>218</v>
      </c>
      <c r="AR460" s="113" t="s">
        <v>2666</v>
      </c>
      <c r="AS460" s="113">
        <v>2050</v>
      </c>
      <c r="AV460" s="113" t="s">
        <v>168</v>
      </c>
      <c r="AW460" s="167" t="s">
        <v>262</v>
      </c>
      <c r="AX460" s="113" t="s">
        <v>158</v>
      </c>
      <c r="AY460" s="113" t="s">
        <v>154</v>
      </c>
      <c r="AZ460" s="113" t="s">
        <v>153</v>
      </c>
      <c r="BA460" s="113" t="s">
        <v>153</v>
      </c>
      <c r="BG460" s="283">
        <f t="shared" si="357"/>
        <v>0</v>
      </c>
      <c r="BH460" s="149">
        <f t="shared" si="358"/>
        <v>0</v>
      </c>
      <c r="BI460" s="113">
        <f t="shared" si="324"/>
        <v>0</v>
      </c>
      <c r="BJ460" s="280">
        <f t="shared" si="325"/>
        <v>0</v>
      </c>
      <c r="BK460" s="347">
        <f t="shared" si="359"/>
        <v>0</v>
      </c>
      <c r="BL460" s="113">
        <f t="shared" si="360"/>
        <v>1</v>
      </c>
      <c r="BM460" s="113">
        <f t="shared" si="326"/>
        <v>0</v>
      </c>
      <c r="BN460" s="278">
        <f t="shared" si="327"/>
        <v>1</v>
      </c>
      <c r="BO460" s="149">
        <f t="shared" si="361"/>
        <v>0</v>
      </c>
      <c r="BP460" s="149">
        <f t="shared" si="362"/>
        <v>0</v>
      </c>
      <c r="BQ460" s="113">
        <f t="shared" si="328"/>
        <v>0</v>
      </c>
      <c r="BR460" s="356">
        <f t="shared" si="363"/>
        <v>0</v>
      </c>
      <c r="BS460" s="149">
        <f t="shared" si="364"/>
        <v>0</v>
      </c>
      <c r="BT460" s="113">
        <f t="shared" si="329"/>
        <v>1</v>
      </c>
      <c r="BU460" s="356">
        <f t="shared" si="330"/>
        <v>0</v>
      </c>
      <c r="BV460" s="149">
        <f t="shared" si="331"/>
        <v>0</v>
      </c>
      <c r="BW460" s="113">
        <f t="shared" si="332"/>
        <v>0</v>
      </c>
      <c r="BX460" s="248">
        <f t="shared" si="333"/>
        <v>0</v>
      </c>
      <c r="BY460" s="248">
        <f t="shared" si="334"/>
        <v>0</v>
      </c>
      <c r="BZ460" s="248">
        <f t="shared" si="335"/>
        <v>0</v>
      </c>
      <c r="CA460" s="248">
        <f t="shared" si="368"/>
        <v>0</v>
      </c>
      <c r="CB460" s="175">
        <f t="shared" si="336"/>
        <v>0</v>
      </c>
      <c r="CC460" s="347">
        <f t="shared" si="337"/>
        <v>0</v>
      </c>
      <c r="CD460" s="113">
        <f t="shared" si="338"/>
        <v>0</v>
      </c>
      <c r="CE460" s="113">
        <f t="shared" si="339"/>
        <v>1</v>
      </c>
      <c r="CF460" s="276">
        <f t="shared" si="340"/>
        <v>1</v>
      </c>
      <c r="CG460" s="248">
        <f t="shared" si="341"/>
        <v>1</v>
      </c>
      <c r="CH460" s="274">
        <f t="shared" si="365"/>
        <v>1</v>
      </c>
      <c r="CI460" s="347">
        <f t="shared" si="342"/>
        <v>0</v>
      </c>
      <c r="CJ460" s="113">
        <f t="shared" si="343"/>
        <v>0</v>
      </c>
      <c r="CK460" s="141">
        <f t="shared" si="344"/>
        <v>0</v>
      </c>
      <c r="CL460" s="149">
        <f t="shared" si="366"/>
        <v>0</v>
      </c>
      <c r="CM460" s="149">
        <f t="shared" si="366"/>
        <v>1</v>
      </c>
      <c r="CN460" s="149">
        <f t="shared" si="366"/>
        <v>1</v>
      </c>
      <c r="CO460" s="149">
        <f t="shared" si="345"/>
        <v>2</v>
      </c>
      <c r="CP460" s="149">
        <f t="shared" si="367"/>
        <v>1</v>
      </c>
      <c r="CQ460" s="282">
        <f t="shared" si="346"/>
        <v>0</v>
      </c>
      <c r="CR460" s="113">
        <f t="shared" si="347"/>
        <v>0</v>
      </c>
      <c r="CS460" s="113">
        <f t="shared" si="348"/>
        <v>1</v>
      </c>
      <c r="CT460" s="282">
        <f t="shared" si="349"/>
        <v>1</v>
      </c>
      <c r="CU460" s="113" t="str">
        <f t="shared" si="350"/>
        <v xml:space="preserve"> 2050</v>
      </c>
      <c r="CV460" s="113">
        <f t="shared" si="351"/>
        <v>2050</v>
      </c>
      <c r="CW460" s="160">
        <v>0</v>
      </c>
      <c r="CX460" s="160">
        <v>0</v>
      </c>
      <c r="CY460" s="160">
        <v>0</v>
      </c>
      <c r="CZ460" s="160">
        <v>0</v>
      </c>
      <c r="DA460" s="160">
        <v>0</v>
      </c>
      <c r="DB460" s="160">
        <v>0</v>
      </c>
      <c r="DC460" s="160">
        <v>1</v>
      </c>
      <c r="DD460" s="160">
        <v>1</v>
      </c>
      <c r="DE460" s="160">
        <v>0</v>
      </c>
      <c r="DF460" s="160">
        <v>1</v>
      </c>
      <c r="DG460" s="160">
        <v>0</v>
      </c>
      <c r="DH460" s="160">
        <v>1</v>
      </c>
      <c r="DI460" s="160">
        <v>0</v>
      </c>
      <c r="DJ460" s="160">
        <v>0</v>
      </c>
      <c r="DK460" s="160">
        <v>0</v>
      </c>
      <c r="DL460" s="160">
        <v>0</v>
      </c>
      <c r="DM460" s="160">
        <v>1</v>
      </c>
      <c r="DN460" s="160">
        <v>0</v>
      </c>
      <c r="DO460" s="160">
        <v>1</v>
      </c>
      <c r="DP460" s="160">
        <v>0</v>
      </c>
      <c r="DQ460" s="160">
        <v>0</v>
      </c>
      <c r="DR460" s="160">
        <v>1</v>
      </c>
      <c r="DS460" s="160">
        <v>0</v>
      </c>
      <c r="DT460" s="104" t="s">
        <v>150</v>
      </c>
      <c r="DU460" s="104" t="s">
        <v>158</v>
      </c>
      <c r="DV460" s="104" t="s">
        <v>7859</v>
      </c>
      <c r="DW460" s="104" t="s">
        <v>154</v>
      </c>
      <c r="DX460" s="104">
        <v>0</v>
      </c>
      <c r="DY460" s="104" t="s">
        <v>3005</v>
      </c>
      <c r="DZ460" s="107" t="str">
        <f t="shared" si="352"/>
        <v>Y</v>
      </c>
      <c r="EA460" s="107" t="str">
        <f t="shared" si="353"/>
        <v/>
      </c>
      <c r="EB460" s="107" t="str">
        <f t="shared" si="354"/>
        <v>Y</v>
      </c>
      <c r="EC460" s="107" t="str">
        <f t="shared" si="355"/>
        <v>N</v>
      </c>
      <c r="ED460" s="107" t="str">
        <f t="shared" si="356"/>
        <v>Not Specified</v>
      </c>
      <c r="EF460" s="113">
        <f t="shared" si="323"/>
        <v>2050</v>
      </c>
    </row>
    <row r="461" spans="1:136" ht="16.5" customHeight="1">
      <c r="A461" s="113">
        <v>458</v>
      </c>
      <c r="B461" s="113">
        <v>453</v>
      </c>
      <c r="C461" s="141" t="s">
        <v>2667</v>
      </c>
      <c r="D461" s="113" t="s">
        <v>2517</v>
      </c>
      <c r="E461" s="113" t="s">
        <v>272</v>
      </c>
      <c r="F461" s="113" t="s">
        <v>145</v>
      </c>
      <c r="G461" s="113" t="s">
        <v>146</v>
      </c>
      <c r="H461" s="157" t="s">
        <v>2668</v>
      </c>
      <c r="I461" s="113" t="s">
        <v>2669</v>
      </c>
      <c r="J461" s="113">
        <v>-0.023</v>
      </c>
      <c r="K461" s="113" t="s">
        <v>2670</v>
      </c>
      <c r="L461" s="113">
        <v>35505</v>
      </c>
      <c r="M461" s="141">
        <v>5</v>
      </c>
      <c r="N461" s="113" t="s">
        <v>154</v>
      </c>
      <c r="O461" s="113" t="s">
        <v>153</v>
      </c>
      <c r="P461" s="141" t="s">
        <v>153</v>
      </c>
      <c r="Q461" s="113" t="s">
        <v>154</v>
      </c>
      <c r="R461" s="113" t="s">
        <v>154</v>
      </c>
      <c r="S461" s="113" t="s">
        <v>153</v>
      </c>
      <c r="T461" s="113" t="s">
        <v>153</v>
      </c>
      <c r="U461" s="147" t="s">
        <v>153</v>
      </c>
      <c r="V461" s="113" t="s">
        <v>153</v>
      </c>
      <c r="W461" s="113" t="s">
        <v>153</v>
      </c>
      <c r="X461" s="148" t="s">
        <v>153</v>
      </c>
      <c r="Y461" s="113" t="s">
        <v>153</v>
      </c>
      <c r="Z461" s="113" t="s">
        <v>153</v>
      </c>
      <c r="AC461" s="113" t="s">
        <v>233</v>
      </c>
      <c r="AD461" s="113" t="s">
        <v>234</v>
      </c>
      <c r="AE461" s="113" t="s">
        <v>168</v>
      </c>
      <c r="AF461" s="113" t="s">
        <v>168</v>
      </c>
      <c r="AG461" s="113" t="s">
        <v>168</v>
      </c>
      <c r="AH461" s="141" t="s">
        <v>153</v>
      </c>
      <c r="AJ461" s="113" t="s">
        <v>154</v>
      </c>
      <c r="AK461" s="166" t="s">
        <v>153</v>
      </c>
      <c r="AP461" s="113" t="s">
        <v>154</v>
      </c>
      <c r="AQ461" s="113" t="s">
        <v>153</v>
      </c>
      <c r="AR461" s="113" t="s">
        <v>153</v>
      </c>
      <c r="AV461" s="113" t="s">
        <v>168</v>
      </c>
      <c r="AW461" s="167" t="s">
        <v>168</v>
      </c>
      <c r="AX461" s="113" t="s">
        <v>158</v>
      </c>
      <c r="AY461" s="113" t="s">
        <v>154</v>
      </c>
      <c r="AZ461" s="113" t="s">
        <v>153</v>
      </c>
      <c r="BA461" s="113" t="s">
        <v>153</v>
      </c>
      <c r="BG461" s="283">
        <f t="shared" si="357"/>
        <v>0</v>
      </c>
      <c r="BH461" s="149">
        <f t="shared" si="358"/>
        <v>0</v>
      </c>
      <c r="BI461" s="113">
        <f t="shared" si="324"/>
        <v>0</v>
      </c>
      <c r="BJ461" s="280">
        <f t="shared" si="325"/>
        <v>0</v>
      </c>
      <c r="BK461" s="347">
        <f t="shared" si="359"/>
        <v>0</v>
      </c>
      <c r="BL461" s="113">
        <f t="shared" si="360"/>
        <v>0</v>
      </c>
      <c r="BM461" s="113">
        <f t="shared" si="326"/>
        <v>0</v>
      </c>
      <c r="BN461" s="278">
        <f t="shared" si="327"/>
        <v>0</v>
      </c>
      <c r="BO461" s="149">
        <f t="shared" si="361"/>
        <v>0</v>
      </c>
      <c r="BP461" s="149">
        <f t="shared" si="362"/>
        <v>0</v>
      </c>
      <c r="BQ461" s="113">
        <f t="shared" si="328"/>
        <v>0</v>
      </c>
      <c r="BR461" s="356">
        <f t="shared" si="363"/>
        <v>0</v>
      </c>
      <c r="BS461" s="149">
        <f t="shared" si="364"/>
        <v>0</v>
      </c>
      <c r="BT461" s="113">
        <f t="shared" si="329"/>
        <v>0</v>
      </c>
      <c r="BU461" s="356">
        <f t="shared" si="330"/>
        <v>0</v>
      </c>
      <c r="BV461" s="149">
        <f t="shared" si="331"/>
        <v>0</v>
      </c>
      <c r="BW461" s="113">
        <f t="shared" si="332"/>
        <v>0</v>
      </c>
      <c r="BX461" s="248">
        <f t="shared" si="333"/>
        <v>0</v>
      </c>
      <c r="BY461" s="248">
        <f t="shared" si="334"/>
        <v>0</v>
      </c>
      <c r="BZ461" s="248">
        <f t="shared" si="335"/>
        <v>0</v>
      </c>
      <c r="CA461" s="248">
        <f t="shared" si="368"/>
        <v>0</v>
      </c>
      <c r="CB461" s="175">
        <f t="shared" si="336"/>
        <v>0</v>
      </c>
      <c r="CC461" s="347">
        <f t="shared" si="337"/>
        <v>0</v>
      </c>
      <c r="CD461" s="113">
        <f t="shared" si="338"/>
        <v>0</v>
      </c>
      <c r="CE461" s="113">
        <f t="shared" si="339"/>
        <v>0</v>
      </c>
      <c r="CF461" s="276">
        <f t="shared" si="340"/>
        <v>0</v>
      </c>
      <c r="CG461" s="248">
        <f t="shared" si="341"/>
        <v>0</v>
      </c>
      <c r="CH461" s="274">
        <f t="shared" si="365"/>
        <v>0</v>
      </c>
      <c r="CI461" s="347">
        <f t="shared" si="342"/>
        <v>0</v>
      </c>
      <c r="CJ461" s="113">
        <f t="shared" si="343"/>
        <v>0</v>
      </c>
      <c r="CK461" s="141">
        <f t="shared" si="344"/>
        <v>0</v>
      </c>
      <c r="CL461" s="149">
        <f t="shared" si="366"/>
        <v>0</v>
      </c>
      <c r="CM461" s="149">
        <f t="shared" si="366"/>
        <v>0</v>
      </c>
      <c r="CN461" s="149">
        <f t="shared" si="366"/>
        <v>0</v>
      </c>
      <c r="CO461" s="149">
        <f t="shared" si="345"/>
        <v>0</v>
      </c>
      <c r="CP461" s="149">
        <f t="shared" si="367"/>
        <v>0</v>
      </c>
      <c r="CQ461" s="282">
        <f t="shared" si="346"/>
        <v>0</v>
      </c>
      <c r="CR461" s="113">
        <f t="shared" si="347"/>
        <v>0</v>
      </c>
      <c r="CS461" s="113">
        <f t="shared" si="348"/>
        <v>1</v>
      </c>
      <c r="CT461" s="282" t="str">
        <f t="shared" si="349"/>
        <v/>
      </c>
      <c r="CU461" s="113" t="str">
        <f t="shared" si="350"/>
        <v xml:space="preserve"> </v>
      </c>
      <c r="CV461" s="113">
        <f t="shared" si="351"/>
        <v>0</v>
      </c>
      <c r="CW461" s="160">
        <v>0</v>
      </c>
      <c r="CX461" s="160">
        <v>0</v>
      </c>
      <c r="CY461" s="160">
        <v>0</v>
      </c>
      <c r="CZ461" s="160">
        <v>0</v>
      </c>
      <c r="DA461" s="160">
        <v>0</v>
      </c>
      <c r="DB461" s="160">
        <v>0</v>
      </c>
      <c r="DC461" s="160">
        <v>0</v>
      </c>
      <c r="DD461" s="160">
        <v>0</v>
      </c>
      <c r="DE461" s="160">
        <v>0</v>
      </c>
      <c r="DF461" s="160">
        <v>0</v>
      </c>
      <c r="DG461" s="160">
        <v>0</v>
      </c>
      <c r="DH461" s="160">
        <v>0</v>
      </c>
      <c r="DI461" s="160">
        <v>0</v>
      </c>
      <c r="DJ461" s="160">
        <v>0</v>
      </c>
      <c r="DK461" s="160">
        <v>0</v>
      </c>
      <c r="DL461" s="160">
        <v>0</v>
      </c>
      <c r="DM461" s="160">
        <v>0</v>
      </c>
      <c r="DN461" s="160">
        <v>0</v>
      </c>
      <c r="DO461" s="160">
        <v>0</v>
      </c>
      <c r="DP461" s="160">
        <v>0</v>
      </c>
      <c r="DQ461" s="160">
        <v>0</v>
      </c>
      <c r="DR461" s="160">
        <v>0</v>
      </c>
      <c r="DS461" s="160">
        <v>0</v>
      </c>
      <c r="DT461" s="104" t="s">
        <v>154</v>
      </c>
      <c r="DU461" s="104">
        <v>0</v>
      </c>
      <c r="DV461" s="104" t="s">
        <v>154</v>
      </c>
      <c r="DW461" s="104" t="s">
        <v>154</v>
      </c>
      <c r="DX461" s="104">
        <v>0</v>
      </c>
      <c r="DY461" s="104">
        <v>0</v>
      </c>
      <c r="DZ461" s="107" t="str">
        <f t="shared" si="352"/>
        <v>N</v>
      </c>
      <c r="EA461" s="107" t="str">
        <f t="shared" si="353"/>
        <v/>
      </c>
      <c r="EB461" s="107" t="str">
        <f t="shared" si="354"/>
        <v>N</v>
      </c>
      <c r="EC461" s="107" t="str">
        <f t="shared" si="355"/>
        <v>N</v>
      </c>
      <c r="ED461" s="107" t="str">
        <f t="shared" si="356"/>
        <v>Not Specified</v>
      </c>
      <c r="EF461" s="113">
        <f t="shared" si="323"/>
        <v>0</v>
      </c>
    </row>
    <row r="462" spans="1:136" ht="16.5" customHeight="1">
      <c r="A462" s="149">
        <v>459</v>
      </c>
      <c r="B462" s="149">
        <v>417</v>
      </c>
      <c r="C462" s="150" t="s">
        <v>2671</v>
      </c>
      <c r="D462" s="149" t="s">
        <v>926</v>
      </c>
      <c r="E462" s="149" t="s">
        <v>206</v>
      </c>
      <c r="F462" s="149" t="s">
        <v>175</v>
      </c>
      <c r="G462" s="149" t="s">
        <v>176</v>
      </c>
      <c r="H462" s="168" t="s">
        <v>2672</v>
      </c>
      <c r="I462" s="149" t="s">
        <v>2673</v>
      </c>
      <c r="J462" s="149">
        <v>0</v>
      </c>
      <c r="K462" s="149" t="s">
        <v>2674</v>
      </c>
      <c r="L462" s="149">
        <v>22794</v>
      </c>
      <c r="M462" s="150">
        <v>8</v>
      </c>
      <c r="N462" s="149" t="s">
        <v>154</v>
      </c>
      <c r="O462" s="149" t="s">
        <v>153</v>
      </c>
      <c r="P462" s="150" t="s">
        <v>153</v>
      </c>
      <c r="Q462" s="113" t="s">
        <v>154</v>
      </c>
      <c r="R462" s="113" t="s">
        <v>154</v>
      </c>
      <c r="S462" s="149" t="s">
        <v>153</v>
      </c>
      <c r="T462" s="149" t="s">
        <v>153</v>
      </c>
      <c r="U462" s="151" t="s">
        <v>153</v>
      </c>
      <c r="V462" s="149" t="s">
        <v>153</v>
      </c>
      <c r="W462" s="149" t="s">
        <v>153</v>
      </c>
      <c r="X462" s="152" t="s">
        <v>153</v>
      </c>
      <c r="Y462" s="113" t="s">
        <v>153</v>
      </c>
      <c r="Z462" s="149" t="s">
        <v>153</v>
      </c>
      <c r="AA462" s="150"/>
      <c r="AB462" s="149"/>
      <c r="AC462" s="149" t="s">
        <v>281</v>
      </c>
      <c r="AD462" s="149" t="s">
        <v>240</v>
      </c>
      <c r="AE462" s="149" t="s">
        <v>157</v>
      </c>
      <c r="AF462" s="149" t="s">
        <v>157</v>
      </c>
      <c r="AG462" s="149" t="s">
        <v>169</v>
      </c>
      <c r="AH462" s="150" t="s">
        <v>159</v>
      </c>
      <c r="AJ462" s="113" t="s">
        <v>154</v>
      </c>
      <c r="AK462" s="170" t="s">
        <v>153</v>
      </c>
      <c r="AL462" s="149"/>
      <c r="AM462" s="149"/>
      <c r="AN462" s="150"/>
      <c r="AP462" s="149" t="s">
        <v>154</v>
      </c>
      <c r="AQ462" s="149" t="s">
        <v>153</v>
      </c>
      <c r="AR462" s="149" t="s">
        <v>153</v>
      </c>
      <c r="AS462" s="149"/>
      <c r="AT462" s="149"/>
      <c r="AU462" s="150"/>
      <c r="AV462" s="169" t="s">
        <v>168</v>
      </c>
      <c r="AW462" s="172" t="s">
        <v>168</v>
      </c>
      <c r="AX462" s="149" t="s">
        <v>158</v>
      </c>
      <c r="AY462" s="149" t="s">
        <v>150</v>
      </c>
      <c r="AZ462" s="149" t="s">
        <v>2675</v>
      </c>
      <c r="BA462" s="149">
        <v>2030</v>
      </c>
      <c r="BB462" s="149"/>
      <c r="BC462" s="150"/>
      <c r="BD462" s="149"/>
      <c r="BE462" s="173"/>
      <c r="BF462" s="150"/>
      <c r="BG462" s="283">
        <f t="shared" si="357"/>
        <v>0</v>
      </c>
      <c r="BH462" s="149">
        <f t="shared" si="358"/>
        <v>0</v>
      </c>
      <c r="BI462" s="113">
        <f t="shared" si="324"/>
        <v>0</v>
      </c>
      <c r="BJ462" s="280">
        <f t="shared" si="325"/>
        <v>0</v>
      </c>
      <c r="BK462" s="347">
        <f t="shared" si="359"/>
        <v>0</v>
      </c>
      <c r="BL462" s="113">
        <f t="shared" si="360"/>
        <v>0</v>
      </c>
      <c r="BM462" s="113">
        <f t="shared" si="326"/>
        <v>0</v>
      </c>
      <c r="BN462" s="278">
        <f t="shared" si="327"/>
        <v>0</v>
      </c>
      <c r="BO462" s="149">
        <f t="shared" si="361"/>
        <v>0</v>
      </c>
      <c r="BP462" s="149">
        <f t="shared" si="362"/>
        <v>0</v>
      </c>
      <c r="BQ462" s="113">
        <f t="shared" si="328"/>
        <v>0</v>
      </c>
      <c r="BR462" s="356">
        <f t="shared" si="363"/>
        <v>0</v>
      </c>
      <c r="BS462" s="149">
        <f t="shared" si="364"/>
        <v>0</v>
      </c>
      <c r="BT462" s="113">
        <f t="shared" si="329"/>
        <v>0</v>
      </c>
      <c r="BU462" s="356">
        <f t="shared" si="330"/>
        <v>0</v>
      </c>
      <c r="BV462" s="149">
        <f t="shared" si="331"/>
        <v>0</v>
      </c>
      <c r="BW462" s="113">
        <f t="shared" si="332"/>
        <v>0</v>
      </c>
      <c r="BX462" s="248">
        <f t="shared" si="333"/>
        <v>0</v>
      </c>
      <c r="BY462" s="248">
        <f t="shared" si="334"/>
        <v>0</v>
      </c>
      <c r="BZ462" s="248">
        <f t="shared" si="335"/>
        <v>0</v>
      </c>
      <c r="CA462" s="248">
        <f t="shared" si="368"/>
        <v>0</v>
      </c>
      <c r="CB462" s="175">
        <f t="shared" si="336"/>
        <v>0</v>
      </c>
      <c r="CC462" s="347">
        <f t="shared" si="337"/>
        <v>0</v>
      </c>
      <c r="CD462" s="113">
        <f t="shared" si="338"/>
        <v>0</v>
      </c>
      <c r="CE462" s="113">
        <f t="shared" si="339"/>
        <v>0</v>
      </c>
      <c r="CF462" s="276">
        <f t="shared" si="340"/>
        <v>0</v>
      </c>
      <c r="CG462" s="248">
        <f t="shared" si="341"/>
        <v>0</v>
      </c>
      <c r="CH462" s="274">
        <f t="shared" si="365"/>
        <v>0</v>
      </c>
      <c r="CI462" s="347">
        <f t="shared" si="342"/>
        <v>0</v>
      </c>
      <c r="CJ462" s="113">
        <f t="shared" si="343"/>
        <v>1</v>
      </c>
      <c r="CK462" s="141">
        <f t="shared" si="344"/>
        <v>0</v>
      </c>
      <c r="CL462" s="149">
        <f t="shared" si="366"/>
        <v>0</v>
      </c>
      <c r="CM462" s="149">
        <f t="shared" si="366"/>
        <v>0</v>
      </c>
      <c r="CN462" s="149">
        <f t="shared" si="366"/>
        <v>0</v>
      </c>
      <c r="CO462" s="149">
        <f t="shared" si="345"/>
        <v>0</v>
      </c>
      <c r="CP462" s="149">
        <f t="shared" si="367"/>
        <v>0</v>
      </c>
      <c r="CQ462" s="282">
        <f t="shared" si="346"/>
        <v>0</v>
      </c>
      <c r="CR462" s="113">
        <f t="shared" si="347"/>
        <v>0</v>
      </c>
      <c r="CS462" s="113">
        <f t="shared" si="348"/>
        <v>1</v>
      </c>
      <c r="CT462" s="282" t="str">
        <f t="shared" si="349"/>
        <v/>
      </c>
      <c r="CU462" s="113" t="str">
        <f t="shared" si="350"/>
        <v xml:space="preserve"> </v>
      </c>
      <c r="CV462" s="113">
        <f t="shared" si="351"/>
        <v>0</v>
      </c>
      <c r="CW462" s="160">
        <v>0</v>
      </c>
      <c r="CX462" s="160">
        <v>0</v>
      </c>
      <c r="CY462" s="160">
        <v>0</v>
      </c>
      <c r="CZ462" s="160">
        <v>0</v>
      </c>
      <c r="DA462" s="160">
        <v>0</v>
      </c>
      <c r="DB462" s="160">
        <v>0</v>
      </c>
      <c r="DC462" s="160">
        <v>0</v>
      </c>
      <c r="DD462" s="160">
        <v>0</v>
      </c>
      <c r="DE462" s="160">
        <v>0</v>
      </c>
      <c r="DF462" s="160">
        <v>0</v>
      </c>
      <c r="DG462" s="160">
        <v>0</v>
      </c>
      <c r="DH462" s="160">
        <v>0</v>
      </c>
      <c r="DI462" s="160">
        <v>0</v>
      </c>
      <c r="DJ462" s="160">
        <v>0</v>
      </c>
      <c r="DK462" s="160">
        <v>0</v>
      </c>
      <c r="DL462" s="160">
        <v>0</v>
      </c>
      <c r="DM462" s="160">
        <v>0</v>
      </c>
      <c r="DN462" s="160">
        <v>0</v>
      </c>
      <c r="DO462" s="160">
        <v>0</v>
      </c>
      <c r="DP462" s="160">
        <v>0</v>
      </c>
      <c r="DQ462" s="160">
        <v>0</v>
      </c>
      <c r="DR462" s="160">
        <v>0</v>
      </c>
      <c r="DS462" s="160">
        <v>0</v>
      </c>
      <c r="DT462" s="104" t="s">
        <v>154</v>
      </c>
      <c r="DU462" s="104">
        <v>0</v>
      </c>
      <c r="DV462" s="104" t="s">
        <v>154</v>
      </c>
      <c r="DW462" s="104" t="s">
        <v>154</v>
      </c>
      <c r="DX462" s="104" t="s">
        <v>154</v>
      </c>
      <c r="DY462" s="104" t="s">
        <v>154</v>
      </c>
      <c r="DZ462" s="107" t="str">
        <f t="shared" si="352"/>
        <v>N</v>
      </c>
      <c r="EA462" s="107" t="str">
        <f t="shared" si="353"/>
        <v/>
      </c>
      <c r="EB462" s="107" t="str">
        <f t="shared" si="354"/>
        <v>N</v>
      </c>
      <c r="EC462" s="107" t="str">
        <f t="shared" si="355"/>
        <v>N</v>
      </c>
      <c r="ED462" s="107" t="str">
        <f t="shared" si="356"/>
        <v>Not Specified</v>
      </c>
      <c r="EF462" s="113">
        <f t="shared" si="323"/>
        <v>0</v>
      </c>
    </row>
    <row r="463" spans="1:136" ht="16.5" customHeight="1">
      <c r="A463" s="113">
        <v>460</v>
      </c>
      <c r="B463" s="113" t="e">
        <v>#N/A</v>
      </c>
      <c r="C463" s="150" t="s">
        <v>2676</v>
      </c>
      <c r="D463" s="149" t="s">
        <v>1294</v>
      </c>
      <c r="E463" s="149" t="s">
        <v>1294</v>
      </c>
      <c r="F463" s="149" t="s">
        <v>175</v>
      </c>
      <c r="G463" s="149" t="s">
        <v>176</v>
      </c>
      <c r="H463" s="168" t="s">
        <v>2677</v>
      </c>
      <c r="I463" s="149" t="s">
        <v>2678</v>
      </c>
      <c r="J463" s="149">
        <v>0.042</v>
      </c>
      <c r="K463" s="149" t="s">
        <v>2679</v>
      </c>
      <c r="L463" s="149">
        <v>98202</v>
      </c>
      <c r="M463" s="150">
        <v>13</v>
      </c>
      <c r="N463" s="149" t="s">
        <v>154</v>
      </c>
      <c r="O463" s="113" t="s">
        <v>153</v>
      </c>
      <c r="P463" s="141" t="s">
        <v>153</v>
      </c>
      <c r="Q463" s="113" t="s">
        <v>154</v>
      </c>
      <c r="R463" s="113" t="s">
        <v>154</v>
      </c>
      <c r="S463" s="113" t="s">
        <v>153</v>
      </c>
      <c r="T463" s="113" t="s">
        <v>153</v>
      </c>
      <c r="U463" s="147" t="s">
        <v>153</v>
      </c>
      <c r="V463" s="113" t="s">
        <v>153</v>
      </c>
      <c r="W463" s="113" t="s">
        <v>153</v>
      </c>
      <c r="X463" s="148" t="s">
        <v>153</v>
      </c>
      <c r="Y463" s="113" t="s">
        <v>153</v>
      </c>
      <c r="Z463" s="113" t="s">
        <v>153</v>
      </c>
      <c r="AC463" s="113" t="s">
        <v>233</v>
      </c>
      <c r="AD463" s="113" t="s">
        <v>234</v>
      </c>
      <c r="AE463" s="113" t="s">
        <v>157</v>
      </c>
      <c r="AF463" s="113" t="s">
        <v>157</v>
      </c>
      <c r="AH463" s="141" t="s">
        <v>159</v>
      </c>
      <c r="AI463" s="113" t="s">
        <v>180</v>
      </c>
      <c r="AJ463" s="113" t="s">
        <v>154</v>
      </c>
      <c r="AK463" s="113" t="s">
        <v>338</v>
      </c>
      <c r="AL463" s="113">
        <v>2060</v>
      </c>
      <c r="AM463" s="174" t="s">
        <v>2680</v>
      </c>
      <c r="AP463" s="113" t="s">
        <v>154</v>
      </c>
      <c r="AQ463" s="113" t="s">
        <v>153</v>
      </c>
      <c r="AR463" s="113" t="s">
        <v>153</v>
      </c>
      <c r="AV463" s="113" t="s">
        <v>168</v>
      </c>
      <c r="AW463" s="167" t="s">
        <v>168</v>
      </c>
      <c r="AX463" s="113" t="s">
        <v>158</v>
      </c>
      <c r="AY463" s="113" t="s">
        <v>154</v>
      </c>
      <c r="AZ463" s="113" t="s">
        <v>153</v>
      </c>
      <c r="BA463" s="113" t="s">
        <v>153</v>
      </c>
      <c r="BG463" s="283">
        <f t="shared" si="357"/>
        <v>0</v>
      </c>
      <c r="BH463" s="149">
        <f t="shared" si="358"/>
        <v>0</v>
      </c>
      <c r="BI463" s="113">
        <f t="shared" si="324"/>
        <v>0</v>
      </c>
      <c r="BJ463" s="280">
        <f t="shared" si="325"/>
        <v>0</v>
      </c>
      <c r="BK463" s="347">
        <f t="shared" si="359"/>
        <v>0</v>
      </c>
      <c r="BL463" s="113">
        <f t="shared" si="360"/>
        <v>0</v>
      </c>
      <c r="BM463" s="113">
        <f t="shared" si="326"/>
        <v>0</v>
      </c>
      <c r="BN463" s="278">
        <f t="shared" si="327"/>
        <v>0</v>
      </c>
      <c r="BO463" s="149">
        <f t="shared" si="361"/>
        <v>0</v>
      </c>
      <c r="BP463" s="149">
        <f t="shared" si="362"/>
        <v>0</v>
      </c>
      <c r="BQ463" s="113">
        <f t="shared" si="328"/>
        <v>0</v>
      </c>
      <c r="BR463" s="356">
        <f t="shared" si="363"/>
        <v>0</v>
      </c>
      <c r="BS463" s="149">
        <f t="shared" si="364"/>
        <v>0</v>
      </c>
      <c r="BT463" s="113">
        <f t="shared" si="329"/>
        <v>0</v>
      </c>
      <c r="BU463" s="356">
        <f t="shared" si="330"/>
        <v>0</v>
      </c>
      <c r="BV463" s="149">
        <f t="shared" si="331"/>
        <v>0</v>
      </c>
      <c r="BW463" s="113">
        <f t="shared" si="332"/>
        <v>0</v>
      </c>
      <c r="BX463" s="248">
        <f t="shared" si="333"/>
        <v>0</v>
      </c>
      <c r="BY463" s="248">
        <f t="shared" si="334"/>
        <v>0</v>
      </c>
      <c r="BZ463" s="248">
        <f t="shared" si="335"/>
        <v>0</v>
      </c>
      <c r="CA463" s="248">
        <f t="shared" si="368"/>
        <v>0</v>
      </c>
      <c r="CB463" s="175">
        <f t="shared" si="336"/>
        <v>0</v>
      </c>
      <c r="CC463" s="347">
        <f t="shared" si="337"/>
        <v>0</v>
      </c>
      <c r="CD463" s="113">
        <f t="shared" si="338"/>
        <v>0</v>
      </c>
      <c r="CE463" s="113">
        <f t="shared" si="339"/>
        <v>0</v>
      </c>
      <c r="CF463" s="276">
        <f t="shared" si="340"/>
        <v>0</v>
      </c>
      <c r="CG463" s="248">
        <f t="shared" si="341"/>
        <v>0</v>
      </c>
      <c r="CH463" s="274">
        <f t="shared" si="365"/>
        <v>0</v>
      </c>
      <c r="CI463" s="347">
        <f t="shared" si="342"/>
        <v>0</v>
      </c>
      <c r="CJ463" s="113">
        <f t="shared" si="343"/>
        <v>0</v>
      </c>
      <c r="CK463" s="141">
        <f t="shared" si="344"/>
        <v>0</v>
      </c>
      <c r="CL463" s="149">
        <f t="shared" si="366"/>
        <v>0</v>
      </c>
      <c r="CM463" s="149">
        <f t="shared" si="366"/>
        <v>0</v>
      </c>
      <c r="CN463" s="149">
        <f t="shared" si="366"/>
        <v>0</v>
      </c>
      <c r="CO463" s="149">
        <f t="shared" si="345"/>
        <v>0</v>
      </c>
      <c r="CP463" s="149">
        <f t="shared" si="367"/>
        <v>0</v>
      </c>
      <c r="CQ463" s="282">
        <f t="shared" si="346"/>
        <v>0</v>
      </c>
      <c r="CR463" s="113">
        <f t="shared" si="347"/>
        <v>0</v>
      </c>
      <c r="CS463" s="113">
        <f t="shared" si="348"/>
        <v>1</v>
      </c>
      <c r="CT463" s="282" t="str">
        <f t="shared" si="349"/>
        <v/>
      </c>
      <c r="CU463" s="113" t="str">
        <f t="shared" si="350"/>
        <v xml:space="preserve"> </v>
      </c>
      <c r="CV463" s="113">
        <f t="shared" si="351"/>
        <v>0</v>
      </c>
      <c r="CW463" s="160" t="e">
        <v>#N/A</v>
      </c>
      <c r="CX463" s="160" t="e">
        <v>#N/A</v>
      </c>
      <c r="CY463" s="160" t="e">
        <v>#N/A</v>
      </c>
      <c r="CZ463" s="160" t="e">
        <v>#N/A</v>
      </c>
      <c r="DA463" s="160" t="e">
        <v>#N/A</v>
      </c>
      <c r="DB463" s="160" t="e">
        <v>#N/A</v>
      </c>
      <c r="DC463" s="160" t="e">
        <v>#N/A</v>
      </c>
      <c r="DD463" s="160" t="e">
        <v>#N/A</v>
      </c>
      <c r="DE463" s="160" t="e">
        <v>#N/A</v>
      </c>
      <c r="DF463" s="160" t="e">
        <v>#N/A</v>
      </c>
      <c r="DG463" s="160" t="e">
        <v>#N/A</v>
      </c>
      <c r="DH463" s="160" t="e">
        <v>#N/A</v>
      </c>
      <c r="DI463" s="160" t="e">
        <v>#N/A</v>
      </c>
      <c r="DJ463" s="160" t="e">
        <v>#N/A</v>
      </c>
      <c r="DK463" s="160" t="e">
        <v>#N/A</v>
      </c>
      <c r="DL463" s="160" t="e">
        <v>#N/A</v>
      </c>
      <c r="DM463" s="160" t="e">
        <v>#N/A</v>
      </c>
      <c r="DN463" s="160" t="e">
        <v>#N/A</v>
      </c>
      <c r="DO463" s="160" t="e">
        <v>#N/A</v>
      </c>
      <c r="DP463" s="160" t="e">
        <v>#N/A</v>
      </c>
      <c r="DQ463" s="160" t="e">
        <v>#N/A</v>
      </c>
      <c r="DR463" s="160" t="e">
        <v>#N/A</v>
      </c>
      <c r="DS463" s="160" t="e">
        <v>#N/A</v>
      </c>
      <c r="DT463" s="104" t="e">
        <v>#N/A</v>
      </c>
      <c r="DU463" s="104" t="e">
        <v>#N/A</v>
      </c>
      <c r="DV463" s="104" t="e">
        <v>#N/A</v>
      </c>
      <c r="DW463" s="104" t="e">
        <v>#N/A</v>
      </c>
      <c r="DX463" s="104" t="e">
        <v>#N/A</v>
      </c>
      <c r="DY463" s="104" t="e">
        <v>#N/A</v>
      </c>
      <c r="DZ463" s="107" t="str">
        <f t="shared" si="352"/>
        <v>N</v>
      </c>
      <c r="EA463" s="107" t="str">
        <f t="shared" si="353"/>
        <v/>
      </c>
      <c r="EB463" s="107" t="str">
        <f t="shared" si="354"/>
        <v>N</v>
      </c>
      <c r="EC463" s="107" t="str">
        <f t="shared" si="355"/>
        <v>N</v>
      </c>
      <c r="ED463" s="107" t="str">
        <f t="shared" si="356"/>
        <v>Not Specified</v>
      </c>
      <c r="EF463" s="113">
        <f t="shared" si="323"/>
        <v>0</v>
      </c>
    </row>
    <row r="464" spans="1:136" ht="16.5" customHeight="1">
      <c r="A464" s="113">
        <v>461</v>
      </c>
      <c r="B464" s="113">
        <v>375</v>
      </c>
      <c r="C464" s="141" t="s">
        <v>2681</v>
      </c>
      <c r="D464" s="113" t="s">
        <v>348</v>
      </c>
      <c r="E464" s="113" t="s">
        <v>214</v>
      </c>
      <c r="F464" s="113" t="s">
        <v>349</v>
      </c>
      <c r="G464" s="113" t="s">
        <v>176</v>
      </c>
      <c r="H464" s="157" t="s">
        <v>2682</v>
      </c>
      <c r="I464" s="113" t="s">
        <v>2683</v>
      </c>
      <c r="J464" s="113">
        <v>0</v>
      </c>
      <c r="K464" s="113" t="s">
        <v>2684</v>
      </c>
      <c r="L464" s="113">
        <v>76800</v>
      </c>
      <c r="M464" s="141">
        <v>1</v>
      </c>
      <c r="N464" s="113" t="s">
        <v>154</v>
      </c>
      <c r="O464" s="113" t="s">
        <v>153</v>
      </c>
      <c r="P464" s="141" t="s">
        <v>153</v>
      </c>
      <c r="Q464" s="113" t="s">
        <v>150</v>
      </c>
      <c r="R464" s="113" t="s">
        <v>150</v>
      </c>
      <c r="S464" s="113" t="s">
        <v>151</v>
      </c>
      <c r="T464" s="113" t="s">
        <v>152</v>
      </c>
      <c r="U464" s="147">
        <v>2030</v>
      </c>
      <c r="V464" s="113" t="s">
        <v>151</v>
      </c>
      <c r="W464" s="113" t="s">
        <v>152</v>
      </c>
      <c r="X464" s="148">
        <v>2050</v>
      </c>
      <c r="Y464" s="113" t="s">
        <v>150</v>
      </c>
      <c r="Z464" s="113" t="s">
        <v>151</v>
      </c>
      <c r="AA464" s="141">
        <v>2050</v>
      </c>
      <c r="AC464" s="113" t="s">
        <v>167</v>
      </c>
      <c r="AD464" s="113" t="s">
        <v>6</v>
      </c>
      <c r="AE464" s="113" t="s">
        <v>157</v>
      </c>
      <c r="AF464" s="113" t="s">
        <v>157</v>
      </c>
      <c r="AG464" s="113" t="s">
        <v>157</v>
      </c>
      <c r="AH464" s="141" t="s">
        <v>218</v>
      </c>
      <c r="AJ464" s="113" t="s">
        <v>154</v>
      </c>
      <c r="AK464" s="166" t="s">
        <v>153</v>
      </c>
      <c r="AO464" s="113" t="s">
        <v>219</v>
      </c>
      <c r="AP464" s="113" t="s">
        <v>150</v>
      </c>
      <c r="AQ464" s="113" t="s">
        <v>218</v>
      </c>
      <c r="AR464" s="113" t="s">
        <v>2685</v>
      </c>
      <c r="AS464" s="113">
        <v>2050</v>
      </c>
      <c r="AV464" s="113" t="s">
        <v>168</v>
      </c>
      <c r="AW464" s="167" t="s">
        <v>168</v>
      </c>
      <c r="AX464" s="113" t="s">
        <v>158</v>
      </c>
      <c r="AY464" s="113" t="s">
        <v>154</v>
      </c>
      <c r="AZ464" s="113" t="s">
        <v>153</v>
      </c>
      <c r="BA464" s="113" t="s">
        <v>153</v>
      </c>
      <c r="BG464" s="283">
        <f t="shared" si="357"/>
        <v>0</v>
      </c>
      <c r="BH464" s="149">
        <f t="shared" si="358"/>
        <v>0</v>
      </c>
      <c r="BI464" s="113">
        <f t="shared" si="324"/>
        <v>0</v>
      </c>
      <c r="BJ464" s="280">
        <f t="shared" si="325"/>
        <v>0</v>
      </c>
      <c r="BK464" s="347">
        <f t="shared" si="359"/>
        <v>0</v>
      </c>
      <c r="BL464" s="113">
        <f t="shared" si="360"/>
        <v>1</v>
      </c>
      <c r="BM464" s="113">
        <f t="shared" si="326"/>
        <v>0</v>
      </c>
      <c r="BN464" s="278">
        <f t="shared" si="327"/>
        <v>1</v>
      </c>
      <c r="BO464" s="149">
        <f t="shared" si="361"/>
        <v>0</v>
      </c>
      <c r="BP464" s="149">
        <f t="shared" si="362"/>
        <v>0</v>
      </c>
      <c r="BQ464" s="113">
        <f t="shared" si="328"/>
        <v>1</v>
      </c>
      <c r="BR464" s="356">
        <f t="shared" si="363"/>
        <v>0</v>
      </c>
      <c r="BS464" s="149">
        <f t="shared" si="364"/>
        <v>0</v>
      </c>
      <c r="BT464" s="113">
        <f t="shared" si="329"/>
        <v>1</v>
      </c>
      <c r="BU464" s="356">
        <f t="shared" si="330"/>
        <v>0</v>
      </c>
      <c r="BV464" s="149">
        <f t="shared" si="331"/>
        <v>0</v>
      </c>
      <c r="BW464" s="113">
        <f t="shared" si="332"/>
        <v>0</v>
      </c>
      <c r="BX464" s="248">
        <f t="shared" si="333"/>
        <v>0</v>
      </c>
      <c r="BY464" s="248">
        <f t="shared" si="334"/>
        <v>0</v>
      </c>
      <c r="BZ464" s="248">
        <f t="shared" si="335"/>
        <v>0</v>
      </c>
      <c r="CA464" s="248">
        <f t="shared" si="368"/>
        <v>0</v>
      </c>
      <c r="CB464" s="175">
        <f t="shared" si="336"/>
        <v>0</v>
      </c>
      <c r="CC464" s="347">
        <f t="shared" si="337"/>
        <v>0</v>
      </c>
      <c r="CD464" s="113">
        <f t="shared" si="338"/>
        <v>0</v>
      </c>
      <c r="CE464" s="113">
        <f t="shared" si="339"/>
        <v>1</v>
      </c>
      <c r="CF464" s="276">
        <f t="shared" si="340"/>
        <v>1</v>
      </c>
      <c r="CG464" s="248">
        <f t="shared" si="341"/>
        <v>1</v>
      </c>
      <c r="CH464" s="274">
        <f t="shared" si="365"/>
        <v>1</v>
      </c>
      <c r="CI464" s="347">
        <f t="shared" si="342"/>
        <v>0</v>
      </c>
      <c r="CJ464" s="113">
        <f t="shared" si="343"/>
        <v>0</v>
      </c>
      <c r="CK464" s="141">
        <f t="shared" si="344"/>
        <v>0</v>
      </c>
      <c r="CL464" s="149">
        <f t="shared" si="366"/>
        <v>0</v>
      </c>
      <c r="CM464" s="149">
        <f t="shared" si="366"/>
        <v>1</v>
      </c>
      <c r="CN464" s="149">
        <f t="shared" si="366"/>
        <v>1</v>
      </c>
      <c r="CO464" s="149">
        <f t="shared" si="345"/>
        <v>2</v>
      </c>
      <c r="CP464" s="149">
        <f t="shared" si="367"/>
        <v>1</v>
      </c>
      <c r="CQ464" s="282">
        <f t="shared" si="346"/>
        <v>0</v>
      </c>
      <c r="CR464" s="113">
        <f t="shared" si="347"/>
        <v>0</v>
      </c>
      <c r="CS464" s="113">
        <f t="shared" si="348"/>
        <v>1</v>
      </c>
      <c r="CT464" s="282">
        <f t="shared" si="349"/>
        <v>1</v>
      </c>
      <c r="CU464" s="113" t="str">
        <f t="shared" si="350"/>
        <v>2050 2050</v>
      </c>
      <c r="CV464" s="113">
        <f t="shared" si="351"/>
        <v>2050</v>
      </c>
      <c r="CW464" s="160">
        <v>0</v>
      </c>
      <c r="CX464" s="160">
        <v>0</v>
      </c>
      <c r="CY464" s="160">
        <v>0</v>
      </c>
      <c r="CZ464" s="160">
        <v>0</v>
      </c>
      <c r="DA464" s="160">
        <v>0</v>
      </c>
      <c r="DB464" s="160">
        <v>0</v>
      </c>
      <c r="DC464" s="160">
        <v>1</v>
      </c>
      <c r="DD464" s="160">
        <v>1</v>
      </c>
      <c r="DE464" s="160">
        <v>0</v>
      </c>
      <c r="DF464" s="160">
        <v>1</v>
      </c>
      <c r="DG464" s="160">
        <v>0</v>
      </c>
      <c r="DH464" s="160">
        <v>1</v>
      </c>
      <c r="DI464" s="160">
        <v>0</v>
      </c>
      <c r="DJ464" s="160">
        <v>0</v>
      </c>
      <c r="DK464" s="160">
        <v>0</v>
      </c>
      <c r="DL464" s="160">
        <v>0</v>
      </c>
      <c r="DM464" s="160">
        <v>1</v>
      </c>
      <c r="DN464" s="160">
        <v>0</v>
      </c>
      <c r="DO464" s="160">
        <v>1</v>
      </c>
      <c r="DP464" s="160">
        <v>0</v>
      </c>
      <c r="DQ464" s="160">
        <v>0</v>
      </c>
      <c r="DR464" s="160">
        <v>1</v>
      </c>
      <c r="DS464" s="160">
        <v>0</v>
      </c>
      <c r="DT464" s="104" t="s">
        <v>154</v>
      </c>
      <c r="DU464" s="104" t="s">
        <v>157</v>
      </c>
      <c r="DV464" s="104" t="s">
        <v>160</v>
      </c>
      <c r="DW464" s="104" t="s">
        <v>154</v>
      </c>
      <c r="DX464" s="104">
        <v>0</v>
      </c>
      <c r="DY464" s="104" t="s">
        <v>3005</v>
      </c>
      <c r="DZ464" s="107" t="str">
        <f t="shared" si="352"/>
        <v>Y</v>
      </c>
      <c r="EA464" s="107" t="str">
        <f t="shared" si="353"/>
        <v>Targets set</v>
      </c>
      <c r="EB464" s="107" t="str">
        <f t="shared" si="354"/>
        <v>Y</v>
      </c>
      <c r="EC464" s="107" t="str">
        <f t="shared" si="355"/>
        <v>N</v>
      </c>
      <c r="ED464" s="107" t="str">
        <f t="shared" si="356"/>
        <v>Not Specified</v>
      </c>
      <c r="EF464" s="113">
        <f t="shared" si="323"/>
        <v>2050</v>
      </c>
    </row>
    <row r="465" spans="1:136" ht="16.5" customHeight="1">
      <c r="A465" s="113">
        <v>462</v>
      </c>
      <c r="B465" s="113" t="e">
        <v>#N/A</v>
      </c>
      <c r="C465" s="141" t="s">
        <v>2686</v>
      </c>
      <c r="D465" s="149" t="s">
        <v>679</v>
      </c>
      <c r="E465" s="149" t="s">
        <v>174</v>
      </c>
      <c r="F465" s="149" t="s">
        <v>145</v>
      </c>
      <c r="G465" s="149" t="s">
        <v>146</v>
      </c>
      <c r="H465" s="168" t="s">
        <v>2687</v>
      </c>
      <c r="I465" s="149" t="s">
        <v>2688</v>
      </c>
      <c r="J465" s="149">
        <v>-0.909</v>
      </c>
      <c r="K465" s="149" t="s">
        <v>2689</v>
      </c>
      <c r="L465" s="149">
        <v>3201</v>
      </c>
      <c r="M465" s="150">
        <v>13</v>
      </c>
      <c r="N465" s="113" t="s">
        <v>154</v>
      </c>
      <c r="O465" s="113" t="s">
        <v>153</v>
      </c>
      <c r="P465" s="141" t="s">
        <v>153</v>
      </c>
      <c r="Q465" s="113" t="s">
        <v>154</v>
      </c>
      <c r="R465" s="113" t="s">
        <v>154</v>
      </c>
      <c r="S465" s="113" t="s">
        <v>153</v>
      </c>
      <c r="T465" s="113" t="s">
        <v>153</v>
      </c>
      <c r="U465" s="147" t="s">
        <v>153</v>
      </c>
      <c r="V465" s="113" t="s">
        <v>153</v>
      </c>
      <c r="W465" s="113" t="s">
        <v>153</v>
      </c>
      <c r="X465" s="148" t="s">
        <v>153</v>
      </c>
      <c r="Y465" s="113" t="s">
        <v>153</v>
      </c>
      <c r="Z465" s="113" t="s">
        <v>153</v>
      </c>
      <c r="AC465" s="113" t="s">
        <v>167</v>
      </c>
      <c r="AD465" s="113" t="s">
        <v>6</v>
      </c>
      <c r="AE465" s="113" t="s">
        <v>157</v>
      </c>
      <c r="AF465" s="113" t="s">
        <v>157</v>
      </c>
      <c r="AG465" s="113" t="s">
        <v>157</v>
      </c>
      <c r="AH465" s="141" t="s">
        <v>218</v>
      </c>
      <c r="AJ465" s="113" t="s">
        <v>154</v>
      </c>
      <c r="AK465" s="166" t="s">
        <v>153</v>
      </c>
      <c r="AO465" s="113" t="s">
        <v>219</v>
      </c>
      <c r="AP465" s="113" t="s">
        <v>150</v>
      </c>
      <c r="AQ465" s="113" t="s">
        <v>218</v>
      </c>
      <c r="AR465" s="113" t="s">
        <v>2690</v>
      </c>
      <c r="AS465" s="113">
        <v>2050</v>
      </c>
      <c r="AV465" s="113" t="s">
        <v>157</v>
      </c>
      <c r="AW465" s="167" t="s">
        <v>262</v>
      </c>
      <c r="AX465" s="113" t="s">
        <v>158</v>
      </c>
      <c r="AY465" s="113" t="s">
        <v>154</v>
      </c>
      <c r="AZ465" s="113" t="s">
        <v>153</v>
      </c>
      <c r="BA465" s="113" t="s">
        <v>153</v>
      </c>
      <c r="BG465" s="283">
        <f t="shared" si="357"/>
        <v>0</v>
      </c>
      <c r="BH465" s="149">
        <f t="shared" si="358"/>
        <v>0</v>
      </c>
      <c r="BI465" s="113">
        <f t="shared" si="324"/>
        <v>0</v>
      </c>
      <c r="BJ465" s="280">
        <f t="shared" si="325"/>
        <v>0</v>
      </c>
      <c r="BK465" s="347">
        <f t="shared" si="359"/>
        <v>0</v>
      </c>
      <c r="BL465" s="113">
        <f t="shared" si="360"/>
        <v>0</v>
      </c>
      <c r="BM465" s="113">
        <f t="shared" si="326"/>
        <v>0</v>
      </c>
      <c r="BN465" s="278">
        <f t="shared" si="327"/>
        <v>0</v>
      </c>
      <c r="BO465" s="149">
        <f t="shared" si="361"/>
        <v>0</v>
      </c>
      <c r="BP465" s="149">
        <f t="shared" si="362"/>
        <v>0</v>
      </c>
      <c r="BQ465" s="113">
        <f t="shared" si="328"/>
        <v>0</v>
      </c>
      <c r="BR465" s="356">
        <f t="shared" si="363"/>
        <v>0</v>
      </c>
      <c r="BS465" s="149">
        <f t="shared" si="364"/>
        <v>0</v>
      </c>
      <c r="BT465" s="113">
        <f t="shared" si="329"/>
        <v>1</v>
      </c>
      <c r="BU465" s="356">
        <f t="shared" si="330"/>
        <v>0</v>
      </c>
      <c r="BV465" s="149">
        <f t="shared" si="331"/>
        <v>0</v>
      </c>
      <c r="BW465" s="113">
        <f t="shared" si="332"/>
        <v>0</v>
      </c>
      <c r="BX465" s="248">
        <f t="shared" si="333"/>
        <v>0</v>
      </c>
      <c r="BY465" s="248">
        <f t="shared" si="334"/>
        <v>0</v>
      </c>
      <c r="BZ465" s="248">
        <f t="shared" si="335"/>
        <v>0</v>
      </c>
      <c r="CA465" s="248">
        <f t="shared" si="368"/>
        <v>0</v>
      </c>
      <c r="CB465" s="175">
        <f t="shared" si="336"/>
        <v>0</v>
      </c>
      <c r="CC465" s="347">
        <f t="shared" si="337"/>
        <v>0</v>
      </c>
      <c r="CD465" s="113">
        <f t="shared" si="338"/>
        <v>0</v>
      </c>
      <c r="CE465" s="113">
        <f t="shared" si="339"/>
        <v>1</v>
      </c>
      <c r="CF465" s="276">
        <f t="shared" si="340"/>
        <v>1</v>
      </c>
      <c r="CG465" s="248">
        <f t="shared" si="341"/>
        <v>1</v>
      </c>
      <c r="CH465" s="274">
        <f t="shared" si="365"/>
        <v>1</v>
      </c>
      <c r="CI465" s="347">
        <f t="shared" si="342"/>
        <v>0</v>
      </c>
      <c r="CJ465" s="113">
        <f t="shared" si="343"/>
        <v>0</v>
      </c>
      <c r="CK465" s="141">
        <f t="shared" si="344"/>
        <v>0</v>
      </c>
      <c r="CL465" s="149">
        <f t="shared" si="366"/>
        <v>0</v>
      </c>
      <c r="CM465" s="149">
        <f t="shared" si="366"/>
        <v>0</v>
      </c>
      <c r="CN465" s="149">
        <f t="shared" si="366"/>
        <v>1</v>
      </c>
      <c r="CO465" s="149">
        <f t="shared" si="345"/>
        <v>1</v>
      </c>
      <c r="CP465" s="149">
        <f t="shared" si="367"/>
        <v>1</v>
      </c>
      <c r="CQ465" s="282">
        <f t="shared" si="346"/>
        <v>1</v>
      </c>
      <c r="CR465" s="113">
        <f t="shared" si="347"/>
        <v>0</v>
      </c>
      <c r="CS465" s="113">
        <f t="shared" si="348"/>
        <v>0</v>
      </c>
      <c r="CT465" s="282" t="str">
        <f t="shared" si="349"/>
        <v/>
      </c>
      <c r="CU465" s="113" t="str">
        <f t="shared" si="350"/>
        <v xml:space="preserve"> 2050</v>
      </c>
      <c r="CV465" s="113">
        <f t="shared" si="351"/>
        <v>2050</v>
      </c>
      <c r="CW465" s="160" t="e">
        <v>#N/A</v>
      </c>
      <c r="CX465" s="160" t="e">
        <v>#N/A</v>
      </c>
      <c r="CY465" s="160" t="e">
        <v>#N/A</v>
      </c>
      <c r="CZ465" s="160" t="e">
        <v>#N/A</v>
      </c>
      <c r="DA465" s="160" t="e">
        <v>#N/A</v>
      </c>
      <c r="DB465" s="160" t="e">
        <v>#N/A</v>
      </c>
      <c r="DC465" s="160" t="e">
        <v>#N/A</v>
      </c>
      <c r="DD465" s="160" t="e">
        <v>#N/A</v>
      </c>
      <c r="DE465" s="160" t="e">
        <v>#N/A</v>
      </c>
      <c r="DF465" s="160" t="e">
        <v>#N/A</v>
      </c>
      <c r="DG465" s="160" t="e">
        <v>#N/A</v>
      </c>
      <c r="DH465" s="160" t="e">
        <v>#N/A</v>
      </c>
      <c r="DI465" s="160" t="e">
        <v>#N/A</v>
      </c>
      <c r="DJ465" s="160" t="e">
        <v>#N/A</v>
      </c>
      <c r="DK465" s="160" t="e">
        <v>#N/A</v>
      </c>
      <c r="DL465" s="160" t="e">
        <v>#N/A</v>
      </c>
      <c r="DM465" s="160" t="e">
        <v>#N/A</v>
      </c>
      <c r="DN465" s="160" t="e">
        <v>#N/A</v>
      </c>
      <c r="DO465" s="160" t="e">
        <v>#N/A</v>
      </c>
      <c r="DP465" s="160" t="e">
        <v>#N/A</v>
      </c>
      <c r="DQ465" s="160" t="e">
        <v>#N/A</v>
      </c>
      <c r="DR465" s="160" t="e">
        <v>#N/A</v>
      </c>
      <c r="DS465" s="160" t="e">
        <v>#N/A</v>
      </c>
      <c r="DT465" s="104" t="e">
        <v>#N/A</v>
      </c>
      <c r="DU465" s="104" t="e">
        <v>#N/A</v>
      </c>
      <c r="DV465" s="104" t="e">
        <v>#N/A</v>
      </c>
      <c r="DW465" s="104" t="e">
        <v>#N/A</v>
      </c>
      <c r="DX465" s="104" t="e">
        <v>#N/A</v>
      </c>
      <c r="DY465" s="104" t="e">
        <v>#N/A</v>
      </c>
      <c r="DZ465" s="107" t="str">
        <f t="shared" si="352"/>
        <v>N</v>
      </c>
      <c r="EA465" s="107" t="str">
        <f t="shared" si="353"/>
        <v/>
      </c>
      <c r="EB465" s="107" t="str">
        <f t="shared" si="354"/>
        <v>Y</v>
      </c>
      <c r="EC465" s="107" t="str">
        <f t="shared" si="355"/>
        <v>N</v>
      </c>
      <c r="ED465" s="107" t="str">
        <f t="shared" si="356"/>
        <v>Yes</v>
      </c>
      <c r="EF465" s="113">
        <f t="shared" si="323"/>
        <v>2050</v>
      </c>
    </row>
    <row r="466" spans="1:136" ht="16.5" customHeight="1">
      <c r="A466" s="149">
        <v>463</v>
      </c>
      <c r="B466" s="149">
        <v>405</v>
      </c>
      <c r="C466" s="150" t="s">
        <v>2691</v>
      </c>
      <c r="D466" s="149" t="s">
        <v>192</v>
      </c>
      <c r="E466" s="149" t="s">
        <v>193</v>
      </c>
      <c r="F466" s="149" t="s">
        <v>342</v>
      </c>
      <c r="G466" s="149" t="s">
        <v>176</v>
      </c>
      <c r="H466" s="168" t="s">
        <v>2692</v>
      </c>
      <c r="I466" s="149" t="s">
        <v>2693</v>
      </c>
      <c r="J466" s="149">
        <v>0.129</v>
      </c>
      <c r="K466" s="149" t="s">
        <v>2694</v>
      </c>
      <c r="L466" s="149">
        <v>129177</v>
      </c>
      <c r="M466" s="150">
        <v>1</v>
      </c>
      <c r="N466" s="149" t="s">
        <v>154</v>
      </c>
      <c r="O466" s="149" t="s">
        <v>153</v>
      </c>
      <c r="P466" s="150" t="s">
        <v>153</v>
      </c>
      <c r="Q466" s="113" t="s">
        <v>154</v>
      </c>
      <c r="R466" s="113" t="s">
        <v>154</v>
      </c>
      <c r="S466" s="149" t="s">
        <v>153</v>
      </c>
      <c r="T466" s="149" t="s">
        <v>153</v>
      </c>
      <c r="U466" s="151" t="s">
        <v>153</v>
      </c>
      <c r="V466" s="149" t="s">
        <v>153</v>
      </c>
      <c r="W466" s="149" t="s">
        <v>153</v>
      </c>
      <c r="X466" s="152" t="s">
        <v>153</v>
      </c>
      <c r="Y466" s="113" t="s">
        <v>153</v>
      </c>
      <c r="Z466" s="149" t="s">
        <v>153</v>
      </c>
      <c r="AA466" s="150"/>
      <c r="AB466" s="149"/>
      <c r="AC466" s="149" t="s">
        <v>202</v>
      </c>
      <c r="AD466" s="149" t="s">
        <v>5</v>
      </c>
      <c r="AE466" s="149" t="s">
        <v>157</v>
      </c>
      <c r="AF466" s="149" t="s">
        <v>157</v>
      </c>
      <c r="AG466" s="149" t="s">
        <v>168</v>
      </c>
      <c r="AH466" s="150" t="s">
        <v>159</v>
      </c>
      <c r="AI466" s="113" t="s">
        <v>160</v>
      </c>
      <c r="AJ466" s="113" t="s">
        <v>150</v>
      </c>
      <c r="AK466" s="170" t="s">
        <v>2695</v>
      </c>
      <c r="AL466" s="149">
        <v>2050</v>
      </c>
      <c r="AM466" s="149"/>
      <c r="AN466" s="150"/>
      <c r="AP466" s="149" t="s">
        <v>154</v>
      </c>
      <c r="AQ466" s="149" t="s">
        <v>153</v>
      </c>
      <c r="AR466" s="149" t="s">
        <v>153</v>
      </c>
      <c r="AS466" s="149"/>
      <c r="AT466" s="149"/>
      <c r="AU466" s="150"/>
      <c r="AV466" s="149" t="s">
        <v>168</v>
      </c>
      <c r="AW466" s="172" t="s">
        <v>262</v>
      </c>
      <c r="AX466" s="149" t="s">
        <v>158</v>
      </c>
      <c r="AY466" s="149" t="s">
        <v>154</v>
      </c>
      <c r="AZ466" s="149" t="s">
        <v>153</v>
      </c>
      <c r="BA466" s="149" t="s">
        <v>153</v>
      </c>
      <c r="BB466" s="149"/>
      <c r="BC466" s="150"/>
      <c r="BD466" s="149"/>
      <c r="BE466" s="173"/>
      <c r="BF466" s="150"/>
      <c r="BG466" s="283">
        <f t="shared" si="357"/>
        <v>0</v>
      </c>
      <c r="BH466" s="149">
        <f t="shared" si="358"/>
        <v>0</v>
      </c>
      <c r="BI466" s="113">
        <f t="shared" si="324"/>
        <v>0</v>
      </c>
      <c r="BJ466" s="280">
        <f t="shared" si="325"/>
        <v>0</v>
      </c>
      <c r="BK466" s="347">
        <f t="shared" si="359"/>
        <v>0</v>
      </c>
      <c r="BL466" s="113">
        <f t="shared" si="360"/>
        <v>0</v>
      </c>
      <c r="BM466" s="113">
        <f t="shared" si="326"/>
        <v>0</v>
      </c>
      <c r="BN466" s="278">
        <f t="shared" si="327"/>
        <v>0</v>
      </c>
      <c r="BO466" s="149">
        <f t="shared" si="361"/>
        <v>0</v>
      </c>
      <c r="BP466" s="149">
        <f t="shared" si="362"/>
        <v>0</v>
      </c>
      <c r="BQ466" s="113">
        <f t="shared" si="328"/>
        <v>0</v>
      </c>
      <c r="BR466" s="356">
        <f t="shared" si="363"/>
        <v>0</v>
      </c>
      <c r="BS466" s="149">
        <f t="shared" si="364"/>
        <v>0</v>
      </c>
      <c r="BT466" s="113">
        <f t="shared" si="329"/>
        <v>0</v>
      </c>
      <c r="BU466" s="356">
        <f t="shared" si="330"/>
        <v>0</v>
      </c>
      <c r="BV466" s="149">
        <f t="shared" si="331"/>
        <v>0</v>
      </c>
      <c r="BW466" s="113">
        <f t="shared" si="332"/>
        <v>1</v>
      </c>
      <c r="BX466" s="248">
        <f t="shared" si="333"/>
        <v>0</v>
      </c>
      <c r="BY466" s="248">
        <f t="shared" si="334"/>
        <v>0</v>
      </c>
      <c r="BZ466" s="248">
        <f t="shared" si="335"/>
        <v>1</v>
      </c>
      <c r="CA466" s="248">
        <f t="shared" si="368"/>
        <v>1</v>
      </c>
      <c r="CB466" s="175">
        <f t="shared" si="336"/>
        <v>1</v>
      </c>
      <c r="CC466" s="347">
        <f t="shared" si="337"/>
        <v>0</v>
      </c>
      <c r="CD466" s="113">
        <f t="shared" si="338"/>
        <v>0</v>
      </c>
      <c r="CE466" s="113">
        <f t="shared" si="339"/>
        <v>0</v>
      </c>
      <c r="CF466" s="276">
        <f t="shared" si="340"/>
        <v>0</v>
      </c>
      <c r="CG466" s="248">
        <f t="shared" si="341"/>
        <v>1</v>
      </c>
      <c r="CH466" s="274">
        <f t="shared" si="365"/>
        <v>1</v>
      </c>
      <c r="CI466" s="347">
        <f t="shared" si="342"/>
        <v>0</v>
      </c>
      <c r="CJ466" s="113">
        <f t="shared" si="343"/>
        <v>0</v>
      </c>
      <c r="CK466" s="141">
        <f t="shared" si="344"/>
        <v>0</v>
      </c>
      <c r="CL466" s="149">
        <f t="shared" si="366"/>
        <v>0</v>
      </c>
      <c r="CM466" s="149">
        <f t="shared" si="366"/>
        <v>0</v>
      </c>
      <c r="CN466" s="149">
        <f t="shared" si="366"/>
        <v>1</v>
      </c>
      <c r="CO466" s="149">
        <f t="shared" si="345"/>
        <v>1</v>
      </c>
      <c r="CP466" s="149">
        <f t="shared" si="367"/>
        <v>1</v>
      </c>
      <c r="CQ466" s="282">
        <f t="shared" si="346"/>
        <v>0</v>
      </c>
      <c r="CR466" s="113">
        <f t="shared" si="347"/>
        <v>0</v>
      </c>
      <c r="CS466" s="113">
        <f t="shared" si="348"/>
        <v>1</v>
      </c>
      <c r="CT466" s="282" t="str">
        <f t="shared" si="349"/>
        <v/>
      </c>
      <c r="CU466" s="113" t="str">
        <f t="shared" si="350"/>
        <v xml:space="preserve"> </v>
      </c>
      <c r="CV466" s="113">
        <f t="shared" si="351"/>
        <v>0</v>
      </c>
      <c r="CW466" s="160">
        <v>0</v>
      </c>
      <c r="CX466" s="160">
        <v>0</v>
      </c>
      <c r="CY466" s="160">
        <v>0</v>
      </c>
      <c r="CZ466" s="160">
        <v>0</v>
      </c>
      <c r="DA466" s="160">
        <v>0</v>
      </c>
      <c r="DB466" s="160">
        <v>0</v>
      </c>
      <c r="DC466" s="160">
        <v>0</v>
      </c>
      <c r="DD466" s="160">
        <v>0</v>
      </c>
      <c r="DE466" s="160">
        <v>0</v>
      </c>
      <c r="DF466" s="160">
        <v>0</v>
      </c>
      <c r="DG466" s="160">
        <v>0</v>
      </c>
      <c r="DH466" s="160">
        <v>0</v>
      </c>
      <c r="DI466" s="160">
        <v>0</v>
      </c>
      <c r="DJ466" s="160">
        <v>0</v>
      </c>
      <c r="DK466" s="160">
        <v>0</v>
      </c>
      <c r="DL466" s="160">
        <v>0</v>
      </c>
      <c r="DM466" s="160">
        <v>0</v>
      </c>
      <c r="DN466" s="160">
        <v>0</v>
      </c>
      <c r="DO466" s="160">
        <v>0</v>
      </c>
      <c r="DP466" s="160">
        <v>0</v>
      </c>
      <c r="DQ466" s="160">
        <v>0</v>
      </c>
      <c r="DR466" s="160">
        <v>0</v>
      </c>
      <c r="DS466" s="160">
        <v>0</v>
      </c>
      <c r="DT466" s="104" t="s">
        <v>154</v>
      </c>
      <c r="DU466" s="104">
        <v>0</v>
      </c>
      <c r="DV466" s="104" t="s">
        <v>154</v>
      </c>
      <c r="DW466" s="104" t="s">
        <v>160</v>
      </c>
      <c r="DX466" s="104" t="s">
        <v>150</v>
      </c>
      <c r="DY466" s="104">
        <v>0</v>
      </c>
      <c r="DZ466" s="107" t="str">
        <f t="shared" si="352"/>
        <v>N</v>
      </c>
      <c r="EA466" s="107" t="str">
        <f t="shared" si="353"/>
        <v/>
      </c>
      <c r="EB466" s="107" t="str">
        <f t="shared" si="354"/>
        <v>N</v>
      </c>
      <c r="EC466" s="107" t="str">
        <f t="shared" si="355"/>
        <v>Y</v>
      </c>
      <c r="ED466" s="107" t="str">
        <f t="shared" si="356"/>
        <v>Not Specified</v>
      </c>
      <c r="EF466" s="113">
        <f t="shared" si="369" ref="EF466:EF503">MAX(AS466,AA466)</f>
        <v>0</v>
      </c>
    </row>
    <row r="467" spans="1:136" ht="16.5" customHeight="1">
      <c r="A467" s="113">
        <v>464</v>
      </c>
      <c r="B467" s="113" t="e">
        <v>#N/A</v>
      </c>
      <c r="C467" s="141" t="s">
        <v>2696</v>
      </c>
      <c r="D467" s="113" t="s">
        <v>333</v>
      </c>
      <c r="E467" s="113" t="s">
        <v>229</v>
      </c>
      <c r="F467" s="113" t="s">
        <v>686</v>
      </c>
      <c r="G467" s="113" t="s">
        <v>176</v>
      </c>
      <c r="H467" s="157" t="s">
        <v>2697</v>
      </c>
      <c r="I467" s="113" t="s">
        <v>2698</v>
      </c>
      <c r="J467" s="113">
        <v>1.242</v>
      </c>
      <c r="K467" s="113" t="s">
        <v>2699</v>
      </c>
      <c r="L467" s="113">
        <v>26149</v>
      </c>
      <c r="M467" s="141">
        <v>1</v>
      </c>
      <c r="N467" s="113" t="s">
        <v>154</v>
      </c>
      <c r="O467" s="113" t="s">
        <v>153</v>
      </c>
      <c r="P467" s="141" t="s">
        <v>153</v>
      </c>
      <c r="Q467" s="113" t="s">
        <v>154</v>
      </c>
      <c r="R467" s="113" t="s">
        <v>154</v>
      </c>
      <c r="S467" s="113" t="s">
        <v>153</v>
      </c>
      <c r="T467" s="113" t="s">
        <v>153</v>
      </c>
      <c r="U467" s="147" t="s">
        <v>153</v>
      </c>
      <c r="V467" s="113" t="s">
        <v>153</v>
      </c>
      <c r="W467" s="113" t="s">
        <v>153</v>
      </c>
      <c r="X467" s="148" t="s">
        <v>153</v>
      </c>
      <c r="Y467" s="113" t="s">
        <v>153</v>
      </c>
      <c r="Z467" s="113" t="s">
        <v>153</v>
      </c>
      <c r="AC467" s="113" t="s">
        <v>202</v>
      </c>
      <c r="AD467" s="113" t="s">
        <v>5</v>
      </c>
      <c r="AE467" s="113" t="s">
        <v>157</v>
      </c>
      <c r="AF467" s="113" t="s">
        <v>157</v>
      </c>
      <c r="AG467" s="113" t="s">
        <v>169</v>
      </c>
      <c r="AH467" s="141" t="s">
        <v>159</v>
      </c>
      <c r="AI467" s="113" t="s">
        <v>160</v>
      </c>
      <c r="AJ467" s="113" t="s">
        <v>150</v>
      </c>
      <c r="AK467" s="166" t="s">
        <v>2700</v>
      </c>
      <c r="AL467" s="113">
        <v>2032</v>
      </c>
      <c r="AP467" s="113" t="s">
        <v>154</v>
      </c>
      <c r="AQ467" s="113" t="s">
        <v>153</v>
      </c>
      <c r="AR467" s="113" t="s">
        <v>153</v>
      </c>
      <c r="AV467" s="113" t="s">
        <v>168</v>
      </c>
      <c r="AW467" s="167" t="s">
        <v>168</v>
      </c>
      <c r="AX467" s="113" t="s">
        <v>158</v>
      </c>
      <c r="AY467" s="113" t="s">
        <v>154</v>
      </c>
      <c r="AZ467" s="113" t="s">
        <v>153</v>
      </c>
      <c r="BA467" s="113" t="s">
        <v>153</v>
      </c>
      <c r="BG467" s="283">
        <f t="shared" si="357"/>
        <v>0</v>
      </c>
      <c r="BH467" s="149">
        <f t="shared" si="358"/>
        <v>0</v>
      </c>
      <c r="BI467" s="113">
        <f t="shared" si="324"/>
        <v>0</v>
      </c>
      <c r="BJ467" s="280">
        <f t="shared" si="325"/>
        <v>0</v>
      </c>
      <c r="BK467" s="347">
        <f t="shared" si="359"/>
        <v>0</v>
      </c>
      <c r="BL467" s="113">
        <f t="shared" si="360"/>
        <v>0</v>
      </c>
      <c r="BM467" s="113">
        <f t="shared" si="326"/>
        <v>0</v>
      </c>
      <c r="BN467" s="278">
        <f t="shared" si="327"/>
        <v>0</v>
      </c>
      <c r="BO467" s="149">
        <f t="shared" si="361"/>
        <v>0</v>
      </c>
      <c r="BP467" s="149">
        <f t="shared" si="362"/>
        <v>0</v>
      </c>
      <c r="BQ467" s="113">
        <f t="shared" si="328"/>
        <v>0</v>
      </c>
      <c r="BR467" s="356">
        <f t="shared" si="363"/>
        <v>0</v>
      </c>
      <c r="BS467" s="149">
        <f t="shared" si="364"/>
        <v>0</v>
      </c>
      <c r="BT467" s="113">
        <f t="shared" si="329"/>
        <v>0</v>
      </c>
      <c r="BU467" s="356">
        <f t="shared" si="330"/>
        <v>0</v>
      </c>
      <c r="BV467" s="149">
        <f t="shared" si="331"/>
        <v>0</v>
      </c>
      <c r="BW467" s="113">
        <f t="shared" si="332"/>
        <v>1</v>
      </c>
      <c r="BX467" s="248">
        <f t="shared" si="333"/>
        <v>0</v>
      </c>
      <c r="BY467" s="248">
        <f t="shared" si="334"/>
        <v>0</v>
      </c>
      <c r="BZ467" s="248">
        <f t="shared" si="335"/>
        <v>1</v>
      </c>
      <c r="CA467" s="248">
        <f t="shared" si="368"/>
        <v>1</v>
      </c>
      <c r="CB467" s="175">
        <f t="shared" si="336"/>
        <v>1</v>
      </c>
      <c r="CC467" s="347">
        <f t="shared" si="337"/>
        <v>0</v>
      </c>
      <c r="CD467" s="113">
        <f t="shared" si="338"/>
        <v>0</v>
      </c>
      <c r="CE467" s="113">
        <f t="shared" si="339"/>
        <v>0</v>
      </c>
      <c r="CF467" s="276">
        <f t="shared" si="340"/>
        <v>0</v>
      </c>
      <c r="CG467" s="248">
        <f t="shared" si="341"/>
        <v>1</v>
      </c>
      <c r="CH467" s="274">
        <f t="shared" si="365"/>
        <v>1</v>
      </c>
      <c r="CI467" s="347">
        <f t="shared" si="342"/>
        <v>0</v>
      </c>
      <c r="CJ467" s="113">
        <f t="shared" si="343"/>
        <v>0</v>
      </c>
      <c r="CK467" s="141">
        <f t="shared" si="344"/>
        <v>0</v>
      </c>
      <c r="CL467" s="149">
        <f t="shared" si="366"/>
        <v>0</v>
      </c>
      <c r="CM467" s="149">
        <f t="shared" si="366"/>
        <v>0</v>
      </c>
      <c r="CN467" s="149">
        <f t="shared" si="366"/>
        <v>1</v>
      </c>
      <c r="CO467" s="149">
        <f t="shared" si="345"/>
        <v>1</v>
      </c>
      <c r="CP467" s="149">
        <f t="shared" si="367"/>
        <v>1</v>
      </c>
      <c r="CQ467" s="282">
        <f t="shared" si="346"/>
        <v>0</v>
      </c>
      <c r="CR467" s="113">
        <f t="shared" si="347"/>
        <v>0</v>
      </c>
      <c r="CS467" s="113">
        <f t="shared" si="348"/>
        <v>1</v>
      </c>
      <c r="CT467" s="282" t="str">
        <f t="shared" si="349"/>
        <v/>
      </c>
      <c r="CU467" s="113" t="str">
        <f t="shared" si="350"/>
        <v xml:space="preserve"> </v>
      </c>
      <c r="CV467" s="113">
        <f t="shared" si="351"/>
        <v>0</v>
      </c>
      <c r="CW467" s="160" t="e">
        <v>#N/A</v>
      </c>
      <c r="CX467" s="160" t="e">
        <v>#N/A</v>
      </c>
      <c r="CY467" s="160" t="e">
        <v>#N/A</v>
      </c>
      <c r="CZ467" s="160" t="e">
        <v>#N/A</v>
      </c>
      <c r="DA467" s="160" t="e">
        <v>#N/A</v>
      </c>
      <c r="DB467" s="160" t="e">
        <v>#N/A</v>
      </c>
      <c r="DC467" s="160" t="e">
        <v>#N/A</v>
      </c>
      <c r="DD467" s="160" t="e">
        <v>#N/A</v>
      </c>
      <c r="DE467" s="160" t="e">
        <v>#N/A</v>
      </c>
      <c r="DF467" s="160" t="e">
        <v>#N/A</v>
      </c>
      <c r="DG467" s="160" t="e">
        <v>#N/A</v>
      </c>
      <c r="DH467" s="160" t="e">
        <v>#N/A</v>
      </c>
      <c r="DI467" s="160" t="e">
        <v>#N/A</v>
      </c>
      <c r="DJ467" s="160" t="e">
        <v>#N/A</v>
      </c>
      <c r="DK467" s="160" t="e">
        <v>#N/A</v>
      </c>
      <c r="DL467" s="160" t="e">
        <v>#N/A</v>
      </c>
      <c r="DM467" s="160" t="e">
        <v>#N/A</v>
      </c>
      <c r="DN467" s="160" t="e">
        <v>#N/A</v>
      </c>
      <c r="DO467" s="160" t="e">
        <v>#N/A</v>
      </c>
      <c r="DP467" s="160" t="e">
        <v>#N/A</v>
      </c>
      <c r="DQ467" s="160" t="e">
        <v>#N/A</v>
      </c>
      <c r="DR467" s="160" t="e">
        <v>#N/A</v>
      </c>
      <c r="DS467" s="160" t="e">
        <v>#N/A</v>
      </c>
      <c r="DT467" s="104" t="e">
        <v>#N/A</v>
      </c>
      <c r="DU467" s="104" t="e">
        <v>#N/A</v>
      </c>
      <c r="DV467" s="104" t="e">
        <v>#N/A</v>
      </c>
      <c r="DW467" s="104" t="e">
        <v>#N/A</v>
      </c>
      <c r="DX467" s="104" t="e">
        <v>#N/A</v>
      </c>
      <c r="DY467" s="104" t="e">
        <v>#N/A</v>
      </c>
      <c r="DZ467" s="107" t="str">
        <f t="shared" si="352"/>
        <v>N</v>
      </c>
      <c r="EA467" s="107" t="str">
        <f t="shared" si="353"/>
        <v/>
      </c>
      <c r="EB467" s="107" t="str">
        <f t="shared" si="354"/>
        <v>N</v>
      </c>
      <c r="EC467" s="107" t="str">
        <f t="shared" si="355"/>
        <v>Y</v>
      </c>
      <c r="ED467" s="107" t="str">
        <f t="shared" si="356"/>
        <v>Not Specified</v>
      </c>
      <c r="EF467" s="113">
        <f t="shared" si="369"/>
        <v>0</v>
      </c>
    </row>
    <row r="468" spans="1:136" ht="16.5" customHeight="1">
      <c r="A468" s="113">
        <v>465</v>
      </c>
      <c r="B468" s="113" t="e">
        <v>#N/A</v>
      </c>
      <c r="C468" s="141" t="s">
        <v>2701</v>
      </c>
      <c r="D468" s="149" t="s">
        <v>599</v>
      </c>
      <c r="E468" s="149" t="s">
        <v>184</v>
      </c>
      <c r="F468" s="149" t="s">
        <v>175</v>
      </c>
      <c r="G468" s="149" t="s">
        <v>176</v>
      </c>
      <c r="H468" s="168" t="s">
        <v>2702</v>
      </c>
      <c r="I468" s="149" t="s">
        <v>2703</v>
      </c>
      <c r="J468" s="149">
        <v>0.029</v>
      </c>
      <c r="K468" s="149" t="s">
        <v>2704</v>
      </c>
      <c r="L468" s="149">
        <v>74378</v>
      </c>
      <c r="M468" s="150">
        <v>24</v>
      </c>
      <c r="N468" s="113" t="s">
        <v>154</v>
      </c>
      <c r="O468" s="113" t="s">
        <v>153</v>
      </c>
      <c r="P468" s="141" t="s">
        <v>153</v>
      </c>
      <c r="Q468" s="113" t="s">
        <v>154</v>
      </c>
      <c r="R468" s="113" t="s">
        <v>154</v>
      </c>
      <c r="S468" s="113" t="s">
        <v>153</v>
      </c>
      <c r="T468" s="113" t="s">
        <v>153</v>
      </c>
      <c r="U468" s="147" t="s">
        <v>153</v>
      </c>
      <c r="V468" s="113" t="s">
        <v>153</v>
      </c>
      <c r="W468" s="113" t="s">
        <v>153</v>
      </c>
      <c r="X468" s="148" t="s">
        <v>153</v>
      </c>
      <c r="Y468" s="113" t="s">
        <v>153</v>
      </c>
      <c r="Z468" s="113" t="s">
        <v>153</v>
      </c>
      <c r="AC468" s="113" t="s">
        <v>233</v>
      </c>
      <c r="AD468" s="113" t="s">
        <v>234</v>
      </c>
      <c r="AE468" s="113" t="s">
        <v>168</v>
      </c>
      <c r="AF468" s="113" t="s">
        <v>168</v>
      </c>
      <c r="AG468" s="113" t="s">
        <v>168</v>
      </c>
      <c r="AH468" s="141" t="s">
        <v>153</v>
      </c>
      <c r="AI468" s="113" t="s">
        <v>180</v>
      </c>
      <c r="AJ468" s="113" t="s">
        <v>154</v>
      </c>
      <c r="AK468" s="166" t="s">
        <v>153</v>
      </c>
      <c r="AL468" s="113">
        <v>2060</v>
      </c>
      <c r="AM468" s="174" t="s">
        <v>2705</v>
      </c>
      <c r="AN468" s="141" t="s">
        <v>431</v>
      </c>
      <c r="AP468" s="113" t="s">
        <v>154</v>
      </c>
      <c r="AQ468" s="113" t="s">
        <v>153</v>
      </c>
      <c r="AR468" s="113" t="s">
        <v>153</v>
      </c>
      <c r="AV468" s="113" t="s">
        <v>168</v>
      </c>
      <c r="AW468" s="167" t="s">
        <v>168</v>
      </c>
      <c r="AX468" s="113" t="s">
        <v>158</v>
      </c>
      <c r="AY468" s="113" t="s">
        <v>154</v>
      </c>
      <c r="AZ468" s="113" t="s">
        <v>153</v>
      </c>
      <c r="BA468" s="113" t="s">
        <v>153</v>
      </c>
      <c r="BG468" s="283">
        <f t="shared" si="357"/>
        <v>0</v>
      </c>
      <c r="BH468" s="149">
        <f t="shared" si="358"/>
        <v>0</v>
      </c>
      <c r="BI468" s="113">
        <f t="shared" si="324"/>
        <v>0</v>
      </c>
      <c r="BJ468" s="280">
        <f t="shared" si="325"/>
        <v>0</v>
      </c>
      <c r="BK468" s="347">
        <f t="shared" si="359"/>
        <v>0</v>
      </c>
      <c r="BL468" s="113">
        <f t="shared" si="360"/>
        <v>0</v>
      </c>
      <c r="BM468" s="113">
        <f t="shared" si="326"/>
        <v>0</v>
      </c>
      <c r="BN468" s="278">
        <f t="shared" si="327"/>
        <v>0</v>
      </c>
      <c r="BO468" s="149">
        <f t="shared" si="361"/>
        <v>0</v>
      </c>
      <c r="BP468" s="149">
        <f t="shared" si="362"/>
        <v>0</v>
      </c>
      <c r="BQ468" s="113">
        <f t="shared" si="328"/>
        <v>0</v>
      </c>
      <c r="BR468" s="356">
        <f t="shared" si="363"/>
        <v>0</v>
      </c>
      <c r="BS468" s="149">
        <f t="shared" si="364"/>
        <v>0</v>
      </c>
      <c r="BT468" s="113">
        <f t="shared" si="329"/>
        <v>0</v>
      </c>
      <c r="BU468" s="356">
        <f t="shared" si="330"/>
        <v>0</v>
      </c>
      <c r="BV468" s="149">
        <f t="shared" si="331"/>
        <v>0</v>
      </c>
      <c r="BW468" s="113">
        <f t="shared" si="332"/>
        <v>0</v>
      </c>
      <c r="BX468" s="248">
        <f t="shared" si="333"/>
        <v>0</v>
      </c>
      <c r="BY468" s="248">
        <f t="shared" si="334"/>
        <v>0</v>
      </c>
      <c r="BZ468" s="248">
        <f t="shared" si="335"/>
        <v>0</v>
      </c>
      <c r="CA468" s="248">
        <f t="shared" si="368"/>
        <v>0</v>
      </c>
      <c r="CB468" s="175">
        <f t="shared" si="336"/>
        <v>0</v>
      </c>
      <c r="CC468" s="347">
        <f t="shared" si="337"/>
        <v>0</v>
      </c>
      <c r="CD468" s="113">
        <f t="shared" si="338"/>
        <v>0</v>
      </c>
      <c r="CE468" s="113">
        <f t="shared" si="339"/>
        <v>0</v>
      </c>
      <c r="CF468" s="276">
        <f t="shared" si="340"/>
        <v>0</v>
      </c>
      <c r="CG468" s="248">
        <f t="shared" si="341"/>
        <v>0</v>
      </c>
      <c r="CH468" s="274">
        <f t="shared" si="365"/>
        <v>0</v>
      </c>
      <c r="CI468" s="347">
        <f t="shared" si="342"/>
        <v>0</v>
      </c>
      <c r="CJ468" s="113">
        <f t="shared" si="343"/>
        <v>0</v>
      </c>
      <c r="CK468" s="141">
        <f t="shared" si="344"/>
        <v>0</v>
      </c>
      <c r="CL468" s="149">
        <f t="shared" si="366"/>
        <v>0</v>
      </c>
      <c r="CM468" s="149">
        <f t="shared" si="366"/>
        <v>0</v>
      </c>
      <c r="CN468" s="149">
        <f t="shared" si="366"/>
        <v>0</v>
      </c>
      <c r="CO468" s="149">
        <f t="shared" si="345"/>
        <v>0</v>
      </c>
      <c r="CP468" s="149">
        <f t="shared" si="367"/>
        <v>0</v>
      </c>
      <c r="CQ468" s="282">
        <f t="shared" si="346"/>
        <v>0</v>
      </c>
      <c r="CR468" s="113">
        <f t="shared" si="347"/>
        <v>0</v>
      </c>
      <c r="CS468" s="113">
        <f t="shared" si="348"/>
        <v>1</v>
      </c>
      <c r="CT468" s="282" t="str">
        <f t="shared" si="349"/>
        <v/>
      </c>
      <c r="CU468" s="113" t="str">
        <f t="shared" si="350"/>
        <v xml:space="preserve"> </v>
      </c>
      <c r="CV468" s="113">
        <f t="shared" si="351"/>
        <v>0</v>
      </c>
      <c r="CW468" s="160" t="e">
        <v>#N/A</v>
      </c>
      <c r="CX468" s="160" t="e">
        <v>#N/A</v>
      </c>
      <c r="CY468" s="160" t="e">
        <v>#N/A</v>
      </c>
      <c r="CZ468" s="160" t="e">
        <v>#N/A</v>
      </c>
      <c r="DA468" s="160" t="e">
        <v>#N/A</v>
      </c>
      <c r="DB468" s="160" t="e">
        <v>#N/A</v>
      </c>
      <c r="DC468" s="160" t="e">
        <v>#N/A</v>
      </c>
      <c r="DD468" s="160" t="e">
        <v>#N/A</v>
      </c>
      <c r="DE468" s="160" t="e">
        <v>#N/A</v>
      </c>
      <c r="DF468" s="160" t="e">
        <v>#N/A</v>
      </c>
      <c r="DG468" s="160" t="e">
        <v>#N/A</v>
      </c>
      <c r="DH468" s="160" t="e">
        <v>#N/A</v>
      </c>
      <c r="DI468" s="160" t="e">
        <v>#N/A</v>
      </c>
      <c r="DJ468" s="160" t="e">
        <v>#N/A</v>
      </c>
      <c r="DK468" s="160" t="e">
        <v>#N/A</v>
      </c>
      <c r="DL468" s="160" t="e">
        <v>#N/A</v>
      </c>
      <c r="DM468" s="160" t="e">
        <v>#N/A</v>
      </c>
      <c r="DN468" s="160" t="e">
        <v>#N/A</v>
      </c>
      <c r="DO468" s="160" t="e">
        <v>#N/A</v>
      </c>
      <c r="DP468" s="160" t="e">
        <v>#N/A</v>
      </c>
      <c r="DQ468" s="160" t="e">
        <v>#N/A</v>
      </c>
      <c r="DR468" s="160" t="e">
        <v>#N/A</v>
      </c>
      <c r="DS468" s="160" t="e">
        <v>#N/A</v>
      </c>
      <c r="DT468" s="104" t="e">
        <v>#N/A</v>
      </c>
      <c r="DU468" s="104" t="e">
        <v>#N/A</v>
      </c>
      <c r="DV468" s="104" t="e">
        <v>#N/A</v>
      </c>
      <c r="DW468" s="104" t="e">
        <v>#N/A</v>
      </c>
      <c r="DX468" s="104" t="e">
        <v>#N/A</v>
      </c>
      <c r="DY468" s="104" t="e">
        <v>#N/A</v>
      </c>
      <c r="DZ468" s="107" t="str">
        <f t="shared" si="352"/>
        <v>N</v>
      </c>
      <c r="EA468" s="107" t="str">
        <f t="shared" si="353"/>
        <v/>
      </c>
      <c r="EB468" s="107" t="str">
        <f t="shared" si="354"/>
        <v>N</v>
      </c>
      <c r="EC468" s="107" t="str">
        <f t="shared" si="355"/>
        <v>N</v>
      </c>
      <c r="ED468" s="107" t="str">
        <f t="shared" si="356"/>
        <v>Not Specified</v>
      </c>
      <c r="EF468" s="113">
        <f t="shared" si="369"/>
        <v>0</v>
      </c>
    </row>
    <row r="469" spans="1:136" ht="16.5" customHeight="1">
      <c r="A469" s="113">
        <v>466</v>
      </c>
      <c r="B469" s="113" t="e">
        <v>#N/A</v>
      </c>
      <c r="C469" s="141" t="s">
        <v>2706</v>
      </c>
      <c r="D469" s="113" t="s">
        <v>1433</v>
      </c>
      <c r="E469" s="113" t="s">
        <v>790</v>
      </c>
      <c r="F469" s="113" t="s">
        <v>1694</v>
      </c>
      <c r="G469" s="113" t="s">
        <v>246</v>
      </c>
      <c r="H469" s="157" t="s">
        <v>2707</v>
      </c>
      <c r="I469" s="113" t="s">
        <v>2708</v>
      </c>
      <c r="J469" s="113">
        <v>-0.072</v>
      </c>
      <c r="K469" s="113" t="s">
        <v>2709</v>
      </c>
      <c r="L469" s="113">
        <v>38358</v>
      </c>
      <c r="M469" s="141">
        <v>4</v>
      </c>
      <c r="N469" s="113" t="s">
        <v>154</v>
      </c>
      <c r="O469" s="113" t="s">
        <v>153</v>
      </c>
      <c r="P469" s="141" t="s">
        <v>153</v>
      </c>
      <c r="Q469" s="113" t="s">
        <v>154</v>
      </c>
      <c r="R469" s="113" t="s">
        <v>154</v>
      </c>
      <c r="S469" s="113" t="s">
        <v>153</v>
      </c>
      <c r="T469" s="113" t="s">
        <v>153</v>
      </c>
      <c r="U469" s="147" t="s">
        <v>153</v>
      </c>
      <c r="V469" s="113" t="s">
        <v>153</v>
      </c>
      <c r="W469" s="113" t="s">
        <v>153</v>
      </c>
      <c r="X469" s="148" t="s">
        <v>153</v>
      </c>
      <c r="Y469" s="113" t="s">
        <v>153</v>
      </c>
      <c r="Z469" s="113" t="s">
        <v>153</v>
      </c>
      <c r="AC469" s="113" t="s">
        <v>167</v>
      </c>
      <c r="AD469" s="113" t="s">
        <v>6</v>
      </c>
      <c r="AE469" s="113" t="s">
        <v>157</v>
      </c>
      <c r="AF469" s="113" t="s">
        <v>157</v>
      </c>
      <c r="AG469" s="113" t="s">
        <v>157</v>
      </c>
      <c r="AH469" s="141" t="s">
        <v>218</v>
      </c>
      <c r="AJ469" s="113" t="s">
        <v>154</v>
      </c>
      <c r="AK469" s="166" t="s">
        <v>153</v>
      </c>
      <c r="AO469" s="113" t="s">
        <v>219</v>
      </c>
      <c r="AP469" s="113" t="s">
        <v>150</v>
      </c>
      <c r="AQ469" s="113" t="s">
        <v>218</v>
      </c>
      <c r="AR469" s="113" t="s">
        <v>2710</v>
      </c>
      <c r="AS469" s="113">
        <v>2050</v>
      </c>
      <c r="AV469" s="113" t="s">
        <v>157</v>
      </c>
      <c r="AW469" s="167" t="s">
        <v>190</v>
      </c>
      <c r="AX469" s="113" t="s">
        <v>157</v>
      </c>
      <c r="AY469" s="113" t="s">
        <v>154</v>
      </c>
      <c r="AZ469" s="113" t="s">
        <v>153</v>
      </c>
      <c r="BA469" s="113" t="s">
        <v>153</v>
      </c>
      <c r="BG469" s="283">
        <f t="shared" si="357"/>
        <v>0</v>
      </c>
      <c r="BH469" s="149">
        <f t="shared" si="358"/>
        <v>0</v>
      </c>
      <c r="BI469" s="113">
        <f t="shared" si="324"/>
        <v>0</v>
      </c>
      <c r="BJ469" s="280">
        <f t="shared" si="325"/>
        <v>0</v>
      </c>
      <c r="BK469" s="347">
        <f t="shared" si="359"/>
        <v>0</v>
      </c>
      <c r="BL469" s="113">
        <f t="shared" si="360"/>
        <v>0</v>
      </c>
      <c r="BM469" s="113">
        <f t="shared" si="326"/>
        <v>0</v>
      </c>
      <c r="BN469" s="278">
        <f t="shared" si="327"/>
        <v>0</v>
      </c>
      <c r="BO469" s="149">
        <f t="shared" si="361"/>
        <v>0</v>
      </c>
      <c r="BP469" s="149">
        <f t="shared" si="362"/>
        <v>0</v>
      </c>
      <c r="BQ469" s="113">
        <f t="shared" si="328"/>
        <v>0</v>
      </c>
      <c r="BR469" s="356">
        <f t="shared" si="363"/>
        <v>0</v>
      </c>
      <c r="BS469" s="149">
        <f t="shared" si="364"/>
        <v>0</v>
      </c>
      <c r="BT469" s="113">
        <f t="shared" si="329"/>
        <v>1</v>
      </c>
      <c r="BU469" s="356">
        <f t="shared" si="330"/>
        <v>0</v>
      </c>
      <c r="BV469" s="149">
        <f t="shared" si="331"/>
        <v>0</v>
      </c>
      <c r="BW469" s="113">
        <f t="shared" si="332"/>
        <v>0</v>
      </c>
      <c r="BX469" s="248">
        <f t="shared" si="333"/>
        <v>0</v>
      </c>
      <c r="BY469" s="248">
        <f t="shared" si="334"/>
        <v>0</v>
      </c>
      <c r="BZ469" s="248">
        <f t="shared" si="335"/>
        <v>0</v>
      </c>
      <c r="CA469" s="248">
        <f t="shared" si="368"/>
        <v>0</v>
      </c>
      <c r="CB469" s="175">
        <f t="shared" si="336"/>
        <v>0</v>
      </c>
      <c r="CC469" s="347">
        <f t="shared" si="337"/>
        <v>0</v>
      </c>
      <c r="CD469" s="113">
        <f t="shared" si="338"/>
        <v>0</v>
      </c>
      <c r="CE469" s="113">
        <f t="shared" si="339"/>
        <v>1</v>
      </c>
      <c r="CF469" s="276">
        <f t="shared" si="340"/>
        <v>1</v>
      </c>
      <c r="CG469" s="248">
        <f t="shared" si="341"/>
        <v>1</v>
      </c>
      <c r="CH469" s="274">
        <f t="shared" si="365"/>
        <v>1</v>
      </c>
      <c r="CI469" s="347">
        <f t="shared" si="342"/>
        <v>0</v>
      </c>
      <c r="CJ469" s="113">
        <f t="shared" si="343"/>
        <v>0</v>
      </c>
      <c r="CK469" s="141">
        <f t="shared" si="344"/>
        <v>0</v>
      </c>
      <c r="CL469" s="149">
        <f t="shared" si="366"/>
        <v>0</v>
      </c>
      <c r="CM469" s="149">
        <f t="shared" si="366"/>
        <v>0</v>
      </c>
      <c r="CN469" s="149">
        <f t="shared" si="366"/>
        <v>1</v>
      </c>
      <c r="CO469" s="149">
        <f t="shared" si="345"/>
        <v>1</v>
      </c>
      <c r="CP469" s="149">
        <f t="shared" si="367"/>
        <v>1</v>
      </c>
      <c r="CQ469" s="282">
        <f t="shared" si="346"/>
        <v>1</v>
      </c>
      <c r="CR469" s="113">
        <f t="shared" si="347"/>
        <v>0</v>
      </c>
      <c r="CS469" s="113">
        <f t="shared" si="348"/>
        <v>0</v>
      </c>
      <c r="CT469" s="282" t="str">
        <f t="shared" si="349"/>
        <v/>
      </c>
      <c r="CU469" s="113" t="str">
        <f t="shared" si="350"/>
        <v xml:space="preserve"> 2050</v>
      </c>
      <c r="CV469" s="113">
        <f t="shared" si="351"/>
        <v>2050</v>
      </c>
      <c r="CW469" s="160" t="e">
        <v>#N/A</v>
      </c>
      <c r="CX469" s="160" t="e">
        <v>#N/A</v>
      </c>
      <c r="CY469" s="160" t="e">
        <v>#N/A</v>
      </c>
      <c r="CZ469" s="160" t="e">
        <v>#N/A</v>
      </c>
      <c r="DA469" s="160" t="e">
        <v>#N/A</v>
      </c>
      <c r="DB469" s="160" t="e">
        <v>#N/A</v>
      </c>
      <c r="DC469" s="160" t="e">
        <v>#N/A</v>
      </c>
      <c r="DD469" s="160" t="e">
        <v>#N/A</v>
      </c>
      <c r="DE469" s="160" t="e">
        <v>#N/A</v>
      </c>
      <c r="DF469" s="160" t="e">
        <v>#N/A</v>
      </c>
      <c r="DG469" s="160" t="e">
        <v>#N/A</v>
      </c>
      <c r="DH469" s="160" t="e">
        <v>#N/A</v>
      </c>
      <c r="DI469" s="160" t="e">
        <v>#N/A</v>
      </c>
      <c r="DJ469" s="160" t="e">
        <v>#N/A</v>
      </c>
      <c r="DK469" s="160" t="e">
        <v>#N/A</v>
      </c>
      <c r="DL469" s="160" t="e">
        <v>#N/A</v>
      </c>
      <c r="DM469" s="160" t="e">
        <v>#N/A</v>
      </c>
      <c r="DN469" s="160" t="e">
        <v>#N/A</v>
      </c>
      <c r="DO469" s="160" t="e">
        <v>#N/A</v>
      </c>
      <c r="DP469" s="160" t="e">
        <v>#N/A</v>
      </c>
      <c r="DQ469" s="160" t="e">
        <v>#N/A</v>
      </c>
      <c r="DR469" s="160" t="e">
        <v>#N/A</v>
      </c>
      <c r="DS469" s="160" t="e">
        <v>#N/A</v>
      </c>
      <c r="DT469" s="104" t="e">
        <v>#N/A</v>
      </c>
      <c r="DU469" s="104" t="e">
        <v>#N/A</v>
      </c>
      <c r="DV469" s="104" t="e">
        <v>#N/A</v>
      </c>
      <c r="DW469" s="104" t="e">
        <v>#N/A</v>
      </c>
      <c r="DX469" s="104" t="e">
        <v>#N/A</v>
      </c>
      <c r="DY469" s="104" t="e">
        <v>#N/A</v>
      </c>
      <c r="DZ469" s="107" t="str">
        <f t="shared" si="352"/>
        <v>N</v>
      </c>
      <c r="EA469" s="107" t="str">
        <f t="shared" si="353"/>
        <v/>
      </c>
      <c r="EB469" s="107" t="str">
        <f t="shared" si="354"/>
        <v>Y</v>
      </c>
      <c r="EC469" s="107" t="str">
        <f t="shared" si="355"/>
        <v>N</v>
      </c>
      <c r="ED469" s="107" t="str">
        <f t="shared" si="356"/>
        <v>Yes</v>
      </c>
      <c r="EF469" s="113">
        <f t="shared" si="369"/>
        <v>2050</v>
      </c>
    </row>
    <row r="470" spans="1:136" ht="16.5" customHeight="1">
      <c r="A470" s="113">
        <v>467</v>
      </c>
      <c r="B470" s="113">
        <v>452</v>
      </c>
      <c r="C470" s="141" t="s">
        <v>2711</v>
      </c>
      <c r="D470" s="149" t="s">
        <v>599</v>
      </c>
      <c r="E470" s="149" t="s">
        <v>184</v>
      </c>
      <c r="F470" s="149" t="s">
        <v>175</v>
      </c>
      <c r="G470" s="149" t="s">
        <v>176</v>
      </c>
      <c r="H470" s="168" t="s">
        <v>2712</v>
      </c>
      <c r="I470" s="149" t="s">
        <v>2713</v>
      </c>
      <c r="J470" s="149">
        <v>0.056</v>
      </c>
      <c r="K470" s="149" t="s">
        <v>2714</v>
      </c>
      <c r="L470" s="149">
        <v>54435</v>
      </c>
      <c r="M470" s="150">
        <v>2</v>
      </c>
      <c r="N470" s="113" t="s">
        <v>154</v>
      </c>
      <c r="O470" s="113" t="s">
        <v>153</v>
      </c>
      <c r="P470" s="141" t="s">
        <v>153</v>
      </c>
      <c r="Q470" s="113" t="s">
        <v>154</v>
      </c>
      <c r="R470" s="113" t="s">
        <v>154</v>
      </c>
      <c r="S470" s="113" t="s">
        <v>153</v>
      </c>
      <c r="T470" s="113" t="s">
        <v>153</v>
      </c>
      <c r="U470" s="147" t="s">
        <v>153</v>
      </c>
      <c r="V470" s="113" t="s">
        <v>153</v>
      </c>
      <c r="W470" s="113" t="s">
        <v>153</v>
      </c>
      <c r="X470" s="148" t="s">
        <v>153</v>
      </c>
      <c r="Y470" s="113" t="s">
        <v>153</v>
      </c>
      <c r="Z470" s="113" t="s">
        <v>153</v>
      </c>
      <c r="AC470" s="113" t="s">
        <v>153</v>
      </c>
      <c r="AD470" s="113" t="s">
        <v>153</v>
      </c>
      <c r="AE470" s="113" t="s">
        <v>153</v>
      </c>
      <c r="AF470" s="113" t="s">
        <v>153</v>
      </c>
      <c r="AG470" s="113" t="s">
        <v>153</v>
      </c>
      <c r="AH470" s="141" t="s">
        <v>153</v>
      </c>
      <c r="AJ470" s="113" t="s">
        <v>154</v>
      </c>
      <c r="AK470" s="166" t="s">
        <v>153</v>
      </c>
      <c r="AM470" s="174" t="s">
        <v>2715</v>
      </c>
      <c r="AN470" s="141" t="s">
        <v>795</v>
      </c>
      <c r="AP470" s="113" t="s">
        <v>154</v>
      </c>
      <c r="AQ470" s="113" t="s">
        <v>153</v>
      </c>
      <c r="AR470" s="113" t="s">
        <v>153</v>
      </c>
      <c r="AV470" s="169" t="s">
        <v>168</v>
      </c>
      <c r="AW470" s="167" t="s">
        <v>153</v>
      </c>
      <c r="AX470" s="113" t="s">
        <v>153</v>
      </c>
      <c r="AY470" s="113" t="s">
        <v>154</v>
      </c>
      <c r="AZ470" s="113" t="s">
        <v>153</v>
      </c>
      <c r="BA470" s="113" t="s">
        <v>153</v>
      </c>
      <c r="BG470" s="283">
        <f t="shared" si="357"/>
        <v>0</v>
      </c>
      <c r="BH470" s="149">
        <f t="shared" si="358"/>
        <v>0</v>
      </c>
      <c r="BI470" s="113">
        <f t="shared" si="324"/>
        <v>0</v>
      </c>
      <c r="BJ470" s="280">
        <f t="shared" si="325"/>
        <v>0</v>
      </c>
      <c r="BK470" s="347">
        <f t="shared" si="359"/>
        <v>0</v>
      </c>
      <c r="BL470" s="113">
        <f t="shared" si="360"/>
        <v>0</v>
      </c>
      <c r="BM470" s="113">
        <f t="shared" si="326"/>
        <v>0</v>
      </c>
      <c r="BN470" s="278">
        <f t="shared" si="327"/>
        <v>0</v>
      </c>
      <c r="BO470" s="149">
        <f t="shared" si="361"/>
        <v>0</v>
      </c>
      <c r="BP470" s="149">
        <f t="shared" si="362"/>
        <v>0</v>
      </c>
      <c r="BQ470" s="113">
        <f t="shared" si="328"/>
        <v>0</v>
      </c>
      <c r="BR470" s="356">
        <f t="shared" si="363"/>
        <v>0</v>
      </c>
      <c r="BS470" s="149">
        <f t="shared" si="364"/>
        <v>0</v>
      </c>
      <c r="BT470" s="113">
        <f t="shared" si="329"/>
        <v>0</v>
      </c>
      <c r="BU470" s="356">
        <f t="shared" si="330"/>
        <v>0</v>
      </c>
      <c r="BV470" s="149">
        <f t="shared" si="331"/>
        <v>0</v>
      </c>
      <c r="BW470" s="113">
        <f t="shared" si="332"/>
        <v>0</v>
      </c>
      <c r="BX470" s="248">
        <f t="shared" si="333"/>
        <v>0</v>
      </c>
      <c r="BY470" s="248">
        <f t="shared" si="334"/>
        <v>0</v>
      </c>
      <c r="BZ470" s="248">
        <f t="shared" si="335"/>
        <v>0</v>
      </c>
      <c r="CA470" s="248">
        <f t="shared" si="368"/>
        <v>0</v>
      </c>
      <c r="CB470" s="175">
        <f t="shared" si="336"/>
        <v>0</v>
      </c>
      <c r="CC470" s="347">
        <f t="shared" si="337"/>
        <v>0</v>
      </c>
      <c r="CD470" s="113">
        <f t="shared" si="338"/>
        <v>0</v>
      </c>
      <c r="CE470" s="113">
        <f t="shared" si="339"/>
        <v>0</v>
      </c>
      <c r="CF470" s="276">
        <f t="shared" si="340"/>
        <v>0</v>
      </c>
      <c r="CG470" s="248">
        <f t="shared" si="341"/>
        <v>0</v>
      </c>
      <c r="CH470" s="274">
        <f t="shared" si="365"/>
        <v>0</v>
      </c>
      <c r="CI470" s="347">
        <f t="shared" si="342"/>
        <v>0</v>
      </c>
      <c r="CJ470" s="113">
        <f t="shared" si="343"/>
        <v>0</v>
      </c>
      <c r="CK470" s="141">
        <f t="shared" si="344"/>
        <v>0</v>
      </c>
      <c r="CL470" s="149">
        <f t="shared" si="366"/>
        <v>0</v>
      </c>
      <c r="CM470" s="149">
        <f t="shared" si="366"/>
        <v>0</v>
      </c>
      <c r="CN470" s="149">
        <f t="shared" si="366"/>
        <v>0</v>
      </c>
      <c r="CO470" s="149">
        <f t="shared" si="345"/>
        <v>0</v>
      </c>
      <c r="CP470" s="149">
        <f t="shared" si="367"/>
        <v>0</v>
      </c>
      <c r="CQ470" s="282">
        <f t="shared" si="346"/>
        <v>0</v>
      </c>
      <c r="CR470" s="113">
        <f t="shared" si="347"/>
        <v>0</v>
      </c>
      <c r="CS470" s="113">
        <f t="shared" si="348"/>
        <v>1</v>
      </c>
      <c r="CT470" s="282" t="str">
        <f t="shared" si="349"/>
        <v/>
      </c>
      <c r="CU470" s="113" t="str">
        <f t="shared" si="350"/>
        <v xml:space="preserve"> </v>
      </c>
      <c r="CV470" s="113">
        <f t="shared" si="351"/>
        <v>0</v>
      </c>
      <c r="CW470" s="160">
        <v>0</v>
      </c>
      <c r="CX470" s="160">
        <v>0</v>
      </c>
      <c r="CY470" s="160">
        <v>0</v>
      </c>
      <c r="CZ470" s="160">
        <v>0</v>
      </c>
      <c r="DA470" s="160">
        <v>0</v>
      </c>
      <c r="DB470" s="160">
        <v>0</v>
      </c>
      <c r="DC470" s="160">
        <v>0</v>
      </c>
      <c r="DD470" s="160">
        <v>0</v>
      </c>
      <c r="DE470" s="160">
        <v>0</v>
      </c>
      <c r="DF470" s="160">
        <v>0</v>
      </c>
      <c r="DG470" s="160">
        <v>0</v>
      </c>
      <c r="DH470" s="160">
        <v>0</v>
      </c>
      <c r="DI470" s="160">
        <v>0</v>
      </c>
      <c r="DJ470" s="160">
        <v>0</v>
      </c>
      <c r="DK470" s="160">
        <v>0</v>
      </c>
      <c r="DL470" s="160">
        <v>0</v>
      </c>
      <c r="DM470" s="160">
        <v>0</v>
      </c>
      <c r="DN470" s="160">
        <v>0</v>
      </c>
      <c r="DO470" s="160">
        <v>0</v>
      </c>
      <c r="DP470" s="160">
        <v>0</v>
      </c>
      <c r="DQ470" s="160">
        <v>0</v>
      </c>
      <c r="DR470" s="160">
        <v>0</v>
      </c>
      <c r="DS470" s="160">
        <v>0</v>
      </c>
      <c r="DT470" s="104" t="s">
        <v>154</v>
      </c>
      <c r="DU470" s="104">
        <v>0</v>
      </c>
      <c r="DV470" s="104" t="s">
        <v>154</v>
      </c>
      <c r="DW470" s="104" t="s">
        <v>154</v>
      </c>
      <c r="DX470" s="104">
        <v>0</v>
      </c>
      <c r="DY470" s="104">
        <v>0</v>
      </c>
      <c r="DZ470" s="107" t="str">
        <f t="shared" si="352"/>
        <v>N</v>
      </c>
      <c r="EA470" s="107" t="str">
        <f t="shared" si="353"/>
        <v/>
      </c>
      <c r="EB470" s="107" t="str">
        <f t="shared" si="354"/>
        <v>N</v>
      </c>
      <c r="EC470" s="107" t="str">
        <f t="shared" si="355"/>
        <v>N</v>
      </c>
      <c r="ED470" s="107" t="str">
        <f t="shared" si="356"/>
        <v>Not Specified</v>
      </c>
      <c r="EF470" s="113">
        <f t="shared" si="369"/>
        <v>0</v>
      </c>
    </row>
    <row r="471" spans="1:136" ht="16.5" customHeight="1">
      <c r="A471" s="113">
        <v>468</v>
      </c>
      <c r="B471" s="113" t="e">
        <v>#N/A</v>
      </c>
      <c r="C471" s="141" t="s">
        <v>2716</v>
      </c>
      <c r="D471" s="113" t="s">
        <v>2149</v>
      </c>
      <c r="E471" s="113" t="s">
        <v>229</v>
      </c>
      <c r="F471" s="113" t="s">
        <v>145</v>
      </c>
      <c r="G471" s="113" t="s">
        <v>146</v>
      </c>
      <c r="H471" s="157" t="s">
        <v>2717</v>
      </c>
      <c r="I471" s="113" t="s">
        <v>2718</v>
      </c>
      <c r="J471" s="113">
        <v>-0.227</v>
      </c>
      <c r="K471" s="113" t="s">
        <v>2719</v>
      </c>
      <c r="L471" s="113">
        <v>51435</v>
      </c>
      <c r="M471" s="141">
        <v>3</v>
      </c>
      <c r="N471" s="113" t="s">
        <v>154</v>
      </c>
      <c r="O471" s="113" t="s">
        <v>153</v>
      </c>
      <c r="P471" s="141" t="s">
        <v>153</v>
      </c>
      <c r="Q471" s="113" t="s">
        <v>154</v>
      </c>
      <c r="R471" s="113" t="s">
        <v>154</v>
      </c>
      <c r="S471" s="113" t="s">
        <v>153</v>
      </c>
      <c r="T471" s="113" t="s">
        <v>153</v>
      </c>
      <c r="U471" s="147" t="s">
        <v>153</v>
      </c>
      <c r="V471" s="113" t="s">
        <v>153</v>
      </c>
      <c r="W471" s="113" t="s">
        <v>153</v>
      </c>
      <c r="X471" s="148" t="s">
        <v>153</v>
      </c>
      <c r="Y471" s="113" t="s">
        <v>153</v>
      </c>
      <c r="Z471" s="113" t="s">
        <v>153</v>
      </c>
      <c r="AC471" s="113" t="s">
        <v>281</v>
      </c>
      <c r="AD471" s="113" t="s">
        <v>240</v>
      </c>
      <c r="AE471" s="113" t="s">
        <v>157</v>
      </c>
      <c r="AF471" s="113" t="s">
        <v>157</v>
      </c>
      <c r="AG471" s="113" t="s">
        <v>158</v>
      </c>
      <c r="AH471" s="141" t="s">
        <v>159</v>
      </c>
      <c r="AJ471" s="113" t="s">
        <v>154</v>
      </c>
      <c r="AK471" s="166" t="s">
        <v>153</v>
      </c>
      <c r="AP471" s="113" t="s">
        <v>154</v>
      </c>
      <c r="AQ471" s="113" t="s">
        <v>153</v>
      </c>
      <c r="AR471" s="113" t="s">
        <v>153</v>
      </c>
      <c r="AV471" s="113" t="s">
        <v>157</v>
      </c>
      <c r="AW471" s="167" t="s">
        <v>168</v>
      </c>
      <c r="AX471" s="113" t="s">
        <v>158</v>
      </c>
      <c r="AY471" s="113" t="s">
        <v>150</v>
      </c>
      <c r="AZ471" s="113" t="s">
        <v>2720</v>
      </c>
      <c r="BA471" s="113">
        <v>2030</v>
      </c>
      <c r="BG471" s="283">
        <f t="shared" si="357"/>
        <v>0</v>
      </c>
      <c r="BH471" s="149">
        <f t="shared" si="358"/>
        <v>0</v>
      </c>
      <c r="BI471" s="113">
        <f t="shared" si="324"/>
        <v>0</v>
      </c>
      <c r="BJ471" s="280">
        <f t="shared" si="325"/>
        <v>0</v>
      </c>
      <c r="BK471" s="347">
        <f t="shared" si="359"/>
        <v>0</v>
      </c>
      <c r="BL471" s="113">
        <f t="shared" si="360"/>
        <v>0</v>
      </c>
      <c r="BM471" s="113">
        <f t="shared" si="326"/>
        <v>0</v>
      </c>
      <c r="BN471" s="278">
        <f t="shared" si="327"/>
        <v>0</v>
      </c>
      <c r="BO471" s="149">
        <f t="shared" si="361"/>
        <v>0</v>
      </c>
      <c r="BP471" s="149">
        <f t="shared" si="362"/>
        <v>0</v>
      </c>
      <c r="BQ471" s="113">
        <f t="shared" si="328"/>
        <v>0</v>
      </c>
      <c r="BR471" s="356">
        <f t="shared" si="363"/>
        <v>0</v>
      </c>
      <c r="BS471" s="149">
        <f t="shared" si="364"/>
        <v>0</v>
      </c>
      <c r="BT471" s="113">
        <f t="shared" si="329"/>
        <v>0</v>
      </c>
      <c r="BU471" s="356">
        <f t="shared" si="330"/>
        <v>0</v>
      </c>
      <c r="BV471" s="149">
        <f t="shared" si="331"/>
        <v>0</v>
      </c>
      <c r="BW471" s="113">
        <f t="shared" si="332"/>
        <v>0</v>
      </c>
      <c r="BX471" s="248">
        <f t="shared" si="333"/>
        <v>0</v>
      </c>
      <c r="BY471" s="248">
        <f t="shared" si="334"/>
        <v>0</v>
      </c>
      <c r="BZ471" s="248">
        <f t="shared" si="335"/>
        <v>0</v>
      </c>
      <c r="CA471" s="248">
        <f t="shared" si="368"/>
        <v>0</v>
      </c>
      <c r="CB471" s="175">
        <f t="shared" si="336"/>
        <v>0</v>
      </c>
      <c r="CC471" s="347">
        <f t="shared" si="337"/>
        <v>0</v>
      </c>
      <c r="CD471" s="113">
        <f t="shared" si="338"/>
        <v>0</v>
      </c>
      <c r="CE471" s="113">
        <f t="shared" si="339"/>
        <v>0</v>
      </c>
      <c r="CF471" s="276">
        <f t="shared" si="340"/>
        <v>0</v>
      </c>
      <c r="CG471" s="248">
        <f t="shared" si="341"/>
        <v>0</v>
      </c>
      <c r="CH471" s="274">
        <f t="shared" si="365"/>
        <v>0</v>
      </c>
      <c r="CI471" s="347">
        <f t="shared" si="342"/>
        <v>0</v>
      </c>
      <c r="CJ471" s="113">
        <f t="shared" si="343"/>
        <v>1</v>
      </c>
      <c r="CK471" s="141">
        <f t="shared" si="344"/>
        <v>0</v>
      </c>
      <c r="CL471" s="149">
        <f t="shared" si="366"/>
        <v>0</v>
      </c>
      <c r="CM471" s="149">
        <f t="shared" si="366"/>
        <v>0</v>
      </c>
      <c r="CN471" s="149">
        <f t="shared" si="366"/>
        <v>0</v>
      </c>
      <c r="CO471" s="149">
        <f t="shared" si="345"/>
        <v>0</v>
      </c>
      <c r="CP471" s="149">
        <f t="shared" si="367"/>
        <v>0</v>
      </c>
      <c r="CQ471" s="282">
        <f t="shared" si="346"/>
        <v>1</v>
      </c>
      <c r="CR471" s="113">
        <f t="shared" si="347"/>
        <v>0</v>
      </c>
      <c r="CS471" s="113">
        <f t="shared" si="348"/>
        <v>0</v>
      </c>
      <c r="CT471" s="282" t="str">
        <f t="shared" si="349"/>
        <v/>
      </c>
      <c r="CU471" s="113" t="str">
        <f t="shared" si="350"/>
        <v xml:space="preserve"> </v>
      </c>
      <c r="CV471" s="113">
        <f t="shared" si="351"/>
        <v>0</v>
      </c>
      <c r="CW471" s="160" t="e">
        <v>#N/A</v>
      </c>
      <c r="CX471" s="160" t="e">
        <v>#N/A</v>
      </c>
      <c r="CY471" s="160" t="e">
        <v>#N/A</v>
      </c>
      <c r="CZ471" s="160" t="e">
        <v>#N/A</v>
      </c>
      <c r="DA471" s="160" t="e">
        <v>#N/A</v>
      </c>
      <c r="DB471" s="160" t="e">
        <v>#N/A</v>
      </c>
      <c r="DC471" s="160" t="e">
        <v>#N/A</v>
      </c>
      <c r="DD471" s="160" t="e">
        <v>#N/A</v>
      </c>
      <c r="DE471" s="160" t="e">
        <v>#N/A</v>
      </c>
      <c r="DF471" s="160" t="e">
        <v>#N/A</v>
      </c>
      <c r="DG471" s="160" t="e">
        <v>#N/A</v>
      </c>
      <c r="DH471" s="160" t="e">
        <v>#N/A</v>
      </c>
      <c r="DI471" s="160" t="e">
        <v>#N/A</v>
      </c>
      <c r="DJ471" s="160" t="e">
        <v>#N/A</v>
      </c>
      <c r="DK471" s="160" t="e">
        <v>#N/A</v>
      </c>
      <c r="DL471" s="160" t="e">
        <v>#N/A</v>
      </c>
      <c r="DM471" s="160" t="e">
        <v>#N/A</v>
      </c>
      <c r="DN471" s="160" t="e">
        <v>#N/A</v>
      </c>
      <c r="DO471" s="160" t="e">
        <v>#N/A</v>
      </c>
      <c r="DP471" s="160" t="e">
        <v>#N/A</v>
      </c>
      <c r="DQ471" s="160" t="e">
        <v>#N/A</v>
      </c>
      <c r="DR471" s="160" t="e">
        <v>#N/A</v>
      </c>
      <c r="DS471" s="160" t="e">
        <v>#N/A</v>
      </c>
      <c r="DT471" s="104" t="e">
        <v>#N/A</v>
      </c>
      <c r="DU471" s="104" t="e">
        <v>#N/A</v>
      </c>
      <c r="DV471" s="104" t="e">
        <v>#N/A</v>
      </c>
      <c r="DW471" s="104" t="e">
        <v>#N/A</v>
      </c>
      <c r="DX471" s="104" t="e">
        <v>#N/A</v>
      </c>
      <c r="DY471" s="104" t="e">
        <v>#N/A</v>
      </c>
      <c r="DZ471" s="107" t="str">
        <f t="shared" si="352"/>
        <v>N</v>
      </c>
      <c r="EA471" s="107" t="str">
        <f t="shared" si="353"/>
        <v/>
      </c>
      <c r="EB471" s="107" t="str">
        <f t="shared" si="354"/>
        <v>N</v>
      </c>
      <c r="EC471" s="107" t="str">
        <f t="shared" si="355"/>
        <v>N</v>
      </c>
      <c r="ED471" s="107" t="str">
        <f t="shared" si="356"/>
        <v>Yes</v>
      </c>
      <c r="EF471" s="113">
        <f t="shared" si="369"/>
        <v>0</v>
      </c>
    </row>
    <row r="472" spans="1:136" s="175" customFormat="1" ht="16.5" customHeight="1">
      <c r="A472" s="183">
        <v>469</v>
      </c>
      <c r="B472" s="183" t="e">
        <v>#N/A</v>
      </c>
      <c r="C472" s="184" t="s">
        <v>2721</v>
      </c>
      <c r="D472" s="149" t="s">
        <v>173</v>
      </c>
      <c r="E472" s="149" t="s">
        <v>174</v>
      </c>
      <c r="F472" s="149" t="s">
        <v>1138</v>
      </c>
      <c r="G472" s="149" t="s">
        <v>176</v>
      </c>
      <c r="H472" s="168" t="s">
        <v>2722</v>
      </c>
      <c r="I472" s="149" t="s">
        <v>2723</v>
      </c>
      <c r="J472" s="149">
        <v>0.106</v>
      </c>
      <c r="K472" s="149" t="s">
        <v>2724</v>
      </c>
      <c r="L472" s="149">
        <v>121223</v>
      </c>
      <c r="M472" s="150">
        <v>6</v>
      </c>
      <c r="N472" s="183" t="s">
        <v>154</v>
      </c>
      <c r="O472" s="183" t="s">
        <v>153</v>
      </c>
      <c r="P472" s="184" t="s">
        <v>153</v>
      </c>
      <c r="Q472" s="113" t="s">
        <v>154</v>
      </c>
      <c r="R472" s="113" t="s">
        <v>154</v>
      </c>
      <c r="S472" s="183" t="s">
        <v>153</v>
      </c>
      <c r="T472" s="183" t="s">
        <v>153</v>
      </c>
      <c r="U472" s="185" t="s">
        <v>153</v>
      </c>
      <c r="V472" s="183" t="s">
        <v>153</v>
      </c>
      <c r="W472" s="183" t="s">
        <v>153</v>
      </c>
      <c r="X472" s="186" t="s">
        <v>153</v>
      </c>
      <c r="Y472" s="113" t="s">
        <v>153</v>
      </c>
      <c r="Z472" s="183" t="s">
        <v>153</v>
      </c>
      <c r="AA472" s="184"/>
      <c r="AB472" s="183"/>
      <c r="AC472" s="183" t="s">
        <v>153</v>
      </c>
      <c r="AD472" s="183" t="s">
        <v>153</v>
      </c>
      <c r="AE472" s="183" t="s">
        <v>153</v>
      </c>
      <c r="AF472" s="183" t="s">
        <v>153</v>
      </c>
      <c r="AG472" s="183" t="s">
        <v>153</v>
      </c>
      <c r="AH472" s="184" t="s">
        <v>153</v>
      </c>
      <c r="AI472" s="113"/>
      <c r="AJ472" s="113" t="s">
        <v>154</v>
      </c>
      <c r="AK472" s="187" t="s">
        <v>153</v>
      </c>
      <c r="AL472" s="183"/>
      <c r="AM472" s="183"/>
      <c r="AN472" s="184"/>
      <c r="AO472" s="113" t="s">
        <v>160</v>
      </c>
      <c r="AP472" s="183" t="s">
        <v>150</v>
      </c>
      <c r="AQ472" s="183"/>
      <c r="AR472" s="113" t="s">
        <v>2725</v>
      </c>
      <c r="AS472" s="183">
        <v>2060</v>
      </c>
      <c r="AT472" s="196" t="s">
        <v>2726</v>
      </c>
      <c r="AU472" s="184"/>
      <c r="AV472" s="183" t="s">
        <v>157</v>
      </c>
      <c r="AW472" s="197" t="s">
        <v>150</v>
      </c>
      <c r="AX472" s="183" t="s">
        <v>153</v>
      </c>
      <c r="AY472" s="183" t="s">
        <v>154</v>
      </c>
      <c r="AZ472" s="183" t="s">
        <v>153</v>
      </c>
      <c r="BA472" s="183" t="s">
        <v>153</v>
      </c>
      <c r="BB472" s="183"/>
      <c r="BC472" s="184"/>
      <c r="BD472" s="183"/>
      <c r="BE472" s="198"/>
      <c r="BF472" s="184"/>
      <c r="BG472" s="283">
        <f t="shared" si="357"/>
        <v>0</v>
      </c>
      <c r="BH472" s="149">
        <f t="shared" si="358"/>
        <v>0</v>
      </c>
      <c r="BI472" s="113">
        <f t="shared" si="324"/>
        <v>0</v>
      </c>
      <c r="BJ472" s="280">
        <f t="shared" si="325"/>
        <v>0</v>
      </c>
      <c r="BK472" s="347">
        <f t="shared" si="359"/>
        <v>0</v>
      </c>
      <c r="BL472" s="113">
        <f t="shared" si="360"/>
        <v>0</v>
      </c>
      <c r="BM472" s="113">
        <f t="shared" si="326"/>
        <v>0</v>
      </c>
      <c r="BN472" s="278">
        <f t="shared" si="327"/>
        <v>0</v>
      </c>
      <c r="BO472" s="149">
        <f t="shared" si="361"/>
        <v>0</v>
      </c>
      <c r="BP472" s="149">
        <f t="shared" si="362"/>
        <v>0</v>
      </c>
      <c r="BQ472" s="113">
        <f t="shared" si="328"/>
        <v>0</v>
      </c>
      <c r="BR472" s="356">
        <f t="shared" si="363"/>
        <v>0</v>
      </c>
      <c r="BS472" s="149">
        <f t="shared" si="364"/>
        <v>0</v>
      </c>
      <c r="BT472" s="113">
        <f t="shared" si="329"/>
        <v>1</v>
      </c>
      <c r="BU472" s="356">
        <f t="shared" si="330"/>
        <v>0</v>
      </c>
      <c r="BV472" s="149">
        <f t="shared" si="331"/>
        <v>0</v>
      </c>
      <c r="BW472" s="113">
        <f t="shared" si="332"/>
        <v>0</v>
      </c>
      <c r="BX472" s="248">
        <f t="shared" si="333"/>
        <v>0</v>
      </c>
      <c r="BY472" s="248">
        <f t="shared" si="334"/>
        <v>0</v>
      </c>
      <c r="BZ472" s="248">
        <f t="shared" si="335"/>
        <v>0</v>
      </c>
      <c r="CA472" s="248">
        <f t="shared" si="368"/>
        <v>0</v>
      </c>
      <c r="CB472" s="175">
        <f t="shared" si="336"/>
        <v>0</v>
      </c>
      <c r="CC472" s="347">
        <f t="shared" si="337"/>
        <v>0</v>
      </c>
      <c r="CD472" s="113">
        <f t="shared" si="338"/>
        <v>0</v>
      </c>
      <c r="CE472" s="113">
        <f t="shared" si="339"/>
        <v>1</v>
      </c>
      <c r="CF472" s="276">
        <f t="shared" si="340"/>
        <v>1</v>
      </c>
      <c r="CG472" s="248">
        <f t="shared" si="341"/>
        <v>1</v>
      </c>
      <c r="CH472" s="274">
        <f t="shared" si="365"/>
        <v>1</v>
      </c>
      <c r="CI472" s="347">
        <f t="shared" si="342"/>
        <v>0</v>
      </c>
      <c r="CJ472" s="113">
        <f t="shared" si="343"/>
        <v>0</v>
      </c>
      <c r="CK472" s="141">
        <f t="shared" si="344"/>
        <v>0</v>
      </c>
      <c r="CL472" s="149">
        <f t="shared" si="366"/>
        <v>0</v>
      </c>
      <c r="CM472" s="149">
        <f t="shared" si="366"/>
        <v>0</v>
      </c>
      <c r="CN472" s="149">
        <f t="shared" si="366"/>
        <v>1</v>
      </c>
      <c r="CO472" s="149">
        <f t="shared" si="345"/>
        <v>1</v>
      </c>
      <c r="CP472" s="149">
        <f t="shared" si="367"/>
        <v>1</v>
      </c>
      <c r="CQ472" s="282">
        <f t="shared" si="346"/>
        <v>1</v>
      </c>
      <c r="CR472" s="113">
        <f t="shared" si="347"/>
        <v>0</v>
      </c>
      <c r="CS472" s="113">
        <f t="shared" si="348"/>
        <v>0</v>
      </c>
      <c r="CT472" s="282" t="str">
        <f t="shared" si="349"/>
        <v/>
      </c>
      <c r="CU472" s="113" t="str">
        <f t="shared" si="350"/>
        <v xml:space="preserve"> 2060</v>
      </c>
      <c r="CV472" s="113">
        <f t="shared" si="351"/>
        <v>2060</v>
      </c>
      <c r="CW472" s="160" t="e">
        <v>#N/A</v>
      </c>
      <c r="CX472" s="160" t="e">
        <v>#N/A</v>
      </c>
      <c r="CY472" s="160" t="e">
        <v>#N/A</v>
      </c>
      <c r="CZ472" s="160" t="e">
        <v>#N/A</v>
      </c>
      <c r="DA472" s="160" t="e">
        <v>#N/A</v>
      </c>
      <c r="DB472" s="160" t="e">
        <v>#N/A</v>
      </c>
      <c r="DC472" s="160" t="e">
        <v>#N/A</v>
      </c>
      <c r="DD472" s="160" t="e">
        <v>#N/A</v>
      </c>
      <c r="DE472" s="160" t="e">
        <v>#N/A</v>
      </c>
      <c r="DF472" s="160" t="e">
        <v>#N/A</v>
      </c>
      <c r="DG472" s="160" t="e">
        <v>#N/A</v>
      </c>
      <c r="DH472" s="160" t="e">
        <v>#N/A</v>
      </c>
      <c r="DI472" s="160" t="e">
        <v>#N/A</v>
      </c>
      <c r="DJ472" s="160" t="e">
        <v>#N/A</v>
      </c>
      <c r="DK472" s="160" t="e">
        <v>#N/A</v>
      </c>
      <c r="DL472" s="160" t="e">
        <v>#N/A</v>
      </c>
      <c r="DM472" s="160" t="e">
        <v>#N/A</v>
      </c>
      <c r="DN472" s="160" t="e">
        <v>#N/A</v>
      </c>
      <c r="DO472" s="160" t="e">
        <v>#N/A</v>
      </c>
      <c r="DP472" s="160" t="e">
        <v>#N/A</v>
      </c>
      <c r="DQ472" s="160" t="e">
        <v>#N/A</v>
      </c>
      <c r="DR472" s="160" t="e">
        <v>#N/A</v>
      </c>
      <c r="DS472" s="160" t="e">
        <v>#N/A</v>
      </c>
      <c r="DT472" s="104" t="e">
        <v>#N/A</v>
      </c>
      <c r="DU472" s="104" t="e">
        <v>#N/A</v>
      </c>
      <c r="DV472" s="104" t="e">
        <v>#N/A</v>
      </c>
      <c r="DW472" s="104" t="e">
        <v>#N/A</v>
      </c>
      <c r="DX472" s="104" t="e">
        <v>#N/A</v>
      </c>
      <c r="DY472" s="104" t="e">
        <v>#N/A</v>
      </c>
      <c r="DZ472" s="107" t="str">
        <f t="shared" si="352"/>
        <v>N</v>
      </c>
      <c r="EA472" s="107" t="str">
        <f t="shared" si="353"/>
        <v/>
      </c>
      <c r="EB472" s="107" t="str">
        <f t="shared" si="354"/>
        <v>Y</v>
      </c>
      <c r="EC472" s="107" t="str">
        <f t="shared" si="355"/>
        <v>N</v>
      </c>
      <c r="ED472" s="107" t="str">
        <f t="shared" si="356"/>
        <v>Yes</v>
      </c>
      <c r="EE472" s="107"/>
      <c r="EF472" s="113">
        <f t="shared" si="369"/>
        <v>2060</v>
      </c>
    </row>
    <row r="473" spans="1:136" s="175" customFormat="1" ht="16.5" customHeight="1">
      <c r="A473" s="149">
        <v>470</v>
      </c>
      <c r="B473" s="149">
        <v>492</v>
      </c>
      <c r="C473" s="150" t="s">
        <v>2727</v>
      </c>
      <c r="D473" s="149" t="s">
        <v>1433</v>
      </c>
      <c r="E473" s="149" t="s">
        <v>790</v>
      </c>
      <c r="F473" s="149" t="s">
        <v>2728</v>
      </c>
      <c r="G473" s="113" t="s">
        <v>9</v>
      </c>
      <c r="H473" s="168" t="s">
        <v>2729</v>
      </c>
      <c r="I473" s="149" t="s">
        <v>2730</v>
      </c>
      <c r="J473" s="149">
        <v>0.358</v>
      </c>
      <c r="K473" s="149" t="s">
        <v>2731</v>
      </c>
      <c r="L473" s="149">
        <v>59157</v>
      </c>
      <c r="M473" s="150">
        <v>5</v>
      </c>
      <c r="N473" s="149" t="s">
        <v>154</v>
      </c>
      <c r="O473" s="149" t="s">
        <v>153</v>
      </c>
      <c r="P473" s="150" t="s">
        <v>153</v>
      </c>
      <c r="Q473" s="113" t="s">
        <v>154</v>
      </c>
      <c r="R473" s="113" t="s">
        <v>154</v>
      </c>
      <c r="S473" s="149" t="s">
        <v>153</v>
      </c>
      <c r="T473" s="149" t="s">
        <v>153</v>
      </c>
      <c r="U473" s="151" t="s">
        <v>153</v>
      </c>
      <c r="V473" s="149" t="s">
        <v>153</v>
      </c>
      <c r="W473" s="149" t="s">
        <v>153</v>
      </c>
      <c r="X473" s="152" t="s">
        <v>153</v>
      </c>
      <c r="Y473" s="113" t="s">
        <v>153</v>
      </c>
      <c r="Z473" s="149" t="s">
        <v>153</v>
      </c>
      <c r="AA473" s="150"/>
      <c r="AB473" s="149"/>
      <c r="AC473" s="149" t="s">
        <v>153</v>
      </c>
      <c r="AD473" s="149" t="s">
        <v>153</v>
      </c>
      <c r="AE473" s="149" t="s">
        <v>153</v>
      </c>
      <c r="AF473" s="149" t="s">
        <v>153</v>
      </c>
      <c r="AG473" s="149" t="s">
        <v>153</v>
      </c>
      <c r="AH473" s="150" t="s">
        <v>153</v>
      </c>
      <c r="AI473" s="113"/>
      <c r="AJ473" s="113" t="s">
        <v>154</v>
      </c>
      <c r="AK473" s="170" t="s">
        <v>153</v>
      </c>
      <c r="AL473" s="149"/>
      <c r="AM473" s="171" t="s">
        <v>2732</v>
      </c>
      <c r="AN473" s="150"/>
      <c r="AO473" s="113"/>
      <c r="AP473" s="149" t="s">
        <v>154</v>
      </c>
      <c r="AQ473" s="149" t="s">
        <v>153</v>
      </c>
      <c r="AR473" s="149" t="s">
        <v>153</v>
      </c>
      <c r="AS473" s="149"/>
      <c r="AT473" s="174" t="s">
        <v>2733</v>
      </c>
      <c r="AU473" s="150" t="s">
        <v>795</v>
      </c>
      <c r="AV473" s="169" t="s">
        <v>168</v>
      </c>
      <c r="AW473" s="172" t="s">
        <v>153</v>
      </c>
      <c r="AX473" s="149" t="s">
        <v>153</v>
      </c>
      <c r="AY473" s="149" t="s">
        <v>154</v>
      </c>
      <c r="AZ473" s="149" t="s">
        <v>153</v>
      </c>
      <c r="BA473" s="149" t="s">
        <v>153</v>
      </c>
      <c r="BB473" s="149"/>
      <c r="BC473" s="150"/>
      <c r="BD473" s="149"/>
      <c r="BE473" s="173"/>
      <c r="BF473" s="150"/>
      <c r="BG473" s="283">
        <f t="shared" si="357"/>
        <v>0</v>
      </c>
      <c r="BH473" s="149">
        <f t="shared" si="358"/>
        <v>0</v>
      </c>
      <c r="BI473" s="113">
        <f t="shared" si="324"/>
        <v>0</v>
      </c>
      <c r="BJ473" s="280">
        <f t="shared" si="325"/>
        <v>0</v>
      </c>
      <c r="BK473" s="347">
        <f t="shared" si="359"/>
        <v>0</v>
      </c>
      <c r="BL473" s="113">
        <f t="shared" si="360"/>
        <v>0</v>
      </c>
      <c r="BM473" s="113">
        <f t="shared" si="326"/>
        <v>0</v>
      </c>
      <c r="BN473" s="278">
        <f t="shared" si="327"/>
        <v>0</v>
      </c>
      <c r="BO473" s="149">
        <f t="shared" si="361"/>
        <v>0</v>
      </c>
      <c r="BP473" s="149">
        <f t="shared" si="362"/>
        <v>0</v>
      </c>
      <c r="BQ473" s="113">
        <f t="shared" si="328"/>
        <v>0</v>
      </c>
      <c r="BR473" s="356">
        <f t="shared" si="363"/>
        <v>0</v>
      </c>
      <c r="BS473" s="149">
        <f t="shared" si="364"/>
        <v>0</v>
      </c>
      <c r="BT473" s="113">
        <f t="shared" si="329"/>
        <v>0</v>
      </c>
      <c r="BU473" s="356">
        <f t="shared" si="330"/>
        <v>0</v>
      </c>
      <c r="BV473" s="149">
        <f t="shared" si="331"/>
        <v>0</v>
      </c>
      <c r="BW473" s="113">
        <f t="shared" si="332"/>
        <v>0</v>
      </c>
      <c r="BX473" s="248">
        <f t="shared" si="333"/>
        <v>0</v>
      </c>
      <c r="BY473" s="248">
        <f t="shared" si="334"/>
        <v>0</v>
      </c>
      <c r="BZ473" s="248">
        <f t="shared" si="335"/>
        <v>0</v>
      </c>
      <c r="CA473" s="248">
        <f t="shared" si="368"/>
        <v>0</v>
      </c>
      <c r="CB473" s="175">
        <f t="shared" si="336"/>
        <v>0</v>
      </c>
      <c r="CC473" s="347">
        <f t="shared" si="337"/>
        <v>0</v>
      </c>
      <c r="CD473" s="113">
        <f t="shared" si="338"/>
        <v>0</v>
      </c>
      <c r="CE473" s="113">
        <f t="shared" si="339"/>
        <v>0</v>
      </c>
      <c r="CF473" s="276">
        <f t="shared" si="340"/>
        <v>0</v>
      </c>
      <c r="CG473" s="248">
        <f t="shared" si="341"/>
        <v>0</v>
      </c>
      <c r="CH473" s="274">
        <f t="shared" si="365"/>
        <v>0</v>
      </c>
      <c r="CI473" s="347">
        <f t="shared" si="342"/>
        <v>0</v>
      </c>
      <c r="CJ473" s="113">
        <f t="shared" si="343"/>
        <v>0</v>
      </c>
      <c r="CK473" s="141">
        <f t="shared" si="344"/>
        <v>0</v>
      </c>
      <c r="CL473" s="149">
        <f t="shared" si="366"/>
        <v>0</v>
      </c>
      <c r="CM473" s="149">
        <f t="shared" si="366"/>
        <v>0</v>
      </c>
      <c r="CN473" s="149">
        <f t="shared" si="366"/>
        <v>0</v>
      </c>
      <c r="CO473" s="149">
        <f t="shared" si="345"/>
        <v>0</v>
      </c>
      <c r="CP473" s="149">
        <f t="shared" si="367"/>
        <v>0</v>
      </c>
      <c r="CQ473" s="282">
        <f t="shared" si="346"/>
        <v>0</v>
      </c>
      <c r="CR473" s="113">
        <f t="shared" si="347"/>
        <v>0</v>
      </c>
      <c r="CS473" s="113">
        <f t="shared" si="348"/>
        <v>1</v>
      </c>
      <c r="CT473" s="282" t="str">
        <f t="shared" si="349"/>
        <v/>
      </c>
      <c r="CU473" s="113" t="str">
        <f t="shared" si="350"/>
        <v xml:space="preserve"> </v>
      </c>
      <c r="CV473" s="113">
        <f t="shared" si="351"/>
        <v>0</v>
      </c>
      <c r="CW473" s="160">
        <v>0</v>
      </c>
      <c r="CX473" s="160">
        <v>0</v>
      </c>
      <c r="CY473" s="160">
        <v>0</v>
      </c>
      <c r="CZ473" s="160">
        <v>0</v>
      </c>
      <c r="DA473" s="160">
        <v>0</v>
      </c>
      <c r="DB473" s="160">
        <v>0</v>
      </c>
      <c r="DC473" s="160">
        <v>0</v>
      </c>
      <c r="DD473" s="160">
        <v>0</v>
      </c>
      <c r="DE473" s="160">
        <v>0</v>
      </c>
      <c r="DF473" s="160">
        <v>0</v>
      </c>
      <c r="DG473" s="160">
        <v>0</v>
      </c>
      <c r="DH473" s="160">
        <v>0</v>
      </c>
      <c r="DI473" s="160">
        <v>0</v>
      </c>
      <c r="DJ473" s="160">
        <v>0</v>
      </c>
      <c r="DK473" s="160">
        <v>0</v>
      </c>
      <c r="DL473" s="160">
        <v>0</v>
      </c>
      <c r="DM473" s="160">
        <v>0</v>
      </c>
      <c r="DN473" s="160">
        <v>0</v>
      </c>
      <c r="DO473" s="160">
        <v>0</v>
      </c>
      <c r="DP473" s="160">
        <v>0</v>
      </c>
      <c r="DQ473" s="160">
        <v>0</v>
      </c>
      <c r="DR473" s="160">
        <v>0</v>
      </c>
      <c r="DS473" s="160">
        <v>0</v>
      </c>
      <c r="DT473" s="104" t="s">
        <v>154</v>
      </c>
      <c r="DU473" s="104">
        <v>0</v>
      </c>
      <c r="DV473" s="104" t="s">
        <v>154</v>
      </c>
      <c r="DW473" s="104" t="s">
        <v>154</v>
      </c>
      <c r="DX473" s="104">
        <v>0</v>
      </c>
      <c r="DY473" s="104">
        <v>0</v>
      </c>
      <c r="DZ473" s="107" t="str">
        <f t="shared" si="352"/>
        <v>N</v>
      </c>
      <c r="EA473" s="107" t="str">
        <f t="shared" si="353"/>
        <v/>
      </c>
      <c r="EB473" s="107" t="str">
        <f t="shared" si="354"/>
        <v>N</v>
      </c>
      <c r="EC473" s="107" t="str">
        <f t="shared" si="355"/>
        <v>N</v>
      </c>
      <c r="ED473" s="107" t="str">
        <f t="shared" si="356"/>
        <v>Not Specified</v>
      </c>
      <c r="EE473" s="107"/>
      <c r="EF473" s="113">
        <f t="shared" si="369"/>
        <v>0</v>
      </c>
    </row>
    <row r="474" spans="1:136" ht="16.5" customHeight="1">
      <c r="A474" s="113">
        <v>471</v>
      </c>
      <c r="B474" s="113">
        <v>458</v>
      </c>
      <c r="C474" s="141" t="s">
        <v>2734</v>
      </c>
      <c r="D474" s="113" t="s">
        <v>599</v>
      </c>
      <c r="E474" s="113" t="s">
        <v>184</v>
      </c>
      <c r="F474" s="113" t="s">
        <v>175</v>
      </c>
      <c r="G474" s="113" t="s">
        <v>176</v>
      </c>
      <c r="H474" s="157" t="s">
        <v>2735</v>
      </c>
      <c r="I474" s="113" t="s">
        <v>2736</v>
      </c>
      <c r="J474" s="113">
        <v>4.369</v>
      </c>
      <c r="K474" s="113" t="s">
        <v>2737</v>
      </c>
      <c r="L474" s="113">
        <v>69600</v>
      </c>
      <c r="M474" s="141">
        <v>2</v>
      </c>
      <c r="N474" s="113" t="s">
        <v>154</v>
      </c>
      <c r="O474" s="113" t="s">
        <v>153</v>
      </c>
      <c r="P474" s="141" t="s">
        <v>153</v>
      </c>
      <c r="Q474" s="113" t="s">
        <v>154</v>
      </c>
      <c r="R474" s="113" t="s">
        <v>154</v>
      </c>
      <c r="S474" s="113" t="s">
        <v>153</v>
      </c>
      <c r="T474" s="113" t="s">
        <v>153</v>
      </c>
      <c r="U474" s="147" t="s">
        <v>153</v>
      </c>
      <c r="V474" s="113" t="s">
        <v>153</v>
      </c>
      <c r="W474" s="113" t="s">
        <v>153</v>
      </c>
      <c r="X474" s="148" t="s">
        <v>153</v>
      </c>
      <c r="Y474" s="113" t="s">
        <v>153</v>
      </c>
      <c r="Z474" s="113" t="s">
        <v>153</v>
      </c>
      <c r="AC474" s="113" t="s">
        <v>153</v>
      </c>
      <c r="AD474" s="113" t="s">
        <v>153</v>
      </c>
      <c r="AE474" s="113" t="s">
        <v>157</v>
      </c>
      <c r="AF474" s="113" t="s">
        <v>157</v>
      </c>
      <c r="AG474" s="113" t="s">
        <v>153</v>
      </c>
      <c r="AH474" s="141" t="s">
        <v>159</v>
      </c>
      <c r="AI474" s="113" t="s">
        <v>180</v>
      </c>
      <c r="AJ474" s="113" t="s">
        <v>154</v>
      </c>
      <c r="AK474" s="166" t="s">
        <v>665</v>
      </c>
      <c r="AL474" s="113">
        <v>2060</v>
      </c>
      <c r="AM474" s="174" t="s">
        <v>2738</v>
      </c>
      <c r="AP474" s="113" t="s">
        <v>154</v>
      </c>
      <c r="AQ474" s="113" t="s">
        <v>153</v>
      </c>
      <c r="AR474" s="113" t="s">
        <v>153</v>
      </c>
      <c r="AV474" s="169" t="s">
        <v>168</v>
      </c>
      <c r="AW474" s="167" t="s">
        <v>153</v>
      </c>
      <c r="AX474" s="113" t="s">
        <v>153</v>
      </c>
      <c r="AY474" s="113" t="s">
        <v>154</v>
      </c>
      <c r="AZ474" s="113" t="s">
        <v>153</v>
      </c>
      <c r="BA474" s="113" t="s">
        <v>153</v>
      </c>
      <c r="BG474" s="283">
        <f t="shared" si="357"/>
        <v>0</v>
      </c>
      <c r="BH474" s="149">
        <f t="shared" si="358"/>
        <v>0</v>
      </c>
      <c r="BI474" s="113">
        <f t="shared" si="324"/>
        <v>0</v>
      </c>
      <c r="BJ474" s="280">
        <f t="shared" si="325"/>
        <v>0</v>
      </c>
      <c r="BK474" s="347">
        <f t="shared" si="359"/>
        <v>0</v>
      </c>
      <c r="BL474" s="113">
        <f t="shared" si="360"/>
        <v>0</v>
      </c>
      <c r="BM474" s="113">
        <f t="shared" si="326"/>
        <v>0</v>
      </c>
      <c r="BN474" s="278">
        <f t="shared" si="327"/>
        <v>0</v>
      </c>
      <c r="BO474" s="149">
        <f t="shared" si="361"/>
        <v>0</v>
      </c>
      <c r="BP474" s="149">
        <f t="shared" si="362"/>
        <v>0</v>
      </c>
      <c r="BQ474" s="113">
        <f t="shared" si="328"/>
        <v>0</v>
      </c>
      <c r="BR474" s="356">
        <f t="shared" si="363"/>
        <v>0</v>
      </c>
      <c r="BS474" s="149">
        <f t="shared" si="364"/>
        <v>0</v>
      </c>
      <c r="BT474" s="113">
        <f t="shared" si="329"/>
        <v>0</v>
      </c>
      <c r="BU474" s="356">
        <f t="shared" si="330"/>
        <v>0</v>
      </c>
      <c r="BV474" s="149">
        <f t="shared" si="331"/>
        <v>0</v>
      </c>
      <c r="BW474" s="113">
        <f t="shared" si="332"/>
        <v>0</v>
      </c>
      <c r="BX474" s="248">
        <f t="shared" si="333"/>
        <v>0</v>
      </c>
      <c r="BY474" s="248">
        <f t="shared" si="334"/>
        <v>0</v>
      </c>
      <c r="BZ474" s="248">
        <f t="shared" si="335"/>
        <v>0</v>
      </c>
      <c r="CA474" s="248">
        <f t="shared" si="368"/>
        <v>0</v>
      </c>
      <c r="CB474" s="175">
        <f t="shared" si="336"/>
        <v>0</v>
      </c>
      <c r="CC474" s="347">
        <f t="shared" si="337"/>
        <v>0</v>
      </c>
      <c r="CD474" s="113">
        <f t="shared" si="338"/>
        <v>0</v>
      </c>
      <c r="CE474" s="113">
        <f t="shared" si="339"/>
        <v>0</v>
      </c>
      <c r="CF474" s="276">
        <f t="shared" si="340"/>
        <v>0</v>
      </c>
      <c r="CG474" s="248">
        <f t="shared" si="341"/>
        <v>0</v>
      </c>
      <c r="CH474" s="274">
        <f t="shared" si="365"/>
        <v>0</v>
      </c>
      <c r="CI474" s="347">
        <f t="shared" si="342"/>
        <v>0</v>
      </c>
      <c r="CJ474" s="113">
        <f t="shared" si="343"/>
        <v>0</v>
      </c>
      <c r="CK474" s="141">
        <f t="shared" si="344"/>
        <v>0</v>
      </c>
      <c r="CL474" s="149">
        <f t="shared" si="366"/>
        <v>0</v>
      </c>
      <c r="CM474" s="149">
        <f t="shared" si="366"/>
        <v>0</v>
      </c>
      <c r="CN474" s="149">
        <f t="shared" si="366"/>
        <v>0</v>
      </c>
      <c r="CO474" s="149">
        <f t="shared" si="345"/>
        <v>0</v>
      </c>
      <c r="CP474" s="149">
        <f t="shared" si="367"/>
        <v>0</v>
      </c>
      <c r="CQ474" s="282">
        <f t="shared" si="346"/>
        <v>0</v>
      </c>
      <c r="CR474" s="113">
        <f t="shared" si="347"/>
        <v>0</v>
      </c>
      <c r="CS474" s="113">
        <f t="shared" si="348"/>
        <v>1</v>
      </c>
      <c r="CT474" s="282" t="str">
        <f t="shared" si="349"/>
        <v/>
      </c>
      <c r="CU474" s="113" t="str">
        <f t="shared" si="350"/>
        <v xml:space="preserve"> </v>
      </c>
      <c r="CV474" s="113">
        <f t="shared" si="351"/>
        <v>0</v>
      </c>
      <c r="CW474" s="160">
        <v>0</v>
      </c>
      <c r="CX474" s="160">
        <v>0</v>
      </c>
      <c r="CY474" s="160">
        <v>0</v>
      </c>
      <c r="CZ474" s="160">
        <v>0</v>
      </c>
      <c r="DA474" s="160">
        <v>0</v>
      </c>
      <c r="DB474" s="160">
        <v>0</v>
      </c>
      <c r="DC474" s="160">
        <v>0</v>
      </c>
      <c r="DD474" s="160">
        <v>0</v>
      </c>
      <c r="DE474" s="160">
        <v>0</v>
      </c>
      <c r="DF474" s="160">
        <v>0</v>
      </c>
      <c r="DG474" s="160">
        <v>0</v>
      </c>
      <c r="DH474" s="160">
        <v>0</v>
      </c>
      <c r="DI474" s="160">
        <v>0</v>
      </c>
      <c r="DJ474" s="160">
        <v>0</v>
      </c>
      <c r="DK474" s="160">
        <v>0</v>
      </c>
      <c r="DL474" s="160">
        <v>0</v>
      </c>
      <c r="DM474" s="160">
        <v>0</v>
      </c>
      <c r="DN474" s="160">
        <v>0</v>
      </c>
      <c r="DO474" s="160">
        <v>0</v>
      </c>
      <c r="DP474" s="160">
        <v>0</v>
      </c>
      <c r="DQ474" s="160">
        <v>0</v>
      </c>
      <c r="DR474" s="160">
        <v>0</v>
      </c>
      <c r="DS474" s="160">
        <v>0</v>
      </c>
      <c r="DT474" s="104" t="s">
        <v>154</v>
      </c>
      <c r="DU474" s="104">
        <v>0</v>
      </c>
      <c r="DV474" s="104" t="s">
        <v>154</v>
      </c>
      <c r="DW474" s="104" t="s">
        <v>154</v>
      </c>
      <c r="DX474" s="104">
        <v>0</v>
      </c>
      <c r="DY474" s="104">
        <v>0</v>
      </c>
      <c r="DZ474" s="107" t="str">
        <f t="shared" si="352"/>
        <v>N</v>
      </c>
      <c r="EA474" s="107" t="str">
        <f t="shared" si="353"/>
        <v/>
      </c>
      <c r="EB474" s="107" t="str">
        <f t="shared" si="354"/>
        <v>N</v>
      </c>
      <c r="EC474" s="107" t="str">
        <f t="shared" si="355"/>
        <v>N</v>
      </c>
      <c r="ED474" s="107" t="str">
        <f t="shared" si="356"/>
        <v>Not Specified</v>
      </c>
      <c r="EF474" s="113">
        <f t="shared" si="369"/>
        <v>0</v>
      </c>
    </row>
    <row r="475" spans="1:136" ht="16.5" customHeight="1">
      <c r="A475" s="113">
        <v>472</v>
      </c>
      <c r="B475" s="113">
        <v>459</v>
      </c>
      <c r="C475" s="141" t="s">
        <v>2739</v>
      </c>
      <c r="D475" s="113" t="s">
        <v>997</v>
      </c>
      <c r="E475" s="113" t="s">
        <v>998</v>
      </c>
      <c r="F475" s="113" t="s">
        <v>145</v>
      </c>
      <c r="G475" s="113" t="s">
        <v>146</v>
      </c>
      <c r="H475" s="157" t="s">
        <v>2740</v>
      </c>
      <c r="I475" s="113" t="s">
        <v>2741</v>
      </c>
      <c r="J475" s="113">
        <v>0.024</v>
      </c>
      <c r="K475" s="113" t="s">
        <v>2742</v>
      </c>
      <c r="L475" s="113">
        <v>139163</v>
      </c>
      <c r="M475" s="141">
        <v>6</v>
      </c>
      <c r="N475" s="113" t="s">
        <v>154</v>
      </c>
      <c r="O475" s="113" t="s">
        <v>153</v>
      </c>
      <c r="P475" s="141" t="s">
        <v>153</v>
      </c>
      <c r="Q475" s="113" t="s">
        <v>150</v>
      </c>
      <c r="R475" s="113" t="s">
        <v>150</v>
      </c>
      <c r="S475" s="113" t="s">
        <v>151</v>
      </c>
      <c r="T475" s="113" t="s">
        <v>152</v>
      </c>
      <c r="U475" s="147">
        <v>2030</v>
      </c>
      <c r="V475" s="113" t="s">
        <v>153</v>
      </c>
      <c r="W475" s="113" t="s">
        <v>153</v>
      </c>
      <c r="X475" s="148" t="s">
        <v>153</v>
      </c>
      <c r="Y475" s="113" t="s">
        <v>153</v>
      </c>
      <c r="Z475" s="113" t="s">
        <v>153</v>
      </c>
      <c r="AC475" s="113" t="s">
        <v>167</v>
      </c>
      <c r="AD475" s="113" t="s">
        <v>6</v>
      </c>
      <c r="AE475" s="113" t="s">
        <v>157</v>
      </c>
      <c r="AF475" s="113" t="s">
        <v>157</v>
      </c>
      <c r="AG475" s="113" t="s">
        <v>158</v>
      </c>
      <c r="AH475" s="141" t="s">
        <v>159</v>
      </c>
      <c r="AJ475" s="113" t="s">
        <v>154</v>
      </c>
      <c r="AK475" s="166" t="s">
        <v>153</v>
      </c>
      <c r="AO475" s="113" t="s">
        <v>160</v>
      </c>
      <c r="AP475" s="113" t="s">
        <v>150</v>
      </c>
      <c r="AQ475" s="113" t="s">
        <v>159</v>
      </c>
      <c r="AR475" s="113" t="s">
        <v>2743</v>
      </c>
      <c r="AS475" s="113">
        <v>2050</v>
      </c>
      <c r="AV475" s="113" t="s">
        <v>168</v>
      </c>
      <c r="AW475" s="167" t="s">
        <v>158</v>
      </c>
      <c r="AX475" s="113" t="s">
        <v>158</v>
      </c>
      <c r="AY475" s="113" t="s">
        <v>154</v>
      </c>
      <c r="AZ475" s="113" t="s">
        <v>153</v>
      </c>
      <c r="BA475" s="113" t="s">
        <v>153</v>
      </c>
      <c r="BG475" s="283">
        <f t="shared" si="357"/>
        <v>0</v>
      </c>
      <c r="BH475" s="149">
        <f t="shared" si="358"/>
        <v>0</v>
      </c>
      <c r="BI475" s="113">
        <f t="shared" si="324"/>
        <v>0</v>
      </c>
      <c r="BJ475" s="280">
        <f t="shared" si="325"/>
        <v>0</v>
      </c>
      <c r="BK475" s="347">
        <f t="shared" si="359"/>
        <v>0</v>
      </c>
      <c r="BL475" s="113">
        <f t="shared" si="360"/>
        <v>1</v>
      </c>
      <c r="BM475" s="113">
        <f t="shared" si="326"/>
        <v>0</v>
      </c>
      <c r="BN475" s="278">
        <f t="shared" si="327"/>
        <v>1</v>
      </c>
      <c r="BO475" s="149">
        <f t="shared" si="361"/>
        <v>0</v>
      </c>
      <c r="BP475" s="149">
        <f t="shared" si="362"/>
        <v>0</v>
      </c>
      <c r="BQ475" s="113">
        <f t="shared" si="328"/>
        <v>0</v>
      </c>
      <c r="BR475" s="356">
        <f t="shared" si="363"/>
        <v>0</v>
      </c>
      <c r="BS475" s="149">
        <f t="shared" si="364"/>
        <v>0</v>
      </c>
      <c r="BT475" s="113">
        <f t="shared" si="329"/>
        <v>1</v>
      </c>
      <c r="BU475" s="356">
        <f t="shared" si="330"/>
        <v>0</v>
      </c>
      <c r="BV475" s="149">
        <f t="shared" si="331"/>
        <v>0</v>
      </c>
      <c r="BW475" s="113">
        <f t="shared" si="332"/>
        <v>0</v>
      </c>
      <c r="BX475" s="248">
        <f t="shared" si="333"/>
        <v>0</v>
      </c>
      <c r="BY475" s="248">
        <f t="shared" si="334"/>
        <v>0</v>
      </c>
      <c r="BZ475" s="248">
        <f t="shared" si="335"/>
        <v>0</v>
      </c>
      <c r="CA475" s="248">
        <f t="shared" si="368"/>
        <v>0</v>
      </c>
      <c r="CB475" s="175">
        <f t="shared" si="336"/>
        <v>0</v>
      </c>
      <c r="CC475" s="347">
        <f t="shared" si="337"/>
        <v>0</v>
      </c>
      <c r="CD475" s="113">
        <f t="shared" si="338"/>
        <v>0</v>
      </c>
      <c r="CE475" s="113">
        <f t="shared" si="339"/>
        <v>1</v>
      </c>
      <c r="CF475" s="276">
        <f t="shared" si="340"/>
        <v>1</v>
      </c>
      <c r="CG475" s="248">
        <f t="shared" si="341"/>
        <v>1</v>
      </c>
      <c r="CH475" s="274">
        <f t="shared" si="365"/>
        <v>1</v>
      </c>
      <c r="CI475" s="347">
        <f t="shared" si="342"/>
        <v>0</v>
      </c>
      <c r="CJ475" s="113">
        <f t="shared" si="343"/>
        <v>0</v>
      </c>
      <c r="CK475" s="141">
        <f t="shared" si="344"/>
        <v>0</v>
      </c>
      <c r="CL475" s="149">
        <f t="shared" si="366"/>
        <v>0</v>
      </c>
      <c r="CM475" s="149">
        <f t="shared" si="366"/>
        <v>1</v>
      </c>
      <c r="CN475" s="149">
        <f t="shared" si="366"/>
        <v>1</v>
      </c>
      <c r="CO475" s="149">
        <f t="shared" si="345"/>
        <v>2</v>
      </c>
      <c r="CP475" s="149">
        <f t="shared" si="367"/>
        <v>1</v>
      </c>
      <c r="CQ475" s="282">
        <f t="shared" si="346"/>
        <v>0</v>
      </c>
      <c r="CR475" s="113">
        <f t="shared" si="347"/>
        <v>0</v>
      </c>
      <c r="CS475" s="113">
        <f t="shared" si="348"/>
        <v>1</v>
      </c>
      <c r="CT475" s="282">
        <f t="shared" si="349"/>
        <v>1</v>
      </c>
      <c r="CU475" s="113" t="str">
        <f t="shared" si="350"/>
        <v xml:space="preserve"> 2050</v>
      </c>
      <c r="CV475" s="113">
        <f t="shared" si="351"/>
        <v>2050</v>
      </c>
      <c r="CW475" s="160">
        <v>0</v>
      </c>
      <c r="CX475" s="160">
        <v>0</v>
      </c>
      <c r="CY475" s="160">
        <v>0</v>
      </c>
      <c r="CZ475" s="160">
        <v>0</v>
      </c>
      <c r="DA475" s="160">
        <v>0</v>
      </c>
      <c r="DB475" s="160">
        <v>0</v>
      </c>
      <c r="DC475" s="160">
        <v>1</v>
      </c>
      <c r="DD475" s="160">
        <v>1</v>
      </c>
      <c r="DE475" s="160">
        <v>0</v>
      </c>
      <c r="DF475" s="160">
        <v>1</v>
      </c>
      <c r="DG475" s="160">
        <v>0</v>
      </c>
      <c r="DH475" s="160">
        <v>1</v>
      </c>
      <c r="DI475" s="160">
        <v>0</v>
      </c>
      <c r="DJ475" s="160">
        <v>0</v>
      </c>
      <c r="DK475" s="160">
        <v>0</v>
      </c>
      <c r="DL475" s="160">
        <v>0</v>
      </c>
      <c r="DM475" s="160">
        <v>1</v>
      </c>
      <c r="DN475" s="160">
        <v>0</v>
      </c>
      <c r="DO475" s="160">
        <v>1</v>
      </c>
      <c r="DP475" s="160">
        <v>0</v>
      </c>
      <c r="DQ475" s="160">
        <v>0</v>
      </c>
      <c r="DR475" s="160">
        <v>1</v>
      </c>
      <c r="DS475" s="160">
        <v>0</v>
      </c>
      <c r="DT475" s="104" t="s">
        <v>150</v>
      </c>
      <c r="DU475" s="104" t="s">
        <v>158</v>
      </c>
      <c r="DV475" s="104" t="s">
        <v>160</v>
      </c>
      <c r="DW475" s="104" t="s">
        <v>154</v>
      </c>
      <c r="DX475" s="104">
        <v>0</v>
      </c>
      <c r="DY475" s="104" t="s">
        <v>3005</v>
      </c>
      <c r="DZ475" s="107" t="str">
        <f t="shared" si="352"/>
        <v>Y</v>
      </c>
      <c r="EA475" s="107" t="str">
        <f t="shared" si="353"/>
        <v/>
      </c>
      <c r="EB475" s="107" t="str">
        <f t="shared" si="354"/>
        <v>Y</v>
      </c>
      <c r="EC475" s="107" t="str">
        <f t="shared" si="355"/>
        <v>N</v>
      </c>
      <c r="ED475" s="107" t="str">
        <f t="shared" si="356"/>
        <v>Not Specified</v>
      </c>
      <c r="EF475" s="113">
        <f t="shared" si="369"/>
        <v>2050</v>
      </c>
    </row>
    <row r="476" spans="1:136" s="175" customFormat="1" ht="16.5" customHeight="1">
      <c r="A476" s="149">
        <v>473</v>
      </c>
      <c r="B476" s="149">
        <v>437</v>
      </c>
      <c r="C476" s="150" t="s">
        <v>2744</v>
      </c>
      <c r="D476" s="149" t="s">
        <v>183</v>
      </c>
      <c r="E476" s="149" t="s">
        <v>184</v>
      </c>
      <c r="F476" s="149" t="s">
        <v>175</v>
      </c>
      <c r="G476" s="149" t="s">
        <v>176</v>
      </c>
      <c r="H476" s="168" t="s">
        <v>2745</v>
      </c>
      <c r="I476" s="149" t="s">
        <v>1706</v>
      </c>
      <c r="J476" s="149">
        <v>-0.661</v>
      </c>
      <c r="K476" s="149" t="s">
        <v>2746</v>
      </c>
      <c r="L476" s="149">
        <v>80730</v>
      </c>
      <c r="M476" s="150">
        <v>26</v>
      </c>
      <c r="N476" s="149" t="s">
        <v>154</v>
      </c>
      <c r="O476" s="149" t="s">
        <v>153</v>
      </c>
      <c r="P476" s="150" t="s">
        <v>153</v>
      </c>
      <c r="Q476" s="149" t="s">
        <v>154</v>
      </c>
      <c r="R476" s="113" t="s">
        <v>154</v>
      </c>
      <c r="S476" s="149" t="s">
        <v>153</v>
      </c>
      <c r="T476" s="149" t="s">
        <v>153</v>
      </c>
      <c r="U476" s="151" t="s">
        <v>153</v>
      </c>
      <c r="V476" s="149" t="s">
        <v>153</v>
      </c>
      <c r="W476" s="149" t="s">
        <v>153</v>
      </c>
      <c r="X476" s="152" t="s">
        <v>153</v>
      </c>
      <c r="Y476" s="113" t="s">
        <v>153</v>
      </c>
      <c r="Z476" s="149" t="s">
        <v>153</v>
      </c>
      <c r="AA476" s="150"/>
      <c r="AB476" s="149"/>
      <c r="AC476" s="149" t="s">
        <v>153</v>
      </c>
      <c r="AD476" s="149" t="s">
        <v>153</v>
      </c>
      <c r="AE476" s="149" t="s">
        <v>157</v>
      </c>
      <c r="AF476" s="149" t="s">
        <v>157</v>
      </c>
      <c r="AG476" s="149"/>
      <c r="AH476" s="150" t="s">
        <v>159</v>
      </c>
      <c r="AI476" s="113" t="s">
        <v>180</v>
      </c>
      <c r="AJ476" s="113" t="s">
        <v>154</v>
      </c>
      <c r="AK476" s="149" t="s">
        <v>2747</v>
      </c>
      <c r="AL476" s="149">
        <v>2060</v>
      </c>
      <c r="AM476" s="171" t="s">
        <v>2748</v>
      </c>
      <c r="AN476" s="150"/>
      <c r="AO476" s="113"/>
      <c r="AP476" s="149" t="s">
        <v>154</v>
      </c>
      <c r="AQ476" s="149" t="s">
        <v>153</v>
      </c>
      <c r="AR476" s="149" t="s">
        <v>153</v>
      </c>
      <c r="AS476" s="149"/>
      <c r="AT476" s="149"/>
      <c r="AU476" s="150"/>
      <c r="AV476" s="169" t="s">
        <v>168</v>
      </c>
      <c r="AW476" s="172" t="s">
        <v>153</v>
      </c>
      <c r="AX476" s="149" t="s">
        <v>153</v>
      </c>
      <c r="AY476" s="149" t="s">
        <v>154</v>
      </c>
      <c r="AZ476" s="149" t="s">
        <v>153</v>
      </c>
      <c r="BA476" s="149" t="s">
        <v>153</v>
      </c>
      <c r="BB476" s="149"/>
      <c r="BC476" s="150"/>
      <c r="BD476" s="149"/>
      <c r="BE476" s="173"/>
      <c r="BF476" s="150" t="s">
        <v>2749</v>
      </c>
      <c r="BG476" s="283">
        <f t="shared" si="357"/>
        <v>0</v>
      </c>
      <c r="BH476" s="149">
        <f t="shared" si="358"/>
        <v>0</v>
      </c>
      <c r="BI476" s="113">
        <f t="shared" si="324"/>
        <v>0</v>
      </c>
      <c r="BJ476" s="280">
        <f t="shared" si="325"/>
        <v>0</v>
      </c>
      <c r="BK476" s="347">
        <f t="shared" si="359"/>
        <v>0</v>
      </c>
      <c r="BL476" s="113">
        <f t="shared" si="360"/>
        <v>0</v>
      </c>
      <c r="BM476" s="113">
        <f t="shared" si="326"/>
        <v>0</v>
      </c>
      <c r="BN476" s="278">
        <f t="shared" si="327"/>
        <v>0</v>
      </c>
      <c r="BO476" s="149">
        <f t="shared" si="361"/>
        <v>0</v>
      </c>
      <c r="BP476" s="149">
        <f t="shared" si="362"/>
        <v>0</v>
      </c>
      <c r="BQ476" s="113">
        <f t="shared" si="328"/>
        <v>0</v>
      </c>
      <c r="BR476" s="356">
        <f t="shared" si="363"/>
        <v>0</v>
      </c>
      <c r="BS476" s="149">
        <f t="shared" si="364"/>
        <v>0</v>
      </c>
      <c r="BT476" s="113">
        <f t="shared" si="329"/>
        <v>0</v>
      </c>
      <c r="BU476" s="356">
        <f t="shared" si="330"/>
        <v>0</v>
      </c>
      <c r="BV476" s="149">
        <f t="shared" si="331"/>
        <v>0</v>
      </c>
      <c r="BW476" s="113">
        <f t="shared" si="332"/>
        <v>0</v>
      </c>
      <c r="BX476" s="248">
        <f t="shared" si="333"/>
        <v>0</v>
      </c>
      <c r="BY476" s="248">
        <f t="shared" si="334"/>
        <v>0</v>
      </c>
      <c r="BZ476" s="248">
        <f t="shared" si="335"/>
        <v>0</v>
      </c>
      <c r="CA476" s="248">
        <f t="shared" si="368"/>
        <v>0</v>
      </c>
      <c r="CB476" s="175">
        <f t="shared" si="336"/>
        <v>0</v>
      </c>
      <c r="CC476" s="347">
        <f t="shared" si="337"/>
        <v>0</v>
      </c>
      <c r="CD476" s="113">
        <f t="shared" si="338"/>
        <v>0</v>
      </c>
      <c r="CE476" s="113">
        <f t="shared" si="339"/>
        <v>0</v>
      </c>
      <c r="CF476" s="276">
        <f t="shared" si="340"/>
        <v>0</v>
      </c>
      <c r="CG476" s="248">
        <f t="shared" si="341"/>
        <v>0</v>
      </c>
      <c r="CH476" s="274">
        <f t="shared" si="365"/>
        <v>0</v>
      </c>
      <c r="CI476" s="347">
        <f t="shared" si="342"/>
        <v>0</v>
      </c>
      <c r="CJ476" s="113">
        <f t="shared" si="343"/>
        <v>0</v>
      </c>
      <c r="CK476" s="141">
        <f t="shared" si="344"/>
        <v>0</v>
      </c>
      <c r="CL476" s="149">
        <f t="shared" si="366"/>
        <v>0</v>
      </c>
      <c r="CM476" s="149">
        <f t="shared" si="366"/>
        <v>0</v>
      </c>
      <c r="CN476" s="149">
        <f t="shared" si="366"/>
        <v>0</v>
      </c>
      <c r="CO476" s="149">
        <f t="shared" si="345"/>
        <v>0</v>
      </c>
      <c r="CP476" s="149">
        <f t="shared" si="367"/>
        <v>0</v>
      </c>
      <c r="CQ476" s="282">
        <f t="shared" si="346"/>
        <v>0</v>
      </c>
      <c r="CR476" s="113">
        <f t="shared" si="347"/>
        <v>0</v>
      </c>
      <c r="CS476" s="113">
        <f t="shared" si="348"/>
        <v>1</v>
      </c>
      <c r="CT476" s="282" t="str">
        <f t="shared" si="349"/>
        <v/>
      </c>
      <c r="CU476" s="113" t="str">
        <f t="shared" si="350"/>
        <v xml:space="preserve"> </v>
      </c>
      <c r="CV476" s="113">
        <f t="shared" si="351"/>
        <v>0</v>
      </c>
      <c r="CW476" s="160">
        <v>0</v>
      </c>
      <c r="CX476" s="160">
        <v>0</v>
      </c>
      <c r="CY476" s="160">
        <v>0</v>
      </c>
      <c r="CZ476" s="160">
        <v>0</v>
      </c>
      <c r="DA476" s="160">
        <v>0</v>
      </c>
      <c r="DB476" s="160">
        <v>0</v>
      </c>
      <c r="DC476" s="160">
        <v>0</v>
      </c>
      <c r="DD476" s="160">
        <v>0</v>
      </c>
      <c r="DE476" s="160">
        <v>0</v>
      </c>
      <c r="DF476" s="160">
        <v>0</v>
      </c>
      <c r="DG476" s="160">
        <v>0</v>
      </c>
      <c r="DH476" s="160">
        <v>0</v>
      </c>
      <c r="DI476" s="160">
        <v>0</v>
      </c>
      <c r="DJ476" s="160">
        <v>0</v>
      </c>
      <c r="DK476" s="160">
        <v>0</v>
      </c>
      <c r="DL476" s="160">
        <v>0</v>
      </c>
      <c r="DM476" s="160">
        <v>0</v>
      </c>
      <c r="DN476" s="160">
        <v>0</v>
      </c>
      <c r="DO476" s="160">
        <v>0</v>
      </c>
      <c r="DP476" s="160">
        <v>0</v>
      </c>
      <c r="DQ476" s="160">
        <v>0</v>
      </c>
      <c r="DR476" s="160">
        <v>0</v>
      </c>
      <c r="DS476" s="160">
        <v>0</v>
      </c>
      <c r="DT476" s="104" t="s">
        <v>154</v>
      </c>
      <c r="DU476" s="104">
        <v>0</v>
      </c>
      <c r="DV476" s="104" t="s">
        <v>154</v>
      </c>
      <c r="DW476" s="104" t="s">
        <v>180</v>
      </c>
      <c r="DX476" s="104" t="s">
        <v>3005</v>
      </c>
      <c r="DY476" s="104">
        <v>0</v>
      </c>
      <c r="DZ476" s="107" t="str">
        <f t="shared" si="352"/>
        <v>N</v>
      </c>
      <c r="EA476" s="107" t="str">
        <f t="shared" si="353"/>
        <v/>
      </c>
      <c r="EB476" s="107" t="str">
        <f t="shared" si="354"/>
        <v>N</v>
      </c>
      <c r="EC476" s="107" t="str">
        <f t="shared" si="355"/>
        <v>N</v>
      </c>
      <c r="ED476" s="107" t="str">
        <f t="shared" si="356"/>
        <v>Not Specified</v>
      </c>
      <c r="EE476" s="107"/>
      <c r="EF476" s="113">
        <f t="shared" si="369"/>
        <v>0</v>
      </c>
    </row>
    <row r="477" spans="1:136" ht="16.5" customHeight="1">
      <c r="A477" s="113">
        <v>474</v>
      </c>
      <c r="B477" s="113">
        <v>496</v>
      </c>
      <c r="C477" s="141" t="s">
        <v>2750</v>
      </c>
      <c r="D477" s="113" t="s">
        <v>1433</v>
      </c>
      <c r="E477" s="113" t="s">
        <v>790</v>
      </c>
      <c r="F477" s="113" t="s">
        <v>374</v>
      </c>
      <c r="G477" s="113" t="s">
        <v>246</v>
      </c>
      <c r="H477" s="157" t="s">
        <v>2751</v>
      </c>
      <c r="I477" s="113" t="s">
        <v>2752</v>
      </c>
      <c r="J477" s="113">
        <v>-0.716</v>
      </c>
      <c r="K477" s="113" t="s">
        <v>2753</v>
      </c>
      <c r="L477" s="113">
        <v>42511</v>
      </c>
      <c r="M477" s="141">
        <v>30</v>
      </c>
      <c r="N477" s="113" t="s">
        <v>154</v>
      </c>
      <c r="O477" s="113" t="s">
        <v>153</v>
      </c>
      <c r="P477" s="141" t="s">
        <v>153</v>
      </c>
      <c r="Q477" s="113" t="s">
        <v>150</v>
      </c>
      <c r="R477" s="113" t="s">
        <v>150</v>
      </c>
      <c r="S477" s="113" t="s">
        <v>151</v>
      </c>
      <c r="T477" s="113" t="s">
        <v>827</v>
      </c>
      <c r="U477" s="151">
        <v>2030</v>
      </c>
      <c r="V477" s="113" t="s">
        <v>153</v>
      </c>
      <c r="W477" s="113" t="s">
        <v>153</v>
      </c>
      <c r="X477" s="148" t="s">
        <v>153</v>
      </c>
      <c r="Y477" s="113" t="s">
        <v>153</v>
      </c>
      <c r="Z477" s="113" t="s">
        <v>153</v>
      </c>
      <c r="AC477" s="113" t="s">
        <v>167</v>
      </c>
      <c r="AD477" s="113" t="s">
        <v>6</v>
      </c>
      <c r="AE477" s="113" t="s">
        <v>157</v>
      </c>
      <c r="AF477" s="113" t="s">
        <v>157</v>
      </c>
      <c r="AG477" s="113" t="s">
        <v>157</v>
      </c>
      <c r="AH477" s="141" t="s">
        <v>218</v>
      </c>
      <c r="AJ477" s="113" t="s">
        <v>154</v>
      </c>
      <c r="AK477" s="166" t="s">
        <v>153</v>
      </c>
      <c r="AM477" s="149"/>
      <c r="AO477" s="113" t="s">
        <v>219</v>
      </c>
      <c r="AP477" s="113" t="s">
        <v>150</v>
      </c>
      <c r="AQ477" s="113" t="s">
        <v>218</v>
      </c>
      <c r="AR477" s="113" t="s">
        <v>2754</v>
      </c>
      <c r="AS477" s="113">
        <v>2050</v>
      </c>
      <c r="AV477" s="113" t="s">
        <v>157</v>
      </c>
      <c r="AW477" s="167" t="s">
        <v>312</v>
      </c>
      <c r="AX477" s="113" t="s">
        <v>158</v>
      </c>
      <c r="AY477" s="113" t="s">
        <v>154</v>
      </c>
      <c r="AZ477" s="113" t="s">
        <v>153</v>
      </c>
      <c r="BA477" s="113" t="s">
        <v>153</v>
      </c>
      <c r="BG477" s="283">
        <f t="shared" si="357"/>
        <v>0</v>
      </c>
      <c r="BH477" s="149">
        <f t="shared" si="358"/>
        <v>0</v>
      </c>
      <c r="BI477" s="113">
        <f t="shared" si="324"/>
        <v>0</v>
      </c>
      <c r="BJ477" s="280">
        <f t="shared" si="325"/>
        <v>0</v>
      </c>
      <c r="BK477" s="347">
        <f t="shared" si="359"/>
        <v>0</v>
      </c>
      <c r="BL477" s="113">
        <f t="shared" si="360"/>
        <v>1</v>
      </c>
      <c r="BM477" s="113">
        <f t="shared" si="326"/>
        <v>0</v>
      </c>
      <c r="BN477" s="278">
        <f t="shared" si="327"/>
        <v>1</v>
      </c>
      <c r="BO477" s="149">
        <f t="shared" si="361"/>
        <v>0</v>
      </c>
      <c r="BP477" s="149">
        <f t="shared" si="362"/>
        <v>0</v>
      </c>
      <c r="BQ477" s="113">
        <f t="shared" si="328"/>
        <v>0</v>
      </c>
      <c r="BR477" s="356">
        <f t="shared" si="363"/>
        <v>0</v>
      </c>
      <c r="BS477" s="149">
        <f t="shared" si="364"/>
        <v>0</v>
      </c>
      <c r="BT477" s="113">
        <f t="shared" si="329"/>
        <v>1</v>
      </c>
      <c r="BU477" s="356">
        <f t="shared" si="330"/>
        <v>0</v>
      </c>
      <c r="BV477" s="149">
        <f t="shared" si="331"/>
        <v>0</v>
      </c>
      <c r="BW477" s="113">
        <f t="shared" si="332"/>
        <v>0</v>
      </c>
      <c r="BX477" s="248">
        <f t="shared" si="333"/>
        <v>0</v>
      </c>
      <c r="BY477" s="248">
        <f t="shared" si="334"/>
        <v>0</v>
      </c>
      <c r="BZ477" s="248">
        <f t="shared" si="335"/>
        <v>0</v>
      </c>
      <c r="CA477" s="248">
        <f t="shared" si="368"/>
        <v>0</v>
      </c>
      <c r="CB477" s="175">
        <f t="shared" si="336"/>
        <v>0</v>
      </c>
      <c r="CC477" s="347">
        <f t="shared" si="337"/>
        <v>0</v>
      </c>
      <c r="CD477" s="113">
        <f t="shared" si="338"/>
        <v>0</v>
      </c>
      <c r="CE477" s="113">
        <f t="shared" si="339"/>
        <v>1</v>
      </c>
      <c r="CF477" s="276">
        <f t="shared" si="340"/>
        <v>1</v>
      </c>
      <c r="CG477" s="248">
        <f t="shared" si="341"/>
        <v>1</v>
      </c>
      <c r="CH477" s="274">
        <f t="shared" si="365"/>
        <v>1</v>
      </c>
      <c r="CI477" s="347">
        <f t="shared" si="342"/>
        <v>0</v>
      </c>
      <c r="CJ477" s="113">
        <f t="shared" si="343"/>
        <v>0</v>
      </c>
      <c r="CK477" s="141">
        <f t="shared" si="344"/>
        <v>0</v>
      </c>
      <c r="CL477" s="149">
        <f t="shared" si="366"/>
        <v>0</v>
      </c>
      <c r="CM477" s="149">
        <f t="shared" si="366"/>
        <v>1</v>
      </c>
      <c r="CN477" s="149">
        <f t="shared" si="366"/>
        <v>1</v>
      </c>
      <c r="CO477" s="149">
        <f t="shared" si="345"/>
        <v>2</v>
      </c>
      <c r="CP477" s="149">
        <f t="shared" si="367"/>
        <v>1</v>
      </c>
      <c r="CQ477" s="282">
        <f t="shared" si="346"/>
        <v>1</v>
      </c>
      <c r="CR477" s="113">
        <f t="shared" si="347"/>
        <v>0</v>
      </c>
      <c r="CS477" s="113">
        <f t="shared" si="348"/>
        <v>0</v>
      </c>
      <c r="CT477" s="282">
        <f t="shared" si="349"/>
        <v>1</v>
      </c>
      <c r="CU477" s="113" t="str">
        <f t="shared" si="350"/>
        <v xml:space="preserve"> 2050</v>
      </c>
      <c r="CV477" s="113">
        <f t="shared" si="351"/>
        <v>2050</v>
      </c>
      <c r="CW477" s="160">
        <v>0</v>
      </c>
      <c r="CX477" s="160">
        <v>0</v>
      </c>
      <c r="CY477" s="160">
        <v>0</v>
      </c>
      <c r="CZ477" s="160">
        <v>0</v>
      </c>
      <c r="DA477" s="160">
        <v>0</v>
      </c>
      <c r="DB477" s="160">
        <v>0</v>
      </c>
      <c r="DC477" s="160">
        <v>1</v>
      </c>
      <c r="DD477" s="160">
        <v>1</v>
      </c>
      <c r="DE477" s="160">
        <v>0</v>
      </c>
      <c r="DF477" s="160">
        <v>1</v>
      </c>
      <c r="DG477" s="160">
        <v>0</v>
      </c>
      <c r="DH477" s="160">
        <v>1</v>
      </c>
      <c r="DI477" s="160">
        <v>0</v>
      </c>
      <c r="DJ477" s="160">
        <v>0</v>
      </c>
      <c r="DK477" s="160">
        <v>0</v>
      </c>
      <c r="DL477" s="160">
        <v>0</v>
      </c>
      <c r="DM477" s="160">
        <v>1</v>
      </c>
      <c r="DN477" s="160">
        <v>0</v>
      </c>
      <c r="DO477" s="160">
        <v>1</v>
      </c>
      <c r="DP477" s="160">
        <v>0</v>
      </c>
      <c r="DQ477" s="160">
        <v>0</v>
      </c>
      <c r="DR477" s="160">
        <v>1</v>
      </c>
      <c r="DS477" s="160">
        <v>0</v>
      </c>
      <c r="DT477" s="104" t="s">
        <v>150</v>
      </c>
      <c r="DU477" s="104" t="s">
        <v>158</v>
      </c>
      <c r="DV477" s="104" t="s">
        <v>7860</v>
      </c>
      <c r="DW477" s="104" t="s">
        <v>154</v>
      </c>
      <c r="DX477" s="104">
        <v>0</v>
      </c>
      <c r="DY477" s="104" t="s">
        <v>3005</v>
      </c>
      <c r="DZ477" s="107" t="str">
        <f t="shared" si="352"/>
        <v>Y</v>
      </c>
      <c r="EA477" s="107" t="str">
        <f t="shared" si="353"/>
        <v/>
      </c>
      <c r="EB477" s="107" t="str">
        <f t="shared" si="354"/>
        <v>Y</v>
      </c>
      <c r="EC477" s="107" t="str">
        <f t="shared" si="355"/>
        <v>N</v>
      </c>
      <c r="ED477" s="107" t="str">
        <f t="shared" si="356"/>
        <v>Yes</v>
      </c>
      <c r="EF477" s="113">
        <f t="shared" si="369"/>
        <v>2050</v>
      </c>
    </row>
    <row r="478" spans="1:136" ht="16.5" customHeight="1">
      <c r="A478" s="113">
        <v>475</v>
      </c>
      <c r="B478" s="113" t="e">
        <v>#N/A</v>
      </c>
      <c r="C478" s="141" t="s">
        <v>2755</v>
      </c>
      <c r="D478" s="113" t="s">
        <v>1206</v>
      </c>
      <c r="E478" s="113" t="s">
        <v>229</v>
      </c>
      <c r="F478" s="113" t="s">
        <v>264</v>
      </c>
      <c r="G478" s="113" t="s">
        <v>176</v>
      </c>
      <c r="H478" s="157" t="s">
        <v>2756</v>
      </c>
      <c r="I478" s="113" t="s">
        <v>2757</v>
      </c>
      <c r="J478" s="113">
        <v>-0.095</v>
      </c>
      <c r="K478" s="113" t="s">
        <v>2758</v>
      </c>
      <c r="L478" s="113">
        <v>30100</v>
      </c>
      <c r="M478" s="141">
        <v>5</v>
      </c>
      <c r="N478" s="113" t="s">
        <v>154</v>
      </c>
      <c r="O478" s="113" t="s">
        <v>153</v>
      </c>
      <c r="P478" s="141" t="s">
        <v>153</v>
      </c>
      <c r="Q478" s="113" t="s">
        <v>154</v>
      </c>
      <c r="R478" s="113" t="s">
        <v>154</v>
      </c>
      <c r="S478" s="113" t="s">
        <v>153</v>
      </c>
      <c r="T478" s="113" t="s">
        <v>153</v>
      </c>
      <c r="U478" s="147" t="s">
        <v>153</v>
      </c>
      <c r="V478" s="113" t="s">
        <v>153</v>
      </c>
      <c r="W478" s="113" t="s">
        <v>153</v>
      </c>
      <c r="X478" s="148" t="s">
        <v>153</v>
      </c>
      <c r="Y478" s="113" t="s">
        <v>153</v>
      </c>
      <c r="Z478" s="113" t="s">
        <v>153</v>
      </c>
      <c r="AC478" s="113" t="s">
        <v>167</v>
      </c>
      <c r="AD478" s="113" t="s">
        <v>6</v>
      </c>
      <c r="AE478" s="113" t="s">
        <v>157</v>
      </c>
      <c r="AF478" s="113" t="s">
        <v>157</v>
      </c>
      <c r="AG478" s="113" t="s">
        <v>169</v>
      </c>
      <c r="AH478" s="141" t="s">
        <v>159</v>
      </c>
      <c r="AJ478" s="113" t="s">
        <v>154</v>
      </c>
      <c r="AK478" s="166" t="s">
        <v>153</v>
      </c>
      <c r="AO478" s="113" t="s">
        <v>160</v>
      </c>
      <c r="AP478" s="113" t="s">
        <v>150</v>
      </c>
      <c r="AQ478" s="113" t="s">
        <v>159</v>
      </c>
      <c r="AR478" s="113" t="s">
        <v>2759</v>
      </c>
      <c r="AS478" s="113">
        <v>2050</v>
      </c>
      <c r="AV478" s="113" t="s">
        <v>157</v>
      </c>
      <c r="AW478" s="167" t="s">
        <v>168</v>
      </c>
      <c r="AX478" s="113" t="s">
        <v>158</v>
      </c>
      <c r="AY478" s="113" t="s">
        <v>154</v>
      </c>
      <c r="AZ478" s="113" t="s">
        <v>153</v>
      </c>
      <c r="BA478" s="113" t="s">
        <v>153</v>
      </c>
      <c r="BG478" s="283">
        <f t="shared" si="357"/>
        <v>0</v>
      </c>
      <c r="BH478" s="149">
        <f t="shared" si="358"/>
        <v>0</v>
      </c>
      <c r="BI478" s="113">
        <f t="shared" si="324"/>
        <v>0</v>
      </c>
      <c r="BJ478" s="280">
        <f t="shared" si="325"/>
        <v>0</v>
      </c>
      <c r="BK478" s="347">
        <f t="shared" si="359"/>
        <v>0</v>
      </c>
      <c r="BL478" s="113">
        <f t="shared" si="360"/>
        <v>0</v>
      </c>
      <c r="BM478" s="113">
        <f t="shared" si="326"/>
        <v>0</v>
      </c>
      <c r="BN478" s="278">
        <f t="shared" si="327"/>
        <v>0</v>
      </c>
      <c r="BO478" s="149">
        <f t="shared" si="361"/>
        <v>0</v>
      </c>
      <c r="BP478" s="149">
        <f t="shared" si="362"/>
        <v>0</v>
      </c>
      <c r="BQ478" s="113">
        <f t="shared" si="328"/>
        <v>0</v>
      </c>
      <c r="BR478" s="356">
        <f t="shared" si="363"/>
        <v>0</v>
      </c>
      <c r="BS478" s="149">
        <f t="shared" si="364"/>
        <v>0</v>
      </c>
      <c r="BT478" s="113">
        <f t="shared" si="329"/>
        <v>1</v>
      </c>
      <c r="BU478" s="356">
        <f t="shared" si="330"/>
        <v>0</v>
      </c>
      <c r="BV478" s="149">
        <f t="shared" si="331"/>
        <v>0</v>
      </c>
      <c r="BW478" s="113">
        <f t="shared" si="332"/>
        <v>0</v>
      </c>
      <c r="BX478" s="248">
        <f t="shared" si="333"/>
        <v>0</v>
      </c>
      <c r="BY478" s="248">
        <f t="shared" si="334"/>
        <v>0</v>
      </c>
      <c r="BZ478" s="248">
        <f t="shared" si="335"/>
        <v>0</v>
      </c>
      <c r="CA478" s="248">
        <f t="shared" si="368"/>
        <v>0</v>
      </c>
      <c r="CB478" s="175">
        <f t="shared" si="336"/>
        <v>0</v>
      </c>
      <c r="CC478" s="347">
        <f t="shared" si="337"/>
        <v>0</v>
      </c>
      <c r="CD478" s="113">
        <f t="shared" si="338"/>
        <v>0</v>
      </c>
      <c r="CE478" s="113">
        <f t="shared" si="339"/>
        <v>1</v>
      </c>
      <c r="CF478" s="276">
        <f t="shared" si="340"/>
        <v>1</v>
      </c>
      <c r="CG478" s="248">
        <f t="shared" si="341"/>
        <v>1</v>
      </c>
      <c r="CH478" s="274">
        <f t="shared" si="365"/>
        <v>1</v>
      </c>
      <c r="CI478" s="347">
        <f t="shared" si="342"/>
        <v>0</v>
      </c>
      <c r="CJ478" s="113">
        <f t="shared" si="343"/>
        <v>0</v>
      </c>
      <c r="CK478" s="141">
        <f t="shared" si="344"/>
        <v>0</v>
      </c>
      <c r="CL478" s="149">
        <f t="shared" si="366"/>
        <v>0</v>
      </c>
      <c r="CM478" s="149">
        <f t="shared" si="366"/>
        <v>0</v>
      </c>
      <c r="CN478" s="149">
        <f t="shared" si="366"/>
        <v>1</v>
      </c>
      <c r="CO478" s="149">
        <f t="shared" si="345"/>
        <v>1</v>
      </c>
      <c r="CP478" s="149">
        <f t="shared" si="367"/>
        <v>1</v>
      </c>
      <c r="CQ478" s="282">
        <f t="shared" si="346"/>
        <v>1</v>
      </c>
      <c r="CR478" s="113">
        <f t="shared" si="347"/>
        <v>0</v>
      </c>
      <c r="CS478" s="113">
        <f t="shared" si="348"/>
        <v>0</v>
      </c>
      <c r="CT478" s="282" t="str">
        <f t="shared" si="349"/>
        <v/>
      </c>
      <c r="CU478" s="113" t="str">
        <f t="shared" si="350"/>
        <v xml:space="preserve"> 2050</v>
      </c>
      <c r="CV478" s="113">
        <f t="shared" si="351"/>
        <v>2050</v>
      </c>
      <c r="CW478" s="160" t="e">
        <v>#N/A</v>
      </c>
      <c r="CX478" s="160" t="e">
        <v>#N/A</v>
      </c>
      <c r="CY478" s="160" t="e">
        <v>#N/A</v>
      </c>
      <c r="CZ478" s="160" t="e">
        <v>#N/A</v>
      </c>
      <c r="DA478" s="160" t="e">
        <v>#N/A</v>
      </c>
      <c r="DB478" s="160" t="e">
        <v>#N/A</v>
      </c>
      <c r="DC478" s="160" t="e">
        <v>#N/A</v>
      </c>
      <c r="DD478" s="160" t="e">
        <v>#N/A</v>
      </c>
      <c r="DE478" s="160" t="e">
        <v>#N/A</v>
      </c>
      <c r="DF478" s="160" t="e">
        <v>#N/A</v>
      </c>
      <c r="DG478" s="160" t="e">
        <v>#N/A</v>
      </c>
      <c r="DH478" s="160" t="e">
        <v>#N/A</v>
      </c>
      <c r="DI478" s="160" t="e">
        <v>#N/A</v>
      </c>
      <c r="DJ478" s="160" t="e">
        <v>#N/A</v>
      </c>
      <c r="DK478" s="160" t="e">
        <v>#N/A</v>
      </c>
      <c r="DL478" s="160" t="e">
        <v>#N/A</v>
      </c>
      <c r="DM478" s="160" t="e">
        <v>#N/A</v>
      </c>
      <c r="DN478" s="160" t="e">
        <v>#N/A</v>
      </c>
      <c r="DO478" s="160" t="e">
        <v>#N/A</v>
      </c>
      <c r="DP478" s="160" t="e">
        <v>#N/A</v>
      </c>
      <c r="DQ478" s="160" t="e">
        <v>#N/A</v>
      </c>
      <c r="DR478" s="160" t="e">
        <v>#N/A</v>
      </c>
      <c r="DS478" s="160" t="e">
        <v>#N/A</v>
      </c>
      <c r="DT478" s="104" t="e">
        <v>#N/A</v>
      </c>
      <c r="DU478" s="104" t="e">
        <v>#N/A</v>
      </c>
      <c r="DV478" s="104" t="e">
        <v>#N/A</v>
      </c>
      <c r="DW478" s="104" t="e">
        <v>#N/A</v>
      </c>
      <c r="DX478" s="104" t="e">
        <v>#N/A</v>
      </c>
      <c r="DY478" s="104" t="e">
        <v>#N/A</v>
      </c>
      <c r="DZ478" s="107" t="str">
        <f t="shared" si="352"/>
        <v>N</v>
      </c>
      <c r="EA478" s="107" t="str">
        <f t="shared" si="353"/>
        <v/>
      </c>
      <c r="EB478" s="107" t="str">
        <f t="shared" si="354"/>
        <v>Y</v>
      </c>
      <c r="EC478" s="107" t="str">
        <f t="shared" si="355"/>
        <v>N</v>
      </c>
      <c r="ED478" s="107" t="str">
        <f t="shared" si="356"/>
        <v>Yes</v>
      </c>
      <c r="EF478" s="113">
        <f t="shared" si="369"/>
        <v>2050</v>
      </c>
    </row>
    <row r="479" spans="1:136" ht="16.5" customHeight="1">
      <c r="A479" s="113">
        <v>476</v>
      </c>
      <c r="B479" s="113">
        <v>441</v>
      </c>
      <c r="C479" s="141" t="s">
        <v>2760</v>
      </c>
      <c r="D479" s="113" t="s">
        <v>1371</v>
      </c>
      <c r="E479" s="113" t="s">
        <v>272</v>
      </c>
      <c r="F479" s="113" t="s">
        <v>145</v>
      </c>
      <c r="G479" s="113" t="s">
        <v>146</v>
      </c>
      <c r="H479" s="157" t="s">
        <v>2761</v>
      </c>
      <c r="I479" s="113" t="s">
        <v>2762</v>
      </c>
      <c r="J479" s="113">
        <v>-1.278</v>
      </c>
      <c r="K479" s="113" t="s">
        <v>2763</v>
      </c>
      <c r="L479" s="113">
        <v>80951</v>
      </c>
      <c r="M479" s="141">
        <v>8</v>
      </c>
      <c r="N479" s="113" t="s">
        <v>154</v>
      </c>
      <c r="O479" s="113" t="s">
        <v>153</v>
      </c>
      <c r="P479" s="141" t="s">
        <v>153</v>
      </c>
      <c r="Q479" s="113" t="s">
        <v>150</v>
      </c>
      <c r="R479" s="113" t="s">
        <v>150</v>
      </c>
      <c r="S479" s="113" t="s">
        <v>151</v>
      </c>
      <c r="T479" s="113" t="s">
        <v>827</v>
      </c>
      <c r="U479" s="147">
        <v>2030</v>
      </c>
      <c r="V479" s="113" t="s">
        <v>153</v>
      </c>
      <c r="W479" s="113" t="s">
        <v>153</v>
      </c>
      <c r="X479" s="148" t="s">
        <v>153</v>
      </c>
      <c r="Y479" s="113" t="s">
        <v>153</v>
      </c>
      <c r="Z479" s="113" t="s">
        <v>153</v>
      </c>
      <c r="AC479" s="113" t="s">
        <v>281</v>
      </c>
      <c r="AD479" s="113" t="s">
        <v>240</v>
      </c>
      <c r="AE479" s="113" t="s">
        <v>157</v>
      </c>
      <c r="AF479" s="113" t="s">
        <v>157</v>
      </c>
      <c r="AG479" s="113" t="s">
        <v>169</v>
      </c>
      <c r="AH479" s="141" t="s">
        <v>159</v>
      </c>
      <c r="AJ479" s="113" t="s">
        <v>154</v>
      </c>
      <c r="AK479" s="166" t="s">
        <v>153</v>
      </c>
      <c r="AP479" s="113" t="s">
        <v>154</v>
      </c>
      <c r="AQ479" s="113" t="s">
        <v>153</v>
      </c>
      <c r="AR479" s="113" t="s">
        <v>153</v>
      </c>
      <c r="AV479" s="113" t="s">
        <v>168</v>
      </c>
      <c r="AW479" s="167" t="s">
        <v>168</v>
      </c>
      <c r="AX479" s="113" t="s">
        <v>158</v>
      </c>
      <c r="AY479" s="113" t="s">
        <v>150</v>
      </c>
      <c r="AZ479" s="113" t="s">
        <v>2764</v>
      </c>
      <c r="BA479" s="113">
        <v>2030</v>
      </c>
      <c r="BG479" s="283">
        <f t="shared" si="357"/>
        <v>0</v>
      </c>
      <c r="BH479" s="149">
        <f t="shared" si="358"/>
        <v>0</v>
      </c>
      <c r="BI479" s="113">
        <f t="shared" si="324"/>
        <v>0</v>
      </c>
      <c r="BJ479" s="280">
        <f t="shared" si="325"/>
        <v>0</v>
      </c>
      <c r="BK479" s="347">
        <f t="shared" si="359"/>
        <v>0</v>
      </c>
      <c r="BL479" s="113">
        <f t="shared" si="360"/>
        <v>1</v>
      </c>
      <c r="BM479" s="113">
        <f t="shared" si="326"/>
        <v>0</v>
      </c>
      <c r="BN479" s="278">
        <f t="shared" si="327"/>
        <v>1</v>
      </c>
      <c r="BO479" s="149">
        <f t="shared" si="361"/>
        <v>0</v>
      </c>
      <c r="BP479" s="149">
        <f t="shared" si="362"/>
        <v>0</v>
      </c>
      <c r="BQ479" s="113">
        <f t="shared" si="328"/>
        <v>0</v>
      </c>
      <c r="BR479" s="356">
        <f t="shared" si="363"/>
        <v>0</v>
      </c>
      <c r="BS479" s="149">
        <f t="shared" si="364"/>
        <v>0</v>
      </c>
      <c r="BT479" s="113">
        <f t="shared" si="329"/>
        <v>0</v>
      </c>
      <c r="BU479" s="356">
        <f t="shared" si="330"/>
        <v>0</v>
      </c>
      <c r="BV479" s="149">
        <f t="shared" si="331"/>
        <v>0</v>
      </c>
      <c r="BW479" s="113">
        <f t="shared" si="332"/>
        <v>0</v>
      </c>
      <c r="BX479" s="248">
        <f t="shared" si="333"/>
        <v>0</v>
      </c>
      <c r="BY479" s="248">
        <f t="shared" si="334"/>
        <v>0</v>
      </c>
      <c r="BZ479" s="248">
        <f t="shared" si="335"/>
        <v>0</v>
      </c>
      <c r="CA479" s="248">
        <f t="shared" si="368"/>
        <v>0</v>
      </c>
      <c r="CB479" s="175">
        <f t="shared" si="336"/>
        <v>0</v>
      </c>
      <c r="CC479" s="347">
        <f t="shared" si="337"/>
        <v>0</v>
      </c>
      <c r="CD479" s="113">
        <f t="shared" si="338"/>
        <v>0</v>
      </c>
      <c r="CE479" s="113">
        <f t="shared" si="339"/>
        <v>0</v>
      </c>
      <c r="CF479" s="276">
        <f t="shared" si="340"/>
        <v>0</v>
      </c>
      <c r="CG479" s="248">
        <f t="shared" si="341"/>
        <v>0</v>
      </c>
      <c r="CH479" s="274">
        <f t="shared" si="365"/>
        <v>0</v>
      </c>
      <c r="CI479" s="347">
        <f t="shared" si="342"/>
        <v>0</v>
      </c>
      <c r="CJ479" s="113">
        <f t="shared" si="343"/>
        <v>1</v>
      </c>
      <c r="CK479" s="141">
        <f t="shared" si="344"/>
        <v>0</v>
      </c>
      <c r="CL479" s="149">
        <f t="shared" si="366"/>
        <v>0</v>
      </c>
      <c r="CM479" s="149">
        <f t="shared" si="366"/>
        <v>1</v>
      </c>
      <c r="CN479" s="149">
        <f t="shared" si="366"/>
        <v>0</v>
      </c>
      <c r="CO479" s="149">
        <f t="shared" si="345"/>
        <v>1</v>
      </c>
      <c r="CP479" s="149">
        <f t="shared" si="367"/>
        <v>1</v>
      </c>
      <c r="CQ479" s="282">
        <f t="shared" si="346"/>
        <v>0</v>
      </c>
      <c r="CR479" s="113">
        <f t="shared" si="347"/>
        <v>0</v>
      </c>
      <c r="CS479" s="113">
        <f t="shared" si="348"/>
        <v>1</v>
      </c>
      <c r="CT479" s="282">
        <f t="shared" si="349"/>
        <v>1</v>
      </c>
      <c r="CU479" s="113" t="str">
        <f t="shared" si="350"/>
        <v xml:space="preserve"> </v>
      </c>
      <c r="CV479" s="113">
        <f t="shared" si="351"/>
        <v>0</v>
      </c>
      <c r="CW479" s="160">
        <v>0</v>
      </c>
      <c r="CX479" s="160">
        <v>0</v>
      </c>
      <c r="CY479" s="160">
        <v>0</v>
      </c>
      <c r="CZ479" s="160">
        <v>0</v>
      </c>
      <c r="DA479" s="160">
        <v>0</v>
      </c>
      <c r="DB479" s="160">
        <v>0</v>
      </c>
      <c r="DC479" s="160">
        <v>0</v>
      </c>
      <c r="DD479" s="160">
        <v>0</v>
      </c>
      <c r="DE479" s="160">
        <v>0</v>
      </c>
      <c r="DF479" s="160">
        <v>1</v>
      </c>
      <c r="DG479" s="160">
        <v>0</v>
      </c>
      <c r="DH479" s="160">
        <v>1</v>
      </c>
      <c r="DI479" s="160">
        <v>0</v>
      </c>
      <c r="DJ479" s="160">
        <v>0</v>
      </c>
      <c r="DK479" s="160">
        <v>0</v>
      </c>
      <c r="DL479" s="160">
        <v>0</v>
      </c>
      <c r="DM479" s="160">
        <v>0</v>
      </c>
      <c r="DN479" s="160">
        <v>0</v>
      </c>
      <c r="DO479" s="160">
        <v>0</v>
      </c>
      <c r="DP479" s="160">
        <v>0</v>
      </c>
      <c r="DQ479" s="160">
        <v>0</v>
      </c>
      <c r="DR479" s="160">
        <v>1</v>
      </c>
      <c r="DS479" s="160">
        <v>0</v>
      </c>
      <c r="DT479" s="104" t="s">
        <v>150</v>
      </c>
      <c r="DU479" s="104" t="s">
        <v>158</v>
      </c>
      <c r="DV479" s="104" t="s">
        <v>154</v>
      </c>
      <c r="DW479" s="104" t="s">
        <v>154</v>
      </c>
      <c r="DX479" s="104" t="s">
        <v>154</v>
      </c>
      <c r="DY479" s="104" t="s">
        <v>154</v>
      </c>
      <c r="DZ479" s="107" t="str">
        <f t="shared" si="352"/>
        <v>Y</v>
      </c>
      <c r="EA479" s="107" t="str">
        <f t="shared" si="353"/>
        <v/>
      </c>
      <c r="EB479" s="107" t="str">
        <f t="shared" si="354"/>
        <v>N</v>
      </c>
      <c r="EC479" s="107" t="str">
        <f t="shared" si="355"/>
        <v>N</v>
      </c>
      <c r="ED479" s="107" t="str">
        <f t="shared" si="356"/>
        <v>Not Specified</v>
      </c>
      <c r="EF479" s="113">
        <f t="shared" si="369"/>
        <v>0</v>
      </c>
    </row>
    <row r="480" spans="1:136" ht="16.5" customHeight="1">
      <c r="A480" s="113">
        <v>477</v>
      </c>
      <c r="B480" s="113">
        <v>494</v>
      </c>
      <c r="C480" s="141" t="s">
        <v>2765</v>
      </c>
      <c r="D480" s="113" t="s">
        <v>1074</v>
      </c>
      <c r="E480" s="113" t="s">
        <v>735</v>
      </c>
      <c r="F480" s="113" t="s">
        <v>245</v>
      </c>
      <c r="G480" s="113" t="s">
        <v>246</v>
      </c>
      <c r="H480" s="157" t="s">
        <v>2766</v>
      </c>
      <c r="I480" s="113" t="s">
        <v>2767</v>
      </c>
      <c r="J480" s="113">
        <v>0.083</v>
      </c>
      <c r="K480" s="113" t="s">
        <v>2768</v>
      </c>
      <c r="L480" s="113">
        <v>100000</v>
      </c>
      <c r="M480" s="141">
        <v>26</v>
      </c>
      <c r="N480" s="113" t="s">
        <v>154</v>
      </c>
      <c r="O480" s="113" t="s">
        <v>153</v>
      </c>
      <c r="P480" s="141" t="s">
        <v>153</v>
      </c>
      <c r="Q480" s="113" t="s">
        <v>150</v>
      </c>
      <c r="R480" s="149" t="s">
        <v>154</v>
      </c>
      <c r="S480" s="113" t="s">
        <v>210</v>
      </c>
      <c r="T480" s="113" t="s">
        <v>153</v>
      </c>
      <c r="U480" s="147">
        <v>2030</v>
      </c>
      <c r="V480" s="113" t="s">
        <v>153</v>
      </c>
      <c r="W480" s="113" t="s">
        <v>153</v>
      </c>
      <c r="X480" s="148" t="s">
        <v>153</v>
      </c>
      <c r="Y480" s="113" t="s">
        <v>153</v>
      </c>
      <c r="Z480" s="113" t="s">
        <v>153</v>
      </c>
      <c r="AC480" s="113" t="s">
        <v>281</v>
      </c>
      <c r="AD480" s="113" t="s">
        <v>240</v>
      </c>
      <c r="AE480" s="113" t="s">
        <v>157</v>
      </c>
      <c r="AF480" s="113" t="s">
        <v>157</v>
      </c>
      <c r="AG480" s="113" t="s">
        <v>157</v>
      </c>
      <c r="AH480" s="141" t="s">
        <v>218</v>
      </c>
      <c r="AI480" s="113" t="s">
        <v>219</v>
      </c>
      <c r="AJ480" s="113" t="s">
        <v>150</v>
      </c>
      <c r="AK480" s="166" t="s">
        <v>2769</v>
      </c>
      <c r="AL480" s="113">
        <v>2040</v>
      </c>
      <c r="AM480" s="174" t="s">
        <v>2770</v>
      </c>
      <c r="AP480" s="113" t="s">
        <v>154</v>
      </c>
      <c r="AQ480" s="113" t="s">
        <v>153</v>
      </c>
      <c r="AR480" s="113" t="s">
        <v>153</v>
      </c>
      <c r="AV480" s="113" t="s">
        <v>2392</v>
      </c>
      <c r="AW480" s="167" t="s">
        <v>158</v>
      </c>
      <c r="AX480" s="113" t="s">
        <v>158</v>
      </c>
      <c r="AY480" s="113" t="s">
        <v>150</v>
      </c>
      <c r="AZ480" s="113" t="s">
        <v>2771</v>
      </c>
      <c r="BA480" s="113">
        <v>2030</v>
      </c>
      <c r="BG480" s="283">
        <f t="shared" si="357"/>
        <v>0</v>
      </c>
      <c r="BH480" s="149">
        <f t="shared" si="358"/>
        <v>0</v>
      </c>
      <c r="BI480" s="113">
        <f t="shared" si="324"/>
        <v>0</v>
      </c>
      <c r="BJ480" s="280">
        <f t="shared" si="325"/>
        <v>0</v>
      </c>
      <c r="BK480" s="347">
        <f t="shared" si="359"/>
        <v>0</v>
      </c>
      <c r="BL480" s="113">
        <f t="shared" si="360"/>
        <v>0</v>
      </c>
      <c r="BM480" s="113">
        <f t="shared" si="326"/>
        <v>0</v>
      </c>
      <c r="BN480" s="278">
        <f t="shared" si="327"/>
        <v>0</v>
      </c>
      <c r="BO480" s="149">
        <f t="shared" si="361"/>
        <v>0</v>
      </c>
      <c r="BP480" s="149">
        <f t="shared" si="362"/>
        <v>0</v>
      </c>
      <c r="BQ480" s="113">
        <f t="shared" si="328"/>
        <v>0</v>
      </c>
      <c r="BR480" s="356">
        <f t="shared" si="363"/>
        <v>0</v>
      </c>
      <c r="BS480" s="149">
        <f t="shared" si="364"/>
        <v>0</v>
      </c>
      <c r="BT480" s="113">
        <f t="shared" si="329"/>
        <v>0</v>
      </c>
      <c r="BU480" s="356">
        <f t="shared" si="330"/>
        <v>0</v>
      </c>
      <c r="BV480" s="149">
        <f t="shared" si="331"/>
        <v>0</v>
      </c>
      <c r="BW480" s="113">
        <f t="shared" si="332"/>
        <v>1</v>
      </c>
      <c r="BX480" s="248">
        <f t="shared" si="333"/>
        <v>0</v>
      </c>
      <c r="BY480" s="248">
        <f t="shared" si="334"/>
        <v>0</v>
      </c>
      <c r="BZ480" s="248">
        <f t="shared" si="335"/>
        <v>1</v>
      </c>
      <c r="CA480" s="248">
        <f t="shared" si="368"/>
        <v>1</v>
      </c>
      <c r="CB480" s="175">
        <f t="shared" si="336"/>
        <v>1</v>
      </c>
      <c r="CC480" s="347">
        <f t="shared" si="337"/>
        <v>0</v>
      </c>
      <c r="CD480" s="113">
        <f t="shared" si="338"/>
        <v>0</v>
      </c>
      <c r="CE480" s="113">
        <f t="shared" si="339"/>
        <v>0</v>
      </c>
      <c r="CF480" s="276">
        <f t="shared" si="340"/>
        <v>0</v>
      </c>
      <c r="CG480" s="248">
        <f t="shared" si="341"/>
        <v>1</v>
      </c>
      <c r="CH480" s="274">
        <f t="shared" si="365"/>
        <v>1</v>
      </c>
      <c r="CI480" s="347">
        <f t="shared" si="342"/>
        <v>0</v>
      </c>
      <c r="CJ480" s="113">
        <f t="shared" si="343"/>
        <v>1</v>
      </c>
      <c r="CK480" s="141">
        <f t="shared" si="344"/>
        <v>0</v>
      </c>
      <c r="CL480" s="149">
        <f t="shared" si="366"/>
        <v>0</v>
      </c>
      <c r="CM480" s="149">
        <f t="shared" si="366"/>
        <v>0</v>
      </c>
      <c r="CN480" s="149">
        <f t="shared" si="366"/>
        <v>1</v>
      </c>
      <c r="CO480" s="149">
        <f t="shared" si="345"/>
        <v>1</v>
      </c>
      <c r="CP480" s="149">
        <f t="shared" si="367"/>
        <v>1</v>
      </c>
      <c r="CQ480" s="282">
        <f t="shared" si="346"/>
        <v>0</v>
      </c>
      <c r="CR480" s="113">
        <f t="shared" si="347"/>
        <v>0</v>
      </c>
      <c r="CS480" s="113">
        <f t="shared" si="348"/>
        <v>1</v>
      </c>
      <c r="CT480" s="282">
        <f t="shared" si="349"/>
        <v>1</v>
      </c>
      <c r="CU480" s="113" t="str">
        <f t="shared" si="350"/>
        <v xml:space="preserve"> </v>
      </c>
      <c r="CV480" s="113">
        <f t="shared" si="351"/>
        <v>0</v>
      </c>
      <c r="CW480" s="160">
        <v>0</v>
      </c>
      <c r="CX480" s="160">
        <v>0</v>
      </c>
      <c r="CY480" s="160">
        <v>1</v>
      </c>
      <c r="CZ480" s="160">
        <v>1</v>
      </c>
      <c r="DA480" s="160">
        <v>0</v>
      </c>
      <c r="DB480" s="160">
        <v>0</v>
      </c>
      <c r="DC480" s="160">
        <v>0</v>
      </c>
      <c r="DD480" s="160">
        <v>0</v>
      </c>
      <c r="DE480" s="160">
        <v>0</v>
      </c>
      <c r="DF480" s="160">
        <v>1</v>
      </c>
      <c r="DG480" s="160">
        <v>0</v>
      </c>
      <c r="DH480" s="160">
        <v>1</v>
      </c>
      <c r="DI480" s="160">
        <v>0</v>
      </c>
      <c r="DJ480" s="160">
        <v>0</v>
      </c>
      <c r="DK480" s="160">
        <v>0</v>
      </c>
      <c r="DL480" s="160">
        <v>0</v>
      </c>
      <c r="DM480" s="160">
        <v>1</v>
      </c>
      <c r="DN480" s="160">
        <v>0</v>
      </c>
      <c r="DO480" s="160">
        <v>1</v>
      </c>
      <c r="DP480" s="160">
        <v>0</v>
      </c>
      <c r="DQ480" s="160">
        <v>0</v>
      </c>
      <c r="DR480" s="160">
        <v>1</v>
      </c>
      <c r="DS480" s="160">
        <v>0</v>
      </c>
      <c r="DT480" s="104" t="s">
        <v>150</v>
      </c>
      <c r="DU480" s="104" t="s">
        <v>158</v>
      </c>
      <c r="DV480" s="104" t="s">
        <v>154</v>
      </c>
      <c r="DW480" s="104" t="s">
        <v>160</v>
      </c>
      <c r="DX480" s="104" t="s">
        <v>3005</v>
      </c>
      <c r="DY480" s="104" t="s">
        <v>154</v>
      </c>
      <c r="DZ480" s="107" t="str">
        <f t="shared" si="352"/>
        <v>Y</v>
      </c>
      <c r="EA480" s="107" t="str">
        <f t="shared" si="353"/>
        <v/>
      </c>
      <c r="EB480" s="107" t="str">
        <f t="shared" si="354"/>
        <v>N</v>
      </c>
      <c r="EC480" s="107" t="str">
        <f t="shared" si="355"/>
        <v>Y</v>
      </c>
      <c r="ED480" s="107" t="str">
        <f t="shared" si="356"/>
        <v>Not specified</v>
      </c>
      <c r="EF480" s="113">
        <f t="shared" si="369"/>
        <v>0</v>
      </c>
    </row>
    <row r="481" spans="1:136" ht="16.5" customHeight="1">
      <c r="A481" s="176">
        <v>478</v>
      </c>
      <c r="B481" s="176" t="e">
        <v>#N/A</v>
      </c>
      <c r="C481" s="177" t="s">
        <v>2772</v>
      </c>
      <c r="D481" s="113" t="s">
        <v>1046</v>
      </c>
      <c r="E481" s="113" t="s">
        <v>1047</v>
      </c>
      <c r="F481" s="113" t="s">
        <v>284</v>
      </c>
      <c r="G481" s="113" t="s">
        <v>246</v>
      </c>
      <c r="H481" s="157" t="s">
        <v>2773</v>
      </c>
      <c r="I481" s="113" t="s">
        <v>2774</v>
      </c>
      <c r="J481" s="113">
        <v>-0.948</v>
      </c>
      <c r="K481" s="113" t="s">
        <v>2775</v>
      </c>
      <c r="L481" s="113">
        <v>60038</v>
      </c>
      <c r="M481" s="141">
        <v>3</v>
      </c>
      <c r="N481" s="113" t="s">
        <v>154</v>
      </c>
      <c r="O481" s="113" t="s">
        <v>153</v>
      </c>
      <c r="P481" s="141" t="s">
        <v>153</v>
      </c>
      <c r="Q481" s="113" t="s">
        <v>150</v>
      </c>
      <c r="R481" s="113" t="s">
        <v>150</v>
      </c>
      <c r="S481" s="113" t="s">
        <v>151</v>
      </c>
      <c r="T481" s="113" t="s">
        <v>152</v>
      </c>
      <c r="U481" s="147">
        <v>2030</v>
      </c>
      <c r="V481" s="113" t="s">
        <v>151</v>
      </c>
      <c r="W481" s="113" t="s">
        <v>152</v>
      </c>
      <c r="X481" s="148">
        <v>2050</v>
      </c>
      <c r="Y481" s="113" t="s">
        <v>150</v>
      </c>
      <c r="Z481" s="113" t="s">
        <v>151</v>
      </c>
      <c r="AA481" s="141">
        <v>2050</v>
      </c>
      <c r="AC481" s="113" t="s">
        <v>167</v>
      </c>
      <c r="AD481" s="113" t="s">
        <v>6</v>
      </c>
      <c r="AE481" s="113" t="s">
        <v>157</v>
      </c>
      <c r="AF481" s="113" t="s">
        <v>157</v>
      </c>
      <c r="AG481" s="113" t="s">
        <v>169</v>
      </c>
      <c r="AH481" s="141" t="s">
        <v>159</v>
      </c>
      <c r="AJ481" s="113" t="s">
        <v>154</v>
      </c>
      <c r="AK481" s="166" t="s">
        <v>153</v>
      </c>
      <c r="AO481" s="113" t="s">
        <v>160</v>
      </c>
      <c r="AP481" s="113" t="s">
        <v>150</v>
      </c>
      <c r="AQ481" s="113" t="s">
        <v>159</v>
      </c>
      <c r="AR481" s="113" t="s">
        <v>2776</v>
      </c>
      <c r="AS481" s="113">
        <v>2050</v>
      </c>
      <c r="AV481" s="113" t="s">
        <v>168</v>
      </c>
      <c r="AW481" s="167" t="s">
        <v>168</v>
      </c>
      <c r="AX481" s="113" t="s">
        <v>158</v>
      </c>
      <c r="AY481" s="113" t="s">
        <v>154</v>
      </c>
      <c r="AZ481" s="113" t="s">
        <v>153</v>
      </c>
      <c r="BA481" s="113" t="s">
        <v>153</v>
      </c>
      <c r="BG481" s="283">
        <f t="shared" si="357"/>
        <v>0</v>
      </c>
      <c r="BH481" s="149">
        <f t="shared" si="358"/>
        <v>0</v>
      </c>
      <c r="BI481" s="113">
        <f t="shared" si="324"/>
        <v>0</v>
      </c>
      <c r="BJ481" s="280">
        <f t="shared" si="325"/>
        <v>0</v>
      </c>
      <c r="BK481" s="347">
        <f t="shared" si="359"/>
        <v>0</v>
      </c>
      <c r="BL481" s="113">
        <f t="shared" si="360"/>
        <v>1</v>
      </c>
      <c r="BM481" s="113">
        <f t="shared" si="326"/>
        <v>0</v>
      </c>
      <c r="BN481" s="278">
        <f t="shared" si="327"/>
        <v>1</v>
      </c>
      <c r="BO481" s="149">
        <f t="shared" si="361"/>
        <v>0</v>
      </c>
      <c r="BP481" s="149">
        <f t="shared" si="362"/>
        <v>0</v>
      </c>
      <c r="BQ481" s="113">
        <f t="shared" si="328"/>
        <v>1</v>
      </c>
      <c r="BR481" s="356">
        <f t="shared" si="363"/>
        <v>0</v>
      </c>
      <c r="BS481" s="149">
        <f t="shared" si="364"/>
        <v>0</v>
      </c>
      <c r="BT481" s="113">
        <f t="shared" si="329"/>
        <v>1</v>
      </c>
      <c r="BU481" s="356">
        <f t="shared" si="330"/>
        <v>0</v>
      </c>
      <c r="BV481" s="149">
        <f t="shared" si="331"/>
        <v>0</v>
      </c>
      <c r="BW481" s="113">
        <f t="shared" si="332"/>
        <v>0</v>
      </c>
      <c r="BX481" s="248">
        <f t="shared" si="333"/>
        <v>0</v>
      </c>
      <c r="BY481" s="248">
        <f t="shared" si="334"/>
        <v>0</v>
      </c>
      <c r="BZ481" s="248">
        <f t="shared" si="335"/>
        <v>0</v>
      </c>
      <c r="CA481" s="248">
        <f t="shared" si="368"/>
        <v>0</v>
      </c>
      <c r="CB481" s="175">
        <f t="shared" si="336"/>
        <v>0</v>
      </c>
      <c r="CC481" s="347">
        <f t="shared" si="337"/>
        <v>0</v>
      </c>
      <c r="CD481" s="113">
        <f t="shared" si="338"/>
        <v>0</v>
      </c>
      <c r="CE481" s="113">
        <f t="shared" si="339"/>
        <v>1</v>
      </c>
      <c r="CF481" s="276">
        <f t="shared" si="340"/>
        <v>1</v>
      </c>
      <c r="CG481" s="248">
        <f t="shared" si="341"/>
        <v>1</v>
      </c>
      <c r="CH481" s="274">
        <f t="shared" si="365"/>
        <v>1</v>
      </c>
      <c r="CI481" s="347">
        <f t="shared" si="342"/>
        <v>0</v>
      </c>
      <c r="CJ481" s="113">
        <f t="shared" si="343"/>
        <v>0</v>
      </c>
      <c r="CK481" s="141">
        <f t="shared" si="344"/>
        <v>0</v>
      </c>
      <c r="CL481" s="149">
        <f t="shared" si="366"/>
        <v>0</v>
      </c>
      <c r="CM481" s="149">
        <f t="shared" si="366"/>
        <v>1</v>
      </c>
      <c r="CN481" s="149">
        <f t="shared" si="366"/>
        <v>1</v>
      </c>
      <c r="CO481" s="149">
        <f t="shared" si="345"/>
        <v>2</v>
      </c>
      <c r="CP481" s="149">
        <f t="shared" si="367"/>
        <v>1</v>
      </c>
      <c r="CQ481" s="282">
        <f t="shared" si="346"/>
        <v>0</v>
      </c>
      <c r="CR481" s="113">
        <f t="shared" si="347"/>
        <v>0</v>
      </c>
      <c r="CS481" s="113">
        <f t="shared" si="348"/>
        <v>1</v>
      </c>
      <c r="CT481" s="282">
        <f t="shared" si="349"/>
        <v>1</v>
      </c>
      <c r="CU481" s="113" t="str">
        <f t="shared" si="350"/>
        <v>2050 2050</v>
      </c>
      <c r="CV481" s="113">
        <f t="shared" si="351"/>
        <v>2050</v>
      </c>
      <c r="CW481" s="160" t="e">
        <v>#N/A</v>
      </c>
      <c r="CX481" s="160" t="e">
        <v>#N/A</v>
      </c>
      <c r="CY481" s="160" t="e">
        <v>#N/A</v>
      </c>
      <c r="CZ481" s="160" t="e">
        <v>#N/A</v>
      </c>
      <c r="DA481" s="160" t="e">
        <v>#N/A</v>
      </c>
      <c r="DB481" s="160" t="e">
        <v>#N/A</v>
      </c>
      <c r="DC481" s="160" t="e">
        <v>#N/A</v>
      </c>
      <c r="DD481" s="160" t="e">
        <v>#N/A</v>
      </c>
      <c r="DE481" s="160" t="e">
        <v>#N/A</v>
      </c>
      <c r="DF481" s="160" t="e">
        <v>#N/A</v>
      </c>
      <c r="DG481" s="160" t="e">
        <v>#N/A</v>
      </c>
      <c r="DH481" s="160" t="e">
        <v>#N/A</v>
      </c>
      <c r="DI481" s="160" t="e">
        <v>#N/A</v>
      </c>
      <c r="DJ481" s="160" t="e">
        <v>#N/A</v>
      </c>
      <c r="DK481" s="160" t="e">
        <v>#N/A</v>
      </c>
      <c r="DL481" s="160" t="e">
        <v>#N/A</v>
      </c>
      <c r="DM481" s="160" t="e">
        <v>#N/A</v>
      </c>
      <c r="DN481" s="160" t="e">
        <v>#N/A</v>
      </c>
      <c r="DO481" s="160" t="e">
        <v>#N/A</v>
      </c>
      <c r="DP481" s="160" t="e">
        <v>#N/A</v>
      </c>
      <c r="DQ481" s="160" t="e">
        <v>#N/A</v>
      </c>
      <c r="DR481" s="160" t="e">
        <v>#N/A</v>
      </c>
      <c r="DS481" s="160" t="e">
        <v>#N/A</v>
      </c>
      <c r="DT481" s="104" t="e">
        <v>#N/A</v>
      </c>
      <c r="DU481" s="104" t="e">
        <v>#N/A</v>
      </c>
      <c r="DV481" s="104" t="e">
        <v>#N/A</v>
      </c>
      <c r="DW481" s="104" t="e">
        <v>#N/A</v>
      </c>
      <c r="DX481" s="104" t="e">
        <v>#N/A</v>
      </c>
      <c r="DY481" s="104" t="e">
        <v>#N/A</v>
      </c>
      <c r="DZ481" s="107" t="str">
        <f t="shared" si="352"/>
        <v>Y</v>
      </c>
      <c r="EA481" s="107" t="str">
        <f t="shared" si="353"/>
        <v>Targets set</v>
      </c>
      <c r="EB481" s="107" t="str">
        <f t="shared" si="354"/>
        <v>Y</v>
      </c>
      <c r="EC481" s="107" t="str">
        <f t="shared" si="355"/>
        <v>N</v>
      </c>
      <c r="ED481" s="107" t="str">
        <f t="shared" si="356"/>
        <v>Not Specified</v>
      </c>
      <c r="EF481" s="113">
        <f t="shared" si="369"/>
        <v>2050</v>
      </c>
    </row>
    <row r="482" spans="1:136" ht="16.5" customHeight="1">
      <c r="A482" s="113">
        <v>479</v>
      </c>
      <c r="B482" s="113">
        <v>467</v>
      </c>
      <c r="C482" s="141" t="s">
        <v>2777</v>
      </c>
      <c r="D482" s="113" t="s">
        <v>679</v>
      </c>
      <c r="E482" s="113" t="s">
        <v>174</v>
      </c>
      <c r="F482" s="113" t="s">
        <v>175</v>
      </c>
      <c r="G482" s="113" t="s">
        <v>176</v>
      </c>
      <c r="H482" s="157" t="s">
        <v>2778</v>
      </c>
      <c r="I482" s="113" t="s">
        <v>2779</v>
      </c>
      <c r="J482" s="113">
        <v>0</v>
      </c>
      <c r="K482" s="113" t="s">
        <v>2780</v>
      </c>
      <c r="L482" s="113">
        <v>50508</v>
      </c>
      <c r="M482" s="141">
        <v>14</v>
      </c>
      <c r="N482" s="113" t="s">
        <v>150</v>
      </c>
      <c r="O482" s="113">
        <v>2024</v>
      </c>
      <c r="P482" s="141">
        <v>2030</v>
      </c>
      <c r="Q482" s="113" t="s">
        <v>154</v>
      </c>
      <c r="R482" s="113" t="s">
        <v>154</v>
      </c>
      <c r="S482" s="113" t="s">
        <v>153</v>
      </c>
      <c r="T482" s="113" t="s">
        <v>153</v>
      </c>
      <c r="U482" s="147" t="s">
        <v>153</v>
      </c>
      <c r="V482" s="113" t="s">
        <v>153</v>
      </c>
      <c r="W482" s="113" t="s">
        <v>153</v>
      </c>
      <c r="X482" s="148" t="s">
        <v>153</v>
      </c>
      <c r="Y482" s="113" t="s">
        <v>153</v>
      </c>
      <c r="Z482" s="113" t="s">
        <v>153</v>
      </c>
      <c r="AC482" s="113" t="s">
        <v>153</v>
      </c>
      <c r="AD482" s="113" t="s">
        <v>153</v>
      </c>
      <c r="AE482" s="113" t="s">
        <v>337</v>
      </c>
      <c r="AF482" s="113" t="s">
        <v>337</v>
      </c>
      <c r="AG482" s="113" t="s">
        <v>153</v>
      </c>
      <c r="AH482" s="141" t="s">
        <v>159</v>
      </c>
      <c r="AI482" s="113" t="s">
        <v>160</v>
      </c>
      <c r="AJ482" s="113" t="s">
        <v>150</v>
      </c>
      <c r="AK482" s="166" t="s">
        <v>2781</v>
      </c>
      <c r="AL482" s="113">
        <v>2030</v>
      </c>
      <c r="AM482" s="199" t="s">
        <v>2782</v>
      </c>
      <c r="AP482" s="113" t="s">
        <v>154</v>
      </c>
      <c r="AQ482" s="113" t="s">
        <v>153</v>
      </c>
      <c r="AR482" s="113" t="s">
        <v>153</v>
      </c>
      <c r="AV482" s="169" t="s">
        <v>157</v>
      </c>
      <c r="AW482" s="167" t="s">
        <v>153</v>
      </c>
      <c r="AX482" s="113" t="s">
        <v>153</v>
      </c>
      <c r="AY482" s="113" t="s">
        <v>154</v>
      </c>
      <c r="AZ482" s="113" t="s">
        <v>153</v>
      </c>
      <c r="BA482" s="113" t="s">
        <v>153</v>
      </c>
      <c r="BG482" s="283">
        <f t="shared" si="357"/>
        <v>0</v>
      </c>
      <c r="BH482" s="149">
        <f t="shared" si="358"/>
        <v>1</v>
      </c>
      <c r="BI482" s="113">
        <f t="shared" si="324"/>
        <v>0</v>
      </c>
      <c r="BJ482" s="280">
        <f t="shared" si="325"/>
        <v>1</v>
      </c>
      <c r="BK482" s="347">
        <f t="shared" si="359"/>
        <v>0</v>
      </c>
      <c r="BL482" s="113">
        <f t="shared" si="360"/>
        <v>0</v>
      </c>
      <c r="BM482" s="113">
        <f t="shared" si="326"/>
        <v>0</v>
      </c>
      <c r="BN482" s="278">
        <f t="shared" si="327"/>
        <v>0</v>
      </c>
      <c r="BO482" s="149">
        <f t="shared" si="361"/>
        <v>0</v>
      </c>
      <c r="BP482" s="149">
        <f t="shared" si="362"/>
        <v>0</v>
      </c>
      <c r="BQ482" s="113">
        <f t="shared" si="328"/>
        <v>0</v>
      </c>
      <c r="BR482" s="356">
        <f t="shared" si="363"/>
        <v>0</v>
      </c>
      <c r="BS482" s="149">
        <f t="shared" si="364"/>
        <v>0</v>
      </c>
      <c r="BT482" s="113">
        <f t="shared" si="329"/>
        <v>0</v>
      </c>
      <c r="BU482" s="356">
        <f t="shared" si="330"/>
        <v>0</v>
      </c>
      <c r="BV482" s="149">
        <f t="shared" si="331"/>
        <v>1</v>
      </c>
      <c r="BW482" s="113">
        <f t="shared" si="332"/>
        <v>0</v>
      </c>
      <c r="BX482" s="248">
        <f t="shared" si="333"/>
        <v>0</v>
      </c>
      <c r="BY482" s="248">
        <f t="shared" si="334"/>
        <v>1</v>
      </c>
      <c r="BZ482" s="248">
        <f t="shared" si="335"/>
        <v>0</v>
      </c>
      <c r="CA482" s="248">
        <f t="shared" si="368"/>
        <v>1</v>
      </c>
      <c r="CB482" s="175">
        <f t="shared" si="336"/>
        <v>1</v>
      </c>
      <c r="CC482" s="347">
        <f t="shared" si="337"/>
        <v>0</v>
      </c>
      <c r="CD482" s="113">
        <f t="shared" si="338"/>
        <v>0</v>
      </c>
      <c r="CE482" s="113">
        <f t="shared" si="339"/>
        <v>0</v>
      </c>
      <c r="CF482" s="276">
        <f t="shared" si="340"/>
        <v>0</v>
      </c>
      <c r="CG482" s="248">
        <f t="shared" si="341"/>
        <v>1</v>
      </c>
      <c r="CH482" s="274">
        <f t="shared" si="365"/>
        <v>1</v>
      </c>
      <c r="CI482" s="347">
        <f t="shared" si="342"/>
        <v>0</v>
      </c>
      <c r="CJ482" s="113">
        <f t="shared" si="343"/>
        <v>0</v>
      </c>
      <c r="CK482" s="141">
        <f t="shared" si="344"/>
        <v>0</v>
      </c>
      <c r="CL482" s="149">
        <f t="shared" si="366"/>
        <v>0</v>
      </c>
      <c r="CM482" s="149">
        <f t="shared" si="366"/>
        <v>2</v>
      </c>
      <c r="CN482" s="149">
        <f t="shared" si="366"/>
        <v>0</v>
      </c>
      <c r="CO482" s="149">
        <f t="shared" si="345"/>
        <v>2</v>
      </c>
      <c r="CP482" s="149">
        <f t="shared" si="367"/>
        <v>1</v>
      </c>
      <c r="CQ482" s="282">
        <f t="shared" si="346"/>
        <v>1</v>
      </c>
      <c r="CR482" s="113">
        <f t="shared" si="347"/>
        <v>0</v>
      </c>
      <c r="CS482" s="113">
        <f t="shared" si="348"/>
        <v>0</v>
      </c>
      <c r="CT482" s="282" t="str">
        <f t="shared" si="349"/>
        <v/>
      </c>
      <c r="CU482" s="113" t="str">
        <f t="shared" si="350"/>
        <v xml:space="preserve"> </v>
      </c>
      <c r="CV482" s="113">
        <f t="shared" si="351"/>
        <v>0</v>
      </c>
      <c r="CW482" s="160">
        <v>1</v>
      </c>
      <c r="CX482" s="160">
        <v>0</v>
      </c>
      <c r="CY482" s="160">
        <v>0</v>
      </c>
      <c r="CZ482" s="160">
        <v>1</v>
      </c>
      <c r="DA482" s="160">
        <v>0</v>
      </c>
      <c r="DB482" s="160">
        <v>0</v>
      </c>
      <c r="DC482" s="160">
        <v>0</v>
      </c>
      <c r="DD482" s="160">
        <v>0</v>
      </c>
      <c r="DE482" s="160">
        <v>0</v>
      </c>
      <c r="DF482" s="160">
        <v>0</v>
      </c>
      <c r="DG482" s="160">
        <v>0</v>
      </c>
      <c r="DH482" s="160">
        <v>0</v>
      </c>
      <c r="DI482" s="160">
        <v>0</v>
      </c>
      <c r="DJ482" s="160">
        <v>0</v>
      </c>
      <c r="DK482" s="160">
        <v>0</v>
      </c>
      <c r="DL482" s="160">
        <v>0</v>
      </c>
      <c r="DM482" s="160">
        <v>1</v>
      </c>
      <c r="DN482" s="160">
        <v>1</v>
      </c>
      <c r="DO482" s="160">
        <v>1</v>
      </c>
      <c r="DP482" s="160">
        <v>1</v>
      </c>
      <c r="DQ482" s="160">
        <v>0</v>
      </c>
      <c r="DR482" s="160">
        <v>1</v>
      </c>
      <c r="DS482" s="160">
        <v>1</v>
      </c>
      <c r="DT482" s="104" t="s">
        <v>154</v>
      </c>
      <c r="DU482" s="104">
        <v>0</v>
      </c>
      <c r="DV482" s="104" t="s">
        <v>154</v>
      </c>
      <c r="DW482" s="104" t="s">
        <v>160</v>
      </c>
      <c r="DX482" s="104">
        <v>0</v>
      </c>
      <c r="DY482" s="104">
        <v>0</v>
      </c>
      <c r="DZ482" s="107" t="str">
        <f t="shared" si="352"/>
        <v>N</v>
      </c>
      <c r="EA482" s="107" t="str">
        <f t="shared" si="353"/>
        <v/>
      </c>
      <c r="EB482" s="107" t="str">
        <f t="shared" si="354"/>
        <v>N</v>
      </c>
      <c r="EC482" s="107" t="str">
        <f t="shared" si="355"/>
        <v>Y</v>
      </c>
      <c r="ED482" s="107" t="str">
        <f t="shared" si="356"/>
        <v>Yes</v>
      </c>
      <c r="EF482" s="113">
        <f t="shared" si="369"/>
        <v>0</v>
      </c>
    </row>
    <row r="483" spans="1:136" ht="16.5" customHeight="1">
      <c r="A483" s="149">
        <v>480</v>
      </c>
      <c r="B483" s="149">
        <v>291</v>
      </c>
      <c r="C483" s="150" t="s">
        <v>2783</v>
      </c>
      <c r="D483" s="149" t="s">
        <v>1294</v>
      </c>
      <c r="E483" s="149" t="s">
        <v>1294</v>
      </c>
      <c r="F483" s="149" t="s">
        <v>175</v>
      </c>
      <c r="G483" s="149" t="s">
        <v>176</v>
      </c>
      <c r="H483" s="168" t="s">
        <v>2784</v>
      </c>
      <c r="I483" s="149" t="s">
        <v>2785</v>
      </c>
      <c r="J483" s="149">
        <v>2.868</v>
      </c>
      <c r="K483" s="149" t="s">
        <v>2786</v>
      </c>
      <c r="L483" s="149">
        <v>13354</v>
      </c>
      <c r="M483" s="150">
        <v>14</v>
      </c>
      <c r="N483" s="149" t="s">
        <v>154</v>
      </c>
      <c r="O483" s="149" t="s">
        <v>153</v>
      </c>
      <c r="P483" s="150" t="s">
        <v>153</v>
      </c>
      <c r="Q483" s="113" t="s">
        <v>154</v>
      </c>
      <c r="R483" s="113" t="s">
        <v>154</v>
      </c>
      <c r="S483" s="149" t="s">
        <v>153</v>
      </c>
      <c r="T483" s="149" t="s">
        <v>153</v>
      </c>
      <c r="U483" s="151" t="s">
        <v>153</v>
      </c>
      <c r="V483" s="149" t="s">
        <v>153</v>
      </c>
      <c r="W483" s="149" t="s">
        <v>153</v>
      </c>
      <c r="X483" s="152" t="s">
        <v>153</v>
      </c>
      <c r="Y483" s="113" t="s">
        <v>153</v>
      </c>
      <c r="Z483" s="149" t="s">
        <v>153</v>
      </c>
      <c r="AA483" s="150"/>
      <c r="AB483" s="149"/>
      <c r="AC483" s="149" t="s">
        <v>233</v>
      </c>
      <c r="AD483" s="149" t="s">
        <v>234</v>
      </c>
      <c r="AE483" s="149" t="s">
        <v>337</v>
      </c>
      <c r="AF483" s="149" t="s">
        <v>337</v>
      </c>
      <c r="AG483" s="149"/>
      <c r="AH483" s="150" t="s">
        <v>159</v>
      </c>
      <c r="AI483" s="149" t="s">
        <v>180</v>
      </c>
      <c r="AJ483" s="113" t="s">
        <v>154</v>
      </c>
      <c r="AK483" s="170" t="s">
        <v>338</v>
      </c>
      <c r="AL483" s="149">
        <v>2060</v>
      </c>
      <c r="AM483" s="171" t="s">
        <v>2787</v>
      </c>
      <c r="AN483" s="150"/>
      <c r="AP483" s="149" t="s">
        <v>154</v>
      </c>
      <c r="AQ483" s="149" t="s">
        <v>153</v>
      </c>
      <c r="AR483" s="149" t="s">
        <v>153</v>
      </c>
      <c r="AS483" s="149"/>
      <c r="AT483" s="149"/>
      <c r="AU483" s="150"/>
      <c r="AV483" s="166" t="s">
        <v>168</v>
      </c>
      <c r="AW483" s="172" t="s">
        <v>158</v>
      </c>
      <c r="AX483" s="149" t="s">
        <v>158</v>
      </c>
      <c r="AY483" s="149" t="s">
        <v>154</v>
      </c>
      <c r="AZ483" s="149" t="s">
        <v>153</v>
      </c>
      <c r="BA483" s="149" t="s">
        <v>153</v>
      </c>
      <c r="BB483" s="149"/>
      <c r="BC483" s="150"/>
      <c r="BD483" s="149"/>
      <c r="BE483" s="173"/>
      <c r="BF483" s="150"/>
      <c r="BG483" s="283">
        <f t="shared" si="357"/>
        <v>0</v>
      </c>
      <c r="BH483" s="149">
        <f t="shared" si="358"/>
        <v>0</v>
      </c>
      <c r="BI483" s="113">
        <f t="shared" si="324"/>
        <v>0</v>
      </c>
      <c r="BJ483" s="280">
        <f t="shared" si="325"/>
        <v>0</v>
      </c>
      <c r="BK483" s="347">
        <f t="shared" si="359"/>
        <v>0</v>
      </c>
      <c r="BL483" s="113">
        <f t="shared" si="360"/>
        <v>0</v>
      </c>
      <c r="BM483" s="113">
        <f t="shared" si="326"/>
        <v>0</v>
      </c>
      <c r="BN483" s="278">
        <f t="shared" si="327"/>
        <v>0</v>
      </c>
      <c r="BO483" s="149">
        <f t="shared" si="361"/>
        <v>0</v>
      </c>
      <c r="BP483" s="149">
        <f t="shared" si="362"/>
        <v>0</v>
      </c>
      <c r="BQ483" s="113">
        <f t="shared" si="328"/>
        <v>0</v>
      </c>
      <c r="BR483" s="356">
        <f t="shared" si="363"/>
        <v>0</v>
      </c>
      <c r="BS483" s="149">
        <f t="shared" si="364"/>
        <v>0</v>
      </c>
      <c r="BT483" s="113">
        <f t="shared" si="329"/>
        <v>0</v>
      </c>
      <c r="BU483" s="356">
        <f t="shared" si="330"/>
        <v>0</v>
      </c>
      <c r="BV483" s="149">
        <f t="shared" si="331"/>
        <v>0</v>
      </c>
      <c r="BW483" s="113">
        <f t="shared" si="332"/>
        <v>0</v>
      </c>
      <c r="BX483" s="248">
        <f t="shared" si="333"/>
        <v>0</v>
      </c>
      <c r="BY483" s="248">
        <f t="shared" si="334"/>
        <v>0</v>
      </c>
      <c r="BZ483" s="248">
        <f t="shared" si="335"/>
        <v>0</v>
      </c>
      <c r="CA483" s="248">
        <f t="shared" si="368"/>
        <v>0</v>
      </c>
      <c r="CB483" s="175">
        <f t="shared" si="336"/>
        <v>0</v>
      </c>
      <c r="CC483" s="347">
        <f t="shared" si="337"/>
        <v>0</v>
      </c>
      <c r="CD483" s="113">
        <f t="shared" si="338"/>
        <v>0</v>
      </c>
      <c r="CE483" s="113">
        <f t="shared" si="339"/>
        <v>0</v>
      </c>
      <c r="CF483" s="276">
        <f t="shared" si="340"/>
        <v>0</v>
      </c>
      <c r="CG483" s="248">
        <f t="shared" si="341"/>
        <v>0</v>
      </c>
      <c r="CH483" s="274">
        <f t="shared" si="365"/>
        <v>0</v>
      </c>
      <c r="CI483" s="347">
        <f t="shared" si="342"/>
        <v>0</v>
      </c>
      <c r="CJ483" s="113">
        <f t="shared" si="343"/>
        <v>0</v>
      </c>
      <c r="CK483" s="141">
        <f t="shared" si="344"/>
        <v>0</v>
      </c>
      <c r="CL483" s="149">
        <f t="shared" si="366"/>
        <v>0</v>
      </c>
      <c r="CM483" s="149">
        <f t="shared" si="366"/>
        <v>0</v>
      </c>
      <c r="CN483" s="149">
        <f t="shared" si="366"/>
        <v>0</v>
      </c>
      <c r="CO483" s="149">
        <f t="shared" si="345"/>
        <v>0</v>
      </c>
      <c r="CP483" s="149">
        <f t="shared" si="367"/>
        <v>0</v>
      </c>
      <c r="CQ483" s="282">
        <f t="shared" si="346"/>
        <v>0</v>
      </c>
      <c r="CR483" s="113">
        <f t="shared" si="347"/>
        <v>0</v>
      </c>
      <c r="CS483" s="113">
        <f t="shared" si="348"/>
        <v>1</v>
      </c>
      <c r="CT483" s="282" t="str">
        <f t="shared" si="349"/>
        <v/>
      </c>
      <c r="CU483" s="113" t="str">
        <f t="shared" si="350"/>
        <v xml:space="preserve"> </v>
      </c>
      <c r="CV483" s="113">
        <f t="shared" si="351"/>
        <v>0</v>
      </c>
      <c r="CW483" s="160">
        <v>0</v>
      </c>
      <c r="CX483" s="160">
        <v>0</v>
      </c>
      <c r="CY483" s="160">
        <v>0</v>
      </c>
      <c r="CZ483" s="160">
        <v>0</v>
      </c>
      <c r="DA483" s="160">
        <v>0</v>
      </c>
      <c r="DB483" s="160">
        <v>0</v>
      </c>
      <c r="DC483" s="160">
        <v>0</v>
      </c>
      <c r="DD483" s="160">
        <v>0</v>
      </c>
      <c r="DE483" s="160">
        <v>0</v>
      </c>
      <c r="DF483" s="160">
        <v>0</v>
      </c>
      <c r="DG483" s="160">
        <v>0</v>
      </c>
      <c r="DH483" s="160">
        <v>0</v>
      </c>
      <c r="DI483" s="160">
        <v>0</v>
      </c>
      <c r="DJ483" s="160">
        <v>0</v>
      </c>
      <c r="DK483" s="160">
        <v>0</v>
      </c>
      <c r="DL483" s="160">
        <v>0</v>
      </c>
      <c r="DM483" s="160">
        <v>0</v>
      </c>
      <c r="DN483" s="160">
        <v>0</v>
      </c>
      <c r="DO483" s="160">
        <v>0</v>
      </c>
      <c r="DP483" s="160">
        <v>0</v>
      </c>
      <c r="DQ483" s="160">
        <v>0</v>
      </c>
      <c r="DR483" s="160">
        <v>0</v>
      </c>
      <c r="DS483" s="160">
        <v>0</v>
      </c>
      <c r="DT483" s="104" t="s">
        <v>154</v>
      </c>
      <c r="DU483" s="104">
        <v>0</v>
      </c>
      <c r="DV483" s="104" t="s">
        <v>154</v>
      </c>
      <c r="DW483" s="104" t="s">
        <v>154</v>
      </c>
      <c r="DX483" s="104">
        <v>0</v>
      </c>
      <c r="DY483" s="104">
        <v>0</v>
      </c>
      <c r="DZ483" s="107" t="str">
        <f t="shared" si="352"/>
        <v>N</v>
      </c>
      <c r="EA483" s="107" t="str">
        <f t="shared" si="353"/>
        <v/>
      </c>
      <c r="EB483" s="107" t="str">
        <f t="shared" si="354"/>
        <v>N</v>
      </c>
      <c r="EC483" s="107" t="str">
        <f t="shared" si="355"/>
        <v>N</v>
      </c>
      <c r="ED483" s="107" t="str">
        <f t="shared" si="356"/>
        <v>Not Specified</v>
      </c>
      <c r="EF483" s="113">
        <f t="shared" si="369"/>
        <v>0</v>
      </c>
    </row>
    <row r="484" spans="1:136" s="175" customFormat="1" ht="16.5" customHeight="1">
      <c r="A484" s="149">
        <v>481</v>
      </c>
      <c r="B484" s="149">
        <v>483</v>
      </c>
      <c r="C484" s="150" t="s">
        <v>2788</v>
      </c>
      <c r="D484" s="149" t="s">
        <v>314</v>
      </c>
      <c r="E484" s="149" t="s">
        <v>229</v>
      </c>
      <c r="F484" s="149" t="s">
        <v>175</v>
      </c>
      <c r="G484" s="149" t="s">
        <v>176</v>
      </c>
      <c r="H484" s="168" t="s">
        <v>2789</v>
      </c>
      <c r="I484" s="149" t="s">
        <v>2790</v>
      </c>
      <c r="J484" s="149">
        <v>-0.391</v>
      </c>
      <c r="K484" s="149" t="s">
        <v>2791</v>
      </c>
      <c r="L484" s="149">
        <v>28000</v>
      </c>
      <c r="M484" s="150">
        <v>4</v>
      </c>
      <c r="N484" s="149" t="s">
        <v>154</v>
      </c>
      <c r="O484" s="149" t="s">
        <v>153</v>
      </c>
      <c r="P484" s="150" t="s">
        <v>153</v>
      </c>
      <c r="Q484" s="149" t="s">
        <v>154</v>
      </c>
      <c r="R484" s="113" t="s">
        <v>154</v>
      </c>
      <c r="S484" s="149" t="s">
        <v>153</v>
      </c>
      <c r="T484" s="149" t="s">
        <v>153</v>
      </c>
      <c r="U484" s="151" t="s">
        <v>153</v>
      </c>
      <c r="V484" s="149" t="s">
        <v>153</v>
      </c>
      <c r="W484" s="149" t="s">
        <v>153</v>
      </c>
      <c r="X484" s="152" t="s">
        <v>153</v>
      </c>
      <c r="Y484" s="113" t="s">
        <v>153</v>
      </c>
      <c r="Z484" s="149" t="s">
        <v>153</v>
      </c>
      <c r="AA484" s="150"/>
      <c r="AB484" s="149"/>
      <c r="AC484" s="149" t="s">
        <v>153</v>
      </c>
      <c r="AD484" s="149" t="s">
        <v>153</v>
      </c>
      <c r="AE484" s="149" t="s">
        <v>157</v>
      </c>
      <c r="AF484" s="149" t="s">
        <v>157</v>
      </c>
      <c r="AG484" s="149" t="s">
        <v>153</v>
      </c>
      <c r="AH484" s="150" t="s">
        <v>159</v>
      </c>
      <c r="AI484" s="149" t="s">
        <v>180</v>
      </c>
      <c r="AJ484" s="113" t="s">
        <v>154</v>
      </c>
      <c r="AK484" s="170" t="s">
        <v>665</v>
      </c>
      <c r="AL484" s="149">
        <v>2060</v>
      </c>
      <c r="AM484" s="171" t="s">
        <v>2792</v>
      </c>
      <c r="AN484" s="150" t="s">
        <v>2793</v>
      </c>
      <c r="AO484" s="113"/>
      <c r="AP484" s="149" t="s">
        <v>154</v>
      </c>
      <c r="AQ484" s="149" t="s">
        <v>153</v>
      </c>
      <c r="AR484" s="149" t="s">
        <v>153</v>
      </c>
      <c r="AS484" s="149"/>
      <c r="AT484" s="149"/>
      <c r="AU484" s="150"/>
      <c r="AV484" s="149" t="s">
        <v>158</v>
      </c>
      <c r="AW484" s="172" t="s">
        <v>153</v>
      </c>
      <c r="AX484" s="149" t="s">
        <v>153</v>
      </c>
      <c r="AY484" s="149" t="s">
        <v>154</v>
      </c>
      <c r="AZ484" s="149" t="s">
        <v>153</v>
      </c>
      <c r="BA484" s="149" t="s">
        <v>153</v>
      </c>
      <c r="BB484" s="149"/>
      <c r="BC484" s="150"/>
      <c r="BD484" s="149"/>
      <c r="BE484" s="173"/>
      <c r="BF484" s="150"/>
      <c r="BG484" s="283">
        <f t="shared" si="357"/>
        <v>0</v>
      </c>
      <c r="BH484" s="149">
        <f t="shared" si="358"/>
        <v>0</v>
      </c>
      <c r="BI484" s="113">
        <f t="shared" si="324"/>
        <v>0</v>
      </c>
      <c r="BJ484" s="280">
        <f t="shared" si="325"/>
        <v>0</v>
      </c>
      <c r="BK484" s="347">
        <f t="shared" si="359"/>
        <v>0</v>
      </c>
      <c r="BL484" s="113">
        <f t="shared" si="360"/>
        <v>0</v>
      </c>
      <c r="BM484" s="113">
        <f t="shared" si="326"/>
        <v>0</v>
      </c>
      <c r="BN484" s="278">
        <f t="shared" si="327"/>
        <v>0</v>
      </c>
      <c r="BO484" s="149">
        <f t="shared" si="361"/>
        <v>0</v>
      </c>
      <c r="BP484" s="149">
        <f t="shared" si="362"/>
        <v>0</v>
      </c>
      <c r="BQ484" s="113">
        <f t="shared" si="328"/>
        <v>0</v>
      </c>
      <c r="BR484" s="356">
        <f t="shared" si="363"/>
        <v>0</v>
      </c>
      <c r="BS484" s="149">
        <f t="shared" si="364"/>
        <v>0</v>
      </c>
      <c r="BT484" s="113">
        <f t="shared" si="329"/>
        <v>0</v>
      </c>
      <c r="BU484" s="356">
        <f t="shared" si="330"/>
        <v>0</v>
      </c>
      <c r="BV484" s="149">
        <f t="shared" si="331"/>
        <v>0</v>
      </c>
      <c r="BW484" s="113">
        <f t="shared" si="332"/>
        <v>0</v>
      </c>
      <c r="BX484" s="248">
        <f t="shared" si="333"/>
        <v>0</v>
      </c>
      <c r="BY484" s="248">
        <f t="shared" si="334"/>
        <v>0</v>
      </c>
      <c r="BZ484" s="248">
        <f t="shared" si="335"/>
        <v>0</v>
      </c>
      <c r="CA484" s="248">
        <f t="shared" si="368"/>
        <v>0</v>
      </c>
      <c r="CB484" s="175">
        <f t="shared" si="336"/>
        <v>0</v>
      </c>
      <c r="CC484" s="347">
        <f t="shared" si="337"/>
        <v>0</v>
      </c>
      <c r="CD484" s="113">
        <f t="shared" si="338"/>
        <v>0</v>
      </c>
      <c r="CE484" s="113">
        <f t="shared" si="339"/>
        <v>0</v>
      </c>
      <c r="CF484" s="276">
        <f t="shared" si="340"/>
        <v>0</v>
      </c>
      <c r="CG484" s="248">
        <f t="shared" si="341"/>
        <v>0</v>
      </c>
      <c r="CH484" s="274">
        <f t="shared" si="365"/>
        <v>0</v>
      </c>
      <c r="CI484" s="347">
        <f t="shared" si="342"/>
        <v>0</v>
      </c>
      <c r="CJ484" s="113">
        <f t="shared" si="343"/>
        <v>0</v>
      </c>
      <c r="CK484" s="141">
        <f t="shared" si="344"/>
        <v>0</v>
      </c>
      <c r="CL484" s="149">
        <f t="shared" si="366"/>
        <v>0</v>
      </c>
      <c r="CM484" s="149">
        <f t="shared" si="366"/>
        <v>0</v>
      </c>
      <c r="CN484" s="149">
        <f t="shared" si="366"/>
        <v>0</v>
      </c>
      <c r="CO484" s="149">
        <f t="shared" si="345"/>
        <v>0</v>
      </c>
      <c r="CP484" s="149">
        <f t="shared" si="367"/>
        <v>0</v>
      </c>
      <c r="CQ484" s="282">
        <f t="shared" si="346"/>
        <v>0</v>
      </c>
      <c r="CR484" s="113">
        <f t="shared" si="347"/>
        <v>1</v>
      </c>
      <c r="CS484" s="113">
        <f t="shared" si="348"/>
        <v>0</v>
      </c>
      <c r="CT484" s="282" t="str">
        <f t="shared" si="349"/>
        <v/>
      </c>
      <c r="CU484" s="113" t="str">
        <f t="shared" si="350"/>
        <v xml:space="preserve"> </v>
      </c>
      <c r="CV484" s="113">
        <f t="shared" si="351"/>
        <v>0</v>
      </c>
      <c r="CW484" s="160">
        <v>0</v>
      </c>
      <c r="CX484" s="160">
        <v>0</v>
      </c>
      <c r="CY484" s="160">
        <v>0</v>
      </c>
      <c r="CZ484" s="160">
        <v>0</v>
      </c>
      <c r="DA484" s="160">
        <v>0</v>
      </c>
      <c r="DB484" s="160">
        <v>0</v>
      </c>
      <c r="DC484" s="160">
        <v>0</v>
      </c>
      <c r="DD484" s="160">
        <v>0</v>
      </c>
      <c r="DE484" s="160">
        <v>0</v>
      </c>
      <c r="DF484" s="160">
        <v>0</v>
      </c>
      <c r="DG484" s="160">
        <v>0</v>
      </c>
      <c r="DH484" s="160">
        <v>0</v>
      </c>
      <c r="DI484" s="160">
        <v>0</v>
      </c>
      <c r="DJ484" s="160">
        <v>0</v>
      </c>
      <c r="DK484" s="160">
        <v>0</v>
      </c>
      <c r="DL484" s="160">
        <v>0</v>
      </c>
      <c r="DM484" s="160">
        <v>0</v>
      </c>
      <c r="DN484" s="160">
        <v>0</v>
      </c>
      <c r="DO484" s="160">
        <v>0</v>
      </c>
      <c r="DP484" s="160">
        <v>0</v>
      </c>
      <c r="DQ484" s="160">
        <v>0</v>
      </c>
      <c r="DR484" s="160">
        <v>0</v>
      </c>
      <c r="DS484" s="160">
        <v>0</v>
      </c>
      <c r="DT484" s="104" t="s">
        <v>154</v>
      </c>
      <c r="DU484" s="104">
        <v>0</v>
      </c>
      <c r="DV484" s="104" t="s">
        <v>154</v>
      </c>
      <c r="DW484" s="104" t="s">
        <v>154</v>
      </c>
      <c r="DX484" s="104" t="s">
        <v>154</v>
      </c>
      <c r="DY484" s="104" t="s">
        <v>154</v>
      </c>
      <c r="DZ484" s="107" t="str">
        <f t="shared" si="352"/>
        <v>N</v>
      </c>
      <c r="EA484" s="107" t="str">
        <f t="shared" si="353"/>
        <v/>
      </c>
      <c r="EB484" s="107" t="str">
        <f t="shared" si="354"/>
        <v>N</v>
      </c>
      <c r="EC484" s="107" t="str">
        <f t="shared" si="355"/>
        <v>N</v>
      </c>
      <c r="ED484" s="107" t="str">
        <f t="shared" si="356"/>
        <v>No</v>
      </c>
      <c r="EE484" s="107"/>
      <c r="EF484" s="113">
        <f t="shared" si="369"/>
        <v>0</v>
      </c>
    </row>
    <row r="485" spans="1:136" ht="16.5" customHeight="1">
      <c r="A485" s="194">
        <v>482</v>
      </c>
      <c r="B485" s="194" t="e">
        <v>#N/A</v>
      </c>
      <c r="C485" s="200" t="s">
        <v>2794</v>
      </c>
      <c r="D485" s="149" t="s">
        <v>926</v>
      </c>
      <c r="E485" s="149" t="s">
        <v>206</v>
      </c>
      <c r="F485" s="149" t="s">
        <v>145</v>
      </c>
      <c r="G485" s="149" t="s">
        <v>146</v>
      </c>
      <c r="H485" s="168" t="s">
        <v>2795</v>
      </c>
      <c r="I485" s="149" t="s">
        <v>2796</v>
      </c>
      <c r="J485" s="149">
        <v>-0.207</v>
      </c>
      <c r="K485" s="149" t="s">
        <v>2797</v>
      </c>
      <c r="L485" s="149">
        <v>139907</v>
      </c>
      <c r="M485" s="150">
        <v>2</v>
      </c>
      <c r="N485" s="149" t="s">
        <v>154</v>
      </c>
      <c r="O485" s="149" t="s">
        <v>153</v>
      </c>
      <c r="P485" s="150" t="s">
        <v>153</v>
      </c>
      <c r="Q485" s="113" t="s">
        <v>150</v>
      </c>
      <c r="R485" s="113" t="s">
        <v>150</v>
      </c>
      <c r="S485" s="149" t="s">
        <v>151</v>
      </c>
      <c r="T485" s="149" t="s">
        <v>152</v>
      </c>
      <c r="U485" s="151">
        <v>2030</v>
      </c>
      <c r="V485" s="149" t="s">
        <v>153</v>
      </c>
      <c r="W485" s="149" t="s">
        <v>153</v>
      </c>
      <c r="X485" s="152" t="s">
        <v>153</v>
      </c>
      <c r="Y485" s="113" t="s">
        <v>153</v>
      </c>
      <c r="Z485" s="149" t="s">
        <v>153</v>
      </c>
      <c r="AA485" s="150"/>
      <c r="AB485" s="149"/>
      <c r="AC485" s="149" t="s">
        <v>202</v>
      </c>
      <c r="AD485" s="149" t="s">
        <v>5</v>
      </c>
      <c r="AE485" s="149" t="s">
        <v>157</v>
      </c>
      <c r="AF485" s="149" t="s">
        <v>157</v>
      </c>
      <c r="AG485" s="149" t="s">
        <v>157</v>
      </c>
      <c r="AH485" s="150" t="s">
        <v>218</v>
      </c>
      <c r="AI485" s="113" t="s">
        <v>219</v>
      </c>
      <c r="AJ485" s="113" t="s">
        <v>150</v>
      </c>
      <c r="AK485" s="170" t="s">
        <v>2798</v>
      </c>
      <c r="AL485" s="149">
        <v>2027</v>
      </c>
      <c r="AN485" s="150"/>
      <c r="AP485" s="149" t="s">
        <v>154</v>
      </c>
      <c r="AQ485" s="149" t="s">
        <v>153</v>
      </c>
      <c r="AR485" s="149" t="s">
        <v>153</v>
      </c>
      <c r="AS485" s="149"/>
      <c r="AT485" s="201"/>
      <c r="AU485" s="150"/>
      <c r="AV485" s="149" t="s">
        <v>168</v>
      </c>
      <c r="AW485" s="172" t="s">
        <v>312</v>
      </c>
      <c r="AX485" s="149" t="s">
        <v>158</v>
      </c>
      <c r="AY485" s="149" t="s">
        <v>154</v>
      </c>
      <c r="AZ485" s="149" t="s">
        <v>153</v>
      </c>
      <c r="BA485" s="149" t="s">
        <v>153</v>
      </c>
      <c r="BB485" s="149"/>
      <c r="BC485" s="150"/>
      <c r="BD485" s="149"/>
      <c r="BE485" s="173"/>
      <c r="BF485" s="150"/>
      <c r="BG485" s="283">
        <f t="shared" si="357"/>
        <v>0</v>
      </c>
      <c r="BH485" s="149">
        <f t="shared" si="358"/>
        <v>0</v>
      </c>
      <c r="BI485" s="113">
        <f t="shared" si="324"/>
        <v>0</v>
      </c>
      <c r="BJ485" s="280">
        <f t="shared" si="325"/>
        <v>0</v>
      </c>
      <c r="BK485" s="347">
        <f t="shared" si="359"/>
        <v>0</v>
      </c>
      <c r="BL485" s="113">
        <f t="shared" si="360"/>
        <v>1</v>
      </c>
      <c r="BM485" s="113">
        <f t="shared" si="326"/>
        <v>0</v>
      </c>
      <c r="BN485" s="278">
        <f t="shared" si="327"/>
        <v>1</v>
      </c>
      <c r="BO485" s="149">
        <f t="shared" si="361"/>
        <v>0</v>
      </c>
      <c r="BP485" s="149">
        <f t="shared" si="362"/>
        <v>0</v>
      </c>
      <c r="BQ485" s="113">
        <f t="shared" si="328"/>
        <v>0</v>
      </c>
      <c r="BR485" s="356">
        <f t="shared" si="363"/>
        <v>0</v>
      </c>
      <c r="BS485" s="149">
        <f t="shared" si="364"/>
        <v>0</v>
      </c>
      <c r="BT485" s="113">
        <f t="shared" si="329"/>
        <v>0</v>
      </c>
      <c r="BU485" s="356">
        <f t="shared" si="330"/>
        <v>0</v>
      </c>
      <c r="BV485" s="149">
        <f t="shared" si="331"/>
        <v>1</v>
      </c>
      <c r="BW485" s="113">
        <f t="shared" si="332"/>
        <v>0</v>
      </c>
      <c r="BX485" s="248">
        <f t="shared" si="333"/>
        <v>0</v>
      </c>
      <c r="BY485" s="248">
        <f t="shared" si="334"/>
        <v>1</v>
      </c>
      <c r="BZ485" s="248">
        <f t="shared" si="335"/>
        <v>0</v>
      </c>
      <c r="CA485" s="248">
        <f t="shared" si="368"/>
        <v>1</v>
      </c>
      <c r="CB485" s="175">
        <f t="shared" si="336"/>
        <v>1</v>
      </c>
      <c r="CC485" s="347">
        <f t="shared" si="337"/>
        <v>0</v>
      </c>
      <c r="CD485" s="113">
        <f t="shared" si="338"/>
        <v>0</v>
      </c>
      <c r="CE485" s="113">
        <f t="shared" si="339"/>
        <v>0</v>
      </c>
      <c r="CF485" s="276">
        <f t="shared" si="340"/>
        <v>0</v>
      </c>
      <c r="CG485" s="248">
        <f t="shared" si="341"/>
        <v>1</v>
      </c>
      <c r="CH485" s="274">
        <f t="shared" si="365"/>
        <v>1</v>
      </c>
      <c r="CI485" s="347">
        <f t="shared" si="342"/>
        <v>0</v>
      </c>
      <c r="CJ485" s="113">
        <f t="shared" si="343"/>
        <v>0</v>
      </c>
      <c r="CK485" s="141">
        <f t="shared" si="344"/>
        <v>0</v>
      </c>
      <c r="CL485" s="149">
        <f t="shared" si="366"/>
        <v>0</v>
      </c>
      <c r="CM485" s="149">
        <f t="shared" si="366"/>
        <v>2</v>
      </c>
      <c r="CN485" s="149">
        <f t="shared" si="366"/>
        <v>0</v>
      </c>
      <c r="CO485" s="149">
        <f t="shared" si="345"/>
        <v>2</v>
      </c>
      <c r="CP485" s="149">
        <f t="shared" si="367"/>
        <v>1</v>
      </c>
      <c r="CQ485" s="282">
        <f t="shared" si="346"/>
        <v>0</v>
      </c>
      <c r="CR485" s="113">
        <f t="shared" si="347"/>
        <v>0</v>
      </c>
      <c r="CS485" s="113">
        <f t="shared" si="348"/>
        <v>1</v>
      </c>
      <c r="CT485" s="282">
        <f t="shared" si="349"/>
        <v>1</v>
      </c>
      <c r="CU485" s="113" t="str">
        <f t="shared" si="350"/>
        <v xml:space="preserve"> </v>
      </c>
      <c r="CV485" s="113">
        <f t="shared" si="351"/>
        <v>0</v>
      </c>
      <c r="CW485" s="160" t="e">
        <v>#N/A</v>
      </c>
      <c r="CX485" s="160" t="e">
        <v>#N/A</v>
      </c>
      <c r="CY485" s="160" t="e">
        <v>#N/A</v>
      </c>
      <c r="CZ485" s="160" t="e">
        <v>#N/A</v>
      </c>
      <c r="DA485" s="160" t="e">
        <v>#N/A</v>
      </c>
      <c r="DB485" s="160" t="e">
        <v>#N/A</v>
      </c>
      <c r="DC485" s="160" t="e">
        <v>#N/A</v>
      </c>
      <c r="DD485" s="160" t="e">
        <v>#N/A</v>
      </c>
      <c r="DE485" s="160" t="e">
        <v>#N/A</v>
      </c>
      <c r="DF485" s="160" t="e">
        <v>#N/A</v>
      </c>
      <c r="DG485" s="160" t="e">
        <v>#N/A</v>
      </c>
      <c r="DH485" s="160" t="e">
        <v>#N/A</v>
      </c>
      <c r="DI485" s="160" t="e">
        <v>#N/A</v>
      </c>
      <c r="DJ485" s="160" t="e">
        <v>#N/A</v>
      </c>
      <c r="DK485" s="160" t="e">
        <v>#N/A</v>
      </c>
      <c r="DL485" s="160" t="e">
        <v>#N/A</v>
      </c>
      <c r="DM485" s="160" t="e">
        <v>#N/A</v>
      </c>
      <c r="DN485" s="160" t="e">
        <v>#N/A</v>
      </c>
      <c r="DO485" s="160" t="e">
        <v>#N/A</v>
      </c>
      <c r="DP485" s="160" t="e">
        <v>#N/A</v>
      </c>
      <c r="DQ485" s="160" t="e">
        <v>#N/A</v>
      </c>
      <c r="DR485" s="160" t="e">
        <v>#N/A</v>
      </c>
      <c r="DS485" s="160" t="e">
        <v>#N/A</v>
      </c>
      <c r="DT485" s="104" t="e">
        <v>#N/A</v>
      </c>
      <c r="DU485" s="104" t="e">
        <v>#N/A</v>
      </c>
      <c r="DV485" s="104" t="e">
        <v>#N/A</v>
      </c>
      <c r="DW485" s="104" t="e">
        <v>#N/A</v>
      </c>
      <c r="DX485" s="104" t="e">
        <v>#N/A</v>
      </c>
      <c r="DY485" s="104" t="e">
        <v>#N/A</v>
      </c>
      <c r="DZ485" s="107" t="str">
        <f t="shared" si="352"/>
        <v>Y</v>
      </c>
      <c r="EA485" s="107" t="str">
        <f t="shared" si="353"/>
        <v/>
      </c>
      <c r="EB485" s="107" t="str">
        <f t="shared" si="354"/>
        <v>N</v>
      </c>
      <c r="EC485" s="107" t="str">
        <f t="shared" si="355"/>
        <v>Y</v>
      </c>
      <c r="ED485" s="107" t="str">
        <f t="shared" si="356"/>
        <v>Not Specified</v>
      </c>
      <c r="EF485" s="113">
        <f t="shared" si="369"/>
        <v>0</v>
      </c>
    </row>
    <row r="486" spans="1:136" ht="16.5" customHeight="1">
      <c r="A486" s="113">
        <v>483</v>
      </c>
      <c r="B486" s="113">
        <v>475</v>
      </c>
      <c r="C486" s="141" t="s">
        <v>2799</v>
      </c>
      <c r="D486" s="113" t="s">
        <v>599</v>
      </c>
      <c r="E486" s="113" t="s">
        <v>184</v>
      </c>
      <c r="F486" s="113" t="s">
        <v>175</v>
      </c>
      <c r="G486" s="113" t="s">
        <v>176</v>
      </c>
      <c r="H486" s="157" t="s">
        <v>2800</v>
      </c>
      <c r="I486" s="113" t="s">
        <v>2801</v>
      </c>
      <c r="J486" s="113">
        <v>-0.234</v>
      </c>
      <c r="K486" s="113" t="s">
        <v>2802</v>
      </c>
      <c r="L486" s="113">
        <v>35368</v>
      </c>
      <c r="M486" s="141">
        <v>4</v>
      </c>
      <c r="N486" s="113" t="s">
        <v>154</v>
      </c>
      <c r="O486" s="113" t="s">
        <v>153</v>
      </c>
      <c r="P486" s="141" t="s">
        <v>153</v>
      </c>
      <c r="Q486" s="113" t="s">
        <v>154</v>
      </c>
      <c r="R486" s="113" t="s">
        <v>154</v>
      </c>
      <c r="S486" s="113" t="s">
        <v>153</v>
      </c>
      <c r="T486" s="113" t="s">
        <v>153</v>
      </c>
      <c r="U486" s="147" t="s">
        <v>153</v>
      </c>
      <c r="V486" s="113" t="s">
        <v>153</v>
      </c>
      <c r="W486" s="113" t="s">
        <v>153</v>
      </c>
      <c r="X486" s="148" t="s">
        <v>153</v>
      </c>
      <c r="Y486" s="113" t="s">
        <v>153</v>
      </c>
      <c r="Z486" s="113" t="s">
        <v>153</v>
      </c>
      <c r="AC486" s="113" t="s">
        <v>202</v>
      </c>
      <c r="AD486" s="113" t="s">
        <v>5</v>
      </c>
      <c r="AE486" s="113" t="s">
        <v>168</v>
      </c>
      <c r="AF486" s="113" t="s">
        <v>168</v>
      </c>
      <c r="AG486" s="113" t="s">
        <v>168</v>
      </c>
      <c r="AH486" s="141" t="s">
        <v>153</v>
      </c>
      <c r="AI486" s="113" t="s">
        <v>180</v>
      </c>
      <c r="AJ486" s="113" t="s">
        <v>154</v>
      </c>
      <c r="AK486" s="166" t="s">
        <v>2803</v>
      </c>
      <c r="AL486" s="113">
        <v>2060</v>
      </c>
      <c r="AP486" s="113" t="s">
        <v>154</v>
      </c>
      <c r="AQ486" s="113" t="s">
        <v>153</v>
      </c>
      <c r="AR486" s="113" t="s">
        <v>153</v>
      </c>
      <c r="AV486" s="113" t="s">
        <v>168</v>
      </c>
      <c r="AW486" s="167" t="s">
        <v>168</v>
      </c>
      <c r="AX486" s="113" t="s">
        <v>158</v>
      </c>
      <c r="AY486" s="113" t="s">
        <v>154</v>
      </c>
      <c r="AZ486" s="113" t="s">
        <v>153</v>
      </c>
      <c r="BA486" s="113" t="s">
        <v>153</v>
      </c>
      <c r="BG486" s="283">
        <f t="shared" si="357"/>
        <v>0</v>
      </c>
      <c r="BH486" s="149">
        <f t="shared" si="358"/>
        <v>0</v>
      </c>
      <c r="BI486" s="113">
        <f t="shared" si="324"/>
        <v>0</v>
      </c>
      <c r="BJ486" s="280">
        <f t="shared" si="325"/>
        <v>0</v>
      </c>
      <c r="BK486" s="347">
        <f t="shared" si="359"/>
        <v>0</v>
      </c>
      <c r="BL486" s="113">
        <f t="shared" si="360"/>
        <v>0</v>
      </c>
      <c r="BM486" s="113">
        <f t="shared" si="326"/>
        <v>0</v>
      </c>
      <c r="BN486" s="278">
        <f t="shared" si="327"/>
        <v>0</v>
      </c>
      <c r="BO486" s="149">
        <f t="shared" si="361"/>
        <v>0</v>
      </c>
      <c r="BP486" s="149">
        <f t="shared" si="362"/>
        <v>0</v>
      </c>
      <c r="BQ486" s="113">
        <f t="shared" si="328"/>
        <v>0</v>
      </c>
      <c r="BR486" s="356">
        <f t="shared" si="363"/>
        <v>0</v>
      </c>
      <c r="BS486" s="149">
        <f t="shared" si="364"/>
        <v>0</v>
      </c>
      <c r="BT486" s="113">
        <f t="shared" si="329"/>
        <v>0</v>
      </c>
      <c r="BU486" s="356">
        <f t="shared" si="330"/>
        <v>0</v>
      </c>
      <c r="BV486" s="149">
        <f t="shared" si="331"/>
        <v>0</v>
      </c>
      <c r="BW486" s="113">
        <f t="shared" si="332"/>
        <v>0</v>
      </c>
      <c r="BX486" s="248">
        <f t="shared" si="333"/>
        <v>0</v>
      </c>
      <c r="BY486" s="248">
        <f t="shared" si="334"/>
        <v>0</v>
      </c>
      <c r="BZ486" s="248">
        <f t="shared" si="335"/>
        <v>0</v>
      </c>
      <c r="CA486" s="248">
        <f t="shared" si="368"/>
        <v>0</v>
      </c>
      <c r="CB486" s="175">
        <f t="shared" si="336"/>
        <v>0</v>
      </c>
      <c r="CC486" s="347">
        <f t="shared" si="337"/>
        <v>0</v>
      </c>
      <c r="CD486" s="113">
        <f t="shared" si="338"/>
        <v>0</v>
      </c>
      <c r="CE486" s="113">
        <f t="shared" si="339"/>
        <v>0</v>
      </c>
      <c r="CF486" s="276">
        <f t="shared" si="340"/>
        <v>0</v>
      </c>
      <c r="CG486" s="248">
        <f t="shared" si="341"/>
        <v>0</v>
      </c>
      <c r="CH486" s="274">
        <f t="shared" si="365"/>
        <v>0</v>
      </c>
      <c r="CI486" s="347">
        <f t="shared" si="342"/>
        <v>0</v>
      </c>
      <c r="CJ486" s="113">
        <f t="shared" si="343"/>
        <v>0</v>
      </c>
      <c r="CK486" s="141">
        <f t="shared" si="344"/>
        <v>0</v>
      </c>
      <c r="CL486" s="149">
        <f t="shared" si="366"/>
        <v>0</v>
      </c>
      <c r="CM486" s="149">
        <f t="shared" si="366"/>
        <v>0</v>
      </c>
      <c r="CN486" s="149">
        <f t="shared" si="366"/>
        <v>0</v>
      </c>
      <c r="CO486" s="149">
        <f t="shared" si="345"/>
        <v>0</v>
      </c>
      <c r="CP486" s="149">
        <f t="shared" si="367"/>
        <v>0</v>
      </c>
      <c r="CQ486" s="282">
        <f t="shared" si="346"/>
        <v>0</v>
      </c>
      <c r="CR486" s="113">
        <f t="shared" si="347"/>
        <v>0</v>
      </c>
      <c r="CS486" s="113">
        <f t="shared" si="348"/>
        <v>1</v>
      </c>
      <c r="CT486" s="282" t="str">
        <f t="shared" si="349"/>
        <v/>
      </c>
      <c r="CU486" s="113" t="str">
        <f t="shared" si="350"/>
        <v xml:space="preserve"> </v>
      </c>
      <c r="CV486" s="113">
        <f t="shared" si="351"/>
        <v>0</v>
      </c>
      <c r="CW486" s="160">
        <v>0</v>
      </c>
      <c r="CX486" s="160">
        <v>0</v>
      </c>
      <c r="CY486" s="160">
        <v>0</v>
      </c>
      <c r="CZ486" s="160">
        <v>0</v>
      </c>
      <c r="DA486" s="160">
        <v>0</v>
      </c>
      <c r="DB486" s="160">
        <v>0</v>
      </c>
      <c r="DC486" s="160">
        <v>0</v>
      </c>
      <c r="DD486" s="160">
        <v>0</v>
      </c>
      <c r="DE486" s="160">
        <v>0</v>
      </c>
      <c r="DF486" s="160">
        <v>0</v>
      </c>
      <c r="DG486" s="160">
        <v>0</v>
      </c>
      <c r="DH486" s="160">
        <v>0</v>
      </c>
      <c r="DI486" s="160">
        <v>0</v>
      </c>
      <c r="DJ486" s="160">
        <v>0</v>
      </c>
      <c r="DK486" s="160">
        <v>0</v>
      </c>
      <c r="DL486" s="160">
        <v>0</v>
      </c>
      <c r="DM486" s="160">
        <v>0</v>
      </c>
      <c r="DN486" s="160">
        <v>0</v>
      </c>
      <c r="DO486" s="160">
        <v>0</v>
      </c>
      <c r="DP486" s="160">
        <v>0</v>
      </c>
      <c r="DQ486" s="160">
        <v>0</v>
      </c>
      <c r="DR486" s="160">
        <v>0</v>
      </c>
      <c r="DS486" s="160">
        <v>0</v>
      </c>
      <c r="DT486" s="104" t="s">
        <v>154</v>
      </c>
      <c r="DU486" s="104">
        <v>0</v>
      </c>
      <c r="DV486" s="104" t="s">
        <v>154</v>
      </c>
      <c r="DW486" s="104" t="s">
        <v>154</v>
      </c>
      <c r="DX486" s="104" t="s">
        <v>154</v>
      </c>
      <c r="DY486" s="104" t="s">
        <v>154</v>
      </c>
      <c r="DZ486" s="107" t="str">
        <f t="shared" si="352"/>
        <v>N</v>
      </c>
      <c r="EA486" s="107" t="str">
        <f t="shared" si="353"/>
        <v/>
      </c>
      <c r="EB486" s="107" t="str">
        <f t="shared" si="354"/>
        <v>N</v>
      </c>
      <c r="EC486" s="107" t="str">
        <f t="shared" si="355"/>
        <v>N</v>
      </c>
      <c r="ED486" s="107" t="str">
        <f t="shared" si="356"/>
        <v>Not Specified</v>
      </c>
      <c r="EF486" s="113">
        <f t="shared" si="369"/>
        <v>0</v>
      </c>
    </row>
    <row r="487" spans="1:136" ht="16.5" customHeight="1">
      <c r="A487" s="113">
        <v>484</v>
      </c>
      <c r="B487" s="113" t="e">
        <v>#N/A</v>
      </c>
      <c r="C487" s="141" t="s">
        <v>2804</v>
      </c>
      <c r="D487" s="113" t="s">
        <v>472</v>
      </c>
      <c r="E487" s="113" t="s">
        <v>229</v>
      </c>
      <c r="F487" s="113" t="s">
        <v>1694</v>
      </c>
      <c r="G487" s="113" t="s">
        <v>246</v>
      </c>
      <c r="H487" s="157" t="s">
        <v>2805</v>
      </c>
      <c r="I487" s="113" t="s">
        <v>2806</v>
      </c>
      <c r="J487" s="113">
        <v>0</v>
      </c>
      <c r="K487" s="113" t="s">
        <v>2807</v>
      </c>
      <c r="L487" s="113">
        <v>3334</v>
      </c>
      <c r="M487" s="141">
        <v>1</v>
      </c>
      <c r="N487" s="113" t="s">
        <v>154</v>
      </c>
      <c r="O487" s="113" t="s">
        <v>153</v>
      </c>
      <c r="P487" s="141" t="s">
        <v>153</v>
      </c>
      <c r="Q487" s="113" t="s">
        <v>150</v>
      </c>
      <c r="R487" s="149" t="s">
        <v>154</v>
      </c>
      <c r="S487" s="113" t="s">
        <v>210</v>
      </c>
      <c r="T487" s="113" t="s">
        <v>153</v>
      </c>
      <c r="U487" s="147">
        <v>2030</v>
      </c>
      <c r="V487" s="113" t="s">
        <v>153</v>
      </c>
      <c r="W487" s="113" t="s">
        <v>153</v>
      </c>
      <c r="X487" s="148" t="s">
        <v>153</v>
      </c>
      <c r="Y487" s="169" t="s">
        <v>154</v>
      </c>
      <c r="Z487" s="169" t="s">
        <v>210</v>
      </c>
      <c r="AC487" s="113" t="s">
        <v>167</v>
      </c>
      <c r="AD487" s="113" t="s">
        <v>6</v>
      </c>
      <c r="AE487" s="113" t="s">
        <v>157</v>
      </c>
      <c r="AF487" s="113" t="s">
        <v>157</v>
      </c>
      <c r="AG487" s="113" t="s">
        <v>157</v>
      </c>
      <c r="AH487" s="141" t="s">
        <v>218</v>
      </c>
      <c r="AJ487" s="113" t="s">
        <v>154</v>
      </c>
      <c r="AK487" s="166" t="s">
        <v>153</v>
      </c>
      <c r="AO487" s="113" t="s">
        <v>219</v>
      </c>
      <c r="AP487" s="113" t="s">
        <v>150</v>
      </c>
      <c r="AQ487" s="113" t="s">
        <v>218</v>
      </c>
      <c r="AR487" s="113" t="s">
        <v>2808</v>
      </c>
      <c r="AS487" s="113">
        <v>2050</v>
      </c>
      <c r="AV487" s="141" t="s">
        <v>157</v>
      </c>
      <c r="AW487" s="167" t="s">
        <v>168</v>
      </c>
      <c r="AX487" s="113" t="s">
        <v>158</v>
      </c>
      <c r="AY487" s="113" t="s">
        <v>154</v>
      </c>
      <c r="AZ487" s="113" t="s">
        <v>153</v>
      </c>
      <c r="BA487" s="113" t="s">
        <v>153</v>
      </c>
      <c r="BG487" s="283">
        <f t="shared" si="357"/>
        <v>0</v>
      </c>
      <c r="BH487" s="149">
        <f t="shared" si="358"/>
        <v>0</v>
      </c>
      <c r="BI487" s="113">
        <f t="shared" si="324"/>
        <v>0</v>
      </c>
      <c r="BJ487" s="280">
        <f t="shared" si="325"/>
        <v>0</v>
      </c>
      <c r="BK487" s="347">
        <f t="shared" si="359"/>
        <v>0</v>
      </c>
      <c r="BL487" s="113">
        <f t="shared" si="360"/>
        <v>0</v>
      </c>
      <c r="BM487" s="113">
        <f t="shared" si="326"/>
        <v>0</v>
      </c>
      <c r="BN487" s="278">
        <f t="shared" si="327"/>
        <v>0</v>
      </c>
      <c r="BO487" s="149">
        <f t="shared" si="361"/>
        <v>0</v>
      </c>
      <c r="BP487" s="149">
        <f t="shared" si="362"/>
        <v>0</v>
      </c>
      <c r="BQ487" s="113">
        <f t="shared" si="328"/>
        <v>0</v>
      </c>
      <c r="BR487" s="356">
        <f t="shared" si="363"/>
        <v>0</v>
      </c>
      <c r="BS487" s="149">
        <f t="shared" si="364"/>
        <v>0</v>
      </c>
      <c r="BT487" s="113">
        <f t="shared" si="329"/>
        <v>1</v>
      </c>
      <c r="BU487" s="356">
        <f t="shared" si="330"/>
        <v>0</v>
      </c>
      <c r="BV487" s="149">
        <f t="shared" si="331"/>
        <v>0</v>
      </c>
      <c r="BW487" s="113">
        <f t="shared" si="332"/>
        <v>0</v>
      </c>
      <c r="BX487" s="248">
        <f t="shared" si="333"/>
        <v>0</v>
      </c>
      <c r="BY487" s="248">
        <f t="shared" si="334"/>
        <v>0</v>
      </c>
      <c r="BZ487" s="248">
        <f t="shared" si="335"/>
        <v>0</v>
      </c>
      <c r="CA487" s="248">
        <f t="shared" si="368"/>
        <v>0</v>
      </c>
      <c r="CB487" s="175">
        <f t="shared" si="336"/>
        <v>0</v>
      </c>
      <c r="CC487" s="347">
        <f t="shared" si="337"/>
        <v>0</v>
      </c>
      <c r="CD487" s="113">
        <f t="shared" si="338"/>
        <v>0</v>
      </c>
      <c r="CE487" s="113">
        <f t="shared" si="339"/>
        <v>1</v>
      </c>
      <c r="CF487" s="276">
        <f t="shared" si="340"/>
        <v>1</v>
      </c>
      <c r="CG487" s="248">
        <f t="shared" si="341"/>
        <v>1</v>
      </c>
      <c r="CH487" s="274">
        <f t="shared" si="365"/>
        <v>1</v>
      </c>
      <c r="CI487" s="347">
        <f t="shared" si="342"/>
        <v>0</v>
      </c>
      <c r="CJ487" s="113">
        <f t="shared" si="343"/>
        <v>0</v>
      </c>
      <c r="CK487" s="141">
        <f t="shared" si="344"/>
        <v>0</v>
      </c>
      <c r="CL487" s="149">
        <f t="shared" si="366"/>
        <v>0</v>
      </c>
      <c r="CM487" s="149">
        <f t="shared" si="366"/>
        <v>0</v>
      </c>
      <c r="CN487" s="149">
        <f t="shared" si="366"/>
        <v>1</v>
      </c>
      <c r="CO487" s="149">
        <f t="shared" si="345"/>
        <v>1</v>
      </c>
      <c r="CP487" s="149">
        <f t="shared" si="367"/>
        <v>1</v>
      </c>
      <c r="CQ487" s="282">
        <f t="shared" si="346"/>
        <v>1</v>
      </c>
      <c r="CR487" s="113">
        <f t="shared" si="347"/>
        <v>0</v>
      </c>
      <c r="CS487" s="113">
        <f t="shared" si="348"/>
        <v>0</v>
      </c>
      <c r="CT487" s="282">
        <f t="shared" si="349"/>
        <v>1</v>
      </c>
      <c r="CU487" s="113" t="str">
        <f t="shared" si="350"/>
        <v xml:space="preserve"> 2050</v>
      </c>
      <c r="CV487" s="113">
        <f t="shared" si="351"/>
        <v>2050</v>
      </c>
      <c r="CW487" s="160" t="e">
        <v>#N/A</v>
      </c>
      <c r="CX487" s="160" t="e">
        <v>#N/A</v>
      </c>
      <c r="CY487" s="160" t="e">
        <v>#N/A</v>
      </c>
      <c r="CZ487" s="160" t="e">
        <v>#N/A</v>
      </c>
      <c r="DA487" s="160" t="e">
        <v>#N/A</v>
      </c>
      <c r="DB487" s="160" t="e">
        <v>#N/A</v>
      </c>
      <c r="DC487" s="160" t="e">
        <v>#N/A</v>
      </c>
      <c r="DD487" s="160" t="e">
        <v>#N/A</v>
      </c>
      <c r="DE487" s="160" t="e">
        <v>#N/A</v>
      </c>
      <c r="DF487" s="160" t="e">
        <v>#N/A</v>
      </c>
      <c r="DG487" s="160" t="e">
        <v>#N/A</v>
      </c>
      <c r="DH487" s="160" t="e">
        <v>#N/A</v>
      </c>
      <c r="DI487" s="160" t="e">
        <v>#N/A</v>
      </c>
      <c r="DJ487" s="160" t="e">
        <v>#N/A</v>
      </c>
      <c r="DK487" s="160" t="e">
        <v>#N/A</v>
      </c>
      <c r="DL487" s="160" t="e">
        <v>#N/A</v>
      </c>
      <c r="DM487" s="160" t="e">
        <v>#N/A</v>
      </c>
      <c r="DN487" s="160" t="e">
        <v>#N/A</v>
      </c>
      <c r="DO487" s="160" t="e">
        <v>#N/A</v>
      </c>
      <c r="DP487" s="160" t="e">
        <v>#N/A</v>
      </c>
      <c r="DQ487" s="160" t="e">
        <v>#N/A</v>
      </c>
      <c r="DR487" s="160" t="e">
        <v>#N/A</v>
      </c>
      <c r="DS487" s="160" t="e">
        <v>#N/A</v>
      </c>
      <c r="DT487" s="104" t="e">
        <v>#N/A</v>
      </c>
      <c r="DU487" s="104" t="e">
        <v>#N/A</v>
      </c>
      <c r="DV487" s="104" t="e">
        <v>#N/A</v>
      </c>
      <c r="DW487" s="104" t="e">
        <v>#N/A</v>
      </c>
      <c r="DX487" s="104" t="e">
        <v>#N/A</v>
      </c>
      <c r="DY487" s="104" t="e">
        <v>#N/A</v>
      </c>
      <c r="DZ487" s="107" t="str">
        <f t="shared" si="352"/>
        <v>Y</v>
      </c>
      <c r="EA487" s="107" t="str">
        <f t="shared" si="353"/>
        <v>Committed</v>
      </c>
      <c r="EB487" s="107" t="str">
        <f t="shared" si="354"/>
        <v>Y</v>
      </c>
      <c r="EC487" s="107" t="str">
        <f t="shared" si="355"/>
        <v>N</v>
      </c>
      <c r="ED487" s="107" t="str">
        <f t="shared" si="356"/>
        <v>Yes</v>
      </c>
      <c r="EF487" s="113">
        <f t="shared" si="369"/>
        <v>2050</v>
      </c>
    </row>
    <row r="488" spans="1:136" ht="16.5" customHeight="1">
      <c r="A488" s="113">
        <v>485</v>
      </c>
      <c r="B488" s="113">
        <v>395</v>
      </c>
      <c r="C488" s="141" t="s">
        <v>2809</v>
      </c>
      <c r="D488" s="113" t="s">
        <v>192</v>
      </c>
      <c r="E488" s="113" t="s">
        <v>193</v>
      </c>
      <c r="F488" s="113" t="s">
        <v>145</v>
      </c>
      <c r="G488" s="113" t="s">
        <v>146</v>
      </c>
      <c r="H488" s="157" t="s">
        <v>2810</v>
      </c>
      <c r="I488" s="113" t="s">
        <v>2811</v>
      </c>
      <c r="J488" s="113">
        <v>-1.249</v>
      </c>
      <c r="K488" s="113" t="s">
        <v>2812</v>
      </c>
      <c r="L488" s="113">
        <v>3855</v>
      </c>
      <c r="M488" s="141">
        <v>4</v>
      </c>
      <c r="N488" s="113" t="s">
        <v>154</v>
      </c>
      <c r="O488" s="113" t="s">
        <v>153</v>
      </c>
      <c r="P488" s="141" t="s">
        <v>153</v>
      </c>
      <c r="Q488" s="113" t="s">
        <v>154</v>
      </c>
      <c r="R488" s="113" t="s">
        <v>154</v>
      </c>
      <c r="S488" s="113" t="s">
        <v>153</v>
      </c>
      <c r="T488" s="113" t="s">
        <v>153</v>
      </c>
      <c r="U488" s="147" t="s">
        <v>153</v>
      </c>
      <c r="V488" s="113" t="s">
        <v>153</v>
      </c>
      <c r="W488" s="113" t="s">
        <v>153</v>
      </c>
      <c r="X488" s="148" t="s">
        <v>153</v>
      </c>
      <c r="Y488" s="113" t="s">
        <v>153</v>
      </c>
      <c r="Z488" s="113" t="s">
        <v>153</v>
      </c>
      <c r="AC488" s="113" t="s">
        <v>233</v>
      </c>
      <c r="AD488" s="113" t="s">
        <v>234</v>
      </c>
      <c r="AE488" s="113" t="s">
        <v>157</v>
      </c>
      <c r="AF488" s="113" t="s">
        <v>157</v>
      </c>
      <c r="AG488" s="113" t="s">
        <v>168</v>
      </c>
      <c r="AH488" s="141" t="s">
        <v>159</v>
      </c>
      <c r="AJ488" s="113" t="s">
        <v>154</v>
      </c>
      <c r="AK488" s="166" t="s">
        <v>153</v>
      </c>
      <c r="AP488" s="113" t="s">
        <v>154</v>
      </c>
      <c r="AQ488" s="113" t="s">
        <v>153</v>
      </c>
      <c r="AR488" s="113" t="s">
        <v>153</v>
      </c>
      <c r="AV488" s="113" t="s">
        <v>168</v>
      </c>
      <c r="AW488" s="167" t="s">
        <v>262</v>
      </c>
      <c r="AX488" s="113" t="s">
        <v>158</v>
      </c>
      <c r="AY488" s="113" t="s">
        <v>2813</v>
      </c>
      <c r="AZ488" s="113" t="s">
        <v>365</v>
      </c>
      <c r="BA488" s="113" t="s">
        <v>153</v>
      </c>
      <c r="BB488" s="174" t="s">
        <v>2814</v>
      </c>
      <c r="BG488" s="283">
        <f t="shared" si="357"/>
        <v>0</v>
      </c>
      <c r="BH488" s="149">
        <f t="shared" si="358"/>
        <v>0</v>
      </c>
      <c r="BI488" s="113">
        <f t="shared" si="324"/>
        <v>0</v>
      </c>
      <c r="BJ488" s="280">
        <f t="shared" si="325"/>
        <v>0</v>
      </c>
      <c r="BK488" s="347">
        <f t="shared" si="359"/>
        <v>0</v>
      </c>
      <c r="BL488" s="113">
        <f t="shared" si="360"/>
        <v>0</v>
      </c>
      <c r="BM488" s="113">
        <f t="shared" si="326"/>
        <v>0</v>
      </c>
      <c r="BN488" s="278">
        <f t="shared" si="327"/>
        <v>0</v>
      </c>
      <c r="BO488" s="149">
        <f t="shared" si="361"/>
        <v>0</v>
      </c>
      <c r="BP488" s="149">
        <f t="shared" si="362"/>
        <v>0</v>
      </c>
      <c r="BQ488" s="113">
        <f t="shared" si="328"/>
        <v>0</v>
      </c>
      <c r="BR488" s="356">
        <f t="shared" si="363"/>
        <v>0</v>
      </c>
      <c r="BS488" s="149">
        <f t="shared" si="364"/>
        <v>0</v>
      </c>
      <c r="BT488" s="113">
        <f t="shared" si="329"/>
        <v>0</v>
      </c>
      <c r="BU488" s="356">
        <f t="shared" si="330"/>
        <v>0</v>
      </c>
      <c r="BV488" s="149">
        <f t="shared" si="331"/>
        <v>0</v>
      </c>
      <c r="BW488" s="113">
        <f t="shared" si="332"/>
        <v>0</v>
      </c>
      <c r="BX488" s="248">
        <f t="shared" si="333"/>
        <v>0</v>
      </c>
      <c r="BY488" s="248">
        <f t="shared" si="334"/>
        <v>0</v>
      </c>
      <c r="BZ488" s="248">
        <f t="shared" si="335"/>
        <v>0</v>
      </c>
      <c r="CA488" s="248">
        <f t="shared" si="368"/>
        <v>0</v>
      </c>
      <c r="CB488" s="175">
        <f t="shared" si="336"/>
        <v>0</v>
      </c>
      <c r="CC488" s="347">
        <f t="shared" si="337"/>
        <v>0</v>
      </c>
      <c r="CD488" s="113">
        <f t="shared" si="338"/>
        <v>0</v>
      </c>
      <c r="CE488" s="113">
        <f t="shared" si="339"/>
        <v>0</v>
      </c>
      <c r="CF488" s="276">
        <f t="shared" si="340"/>
        <v>0</v>
      </c>
      <c r="CG488" s="248">
        <f t="shared" si="341"/>
        <v>0</v>
      </c>
      <c r="CH488" s="274">
        <f t="shared" si="365"/>
        <v>0</v>
      </c>
      <c r="CI488" s="347">
        <f t="shared" si="342"/>
        <v>0</v>
      </c>
      <c r="CJ488" s="113">
        <f t="shared" si="343"/>
        <v>0</v>
      </c>
      <c r="CK488" s="141">
        <f t="shared" si="344"/>
        <v>1</v>
      </c>
      <c r="CL488" s="149">
        <f t="shared" si="366"/>
        <v>0</v>
      </c>
      <c r="CM488" s="149">
        <f t="shared" si="366"/>
        <v>0</v>
      </c>
      <c r="CN488" s="149">
        <f t="shared" si="366"/>
        <v>0</v>
      </c>
      <c r="CO488" s="149">
        <f t="shared" si="345"/>
        <v>0</v>
      </c>
      <c r="CP488" s="149">
        <f t="shared" si="367"/>
        <v>0</v>
      </c>
      <c r="CQ488" s="282">
        <f t="shared" si="346"/>
        <v>0</v>
      </c>
      <c r="CR488" s="113">
        <f t="shared" si="347"/>
        <v>0</v>
      </c>
      <c r="CS488" s="113">
        <f t="shared" si="348"/>
        <v>1</v>
      </c>
      <c r="CT488" s="282" t="str">
        <f t="shared" si="349"/>
        <v/>
      </c>
      <c r="CU488" s="113" t="str">
        <f t="shared" si="350"/>
        <v xml:space="preserve"> </v>
      </c>
      <c r="CV488" s="113">
        <f t="shared" si="351"/>
        <v>0</v>
      </c>
      <c r="CW488" s="160">
        <v>0</v>
      </c>
      <c r="CX488" s="160">
        <v>0</v>
      </c>
      <c r="CY488" s="160">
        <v>1</v>
      </c>
      <c r="CZ488" s="160">
        <v>1</v>
      </c>
      <c r="DA488" s="160">
        <v>0</v>
      </c>
      <c r="DB488" s="160">
        <v>0</v>
      </c>
      <c r="DC488" s="160">
        <v>0</v>
      </c>
      <c r="DD488" s="160">
        <v>0</v>
      </c>
      <c r="DE488" s="160">
        <v>0</v>
      </c>
      <c r="DF488" s="160">
        <v>0</v>
      </c>
      <c r="DG488" s="160">
        <v>0</v>
      </c>
      <c r="DH488" s="160">
        <v>0</v>
      </c>
      <c r="DI488" s="160">
        <v>0</v>
      </c>
      <c r="DJ488" s="160">
        <v>0</v>
      </c>
      <c r="DK488" s="160">
        <v>0</v>
      </c>
      <c r="DL488" s="160">
        <v>0</v>
      </c>
      <c r="DM488" s="160">
        <v>1</v>
      </c>
      <c r="DN488" s="160">
        <v>0</v>
      </c>
      <c r="DO488" s="160">
        <v>1</v>
      </c>
      <c r="DP488" s="160">
        <v>0</v>
      </c>
      <c r="DQ488" s="160">
        <v>0</v>
      </c>
      <c r="DR488" s="160">
        <v>1</v>
      </c>
      <c r="DS488" s="160">
        <v>0</v>
      </c>
      <c r="DT488" s="104" t="s">
        <v>154</v>
      </c>
      <c r="DU488" s="104">
        <v>0</v>
      </c>
      <c r="DV488" s="104" t="s">
        <v>154</v>
      </c>
      <c r="DW488" s="104" t="s">
        <v>7859</v>
      </c>
      <c r="DX488" s="104" t="s">
        <v>3005</v>
      </c>
      <c r="DY488" s="104">
        <v>0</v>
      </c>
      <c r="DZ488" s="107" t="str">
        <f t="shared" si="352"/>
        <v>N</v>
      </c>
      <c r="EA488" s="107" t="str">
        <f t="shared" si="353"/>
        <v/>
      </c>
      <c r="EB488" s="107" t="str">
        <f t="shared" si="354"/>
        <v>N</v>
      </c>
      <c r="EC488" s="107" t="str">
        <f t="shared" si="355"/>
        <v>N</v>
      </c>
      <c r="ED488" s="107" t="str">
        <f t="shared" si="356"/>
        <v>Not Specified</v>
      </c>
      <c r="EF488" s="113">
        <f t="shared" si="369"/>
        <v>0</v>
      </c>
    </row>
    <row r="489" spans="1:136" ht="16.5" customHeight="1">
      <c r="A489" s="113">
        <v>486</v>
      </c>
      <c r="B489" s="113">
        <v>464</v>
      </c>
      <c r="C489" s="141" t="s">
        <v>2815</v>
      </c>
      <c r="D489" s="113" t="s">
        <v>2415</v>
      </c>
      <c r="E489" s="113" t="s">
        <v>642</v>
      </c>
      <c r="F489" s="113" t="s">
        <v>1694</v>
      </c>
      <c r="G489" s="113" t="s">
        <v>246</v>
      </c>
      <c r="H489" s="157" t="s">
        <v>2816</v>
      </c>
      <c r="I489" s="113" t="s">
        <v>2817</v>
      </c>
      <c r="J489" s="113">
        <v>0</v>
      </c>
      <c r="K489" s="113" t="s">
        <v>2818</v>
      </c>
      <c r="L489" s="113">
        <v>48209</v>
      </c>
      <c r="M489" s="141">
        <v>28</v>
      </c>
      <c r="N489" s="113" t="s">
        <v>154</v>
      </c>
      <c r="O489" s="113" t="s">
        <v>153</v>
      </c>
      <c r="P489" s="141" t="s">
        <v>153</v>
      </c>
      <c r="Q489" s="113" t="s">
        <v>150</v>
      </c>
      <c r="R489" s="113" t="s">
        <v>150</v>
      </c>
      <c r="S489" s="113" t="s">
        <v>151</v>
      </c>
      <c r="T489" s="113" t="s">
        <v>353</v>
      </c>
      <c r="U489" s="151">
        <v>2030</v>
      </c>
      <c r="V489" s="113" t="s">
        <v>151</v>
      </c>
      <c r="W489" s="113" t="s">
        <v>353</v>
      </c>
      <c r="X489" s="148">
        <v>2050</v>
      </c>
      <c r="Y489" s="113" t="s">
        <v>150</v>
      </c>
      <c r="Z489" s="113" t="s">
        <v>151</v>
      </c>
      <c r="AA489" s="141">
        <v>2050</v>
      </c>
      <c r="AC489" s="113" t="s">
        <v>167</v>
      </c>
      <c r="AD489" s="113" t="s">
        <v>6</v>
      </c>
      <c r="AE489" s="113" t="s">
        <v>157</v>
      </c>
      <c r="AF489" s="113" t="s">
        <v>157</v>
      </c>
      <c r="AG489" s="113" t="s">
        <v>157</v>
      </c>
      <c r="AH489" s="141" t="s">
        <v>218</v>
      </c>
      <c r="AJ489" s="113" t="s">
        <v>154</v>
      </c>
      <c r="AK489" s="166" t="s">
        <v>153</v>
      </c>
      <c r="AO489" s="113" t="s">
        <v>219</v>
      </c>
      <c r="AP489" s="113" t="s">
        <v>150</v>
      </c>
      <c r="AQ489" s="113" t="s">
        <v>218</v>
      </c>
      <c r="AR489" s="113" t="s">
        <v>2819</v>
      </c>
      <c r="AS489" s="113">
        <v>2050</v>
      </c>
      <c r="AV489" s="113" t="s">
        <v>168</v>
      </c>
      <c r="AW489" s="167" t="s">
        <v>190</v>
      </c>
      <c r="AX489" s="113" t="s">
        <v>158</v>
      </c>
      <c r="AY489" s="113" t="s">
        <v>154</v>
      </c>
      <c r="AZ489" s="113" t="s">
        <v>153</v>
      </c>
      <c r="BA489" s="113" t="s">
        <v>153</v>
      </c>
      <c r="BG489" s="283">
        <f t="shared" si="357"/>
        <v>0</v>
      </c>
      <c r="BH489" s="149">
        <f t="shared" si="358"/>
        <v>0</v>
      </c>
      <c r="BI489" s="113">
        <f t="shared" si="324"/>
        <v>0</v>
      </c>
      <c r="BJ489" s="280">
        <f t="shared" si="325"/>
        <v>0</v>
      </c>
      <c r="BK489" s="347">
        <f t="shared" si="359"/>
        <v>0</v>
      </c>
      <c r="BL489" s="113">
        <f t="shared" si="360"/>
        <v>1</v>
      </c>
      <c r="BM489" s="113">
        <f t="shared" si="326"/>
        <v>0</v>
      </c>
      <c r="BN489" s="278">
        <f t="shared" si="327"/>
        <v>1</v>
      </c>
      <c r="BO489" s="149">
        <f t="shared" si="361"/>
        <v>0</v>
      </c>
      <c r="BP489" s="149">
        <f t="shared" si="362"/>
        <v>0</v>
      </c>
      <c r="BQ489" s="113">
        <f t="shared" si="328"/>
        <v>1</v>
      </c>
      <c r="BR489" s="356">
        <f t="shared" si="363"/>
        <v>0</v>
      </c>
      <c r="BS489" s="149">
        <f t="shared" si="364"/>
        <v>0</v>
      </c>
      <c r="BT489" s="113">
        <f t="shared" si="329"/>
        <v>1</v>
      </c>
      <c r="BU489" s="356">
        <f t="shared" si="330"/>
        <v>0</v>
      </c>
      <c r="BV489" s="149">
        <f t="shared" si="331"/>
        <v>0</v>
      </c>
      <c r="BW489" s="113">
        <f t="shared" si="332"/>
        <v>0</v>
      </c>
      <c r="BX489" s="248">
        <f t="shared" si="333"/>
        <v>0</v>
      </c>
      <c r="BY489" s="248">
        <f t="shared" si="334"/>
        <v>0</v>
      </c>
      <c r="BZ489" s="248">
        <f t="shared" si="335"/>
        <v>0</v>
      </c>
      <c r="CA489" s="248">
        <f t="shared" si="368"/>
        <v>0</v>
      </c>
      <c r="CB489" s="175">
        <f t="shared" si="336"/>
        <v>0</v>
      </c>
      <c r="CC489" s="347">
        <f t="shared" si="337"/>
        <v>0</v>
      </c>
      <c r="CD489" s="113">
        <f t="shared" si="338"/>
        <v>0</v>
      </c>
      <c r="CE489" s="113">
        <f t="shared" si="339"/>
        <v>1</v>
      </c>
      <c r="CF489" s="276">
        <f t="shared" si="340"/>
        <v>1</v>
      </c>
      <c r="CG489" s="248">
        <f t="shared" si="341"/>
        <v>1</v>
      </c>
      <c r="CH489" s="274">
        <f t="shared" si="365"/>
        <v>1</v>
      </c>
      <c r="CI489" s="347">
        <f t="shared" si="342"/>
        <v>0</v>
      </c>
      <c r="CJ489" s="113">
        <f t="shared" si="343"/>
        <v>0</v>
      </c>
      <c r="CK489" s="141">
        <f t="shared" si="344"/>
        <v>0</v>
      </c>
      <c r="CL489" s="149">
        <f t="shared" si="366"/>
        <v>0</v>
      </c>
      <c r="CM489" s="149">
        <f t="shared" si="366"/>
        <v>1</v>
      </c>
      <c r="CN489" s="149">
        <f t="shared" si="366"/>
        <v>1</v>
      </c>
      <c r="CO489" s="149">
        <f t="shared" si="345"/>
        <v>2</v>
      </c>
      <c r="CP489" s="149">
        <f t="shared" si="367"/>
        <v>1</v>
      </c>
      <c r="CQ489" s="282">
        <f t="shared" si="346"/>
        <v>0</v>
      </c>
      <c r="CR489" s="113">
        <f t="shared" si="347"/>
        <v>0</v>
      </c>
      <c r="CS489" s="113">
        <f t="shared" si="348"/>
        <v>1</v>
      </c>
      <c r="CT489" s="282">
        <f t="shared" si="349"/>
        <v>1</v>
      </c>
      <c r="CU489" s="113" t="str">
        <f t="shared" si="350"/>
        <v>2050 2050</v>
      </c>
      <c r="CV489" s="113">
        <f t="shared" si="351"/>
        <v>2050</v>
      </c>
      <c r="CW489" s="160">
        <v>0</v>
      </c>
      <c r="CX489" s="160">
        <v>0</v>
      </c>
      <c r="CY489" s="160">
        <v>0</v>
      </c>
      <c r="CZ489" s="160">
        <v>0</v>
      </c>
      <c r="DA489" s="160">
        <v>0</v>
      </c>
      <c r="DB489" s="160">
        <v>0</v>
      </c>
      <c r="DC489" s="160">
        <v>1</v>
      </c>
      <c r="DD489" s="160">
        <v>1</v>
      </c>
      <c r="DE489" s="160">
        <v>0</v>
      </c>
      <c r="DF489" s="160">
        <v>1</v>
      </c>
      <c r="DG489" s="160">
        <v>0</v>
      </c>
      <c r="DH489" s="160">
        <v>1</v>
      </c>
      <c r="DI489" s="160">
        <v>0</v>
      </c>
      <c r="DJ489" s="160">
        <v>0</v>
      </c>
      <c r="DK489" s="160">
        <v>0</v>
      </c>
      <c r="DL489" s="160">
        <v>0</v>
      </c>
      <c r="DM489" s="160">
        <v>1</v>
      </c>
      <c r="DN489" s="160">
        <v>0</v>
      </c>
      <c r="DO489" s="160">
        <v>1</v>
      </c>
      <c r="DP489" s="160">
        <v>1</v>
      </c>
      <c r="DQ489" s="160">
        <v>0</v>
      </c>
      <c r="DR489" s="160">
        <v>1</v>
      </c>
      <c r="DS489" s="160">
        <v>0</v>
      </c>
      <c r="DT489" s="104" t="s">
        <v>150</v>
      </c>
      <c r="DU489" s="104" t="s">
        <v>158</v>
      </c>
      <c r="DV489" s="104" t="s">
        <v>7859</v>
      </c>
      <c r="DW489" s="104" t="s">
        <v>154</v>
      </c>
      <c r="DX489" s="104" t="s">
        <v>154</v>
      </c>
      <c r="DY489" s="104" t="s">
        <v>150</v>
      </c>
      <c r="DZ489" s="107" t="str">
        <f t="shared" si="352"/>
        <v>Y</v>
      </c>
      <c r="EA489" s="107" t="str">
        <f t="shared" si="353"/>
        <v>Targets set</v>
      </c>
      <c r="EB489" s="107" t="str">
        <f t="shared" si="354"/>
        <v>Y</v>
      </c>
      <c r="EC489" s="107" t="str">
        <f t="shared" si="355"/>
        <v>N</v>
      </c>
      <c r="ED489" s="107" t="str">
        <f t="shared" si="356"/>
        <v>Not Specified</v>
      </c>
      <c r="EF489" s="113">
        <f t="shared" si="369"/>
        <v>2050</v>
      </c>
    </row>
    <row r="490" spans="1:136" ht="16.5" customHeight="1">
      <c r="A490" s="113">
        <v>487</v>
      </c>
      <c r="B490" s="113">
        <v>486</v>
      </c>
      <c r="C490" s="141" t="s">
        <v>2820</v>
      </c>
      <c r="D490" s="149" t="s">
        <v>852</v>
      </c>
      <c r="E490" s="149" t="s">
        <v>852</v>
      </c>
      <c r="F490" s="149" t="s">
        <v>1694</v>
      </c>
      <c r="G490" s="149" t="s">
        <v>246</v>
      </c>
      <c r="H490" s="168" t="s">
        <v>2821</v>
      </c>
      <c r="I490" s="149" t="s">
        <v>2822</v>
      </c>
      <c r="J490" s="149">
        <v>0.059</v>
      </c>
      <c r="K490" s="149" t="s">
        <v>2823</v>
      </c>
      <c r="L490" s="149">
        <v>65289</v>
      </c>
      <c r="M490" s="150">
        <v>6</v>
      </c>
      <c r="N490" s="113" t="s">
        <v>154</v>
      </c>
      <c r="O490" s="113" t="s">
        <v>153</v>
      </c>
      <c r="P490" s="141" t="s">
        <v>153</v>
      </c>
      <c r="Q490" s="113" t="s">
        <v>150</v>
      </c>
      <c r="R490" s="113" t="s">
        <v>150</v>
      </c>
      <c r="S490" s="113" t="s">
        <v>151</v>
      </c>
      <c r="T490" s="113" t="s">
        <v>827</v>
      </c>
      <c r="U490" s="147">
        <v>2035</v>
      </c>
      <c r="V490" s="113" t="s">
        <v>153</v>
      </c>
      <c r="W490" s="113" t="s">
        <v>153</v>
      </c>
      <c r="X490" s="148" t="s">
        <v>153</v>
      </c>
      <c r="Y490" s="113" t="s">
        <v>153</v>
      </c>
      <c r="Z490" s="113" t="s">
        <v>153</v>
      </c>
      <c r="AC490" s="113" t="s">
        <v>782</v>
      </c>
      <c r="AD490" s="113" t="s">
        <v>5</v>
      </c>
      <c r="AE490" s="113" t="s">
        <v>157</v>
      </c>
      <c r="AF490" s="113" t="s">
        <v>157</v>
      </c>
      <c r="AG490" s="113" t="s">
        <v>168</v>
      </c>
      <c r="AH490" s="141" t="s">
        <v>159</v>
      </c>
      <c r="AI490" s="113" t="s">
        <v>160</v>
      </c>
      <c r="AJ490" s="113" t="s">
        <v>150</v>
      </c>
      <c r="AK490" s="166" t="s">
        <v>2824</v>
      </c>
      <c r="AL490" s="113">
        <v>2050</v>
      </c>
      <c r="AP490" s="113" t="s">
        <v>154</v>
      </c>
      <c r="AQ490" s="113" t="s">
        <v>153</v>
      </c>
      <c r="AR490" s="113" t="s">
        <v>153</v>
      </c>
      <c r="AV490" s="166" t="s">
        <v>168</v>
      </c>
      <c r="AW490" s="167" t="s">
        <v>262</v>
      </c>
      <c r="AX490" s="113" t="s">
        <v>158</v>
      </c>
      <c r="AY490" s="113" t="s">
        <v>154</v>
      </c>
      <c r="AZ490" s="113" t="s">
        <v>153</v>
      </c>
      <c r="BA490" s="113" t="s">
        <v>153</v>
      </c>
      <c r="BG490" s="283">
        <f t="shared" si="357"/>
        <v>0</v>
      </c>
      <c r="BH490" s="149">
        <f t="shared" si="358"/>
        <v>0</v>
      </c>
      <c r="BI490" s="113">
        <f t="shared" si="324"/>
        <v>0</v>
      </c>
      <c r="BJ490" s="280">
        <f t="shared" si="325"/>
        <v>0</v>
      </c>
      <c r="BK490" s="347">
        <f t="shared" si="359"/>
        <v>0</v>
      </c>
      <c r="BL490" s="113">
        <f t="shared" si="360"/>
        <v>0</v>
      </c>
      <c r="BM490" s="113">
        <f t="shared" si="326"/>
        <v>1</v>
      </c>
      <c r="BN490" s="278">
        <f t="shared" si="327"/>
        <v>1</v>
      </c>
      <c r="BO490" s="149">
        <f t="shared" si="361"/>
        <v>0</v>
      </c>
      <c r="BP490" s="149">
        <f t="shared" si="362"/>
        <v>0</v>
      </c>
      <c r="BQ490" s="113">
        <f t="shared" si="328"/>
        <v>0</v>
      </c>
      <c r="BR490" s="356">
        <f t="shared" si="363"/>
        <v>0</v>
      </c>
      <c r="BS490" s="149">
        <f t="shared" si="364"/>
        <v>0</v>
      </c>
      <c r="BT490" s="113">
        <f t="shared" si="329"/>
        <v>0</v>
      </c>
      <c r="BU490" s="356">
        <f t="shared" si="330"/>
        <v>0</v>
      </c>
      <c r="BV490" s="149">
        <f t="shared" si="331"/>
        <v>0</v>
      </c>
      <c r="BW490" s="113">
        <f t="shared" si="332"/>
        <v>1</v>
      </c>
      <c r="BX490" s="248">
        <f t="shared" si="333"/>
        <v>0</v>
      </c>
      <c r="BY490" s="248">
        <f t="shared" si="334"/>
        <v>0</v>
      </c>
      <c r="BZ490" s="248">
        <f t="shared" si="335"/>
        <v>1</v>
      </c>
      <c r="CA490" s="248">
        <f t="shared" si="368"/>
        <v>1</v>
      </c>
      <c r="CB490" s="175">
        <f t="shared" si="336"/>
        <v>1</v>
      </c>
      <c r="CC490" s="347">
        <f t="shared" si="337"/>
        <v>0</v>
      </c>
      <c r="CD490" s="113">
        <f t="shared" si="338"/>
        <v>0</v>
      </c>
      <c r="CE490" s="113">
        <f t="shared" si="339"/>
        <v>0</v>
      </c>
      <c r="CF490" s="276">
        <f t="shared" si="340"/>
        <v>0</v>
      </c>
      <c r="CG490" s="248">
        <f t="shared" si="341"/>
        <v>1</v>
      </c>
      <c r="CH490" s="274">
        <f t="shared" si="365"/>
        <v>1</v>
      </c>
      <c r="CI490" s="347">
        <f t="shared" si="342"/>
        <v>0</v>
      </c>
      <c r="CJ490" s="113">
        <f t="shared" si="343"/>
        <v>0</v>
      </c>
      <c r="CK490" s="141">
        <f t="shared" si="344"/>
        <v>0</v>
      </c>
      <c r="CL490" s="149">
        <f t="shared" si="366"/>
        <v>0</v>
      </c>
      <c r="CM490" s="149">
        <f t="shared" si="366"/>
        <v>0</v>
      </c>
      <c r="CN490" s="149">
        <f t="shared" si="366"/>
        <v>2</v>
      </c>
      <c r="CO490" s="149">
        <f t="shared" si="345"/>
        <v>2</v>
      </c>
      <c r="CP490" s="149">
        <f t="shared" si="367"/>
        <v>1</v>
      </c>
      <c r="CQ490" s="282">
        <f t="shared" si="346"/>
        <v>0</v>
      </c>
      <c r="CR490" s="113">
        <f t="shared" si="347"/>
        <v>0</v>
      </c>
      <c r="CS490" s="113">
        <f t="shared" si="348"/>
        <v>1</v>
      </c>
      <c r="CT490" s="282" t="str">
        <f t="shared" si="349"/>
        <v/>
      </c>
      <c r="CU490" s="113" t="str">
        <f t="shared" si="350"/>
        <v xml:space="preserve"> </v>
      </c>
      <c r="CV490" s="113">
        <f t="shared" si="351"/>
        <v>0</v>
      </c>
      <c r="CW490" s="160">
        <v>0</v>
      </c>
      <c r="CX490" s="160">
        <v>0</v>
      </c>
      <c r="CY490" s="160">
        <v>1</v>
      </c>
      <c r="CZ490" s="160">
        <v>1</v>
      </c>
      <c r="DA490" s="160">
        <v>0</v>
      </c>
      <c r="DB490" s="160">
        <v>0</v>
      </c>
      <c r="DC490" s="160">
        <v>0</v>
      </c>
      <c r="DD490" s="160">
        <v>0</v>
      </c>
      <c r="DE490" s="160">
        <v>0</v>
      </c>
      <c r="DF490" s="160">
        <v>0</v>
      </c>
      <c r="DG490" s="160">
        <v>1</v>
      </c>
      <c r="DH490" s="160">
        <v>1</v>
      </c>
      <c r="DI490" s="160">
        <v>0</v>
      </c>
      <c r="DJ490" s="160">
        <v>0</v>
      </c>
      <c r="DK490" s="160">
        <v>0</v>
      </c>
      <c r="DL490" s="160">
        <v>0</v>
      </c>
      <c r="DM490" s="160">
        <v>1</v>
      </c>
      <c r="DN490" s="160">
        <v>0</v>
      </c>
      <c r="DO490" s="160">
        <v>1</v>
      </c>
      <c r="DP490" s="160">
        <v>0</v>
      </c>
      <c r="DQ490" s="160">
        <v>0</v>
      </c>
      <c r="DR490" s="160">
        <v>1</v>
      </c>
      <c r="DS490" s="160">
        <v>0</v>
      </c>
      <c r="DT490" s="104" t="s">
        <v>150</v>
      </c>
      <c r="DU490" s="104" t="s">
        <v>158</v>
      </c>
      <c r="DV490" s="104" t="s">
        <v>154</v>
      </c>
      <c r="DW490" s="104" t="s">
        <v>160</v>
      </c>
      <c r="DX490" s="104" t="s">
        <v>3005</v>
      </c>
      <c r="DY490" s="104" t="s">
        <v>154</v>
      </c>
      <c r="DZ490" s="107" t="str">
        <f t="shared" si="352"/>
        <v>Y</v>
      </c>
      <c r="EA490" s="107" t="str">
        <f t="shared" si="353"/>
        <v/>
      </c>
      <c r="EB490" s="107" t="str">
        <f t="shared" si="354"/>
        <v>N</v>
      </c>
      <c r="EC490" s="107" t="str">
        <f t="shared" si="355"/>
        <v>Y</v>
      </c>
      <c r="ED490" s="107" t="str">
        <f t="shared" si="356"/>
        <v>Not Specified</v>
      </c>
      <c r="EF490" s="113">
        <f t="shared" si="369"/>
        <v>0</v>
      </c>
    </row>
    <row r="491" spans="1:136" ht="16.5" customHeight="1">
      <c r="A491" s="113">
        <v>488</v>
      </c>
      <c r="B491" s="113">
        <v>499</v>
      </c>
      <c r="C491" s="141" t="s">
        <v>2825</v>
      </c>
      <c r="D491" s="113" t="s">
        <v>997</v>
      </c>
      <c r="E491" s="113" t="s">
        <v>998</v>
      </c>
      <c r="F491" s="113" t="s">
        <v>264</v>
      </c>
      <c r="G491" s="113" t="s">
        <v>176</v>
      </c>
      <c r="H491" s="157" t="s">
        <v>2826</v>
      </c>
      <c r="I491" s="113" t="s">
        <v>2827</v>
      </c>
      <c r="J491" s="113">
        <v>0.048</v>
      </c>
      <c r="K491" s="113" t="s">
        <v>2828</v>
      </c>
      <c r="L491" s="113">
        <v>77274</v>
      </c>
      <c r="M491" s="141">
        <v>31</v>
      </c>
      <c r="N491" s="113" t="s">
        <v>154</v>
      </c>
      <c r="O491" s="113" t="s">
        <v>153</v>
      </c>
      <c r="P491" s="141" t="s">
        <v>153</v>
      </c>
      <c r="Q491" s="113" t="s">
        <v>154</v>
      </c>
      <c r="R491" s="113" t="s">
        <v>154</v>
      </c>
      <c r="S491" s="113" t="s">
        <v>153</v>
      </c>
      <c r="T491" s="113" t="s">
        <v>153</v>
      </c>
      <c r="U491" s="147" t="s">
        <v>153</v>
      </c>
      <c r="V491" s="113" t="s">
        <v>153</v>
      </c>
      <c r="W491" s="113" t="s">
        <v>153</v>
      </c>
      <c r="X491" s="148" t="s">
        <v>153</v>
      </c>
      <c r="Y491" s="113" t="s">
        <v>153</v>
      </c>
      <c r="Z491" s="113" t="s">
        <v>153</v>
      </c>
      <c r="AC491" s="113" t="s">
        <v>167</v>
      </c>
      <c r="AD491" s="113" t="s">
        <v>6</v>
      </c>
      <c r="AE491" s="113" t="s">
        <v>157</v>
      </c>
      <c r="AF491" s="113" t="s">
        <v>157</v>
      </c>
      <c r="AG491" s="113" t="s">
        <v>157</v>
      </c>
      <c r="AH491" s="141" t="s">
        <v>218</v>
      </c>
      <c r="AJ491" s="113" t="s">
        <v>154</v>
      </c>
      <c r="AK491" s="166" t="s">
        <v>153</v>
      </c>
      <c r="AO491" s="113" t="s">
        <v>219</v>
      </c>
      <c r="AP491" s="113" t="s">
        <v>150</v>
      </c>
      <c r="AQ491" s="113" t="s">
        <v>218</v>
      </c>
      <c r="AR491" s="113" t="s">
        <v>2829</v>
      </c>
      <c r="AS491" s="113">
        <v>2040</v>
      </c>
      <c r="AV491" s="113" t="s">
        <v>168</v>
      </c>
      <c r="AW491" s="167" t="s">
        <v>262</v>
      </c>
      <c r="AX491" s="113" t="s">
        <v>158</v>
      </c>
      <c r="AY491" s="113" t="s">
        <v>154</v>
      </c>
      <c r="AZ491" s="113" t="s">
        <v>153</v>
      </c>
      <c r="BA491" s="113" t="s">
        <v>153</v>
      </c>
      <c r="BG491" s="283">
        <f t="shared" si="357"/>
        <v>0</v>
      </c>
      <c r="BH491" s="149">
        <f t="shared" si="358"/>
        <v>0</v>
      </c>
      <c r="BI491" s="113">
        <f t="shared" si="324"/>
        <v>0</v>
      </c>
      <c r="BJ491" s="280">
        <f t="shared" si="325"/>
        <v>0</v>
      </c>
      <c r="BK491" s="347">
        <f t="shared" si="359"/>
        <v>0</v>
      </c>
      <c r="BL491" s="113">
        <f t="shared" si="360"/>
        <v>0</v>
      </c>
      <c r="BM491" s="113">
        <f t="shared" si="326"/>
        <v>0</v>
      </c>
      <c r="BN491" s="278">
        <f t="shared" si="327"/>
        <v>0</v>
      </c>
      <c r="BO491" s="149">
        <f t="shared" si="361"/>
        <v>0</v>
      </c>
      <c r="BP491" s="149">
        <f t="shared" si="362"/>
        <v>0</v>
      </c>
      <c r="BQ491" s="113">
        <f t="shared" si="328"/>
        <v>0</v>
      </c>
      <c r="BR491" s="356">
        <f t="shared" si="363"/>
        <v>0</v>
      </c>
      <c r="BS491" s="149">
        <f t="shared" si="364"/>
        <v>0</v>
      </c>
      <c r="BT491" s="113">
        <f t="shared" si="329"/>
        <v>1</v>
      </c>
      <c r="BU491" s="356">
        <f t="shared" si="330"/>
        <v>0</v>
      </c>
      <c r="BV491" s="149">
        <f t="shared" si="331"/>
        <v>0</v>
      </c>
      <c r="BW491" s="113">
        <f t="shared" si="332"/>
        <v>0</v>
      </c>
      <c r="BX491" s="248">
        <f t="shared" si="333"/>
        <v>0</v>
      </c>
      <c r="BY491" s="248">
        <f t="shared" si="334"/>
        <v>0</v>
      </c>
      <c r="BZ491" s="248">
        <f t="shared" si="335"/>
        <v>0</v>
      </c>
      <c r="CA491" s="248">
        <f t="shared" si="368"/>
        <v>0</v>
      </c>
      <c r="CB491" s="175">
        <f t="shared" si="336"/>
        <v>0</v>
      </c>
      <c r="CC491" s="347">
        <f t="shared" si="337"/>
        <v>0</v>
      </c>
      <c r="CD491" s="113">
        <f t="shared" si="338"/>
        <v>0</v>
      </c>
      <c r="CE491" s="113">
        <f t="shared" si="339"/>
        <v>1</v>
      </c>
      <c r="CF491" s="276">
        <f t="shared" si="340"/>
        <v>1</v>
      </c>
      <c r="CG491" s="248">
        <f t="shared" si="341"/>
        <v>1</v>
      </c>
      <c r="CH491" s="274">
        <f t="shared" si="365"/>
        <v>1</v>
      </c>
      <c r="CI491" s="347">
        <f t="shared" si="342"/>
        <v>0</v>
      </c>
      <c r="CJ491" s="113">
        <f t="shared" si="343"/>
        <v>0</v>
      </c>
      <c r="CK491" s="141">
        <f t="shared" si="344"/>
        <v>0</v>
      </c>
      <c r="CL491" s="149">
        <f t="shared" si="366"/>
        <v>0</v>
      </c>
      <c r="CM491" s="149">
        <f t="shared" si="366"/>
        <v>0</v>
      </c>
      <c r="CN491" s="149">
        <f t="shared" si="366"/>
        <v>1</v>
      </c>
      <c r="CO491" s="149">
        <f t="shared" si="345"/>
        <v>1</v>
      </c>
      <c r="CP491" s="149">
        <f t="shared" si="367"/>
        <v>1</v>
      </c>
      <c r="CQ491" s="282">
        <f t="shared" si="346"/>
        <v>0</v>
      </c>
      <c r="CR491" s="113">
        <f t="shared" si="347"/>
        <v>0</v>
      </c>
      <c r="CS491" s="113">
        <f t="shared" si="348"/>
        <v>1</v>
      </c>
      <c r="CT491" s="282" t="str">
        <f t="shared" si="349"/>
        <v/>
      </c>
      <c r="CU491" s="113" t="str">
        <f t="shared" si="350"/>
        <v xml:space="preserve"> 2040</v>
      </c>
      <c r="CV491" s="113">
        <f t="shared" si="351"/>
        <v>2040</v>
      </c>
      <c r="CW491" s="160">
        <v>0</v>
      </c>
      <c r="CX491" s="160">
        <v>0</v>
      </c>
      <c r="CY491" s="160">
        <v>0</v>
      </c>
      <c r="CZ491" s="160">
        <v>0</v>
      </c>
      <c r="DA491" s="160">
        <v>0</v>
      </c>
      <c r="DB491" s="160">
        <v>0</v>
      </c>
      <c r="DC491" s="160">
        <v>1</v>
      </c>
      <c r="DD491" s="160">
        <v>1</v>
      </c>
      <c r="DE491" s="160">
        <v>0</v>
      </c>
      <c r="DF491" s="160">
        <v>0</v>
      </c>
      <c r="DG491" s="160">
        <v>0</v>
      </c>
      <c r="DH491" s="160">
        <v>0</v>
      </c>
      <c r="DI491" s="160">
        <v>0</v>
      </c>
      <c r="DJ491" s="160">
        <v>0</v>
      </c>
      <c r="DK491" s="160">
        <v>0</v>
      </c>
      <c r="DL491" s="160">
        <v>0</v>
      </c>
      <c r="DM491" s="160">
        <v>1</v>
      </c>
      <c r="DN491" s="160">
        <v>0</v>
      </c>
      <c r="DO491" s="160">
        <v>1</v>
      </c>
      <c r="DP491" s="160">
        <v>0</v>
      </c>
      <c r="DQ491" s="160">
        <v>0</v>
      </c>
      <c r="DR491" s="160">
        <v>1</v>
      </c>
      <c r="DS491" s="160">
        <v>0</v>
      </c>
      <c r="DT491" s="104" t="s">
        <v>154</v>
      </c>
      <c r="DU491" s="104">
        <v>0</v>
      </c>
      <c r="DV491" s="104" t="s">
        <v>7857</v>
      </c>
      <c r="DW491" s="104" t="s">
        <v>154</v>
      </c>
      <c r="DX491" s="104" t="s">
        <v>154</v>
      </c>
      <c r="DY491" s="104" t="s">
        <v>3005</v>
      </c>
      <c r="DZ491" s="107" t="str">
        <f t="shared" si="352"/>
        <v>N</v>
      </c>
      <c r="EA491" s="107" t="str">
        <f t="shared" si="353"/>
        <v/>
      </c>
      <c r="EB491" s="107" t="str">
        <f t="shared" si="354"/>
        <v>Y</v>
      </c>
      <c r="EC491" s="107" t="str">
        <f t="shared" si="355"/>
        <v>N</v>
      </c>
      <c r="ED491" s="107" t="str">
        <f t="shared" si="356"/>
        <v>Not Specified</v>
      </c>
      <c r="EF491" s="113">
        <f t="shared" si="369"/>
        <v>2040</v>
      </c>
    </row>
    <row r="492" spans="1:267" ht="16.5" customHeight="1">
      <c r="A492" s="149">
        <v>489</v>
      </c>
      <c r="B492" s="149">
        <v>472</v>
      </c>
      <c r="C492" s="150" t="s">
        <v>2830</v>
      </c>
      <c r="D492" s="149" t="s">
        <v>472</v>
      </c>
      <c r="E492" s="149" t="s">
        <v>229</v>
      </c>
      <c r="F492" s="149" t="s">
        <v>175</v>
      </c>
      <c r="G492" s="149" t="s">
        <v>176</v>
      </c>
      <c r="H492" s="168" t="s">
        <v>2831</v>
      </c>
      <c r="I492" s="149" t="s">
        <v>2832</v>
      </c>
      <c r="J492" s="149">
        <v>-0.59</v>
      </c>
      <c r="K492" s="149" t="s">
        <v>2833</v>
      </c>
      <c r="L492" s="149">
        <v>31983</v>
      </c>
      <c r="M492" s="150">
        <v>6</v>
      </c>
      <c r="N492" s="149" t="s">
        <v>154</v>
      </c>
      <c r="O492" s="149" t="s">
        <v>153</v>
      </c>
      <c r="P492" s="150" t="s">
        <v>153</v>
      </c>
      <c r="Q492" s="113" t="s">
        <v>154</v>
      </c>
      <c r="R492" s="113" t="s">
        <v>154</v>
      </c>
      <c r="S492" s="149" t="s">
        <v>153</v>
      </c>
      <c r="T492" s="149" t="s">
        <v>153</v>
      </c>
      <c r="U492" s="151" t="s">
        <v>153</v>
      </c>
      <c r="V492" s="149" t="s">
        <v>153</v>
      </c>
      <c r="W492" s="149" t="s">
        <v>153</v>
      </c>
      <c r="X492" s="152" t="s">
        <v>153</v>
      </c>
      <c r="Y492" s="113" t="s">
        <v>153</v>
      </c>
      <c r="Z492" s="149" t="s">
        <v>153</v>
      </c>
      <c r="AA492" s="150"/>
      <c r="AB492" s="149"/>
      <c r="AC492" s="149" t="s">
        <v>233</v>
      </c>
      <c r="AD492" s="149" t="s">
        <v>234</v>
      </c>
      <c r="AE492" s="149" t="s">
        <v>337</v>
      </c>
      <c r="AF492" s="149" t="s">
        <v>337</v>
      </c>
      <c r="AG492" s="149" t="s">
        <v>168</v>
      </c>
      <c r="AH492" s="150" t="s">
        <v>159</v>
      </c>
      <c r="AI492" s="149" t="s">
        <v>180</v>
      </c>
      <c r="AJ492" s="113" t="s">
        <v>154</v>
      </c>
      <c r="AK492" s="170" t="s">
        <v>338</v>
      </c>
      <c r="AL492" s="149">
        <v>2060</v>
      </c>
      <c r="AM492" s="171" t="s">
        <v>2834</v>
      </c>
      <c r="AN492" s="150"/>
      <c r="AP492" s="149" t="s">
        <v>154</v>
      </c>
      <c r="AQ492" s="149" t="s">
        <v>153</v>
      </c>
      <c r="AR492" s="149" t="s">
        <v>153</v>
      </c>
      <c r="AS492" s="149"/>
      <c r="AT492" s="149"/>
      <c r="AU492" s="150"/>
      <c r="AV492" s="149" t="s">
        <v>168</v>
      </c>
      <c r="AW492" s="172" t="s">
        <v>168</v>
      </c>
      <c r="AX492" s="149" t="s">
        <v>158</v>
      </c>
      <c r="AY492" s="149" t="s">
        <v>154</v>
      </c>
      <c r="AZ492" s="149" t="s">
        <v>153</v>
      </c>
      <c r="BA492" s="149" t="s">
        <v>153</v>
      </c>
      <c r="BB492" s="149"/>
      <c r="BC492" s="150"/>
      <c r="BD492" s="149"/>
      <c r="BE492" s="173"/>
      <c r="BF492" s="150"/>
      <c r="BG492" s="283">
        <f t="shared" si="357"/>
        <v>0</v>
      </c>
      <c r="BH492" s="149">
        <f t="shared" si="358"/>
        <v>0</v>
      </c>
      <c r="BI492" s="113">
        <f t="shared" si="324"/>
        <v>0</v>
      </c>
      <c r="BJ492" s="280">
        <f t="shared" si="325"/>
        <v>0</v>
      </c>
      <c r="BK492" s="347">
        <f t="shared" si="359"/>
        <v>0</v>
      </c>
      <c r="BL492" s="113">
        <f t="shared" si="360"/>
        <v>0</v>
      </c>
      <c r="BM492" s="113">
        <f t="shared" si="326"/>
        <v>0</v>
      </c>
      <c r="BN492" s="278">
        <f t="shared" si="327"/>
        <v>0</v>
      </c>
      <c r="BO492" s="149">
        <f t="shared" si="361"/>
        <v>0</v>
      </c>
      <c r="BP492" s="149">
        <f t="shared" si="362"/>
        <v>0</v>
      </c>
      <c r="BQ492" s="113">
        <f t="shared" si="328"/>
        <v>0</v>
      </c>
      <c r="BR492" s="356">
        <f t="shared" si="363"/>
        <v>0</v>
      </c>
      <c r="BS492" s="149">
        <f t="shared" si="364"/>
        <v>0</v>
      </c>
      <c r="BT492" s="113">
        <f t="shared" si="329"/>
        <v>0</v>
      </c>
      <c r="BU492" s="356">
        <f t="shared" si="330"/>
        <v>0</v>
      </c>
      <c r="BV492" s="149">
        <f t="shared" si="331"/>
        <v>0</v>
      </c>
      <c r="BW492" s="113">
        <f t="shared" si="332"/>
        <v>0</v>
      </c>
      <c r="BX492" s="248">
        <f t="shared" si="333"/>
        <v>0</v>
      </c>
      <c r="BY492" s="248">
        <f t="shared" si="334"/>
        <v>0</v>
      </c>
      <c r="BZ492" s="248">
        <f t="shared" si="335"/>
        <v>0</v>
      </c>
      <c r="CA492" s="248">
        <f t="shared" si="368"/>
        <v>0</v>
      </c>
      <c r="CB492" s="175">
        <f t="shared" si="336"/>
        <v>0</v>
      </c>
      <c r="CC492" s="347">
        <f t="shared" si="337"/>
        <v>0</v>
      </c>
      <c r="CD492" s="113">
        <f t="shared" si="338"/>
        <v>0</v>
      </c>
      <c r="CE492" s="113">
        <f t="shared" si="339"/>
        <v>0</v>
      </c>
      <c r="CF492" s="276">
        <f t="shared" si="340"/>
        <v>0</v>
      </c>
      <c r="CG492" s="248">
        <f t="shared" si="341"/>
        <v>0</v>
      </c>
      <c r="CH492" s="274">
        <f t="shared" si="365"/>
        <v>0</v>
      </c>
      <c r="CI492" s="347">
        <f t="shared" si="342"/>
        <v>0</v>
      </c>
      <c r="CJ492" s="113">
        <f t="shared" si="343"/>
        <v>0</v>
      </c>
      <c r="CK492" s="141">
        <f t="shared" si="344"/>
        <v>0</v>
      </c>
      <c r="CL492" s="149">
        <f t="shared" si="366"/>
        <v>0</v>
      </c>
      <c r="CM492" s="149">
        <f t="shared" si="366"/>
        <v>0</v>
      </c>
      <c r="CN492" s="149">
        <f t="shared" si="366"/>
        <v>0</v>
      </c>
      <c r="CO492" s="149">
        <f t="shared" si="345"/>
        <v>0</v>
      </c>
      <c r="CP492" s="149">
        <f t="shared" si="367"/>
        <v>0</v>
      </c>
      <c r="CQ492" s="282">
        <f t="shared" si="346"/>
        <v>0</v>
      </c>
      <c r="CR492" s="113">
        <f t="shared" si="347"/>
        <v>0</v>
      </c>
      <c r="CS492" s="113">
        <f t="shared" si="348"/>
        <v>1</v>
      </c>
      <c r="CT492" s="282" t="str">
        <f t="shared" si="349"/>
        <v/>
      </c>
      <c r="CU492" s="113" t="str">
        <f t="shared" si="350"/>
        <v xml:space="preserve"> </v>
      </c>
      <c r="CV492" s="113">
        <f t="shared" si="351"/>
        <v>0</v>
      </c>
      <c r="CW492" s="160">
        <v>0</v>
      </c>
      <c r="CX492" s="160">
        <v>0</v>
      </c>
      <c r="CY492" s="160">
        <v>0</v>
      </c>
      <c r="CZ492" s="160">
        <v>0</v>
      </c>
      <c r="DA492" s="160">
        <v>0</v>
      </c>
      <c r="DB492" s="160">
        <v>0</v>
      </c>
      <c r="DC492" s="160">
        <v>0</v>
      </c>
      <c r="DD492" s="160">
        <v>0</v>
      </c>
      <c r="DE492" s="160">
        <v>0</v>
      </c>
      <c r="DF492" s="160">
        <v>0</v>
      </c>
      <c r="DG492" s="160">
        <v>0</v>
      </c>
      <c r="DH492" s="160">
        <v>0</v>
      </c>
      <c r="DI492" s="160">
        <v>0</v>
      </c>
      <c r="DJ492" s="160">
        <v>0</v>
      </c>
      <c r="DK492" s="160">
        <v>0</v>
      </c>
      <c r="DL492" s="160">
        <v>0</v>
      </c>
      <c r="DM492" s="160">
        <v>0</v>
      </c>
      <c r="DN492" s="160">
        <v>0</v>
      </c>
      <c r="DO492" s="160">
        <v>0</v>
      </c>
      <c r="DP492" s="160">
        <v>0</v>
      </c>
      <c r="DQ492" s="160">
        <v>0</v>
      </c>
      <c r="DR492" s="160">
        <v>0</v>
      </c>
      <c r="DS492" s="160">
        <v>0</v>
      </c>
      <c r="DT492" s="104" t="s">
        <v>154</v>
      </c>
      <c r="DU492" s="104">
        <v>0</v>
      </c>
      <c r="DV492" s="104" t="s">
        <v>154</v>
      </c>
      <c r="DW492" s="104" t="s">
        <v>154</v>
      </c>
      <c r="DX492" s="104" t="s">
        <v>154</v>
      </c>
      <c r="DY492" s="104" t="s">
        <v>154</v>
      </c>
      <c r="DZ492" s="107" t="str">
        <f t="shared" si="352"/>
        <v>N</v>
      </c>
      <c r="EA492" s="107" t="str">
        <f t="shared" si="353"/>
        <v/>
      </c>
      <c r="EB492" s="107" t="str">
        <f t="shared" si="354"/>
        <v>N</v>
      </c>
      <c r="EC492" s="107" t="str">
        <f t="shared" si="355"/>
        <v>N</v>
      </c>
      <c r="ED492" s="107" t="str">
        <f t="shared" si="356"/>
        <v>Not Specified</v>
      </c>
      <c r="EF492" s="113">
        <f t="shared" si="369"/>
        <v>0</v>
      </c>
      <c r="EG492" s="149"/>
      <c r="EH492" s="149"/>
      <c r="EI492" s="149"/>
      <c r="EJ492" s="149"/>
      <c r="EK492" s="149"/>
      <c r="EL492" s="149"/>
      <c r="EM492" s="149"/>
      <c r="EN492" s="149"/>
      <c r="EO492" s="149"/>
      <c r="EP492" s="149"/>
      <c r="EQ492" s="149"/>
      <c r="ER492" s="149"/>
      <c r="ES492" s="149"/>
      <c r="ET492" s="149"/>
      <c r="EU492" s="149"/>
      <c r="EV492" s="149"/>
      <c r="EW492" s="149"/>
      <c r="EX492" s="149"/>
      <c r="EY492" s="149"/>
      <c r="EZ492" s="149"/>
      <c r="FA492" s="149"/>
      <c r="FB492" s="149"/>
      <c r="FC492" s="149"/>
      <c r="FD492" s="149"/>
      <c r="FE492" s="149"/>
      <c r="FF492" s="149"/>
      <c r="FG492" s="149"/>
      <c r="FH492" s="149"/>
      <c r="FI492" s="149"/>
      <c r="FJ492" s="149"/>
      <c r="FK492" s="149"/>
      <c r="FL492" s="149"/>
      <c r="FM492" s="149"/>
      <c r="FN492" s="149"/>
      <c r="FO492" s="149"/>
      <c r="FP492" s="149"/>
      <c r="FQ492" s="149"/>
      <c r="FR492" s="149"/>
      <c r="FS492" s="149"/>
      <c r="FT492" s="149"/>
      <c r="FU492" s="149"/>
      <c r="FV492" s="149"/>
      <c r="FW492" s="149"/>
      <c r="FX492" s="149"/>
      <c r="FY492" s="149"/>
      <c r="FZ492" s="149"/>
      <c r="GA492" s="149"/>
      <c r="GB492" s="149"/>
      <c r="GC492" s="149"/>
      <c r="GD492" s="149"/>
      <c r="GE492" s="149"/>
      <c r="GF492" s="149"/>
      <c r="GG492" s="149"/>
      <c r="GH492" s="149"/>
      <c r="GI492" s="149"/>
      <c r="GJ492" s="149"/>
      <c r="GK492" s="149"/>
      <c r="GL492" s="149"/>
      <c r="GM492" s="149"/>
      <c r="GN492" s="149"/>
      <c r="GO492" s="149"/>
      <c r="GP492" s="149"/>
      <c r="GQ492" s="149"/>
      <c r="GR492" s="149"/>
      <c r="GS492" s="149"/>
      <c r="GT492" s="149"/>
      <c r="GU492" s="149"/>
      <c r="GV492" s="149"/>
      <c r="GW492" s="149"/>
      <c r="GX492" s="149"/>
      <c r="GY492" s="149"/>
      <c r="GZ492" s="149"/>
      <c r="HA492" s="149"/>
      <c r="HB492" s="149"/>
      <c r="HC492" s="149"/>
      <c r="HD492" s="149"/>
      <c r="HE492" s="149"/>
      <c r="HF492" s="149"/>
      <c r="HG492" s="149"/>
      <c r="HH492" s="149"/>
      <c r="HI492" s="149"/>
      <c r="HJ492" s="149"/>
      <c r="HK492" s="149"/>
      <c r="HL492" s="149"/>
      <c r="HM492" s="149"/>
      <c r="HN492" s="149"/>
      <c r="HO492" s="149"/>
      <c r="HP492" s="149"/>
      <c r="HQ492" s="149"/>
      <c r="HR492" s="149"/>
      <c r="HS492" s="149"/>
      <c r="HT492" s="149"/>
      <c r="HU492" s="149"/>
      <c r="HV492" s="149"/>
      <c r="HW492" s="149"/>
      <c r="HX492" s="149"/>
      <c r="HY492" s="149"/>
      <c r="HZ492" s="149"/>
      <c r="IA492" s="149"/>
      <c r="IB492" s="149"/>
      <c r="IC492" s="149"/>
      <c r="ID492" s="149"/>
      <c r="IE492" s="149"/>
      <c r="IF492" s="149"/>
      <c r="IG492" s="149"/>
      <c r="IH492" s="149"/>
      <c r="II492" s="149"/>
      <c r="IJ492" s="149"/>
      <c r="IK492" s="149"/>
      <c r="IL492" s="149"/>
      <c r="IM492" s="149"/>
      <c r="IN492" s="149"/>
      <c r="IO492" s="149"/>
      <c r="IP492" s="149"/>
      <c r="IQ492" s="149"/>
      <c r="IR492" s="149"/>
      <c r="IS492" s="149"/>
      <c r="IT492" s="149"/>
      <c r="IU492" s="149"/>
      <c r="IV492" s="149"/>
      <c r="IW492" s="149"/>
      <c r="IX492" s="149"/>
      <c r="IY492" s="149"/>
      <c r="IZ492" s="149"/>
      <c r="JA492" s="149"/>
      <c r="JB492" s="149"/>
      <c r="JC492" s="149"/>
      <c r="JD492" s="149"/>
      <c r="JE492" s="149"/>
      <c r="JF492" s="149"/>
      <c r="JG492" s="149"/>
    </row>
    <row r="493" spans="1:267" s="175" customFormat="1" ht="16.5" customHeight="1">
      <c r="A493" s="149">
        <v>490</v>
      </c>
      <c r="B493" s="149" t="e">
        <v>#N/A</v>
      </c>
      <c r="C493" s="150" t="s">
        <v>2835</v>
      </c>
      <c r="D493" s="149" t="s">
        <v>205</v>
      </c>
      <c r="E493" s="149" t="s">
        <v>206</v>
      </c>
      <c r="F493" s="149" t="s">
        <v>145</v>
      </c>
      <c r="G493" s="149" t="s">
        <v>146</v>
      </c>
      <c r="H493" s="168" t="s">
        <v>2836</v>
      </c>
      <c r="I493" s="149" t="s">
        <v>2837</v>
      </c>
      <c r="J493" s="149">
        <v>-0.465</v>
      </c>
      <c r="K493" s="149" t="s">
        <v>2838</v>
      </c>
      <c r="L493" s="149">
        <v>17936</v>
      </c>
      <c r="M493" s="150">
        <v>1</v>
      </c>
      <c r="N493" s="149" t="s">
        <v>154</v>
      </c>
      <c r="O493" s="149"/>
      <c r="P493" s="150"/>
      <c r="Q493" s="113" t="s">
        <v>154</v>
      </c>
      <c r="R493" s="113" t="s">
        <v>154</v>
      </c>
      <c r="S493" s="149"/>
      <c r="T493" s="149"/>
      <c r="U493" s="151"/>
      <c r="V493" s="149"/>
      <c r="W493" s="149"/>
      <c r="X493" s="152"/>
      <c r="Y493" s="113" t="s">
        <v>153</v>
      </c>
      <c r="Z493" s="149"/>
      <c r="AA493" s="150"/>
      <c r="AB493" s="149"/>
      <c r="AC493" s="149"/>
      <c r="AD493" s="149"/>
      <c r="AE493" s="149"/>
      <c r="AF493" s="149"/>
      <c r="AG493" s="149"/>
      <c r="AH493" s="150" t="s">
        <v>153</v>
      </c>
      <c r="AI493" s="113"/>
      <c r="AJ493" s="113" t="s">
        <v>154</v>
      </c>
      <c r="AK493" s="170" t="s">
        <v>153</v>
      </c>
      <c r="AL493" s="149"/>
      <c r="AM493" s="171" t="s">
        <v>2839</v>
      </c>
      <c r="AN493" s="150" t="s">
        <v>795</v>
      </c>
      <c r="AO493" s="113"/>
      <c r="AP493" s="149" t="s">
        <v>154</v>
      </c>
      <c r="AQ493" s="149" t="s">
        <v>153</v>
      </c>
      <c r="AR493" s="149" t="s">
        <v>153</v>
      </c>
      <c r="AS493" s="149"/>
      <c r="AT493" s="149"/>
      <c r="AU493" s="150"/>
      <c r="AV493" s="169" t="s">
        <v>168</v>
      </c>
      <c r="AW493" s="172"/>
      <c r="AX493" s="149"/>
      <c r="AY493" s="149" t="s">
        <v>154</v>
      </c>
      <c r="AZ493" s="149" t="s">
        <v>153</v>
      </c>
      <c r="BA493" s="149" t="s">
        <v>153</v>
      </c>
      <c r="BB493" s="149"/>
      <c r="BC493" s="150"/>
      <c r="BD493" s="149"/>
      <c r="BE493" s="173"/>
      <c r="BF493" s="150"/>
      <c r="BG493" s="283">
        <f t="shared" si="357"/>
        <v>0</v>
      </c>
      <c r="BH493" s="149">
        <f t="shared" si="358"/>
        <v>0</v>
      </c>
      <c r="BI493" s="113">
        <f t="shared" si="324"/>
        <v>0</v>
      </c>
      <c r="BJ493" s="280">
        <f t="shared" si="325"/>
        <v>0</v>
      </c>
      <c r="BK493" s="347">
        <f t="shared" si="359"/>
        <v>0</v>
      </c>
      <c r="BL493" s="113">
        <f t="shared" si="360"/>
        <v>0</v>
      </c>
      <c r="BM493" s="113">
        <f t="shared" si="326"/>
        <v>0</v>
      </c>
      <c r="BN493" s="278">
        <f t="shared" si="327"/>
        <v>0</v>
      </c>
      <c r="BO493" s="149">
        <f t="shared" si="361"/>
        <v>0</v>
      </c>
      <c r="BP493" s="149">
        <f t="shared" si="362"/>
        <v>0</v>
      </c>
      <c r="BQ493" s="113">
        <f t="shared" si="328"/>
        <v>0</v>
      </c>
      <c r="BR493" s="356">
        <f t="shared" si="363"/>
        <v>0</v>
      </c>
      <c r="BS493" s="149">
        <f t="shared" si="364"/>
        <v>0</v>
      </c>
      <c r="BT493" s="113">
        <f t="shared" si="329"/>
        <v>0</v>
      </c>
      <c r="BU493" s="356">
        <f t="shared" si="330"/>
        <v>0</v>
      </c>
      <c r="BV493" s="149">
        <f t="shared" si="331"/>
        <v>0</v>
      </c>
      <c r="BW493" s="113">
        <f t="shared" si="332"/>
        <v>0</v>
      </c>
      <c r="BX493" s="248">
        <f t="shared" si="333"/>
        <v>0</v>
      </c>
      <c r="BY493" s="248">
        <f t="shared" si="334"/>
        <v>0</v>
      </c>
      <c r="BZ493" s="248">
        <f t="shared" si="335"/>
        <v>0</v>
      </c>
      <c r="CA493" s="248">
        <f t="shared" si="368"/>
        <v>0</v>
      </c>
      <c r="CB493" s="175">
        <f t="shared" si="336"/>
        <v>0</v>
      </c>
      <c r="CC493" s="347">
        <f t="shared" si="337"/>
        <v>0</v>
      </c>
      <c r="CD493" s="113">
        <f t="shared" si="338"/>
        <v>0</v>
      </c>
      <c r="CE493" s="113">
        <f t="shared" si="339"/>
        <v>0</v>
      </c>
      <c r="CF493" s="276">
        <f t="shared" si="340"/>
        <v>0</v>
      </c>
      <c r="CG493" s="248">
        <f t="shared" si="341"/>
        <v>0</v>
      </c>
      <c r="CH493" s="274">
        <f t="shared" si="365"/>
        <v>0</v>
      </c>
      <c r="CI493" s="347">
        <f t="shared" si="342"/>
        <v>0</v>
      </c>
      <c r="CJ493" s="113">
        <f t="shared" si="343"/>
        <v>0</v>
      </c>
      <c r="CK493" s="141">
        <f t="shared" si="344"/>
        <v>0</v>
      </c>
      <c r="CL493" s="149">
        <f t="shared" si="366"/>
        <v>0</v>
      </c>
      <c r="CM493" s="149">
        <f t="shared" si="366"/>
        <v>0</v>
      </c>
      <c r="CN493" s="149">
        <f t="shared" si="366"/>
        <v>0</v>
      </c>
      <c r="CO493" s="149">
        <f t="shared" si="345"/>
        <v>0</v>
      </c>
      <c r="CP493" s="149">
        <f t="shared" si="367"/>
        <v>0</v>
      </c>
      <c r="CQ493" s="282">
        <f t="shared" si="346"/>
        <v>0</v>
      </c>
      <c r="CR493" s="113">
        <f t="shared" si="347"/>
        <v>0</v>
      </c>
      <c r="CS493" s="113">
        <f t="shared" si="348"/>
        <v>1</v>
      </c>
      <c r="CT493" s="282" t="str">
        <f t="shared" si="349"/>
        <v/>
      </c>
      <c r="CU493" s="113" t="str">
        <f t="shared" si="350"/>
        <v xml:space="preserve"> </v>
      </c>
      <c r="CV493" s="113">
        <f t="shared" si="351"/>
        <v>0</v>
      </c>
      <c r="CW493" s="160" t="e">
        <v>#N/A</v>
      </c>
      <c r="CX493" s="160" t="e">
        <v>#N/A</v>
      </c>
      <c r="CY493" s="160" t="e">
        <v>#N/A</v>
      </c>
      <c r="CZ493" s="160" t="e">
        <v>#N/A</v>
      </c>
      <c r="DA493" s="160" t="e">
        <v>#N/A</v>
      </c>
      <c r="DB493" s="160" t="e">
        <v>#N/A</v>
      </c>
      <c r="DC493" s="160" t="e">
        <v>#N/A</v>
      </c>
      <c r="DD493" s="160" t="e">
        <v>#N/A</v>
      </c>
      <c r="DE493" s="160" t="e">
        <v>#N/A</v>
      </c>
      <c r="DF493" s="160" t="e">
        <v>#N/A</v>
      </c>
      <c r="DG493" s="160" t="e">
        <v>#N/A</v>
      </c>
      <c r="DH493" s="160" t="e">
        <v>#N/A</v>
      </c>
      <c r="DI493" s="160" t="e">
        <v>#N/A</v>
      </c>
      <c r="DJ493" s="160" t="e">
        <v>#N/A</v>
      </c>
      <c r="DK493" s="160" t="e">
        <v>#N/A</v>
      </c>
      <c r="DL493" s="160" t="e">
        <v>#N/A</v>
      </c>
      <c r="DM493" s="160" t="e">
        <v>#N/A</v>
      </c>
      <c r="DN493" s="160" t="e">
        <v>#N/A</v>
      </c>
      <c r="DO493" s="160" t="e">
        <v>#N/A</v>
      </c>
      <c r="DP493" s="160" t="e">
        <v>#N/A</v>
      </c>
      <c r="DQ493" s="160" t="e">
        <v>#N/A</v>
      </c>
      <c r="DR493" s="160" t="e">
        <v>#N/A</v>
      </c>
      <c r="DS493" s="160" t="e">
        <v>#N/A</v>
      </c>
      <c r="DT493" s="104" t="e">
        <v>#N/A</v>
      </c>
      <c r="DU493" s="104" t="e">
        <v>#N/A</v>
      </c>
      <c r="DV493" s="104" t="e">
        <v>#N/A</v>
      </c>
      <c r="DW493" s="104" t="e">
        <v>#N/A</v>
      </c>
      <c r="DX493" s="104" t="e">
        <v>#N/A</v>
      </c>
      <c r="DY493" s="104" t="e">
        <v>#N/A</v>
      </c>
      <c r="DZ493" s="107" t="str">
        <f t="shared" si="352"/>
        <v>N</v>
      </c>
      <c r="EA493" s="107">
        <f t="shared" si="353"/>
        <v>0</v>
      </c>
      <c r="EB493" s="107" t="str">
        <f t="shared" si="354"/>
        <v>N</v>
      </c>
      <c r="EC493" s="107" t="str">
        <f t="shared" si="355"/>
        <v>N</v>
      </c>
      <c r="ED493" s="107" t="str">
        <f t="shared" si="356"/>
        <v>Not Specified</v>
      </c>
      <c r="EE493" s="107"/>
      <c r="EF493" s="113">
        <f t="shared" si="369"/>
        <v>0</v>
      </c>
      <c r="EG493" s="149"/>
      <c r="EH493" s="149"/>
      <c r="EI493" s="149"/>
      <c r="EJ493" s="149"/>
      <c r="EK493" s="149"/>
      <c r="EL493" s="149"/>
      <c r="EM493" s="149"/>
      <c r="EN493" s="149"/>
      <c r="EO493" s="149"/>
      <c r="EP493" s="149"/>
      <c r="EQ493" s="149"/>
      <c r="ER493" s="149"/>
      <c r="ES493" s="149"/>
      <c r="ET493" s="149"/>
      <c r="EU493" s="149"/>
      <c r="EV493" s="149"/>
      <c r="EW493" s="149"/>
      <c r="EX493" s="149"/>
      <c r="EY493" s="149"/>
      <c r="EZ493" s="149"/>
      <c r="FA493" s="149"/>
      <c r="FB493" s="149"/>
      <c r="FC493" s="149"/>
      <c r="FD493" s="149"/>
      <c r="FE493" s="149"/>
      <c r="FF493" s="149"/>
      <c r="FG493" s="149"/>
      <c r="FH493" s="149"/>
      <c r="FI493" s="149"/>
      <c r="FJ493" s="149"/>
      <c r="FK493" s="149"/>
      <c r="FL493" s="149"/>
      <c r="FM493" s="149"/>
      <c r="FN493" s="149"/>
      <c r="FO493" s="149"/>
      <c r="FP493" s="149"/>
      <c r="FQ493" s="149"/>
      <c r="FR493" s="149"/>
      <c r="FS493" s="149"/>
      <c r="FT493" s="149"/>
      <c r="FU493" s="149"/>
      <c r="FV493" s="149"/>
      <c r="FW493" s="149"/>
      <c r="FX493" s="149"/>
      <c r="FY493" s="149"/>
      <c r="FZ493" s="149"/>
      <c r="GA493" s="149"/>
      <c r="GB493" s="149"/>
      <c r="GC493" s="149"/>
      <c r="GD493" s="149"/>
      <c r="GE493" s="149"/>
      <c r="GF493" s="149"/>
      <c r="GG493" s="149"/>
      <c r="GH493" s="149"/>
      <c r="GI493" s="149"/>
      <c r="GJ493" s="149"/>
      <c r="GK493" s="149"/>
      <c r="GL493" s="149"/>
      <c r="GM493" s="149"/>
      <c r="GN493" s="149"/>
      <c r="GO493" s="149"/>
      <c r="GP493" s="149"/>
      <c r="GQ493" s="149"/>
      <c r="GR493" s="149"/>
      <c r="GS493" s="149"/>
      <c r="GT493" s="149"/>
      <c r="GU493" s="149"/>
      <c r="GV493" s="149"/>
      <c r="GW493" s="149"/>
      <c r="GX493" s="149"/>
      <c r="GY493" s="149"/>
      <c r="GZ493" s="149"/>
      <c r="HA493" s="149"/>
      <c r="HB493" s="149"/>
      <c r="HC493" s="149"/>
      <c r="HD493" s="149"/>
      <c r="HE493" s="149"/>
      <c r="HF493" s="149"/>
      <c r="HG493" s="149"/>
      <c r="HH493" s="149"/>
      <c r="HI493" s="149"/>
      <c r="HJ493" s="149"/>
      <c r="HK493" s="149"/>
      <c r="HL493" s="149"/>
      <c r="HM493" s="149"/>
      <c r="HN493" s="149"/>
      <c r="HO493" s="149"/>
      <c r="HP493" s="149"/>
      <c r="HQ493" s="149"/>
      <c r="HR493" s="149"/>
      <c r="HS493" s="149"/>
      <c r="HT493" s="149"/>
      <c r="HU493" s="149"/>
      <c r="HV493" s="149"/>
      <c r="HW493" s="149"/>
      <c r="HX493" s="149"/>
      <c r="HY493" s="149"/>
      <c r="HZ493" s="149"/>
      <c r="IA493" s="149"/>
      <c r="IB493" s="149"/>
      <c r="IC493" s="149"/>
      <c r="ID493" s="149"/>
      <c r="IE493" s="149"/>
      <c r="IF493" s="149"/>
      <c r="IG493" s="149"/>
      <c r="IH493" s="149"/>
      <c r="II493" s="149"/>
      <c r="IJ493" s="149"/>
      <c r="IK493" s="149"/>
      <c r="IL493" s="149"/>
      <c r="IM493" s="149"/>
      <c r="IN493" s="149"/>
      <c r="IO493" s="149"/>
      <c r="IP493" s="149"/>
      <c r="IQ493" s="149"/>
      <c r="IR493" s="149"/>
      <c r="IS493" s="149"/>
      <c r="IT493" s="149"/>
      <c r="IU493" s="149"/>
      <c r="IV493" s="149"/>
      <c r="IW493" s="149"/>
      <c r="IX493" s="149"/>
      <c r="IY493" s="149"/>
      <c r="IZ493" s="149"/>
      <c r="JA493" s="149"/>
      <c r="JB493" s="149"/>
      <c r="JC493" s="149"/>
      <c r="JD493" s="149"/>
      <c r="JE493" s="149"/>
      <c r="JF493" s="149"/>
      <c r="JG493" s="149"/>
    </row>
    <row r="494" spans="1:267" ht="16.5" customHeight="1">
      <c r="A494" s="113">
        <v>491</v>
      </c>
      <c r="B494" s="113">
        <v>474</v>
      </c>
      <c r="C494" s="141" t="s">
        <v>2840</v>
      </c>
      <c r="D494" s="149" t="s">
        <v>415</v>
      </c>
      <c r="E494" s="149" t="s">
        <v>244</v>
      </c>
      <c r="F494" s="149" t="s">
        <v>264</v>
      </c>
      <c r="G494" s="149" t="s">
        <v>176</v>
      </c>
      <c r="H494" s="168" t="s">
        <v>2841</v>
      </c>
      <c r="I494" s="149" t="s">
        <v>2842</v>
      </c>
      <c r="J494" s="149">
        <v>-0.479</v>
      </c>
      <c r="K494" s="149" t="s">
        <v>2843</v>
      </c>
      <c r="L494" s="149">
        <v>48783</v>
      </c>
      <c r="M494" s="150">
        <v>29</v>
      </c>
      <c r="N494" s="113" t="s">
        <v>154</v>
      </c>
      <c r="O494" s="113" t="s">
        <v>153</v>
      </c>
      <c r="P494" s="141" t="s">
        <v>153</v>
      </c>
      <c r="Q494" s="113" t="s">
        <v>154</v>
      </c>
      <c r="R494" s="113" t="s">
        <v>154</v>
      </c>
      <c r="S494" s="113" t="s">
        <v>153</v>
      </c>
      <c r="T494" s="113" t="s">
        <v>153</v>
      </c>
      <c r="U494" s="147" t="s">
        <v>153</v>
      </c>
      <c r="V494" s="113" t="s">
        <v>153</v>
      </c>
      <c r="W494" s="113" t="s">
        <v>153</v>
      </c>
      <c r="X494" s="148" t="s">
        <v>153</v>
      </c>
      <c r="Y494" s="113" t="s">
        <v>153</v>
      </c>
      <c r="Z494" s="113" t="s">
        <v>153</v>
      </c>
      <c r="AC494" s="113" t="s">
        <v>202</v>
      </c>
      <c r="AD494" s="113" t="s">
        <v>5</v>
      </c>
      <c r="AE494" s="113" t="s">
        <v>157</v>
      </c>
      <c r="AF494" s="113" t="s">
        <v>157</v>
      </c>
      <c r="AG494" s="113" t="s">
        <v>169</v>
      </c>
      <c r="AH494" s="141" t="s">
        <v>159</v>
      </c>
      <c r="AI494" s="113" t="s">
        <v>160</v>
      </c>
      <c r="AJ494" s="113" t="s">
        <v>150</v>
      </c>
      <c r="AK494" s="166" t="s">
        <v>2844</v>
      </c>
      <c r="AL494" s="113">
        <v>2050</v>
      </c>
      <c r="AP494" s="113" t="s">
        <v>154</v>
      </c>
      <c r="AQ494" s="113" t="s">
        <v>153</v>
      </c>
      <c r="AR494" s="113" t="s">
        <v>153</v>
      </c>
      <c r="AV494" s="113" t="s">
        <v>157</v>
      </c>
      <c r="AW494" s="167" t="s">
        <v>158</v>
      </c>
      <c r="AX494" s="113" t="s">
        <v>157</v>
      </c>
      <c r="AY494" s="113" t="s">
        <v>154</v>
      </c>
      <c r="AZ494" s="113" t="s">
        <v>153</v>
      </c>
      <c r="BA494" s="113" t="s">
        <v>153</v>
      </c>
      <c r="BG494" s="283">
        <f t="shared" si="357"/>
        <v>0</v>
      </c>
      <c r="BH494" s="149">
        <f t="shared" si="358"/>
        <v>0</v>
      </c>
      <c r="BI494" s="113">
        <f t="shared" si="324"/>
        <v>0</v>
      </c>
      <c r="BJ494" s="280">
        <f t="shared" si="325"/>
        <v>0</v>
      </c>
      <c r="BK494" s="347">
        <f t="shared" si="359"/>
        <v>0</v>
      </c>
      <c r="BL494" s="113">
        <f t="shared" si="360"/>
        <v>0</v>
      </c>
      <c r="BM494" s="113">
        <f t="shared" si="326"/>
        <v>0</v>
      </c>
      <c r="BN494" s="278">
        <f t="shared" si="327"/>
        <v>0</v>
      </c>
      <c r="BO494" s="149">
        <f t="shared" si="361"/>
        <v>0</v>
      </c>
      <c r="BP494" s="149">
        <f t="shared" si="362"/>
        <v>0</v>
      </c>
      <c r="BQ494" s="113">
        <f t="shared" si="328"/>
        <v>0</v>
      </c>
      <c r="BR494" s="356">
        <f t="shared" si="363"/>
        <v>0</v>
      </c>
      <c r="BS494" s="149">
        <f t="shared" si="364"/>
        <v>0</v>
      </c>
      <c r="BT494" s="113">
        <f t="shared" si="329"/>
        <v>0</v>
      </c>
      <c r="BU494" s="356">
        <f t="shared" si="330"/>
        <v>0</v>
      </c>
      <c r="BV494" s="149">
        <f t="shared" si="331"/>
        <v>0</v>
      </c>
      <c r="BW494" s="113">
        <f t="shared" si="332"/>
        <v>1</v>
      </c>
      <c r="BX494" s="248">
        <f t="shared" si="333"/>
        <v>0</v>
      </c>
      <c r="BY494" s="248">
        <f t="shared" si="334"/>
        <v>0</v>
      </c>
      <c r="BZ494" s="248">
        <f t="shared" si="335"/>
        <v>1</v>
      </c>
      <c r="CA494" s="248">
        <f t="shared" si="368"/>
        <v>1</v>
      </c>
      <c r="CB494" s="175">
        <f t="shared" si="336"/>
        <v>1</v>
      </c>
      <c r="CC494" s="347">
        <f t="shared" si="337"/>
        <v>0</v>
      </c>
      <c r="CD494" s="113">
        <f t="shared" si="338"/>
        <v>0</v>
      </c>
      <c r="CE494" s="113">
        <f t="shared" si="339"/>
        <v>0</v>
      </c>
      <c r="CF494" s="276">
        <f t="shared" si="340"/>
        <v>0</v>
      </c>
      <c r="CG494" s="248">
        <f t="shared" si="341"/>
        <v>1</v>
      </c>
      <c r="CH494" s="274">
        <f t="shared" si="365"/>
        <v>1</v>
      </c>
      <c r="CI494" s="347">
        <f t="shared" si="342"/>
        <v>0</v>
      </c>
      <c r="CJ494" s="113">
        <f t="shared" si="343"/>
        <v>0</v>
      </c>
      <c r="CK494" s="141">
        <f t="shared" si="344"/>
        <v>0</v>
      </c>
      <c r="CL494" s="149">
        <f t="shared" si="366"/>
        <v>0</v>
      </c>
      <c r="CM494" s="149">
        <f t="shared" si="366"/>
        <v>0</v>
      </c>
      <c r="CN494" s="149">
        <f t="shared" si="366"/>
        <v>1</v>
      </c>
      <c r="CO494" s="149">
        <f t="shared" si="345"/>
        <v>1</v>
      </c>
      <c r="CP494" s="149">
        <f t="shared" si="367"/>
        <v>1</v>
      </c>
      <c r="CQ494" s="282">
        <f t="shared" si="346"/>
        <v>1</v>
      </c>
      <c r="CR494" s="113">
        <f t="shared" si="347"/>
        <v>0</v>
      </c>
      <c r="CS494" s="113">
        <f t="shared" si="348"/>
        <v>0</v>
      </c>
      <c r="CT494" s="282" t="str">
        <f t="shared" si="349"/>
        <v/>
      </c>
      <c r="CU494" s="113" t="str">
        <f t="shared" si="350"/>
        <v xml:space="preserve"> </v>
      </c>
      <c r="CV494" s="113">
        <f t="shared" si="351"/>
        <v>0</v>
      </c>
      <c r="CW494" s="160">
        <v>0</v>
      </c>
      <c r="CX494" s="160">
        <v>0</v>
      </c>
      <c r="CY494" s="160">
        <v>1</v>
      </c>
      <c r="CZ494" s="160">
        <v>1</v>
      </c>
      <c r="DA494" s="160">
        <v>0</v>
      </c>
      <c r="DB494" s="160">
        <v>0</v>
      </c>
      <c r="DC494" s="160">
        <v>0</v>
      </c>
      <c r="DD494" s="160">
        <v>0</v>
      </c>
      <c r="DE494" s="160">
        <v>0</v>
      </c>
      <c r="DF494" s="160">
        <v>0</v>
      </c>
      <c r="DG494" s="160">
        <v>0</v>
      </c>
      <c r="DH494" s="160">
        <v>0</v>
      </c>
      <c r="DI494" s="160">
        <v>0</v>
      </c>
      <c r="DJ494" s="160">
        <v>0</v>
      </c>
      <c r="DK494" s="160">
        <v>0</v>
      </c>
      <c r="DL494" s="160">
        <v>0</v>
      </c>
      <c r="DM494" s="160">
        <v>1</v>
      </c>
      <c r="DN494" s="160">
        <v>0</v>
      </c>
      <c r="DO494" s="160">
        <v>1</v>
      </c>
      <c r="DP494" s="160">
        <v>0</v>
      </c>
      <c r="DQ494" s="160">
        <v>0</v>
      </c>
      <c r="DR494" s="160">
        <v>1</v>
      </c>
      <c r="DS494" s="160">
        <v>0</v>
      </c>
      <c r="DT494" s="104" t="s">
        <v>154</v>
      </c>
      <c r="DU494" s="104">
        <v>0</v>
      </c>
      <c r="DV494" s="104" t="s">
        <v>154</v>
      </c>
      <c r="DW494" s="104" t="s">
        <v>160</v>
      </c>
      <c r="DX494" s="104" t="s">
        <v>3005</v>
      </c>
      <c r="DY494" s="104">
        <v>0</v>
      </c>
      <c r="DZ494" s="107" t="str">
        <f t="shared" si="352"/>
        <v>N</v>
      </c>
      <c r="EA494" s="107" t="str">
        <f t="shared" si="353"/>
        <v/>
      </c>
      <c r="EB494" s="107" t="str">
        <f t="shared" si="354"/>
        <v>N</v>
      </c>
      <c r="EC494" s="107" t="str">
        <f t="shared" si="355"/>
        <v>Y</v>
      </c>
      <c r="ED494" s="107" t="str">
        <f t="shared" si="356"/>
        <v>Yes</v>
      </c>
      <c r="EF494" s="113">
        <f t="shared" si="369"/>
        <v>0</v>
      </c>
      <c r="EG494" s="149"/>
      <c r="EH494" s="149"/>
      <c r="EI494" s="149"/>
      <c r="EJ494" s="149"/>
      <c r="EK494" s="149"/>
      <c r="EL494" s="149"/>
      <c r="EM494" s="149"/>
      <c r="EN494" s="149"/>
      <c r="EO494" s="149"/>
      <c r="EP494" s="149"/>
      <c r="EQ494" s="149"/>
      <c r="ER494" s="149"/>
      <c r="ES494" s="149"/>
      <c r="ET494" s="149"/>
      <c r="EU494" s="149"/>
      <c r="EV494" s="149"/>
      <c r="EW494" s="149"/>
      <c r="EX494" s="149"/>
      <c r="EY494" s="149"/>
      <c r="EZ494" s="149"/>
      <c r="FA494" s="149"/>
      <c r="FB494" s="149"/>
      <c r="FC494" s="149"/>
      <c r="FD494" s="149"/>
      <c r="FE494" s="149"/>
      <c r="FF494" s="149"/>
      <c r="FG494" s="149"/>
      <c r="FH494" s="149"/>
      <c r="FI494" s="149"/>
      <c r="FJ494" s="149"/>
      <c r="FK494" s="149"/>
      <c r="FL494" s="149"/>
      <c r="FM494" s="149"/>
      <c r="FN494" s="149"/>
      <c r="FO494" s="149"/>
      <c r="FP494" s="149"/>
      <c r="FQ494" s="149"/>
      <c r="FR494" s="149"/>
      <c r="FS494" s="149"/>
      <c r="FT494" s="149"/>
      <c r="FU494" s="149"/>
      <c r="FV494" s="149"/>
      <c r="FW494" s="149"/>
      <c r="FX494" s="149"/>
      <c r="FY494" s="149"/>
      <c r="FZ494" s="149"/>
      <c r="GA494" s="149"/>
      <c r="GB494" s="149"/>
      <c r="GC494" s="149"/>
      <c r="GD494" s="149"/>
      <c r="GE494" s="149"/>
      <c r="GF494" s="149"/>
      <c r="GG494" s="149"/>
      <c r="GH494" s="149"/>
      <c r="GI494" s="149"/>
      <c r="GJ494" s="149"/>
      <c r="GK494" s="149"/>
      <c r="GL494" s="149"/>
      <c r="GM494" s="149"/>
      <c r="GN494" s="149"/>
      <c r="GO494" s="149"/>
      <c r="GP494" s="149"/>
      <c r="GQ494" s="149"/>
      <c r="GR494" s="149"/>
      <c r="GS494" s="149"/>
      <c r="GT494" s="149"/>
      <c r="GU494" s="149"/>
      <c r="GV494" s="149"/>
      <c r="GW494" s="149"/>
      <c r="GX494" s="149"/>
      <c r="GY494" s="149"/>
      <c r="GZ494" s="149"/>
      <c r="HA494" s="149"/>
      <c r="HB494" s="149"/>
      <c r="HC494" s="149"/>
      <c r="HD494" s="149"/>
      <c r="HE494" s="149"/>
      <c r="HF494" s="149"/>
      <c r="HG494" s="149"/>
      <c r="HH494" s="149"/>
      <c r="HI494" s="149"/>
      <c r="HJ494" s="149"/>
      <c r="HK494" s="149"/>
      <c r="HL494" s="149"/>
      <c r="HM494" s="149"/>
      <c r="HN494" s="149"/>
      <c r="HO494" s="149"/>
      <c r="HP494" s="149"/>
      <c r="HQ494" s="149"/>
      <c r="HR494" s="149"/>
      <c r="HS494" s="149"/>
      <c r="HT494" s="149"/>
      <c r="HU494" s="149"/>
      <c r="HV494" s="149"/>
      <c r="HW494" s="149"/>
      <c r="HX494" s="149"/>
      <c r="HY494" s="149"/>
      <c r="HZ494" s="149"/>
      <c r="IA494" s="149"/>
      <c r="IB494" s="149"/>
      <c r="IC494" s="149"/>
      <c r="ID494" s="149"/>
      <c r="IE494" s="149"/>
      <c r="IF494" s="149"/>
      <c r="IG494" s="149"/>
      <c r="IH494" s="149"/>
      <c r="II494" s="149"/>
      <c r="IJ494" s="149"/>
      <c r="IK494" s="149"/>
      <c r="IL494" s="149"/>
      <c r="IM494" s="149"/>
      <c r="IN494" s="149"/>
      <c r="IO494" s="149"/>
      <c r="IP494" s="149"/>
      <c r="IQ494" s="149"/>
      <c r="IR494" s="149"/>
      <c r="IS494" s="149"/>
      <c r="IT494" s="149"/>
      <c r="IU494" s="149"/>
      <c r="IV494" s="149"/>
      <c r="IW494" s="149"/>
      <c r="IX494" s="149"/>
      <c r="IY494" s="149"/>
      <c r="IZ494" s="149"/>
      <c r="JA494" s="149"/>
      <c r="JB494" s="149"/>
      <c r="JC494" s="149"/>
      <c r="JD494" s="149"/>
      <c r="JE494" s="149"/>
      <c r="JF494" s="149"/>
      <c r="JG494" s="149"/>
    </row>
    <row r="495" spans="1:267" ht="16.5" customHeight="1">
      <c r="A495" s="113">
        <v>492</v>
      </c>
      <c r="B495" s="113">
        <v>498</v>
      </c>
      <c r="C495" s="141" t="s">
        <v>2845</v>
      </c>
      <c r="D495" s="113" t="s">
        <v>997</v>
      </c>
      <c r="E495" s="113" t="s">
        <v>998</v>
      </c>
      <c r="F495" s="113" t="s">
        <v>321</v>
      </c>
      <c r="G495" s="113" t="s">
        <v>246</v>
      </c>
      <c r="H495" s="157" t="s">
        <v>2846</v>
      </c>
      <c r="I495" s="113" t="s">
        <v>2847</v>
      </c>
      <c r="J495" s="113">
        <v>0.051</v>
      </c>
      <c r="K495" s="113" t="s">
        <v>2848</v>
      </c>
      <c r="L495" s="113">
        <v>109900</v>
      </c>
      <c r="M495" s="141">
        <v>30</v>
      </c>
      <c r="N495" s="113" t="s">
        <v>150</v>
      </c>
      <c r="O495" s="113">
        <v>2021</v>
      </c>
      <c r="P495" s="141">
        <v>2030</v>
      </c>
      <c r="Q495" s="113" t="s">
        <v>150</v>
      </c>
      <c r="R495" s="113" t="s">
        <v>150</v>
      </c>
      <c r="S495" s="113" t="s">
        <v>151</v>
      </c>
      <c r="T495" s="113" t="s">
        <v>152</v>
      </c>
      <c r="U495" s="147">
        <v>2030</v>
      </c>
      <c r="V495" s="113" t="s">
        <v>151</v>
      </c>
      <c r="W495" s="113" t="s">
        <v>152</v>
      </c>
      <c r="X495" s="148">
        <v>2050</v>
      </c>
      <c r="Y495" s="113" t="s">
        <v>150</v>
      </c>
      <c r="Z495" s="113" t="s">
        <v>151</v>
      </c>
      <c r="AA495" s="141">
        <v>2050</v>
      </c>
      <c r="AC495" s="113" t="s">
        <v>167</v>
      </c>
      <c r="AD495" s="113" t="s">
        <v>6</v>
      </c>
      <c r="AE495" s="113" t="s">
        <v>157</v>
      </c>
      <c r="AF495" s="113" t="s">
        <v>157</v>
      </c>
      <c r="AG495" s="113" t="s">
        <v>157</v>
      </c>
      <c r="AH495" s="141" t="s">
        <v>218</v>
      </c>
      <c r="AJ495" s="113" t="s">
        <v>154</v>
      </c>
      <c r="AK495" s="166" t="s">
        <v>153</v>
      </c>
      <c r="AM495" s="166"/>
      <c r="AO495" s="113" t="s">
        <v>219</v>
      </c>
      <c r="AP495" s="113" t="s">
        <v>150</v>
      </c>
      <c r="AQ495" s="113" t="s">
        <v>218</v>
      </c>
      <c r="AR495" s="113" t="s">
        <v>2849</v>
      </c>
      <c r="AS495" s="113">
        <v>2050</v>
      </c>
      <c r="AV495" s="113" t="s">
        <v>168</v>
      </c>
      <c r="AW495" s="167" t="s">
        <v>168</v>
      </c>
      <c r="AX495" s="113" t="s">
        <v>158</v>
      </c>
      <c r="AY495" s="113" t="s">
        <v>154</v>
      </c>
      <c r="AZ495" s="113" t="s">
        <v>153</v>
      </c>
      <c r="BA495" s="113" t="s">
        <v>153</v>
      </c>
      <c r="BG495" s="283">
        <f t="shared" si="357"/>
        <v>0</v>
      </c>
      <c r="BH495" s="149">
        <f t="shared" si="358"/>
        <v>1</v>
      </c>
      <c r="BI495" s="113">
        <f t="shared" si="324"/>
        <v>0</v>
      </c>
      <c r="BJ495" s="280">
        <f t="shared" si="325"/>
        <v>1</v>
      </c>
      <c r="BK495" s="347">
        <f t="shared" si="359"/>
        <v>0</v>
      </c>
      <c r="BL495" s="113">
        <f t="shared" si="360"/>
        <v>1</v>
      </c>
      <c r="BM495" s="113">
        <f t="shared" si="326"/>
        <v>0</v>
      </c>
      <c r="BN495" s="278">
        <f t="shared" si="327"/>
        <v>1</v>
      </c>
      <c r="BO495" s="149">
        <f t="shared" si="361"/>
        <v>0</v>
      </c>
      <c r="BP495" s="149">
        <f t="shared" si="362"/>
        <v>0</v>
      </c>
      <c r="BQ495" s="113">
        <f t="shared" si="328"/>
        <v>1</v>
      </c>
      <c r="BR495" s="356">
        <f t="shared" si="363"/>
        <v>0</v>
      </c>
      <c r="BS495" s="149">
        <f t="shared" si="364"/>
        <v>0</v>
      </c>
      <c r="BT495" s="113">
        <f t="shared" si="329"/>
        <v>1</v>
      </c>
      <c r="BU495" s="356">
        <f t="shared" si="330"/>
        <v>0</v>
      </c>
      <c r="BV495" s="149">
        <f t="shared" si="331"/>
        <v>0</v>
      </c>
      <c r="BW495" s="113">
        <f t="shared" si="332"/>
        <v>0</v>
      </c>
      <c r="BX495" s="248">
        <f t="shared" si="333"/>
        <v>0</v>
      </c>
      <c r="BY495" s="248">
        <f t="shared" si="334"/>
        <v>0</v>
      </c>
      <c r="BZ495" s="248">
        <f t="shared" si="335"/>
        <v>0</v>
      </c>
      <c r="CA495" s="248">
        <f t="shared" si="368"/>
        <v>0</v>
      </c>
      <c r="CB495" s="175">
        <f t="shared" si="336"/>
        <v>0</v>
      </c>
      <c r="CC495" s="347">
        <f t="shared" si="337"/>
        <v>0</v>
      </c>
      <c r="CD495" s="113">
        <f t="shared" si="338"/>
        <v>0</v>
      </c>
      <c r="CE495" s="113">
        <f t="shared" si="339"/>
        <v>1</v>
      </c>
      <c r="CF495" s="276">
        <f t="shared" si="340"/>
        <v>1</v>
      </c>
      <c r="CG495" s="248">
        <f t="shared" si="341"/>
        <v>1</v>
      </c>
      <c r="CH495" s="274">
        <f t="shared" si="365"/>
        <v>1</v>
      </c>
      <c r="CI495" s="347">
        <f t="shared" si="342"/>
        <v>0</v>
      </c>
      <c r="CJ495" s="113">
        <f t="shared" si="343"/>
        <v>0</v>
      </c>
      <c r="CK495" s="141">
        <f t="shared" si="344"/>
        <v>0</v>
      </c>
      <c r="CL495" s="149">
        <f t="shared" si="366"/>
        <v>0</v>
      </c>
      <c r="CM495" s="149">
        <f t="shared" si="366"/>
        <v>2</v>
      </c>
      <c r="CN495" s="149">
        <f t="shared" si="366"/>
        <v>1</v>
      </c>
      <c r="CO495" s="149">
        <f t="shared" si="345"/>
        <v>3</v>
      </c>
      <c r="CP495" s="149">
        <f t="shared" si="367"/>
        <v>1</v>
      </c>
      <c r="CQ495" s="282">
        <f t="shared" si="346"/>
        <v>0</v>
      </c>
      <c r="CR495" s="113">
        <f t="shared" si="347"/>
        <v>0</v>
      </c>
      <c r="CS495" s="113">
        <f t="shared" si="348"/>
        <v>1</v>
      </c>
      <c r="CT495" s="282">
        <f t="shared" si="349"/>
        <v>1</v>
      </c>
      <c r="CU495" s="113" t="str">
        <f t="shared" si="350"/>
        <v>2050 2050</v>
      </c>
      <c r="CV495" s="113">
        <f t="shared" si="351"/>
        <v>2050</v>
      </c>
      <c r="CW495" s="160">
        <v>0</v>
      </c>
      <c r="CX495" s="160">
        <v>0</v>
      </c>
      <c r="CY495" s="160">
        <v>0</v>
      </c>
      <c r="CZ495" s="160">
        <v>0</v>
      </c>
      <c r="DA495" s="160">
        <v>0</v>
      </c>
      <c r="DB495" s="160">
        <v>0</v>
      </c>
      <c r="DC495" s="160">
        <v>1</v>
      </c>
      <c r="DD495" s="160">
        <v>1</v>
      </c>
      <c r="DE495" s="160">
        <v>0</v>
      </c>
      <c r="DF495" s="160">
        <v>1</v>
      </c>
      <c r="DG495" s="160">
        <v>0</v>
      </c>
      <c r="DH495" s="160">
        <v>1</v>
      </c>
      <c r="DI495" s="160">
        <v>0</v>
      </c>
      <c r="DJ495" s="160">
        <v>1</v>
      </c>
      <c r="DK495" s="160">
        <v>0</v>
      </c>
      <c r="DL495" s="160">
        <v>1</v>
      </c>
      <c r="DM495" s="160">
        <v>1</v>
      </c>
      <c r="DN495" s="160">
        <v>0</v>
      </c>
      <c r="DO495" s="160">
        <v>1</v>
      </c>
      <c r="DP495" s="160">
        <v>1</v>
      </c>
      <c r="DQ495" s="160">
        <v>0</v>
      </c>
      <c r="DR495" s="160">
        <v>1</v>
      </c>
      <c r="DS495" s="160">
        <v>0</v>
      </c>
      <c r="DT495" s="104" t="s">
        <v>150</v>
      </c>
      <c r="DU495" s="104" t="s">
        <v>157</v>
      </c>
      <c r="DV495" s="104" t="s">
        <v>7859</v>
      </c>
      <c r="DW495" s="104" t="s">
        <v>154</v>
      </c>
      <c r="DX495" s="104">
        <v>0</v>
      </c>
      <c r="DY495" s="104" t="s">
        <v>7000</v>
      </c>
      <c r="DZ495" s="107" t="str">
        <f t="shared" si="352"/>
        <v>Y</v>
      </c>
      <c r="EA495" s="107" t="str">
        <f t="shared" si="353"/>
        <v>Targets set</v>
      </c>
      <c r="EB495" s="107" t="str">
        <f t="shared" si="354"/>
        <v>Y</v>
      </c>
      <c r="EC495" s="107" t="str">
        <f t="shared" si="355"/>
        <v>N</v>
      </c>
      <c r="ED495" s="107" t="str">
        <f t="shared" si="356"/>
        <v>Not Specified</v>
      </c>
      <c r="EF495" s="113">
        <f t="shared" si="369"/>
        <v>2050</v>
      </c>
      <c r="EG495" s="149"/>
      <c r="EH495" s="149"/>
      <c r="EI495" s="149"/>
      <c r="EJ495" s="149"/>
      <c r="EK495" s="149"/>
      <c r="EL495" s="149"/>
      <c r="EM495" s="149"/>
      <c r="EN495" s="149"/>
      <c r="EO495" s="149"/>
      <c r="EP495" s="149"/>
      <c r="EQ495" s="149"/>
      <c r="ER495" s="149"/>
      <c r="ES495" s="149"/>
      <c r="ET495" s="149"/>
      <c r="EU495" s="149"/>
      <c r="EV495" s="149"/>
      <c r="EW495" s="149"/>
      <c r="EX495" s="149"/>
      <c r="EY495" s="149"/>
      <c r="EZ495" s="149"/>
      <c r="FA495" s="149"/>
      <c r="FB495" s="149"/>
      <c r="FC495" s="149"/>
      <c r="FD495" s="149"/>
      <c r="FE495" s="149"/>
      <c r="FF495" s="149"/>
      <c r="FG495" s="149"/>
      <c r="FH495" s="149"/>
      <c r="FI495" s="149"/>
      <c r="FJ495" s="149"/>
      <c r="FK495" s="149"/>
      <c r="FL495" s="149"/>
      <c r="FM495" s="149"/>
      <c r="FN495" s="149"/>
      <c r="FO495" s="149"/>
      <c r="FP495" s="149"/>
      <c r="FQ495" s="149"/>
      <c r="FR495" s="149"/>
      <c r="FS495" s="149"/>
      <c r="FT495" s="149"/>
      <c r="FU495" s="149"/>
      <c r="FV495" s="149"/>
      <c r="FW495" s="149"/>
      <c r="FX495" s="149"/>
      <c r="FY495" s="149"/>
      <c r="FZ495" s="149"/>
      <c r="GA495" s="149"/>
      <c r="GB495" s="149"/>
      <c r="GC495" s="149"/>
      <c r="GD495" s="149"/>
      <c r="GE495" s="149"/>
      <c r="GF495" s="149"/>
      <c r="GG495" s="149"/>
      <c r="GH495" s="149"/>
      <c r="GI495" s="149"/>
      <c r="GJ495" s="149"/>
      <c r="GK495" s="149"/>
      <c r="GL495" s="149"/>
      <c r="GM495" s="149"/>
      <c r="GN495" s="149"/>
      <c r="GO495" s="149"/>
      <c r="GP495" s="149"/>
      <c r="GQ495" s="149"/>
      <c r="GR495" s="149"/>
      <c r="GS495" s="149"/>
      <c r="GT495" s="149"/>
      <c r="GU495" s="149"/>
      <c r="GV495" s="149"/>
      <c r="GW495" s="149"/>
      <c r="GX495" s="149"/>
      <c r="GY495" s="149"/>
      <c r="GZ495" s="149"/>
      <c r="HA495" s="149"/>
      <c r="HB495" s="149"/>
      <c r="HC495" s="149"/>
      <c r="HD495" s="149"/>
      <c r="HE495" s="149"/>
      <c r="HF495" s="149"/>
      <c r="HG495" s="149"/>
      <c r="HH495" s="149"/>
      <c r="HI495" s="149"/>
      <c r="HJ495" s="149"/>
      <c r="HK495" s="149"/>
      <c r="HL495" s="149"/>
      <c r="HM495" s="149"/>
      <c r="HN495" s="149"/>
      <c r="HO495" s="149"/>
      <c r="HP495" s="149"/>
      <c r="HQ495" s="149"/>
      <c r="HR495" s="149"/>
      <c r="HS495" s="149"/>
      <c r="HT495" s="149"/>
      <c r="HU495" s="149"/>
      <c r="HV495" s="149"/>
      <c r="HW495" s="149"/>
      <c r="HX495" s="149"/>
      <c r="HY495" s="149"/>
      <c r="HZ495" s="149"/>
      <c r="IA495" s="149"/>
      <c r="IB495" s="149"/>
      <c r="IC495" s="149"/>
      <c r="ID495" s="149"/>
      <c r="IE495" s="149"/>
      <c r="IF495" s="149"/>
      <c r="IG495" s="149"/>
      <c r="IH495" s="149"/>
      <c r="II495" s="149"/>
      <c r="IJ495" s="149"/>
      <c r="IK495" s="149"/>
      <c r="IL495" s="149"/>
      <c r="IM495" s="149"/>
      <c r="IN495" s="149"/>
      <c r="IO495" s="149"/>
      <c r="IP495" s="149"/>
      <c r="IQ495" s="149"/>
      <c r="IR495" s="149"/>
      <c r="IS495" s="149"/>
      <c r="IT495" s="149"/>
      <c r="IU495" s="149"/>
      <c r="IV495" s="149"/>
      <c r="IW495" s="149"/>
      <c r="IX495" s="149"/>
      <c r="IY495" s="149"/>
      <c r="IZ495" s="149"/>
      <c r="JA495" s="149"/>
      <c r="JB495" s="149"/>
      <c r="JC495" s="149"/>
      <c r="JD495" s="149"/>
      <c r="JE495" s="149"/>
      <c r="JF495" s="149"/>
      <c r="JG495" s="149"/>
    </row>
    <row r="496" spans="1:267" s="175" customFormat="1" ht="16.5" customHeight="1">
      <c r="A496" s="183">
        <v>493</v>
      </c>
      <c r="B496" s="183" t="e">
        <v>#N/A</v>
      </c>
      <c r="C496" s="184" t="s">
        <v>2850</v>
      </c>
      <c r="D496" s="149" t="s">
        <v>818</v>
      </c>
      <c r="E496" s="149" t="s">
        <v>144</v>
      </c>
      <c r="F496" s="149" t="s">
        <v>680</v>
      </c>
      <c r="G496" s="149" t="s">
        <v>246</v>
      </c>
      <c r="H496" s="168" t="s">
        <v>2851</v>
      </c>
      <c r="I496" s="149" t="s">
        <v>2852</v>
      </c>
      <c r="J496" s="149">
        <v>-0.31</v>
      </c>
      <c r="K496" s="149" t="s">
        <v>2853</v>
      </c>
      <c r="L496" s="149">
        <v>369000</v>
      </c>
      <c r="M496" s="150">
        <v>2</v>
      </c>
      <c r="N496" s="113" t="s">
        <v>154</v>
      </c>
      <c r="O496" s="113" t="s">
        <v>153</v>
      </c>
      <c r="P496" s="141" t="s">
        <v>153</v>
      </c>
      <c r="Q496" s="113" t="s">
        <v>150</v>
      </c>
      <c r="R496" s="113" t="s">
        <v>150</v>
      </c>
      <c r="S496" s="113" t="s">
        <v>151</v>
      </c>
      <c r="T496" s="113" t="s">
        <v>353</v>
      </c>
      <c r="U496" s="147">
        <v>2030</v>
      </c>
      <c r="V496" s="113" t="s">
        <v>153</v>
      </c>
      <c r="W496" s="113" t="s">
        <v>153</v>
      </c>
      <c r="X496" s="148" t="s">
        <v>153</v>
      </c>
      <c r="Y496" s="113" t="s">
        <v>154</v>
      </c>
      <c r="Z496" s="113" t="s">
        <v>155</v>
      </c>
      <c r="AA496" s="141"/>
      <c r="AB496" s="113"/>
      <c r="AC496" s="113" t="s">
        <v>513</v>
      </c>
      <c r="AD496" s="113" t="s">
        <v>240</v>
      </c>
      <c r="AE496" s="113" t="s">
        <v>157</v>
      </c>
      <c r="AF496" s="113" t="s">
        <v>157</v>
      </c>
      <c r="AG496" s="113" t="s">
        <v>157</v>
      </c>
      <c r="AH496" s="141" t="s">
        <v>218</v>
      </c>
      <c r="AI496" s="113"/>
      <c r="AJ496" s="113" t="s">
        <v>154</v>
      </c>
      <c r="AK496" s="166" t="s">
        <v>153</v>
      </c>
      <c r="AL496" s="113"/>
      <c r="AM496" s="202" t="s">
        <v>2854</v>
      </c>
      <c r="AN496" s="203" t="s">
        <v>2855</v>
      </c>
      <c r="AO496" s="182" t="s">
        <v>160</v>
      </c>
      <c r="AP496" s="182" t="s">
        <v>150</v>
      </c>
      <c r="AQ496" s="182" t="s">
        <v>153</v>
      </c>
      <c r="AR496" s="113" t="s">
        <v>2856</v>
      </c>
      <c r="AS496" s="113">
        <v>2030</v>
      </c>
      <c r="AT496" s="174" t="s">
        <v>2857</v>
      </c>
      <c r="AU496" s="141"/>
      <c r="AV496" s="113" t="s">
        <v>168</v>
      </c>
      <c r="AW496" s="167" t="s">
        <v>171</v>
      </c>
      <c r="AX496" s="113" t="s">
        <v>158</v>
      </c>
      <c r="AY496" s="113" t="s">
        <v>150</v>
      </c>
      <c r="AZ496" s="113" t="s">
        <v>2858</v>
      </c>
      <c r="BA496" s="113">
        <v>2050</v>
      </c>
      <c r="BB496" s="113"/>
      <c r="BC496" s="141"/>
      <c r="BD496" s="113"/>
      <c r="BE496" s="159"/>
      <c r="BF496" s="141"/>
      <c r="BG496" s="283">
        <f t="shared" si="357"/>
        <v>0</v>
      </c>
      <c r="BH496" s="149">
        <f t="shared" si="358"/>
        <v>0</v>
      </c>
      <c r="BI496" s="113">
        <f t="shared" si="324"/>
        <v>0</v>
      </c>
      <c r="BJ496" s="280">
        <f t="shared" si="325"/>
        <v>0</v>
      </c>
      <c r="BK496" s="347">
        <f t="shared" si="359"/>
        <v>0</v>
      </c>
      <c r="BL496" s="113">
        <f t="shared" si="360"/>
        <v>1</v>
      </c>
      <c r="BM496" s="113">
        <f t="shared" si="326"/>
        <v>0</v>
      </c>
      <c r="BN496" s="278">
        <f t="shared" si="327"/>
        <v>1</v>
      </c>
      <c r="BO496" s="149">
        <f t="shared" si="361"/>
        <v>0</v>
      </c>
      <c r="BP496" s="149">
        <f t="shared" si="362"/>
        <v>0</v>
      </c>
      <c r="BQ496" s="113">
        <f t="shared" si="328"/>
        <v>0</v>
      </c>
      <c r="BR496" s="356">
        <f t="shared" si="363"/>
        <v>0</v>
      </c>
      <c r="BS496" s="149">
        <f t="shared" si="364"/>
        <v>1</v>
      </c>
      <c r="BT496" s="113">
        <f t="shared" si="329"/>
        <v>0</v>
      </c>
      <c r="BU496" s="356">
        <f t="shared" si="330"/>
        <v>0</v>
      </c>
      <c r="BV496" s="149">
        <f t="shared" si="331"/>
        <v>0</v>
      </c>
      <c r="BW496" s="113">
        <f t="shared" si="332"/>
        <v>0</v>
      </c>
      <c r="BX496" s="248">
        <f t="shared" si="333"/>
        <v>0</v>
      </c>
      <c r="BY496" s="248">
        <f t="shared" si="334"/>
        <v>0</v>
      </c>
      <c r="BZ496" s="248">
        <f t="shared" si="335"/>
        <v>0</v>
      </c>
      <c r="CA496" s="248">
        <f t="shared" si="368"/>
        <v>0</v>
      </c>
      <c r="CB496" s="175">
        <f t="shared" si="336"/>
        <v>0</v>
      </c>
      <c r="CC496" s="347">
        <f t="shared" si="337"/>
        <v>0</v>
      </c>
      <c r="CD496" s="113">
        <f t="shared" si="338"/>
        <v>1</v>
      </c>
      <c r="CE496" s="113">
        <f t="shared" si="339"/>
        <v>0</v>
      </c>
      <c r="CF496" s="276">
        <f t="shared" si="340"/>
        <v>1</v>
      </c>
      <c r="CG496" s="248">
        <f t="shared" si="341"/>
        <v>1</v>
      </c>
      <c r="CH496" s="274">
        <f t="shared" si="365"/>
        <v>1</v>
      </c>
      <c r="CI496" s="347">
        <f t="shared" si="342"/>
        <v>0</v>
      </c>
      <c r="CJ496" s="113">
        <f t="shared" si="343"/>
        <v>0</v>
      </c>
      <c r="CK496" s="141">
        <f t="shared" si="344"/>
        <v>1</v>
      </c>
      <c r="CL496" s="149">
        <f t="shared" si="366"/>
        <v>0</v>
      </c>
      <c r="CM496" s="149">
        <f t="shared" si="366"/>
        <v>2</v>
      </c>
      <c r="CN496" s="149">
        <f t="shared" si="366"/>
        <v>0</v>
      </c>
      <c r="CO496" s="149">
        <f t="shared" si="345"/>
        <v>2</v>
      </c>
      <c r="CP496" s="149">
        <f t="shared" si="367"/>
        <v>1</v>
      </c>
      <c r="CQ496" s="282">
        <f t="shared" si="346"/>
        <v>0</v>
      </c>
      <c r="CR496" s="113">
        <f t="shared" si="347"/>
        <v>0</v>
      </c>
      <c r="CS496" s="113">
        <f t="shared" si="348"/>
        <v>1</v>
      </c>
      <c r="CT496" s="282">
        <f t="shared" si="349"/>
        <v>1</v>
      </c>
      <c r="CU496" s="113" t="str">
        <f t="shared" si="350"/>
        <v xml:space="preserve"> 2030</v>
      </c>
      <c r="CV496" s="113">
        <f t="shared" si="351"/>
        <v>2030</v>
      </c>
      <c r="CW496" s="160" t="e">
        <v>#N/A</v>
      </c>
      <c r="CX496" s="160" t="e">
        <v>#N/A</v>
      </c>
      <c r="CY496" s="160" t="e">
        <v>#N/A</v>
      </c>
      <c r="CZ496" s="160" t="e">
        <v>#N/A</v>
      </c>
      <c r="DA496" s="160" t="e">
        <v>#N/A</v>
      </c>
      <c r="DB496" s="160" t="e">
        <v>#N/A</v>
      </c>
      <c r="DC496" s="160" t="e">
        <v>#N/A</v>
      </c>
      <c r="DD496" s="160" t="e">
        <v>#N/A</v>
      </c>
      <c r="DE496" s="160" t="e">
        <v>#N/A</v>
      </c>
      <c r="DF496" s="160" t="e">
        <v>#N/A</v>
      </c>
      <c r="DG496" s="160" t="e">
        <v>#N/A</v>
      </c>
      <c r="DH496" s="160" t="e">
        <v>#N/A</v>
      </c>
      <c r="DI496" s="160" t="e">
        <v>#N/A</v>
      </c>
      <c r="DJ496" s="160" t="e">
        <v>#N/A</v>
      </c>
      <c r="DK496" s="160" t="e">
        <v>#N/A</v>
      </c>
      <c r="DL496" s="160" t="e">
        <v>#N/A</v>
      </c>
      <c r="DM496" s="160" t="e">
        <v>#N/A</v>
      </c>
      <c r="DN496" s="160" t="e">
        <v>#N/A</v>
      </c>
      <c r="DO496" s="160" t="e">
        <v>#N/A</v>
      </c>
      <c r="DP496" s="160" t="e">
        <v>#N/A</v>
      </c>
      <c r="DQ496" s="160" t="e">
        <v>#N/A</v>
      </c>
      <c r="DR496" s="160" t="e">
        <v>#N/A</v>
      </c>
      <c r="DS496" s="160" t="e">
        <v>#N/A</v>
      </c>
      <c r="DT496" s="104" t="e">
        <v>#N/A</v>
      </c>
      <c r="DU496" s="104" t="e">
        <v>#N/A</v>
      </c>
      <c r="DV496" s="104" t="e">
        <v>#N/A</v>
      </c>
      <c r="DW496" s="104" t="e">
        <v>#N/A</v>
      </c>
      <c r="DX496" s="104" t="e">
        <v>#N/A</v>
      </c>
      <c r="DY496" s="104" t="e">
        <v>#N/A</v>
      </c>
      <c r="DZ496" s="107" t="str">
        <f t="shared" si="352"/>
        <v>Y</v>
      </c>
      <c r="EA496" s="107" t="str">
        <f t="shared" si="353"/>
        <v>Commitment removed</v>
      </c>
      <c r="EB496" s="107" t="str">
        <f t="shared" si="354"/>
        <v>Y</v>
      </c>
      <c r="EC496" s="107" t="str">
        <f t="shared" si="355"/>
        <v>N</v>
      </c>
      <c r="ED496" s="107" t="str">
        <f t="shared" si="356"/>
        <v>Not Specified</v>
      </c>
      <c r="EE496" s="107"/>
      <c r="EF496" s="113">
        <f t="shared" si="369"/>
        <v>2030</v>
      </c>
      <c r="EG496" s="149"/>
      <c r="EH496" s="149"/>
      <c r="EI496" s="149"/>
      <c r="EJ496" s="149"/>
      <c r="EK496" s="149"/>
      <c r="EL496" s="149"/>
      <c r="EM496" s="149"/>
      <c r="EN496" s="149"/>
      <c r="EO496" s="149"/>
      <c r="EP496" s="149"/>
      <c r="EQ496" s="149"/>
      <c r="ER496" s="149"/>
      <c r="ES496" s="149"/>
      <c r="ET496" s="149"/>
      <c r="EU496" s="149"/>
      <c r="EV496" s="149"/>
      <c r="EW496" s="149"/>
      <c r="EX496" s="149"/>
      <c r="EY496" s="149"/>
      <c r="EZ496" s="149"/>
      <c r="FA496" s="149"/>
      <c r="FB496" s="149"/>
      <c r="FC496" s="149"/>
      <c r="FD496" s="149"/>
      <c r="FE496" s="149"/>
      <c r="FF496" s="149"/>
      <c r="FG496" s="149"/>
      <c r="FH496" s="149"/>
      <c r="FI496" s="149"/>
      <c r="FJ496" s="149"/>
      <c r="FK496" s="149"/>
      <c r="FL496" s="149"/>
      <c r="FM496" s="149"/>
      <c r="FN496" s="149"/>
      <c r="FO496" s="149"/>
      <c r="FP496" s="149"/>
      <c r="FQ496" s="149"/>
      <c r="FR496" s="149"/>
      <c r="FS496" s="149"/>
      <c r="FT496" s="149"/>
      <c r="FU496" s="149"/>
      <c r="FV496" s="149"/>
      <c r="FW496" s="149"/>
      <c r="FX496" s="149"/>
      <c r="FY496" s="149"/>
      <c r="FZ496" s="149"/>
      <c r="GA496" s="149"/>
      <c r="GB496" s="149"/>
      <c r="GC496" s="149"/>
      <c r="GD496" s="149"/>
      <c r="GE496" s="149"/>
      <c r="GF496" s="149"/>
      <c r="GG496" s="149"/>
      <c r="GH496" s="149"/>
      <c r="GI496" s="149"/>
      <c r="GJ496" s="149"/>
      <c r="GK496" s="149"/>
      <c r="GL496" s="149"/>
      <c r="GM496" s="149"/>
      <c r="GN496" s="149"/>
      <c r="GO496" s="149"/>
      <c r="GP496" s="149"/>
      <c r="GQ496" s="149"/>
      <c r="GR496" s="149"/>
      <c r="GS496" s="149"/>
      <c r="GT496" s="149"/>
      <c r="GU496" s="149"/>
      <c r="GV496" s="149"/>
      <c r="GW496" s="149"/>
      <c r="GX496" s="149"/>
      <c r="GY496" s="149"/>
      <c r="GZ496" s="149"/>
      <c r="HA496" s="149"/>
      <c r="HB496" s="149"/>
      <c r="HC496" s="149"/>
      <c r="HD496" s="149"/>
      <c r="HE496" s="149"/>
      <c r="HF496" s="149"/>
      <c r="HG496" s="149"/>
      <c r="HH496" s="149"/>
      <c r="HI496" s="149"/>
      <c r="HJ496" s="149"/>
      <c r="HK496" s="149"/>
      <c r="HL496" s="149"/>
      <c r="HM496" s="149"/>
      <c r="HN496" s="149"/>
      <c r="HO496" s="149"/>
      <c r="HP496" s="149"/>
      <c r="HQ496" s="149"/>
      <c r="HR496" s="149"/>
      <c r="HS496" s="149"/>
      <c r="HT496" s="149"/>
      <c r="HU496" s="149"/>
      <c r="HV496" s="149"/>
      <c r="HW496" s="149"/>
      <c r="HX496" s="149"/>
      <c r="HY496" s="149"/>
      <c r="HZ496" s="149"/>
      <c r="IA496" s="149"/>
      <c r="IB496" s="149"/>
      <c r="IC496" s="149"/>
      <c r="ID496" s="149"/>
      <c r="IE496" s="149"/>
      <c r="IF496" s="149"/>
      <c r="IG496" s="149"/>
      <c r="IH496" s="149"/>
      <c r="II496" s="149"/>
      <c r="IJ496" s="149"/>
      <c r="IK496" s="149"/>
      <c r="IL496" s="149"/>
      <c r="IM496" s="149"/>
      <c r="IN496" s="149"/>
      <c r="IO496" s="149"/>
      <c r="IP496" s="149"/>
      <c r="IQ496" s="149"/>
      <c r="IR496" s="149"/>
      <c r="IS496" s="149"/>
      <c r="IT496" s="149"/>
      <c r="IU496" s="149"/>
      <c r="IV496" s="149"/>
      <c r="IW496" s="149"/>
      <c r="IX496" s="149"/>
      <c r="IY496" s="149"/>
      <c r="IZ496" s="149"/>
      <c r="JA496" s="149"/>
      <c r="JB496" s="149"/>
      <c r="JC496" s="149"/>
      <c r="JD496" s="149"/>
      <c r="JE496" s="149"/>
      <c r="JF496" s="149"/>
      <c r="JG496" s="149"/>
    </row>
    <row r="497" spans="1:267" s="175" customFormat="1" ht="16.5" customHeight="1">
      <c r="A497" s="183">
        <v>494</v>
      </c>
      <c r="B497" s="183">
        <v>465</v>
      </c>
      <c r="C497" s="150" t="s">
        <v>2859</v>
      </c>
      <c r="D497" s="149" t="s">
        <v>192</v>
      </c>
      <c r="E497" s="149" t="s">
        <v>193</v>
      </c>
      <c r="F497" s="149" t="s">
        <v>349</v>
      </c>
      <c r="G497" s="149" t="s">
        <v>176</v>
      </c>
      <c r="H497" s="168" t="s">
        <v>2860</v>
      </c>
      <c r="I497" s="149" t="s">
        <v>2861</v>
      </c>
      <c r="J497" s="149">
        <v>0</v>
      </c>
      <c r="K497" s="149" t="s">
        <v>2862</v>
      </c>
      <c r="L497" s="149">
        <v>16637</v>
      </c>
      <c r="M497" s="150">
        <v>24</v>
      </c>
      <c r="N497" s="149" t="s">
        <v>154</v>
      </c>
      <c r="O497" s="183"/>
      <c r="P497" s="184"/>
      <c r="Q497" s="113" t="s">
        <v>154</v>
      </c>
      <c r="R497" s="113" t="s">
        <v>154</v>
      </c>
      <c r="S497" s="183"/>
      <c r="T497" s="183" t="s">
        <v>153</v>
      </c>
      <c r="U497" s="185" t="s">
        <v>153</v>
      </c>
      <c r="V497" s="183" t="s">
        <v>153</v>
      </c>
      <c r="W497" s="183" t="s">
        <v>153</v>
      </c>
      <c r="X497" s="186" t="s">
        <v>153</v>
      </c>
      <c r="Y497" s="113" t="s">
        <v>153</v>
      </c>
      <c r="Z497" s="183" t="s">
        <v>153</v>
      </c>
      <c r="AA497" s="184"/>
      <c r="AB497" s="183"/>
      <c r="AC497" s="187" t="s">
        <v>2863</v>
      </c>
      <c r="AD497" s="183" t="s">
        <v>153</v>
      </c>
      <c r="AE497" s="183" t="s">
        <v>157</v>
      </c>
      <c r="AF497" s="183" t="s">
        <v>157</v>
      </c>
      <c r="AG497" s="183" t="s">
        <v>153</v>
      </c>
      <c r="AH497" s="184" t="s">
        <v>159</v>
      </c>
      <c r="AI497" s="113"/>
      <c r="AJ497" s="113" t="s">
        <v>154</v>
      </c>
      <c r="AK497" s="183" t="s">
        <v>2864</v>
      </c>
      <c r="AL497" s="183"/>
      <c r="AM497" s="183"/>
      <c r="AN497" s="184"/>
      <c r="AO497" s="113" t="s">
        <v>160</v>
      </c>
      <c r="AP497" s="183" t="s">
        <v>150</v>
      </c>
      <c r="AQ497" s="183" t="s">
        <v>159</v>
      </c>
      <c r="AR497" s="183" t="s">
        <v>153</v>
      </c>
      <c r="AS497" s="183">
        <v>2050</v>
      </c>
      <c r="AT497" s="183"/>
      <c r="AU497" s="184"/>
      <c r="AV497" s="183" t="s">
        <v>157</v>
      </c>
      <c r="AW497" s="197" t="s">
        <v>153</v>
      </c>
      <c r="AX497" s="183" t="s">
        <v>153</v>
      </c>
      <c r="AY497" s="183" t="s">
        <v>154</v>
      </c>
      <c r="AZ497" s="183" t="s">
        <v>153</v>
      </c>
      <c r="BA497" s="183" t="s">
        <v>153</v>
      </c>
      <c r="BB497" s="183"/>
      <c r="BC497" s="184"/>
      <c r="BD497" s="183"/>
      <c r="BE497" s="198"/>
      <c r="BF497" s="204" t="s">
        <v>2865</v>
      </c>
      <c r="BG497" s="283">
        <f t="shared" si="357"/>
        <v>0</v>
      </c>
      <c r="BH497" s="149">
        <f t="shared" si="358"/>
        <v>0</v>
      </c>
      <c r="BI497" s="113">
        <f t="shared" si="324"/>
        <v>0</v>
      </c>
      <c r="BJ497" s="280">
        <f t="shared" si="325"/>
        <v>0</v>
      </c>
      <c r="BK497" s="347">
        <f t="shared" si="359"/>
        <v>0</v>
      </c>
      <c r="BL497" s="113">
        <f t="shared" si="360"/>
        <v>0</v>
      </c>
      <c r="BM497" s="113">
        <f t="shared" si="326"/>
        <v>0</v>
      </c>
      <c r="BN497" s="278">
        <f t="shared" si="327"/>
        <v>0</v>
      </c>
      <c r="BO497" s="149">
        <f t="shared" si="361"/>
        <v>0</v>
      </c>
      <c r="BP497" s="149">
        <f t="shared" si="362"/>
        <v>0</v>
      </c>
      <c r="BQ497" s="113">
        <f t="shared" si="328"/>
        <v>0</v>
      </c>
      <c r="BR497" s="356">
        <f t="shared" si="363"/>
        <v>0</v>
      </c>
      <c r="BS497" s="149">
        <f t="shared" si="364"/>
        <v>0</v>
      </c>
      <c r="BT497" s="113">
        <f t="shared" si="329"/>
        <v>1</v>
      </c>
      <c r="BU497" s="356">
        <f t="shared" si="330"/>
        <v>0</v>
      </c>
      <c r="BV497" s="149">
        <f t="shared" si="331"/>
        <v>0</v>
      </c>
      <c r="BW497" s="113">
        <f t="shared" si="332"/>
        <v>0</v>
      </c>
      <c r="BX497" s="248">
        <f t="shared" si="333"/>
        <v>0</v>
      </c>
      <c r="BY497" s="248">
        <f t="shared" si="334"/>
        <v>0</v>
      </c>
      <c r="BZ497" s="248">
        <f t="shared" si="335"/>
        <v>0</v>
      </c>
      <c r="CA497" s="248">
        <f t="shared" si="368"/>
        <v>0</v>
      </c>
      <c r="CB497" s="175">
        <f t="shared" si="336"/>
        <v>0</v>
      </c>
      <c r="CC497" s="347">
        <f t="shared" si="337"/>
        <v>0</v>
      </c>
      <c r="CD497" s="113">
        <f t="shared" si="338"/>
        <v>0</v>
      </c>
      <c r="CE497" s="113">
        <f t="shared" si="339"/>
        <v>1</v>
      </c>
      <c r="CF497" s="276">
        <f t="shared" si="340"/>
        <v>1</v>
      </c>
      <c r="CG497" s="248">
        <f t="shared" si="341"/>
        <v>1</v>
      </c>
      <c r="CH497" s="274">
        <f t="shared" si="365"/>
        <v>1</v>
      </c>
      <c r="CI497" s="347">
        <f t="shared" si="342"/>
        <v>0</v>
      </c>
      <c r="CJ497" s="113">
        <f t="shared" si="343"/>
        <v>0</v>
      </c>
      <c r="CK497" s="141">
        <f t="shared" si="344"/>
        <v>0</v>
      </c>
      <c r="CL497" s="149">
        <f t="shared" si="366"/>
        <v>0</v>
      </c>
      <c r="CM497" s="149">
        <f t="shared" si="366"/>
        <v>0</v>
      </c>
      <c r="CN497" s="149">
        <f t="shared" si="366"/>
        <v>1</v>
      </c>
      <c r="CO497" s="149">
        <f t="shared" si="345"/>
        <v>1</v>
      </c>
      <c r="CP497" s="149">
        <f t="shared" si="367"/>
        <v>1</v>
      </c>
      <c r="CQ497" s="282">
        <f t="shared" si="346"/>
        <v>1</v>
      </c>
      <c r="CR497" s="113">
        <f t="shared" si="347"/>
        <v>0</v>
      </c>
      <c r="CS497" s="113">
        <f t="shared" si="348"/>
        <v>0</v>
      </c>
      <c r="CT497" s="282" t="str">
        <f t="shared" si="349"/>
        <v/>
      </c>
      <c r="CU497" s="113" t="str">
        <f t="shared" si="350"/>
        <v xml:space="preserve"> 2050</v>
      </c>
      <c r="CV497" s="113">
        <f t="shared" si="351"/>
        <v>2050</v>
      </c>
      <c r="CW497" s="160">
        <v>0</v>
      </c>
      <c r="CX497" s="160">
        <v>0</v>
      </c>
      <c r="CY497" s="160">
        <v>0</v>
      </c>
      <c r="CZ497" s="160">
        <v>0</v>
      </c>
      <c r="DA497" s="160">
        <v>0</v>
      </c>
      <c r="DB497" s="160">
        <v>0</v>
      </c>
      <c r="DC497" s="160">
        <v>1</v>
      </c>
      <c r="DD497" s="160">
        <v>1</v>
      </c>
      <c r="DE497" s="160">
        <v>0</v>
      </c>
      <c r="DF497" s="160">
        <v>0</v>
      </c>
      <c r="DG497" s="160">
        <v>0</v>
      </c>
      <c r="DH497" s="160">
        <v>0</v>
      </c>
      <c r="DI497" s="160">
        <v>0</v>
      </c>
      <c r="DJ497" s="160">
        <v>0</v>
      </c>
      <c r="DK497" s="160">
        <v>0</v>
      </c>
      <c r="DL497" s="160">
        <v>0</v>
      </c>
      <c r="DM497" s="160">
        <v>1</v>
      </c>
      <c r="DN497" s="160">
        <v>0</v>
      </c>
      <c r="DO497" s="160">
        <v>1</v>
      </c>
      <c r="DP497" s="160">
        <v>1</v>
      </c>
      <c r="DQ497" s="160">
        <v>0</v>
      </c>
      <c r="DR497" s="160">
        <v>1</v>
      </c>
      <c r="DS497" s="160">
        <v>0</v>
      </c>
      <c r="DT497" s="104" t="s">
        <v>154</v>
      </c>
      <c r="DU497" s="104">
        <v>0</v>
      </c>
      <c r="DV497" s="104" t="s">
        <v>160</v>
      </c>
      <c r="DW497" s="104" t="s">
        <v>154</v>
      </c>
      <c r="DX497" s="104">
        <v>0</v>
      </c>
      <c r="DY497" s="104" t="s">
        <v>150</v>
      </c>
      <c r="DZ497" s="107" t="str">
        <f t="shared" si="352"/>
        <v>N</v>
      </c>
      <c r="EA497" s="107" t="str">
        <f t="shared" si="353"/>
        <v/>
      </c>
      <c r="EB497" s="107" t="str">
        <f t="shared" si="354"/>
        <v>Y</v>
      </c>
      <c r="EC497" s="107" t="str">
        <f t="shared" si="355"/>
        <v>N</v>
      </c>
      <c r="ED497" s="107" t="str">
        <f t="shared" si="356"/>
        <v>Yes</v>
      </c>
      <c r="EE497" s="107"/>
      <c r="EF497" s="113">
        <f t="shared" si="369"/>
        <v>2050</v>
      </c>
      <c r="EG497" s="149"/>
      <c r="EH497" s="149"/>
      <c r="EI497" s="149"/>
      <c r="EJ497" s="149"/>
      <c r="EK497" s="149"/>
      <c r="EL497" s="149"/>
      <c r="EM497" s="149"/>
      <c r="EN497" s="149"/>
      <c r="EO497" s="149"/>
      <c r="EP497" s="149"/>
      <c r="EQ497" s="149"/>
      <c r="ER497" s="149"/>
      <c r="ES497" s="149"/>
      <c r="ET497" s="149"/>
      <c r="EU497" s="149"/>
      <c r="EV497" s="149"/>
      <c r="EW497" s="149"/>
      <c r="EX497" s="149"/>
      <c r="EY497" s="149"/>
      <c r="EZ497" s="149"/>
      <c r="FA497" s="149"/>
      <c r="FB497" s="149"/>
      <c r="FC497" s="149"/>
      <c r="FD497" s="149"/>
      <c r="FE497" s="149"/>
      <c r="FF497" s="149"/>
      <c r="FG497" s="149"/>
      <c r="FH497" s="149"/>
      <c r="FI497" s="149"/>
      <c r="FJ497" s="149"/>
      <c r="FK497" s="149"/>
      <c r="FL497" s="149"/>
      <c r="FM497" s="149"/>
      <c r="FN497" s="149"/>
      <c r="FO497" s="149"/>
      <c r="FP497" s="149"/>
      <c r="FQ497" s="149"/>
      <c r="FR497" s="149"/>
      <c r="FS497" s="149"/>
      <c r="FT497" s="149"/>
      <c r="FU497" s="149"/>
      <c r="FV497" s="149"/>
      <c r="FW497" s="149"/>
      <c r="FX497" s="149"/>
      <c r="FY497" s="149"/>
      <c r="FZ497" s="149"/>
      <c r="GA497" s="149"/>
      <c r="GB497" s="149"/>
      <c r="GC497" s="149"/>
      <c r="GD497" s="149"/>
      <c r="GE497" s="149"/>
      <c r="GF497" s="149"/>
      <c r="GG497" s="149"/>
      <c r="GH497" s="149"/>
      <c r="GI497" s="149"/>
      <c r="GJ497" s="149"/>
      <c r="GK497" s="149"/>
      <c r="GL497" s="149"/>
      <c r="GM497" s="149"/>
      <c r="GN497" s="149"/>
      <c r="GO497" s="149"/>
      <c r="GP497" s="149"/>
      <c r="GQ497" s="149"/>
      <c r="GR497" s="149"/>
      <c r="GS497" s="149"/>
      <c r="GT497" s="149"/>
      <c r="GU497" s="149"/>
      <c r="GV497" s="149"/>
      <c r="GW497" s="149"/>
      <c r="GX497" s="149"/>
      <c r="GY497" s="149"/>
      <c r="GZ497" s="149"/>
      <c r="HA497" s="149"/>
      <c r="HB497" s="149"/>
      <c r="HC497" s="149"/>
      <c r="HD497" s="149"/>
      <c r="HE497" s="149"/>
      <c r="HF497" s="149"/>
      <c r="HG497" s="149"/>
      <c r="HH497" s="149"/>
      <c r="HI497" s="149"/>
      <c r="HJ497" s="149"/>
      <c r="HK497" s="149"/>
      <c r="HL497" s="149"/>
      <c r="HM497" s="149"/>
      <c r="HN497" s="149"/>
      <c r="HO497" s="149"/>
      <c r="HP497" s="149"/>
      <c r="HQ497" s="149"/>
      <c r="HR497" s="149"/>
      <c r="HS497" s="149"/>
      <c r="HT497" s="149"/>
      <c r="HU497" s="149"/>
      <c r="HV497" s="149"/>
      <c r="HW497" s="149"/>
      <c r="HX497" s="149"/>
      <c r="HY497" s="149"/>
      <c r="HZ497" s="149"/>
      <c r="IA497" s="149"/>
      <c r="IB497" s="149"/>
      <c r="IC497" s="149"/>
      <c r="ID497" s="149"/>
      <c r="IE497" s="149"/>
      <c r="IF497" s="149"/>
      <c r="IG497" s="149"/>
      <c r="IH497" s="149"/>
      <c r="II497" s="149"/>
      <c r="IJ497" s="149"/>
      <c r="IK497" s="149"/>
      <c r="IL497" s="149"/>
      <c r="IM497" s="149"/>
      <c r="IN497" s="149"/>
      <c r="IO497" s="149"/>
      <c r="IP497" s="149"/>
      <c r="IQ497" s="149"/>
      <c r="IR497" s="149"/>
      <c r="IS497" s="149"/>
      <c r="IT497" s="149"/>
      <c r="IU497" s="149"/>
      <c r="IV497" s="149"/>
      <c r="IW497" s="149"/>
      <c r="IX497" s="149"/>
      <c r="IY497" s="149"/>
      <c r="IZ497" s="149"/>
      <c r="JA497" s="149"/>
      <c r="JB497" s="149"/>
      <c r="JC497" s="149"/>
      <c r="JD497" s="149"/>
      <c r="JE497" s="149"/>
      <c r="JF497" s="149"/>
      <c r="JG497" s="149"/>
    </row>
    <row r="498" spans="1:267" ht="16.5" customHeight="1">
      <c r="A498" s="113">
        <v>495</v>
      </c>
      <c r="B498" s="113">
        <v>480</v>
      </c>
      <c r="C498" s="141" t="s">
        <v>2866</v>
      </c>
      <c r="D498" s="113" t="s">
        <v>183</v>
      </c>
      <c r="E498" s="113" t="s">
        <v>184</v>
      </c>
      <c r="F498" s="113" t="s">
        <v>2867</v>
      </c>
      <c r="G498" s="113" t="s">
        <v>9</v>
      </c>
      <c r="H498" s="157" t="s">
        <v>2868</v>
      </c>
      <c r="I498" s="113" t="s">
        <v>2869</v>
      </c>
      <c r="J498" s="113">
        <v>-0.303</v>
      </c>
      <c r="K498" s="113" t="s">
        <v>2870</v>
      </c>
      <c r="L498" s="113">
        <v>19581</v>
      </c>
      <c r="M498" s="141">
        <v>8</v>
      </c>
      <c r="N498" s="113" t="s">
        <v>154</v>
      </c>
      <c r="O498" s="113" t="s">
        <v>153</v>
      </c>
      <c r="P498" s="141" t="s">
        <v>153</v>
      </c>
      <c r="Q498" s="113" t="s">
        <v>154</v>
      </c>
      <c r="R498" s="113" t="s">
        <v>154</v>
      </c>
      <c r="S498" s="113" t="s">
        <v>153</v>
      </c>
      <c r="T498" s="113" t="s">
        <v>153</v>
      </c>
      <c r="U498" s="147" t="s">
        <v>153</v>
      </c>
      <c r="V498" s="113" t="s">
        <v>153</v>
      </c>
      <c r="W498" s="113" t="s">
        <v>153</v>
      </c>
      <c r="X498" s="148" t="s">
        <v>153</v>
      </c>
      <c r="Y498" s="113" t="s">
        <v>153</v>
      </c>
      <c r="Z498" s="113" t="s">
        <v>153</v>
      </c>
      <c r="AC498" s="113" t="s">
        <v>167</v>
      </c>
      <c r="AD498" s="113" t="s">
        <v>6</v>
      </c>
      <c r="AE498" s="113" t="s">
        <v>157</v>
      </c>
      <c r="AF498" s="113" t="s">
        <v>157</v>
      </c>
      <c r="AG498" s="113" t="s">
        <v>157</v>
      </c>
      <c r="AH498" s="141" t="s">
        <v>218</v>
      </c>
      <c r="AJ498" s="113" t="s">
        <v>154</v>
      </c>
      <c r="AK498" s="166" t="s">
        <v>153</v>
      </c>
      <c r="AO498" s="113" t="s">
        <v>219</v>
      </c>
      <c r="AP498" s="113" t="s">
        <v>150</v>
      </c>
      <c r="AQ498" s="113" t="s">
        <v>218</v>
      </c>
      <c r="AR498" s="113" t="s">
        <v>2871</v>
      </c>
      <c r="AS498" s="113">
        <v>2050</v>
      </c>
      <c r="AV498" s="113" t="s">
        <v>157</v>
      </c>
      <c r="AW498" s="167" t="s">
        <v>190</v>
      </c>
      <c r="AX498" s="113" t="s">
        <v>158</v>
      </c>
      <c r="AY498" s="113" t="s">
        <v>154</v>
      </c>
      <c r="AZ498" s="113" t="s">
        <v>153</v>
      </c>
      <c r="BA498" s="113" t="s">
        <v>153</v>
      </c>
      <c r="BG498" s="283">
        <f t="shared" si="357"/>
        <v>0</v>
      </c>
      <c r="BH498" s="149">
        <f t="shared" si="358"/>
        <v>0</v>
      </c>
      <c r="BI498" s="113">
        <f t="shared" si="324"/>
        <v>0</v>
      </c>
      <c r="BJ498" s="280">
        <f t="shared" si="325"/>
        <v>0</v>
      </c>
      <c r="BK498" s="347">
        <f t="shared" si="359"/>
        <v>0</v>
      </c>
      <c r="BL498" s="113">
        <f t="shared" si="360"/>
        <v>0</v>
      </c>
      <c r="BM498" s="113">
        <f t="shared" si="326"/>
        <v>0</v>
      </c>
      <c r="BN498" s="278">
        <f t="shared" si="327"/>
        <v>0</v>
      </c>
      <c r="BO498" s="149">
        <f t="shared" si="361"/>
        <v>0</v>
      </c>
      <c r="BP498" s="149">
        <f t="shared" si="362"/>
        <v>0</v>
      </c>
      <c r="BQ498" s="113">
        <f t="shared" si="328"/>
        <v>0</v>
      </c>
      <c r="BR498" s="356">
        <f t="shared" si="363"/>
        <v>0</v>
      </c>
      <c r="BS498" s="149">
        <f t="shared" si="364"/>
        <v>0</v>
      </c>
      <c r="BT498" s="113">
        <f t="shared" si="329"/>
        <v>1</v>
      </c>
      <c r="BU498" s="356">
        <f t="shared" si="330"/>
        <v>0</v>
      </c>
      <c r="BV498" s="149">
        <f t="shared" si="331"/>
        <v>0</v>
      </c>
      <c r="BW498" s="113">
        <f t="shared" si="332"/>
        <v>0</v>
      </c>
      <c r="BX498" s="248">
        <f t="shared" si="333"/>
        <v>0</v>
      </c>
      <c r="BY498" s="248">
        <f t="shared" si="334"/>
        <v>0</v>
      </c>
      <c r="BZ498" s="248">
        <f t="shared" si="335"/>
        <v>0</v>
      </c>
      <c r="CA498" s="248">
        <f t="shared" si="368"/>
        <v>0</v>
      </c>
      <c r="CB498" s="175">
        <f t="shared" si="336"/>
        <v>0</v>
      </c>
      <c r="CC498" s="347">
        <f t="shared" si="337"/>
        <v>0</v>
      </c>
      <c r="CD498" s="113">
        <f t="shared" si="338"/>
        <v>0</v>
      </c>
      <c r="CE498" s="113">
        <f t="shared" si="339"/>
        <v>1</v>
      </c>
      <c r="CF498" s="276">
        <f t="shared" si="340"/>
        <v>1</v>
      </c>
      <c r="CG498" s="248">
        <f t="shared" si="341"/>
        <v>1</v>
      </c>
      <c r="CH498" s="274">
        <f t="shared" si="365"/>
        <v>1</v>
      </c>
      <c r="CI498" s="347">
        <f t="shared" si="342"/>
        <v>0</v>
      </c>
      <c r="CJ498" s="113">
        <f t="shared" si="343"/>
        <v>0</v>
      </c>
      <c r="CK498" s="141">
        <f t="shared" si="344"/>
        <v>0</v>
      </c>
      <c r="CL498" s="149">
        <f t="shared" si="366"/>
        <v>0</v>
      </c>
      <c r="CM498" s="149">
        <f t="shared" si="366"/>
        <v>0</v>
      </c>
      <c r="CN498" s="149">
        <f t="shared" si="366"/>
        <v>1</v>
      </c>
      <c r="CO498" s="149">
        <f t="shared" si="345"/>
        <v>1</v>
      </c>
      <c r="CP498" s="149">
        <f t="shared" si="367"/>
        <v>1</v>
      </c>
      <c r="CQ498" s="282">
        <f t="shared" si="346"/>
        <v>1</v>
      </c>
      <c r="CR498" s="113">
        <f t="shared" si="347"/>
        <v>0</v>
      </c>
      <c r="CS498" s="113">
        <f t="shared" si="348"/>
        <v>0</v>
      </c>
      <c r="CT498" s="282" t="str">
        <f t="shared" si="349"/>
        <v/>
      </c>
      <c r="CU498" s="113" t="str">
        <f t="shared" si="350"/>
        <v xml:space="preserve"> 2050</v>
      </c>
      <c r="CV498" s="113">
        <f t="shared" si="351"/>
        <v>2050</v>
      </c>
      <c r="CW498" s="160">
        <v>0</v>
      </c>
      <c r="CX498" s="160">
        <v>0</v>
      </c>
      <c r="CY498" s="160">
        <v>0</v>
      </c>
      <c r="CZ498" s="160">
        <v>0</v>
      </c>
      <c r="DA498" s="160">
        <v>0</v>
      </c>
      <c r="DB498" s="160">
        <v>0</v>
      </c>
      <c r="DC498" s="160">
        <v>1</v>
      </c>
      <c r="DD498" s="160">
        <v>1</v>
      </c>
      <c r="DE498" s="160">
        <v>0</v>
      </c>
      <c r="DF498" s="160">
        <v>0</v>
      </c>
      <c r="DG498" s="160">
        <v>0</v>
      </c>
      <c r="DH498" s="160">
        <v>0</v>
      </c>
      <c r="DI498" s="160">
        <v>0</v>
      </c>
      <c r="DJ498" s="160">
        <v>0</v>
      </c>
      <c r="DK498" s="160">
        <v>0</v>
      </c>
      <c r="DL498" s="160">
        <v>0</v>
      </c>
      <c r="DM498" s="160">
        <v>1</v>
      </c>
      <c r="DN498" s="160">
        <v>0</v>
      </c>
      <c r="DO498" s="160">
        <v>1</v>
      </c>
      <c r="DP498" s="160">
        <v>1</v>
      </c>
      <c r="DQ498" s="160">
        <v>0</v>
      </c>
      <c r="DR498" s="160">
        <v>1</v>
      </c>
      <c r="DS498" s="160">
        <v>0</v>
      </c>
      <c r="DT498" s="104" t="s">
        <v>154</v>
      </c>
      <c r="DU498" s="104">
        <v>0</v>
      </c>
      <c r="DV498" s="104" t="s">
        <v>160</v>
      </c>
      <c r="DW498" s="104" t="s">
        <v>154</v>
      </c>
      <c r="DX498" s="104">
        <v>0</v>
      </c>
      <c r="DY498" s="104" t="s">
        <v>150</v>
      </c>
      <c r="DZ498" s="107" t="str">
        <f t="shared" si="352"/>
        <v>N</v>
      </c>
      <c r="EA498" s="107" t="str">
        <f t="shared" si="353"/>
        <v/>
      </c>
      <c r="EB498" s="107" t="str">
        <f t="shared" si="354"/>
        <v>Y</v>
      </c>
      <c r="EC498" s="107" t="str">
        <f t="shared" si="355"/>
        <v>N</v>
      </c>
      <c r="ED498" s="107" t="str">
        <f t="shared" si="356"/>
        <v>Yes</v>
      </c>
      <c r="EF498" s="113">
        <f t="shared" si="369"/>
        <v>2050</v>
      </c>
      <c r="EG498" s="149"/>
      <c r="EH498" s="149"/>
      <c r="EI498" s="149"/>
      <c r="EJ498" s="149"/>
      <c r="EK498" s="149"/>
      <c r="EL498" s="149"/>
      <c r="EM498" s="149"/>
      <c r="EN498" s="149"/>
      <c r="EO498" s="149"/>
      <c r="EP498" s="149"/>
      <c r="EQ498" s="149"/>
      <c r="ER498" s="149"/>
      <c r="ES498" s="149"/>
      <c r="ET498" s="149"/>
      <c r="EU498" s="149"/>
      <c r="EV498" s="149"/>
      <c r="EW498" s="149"/>
      <c r="EX498" s="149"/>
      <c r="EY498" s="149"/>
      <c r="EZ498" s="149"/>
      <c r="FA498" s="149"/>
      <c r="FB498" s="149"/>
      <c r="FC498" s="149"/>
      <c r="FD498" s="149"/>
      <c r="FE498" s="149"/>
      <c r="FF498" s="149"/>
      <c r="FG498" s="149"/>
      <c r="FH498" s="149"/>
      <c r="FI498" s="149"/>
      <c r="FJ498" s="149"/>
      <c r="FK498" s="149"/>
      <c r="FL498" s="149"/>
      <c r="FM498" s="149"/>
      <c r="FN498" s="149"/>
      <c r="FO498" s="149"/>
      <c r="FP498" s="149"/>
      <c r="FQ498" s="149"/>
      <c r="FR498" s="149"/>
      <c r="FS498" s="149"/>
      <c r="FT498" s="149"/>
      <c r="FU498" s="149"/>
      <c r="FV498" s="149"/>
      <c r="FW498" s="149"/>
      <c r="FX498" s="149"/>
      <c r="FY498" s="149"/>
      <c r="FZ498" s="149"/>
      <c r="GA498" s="149"/>
      <c r="GB498" s="149"/>
      <c r="GC498" s="149"/>
      <c r="GD498" s="149"/>
      <c r="GE498" s="149"/>
      <c r="GF498" s="149"/>
      <c r="GG498" s="149"/>
      <c r="GH498" s="149"/>
      <c r="GI498" s="149"/>
      <c r="GJ498" s="149"/>
      <c r="GK498" s="149"/>
      <c r="GL498" s="149"/>
      <c r="GM498" s="149"/>
      <c r="GN498" s="149"/>
      <c r="GO498" s="149"/>
      <c r="GP498" s="149"/>
      <c r="GQ498" s="149"/>
      <c r="GR498" s="149"/>
      <c r="GS498" s="149"/>
      <c r="GT498" s="149"/>
      <c r="GU498" s="149"/>
      <c r="GV498" s="149"/>
      <c r="GW498" s="149"/>
      <c r="GX498" s="149"/>
      <c r="GY498" s="149"/>
      <c r="GZ498" s="149"/>
      <c r="HA498" s="149"/>
      <c r="HB498" s="149"/>
      <c r="HC498" s="149"/>
      <c r="HD498" s="149"/>
      <c r="HE498" s="149"/>
      <c r="HF498" s="149"/>
      <c r="HG498" s="149"/>
      <c r="HH498" s="149"/>
      <c r="HI498" s="149"/>
      <c r="HJ498" s="149"/>
      <c r="HK498" s="149"/>
      <c r="HL498" s="149"/>
      <c r="HM498" s="149"/>
      <c r="HN498" s="149"/>
      <c r="HO498" s="149"/>
      <c r="HP498" s="149"/>
      <c r="HQ498" s="149"/>
      <c r="HR498" s="149"/>
      <c r="HS498" s="149"/>
      <c r="HT498" s="149"/>
      <c r="HU498" s="149"/>
      <c r="HV498" s="149"/>
      <c r="HW498" s="149"/>
      <c r="HX498" s="149"/>
      <c r="HY498" s="149"/>
      <c r="HZ498" s="149"/>
      <c r="IA498" s="149"/>
      <c r="IB498" s="149"/>
      <c r="IC498" s="149"/>
      <c r="ID498" s="149"/>
      <c r="IE498" s="149"/>
      <c r="IF498" s="149"/>
      <c r="IG498" s="149"/>
      <c r="IH498" s="149"/>
      <c r="II498" s="149"/>
      <c r="IJ498" s="149"/>
      <c r="IK498" s="149"/>
      <c r="IL498" s="149"/>
      <c r="IM498" s="149"/>
      <c r="IN498" s="149"/>
      <c r="IO498" s="149"/>
      <c r="IP498" s="149"/>
      <c r="IQ498" s="149"/>
      <c r="IR498" s="149"/>
      <c r="IS498" s="149"/>
      <c r="IT498" s="149"/>
      <c r="IU498" s="149"/>
      <c r="IV498" s="149"/>
      <c r="IW498" s="149"/>
      <c r="IX498" s="149"/>
      <c r="IY498" s="149"/>
      <c r="IZ498" s="149"/>
      <c r="JA498" s="149"/>
      <c r="JB498" s="149"/>
      <c r="JC498" s="149"/>
      <c r="JD498" s="149"/>
      <c r="JE498" s="149"/>
      <c r="JF498" s="149"/>
      <c r="JG498" s="149"/>
    </row>
    <row r="499" spans="1:267" ht="16.35" customHeight="1">
      <c r="A499" s="113">
        <v>496</v>
      </c>
      <c r="B499" s="113" t="e">
        <v>#N/A</v>
      </c>
      <c r="C499" s="141" t="s">
        <v>2872</v>
      </c>
      <c r="D499" s="113" t="s">
        <v>213</v>
      </c>
      <c r="E499" s="113" t="s">
        <v>214</v>
      </c>
      <c r="F499" s="113" t="s">
        <v>349</v>
      </c>
      <c r="G499" s="113" t="s">
        <v>176</v>
      </c>
      <c r="H499" s="157" t="s">
        <v>2873</v>
      </c>
      <c r="I499" s="113" t="s">
        <v>2874</v>
      </c>
      <c r="J499" s="113">
        <v>0.475</v>
      </c>
      <c r="K499" s="113" t="s">
        <v>2875</v>
      </c>
      <c r="L499" s="113">
        <v>42091</v>
      </c>
      <c r="M499" s="141">
        <v>9</v>
      </c>
      <c r="N499" s="113" t="s">
        <v>154</v>
      </c>
      <c r="O499" s="113" t="s">
        <v>153</v>
      </c>
      <c r="P499" s="141" t="s">
        <v>153</v>
      </c>
      <c r="Q499" s="113" t="s">
        <v>150</v>
      </c>
      <c r="R499" s="113" t="s">
        <v>150</v>
      </c>
      <c r="S499" s="113" t="s">
        <v>151</v>
      </c>
      <c r="T499" s="113" t="s">
        <v>152</v>
      </c>
      <c r="U499" s="147">
        <v>2030</v>
      </c>
      <c r="V499" s="113" t="s">
        <v>151</v>
      </c>
      <c r="W499" s="113" t="s">
        <v>152</v>
      </c>
      <c r="X499" s="148">
        <v>2050</v>
      </c>
      <c r="Y499" s="113" t="s">
        <v>150</v>
      </c>
      <c r="Z499" s="113" t="s">
        <v>151</v>
      </c>
      <c r="AA499" s="141">
        <v>2050</v>
      </c>
      <c r="AC499" s="113" t="s">
        <v>167</v>
      </c>
      <c r="AD499" s="113" t="s">
        <v>6</v>
      </c>
      <c r="AE499" s="113" t="s">
        <v>157</v>
      </c>
      <c r="AF499" s="113" t="s">
        <v>157</v>
      </c>
      <c r="AG499" s="113" t="s">
        <v>157</v>
      </c>
      <c r="AH499" s="141" t="s">
        <v>218</v>
      </c>
      <c r="AJ499" s="113" t="s">
        <v>154</v>
      </c>
      <c r="AK499" s="166" t="s">
        <v>153</v>
      </c>
      <c r="AM499" s="213" t="s">
        <v>2876</v>
      </c>
      <c r="AN499" s="141" t="s">
        <v>2855</v>
      </c>
      <c r="AO499" s="113" t="s">
        <v>219</v>
      </c>
      <c r="AP499" s="113" t="s">
        <v>150</v>
      </c>
      <c r="AQ499" s="113" t="s">
        <v>218</v>
      </c>
      <c r="AR499" s="113" t="s">
        <v>2877</v>
      </c>
      <c r="AS499" s="113">
        <v>2050</v>
      </c>
      <c r="AV499" s="113" t="s">
        <v>157</v>
      </c>
      <c r="AW499" s="167" t="s">
        <v>190</v>
      </c>
      <c r="AX499" s="113" t="s">
        <v>158</v>
      </c>
      <c r="AY499" s="113" t="s">
        <v>154</v>
      </c>
      <c r="AZ499" s="113" t="s">
        <v>153</v>
      </c>
      <c r="BA499" s="113" t="s">
        <v>153</v>
      </c>
      <c r="BF499" s="113"/>
      <c r="BG499" s="283">
        <f t="shared" si="357"/>
        <v>0</v>
      </c>
      <c r="BH499" s="149">
        <f t="shared" si="358"/>
        <v>0</v>
      </c>
      <c r="BI499" s="113">
        <f t="shared" si="324"/>
        <v>0</v>
      </c>
      <c r="BJ499" s="280">
        <f t="shared" si="325"/>
        <v>0</v>
      </c>
      <c r="BK499" s="347">
        <f t="shared" si="359"/>
        <v>0</v>
      </c>
      <c r="BL499" s="113">
        <f t="shared" si="360"/>
        <v>1</v>
      </c>
      <c r="BM499" s="113">
        <f t="shared" si="326"/>
        <v>0</v>
      </c>
      <c r="BN499" s="278">
        <f t="shared" si="327"/>
        <v>1</v>
      </c>
      <c r="BO499" s="149">
        <f t="shared" si="361"/>
        <v>0</v>
      </c>
      <c r="BP499" s="149">
        <f t="shared" si="362"/>
        <v>0</v>
      </c>
      <c r="BQ499" s="113">
        <f t="shared" si="328"/>
        <v>1</v>
      </c>
      <c r="BR499" s="356">
        <f t="shared" si="363"/>
        <v>0</v>
      </c>
      <c r="BS499" s="149">
        <f t="shared" si="364"/>
        <v>0</v>
      </c>
      <c r="BT499" s="113">
        <f t="shared" si="329"/>
        <v>1</v>
      </c>
      <c r="BU499" s="356">
        <f t="shared" si="330"/>
        <v>0</v>
      </c>
      <c r="BV499" s="149">
        <f t="shared" si="331"/>
        <v>0</v>
      </c>
      <c r="BW499" s="113">
        <f t="shared" si="332"/>
        <v>0</v>
      </c>
      <c r="BX499" s="248">
        <f t="shared" si="333"/>
        <v>0</v>
      </c>
      <c r="BY499" s="248">
        <f t="shared" si="334"/>
        <v>0</v>
      </c>
      <c r="BZ499" s="248">
        <f t="shared" si="335"/>
        <v>0</v>
      </c>
      <c r="CA499" s="248">
        <f t="shared" si="368"/>
        <v>0</v>
      </c>
      <c r="CB499" s="175">
        <f t="shared" si="336"/>
        <v>0</v>
      </c>
      <c r="CC499" s="347">
        <f t="shared" si="337"/>
        <v>0</v>
      </c>
      <c r="CD499" s="113">
        <f t="shared" si="338"/>
        <v>0</v>
      </c>
      <c r="CE499" s="113">
        <f t="shared" si="339"/>
        <v>1</v>
      </c>
      <c r="CF499" s="276">
        <f t="shared" si="340"/>
        <v>1</v>
      </c>
      <c r="CG499" s="248">
        <f t="shared" si="341"/>
        <v>1</v>
      </c>
      <c r="CH499" s="274">
        <f t="shared" si="365"/>
        <v>1</v>
      </c>
      <c r="CI499" s="347">
        <f t="shared" si="342"/>
        <v>0</v>
      </c>
      <c r="CJ499" s="113">
        <f t="shared" si="343"/>
        <v>0</v>
      </c>
      <c r="CK499" s="141">
        <f t="shared" si="344"/>
        <v>0</v>
      </c>
      <c r="CL499" s="149">
        <f t="shared" si="366"/>
        <v>0</v>
      </c>
      <c r="CM499" s="149">
        <f t="shared" si="366"/>
        <v>1</v>
      </c>
      <c r="CN499" s="149">
        <f t="shared" si="366"/>
        <v>1</v>
      </c>
      <c r="CO499" s="149">
        <f t="shared" si="345"/>
        <v>2</v>
      </c>
      <c r="CP499" s="149">
        <f t="shared" si="367"/>
        <v>1</v>
      </c>
      <c r="CQ499" s="282">
        <f t="shared" si="346"/>
        <v>1</v>
      </c>
      <c r="CR499" s="113">
        <f t="shared" si="347"/>
        <v>0</v>
      </c>
      <c r="CS499" s="113">
        <f t="shared" si="348"/>
        <v>0</v>
      </c>
      <c r="CT499" s="282">
        <f t="shared" si="349"/>
        <v>1</v>
      </c>
      <c r="CU499" s="113" t="str">
        <f t="shared" si="350"/>
        <v>2050 2050</v>
      </c>
      <c r="CV499" s="113">
        <f t="shared" si="351"/>
        <v>2050</v>
      </c>
      <c r="CW499" s="160" t="e">
        <v>#N/A</v>
      </c>
      <c r="CX499" s="160" t="e">
        <v>#N/A</v>
      </c>
      <c r="CY499" s="160" t="e">
        <v>#N/A</v>
      </c>
      <c r="CZ499" s="160" t="e">
        <v>#N/A</v>
      </c>
      <c r="DA499" s="160" t="e">
        <v>#N/A</v>
      </c>
      <c r="DB499" s="160" t="e">
        <v>#N/A</v>
      </c>
      <c r="DC499" s="160" t="e">
        <v>#N/A</v>
      </c>
      <c r="DD499" s="160" t="e">
        <v>#N/A</v>
      </c>
      <c r="DE499" s="160" t="e">
        <v>#N/A</v>
      </c>
      <c r="DF499" s="160" t="e">
        <v>#N/A</v>
      </c>
      <c r="DG499" s="160" t="e">
        <v>#N/A</v>
      </c>
      <c r="DH499" s="160" t="e">
        <v>#N/A</v>
      </c>
      <c r="DI499" s="160" t="e">
        <v>#N/A</v>
      </c>
      <c r="DJ499" s="160" t="e">
        <v>#N/A</v>
      </c>
      <c r="DK499" s="160" t="e">
        <v>#N/A</v>
      </c>
      <c r="DL499" s="160" t="e">
        <v>#N/A</v>
      </c>
      <c r="DM499" s="160" t="e">
        <v>#N/A</v>
      </c>
      <c r="DN499" s="160" t="e">
        <v>#N/A</v>
      </c>
      <c r="DO499" s="160" t="e">
        <v>#N/A</v>
      </c>
      <c r="DP499" s="160" t="e">
        <v>#N/A</v>
      </c>
      <c r="DQ499" s="160" t="e">
        <v>#N/A</v>
      </c>
      <c r="DR499" s="160" t="e">
        <v>#N/A</v>
      </c>
      <c r="DS499" s="160" t="e">
        <v>#N/A</v>
      </c>
      <c r="DT499" s="104" t="e">
        <v>#N/A</v>
      </c>
      <c r="DU499" s="104" t="e">
        <v>#N/A</v>
      </c>
      <c r="DV499" s="104" t="e">
        <v>#N/A</v>
      </c>
      <c r="DW499" s="104" t="e">
        <v>#N/A</v>
      </c>
      <c r="DX499" s="104" t="e">
        <v>#N/A</v>
      </c>
      <c r="DY499" s="104" t="e">
        <v>#N/A</v>
      </c>
      <c r="DZ499" s="107" t="str">
        <f t="shared" si="352"/>
        <v>Y</v>
      </c>
      <c r="EA499" s="107" t="str">
        <f t="shared" si="353"/>
        <v>Targets set</v>
      </c>
      <c r="EB499" s="107" t="str">
        <f t="shared" si="354"/>
        <v>Y</v>
      </c>
      <c r="EC499" s="107" t="str">
        <f t="shared" si="355"/>
        <v>N</v>
      </c>
      <c r="ED499" s="107" t="str">
        <f t="shared" si="356"/>
        <v>Yes</v>
      </c>
      <c r="EF499" s="113">
        <f t="shared" si="369"/>
        <v>2050</v>
      </c>
      <c r="EG499" s="149"/>
      <c r="EH499" s="149"/>
      <c r="EI499" s="149"/>
      <c r="EJ499" s="149"/>
      <c r="EK499" s="149"/>
      <c r="EL499" s="149"/>
      <c r="EM499" s="149"/>
      <c r="EN499" s="149"/>
      <c r="EO499" s="149"/>
      <c r="EP499" s="149"/>
      <c r="EQ499" s="149"/>
      <c r="ER499" s="149"/>
      <c r="ES499" s="149"/>
      <c r="ET499" s="149"/>
      <c r="EU499" s="149"/>
      <c r="EV499" s="149"/>
      <c r="EW499" s="149"/>
      <c r="EX499" s="149"/>
      <c r="EY499" s="149"/>
      <c r="EZ499" s="149"/>
      <c r="FA499" s="149"/>
      <c r="FB499" s="149"/>
      <c r="FC499" s="149"/>
      <c r="FD499" s="149"/>
      <c r="FE499" s="149"/>
      <c r="FF499" s="149"/>
      <c r="FG499" s="149"/>
      <c r="FH499" s="149"/>
      <c r="FI499" s="149"/>
      <c r="FJ499" s="149"/>
      <c r="FK499" s="149"/>
      <c r="FL499" s="149"/>
      <c r="FM499" s="149"/>
      <c r="FN499" s="149"/>
      <c r="FO499" s="149"/>
      <c r="FP499" s="149"/>
      <c r="FQ499" s="149"/>
      <c r="FR499" s="149"/>
      <c r="FS499" s="149"/>
      <c r="FT499" s="149"/>
      <c r="FU499" s="149"/>
      <c r="FV499" s="149"/>
      <c r="FW499" s="149"/>
      <c r="FX499" s="149"/>
      <c r="FY499" s="149"/>
      <c r="FZ499" s="149"/>
      <c r="GA499" s="149"/>
      <c r="GB499" s="149"/>
      <c r="GC499" s="149"/>
      <c r="GD499" s="149"/>
      <c r="GE499" s="149"/>
      <c r="GF499" s="149"/>
      <c r="GG499" s="149"/>
      <c r="GH499" s="149"/>
      <c r="GI499" s="149"/>
      <c r="GJ499" s="149"/>
      <c r="GK499" s="149"/>
      <c r="GL499" s="149"/>
      <c r="GM499" s="149"/>
      <c r="GN499" s="149"/>
      <c r="GO499" s="149"/>
      <c r="GP499" s="149"/>
      <c r="GQ499" s="149"/>
      <c r="GR499" s="149"/>
      <c r="GS499" s="149"/>
      <c r="GT499" s="149"/>
      <c r="GU499" s="149"/>
      <c r="GV499" s="149"/>
      <c r="GW499" s="149"/>
      <c r="GX499" s="149"/>
      <c r="GY499" s="149"/>
      <c r="GZ499" s="149"/>
      <c r="HA499" s="149"/>
      <c r="HB499" s="149"/>
      <c r="HC499" s="149"/>
      <c r="HD499" s="149"/>
      <c r="HE499" s="149"/>
      <c r="HF499" s="149"/>
      <c r="HG499" s="149"/>
      <c r="HH499" s="149"/>
      <c r="HI499" s="149"/>
      <c r="HJ499" s="149"/>
      <c r="HK499" s="149"/>
      <c r="HL499" s="149"/>
      <c r="HM499" s="149"/>
      <c r="HN499" s="149"/>
      <c r="HO499" s="149"/>
      <c r="HP499" s="149"/>
      <c r="HQ499" s="149"/>
      <c r="HR499" s="149"/>
      <c r="HS499" s="149"/>
      <c r="HT499" s="149"/>
      <c r="HU499" s="149"/>
      <c r="HV499" s="149"/>
      <c r="HW499" s="149"/>
      <c r="HX499" s="149"/>
      <c r="HY499" s="149"/>
      <c r="HZ499" s="149"/>
      <c r="IA499" s="149"/>
      <c r="IB499" s="149"/>
      <c r="IC499" s="149"/>
      <c r="ID499" s="149"/>
      <c r="IE499" s="149"/>
      <c r="IF499" s="149"/>
      <c r="IG499" s="149"/>
      <c r="IH499" s="149"/>
      <c r="II499" s="149"/>
      <c r="IJ499" s="149"/>
      <c r="IK499" s="149"/>
      <c r="IL499" s="149"/>
      <c r="IM499" s="149"/>
      <c r="IN499" s="149"/>
      <c r="IO499" s="149"/>
      <c r="IP499" s="149"/>
      <c r="IQ499" s="149"/>
      <c r="IR499" s="149"/>
      <c r="IS499" s="149"/>
      <c r="IT499" s="149"/>
      <c r="IU499" s="149"/>
      <c r="IV499" s="149"/>
      <c r="IW499" s="149"/>
      <c r="IX499" s="149"/>
      <c r="IY499" s="149"/>
      <c r="IZ499" s="149"/>
      <c r="JA499" s="149"/>
      <c r="JB499" s="149"/>
      <c r="JC499" s="149"/>
      <c r="JD499" s="149"/>
      <c r="JE499" s="149"/>
      <c r="JF499" s="149"/>
      <c r="JG499" s="149"/>
    </row>
    <row r="500" spans="1:267" ht="16.5" customHeight="1">
      <c r="A500" s="113">
        <v>497</v>
      </c>
      <c r="B500" s="113" t="e">
        <v>#N/A</v>
      </c>
      <c r="C500" s="141" t="s">
        <v>2878</v>
      </c>
      <c r="D500" s="149" t="s">
        <v>2138</v>
      </c>
      <c r="E500" s="149" t="s">
        <v>206</v>
      </c>
      <c r="F500" s="149" t="s">
        <v>1358</v>
      </c>
      <c r="G500" s="149" t="s">
        <v>246</v>
      </c>
      <c r="H500" s="168" t="s">
        <v>2879</v>
      </c>
      <c r="I500" s="149" t="s">
        <v>2880</v>
      </c>
      <c r="J500" s="149">
        <v>-0.022</v>
      </c>
      <c r="K500" s="149" t="s">
        <v>2881</v>
      </c>
      <c r="L500" s="149">
        <v>95000</v>
      </c>
      <c r="M500" s="150">
        <v>8</v>
      </c>
      <c r="N500" s="113" t="s">
        <v>154</v>
      </c>
      <c r="O500" s="113" t="s">
        <v>153</v>
      </c>
      <c r="P500" s="141" t="s">
        <v>153</v>
      </c>
      <c r="Q500" s="113" t="s">
        <v>150</v>
      </c>
      <c r="R500" s="113" t="s">
        <v>150</v>
      </c>
      <c r="S500" s="113" t="s">
        <v>151</v>
      </c>
      <c r="T500" s="113" t="s">
        <v>152</v>
      </c>
      <c r="U500" s="147">
        <v>2034</v>
      </c>
      <c r="V500" s="113" t="s">
        <v>153</v>
      </c>
      <c r="W500" s="113" t="s">
        <v>153</v>
      </c>
      <c r="X500" s="148" t="s">
        <v>153</v>
      </c>
      <c r="Y500" s="113" t="s">
        <v>154</v>
      </c>
      <c r="Z500" s="113" t="s">
        <v>155</v>
      </c>
      <c r="AC500" s="113" t="s">
        <v>167</v>
      </c>
      <c r="AD500" s="113" t="s">
        <v>6</v>
      </c>
      <c r="AE500" s="113" t="s">
        <v>157</v>
      </c>
      <c r="AF500" s="113" t="s">
        <v>157</v>
      </c>
      <c r="AG500" s="113" t="s">
        <v>157</v>
      </c>
      <c r="AH500" s="141" t="s">
        <v>218</v>
      </c>
      <c r="AI500" s="113" t="s">
        <v>160</v>
      </c>
      <c r="AJ500" s="113" t="s">
        <v>150</v>
      </c>
      <c r="AK500" s="166" t="s">
        <v>2882</v>
      </c>
      <c r="AL500" s="113">
        <v>2030</v>
      </c>
      <c r="AM500" s="174" t="s">
        <v>2883</v>
      </c>
      <c r="AO500" s="113" t="s">
        <v>219</v>
      </c>
      <c r="AP500" s="113" t="s">
        <v>150</v>
      </c>
      <c r="AQ500" s="113" t="s">
        <v>218</v>
      </c>
      <c r="AR500" s="113" t="s">
        <v>2884</v>
      </c>
      <c r="AS500" s="113">
        <v>2045</v>
      </c>
      <c r="AV500" s="113" t="s">
        <v>157</v>
      </c>
      <c r="AW500" s="167" t="s">
        <v>168</v>
      </c>
      <c r="AX500" s="113" t="s">
        <v>158</v>
      </c>
      <c r="AY500" s="113" t="s">
        <v>154</v>
      </c>
      <c r="AZ500" s="113" t="s">
        <v>153</v>
      </c>
      <c r="BA500" s="113" t="s">
        <v>153</v>
      </c>
      <c r="BF500" s="113"/>
      <c r="BG500" s="283">
        <f t="shared" si="357"/>
        <v>0</v>
      </c>
      <c r="BH500" s="149">
        <f t="shared" si="358"/>
        <v>0</v>
      </c>
      <c r="BI500" s="113">
        <f t="shared" si="324"/>
        <v>0</v>
      </c>
      <c r="BJ500" s="280">
        <f t="shared" si="325"/>
        <v>0</v>
      </c>
      <c r="BK500" s="347">
        <f t="shared" si="359"/>
        <v>0</v>
      </c>
      <c r="BL500" s="113">
        <f t="shared" si="360"/>
        <v>0</v>
      </c>
      <c r="BM500" s="113">
        <f t="shared" si="326"/>
        <v>1</v>
      </c>
      <c r="BN500" s="278">
        <f t="shared" si="327"/>
        <v>1</v>
      </c>
      <c r="BO500" s="149">
        <f t="shared" si="361"/>
        <v>0</v>
      </c>
      <c r="BP500" s="149">
        <f t="shared" si="362"/>
        <v>0</v>
      </c>
      <c r="BQ500" s="113">
        <f t="shared" si="328"/>
        <v>0</v>
      </c>
      <c r="BR500" s="356">
        <f t="shared" si="363"/>
        <v>0</v>
      </c>
      <c r="BS500" s="149">
        <f t="shared" si="364"/>
        <v>0</v>
      </c>
      <c r="BT500" s="113">
        <f t="shared" si="329"/>
        <v>1</v>
      </c>
      <c r="BU500" s="356">
        <f t="shared" si="330"/>
        <v>0</v>
      </c>
      <c r="BV500" s="149">
        <f t="shared" si="331"/>
        <v>0</v>
      </c>
      <c r="BW500" s="113">
        <f t="shared" si="332"/>
        <v>0</v>
      </c>
      <c r="BX500" s="248">
        <f t="shared" si="333"/>
        <v>0</v>
      </c>
      <c r="BY500" s="248">
        <f t="shared" si="334"/>
        <v>1</v>
      </c>
      <c r="BZ500" s="248">
        <f t="shared" si="335"/>
        <v>0</v>
      </c>
      <c r="CA500" s="248">
        <f t="shared" si="368"/>
        <v>1</v>
      </c>
      <c r="CB500" s="175">
        <f t="shared" si="336"/>
        <v>0</v>
      </c>
      <c r="CC500" s="347">
        <f t="shared" si="337"/>
        <v>0</v>
      </c>
      <c r="CD500" s="113">
        <f t="shared" si="338"/>
        <v>0</v>
      </c>
      <c r="CE500" s="113">
        <f t="shared" si="339"/>
        <v>1</v>
      </c>
      <c r="CF500" s="276">
        <f t="shared" si="340"/>
        <v>1</v>
      </c>
      <c r="CG500" s="248">
        <f t="shared" si="341"/>
        <v>1</v>
      </c>
      <c r="CH500" s="274">
        <f t="shared" si="365"/>
        <v>1</v>
      </c>
      <c r="CI500" s="347">
        <f t="shared" si="342"/>
        <v>0</v>
      </c>
      <c r="CJ500" s="113">
        <f t="shared" si="343"/>
        <v>0</v>
      </c>
      <c r="CK500" s="141">
        <f t="shared" si="344"/>
        <v>0</v>
      </c>
      <c r="CL500" s="149">
        <f t="shared" si="366"/>
        <v>0</v>
      </c>
      <c r="CM500" s="149">
        <f t="shared" si="366"/>
        <v>0</v>
      </c>
      <c r="CN500" s="149">
        <f t="shared" si="366"/>
        <v>2</v>
      </c>
      <c r="CO500" s="149">
        <f t="shared" si="345"/>
        <v>2</v>
      </c>
      <c r="CP500" s="149">
        <f t="shared" si="367"/>
        <v>1</v>
      </c>
      <c r="CQ500" s="282">
        <f t="shared" si="346"/>
        <v>1</v>
      </c>
      <c r="CR500" s="113">
        <f t="shared" si="347"/>
        <v>0</v>
      </c>
      <c r="CS500" s="113">
        <f t="shared" si="348"/>
        <v>0</v>
      </c>
      <c r="CT500" s="282" t="str">
        <f t="shared" si="349"/>
        <v/>
      </c>
      <c r="CU500" s="113" t="str">
        <f t="shared" si="350"/>
        <v xml:space="preserve"> 2045</v>
      </c>
      <c r="CV500" s="113">
        <f t="shared" si="351"/>
        <v>2045</v>
      </c>
      <c r="CW500" s="160" t="e">
        <v>#N/A</v>
      </c>
      <c r="CX500" s="160" t="e">
        <v>#N/A</v>
      </c>
      <c r="CY500" s="160" t="e">
        <v>#N/A</v>
      </c>
      <c r="CZ500" s="160" t="e">
        <v>#N/A</v>
      </c>
      <c r="DA500" s="160" t="e">
        <v>#N/A</v>
      </c>
      <c r="DB500" s="160" t="e">
        <v>#N/A</v>
      </c>
      <c r="DC500" s="160" t="e">
        <v>#N/A</v>
      </c>
      <c r="DD500" s="160" t="e">
        <v>#N/A</v>
      </c>
      <c r="DE500" s="160" t="e">
        <v>#N/A</v>
      </c>
      <c r="DF500" s="160" t="e">
        <v>#N/A</v>
      </c>
      <c r="DG500" s="160" t="e">
        <v>#N/A</v>
      </c>
      <c r="DH500" s="160" t="e">
        <v>#N/A</v>
      </c>
      <c r="DI500" s="160" t="e">
        <v>#N/A</v>
      </c>
      <c r="DJ500" s="160" t="e">
        <v>#N/A</v>
      </c>
      <c r="DK500" s="160" t="e">
        <v>#N/A</v>
      </c>
      <c r="DL500" s="160" t="e">
        <v>#N/A</v>
      </c>
      <c r="DM500" s="160" t="e">
        <v>#N/A</v>
      </c>
      <c r="DN500" s="160" t="e">
        <v>#N/A</v>
      </c>
      <c r="DO500" s="160" t="e">
        <v>#N/A</v>
      </c>
      <c r="DP500" s="160" t="e">
        <v>#N/A</v>
      </c>
      <c r="DQ500" s="160" t="e">
        <v>#N/A</v>
      </c>
      <c r="DR500" s="160" t="e">
        <v>#N/A</v>
      </c>
      <c r="DS500" s="160" t="e">
        <v>#N/A</v>
      </c>
      <c r="DT500" s="104" t="e">
        <v>#N/A</v>
      </c>
      <c r="DU500" s="104" t="e">
        <v>#N/A</v>
      </c>
      <c r="DV500" s="104" t="e">
        <v>#N/A</v>
      </c>
      <c r="DW500" s="104" t="e">
        <v>#N/A</v>
      </c>
      <c r="DX500" s="104" t="e">
        <v>#N/A</v>
      </c>
      <c r="DY500" s="104" t="e">
        <v>#N/A</v>
      </c>
      <c r="DZ500" s="107" t="str">
        <f t="shared" si="352"/>
        <v>Y</v>
      </c>
      <c r="EA500" s="107" t="str">
        <f t="shared" si="353"/>
        <v>Commitment removed</v>
      </c>
      <c r="EB500" s="107" t="str">
        <f t="shared" si="354"/>
        <v>Y</v>
      </c>
      <c r="EC500" s="107" t="str">
        <f t="shared" si="355"/>
        <v>Y</v>
      </c>
      <c r="ED500" s="107" t="str">
        <f t="shared" si="356"/>
        <v>Yes</v>
      </c>
      <c r="EF500" s="113">
        <f t="shared" si="369"/>
        <v>2045</v>
      </c>
      <c r="EG500" s="149"/>
      <c r="EH500" s="149"/>
      <c r="EI500" s="149"/>
      <c r="EJ500" s="149"/>
      <c r="EK500" s="149"/>
      <c r="EL500" s="149"/>
      <c r="EM500" s="149"/>
      <c r="EN500" s="149"/>
      <c r="EO500" s="149"/>
      <c r="EP500" s="149"/>
      <c r="EQ500" s="149"/>
      <c r="ER500" s="149"/>
      <c r="ES500" s="149"/>
      <c r="ET500" s="149"/>
      <c r="EU500" s="149"/>
      <c r="EV500" s="149"/>
      <c r="EW500" s="149"/>
      <c r="EX500" s="149"/>
      <c r="EY500" s="149"/>
      <c r="EZ500" s="149"/>
      <c r="FA500" s="149"/>
      <c r="FB500" s="149"/>
      <c r="FC500" s="149"/>
      <c r="FD500" s="149"/>
      <c r="FE500" s="149"/>
      <c r="FF500" s="149"/>
      <c r="FG500" s="149"/>
      <c r="FH500" s="149"/>
      <c r="FI500" s="149"/>
      <c r="FJ500" s="149"/>
      <c r="FK500" s="149"/>
      <c r="FL500" s="149"/>
      <c r="FM500" s="149"/>
      <c r="FN500" s="149"/>
      <c r="FO500" s="149"/>
      <c r="FP500" s="149"/>
      <c r="FQ500" s="149"/>
      <c r="FR500" s="149"/>
      <c r="FS500" s="149"/>
      <c r="FT500" s="149"/>
      <c r="FU500" s="149"/>
      <c r="FV500" s="149"/>
      <c r="FW500" s="149"/>
      <c r="FX500" s="149"/>
      <c r="FY500" s="149"/>
      <c r="FZ500" s="149"/>
      <c r="GA500" s="149"/>
      <c r="GB500" s="149"/>
      <c r="GC500" s="149"/>
      <c r="GD500" s="149"/>
      <c r="GE500" s="149"/>
      <c r="GF500" s="149"/>
      <c r="GG500" s="149"/>
      <c r="GH500" s="149"/>
      <c r="GI500" s="149"/>
      <c r="GJ500" s="149"/>
      <c r="GK500" s="149"/>
      <c r="GL500" s="149"/>
      <c r="GM500" s="149"/>
      <c r="GN500" s="149"/>
      <c r="GO500" s="149"/>
      <c r="GP500" s="149"/>
      <c r="GQ500" s="149"/>
      <c r="GR500" s="149"/>
      <c r="GS500" s="149"/>
      <c r="GT500" s="149"/>
      <c r="GU500" s="149"/>
      <c r="GV500" s="149"/>
      <c r="GW500" s="149"/>
      <c r="GX500" s="149"/>
      <c r="GY500" s="149"/>
      <c r="GZ500" s="149"/>
      <c r="HA500" s="149"/>
      <c r="HB500" s="149"/>
      <c r="HC500" s="149"/>
      <c r="HD500" s="149"/>
      <c r="HE500" s="149"/>
      <c r="HF500" s="149"/>
      <c r="HG500" s="149"/>
      <c r="HH500" s="149"/>
      <c r="HI500" s="149"/>
      <c r="HJ500" s="149"/>
      <c r="HK500" s="149"/>
      <c r="HL500" s="149"/>
      <c r="HM500" s="149"/>
      <c r="HN500" s="149"/>
      <c r="HO500" s="149"/>
      <c r="HP500" s="149"/>
      <c r="HQ500" s="149"/>
      <c r="HR500" s="149"/>
      <c r="HS500" s="149"/>
      <c r="HT500" s="149"/>
      <c r="HU500" s="149"/>
      <c r="HV500" s="149"/>
      <c r="HW500" s="149"/>
      <c r="HX500" s="149"/>
      <c r="HY500" s="149"/>
      <c r="HZ500" s="149"/>
      <c r="IA500" s="149"/>
      <c r="IB500" s="149"/>
      <c r="IC500" s="149"/>
      <c r="ID500" s="149"/>
      <c r="IE500" s="149"/>
      <c r="IF500" s="149"/>
      <c r="IG500" s="149"/>
      <c r="IH500" s="149"/>
      <c r="II500" s="149"/>
      <c r="IJ500" s="149"/>
      <c r="IK500" s="149"/>
      <c r="IL500" s="149"/>
      <c r="IM500" s="149"/>
      <c r="IN500" s="149"/>
      <c r="IO500" s="149"/>
      <c r="IP500" s="149"/>
      <c r="IQ500" s="149"/>
      <c r="IR500" s="149"/>
      <c r="IS500" s="149"/>
      <c r="IT500" s="149"/>
      <c r="IU500" s="149"/>
      <c r="IV500" s="149"/>
      <c r="IW500" s="149"/>
      <c r="IX500" s="149"/>
      <c r="IY500" s="149"/>
      <c r="IZ500" s="149"/>
      <c r="JA500" s="149"/>
      <c r="JB500" s="149"/>
      <c r="JC500" s="149"/>
      <c r="JD500" s="149"/>
      <c r="JE500" s="149"/>
      <c r="JF500" s="149"/>
      <c r="JG500" s="149"/>
    </row>
    <row r="501" spans="1:267" ht="16.5" customHeight="1">
      <c r="A501" s="113">
        <v>498</v>
      </c>
      <c r="B501" s="113" t="e">
        <v>#N/A</v>
      </c>
      <c r="C501" s="141" t="s">
        <v>2885</v>
      </c>
      <c r="D501" s="113" t="s">
        <v>443</v>
      </c>
      <c r="E501" s="113" t="s">
        <v>229</v>
      </c>
      <c r="F501" s="113" t="s">
        <v>175</v>
      </c>
      <c r="G501" s="113" t="s">
        <v>176</v>
      </c>
      <c r="H501" s="157" t="s">
        <v>2886</v>
      </c>
      <c r="I501" s="113" t="s">
        <v>2887</v>
      </c>
      <c r="J501" s="113">
        <v>0</v>
      </c>
      <c r="K501" s="113" t="s">
        <v>2888</v>
      </c>
      <c r="L501" s="113">
        <v>28675</v>
      </c>
      <c r="M501" s="141">
        <v>6</v>
      </c>
      <c r="N501" s="113" t="s">
        <v>154</v>
      </c>
      <c r="O501" s="113" t="s">
        <v>153</v>
      </c>
      <c r="P501" s="141" t="s">
        <v>153</v>
      </c>
      <c r="Q501" s="113" t="s">
        <v>154</v>
      </c>
      <c r="R501" s="113" t="s">
        <v>154</v>
      </c>
      <c r="S501" s="113" t="s">
        <v>153</v>
      </c>
      <c r="T501" s="113" t="s">
        <v>153</v>
      </c>
      <c r="U501" s="147" t="s">
        <v>153</v>
      </c>
      <c r="V501" s="113" t="s">
        <v>153</v>
      </c>
      <c r="W501" s="113" t="s">
        <v>153</v>
      </c>
      <c r="X501" s="148" t="s">
        <v>153</v>
      </c>
      <c r="Y501" s="113" t="s">
        <v>153</v>
      </c>
      <c r="Z501" s="113" t="s">
        <v>153</v>
      </c>
      <c r="AC501" s="113" t="s">
        <v>233</v>
      </c>
      <c r="AD501" s="113" t="s">
        <v>234</v>
      </c>
      <c r="AE501" s="113" t="s">
        <v>168</v>
      </c>
      <c r="AF501" s="113" t="s">
        <v>168</v>
      </c>
      <c r="AG501" s="113" t="s">
        <v>168</v>
      </c>
      <c r="AH501" s="141" t="s">
        <v>153</v>
      </c>
      <c r="AI501" s="113" t="s">
        <v>180</v>
      </c>
      <c r="AJ501" s="113" t="s">
        <v>154</v>
      </c>
      <c r="AK501" s="166" t="s">
        <v>153</v>
      </c>
      <c r="AL501" s="113">
        <v>2060</v>
      </c>
      <c r="AM501" s="174" t="s">
        <v>2889</v>
      </c>
      <c r="AN501" s="141" t="s">
        <v>2890</v>
      </c>
      <c r="AP501" s="113" t="s">
        <v>154</v>
      </c>
      <c r="AQ501" s="113" t="s">
        <v>153</v>
      </c>
      <c r="AR501" s="113" t="s">
        <v>153</v>
      </c>
      <c r="AV501" s="113" t="s">
        <v>168</v>
      </c>
      <c r="AW501" s="167" t="s">
        <v>168</v>
      </c>
      <c r="AX501" s="113" t="s">
        <v>158</v>
      </c>
      <c r="AY501" s="113" t="s">
        <v>154</v>
      </c>
      <c r="AZ501" s="113" t="s">
        <v>153</v>
      </c>
      <c r="BA501" s="113" t="s">
        <v>153</v>
      </c>
      <c r="BF501" s="113"/>
      <c r="BG501" s="283">
        <f t="shared" si="357"/>
        <v>0</v>
      </c>
      <c r="BH501" s="149">
        <f t="shared" si="358"/>
        <v>0</v>
      </c>
      <c r="BI501" s="113">
        <f t="shared" si="324"/>
        <v>0</v>
      </c>
      <c r="BJ501" s="280">
        <f t="shared" si="325"/>
        <v>0</v>
      </c>
      <c r="BK501" s="347">
        <f t="shared" si="359"/>
        <v>0</v>
      </c>
      <c r="BL501" s="113">
        <f t="shared" si="360"/>
        <v>0</v>
      </c>
      <c r="BM501" s="113">
        <f t="shared" si="326"/>
        <v>0</v>
      </c>
      <c r="BN501" s="278">
        <f t="shared" si="327"/>
        <v>0</v>
      </c>
      <c r="BO501" s="149">
        <f t="shared" si="361"/>
        <v>0</v>
      </c>
      <c r="BP501" s="149">
        <f t="shared" si="362"/>
        <v>0</v>
      </c>
      <c r="BQ501" s="113">
        <f t="shared" si="328"/>
        <v>0</v>
      </c>
      <c r="BR501" s="356">
        <f t="shared" si="363"/>
        <v>0</v>
      </c>
      <c r="BS501" s="149">
        <f t="shared" si="364"/>
        <v>0</v>
      </c>
      <c r="BT501" s="113">
        <f t="shared" si="329"/>
        <v>0</v>
      </c>
      <c r="BU501" s="356">
        <f t="shared" si="330"/>
        <v>0</v>
      </c>
      <c r="BV501" s="149">
        <f t="shared" si="331"/>
        <v>0</v>
      </c>
      <c r="BW501" s="113">
        <f t="shared" si="332"/>
        <v>0</v>
      </c>
      <c r="BX501" s="248">
        <f t="shared" si="333"/>
        <v>0</v>
      </c>
      <c r="BY501" s="248">
        <f t="shared" si="334"/>
        <v>0</v>
      </c>
      <c r="BZ501" s="248">
        <f t="shared" si="335"/>
        <v>0</v>
      </c>
      <c r="CA501" s="248">
        <f t="shared" si="368"/>
        <v>0</v>
      </c>
      <c r="CB501" s="175">
        <f t="shared" si="336"/>
        <v>0</v>
      </c>
      <c r="CC501" s="347">
        <f t="shared" si="337"/>
        <v>0</v>
      </c>
      <c r="CD501" s="113">
        <f t="shared" si="338"/>
        <v>0</v>
      </c>
      <c r="CE501" s="113">
        <f t="shared" si="339"/>
        <v>0</v>
      </c>
      <c r="CF501" s="276">
        <f t="shared" si="340"/>
        <v>0</v>
      </c>
      <c r="CG501" s="248">
        <f t="shared" si="341"/>
        <v>0</v>
      </c>
      <c r="CH501" s="274">
        <f t="shared" si="365"/>
        <v>0</v>
      </c>
      <c r="CI501" s="347">
        <f t="shared" si="342"/>
        <v>0</v>
      </c>
      <c r="CJ501" s="113">
        <f t="shared" si="343"/>
        <v>0</v>
      </c>
      <c r="CK501" s="141">
        <f t="shared" si="344"/>
        <v>0</v>
      </c>
      <c r="CL501" s="149">
        <f t="shared" si="366"/>
        <v>0</v>
      </c>
      <c r="CM501" s="149">
        <f t="shared" si="366"/>
        <v>0</v>
      </c>
      <c r="CN501" s="149">
        <f t="shared" si="366"/>
        <v>0</v>
      </c>
      <c r="CO501" s="149">
        <f t="shared" si="345"/>
        <v>0</v>
      </c>
      <c r="CP501" s="149">
        <f t="shared" si="367"/>
        <v>0</v>
      </c>
      <c r="CQ501" s="282">
        <f t="shared" si="346"/>
        <v>0</v>
      </c>
      <c r="CR501" s="113">
        <f t="shared" si="347"/>
        <v>0</v>
      </c>
      <c r="CS501" s="113">
        <f t="shared" si="348"/>
        <v>1</v>
      </c>
      <c r="CT501" s="282" t="str">
        <f t="shared" si="349"/>
        <v/>
      </c>
      <c r="CU501" s="113" t="str">
        <f t="shared" si="350"/>
        <v xml:space="preserve"> </v>
      </c>
      <c r="CV501" s="113">
        <f t="shared" si="351"/>
        <v>0</v>
      </c>
      <c r="CW501" s="160" t="e">
        <v>#N/A</v>
      </c>
      <c r="CX501" s="160" t="e">
        <v>#N/A</v>
      </c>
      <c r="CY501" s="160" t="e">
        <v>#N/A</v>
      </c>
      <c r="CZ501" s="160" t="e">
        <v>#N/A</v>
      </c>
      <c r="DA501" s="160" t="e">
        <v>#N/A</v>
      </c>
      <c r="DB501" s="160" t="e">
        <v>#N/A</v>
      </c>
      <c r="DC501" s="160" t="e">
        <v>#N/A</v>
      </c>
      <c r="DD501" s="160" t="e">
        <v>#N/A</v>
      </c>
      <c r="DE501" s="160" t="e">
        <v>#N/A</v>
      </c>
      <c r="DF501" s="160" t="e">
        <v>#N/A</v>
      </c>
      <c r="DG501" s="160" t="e">
        <v>#N/A</v>
      </c>
      <c r="DH501" s="160" t="e">
        <v>#N/A</v>
      </c>
      <c r="DI501" s="160" t="e">
        <v>#N/A</v>
      </c>
      <c r="DJ501" s="160" t="e">
        <v>#N/A</v>
      </c>
      <c r="DK501" s="160" t="e">
        <v>#N/A</v>
      </c>
      <c r="DL501" s="160" t="e">
        <v>#N/A</v>
      </c>
      <c r="DM501" s="160" t="e">
        <v>#N/A</v>
      </c>
      <c r="DN501" s="160" t="e">
        <v>#N/A</v>
      </c>
      <c r="DO501" s="160" t="e">
        <v>#N/A</v>
      </c>
      <c r="DP501" s="160" t="e">
        <v>#N/A</v>
      </c>
      <c r="DQ501" s="160" t="e">
        <v>#N/A</v>
      </c>
      <c r="DR501" s="160" t="e">
        <v>#N/A</v>
      </c>
      <c r="DS501" s="160" t="e">
        <v>#N/A</v>
      </c>
      <c r="DT501" s="104" t="e">
        <v>#N/A</v>
      </c>
      <c r="DU501" s="104" t="e">
        <v>#N/A</v>
      </c>
      <c r="DV501" s="104" t="e">
        <v>#N/A</v>
      </c>
      <c r="DW501" s="104" t="e">
        <v>#N/A</v>
      </c>
      <c r="DX501" s="104" t="e">
        <v>#N/A</v>
      </c>
      <c r="DY501" s="104" t="e">
        <v>#N/A</v>
      </c>
      <c r="DZ501" s="107" t="str">
        <f t="shared" si="352"/>
        <v>N</v>
      </c>
      <c r="EA501" s="107" t="str">
        <f t="shared" si="353"/>
        <v/>
      </c>
      <c r="EB501" s="107" t="str">
        <f t="shared" si="354"/>
        <v>N</v>
      </c>
      <c r="EC501" s="107" t="str">
        <f t="shared" si="355"/>
        <v>N</v>
      </c>
      <c r="ED501" s="107" t="str">
        <f t="shared" si="356"/>
        <v>Not Specified</v>
      </c>
      <c r="EF501" s="113">
        <f t="shared" si="369"/>
        <v>0</v>
      </c>
      <c r="EG501" s="149"/>
      <c r="EH501" s="149"/>
      <c r="EI501" s="149"/>
      <c r="EJ501" s="149"/>
      <c r="EK501" s="149"/>
      <c r="EL501" s="149"/>
      <c r="EM501" s="149"/>
      <c r="EN501" s="149"/>
      <c r="EO501" s="149"/>
      <c r="EP501" s="149"/>
      <c r="EQ501" s="149"/>
      <c r="ER501" s="149"/>
      <c r="ES501" s="149"/>
      <c r="ET501" s="149"/>
      <c r="EU501" s="149"/>
      <c r="EV501" s="149"/>
      <c r="EW501" s="149"/>
      <c r="EX501" s="149"/>
      <c r="EY501" s="149"/>
      <c r="EZ501" s="149"/>
      <c r="FA501" s="149"/>
      <c r="FB501" s="149"/>
      <c r="FC501" s="149"/>
      <c r="FD501" s="149"/>
      <c r="FE501" s="149"/>
      <c r="FF501" s="149"/>
      <c r="FG501" s="149"/>
      <c r="FH501" s="149"/>
      <c r="FI501" s="149"/>
      <c r="FJ501" s="149"/>
      <c r="FK501" s="149"/>
      <c r="FL501" s="149"/>
      <c r="FM501" s="149"/>
      <c r="FN501" s="149"/>
      <c r="FO501" s="149"/>
      <c r="FP501" s="149"/>
      <c r="FQ501" s="149"/>
      <c r="FR501" s="149"/>
      <c r="FS501" s="149"/>
      <c r="FT501" s="149"/>
      <c r="FU501" s="149"/>
      <c r="FV501" s="149"/>
      <c r="FW501" s="149"/>
      <c r="FX501" s="149"/>
      <c r="FY501" s="149"/>
      <c r="FZ501" s="149"/>
      <c r="GA501" s="149"/>
      <c r="GB501" s="149"/>
      <c r="GC501" s="149"/>
      <c r="GD501" s="149"/>
      <c r="GE501" s="149"/>
      <c r="GF501" s="149"/>
      <c r="GG501" s="149"/>
      <c r="GH501" s="149"/>
      <c r="GI501" s="149"/>
      <c r="GJ501" s="149"/>
      <c r="GK501" s="149"/>
      <c r="GL501" s="149"/>
      <c r="GM501" s="149"/>
      <c r="GN501" s="149"/>
      <c r="GO501" s="149"/>
      <c r="GP501" s="149"/>
      <c r="GQ501" s="149"/>
      <c r="GR501" s="149"/>
      <c r="GS501" s="149"/>
      <c r="GT501" s="149"/>
      <c r="GU501" s="149"/>
      <c r="GV501" s="149"/>
      <c r="GW501" s="149"/>
      <c r="GX501" s="149"/>
      <c r="GY501" s="149"/>
      <c r="GZ501" s="149"/>
      <c r="HA501" s="149"/>
      <c r="HB501" s="149"/>
      <c r="HC501" s="149"/>
      <c r="HD501" s="149"/>
      <c r="HE501" s="149"/>
      <c r="HF501" s="149"/>
      <c r="HG501" s="149"/>
      <c r="HH501" s="149"/>
      <c r="HI501" s="149"/>
      <c r="HJ501" s="149"/>
      <c r="HK501" s="149"/>
      <c r="HL501" s="149"/>
      <c r="HM501" s="149"/>
      <c r="HN501" s="149"/>
      <c r="HO501" s="149"/>
      <c r="HP501" s="149"/>
      <c r="HQ501" s="149"/>
      <c r="HR501" s="149"/>
      <c r="HS501" s="149"/>
      <c r="HT501" s="149"/>
      <c r="HU501" s="149"/>
      <c r="HV501" s="149"/>
      <c r="HW501" s="149"/>
      <c r="HX501" s="149"/>
      <c r="HY501" s="149"/>
      <c r="HZ501" s="149"/>
      <c r="IA501" s="149"/>
      <c r="IB501" s="149"/>
      <c r="IC501" s="149"/>
      <c r="ID501" s="149"/>
      <c r="IE501" s="149"/>
      <c r="IF501" s="149"/>
      <c r="IG501" s="149"/>
      <c r="IH501" s="149"/>
      <c r="II501" s="149"/>
      <c r="IJ501" s="149"/>
      <c r="IK501" s="149"/>
      <c r="IL501" s="149"/>
      <c r="IM501" s="149"/>
      <c r="IN501" s="149"/>
      <c r="IO501" s="149"/>
      <c r="IP501" s="149"/>
      <c r="IQ501" s="149"/>
      <c r="IR501" s="149"/>
      <c r="IS501" s="149"/>
      <c r="IT501" s="149"/>
      <c r="IU501" s="149"/>
      <c r="IV501" s="149"/>
      <c r="IW501" s="149"/>
      <c r="IX501" s="149"/>
      <c r="IY501" s="149"/>
      <c r="IZ501" s="149"/>
      <c r="JA501" s="149"/>
      <c r="JB501" s="149"/>
      <c r="JC501" s="149"/>
      <c r="JD501" s="149"/>
      <c r="JE501" s="149"/>
      <c r="JF501" s="149"/>
      <c r="JG501" s="149"/>
    </row>
    <row r="502" spans="1:267" ht="16.5" customHeight="1">
      <c r="A502" s="149">
        <v>499</v>
      </c>
      <c r="B502" s="149" t="e">
        <v>#N/A</v>
      </c>
      <c r="C502" s="150" t="s">
        <v>2891</v>
      </c>
      <c r="D502" s="113" t="s">
        <v>314</v>
      </c>
      <c r="E502" s="113" t="s">
        <v>229</v>
      </c>
      <c r="F502" s="113" t="s">
        <v>175</v>
      </c>
      <c r="G502" s="113" t="s">
        <v>176</v>
      </c>
      <c r="H502" s="157" t="s">
        <v>2892</v>
      </c>
      <c r="I502" s="113" t="s">
        <v>2893</v>
      </c>
      <c r="J502" s="113">
        <v>-1.486</v>
      </c>
      <c r="K502" s="113" t="s">
        <v>2894</v>
      </c>
      <c r="L502" s="113">
        <v>102874</v>
      </c>
      <c r="M502" s="141">
        <v>8</v>
      </c>
      <c r="N502" s="149" t="s">
        <v>154</v>
      </c>
      <c r="O502" s="149" t="s">
        <v>153</v>
      </c>
      <c r="P502" s="150" t="s">
        <v>153</v>
      </c>
      <c r="Q502" s="113" t="s">
        <v>154</v>
      </c>
      <c r="R502" s="113" t="s">
        <v>154</v>
      </c>
      <c r="S502" s="149" t="s">
        <v>153</v>
      </c>
      <c r="T502" s="149" t="s">
        <v>153</v>
      </c>
      <c r="U502" s="151" t="s">
        <v>153</v>
      </c>
      <c r="V502" s="149" t="s">
        <v>153</v>
      </c>
      <c r="W502" s="149" t="s">
        <v>153</v>
      </c>
      <c r="X502" s="152" t="s">
        <v>153</v>
      </c>
      <c r="Y502" s="113" t="s">
        <v>153</v>
      </c>
      <c r="Z502" s="149" t="s">
        <v>153</v>
      </c>
      <c r="AA502" s="150"/>
      <c r="AB502" s="149"/>
      <c r="AC502" s="149" t="s">
        <v>153</v>
      </c>
      <c r="AD502" s="149" t="s">
        <v>153</v>
      </c>
      <c r="AE502" s="149" t="s">
        <v>153</v>
      </c>
      <c r="AF502" s="149" t="s">
        <v>153</v>
      </c>
      <c r="AG502" s="149" t="s">
        <v>153</v>
      </c>
      <c r="AH502" s="150" t="s">
        <v>153</v>
      </c>
      <c r="AI502" s="149" t="s">
        <v>180</v>
      </c>
      <c r="AJ502" s="113" t="s">
        <v>154</v>
      </c>
      <c r="AK502" s="170" t="s">
        <v>153</v>
      </c>
      <c r="AL502" s="149">
        <v>2060</v>
      </c>
      <c r="AM502" s="174" t="s">
        <v>2895</v>
      </c>
      <c r="AN502" s="150" t="s">
        <v>2896</v>
      </c>
      <c r="AP502" s="149" t="s">
        <v>154</v>
      </c>
      <c r="AQ502" s="149" t="s">
        <v>153</v>
      </c>
      <c r="AR502" s="149" t="s">
        <v>153</v>
      </c>
      <c r="AS502" s="149"/>
      <c r="AT502" s="149"/>
      <c r="AU502" s="150"/>
      <c r="AV502" s="169" t="s">
        <v>168</v>
      </c>
      <c r="AW502" s="172" t="s">
        <v>153</v>
      </c>
      <c r="AX502" s="149" t="s">
        <v>153</v>
      </c>
      <c r="AY502" s="149" t="s">
        <v>154</v>
      </c>
      <c r="AZ502" s="149" t="s">
        <v>153</v>
      </c>
      <c r="BA502" s="149" t="s">
        <v>153</v>
      </c>
      <c r="BB502" s="149"/>
      <c r="BC502" s="150"/>
      <c r="BD502" s="149"/>
      <c r="BE502" s="173"/>
      <c r="BF502" s="255" t="s">
        <v>2897</v>
      </c>
      <c r="BG502" s="283">
        <f t="shared" si="357"/>
        <v>0</v>
      </c>
      <c r="BH502" s="149">
        <f t="shared" si="358"/>
        <v>0</v>
      </c>
      <c r="BI502" s="113">
        <f t="shared" si="324"/>
        <v>0</v>
      </c>
      <c r="BJ502" s="280">
        <f t="shared" si="325"/>
        <v>0</v>
      </c>
      <c r="BK502" s="347">
        <f t="shared" si="359"/>
        <v>0</v>
      </c>
      <c r="BL502" s="113">
        <f t="shared" si="360"/>
        <v>0</v>
      </c>
      <c r="BM502" s="113">
        <f t="shared" si="326"/>
        <v>0</v>
      </c>
      <c r="BN502" s="278">
        <f t="shared" si="327"/>
        <v>0</v>
      </c>
      <c r="BO502" s="149">
        <f t="shared" si="361"/>
        <v>0</v>
      </c>
      <c r="BP502" s="149">
        <f t="shared" si="362"/>
        <v>0</v>
      </c>
      <c r="BQ502" s="113">
        <f t="shared" si="328"/>
        <v>0</v>
      </c>
      <c r="BR502" s="356">
        <f t="shared" si="363"/>
        <v>0</v>
      </c>
      <c r="BS502" s="149">
        <f t="shared" si="364"/>
        <v>0</v>
      </c>
      <c r="BT502" s="113">
        <f t="shared" si="329"/>
        <v>0</v>
      </c>
      <c r="BU502" s="356">
        <f t="shared" si="330"/>
        <v>0</v>
      </c>
      <c r="BV502" s="149">
        <f t="shared" si="331"/>
        <v>0</v>
      </c>
      <c r="BW502" s="113">
        <f t="shared" si="332"/>
        <v>0</v>
      </c>
      <c r="BX502" s="248">
        <f t="shared" si="333"/>
        <v>0</v>
      </c>
      <c r="BY502" s="248">
        <f t="shared" si="334"/>
        <v>0</v>
      </c>
      <c r="BZ502" s="248">
        <f t="shared" si="335"/>
        <v>0</v>
      </c>
      <c r="CA502" s="248">
        <f t="shared" si="368"/>
        <v>0</v>
      </c>
      <c r="CB502" s="175">
        <f t="shared" si="336"/>
        <v>0</v>
      </c>
      <c r="CC502" s="347">
        <f t="shared" si="337"/>
        <v>0</v>
      </c>
      <c r="CD502" s="113">
        <f t="shared" si="338"/>
        <v>0</v>
      </c>
      <c r="CE502" s="113">
        <f t="shared" si="339"/>
        <v>0</v>
      </c>
      <c r="CF502" s="276">
        <f t="shared" si="340"/>
        <v>0</v>
      </c>
      <c r="CG502" s="248">
        <f t="shared" si="341"/>
        <v>0</v>
      </c>
      <c r="CH502" s="274">
        <f t="shared" si="365"/>
        <v>0</v>
      </c>
      <c r="CI502" s="347">
        <f t="shared" si="342"/>
        <v>0</v>
      </c>
      <c r="CJ502" s="113">
        <f t="shared" si="343"/>
        <v>0</v>
      </c>
      <c r="CK502" s="141">
        <f t="shared" si="344"/>
        <v>0</v>
      </c>
      <c r="CL502" s="149">
        <f t="shared" si="366"/>
        <v>0</v>
      </c>
      <c r="CM502" s="149">
        <f t="shared" si="366"/>
        <v>0</v>
      </c>
      <c r="CN502" s="149">
        <f t="shared" si="366"/>
        <v>0</v>
      </c>
      <c r="CO502" s="149">
        <f t="shared" si="345"/>
        <v>0</v>
      </c>
      <c r="CP502" s="149">
        <f t="shared" si="367"/>
        <v>0</v>
      </c>
      <c r="CQ502" s="282">
        <f t="shared" si="346"/>
        <v>0</v>
      </c>
      <c r="CR502" s="113">
        <f t="shared" si="347"/>
        <v>0</v>
      </c>
      <c r="CS502" s="113">
        <f t="shared" si="348"/>
        <v>1</v>
      </c>
      <c r="CT502" s="282" t="str">
        <f t="shared" si="349"/>
        <v/>
      </c>
      <c r="CU502" s="113" t="str">
        <f t="shared" si="350"/>
        <v xml:space="preserve"> </v>
      </c>
      <c r="CV502" s="113">
        <f t="shared" si="351"/>
        <v>0</v>
      </c>
      <c r="CW502" s="160" t="e">
        <v>#N/A</v>
      </c>
      <c r="CX502" s="160" t="e">
        <v>#N/A</v>
      </c>
      <c r="CY502" s="160" t="e">
        <v>#N/A</v>
      </c>
      <c r="CZ502" s="160" t="e">
        <v>#N/A</v>
      </c>
      <c r="DA502" s="160" t="e">
        <v>#N/A</v>
      </c>
      <c r="DB502" s="160" t="e">
        <v>#N/A</v>
      </c>
      <c r="DC502" s="160" t="e">
        <v>#N/A</v>
      </c>
      <c r="DD502" s="160" t="e">
        <v>#N/A</v>
      </c>
      <c r="DE502" s="160" t="e">
        <v>#N/A</v>
      </c>
      <c r="DF502" s="160" t="e">
        <v>#N/A</v>
      </c>
      <c r="DG502" s="160" t="e">
        <v>#N/A</v>
      </c>
      <c r="DH502" s="160" t="e">
        <v>#N/A</v>
      </c>
      <c r="DI502" s="160" t="e">
        <v>#N/A</v>
      </c>
      <c r="DJ502" s="160" t="e">
        <v>#N/A</v>
      </c>
      <c r="DK502" s="160" t="e">
        <v>#N/A</v>
      </c>
      <c r="DL502" s="160" t="e">
        <v>#N/A</v>
      </c>
      <c r="DM502" s="160" t="e">
        <v>#N/A</v>
      </c>
      <c r="DN502" s="160" t="e">
        <v>#N/A</v>
      </c>
      <c r="DO502" s="160" t="e">
        <v>#N/A</v>
      </c>
      <c r="DP502" s="160" t="e">
        <v>#N/A</v>
      </c>
      <c r="DQ502" s="160" t="e">
        <v>#N/A</v>
      </c>
      <c r="DR502" s="160" t="e">
        <v>#N/A</v>
      </c>
      <c r="DS502" s="160" t="e">
        <v>#N/A</v>
      </c>
      <c r="DT502" s="104" t="e">
        <v>#N/A</v>
      </c>
      <c r="DU502" s="104" t="e">
        <v>#N/A</v>
      </c>
      <c r="DV502" s="104" t="e">
        <v>#N/A</v>
      </c>
      <c r="DW502" s="104" t="e">
        <v>#N/A</v>
      </c>
      <c r="DX502" s="104" t="e">
        <v>#N/A</v>
      </c>
      <c r="DY502" s="104" t="e">
        <v>#N/A</v>
      </c>
      <c r="DZ502" s="107" t="str">
        <f t="shared" si="352"/>
        <v>N</v>
      </c>
      <c r="EA502" s="107" t="str">
        <f t="shared" si="353"/>
        <v/>
      </c>
      <c r="EB502" s="107" t="str">
        <f t="shared" si="354"/>
        <v>N</v>
      </c>
      <c r="EC502" s="107" t="str">
        <f t="shared" si="355"/>
        <v>N</v>
      </c>
      <c r="ED502" s="107" t="str">
        <f t="shared" si="356"/>
        <v>Not Specified</v>
      </c>
      <c r="EF502" s="113">
        <f t="shared" si="369"/>
        <v>0</v>
      </c>
      <c r="EG502" s="149"/>
      <c r="EH502" s="149"/>
      <c r="EI502" s="149"/>
      <c r="EJ502" s="149"/>
      <c r="EK502" s="149"/>
      <c r="EL502" s="149"/>
      <c r="EM502" s="149"/>
      <c r="EN502" s="149"/>
      <c r="EO502" s="149"/>
      <c r="EP502" s="149"/>
      <c r="EQ502" s="149"/>
      <c r="ER502" s="149"/>
      <c r="ES502" s="149"/>
      <c r="ET502" s="149"/>
      <c r="EU502" s="149"/>
      <c r="EV502" s="149"/>
      <c r="EW502" s="149"/>
      <c r="EX502" s="149"/>
      <c r="EY502" s="149"/>
      <c r="EZ502" s="149"/>
      <c r="FA502" s="149"/>
      <c r="FB502" s="149"/>
      <c r="FC502" s="149"/>
      <c r="FD502" s="149"/>
      <c r="FE502" s="149"/>
      <c r="FF502" s="149"/>
      <c r="FG502" s="149"/>
      <c r="FH502" s="149"/>
      <c r="FI502" s="149"/>
      <c r="FJ502" s="149"/>
      <c r="FK502" s="149"/>
      <c r="FL502" s="149"/>
      <c r="FM502" s="149"/>
      <c r="FN502" s="149"/>
      <c r="FO502" s="149"/>
      <c r="FP502" s="149"/>
      <c r="FQ502" s="149"/>
      <c r="FR502" s="149"/>
      <c r="FS502" s="149"/>
      <c r="FT502" s="149"/>
      <c r="FU502" s="149"/>
      <c r="FV502" s="149"/>
      <c r="FW502" s="149"/>
      <c r="FX502" s="149"/>
      <c r="FY502" s="149"/>
      <c r="FZ502" s="149"/>
      <c r="GA502" s="149"/>
      <c r="GB502" s="149"/>
      <c r="GC502" s="149"/>
      <c r="GD502" s="149"/>
      <c r="GE502" s="149"/>
      <c r="GF502" s="149"/>
      <c r="GG502" s="149"/>
      <c r="GH502" s="149"/>
      <c r="GI502" s="149"/>
      <c r="GJ502" s="149"/>
      <c r="GK502" s="149"/>
      <c r="GL502" s="149"/>
      <c r="GM502" s="149"/>
      <c r="GN502" s="149"/>
      <c r="GO502" s="149"/>
      <c r="GP502" s="149"/>
      <c r="GQ502" s="149"/>
      <c r="GR502" s="149"/>
      <c r="GS502" s="149"/>
      <c r="GT502" s="149"/>
      <c r="GU502" s="149"/>
      <c r="GV502" s="149"/>
      <c r="GW502" s="149"/>
      <c r="GX502" s="149"/>
      <c r="GY502" s="149"/>
      <c r="GZ502" s="149"/>
      <c r="HA502" s="149"/>
      <c r="HB502" s="149"/>
      <c r="HC502" s="149"/>
      <c r="HD502" s="149"/>
      <c r="HE502" s="149"/>
      <c r="HF502" s="149"/>
      <c r="HG502" s="149"/>
      <c r="HH502" s="149"/>
      <c r="HI502" s="149"/>
      <c r="HJ502" s="149"/>
      <c r="HK502" s="149"/>
      <c r="HL502" s="149"/>
      <c r="HM502" s="149"/>
      <c r="HN502" s="149"/>
      <c r="HO502" s="149"/>
      <c r="HP502" s="149"/>
      <c r="HQ502" s="149"/>
      <c r="HR502" s="149"/>
      <c r="HS502" s="149"/>
      <c r="HT502" s="149"/>
      <c r="HU502" s="149"/>
      <c r="HV502" s="149"/>
      <c r="HW502" s="149"/>
      <c r="HX502" s="149"/>
      <c r="HY502" s="149"/>
      <c r="HZ502" s="149"/>
      <c r="IA502" s="149"/>
      <c r="IB502" s="149"/>
      <c r="IC502" s="149"/>
      <c r="ID502" s="149"/>
      <c r="IE502" s="149"/>
      <c r="IF502" s="149"/>
      <c r="IG502" s="149"/>
      <c r="IH502" s="149"/>
      <c r="II502" s="149"/>
      <c r="IJ502" s="149"/>
      <c r="IK502" s="149"/>
      <c r="IL502" s="149"/>
      <c r="IM502" s="149"/>
      <c r="IN502" s="149"/>
      <c r="IO502" s="149"/>
      <c r="IP502" s="149"/>
      <c r="IQ502" s="149"/>
      <c r="IR502" s="149"/>
      <c r="IS502" s="149"/>
      <c r="IT502" s="149"/>
      <c r="IU502" s="149"/>
      <c r="IV502" s="149"/>
      <c r="IW502" s="149"/>
      <c r="IX502" s="149"/>
      <c r="IY502" s="149"/>
      <c r="IZ502" s="149"/>
      <c r="JA502" s="149"/>
      <c r="JB502" s="149"/>
      <c r="JC502" s="149"/>
      <c r="JD502" s="149"/>
      <c r="JE502" s="149"/>
      <c r="JF502" s="149"/>
      <c r="JG502" s="149"/>
    </row>
    <row r="503" spans="1:136" ht="16.5" customHeight="1">
      <c r="A503" s="113">
        <v>500</v>
      </c>
      <c r="B503" s="113">
        <v>487</v>
      </c>
      <c r="C503" s="141" t="s">
        <v>2898</v>
      </c>
      <c r="D503" s="113" t="s">
        <v>1470</v>
      </c>
      <c r="E503" s="113" t="s">
        <v>735</v>
      </c>
      <c r="F503" s="113" t="s">
        <v>416</v>
      </c>
      <c r="G503" s="113" t="s">
        <v>246</v>
      </c>
      <c r="H503" s="157" t="s">
        <v>2899</v>
      </c>
      <c r="I503" s="113" t="s">
        <v>2900</v>
      </c>
      <c r="J503" s="113">
        <v>-0.576</v>
      </c>
      <c r="K503" s="113" t="s">
        <v>2901</v>
      </c>
      <c r="L503" s="113">
        <v>88497</v>
      </c>
      <c r="M503" s="141">
        <v>16</v>
      </c>
      <c r="N503" s="113" t="s">
        <v>150</v>
      </c>
      <c r="O503" s="113">
        <v>2021</v>
      </c>
      <c r="P503" s="141">
        <v>2030</v>
      </c>
      <c r="Q503" s="113" t="s">
        <v>150</v>
      </c>
      <c r="R503" s="113" t="s">
        <v>150</v>
      </c>
      <c r="S503" s="113" t="s">
        <v>151</v>
      </c>
      <c r="T503" s="113" t="s">
        <v>353</v>
      </c>
      <c r="U503" s="147">
        <v>2030</v>
      </c>
      <c r="V503" s="113" t="s">
        <v>151</v>
      </c>
      <c r="W503" s="113" t="s">
        <v>353</v>
      </c>
      <c r="X503" s="148">
        <v>2040</v>
      </c>
      <c r="Y503" s="113" t="s">
        <v>150</v>
      </c>
      <c r="Z503" s="113" t="s">
        <v>151</v>
      </c>
      <c r="AA503" s="141">
        <v>2040</v>
      </c>
      <c r="AC503" s="113" t="s">
        <v>167</v>
      </c>
      <c r="AD503" s="113" t="s">
        <v>6</v>
      </c>
      <c r="AE503" s="113" t="s">
        <v>157</v>
      </c>
      <c r="AF503" s="113" t="s">
        <v>157</v>
      </c>
      <c r="AG503" s="113" t="s">
        <v>157</v>
      </c>
      <c r="AH503" s="141" t="s">
        <v>218</v>
      </c>
      <c r="AJ503" s="113" t="s">
        <v>154</v>
      </c>
      <c r="AK503" s="166" t="s">
        <v>153</v>
      </c>
      <c r="AO503" s="113" t="s">
        <v>219</v>
      </c>
      <c r="AP503" s="113" t="s">
        <v>150</v>
      </c>
      <c r="AQ503" s="113" t="s">
        <v>218</v>
      </c>
      <c r="AR503" s="113" t="s">
        <v>2902</v>
      </c>
      <c r="AS503" s="113">
        <v>2040</v>
      </c>
      <c r="AV503" s="113" t="s">
        <v>157</v>
      </c>
      <c r="AW503" s="167" t="s">
        <v>168</v>
      </c>
      <c r="AX503" s="113" t="s">
        <v>158</v>
      </c>
      <c r="AY503" s="113" t="s">
        <v>154</v>
      </c>
      <c r="AZ503" s="113" t="s">
        <v>153</v>
      </c>
      <c r="BA503" s="113" t="s">
        <v>153</v>
      </c>
      <c r="BF503" s="113"/>
      <c r="BG503" s="283">
        <f t="shared" si="357"/>
        <v>0</v>
      </c>
      <c r="BH503" s="149">
        <f t="shared" si="358"/>
        <v>1</v>
      </c>
      <c r="BI503" s="113">
        <f t="shared" si="324"/>
        <v>0</v>
      </c>
      <c r="BJ503" s="280">
        <f t="shared" si="325"/>
        <v>1</v>
      </c>
      <c r="BK503" s="347">
        <f t="shared" si="359"/>
        <v>0</v>
      </c>
      <c r="BL503" s="113">
        <f t="shared" si="360"/>
        <v>1</v>
      </c>
      <c r="BM503" s="113">
        <f t="shared" si="326"/>
        <v>0</v>
      </c>
      <c r="BN503" s="278">
        <f t="shared" si="327"/>
        <v>1</v>
      </c>
      <c r="BO503" s="149">
        <f t="shared" si="361"/>
        <v>0</v>
      </c>
      <c r="BP503" s="149">
        <f t="shared" si="362"/>
        <v>0</v>
      </c>
      <c r="BQ503" s="113">
        <f t="shared" si="328"/>
        <v>1</v>
      </c>
      <c r="BR503" s="356">
        <f t="shared" si="363"/>
        <v>0</v>
      </c>
      <c r="BS503" s="149">
        <f t="shared" si="364"/>
        <v>0</v>
      </c>
      <c r="BT503" s="113">
        <f t="shared" si="329"/>
        <v>1</v>
      </c>
      <c r="BU503" s="356">
        <f t="shared" si="330"/>
        <v>0</v>
      </c>
      <c r="BV503" s="149">
        <f t="shared" si="331"/>
        <v>0</v>
      </c>
      <c r="BW503" s="113">
        <f t="shared" si="332"/>
        <v>0</v>
      </c>
      <c r="BX503" s="248">
        <f t="shared" si="333"/>
        <v>0</v>
      </c>
      <c r="BY503" s="248">
        <f t="shared" si="334"/>
        <v>0</v>
      </c>
      <c r="BZ503" s="248">
        <f t="shared" si="335"/>
        <v>0</v>
      </c>
      <c r="CA503" s="248">
        <f t="shared" si="368"/>
        <v>0</v>
      </c>
      <c r="CB503" s="175">
        <f t="shared" si="336"/>
        <v>0</v>
      </c>
      <c r="CC503" s="347">
        <f t="shared" si="337"/>
        <v>0</v>
      </c>
      <c r="CD503" s="113">
        <f t="shared" si="338"/>
        <v>0</v>
      </c>
      <c r="CE503" s="113">
        <f t="shared" si="339"/>
        <v>1</v>
      </c>
      <c r="CF503" s="276">
        <f t="shared" si="340"/>
        <v>1</v>
      </c>
      <c r="CG503" s="248">
        <f t="shared" si="341"/>
        <v>1</v>
      </c>
      <c r="CH503" s="274">
        <f t="shared" si="365"/>
        <v>1</v>
      </c>
      <c r="CI503" s="347">
        <f t="shared" si="342"/>
        <v>0</v>
      </c>
      <c r="CJ503" s="113">
        <f t="shared" si="343"/>
        <v>0</v>
      </c>
      <c r="CK503" s="141">
        <f t="shared" si="344"/>
        <v>0</v>
      </c>
      <c r="CL503" s="149">
        <f t="shared" si="366"/>
        <v>0</v>
      </c>
      <c r="CM503" s="149">
        <f t="shared" si="366"/>
        <v>2</v>
      </c>
      <c r="CN503" s="149">
        <f>SUM(CE503,BW503,BM503,BI503)</f>
        <v>1</v>
      </c>
      <c r="CO503" s="149">
        <f t="shared" si="345"/>
        <v>3</v>
      </c>
      <c r="CP503" s="149">
        <f t="shared" si="367"/>
        <v>1</v>
      </c>
      <c r="CQ503" s="282">
        <f t="shared" si="346"/>
        <v>1</v>
      </c>
      <c r="CR503" s="113">
        <f t="shared" si="347"/>
        <v>0</v>
      </c>
      <c r="CS503" s="113">
        <f t="shared" si="348"/>
        <v>0</v>
      </c>
      <c r="CT503" s="282">
        <f t="shared" si="349"/>
        <v>1</v>
      </c>
      <c r="CU503" s="113" t="str">
        <f t="shared" si="350"/>
        <v>2040 2040</v>
      </c>
      <c r="CV503" s="113">
        <f t="shared" si="351"/>
        <v>2040</v>
      </c>
      <c r="CW503" s="160">
        <v>0</v>
      </c>
      <c r="CX503" s="160">
        <v>1</v>
      </c>
      <c r="CY503" s="160">
        <v>0</v>
      </c>
      <c r="CZ503" s="160">
        <v>1</v>
      </c>
      <c r="DA503" s="160">
        <v>0</v>
      </c>
      <c r="DB503" s="160">
        <v>0</v>
      </c>
      <c r="DC503" s="160">
        <v>1</v>
      </c>
      <c r="DD503" s="160">
        <v>1</v>
      </c>
      <c r="DE503" s="160">
        <v>0</v>
      </c>
      <c r="DF503" s="160">
        <v>1</v>
      </c>
      <c r="DG503" s="160">
        <v>0</v>
      </c>
      <c r="DH503" s="160">
        <v>1</v>
      </c>
      <c r="DI503" s="160">
        <v>0</v>
      </c>
      <c r="DJ503" s="160">
        <v>1</v>
      </c>
      <c r="DK503" s="160">
        <v>0</v>
      </c>
      <c r="DL503" s="160">
        <v>1</v>
      </c>
      <c r="DM503" s="160">
        <v>1</v>
      </c>
      <c r="DN503" s="160">
        <v>1</v>
      </c>
      <c r="DO503" s="160">
        <v>1</v>
      </c>
      <c r="DP503" s="160">
        <v>0</v>
      </c>
      <c r="DQ503" s="160">
        <v>0</v>
      </c>
      <c r="DR503" s="160">
        <v>1</v>
      </c>
      <c r="DS503" s="160">
        <v>0</v>
      </c>
      <c r="DT503" s="104" t="s">
        <v>150</v>
      </c>
      <c r="DU503" s="104" t="s">
        <v>157</v>
      </c>
      <c r="DV503" s="104" t="s">
        <v>7858</v>
      </c>
      <c r="DW503" s="104" t="s">
        <v>7857</v>
      </c>
      <c r="DX503" s="104" t="s">
        <v>3005</v>
      </c>
      <c r="DY503" s="104">
        <v>0</v>
      </c>
      <c r="DZ503" s="107" t="str">
        <f t="shared" si="352"/>
        <v>Y</v>
      </c>
      <c r="EA503" s="107" t="str">
        <f t="shared" si="353"/>
        <v>Targets set</v>
      </c>
      <c r="EB503" s="107" t="str">
        <f t="shared" si="354"/>
        <v>Y</v>
      </c>
      <c r="EC503" s="107" t="str">
        <f t="shared" si="355"/>
        <v>N</v>
      </c>
      <c r="ED503" s="107" t="str">
        <f t="shared" si="356"/>
        <v>Yes</v>
      </c>
      <c r="EF503" s="113">
        <f t="shared" si="369"/>
        <v>2040</v>
      </c>
    </row>
    <row r="504" spans="1:129" s="298" customFormat="1" ht="16.35" customHeight="1">
      <c r="A504" s="298" t="s">
        <v>2903</v>
      </c>
      <c r="C504" s="299"/>
      <c r="H504" s="300"/>
      <c r="M504" s="299"/>
      <c r="N504" s="298">
        <f>COUNTIF(N4:N503,"Y")</f>
        <v>78</v>
      </c>
      <c r="P504" s="299"/>
      <c r="R504" s="298">
        <f>COUNTIF(R4:R503,"Y")</f>
        <v>157</v>
      </c>
      <c r="S504" s="298">
        <f>COUNTIF(S4:S503,"Targets set")</f>
        <v>157</v>
      </c>
      <c r="V504" s="298">
        <f>COUNTIF(V4:V503,"Targets set")</f>
        <v>74</v>
      </c>
      <c r="Y504" s="298">
        <f>COUNTIF(Y4:Y503,"Y")</f>
        <v>74</v>
      </c>
      <c r="Z504" s="298">
        <f>COUNTIF(Z4:Z503,"Targets set")</f>
        <v>74</v>
      </c>
      <c r="AA504" s="298">
        <f>COUNTIF(AA4:AA503,"&lt;&gt;")</f>
        <v>74</v>
      </c>
      <c r="AH504" s="299"/>
      <c r="AI504" s="298">
        <f>COUNTIF(AI4:AI503,"&lt;&gt;")</f>
        <v>158</v>
      </c>
      <c r="AJ504" s="298">
        <f>COUNTIF(AJ4:AJ503,"Y")</f>
        <v>102</v>
      </c>
      <c r="AL504" s="298">
        <f>COUNTIF(AL4:AL503,"&lt;&gt;")</f>
        <v>157</v>
      </c>
      <c r="AN504" s="299"/>
      <c r="AO504" s="298">
        <f>COUNTIF(AO4:AO503,"&lt;&gt;")</f>
        <v>242</v>
      </c>
      <c r="AP504" s="298">
        <f>COUNTIF(AP4:AP503,"Y")</f>
        <v>242</v>
      </c>
      <c r="AS504" s="298">
        <f>COUNTIF(AS4:AS503,"&lt;&gt;")</f>
        <v>242</v>
      </c>
      <c r="AU504" s="299"/>
      <c r="AW504" s="301"/>
      <c r="BC504" s="299"/>
      <c r="BE504" s="302"/>
      <c r="BG504" s="348">
        <f t="shared" si="370" ref="BG504">SUM(BG4:BG503)</f>
        <v>36</v>
      </c>
      <c r="BH504" s="298">
        <f t="shared" si="371" ref="BH504:CE504">SUM(BH4:BH503)</f>
        <v>22</v>
      </c>
      <c r="BI504" s="298">
        <f t="shared" si="371"/>
        <v>20</v>
      </c>
      <c r="BJ504" s="298">
        <f t="shared" si="371"/>
        <v>78</v>
      </c>
      <c r="BK504" s="348">
        <f t="shared" si="371"/>
        <v>5</v>
      </c>
      <c r="BL504" s="298">
        <f t="shared" si="371"/>
        <v>120</v>
      </c>
      <c r="BM504" s="298">
        <f t="shared" si="371"/>
        <v>32</v>
      </c>
      <c r="BN504" s="298">
        <f t="shared" si="371"/>
        <v>157</v>
      </c>
      <c r="BO504" s="298">
        <f t="shared" si="371"/>
        <v>0</v>
      </c>
      <c r="BP504" s="298">
        <f t="shared" si="371"/>
        <v>1</v>
      </c>
      <c r="BQ504" s="298">
        <f t="shared" si="371"/>
        <v>73</v>
      </c>
      <c r="BR504" s="348">
        <f t="shared" si="371"/>
        <v>1</v>
      </c>
      <c r="BS504" s="298">
        <f t="shared" si="371"/>
        <v>11</v>
      </c>
      <c r="BT504" s="298">
        <f t="shared" si="371"/>
        <v>230</v>
      </c>
      <c r="BU504" s="348">
        <f t="shared" si="371"/>
        <v>2</v>
      </c>
      <c r="BX504" s="298">
        <f t="shared" si="371"/>
        <v>1</v>
      </c>
      <c r="BY504" s="298">
        <f t="shared" si="371"/>
        <v>20</v>
      </c>
      <c r="BZ504" s="298">
        <f t="shared" si="371"/>
        <v>81</v>
      </c>
      <c r="CA504" s="298">
        <f t="shared" si="371"/>
        <v>102</v>
      </c>
      <c r="CB504" s="298">
        <f>SUM(CB4:CB503)</f>
        <v>91</v>
      </c>
      <c r="CC504" s="348">
        <f t="shared" si="371"/>
        <v>0</v>
      </c>
      <c r="CD504" s="298">
        <f t="shared" si="371"/>
        <v>11</v>
      </c>
      <c r="CE504" s="298">
        <f t="shared" si="371"/>
        <v>242</v>
      </c>
      <c r="CF504" s="298">
        <f>SUM(CF4:CF503)</f>
        <v>253</v>
      </c>
      <c r="CG504" s="298">
        <f>SUM(CG4:CG503)</f>
        <v>344</v>
      </c>
      <c r="CH504" s="298">
        <f>SUM(CH4:CH503)</f>
        <v>344</v>
      </c>
      <c r="CI504" s="348">
        <f t="shared" si="372" ref="CI504:DY504">SUM(CI4:CI503)</f>
        <v>1</v>
      </c>
      <c r="CJ504" s="298">
        <f t="shared" si="372"/>
        <v>48</v>
      </c>
      <c r="CK504" s="299">
        <f t="shared" si="372"/>
        <v>23</v>
      </c>
      <c r="CL504" s="299">
        <f t="shared" si="372"/>
        <v>43</v>
      </c>
      <c r="CM504" s="299">
        <f t="shared" si="372"/>
        <v>170</v>
      </c>
      <c r="CN504" s="299">
        <f t="shared" si="372"/>
        <v>366</v>
      </c>
      <c r="CO504" s="299">
        <f>SUM(CO4:CO503)</f>
        <v>579</v>
      </c>
      <c r="CP504" s="298">
        <f t="shared" si="372"/>
        <v>362</v>
      </c>
      <c r="CQ504" s="303">
        <f t="shared" si="372"/>
        <v>222</v>
      </c>
      <c r="CR504" s="298">
        <f t="shared" si="372"/>
        <v>17</v>
      </c>
      <c r="CS504" s="298">
        <f t="shared" si="372"/>
        <v>261</v>
      </c>
      <c r="CT504" s="303">
        <f>SUM(CT4:CT503)</f>
        <v>136</v>
      </c>
      <c r="CU504" s="304" t="str">
        <f t="shared" si="350"/>
        <v>74 242</v>
      </c>
      <c r="CV504" s="304">
        <f t="shared" si="351"/>
        <v>242</v>
      </c>
      <c r="CW504" s="298" t="e">
        <f>SUM(CW4:CW503)</f>
        <v>#N/A</v>
      </c>
      <c r="CX504" s="298" t="e">
        <f t="shared" si="372"/>
        <v>#N/A</v>
      </c>
      <c r="CY504" s="298" t="e">
        <f t="shared" si="372"/>
        <v>#N/A</v>
      </c>
      <c r="CZ504" s="298" t="e">
        <f t="shared" si="372"/>
        <v>#N/A</v>
      </c>
      <c r="DA504" s="298" t="e">
        <f t="shared" si="372"/>
        <v>#N/A</v>
      </c>
      <c r="DB504" s="298" t="e">
        <f t="shared" si="372"/>
        <v>#N/A</v>
      </c>
      <c r="DC504" s="298" t="e">
        <f t="shared" si="372"/>
        <v>#N/A</v>
      </c>
      <c r="DD504" s="298" t="e">
        <f t="shared" si="372"/>
        <v>#N/A</v>
      </c>
      <c r="DE504" s="298" t="e">
        <f t="shared" si="372"/>
        <v>#N/A</v>
      </c>
      <c r="DF504" s="298" t="e">
        <f t="shared" si="372"/>
        <v>#N/A</v>
      </c>
      <c r="DG504" s="298" t="e">
        <f t="shared" si="372"/>
        <v>#N/A</v>
      </c>
      <c r="DH504" s="298" t="e">
        <f t="shared" si="372"/>
        <v>#N/A</v>
      </c>
      <c r="DI504" s="298" t="e">
        <f t="shared" si="372"/>
        <v>#N/A</v>
      </c>
      <c r="DJ504" s="298" t="e">
        <f t="shared" si="372"/>
        <v>#N/A</v>
      </c>
      <c r="DK504" s="298" t="e">
        <f t="shared" si="372"/>
        <v>#N/A</v>
      </c>
      <c r="DL504" s="298" t="e">
        <f t="shared" si="372"/>
        <v>#N/A</v>
      </c>
      <c r="DM504" s="298" t="e">
        <f t="shared" si="372"/>
        <v>#N/A</v>
      </c>
      <c r="DN504" s="298" t="e">
        <f t="shared" si="372"/>
        <v>#N/A</v>
      </c>
      <c r="DO504" s="298" t="e">
        <f t="shared" si="372"/>
        <v>#N/A</v>
      </c>
      <c r="DP504" s="298" t="e">
        <f t="shared" si="372"/>
        <v>#N/A</v>
      </c>
      <c r="DQ504" s="298" t="e">
        <f t="shared" si="372"/>
        <v>#N/A</v>
      </c>
      <c r="DR504" s="298" t="e">
        <f t="shared" si="372"/>
        <v>#N/A</v>
      </c>
      <c r="DS504" s="298" t="e">
        <f t="shared" si="372"/>
        <v>#N/A</v>
      </c>
      <c r="DT504" s="298" t="e">
        <f t="shared" si="372"/>
        <v>#N/A</v>
      </c>
      <c r="DU504" s="298" t="e">
        <f t="shared" si="372"/>
        <v>#N/A</v>
      </c>
      <c r="DV504" s="298" t="e">
        <f t="shared" si="372"/>
        <v>#N/A</v>
      </c>
      <c r="DW504" s="298" t="e">
        <f t="shared" si="372"/>
        <v>#N/A</v>
      </c>
      <c r="DX504" s="298" t="e">
        <f t="shared" si="372"/>
        <v>#N/A</v>
      </c>
      <c r="DY504" s="298" t="e">
        <f t="shared" si="372"/>
        <v>#N/A</v>
      </c>
    </row>
    <row r="505" spans="1:136" s="305" customFormat="1" ht="16.5" customHeight="1" thickBot="1">
      <c r="A505" s="305" t="s">
        <v>2904</v>
      </c>
      <c r="C505" s="306"/>
      <c r="M505" s="306"/>
      <c r="P505" s="306"/>
      <c r="R505" s="305">
        <f>R504/500</f>
        <v>0.314</v>
      </c>
      <c r="S505" s="305">
        <f>S504/500</f>
        <v>0.314</v>
      </c>
      <c r="AA505" s="306"/>
      <c r="AH505" s="306"/>
      <c r="AN505" s="306"/>
      <c r="AO505" s="305">
        <f>AO504/500</f>
        <v>0.484</v>
      </c>
      <c r="AU505" s="306"/>
      <c r="AW505" s="307"/>
      <c r="BC505" s="306"/>
      <c r="BG505" s="349">
        <f>BG504/500</f>
        <v>0.072</v>
      </c>
      <c r="BH505" s="305">
        <f t="shared" si="373" ref="BH505:EE505">BH504/500</f>
        <v>0.044</v>
      </c>
      <c r="BI505" s="305">
        <f t="shared" si="373"/>
        <v>0.04</v>
      </c>
      <c r="BJ505" s="305">
        <f t="shared" si="373"/>
        <v>0.156</v>
      </c>
      <c r="BK505" s="349">
        <f t="shared" si="373"/>
        <v>0.01</v>
      </c>
      <c r="BL505" s="305">
        <f t="shared" si="373"/>
        <v>0.24</v>
      </c>
      <c r="BM505" s="305">
        <f t="shared" si="373"/>
        <v>0.064</v>
      </c>
      <c r="BN505" s="305">
        <f t="shared" si="373"/>
        <v>0.314</v>
      </c>
      <c r="BO505" s="305">
        <f t="shared" si="373"/>
        <v>0</v>
      </c>
      <c r="BP505" s="305">
        <f t="shared" si="373"/>
        <v>0.002</v>
      </c>
      <c r="BQ505" s="305">
        <f t="shared" si="373"/>
        <v>0.146</v>
      </c>
      <c r="BR505" s="349">
        <f t="shared" si="373"/>
        <v>0.002</v>
      </c>
      <c r="BS505" s="305">
        <f t="shared" si="373"/>
        <v>0.022</v>
      </c>
      <c r="BT505" s="305">
        <f t="shared" si="373"/>
        <v>0.46</v>
      </c>
      <c r="BU505" s="349">
        <f t="shared" si="373"/>
        <v>0.004</v>
      </c>
      <c r="BV505" s="305">
        <f t="shared" si="373"/>
        <v>0</v>
      </c>
      <c r="BW505" s="305">
        <f t="shared" si="373"/>
        <v>0</v>
      </c>
      <c r="BX505" s="305">
        <f t="shared" si="373"/>
        <v>0.002</v>
      </c>
      <c r="BY505" s="305">
        <f t="shared" si="373"/>
        <v>0.04</v>
      </c>
      <c r="BZ505" s="305">
        <f t="shared" si="373"/>
        <v>0.162</v>
      </c>
      <c r="CA505" s="305">
        <f t="shared" si="373"/>
        <v>0.204</v>
      </c>
      <c r="CB505" s="305">
        <f>CB504/500</f>
        <v>0.182</v>
      </c>
      <c r="CC505" s="349">
        <f t="shared" si="373"/>
        <v>0</v>
      </c>
      <c r="CD505" s="305">
        <f t="shared" si="373"/>
        <v>0.022</v>
      </c>
      <c r="CE505" s="305">
        <f t="shared" si="373"/>
        <v>0.484</v>
      </c>
      <c r="CF505" s="305">
        <f t="shared" si="373"/>
        <v>0.506</v>
      </c>
      <c r="CG505" s="305">
        <f t="shared" si="373"/>
        <v>0.688</v>
      </c>
      <c r="CH505" s="305">
        <f t="shared" si="373"/>
        <v>0.688</v>
      </c>
      <c r="CI505" s="349">
        <f t="shared" si="373"/>
        <v>0.002</v>
      </c>
      <c r="CJ505" s="305">
        <f t="shared" si="373"/>
        <v>0.096</v>
      </c>
      <c r="CK505" s="306">
        <f t="shared" si="373"/>
        <v>0.046</v>
      </c>
      <c r="CL505" s="306">
        <f>CL504/CO504</f>
        <v>0.07426597582037997</v>
      </c>
      <c r="CM505" s="306">
        <f>CM504/CO504</f>
        <v>0.29360967184801384</v>
      </c>
      <c r="CN505" s="306">
        <f>CN504/CO504</f>
        <v>0.6321243523316062</v>
      </c>
      <c r="CO505" s="306">
        <f>CO504/CO504</f>
        <v>1</v>
      </c>
      <c r="CP505" s="305">
        <f t="shared" si="373"/>
        <v>0.724</v>
      </c>
      <c r="CQ505" s="308">
        <f t="shared" si="373"/>
        <v>0.444</v>
      </c>
      <c r="CR505" s="305">
        <f t="shared" si="373"/>
        <v>0.034</v>
      </c>
      <c r="CS505" s="305">
        <f t="shared" si="373"/>
        <v>0.522</v>
      </c>
      <c r="CT505" s="308">
        <f>CT504/500</f>
        <v>0.272</v>
      </c>
      <c r="CU505" s="309" t="str">
        <f t="shared" si="350"/>
        <v xml:space="preserve"> </v>
      </c>
      <c r="CV505" s="309">
        <f t="shared" si="351"/>
        <v>0</v>
      </c>
      <c r="CW505" s="305" t="e">
        <f>CW504/500</f>
        <v>#N/A</v>
      </c>
      <c r="CX505" s="305" t="e">
        <f t="shared" si="373"/>
        <v>#N/A</v>
      </c>
      <c r="CY505" s="305" t="e">
        <f t="shared" si="373"/>
        <v>#N/A</v>
      </c>
      <c r="CZ505" s="305" t="e">
        <f t="shared" si="373"/>
        <v>#N/A</v>
      </c>
      <c r="DA505" s="305" t="e">
        <f t="shared" si="373"/>
        <v>#N/A</v>
      </c>
      <c r="DB505" s="305" t="e">
        <f t="shared" si="373"/>
        <v>#N/A</v>
      </c>
      <c r="DC505" s="305" t="e">
        <f t="shared" si="373"/>
        <v>#N/A</v>
      </c>
      <c r="DD505" s="305" t="e">
        <f t="shared" si="373"/>
        <v>#N/A</v>
      </c>
      <c r="DE505" s="305" t="e">
        <f t="shared" si="373"/>
        <v>#N/A</v>
      </c>
      <c r="DF505" s="305" t="e">
        <f t="shared" si="373"/>
        <v>#N/A</v>
      </c>
      <c r="DG505" s="305" t="e">
        <f t="shared" si="373"/>
        <v>#N/A</v>
      </c>
      <c r="DH505" s="305" t="e">
        <f t="shared" si="373"/>
        <v>#N/A</v>
      </c>
      <c r="DI505" s="305" t="e">
        <f t="shared" si="373"/>
        <v>#N/A</v>
      </c>
      <c r="DJ505" s="305" t="e">
        <f t="shared" si="373"/>
        <v>#N/A</v>
      </c>
      <c r="DK505" s="305" t="e">
        <f t="shared" si="373"/>
        <v>#N/A</v>
      </c>
      <c r="DL505" s="305" t="e">
        <f t="shared" si="373"/>
        <v>#N/A</v>
      </c>
      <c r="DM505" s="305" t="e">
        <f t="shared" si="373"/>
        <v>#N/A</v>
      </c>
      <c r="DN505" s="305" t="e">
        <f t="shared" si="373"/>
        <v>#N/A</v>
      </c>
      <c r="DO505" s="305" t="e">
        <f t="shared" si="373"/>
        <v>#N/A</v>
      </c>
      <c r="DP505" s="305" t="e">
        <f t="shared" si="373"/>
        <v>#N/A</v>
      </c>
      <c r="DQ505" s="305" t="e">
        <f t="shared" si="373"/>
        <v>#N/A</v>
      </c>
      <c r="DR505" s="305" t="e">
        <f t="shared" si="373"/>
        <v>#N/A</v>
      </c>
      <c r="DS505" s="305" t="e">
        <f t="shared" si="373"/>
        <v>#N/A</v>
      </c>
      <c r="DT505" s="305" t="e">
        <f t="shared" si="373"/>
        <v>#N/A</v>
      </c>
      <c r="DU505" s="305" t="e">
        <f t="shared" si="373"/>
        <v>#N/A</v>
      </c>
      <c r="DV505" s="305" t="e">
        <f t="shared" si="373"/>
        <v>#N/A</v>
      </c>
      <c r="DW505" s="305" t="e">
        <f t="shared" si="373"/>
        <v>#N/A</v>
      </c>
      <c r="DX505" s="305" t="e">
        <f t="shared" si="373"/>
        <v>#N/A</v>
      </c>
      <c r="DY505" s="305" t="e">
        <f t="shared" si="373"/>
        <v>#N/A</v>
      </c>
      <c r="DZ505" s="305">
        <f t="shared" si="373"/>
        <v>0</v>
      </c>
      <c r="EA505" s="305">
        <f t="shared" si="373"/>
        <v>0</v>
      </c>
      <c r="EB505" s="305">
        <f t="shared" si="373"/>
        <v>0</v>
      </c>
      <c r="EC505" s="305">
        <f t="shared" si="373"/>
        <v>0</v>
      </c>
      <c r="ED505" s="305">
        <f t="shared" si="373"/>
        <v>0</v>
      </c>
      <c r="EE505" s="305">
        <f t="shared" si="373"/>
        <v>0</v>
      </c>
      <c r="EF505" s="305">
        <f t="shared" si="374" ref="EF505">EF504/500</f>
        <v>0</v>
      </c>
    </row>
    <row r="506" spans="1:135" s="328" customFormat="1" ht="16.5" customHeight="1">
      <c r="A506" s="328" t="s">
        <v>176</v>
      </c>
      <c r="C506" s="329"/>
      <c r="H506" s="330"/>
      <c r="M506" s="329"/>
      <c r="P506" s="329"/>
      <c r="AA506" s="329"/>
      <c r="AH506" s="329"/>
      <c r="AN506" s="329"/>
      <c r="AU506" s="329"/>
      <c r="AW506" s="331"/>
      <c r="BC506" s="329"/>
      <c r="BE506" s="332"/>
      <c r="BG506" s="350">
        <f t="shared" si="375" ref="BG506:CK506">COUNTIFS($G$4:$G$503,$A506,BG4:BG503,1)</f>
        <v>0</v>
      </c>
      <c r="BH506" s="328">
        <f t="shared" si="375"/>
        <v>4</v>
      </c>
      <c r="BI506" s="328">
        <f t="shared" si="375"/>
        <v>14</v>
      </c>
      <c r="BJ506" s="328">
        <f t="shared" si="375"/>
        <v>18</v>
      </c>
      <c r="BK506" s="350">
        <f t="shared" si="375"/>
        <v>2</v>
      </c>
      <c r="BL506" s="328">
        <f t="shared" si="375"/>
        <v>20</v>
      </c>
      <c r="BM506" s="328">
        <f t="shared" si="375"/>
        <v>7</v>
      </c>
      <c r="BN506" s="328">
        <f t="shared" si="375"/>
        <v>29</v>
      </c>
      <c r="BO506" s="328">
        <f t="shared" si="375"/>
        <v>0</v>
      </c>
      <c r="BP506" s="328">
        <f t="shared" si="375"/>
        <v>0</v>
      </c>
      <c r="BQ506" s="328">
        <f t="shared" si="375"/>
        <v>17</v>
      </c>
      <c r="BR506" s="350">
        <f t="shared" si="375"/>
        <v>0</v>
      </c>
      <c r="BS506" s="328">
        <f t="shared" si="375"/>
        <v>1</v>
      </c>
      <c r="BT506" s="328">
        <f t="shared" si="375"/>
        <v>55</v>
      </c>
      <c r="BU506" s="350">
        <f t="shared" si="375"/>
        <v>0</v>
      </c>
      <c r="BV506" s="328">
        <f t="shared" si="375"/>
        <v>5</v>
      </c>
      <c r="BW506" s="328">
        <f t="shared" si="375"/>
        <v>44</v>
      </c>
      <c r="BX506" s="328">
        <f t="shared" si="375"/>
        <v>0</v>
      </c>
      <c r="BY506" s="328">
        <f t="shared" si="375"/>
        <v>6</v>
      </c>
      <c r="BZ506" s="328">
        <f t="shared" si="375"/>
        <v>48</v>
      </c>
      <c r="CA506" s="328">
        <f t="shared" si="375"/>
        <v>54</v>
      </c>
      <c r="CB506" s="328">
        <f>COUNTIFS($G$4:$G$503,$A506,CB4:CB503,1)</f>
        <v>49</v>
      </c>
      <c r="CC506" s="350">
        <f t="shared" si="375"/>
        <v>0</v>
      </c>
      <c r="CD506" s="328">
        <f t="shared" si="375"/>
        <v>1</v>
      </c>
      <c r="CE506" s="328">
        <f t="shared" si="375"/>
        <v>61</v>
      </c>
      <c r="CF506" s="328">
        <f t="shared" si="375"/>
        <v>62</v>
      </c>
      <c r="CG506" s="328">
        <f t="shared" si="375"/>
        <v>111</v>
      </c>
      <c r="CH506" s="328">
        <f t="shared" si="375"/>
        <v>111</v>
      </c>
      <c r="CI506" s="350">
        <f t="shared" si="375"/>
        <v>0</v>
      </c>
      <c r="CJ506" s="328">
        <f t="shared" si="375"/>
        <v>12</v>
      </c>
      <c r="CK506" s="328">
        <f t="shared" si="375"/>
        <v>4</v>
      </c>
      <c r="CL506" s="328">
        <f>SUMIF($G$4:$G$503,$A506,CL4:CL503)</f>
        <v>2</v>
      </c>
      <c r="CM506" s="328">
        <f>SUMIF($G$4:$G$503,$A506,CM4:CM503)</f>
        <v>30</v>
      </c>
      <c r="CN506" s="328">
        <f>SUMIF($G$4:$G$503,$A506,CN4:CN503)</f>
        <v>126</v>
      </c>
      <c r="CO506" s="328">
        <f>SUMIF($G$4:$G$503,$A506,CO4:CO503)</f>
        <v>158</v>
      </c>
      <c r="CP506" s="328">
        <f>SUMIF($G$4:$G$503,$A506,CP4:CP503)</f>
        <v>112</v>
      </c>
      <c r="CQ506" s="328">
        <f>COUNTIFS($G$4:$G$503,$A506,CQ4:CQ503,1)</f>
        <v>52</v>
      </c>
      <c r="CR506" s="328">
        <f>COUNTIFS($G$4:$G$503,$A506,CR4:CR503,1)</f>
        <v>4</v>
      </c>
      <c r="CS506" s="328">
        <f>COUNTIFS($G$4:$G$503,$A506,CS4:CS503,1)</f>
        <v>142</v>
      </c>
      <c r="CT506" s="333" t="str">
        <f>IF(OR(AND(U511&gt;=2026,U511&lt;=2030),AND(X511&gt;=2026,X511&lt;=2030)),1,"")</f>
        <v/>
      </c>
      <c r="CU506" s="328" t="str">
        <f>AA511&amp;" "&amp;AS511</f>
        <v xml:space="preserve"> </v>
      </c>
      <c r="CV506" s="328">
        <f>MAX(AA511,AS511)</f>
        <v>0</v>
      </c>
      <c r="CW506" s="334"/>
      <c r="CX506" s="334"/>
      <c r="CY506" s="334"/>
      <c r="CZ506" s="334"/>
      <c r="DA506" s="334"/>
      <c r="DB506" s="334"/>
      <c r="DC506" s="334"/>
      <c r="DD506" s="334"/>
      <c r="DE506" s="334"/>
      <c r="DF506" s="334"/>
      <c r="DG506" s="334"/>
      <c r="DH506" s="334"/>
      <c r="DI506" s="334"/>
      <c r="DJ506" s="334"/>
      <c r="DK506" s="334"/>
      <c r="DL506" s="334"/>
      <c r="DM506" s="334"/>
      <c r="DN506" s="334"/>
      <c r="DO506" s="334"/>
      <c r="DP506" s="334"/>
      <c r="DQ506" s="334"/>
      <c r="DR506" s="334"/>
      <c r="DS506" s="334"/>
      <c r="DT506" s="335"/>
      <c r="DU506" s="335"/>
      <c r="DV506" s="335"/>
      <c r="DW506" s="335"/>
      <c r="DX506" s="335"/>
      <c r="DY506" s="335"/>
      <c r="DZ506" s="336"/>
      <c r="EA506" s="336"/>
      <c r="EB506" s="336"/>
      <c r="EC506" s="336"/>
      <c r="ED506" s="336"/>
      <c r="EE506" s="336"/>
    </row>
    <row r="507" spans="1:135" s="310" customFormat="1" ht="16.5" customHeight="1">
      <c r="A507" s="310" t="s">
        <v>246</v>
      </c>
      <c r="C507" s="311"/>
      <c r="H507" s="312"/>
      <c r="M507" s="311"/>
      <c r="P507" s="311"/>
      <c r="AA507" s="311"/>
      <c r="AH507" s="311"/>
      <c r="AN507" s="311"/>
      <c r="AU507" s="311"/>
      <c r="AW507" s="313"/>
      <c r="BC507" s="311"/>
      <c r="BE507" s="314"/>
      <c r="BG507" s="351">
        <f t="shared" si="376" ref="BG507:CK507">COUNTIFS($G$4:$G$503,$A507,BG4:BG503,1)</f>
        <v>22</v>
      </c>
      <c r="BH507" s="310">
        <f t="shared" si="376"/>
        <v>10</v>
      </c>
      <c r="BI507" s="310">
        <f t="shared" si="376"/>
        <v>2</v>
      </c>
      <c r="BJ507" s="310">
        <f t="shared" si="376"/>
        <v>34</v>
      </c>
      <c r="BK507" s="351">
        <f t="shared" si="376"/>
        <v>3</v>
      </c>
      <c r="BL507" s="310">
        <f t="shared" si="376"/>
        <v>55</v>
      </c>
      <c r="BM507" s="310">
        <f t="shared" si="376"/>
        <v>10</v>
      </c>
      <c r="BN507" s="310">
        <f t="shared" si="376"/>
        <v>68</v>
      </c>
      <c r="BO507" s="310">
        <f t="shared" si="376"/>
        <v>0</v>
      </c>
      <c r="BP507" s="310">
        <f t="shared" si="376"/>
        <v>1</v>
      </c>
      <c r="BQ507" s="310">
        <f t="shared" si="376"/>
        <v>37</v>
      </c>
      <c r="BR507" s="351">
        <f t="shared" si="376"/>
        <v>1</v>
      </c>
      <c r="BS507" s="310">
        <f t="shared" si="376"/>
        <v>2</v>
      </c>
      <c r="BT507" s="310">
        <f t="shared" si="376"/>
        <v>88</v>
      </c>
      <c r="BU507" s="351">
        <f t="shared" si="376"/>
        <v>1</v>
      </c>
      <c r="BV507" s="310">
        <f t="shared" si="376"/>
        <v>6</v>
      </c>
      <c r="BW507" s="310">
        <f t="shared" si="376"/>
        <v>17</v>
      </c>
      <c r="BX507" s="310">
        <f t="shared" si="376"/>
        <v>1</v>
      </c>
      <c r="BY507" s="310">
        <f t="shared" si="376"/>
        <v>7</v>
      </c>
      <c r="BZ507" s="310">
        <f t="shared" si="376"/>
        <v>20</v>
      </c>
      <c r="CA507" s="310">
        <f t="shared" si="376"/>
        <v>28</v>
      </c>
      <c r="CB507" s="310">
        <f>COUNTIFS($G$4:$G$503,$A507,CB4:CB503,1)</f>
        <v>24</v>
      </c>
      <c r="CC507" s="351">
        <f t="shared" si="376"/>
        <v>0</v>
      </c>
      <c r="CD507" s="310">
        <f t="shared" si="376"/>
        <v>2</v>
      </c>
      <c r="CE507" s="310">
        <f t="shared" si="376"/>
        <v>93</v>
      </c>
      <c r="CF507" s="310">
        <f t="shared" si="376"/>
        <v>95</v>
      </c>
      <c r="CG507" s="310">
        <f t="shared" si="376"/>
        <v>119</v>
      </c>
      <c r="CH507" s="310">
        <f t="shared" si="376"/>
        <v>119</v>
      </c>
      <c r="CI507" s="351">
        <f t="shared" si="376"/>
        <v>0</v>
      </c>
      <c r="CJ507" s="310">
        <f t="shared" si="376"/>
        <v>7</v>
      </c>
      <c r="CK507" s="310">
        <f t="shared" si="376"/>
        <v>6</v>
      </c>
      <c r="CL507" s="310">
        <f>SUMIF($G$4:$G$503,$A507,CL4:CL503)</f>
        <v>26</v>
      </c>
      <c r="CM507" s="310">
        <f>SUMIF($G$4:$G$503,$A507,CM4:CM503)</f>
        <v>73</v>
      </c>
      <c r="CN507" s="310">
        <f>SUMIF($G$4:$G$503,$A507,CN4:CN503)</f>
        <v>122</v>
      </c>
      <c r="CO507" s="310">
        <f>SUMIF($G$4:$G$503,$A507,CO4:CO503)</f>
        <v>221</v>
      </c>
      <c r="CP507" s="310">
        <f>SUMIF($G$4:$G$503,$A507,CP4:CP503)</f>
        <v>123</v>
      </c>
      <c r="CQ507" s="310">
        <f>COUNTIFS($G$4:$G$503,$A507,CQ4:CQ503,1)</f>
        <v>82</v>
      </c>
      <c r="CR507" s="310">
        <f>COUNTIFS($G$4:$G$503,$A507,CR4:CR503,1)</f>
        <v>6</v>
      </c>
      <c r="CS507" s="310">
        <f>COUNTIFS($G$4:$G$503,$A507,CS4:CS503,1)</f>
        <v>42</v>
      </c>
      <c r="CT507" s="315" t="str">
        <f>IF(OR(AND(U512&gt;=2026,U512&lt;=2030),AND(X512&gt;=2026,X512&lt;=2030)),1,"")</f>
        <v/>
      </c>
      <c r="CU507" s="310" t="str">
        <f>AA512&amp;" "&amp;AS512</f>
        <v xml:space="preserve"> </v>
      </c>
      <c r="CV507" s="310">
        <f>MAX(AA512,AS512)</f>
        <v>0</v>
      </c>
      <c r="CW507" s="316"/>
      <c r="CX507" s="316"/>
      <c r="CY507" s="316"/>
      <c r="CZ507" s="316"/>
      <c r="DA507" s="316"/>
      <c r="DB507" s="316"/>
      <c r="DC507" s="316"/>
      <c r="DD507" s="316"/>
      <c r="DE507" s="316"/>
      <c r="DF507" s="316"/>
      <c r="DG507" s="316"/>
      <c r="DH507" s="316"/>
      <c r="DI507" s="316"/>
      <c r="DJ507" s="316"/>
      <c r="DK507" s="316"/>
      <c r="DL507" s="316"/>
      <c r="DM507" s="316"/>
      <c r="DN507" s="316"/>
      <c r="DO507" s="316"/>
      <c r="DP507" s="316"/>
      <c r="DQ507" s="316"/>
      <c r="DR507" s="316"/>
      <c r="DS507" s="316"/>
      <c r="DT507" s="317"/>
      <c r="DU507" s="317"/>
      <c r="DV507" s="317"/>
      <c r="DW507" s="317"/>
      <c r="DX507" s="317"/>
      <c r="DY507" s="317"/>
      <c r="DZ507" s="318"/>
      <c r="EA507" s="318"/>
      <c r="EB507" s="318"/>
      <c r="EC507" s="318"/>
      <c r="ED507" s="318"/>
      <c r="EE507" s="318"/>
    </row>
    <row r="508" spans="1:135" s="319" customFormat="1" ht="16.5" customHeight="1">
      <c r="A508" s="319" t="s">
        <v>146</v>
      </c>
      <c r="C508" s="320"/>
      <c r="H508" s="321"/>
      <c r="M508" s="320"/>
      <c r="P508" s="320"/>
      <c r="AA508" s="320"/>
      <c r="AH508" s="320"/>
      <c r="AN508" s="320"/>
      <c r="AU508" s="320"/>
      <c r="AW508" s="322"/>
      <c r="BC508" s="320"/>
      <c r="BE508" s="323"/>
      <c r="BG508" s="352">
        <f t="shared" si="377" ref="BG508:CK508">COUNTIFS($G$4:$G$503,$A508,BG4:BG503,1)</f>
        <v>11</v>
      </c>
      <c r="BH508" s="319">
        <f t="shared" si="377"/>
        <v>7</v>
      </c>
      <c r="BI508" s="319">
        <f t="shared" si="377"/>
        <v>4</v>
      </c>
      <c r="BJ508" s="319">
        <f t="shared" si="377"/>
        <v>22</v>
      </c>
      <c r="BK508" s="352">
        <f t="shared" si="377"/>
        <v>0</v>
      </c>
      <c r="BL508" s="319">
        <f t="shared" si="377"/>
        <v>45</v>
      </c>
      <c r="BM508" s="319">
        <f t="shared" si="377"/>
        <v>14</v>
      </c>
      <c r="BN508" s="319">
        <f t="shared" si="377"/>
        <v>59</v>
      </c>
      <c r="BO508" s="319">
        <f t="shared" si="377"/>
        <v>0</v>
      </c>
      <c r="BP508" s="319">
        <f t="shared" si="377"/>
        <v>0</v>
      </c>
      <c r="BQ508" s="319">
        <f t="shared" si="377"/>
        <v>18</v>
      </c>
      <c r="BR508" s="352">
        <f t="shared" si="377"/>
        <v>0</v>
      </c>
      <c r="BS508" s="319">
        <f t="shared" si="377"/>
        <v>8</v>
      </c>
      <c r="BT508" s="319">
        <f t="shared" si="377"/>
        <v>74</v>
      </c>
      <c r="BU508" s="352">
        <f t="shared" si="377"/>
        <v>1</v>
      </c>
      <c r="BV508" s="319">
        <f t="shared" si="377"/>
        <v>6</v>
      </c>
      <c r="BW508" s="319">
        <f t="shared" si="377"/>
        <v>11</v>
      </c>
      <c r="BX508" s="319">
        <f t="shared" si="377"/>
        <v>0</v>
      </c>
      <c r="BY508" s="319">
        <f t="shared" si="377"/>
        <v>7</v>
      </c>
      <c r="BZ508" s="319">
        <f t="shared" si="377"/>
        <v>12</v>
      </c>
      <c r="CA508" s="319">
        <f t="shared" si="377"/>
        <v>19</v>
      </c>
      <c r="CB508" s="319">
        <f>COUNTIFS($G$4:$G$503,$A508,CB4:CB503,1)</f>
        <v>18</v>
      </c>
      <c r="CC508" s="352">
        <f t="shared" si="377"/>
        <v>0</v>
      </c>
      <c r="CD508" s="319">
        <f t="shared" si="377"/>
        <v>8</v>
      </c>
      <c r="CE508" s="319">
        <f t="shared" si="377"/>
        <v>74</v>
      </c>
      <c r="CF508" s="319">
        <f t="shared" si="377"/>
        <v>82</v>
      </c>
      <c r="CG508" s="319">
        <f t="shared" si="377"/>
        <v>100</v>
      </c>
      <c r="CH508" s="319">
        <f t="shared" si="377"/>
        <v>100</v>
      </c>
      <c r="CI508" s="352">
        <f t="shared" si="377"/>
        <v>0</v>
      </c>
      <c r="CJ508" s="319">
        <f t="shared" si="377"/>
        <v>26</v>
      </c>
      <c r="CK508" s="319">
        <f t="shared" si="377"/>
        <v>13</v>
      </c>
      <c r="CL508" s="319">
        <f>SUMIF($G$4:$G$503,$A508,CL4:CL503)</f>
        <v>12</v>
      </c>
      <c r="CM508" s="319">
        <f>SUMIF($G$4:$G$503,$A508,CM4:CM503)</f>
        <v>66</v>
      </c>
      <c r="CN508" s="319">
        <f>SUMIF($G$4:$G$503,$A508,CN4:CN503)</f>
        <v>103</v>
      </c>
      <c r="CO508" s="319">
        <f>SUMIF($G$4:$G$503,$A508,CO4:CO503)</f>
        <v>181</v>
      </c>
      <c r="CP508" s="319">
        <f>SUMIF($G$4:$G$503,$A508,CP4:CP503)</f>
        <v>112</v>
      </c>
      <c r="CQ508" s="319">
        <f>COUNTIFS($G$4:$G$503,$A508,CQ4:CQ503,1)</f>
        <v>73</v>
      </c>
      <c r="CR508" s="319">
        <f>COUNTIFS($G$4:$G$503,$A508,CR4:CR503,1)</f>
        <v>7</v>
      </c>
      <c r="CS508" s="319">
        <f>COUNTIFS($G$4:$G$503,$A508,CS4:CS503,1)</f>
        <v>71</v>
      </c>
      <c r="CT508" s="324" t="str">
        <f>IF(OR(AND(U513&gt;=2026,U513&lt;=2030),AND(X513&gt;=2026,X513&lt;=2030)),1,"")</f>
        <v/>
      </c>
      <c r="CU508" s="319" t="str">
        <f>AA513&amp;" "&amp;AS513</f>
        <v xml:space="preserve"> </v>
      </c>
      <c r="CV508" s="319">
        <f>MAX(AA513,AS513)</f>
        <v>0</v>
      </c>
      <c r="CW508" s="325"/>
      <c r="CX508" s="325"/>
      <c r="CY508" s="325"/>
      <c r="CZ508" s="325"/>
      <c r="DA508" s="325"/>
      <c r="DB508" s="325"/>
      <c r="DC508" s="325"/>
      <c r="DD508" s="325"/>
      <c r="DE508" s="325"/>
      <c r="DF508" s="325"/>
      <c r="DG508" s="325"/>
      <c r="DH508" s="325"/>
      <c r="DI508" s="325"/>
      <c r="DJ508" s="325"/>
      <c r="DK508" s="325"/>
      <c r="DL508" s="325"/>
      <c r="DM508" s="325"/>
      <c r="DN508" s="325"/>
      <c r="DO508" s="325"/>
      <c r="DP508" s="325"/>
      <c r="DQ508" s="325"/>
      <c r="DR508" s="325"/>
      <c r="DS508" s="325"/>
      <c r="DT508" s="326"/>
      <c r="DU508" s="326"/>
      <c r="DV508" s="326"/>
      <c r="DW508" s="326"/>
      <c r="DX508" s="326"/>
      <c r="DY508" s="326"/>
      <c r="DZ508" s="327"/>
      <c r="EA508" s="327"/>
      <c r="EB508" s="327"/>
      <c r="EC508" s="327"/>
      <c r="ED508" s="327"/>
      <c r="EE508" s="327"/>
    </row>
    <row r="509" spans="1:135" s="337" customFormat="1" ht="16.5" customHeight="1">
      <c r="A509" s="337" t="s">
        <v>2905</v>
      </c>
      <c r="C509" s="338"/>
      <c r="H509" s="339"/>
      <c r="M509" s="338"/>
      <c r="P509" s="338"/>
      <c r="AA509" s="338"/>
      <c r="AH509" s="338"/>
      <c r="AN509" s="338"/>
      <c r="AU509" s="338"/>
      <c r="AW509" s="340"/>
      <c r="BC509" s="338"/>
      <c r="BE509" s="341"/>
      <c r="BG509" s="353">
        <f t="shared" si="378" ref="BG509:CS509">BG504-(BG506+BG507+BG508)</f>
        <v>3</v>
      </c>
      <c r="BH509" s="337">
        <f t="shared" si="378"/>
        <v>1</v>
      </c>
      <c r="BI509" s="337">
        <f t="shared" si="378"/>
        <v>0</v>
      </c>
      <c r="BJ509" s="337">
        <f t="shared" si="378"/>
        <v>4</v>
      </c>
      <c r="BK509" s="353">
        <f t="shared" si="378"/>
        <v>0</v>
      </c>
      <c r="BL509" s="337">
        <f t="shared" si="378"/>
        <v>0</v>
      </c>
      <c r="BM509" s="337">
        <f t="shared" si="378"/>
        <v>1</v>
      </c>
      <c r="BN509" s="337">
        <f t="shared" si="378"/>
        <v>1</v>
      </c>
      <c r="BO509" s="337">
        <f t="shared" si="378"/>
        <v>0</v>
      </c>
      <c r="BP509" s="337">
        <f t="shared" si="378"/>
        <v>0</v>
      </c>
      <c r="BQ509" s="337">
        <f t="shared" si="378"/>
        <v>1</v>
      </c>
      <c r="BR509" s="353">
        <f t="shared" si="378"/>
        <v>0</v>
      </c>
      <c r="BS509" s="337">
        <f t="shared" si="378"/>
        <v>0</v>
      </c>
      <c r="BT509" s="337">
        <f t="shared" si="378"/>
        <v>13</v>
      </c>
      <c r="BU509" s="353">
        <f t="shared" si="378"/>
        <v>0</v>
      </c>
      <c r="BV509" s="337">
        <f t="shared" si="378"/>
        <v>-17</v>
      </c>
      <c r="BW509" s="337">
        <f t="shared" si="378"/>
        <v>-72</v>
      </c>
      <c r="BX509" s="337">
        <f t="shared" si="378"/>
        <v>0</v>
      </c>
      <c r="BY509" s="337">
        <f t="shared" si="378"/>
        <v>0</v>
      </c>
      <c r="BZ509" s="337">
        <f t="shared" si="378"/>
        <v>1</v>
      </c>
      <c r="CA509" s="337">
        <f t="shared" si="378"/>
        <v>1</v>
      </c>
      <c r="CB509" s="337">
        <f>CB504-(CB506+CB507+CB508)</f>
        <v>0</v>
      </c>
      <c r="CC509" s="353">
        <f t="shared" si="378"/>
        <v>0</v>
      </c>
      <c r="CD509" s="337">
        <f t="shared" si="378"/>
        <v>0</v>
      </c>
      <c r="CE509" s="337">
        <f t="shared" si="378"/>
        <v>14</v>
      </c>
      <c r="CF509" s="337">
        <f t="shared" si="378"/>
        <v>14</v>
      </c>
      <c r="CG509" s="337">
        <f t="shared" si="378"/>
        <v>14</v>
      </c>
      <c r="CH509" s="337">
        <f t="shared" si="378"/>
        <v>14</v>
      </c>
      <c r="CI509" s="353">
        <f t="shared" si="378"/>
        <v>1</v>
      </c>
      <c r="CJ509" s="337">
        <f t="shared" si="378"/>
        <v>3</v>
      </c>
      <c r="CK509" s="337">
        <f t="shared" si="378"/>
        <v>0</v>
      </c>
      <c r="CL509" s="337">
        <f t="shared" si="378"/>
        <v>3</v>
      </c>
      <c r="CM509" s="337">
        <f t="shared" si="378"/>
        <v>1</v>
      </c>
      <c r="CN509" s="337">
        <f t="shared" si="378"/>
        <v>15</v>
      </c>
      <c r="CO509" s="337">
        <f t="shared" si="378"/>
        <v>19</v>
      </c>
      <c r="CP509" s="337">
        <f t="shared" si="378"/>
        <v>15</v>
      </c>
      <c r="CQ509" s="337">
        <f t="shared" si="378"/>
        <v>15</v>
      </c>
      <c r="CR509" s="337">
        <f t="shared" si="378"/>
        <v>0</v>
      </c>
      <c r="CS509" s="337">
        <f t="shared" si="378"/>
        <v>6</v>
      </c>
      <c r="CT509" s="342" t="str">
        <f>IF(OR(AND(U514&gt;=2026,U514&lt;=2030),AND(X514&gt;=2026,X514&lt;=2030)),1,"")</f>
        <v/>
      </c>
      <c r="CU509" s="337" t="str">
        <f>AA514&amp;" "&amp;AS514</f>
        <v xml:space="preserve"> </v>
      </c>
      <c r="CV509" s="337">
        <f>MAX(AA514,AS514)</f>
        <v>0</v>
      </c>
      <c r="CW509" s="343"/>
      <c r="CX509" s="343"/>
      <c r="CY509" s="343"/>
      <c r="CZ509" s="343"/>
      <c r="DA509" s="343"/>
      <c r="DB509" s="343"/>
      <c r="DC509" s="343"/>
      <c r="DD509" s="343"/>
      <c r="DE509" s="343"/>
      <c r="DF509" s="343"/>
      <c r="DG509" s="343"/>
      <c r="DH509" s="343"/>
      <c r="DI509" s="343"/>
      <c r="DJ509" s="343"/>
      <c r="DK509" s="343"/>
      <c r="DL509" s="343"/>
      <c r="DM509" s="343"/>
      <c r="DN509" s="343"/>
      <c r="DO509" s="343"/>
      <c r="DP509" s="343"/>
      <c r="DQ509" s="343"/>
      <c r="DR509" s="343"/>
      <c r="DS509" s="343"/>
      <c r="DT509" s="344"/>
      <c r="DU509" s="344"/>
      <c r="DV509" s="344"/>
      <c r="DW509" s="344"/>
      <c r="DX509" s="344"/>
      <c r="DY509" s="344"/>
      <c r="DZ509" s="345"/>
      <c r="EA509" s="345"/>
      <c r="EB509" s="345"/>
      <c r="EC509" s="345"/>
      <c r="ED509" s="345"/>
      <c r="EE509" s="345"/>
    </row>
    <row r="510" spans="1:268" s="370" customFormat="1" ht="16.5" customHeight="1" thickBot="1">
      <c r="A510" s="387"/>
      <c r="B510" s="387"/>
      <c r="C510" s="387"/>
      <c r="D510" s="387"/>
      <c r="E510" s="387"/>
      <c r="F510" s="387"/>
      <c r="G510" s="387"/>
      <c r="H510" s="388"/>
      <c r="I510" s="387"/>
      <c r="J510" s="387"/>
      <c r="K510" s="387"/>
      <c r="L510" s="387"/>
      <c r="M510" s="387"/>
      <c r="N510" s="387"/>
      <c r="O510" s="387"/>
      <c r="P510" s="387"/>
      <c r="Q510" s="387"/>
      <c r="R510" s="387"/>
      <c r="S510" s="387"/>
      <c r="T510" s="387"/>
      <c r="U510" s="387"/>
      <c r="V510" s="387"/>
      <c r="W510" s="387"/>
      <c r="X510" s="387"/>
      <c r="Y510" s="387"/>
      <c r="Z510" s="387"/>
      <c r="AA510" s="387"/>
      <c r="AB510" s="387"/>
      <c r="AC510" s="387"/>
      <c r="AD510" s="387"/>
      <c r="AE510" s="387"/>
      <c r="AF510" s="387"/>
      <c r="AG510" s="387"/>
      <c r="AH510" s="387"/>
      <c r="AI510" s="387"/>
      <c r="AJ510" s="387"/>
      <c r="AK510" s="387"/>
      <c r="AL510" s="387"/>
      <c r="AM510" s="387"/>
      <c r="AN510" s="387"/>
      <c r="AO510" s="387"/>
      <c r="AP510" s="387"/>
      <c r="AQ510" s="387"/>
      <c r="AR510" s="387"/>
      <c r="AS510" s="387"/>
      <c r="AT510" s="387"/>
      <c r="AU510" s="387"/>
      <c r="AV510" s="387"/>
      <c r="AW510" s="389"/>
      <c r="AX510" s="387"/>
      <c r="AY510" s="387"/>
      <c r="AZ510" s="387"/>
      <c r="BA510" s="387"/>
      <c r="BB510" s="387"/>
      <c r="BC510" s="387"/>
      <c r="BD510" s="387"/>
      <c r="BE510" s="390"/>
      <c r="BF510" s="387"/>
      <c r="BG510" s="387">
        <f>SUM(BG506:BG509)</f>
        <v>36</v>
      </c>
      <c r="BH510" s="387">
        <f t="shared" si="379" ref="BH510:CS510">SUM(BH506:BH509)</f>
        <v>22</v>
      </c>
      <c r="BI510" s="387">
        <f t="shared" si="379"/>
        <v>20</v>
      </c>
      <c r="BJ510" s="387">
        <f t="shared" si="379"/>
        <v>78</v>
      </c>
      <c r="BK510" s="387">
        <f t="shared" si="379"/>
        <v>5</v>
      </c>
      <c r="BL510" s="387">
        <f t="shared" si="379"/>
        <v>120</v>
      </c>
      <c r="BM510" s="387">
        <f t="shared" si="379"/>
        <v>32</v>
      </c>
      <c r="BN510" s="387">
        <f t="shared" si="379"/>
        <v>157</v>
      </c>
      <c r="BO510" s="387">
        <f t="shared" si="379"/>
        <v>0</v>
      </c>
      <c r="BP510" s="387">
        <f t="shared" si="379"/>
        <v>1</v>
      </c>
      <c r="BQ510" s="387">
        <f t="shared" si="379"/>
        <v>73</v>
      </c>
      <c r="BR510" s="387">
        <f t="shared" si="379"/>
        <v>1</v>
      </c>
      <c r="BS510" s="387">
        <f t="shared" si="379"/>
        <v>11</v>
      </c>
      <c r="BT510" s="387">
        <f t="shared" si="379"/>
        <v>230</v>
      </c>
      <c r="BU510" s="387">
        <f t="shared" si="379"/>
        <v>2</v>
      </c>
      <c r="BV510" s="387">
        <f t="shared" si="379"/>
        <v>0</v>
      </c>
      <c r="BW510" s="387">
        <f t="shared" si="379"/>
        <v>0</v>
      </c>
      <c r="BX510" s="387">
        <f t="shared" si="379"/>
        <v>1</v>
      </c>
      <c r="BY510" s="387">
        <f t="shared" si="379"/>
        <v>20</v>
      </c>
      <c r="BZ510" s="387">
        <f t="shared" si="379"/>
        <v>81</v>
      </c>
      <c r="CA510" s="387">
        <f t="shared" si="379"/>
        <v>102</v>
      </c>
      <c r="CB510" s="387">
        <f>SUM(CB506:CB509)</f>
        <v>91</v>
      </c>
      <c r="CC510" s="387">
        <f t="shared" si="379"/>
        <v>0</v>
      </c>
      <c r="CD510" s="387">
        <f t="shared" si="379"/>
        <v>11</v>
      </c>
      <c r="CE510" s="387">
        <f t="shared" si="379"/>
        <v>242</v>
      </c>
      <c r="CF510" s="387">
        <f t="shared" si="379"/>
        <v>253</v>
      </c>
      <c r="CG510" s="387">
        <f t="shared" si="379"/>
        <v>344</v>
      </c>
      <c r="CH510" s="387">
        <f t="shared" si="379"/>
        <v>344</v>
      </c>
      <c r="CI510" s="387">
        <f t="shared" si="379"/>
        <v>1</v>
      </c>
      <c r="CJ510" s="387">
        <f t="shared" si="379"/>
        <v>48</v>
      </c>
      <c r="CK510" s="387">
        <f t="shared" si="379"/>
        <v>23</v>
      </c>
      <c r="CL510" s="387">
        <f t="shared" si="379"/>
        <v>43</v>
      </c>
      <c r="CM510" s="387">
        <f t="shared" si="379"/>
        <v>170</v>
      </c>
      <c r="CN510" s="387">
        <f t="shared" si="379"/>
        <v>366</v>
      </c>
      <c r="CO510" s="387">
        <f>SUM(CO506:CO509)</f>
        <v>579</v>
      </c>
      <c r="CP510" s="387">
        <f t="shared" si="379"/>
        <v>362</v>
      </c>
      <c r="CQ510" s="387">
        <f t="shared" si="379"/>
        <v>222</v>
      </c>
      <c r="CR510" s="387">
        <f t="shared" si="379"/>
        <v>17</v>
      </c>
      <c r="CS510" s="387">
        <f t="shared" si="379"/>
        <v>261</v>
      </c>
      <c r="CT510" s="387"/>
      <c r="CU510" s="387"/>
      <c r="CV510" s="387"/>
      <c r="CW510" s="391"/>
      <c r="CX510" s="391"/>
      <c r="CY510" s="391"/>
      <c r="CZ510" s="391"/>
      <c r="DA510" s="391"/>
      <c r="DB510" s="391"/>
      <c r="DC510" s="391"/>
      <c r="DD510" s="391"/>
      <c r="DE510" s="391"/>
      <c r="DF510" s="391"/>
      <c r="DG510" s="391"/>
      <c r="DH510" s="391"/>
      <c r="DI510" s="391"/>
      <c r="DJ510" s="391"/>
      <c r="DK510" s="391"/>
      <c r="DL510" s="391"/>
      <c r="DM510" s="391"/>
      <c r="DN510" s="391"/>
      <c r="DO510" s="391"/>
      <c r="DP510" s="391"/>
      <c r="DQ510" s="391"/>
      <c r="DR510" s="391"/>
      <c r="DS510" s="391"/>
      <c r="DT510" s="392"/>
      <c r="DU510" s="392"/>
      <c r="DV510" s="392"/>
      <c r="DW510" s="392"/>
      <c r="DX510" s="392"/>
      <c r="DY510" s="392"/>
      <c r="DZ510" s="393"/>
      <c r="EA510" s="393"/>
      <c r="EB510" s="393"/>
      <c r="EC510" s="393"/>
      <c r="ED510" s="393"/>
      <c r="EE510" s="393"/>
      <c r="EF510" s="387"/>
      <c r="EG510" s="387"/>
      <c r="EH510" s="387"/>
      <c r="EI510" s="387"/>
      <c r="EJ510" s="387"/>
      <c r="EK510" s="387"/>
      <c r="EL510" s="387"/>
      <c r="EM510" s="387"/>
      <c r="EN510" s="387"/>
      <c r="EO510" s="387"/>
      <c r="EP510" s="387"/>
      <c r="EQ510" s="387"/>
      <c r="ER510" s="387"/>
      <c r="ES510" s="387"/>
      <c r="ET510" s="387"/>
      <c r="EU510" s="387"/>
      <c r="EV510" s="387"/>
      <c r="EW510" s="387"/>
      <c r="EX510" s="387"/>
      <c r="EY510" s="387"/>
      <c r="EZ510" s="387"/>
      <c r="FA510" s="387"/>
      <c r="FB510" s="387"/>
      <c r="FC510" s="387"/>
      <c r="FD510" s="387"/>
      <c r="FE510" s="387"/>
      <c r="FF510" s="387"/>
      <c r="FG510" s="387"/>
      <c r="FH510" s="387"/>
      <c r="FI510" s="387"/>
      <c r="FJ510" s="387"/>
      <c r="FK510" s="387"/>
      <c r="FL510" s="387"/>
      <c r="FM510" s="387"/>
      <c r="FN510" s="387"/>
      <c r="FO510" s="387"/>
      <c r="FP510" s="387"/>
      <c r="FQ510" s="387"/>
      <c r="FR510" s="387"/>
      <c r="FS510" s="387"/>
      <c r="FT510" s="387"/>
      <c r="FU510" s="387"/>
      <c r="FV510" s="387"/>
      <c r="FW510" s="387"/>
      <c r="FX510" s="387"/>
      <c r="FY510" s="387"/>
      <c r="FZ510" s="387"/>
      <c r="GA510" s="387"/>
      <c r="GB510" s="387"/>
      <c r="GC510" s="387"/>
      <c r="GD510" s="387"/>
      <c r="GE510" s="387"/>
      <c r="GF510" s="387"/>
      <c r="GG510" s="387"/>
      <c r="GH510" s="387"/>
      <c r="GI510" s="387"/>
      <c r="GJ510" s="387"/>
      <c r="GK510" s="387"/>
      <c r="GL510" s="387"/>
      <c r="GM510" s="387"/>
      <c r="GN510" s="387"/>
      <c r="GO510" s="387"/>
      <c r="GP510" s="387"/>
      <c r="GQ510" s="387"/>
      <c r="GR510" s="387"/>
      <c r="GS510" s="387"/>
      <c r="GT510" s="387"/>
      <c r="GU510" s="387"/>
      <c r="GV510" s="387"/>
      <c r="GW510" s="387"/>
      <c r="GX510" s="387"/>
      <c r="GY510" s="387"/>
      <c r="GZ510" s="387"/>
      <c r="HA510" s="387"/>
      <c r="HB510" s="387"/>
      <c r="HC510" s="387"/>
      <c r="HD510" s="387"/>
      <c r="HE510" s="387"/>
      <c r="HF510" s="387"/>
      <c r="HG510" s="387"/>
      <c r="HH510" s="387"/>
      <c r="HI510" s="387"/>
      <c r="HJ510" s="387"/>
      <c r="HK510" s="387"/>
      <c r="HL510" s="387"/>
      <c r="HM510" s="387"/>
      <c r="HN510" s="387"/>
      <c r="HO510" s="387"/>
      <c r="HP510" s="387"/>
      <c r="HQ510" s="387"/>
      <c r="HR510" s="387"/>
      <c r="HS510" s="387"/>
      <c r="HT510" s="387"/>
      <c r="HU510" s="387"/>
      <c r="HV510" s="387"/>
      <c r="HW510" s="387"/>
      <c r="HX510" s="387"/>
      <c r="HY510" s="387"/>
      <c r="HZ510" s="387"/>
      <c r="IA510" s="387"/>
      <c r="IB510" s="387"/>
      <c r="IC510" s="387"/>
      <c r="ID510" s="387"/>
      <c r="IE510" s="387"/>
      <c r="IF510" s="387"/>
      <c r="IG510" s="387"/>
      <c r="IH510" s="387"/>
      <c r="II510" s="387"/>
      <c r="IJ510" s="387"/>
      <c r="IK510" s="387"/>
      <c r="IL510" s="387"/>
      <c r="IM510" s="387"/>
      <c r="IN510" s="387"/>
      <c r="IO510" s="387"/>
      <c r="IP510" s="387"/>
      <c r="IQ510" s="387"/>
      <c r="IR510" s="387"/>
      <c r="IS510" s="387"/>
      <c r="IT510" s="387"/>
      <c r="IU510" s="387"/>
      <c r="IV510" s="387"/>
      <c r="IW510" s="387"/>
      <c r="IX510" s="387"/>
      <c r="IY510" s="387"/>
      <c r="IZ510" s="387"/>
      <c r="JA510" s="387"/>
      <c r="JB510" s="387"/>
      <c r="JC510" s="387"/>
      <c r="JD510" s="387"/>
      <c r="JE510" s="387"/>
      <c r="JF510" s="387"/>
      <c r="JG510" s="387"/>
      <c r="JH510" s="387"/>
    </row>
    <row r="511" spans="1:268" s="371" customFormat="1" ht="16.5" customHeight="1">
      <c r="A511" s="401" t="s">
        <v>1047</v>
      </c>
      <c r="B511" s="401"/>
      <c r="C511" s="401"/>
      <c r="D511" s="401"/>
      <c r="E511" s="401"/>
      <c r="F511" s="401"/>
      <c r="G511" s="401"/>
      <c r="H511" s="401"/>
      <c r="I511" s="401"/>
      <c r="J511" s="401"/>
      <c r="K511" s="401"/>
      <c r="L511" s="401"/>
      <c r="M511" s="401"/>
      <c r="N511" s="401"/>
      <c r="O511" s="401"/>
      <c r="P511" s="401"/>
      <c r="Q511" s="401"/>
      <c r="R511" s="401"/>
      <c r="S511" s="401"/>
      <c r="T511" s="401"/>
      <c r="U511" s="401"/>
      <c r="V511" s="401"/>
      <c r="W511" s="401"/>
      <c r="X511" s="401"/>
      <c r="Y511" s="401"/>
      <c r="Z511" s="401"/>
      <c r="AA511" s="401"/>
      <c r="AB511" s="401"/>
      <c r="AC511" s="401"/>
      <c r="AD511" s="401"/>
      <c r="AE511" s="401"/>
      <c r="AF511" s="401"/>
      <c r="AG511" s="401"/>
      <c r="AH511" s="401"/>
      <c r="AI511" s="401"/>
      <c r="AJ511" s="401"/>
      <c r="AK511" s="401"/>
      <c r="AL511" s="401"/>
      <c r="AM511" s="401"/>
      <c r="AN511" s="401"/>
      <c r="AO511" s="401"/>
      <c r="AP511" s="401"/>
      <c r="AQ511" s="401"/>
      <c r="AR511" s="401"/>
      <c r="AS511" s="401"/>
      <c r="AT511" s="401"/>
      <c r="AU511" s="401"/>
      <c r="AV511" s="401"/>
      <c r="AW511" s="401"/>
      <c r="AX511" s="401"/>
      <c r="AY511" s="401"/>
      <c r="AZ511" s="401"/>
      <c r="BA511" s="401"/>
      <c r="BB511" s="401"/>
      <c r="BC511" s="401"/>
      <c r="BD511" s="401"/>
      <c r="BE511" s="401"/>
      <c r="BF511" s="401"/>
      <c r="BG511" s="401">
        <f t="shared" si="380" ref="BG511:CR511">COUNTIFS($E$4:$E$503,$A511,BG4:BG503,1)</f>
        <v>0</v>
      </c>
      <c r="BH511" s="401">
        <f t="shared" si="380"/>
        <v>0</v>
      </c>
      <c r="BI511" s="401">
        <f t="shared" si="380"/>
        <v>0</v>
      </c>
      <c r="BJ511" s="401">
        <f t="shared" si="380"/>
        <v>0</v>
      </c>
      <c r="BK511" s="401">
        <f t="shared" si="380"/>
        <v>0</v>
      </c>
      <c r="BL511" s="401">
        <f t="shared" si="380"/>
        <v>1</v>
      </c>
      <c r="BM511" s="401">
        <f t="shared" si="380"/>
        <v>1</v>
      </c>
      <c r="BN511" s="401">
        <f t="shared" si="380"/>
        <v>2</v>
      </c>
      <c r="BO511" s="401">
        <f t="shared" si="380"/>
        <v>0</v>
      </c>
      <c r="BP511" s="401">
        <f t="shared" si="380"/>
        <v>0</v>
      </c>
      <c r="BQ511" s="401">
        <f t="shared" si="380"/>
        <v>1</v>
      </c>
      <c r="BR511" s="401">
        <f t="shared" si="380"/>
        <v>0</v>
      </c>
      <c r="BS511" s="401">
        <f t="shared" si="380"/>
        <v>0</v>
      </c>
      <c r="BT511" s="401">
        <f t="shared" si="380"/>
        <v>3</v>
      </c>
      <c r="BU511" s="401">
        <f t="shared" si="380"/>
        <v>0</v>
      </c>
      <c r="BV511" s="401">
        <f t="shared" si="380"/>
        <v>0</v>
      </c>
      <c r="BW511" s="401">
        <f t="shared" si="380"/>
        <v>1</v>
      </c>
      <c r="BX511" s="401">
        <f t="shared" si="380"/>
        <v>0</v>
      </c>
      <c r="BY511" s="401">
        <f t="shared" si="380"/>
        <v>0</v>
      </c>
      <c r="BZ511" s="401">
        <f t="shared" si="380"/>
        <v>1</v>
      </c>
      <c r="CA511" s="401">
        <f t="shared" si="380"/>
        <v>1</v>
      </c>
      <c r="CB511" s="421">
        <f>COUNTIFS($E$4:$E$503,$A511,CB4:CB503,1)</f>
        <v>1</v>
      </c>
      <c r="CC511" s="401">
        <f t="shared" si="380"/>
        <v>0</v>
      </c>
      <c r="CD511" s="401">
        <f t="shared" si="380"/>
        <v>0</v>
      </c>
      <c r="CE511" s="401">
        <f t="shared" si="380"/>
        <v>3</v>
      </c>
      <c r="CF511" s="401">
        <f t="shared" si="380"/>
        <v>3</v>
      </c>
      <c r="CG511" s="401">
        <f t="shared" si="380"/>
        <v>4</v>
      </c>
      <c r="CH511" s="401">
        <f t="shared" si="380"/>
        <v>4</v>
      </c>
      <c r="CI511" s="401">
        <f>SUMIF($E$4:$E$503,$A511,CI$4:CI$503)</f>
        <v>0</v>
      </c>
      <c r="CJ511" s="401">
        <f t="shared" si="381" ref="CJ511:CO526">SUMIF($E$4:$E$503,$A511,CJ$4:CJ$503)</f>
        <v>3</v>
      </c>
      <c r="CK511" s="401">
        <f t="shared" si="381"/>
        <v>2</v>
      </c>
      <c r="CL511" s="401">
        <f t="shared" si="381"/>
        <v>0</v>
      </c>
      <c r="CM511" s="401">
        <f t="shared" si="381"/>
        <v>1</v>
      </c>
      <c r="CN511" s="401">
        <f t="shared" si="381"/>
        <v>5</v>
      </c>
      <c r="CO511" s="401">
        <f t="shared" si="381"/>
        <v>6</v>
      </c>
      <c r="CP511" s="401">
        <f t="shared" si="380"/>
        <v>5</v>
      </c>
      <c r="CQ511" s="401">
        <f t="shared" si="380"/>
        <v>4</v>
      </c>
      <c r="CR511" s="401">
        <f t="shared" si="380"/>
        <v>0</v>
      </c>
      <c r="CS511" s="401">
        <f>COUNTIFS($E$4:$E$503,$A511,CS4:CS503,1)</f>
        <v>6</v>
      </c>
      <c r="CT511" s="401" t="str">
        <f t="shared" si="382" ref="CT511:CT518">IF(OR(AND(U515&gt;=2026,U515&lt;=2030),AND(X515&gt;=2026,X515&lt;=2030)),1,"")</f>
        <v/>
      </c>
      <c r="CU511" s="401" t="str">
        <f>AA515&amp;" "&amp;AS515</f>
        <v xml:space="preserve"> </v>
      </c>
      <c r="CV511" s="401">
        <f>MAX(AA515,AS515)</f>
        <v>0</v>
      </c>
      <c r="CW511" s="401"/>
      <c r="CX511" s="401"/>
      <c r="CY511" s="401"/>
      <c r="CZ511" s="401"/>
      <c r="DA511" s="401"/>
      <c r="DB511" s="401"/>
      <c r="DC511" s="401"/>
      <c r="DD511" s="401"/>
      <c r="DE511" s="401"/>
      <c r="DF511" s="401"/>
      <c r="DG511" s="401"/>
      <c r="DH511" s="401"/>
      <c r="DI511" s="401"/>
      <c r="DJ511" s="401"/>
      <c r="DK511" s="401"/>
      <c r="DL511" s="401"/>
      <c r="DM511" s="401"/>
      <c r="DN511" s="401"/>
      <c r="DO511" s="401"/>
      <c r="DP511" s="401"/>
      <c r="DQ511" s="401"/>
      <c r="DR511" s="401"/>
      <c r="DS511" s="401"/>
      <c r="DT511" s="401"/>
      <c r="DU511" s="401"/>
      <c r="DV511" s="401"/>
      <c r="DW511" s="401"/>
      <c r="DX511" s="401"/>
      <c r="DY511" s="401"/>
      <c r="DZ511" s="401"/>
      <c r="EA511" s="401"/>
      <c r="EB511" s="401"/>
      <c r="EC511" s="401"/>
      <c r="ED511" s="401"/>
      <c r="EE511" s="401"/>
      <c r="EF511" s="401"/>
      <c r="EG511" s="401"/>
      <c r="EH511" s="401"/>
      <c r="EI511" s="401"/>
      <c r="EJ511" s="401"/>
      <c r="EK511" s="401"/>
      <c r="EL511" s="401"/>
      <c r="EM511" s="401"/>
      <c r="EN511" s="401"/>
      <c r="EO511" s="401"/>
      <c r="EP511" s="401"/>
      <c r="EQ511" s="401"/>
      <c r="ER511" s="401"/>
      <c r="ES511" s="401"/>
      <c r="ET511" s="401"/>
      <c r="EU511" s="401"/>
      <c r="EV511" s="401"/>
      <c r="EW511" s="401"/>
      <c r="EX511" s="401"/>
      <c r="EY511" s="401"/>
      <c r="EZ511" s="401"/>
      <c r="FA511" s="401"/>
      <c r="FB511" s="401"/>
      <c r="FC511" s="401"/>
      <c r="FD511" s="401"/>
      <c r="FE511" s="401"/>
      <c r="FF511" s="401"/>
      <c r="FG511" s="401"/>
      <c r="FH511" s="401"/>
      <c r="FI511" s="401"/>
      <c r="FJ511" s="401"/>
      <c r="FK511" s="401"/>
      <c r="FL511" s="401"/>
      <c r="FM511" s="401"/>
      <c r="FN511" s="401"/>
      <c r="FO511" s="401"/>
      <c r="FP511" s="401"/>
      <c r="FQ511" s="401"/>
      <c r="FR511" s="401"/>
      <c r="FS511" s="401"/>
      <c r="FT511" s="401"/>
      <c r="FU511" s="401"/>
      <c r="FV511" s="401"/>
      <c r="FW511" s="401"/>
      <c r="FX511" s="401"/>
      <c r="FY511" s="401"/>
      <c r="FZ511" s="401"/>
      <c r="GA511" s="401"/>
      <c r="GB511" s="401"/>
      <c r="GC511" s="401"/>
      <c r="GD511" s="401"/>
      <c r="GE511" s="401"/>
      <c r="GF511" s="401"/>
      <c r="GG511" s="401"/>
      <c r="GH511" s="401"/>
      <c r="GI511" s="401"/>
      <c r="GJ511" s="401"/>
      <c r="GK511" s="401"/>
      <c r="GL511" s="401"/>
      <c r="GM511" s="401"/>
      <c r="GN511" s="401"/>
      <c r="GO511" s="401"/>
      <c r="GP511" s="401"/>
      <c r="GQ511" s="401"/>
      <c r="GR511" s="401"/>
      <c r="GS511" s="401"/>
      <c r="GT511" s="401"/>
      <c r="GU511" s="401"/>
      <c r="GV511" s="401"/>
      <c r="GW511" s="401"/>
      <c r="GX511" s="401"/>
      <c r="GY511" s="401"/>
      <c r="GZ511" s="401"/>
      <c r="HA511" s="401"/>
      <c r="HB511" s="401"/>
      <c r="HC511" s="401"/>
      <c r="HD511" s="401"/>
      <c r="HE511" s="401"/>
      <c r="HF511" s="401"/>
      <c r="HG511" s="401"/>
      <c r="HH511" s="401"/>
      <c r="HI511" s="401"/>
      <c r="HJ511" s="401"/>
      <c r="HK511" s="401"/>
      <c r="HL511" s="401"/>
      <c r="HM511" s="401"/>
      <c r="HN511" s="401"/>
      <c r="HO511" s="401"/>
      <c r="HP511" s="401"/>
      <c r="HQ511" s="401"/>
      <c r="HR511" s="401"/>
      <c r="HS511" s="401"/>
      <c r="HT511" s="401"/>
      <c r="HU511" s="401"/>
      <c r="HV511" s="401"/>
      <c r="HW511" s="401"/>
      <c r="HX511" s="401"/>
      <c r="HY511" s="401"/>
      <c r="HZ511" s="401"/>
      <c r="IA511" s="401"/>
      <c r="IB511" s="401"/>
      <c r="IC511" s="401"/>
      <c r="ID511" s="401"/>
      <c r="IE511" s="401"/>
      <c r="IF511" s="401"/>
      <c r="IG511" s="401"/>
      <c r="IH511" s="401"/>
      <c r="II511" s="401"/>
      <c r="IJ511" s="401"/>
      <c r="IK511" s="401"/>
      <c r="IL511" s="401"/>
      <c r="IM511" s="401"/>
      <c r="IN511" s="401"/>
      <c r="IO511" s="401"/>
      <c r="IP511" s="401"/>
      <c r="IQ511" s="401"/>
      <c r="IR511" s="401"/>
      <c r="IS511" s="401"/>
      <c r="IT511" s="401"/>
      <c r="IU511" s="401"/>
      <c r="IV511" s="401"/>
      <c r="IW511" s="401"/>
      <c r="IX511" s="401"/>
      <c r="IY511" s="401"/>
      <c r="IZ511" s="401"/>
      <c r="JA511" s="401"/>
      <c r="JB511" s="401"/>
      <c r="JC511" s="401"/>
      <c r="JD511" s="401"/>
      <c r="JE511" s="401"/>
      <c r="JF511" s="401"/>
      <c r="JG511" s="401"/>
      <c r="JH511" s="401"/>
    </row>
    <row r="512" spans="1:268" s="361" customFormat="1" ht="16.5" customHeight="1">
      <c r="A512" s="378" t="s">
        <v>244</v>
      </c>
      <c r="B512" s="378"/>
      <c r="C512" s="378"/>
      <c r="D512" s="378"/>
      <c r="E512" s="378"/>
      <c r="F512" s="378"/>
      <c r="G512" s="378"/>
      <c r="H512" s="378"/>
      <c r="I512" s="378"/>
      <c r="J512" s="378"/>
      <c r="K512" s="378"/>
      <c r="L512" s="378"/>
      <c r="M512" s="378"/>
      <c r="N512" s="378"/>
      <c r="O512" s="378"/>
      <c r="P512" s="378"/>
      <c r="Q512" s="378"/>
      <c r="R512" s="378"/>
      <c r="S512" s="378"/>
      <c r="T512" s="378"/>
      <c r="U512" s="378"/>
      <c r="V512" s="378"/>
      <c r="W512" s="378"/>
      <c r="X512" s="378"/>
      <c r="Y512" s="378"/>
      <c r="Z512" s="378"/>
      <c r="AA512" s="378"/>
      <c r="AB512" s="378"/>
      <c r="AC512" s="378"/>
      <c r="AD512" s="378"/>
      <c r="AE512" s="378"/>
      <c r="AF512" s="378"/>
      <c r="AG512" s="378"/>
      <c r="AH512" s="378"/>
      <c r="AI512" s="378"/>
      <c r="AJ512" s="378"/>
      <c r="AK512" s="378"/>
      <c r="AL512" s="378"/>
      <c r="AM512" s="378"/>
      <c r="AN512" s="378"/>
      <c r="AO512" s="378"/>
      <c r="AP512" s="378"/>
      <c r="AQ512" s="378"/>
      <c r="AR512" s="378"/>
      <c r="AS512" s="378"/>
      <c r="AT512" s="378"/>
      <c r="AU512" s="378"/>
      <c r="AV512" s="378"/>
      <c r="AW512" s="378"/>
      <c r="AX512" s="378"/>
      <c r="AY512" s="378"/>
      <c r="AZ512" s="378"/>
      <c r="BA512" s="378"/>
      <c r="BB512" s="378"/>
      <c r="BC512" s="378"/>
      <c r="BD512" s="378"/>
      <c r="BE512" s="378"/>
      <c r="BF512" s="378"/>
      <c r="BG512" s="378">
        <f t="shared" si="383" ref="BG512:CP521">COUNTIFS($E$4:$E$503,$A512,BG$4:BG$503,1)</f>
        <v>0</v>
      </c>
      <c r="BH512" s="378">
        <f t="shared" si="383"/>
        <v>1</v>
      </c>
      <c r="BI512" s="378">
        <f t="shared" si="383"/>
        <v>6</v>
      </c>
      <c r="BJ512" s="378">
        <f t="shared" si="383"/>
        <v>7</v>
      </c>
      <c r="BK512" s="378">
        <f t="shared" si="383"/>
        <v>0</v>
      </c>
      <c r="BL512" s="378">
        <f t="shared" si="383"/>
        <v>11</v>
      </c>
      <c r="BM512" s="378">
        <f t="shared" si="383"/>
        <v>3</v>
      </c>
      <c r="BN512" s="378">
        <f t="shared" si="383"/>
        <v>14</v>
      </c>
      <c r="BO512" s="378">
        <f t="shared" si="383"/>
        <v>0</v>
      </c>
      <c r="BP512" s="378">
        <f t="shared" si="383"/>
        <v>0</v>
      </c>
      <c r="BQ512" s="378">
        <f t="shared" si="383"/>
        <v>1</v>
      </c>
      <c r="BR512" s="378">
        <f t="shared" si="383"/>
        <v>0</v>
      </c>
      <c r="BS512" s="378">
        <f t="shared" si="383"/>
        <v>0</v>
      </c>
      <c r="BT512" s="378">
        <f t="shared" si="383"/>
        <v>6</v>
      </c>
      <c r="BU512" s="378">
        <f t="shared" si="383"/>
        <v>1</v>
      </c>
      <c r="BV512" s="378">
        <f t="shared" si="383"/>
        <v>1</v>
      </c>
      <c r="BW512" s="378">
        <f t="shared" si="383"/>
        <v>22</v>
      </c>
      <c r="BX512" s="378">
        <f t="shared" si="383"/>
        <v>1</v>
      </c>
      <c r="BY512" s="378">
        <f t="shared" si="383"/>
        <v>1</v>
      </c>
      <c r="BZ512" s="378">
        <f t="shared" si="383"/>
        <v>22</v>
      </c>
      <c r="CA512" s="378">
        <f t="shared" si="383"/>
        <v>24</v>
      </c>
      <c r="CB512" s="420">
        <f t="shared" si="384" ref="CB512:CB527">COUNTIFS($E$4:$E$503,$A512,CB$4:CB$503,1)</f>
        <v>24</v>
      </c>
      <c r="CC512" s="378">
        <f t="shared" si="383"/>
        <v>0</v>
      </c>
      <c r="CD512" s="378">
        <f t="shared" si="383"/>
        <v>0</v>
      </c>
      <c r="CE512" s="378">
        <f t="shared" si="383"/>
        <v>6</v>
      </c>
      <c r="CF512" s="378">
        <f t="shared" si="383"/>
        <v>6</v>
      </c>
      <c r="CG512" s="378">
        <f t="shared" si="383"/>
        <v>30</v>
      </c>
      <c r="CH512" s="378">
        <f t="shared" si="383"/>
        <v>30</v>
      </c>
      <c r="CI512" s="378">
        <f t="shared" si="385" ref="CI512:CO527">SUMIF($E$4:$E$503,$A512,CI$4:CI$503)</f>
        <v>0</v>
      </c>
      <c r="CJ512" s="378">
        <f t="shared" si="385"/>
        <v>1</v>
      </c>
      <c r="CK512" s="378">
        <f t="shared" si="385"/>
        <v>1</v>
      </c>
      <c r="CL512" s="378">
        <f t="shared" si="385"/>
        <v>1</v>
      </c>
      <c r="CM512" s="378">
        <f t="shared" si="385"/>
        <v>13</v>
      </c>
      <c r="CN512" s="378">
        <f t="shared" si="385"/>
        <v>37</v>
      </c>
      <c r="CO512" s="378">
        <f t="shared" si="381"/>
        <v>51</v>
      </c>
      <c r="CP512" s="378">
        <f t="shared" si="383"/>
        <v>30</v>
      </c>
      <c r="CQ512" s="378">
        <f t="shared" si="386" ref="CQ512:CS527">COUNTIFS($E$4:$E$503,$A512,CQ$4:CQ$503,1)</f>
        <v>14</v>
      </c>
      <c r="CR512" s="378">
        <f t="shared" si="386"/>
        <v>0</v>
      </c>
      <c r="CS512" s="378">
        <f t="shared" si="386"/>
        <v>19</v>
      </c>
      <c r="CT512" s="378" t="str">
        <f t="shared" si="382"/>
        <v/>
      </c>
      <c r="CU512" s="378" t="str">
        <f>AA516&amp;" "&amp;AS516</f>
        <v xml:space="preserve"> </v>
      </c>
      <c r="CV512" s="378">
        <f>MAX(AA516,AS516)</f>
        <v>0</v>
      </c>
      <c r="CW512" s="378"/>
      <c r="CX512" s="378"/>
      <c r="CY512" s="378"/>
      <c r="CZ512" s="378"/>
      <c r="DA512" s="378"/>
      <c r="DB512" s="378"/>
      <c r="DC512" s="378"/>
      <c r="DD512" s="378"/>
      <c r="DE512" s="378"/>
      <c r="DF512" s="378"/>
      <c r="DG512" s="378"/>
      <c r="DH512" s="378"/>
      <c r="DI512" s="378"/>
      <c r="DJ512" s="378"/>
      <c r="DK512" s="378"/>
      <c r="DL512" s="378"/>
      <c r="DM512" s="378"/>
      <c r="DN512" s="378"/>
      <c r="DO512" s="378"/>
      <c r="DP512" s="378"/>
      <c r="DQ512" s="378"/>
      <c r="DR512" s="378"/>
      <c r="DS512" s="378"/>
      <c r="DT512" s="378"/>
      <c r="DU512" s="378"/>
      <c r="DV512" s="378"/>
      <c r="DW512" s="378"/>
      <c r="DX512" s="378"/>
      <c r="DY512" s="378"/>
      <c r="DZ512" s="378"/>
      <c r="EA512" s="378"/>
      <c r="EB512" s="378"/>
      <c r="EC512" s="378"/>
      <c r="ED512" s="378"/>
      <c r="EE512" s="378"/>
      <c r="EF512" s="378"/>
      <c r="EG512" s="378"/>
      <c r="EH512" s="378"/>
      <c r="EI512" s="378"/>
      <c r="EJ512" s="378"/>
      <c r="EK512" s="378"/>
      <c r="EL512" s="378"/>
      <c r="EM512" s="378"/>
      <c r="EN512" s="378"/>
      <c r="EO512" s="378"/>
      <c r="EP512" s="378"/>
      <c r="EQ512" s="378"/>
      <c r="ER512" s="378"/>
      <c r="ES512" s="378"/>
      <c r="ET512" s="378"/>
      <c r="EU512" s="378"/>
      <c r="EV512" s="378"/>
      <c r="EW512" s="378"/>
      <c r="EX512" s="378"/>
      <c r="EY512" s="378"/>
      <c r="EZ512" s="378"/>
      <c r="FA512" s="378"/>
      <c r="FB512" s="378"/>
      <c r="FC512" s="378"/>
      <c r="FD512" s="378"/>
      <c r="FE512" s="378"/>
      <c r="FF512" s="378"/>
      <c r="FG512" s="378"/>
      <c r="FH512" s="378"/>
      <c r="FI512" s="378"/>
      <c r="FJ512" s="378"/>
      <c r="FK512" s="378"/>
      <c r="FL512" s="378"/>
      <c r="FM512" s="378"/>
      <c r="FN512" s="378"/>
      <c r="FO512" s="378"/>
      <c r="FP512" s="378"/>
      <c r="FQ512" s="378"/>
      <c r="FR512" s="378"/>
      <c r="FS512" s="378"/>
      <c r="FT512" s="378"/>
      <c r="FU512" s="378"/>
      <c r="FV512" s="378"/>
      <c r="FW512" s="378"/>
      <c r="FX512" s="378"/>
      <c r="FY512" s="378"/>
      <c r="FZ512" s="378"/>
      <c r="GA512" s="378"/>
      <c r="GB512" s="378"/>
      <c r="GC512" s="378"/>
      <c r="GD512" s="378"/>
      <c r="GE512" s="378"/>
      <c r="GF512" s="378"/>
      <c r="GG512" s="378"/>
      <c r="GH512" s="378"/>
      <c r="GI512" s="378"/>
      <c r="GJ512" s="378"/>
      <c r="GK512" s="378"/>
      <c r="GL512" s="378"/>
      <c r="GM512" s="378"/>
      <c r="GN512" s="378"/>
      <c r="GO512" s="378"/>
      <c r="GP512" s="378"/>
      <c r="GQ512" s="378"/>
      <c r="GR512" s="378"/>
      <c r="GS512" s="378"/>
      <c r="GT512" s="378"/>
      <c r="GU512" s="378"/>
      <c r="GV512" s="378"/>
      <c r="GW512" s="378"/>
      <c r="GX512" s="378"/>
      <c r="GY512" s="378"/>
      <c r="GZ512" s="378"/>
      <c r="HA512" s="378"/>
      <c r="HB512" s="378"/>
      <c r="HC512" s="378"/>
      <c r="HD512" s="378"/>
      <c r="HE512" s="378"/>
      <c r="HF512" s="378"/>
      <c r="HG512" s="378"/>
      <c r="HH512" s="378"/>
      <c r="HI512" s="378"/>
      <c r="HJ512" s="378"/>
      <c r="HK512" s="378"/>
      <c r="HL512" s="378"/>
      <c r="HM512" s="378"/>
      <c r="HN512" s="378"/>
      <c r="HO512" s="378"/>
      <c r="HP512" s="378"/>
      <c r="HQ512" s="378"/>
      <c r="HR512" s="378"/>
      <c r="HS512" s="378"/>
      <c r="HT512" s="378"/>
      <c r="HU512" s="378"/>
      <c r="HV512" s="378"/>
      <c r="HW512" s="378"/>
      <c r="HX512" s="378"/>
      <c r="HY512" s="378"/>
      <c r="HZ512" s="378"/>
      <c r="IA512" s="378"/>
      <c r="IB512" s="378"/>
      <c r="IC512" s="378"/>
      <c r="ID512" s="378"/>
      <c r="IE512" s="378"/>
      <c r="IF512" s="378"/>
      <c r="IG512" s="378"/>
      <c r="IH512" s="378"/>
      <c r="II512" s="378"/>
      <c r="IJ512" s="378"/>
      <c r="IK512" s="378"/>
      <c r="IL512" s="378"/>
      <c r="IM512" s="378"/>
      <c r="IN512" s="378"/>
      <c r="IO512" s="378"/>
      <c r="IP512" s="378"/>
      <c r="IQ512" s="378"/>
      <c r="IR512" s="378"/>
      <c r="IS512" s="378"/>
      <c r="IT512" s="378"/>
      <c r="IU512" s="378"/>
      <c r="IV512" s="378"/>
      <c r="IW512" s="378"/>
      <c r="IX512" s="378"/>
      <c r="IY512" s="378"/>
      <c r="IZ512" s="378"/>
      <c r="JA512" s="378"/>
      <c r="JB512" s="378"/>
      <c r="JC512" s="378"/>
      <c r="JD512" s="378"/>
      <c r="JE512" s="378"/>
      <c r="JF512" s="378"/>
      <c r="JG512" s="378"/>
      <c r="JH512" s="378"/>
    </row>
    <row r="513" spans="1:268" s="362" customFormat="1" ht="16.5" customHeight="1">
      <c r="A513" s="379" t="s">
        <v>852</v>
      </c>
      <c r="B513" s="379"/>
      <c r="C513" s="379"/>
      <c r="D513" s="379"/>
      <c r="E513" s="379"/>
      <c r="F513" s="379"/>
      <c r="G513" s="379"/>
      <c r="H513" s="379"/>
      <c r="I513" s="379"/>
      <c r="J513" s="379"/>
      <c r="K513" s="379"/>
      <c r="L513" s="379"/>
      <c r="M513" s="379"/>
      <c r="N513" s="379"/>
      <c r="O513" s="379"/>
      <c r="P513" s="379"/>
      <c r="Q513" s="379"/>
      <c r="R513" s="379"/>
      <c r="S513" s="379"/>
      <c r="T513" s="379"/>
      <c r="U513" s="379"/>
      <c r="V513" s="379"/>
      <c r="W513" s="379"/>
      <c r="X513" s="379"/>
      <c r="Y513" s="379"/>
      <c r="Z513" s="379"/>
      <c r="AA513" s="379"/>
      <c r="AB513" s="379"/>
      <c r="AC513" s="379"/>
      <c r="AD513" s="379"/>
      <c r="AE513" s="379"/>
      <c r="AF513" s="379"/>
      <c r="AG513" s="379"/>
      <c r="AH513" s="379"/>
      <c r="AI513" s="379"/>
      <c r="AJ513" s="379"/>
      <c r="AK513" s="379"/>
      <c r="AL513" s="379"/>
      <c r="AM513" s="379"/>
      <c r="AN513" s="379"/>
      <c r="AO513" s="379"/>
      <c r="AP513" s="379"/>
      <c r="AQ513" s="379"/>
      <c r="AR513" s="379"/>
      <c r="AS513" s="379"/>
      <c r="AT513" s="379"/>
      <c r="AU513" s="379"/>
      <c r="AV513" s="379"/>
      <c r="AW513" s="379"/>
      <c r="AX513" s="379"/>
      <c r="AY513" s="379"/>
      <c r="AZ513" s="379"/>
      <c r="BA513" s="379"/>
      <c r="BB513" s="379"/>
      <c r="BC513" s="379"/>
      <c r="BD513" s="379"/>
      <c r="BE513" s="379"/>
      <c r="BF513" s="379"/>
      <c r="BG513" s="379">
        <f t="shared" si="383"/>
        <v>0</v>
      </c>
      <c r="BH513" s="379">
        <f t="shared" si="383"/>
        <v>0</v>
      </c>
      <c r="BI513" s="379">
        <f t="shared" si="383"/>
        <v>0</v>
      </c>
      <c r="BJ513" s="379">
        <f t="shared" si="383"/>
        <v>0</v>
      </c>
      <c r="BK513" s="379">
        <f t="shared" si="383"/>
        <v>0</v>
      </c>
      <c r="BL513" s="379">
        <f t="shared" si="383"/>
        <v>1</v>
      </c>
      <c r="BM513" s="379">
        <f t="shared" si="383"/>
        <v>1</v>
      </c>
      <c r="BN513" s="379">
        <f t="shared" si="383"/>
        <v>2</v>
      </c>
      <c r="BO513" s="379">
        <f t="shared" si="383"/>
        <v>0</v>
      </c>
      <c r="BP513" s="379">
        <f t="shared" si="383"/>
        <v>0</v>
      </c>
      <c r="BQ513" s="379">
        <f t="shared" si="383"/>
        <v>1</v>
      </c>
      <c r="BR513" s="379">
        <f t="shared" si="383"/>
        <v>0</v>
      </c>
      <c r="BS513" s="379">
        <f t="shared" si="383"/>
        <v>0</v>
      </c>
      <c r="BT513" s="379">
        <f t="shared" si="383"/>
        <v>4</v>
      </c>
      <c r="BU513" s="379">
        <f t="shared" si="383"/>
        <v>0</v>
      </c>
      <c r="BV513" s="379">
        <f t="shared" si="383"/>
        <v>0</v>
      </c>
      <c r="BW513" s="379">
        <f t="shared" si="383"/>
        <v>2</v>
      </c>
      <c r="BX513" s="379">
        <f t="shared" si="383"/>
        <v>0</v>
      </c>
      <c r="BY513" s="379">
        <f t="shared" si="383"/>
        <v>0</v>
      </c>
      <c r="BZ513" s="379">
        <f t="shared" si="383"/>
        <v>2</v>
      </c>
      <c r="CA513" s="379">
        <f t="shared" si="383"/>
        <v>2</v>
      </c>
      <c r="CB513" s="419">
        <f t="shared" si="384"/>
        <v>2</v>
      </c>
      <c r="CC513" s="379">
        <f t="shared" si="383"/>
        <v>0</v>
      </c>
      <c r="CD513" s="379">
        <f t="shared" si="383"/>
        <v>0</v>
      </c>
      <c r="CE513" s="379">
        <f t="shared" si="383"/>
        <v>4</v>
      </c>
      <c r="CF513" s="379">
        <f t="shared" si="383"/>
        <v>4</v>
      </c>
      <c r="CG513" s="379">
        <f t="shared" si="383"/>
        <v>6</v>
      </c>
      <c r="CH513" s="379">
        <f t="shared" si="383"/>
        <v>6</v>
      </c>
      <c r="CI513" s="379">
        <f t="shared" si="385"/>
        <v>0</v>
      </c>
      <c r="CJ513" s="379">
        <f t="shared" si="385"/>
        <v>0</v>
      </c>
      <c r="CK513" s="379">
        <f t="shared" si="385"/>
        <v>0</v>
      </c>
      <c r="CL513" s="379">
        <f t="shared" si="385"/>
        <v>0</v>
      </c>
      <c r="CM513" s="379">
        <f t="shared" si="385"/>
        <v>1</v>
      </c>
      <c r="CN513" s="379">
        <f t="shared" si="385"/>
        <v>7</v>
      </c>
      <c r="CO513" s="379">
        <f t="shared" si="381"/>
        <v>8</v>
      </c>
      <c r="CP513" s="379">
        <f t="shared" si="383"/>
        <v>6</v>
      </c>
      <c r="CQ513" s="379">
        <f t="shared" si="386"/>
        <v>3</v>
      </c>
      <c r="CR513" s="379">
        <f t="shared" si="386"/>
        <v>0</v>
      </c>
      <c r="CS513" s="379">
        <f t="shared" si="386"/>
        <v>6</v>
      </c>
      <c r="CT513" s="379" t="str">
        <f t="shared" si="382"/>
        <v/>
      </c>
      <c r="CU513" s="379" t="str">
        <f t="shared" si="387" ref="CU513:CU518">AA517&amp;" "&amp;AS517</f>
        <v xml:space="preserve"> </v>
      </c>
      <c r="CV513" s="379">
        <f t="shared" si="388" ref="CV513:CV518">MAX(AA517,AS517)</f>
        <v>0</v>
      </c>
      <c r="CW513" s="379"/>
      <c r="CX513" s="379"/>
      <c r="CY513" s="379"/>
      <c r="CZ513" s="379"/>
      <c r="DA513" s="379"/>
      <c r="DB513" s="379"/>
      <c r="DC513" s="379"/>
      <c r="DD513" s="379"/>
      <c r="DE513" s="379"/>
      <c r="DF513" s="379"/>
      <c r="DG513" s="379"/>
      <c r="DH513" s="379"/>
      <c r="DI513" s="379"/>
      <c r="DJ513" s="379"/>
      <c r="DK513" s="379"/>
      <c r="DL513" s="379"/>
      <c r="DM513" s="379"/>
      <c r="DN513" s="379"/>
      <c r="DO513" s="379"/>
      <c r="DP513" s="379"/>
      <c r="DQ513" s="379"/>
      <c r="DR513" s="379"/>
      <c r="DS513" s="379"/>
      <c r="DT513" s="379"/>
      <c r="DU513" s="379"/>
      <c r="DV513" s="379"/>
      <c r="DW513" s="379"/>
      <c r="DX513" s="379"/>
      <c r="DY513" s="379"/>
      <c r="DZ513" s="379"/>
      <c r="EA513" s="379"/>
      <c r="EB513" s="379"/>
      <c r="EC513" s="379"/>
      <c r="ED513" s="379"/>
      <c r="EE513" s="379"/>
      <c r="EF513" s="379"/>
      <c r="EG513" s="379"/>
      <c r="EH513" s="379"/>
      <c r="EI513" s="379"/>
      <c r="EJ513" s="379"/>
      <c r="EK513" s="379"/>
      <c r="EL513" s="379"/>
      <c r="EM513" s="379"/>
      <c r="EN513" s="379"/>
      <c r="EO513" s="379"/>
      <c r="EP513" s="379"/>
      <c r="EQ513" s="379"/>
      <c r="ER513" s="379"/>
      <c r="ES513" s="379"/>
      <c r="ET513" s="379"/>
      <c r="EU513" s="379"/>
      <c r="EV513" s="379"/>
      <c r="EW513" s="379"/>
      <c r="EX513" s="379"/>
      <c r="EY513" s="379"/>
      <c r="EZ513" s="379"/>
      <c r="FA513" s="379"/>
      <c r="FB513" s="379"/>
      <c r="FC513" s="379"/>
      <c r="FD513" s="379"/>
      <c r="FE513" s="379"/>
      <c r="FF513" s="379"/>
      <c r="FG513" s="379"/>
      <c r="FH513" s="379"/>
      <c r="FI513" s="379"/>
      <c r="FJ513" s="379"/>
      <c r="FK513" s="379"/>
      <c r="FL513" s="379"/>
      <c r="FM513" s="379"/>
      <c r="FN513" s="379"/>
      <c r="FO513" s="379"/>
      <c r="FP513" s="379"/>
      <c r="FQ513" s="379"/>
      <c r="FR513" s="379"/>
      <c r="FS513" s="379"/>
      <c r="FT513" s="379"/>
      <c r="FU513" s="379"/>
      <c r="FV513" s="379"/>
      <c r="FW513" s="379"/>
      <c r="FX513" s="379"/>
      <c r="FY513" s="379"/>
      <c r="FZ513" s="379"/>
      <c r="GA513" s="379"/>
      <c r="GB513" s="379"/>
      <c r="GC513" s="379"/>
      <c r="GD513" s="379"/>
      <c r="GE513" s="379"/>
      <c r="GF513" s="379"/>
      <c r="GG513" s="379"/>
      <c r="GH513" s="379"/>
      <c r="GI513" s="379"/>
      <c r="GJ513" s="379"/>
      <c r="GK513" s="379"/>
      <c r="GL513" s="379"/>
      <c r="GM513" s="379"/>
      <c r="GN513" s="379"/>
      <c r="GO513" s="379"/>
      <c r="GP513" s="379"/>
      <c r="GQ513" s="379"/>
      <c r="GR513" s="379"/>
      <c r="GS513" s="379"/>
      <c r="GT513" s="379"/>
      <c r="GU513" s="379"/>
      <c r="GV513" s="379"/>
      <c r="GW513" s="379"/>
      <c r="GX513" s="379"/>
      <c r="GY513" s="379"/>
      <c r="GZ513" s="379"/>
      <c r="HA513" s="379"/>
      <c r="HB513" s="379"/>
      <c r="HC513" s="379"/>
      <c r="HD513" s="379"/>
      <c r="HE513" s="379"/>
      <c r="HF513" s="379"/>
      <c r="HG513" s="379"/>
      <c r="HH513" s="379"/>
      <c r="HI513" s="379"/>
      <c r="HJ513" s="379"/>
      <c r="HK513" s="379"/>
      <c r="HL513" s="379"/>
      <c r="HM513" s="379"/>
      <c r="HN513" s="379"/>
      <c r="HO513" s="379"/>
      <c r="HP513" s="379"/>
      <c r="HQ513" s="379"/>
      <c r="HR513" s="379"/>
      <c r="HS513" s="379"/>
      <c r="HT513" s="379"/>
      <c r="HU513" s="379"/>
      <c r="HV513" s="379"/>
      <c r="HW513" s="379"/>
      <c r="HX513" s="379"/>
      <c r="HY513" s="379"/>
      <c r="HZ513" s="379"/>
      <c r="IA513" s="379"/>
      <c r="IB513" s="379"/>
      <c r="IC513" s="379"/>
      <c r="ID513" s="379"/>
      <c r="IE513" s="379"/>
      <c r="IF513" s="379"/>
      <c r="IG513" s="379"/>
      <c r="IH513" s="379"/>
      <c r="II513" s="379"/>
      <c r="IJ513" s="379"/>
      <c r="IK513" s="379"/>
      <c r="IL513" s="379"/>
      <c r="IM513" s="379"/>
      <c r="IN513" s="379"/>
      <c r="IO513" s="379"/>
      <c r="IP513" s="379"/>
      <c r="IQ513" s="379"/>
      <c r="IR513" s="379"/>
      <c r="IS513" s="379"/>
      <c r="IT513" s="379"/>
      <c r="IU513" s="379"/>
      <c r="IV513" s="379"/>
      <c r="IW513" s="379"/>
      <c r="IX513" s="379"/>
      <c r="IY513" s="379"/>
      <c r="IZ513" s="379"/>
      <c r="JA513" s="379"/>
      <c r="JB513" s="379"/>
      <c r="JC513" s="379"/>
      <c r="JD513" s="379"/>
      <c r="JE513" s="379"/>
      <c r="JF513" s="379"/>
      <c r="JG513" s="379"/>
      <c r="JH513" s="379"/>
    </row>
    <row r="514" spans="1:268" s="363" customFormat="1" ht="16.5" customHeight="1">
      <c r="A514" s="380" t="s">
        <v>174</v>
      </c>
      <c r="B514" s="380"/>
      <c r="C514" s="380"/>
      <c r="D514" s="380"/>
      <c r="E514" s="380"/>
      <c r="F514" s="380"/>
      <c r="G514" s="380"/>
      <c r="H514" s="380"/>
      <c r="I514" s="380"/>
      <c r="J514" s="380"/>
      <c r="K514" s="380"/>
      <c r="L514" s="380"/>
      <c r="M514" s="380"/>
      <c r="N514" s="380"/>
      <c r="O514" s="380"/>
      <c r="P514" s="380"/>
      <c r="Q514" s="380"/>
      <c r="R514" s="380"/>
      <c r="S514" s="380"/>
      <c r="T514" s="380"/>
      <c r="U514" s="380"/>
      <c r="V514" s="380"/>
      <c r="W514" s="380"/>
      <c r="X514" s="380"/>
      <c r="Y514" s="380"/>
      <c r="Z514" s="380"/>
      <c r="AA514" s="380"/>
      <c r="AB514" s="380"/>
      <c r="AC514" s="380"/>
      <c r="AD514" s="380"/>
      <c r="AE514" s="380"/>
      <c r="AF514" s="380"/>
      <c r="AG514" s="380"/>
      <c r="AH514" s="380"/>
      <c r="AI514" s="380"/>
      <c r="AJ514" s="380"/>
      <c r="AK514" s="380"/>
      <c r="AL514" s="380"/>
      <c r="AM514" s="380"/>
      <c r="AN514" s="380"/>
      <c r="AO514" s="380"/>
      <c r="AP514" s="380"/>
      <c r="AQ514" s="380"/>
      <c r="AR514" s="380"/>
      <c r="AS514" s="380"/>
      <c r="AT514" s="380"/>
      <c r="AU514" s="380"/>
      <c r="AV514" s="380"/>
      <c r="AW514" s="380"/>
      <c r="AX514" s="380"/>
      <c r="AY514" s="380"/>
      <c r="AZ514" s="380"/>
      <c r="BA514" s="380"/>
      <c r="BB514" s="380"/>
      <c r="BC514" s="380"/>
      <c r="BD514" s="380"/>
      <c r="BE514" s="380"/>
      <c r="BF514" s="380"/>
      <c r="BG514" s="380">
        <f t="shared" si="383"/>
        <v>0</v>
      </c>
      <c r="BH514" s="380">
        <f t="shared" si="383"/>
        <v>1</v>
      </c>
      <c r="BI514" s="380">
        <f t="shared" si="383"/>
        <v>0</v>
      </c>
      <c r="BJ514" s="380">
        <f t="shared" si="383"/>
        <v>1</v>
      </c>
      <c r="BK514" s="380">
        <f t="shared" si="383"/>
        <v>0</v>
      </c>
      <c r="BL514" s="380">
        <f t="shared" si="383"/>
        <v>6</v>
      </c>
      <c r="BM514" s="380">
        <f t="shared" si="383"/>
        <v>2</v>
      </c>
      <c r="BN514" s="380">
        <f t="shared" si="383"/>
        <v>8</v>
      </c>
      <c r="BO514" s="380">
        <f t="shared" si="383"/>
        <v>0</v>
      </c>
      <c r="BP514" s="380">
        <f t="shared" si="383"/>
        <v>0</v>
      </c>
      <c r="BQ514" s="380">
        <f t="shared" si="383"/>
        <v>3</v>
      </c>
      <c r="BR514" s="380">
        <f t="shared" si="383"/>
        <v>0</v>
      </c>
      <c r="BS514" s="380">
        <f t="shared" si="383"/>
        <v>0</v>
      </c>
      <c r="BT514" s="380">
        <f t="shared" si="383"/>
        <v>10</v>
      </c>
      <c r="BU514" s="380">
        <f t="shared" si="383"/>
        <v>0</v>
      </c>
      <c r="BV514" s="380">
        <f t="shared" si="383"/>
        <v>2</v>
      </c>
      <c r="BW514" s="380">
        <f t="shared" si="383"/>
        <v>7</v>
      </c>
      <c r="BX514" s="380">
        <f t="shared" si="383"/>
        <v>0</v>
      </c>
      <c r="BY514" s="380">
        <f t="shared" si="383"/>
        <v>2</v>
      </c>
      <c r="BZ514" s="380">
        <f t="shared" si="383"/>
        <v>7</v>
      </c>
      <c r="CA514" s="380">
        <f t="shared" si="383"/>
        <v>9</v>
      </c>
      <c r="CB514" s="418">
        <f t="shared" si="384"/>
        <v>9</v>
      </c>
      <c r="CC514" s="380">
        <f t="shared" si="383"/>
        <v>0</v>
      </c>
      <c r="CD514" s="380">
        <f t="shared" si="383"/>
        <v>0</v>
      </c>
      <c r="CE514" s="380">
        <f t="shared" si="383"/>
        <v>10</v>
      </c>
      <c r="CF514" s="380">
        <f t="shared" si="383"/>
        <v>10</v>
      </c>
      <c r="CG514" s="380">
        <f t="shared" si="383"/>
        <v>19</v>
      </c>
      <c r="CH514" s="380">
        <f t="shared" si="383"/>
        <v>19</v>
      </c>
      <c r="CI514" s="380">
        <f t="shared" si="385"/>
        <v>0</v>
      </c>
      <c r="CJ514" s="380">
        <f t="shared" si="385"/>
        <v>1</v>
      </c>
      <c r="CK514" s="380">
        <f t="shared" si="385"/>
        <v>1</v>
      </c>
      <c r="CL514" s="380">
        <f t="shared" si="385"/>
        <v>0</v>
      </c>
      <c r="CM514" s="380">
        <f t="shared" si="385"/>
        <v>9</v>
      </c>
      <c r="CN514" s="380">
        <f t="shared" si="385"/>
        <v>19</v>
      </c>
      <c r="CO514" s="380">
        <f t="shared" si="381"/>
        <v>28</v>
      </c>
      <c r="CP514" s="380">
        <f t="shared" si="383"/>
        <v>19</v>
      </c>
      <c r="CQ514" s="380">
        <f t="shared" si="386"/>
        <v>12</v>
      </c>
      <c r="CR514" s="380">
        <f t="shared" si="386"/>
        <v>2</v>
      </c>
      <c r="CS514" s="380">
        <f t="shared" si="386"/>
        <v>16</v>
      </c>
      <c r="CT514" s="380" t="str">
        <f t="shared" si="382"/>
        <v/>
      </c>
      <c r="CU514" s="380" t="str">
        <f t="shared" si="387"/>
        <v xml:space="preserve"> </v>
      </c>
      <c r="CV514" s="380">
        <f t="shared" si="388"/>
        <v>0</v>
      </c>
      <c r="CW514" s="380"/>
      <c r="CX514" s="380"/>
      <c r="CY514" s="380"/>
      <c r="CZ514" s="380"/>
      <c r="DA514" s="380"/>
      <c r="DB514" s="380"/>
      <c r="DC514" s="380"/>
      <c r="DD514" s="380"/>
      <c r="DE514" s="380"/>
      <c r="DF514" s="380"/>
      <c r="DG514" s="380"/>
      <c r="DH514" s="380"/>
      <c r="DI514" s="380"/>
      <c r="DJ514" s="380"/>
      <c r="DK514" s="380"/>
      <c r="DL514" s="380"/>
      <c r="DM514" s="380"/>
      <c r="DN514" s="380"/>
      <c r="DO514" s="380"/>
      <c r="DP514" s="380"/>
      <c r="DQ514" s="380"/>
      <c r="DR514" s="380"/>
      <c r="DS514" s="380"/>
      <c r="DT514" s="380"/>
      <c r="DU514" s="380"/>
      <c r="DV514" s="380"/>
      <c r="DW514" s="380"/>
      <c r="DX514" s="380"/>
      <c r="DY514" s="380"/>
      <c r="DZ514" s="380"/>
      <c r="EA514" s="380"/>
      <c r="EB514" s="380"/>
      <c r="EC514" s="380"/>
      <c r="ED514" s="380"/>
      <c r="EE514" s="380"/>
      <c r="EF514" s="380"/>
      <c r="EG514" s="380"/>
      <c r="EH514" s="380"/>
      <c r="EI514" s="380"/>
      <c r="EJ514" s="380"/>
      <c r="EK514" s="380"/>
      <c r="EL514" s="380"/>
      <c r="EM514" s="380"/>
      <c r="EN514" s="380"/>
      <c r="EO514" s="380"/>
      <c r="EP514" s="380"/>
      <c r="EQ514" s="380"/>
      <c r="ER514" s="380"/>
      <c r="ES514" s="380"/>
      <c r="ET514" s="380"/>
      <c r="EU514" s="380"/>
      <c r="EV514" s="380"/>
      <c r="EW514" s="380"/>
      <c r="EX514" s="380"/>
      <c r="EY514" s="380"/>
      <c r="EZ514" s="380"/>
      <c r="FA514" s="380"/>
      <c r="FB514" s="380"/>
      <c r="FC514" s="380"/>
      <c r="FD514" s="380"/>
      <c r="FE514" s="380"/>
      <c r="FF514" s="380"/>
      <c r="FG514" s="380"/>
      <c r="FH514" s="380"/>
      <c r="FI514" s="380"/>
      <c r="FJ514" s="380"/>
      <c r="FK514" s="380"/>
      <c r="FL514" s="380"/>
      <c r="FM514" s="380"/>
      <c r="FN514" s="380"/>
      <c r="FO514" s="380"/>
      <c r="FP514" s="380"/>
      <c r="FQ514" s="380"/>
      <c r="FR514" s="380"/>
      <c r="FS514" s="380"/>
      <c r="FT514" s="380"/>
      <c r="FU514" s="380"/>
      <c r="FV514" s="380"/>
      <c r="FW514" s="380"/>
      <c r="FX514" s="380"/>
      <c r="FY514" s="380"/>
      <c r="FZ514" s="380"/>
      <c r="GA514" s="380"/>
      <c r="GB514" s="380"/>
      <c r="GC514" s="380"/>
      <c r="GD514" s="380"/>
      <c r="GE514" s="380"/>
      <c r="GF514" s="380"/>
      <c r="GG514" s="380"/>
      <c r="GH514" s="380"/>
      <c r="GI514" s="380"/>
      <c r="GJ514" s="380"/>
      <c r="GK514" s="380"/>
      <c r="GL514" s="380"/>
      <c r="GM514" s="380"/>
      <c r="GN514" s="380"/>
      <c r="GO514" s="380"/>
      <c r="GP514" s="380"/>
      <c r="GQ514" s="380"/>
      <c r="GR514" s="380"/>
      <c r="GS514" s="380"/>
      <c r="GT514" s="380"/>
      <c r="GU514" s="380"/>
      <c r="GV514" s="380"/>
      <c r="GW514" s="380"/>
      <c r="GX514" s="380"/>
      <c r="GY514" s="380"/>
      <c r="GZ514" s="380"/>
      <c r="HA514" s="380"/>
      <c r="HB514" s="380"/>
      <c r="HC514" s="380"/>
      <c r="HD514" s="380"/>
      <c r="HE514" s="380"/>
      <c r="HF514" s="380"/>
      <c r="HG514" s="380"/>
      <c r="HH514" s="380"/>
      <c r="HI514" s="380"/>
      <c r="HJ514" s="380"/>
      <c r="HK514" s="380"/>
      <c r="HL514" s="380"/>
      <c r="HM514" s="380"/>
      <c r="HN514" s="380"/>
      <c r="HO514" s="380"/>
      <c r="HP514" s="380"/>
      <c r="HQ514" s="380"/>
      <c r="HR514" s="380"/>
      <c r="HS514" s="380"/>
      <c r="HT514" s="380"/>
      <c r="HU514" s="380"/>
      <c r="HV514" s="380"/>
      <c r="HW514" s="380"/>
      <c r="HX514" s="380"/>
      <c r="HY514" s="380"/>
      <c r="HZ514" s="380"/>
      <c r="IA514" s="380"/>
      <c r="IB514" s="380"/>
      <c r="IC514" s="380"/>
      <c r="ID514" s="380"/>
      <c r="IE514" s="380"/>
      <c r="IF514" s="380"/>
      <c r="IG514" s="380"/>
      <c r="IH514" s="380"/>
      <c r="II514" s="380"/>
      <c r="IJ514" s="380"/>
      <c r="IK514" s="380"/>
      <c r="IL514" s="380"/>
      <c r="IM514" s="380"/>
      <c r="IN514" s="380"/>
      <c r="IO514" s="380"/>
      <c r="IP514" s="380"/>
      <c r="IQ514" s="380"/>
      <c r="IR514" s="380"/>
      <c r="IS514" s="380"/>
      <c r="IT514" s="380"/>
      <c r="IU514" s="380"/>
      <c r="IV514" s="380"/>
      <c r="IW514" s="380"/>
      <c r="IX514" s="380"/>
      <c r="IY514" s="380"/>
      <c r="IZ514" s="380"/>
      <c r="JA514" s="380"/>
      <c r="JB514" s="380"/>
      <c r="JC514" s="380"/>
      <c r="JD514" s="380"/>
      <c r="JE514" s="380"/>
      <c r="JF514" s="380"/>
      <c r="JG514" s="380"/>
      <c r="JH514" s="380"/>
    </row>
    <row r="515" spans="1:268" s="149" customFormat="1" ht="16.5" customHeight="1">
      <c r="A515" s="381" t="s">
        <v>272</v>
      </c>
      <c r="B515" s="381"/>
      <c r="C515" s="381"/>
      <c r="D515" s="381"/>
      <c r="E515" s="381"/>
      <c r="F515" s="381"/>
      <c r="G515" s="381"/>
      <c r="H515" s="381"/>
      <c r="I515" s="381"/>
      <c r="J515" s="381"/>
      <c r="K515" s="381"/>
      <c r="L515" s="381"/>
      <c r="M515" s="381"/>
      <c r="N515" s="381"/>
      <c r="O515" s="381"/>
      <c r="P515" s="381"/>
      <c r="Q515" s="381"/>
      <c r="R515" s="381"/>
      <c r="S515" s="381"/>
      <c r="T515" s="381"/>
      <c r="U515" s="381"/>
      <c r="V515" s="381"/>
      <c r="W515" s="381"/>
      <c r="X515" s="381"/>
      <c r="Y515" s="381"/>
      <c r="Z515" s="381"/>
      <c r="AA515" s="381"/>
      <c r="AB515" s="381"/>
      <c r="AC515" s="381"/>
      <c r="AD515" s="381"/>
      <c r="AE515" s="381"/>
      <c r="AF515" s="381"/>
      <c r="AG515" s="381"/>
      <c r="AH515" s="381"/>
      <c r="AI515" s="381"/>
      <c r="AJ515" s="381"/>
      <c r="AK515" s="381"/>
      <c r="AL515" s="381"/>
      <c r="AM515" s="381"/>
      <c r="AN515" s="381"/>
      <c r="AO515" s="381"/>
      <c r="AP515" s="381"/>
      <c r="AQ515" s="381"/>
      <c r="AR515" s="381"/>
      <c r="AS515" s="381"/>
      <c r="AT515" s="381"/>
      <c r="AU515" s="381"/>
      <c r="AV515" s="381"/>
      <c r="AW515" s="381"/>
      <c r="AX515" s="381"/>
      <c r="AY515" s="381"/>
      <c r="AZ515" s="381"/>
      <c r="BA515" s="381"/>
      <c r="BB515" s="381"/>
      <c r="BC515" s="381"/>
      <c r="BD515" s="381"/>
      <c r="BE515" s="381"/>
      <c r="BF515" s="381"/>
      <c r="BG515" s="381">
        <f t="shared" si="383"/>
        <v>0</v>
      </c>
      <c r="BH515" s="381">
        <f t="shared" si="383"/>
        <v>0</v>
      </c>
      <c r="BI515" s="381">
        <f t="shared" si="383"/>
        <v>0</v>
      </c>
      <c r="BJ515" s="381">
        <f t="shared" si="383"/>
        <v>0</v>
      </c>
      <c r="BK515" s="381">
        <f t="shared" si="383"/>
        <v>0</v>
      </c>
      <c r="BL515" s="381">
        <f t="shared" si="383"/>
        <v>3</v>
      </c>
      <c r="BM515" s="381">
        <f t="shared" si="383"/>
        <v>2</v>
      </c>
      <c r="BN515" s="381">
        <f t="shared" si="383"/>
        <v>5</v>
      </c>
      <c r="BO515" s="381">
        <f t="shared" si="383"/>
        <v>0</v>
      </c>
      <c r="BP515" s="381">
        <f t="shared" si="383"/>
        <v>0</v>
      </c>
      <c r="BQ515" s="381">
        <f t="shared" si="383"/>
        <v>1</v>
      </c>
      <c r="BR515" s="381">
        <f t="shared" si="383"/>
        <v>0</v>
      </c>
      <c r="BS515" s="381">
        <f t="shared" si="383"/>
        <v>0</v>
      </c>
      <c r="BT515" s="381">
        <f t="shared" si="383"/>
        <v>6</v>
      </c>
      <c r="BU515" s="381">
        <f t="shared" si="383"/>
        <v>0</v>
      </c>
      <c r="BV515" s="381">
        <f t="shared" si="383"/>
        <v>0</v>
      </c>
      <c r="BW515" s="381">
        <f t="shared" si="383"/>
        <v>2</v>
      </c>
      <c r="BX515" s="381">
        <f t="shared" si="383"/>
        <v>0</v>
      </c>
      <c r="BY515" s="381">
        <f t="shared" si="383"/>
        <v>0</v>
      </c>
      <c r="BZ515" s="381">
        <f t="shared" si="383"/>
        <v>3</v>
      </c>
      <c r="CA515" s="381">
        <f t="shared" si="383"/>
        <v>3</v>
      </c>
      <c r="CB515" s="417">
        <f t="shared" si="384"/>
        <v>2</v>
      </c>
      <c r="CC515" s="381">
        <f t="shared" si="383"/>
        <v>0</v>
      </c>
      <c r="CD515" s="381">
        <f t="shared" si="383"/>
        <v>0</v>
      </c>
      <c r="CE515" s="381">
        <f t="shared" si="383"/>
        <v>7</v>
      </c>
      <c r="CF515" s="381">
        <f t="shared" si="383"/>
        <v>7</v>
      </c>
      <c r="CG515" s="381">
        <f t="shared" si="383"/>
        <v>9</v>
      </c>
      <c r="CH515" s="381">
        <f t="shared" si="383"/>
        <v>9</v>
      </c>
      <c r="CI515" s="381">
        <f t="shared" si="385"/>
        <v>0</v>
      </c>
      <c r="CJ515" s="381">
        <f t="shared" si="385"/>
        <v>3</v>
      </c>
      <c r="CK515" s="381">
        <f t="shared" si="385"/>
        <v>2</v>
      </c>
      <c r="CL515" s="381">
        <f t="shared" si="385"/>
        <v>0</v>
      </c>
      <c r="CM515" s="381">
        <f t="shared" si="385"/>
        <v>3</v>
      </c>
      <c r="CN515" s="381">
        <f t="shared" si="385"/>
        <v>11</v>
      </c>
      <c r="CO515" s="381">
        <f t="shared" si="381"/>
        <v>14</v>
      </c>
      <c r="CP515" s="381">
        <f t="shared" si="383"/>
        <v>10</v>
      </c>
      <c r="CQ515" s="381">
        <f t="shared" si="386"/>
        <v>5</v>
      </c>
      <c r="CR515" s="381">
        <f t="shared" si="386"/>
        <v>1</v>
      </c>
      <c r="CS515" s="381">
        <f t="shared" si="386"/>
        <v>15</v>
      </c>
      <c r="CT515" s="381" t="str">
        <f t="shared" si="382"/>
        <v/>
      </c>
      <c r="CU515" s="381" t="str">
        <f t="shared" si="387"/>
        <v xml:space="preserve"> </v>
      </c>
      <c r="CV515" s="381">
        <f t="shared" si="388"/>
        <v>0</v>
      </c>
      <c r="CW515" s="381"/>
      <c r="CX515" s="381"/>
      <c r="CY515" s="381"/>
      <c r="CZ515" s="381"/>
      <c r="DA515" s="381"/>
      <c r="DB515" s="381"/>
      <c r="DC515" s="381"/>
      <c r="DD515" s="381"/>
      <c r="DE515" s="381"/>
      <c r="DF515" s="381"/>
      <c r="DG515" s="381"/>
      <c r="DH515" s="381"/>
      <c r="DI515" s="381"/>
      <c r="DJ515" s="381"/>
      <c r="DK515" s="381"/>
      <c r="DL515" s="381"/>
      <c r="DM515" s="381"/>
      <c r="DN515" s="381"/>
      <c r="DO515" s="381"/>
      <c r="DP515" s="381"/>
      <c r="DQ515" s="381"/>
      <c r="DR515" s="381"/>
      <c r="DS515" s="381"/>
      <c r="DT515" s="381"/>
      <c r="DU515" s="381"/>
      <c r="DV515" s="381"/>
      <c r="DW515" s="381"/>
      <c r="DX515" s="381"/>
      <c r="DY515" s="381"/>
      <c r="DZ515" s="381"/>
      <c r="EA515" s="381"/>
      <c r="EB515" s="381"/>
      <c r="EC515" s="381"/>
      <c r="ED515" s="381"/>
      <c r="EE515" s="381"/>
      <c r="EF515" s="381"/>
      <c r="EG515" s="381"/>
      <c r="EH515" s="381"/>
      <c r="EI515" s="381"/>
      <c r="EJ515" s="381"/>
      <c r="EK515" s="381"/>
      <c r="EL515" s="381"/>
      <c r="EM515" s="381"/>
      <c r="EN515" s="381"/>
      <c r="EO515" s="381"/>
      <c r="EP515" s="381"/>
      <c r="EQ515" s="381"/>
      <c r="ER515" s="381"/>
      <c r="ES515" s="381"/>
      <c r="ET515" s="381"/>
      <c r="EU515" s="381"/>
      <c r="EV515" s="381"/>
      <c r="EW515" s="381"/>
      <c r="EX515" s="381"/>
      <c r="EY515" s="381"/>
      <c r="EZ515" s="381"/>
      <c r="FA515" s="381"/>
      <c r="FB515" s="381"/>
      <c r="FC515" s="381"/>
      <c r="FD515" s="381"/>
      <c r="FE515" s="381"/>
      <c r="FF515" s="381"/>
      <c r="FG515" s="381"/>
      <c r="FH515" s="381"/>
      <c r="FI515" s="381"/>
      <c r="FJ515" s="381"/>
      <c r="FK515" s="381"/>
      <c r="FL515" s="381"/>
      <c r="FM515" s="381"/>
      <c r="FN515" s="381"/>
      <c r="FO515" s="381"/>
      <c r="FP515" s="381"/>
      <c r="FQ515" s="381"/>
      <c r="FR515" s="381"/>
      <c r="FS515" s="381"/>
      <c r="FT515" s="381"/>
      <c r="FU515" s="381"/>
      <c r="FV515" s="381"/>
      <c r="FW515" s="381"/>
      <c r="FX515" s="381"/>
      <c r="FY515" s="381"/>
      <c r="FZ515" s="381"/>
      <c r="GA515" s="381"/>
      <c r="GB515" s="381"/>
      <c r="GC515" s="381"/>
      <c r="GD515" s="381"/>
      <c r="GE515" s="381"/>
      <c r="GF515" s="381"/>
      <c r="GG515" s="381"/>
      <c r="GH515" s="381"/>
      <c r="GI515" s="381"/>
      <c r="GJ515" s="381"/>
      <c r="GK515" s="381"/>
      <c r="GL515" s="381"/>
      <c r="GM515" s="381"/>
      <c r="GN515" s="381"/>
      <c r="GO515" s="381"/>
      <c r="GP515" s="381"/>
      <c r="GQ515" s="381"/>
      <c r="GR515" s="381"/>
      <c r="GS515" s="381"/>
      <c r="GT515" s="381"/>
      <c r="GU515" s="381"/>
      <c r="GV515" s="381"/>
      <c r="GW515" s="381"/>
      <c r="GX515" s="381"/>
      <c r="GY515" s="381"/>
      <c r="GZ515" s="381"/>
      <c r="HA515" s="381"/>
      <c r="HB515" s="381"/>
      <c r="HC515" s="381"/>
      <c r="HD515" s="381"/>
      <c r="HE515" s="381"/>
      <c r="HF515" s="381"/>
      <c r="HG515" s="381"/>
      <c r="HH515" s="381"/>
      <c r="HI515" s="381"/>
      <c r="HJ515" s="381"/>
      <c r="HK515" s="381"/>
      <c r="HL515" s="381"/>
      <c r="HM515" s="381"/>
      <c r="HN515" s="381"/>
      <c r="HO515" s="381"/>
      <c r="HP515" s="381"/>
      <c r="HQ515" s="381"/>
      <c r="HR515" s="381"/>
      <c r="HS515" s="381"/>
      <c r="HT515" s="381"/>
      <c r="HU515" s="381"/>
      <c r="HV515" s="381"/>
      <c r="HW515" s="381"/>
      <c r="HX515" s="381"/>
      <c r="HY515" s="381"/>
      <c r="HZ515" s="381"/>
      <c r="IA515" s="381"/>
      <c r="IB515" s="381"/>
      <c r="IC515" s="381"/>
      <c r="ID515" s="381"/>
      <c r="IE515" s="381"/>
      <c r="IF515" s="381"/>
      <c r="IG515" s="381"/>
      <c r="IH515" s="381"/>
      <c r="II515" s="381"/>
      <c r="IJ515" s="381"/>
      <c r="IK515" s="381"/>
      <c r="IL515" s="381"/>
      <c r="IM515" s="381"/>
      <c r="IN515" s="381"/>
      <c r="IO515" s="381"/>
      <c r="IP515" s="381"/>
      <c r="IQ515" s="381"/>
      <c r="IR515" s="381"/>
      <c r="IS515" s="381"/>
      <c r="IT515" s="381"/>
      <c r="IU515" s="381"/>
      <c r="IV515" s="381"/>
      <c r="IW515" s="381"/>
      <c r="IX515" s="381"/>
      <c r="IY515" s="381"/>
      <c r="IZ515" s="381"/>
      <c r="JA515" s="381"/>
      <c r="JB515" s="381"/>
      <c r="JC515" s="381"/>
      <c r="JD515" s="381"/>
      <c r="JE515" s="381"/>
      <c r="JF515" s="381"/>
      <c r="JG515" s="381"/>
      <c r="JH515" s="381"/>
    </row>
    <row r="516" spans="1:268" s="149" customFormat="1" ht="16.5" customHeight="1">
      <c r="A516" s="382" t="s">
        <v>229</v>
      </c>
      <c r="B516" s="382"/>
      <c r="C516" s="382"/>
      <c r="D516" s="382"/>
      <c r="E516" s="382"/>
      <c r="F516" s="382"/>
      <c r="G516" s="382"/>
      <c r="H516" s="382"/>
      <c r="I516" s="382"/>
      <c r="J516" s="382"/>
      <c r="K516" s="382"/>
      <c r="L516" s="382"/>
      <c r="M516" s="382"/>
      <c r="N516" s="382"/>
      <c r="O516" s="382"/>
      <c r="P516" s="382"/>
      <c r="Q516" s="382"/>
      <c r="R516" s="382"/>
      <c r="S516" s="382"/>
      <c r="T516" s="382"/>
      <c r="U516" s="382"/>
      <c r="V516" s="382"/>
      <c r="W516" s="382"/>
      <c r="X516" s="382"/>
      <c r="Y516" s="382"/>
      <c r="Z516" s="382"/>
      <c r="AA516" s="382"/>
      <c r="AB516" s="382"/>
      <c r="AC516" s="382"/>
      <c r="AD516" s="382"/>
      <c r="AE516" s="382"/>
      <c r="AF516" s="382"/>
      <c r="AG516" s="382"/>
      <c r="AH516" s="382"/>
      <c r="AI516" s="382"/>
      <c r="AJ516" s="382"/>
      <c r="AK516" s="382"/>
      <c r="AL516" s="382"/>
      <c r="AM516" s="382"/>
      <c r="AN516" s="382"/>
      <c r="AO516" s="382"/>
      <c r="AP516" s="382"/>
      <c r="AQ516" s="382"/>
      <c r="AR516" s="382"/>
      <c r="AS516" s="382"/>
      <c r="AT516" s="382"/>
      <c r="AU516" s="382"/>
      <c r="AV516" s="382"/>
      <c r="AW516" s="382"/>
      <c r="AX516" s="382"/>
      <c r="AY516" s="382"/>
      <c r="AZ516" s="382"/>
      <c r="BA516" s="382"/>
      <c r="BB516" s="382"/>
      <c r="BC516" s="382"/>
      <c r="BD516" s="382"/>
      <c r="BE516" s="382"/>
      <c r="BF516" s="382"/>
      <c r="BG516" s="382">
        <f t="shared" si="383"/>
        <v>17</v>
      </c>
      <c r="BH516" s="382">
        <f t="shared" si="383"/>
        <v>3</v>
      </c>
      <c r="BI516" s="382">
        <f t="shared" si="383"/>
        <v>2</v>
      </c>
      <c r="BJ516" s="382">
        <f t="shared" si="383"/>
        <v>22</v>
      </c>
      <c r="BK516" s="382">
        <f t="shared" si="383"/>
        <v>4</v>
      </c>
      <c r="BL516" s="382">
        <f t="shared" si="383"/>
        <v>3</v>
      </c>
      <c r="BM516" s="382">
        <f t="shared" si="383"/>
        <v>2</v>
      </c>
      <c r="BN516" s="382">
        <f t="shared" si="383"/>
        <v>9</v>
      </c>
      <c r="BO516" s="382">
        <f t="shared" si="383"/>
        <v>0</v>
      </c>
      <c r="BP516" s="382">
        <f t="shared" si="383"/>
        <v>0</v>
      </c>
      <c r="BQ516" s="382">
        <f t="shared" si="383"/>
        <v>3</v>
      </c>
      <c r="BR516" s="382">
        <f t="shared" si="383"/>
        <v>0</v>
      </c>
      <c r="BS516" s="382">
        <f t="shared" si="383"/>
        <v>3</v>
      </c>
      <c r="BT516" s="382">
        <f t="shared" si="383"/>
        <v>69</v>
      </c>
      <c r="BU516" s="382">
        <f t="shared" si="383"/>
        <v>1</v>
      </c>
      <c r="BV516" s="382">
        <f t="shared" si="383"/>
        <v>6</v>
      </c>
      <c r="BW516" s="382">
        <f t="shared" si="383"/>
        <v>11</v>
      </c>
      <c r="BX516" s="382">
        <f t="shared" si="383"/>
        <v>0</v>
      </c>
      <c r="BY516" s="382">
        <f t="shared" si="383"/>
        <v>7</v>
      </c>
      <c r="BZ516" s="382">
        <f t="shared" si="383"/>
        <v>12</v>
      </c>
      <c r="CA516" s="382">
        <f t="shared" si="383"/>
        <v>19</v>
      </c>
      <c r="CB516" s="416">
        <f t="shared" si="384"/>
        <v>18</v>
      </c>
      <c r="CC516" s="382">
        <f t="shared" si="383"/>
        <v>0</v>
      </c>
      <c r="CD516" s="382">
        <f t="shared" si="383"/>
        <v>3</v>
      </c>
      <c r="CE516" s="382">
        <f t="shared" si="383"/>
        <v>69</v>
      </c>
      <c r="CF516" s="382">
        <f t="shared" si="383"/>
        <v>72</v>
      </c>
      <c r="CG516" s="382">
        <f t="shared" si="383"/>
        <v>90</v>
      </c>
      <c r="CH516" s="382">
        <f t="shared" si="383"/>
        <v>90</v>
      </c>
      <c r="CI516" s="382">
        <f t="shared" si="385"/>
        <v>1</v>
      </c>
      <c r="CJ516" s="382">
        <f t="shared" si="385"/>
        <v>13</v>
      </c>
      <c r="CK516" s="382">
        <f t="shared" si="385"/>
        <v>4</v>
      </c>
      <c r="CL516" s="382">
        <f t="shared" si="385"/>
        <v>22</v>
      </c>
      <c r="CM516" s="382">
        <f t="shared" si="385"/>
        <v>15</v>
      </c>
      <c r="CN516" s="382">
        <f t="shared" si="385"/>
        <v>84</v>
      </c>
      <c r="CO516" s="382">
        <f t="shared" si="381"/>
        <v>121</v>
      </c>
      <c r="CP516" s="382">
        <f t="shared" si="383"/>
        <v>92</v>
      </c>
      <c r="CQ516" s="382">
        <f t="shared" si="386"/>
        <v>71</v>
      </c>
      <c r="CR516" s="382">
        <f t="shared" si="386"/>
        <v>5</v>
      </c>
      <c r="CS516" s="382">
        <f t="shared" si="386"/>
        <v>55</v>
      </c>
      <c r="CT516" s="382" t="str">
        <f t="shared" si="382"/>
        <v/>
      </c>
      <c r="CU516" s="382" t="str">
        <f t="shared" si="387"/>
        <v xml:space="preserve"> </v>
      </c>
      <c r="CV516" s="382">
        <f t="shared" si="388"/>
        <v>0</v>
      </c>
      <c r="CW516" s="382"/>
      <c r="CX516" s="382"/>
      <c r="CY516" s="382"/>
      <c r="CZ516" s="382"/>
      <c r="DA516" s="382"/>
      <c r="DB516" s="382"/>
      <c r="DC516" s="382"/>
      <c r="DD516" s="382"/>
      <c r="DE516" s="382"/>
      <c r="DF516" s="382"/>
      <c r="DG516" s="382"/>
      <c r="DH516" s="382"/>
      <c r="DI516" s="382"/>
      <c r="DJ516" s="382"/>
      <c r="DK516" s="382"/>
      <c r="DL516" s="382"/>
      <c r="DM516" s="382"/>
      <c r="DN516" s="382"/>
      <c r="DO516" s="382"/>
      <c r="DP516" s="382"/>
      <c r="DQ516" s="382"/>
      <c r="DR516" s="382"/>
      <c r="DS516" s="382"/>
      <c r="DT516" s="382"/>
      <c r="DU516" s="382"/>
      <c r="DV516" s="382"/>
      <c r="DW516" s="382"/>
      <c r="DX516" s="382"/>
      <c r="DY516" s="382"/>
      <c r="DZ516" s="382"/>
      <c r="EA516" s="382"/>
      <c r="EB516" s="382"/>
      <c r="EC516" s="382"/>
      <c r="ED516" s="382"/>
      <c r="EE516" s="382"/>
      <c r="EF516" s="382"/>
      <c r="EG516" s="382"/>
      <c r="EH516" s="382"/>
      <c r="EI516" s="382"/>
      <c r="EJ516" s="382"/>
      <c r="EK516" s="382"/>
      <c r="EL516" s="382"/>
      <c r="EM516" s="382"/>
      <c r="EN516" s="382"/>
      <c r="EO516" s="382"/>
      <c r="EP516" s="382"/>
      <c r="EQ516" s="382"/>
      <c r="ER516" s="382"/>
      <c r="ES516" s="382"/>
      <c r="ET516" s="382"/>
      <c r="EU516" s="382"/>
      <c r="EV516" s="382"/>
      <c r="EW516" s="382"/>
      <c r="EX516" s="382"/>
      <c r="EY516" s="382"/>
      <c r="EZ516" s="382"/>
      <c r="FA516" s="382"/>
      <c r="FB516" s="382"/>
      <c r="FC516" s="382"/>
      <c r="FD516" s="382"/>
      <c r="FE516" s="382"/>
      <c r="FF516" s="382"/>
      <c r="FG516" s="382"/>
      <c r="FH516" s="382"/>
      <c r="FI516" s="382"/>
      <c r="FJ516" s="382"/>
      <c r="FK516" s="382"/>
      <c r="FL516" s="382"/>
      <c r="FM516" s="382"/>
      <c r="FN516" s="382"/>
      <c r="FO516" s="382"/>
      <c r="FP516" s="382"/>
      <c r="FQ516" s="382"/>
      <c r="FR516" s="382"/>
      <c r="FS516" s="382"/>
      <c r="FT516" s="382"/>
      <c r="FU516" s="382"/>
      <c r="FV516" s="382"/>
      <c r="FW516" s="382"/>
      <c r="FX516" s="382"/>
      <c r="FY516" s="382"/>
      <c r="FZ516" s="382"/>
      <c r="GA516" s="382"/>
      <c r="GB516" s="382"/>
      <c r="GC516" s="382"/>
      <c r="GD516" s="382"/>
      <c r="GE516" s="382"/>
      <c r="GF516" s="382"/>
      <c r="GG516" s="382"/>
      <c r="GH516" s="382"/>
      <c r="GI516" s="382"/>
      <c r="GJ516" s="382"/>
      <c r="GK516" s="382"/>
      <c r="GL516" s="382"/>
      <c r="GM516" s="382"/>
      <c r="GN516" s="382"/>
      <c r="GO516" s="382"/>
      <c r="GP516" s="382"/>
      <c r="GQ516" s="382"/>
      <c r="GR516" s="382"/>
      <c r="GS516" s="382"/>
      <c r="GT516" s="382"/>
      <c r="GU516" s="382"/>
      <c r="GV516" s="382"/>
      <c r="GW516" s="382"/>
      <c r="GX516" s="382"/>
      <c r="GY516" s="382"/>
      <c r="GZ516" s="382"/>
      <c r="HA516" s="382"/>
      <c r="HB516" s="382"/>
      <c r="HC516" s="382"/>
      <c r="HD516" s="382"/>
      <c r="HE516" s="382"/>
      <c r="HF516" s="382"/>
      <c r="HG516" s="382"/>
      <c r="HH516" s="382"/>
      <c r="HI516" s="382"/>
      <c r="HJ516" s="382"/>
      <c r="HK516" s="382"/>
      <c r="HL516" s="382"/>
      <c r="HM516" s="382"/>
      <c r="HN516" s="382"/>
      <c r="HO516" s="382"/>
      <c r="HP516" s="382"/>
      <c r="HQ516" s="382"/>
      <c r="HR516" s="382"/>
      <c r="HS516" s="382"/>
      <c r="HT516" s="382"/>
      <c r="HU516" s="382"/>
      <c r="HV516" s="382"/>
      <c r="HW516" s="382"/>
      <c r="HX516" s="382"/>
      <c r="HY516" s="382"/>
      <c r="HZ516" s="382"/>
      <c r="IA516" s="382"/>
      <c r="IB516" s="382"/>
      <c r="IC516" s="382"/>
      <c r="ID516" s="382"/>
      <c r="IE516" s="382"/>
      <c r="IF516" s="382"/>
      <c r="IG516" s="382"/>
      <c r="IH516" s="382"/>
      <c r="II516" s="382"/>
      <c r="IJ516" s="382"/>
      <c r="IK516" s="382"/>
      <c r="IL516" s="382"/>
      <c r="IM516" s="382"/>
      <c r="IN516" s="382"/>
      <c r="IO516" s="382"/>
      <c r="IP516" s="382"/>
      <c r="IQ516" s="382"/>
      <c r="IR516" s="382"/>
      <c r="IS516" s="382"/>
      <c r="IT516" s="382"/>
      <c r="IU516" s="382"/>
      <c r="IV516" s="382"/>
      <c r="IW516" s="382"/>
      <c r="IX516" s="382"/>
      <c r="IY516" s="382"/>
      <c r="IZ516" s="382"/>
      <c r="JA516" s="382"/>
      <c r="JB516" s="382"/>
      <c r="JC516" s="382"/>
      <c r="JD516" s="382"/>
      <c r="JE516" s="382"/>
      <c r="JF516" s="382"/>
      <c r="JG516" s="382"/>
      <c r="JH516" s="382"/>
    </row>
    <row r="517" spans="1:268" s="149" customFormat="1" ht="16.5" customHeight="1">
      <c r="A517" s="383" t="s">
        <v>735</v>
      </c>
      <c r="B517" s="383"/>
      <c r="C517" s="383"/>
      <c r="D517" s="383"/>
      <c r="E517" s="383"/>
      <c r="F517" s="383"/>
      <c r="G517" s="383"/>
      <c r="H517" s="383"/>
      <c r="I517" s="383"/>
      <c r="J517" s="383"/>
      <c r="K517" s="383"/>
      <c r="L517" s="383"/>
      <c r="M517" s="383"/>
      <c r="N517" s="383"/>
      <c r="O517" s="383"/>
      <c r="P517" s="383"/>
      <c r="Q517" s="383"/>
      <c r="R517" s="383"/>
      <c r="S517" s="383"/>
      <c r="T517" s="383"/>
      <c r="U517" s="383"/>
      <c r="V517" s="383"/>
      <c r="W517" s="383"/>
      <c r="X517" s="383"/>
      <c r="Y517" s="383"/>
      <c r="Z517" s="383"/>
      <c r="AA517" s="383"/>
      <c r="AB517" s="383"/>
      <c r="AC517" s="383"/>
      <c r="AD517" s="383"/>
      <c r="AE517" s="383"/>
      <c r="AF517" s="383"/>
      <c r="AG517" s="383"/>
      <c r="AH517" s="383"/>
      <c r="AI517" s="383"/>
      <c r="AJ517" s="383"/>
      <c r="AK517" s="383"/>
      <c r="AL517" s="383"/>
      <c r="AM517" s="383"/>
      <c r="AN517" s="383"/>
      <c r="AO517" s="383"/>
      <c r="AP517" s="383"/>
      <c r="AQ517" s="383"/>
      <c r="AR517" s="383"/>
      <c r="AS517" s="383"/>
      <c r="AT517" s="383"/>
      <c r="AU517" s="383"/>
      <c r="AV517" s="383"/>
      <c r="AW517" s="383"/>
      <c r="AX517" s="383"/>
      <c r="AY517" s="383"/>
      <c r="AZ517" s="383"/>
      <c r="BA517" s="383"/>
      <c r="BB517" s="383"/>
      <c r="BC517" s="383"/>
      <c r="BD517" s="383"/>
      <c r="BE517" s="383"/>
      <c r="BF517" s="383"/>
      <c r="BG517" s="383">
        <f t="shared" si="383"/>
        <v>3</v>
      </c>
      <c r="BH517" s="383">
        <f t="shared" si="383"/>
        <v>1</v>
      </c>
      <c r="BI517" s="383">
        <f t="shared" si="383"/>
        <v>1</v>
      </c>
      <c r="BJ517" s="383">
        <f t="shared" si="383"/>
        <v>5</v>
      </c>
      <c r="BK517" s="383">
        <f t="shared" si="383"/>
        <v>1</v>
      </c>
      <c r="BL517" s="383">
        <f t="shared" si="383"/>
        <v>10</v>
      </c>
      <c r="BM517" s="383">
        <f t="shared" si="383"/>
        <v>3</v>
      </c>
      <c r="BN517" s="383">
        <f t="shared" si="383"/>
        <v>14</v>
      </c>
      <c r="BO517" s="383">
        <f t="shared" si="383"/>
        <v>0</v>
      </c>
      <c r="BP517" s="383">
        <f t="shared" si="383"/>
        <v>0</v>
      </c>
      <c r="BQ517" s="383">
        <f t="shared" si="383"/>
        <v>6</v>
      </c>
      <c r="BR517" s="383">
        <f t="shared" si="383"/>
        <v>0</v>
      </c>
      <c r="BS517" s="383">
        <f t="shared" si="383"/>
        <v>0</v>
      </c>
      <c r="BT517" s="383">
        <f t="shared" si="383"/>
        <v>12</v>
      </c>
      <c r="BU517" s="383">
        <f t="shared" si="383"/>
        <v>0</v>
      </c>
      <c r="BV517" s="383">
        <f t="shared" si="383"/>
        <v>0</v>
      </c>
      <c r="BW517" s="383">
        <f t="shared" si="383"/>
        <v>2</v>
      </c>
      <c r="BX517" s="383">
        <f t="shared" si="383"/>
        <v>0</v>
      </c>
      <c r="BY517" s="383">
        <f t="shared" si="383"/>
        <v>0</v>
      </c>
      <c r="BZ517" s="383">
        <f t="shared" si="383"/>
        <v>2</v>
      </c>
      <c r="CA517" s="383">
        <f t="shared" si="383"/>
        <v>2</v>
      </c>
      <c r="CB517" s="415">
        <f t="shared" si="384"/>
        <v>2</v>
      </c>
      <c r="CC517" s="383">
        <f t="shared" si="383"/>
        <v>0</v>
      </c>
      <c r="CD517" s="383">
        <f t="shared" si="383"/>
        <v>0</v>
      </c>
      <c r="CE517" s="383">
        <f t="shared" si="383"/>
        <v>12</v>
      </c>
      <c r="CF517" s="383">
        <f t="shared" si="383"/>
        <v>12</v>
      </c>
      <c r="CG517" s="383">
        <f t="shared" si="383"/>
        <v>14</v>
      </c>
      <c r="CH517" s="383">
        <f t="shared" si="383"/>
        <v>14</v>
      </c>
      <c r="CI517" s="383">
        <f t="shared" si="385"/>
        <v>0</v>
      </c>
      <c r="CJ517" s="383">
        <f t="shared" si="385"/>
        <v>4</v>
      </c>
      <c r="CK517" s="383">
        <f t="shared" si="385"/>
        <v>3</v>
      </c>
      <c r="CL517" s="383">
        <f t="shared" si="385"/>
        <v>4</v>
      </c>
      <c r="CM517" s="383">
        <f t="shared" si="385"/>
        <v>11</v>
      </c>
      <c r="CN517" s="383">
        <f t="shared" si="385"/>
        <v>18</v>
      </c>
      <c r="CO517" s="383">
        <f t="shared" si="381"/>
        <v>33</v>
      </c>
      <c r="CP517" s="383">
        <f t="shared" si="383"/>
        <v>17</v>
      </c>
      <c r="CQ517" s="383">
        <f t="shared" si="386"/>
        <v>5</v>
      </c>
      <c r="CR517" s="383">
        <f t="shared" si="386"/>
        <v>2</v>
      </c>
      <c r="CS517" s="383">
        <f t="shared" si="386"/>
        <v>15</v>
      </c>
      <c r="CT517" s="383" t="str">
        <f t="shared" si="382"/>
        <v/>
      </c>
      <c r="CU517" s="383" t="str">
        <f t="shared" si="387"/>
        <v xml:space="preserve"> </v>
      </c>
      <c r="CV517" s="383">
        <f t="shared" si="388"/>
        <v>0</v>
      </c>
      <c r="CW517" s="383"/>
      <c r="CX517" s="383"/>
      <c r="CY517" s="383"/>
      <c r="CZ517" s="383"/>
      <c r="DA517" s="383"/>
      <c r="DB517" s="383"/>
      <c r="DC517" s="383"/>
      <c r="DD517" s="383"/>
      <c r="DE517" s="383"/>
      <c r="DF517" s="383"/>
      <c r="DG517" s="383"/>
      <c r="DH517" s="383"/>
      <c r="DI517" s="383"/>
      <c r="DJ517" s="383"/>
      <c r="DK517" s="383"/>
      <c r="DL517" s="383"/>
      <c r="DM517" s="383"/>
      <c r="DN517" s="383"/>
      <c r="DO517" s="383"/>
      <c r="DP517" s="383"/>
      <c r="DQ517" s="383"/>
      <c r="DR517" s="383"/>
      <c r="DS517" s="383"/>
      <c r="DT517" s="383"/>
      <c r="DU517" s="383"/>
      <c r="DV517" s="383"/>
      <c r="DW517" s="383"/>
      <c r="DX517" s="383"/>
      <c r="DY517" s="383"/>
      <c r="DZ517" s="383"/>
      <c r="EA517" s="383"/>
      <c r="EB517" s="383"/>
      <c r="EC517" s="383"/>
      <c r="ED517" s="383"/>
      <c r="EE517" s="383"/>
      <c r="EF517" s="383"/>
      <c r="EG517" s="383"/>
      <c r="EH517" s="383"/>
      <c r="EI517" s="383"/>
      <c r="EJ517" s="383"/>
      <c r="EK517" s="383"/>
      <c r="EL517" s="383"/>
      <c r="EM517" s="383"/>
      <c r="EN517" s="383"/>
      <c r="EO517" s="383"/>
      <c r="EP517" s="383"/>
      <c r="EQ517" s="383"/>
      <c r="ER517" s="383"/>
      <c r="ES517" s="383"/>
      <c r="ET517" s="383"/>
      <c r="EU517" s="383"/>
      <c r="EV517" s="383"/>
      <c r="EW517" s="383"/>
      <c r="EX517" s="383"/>
      <c r="EY517" s="383"/>
      <c r="EZ517" s="383"/>
      <c r="FA517" s="383"/>
      <c r="FB517" s="383"/>
      <c r="FC517" s="383"/>
      <c r="FD517" s="383"/>
      <c r="FE517" s="383"/>
      <c r="FF517" s="383"/>
      <c r="FG517" s="383"/>
      <c r="FH517" s="383"/>
      <c r="FI517" s="383"/>
      <c r="FJ517" s="383"/>
      <c r="FK517" s="383"/>
      <c r="FL517" s="383"/>
      <c r="FM517" s="383"/>
      <c r="FN517" s="383"/>
      <c r="FO517" s="383"/>
      <c r="FP517" s="383"/>
      <c r="FQ517" s="383"/>
      <c r="FR517" s="383"/>
      <c r="FS517" s="383"/>
      <c r="FT517" s="383"/>
      <c r="FU517" s="383"/>
      <c r="FV517" s="383"/>
      <c r="FW517" s="383"/>
      <c r="FX517" s="383"/>
      <c r="FY517" s="383"/>
      <c r="FZ517" s="383"/>
      <c r="GA517" s="383"/>
      <c r="GB517" s="383"/>
      <c r="GC517" s="383"/>
      <c r="GD517" s="383"/>
      <c r="GE517" s="383"/>
      <c r="GF517" s="383"/>
      <c r="GG517" s="383"/>
      <c r="GH517" s="383"/>
      <c r="GI517" s="383"/>
      <c r="GJ517" s="383"/>
      <c r="GK517" s="383"/>
      <c r="GL517" s="383"/>
      <c r="GM517" s="383"/>
      <c r="GN517" s="383"/>
      <c r="GO517" s="383"/>
      <c r="GP517" s="383"/>
      <c r="GQ517" s="383"/>
      <c r="GR517" s="383"/>
      <c r="GS517" s="383"/>
      <c r="GT517" s="383"/>
      <c r="GU517" s="383"/>
      <c r="GV517" s="383"/>
      <c r="GW517" s="383"/>
      <c r="GX517" s="383"/>
      <c r="GY517" s="383"/>
      <c r="GZ517" s="383"/>
      <c r="HA517" s="383"/>
      <c r="HB517" s="383"/>
      <c r="HC517" s="383"/>
      <c r="HD517" s="383"/>
      <c r="HE517" s="383"/>
      <c r="HF517" s="383"/>
      <c r="HG517" s="383"/>
      <c r="HH517" s="383"/>
      <c r="HI517" s="383"/>
      <c r="HJ517" s="383"/>
      <c r="HK517" s="383"/>
      <c r="HL517" s="383"/>
      <c r="HM517" s="383"/>
      <c r="HN517" s="383"/>
      <c r="HO517" s="383"/>
      <c r="HP517" s="383"/>
      <c r="HQ517" s="383"/>
      <c r="HR517" s="383"/>
      <c r="HS517" s="383"/>
      <c r="HT517" s="383"/>
      <c r="HU517" s="383"/>
      <c r="HV517" s="383"/>
      <c r="HW517" s="383"/>
      <c r="HX517" s="383"/>
      <c r="HY517" s="383"/>
      <c r="HZ517" s="383"/>
      <c r="IA517" s="383"/>
      <c r="IB517" s="383"/>
      <c r="IC517" s="383"/>
      <c r="ID517" s="383"/>
      <c r="IE517" s="383"/>
      <c r="IF517" s="383"/>
      <c r="IG517" s="383"/>
      <c r="IH517" s="383"/>
      <c r="II517" s="383"/>
      <c r="IJ517" s="383"/>
      <c r="IK517" s="383"/>
      <c r="IL517" s="383"/>
      <c r="IM517" s="383"/>
      <c r="IN517" s="383"/>
      <c r="IO517" s="383"/>
      <c r="IP517" s="383"/>
      <c r="IQ517" s="383"/>
      <c r="IR517" s="383"/>
      <c r="IS517" s="383"/>
      <c r="IT517" s="383"/>
      <c r="IU517" s="383"/>
      <c r="IV517" s="383"/>
      <c r="IW517" s="383"/>
      <c r="IX517" s="383"/>
      <c r="IY517" s="383"/>
      <c r="IZ517" s="383"/>
      <c r="JA517" s="383"/>
      <c r="JB517" s="383"/>
      <c r="JC517" s="383"/>
      <c r="JD517" s="383"/>
      <c r="JE517" s="383"/>
      <c r="JF517" s="383"/>
      <c r="JG517" s="383"/>
      <c r="JH517" s="383"/>
    </row>
    <row r="518" spans="1:268" s="149" customFormat="1" ht="16.5" customHeight="1">
      <c r="A518" s="384" t="s">
        <v>206</v>
      </c>
      <c r="B518" s="384"/>
      <c r="C518" s="384"/>
      <c r="D518" s="384"/>
      <c r="E518" s="384"/>
      <c r="F518" s="384"/>
      <c r="G518" s="384"/>
      <c r="H518" s="384"/>
      <c r="I518" s="384"/>
      <c r="J518" s="384"/>
      <c r="K518" s="384"/>
      <c r="L518" s="384"/>
      <c r="M518" s="384"/>
      <c r="N518" s="384"/>
      <c r="O518" s="384"/>
      <c r="P518" s="384"/>
      <c r="Q518" s="384"/>
      <c r="R518" s="384"/>
      <c r="S518" s="384"/>
      <c r="T518" s="384"/>
      <c r="U518" s="384"/>
      <c r="V518" s="384"/>
      <c r="W518" s="384"/>
      <c r="X518" s="384"/>
      <c r="Y518" s="384"/>
      <c r="Z518" s="384"/>
      <c r="AA518" s="384"/>
      <c r="AB518" s="384"/>
      <c r="AC518" s="384"/>
      <c r="AD518" s="384"/>
      <c r="AE518" s="384"/>
      <c r="AF518" s="384"/>
      <c r="AG518" s="384"/>
      <c r="AH518" s="384"/>
      <c r="AI518" s="384"/>
      <c r="AJ518" s="384"/>
      <c r="AK518" s="384"/>
      <c r="AL518" s="384"/>
      <c r="AM518" s="384"/>
      <c r="AN518" s="384"/>
      <c r="AO518" s="384"/>
      <c r="AP518" s="384"/>
      <c r="AQ518" s="384"/>
      <c r="AR518" s="384"/>
      <c r="AS518" s="384"/>
      <c r="AT518" s="384"/>
      <c r="AU518" s="384"/>
      <c r="AV518" s="384"/>
      <c r="AW518" s="384"/>
      <c r="AX518" s="384"/>
      <c r="AY518" s="384"/>
      <c r="AZ518" s="384"/>
      <c r="BA518" s="384"/>
      <c r="BB518" s="384"/>
      <c r="BC518" s="384"/>
      <c r="BD518" s="384"/>
      <c r="BE518" s="384"/>
      <c r="BF518" s="384"/>
      <c r="BG518" s="384">
        <f t="shared" si="383"/>
        <v>5</v>
      </c>
      <c r="BH518" s="384">
        <f t="shared" si="383"/>
        <v>4</v>
      </c>
      <c r="BI518" s="384">
        <f t="shared" si="383"/>
        <v>0</v>
      </c>
      <c r="BJ518" s="384">
        <f t="shared" si="383"/>
        <v>9</v>
      </c>
      <c r="BK518" s="384">
        <f t="shared" si="383"/>
        <v>0</v>
      </c>
      <c r="BL518" s="384">
        <f t="shared" si="383"/>
        <v>16</v>
      </c>
      <c r="BM518" s="384">
        <f t="shared" si="383"/>
        <v>4</v>
      </c>
      <c r="BN518" s="384">
        <f t="shared" si="383"/>
        <v>20</v>
      </c>
      <c r="BO518" s="384">
        <f t="shared" si="383"/>
        <v>0</v>
      </c>
      <c r="BP518" s="384">
        <f t="shared" si="383"/>
        <v>0</v>
      </c>
      <c r="BQ518" s="384">
        <f t="shared" si="383"/>
        <v>9</v>
      </c>
      <c r="BR518" s="384">
        <f t="shared" si="383"/>
        <v>0</v>
      </c>
      <c r="BS518" s="384">
        <f t="shared" si="383"/>
        <v>0</v>
      </c>
      <c r="BT518" s="384">
        <f t="shared" si="383"/>
        <v>17</v>
      </c>
      <c r="BU518" s="384">
        <f t="shared" si="383"/>
        <v>0</v>
      </c>
      <c r="BV518" s="384">
        <f t="shared" si="383"/>
        <v>3</v>
      </c>
      <c r="BW518" s="384">
        <f t="shared" si="383"/>
        <v>1</v>
      </c>
      <c r="BX518" s="384">
        <f t="shared" si="383"/>
        <v>0</v>
      </c>
      <c r="BY518" s="384">
        <f t="shared" si="383"/>
        <v>4</v>
      </c>
      <c r="BZ518" s="384">
        <f t="shared" si="383"/>
        <v>1</v>
      </c>
      <c r="CA518" s="384">
        <f t="shared" si="383"/>
        <v>5</v>
      </c>
      <c r="CB518" s="414">
        <f t="shared" si="384"/>
        <v>4</v>
      </c>
      <c r="CC518" s="384">
        <f t="shared" si="383"/>
        <v>0</v>
      </c>
      <c r="CD518" s="384">
        <f t="shared" si="383"/>
        <v>0</v>
      </c>
      <c r="CE518" s="384">
        <f t="shared" si="383"/>
        <v>17</v>
      </c>
      <c r="CF518" s="384">
        <f t="shared" si="383"/>
        <v>17</v>
      </c>
      <c r="CG518" s="384">
        <f t="shared" si="383"/>
        <v>21</v>
      </c>
      <c r="CH518" s="384">
        <f t="shared" si="383"/>
        <v>21</v>
      </c>
      <c r="CI518" s="384">
        <f t="shared" si="385"/>
        <v>0</v>
      </c>
      <c r="CJ518" s="384">
        <f t="shared" si="385"/>
        <v>7</v>
      </c>
      <c r="CK518" s="384">
        <f t="shared" si="385"/>
        <v>3</v>
      </c>
      <c r="CL518" s="384">
        <f t="shared" si="385"/>
        <v>5</v>
      </c>
      <c r="CM518" s="384">
        <f t="shared" si="385"/>
        <v>23</v>
      </c>
      <c r="CN518" s="384">
        <f t="shared" si="385"/>
        <v>22</v>
      </c>
      <c r="CO518" s="384">
        <f t="shared" si="381"/>
        <v>50</v>
      </c>
      <c r="CP518" s="384">
        <f t="shared" si="383"/>
        <v>26</v>
      </c>
      <c r="CQ518" s="384">
        <f t="shared" si="386"/>
        <v>12</v>
      </c>
      <c r="CR518" s="384">
        <f t="shared" si="386"/>
        <v>1</v>
      </c>
      <c r="CS518" s="384">
        <f t="shared" si="386"/>
        <v>20</v>
      </c>
      <c r="CT518" s="384" t="str">
        <f t="shared" si="382"/>
        <v/>
      </c>
      <c r="CU518" s="384" t="str">
        <f t="shared" si="387"/>
        <v xml:space="preserve"> </v>
      </c>
      <c r="CV518" s="384">
        <f t="shared" si="388"/>
        <v>0</v>
      </c>
      <c r="CW518" s="384"/>
      <c r="CX518" s="384"/>
      <c r="CY518" s="384"/>
      <c r="CZ518" s="384"/>
      <c r="DA518" s="384"/>
      <c r="DB518" s="384"/>
      <c r="DC518" s="384"/>
      <c r="DD518" s="384"/>
      <c r="DE518" s="384"/>
      <c r="DF518" s="384"/>
      <c r="DG518" s="384"/>
      <c r="DH518" s="384"/>
      <c r="DI518" s="384"/>
      <c r="DJ518" s="384"/>
      <c r="DK518" s="384"/>
      <c r="DL518" s="384"/>
      <c r="DM518" s="384"/>
      <c r="DN518" s="384"/>
      <c r="DO518" s="384"/>
      <c r="DP518" s="384"/>
      <c r="DQ518" s="384"/>
      <c r="DR518" s="384"/>
      <c r="DS518" s="384"/>
      <c r="DT518" s="384"/>
      <c r="DU518" s="384"/>
      <c r="DV518" s="384"/>
      <c r="DW518" s="384"/>
      <c r="DX518" s="384"/>
      <c r="DY518" s="384"/>
      <c r="DZ518" s="384"/>
      <c r="EA518" s="384"/>
      <c r="EB518" s="384"/>
      <c r="EC518" s="384"/>
      <c r="ED518" s="384"/>
      <c r="EE518" s="384"/>
      <c r="EF518" s="384"/>
      <c r="EG518" s="384"/>
      <c r="EH518" s="384"/>
      <c r="EI518" s="384"/>
      <c r="EJ518" s="384"/>
      <c r="EK518" s="384"/>
      <c r="EL518" s="384"/>
      <c r="EM518" s="384"/>
      <c r="EN518" s="384"/>
      <c r="EO518" s="384"/>
      <c r="EP518" s="384"/>
      <c r="EQ518" s="384"/>
      <c r="ER518" s="384"/>
      <c r="ES518" s="384"/>
      <c r="ET518" s="384"/>
      <c r="EU518" s="384"/>
      <c r="EV518" s="384"/>
      <c r="EW518" s="384"/>
      <c r="EX518" s="384"/>
      <c r="EY518" s="384"/>
      <c r="EZ518" s="384"/>
      <c r="FA518" s="384"/>
      <c r="FB518" s="384"/>
      <c r="FC518" s="384"/>
      <c r="FD518" s="384"/>
      <c r="FE518" s="384"/>
      <c r="FF518" s="384"/>
      <c r="FG518" s="384"/>
      <c r="FH518" s="384"/>
      <c r="FI518" s="384"/>
      <c r="FJ518" s="384"/>
      <c r="FK518" s="384"/>
      <c r="FL518" s="384"/>
      <c r="FM518" s="384"/>
      <c r="FN518" s="384"/>
      <c r="FO518" s="384"/>
      <c r="FP518" s="384"/>
      <c r="FQ518" s="384"/>
      <c r="FR518" s="384"/>
      <c r="FS518" s="384"/>
      <c r="FT518" s="384"/>
      <c r="FU518" s="384"/>
      <c r="FV518" s="384"/>
      <c r="FW518" s="384"/>
      <c r="FX518" s="384"/>
      <c r="FY518" s="384"/>
      <c r="FZ518" s="384"/>
      <c r="GA518" s="384"/>
      <c r="GB518" s="384"/>
      <c r="GC518" s="384"/>
      <c r="GD518" s="384"/>
      <c r="GE518" s="384"/>
      <c r="GF518" s="384"/>
      <c r="GG518" s="384"/>
      <c r="GH518" s="384"/>
      <c r="GI518" s="384"/>
      <c r="GJ518" s="384"/>
      <c r="GK518" s="384"/>
      <c r="GL518" s="384"/>
      <c r="GM518" s="384"/>
      <c r="GN518" s="384"/>
      <c r="GO518" s="384"/>
      <c r="GP518" s="384"/>
      <c r="GQ518" s="384"/>
      <c r="GR518" s="384"/>
      <c r="GS518" s="384"/>
      <c r="GT518" s="384"/>
      <c r="GU518" s="384"/>
      <c r="GV518" s="384"/>
      <c r="GW518" s="384"/>
      <c r="GX518" s="384"/>
      <c r="GY518" s="384"/>
      <c r="GZ518" s="384"/>
      <c r="HA518" s="384"/>
      <c r="HB518" s="384"/>
      <c r="HC518" s="384"/>
      <c r="HD518" s="384"/>
      <c r="HE518" s="384"/>
      <c r="HF518" s="384"/>
      <c r="HG518" s="384"/>
      <c r="HH518" s="384"/>
      <c r="HI518" s="384"/>
      <c r="HJ518" s="384"/>
      <c r="HK518" s="384"/>
      <c r="HL518" s="384"/>
      <c r="HM518" s="384"/>
      <c r="HN518" s="384"/>
      <c r="HO518" s="384"/>
      <c r="HP518" s="384"/>
      <c r="HQ518" s="384"/>
      <c r="HR518" s="384"/>
      <c r="HS518" s="384"/>
      <c r="HT518" s="384"/>
      <c r="HU518" s="384"/>
      <c r="HV518" s="384"/>
      <c r="HW518" s="384"/>
      <c r="HX518" s="384"/>
      <c r="HY518" s="384"/>
      <c r="HZ518" s="384"/>
      <c r="IA518" s="384"/>
      <c r="IB518" s="384"/>
      <c r="IC518" s="384"/>
      <c r="ID518" s="384"/>
      <c r="IE518" s="384"/>
      <c r="IF518" s="384"/>
      <c r="IG518" s="384"/>
      <c r="IH518" s="384"/>
      <c r="II518" s="384"/>
      <c r="IJ518" s="384"/>
      <c r="IK518" s="384"/>
      <c r="IL518" s="384"/>
      <c r="IM518" s="384"/>
      <c r="IN518" s="384"/>
      <c r="IO518" s="384"/>
      <c r="IP518" s="384"/>
      <c r="IQ518" s="384"/>
      <c r="IR518" s="384"/>
      <c r="IS518" s="384"/>
      <c r="IT518" s="384"/>
      <c r="IU518" s="384"/>
      <c r="IV518" s="384"/>
      <c r="IW518" s="384"/>
      <c r="IX518" s="384"/>
      <c r="IY518" s="384"/>
      <c r="IZ518" s="384"/>
      <c r="JA518" s="384"/>
      <c r="JB518" s="384"/>
      <c r="JC518" s="384"/>
      <c r="JD518" s="384"/>
      <c r="JE518" s="384"/>
      <c r="JF518" s="384"/>
      <c r="JG518" s="384"/>
      <c r="JH518" s="384"/>
    </row>
    <row r="519" spans="1:268" s="149" customFormat="1" ht="16.5" customHeight="1">
      <c r="A519" s="385" t="s">
        <v>642</v>
      </c>
      <c r="B519" s="385"/>
      <c r="C519" s="385"/>
      <c r="D519" s="385"/>
      <c r="E519" s="385"/>
      <c r="F519" s="385"/>
      <c r="G519" s="385"/>
      <c r="H519" s="385"/>
      <c r="I519" s="385"/>
      <c r="J519" s="385"/>
      <c r="K519" s="385"/>
      <c r="L519" s="385"/>
      <c r="M519" s="385"/>
      <c r="N519" s="385"/>
      <c r="O519" s="385"/>
      <c r="P519" s="385"/>
      <c r="Q519" s="385"/>
      <c r="R519" s="385"/>
      <c r="S519" s="385"/>
      <c r="T519" s="385"/>
      <c r="U519" s="385"/>
      <c r="V519" s="385"/>
      <c r="W519" s="385"/>
      <c r="X519" s="385"/>
      <c r="Y519" s="385"/>
      <c r="Z519" s="385"/>
      <c r="AA519" s="385"/>
      <c r="AB519" s="385"/>
      <c r="AC519" s="385"/>
      <c r="AD519" s="385"/>
      <c r="AE519" s="385"/>
      <c r="AF519" s="385"/>
      <c r="AG519" s="385"/>
      <c r="AH519" s="385"/>
      <c r="AI519" s="385"/>
      <c r="AJ519" s="385"/>
      <c r="AK519" s="385"/>
      <c r="AL519" s="385"/>
      <c r="AM519" s="385"/>
      <c r="AN519" s="385"/>
      <c r="AO519" s="385"/>
      <c r="AP519" s="385"/>
      <c r="AQ519" s="385"/>
      <c r="AR519" s="385"/>
      <c r="AS519" s="385"/>
      <c r="AT519" s="385"/>
      <c r="AU519" s="385"/>
      <c r="AV519" s="385"/>
      <c r="AW519" s="385"/>
      <c r="AX519" s="385"/>
      <c r="AY519" s="385"/>
      <c r="AZ519" s="385"/>
      <c r="BA519" s="385"/>
      <c r="BB519" s="385"/>
      <c r="BC519" s="385"/>
      <c r="BD519" s="385"/>
      <c r="BE519" s="385"/>
      <c r="BF519" s="385"/>
      <c r="BG519" s="385">
        <f t="shared" si="383"/>
        <v>0</v>
      </c>
      <c r="BH519" s="385">
        <f t="shared" si="383"/>
        <v>1</v>
      </c>
      <c r="BI519" s="385">
        <f t="shared" si="383"/>
        <v>0</v>
      </c>
      <c r="BJ519" s="385">
        <f t="shared" si="383"/>
        <v>1</v>
      </c>
      <c r="BK519" s="385">
        <f t="shared" si="383"/>
        <v>0</v>
      </c>
      <c r="BL519" s="385">
        <f t="shared" si="383"/>
        <v>5</v>
      </c>
      <c r="BM519" s="385">
        <f t="shared" si="383"/>
        <v>0</v>
      </c>
      <c r="BN519" s="385">
        <f t="shared" si="383"/>
        <v>5</v>
      </c>
      <c r="BO519" s="385">
        <f t="shared" si="383"/>
        <v>0</v>
      </c>
      <c r="BP519" s="385">
        <f t="shared" si="383"/>
        <v>0</v>
      </c>
      <c r="BQ519" s="385">
        <f t="shared" si="383"/>
        <v>3</v>
      </c>
      <c r="BR519" s="385">
        <f t="shared" si="383"/>
        <v>0</v>
      </c>
      <c r="BS519" s="385">
        <f t="shared" si="383"/>
        <v>0</v>
      </c>
      <c r="BT519" s="385">
        <f t="shared" si="383"/>
        <v>6</v>
      </c>
      <c r="BU519" s="385">
        <f t="shared" si="383"/>
        <v>0</v>
      </c>
      <c r="BV519" s="385">
        <f t="shared" si="383"/>
        <v>0</v>
      </c>
      <c r="BW519" s="385">
        <f t="shared" si="383"/>
        <v>1</v>
      </c>
      <c r="BX519" s="385">
        <f t="shared" si="383"/>
        <v>0</v>
      </c>
      <c r="BY519" s="385">
        <f t="shared" si="383"/>
        <v>0</v>
      </c>
      <c r="BZ519" s="385">
        <f t="shared" si="383"/>
        <v>1</v>
      </c>
      <c r="CA519" s="385">
        <f t="shared" si="383"/>
        <v>1</v>
      </c>
      <c r="CB519" s="413">
        <f t="shared" si="384"/>
        <v>1</v>
      </c>
      <c r="CC519" s="385">
        <f t="shared" si="383"/>
        <v>0</v>
      </c>
      <c r="CD519" s="385">
        <f t="shared" si="383"/>
        <v>0</v>
      </c>
      <c r="CE519" s="385">
        <f t="shared" si="383"/>
        <v>6</v>
      </c>
      <c r="CF519" s="385">
        <f t="shared" si="383"/>
        <v>6</v>
      </c>
      <c r="CG519" s="385">
        <f t="shared" si="383"/>
        <v>7</v>
      </c>
      <c r="CH519" s="385">
        <f t="shared" si="383"/>
        <v>7</v>
      </c>
      <c r="CI519" s="385">
        <f t="shared" si="385"/>
        <v>0</v>
      </c>
      <c r="CJ519" s="385">
        <f t="shared" si="385"/>
        <v>0</v>
      </c>
      <c r="CK519" s="385">
        <f t="shared" si="385"/>
        <v>0</v>
      </c>
      <c r="CL519" s="385">
        <f t="shared" si="385"/>
        <v>0</v>
      </c>
      <c r="CM519" s="385">
        <f t="shared" si="385"/>
        <v>6</v>
      </c>
      <c r="CN519" s="385">
        <f t="shared" si="385"/>
        <v>7</v>
      </c>
      <c r="CO519" s="385">
        <f t="shared" si="381"/>
        <v>13</v>
      </c>
      <c r="CP519" s="385">
        <f t="shared" si="383"/>
        <v>7</v>
      </c>
      <c r="CQ519" s="385">
        <f t="shared" si="386"/>
        <v>3</v>
      </c>
      <c r="CR519" s="385">
        <f t="shared" si="386"/>
        <v>1</v>
      </c>
      <c r="CS519" s="385">
        <f t="shared" si="386"/>
        <v>4</v>
      </c>
      <c r="CT519" s="385"/>
      <c r="CU519" s="385"/>
      <c r="CV519" s="385"/>
      <c r="CW519" s="385"/>
      <c r="CX519" s="385"/>
      <c r="CY519" s="385"/>
      <c r="CZ519" s="385"/>
      <c r="DA519" s="385"/>
      <c r="DB519" s="385"/>
      <c r="DC519" s="385"/>
      <c r="DD519" s="385"/>
      <c r="DE519" s="385"/>
      <c r="DF519" s="385"/>
      <c r="DG519" s="385"/>
      <c r="DH519" s="385"/>
      <c r="DI519" s="385"/>
      <c r="DJ519" s="385"/>
      <c r="DK519" s="385"/>
      <c r="DL519" s="385"/>
      <c r="DM519" s="385"/>
      <c r="DN519" s="385"/>
      <c r="DO519" s="385"/>
      <c r="DP519" s="385"/>
      <c r="DQ519" s="385"/>
      <c r="DR519" s="385"/>
      <c r="DS519" s="385"/>
      <c r="DT519" s="385"/>
      <c r="DU519" s="385"/>
      <c r="DV519" s="385"/>
      <c r="DW519" s="385"/>
      <c r="DX519" s="385"/>
      <c r="DY519" s="385"/>
      <c r="DZ519" s="385"/>
      <c r="EA519" s="385"/>
      <c r="EB519" s="385"/>
      <c r="EC519" s="385"/>
      <c r="ED519" s="385"/>
      <c r="EE519" s="385"/>
      <c r="EF519" s="385"/>
      <c r="EG519" s="385"/>
      <c r="EH519" s="385"/>
      <c r="EI519" s="385"/>
      <c r="EJ519" s="385"/>
      <c r="EK519" s="385"/>
      <c r="EL519" s="385"/>
      <c r="EM519" s="385"/>
      <c r="EN519" s="385"/>
      <c r="EO519" s="385"/>
      <c r="EP519" s="385"/>
      <c r="EQ519" s="385"/>
      <c r="ER519" s="385"/>
      <c r="ES519" s="385"/>
      <c r="ET519" s="385"/>
      <c r="EU519" s="385"/>
      <c r="EV519" s="385"/>
      <c r="EW519" s="385"/>
      <c r="EX519" s="385"/>
      <c r="EY519" s="385"/>
      <c r="EZ519" s="385"/>
      <c r="FA519" s="385"/>
      <c r="FB519" s="385"/>
      <c r="FC519" s="385"/>
      <c r="FD519" s="385"/>
      <c r="FE519" s="385"/>
      <c r="FF519" s="385"/>
      <c r="FG519" s="385"/>
      <c r="FH519" s="385"/>
      <c r="FI519" s="385"/>
      <c r="FJ519" s="385"/>
      <c r="FK519" s="385"/>
      <c r="FL519" s="385"/>
      <c r="FM519" s="385"/>
      <c r="FN519" s="385"/>
      <c r="FO519" s="385"/>
      <c r="FP519" s="385"/>
      <c r="FQ519" s="385"/>
      <c r="FR519" s="385"/>
      <c r="FS519" s="385"/>
      <c r="FT519" s="385"/>
      <c r="FU519" s="385"/>
      <c r="FV519" s="385"/>
      <c r="FW519" s="385"/>
      <c r="FX519" s="385"/>
      <c r="FY519" s="385"/>
      <c r="FZ519" s="385"/>
      <c r="GA519" s="385"/>
      <c r="GB519" s="385"/>
      <c r="GC519" s="385"/>
      <c r="GD519" s="385"/>
      <c r="GE519" s="385"/>
      <c r="GF519" s="385"/>
      <c r="GG519" s="385"/>
      <c r="GH519" s="385"/>
      <c r="GI519" s="385"/>
      <c r="GJ519" s="385"/>
      <c r="GK519" s="385"/>
      <c r="GL519" s="385"/>
      <c r="GM519" s="385"/>
      <c r="GN519" s="385"/>
      <c r="GO519" s="385"/>
      <c r="GP519" s="385"/>
      <c r="GQ519" s="385"/>
      <c r="GR519" s="385"/>
      <c r="GS519" s="385"/>
      <c r="GT519" s="385"/>
      <c r="GU519" s="385"/>
      <c r="GV519" s="385"/>
      <c r="GW519" s="385"/>
      <c r="GX519" s="385"/>
      <c r="GY519" s="385"/>
      <c r="GZ519" s="385"/>
      <c r="HA519" s="385"/>
      <c r="HB519" s="385"/>
      <c r="HC519" s="385"/>
      <c r="HD519" s="385"/>
      <c r="HE519" s="385"/>
      <c r="HF519" s="385"/>
      <c r="HG519" s="385"/>
      <c r="HH519" s="385"/>
      <c r="HI519" s="385"/>
      <c r="HJ519" s="385"/>
      <c r="HK519" s="385"/>
      <c r="HL519" s="385"/>
      <c r="HM519" s="385"/>
      <c r="HN519" s="385"/>
      <c r="HO519" s="385"/>
      <c r="HP519" s="385"/>
      <c r="HQ519" s="385"/>
      <c r="HR519" s="385"/>
      <c r="HS519" s="385"/>
      <c r="HT519" s="385"/>
      <c r="HU519" s="385"/>
      <c r="HV519" s="385"/>
      <c r="HW519" s="385"/>
      <c r="HX519" s="385"/>
      <c r="HY519" s="385"/>
      <c r="HZ519" s="385"/>
      <c r="IA519" s="385"/>
      <c r="IB519" s="385"/>
      <c r="IC519" s="385"/>
      <c r="ID519" s="385"/>
      <c r="IE519" s="385"/>
      <c r="IF519" s="385"/>
      <c r="IG519" s="385"/>
      <c r="IH519" s="385"/>
      <c r="II519" s="385"/>
      <c r="IJ519" s="385"/>
      <c r="IK519" s="385"/>
      <c r="IL519" s="385"/>
      <c r="IM519" s="385"/>
      <c r="IN519" s="385"/>
      <c r="IO519" s="385"/>
      <c r="IP519" s="385"/>
      <c r="IQ519" s="385"/>
      <c r="IR519" s="385"/>
      <c r="IS519" s="385"/>
      <c r="IT519" s="385"/>
      <c r="IU519" s="385"/>
      <c r="IV519" s="385"/>
      <c r="IW519" s="385"/>
      <c r="IX519" s="385"/>
      <c r="IY519" s="385"/>
      <c r="IZ519" s="385"/>
      <c r="JA519" s="385"/>
      <c r="JB519" s="385"/>
      <c r="JC519" s="385"/>
      <c r="JD519" s="385"/>
      <c r="JE519" s="385"/>
      <c r="JF519" s="385"/>
      <c r="JG519" s="385"/>
      <c r="JH519" s="385"/>
    </row>
    <row r="520" spans="1:268" s="149" customFormat="1" ht="16.5" customHeight="1">
      <c r="A520" s="386" t="s">
        <v>998</v>
      </c>
      <c r="B520" s="386"/>
      <c r="C520" s="386"/>
      <c r="D520" s="386"/>
      <c r="E520" s="386"/>
      <c r="F520" s="386"/>
      <c r="G520" s="386"/>
      <c r="H520" s="386"/>
      <c r="I520" s="386"/>
      <c r="J520" s="386"/>
      <c r="K520" s="386"/>
      <c r="L520" s="386"/>
      <c r="M520" s="386"/>
      <c r="N520" s="386"/>
      <c r="O520" s="386"/>
      <c r="P520" s="386"/>
      <c r="Q520" s="386"/>
      <c r="R520" s="386"/>
      <c r="S520" s="386"/>
      <c r="T520" s="386"/>
      <c r="U520" s="386"/>
      <c r="V520" s="386"/>
      <c r="W520" s="386"/>
      <c r="X520" s="386"/>
      <c r="Y520" s="386"/>
      <c r="Z520" s="386"/>
      <c r="AA520" s="386"/>
      <c r="AB520" s="386"/>
      <c r="AC520" s="386"/>
      <c r="AD520" s="386"/>
      <c r="AE520" s="386"/>
      <c r="AF520" s="386"/>
      <c r="AG520" s="386"/>
      <c r="AH520" s="386"/>
      <c r="AI520" s="386"/>
      <c r="AJ520" s="386"/>
      <c r="AK520" s="386"/>
      <c r="AL520" s="386"/>
      <c r="AM520" s="386"/>
      <c r="AN520" s="386"/>
      <c r="AO520" s="386"/>
      <c r="AP520" s="386"/>
      <c r="AQ520" s="386"/>
      <c r="AR520" s="386"/>
      <c r="AS520" s="386"/>
      <c r="AT520" s="386"/>
      <c r="AU520" s="386"/>
      <c r="AV520" s="386"/>
      <c r="AW520" s="386"/>
      <c r="AX520" s="386"/>
      <c r="AY520" s="386"/>
      <c r="AZ520" s="386"/>
      <c r="BA520" s="386"/>
      <c r="BB520" s="386"/>
      <c r="BC520" s="386"/>
      <c r="BD520" s="386"/>
      <c r="BE520" s="386"/>
      <c r="BF520" s="386"/>
      <c r="BG520" s="386">
        <f t="shared" si="383"/>
        <v>0</v>
      </c>
      <c r="BH520" s="386">
        <f t="shared" si="383"/>
        <v>1</v>
      </c>
      <c r="BI520" s="386">
        <f t="shared" si="383"/>
        <v>0</v>
      </c>
      <c r="BJ520" s="386">
        <f t="shared" si="383"/>
        <v>1</v>
      </c>
      <c r="BK520" s="386">
        <f t="shared" si="383"/>
        <v>0</v>
      </c>
      <c r="BL520" s="386">
        <f t="shared" si="383"/>
        <v>8</v>
      </c>
      <c r="BM520" s="386">
        <f t="shared" si="383"/>
        <v>1</v>
      </c>
      <c r="BN520" s="386">
        <f t="shared" si="383"/>
        <v>9</v>
      </c>
      <c r="BO520" s="386">
        <f t="shared" si="383"/>
        <v>0</v>
      </c>
      <c r="BP520" s="386">
        <f t="shared" si="383"/>
        <v>0</v>
      </c>
      <c r="BQ520" s="386">
        <f t="shared" si="383"/>
        <v>5</v>
      </c>
      <c r="BR520" s="386">
        <f t="shared" si="383"/>
        <v>0</v>
      </c>
      <c r="BS520" s="386">
        <f t="shared" si="383"/>
        <v>0</v>
      </c>
      <c r="BT520" s="386">
        <f t="shared" si="383"/>
        <v>8</v>
      </c>
      <c r="BU520" s="386">
        <f t="shared" si="383"/>
        <v>0</v>
      </c>
      <c r="BV520" s="386">
        <f t="shared" si="383"/>
        <v>0</v>
      </c>
      <c r="BW520" s="386">
        <f t="shared" si="383"/>
        <v>2</v>
      </c>
      <c r="BX520" s="386">
        <f t="shared" si="383"/>
        <v>0</v>
      </c>
      <c r="BY520" s="386">
        <f t="shared" si="383"/>
        <v>0</v>
      </c>
      <c r="BZ520" s="386">
        <f t="shared" si="383"/>
        <v>2</v>
      </c>
      <c r="CA520" s="386">
        <f t="shared" si="383"/>
        <v>2</v>
      </c>
      <c r="CB520" s="412">
        <f t="shared" si="384"/>
        <v>2</v>
      </c>
      <c r="CC520" s="386">
        <f t="shared" si="383"/>
        <v>0</v>
      </c>
      <c r="CD520" s="386">
        <f t="shared" si="383"/>
        <v>0</v>
      </c>
      <c r="CE520" s="386">
        <f t="shared" si="383"/>
        <v>8</v>
      </c>
      <c r="CF520" s="386">
        <f t="shared" si="383"/>
        <v>8</v>
      </c>
      <c r="CG520" s="386">
        <f t="shared" si="383"/>
        <v>10</v>
      </c>
      <c r="CH520" s="386">
        <f t="shared" si="383"/>
        <v>10</v>
      </c>
      <c r="CI520" s="386">
        <f t="shared" si="385"/>
        <v>0</v>
      </c>
      <c r="CJ520" s="386">
        <f t="shared" si="385"/>
        <v>1</v>
      </c>
      <c r="CK520" s="386">
        <f t="shared" si="385"/>
        <v>0</v>
      </c>
      <c r="CL520" s="386">
        <f t="shared" si="385"/>
        <v>0</v>
      </c>
      <c r="CM520" s="386">
        <f t="shared" si="385"/>
        <v>9</v>
      </c>
      <c r="CN520" s="386">
        <f t="shared" si="385"/>
        <v>11</v>
      </c>
      <c r="CO520" s="386">
        <f t="shared" si="381"/>
        <v>20</v>
      </c>
      <c r="CP520" s="386">
        <f t="shared" si="383"/>
        <v>11</v>
      </c>
      <c r="CQ520" s="386">
        <f t="shared" si="386"/>
        <v>6</v>
      </c>
      <c r="CR520" s="386">
        <f t="shared" si="386"/>
        <v>0</v>
      </c>
      <c r="CS520" s="386">
        <f t="shared" si="386"/>
        <v>8</v>
      </c>
      <c r="CT520" s="386"/>
      <c r="CU520" s="386"/>
      <c r="CV520" s="386"/>
      <c r="CW520" s="386"/>
      <c r="CX520" s="386"/>
      <c r="CY520" s="386"/>
      <c r="CZ520" s="386"/>
      <c r="DA520" s="386"/>
      <c r="DB520" s="386"/>
      <c r="DC520" s="386"/>
      <c r="DD520" s="386"/>
      <c r="DE520" s="386"/>
      <c r="DF520" s="386"/>
      <c r="DG520" s="386"/>
      <c r="DH520" s="386"/>
      <c r="DI520" s="386"/>
      <c r="DJ520" s="386"/>
      <c r="DK520" s="386"/>
      <c r="DL520" s="386"/>
      <c r="DM520" s="386"/>
      <c r="DN520" s="386"/>
      <c r="DO520" s="386"/>
      <c r="DP520" s="386"/>
      <c r="DQ520" s="386"/>
      <c r="DR520" s="386"/>
      <c r="DS520" s="386"/>
      <c r="DT520" s="386"/>
      <c r="DU520" s="386"/>
      <c r="DV520" s="386"/>
      <c r="DW520" s="386"/>
      <c r="DX520" s="386"/>
      <c r="DY520" s="386"/>
      <c r="DZ520" s="386"/>
      <c r="EA520" s="386"/>
      <c r="EB520" s="386"/>
      <c r="EC520" s="386"/>
      <c r="ED520" s="386"/>
      <c r="EE520" s="386"/>
      <c r="EF520" s="386"/>
      <c r="EG520" s="386"/>
      <c r="EH520" s="386"/>
      <c r="EI520" s="386"/>
      <c r="EJ520" s="386"/>
      <c r="EK520" s="386"/>
      <c r="EL520" s="386"/>
      <c r="EM520" s="386"/>
      <c r="EN520" s="386"/>
      <c r="EO520" s="386"/>
      <c r="EP520" s="386"/>
      <c r="EQ520" s="386"/>
      <c r="ER520" s="386"/>
      <c r="ES520" s="386"/>
      <c r="ET520" s="386"/>
      <c r="EU520" s="386"/>
      <c r="EV520" s="386"/>
      <c r="EW520" s="386"/>
      <c r="EX520" s="386"/>
      <c r="EY520" s="386"/>
      <c r="EZ520" s="386"/>
      <c r="FA520" s="386"/>
      <c r="FB520" s="386"/>
      <c r="FC520" s="386"/>
      <c r="FD520" s="386"/>
      <c r="FE520" s="386"/>
      <c r="FF520" s="386"/>
      <c r="FG520" s="386"/>
      <c r="FH520" s="386"/>
      <c r="FI520" s="386"/>
      <c r="FJ520" s="386"/>
      <c r="FK520" s="386"/>
      <c r="FL520" s="386"/>
      <c r="FM520" s="386"/>
      <c r="FN520" s="386"/>
      <c r="FO520" s="386"/>
      <c r="FP520" s="386"/>
      <c r="FQ520" s="386"/>
      <c r="FR520" s="386"/>
      <c r="FS520" s="386"/>
      <c r="FT520" s="386"/>
      <c r="FU520" s="386"/>
      <c r="FV520" s="386"/>
      <c r="FW520" s="386"/>
      <c r="FX520" s="386"/>
      <c r="FY520" s="386"/>
      <c r="FZ520" s="386"/>
      <c r="GA520" s="386"/>
      <c r="GB520" s="386"/>
      <c r="GC520" s="386"/>
      <c r="GD520" s="386"/>
      <c r="GE520" s="386"/>
      <c r="GF520" s="386"/>
      <c r="GG520" s="386"/>
      <c r="GH520" s="386"/>
      <c r="GI520" s="386"/>
      <c r="GJ520" s="386"/>
      <c r="GK520" s="386"/>
      <c r="GL520" s="386"/>
      <c r="GM520" s="386"/>
      <c r="GN520" s="386"/>
      <c r="GO520" s="386"/>
      <c r="GP520" s="386"/>
      <c r="GQ520" s="386"/>
      <c r="GR520" s="386"/>
      <c r="GS520" s="386"/>
      <c r="GT520" s="386"/>
      <c r="GU520" s="386"/>
      <c r="GV520" s="386"/>
      <c r="GW520" s="386"/>
      <c r="GX520" s="386"/>
      <c r="GY520" s="386"/>
      <c r="GZ520" s="386"/>
      <c r="HA520" s="386"/>
      <c r="HB520" s="386"/>
      <c r="HC520" s="386"/>
      <c r="HD520" s="386"/>
      <c r="HE520" s="386"/>
      <c r="HF520" s="386"/>
      <c r="HG520" s="386"/>
      <c r="HH520" s="386"/>
      <c r="HI520" s="386"/>
      <c r="HJ520" s="386"/>
      <c r="HK520" s="386"/>
      <c r="HL520" s="386"/>
      <c r="HM520" s="386"/>
      <c r="HN520" s="386"/>
      <c r="HO520" s="386"/>
      <c r="HP520" s="386"/>
      <c r="HQ520" s="386"/>
      <c r="HR520" s="386"/>
      <c r="HS520" s="386"/>
      <c r="HT520" s="386"/>
      <c r="HU520" s="386"/>
      <c r="HV520" s="386"/>
      <c r="HW520" s="386"/>
      <c r="HX520" s="386"/>
      <c r="HY520" s="386"/>
      <c r="HZ520" s="386"/>
      <c r="IA520" s="386"/>
      <c r="IB520" s="386"/>
      <c r="IC520" s="386"/>
      <c r="ID520" s="386"/>
      <c r="IE520" s="386"/>
      <c r="IF520" s="386"/>
      <c r="IG520" s="386"/>
      <c r="IH520" s="386"/>
      <c r="II520" s="386"/>
      <c r="IJ520" s="386"/>
      <c r="IK520" s="386"/>
      <c r="IL520" s="386"/>
      <c r="IM520" s="386"/>
      <c r="IN520" s="386"/>
      <c r="IO520" s="386"/>
      <c r="IP520" s="386"/>
      <c r="IQ520" s="386"/>
      <c r="IR520" s="386"/>
      <c r="IS520" s="386"/>
      <c r="IT520" s="386"/>
      <c r="IU520" s="386"/>
      <c r="IV520" s="386"/>
      <c r="IW520" s="386"/>
      <c r="IX520" s="386"/>
      <c r="IY520" s="386"/>
      <c r="IZ520" s="386"/>
      <c r="JA520" s="386"/>
      <c r="JB520" s="386"/>
      <c r="JC520" s="386"/>
      <c r="JD520" s="386"/>
      <c r="JE520" s="386"/>
      <c r="JF520" s="386"/>
      <c r="JG520" s="386"/>
      <c r="JH520" s="386"/>
    </row>
    <row r="521" spans="1:1 59:97" s="346" customFormat="1" ht="16.5" customHeight="1">
      <c r="A521" s="346" t="s">
        <v>184</v>
      </c>
      <c r="BG521" s="346">
        <f t="shared" si="383"/>
        <v>0</v>
      </c>
      <c r="BH521" s="346">
        <f t="shared" si="383"/>
        <v>0</v>
      </c>
      <c r="BI521" s="346">
        <f t="shared" si="383"/>
        <v>0</v>
      </c>
      <c r="BJ521" s="346">
        <f t="shared" si="389" ref="BJ521:CP521">COUNTIFS($E$4:$E$503,$A521,BJ$4:BJ$503,1)</f>
        <v>0</v>
      </c>
      <c r="BK521" s="346">
        <f t="shared" si="389"/>
        <v>0</v>
      </c>
      <c r="BL521" s="346">
        <f t="shared" si="389"/>
        <v>1</v>
      </c>
      <c r="BM521" s="346">
        <f t="shared" si="389"/>
        <v>0</v>
      </c>
      <c r="BN521" s="346">
        <f t="shared" si="389"/>
        <v>1</v>
      </c>
      <c r="BO521" s="346">
        <f t="shared" si="389"/>
        <v>0</v>
      </c>
      <c r="BP521" s="346">
        <f t="shared" si="389"/>
        <v>0</v>
      </c>
      <c r="BQ521" s="346">
        <f t="shared" si="389"/>
        <v>1</v>
      </c>
      <c r="BR521" s="346">
        <f t="shared" si="389"/>
        <v>0</v>
      </c>
      <c r="BS521" s="346">
        <f t="shared" si="389"/>
        <v>1</v>
      </c>
      <c r="BT521" s="346">
        <f t="shared" si="389"/>
        <v>11</v>
      </c>
      <c r="BU521" s="346">
        <f t="shared" si="389"/>
        <v>0</v>
      </c>
      <c r="BV521" s="346">
        <f t="shared" si="389"/>
        <v>0</v>
      </c>
      <c r="BW521" s="346">
        <f t="shared" si="389"/>
        <v>5</v>
      </c>
      <c r="BX521" s="346">
        <f t="shared" si="389"/>
        <v>0</v>
      </c>
      <c r="BY521" s="346">
        <f t="shared" si="389"/>
        <v>0</v>
      </c>
      <c r="BZ521" s="346">
        <f t="shared" si="389"/>
        <v>6</v>
      </c>
      <c r="CA521" s="346">
        <f t="shared" si="389"/>
        <v>6</v>
      </c>
      <c r="CB521" s="346">
        <f t="shared" si="384"/>
        <v>5</v>
      </c>
      <c r="CC521" s="346">
        <f t="shared" si="389"/>
        <v>0</v>
      </c>
      <c r="CD521" s="346">
        <f t="shared" si="389"/>
        <v>1</v>
      </c>
      <c r="CE521" s="346">
        <f t="shared" si="389"/>
        <v>12</v>
      </c>
      <c r="CF521" s="346">
        <f t="shared" si="389"/>
        <v>13</v>
      </c>
      <c r="CG521" s="346">
        <f t="shared" si="389"/>
        <v>18</v>
      </c>
      <c r="CH521" s="346">
        <f t="shared" si="389"/>
        <v>18</v>
      </c>
      <c r="CI521" s="346">
        <f t="shared" si="385"/>
        <v>0</v>
      </c>
      <c r="CJ521" s="346">
        <f t="shared" si="385"/>
        <v>1</v>
      </c>
      <c r="CK521" s="346">
        <f t="shared" si="385"/>
        <v>0</v>
      </c>
      <c r="CL521" s="346">
        <f t="shared" si="385"/>
        <v>0</v>
      </c>
      <c r="CM521" s="346">
        <f t="shared" si="385"/>
        <v>2</v>
      </c>
      <c r="CN521" s="346">
        <f t="shared" si="385"/>
        <v>17</v>
      </c>
      <c r="CO521" s="346">
        <f t="shared" si="381"/>
        <v>19</v>
      </c>
      <c r="CP521" s="346">
        <f t="shared" si="389"/>
        <v>18</v>
      </c>
      <c r="CQ521" s="346">
        <f t="shared" si="386"/>
        <v>15</v>
      </c>
      <c r="CR521" s="346">
        <f t="shared" si="386"/>
        <v>0</v>
      </c>
      <c r="CS521" s="346">
        <f t="shared" si="386"/>
        <v>22</v>
      </c>
    </row>
    <row r="522" spans="1:1 59:97" s="364" customFormat="1" ht="16.5" customHeight="1">
      <c r="A522" s="364" t="s">
        <v>193</v>
      </c>
      <c r="BG522" s="364">
        <f t="shared" si="390" ref="BG522:CP527">COUNTIFS($E$4:$E$503,$A522,BG$4:BG$503,1)</f>
        <v>0</v>
      </c>
      <c r="BH522" s="364">
        <f t="shared" si="390"/>
        <v>0</v>
      </c>
      <c r="BI522" s="364">
        <f t="shared" si="390"/>
        <v>1</v>
      </c>
      <c r="BJ522" s="364">
        <f t="shared" si="390"/>
        <v>1</v>
      </c>
      <c r="BK522" s="364">
        <f t="shared" si="390"/>
        <v>0</v>
      </c>
      <c r="BL522" s="364">
        <f t="shared" si="390"/>
        <v>0</v>
      </c>
      <c r="BM522" s="364">
        <f t="shared" si="390"/>
        <v>0</v>
      </c>
      <c r="BN522" s="364">
        <f t="shared" si="390"/>
        <v>0</v>
      </c>
      <c r="BO522" s="364">
        <f t="shared" si="390"/>
        <v>0</v>
      </c>
      <c r="BP522" s="364">
        <f t="shared" si="390"/>
        <v>0</v>
      </c>
      <c r="BQ522" s="364">
        <f t="shared" si="390"/>
        <v>0</v>
      </c>
      <c r="BR522" s="364">
        <f t="shared" si="390"/>
        <v>0</v>
      </c>
      <c r="BS522" s="364">
        <f t="shared" si="390"/>
        <v>0</v>
      </c>
      <c r="BT522" s="364">
        <f t="shared" si="390"/>
        <v>21</v>
      </c>
      <c r="BU522" s="364">
        <f t="shared" si="390"/>
        <v>0</v>
      </c>
      <c r="BV522" s="364">
        <f t="shared" si="390"/>
        <v>0</v>
      </c>
      <c r="BW522" s="364">
        <f t="shared" si="390"/>
        <v>7</v>
      </c>
      <c r="BX522" s="364">
        <f t="shared" si="390"/>
        <v>0</v>
      </c>
      <c r="BY522" s="364">
        <f t="shared" si="390"/>
        <v>0</v>
      </c>
      <c r="BZ522" s="364">
        <f t="shared" si="390"/>
        <v>7</v>
      </c>
      <c r="CA522" s="364">
        <f t="shared" si="390"/>
        <v>7</v>
      </c>
      <c r="CB522" s="364">
        <f t="shared" si="384"/>
        <v>7</v>
      </c>
      <c r="CC522" s="364">
        <f t="shared" si="390"/>
        <v>0</v>
      </c>
      <c r="CD522" s="364">
        <f t="shared" si="390"/>
        <v>0</v>
      </c>
      <c r="CE522" s="364">
        <f t="shared" si="390"/>
        <v>21</v>
      </c>
      <c r="CF522" s="364">
        <f t="shared" si="390"/>
        <v>21</v>
      </c>
      <c r="CG522" s="364">
        <f t="shared" si="390"/>
        <v>28</v>
      </c>
      <c r="CH522" s="364">
        <f t="shared" si="390"/>
        <v>28</v>
      </c>
      <c r="CI522" s="364">
        <f t="shared" si="385"/>
        <v>0</v>
      </c>
      <c r="CJ522" s="364">
        <f t="shared" si="385"/>
        <v>1</v>
      </c>
      <c r="CK522" s="364">
        <f t="shared" si="385"/>
        <v>3</v>
      </c>
      <c r="CL522" s="364">
        <f t="shared" si="385"/>
        <v>0</v>
      </c>
      <c r="CM522" s="364">
        <f t="shared" si="385"/>
        <v>0</v>
      </c>
      <c r="CN522" s="364">
        <f t="shared" si="385"/>
        <v>29</v>
      </c>
      <c r="CO522" s="364">
        <f t="shared" si="381"/>
        <v>29</v>
      </c>
      <c r="CP522" s="364">
        <f t="shared" si="390"/>
        <v>28</v>
      </c>
      <c r="CQ522" s="364">
        <f t="shared" si="386"/>
        <v>20</v>
      </c>
      <c r="CR522" s="364">
        <f t="shared" si="386"/>
        <v>0</v>
      </c>
      <c r="CS522" s="364">
        <f t="shared" si="386"/>
        <v>13</v>
      </c>
    </row>
    <row r="523" spans="1:1 59:97" s="365" customFormat="1" ht="16.5" customHeight="1">
      <c r="A523" s="365" t="s">
        <v>1294</v>
      </c>
      <c r="BG523" s="365">
        <f t="shared" si="390"/>
        <v>0</v>
      </c>
      <c r="BH523" s="365">
        <f t="shared" si="390"/>
        <v>0</v>
      </c>
      <c r="BI523" s="365">
        <f t="shared" si="390"/>
        <v>0</v>
      </c>
      <c r="BJ523" s="365">
        <f t="shared" si="390"/>
        <v>0</v>
      </c>
      <c r="BK523" s="365">
        <f t="shared" si="390"/>
        <v>0</v>
      </c>
      <c r="BL523" s="365">
        <f t="shared" si="390"/>
        <v>1</v>
      </c>
      <c r="BM523" s="365">
        <f t="shared" si="390"/>
        <v>0</v>
      </c>
      <c r="BN523" s="365">
        <f t="shared" si="390"/>
        <v>1</v>
      </c>
      <c r="BO523" s="365">
        <f t="shared" si="390"/>
        <v>0</v>
      </c>
      <c r="BP523" s="365">
        <f t="shared" si="390"/>
        <v>0</v>
      </c>
      <c r="BQ523" s="365">
        <f t="shared" si="390"/>
        <v>1</v>
      </c>
      <c r="BR523" s="365">
        <f t="shared" si="390"/>
        <v>0</v>
      </c>
      <c r="BS523" s="365">
        <f t="shared" si="390"/>
        <v>0</v>
      </c>
      <c r="BT523" s="365">
        <f t="shared" si="390"/>
        <v>1</v>
      </c>
      <c r="BU523" s="365">
        <f t="shared" si="390"/>
        <v>0</v>
      </c>
      <c r="BV523" s="365">
        <f t="shared" si="390"/>
        <v>0</v>
      </c>
      <c r="BW523" s="365">
        <f t="shared" si="390"/>
        <v>0</v>
      </c>
      <c r="BX523" s="365">
        <f t="shared" si="390"/>
        <v>0</v>
      </c>
      <c r="BY523" s="365">
        <f t="shared" si="390"/>
        <v>0</v>
      </c>
      <c r="BZ523" s="365">
        <f t="shared" si="390"/>
        <v>0</v>
      </c>
      <c r="CA523" s="365">
        <f t="shared" si="390"/>
        <v>0</v>
      </c>
      <c r="CB523" s="365">
        <f t="shared" si="384"/>
        <v>0</v>
      </c>
      <c r="CC523" s="365">
        <f t="shared" si="390"/>
        <v>0</v>
      </c>
      <c r="CD523" s="365">
        <f t="shared" si="390"/>
        <v>0</v>
      </c>
      <c r="CE523" s="365">
        <f t="shared" si="390"/>
        <v>1</v>
      </c>
      <c r="CF523" s="365">
        <f t="shared" si="390"/>
        <v>1</v>
      </c>
      <c r="CG523" s="365">
        <f t="shared" si="390"/>
        <v>1</v>
      </c>
      <c r="CH523" s="365">
        <f t="shared" si="390"/>
        <v>1</v>
      </c>
      <c r="CI523" s="365">
        <f t="shared" si="385"/>
        <v>0</v>
      </c>
      <c r="CJ523" s="365">
        <f t="shared" si="385"/>
        <v>0</v>
      </c>
      <c r="CK523" s="365">
        <f t="shared" si="385"/>
        <v>0</v>
      </c>
      <c r="CL523" s="365">
        <f t="shared" si="385"/>
        <v>0</v>
      </c>
      <c r="CM523" s="365">
        <f t="shared" si="385"/>
        <v>1</v>
      </c>
      <c r="CN523" s="365">
        <f t="shared" si="385"/>
        <v>1</v>
      </c>
      <c r="CO523" s="365">
        <f t="shared" si="381"/>
        <v>2</v>
      </c>
      <c r="CP523" s="365">
        <f t="shared" si="390"/>
        <v>1</v>
      </c>
      <c r="CQ523" s="365">
        <f t="shared" si="386"/>
        <v>1</v>
      </c>
      <c r="CR523" s="365">
        <f t="shared" si="386"/>
        <v>0</v>
      </c>
      <c r="CS523" s="365">
        <f t="shared" si="386"/>
        <v>4</v>
      </c>
    </row>
    <row r="524" spans="1:1 59:97" s="366" customFormat="1" ht="16.5" customHeight="1">
      <c r="A524" s="366" t="s">
        <v>144</v>
      </c>
      <c r="BG524" s="366">
        <f t="shared" si="390"/>
        <v>3</v>
      </c>
      <c r="BH524" s="366">
        <f t="shared" si="390"/>
        <v>4</v>
      </c>
      <c r="BI524" s="366">
        <f t="shared" si="390"/>
        <v>2</v>
      </c>
      <c r="BJ524" s="366">
        <f t="shared" si="390"/>
        <v>9</v>
      </c>
      <c r="BK524" s="366">
        <f t="shared" si="390"/>
        <v>0</v>
      </c>
      <c r="BL524" s="366">
        <f t="shared" si="390"/>
        <v>18</v>
      </c>
      <c r="BM524" s="366">
        <f t="shared" si="390"/>
        <v>4</v>
      </c>
      <c r="BN524" s="366">
        <f t="shared" si="390"/>
        <v>22</v>
      </c>
      <c r="BO524" s="366">
        <f t="shared" si="390"/>
        <v>0</v>
      </c>
      <c r="BP524" s="366">
        <f t="shared" si="390"/>
        <v>0</v>
      </c>
      <c r="BQ524" s="366">
        <f t="shared" si="390"/>
        <v>10</v>
      </c>
      <c r="BR524" s="366">
        <f t="shared" si="390"/>
        <v>0</v>
      </c>
      <c r="BS524" s="366">
        <f t="shared" si="390"/>
        <v>3</v>
      </c>
      <c r="BT524" s="366">
        <f t="shared" si="390"/>
        <v>20</v>
      </c>
      <c r="BU524" s="366">
        <f t="shared" si="390"/>
        <v>0</v>
      </c>
      <c r="BV524" s="366">
        <f t="shared" si="390"/>
        <v>2</v>
      </c>
      <c r="BW524" s="366">
        <f t="shared" si="390"/>
        <v>3</v>
      </c>
      <c r="BX524" s="366">
        <f t="shared" si="390"/>
        <v>0</v>
      </c>
      <c r="BY524" s="366">
        <f t="shared" si="390"/>
        <v>3</v>
      </c>
      <c r="BZ524" s="366">
        <f t="shared" si="390"/>
        <v>5</v>
      </c>
      <c r="CA524" s="366">
        <f t="shared" si="390"/>
        <v>8</v>
      </c>
      <c r="CB524" s="366">
        <f t="shared" si="384"/>
        <v>5</v>
      </c>
      <c r="CC524" s="366">
        <f t="shared" si="390"/>
        <v>0</v>
      </c>
      <c r="CD524" s="366">
        <f t="shared" si="390"/>
        <v>3</v>
      </c>
      <c r="CE524" s="366">
        <f t="shared" si="390"/>
        <v>23</v>
      </c>
      <c r="CF524" s="366">
        <f t="shared" si="390"/>
        <v>26</v>
      </c>
      <c r="CG524" s="366">
        <f t="shared" si="390"/>
        <v>31</v>
      </c>
      <c r="CH524" s="366">
        <f t="shared" si="390"/>
        <v>31</v>
      </c>
      <c r="CI524" s="366">
        <f t="shared" si="385"/>
        <v>0</v>
      </c>
      <c r="CJ524" s="366">
        <f t="shared" si="385"/>
        <v>5</v>
      </c>
      <c r="CK524" s="366">
        <f t="shared" si="385"/>
        <v>3</v>
      </c>
      <c r="CL524" s="366">
        <f t="shared" si="385"/>
        <v>3</v>
      </c>
      <c r="CM524" s="366">
        <f t="shared" si="385"/>
        <v>27</v>
      </c>
      <c r="CN524" s="366">
        <f t="shared" si="385"/>
        <v>32</v>
      </c>
      <c r="CO524" s="366">
        <f t="shared" si="381"/>
        <v>62</v>
      </c>
      <c r="CP524" s="366">
        <f t="shared" si="390"/>
        <v>34</v>
      </c>
      <c r="CQ524" s="366">
        <f t="shared" si="386"/>
        <v>13</v>
      </c>
      <c r="CR524" s="366">
        <f t="shared" si="386"/>
        <v>3</v>
      </c>
      <c r="CS524" s="366">
        <f t="shared" si="386"/>
        <v>28</v>
      </c>
    </row>
    <row r="525" spans="1:1 59:97" s="367" customFormat="1" ht="16.5" customHeight="1">
      <c r="A525" s="367" t="s">
        <v>214</v>
      </c>
      <c r="BG525" s="367">
        <f t="shared" si="390"/>
        <v>5</v>
      </c>
      <c r="BH525" s="367">
        <f t="shared" si="390"/>
        <v>4</v>
      </c>
      <c r="BI525" s="367">
        <f t="shared" si="390"/>
        <v>6</v>
      </c>
      <c r="BJ525" s="367">
        <f t="shared" si="390"/>
        <v>15</v>
      </c>
      <c r="BK525" s="367">
        <f t="shared" si="390"/>
        <v>0</v>
      </c>
      <c r="BL525" s="367">
        <f t="shared" si="390"/>
        <v>17</v>
      </c>
      <c r="BM525" s="367">
        <f t="shared" si="390"/>
        <v>5</v>
      </c>
      <c r="BN525" s="367">
        <f t="shared" si="390"/>
        <v>22</v>
      </c>
      <c r="BO525" s="367">
        <f t="shared" si="390"/>
        <v>0</v>
      </c>
      <c r="BP525" s="367">
        <f t="shared" si="390"/>
        <v>1</v>
      </c>
      <c r="BQ525" s="367">
        <f t="shared" si="390"/>
        <v>15</v>
      </c>
      <c r="BR525" s="367">
        <f t="shared" si="390"/>
        <v>1</v>
      </c>
      <c r="BS525" s="367">
        <f t="shared" si="390"/>
        <v>2</v>
      </c>
      <c r="BT525" s="367">
        <f t="shared" si="390"/>
        <v>17</v>
      </c>
      <c r="BU525" s="367">
        <f t="shared" si="390"/>
        <v>0</v>
      </c>
      <c r="BV525" s="367">
        <f t="shared" si="390"/>
        <v>3</v>
      </c>
      <c r="BW525" s="367">
        <f t="shared" si="390"/>
        <v>1</v>
      </c>
      <c r="BX525" s="367">
        <f t="shared" si="390"/>
        <v>0</v>
      </c>
      <c r="BY525" s="367">
        <f t="shared" si="390"/>
        <v>3</v>
      </c>
      <c r="BZ525" s="367">
        <f t="shared" si="390"/>
        <v>3</v>
      </c>
      <c r="CA525" s="367">
        <f t="shared" si="390"/>
        <v>6</v>
      </c>
      <c r="CB525" s="367">
        <f t="shared" si="384"/>
        <v>4</v>
      </c>
      <c r="CC525" s="367">
        <f t="shared" si="390"/>
        <v>0</v>
      </c>
      <c r="CD525" s="367">
        <f t="shared" si="390"/>
        <v>2</v>
      </c>
      <c r="CE525" s="367">
        <f t="shared" si="390"/>
        <v>21</v>
      </c>
      <c r="CF525" s="367">
        <f t="shared" si="390"/>
        <v>23</v>
      </c>
      <c r="CG525" s="367">
        <f t="shared" si="390"/>
        <v>27</v>
      </c>
      <c r="CH525" s="367">
        <f t="shared" si="390"/>
        <v>27</v>
      </c>
      <c r="CI525" s="367">
        <f t="shared" si="385"/>
        <v>0</v>
      </c>
      <c r="CJ525" s="367">
        <f t="shared" si="385"/>
        <v>6</v>
      </c>
      <c r="CK525" s="367">
        <f t="shared" si="385"/>
        <v>0</v>
      </c>
      <c r="CL525" s="367">
        <f t="shared" si="385"/>
        <v>5</v>
      </c>
      <c r="CM525" s="367">
        <f t="shared" si="385"/>
        <v>26</v>
      </c>
      <c r="CN525" s="367">
        <f t="shared" si="385"/>
        <v>33</v>
      </c>
      <c r="CO525" s="367">
        <f t="shared" si="381"/>
        <v>64</v>
      </c>
      <c r="CP525" s="367">
        <f t="shared" si="390"/>
        <v>28</v>
      </c>
      <c r="CQ525" s="367">
        <f t="shared" si="386"/>
        <v>16</v>
      </c>
      <c r="CR525" s="367">
        <f t="shared" si="386"/>
        <v>0</v>
      </c>
      <c r="CS525" s="367">
        <f t="shared" si="386"/>
        <v>16</v>
      </c>
    </row>
    <row r="526" spans="1:1 59:97" s="368" customFormat="1" ht="16.5" customHeight="1">
      <c r="A526" s="368" t="s">
        <v>517</v>
      </c>
      <c r="BG526" s="368">
        <f t="shared" si="390"/>
        <v>2</v>
      </c>
      <c r="BH526" s="368">
        <f t="shared" si="390"/>
        <v>2</v>
      </c>
      <c r="BI526" s="368">
        <f t="shared" si="390"/>
        <v>2</v>
      </c>
      <c r="BJ526" s="368">
        <f t="shared" si="390"/>
        <v>6</v>
      </c>
      <c r="BK526" s="368">
        <f t="shared" si="390"/>
        <v>0</v>
      </c>
      <c r="BL526" s="368">
        <f t="shared" si="390"/>
        <v>11</v>
      </c>
      <c r="BM526" s="368">
        <f t="shared" si="390"/>
        <v>0</v>
      </c>
      <c r="BN526" s="368">
        <f t="shared" si="390"/>
        <v>11</v>
      </c>
      <c r="BO526" s="368">
        <f t="shared" si="390"/>
        <v>0</v>
      </c>
      <c r="BP526" s="368">
        <f t="shared" si="390"/>
        <v>0</v>
      </c>
      <c r="BQ526" s="368">
        <f t="shared" si="390"/>
        <v>7</v>
      </c>
      <c r="BR526" s="368">
        <f t="shared" si="390"/>
        <v>0</v>
      </c>
      <c r="BS526" s="368">
        <f t="shared" si="390"/>
        <v>2</v>
      </c>
      <c r="BT526" s="368">
        <f t="shared" si="390"/>
        <v>10</v>
      </c>
      <c r="BU526" s="368">
        <f t="shared" si="390"/>
        <v>0</v>
      </c>
      <c r="BV526" s="368">
        <f t="shared" si="390"/>
        <v>0</v>
      </c>
      <c r="BW526" s="368">
        <f t="shared" si="390"/>
        <v>2</v>
      </c>
      <c r="BX526" s="368">
        <f t="shared" si="390"/>
        <v>0</v>
      </c>
      <c r="BY526" s="368">
        <f t="shared" si="390"/>
        <v>0</v>
      </c>
      <c r="BZ526" s="368">
        <f t="shared" si="390"/>
        <v>3</v>
      </c>
      <c r="CA526" s="368">
        <f t="shared" si="390"/>
        <v>3</v>
      </c>
      <c r="CB526" s="368">
        <f t="shared" si="384"/>
        <v>2</v>
      </c>
      <c r="CC526" s="368">
        <f t="shared" si="390"/>
        <v>0</v>
      </c>
      <c r="CD526" s="368">
        <f t="shared" si="390"/>
        <v>2</v>
      </c>
      <c r="CE526" s="368">
        <f t="shared" si="390"/>
        <v>11</v>
      </c>
      <c r="CF526" s="368">
        <f t="shared" si="390"/>
        <v>13</v>
      </c>
      <c r="CG526" s="368">
        <f t="shared" si="390"/>
        <v>15</v>
      </c>
      <c r="CH526" s="368">
        <f t="shared" si="390"/>
        <v>15</v>
      </c>
      <c r="CI526" s="368">
        <f t="shared" si="385"/>
        <v>0</v>
      </c>
      <c r="CJ526" s="368">
        <f t="shared" si="385"/>
        <v>1</v>
      </c>
      <c r="CK526" s="368">
        <f t="shared" si="385"/>
        <v>0</v>
      </c>
      <c r="CL526" s="368">
        <f t="shared" si="385"/>
        <v>2</v>
      </c>
      <c r="CM526" s="368">
        <f t="shared" si="385"/>
        <v>15</v>
      </c>
      <c r="CN526" s="368">
        <f t="shared" si="385"/>
        <v>15</v>
      </c>
      <c r="CO526" s="368">
        <f t="shared" si="381"/>
        <v>32</v>
      </c>
      <c r="CP526" s="368">
        <f t="shared" si="390"/>
        <v>15</v>
      </c>
      <c r="CQ526" s="368">
        <f t="shared" si="386"/>
        <v>11</v>
      </c>
      <c r="CR526" s="368">
        <f t="shared" si="386"/>
        <v>0</v>
      </c>
      <c r="CS526" s="368">
        <f t="shared" si="386"/>
        <v>7</v>
      </c>
    </row>
    <row r="527" spans="1:1 59:97" s="369" customFormat="1" ht="16.5" customHeight="1">
      <c r="A527" s="369" t="s">
        <v>790</v>
      </c>
      <c r="BG527" s="369">
        <f t="shared" si="390"/>
        <v>1</v>
      </c>
      <c r="BH527" s="369">
        <f t="shared" si="390"/>
        <v>0</v>
      </c>
      <c r="BI527" s="369">
        <f t="shared" si="390"/>
        <v>0</v>
      </c>
      <c r="BJ527" s="369">
        <f t="shared" si="390"/>
        <v>1</v>
      </c>
      <c r="BK527" s="369">
        <f t="shared" si="390"/>
        <v>0</v>
      </c>
      <c r="BL527" s="369">
        <f t="shared" si="390"/>
        <v>8</v>
      </c>
      <c r="BM527" s="369">
        <f t="shared" si="390"/>
        <v>4</v>
      </c>
      <c r="BN527" s="369">
        <f t="shared" si="390"/>
        <v>12</v>
      </c>
      <c r="BO527" s="369">
        <f t="shared" si="390"/>
        <v>0</v>
      </c>
      <c r="BP527" s="369">
        <f t="shared" si="390"/>
        <v>0</v>
      </c>
      <c r="BQ527" s="369">
        <f t="shared" si="390"/>
        <v>6</v>
      </c>
      <c r="BR527" s="369">
        <f t="shared" si="390"/>
        <v>0</v>
      </c>
      <c r="BS527" s="369">
        <f t="shared" si="390"/>
        <v>0</v>
      </c>
      <c r="BT527" s="369">
        <f t="shared" si="390"/>
        <v>9</v>
      </c>
      <c r="BU527" s="369">
        <f t="shared" si="390"/>
        <v>0</v>
      </c>
      <c r="BV527" s="369">
        <f t="shared" si="390"/>
        <v>0</v>
      </c>
      <c r="BW527" s="369">
        <f t="shared" si="390"/>
        <v>3</v>
      </c>
      <c r="BX527" s="369">
        <f t="shared" si="390"/>
        <v>0</v>
      </c>
      <c r="BY527" s="369">
        <f t="shared" si="390"/>
        <v>0</v>
      </c>
      <c r="BZ527" s="369">
        <f t="shared" si="390"/>
        <v>4</v>
      </c>
      <c r="CA527" s="369">
        <f t="shared" si="390"/>
        <v>4</v>
      </c>
      <c r="CB527" s="369">
        <f t="shared" si="384"/>
        <v>3</v>
      </c>
      <c r="CC527" s="369">
        <f t="shared" si="390"/>
        <v>0</v>
      </c>
      <c r="CD527" s="369">
        <f t="shared" si="390"/>
        <v>0</v>
      </c>
      <c r="CE527" s="369">
        <f t="shared" si="390"/>
        <v>11</v>
      </c>
      <c r="CF527" s="369">
        <f t="shared" si="390"/>
        <v>11</v>
      </c>
      <c r="CG527" s="369">
        <f t="shared" si="390"/>
        <v>14</v>
      </c>
      <c r="CH527" s="369">
        <f t="shared" si="390"/>
        <v>14</v>
      </c>
      <c r="CI527" s="369">
        <f t="shared" si="385"/>
        <v>0</v>
      </c>
      <c r="CJ527" s="369">
        <f t="shared" si="385"/>
        <v>1</v>
      </c>
      <c r="CK527" s="369">
        <f t="shared" si="385"/>
        <v>1</v>
      </c>
      <c r="CL527" s="369">
        <f t="shared" si="385"/>
        <v>1</v>
      </c>
      <c r="CM527" s="369">
        <f t="shared" si="385"/>
        <v>8</v>
      </c>
      <c r="CN527" s="369">
        <f t="shared" si="385"/>
        <v>18</v>
      </c>
      <c r="CO527" s="369">
        <f t="shared" si="385"/>
        <v>27</v>
      </c>
      <c r="CP527" s="369">
        <f t="shared" si="390"/>
        <v>15</v>
      </c>
      <c r="CQ527" s="369">
        <f t="shared" si="386"/>
        <v>11</v>
      </c>
      <c r="CR527" s="369">
        <f t="shared" si="386"/>
        <v>2</v>
      </c>
      <c r="CS527" s="369">
        <f t="shared" si="386"/>
        <v>7</v>
      </c>
    </row>
    <row r="528" spans="1:267" ht="16.5" customHeight="1" thickBot="1">
      <c r="A528" s="394"/>
      <c r="B528" s="394"/>
      <c r="C528" s="394"/>
      <c r="D528" s="394"/>
      <c r="E528" s="394"/>
      <c r="F528" s="394"/>
      <c r="G528" s="394"/>
      <c r="H528" s="395"/>
      <c r="I528" s="394"/>
      <c r="J528" s="394"/>
      <c r="K528" s="394"/>
      <c r="L528" s="394"/>
      <c r="M528" s="394"/>
      <c r="N528" s="394"/>
      <c r="O528" s="394"/>
      <c r="P528" s="394"/>
      <c r="Q528" s="394"/>
      <c r="R528" s="394"/>
      <c r="S528" s="394"/>
      <c r="T528" s="394"/>
      <c r="U528" s="394"/>
      <c r="V528" s="394"/>
      <c r="W528" s="394"/>
      <c r="X528" s="394"/>
      <c r="Y528" s="394"/>
      <c r="Z528" s="394"/>
      <c r="AA528" s="394"/>
      <c r="AB528" s="394"/>
      <c r="AC528" s="394"/>
      <c r="AD528" s="394"/>
      <c r="AE528" s="394"/>
      <c r="AF528" s="394"/>
      <c r="AG528" s="394"/>
      <c r="AH528" s="394"/>
      <c r="AI528" s="394"/>
      <c r="AJ528" s="394"/>
      <c r="AK528" s="394"/>
      <c r="AL528" s="394"/>
      <c r="AM528" s="394"/>
      <c r="AN528" s="394"/>
      <c r="AO528" s="394"/>
      <c r="AP528" s="394"/>
      <c r="AQ528" s="394"/>
      <c r="AR528" s="394"/>
      <c r="AS528" s="394"/>
      <c r="AT528" s="394"/>
      <c r="AU528" s="394"/>
      <c r="AV528" s="394"/>
      <c r="AW528" s="396"/>
      <c r="AX528" s="394"/>
      <c r="AY528" s="394"/>
      <c r="AZ528" s="394"/>
      <c r="BA528" s="394"/>
      <c r="BB528" s="394"/>
      <c r="BC528" s="394"/>
      <c r="BD528" s="394"/>
      <c r="BE528" s="397"/>
      <c r="BF528" s="394"/>
      <c r="BG528" s="394">
        <f>SUM(BG511:BG527)</f>
        <v>36</v>
      </c>
      <c r="BH528" s="394">
        <f t="shared" si="391" ref="BH528:CS528">SUM(BH511:BH527)</f>
        <v>22</v>
      </c>
      <c r="BI528" s="394">
        <f t="shared" si="391"/>
        <v>20</v>
      </c>
      <c r="BJ528" s="394">
        <f t="shared" si="391"/>
        <v>78</v>
      </c>
      <c r="BK528" s="394">
        <f t="shared" si="391"/>
        <v>5</v>
      </c>
      <c r="BL528" s="394">
        <f t="shared" si="391"/>
        <v>120</v>
      </c>
      <c r="BM528" s="394">
        <f t="shared" si="391"/>
        <v>32</v>
      </c>
      <c r="BN528" s="394">
        <f t="shared" si="391"/>
        <v>157</v>
      </c>
      <c r="BO528" s="394">
        <f t="shared" si="391"/>
        <v>0</v>
      </c>
      <c r="BP528" s="394">
        <f t="shared" si="391"/>
        <v>1</v>
      </c>
      <c r="BQ528" s="394">
        <f t="shared" si="391"/>
        <v>73</v>
      </c>
      <c r="BR528" s="394">
        <f t="shared" si="391"/>
        <v>1</v>
      </c>
      <c r="BS528" s="394">
        <f t="shared" si="391"/>
        <v>11</v>
      </c>
      <c r="BT528" s="394">
        <f t="shared" si="391"/>
        <v>230</v>
      </c>
      <c r="BU528" s="394">
        <f t="shared" si="391"/>
        <v>2</v>
      </c>
      <c r="BV528" s="394">
        <f t="shared" si="391"/>
        <v>17</v>
      </c>
      <c r="BW528" s="394">
        <f t="shared" si="391"/>
        <v>72</v>
      </c>
      <c r="BX528" s="394">
        <f t="shared" si="391"/>
        <v>1</v>
      </c>
      <c r="BY528" s="394">
        <f t="shared" si="391"/>
        <v>20</v>
      </c>
      <c r="BZ528" s="394">
        <f t="shared" si="391"/>
        <v>81</v>
      </c>
      <c r="CA528" s="394">
        <f t="shared" si="391"/>
        <v>102</v>
      </c>
      <c r="CB528" s="394">
        <f t="shared" si="391"/>
        <v>91</v>
      </c>
      <c r="CC528" s="394">
        <f t="shared" si="391"/>
        <v>0</v>
      </c>
      <c r="CD528" s="394">
        <f t="shared" si="391"/>
        <v>11</v>
      </c>
      <c r="CE528" s="394">
        <f t="shared" si="391"/>
        <v>242</v>
      </c>
      <c r="CF528" s="394">
        <f t="shared" si="391"/>
        <v>253</v>
      </c>
      <c r="CG528" s="394">
        <f t="shared" si="391"/>
        <v>344</v>
      </c>
      <c r="CH528" s="394">
        <f t="shared" si="391"/>
        <v>344</v>
      </c>
      <c r="CI528" s="394">
        <f t="shared" si="391"/>
        <v>1</v>
      </c>
      <c r="CJ528" s="394">
        <f t="shared" si="391"/>
        <v>48</v>
      </c>
      <c r="CK528" s="394">
        <f t="shared" si="391"/>
        <v>23</v>
      </c>
      <c r="CL528" s="394">
        <f t="shared" si="391"/>
        <v>43</v>
      </c>
      <c r="CM528" s="394">
        <f t="shared" si="391"/>
        <v>170</v>
      </c>
      <c r="CN528" s="394">
        <f>SUM(CN511:CN527)</f>
        <v>366</v>
      </c>
      <c r="CO528" s="394">
        <f>SUM(CO511:CO527)</f>
        <v>579</v>
      </c>
      <c r="CP528" s="394">
        <f t="shared" si="391"/>
        <v>362</v>
      </c>
      <c r="CQ528" s="394">
        <f t="shared" si="391"/>
        <v>222</v>
      </c>
      <c r="CR528" s="394">
        <f t="shared" si="391"/>
        <v>17</v>
      </c>
      <c r="CS528" s="394">
        <f t="shared" si="391"/>
        <v>261</v>
      </c>
      <c r="CT528" s="394"/>
      <c r="CU528" s="394"/>
      <c r="CV528" s="394"/>
      <c r="CW528" s="398"/>
      <c r="CX528" s="398"/>
      <c r="CY528" s="398"/>
      <c r="CZ528" s="398"/>
      <c r="DA528" s="398"/>
      <c r="DB528" s="398"/>
      <c r="DC528" s="398"/>
      <c r="DD528" s="398"/>
      <c r="DE528" s="398"/>
      <c r="DF528" s="398"/>
      <c r="DG528" s="398"/>
      <c r="DH528" s="398"/>
      <c r="DI528" s="398"/>
      <c r="DJ528" s="398"/>
      <c r="DK528" s="398"/>
      <c r="DL528" s="398"/>
      <c r="DM528" s="398"/>
      <c r="DN528" s="398"/>
      <c r="DO528" s="398"/>
      <c r="DP528" s="398"/>
      <c r="DQ528" s="398"/>
      <c r="DR528" s="398"/>
      <c r="DS528" s="398"/>
      <c r="DT528" s="399"/>
      <c r="DU528" s="399"/>
      <c r="DV528" s="399"/>
      <c r="DW528" s="399"/>
      <c r="DX528" s="399"/>
      <c r="DY528" s="399"/>
      <c r="DZ528" s="400"/>
      <c r="EA528" s="400"/>
      <c r="EB528" s="400"/>
      <c r="EC528" s="400"/>
      <c r="ED528" s="400"/>
      <c r="EE528" s="400"/>
      <c r="EF528" s="394"/>
      <c r="EG528" s="394"/>
      <c r="EH528" s="394"/>
      <c r="EI528" s="394"/>
      <c r="EJ528" s="394"/>
      <c r="EK528" s="394"/>
      <c r="EL528" s="394"/>
      <c r="EM528" s="394"/>
      <c r="EN528" s="394"/>
      <c r="EO528" s="394"/>
      <c r="EP528" s="394"/>
      <c r="EQ528" s="394"/>
      <c r="ER528" s="394"/>
      <c r="ES528" s="394"/>
      <c r="ET528" s="394"/>
      <c r="EU528" s="394"/>
      <c r="EV528" s="394"/>
      <c r="EW528" s="394"/>
      <c r="EX528" s="394"/>
      <c r="EY528" s="394"/>
      <c r="EZ528" s="394"/>
      <c r="FA528" s="394"/>
      <c r="FB528" s="394"/>
      <c r="FC528" s="394"/>
      <c r="FD528" s="394"/>
      <c r="FE528" s="394"/>
      <c r="FF528" s="394"/>
      <c r="FG528" s="394"/>
      <c r="FH528" s="394"/>
      <c r="FI528" s="394"/>
      <c r="FJ528" s="394"/>
      <c r="FK528" s="394"/>
      <c r="FL528" s="394"/>
      <c r="FM528" s="394"/>
      <c r="FN528" s="394"/>
      <c r="FO528" s="394"/>
      <c r="FP528" s="394"/>
      <c r="FQ528" s="394"/>
      <c r="FR528" s="394"/>
      <c r="FS528" s="394"/>
      <c r="FT528" s="394"/>
      <c r="FU528" s="394"/>
      <c r="FV528" s="394"/>
      <c r="FW528" s="394"/>
      <c r="FX528" s="394"/>
      <c r="FY528" s="394"/>
      <c r="FZ528" s="394"/>
      <c r="GA528" s="394"/>
      <c r="GB528" s="394"/>
      <c r="GC528" s="394"/>
      <c r="GD528" s="394"/>
      <c r="GE528" s="394"/>
      <c r="GF528" s="394"/>
      <c r="GG528" s="394"/>
      <c r="GH528" s="394"/>
      <c r="GI528" s="394"/>
      <c r="GJ528" s="394"/>
      <c r="GK528" s="394"/>
      <c r="GL528" s="394"/>
      <c r="GM528" s="394"/>
      <c r="GN528" s="394"/>
      <c r="GO528" s="394"/>
      <c r="GP528" s="394"/>
      <c r="GQ528" s="394"/>
      <c r="GR528" s="394"/>
      <c r="GS528" s="394"/>
      <c r="GT528" s="394"/>
      <c r="GU528" s="394"/>
      <c r="GV528" s="394"/>
      <c r="GW528" s="394"/>
      <c r="GX528" s="394"/>
      <c r="GY528" s="394"/>
      <c r="GZ528" s="394"/>
      <c r="HA528" s="394"/>
      <c r="HB528" s="394"/>
      <c r="HC528" s="394"/>
      <c r="HD528" s="394"/>
      <c r="HE528" s="394"/>
      <c r="HF528" s="394"/>
      <c r="HG528" s="394"/>
      <c r="HH528" s="394"/>
      <c r="HI528" s="394"/>
      <c r="HJ528" s="394"/>
      <c r="HK528" s="394"/>
      <c r="HL528" s="394"/>
      <c r="HM528" s="394"/>
      <c r="HN528" s="394"/>
      <c r="HO528" s="394"/>
      <c r="HP528" s="394"/>
      <c r="HQ528" s="394"/>
      <c r="HR528" s="394"/>
      <c r="HS528" s="394"/>
      <c r="HT528" s="394"/>
      <c r="HU528" s="394"/>
      <c r="HV528" s="394"/>
      <c r="HW528" s="394"/>
      <c r="HX528" s="394"/>
      <c r="HY528" s="394"/>
      <c r="HZ528" s="394"/>
      <c r="IA528" s="394"/>
      <c r="IB528" s="394"/>
      <c r="IC528" s="394"/>
      <c r="ID528" s="394"/>
      <c r="IE528" s="394"/>
      <c r="IF528" s="394"/>
      <c r="IG528" s="394"/>
      <c r="IH528" s="394"/>
      <c r="II528" s="394"/>
      <c r="IJ528" s="394"/>
      <c r="IK528" s="394"/>
      <c r="IL528" s="394"/>
      <c r="IM528" s="394"/>
      <c r="IN528" s="394"/>
      <c r="IO528" s="394"/>
      <c r="IP528" s="394"/>
      <c r="IQ528" s="394"/>
      <c r="IR528" s="394"/>
      <c r="IS528" s="394"/>
      <c r="IT528" s="394"/>
      <c r="IU528" s="394"/>
      <c r="IV528" s="394"/>
      <c r="IW528" s="394"/>
      <c r="IX528" s="394"/>
      <c r="IY528" s="394"/>
      <c r="IZ528" s="394"/>
      <c r="JA528" s="394"/>
      <c r="JB528" s="394"/>
      <c r="JC528" s="394"/>
      <c r="JD528" s="394"/>
      <c r="JE528" s="394"/>
      <c r="JF528" s="394"/>
      <c r="JG528" s="394"/>
    </row>
    <row r="529" spans="58:59 76:77 98:100" ht="16.5" customHeight="1">
      <c r="BF529" s="113"/>
      <c r="BG529" s="347"/>
      <c r="BX529" s="149"/>
      <c r="BY529" s="149"/>
      <c r="CT529" s="286"/>
      <c r="CU529" s="179"/>
      <c r="CV529" s="179"/>
    </row>
    <row r="530" spans="76:100" ht="16.5" customHeight="1">
      <c r="BX530" s="149"/>
      <c r="BY530" s="149"/>
      <c r="CT530" s="286"/>
      <c r="CU530" s="179"/>
      <c r="CV530" s="179"/>
    </row>
    <row r="531" spans="76:100" ht="16.5" customHeight="1">
      <c r="BX531" s="149"/>
      <c r="BY531" s="149"/>
      <c r="CT531" s="286"/>
      <c r="CU531" s="179"/>
      <c r="CV531" s="179"/>
    </row>
    <row r="532" spans="76:100" ht="16.5" customHeight="1">
      <c r="BX532" s="149"/>
      <c r="BY532" s="149"/>
      <c r="CT532" s="286"/>
      <c r="CU532" s="179"/>
      <c r="CV532" s="179"/>
    </row>
    <row r="533" spans="76:100" ht="16.5" customHeight="1">
      <c r="BX533" s="149"/>
      <c r="BY533" s="149"/>
      <c r="CT533" s="286"/>
      <c r="CU533" s="179"/>
      <c r="CV533" s="179"/>
    </row>
    <row r="534" spans="76:100" ht="16.5" customHeight="1">
      <c r="BX534" s="149"/>
      <c r="BY534" s="149"/>
      <c r="CT534" s="286"/>
      <c r="CU534" s="179"/>
      <c r="CV534" s="179"/>
    </row>
    <row r="535" spans="76:100" ht="16.5" customHeight="1">
      <c r="BX535" s="149"/>
      <c r="BY535" s="149"/>
      <c r="CT535" s="286"/>
      <c r="CU535" s="179"/>
      <c r="CV535" s="179"/>
    </row>
    <row r="536" spans="76:100" ht="16.5" customHeight="1">
      <c r="BX536" s="149"/>
      <c r="BY536" s="149"/>
      <c r="CT536" s="286"/>
      <c r="CU536" s="179"/>
      <c r="CV536" s="179"/>
    </row>
    <row r="537" spans="76:77" ht="16.5" customHeight="1">
      <c r="BX537" s="149"/>
      <c r="BY537" s="149"/>
    </row>
    <row r="538" spans="76:77" ht="16.5" customHeight="1">
      <c r="BX538" s="149"/>
      <c r="BY538" s="149"/>
    </row>
    <row r="539" spans="76:77" ht="16.5" customHeight="1">
      <c r="BX539" s="149"/>
      <c r="BY539" s="149"/>
    </row>
    <row r="540" spans="76:77" ht="16.5" customHeight="1">
      <c r="BX540" s="149"/>
      <c r="BY540" s="149"/>
    </row>
    <row r="541" spans="76:77" ht="16.5" customHeight="1">
      <c r="BX541" s="149"/>
      <c r="BY541" s="149"/>
    </row>
    <row r="542" spans="76:77" ht="16.5" customHeight="1">
      <c r="BX542" s="149"/>
      <c r="BY542" s="149"/>
    </row>
    <row r="543" spans="76:77" ht="16.5" customHeight="1">
      <c r="BX543" s="149"/>
      <c r="BY543" s="149"/>
    </row>
    <row r="544" spans="76:77" ht="16.5" customHeight="1">
      <c r="BX544" s="149"/>
      <c r="BY544" s="149"/>
    </row>
    <row r="545" spans="76:77" ht="16.5" customHeight="1">
      <c r="BX545" s="149"/>
      <c r="BY545" s="149"/>
    </row>
    <row r="546" spans="76:77" ht="16.5" customHeight="1">
      <c r="BX546" s="149"/>
      <c r="BY546" s="149"/>
    </row>
    <row r="547" spans="76:77" ht="16.5" customHeight="1">
      <c r="BX547" s="149"/>
      <c r="BY547" s="149"/>
    </row>
    <row r="548" spans="76:77" ht="16.5" customHeight="1">
      <c r="BX548" s="149"/>
      <c r="BY548" s="149"/>
    </row>
    <row r="549" spans="76:77" ht="16.5" customHeight="1">
      <c r="BX549" s="149"/>
      <c r="BY549" s="149"/>
    </row>
    <row r="550" spans="76:77" ht="16.5" customHeight="1">
      <c r="BX550" s="149"/>
      <c r="BY550" s="149"/>
    </row>
    <row r="551" spans="76:77" ht="16.5" customHeight="1">
      <c r="BX551" s="149"/>
      <c r="BY551" s="149"/>
    </row>
    <row r="552" spans="76:77" ht="16.5" customHeight="1">
      <c r="BX552" s="149"/>
      <c r="BY552" s="149"/>
    </row>
    <row r="553" spans="76:77" ht="16.5" customHeight="1">
      <c r="BX553" s="149"/>
      <c r="BY553" s="149"/>
    </row>
    <row r="554" spans="76:77" ht="16.5" customHeight="1">
      <c r="BX554" s="149"/>
      <c r="BY554" s="149"/>
    </row>
    <row r="555" spans="76:77" ht="16.5" customHeight="1">
      <c r="BX555" s="149"/>
      <c r="BY555" s="149"/>
    </row>
    <row r="556" spans="76:77" ht="16.5" customHeight="1">
      <c r="BX556" s="149"/>
      <c r="BY556" s="149"/>
    </row>
    <row r="557" spans="76:77" ht="16.5" customHeight="1">
      <c r="BX557" s="149"/>
      <c r="BY557" s="149"/>
    </row>
    <row r="558" spans="76:77" ht="16.5" customHeight="1">
      <c r="BX558" s="149"/>
      <c r="BY558" s="149"/>
    </row>
    <row r="559" spans="76:77" ht="16.5" customHeight="1">
      <c r="BX559" s="149"/>
      <c r="BY559" s="149"/>
    </row>
    <row r="560" spans="76:77" ht="16.5" customHeight="1">
      <c r="BX560" s="149"/>
      <c r="BY560" s="149"/>
    </row>
    <row r="561" spans="76:77" ht="16.5" customHeight="1">
      <c r="BX561" s="149"/>
      <c r="BY561" s="149"/>
    </row>
    <row r="562" spans="76:77" ht="16.5" customHeight="1">
      <c r="BX562" s="149"/>
      <c r="BY562" s="149"/>
    </row>
    <row r="563" spans="76:77" ht="16.5" customHeight="1">
      <c r="BX563" s="149"/>
      <c r="BY563" s="149"/>
    </row>
    <row r="564" spans="76:77" ht="16.5" customHeight="1">
      <c r="BX564" s="149"/>
      <c r="BY564" s="149"/>
    </row>
    <row r="565" spans="76:77" ht="16.5" customHeight="1">
      <c r="BX565" s="149"/>
      <c r="BY565" s="149"/>
    </row>
    <row r="566" spans="76:77" ht="16.5" customHeight="1">
      <c r="BX566" s="149"/>
      <c r="BY566" s="149"/>
    </row>
    <row r="567" spans="76:77" ht="16.5" customHeight="1">
      <c r="BX567" s="149"/>
      <c r="BY567" s="149"/>
    </row>
    <row r="568" spans="76:77" ht="16.5" customHeight="1">
      <c r="BX568" s="149"/>
      <c r="BY568" s="149"/>
    </row>
    <row r="569" spans="76:77" ht="16.5" customHeight="1">
      <c r="BX569" s="149"/>
      <c r="BY569" s="149"/>
    </row>
    <row r="570" spans="76:77" ht="16.5" customHeight="1">
      <c r="BX570" s="149"/>
      <c r="BY570" s="149"/>
    </row>
    <row r="571" spans="76:77" ht="16.5" customHeight="1">
      <c r="BX571" s="149"/>
      <c r="BY571" s="149"/>
    </row>
    <row r="572" spans="76:77" ht="16.5" customHeight="1">
      <c r="BX572" s="149"/>
      <c r="BY572" s="149"/>
    </row>
    <row r="573" spans="76:77" ht="16.5" customHeight="1">
      <c r="BX573" s="149"/>
      <c r="BY573" s="149"/>
    </row>
    <row r="574" spans="76:77" ht="16.5" customHeight="1">
      <c r="BX574" s="149"/>
      <c r="BY574" s="149"/>
    </row>
    <row r="575" spans="76:77" ht="16.5" customHeight="1">
      <c r="BX575" s="149"/>
      <c r="BY575" s="149"/>
    </row>
    <row r="576" spans="76:77" ht="16.5" customHeight="1">
      <c r="BX576" s="149"/>
      <c r="BY576" s="149"/>
    </row>
    <row r="577" spans="76:77" ht="16.5" customHeight="1">
      <c r="BX577" s="149"/>
      <c r="BY577" s="149"/>
    </row>
    <row r="578" spans="76:77" ht="16.5" customHeight="1">
      <c r="BX578" s="149"/>
      <c r="BY578" s="149"/>
    </row>
    <row r="579" spans="76:77" ht="16.5" customHeight="1">
      <c r="BX579" s="149"/>
      <c r="BY579" s="149"/>
    </row>
    <row r="580" spans="76:77" ht="16.5" customHeight="1">
      <c r="BX580" s="149"/>
      <c r="BY580" s="149"/>
    </row>
    <row r="581" spans="76:77" ht="16.5" customHeight="1">
      <c r="BX581" s="149"/>
      <c r="BY581" s="149"/>
    </row>
    <row r="582" spans="76:77" ht="16.5" customHeight="1">
      <c r="BX582" s="149"/>
      <c r="BY582" s="149"/>
    </row>
    <row r="583" spans="76:77" ht="16.5" customHeight="1">
      <c r="BX583" s="149"/>
      <c r="BY583" s="149"/>
    </row>
    <row r="584" spans="76:77" ht="16.5" customHeight="1">
      <c r="BX584" s="149"/>
      <c r="BY584" s="149"/>
    </row>
    <row r="585" spans="76:77" ht="16.5" customHeight="1">
      <c r="BX585" s="149"/>
      <c r="BY585" s="149"/>
    </row>
    <row r="586" spans="76:77" ht="16.5" customHeight="1">
      <c r="BX586" s="149"/>
      <c r="BY586" s="149"/>
    </row>
    <row r="587" spans="76:77" ht="16.5" customHeight="1">
      <c r="BX587" s="149"/>
      <c r="BY587" s="149"/>
    </row>
    <row r="588" spans="76:77" ht="16.5" customHeight="1">
      <c r="BX588" s="149"/>
      <c r="BY588" s="149"/>
    </row>
    <row r="589" spans="76:77" ht="16.5" customHeight="1">
      <c r="BX589" s="149"/>
      <c r="BY589" s="149"/>
    </row>
    <row r="590" spans="76:77" ht="16.5" customHeight="1">
      <c r="BX590" s="149"/>
      <c r="BY590" s="149"/>
    </row>
    <row r="591" spans="76:77" ht="16.5" customHeight="1">
      <c r="BX591" s="149"/>
      <c r="BY591" s="149"/>
    </row>
    <row r="592" spans="76:77" ht="16.5" customHeight="1">
      <c r="BX592" s="149"/>
      <c r="BY592" s="149"/>
    </row>
    <row r="593" spans="76:77" ht="16.5" customHeight="1">
      <c r="BX593" s="149"/>
      <c r="BY593" s="149"/>
    </row>
    <row r="594" spans="76:77" ht="16.5" customHeight="1">
      <c r="BX594" s="149"/>
      <c r="BY594" s="149"/>
    </row>
    <row r="595" spans="76:77" ht="16.5" customHeight="1">
      <c r="BX595" s="149"/>
      <c r="BY595" s="149"/>
    </row>
    <row r="596" spans="76:77" ht="16.5" customHeight="1">
      <c r="BX596" s="149"/>
      <c r="BY596" s="149"/>
    </row>
    <row r="597" spans="76:77" ht="16.5" customHeight="1">
      <c r="BX597" s="149"/>
      <c r="BY597" s="149"/>
    </row>
    <row r="598" spans="76:77" ht="16.5" customHeight="1">
      <c r="BX598" s="149"/>
      <c r="BY598" s="149"/>
    </row>
    <row r="599" spans="76:77" ht="16.5" customHeight="1">
      <c r="BX599" s="149"/>
      <c r="BY599" s="149"/>
    </row>
    <row r="600" spans="76:77" ht="16.5" customHeight="1">
      <c r="BX600" s="149"/>
      <c r="BY600" s="149"/>
    </row>
    <row r="601" spans="76:77" ht="16.5" customHeight="1">
      <c r="BX601" s="149"/>
      <c r="BY601" s="149"/>
    </row>
    <row r="602" spans="76:77" ht="16.5" customHeight="1">
      <c r="BX602" s="149"/>
      <c r="BY602" s="149"/>
    </row>
    <row r="603" spans="76:77" ht="16.5" customHeight="1">
      <c r="BX603" s="149"/>
      <c r="BY603" s="149"/>
    </row>
    <row r="604" spans="76:77" ht="16.5" customHeight="1">
      <c r="BX604" s="149"/>
      <c r="BY604" s="149"/>
    </row>
    <row r="605" spans="76:77" ht="16.5" customHeight="1">
      <c r="BX605" s="149"/>
      <c r="BY605" s="149"/>
    </row>
    <row r="606" spans="76:77" ht="16.5" customHeight="1">
      <c r="BX606" s="149"/>
      <c r="BY606" s="149"/>
    </row>
    <row r="607" spans="76:77" ht="16.5" customHeight="1">
      <c r="BX607" s="149"/>
      <c r="BY607" s="149"/>
    </row>
    <row r="608" spans="76:77" ht="16.5" customHeight="1">
      <c r="BX608" s="149"/>
      <c r="BY608" s="149"/>
    </row>
    <row r="609" spans="76:77" ht="16.5" customHeight="1">
      <c r="BX609" s="149"/>
      <c r="BY609" s="149"/>
    </row>
    <row r="610" spans="76:77" ht="16.5" customHeight="1">
      <c r="BX610" s="149"/>
      <c r="BY610" s="149"/>
    </row>
    <row r="611" spans="76:77" ht="16.5" customHeight="1">
      <c r="BX611" s="149"/>
      <c r="BY611" s="149"/>
    </row>
    <row r="612" spans="76:77" ht="16.5" customHeight="1">
      <c r="BX612" s="149"/>
      <c r="BY612" s="149"/>
    </row>
    <row r="613" spans="76:77" ht="16.5" customHeight="1">
      <c r="BX613" s="149"/>
      <c r="BY613" s="149"/>
    </row>
    <row r="614" spans="76:77" ht="16.5" customHeight="1">
      <c r="BX614" s="149"/>
      <c r="BY614" s="149"/>
    </row>
    <row r="615" spans="76:77" ht="16.5" customHeight="1">
      <c r="BX615" s="149"/>
      <c r="BY615" s="149"/>
    </row>
    <row r="616" spans="76:77" ht="16.5" customHeight="1">
      <c r="BX616" s="149"/>
      <c r="BY616" s="149"/>
    </row>
    <row r="617" spans="76:77" ht="16.5" customHeight="1">
      <c r="BX617" s="149"/>
      <c r="BY617" s="149"/>
    </row>
    <row r="618" spans="76:77" ht="16.5" customHeight="1">
      <c r="BX618" s="149"/>
      <c r="BY618" s="149"/>
    </row>
    <row r="619" spans="76:77" ht="16.5" customHeight="1">
      <c r="BX619" s="149"/>
      <c r="BY619" s="149"/>
    </row>
    <row r="620" spans="76:77" ht="16.5" customHeight="1">
      <c r="BX620" s="149"/>
      <c r="BY620" s="149"/>
    </row>
    <row r="621" spans="76:77" ht="16.5" customHeight="1">
      <c r="BX621" s="149"/>
      <c r="BY621" s="149"/>
    </row>
    <row r="622" spans="76:77" ht="16.5" customHeight="1">
      <c r="BX622" s="149"/>
      <c r="BY622" s="149"/>
    </row>
    <row r="623" spans="76:77" ht="16.5" customHeight="1">
      <c r="BX623" s="149"/>
      <c r="BY623" s="149"/>
    </row>
    <row r="624" spans="76:77" ht="16.5" customHeight="1">
      <c r="BX624" s="149"/>
      <c r="BY624" s="149"/>
    </row>
    <row r="625" spans="76:77" ht="16.5" customHeight="1">
      <c r="BX625" s="149"/>
      <c r="BY625" s="149"/>
    </row>
    <row r="626" spans="76:77" ht="16.5" customHeight="1">
      <c r="BX626" s="149"/>
      <c r="BY626" s="149"/>
    </row>
    <row r="627" spans="76:77" ht="16.5" customHeight="1">
      <c r="BX627" s="149"/>
      <c r="BY627" s="149"/>
    </row>
    <row r="628" spans="76:77" ht="16.5" customHeight="1">
      <c r="BX628" s="149"/>
      <c r="BY628" s="149"/>
    </row>
    <row r="629" spans="76:77" ht="16.5" customHeight="1">
      <c r="BX629" s="149"/>
      <c r="BY629" s="149"/>
    </row>
    <row r="630" spans="76:77" ht="16.5" customHeight="1">
      <c r="BX630" s="149"/>
      <c r="BY630" s="149"/>
    </row>
    <row r="631" spans="76:77" ht="16.5" customHeight="1">
      <c r="BX631" s="149"/>
      <c r="BY631" s="149"/>
    </row>
    <row r="632" spans="76:77" ht="16.5" customHeight="1">
      <c r="BX632" s="149"/>
      <c r="BY632" s="149"/>
    </row>
    <row r="633" spans="76:77" ht="16.5" customHeight="1">
      <c r="BX633" s="149"/>
      <c r="BY633" s="149"/>
    </row>
    <row r="634" spans="76:77" ht="16.5" customHeight="1">
      <c r="BX634" s="149"/>
      <c r="BY634" s="149"/>
    </row>
    <row r="635" spans="76:77" ht="16.5" customHeight="1">
      <c r="BX635" s="149"/>
      <c r="BY635" s="149"/>
    </row>
    <row r="636" spans="76:77" ht="16.5" customHeight="1">
      <c r="BX636" s="149"/>
      <c r="BY636" s="149"/>
    </row>
    <row r="637" spans="76:77" ht="16.5" customHeight="1">
      <c r="BX637" s="149"/>
      <c r="BY637" s="149"/>
    </row>
    <row r="638" spans="76:77" ht="16.5" customHeight="1">
      <c r="BX638" s="149"/>
      <c r="BY638" s="149"/>
    </row>
    <row r="639" spans="76:77" ht="16.5" customHeight="1">
      <c r="BX639" s="149"/>
      <c r="BY639" s="149"/>
    </row>
    <row r="640" spans="76:77" ht="16.5" customHeight="1">
      <c r="BX640" s="149"/>
      <c r="BY640" s="149"/>
    </row>
    <row r="641" spans="76:77" ht="16.5" customHeight="1">
      <c r="BX641" s="149"/>
      <c r="BY641" s="149"/>
    </row>
    <row r="642" spans="76:77" ht="16.5" customHeight="1">
      <c r="BX642" s="149"/>
      <c r="BY642" s="149"/>
    </row>
    <row r="643" spans="76:77" ht="16.5" customHeight="1">
      <c r="BX643" s="149"/>
      <c r="BY643" s="149"/>
    </row>
    <row r="644" spans="76:77" ht="16.5" customHeight="1">
      <c r="BX644" s="149"/>
      <c r="BY644" s="149"/>
    </row>
    <row r="645" spans="76:77" ht="16.5" customHeight="1">
      <c r="BX645" s="149"/>
      <c r="BY645" s="149"/>
    </row>
    <row r="646" spans="76:77" ht="16.5" customHeight="1">
      <c r="BX646" s="149"/>
      <c r="BY646" s="149"/>
    </row>
    <row r="647" spans="76:77" ht="16.5" customHeight="1">
      <c r="BX647" s="149"/>
      <c r="BY647" s="149"/>
    </row>
    <row r="648" spans="76:77" ht="16.5" customHeight="1">
      <c r="BX648" s="149"/>
      <c r="BY648" s="149"/>
    </row>
    <row r="649" spans="76:77" ht="16.5" customHeight="1">
      <c r="BX649" s="149"/>
      <c r="BY649" s="149"/>
    </row>
    <row r="650" spans="76:77" ht="16.5" customHeight="1">
      <c r="BX650" s="149"/>
      <c r="BY650" s="149"/>
    </row>
    <row r="651" spans="76:77" ht="16.5" customHeight="1">
      <c r="BX651" s="149"/>
      <c r="BY651" s="149"/>
    </row>
    <row r="652" spans="76:77" ht="16.5" customHeight="1">
      <c r="BX652" s="149"/>
      <c r="BY652" s="149"/>
    </row>
    <row r="653" spans="76:77" ht="16.5" customHeight="1">
      <c r="BX653" s="149"/>
      <c r="BY653" s="149"/>
    </row>
    <row r="654" spans="76:77" ht="16.5" customHeight="1">
      <c r="BX654" s="149"/>
      <c r="BY654" s="149"/>
    </row>
    <row r="655" spans="76:77" ht="16.5" customHeight="1">
      <c r="BX655" s="149"/>
      <c r="BY655" s="149"/>
    </row>
    <row r="656" spans="76:77" ht="16.5" customHeight="1">
      <c r="BX656" s="149"/>
      <c r="BY656" s="149"/>
    </row>
    <row r="657" spans="76:77" ht="16.5" customHeight="1">
      <c r="BX657" s="149"/>
      <c r="BY657" s="149"/>
    </row>
    <row r="658" spans="76:77" ht="16.5" customHeight="1">
      <c r="BX658" s="149"/>
      <c r="BY658" s="149"/>
    </row>
    <row r="659" spans="76:77" ht="16.5" customHeight="1">
      <c r="BX659" s="149"/>
      <c r="BY659" s="149"/>
    </row>
    <row r="660" spans="76:77" ht="16.5" customHeight="1">
      <c r="BX660" s="149"/>
      <c r="BY660" s="149"/>
    </row>
    <row r="661" spans="76:77" ht="16.5" customHeight="1">
      <c r="BX661" s="149"/>
      <c r="BY661" s="149"/>
    </row>
    <row r="662" spans="76:77" ht="16.5" customHeight="1">
      <c r="BX662" s="149"/>
      <c r="BY662" s="149"/>
    </row>
    <row r="663" spans="76:77" ht="16.5" customHeight="1">
      <c r="BX663" s="149"/>
      <c r="BY663" s="149"/>
    </row>
    <row r="664" spans="76:77" ht="16.5" customHeight="1">
      <c r="BX664" s="149"/>
      <c r="BY664" s="149"/>
    </row>
    <row r="665" spans="76:77" ht="16.5" customHeight="1">
      <c r="BX665" s="149"/>
      <c r="BY665" s="149"/>
    </row>
    <row r="666" spans="76:77" ht="16.5" customHeight="1">
      <c r="BX666" s="149"/>
      <c r="BY666" s="149"/>
    </row>
    <row r="667" spans="76:77" ht="16.5" customHeight="1">
      <c r="BX667" s="149"/>
      <c r="BY667" s="149"/>
    </row>
    <row r="668" spans="76:77" ht="16.5" customHeight="1">
      <c r="BX668" s="149"/>
      <c r="BY668" s="149"/>
    </row>
    <row r="669" spans="76:77" ht="16.5" customHeight="1">
      <c r="BX669" s="149"/>
      <c r="BY669" s="149"/>
    </row>
    <row r="670" spans="76:77" ht="16.5" customHeight="1">
      <c r="BX670" s="149"/>
      <c r="BY670" s="149"/>
    </row>
    <row r="671" spans="76:77" ht="16.5" customHeight="1">
      <c r="BX671" s="149"/>
      <c r="BY671" s="149"/>
    </row>
    <row r="672" spans="76:77" ht="16.5" customHeight="1">
      <c r="BX672" s="149"/>
      <c r="BY672" s="149"/>
    </row>
    <row r="673" spans="76:77" ht="16.5" customHeight="1">
      <c r="BX673" s="149"/>
      <c r="BY673" s="149"/>
    </row>
    <row r="674" spans="76:77" ht="16.5" customHeight="1">
      <c r="BX674" s="149"/>
      <c r="BY674" s="149"/>
    </row>
    <row r="675" spans="76:77" ht="16.5" customHeight="1">
      <c r="BX675" s="149"/>
      <c r="BY675" s="149"/>
    </row>
    <row r="676" spans="76:77" ht="16.5" customHeight="1">
      <c r="BX676" s="149"/>
      <c r="BY676" s="149"/>
    </row>
    <row r="677" spans="76:77" ht="16.5" customHeight="1">
      <c r="BX677" s="149"/>
      <c r="BY677" s="149"/>
    </row>
    <row r="678" spans="76:77" ht="16.5" customHeight="1">
      <c r="BX678" s="149"/>
      <c r="BY678" s="149"/>
    </row>
    <row r="679" spans="76:77" ht="16.5" customHeight="1">
      <c r="BX679" s="149"/>
      <c r="BY679" s="149"/>
    </row>
    <row r="680" spans="76:77" ht="16.5" customHeight="1">
      <c r="BX680" s="149"/>
      <c r="BY680" s="149"/>
    </row>
    <row r="681" spans="76:77" ht="16.5" customHeight="1">
      <c r="BX681" s="149"/>
      <c r="BY681" s="149"/>
    </row>
    <row r="682" spans="76:77" ht="16.5" customHeight="1">
      <c r="BX682" s="149"/>
      <c r="BY682" s="149"/>
    </row>
    <row r="683" spans="76:77" ht="16.5" customHeight="1">
      <c r="BX683" s="149"/>
      <c r="BY683" s="149"/>
    </row>
    <row r="684" spans="76:77" ht="16.5" customHeight="1">
      <c r="BX684" s="149"/>
      <c r="BY684" s="149"/>
    </row>
    <row r="685" spans="76:77" ht="16.5" customHeight="1">
      <c r="BX685" s="149"/>
      <c r="BY685" s="149"/>
    </row>
    <row r="686" spans="76:77" ht="16.5" customHeight="1">
      <c r="BX686" s="149"/>
      <c r="BY686" s="149"/>
    </row>
    <row r="687" spans="76:77" ht="16.5" customHeight="1">
      <c r="BX687" s="149"/>
      <c r="BY687" s="149"/>
    </row>
    <row r="688" spans="76:77" ht="16.5" customHeight="1">
      <c r="BX688" s="149"/>
      <c r="BY688" s="149"/>
    </row>
    <row r="689" spans="76:77" ht="16.5" customHeight="1">
      <c r="BX689" s="149"/>
      <c r="BY689" s="149"/>
    </row>
    <row r="690" spans="76:77" ht="16.5" customHeight="1">
      <c r="BX690" s="149"/>
      <c r="BY690" s="149"/>
    </row>
    <row r="691" spans="76:77" ht="16.5" customHeight="1">
      <c r="BX691" s="149"/>
      <c r="BY691" s="149"/>
    </row>
    <row r="692" spans="76:77" ht="16.5" customHeight="1">
      <c r="BX692" s="149"/>
      <c r="BY692" s="149"/>
    </row>
    <row r="693" spans="76:77" ht="16.5" customHeight="1">
      <c r="BX693" s="149"/>
      <c r="BY693" s="149"/>
    </row>
    <row r="694" spans="76:77" ht="16.5" customHeight="1">
      <c r="BX694" s="149"/>
      <c r="BY694" s="149"/>
    </row>
    <row r="695" spans="76:77" ht="16.5" customHeight="1">
      <c r="BX695" s="149"/>
      <c r="BY695" s="149"/>
    </row>
    <row r="696" spans="76:77" ht="16.5" customHeight="1">
      <c r="BX696" s="149"/>
      <c r="BY696" s="149"/>
    </row>
    <row r="697" spans="76:77" ht="16.5" customHeight="1">
      <c r="BX697" s="149"/>
      <c r="BY697" s="149"/>
    </row>
    <row r="698" spans="76:77" ht="16.5" customHeight="1">
      <c r="BX698" s="149"/>
      <c r="BY698" s="149"/>
    </row>
    <row r="699" spans="76:77" ht="16.5" customHeight="1">
      <c r="BX699" s="149"/>
      <c r="BY699" s="149"/>
    </row>
    <row r="700" spans="76:77" ht="16.5" customHeight="1">
      <c r="BX700" s="149"/>
      <c r="BY700" s="149"/>
    </row>
    <row r="701" spans="76:77" ht="16.5" customHeight="1">
      <c r="BX701" s="149"/>
      <c r="BY701" s="149"/>
    </row>
    <row r="702" spans="76:77" ht="16.5" customHeight="1">
      <c r="BX702" s="149"/>
      <c r="BY702" s="149"/>
    </row>
    <row r="703" spans="76:77" ht="16.5" customHeight="1">
      <c r="BX703" s="149"/>
      <c r="BY703" s="149"/>
    </row>
    <row r="704" spans="76:77" ht="16.5" customHeight="1">
      <c r="BX704" s="149"/>
      <c r="BY704" s="149"/>
    </row>
    <row r="705" spans="76:77" ht="16.5" customHeight="1">
      <c r="BX705" s="149"/>
      <c r="BY705" s="149"/>
    </row>
    <row r="706" spans="76:77" ht="16.5" customHeight="1">
      <c r="BX706" s="149"/>
      <c r="BY706" s="149"/>
    </row>
    <row r="707" spans="76:77" ht="16.5" customHeight="1">
      <c r="BX707" s="149"/>
      <c r="BY707" s="149"/>
    </row>
    <row r="708" spans="76:77" ht="16.5" customHeight="1">
      <c r="BX708" s="149"/>
      <c r="BY708" s="149"/>
    </row>
    <row r="709" spans="76:77" ht="16.5" customHeight="1">
      <c r="BX709" s="149"/>
      <c r="BY709" s="149"/>
    </row>
    <row r="710" spans="76:77" ht="16.5" customHeight="1">
      <c r="BX710" s="149"/>
      <c r="BY710" s="149"/>
    </row>
    <row r="711" spans="76:77" ht="16.5" customHeight="1">
      <c r="BX711" s="149"/>
      <c r="BY711" s="149"/>
    </row>
    <row r="712" spans="76:77" ht="16.5" customHeight="1">
      <c r="BX712" s="149"/>
      <c r="BY712" s="149"/>
    </row>
    <row r="713" spans="76:77" ht="16.5" customHeight="1">
      <c r="BX713" s="149"/>
      <c r="BY713" s="149"/>
    </row>
    <row r="714" spans="76:77" ht="16.5" customHeight="1">
      <c r="BX714" s="149"/>
      <c r="BY714" s="149"/>
    </row>
    <row r="715" spans="76:77" ht="16.5" customHeight="1">
      <c r="BX715" s="149"/>
      <c r="BY715" s="149"/>
    </row>
    <row r="716" spans="76:77" ht="16.5" customHeight="1">
      <c r="BX716" s="149"/>
      <c r="BY716" s="149"/>
    </row>
    <row r="717" spans="76:77" ht="16.5" customHeight="1">
      <c r="BX717" s="149"/>
      <c r="BY717" s="149"/>
    </row>
    <row r="718" spans="76:77" ht="16.5" customHeight="1">
      <c r="BX718" s="149"/>
      <c r="BY718" s="149"/>
    </row>
    <row r="719" spans="76:77" ht="16.5" customHeight="1">
      <c r="BX719" s="149"/>
      <c r="BY719" s="149"/>
    </row>
    <row r="720" spans="76:77" ht="16.5" customHeight="1">
      <c r="BX720" s="149"/>
      <c r="BY720" s="149"/>
    </row>
    <row r="721" spans="76:77" ht="16.5" customHeight="1">
      <c r="BX721" s="149"/>
      <c r="BY721" s="149"/>
    </row>
    <row r="722" spans="76:77" ht="16.5" customHeight="1">
      <c r="BX722" s="149"/>
      <c r="BY722" s="149"/>
    </row>
    <row r="723" spans="76:77" ht="16.5" customHeight="1">
      <c r="BX723" s="149"/>
      <c r="BY723" s="149"/>
    </row>
    <row r="724" spans="76:77" ht="16.5" customHeight="1">
      <c r="BX724" s="149"/>
      <c r="BY724" s="149"/>
    </row>
    <row r="725" spans="76:77" ht="16.5" customHeight="1">
      <c r="BX725" s="149"/>
      <c r="BY725" s="149"/>
    </row>
    <row r="726" spans="76:77" ht="16.5" customHeight="1">
      <c r="BX726" s="149"/>
      <c r="BY726" s="149"/>
    </row>
    <row r="727" spans="76:77" ht="16.5" customHeight="1">
      <c r="BX727" s="149"/>
      <c r="BY727" s="149"/>
    </row>
    <row r="728" spans="76:77" ht="16.5" customHeight="1">
      <c r="BX728" s="149"/>
      <c r="BY728" s="149"/>
    </row>
    <row r="729" spans="76:77" ht="16.5" customHeight="1">
      <c r="BX729" s="149"/>
      <c r="BY729" s="149"/>
    </row>
    <row r="730" spans="76:77" ht="16.5" customHeight="1">
      <c r="BX730" s="149"/>
      <c r="BY730" s="149"/>
    </row>
    <row r="731" spans="76:77" ht="16.5" customHeight="1">
      <c r="BX731" s="149"/>
      <c r="BY731" s="149"/>
    </row>
    <row r="732" spans="76:77" ht="16.5" customHeight="1">
      <c r="BX732" s="149"/>
      <c r="BY732" s="149"/>
    </row>
    <row r="733" spans="76:77" ht="16.5" customHeight="1">
      <c r="BX733" s="149"/>
      <c r="BY733" s="149"/>
    </row>
    <row r="734" spans="76:77" ht="16.5" customHeight="1">
      <c r="BX734" s="149"/>
      <c r="BY734" s="149"/>
    </row>
    <row r="735" spans="76:77" ht="16.5" customHeight="1">
      <c r="BX735" s="149"/>
      <c r="BY735" s="149"/>
    </row>
    <row r="736" spans="76:77" ht="16.5" customHeight="1">
      <c r="BX736" s="149"/>
      <c r="BY736" s="149"/>
    </row>
    <row r="737" spans="76:77" ht="16.5" customHeight="1">
      <c r="BX737" s="149"/>
      <c r="BY737" s="149"/>
    </row>
    <row r="738" spans="76:77" ht="16.5" customHeight="1">
      <c r="BX738" s="149"/>
      <c r="BY738" s="149"/>
    </row>
    <row r="739" spans="76:77" ht="16.5" customHeight="1">
      <c r="BX739" s="149"/>
      <c r="BY739" s="149"/>
    </row>
    <row r="740" spans="76:77" ht="16.5" customHeight="1">
      <c r="BX740" s="149"/>
      <c r="BY740" s="149"/>
    </row>
    <row r="741" spans="76:77" ht="16.5" customHeight="1">
      <c r="BX741" s="149"/>
      <c r="BY741" s="149"/>
    </row>
    <row r="742" spans="76:77" ht="16.5" customHeight="1">
      <c r="BX742" s="149"/>
      <c r="BY742" s="149"/>
    </row>
    <row r="743" spans="76:77" ht="16.5" customHeight="1">
      <c r="BX743" s="149"/>
      <c r="BY743" s="149"/>
    </row>
    <row r="744" spans="76:77" ht="16.5" customHeight="1">
      <c r="BX744" s="149"/>
      <c r="BY744" s="149"/>
    </row>
    <row r="745" spans="76:77" ht="16.5" customHeight="1">
      <c r="BX745" s="149"/>
      <c r="BY745" s="149"/>
    </row>
    <row r="746" spans="76:77" ht="16.5" customHeight="1">
      <c r="BX746" s="149"/>
      <c r="BY746" s="149"/>
    </row>
    <row r="747" spans="76:77" ht="16.5" customHeight="1">
      <c r="BX747" s="149"/>
      <c r="BY747" s="149"/>
    </row>
    <row r="748" spans="76:77" ht="16.5" customHeight="1">
      <c r="BX748" s="149"/>
      <c r="BY748" s="149"/>
    </row>
    <row r="749" spans="76:77" ht="16.5" customHeight="1">
      <c r="BX749" s="149"/>
      <c r="BY749" s="149"/>
    </row>
    <row r="750" spans="76:77" ht="16.5" customHeight="1">
      <c r="BX750" s="149"/>
      <c r="BY750" s="149"/>
    </row>
    <row r="751" spans="76:77" ht="16.5" customHeight="1">
      <c r="BX751" s="149"/>
      <c r="BY751" s="149"/>
    </row>
    <row r="752" spans="76:77" ht="16.5" customHeight="1">
      <c r="BX752" s="149"/>
      <c r="BY752" s="149"/>
    </row>
    <row r="753" spans="76:77" ht="16.5" customHeight="1">
      <c r="BX753" s="149"/>
      <c r="BY753" s="149"/>
    </row>
    <row r="754" spans="76:77" ht="16.5" customHeight="1">
      <c r="BX754" s="149"/>
      <c r="BY754" s="149"/>
    </row>
    <row r="755" spans="76:77" ht="16.5" customHeight="1">
      <c r="BX755" s="149"/>
      <c r="BY755" s="149"/>
    </row>
    <row r="756" spans="76:77" ht="16.5" customHeight="1">
      <c r="BX756" s="149"/>
      <c r="BY756" s="149"/>
    </row>
    <row r="757" spans="76:77" ht="16.5" customHeight="1">
      <c r="BX757" s="149"/>
      <c r="BY757" s="149"/>
    </row>
    <row r="758" spans="76:77" ht="16.5" customHeight="1">
      <c r="BX758" s="149"/>
      <c r="BY758" s="149"/>
    </row>
    <row r="759" spans="76:77" ht="16.5" customHeight="1">
      <c r="BX759" s="149"/>
      <c r="BY759" s="149"/>
    </row>
    <row r="760" spans="76:77" ht="16.5" customHeight="1">
      <c r="BX760" s="149"/>
      <c r="BY760" s="149"/>
    </row>
    <row r="761" spans="76:77" ht="16.5" customHeight="1">
      <c r="BX761" s="149"/>
      <c r="BY761" s="149"/>
    </row>
    <row r="762" spans="76:77" ht="16.5" customHeight="1">
      <c r="BX762" s="149"/>
      <c r="BY762" s="149"/>
    </row>
    <row r="763" spans="76:77" ht="16.5" customHeight="1">
      <c r="BX763" s="149"/>
      <c r="BY763" s="149"/>
    </row>
    <row r="764" spans="76:77" ht="16.5" customHeight="1">
      <c r="BX764" s="149"/>
      <c r="BY764" s="149"/>
    </row>
    <row r="765" spans="76:77" ht="16.5" customHeight="1">
      <c r="BX765" s="149"/>
      <c r="BY765" s="149"/>
    </row>
    <row r="766" spans="76:77" ht="16.5" customHeight="1">
      <c r="BX766" s="149"/>
      <c r="BY766" s="149"/>
    </row>
    <row r="767" spans="76:77" ht="16.5" customHeight="1">
      <c r="BX767" s="149"/>
      <c r="BY767" s="149"/>
    </row>
    <row r="768" spans="76:77" ht="16.5" customHeight="1">
      <c r="BX768" s="149"/>
      <c r="BY768" s="149"/>
    </row>
    <row r="769" spans="76:77" ht="16.5" customHeight="1">
      <c r="BX769" s="149"/>
      <c r="BY769" s="149"/>
    </row>
    <row r="770" spans="76:77" ht="16.5" customHeight="1">
      <c r="BX770" s="149"/>
      <c r="BY770" s="149"/>
    </row>
    <row r="771" spans="76:77" ht="16.5" customHeight="1">
      <c r="BX771" s="149"/>
      <c r="BY771" s="149"/>
    </row>
    <row r="772" spans="76:77" ht="16.5" customHeight="1">
      <c r="BX772" s="149"/>
      <c r="BY772" s="149"/>
    </row>
    <row r="773" spans="76:77" ht="16.5" customHeight="1">
      <c r="BX773" s="149"/>
      <c r="BY773" s="149"/>
    </row>
    <row r="774" spans="76:77" ht="16.5" customHeight="1">
      <c r="BX774" s="149"/>
      <c r="BY774" s="149"/>
    </row>
    <row r="775" spans="76:77" ht="16.5" customHeight="1">
      <c r="BX775" s="149"/>
      <c r="BY775" s="149"/>
    </row>
    <row r="776" spans="76:77" ht="16.5" customHeight="1">
      <c r="BX776" s="149"/>
      <c r="BY776" s="149"/>
    </row>
    <row r="777" spans="76:77" ht="16.5" customHeight="1">
      <c r="BX777" s="149"/>
      <c r="BY777" s="149"/>
    </row>
    <row r="778" spans="76:77" ht="16.5" customHeight="1">
      <c r="BX778" s="149"/>
      <c r="BY778" s="149"/>
    </row>
    <row r="779" spans="76:77" ht="16.5" customHeight="1">
      <c r="BX779" s="149"/>
      <c r="BY779" s="149"/>
    </row>
    <row r="780" spans="76:77" ht="16.5" customHeight="1">
      <c r="BX780" s="149"/>
      <c r="BY780" s="149"/>
    </row>
    <row r="781" spans="76:77" ht="16.5" customHeight="1">
      <c r="BX781" s="149"/>
      <c r="BY781" s="149"/>
    </row>
    <row r="782" spans="76:77" ht="16.5" customHeight="1">
      <c r="BX782" s="149"/>
      <c r="BY782" s="149"/>
    </row>
    <row r="783" spans="76:77" ht="16.5" customHeight="1">
      <c r="BX783" s="149"/>
      <c r="BY783" s="149"/>
    </row>
    <row r="784" spans="76:77" ht="16.5" customHeight="1">
      <c r="BX784" s="149"/>
      <c r="BY784" s="149"/>
    </row>
    <row r="785" spans="76:77" ht="16.5" customHeight="1">
      <c r="BX785" s="149"/>
      <c r="BY785" s="149"/>
    </row>
    <row r="786" spans="76:77" ht="16.5" customHeight="1">
      <c r="BX786" s="149"/>
      <c r="BY786" s="149"/>
    </row>
    <row r="787" spans="76:77" ht="16.5" customHeight="1">
      <c r="BX787" s="149"/>
      <c r="BY787" s="149"/>
    </row>
    <row r="788" spans="76:77" ht="16.5" customHeight="1">
      <c r="BX788" s="149"/>
      <c r="BY788" s="149"/>
    </row>
    <row r="789" spans="76:77" ht="16.5" customHeight="1">
      <c r="BX789" s="149"/>
      <c r="BY789" s="149"/>
    </row>
    <row r="790" spans="76:77" ht="16.5" customHeight="1">
      <c r="BX790" s="149"/>
      <c r="BY790" s="149"/>
    </row>
    <row r="791" spans="76:77" ht="16.5" customHeight="1">
      <c r="BX791" s="149"/>
      <c r="BY791" s="149"/>
    </row>
    <row r="792" spans="76:77" ht="16.5" customHeight="1">
      <c r="BX792" s="149"/>
      <c r="BY792" s="149"/>
    </row>
    <row r="793" spans="76:77" ht="16.5" customHeight="1">
      <c r="BX793" s="149"/>
      <c r="BY793" s="149"/>
    </row>
    <row r="794" spans="76:77" ht="16.5" customHeight="1">
      <c r="BX794" s="149"/>
      <c r="BY794" s="149"/>
    </row>
    <row r="795" spans="76:77" ht="16.5" customHeight="1">
      <c r="BX795" s="149"/>
      <c r="BY795" s="149"/>
    </row>
    <row r="796" spans="76:77" ht="16.5" customHeight="1">
      <c r="BX796" s="149"/>
      <c r="BY796" s="149"/>
    </row>
    <row r="797" spans="76:77" ht="16.5" customHeight="1">
      <c r="BX797" s="149"/>
      <c r="BY797" s="149"/>
    </row>
    <row r="798" spans="76:77" ht="16.5" customHeight="1">
      <c r="BX798" s="149"/>
      <c r="BY798" s="149"/>
    </row>
    <row r="799" spans="76:77" ht="16.5" customHeight="1">
      <c r="BX799" s="149"/>
      <c r="BY799" s="149"/>
    </row>
    <row r="800" spans="76:77" ht="16.5" customHeight="1">
      <c r="BX800" s="149"/>
      <c r="BY800" s="149"/>
    </row>
    <row r="801" spans="76:77" ht="16.5" customHeight="1">
      <c r="BX801" s="149"/>
      <c r="BY801" s="149"/>
    </row>
    <row r="802" spans="76:77" ht="16.5" customHeight="1">
      <c r="BX802" s="149"/>
      <c r="BY802" s="149"/>
    </row>
    <row r="803" spans="76:77" ht="16.5" customHeight="1">
      <c r="BX803" s="149"/>
      <c r="BY803" s="149"/>
    </row>
    <row r="804" spans="76:77" ht="16.5" customHeight="1">
      <c r="BX804" s="149"/>
      <c r="BY804" s="149"/>
    </row>
    <row r="805" spans="76:77" ht="16.5" customHeight="1">
      <c r="BX805" s="149"/>
      <c r="BY805" s="149"/>
    </row>
    <row r="806" spans="76:77" ht="16.5" customHeight="1">
      <c r="BX806" s="149"/>
      <c r="BY806" s="149"/>
    </row>
    <row r="807" spans="76:77" ht="16.5" customHeight="1">
      <c r="BX807" s="149"/>
      <c r="BY807" s="149"/>
    </row>
    <row r="808" spans="76:77" ht="16.5" customHeight="1">
      <c r="BX808" s="149"/>
      <c r="BY808" s="149"/>
    </row>
    <row r="809" spans="76:77" ht="16.5" customHeight="1">
      <c r="BX809" s="149"/>
      <c r="BY809" s="149"/>
    </row>
    <row r="810" spans="76:77" ht="16.5" customHeight="1">
      <c r="BX810" s="149"/>
      <c r="BY810" s="149"/>
    </row>
    <row r="811" spans="76:77" ht="16.5" customHeight="1">
      <c r="BX811" s="149"/>
      <c r="BY811" s="149"/>
    </row>
    <row r="812" spans="76:77" ht="16.5" customHeight="1">
      <c r="BX812" s="149"/>
      <c r="BY812" s="149"/>
    </row>
    <row r="813" spans="76:77" ht="16.5" customHeight="1">
      <c r="BX813" s="149"/>
      <c r="BY813" s="149"/>
    </row>
    <row r="814" spans="76:77" ht="16.5" customHeight="1">
      <c r="BX814" s="149"/>
      <c r="BY814" s="149"/>
    </row>
    <row r="815" spans="76:77" ht="16.5" customHeight="1">
      <c r="BX815" s="149"/>
      <c r="BY815" s="149"/>
    </row>
    <row r="816" spans="76:77" ht="16.5" customHeight="1">
      <c r="BX816" s="149"/>
      <c r="BY816" s="149"/>
    </row>
    <row r="817" spans="76:77" ht="16.5" customHeight="1">
      <c r="BX817" s="149"/>
      <c r="BY817" s="149"/>
    </row>
    <row r="818" spans="76:77" ht="16.5" customHeight="1">
      <c r="BX818" s="149"/>
      <c r="BY818" s="149"/>
    </row>
    <row r="819" spans="76:77" ht="16.5" customHeight="1">
      <c r="BX819" s="149"/>
      <c r="BY819" s="149"/>
    </row>
    <row r="820" spans="76:77" ht="16.5" customHeight="1">
      <c r="BX820" s="149"/>
      <c r="BY820" s="149"/>
    </row>
    <row r="821" spans="76:77" ht="16.5" customHeight="1">
      <c r="BX821" s="149"/>
      <c r="BY821" s="149"/>
    </row>
    <row r="822" spans="76:77" ht="16.5" customHeight="1">
      <c r="BX822" s="149"/>
      <c r="BY822" s="149"/>
    </row>
    <row r="823" spans="76:77" ht="16.5" customHeight="1">
      <c r="BX823" s="149"/>
      <c r="BY823" s="149"/>
    </row>
    <row r="824" spans="76:77" ht="16.5" customHeight="1">
      <c r="BX824" s="149"/>
      <c r="BY824" s="149"/>
    </row>
    <row r="825" spans="76:77" ht="16.5" customHeight="1">
      <c r="BX825" s="149"/>
      <c r="BY825" s="149"/>
    </row>
    <row r="826" spans="76:77" ht="16.5" customHeight="1">
      <c r="BX826" s="149"/>
      <c r="BY826" s="149"/>
    </row>
    <row r="827" spans="76:77" ht="16.5" customHeight="1">
      <c r="BX827" s="149"/>
      <c r="BY827" s="149"/>
    </row>
    <row r="828" spans="76:77" ht="16.5" customHeight="1">
      <c r="BX828" s="149"/>
      <c r="BY828" s="149"/>
    </row>
    <row r="829" spans="76:77" ht="16.5" customHeight="1">
      <c r="BX829" s="149"/>
      <c r="BY829" s="149"/>
    </row>
    <row r="830" spans="76:77" ht="16.5" customHeight="1">
      <c r="BX830" s="149"/>
      <c r="BY830" s="149"/>
    </row>
    <row r="831" spans="76:77" ht="16.5" customHeight="1">
      <c r="BX831" s="149"/>
      <c r="BY831" s="149"/>
    </row>
    <row r="832" spans="76:77" ht="16.5" customHeight="1">
      <c r="BX832" s="149"/>
      <c r="BY832" s="149"/>
    </row>
    <row r="833" spans="76:77" ht="16.5" customHeight="1">
      <c r="BX833" s="149"/>
      <c r="BY833" s="149"/>
    </row>
    <row r="834" spans="76:77" ht="16.5" customHeight="1">
      <c r="BX834" s="149"/>
      <c r="BY834" s="149"/>
    </row>
    <row r="835" spans="76:77" ht="16.5" customHeight="1">
      <c r="BX835" s="149"/>
      <c r="BY835" s="149"/>
    </row>
    <row r="836" spans="76:77" ht="16.5" customHeight="1">
      <c r="BX836" s="149"/>
      <c r="BY836" s="149"/>
    </row>
    <row r="837" spans="76:77" ht="16.5" customHeight="1">
      <c r="BX837" s="149"/>
      <c r="BY837" s="149"/>
    </row>
    <row r="838" spans="76:77" ht="16.5" customHeight="1">
      <c r="BX838" s="149"/>
      <c r="BY838" s="149"/>
    </row>
    <row r="839" spans="76:77" ht="16.5" customHeight="1">
      <c r="BX839" s="149"/>
      <c r="BY839" s="149"/>
    </row>
    <row r="840" spans="76:77" ht="16.5" customHeight="1">
      <c r="BX840" s="149"/>
      <c r="BY840" s="149"/>
    </row>
    <row r="841" spans="76:77" ht="16.5" customHeight="1">
      <c r="BX841" s="149"/>
      <c r="BY841" s="149"/>
    </row>
    <row r="842" spans="76:77" ht="16.5" customHeight="1">
      <c r="BX842" s="149"/>
      <c r="BY842" s="149"/>
    </row>
    <row r="843" spans="76:77" ht="16.5" customHeight="1">
      <c r="BX843" s="149"/>
      <c r="BY843" s="149"/>
    </row>
    <row r="844" spans="76:77" ht="16.5" customHeight="1">
      <c r="BX844" s="149"/>
      <c r="BY844" s="149"/>
    </row>
    <row r="845" spans="76:77" ht="16.5" customHeight="1">
      <c r="BX845" s="149"/>
      <c r="BY845" s="149"/>
    </row>
    <row r="846" spans="76:77" ht="16.5" customHeight="1">
      <c r="BX846" s="149"/>
      <c r="BY846" s="149"/>
    </row>
    <row r="847" spans="76:77" ht="16.5" customHeight="1">
      <c r="BX847" s="149"/>
      <c r="BY847" s="149"/>
    </row>
    <row r="848" spans="76:77" ht="16.5" customHeight="1">
      <c r="BX848" s="149"/>
      <c r="BY848" s="149"/>
    </row>
    <row r="849" spans="76:77" ht="16.5" customHeight="1">
      <c r="BX849" s="149"/>
      <c r="BY849" s="149"/>
    </row>
    <row r="850" spans="76:77" ht="16.5" customHeight="1">
      <c r="BX850" s="149"/>
      <c r="BY850" s="149"/>
    </row>
    <row r="851" spans="76:77" ht="16.5" customHeight="1">
      <c r="BX851" s="149"/>
      <c r="BY851" s="149"/>
    </row>
    <row r="852" spans="76:77" ht="16.5" customHeight="1">
      <c r="BX852" s="149"/>
      <c r="BY852" s="149"/>
    </row>
    <row r="853" spans="76:77" ht="16.5" customHeight="1">
      <c r="BX853" s="149"/>
      <c r="BY853" s="149"/>
    </row>
    <row r="854" spans="76:77" ht="16.5" customHeight="1">
      <c r="BX854" s="149"/>
      <c r="BY854" s="149"/>
    </row>
    <row r="855" spans="76:77" ht="16.5" customHeight="1">
      <c r="BX855" s="149"/>
      <c r="BY855" s="149"/>
    </row>
    <row r="856" spans="76:77" ht="16.5" customHeight="1">
      <c r="BX856" s="149"/>
      <c r="BY856" s="149"/>
    </row>
    <row r="857" spans="76:77" ht="16.5" customHeight="1">
      <c r="BX857" s="149"/>
      <c r="BY857" s="149"/>
    </row>
    <row r="858" spans="76:77" ht="16.5" customHeight="1">
      <c r="BX858" s="149"/>
      <c r="BY858" s="149"/>
    </row>
    <row r="859" spans="76:77" ht="16.5" customHeight="1">
      <c r="BX859" s="149"/>
      <c r="BY859" s="149"/>
    </row>
    <row r="860" spans="76:77" ht="16.5" customHeight="1">
      <c r="BX860" s="149"/>
      <c r="BY860" s="149"/>
    </row>
    <row r="861" spans="76:77" ht="16.5" customHeight="1">
      <c r="BX861" s="149"/>
      <c r="BY861" s="149"/>
    </row>
    <row r="862" spans="76:77" ht="16.5" customHeight="1">
      <c r="BX862" s="149"/>
      <c r="BY862" s="149"/>
    </row>
    <row r="863" spans="76:77" ht="16.5" customHeight="1">
      <c r="BX863" s="149"/>
      <c r="BY863" s="149"/>
    </row>
    <row r="864" spans="76:77" ht="16.5" customHeight="1">
      <c r="BX864" s="149"/>
      <c r="BY864" s="149"/>
    </row>
    <row r="865" spans="76:77" ht="16.5" customHeight="1">
      <c r="BX865" s="149"/>
      <c r="BY865" s="149"/>
    </row>
    <row r="866" spans="76:77" ht="16.5" customHeight="1">
      <c r="BX866" s="149"/>
      <c r="BY866" s="149"/>
    </row>
    <row r="867" spans="76:77" ht="16.5" customHeight="1">
      <c r="BX867" s="149"/>
      <c r="BY867" s="149"/>
    </row>
    <row r="868" spans="76:77" ht="16.5" customHeight="1">
      <c r="BX868" s="149"/>
      <c r="BY868" s="149"/>
    </row>
    <row r="869" spans="76:77" ht="16.5" customHeight="1">
      <c r="BX869" s="149"/>
      <c r="BY869" s="149"/>
    </row>
    <row r="870" spans="76:77" ht="16.5" customHeight="1">
      <c r="BX870" s="149"/>
      <c r="BY870" s="149"/>
    </row>
    <row r="871" spans="76:77" ht="16.5" customHeight="1">
      <c r="BX871" s="149"/>
      <c r="BY871" s="149"/>
    </row>
    <row r="872" spans="76:77" ht="16.5" customHeight="1">
      <c r="BX872" s="149"/>
      <c r="BY872" s="149"/>
    </row>
    <row r="873" spans="76:77" ht="16.5" customHeight="1">
      <c r="BX873" s="149"/>
      <c r="BY873" s="149"/>
    </row>
    <row r="874" spans="76:77" ht="16.5" customHeight="1">
      <c r="BX874" s="149"/>
      <c r="BY874" s="149"/>
    </row>
    <row r="875" spans="76:77" ht="16.5" customHeight="1">
      <c r="BX875" s="149"/>
      <c r="BY875" s="149"/>
    </row>
    <row r="876" spans="76:77" ht="16.5" customHeight="1">
      <c r="BX876" s="149"/>
      <c r="BY876" s="149"/>
    </row>
    <row r="877" spans="76:77" ht="16.5" customHeight="1">
      <c r="BX877" s="149"/>
      <c r="BY877" s="149"/>
    </row>
    <row r="878" spans="76:77" ht="16.5" customHeight="1">
      <c r="BX878" s="149"/>
      <c r="BY878" s="149"/>
    </row>
    <row r="879" spans="76:77" ht="16.5" customHeight="1">
      <c r="BX879" s="149"/>
      <c r="BY879" s="149"/>
    </row>
    <row r="880" spans="76:77" ht="16.5" customHeight="1">
      <c r="BX880" s="149"/>
      <c r="BY880" s="149"/>
    </row>
    <row r="881" spans="76:77" ht="16.5" customHeight="1">
      <c r="BX881" s="149"/>
      <c r="BY881" s="149"/>
    </row>
    <row r="882" spans="76:77" ht="16.5" customHeight="1">
      <c r="BX882" s="149"/>
      <c r="BY882" s="149"/>
    </row>
    <row r="883" spans="76:77" ht="16.5" customHeight="1">
      <c r="BX883" s="149"/>
      <c r="BY883" s="149"/>
    </row>
    <row r="884" spans="76:77" ht="16.5" customHeight="1">
      <c r="BX884" s="149"/>
      <c r="BY884" s="149"/>
    </row>
    <row r="885" spans="76:77" ht="16.5" customHeight="1">
      <c r="BX885" s="149"/>
      <c r="BY885" s="149"/>
    </row>
    <row r="886" spans="76:77" ht="16.5" customHeight="1">
      <c r="BX886" s="149"/>
      <c r="BY886" s="149"/>
    </row>
    <row r="887" spans="76:77" ht="16.5" customHeight="1">
      <c r="BX887" s="149"/>
      <c r="BY887" s="149"/>
    </row>
    <row r="888" spans="76:77" ht="16.5" customHeight="1">
      <c r="BX888" s="149"/>
      <c r="BY888" s="149"/>
    </row>
    <row r="889" spans="76:77" ht="16.5" customHeight="1">
      <c r="BX889" s="149"/>
      <c r="BY889" s="149"/>
    </row>
    <row r="890" spans="76:77" ht="16.5" customHeight="1">
      <c r="BX890" s="149"/>
      <c r="BY890" s="149"/>
    </row>
    <row r="891" spans="76:77" ht="16.5" customHeight="1">
      <c r="BX891" s="149"/>
      <c r="BY891" s="149"/>
    </row>
    <row r="892" spans="76:77" ht="16.5" customHeight="1">
      <c r="BX892" s="149"/>
      <c r="BY892" s="149"/>
    </row>
    <row r="893" spans="76:77" ht="16.5" customHeight="1">
      <c r="BX893" s="149"/>
      <c r="BY893" s="149"/>
    </row>
    <row r="894" spans="76:77" ht="16.5" customHeight="1">
      <c r="BX894" s="149"/>
      <c r="BY894" s="149"/>
    </row>
    <row r="895" spans="76:77" ht="16.5" customHeight="1">
      <c r="BX895" s="149"/>
      <c r="BY895" s="149"/>
    </row>
    <row r="896" spans="76:77" ht="16.5" customHeight="1">
      <c r="BX896" s="149"/>
      <c r="BY896" s="149"/>
    </row>
    <row r="897" spans="76:77" ht="16.5" customHeight="1">
      <c r="BX897" s="149"/>
      <c r="BY897" s="149"/>
    </row>
    <row r="898" spans="76:77" ht="16.5" customHeight="1">
      <c r="BX898" s="149"/>
      <c r="BY898" s="149"/>
    </row>
    <row r="899" spans="76:77" ht="16.5" customHeight="1">
      <c r="BX899" s="149"/>
      <c r="BY899" s="149"/>
    </row>
    <row r="900" spans="76:77" ht="16.5" customHeight="1">
      <c r="BX900" s="149"/>
      <c r="BY900" s="149"/>
    </row>
    <row r="901" spans="76:77" ht="16.5" customHeight="1">
      <c r="BX901" s="149"/>
      <c r="BY901" s="149"/>
    </row>
    <row r="902" spans="76:77" ht="16.5" customHeight="1">
      <c r="BX902" s="149"/>
      <c r="BY902" s="149"/>
    </row>
    <row r="903" spans="76:77" ht="16.5" customHeight="1">
      <c r="BX903" s="149"/>
      <c r="BY903" s="149"/>
    </row>
    <row r="904" spans="76:77" ht="16.5" customHeight="1">
      <c r="BX904" s="149"/>
      <c r="BY904" s="149"/>
    </row>
    <row r="905" spans="76:77" ht="16.5" customHeight="1">
      <c r="BX905" s="149"/>
      <c r="BY905" s="149"/>
    </row>
    <row r="906" spans="76:77" ht="16.5" customHeight="1">
      <c r="BX906" s="149"/>
      <c r="BY906" s="149"/>
    </row>
    <row r="907" spans="76:77" ht="16.5" customHeight="1">
      <c r="BX907" s="149"/>
      <c r="BY907" s="149"/>
    </row>
    <row r="908" spans="76:77" ht="16.5" customHeight="1">
      <c r="BX908" s="149"/>
      <c r="BY908" s="149"/>
    </row>
    <row r="909" spans="76:77" ht="16.5" customHeight="1">
      <c r="BX909" s="149"/>
      <c r="BY909" s="149"/>
    </row>
    <row r="910" spans="76:77" ht="16.5" customHeight="1">
      <c r="BX910" s="149"/>
      <c r="BY910" s="149"/>
    </row>
    <row r="911" spans="76:77" ht="16.5" customHeight="1">
      <c r="BX911" s="149"/>
      <c r="BY911" s="149"/>
    </row>
    <row r="912" spans="76:77" ht="16.5" customHeight="1">
      <c r="BX912" s="149"/>
      <c r="BY912" s="149"/>
    </row>
    <row r="913" spans="76:77" ht="16.5" customHeight="1">
      <c r="BX913" s="149"/>
      <c r="BY913" s="149"/>
    </row>
    <row r="914" spans="76:77" ht="16.5" customHeight="1">
      <c r="BX914" s="149"/>
      <c r="BY914" s="149"/>
    </row>
    <row r="915" spans="76:77" ht="16.5" customHeight="1">
      <c r="BX915" s="149"/>
      <c r="BY915" s="149"/>
    </row>
    <row r="916" spans="76:77" ht="16.5" customHeight="1">
      <c r="BX916" s="149"/>
      <c r="BY916" s="149"/>
    </row>
    <row r="917" spans="76:77" ht="16.5" customHeight="1">
      <c r="BX917" s="149"/>
      <c r="BY917" s="149"/>
    </row>
    <row r="918" spans="76:77" ht="16.5" customHeight="1">
      <c r="BX918" s="149"/>
      <c r="BY918" s="149"/>
    </row>
    <row r="919" spans="76:77" ht="16.5" customHeight="1">
      <c r="BX919" s="149"/>
      <c r="BY919" s="149"/>
    </row>
    <row r="920" spans="76:77" ht="16.5" customHeight="1">
      <c r="BX920" s="149"/>
      <c r="BY920" s="149"/>
    </row>
    <row r="921" spans="76:77" ht="16.5" customHeight="1">
      <c r="BX921" s="149"/>
      <c r="BY921" s="149"/>
    </row>
    <row r="922" spans="76:77" ht="16.5" customHeight="1">
      <c r="BX922" s="149"/>
      <c r="BY922" s="149"/>
    </row>
    <row r="923" spans="76:77" ht="16.5" customHeight="1">
      <c r="BX923" s="149"/>
      <c r="BY923" s="149"/>
    </row>
    <row r="924" spans="76:77" ht="16.5" customHeight="1">
      <c r="BX924" s="149"/>
      <c r="BY924" s="149"/>
    </row>
    <row r="925" spans="76:77" ht="16.5" customHeight="1">
      <c r="BX925" s="149"/>
      <c r="BY925" s="149"/>
    </row>
    <row r="926" spans="76:77" ht="16.5" customHeight="1">
      <c r="BX926" s="149"/>
      <c r="BY926" s="149"/>
    </row>
    <row r="927" spans="76:77" ht="16.5" customHeight="1">
      <c r="BX927" s="149"/>
      <c r="BY927" s="149"/>
    </row>
    <row r="928" spans="76:77" ht="16.5" customHeight="1">
      <c r="BX928" s="149"/>
      <c r="BY928" s="149"/>
    </row>
    <row r="929" spans="76:77" ht="16.5" customHeight="1">
      <c r="BX929" s="149"/>
      <c r="BY929" s="149"/>
    </row>
    <row r="930" spans="76:77" ht="16.5" customHeight="1">
      <c r="BX930" s="149"/>
      <c r="BY930" s="149"/>
    </row>
    <row r="931" spans="76:77" ht="16.5" customHeight="1">
      <c r="BX931" s="149"/>
      <c r="BY931" s="149"/>
    </row>
    <row r="932" spans="76:77" ht="16.5" customHeight="1">
      <c r="BX932" s="149"/>
      <c r="BY932" s="149"/>
    </row>
    <row r="933" spans="76:77" ht="16.5" customHeight="1">
      <c r="BX933" s="149"/>
      <c r="BY933" s="149"/>
    </row>
    <row r="934" spans="76:77" ht="16.5" customHeight="1">
      <c r="BX934" s="149"/>
      <c r="BY934" s="149"/>
    </row>
    <row r="935" spans="76:77" ht="16.5" customHeight="1">
      <c r="BX935" s="149"/>
      <c r="BY935" s="149"/>
    </row>
    <row r="936" spans="76:77" ht="16.5" customHeight="1">
      <c r="BX936" s="149"/>
      <c r="BY936" s="149"/>
    </row>
    <row r="937" spans="76:77" ht="16.5" customHeight="1">
      <c r="BX937" s="149"/>
      <c r="BY937" s="149"/>
    </row>
    <row r="938" spans="76:77" ht="16.5" customHeight="1">
      <c r="BX938" s="149"/>
      <c r="BY938" s="149"/>
    </row>
    <row r="939" spans="76:77" ht="16.5" customHeight="1">
      <c r="BX939" s="149"/>
      <c r="BY939" s="149"/>
    </row>
    <row r="940" spans="76:77" ht="16.5" customHeight="1">
      <c r="BX940" s="149"/>
      <c r="BY940" s="149"/>
    </row>
    <row r="941" spans="76:77" ht="16.5" customHeight="1">
      <c r="BX941" s="149"/>
      <c r="BY941" s="149"/>
    </row>
    <row r="942" spans="76:77" ht="16.5" customHeight="1">
      <c r="BX942" s="149"/>
      <c r="BY942" s="149"/>
    </row>
    <row r="943" spans="76:77" ht="16.5" customHeight="1">
      <c r="BX943" s="149"/>
      <c r="BY943" s="149"/>
    </row>
    <row r="944" spans="76:77" ht="16.5" customHeight="1">
      <c r="BX944" s="149"/>
      <c r="BY944" s="149"/>
    </row>
    <row r="945" spans="76:77" ht="16.5" customHeight="1">
      <c r="BX945" s="149"/>
      <c r="BY945" s="149"/>
    </row>
    <row r="946" spans="76:77" ht="16.5" customHeight="1">
      <c r="BX946" s="149"/>
      <c r="BY946" s="149"/>
    </row>
    <row r="947" spans="76:77" ht="16.5" customHeight="1">
      <c r="BX947" s="149"/>
      <c r="BY947" s="149"/>
    </row>
    <row r="948" spans="76:77" ht="16.5" customHeight="1">
      <c r="BX948" s="149"/>
      <c r="BY948" s="149"/>
    </row>
    <row r="949" spans="76:77" ht="16.5" customHeight="1">
      <c r="BX949" s="149"/>
      <c r="BY949" s="149"/>
    </row>
    <row r="950" spans="76:77" ht="16.5" customHeight="1">
      <c r="BX950" s="149"/>
      <c r="BY950" s="149"/>
    </row>
    <row r="951" spans="76:77" ht="16.5" customHeight="1">
      <c r="BX951" s="149"/>
      <c r="BY951" s="149"/>
    </row>
    <row r="952" spans="76:77" ht="16.5" customHeight="1">
      <c r="BX952" s="149"/>
      <c r="BY952" s="149"/>
    </row>
    <row r="953" spans="76:77" ht="16.5" customHeight="1">
      <c r="BX953" s="149"/>
      <c r="BY953" s="149"/>
    </row>
    <row r="954" spans="76:77" ht="16.5" customHeight="1">
      <c r="BX954" s="149"/>
      <c r="BY954" s="149"/>
    </row>
    <row r="955" spans="76:77" ht="16.5" customHeight="1">
      <c r="BX955" s="149"/>
      <c r="BY955" s="149"/>
    </row>
    <row r="956" spans="76:77" ht="16.5" customHeight="1">
      <c r="BX956" s="149"/>
      <c r="BY956" s="149"/>
    </row>
    <row r="957" spans="76:77" ht="16.5" customHeight="1">
      <c r="BX957" s="149"/>
      <c r="BY957" s="149"/>
    </row>
    <row r="958" spans="76:77" ht="16.5" customHeight="1">
      <c r="BX958" s="149"/>
      <c r="BY958" s="149"/>
    </row>
    <row r="959" spans="76:77" ht="16.5" customHeight="1">
      <c r="BX959" s="149"/>
      <c r="BY959" s="149"/>
    </row>
    <row r="960" spans="76:77" ht="16.5" customHeight="1">
      <c r="BX960" s="149"/>
      <c r="BY960" s="149"/>
    </row>
    <row r="961" spans="76:77" ht="16.5" customHeight="1">
      <c r="BX961" s="149"/>
      <c r="BY961" s="149"/>
    </row>
    <row r="962" spans="76:77" ht="16.5" customHeight="1">
      <c r="BX962" s="149"/>
      <c r="BY962" s="149"/>
    </row>
    <row r="963" spans="76:77" ht="16.5" customHeight="1">
      <c r="BX963" s="149"/>
      <c r="BY963" s="149"/>
    </row>
    <row r="964" spans="76:77" ht="16.5" customHeight="1">
      <c r="BX964" s="149"/>
      <c r="BY964" s="149"/>
    </row>
    <row r="965" spans="76:77" ht="16.5" customHeight="1">
      <c r="BX965" s="149"/>
      <c r="BY965" s="149"/>
    </row>
    <row r="966" spans="76:77" ht="16.5" customHeight="1">
      <c r="BX966" s="149"/>
      <c r="BY966" s="149"/>
    </row>
    <row r="967" spans="76:77" ht="16.5" customHeight="1">
      <c r="BX967" s="149"/>
      <c r="BY967" s="149"/>
    </row>
    <row r="968" spans="76:77" ht="16.5" customHeight="1">
      <c r="BX968" s="149"/>
      <c r="BY968" s="149"/>
    </row>
    <row r="969" spans="76:77" ht="16.5" customHeight="1">
      <c r="BX969" s="149"/>
      <c r="BY969" s="149"/>
    </row>
    <row r="970" spans="76:77" ht="16.5" customHeight="1">
      <c r="BX970" s="149"/>
      <c r="BY970" s="149"/>
    </row>
    <row r="971" spans="76:77" ht="16.5" customHeight="1">
      <c r="BX971" s="149"/>
      <c r="BY971" s="149"/>
    </row>
    <row r="972" spans="76:77" ht="16.5" customHeight="1">
      <c r="BX972" s="149"/>
      <c r="BY972" s="149"/>
    </row>
    <row r="973" spans="76:77" ht="16.5" customHeight="1">
      <c r="BX973" s="149"/>
      <c r="BY973" s="149"/>
    </row>
    <row r="974" spans="76:77" ht="16.5" customHeight="1">
      <c r="BX974" s="149"/>
      <c r="BY974" s="149"/>
    </row>
    <row r="975" spans="76:77" ht="16.5" customHeight="1">
      <c r="BX975" s="149"/>
      <c r="BY975" s="149"/>
    </row>
    <row r="976" spans="76:77" ht="16.5" customHeight="1">
      <c r="BX976" s="149"/>
      <c r="BY976" s="149"/>
    </row>
    <row r="977" spans="76:77" ht="16.5" customHeight="1">
      <c r="BX977" s="149"/>
      <c r="BY977" s="149"/>
    </row>
    <row r="978" spans="76:77" ht="16.5" customHeight="1">
      <c r="BX978" s="149"/>
      <c r="BY978" s="149"/>
    </row>
    <row r="979" spans="76:77" ht="16.5" customHeight="1">
      <c r="BX979" s="149"/>
      <c r="BY979" s="149"/>
    </row>
    <row r="980" spans="76:77" ht="16.5" customHeight="1">
      <c r="BX980" s="149"/>
      <c r="BY980" s="149"/>
    </row>
    <row r="981" spans="76:77" ht="16.5" customHeight="1">
      <c r="BX981" s="149"/>
      <c r="BY981" s="149"/>
    </row>
    <row r="982" spans="76:77" ht="16.5" customHeight="1">
      <c r="BX982" s="149"/>
      <c r="BY982" s="149"/>
    </row>
    <row r="983" spans="76:77" ht="16.5" customHeight="1">
      <c r="BX983" s="149"/>
      <c r="BY983" s="149"/>
    </row>
    <row r="984" spans="76:77" ht="16.5" customHeight="1">
      <c r="BX984" s="149"/>
      <c r="BY984" s="149"/>
    </row>
    <row r="985" spans="76:77" ht="16.5" customHeight="1">
      <c r="BX985" s="149"/>
      <c r="BY985" s="149"/>
    </row>
    <row r="986" spans="76:77" ht="16.5" customHeight="1">
      <c r="BX986" s="149"/>
      <c r="BY986" s="149"/>
    </row>
    <row r="987" spans="76:77" ht="16.5" customHeight="1">
      <c r="BX987" s="149"/>
      <c r="BY987" s="149"/>
    </row>
    <row r="988" spans="76:77" ht="16.5" customHeight="1">
      <c r="BX988" s="149"/>
      <c r="BY988" s="149"/>
    </row>
    <row r="989" spans="76:77" ht="16.5" customHeight="1">
      <c r="BX989" s="149"/>
      <c r="BY989" s="149"/>
    </row>
    <row r="990" spans="76:77" ht="16.5" customHeight="1">
      <c r="BX990" s="149"/>
      <c r="BY990" s="149"/>
    </row>
    <row r="991" spans="76:77" ht="16.5" customHeight="1">
      <c r="BX991" s="149"/>
      <c r="BY991" s="149"/>
    </row>
    <row r="992" spans="76:77" ht="16.5" customHeight="1">
      <c r="BX992" s="149"/>
      <c r="BY992" s="149"/>
    </row>
    <row r="993" spans="76:77" ht="16.5" customHeight="1">
      <c r="BX993" s="149"/>
      <c r="BY993" s="149"/>
    </row>
    <row r="994" spans="76:77" ht="16.5" customHeight="1">
      <c r="BX994" s="149"/>
      <c r="BY994" s="149"/>
    </row>
    <row r="995" spans="76:77" ht="16.5" customHeight="1">
      <c r="BX995" s="149"/>
      <c r="BY995" s="149"/>
    </row>
    <row r="996" spans="76:77" ht="16.5" customHeight="1">
      <c r="BX996" s="149"/>
      <c r="BY996" s="149"/>
    </row>
    <row r="997" spans="76:77" ht="16.5" customHeight="1">
      <c r="BX997" s="149"/>
      <c r="BY997" s="149"/>
    </row>
    <row r="998" spans="76:77" ht="16.5" customHeight="1">
      <c r="BX998" s="149"/>
      <c r="BY998" s="149"/>
    </row>
    <row r="999" spans="76:77" ht="16.5" customHeight="1">
      <c r="BX999" s="149"/>
      <c r="BY999" s="149"/>
    </row>
    <row r="1000" spans="76:77" ht="16.5" customHeight="1">
      <c r="BX1000" s="149"/>
      <c r="BY1000" s="149"/>
    </row>
    <row r="1001" spans="76:77" ht="16.5" customHeight="1">
      <c r="BX1001" s="149"/>
      <c r="BY1001" s="149"/>
    </row>
    <row r="1002" spans="76:77" ht="16.5" customHeight="1">
      <c r="BX1002" s="149"/>
      <c r="BY1002" s="149"/>
    </row>
    <row r="1003" spans="76:77" ht="16.5" customHeight="1">
      <c r="BX1003" s="149"/>
      <c r="BY1003" s="149"/>
    </row>
    <row r="1004" spans="76:77" ht="16.5" customHeight="1">
      <c r="BX1004" s="149"/>
      <c r="BY1004" s="149"/>
    </row>
    <row r="1005" spans="76:77" ht="16.5" customHeight="1">
      <c r="BX1005" s="149"/>
      <c r="BY1005" s="149"/>
    </row>
    <row r="1006" spans="76:77" ht="16.5" customHeight="1">
      <c r="BX1006" s="149"/>
      <c r="BY1006" s="149"/>
    </row>
    <row r="1007" spans="76:77" ht="16.5" customHeight="1">
      <c r="BX1007" s="149"/>
      <c r="BY1007" s="149"/>
    </row>
    <row r="1008" spans="76:77" ht="16.5" customHeight="1">
      <c r="BX1008" s="149"/>
      <c r="BY1008" s="149"/>
    </row>
    <row r="1009" spans="76:77" ht="16.5" customHeight="1">
      <c r="BX1009" s="149"/>
      <c r="BY1009" s="149"/>
    </row>
    <row r="1010" spans="76:77" ht="16.5" customHeight="1">
      <c r="BX1010" s="149"/>
      <c r="BY1010" s="149"/>
    </row>
    <row r="1011" spans="76:77" ht="16.5" customHeight="1">
      <c r="BX1011" s="149"/>
      <c r="BY1011" s="149"/>
    </row>
    <row r="1012" spans="76:77" ht="16.5" customHeight="1">
      <c r="BX1012" s="149"/>
      <c r="BY1012" s="149"/>
    </row>
    <row r="1013" spans="76:77" ht="16.5" customHeight="1">
      <c r="BX1013" s="149"/>
      <c r="BY1013" s="149"/>
    </row>
    <row r="1014" spans="76:77" ht="16.5" customHeight="1">
      <c r="BX1014" s="149"/>
      <c r="BY1014" s="149"/>
    </row>
    <row r="1015" spans="76:77" ht="16.5" customHeight="1">
      <c r="BX1015" s="149"/>
      <c r="BY1015" s="149"/>
    </row>
    <row r="1016" spans="76:77" ht="16.5" customHeight="1">
      <c r="BX1016" s="149"/>
      <c r="BY1016" s="149"/>
    </row>
    <row r="1017" spans="76:77" ht="16.5" customHeight="1">
      <c r="BX1017" s="149"/>
      <c r="BY1017" s="149"/>
    </row>
    <row r="1018" spans="76:77" ht="16.5" customHeight="1">
      <c r="BX1018" s="149"/>
      <c r="BY1018" s="149"/>
    </row>
    <row r="1019" spans="76:77" ht="16.5" customHeight="1">
      <c r="BX1019" s="149"/>
      <c r="BY1019" s="149"/>
    </row>
    <row r="1020" spans="76:77" ht="16.5" customHeight="1">
      <c r="BX1020" s="149"/>
      <c r="BY1020" s="149"/>
    </row>
    <row r="1021" spans="76:77" ht="16.5" customHeight="1">
      <c r="BX1021" s="149"/>
      <c r="BY1021" s="149"/>
    </row>
    <row r="1022" spans="76:77" ht="16.5" customHeight="1">
      <c r="BX1022" s="149"/>
      <c r="BY1022" s="149"/>
    </row>
    <row r="1023" spans="76:77" ht="16.5" customHeight="1">
      <c r="BX1023" s="149"/>
      <c r="BY1023" s="149"/>
    </row>
    <row r="1024" spans="76:77" ht="16.5" customHeight="1">
      <c r="BX1024" s="149"/>
      <c r="BY1024" s="149"/>
    </row>
    <row r="1025" spans="76:77" ht="16.5" customHeight="1">
      <c r="BX1025" s="149"/>
      <c r="BY1025" s="149"/>
    </row>
    <row r="1026" spans="76:77" ht="16.5" customHeight="1">
      <c r="BX1026" s="149"/>
      <c r="BY1026" s="149"/>
    </row>
    <row r="1027" spans="76:77" ht="16.5" customHeight="1">
      <c r="BX1027" s="149"/>
      <c r="BY1027" s="149"/>
    </row>
    <row r="1028" spans="76:77" ht="16.5" customHeight="1">
      <c r="BX1028" s="149"/>
      <c r="BY1028" s="149"/>
    </row>
    <row r="1029" spans="76:77" ht="16.5" customHeight="1">
      <c r="BX1029" s="149"/>
      <c r="BY1029" s="149"/>
    </row>
    <row r="1030" spans="76:77" ht="16.5" customHeight="1">
      <c r="BX1030" s="149"/>
      <c r="BY1030" s="149"/>
    </row>
    <row r="1031" spans="76:77" ht="16.5" customHeight="1">
      <c r="BX1031" s="149"/>
      <c r="BY1031" s="149"/>
    </row>
    <row r="1032" spans="76:77" ht="16.5" customHeight="1">
      <c r="BX1032" s="149"/>
      <c r="BY1032" s="149"/>
    </row>
    <row r="1033" spans="76:77" ht="16.5" customHeight="1">
      <c r="BX1033" s="149"/>
      <c r="BY1033" s="149"/>
    </row>
    <row r="1034" spans="76:77" ht="16.5" customHeight="1">
      <c r="BX1034" s="149"/>
      <c r="BY1034" s="149"/>
    </row>
    <row r="1035" spans="76:77" ht="16.5" customHeight="1">
      <c r="BX1035" s="149"/>
      <c r="BY1035" s="149"/>
    </row>
    <row r="1036" spans="76:77" ht="16.5" customHeight="1">
      <c r="BX1036" s="149"/>
      <c r="BY1036" s="149"/>
    </row>
    <row r="1037" spans="76:77" ht="16.5" customHeight="1">
      <c r="BX1037" s="149"/>
      <c r="BY1037" s="149"/>
    </row>
    <row r="1038" spans="76:77" ht="16.5" customHeight="1">
      <c r="BX1038" s="149"/>
      <c r="BY1038" s="149"/>
    </row>
    <row r="1039" spans="76:77" ht="16.5" customHeight="1">
      <c r="BX1039" s="149"/>
      <c r="BY1039" s="149"/>
    </row>
    <row r="1040" spans="76:77" ht="16.5" customHeight="1">
      <c r="BX1040" s="149"/>
      <c r="BY1040" s="149"/>
    </row>
    <row r="1041" spans="76:77" ht="16.5" customHeight="1">
      <c r="BX1041" s="149"/>
      <c r="BY1041" s="149"/>
    </row>
    <row r="1042" spans="76:77" ht="16.5" customHeight="1">
      <c r="BX1042" s="149"/>
      <c r="BY1042" s="149"/>
    </row>
    <row r="1043" spans="76:77" ht="16.5" customHeight="1">
      <c r="BX1043" s="149"/>
      <c r="BY1043" s="149"/>
    </row>
    <row r="1044" spans="76:77" ht="16.5" customHeight="1">
      <c r="BX1044" s="149"/>
      <c r="BY1044" s="149"/>
    </row>
    <row r="1045" spans="76:77" ht="16.5" customHeight="1">
      <c r="BX1045" s="149"/>
      <c r="BY1045" s="149"/>
    </row>
    <row r="1046" spans="76:77" ht="16.5" customHeight="1">
      <c r="BX1046" s="149"/>
      <c r="BY1046" s="149"/>
    </row>
    <row r="1047" spans="76:77" ht="16.5" customHeight="1">
      <c r="BX1047" s="149"/>
      <c r="BY1047" s="149"/>
    </row>
    <row r="1048" spans="76:77" ht="16.5" customHeight="1">
      <c r="BX1048" s="149"/>
      <c r="BY1048" s="149"/>
    </row>
    <row r="1049" spans="76:77" ht="16.5" customHeight="1">
      <c r="BX1049" s="149"/>
      <c r="BY1049" s="149"/>
    </row>
    <row r="1050" spans="76:77" ht="16.5" customHeight="1">
      <c r="BX1050" s="149"/>
      <c r="BY1050" s="149"/>
    </row>
    <row r="1051" spans="76:77" ht="16.5" customHeight="1">
      <c r="BX1051" s="149"/>
      <c r="BY1051" s="149"/>
    </row>
    <row r="1052" spans="76:77" ht="16.5" customHeight="1">
      <c r="BX1052" s="149"/>
      <c r="BY1052" s="149"/>
    </row>
    <row r="1053" spans="76:77" ht="16.5" customHeight="1">
      <c r="BX1053" s="149"/>
      <c r="BY1053" s="149"/>
    </row>
    <row r="1054" spans="76:77" ht="16.5" customHeight="1">
      <c r="BX1054" s="149"/>
      <c r="BY1054" s="149"/>
    </row>
    <row r="1055" spans="76:77" ht="16.5" customHeight="1">
      <c r="BX1055" s="149"/>
      <c r="BY1055" s="149"/>
    </row>
    <row r="1056" spans="76:77" ht="16.5" customHeight="1">
      <c r="BX1056" s="149"/>
      <c r="BY1056" s="149"/>
    </row>
    <row r="1057" spans="76:77" ht="16.5" customHeight="1">
      <c r="BX1057" s="149"/>
      <c r="BY1057" s="149"/>
    </row>
    <row r="1058" spans="76:77" ht="16.5" customHeight="1">
      <c r="BX1058" s="149"/>
      <c r="BY1058" s="149"/>
    </row>
    <row r="1059" spans="76:77" ht="16.5" customHeight="1">
      <c r="BX1059" s="149"/>
      <c r="BY1059" s="149"/>
    </row>
    <row r="1060" spans="76:77" ht="16.5" customHeight="1">
      <c r="BX1060" s="149"/>
      <c r="BY1060" s="149"/>
    </row>
    <row r="1061" spans="76:77" ht="16.5" customHeight="1">
      <c r="BX1061" s="149"/>
      <c r="BY1061" s="149"/>
    </row>
    <row r="1062" spans="76:77" ht="16.5" customHeight="1">
      <c r="BX1062" s="149"/>
      <c r="BY1062" s="149"/>
    </row>
    <row r="1063" spans="76:77" ht="16.5" customHeight="1">
      <c r="BX1063" s="149"/>
      <c r="BY1063" s="149"/>
    </row>
    <row r="1064" spans="76:77" ht="16.5" customHeight="1">
      <c r="BX1064" s="149"/>
      <c r="BY1064" s="149"/>
    </row>
    <row r="1065" spans="76:77" ht="16.5" customHeight="1">
      <c r="BX1065" s="149"/>
      <c r="BY1065" s="149"/>
    </row>
    <row r="1066" spans="76:77" ht="16.5" customHeight="1">
      <c r="BX1066" s="149"/>
      <c r="BY1066" s="149"/>
    </row>
    <row r="1067" spans="76:77" ht="16.5" customHeight="1">
      <c r="BX1067" s="149"/>
      <c r="BY1067" s="149"/>
    </row>
    <row r="1068" spans="76:77" ht="16.5" customHeight="1">
      <c r="BX1068" s="149"/>
      <c r="BY1068" s="149"/>
    </row>
    <row r="1069" spans="76:77" ht="16.5" customHeight="1">
      <c r="BX1069" s="149"/>
      <c r="BY1069" s="149"/>
    </row>
    <row r="1070" spans="76:77" ht="16.5" customHeight="1">
      <c r="BX1070" s="149"/>
      <c r="BY1070" s="149"/>
    </row>
    <row r="1071" spans="76:77" ht="16.5" customHeight="1">
      <c r="BX1071" s="149"/>
      <c r="BY1071" s="149"/>
    </row>
    <row r="1072" spans="76:77" ht="16.5" customHeight="1">
      <c r="BX1072" s="149"/>
      <c r="BY1072" s="149"/>
    </row>
    <row r="1073" spans="76:77" ht="16.5" customHeight="1">
      <c r="BX1073" s="149"/>
      <c r="BY1073" s="149"/>
    </row>
    <row r="1074" spans="76:77" ht="16.5" customHeight="1">
      <c r="BX1074" s="149"/>
      <c r="BY1074" s="149"/>
    </row>
    <row r="1075" spans="76:77" ht="16.5" customHeight="1">
      <c r="BX1075" s="149"/>
      <c r="BY1075" s="149"/>
    </row>
    <row r="1076" spans="76:77" ht="16.5" customHeight="1">
      <c r="BX1076" s="149"/>
      <c r="BY1076" s="149"/>
    </row>
    <row r="1077" spans="76:77" ht="16.5" customHeight="1">
      <c r="BX1077" s="149"/>
      <c r="BY1077" s="149"/>
    </row>
    <row r="1078" spans="76:77" ht="16.5" customHeight="1">
      <c r="BX1078" s="149"/>
      <c r="BY1078" s="149"/>
    </row>
    <row r="1079" spans="76:77" ht="16.5" customHeight="1">
      <c r="BX1079" s="149"/>
      <c r="BY1079" s="149"/>
    </row>
    <row r="1080" spans="76:77" ht="16.5" customHeight="1">
      <c r="BX1080" s="149"/>
      <c r="BY1080" s="149"/>
    </row>
    <row r="1081" spans="76:77" ht="16.5" customHeight="1">
      <c r="BX1081" s="149"/>
      <c r="BY1081" s="149"/>
    </row>
    <row r="1082" spans="76:77" ht="16.5" customHeight="1">
      <c r="BX1082" s="149"/>
      <c r="BY1082" s="149"/>
    </row>
    <row r="1083" spans="76:77" ht="16.5" customHeight="1">
      <c r="BX1083" s="149"/>
      <c r="BY1083" s="149"/>
    </row>
    <row r="1084" spans="76:77" ht="16.5" customHeight="1">
      <c r="BX1084" s="149"/>
      <c r="BY1084" s="149"/>
    </row>
    <row r="1085" spans="76:77" ht="16.5" customHeight="1">
      <c r="BX1085" s="149"/>
      <c r="BY1085" s="149"/>
    </row>
    <row r="1086" spans="76:77" ht="16.5" customHeight="1">
      <c r="BX1086" s="149"/>
      <c r="BY1086" s="149"/>
    </row>
    <row r="1087" spans="76:77" ht="16.5" customHeight="1">
      <c r="BX1087" s="149"/>
      <c r="BY1087" s="149"/>
    </row>
    <row r="1088" spans="76:77" ht="16.5" customHeight="1">
      <c r="BX1088" s="149"/>
      <c r="BY1088" s="149"/>
    </row>
    <row r="1089" spans="76:77" ht="16.5" customHeight="1">
      <c r="BX1089" s="149"/>
      <c r="BY1089" s="149"/>
    </row>
    <row r="1090" spans="76:77" ht="16.5" customHeight="1">
      <c r="BX1090" s="149"/>
      <c r="BY1090" s="149"/>
    </row>
    <row r="1091" spans="76:77" ht="16.5" customHeight="1">
      <c r="BX1091" s="149"/>
      <c r="BY1091" s="149"/>
    </row>
    <row r="1092" spans="76:77" ht="16.5" customHeight="1">
      <c r="BX1092" s="149"/>
      <c r="BY1092" s="149"/>
    </row>
    <row r="1093" spans="76:77" ht="16.5" customHeight="1">
      <c r="BX1093" s="149"/>
      <c r="BY1093" s="149"/>
    </row>
    <row r="1094" spans="76:77" ht="16.5" customHeight="1">
      <c r="BX1094" s="149"/>
      <c r="BY1094" s="149"/>
    </row>
    <row r="1095" spans="76:77" ht="16.5" customHeight="1">
      <c r="BX1095" s="149"/>
      <c r="BY1095" s="149"/>
    </row>
    <row r="1096" spans="76:77" ht="16.5" customHeight="1">
      <c r="BX1096" s="149"/>
      <c r="BY1096" s="149"/>
    </row>
    <row r="1097" spans="76:77" ht="16.5" customHeight="1">
      <c r="BX1097" s="149"/>
      <c r="BY1097" s="149"/>
    </row>
    <row r="1098" spans="76:77" ht="16.5" customHeight="1">
      <c r="BX1098" s="149"/>
      <c r="BY1098" s="149"/>
    </row>
    <row r="1099" spans="76:77" ht="16.5" customHeight="1">
      <c r="BX1099" s="149"/>
      <c r="BY1099" s="149"/>
    </row>
    <row r="1100" spans="76:77" ht="16.5" customHeight="1">
      <c r="BX1100" s="149"/>
      <c r="BY1100" s="149"/>
    </row>
    <row r="1101" spans="76:77" ht="16.5" customHeight="1">
      <c r="BX1101" s="149"/>
      <c r="BY1101" s="149"/>
    </row>
    <row r="1102" spans="76:77" ht="16.5" customHeight="1">
      <c r="BX1102" s="149"/>
      <c r="BY1102" s="149"/>
    </row>
    <row r="1103" spans="76:77" ht="16.5" customHeight="1">
      <c r="BX1103" s="149"/>
      <c r="BY1103" s="149"/>
    </row>
    <row r="1104" spans="76:77" ht="16.5" customHeight="1">
      <c r="BX1104" s="149"/>
      <c r="BY1104" s="149"/>
    </row>
    <row r="1105" spans="76:77" ht="16.5" customHeight="1">
      <c r="BX1105" s="149"/>
      <c r="BY1105" s="149"/>
    </row>
    <row r="1106" spans="76:77" ht="16.5" customHeight="1">
      <c r="BX1106" s="149"/>
      <c r="BY1106" s="149"/>
    </row>
    <row r="1107" spans="76:77" ht="16.5" customHeight="1">
      <c r="BX1107" s="149"/>
      <c r="BY1107" s="149"/>
    </row>
    <row r="1108" spans="76:77" ht="16.5" customHeight="1">
      <c r="BX1108" s="149"/>
      <c r="BY1108" s="149"/>
    </row>
    <row r="1109" spans="76:77" ht="16.5" customHeight="1">
      <c r="BX1109" s="149"/>
      <c r="BY1109" s="149"/>
    </row>
    <row r="1110" spans="76:77" ht="16.5" customHeight="1">
      <c r="BX1110" s="149"/>
      <c r="BY1110" s="149"/>
    </row>
    <row r="1111" spans="76:77" ht="16.5" customHeight="1">
      <c r="BX1111" s="149"/>
      <c r="BY1111" s="149"/>
    </row>
    <row r="1112" spans="76:77" ht="16.5" customHeight="1">
      <c r="BX1112" s="149"/>
      <c r="BY1112" s="149"/>
    </row>
    <row r="1113" spans="76:77" ht="16.5" customHeight="1">
      <c r="BX1113" s="149"/>
      <c r="BY1113" s="149"/>
    </row>
    <row r="1114" spans="76:77" ht="16.5" customHeight="1">
      <c r="BX1114" s="149"/>
      <c r="BY1114" s="149"/>
    </row>
    <row r="1115" spans="76:77" ht="16.5" customHeight="1">
      <c r="BX1115" s="149"/>
      <c r="BY1115" s="149"/>
    </row>
    <row r="1116" spans="76:77" ht="16.5" customHeight="1">
      <c r="BX1116" s="149"/>
      <c r="BY1116" s="149"/>
    </row>
    <row r="1117" spans="76:77" ht="16.5" customHeight="1">
      <c r="BX1117" s="149"/>
      <c r="BY1117" s="149"/>
    </row>
    <row r="1118" spans="76:77" ht="16.5" customHeight="1">
      <c r="BX1118" s="149"/>
      <c r="BY1118" s="149"/>
    </row>
    <row r="1119" spans="76:77" ht="16.5" customHeight="1">
      <c r="BX1119" s="149"/>
      <c r="BY1119" s="149"/>
    </row>
    <row r="1120" spans="76:77" ht="16.5" customHeight="1">
      <c r="BX1120" s="149"/>
      <c r="BY1120" s="149"/>
    </row>
    <row r="1121" spans="76:77" ht="16.5" customHeight="1">
      <c r="BX1121" s="149"/>
      <c r="BY1121" s="149"/>
    </row>
    <row r="1122" spans="76:77" ht="16.5" customHeight="1">
      <c r="BX1122" s="149"/>
      <c r="BY1122" s="149"/>
    </row>
    <row r="1123" spans="76:77" ht="16.5" customHeight="1">
      <c r="BX1123" s="149"/>
      <c r="BY1123" s="149"/>
    </row>
    <row r="1124" spans="76:77" ht="16.5" customHeight="1">
      <c r="BX1124" s="149"/>
      <c r="BY1124" s="149"/>
    </row>
    <row r="1125" spans="76:77" ht="16.5" customHeight="1">
      <c r="BX1125" s="149"/>
      <c r="BY1125" s="149"/>
    </row>
    <row r="1126" spans="76:77" ht="16.5" customHeight="1">
      <c r="BX1126" s="149"/>
      <c r="BY1126" s="149"/>
    </row>
    <row r="1127" spans="76:77" ht="16.5" customHeight="1">
      <c r="BX1127" s="149"/>
      <c r="BY1127" s="149"/>
    </row>
    <row r="1128" spans="76:77" ht="16.5" customHeight="1">
      <c r="BX1128" s="149"/>
      <c r="BY1128" s="149"/>
    </row>
    <row r="1129" spans="76:77" ht="16.5" customHeight="1">
      <c r="BX1129" s="149"/>
      <c r="BY1129" s="149"/>
    </row>
    <row r="1130" spans="76:77" ht="16.5" customHeight="1">
      <c r="BX1130" s="149"/>
      <c r="BY1130" s="149"/>
    </row>
    <row r="1131" spans="76:77" ht="16.5" customHeight="1">
      <c r="BX1131" s="149"/>
      <c r="BY1131" s="149"/>
    </row>
    <row r="1132" spans="76:77" ht="16.5" customHeight="1">
      <c r="BX1132" s="149"/>
      <c r="BY1132" s="149"/>
    </row>
    <row r="1133" spans="76:77" ht="16.5" customHeight="1">
      <c r="BX1133" s="149"/>
      <c r="BY1133" s="149"/>
    </row>
    <row r="1134" spans="76:77" ht="16.5" customHeight="1">
      <c r="BX1134" s="149"/>
      <c r="BY1134" s="149"/>
    </row>
    <row r="1135" spans="76:77" ht="16.5" customHeight="1">
      <c r="BX1135" s="149"/>
      <c r="BY1135" s="149"/>
    </row>
    <row r="1136" spans="76:77" ht="16.5" customHeight="1">
      <c r="BX1136" s="149"/>
      <c r="BY1136" s="149"/>
    </row>
    <row r="1137" spans="76:77" ht="16.5" customHeight="1">
      <c r="BX1137" s="149"/>
      <c r="BY1137" s="149"/>
    </row>
    <row r="1138" spans="76:77" ht="16.5" customHeight="1">
      <c r="BX1138" s="149"/>
      <c r="BY1138" s="149"/>
    </row>
    <row r="1139" spans="76:77" ht="16.5" customHeight="1">
      <c r="BX1139" s="149"/>
      <c r="BY1139" s="149"/>
    </row>
    <row r="1140" spans="76:77" ht="16.5" customHeight="1">
      <c r="BX1140" s="149"/>
      <c r="BY1140" s="149"/>
    </row>
    <row r="1141" spans="76:77" ht="16.5" customHeight="1">
      <c r="BX1141" s="149"/>
      <c r="BY1141" s="149"/>
    </row>
    <row r="1142" spans="76:77" ht="16.5" customHeight="1">
      <c r="BX1142" s="149"/>
      <c r="BY1142" s="149"/>
    </row>
    <row r="1143" spans="76:77" ht="16.5" customHeight="1">
      <c r="BX1143" s="149"/>
      <c r="BY1143" s="149"/>
    </row>
    <row r="1144" spans="76:77" ht="16.5" customHeight="1">
      <c r="BX1144" s="149"/>
      <c r="BY1144" s="149"/>
    </row>
    <row r="1145" spans="76:77" ht="16.5" customHeight="1">
      <c r="BX1145" s="149"/>
      <c r="BY1145" s="149"/>
    </row>
    <row r="1146" spans="76:77" ht="16.5" customHeight="1">
      <c r="BX1146" s="149"/>
      <c r="BY1146" s="149"/>
    </row>
    <row r="1147" spans="76:77" ht="16.5" customHeight="1">
      <c r="BX1147" s="149"/>
      <c r="BY1147" s="149"/>
    </row>
    <row r="1148" spans="76:77" ht="16.5" customHeight="1">
      <c r="BX1148" s="149"/>
      <c r="BY1148" s="149"/>
    </row>
    <row r="1149" spans="76:77" ht="16.5" customHeight="1">
      <c r="BX1149" s="149"/>
      <c r="BY1149" s="149"/>
    </row>
    <row r="1150" spans="76:77" ht="16.5" customHeight="1">
      <c r="BX1150" s="149"/>
      <c r="BY1150" s="149"/>
    </row>
    <row r="1151" spans="76:77" ht="16.5" customHeight="1">
      <c r="BX1151" s="149"/>
      <c r="BY1151" s="149"/>
    </row>
    <row r="1152" spans="76:77" ht="16.5" customHeight="1">
      <c r="BX1152" s="149"/>
      <c r="BY1152" s="149"/>
    </row>
    <row r="1153" spans="76:77" ht="16.5" customHeight="1">
      <c r="BX1153" s="149"/>
      <c r="BY1153" s="149"/>
    </row>
    <row r="1154" spans="76:77" ht="16.5" customHeight="1">
      <c r="BX1154" s="149"/>
      <c r="BY1154" s="149"/>
    </row>
    <row r="1155" spans="76:77" ht="16.5" customHeight="1">
      <c r="BX1155" s="149"/>
      <c r="BY1155" s="149"/>
    </row>
    <row r="1156" spans="76:77" ht="16.5" customHeight="1">
      <c r="BX1156" s="149"/>
      <c r="BY1156" s="149"/>
    </row>
    <row r="1157" spans="76:77" ht="16.5" customHeight="1">
      <c r="BX1157" s="149"/>
      <c r="BY1157" s="149"/>
    </row>
    <row r="1158" spans="76:77" ht="16.5" customHeight="1">
      <c r="BX1158" s="149"/>
      <c r="BY1158" s="149"/>
    </row>
    <row r="1159" spans="76:77" ht="16.5" customHeight="1">
      <c r="BX1159" s="149"/>
      <c r="BY1159" s="149"/>
    </row>
    <row r="1160" spans="76:77" ht="16.5" customHeight="1">
      <c r="BX1160" s="149"/>
      <c r="BY1160" s="149"/>
    </row>
    <row r="1161" spans="76:77" ht="16.5" customHeight="1">
      <c r="BX1161" s="149"/>
      <c r="BY1161" s="149"/>
    </row>
    <row r="1162" spans="76:77" ht="16.5" customHeight="1">
      <c r="BX1162" s="149"/>
      <c r="BY1162" s="149"/>
    </row>
    <row r="1163" spans="76:77" ht="16.5" customHeight="1">
      <c r="BX1163" s="149"/>
      <c r="BY1163" s="149"/>
    </row>
    <row r="1164" spans="76:77" ht="16.5" customHeight="1">
      <c r="BX1164" s="149"/>
      <c r="BY1164" s="149"/>
    </row>
    <row r="1165" spans="76:77" ht="16.5" customHeight="1">
      <c r="BX1165" s="149"/>
      <c r="BY1165" s="149"/>
    </row>
    <row r="1166" spans="76:77" ht="16.5" customHeight="1">
      <c r="BX1166" s="149"/>
      <c r="BY1166" s="149"/>
    </row>
    <row r="1167" spans="76:77" ht="16.5" customHeight="1">
      <c r="BX1167" s="149"/>
      <c r="BY1167" s="149"/>
    </row>
    <row r="1168" spans="76:77" ht="16.5" customHeight="1">
      <c r="BX1168" s="149"/>
      <c r="BY1168" s="149"/>
    </row>
    <row r="1169" spans="76:77" ht="16.5" customHeight="1">
      <c r="BX1169" s="149"/>
      <c r="BY1169" s="149"/>
    </row>
    <row r="1170" spans="76:77" ht="16.5" customHeight="1">
      <c r="BX1170" s="149"/>
      <c r="BY1170" s="149"/>
    </row>
    <row r="1171" spans="76:77" ht="16.5" customHeight="1">
      <c r="BX1171" s="149"/>
      <c r="BY1171" s="149"/>
    </row>
    <row r="1172" spans="76:77" ht="16.5" customHeight="1">
      <c r="BX1172" s="149"/>
      <c r="BY1172" s="149"/>
    </row>
    <row r="1173" spans="76:77" ht="16.5" customHeight="1">
      <c r="BX1173" s="149"/>
      <c r="BY1173" s="149"/>
    </row>
    <row r="1174" spans="76:77" ht="16.5" customHeight="1">
      <c r="BX1174" s="149"/>
      <c r="BY1174" s="149"/>
    </row>
    <row r="1175" spans="76:77" ht="16.5" customHeight="1">
      <c r="BX1175" s="149"/>
      <c r="BY1175" s="149"/>
    </row>
    <row r="1176" spans="76:77" ht="16.5" customHeight="1">
      <c r="BX1176" s="149"/>
      <c r="BY1176" s="149"/>
    </row>
    <row r="1177" spans="76:77" ht="16.5" customHeight="1">
      <c r="BX1177" s="149"/>
      <c r="BY1177" s="149"/>
    </row>
    <row r="1178" spans="76:77" ht="16.5" customHeight="1">
      <c r="BX1178" s="149"/>
      <c r="BY1178" s="149"/>
    </row>
    <row r="1179" spans="76:77" ht="16.5" customHeight="1">
      <c r="BX1179" s="149"/>
      <c r="BY1179" s="149"/>
    </row>
    <row r="1180" spans="76:77" ht="16.5" customHeight="1">
      <c r="BX1180" s="149"/>
      <c r="BY1180" s="149"/>
    </row>
    <row r="1181" spans="76:77" ht="16.5" customHeight="1">
      <c r="BX1181" s="149"/>
      <c r="BY1181" s="149"/>
    </row>
    <row r="1182" spans="76:77" ht="16.5" customHeight="1">
      <c r="BX1182" s="149"/>
      <c r="BY1182" s="149"/>
    </row>
    <row r="1183" spans="76:77" ht="16.5" customHeight="1">
      <c r="BX1183" s="149"/>
      <c r="BY1183" s="149"/>
    </row>
    <row r="1184" spans="76:77" ht="16.5" customHeight="1">
      <c r="BX1184" s="149"/>
      <c r="BY1184" s="149"/>
    </row>
    <row r="1185" spans="76:77" ht="16.5" customHeight="1">
      <c r="BX1185" s="149"/>
      <c r="BY1185" s="149"/>
    </row>
    <row r="1186" spans="76:77" ht="16.5" customHeight="1">
      <c r="BX1186" s="149"/>
      <c r="BY1186" s="149"/>
    </row>
    <row r="1187" spans="76:77" ht="16.5" customHeight="1">
      <c r="BX1187" s="149"/>
      <c r="BY1187" s="149"/>
    </row>
    <row r="1188" spans="76:77" ht="16.5" customHeight="1">
      <c r="BX1188" s="149"/>
      <c r="BY1188" s="149"/>
    </row>
    <row r="1189" spans="76:77" ht="16.5" customHeight="1">
      <c r="BX1189" s="149"/>
      <c r="BY1189" s="149"/>
    </row>
    <row r="1190" spans="76:77" ht="16.5" customHeight="1">
      <c r="BX1190" s="149"/>
      <c r="BY1190" s="149"/>
    </row>
    <row r="1191" spans="76:77" ht="16.5" customHeight="1">
      <c r="BX1191" s="149"/>
      <c r="BY1191" s="149"/>
    </row>
    <row r="1192" spans="76:77" ht="16.5" customHeight="1">
      <c r="BX1192" s="149"/>
      <c r="BY1192" s="149"/>
    </row>
    <row r="1193" spans="76:77" ht="16.5" customHeight="1">
      <c r="BX1193" s="149"/>
      <c r="BY1193" s="149"/>
    </row>
    <row r="1194" spans="76:77" ht="16.5" customHeight="1">
      <c r="BX1194" s="149"/>
      <c r="BY1194" s="149"/>
    </row>
    <row r="1195" spans="76:77" ht="16.5" customHeight="1">
      <c r="BX1195" s="149"/>
      <c r="BY1195" s="149"/>
    </row>
    <row r="1196" spans="76:77" ht="16.5" customHeight="1">
      <c r="BX1196" s="149"/>
      <c r="BY1196" s="149"/>
    </row>
    <row r="1197" spans="76:77" ht="16.5" customHeight="1">
      <c r="BX1197" s="149"/>
      <c r="BY1197" s="149"/>
    </row>
    <row r="1198" spans="76:77" ht="16.5" customHeight="1">
      <c r="BX1198" s="149"/>
      <c r="BY1198" s="149"/>
    </row>
    <row r="1199" spans="76:77" ht="16.5" customHeight="1">
      <c r="BX1199" s="149"/>
      <c r="BY1199" s="149"/>
    </row>
    <row r="1200" spans="76:77" ht="16.5" customHeight="1">
      <c r="BX1200" s="149"/>
      <c r="BY1200" s="149"/>
    </row>
    <row r="1201" spans="76:77" ht="16.5" customHeight="1">
      <c r="BX1201" s="149"/>
      <c r="BY1201" s="149"/>
    </row>
    <row r="1202" spans="76:77" ht="16.5" customHeight="1">
      <c r="BX1202" s="149"/>
      <c r="BY1202" s="149"/>
    </row>
    <row r="1203" spans="76:77" ht="16.5" customHeight="1">
      <c r="BX1203" s="149"/>
      <c r="BY1203" s="149"/>
    </row>
    <row r="1204" spans="76:77" ht="16.5" customHeight="1">
      <c r="BX1204" s="149"/>
      <c r="BY1204" s="149"/>
    </row>
    <row r="1205" spans="76:77" ht="16.5" customHeight="1">
      <c r="BX1205" s="149"/>
      <c r="BY1205" s="149"/>
    </row>
    <row r="1206" spans="76:77" ht="16.5" customHeight="1">
      <c r="BX1206" s="149"/>
      <c r="BY1206" s="149"/>
    </row>
    <row r="1207" spans="76:77" ht="16.5" customHeight="1">
      <c r="BX1207" s="149"/>
      <c r="BY1207" s="149"/>
    </row>
    <row r="1208" spans="76:77" ht="16.5" customHeight="1">
      <c r="BX1208" s="149"/>
      <c r="BY1208" s="149"/>
    </row>
    <row r="1209" spans="76:77" ht="16.5" customHeight="1">
      <c r="BX1209" s="149"/>
      <c r="BY1209" s="149"/>
    </row>
    <row r="1210" spans="76:77" ht="16.5" customHeight="1">
      <c r="BX1210" s="149"/>
      <c r="BY1210" s="149"/>
    </row>
    <row r="1211" spans="76:77" ht="16.5" customHeight="1">
      <c r="BX1211" s="149"/>
      <c r="BY1211" s="149"/>
    </row>
    <row r="1212" spans="76:77" ht="16.5" customHeight="1">
      <c r="BX1212" s="149"/>
      <c r="BY1212" s="149"/>
    </row>
    <row r="1213" spans="76:77" ht="16.5" customHeight="1">
      <c r="BX1213" s="149"/>
      <c r="BY1213" s="149"/>
    </row>
    <row r="1214" spans="76:77" ht="16.5" customHeight="1">
      <c r="BX1214" s="149"/>
      <c r="BY1214" s="149"/>
    </row>
    <row r="1215" spans="76:77" ht="16.5" customHeight="1">
      <c r="BX1215" s="149"/>
      <c r="BY1215" s="149"/>
    </row>
    <row r="1216" spans="76:77" ht="16.5" customHeight="1">
      <c r="BX1216" s="149"/>
      <c r="BY1216" s="149"/>
    </row>
    <row r="1217" spans="76:77" ht="16.5" customHeight="1">
      <c r="BX1217" s="149"/>
      <c r="BY1217" s="149"/>
    </row>
    <row r="1218" spans="76:77" ht="16.5" customHeight="1">
      <c r="BX1218" s="149"/>
      <c r="BY1218" s="149"/>
    </row>
    <row r="1219" spans="76:77" ht="16.5" customHeight="1">
      <c r="BX1219" s="149"/>
      <c r="BY1219" s="149"/>
    </row>
    <row r="1220" spans="76:77" ht="16.5" customHeight="1">
      <c r="BX1220" s="149"/>
      <c r="BY1220" s="149"/>
    </row>
    <row r="1221" spans="76:77" ht="16.5" customHeight="1">
      <c r="BX1221" s="149"/>
      <c r="BY1221" s="149"/>
    </row>
    <row r="1222" spans="76:77" ht="16.5" customHeight="1">
      <c r="BX1222" s="149"/>
      <c r="BY1222" s="149"/>
    </row>
    <row r="1223" spans="76:77" ht="16.5" customHeight="1">
      <c r="BX1223" s="149"/>
      <c r="BY1223" s="149"/>
    </row>
    <row r="1224" spans="76:77" ht="16.5" customHeight="1">
      <c r="BX1224" s="149"/>
      <c r="BY1224" s="149"/>
    </row>
    <row r="1225" spans="76:77" ht="16.5" customHeight="1">
      <c r="BX1225" s="149"/>
      <c r="BY1225" s="149"/>
    </row>
    <row r="1226" spans="76:77" ht="16.5" customHeight="1">
      <c r="BX1226" s="149"/>
      <c r="BY1226" s="149"/>
    </row>
    <row r="1227" spans="76:77" ht="16.5" customHeight="1">
      <c r="BX1227" s="149"/>
      <c r="BY1227" s="149"/>
    </row>
    <row r="1228" spans="76:77" ht="16.5" customHeight="1">
      <c r="BX1228" s="149"/>
      <c r="BY1228" s="149"/>
    </row>
    <row r="1229" spans="76:77" ht="16.5" customHeight="1">
      <c r="BX1229" s="149"/>
      <c r="BY1229" s="149"/>
    </row>
    <row r="1230" spans="76:77" ht="16.5" customHeight="1">
      <c r="BX1230" s="149"/>
      <c r="BY1230" s="149"/>
    </row>
    <row r="1231" spans="76:77" ht="16.5" customHeight="1">
      <c r="BX1231" s="149"/>
      <c r="BY1231" s="149"/>
    </row>
    <row r="1232" spans="76:77" ht="16.5" customHeight="1">
      <c r="BX1232" s="149"/>
      <c r="BY1232" s="149"/>
    </row>
    <row r="1233" spans="76:77" ht="16.5" customHeight="1">
      <c r="BX1233" s="149"/>
      <c r="BY1233" s="149"/>
    </row>
    <row r="1234" spans="76:77" ht="16.5" customHeight="1">
      <c r="BX1234" s="149"/>
      <c r="BY1234" s="149"/>
    </row>
    <row r="1235" spans="76:77" ht="16.5" customHeight="1">
      <c r="BX1235" s="149"/>
      <c r="BY1235" s="149"/>
    </row>
    <row r="1236" spans="76:77" ht="16.5" customHeight="1">
      <c r="BX1236" s="149"/>
      <c r="BY1236" s="149"/>
    </row>
    <row r="1237" spans="76:77" ht="16.5" customHeight="1">
      <c r="BX1237" s="149"/>
      <c r="BY1237" s="149"/>
    </row>
    <row r="1238" spans="76:77" ht="16.5" customHeight="1">
      <c r="BX1238" s="149"/>
      <c r="BY1238" s="149"/>
    </row>
    <row r="1239" spans="76:77" ht="16.5" customHeight="1">
      <c r="BX1239" s="149"/>
      <c r="BY1239" s="149"/>
    </row>
    <row r="1240" spans="76:77" ht="16.5" customHeight="1">
      <c r="BX1240" s="149"/>
      <c r="BY1240" s="149"/>
    </row>
    <row r="1241" spans="76:77" ht="16.5" customHeight="1">
      <c r="BX1241" s="149"/>
      <c r="BY1241" s="149"/>
    </row>
    <row r="1242" spans="76:77" ht="16.5" customHeight="1">
      <c r="BX1242" s="149"/>
      <c r="BY1242" s="149"/>
    </row>
    <row r="1243" spans="76:77" ht="16.5" customHeight="1">
      <c r="BX1243" s="149"/>
      <c r="BY1243" s="149"/>
    </row>
    <row r="1244" spans="76:77" ht="16.5" customHeight="1">
      <c r="BX1244" s="149"/>
      <c r="BY1244" s="149"/>
    </row>
    <row r="1245" spans="76:77" ht="16.5" customHeight="1">
      <c r="BX1245" s="149"/>
      <c r="BY1245" s="149"/>
    </row>
    <row r="1246" spans="76:77" ht="16.5" customHeight="1">
      <c r="BX1246" s="149"/>
      <c r="BY1246" s="149"/>
    </row>
    <row r="1247" spans="76:77" ht="16.5" customHeight="1">
      <c r="BX1247" s="149"/>
      <c r="BY1247" s="149"/>
    </row>
    <row r="1248" spans="76:77" ht="16.5" customHeight="1">
      <c r="BX1248" s="149"/>
      <c r="BY1248" s="149"/>
    </row>
    <row r="1249" spans="76:77" ht="16.5" customHeight="1">
      <c r="BX1249" s="149"/>
      <c r="BY1249" s="149"/>
    </row>
    <row r="1250" spans="76:77" ht="16.5" customHeight="1">
      <c r="BX1250" s="149"/>
      <c r="BY1250" s="149"/>
    </row>
    <row r="1251" spans="76:77" ht="16.5" customHeight="1">
      <c r="BX1251" s="149"/>
      <c r="BY1251" s="149"/>
    </row>
    <row r="1252" spans="76:77" ht="16.5" customHeight="1">
      <c r="BX1252" s="149"/>
      <c r="BY1252" s="149"/>
    </row>
    <row r="1253" spans="76:77" ht="16.5" customHeight="1">
      <c r="BX1253" s="149"/>
      <c r="BY1253" s="149"/>
    </row>
    <row r="1254" spans="76:77" ht="16.5" customHeight="1">
      <c r="BX1254" s="149"/>
      <c r="BY1254" s="149"/>
    </row>
    <row r="1255" spans="76:77" ht="16.5" customHeight="1">
      <c r="BX1255" s="149"/>
      <c r="BY1255" s="149"/>
    </row>
    <row r="1256" spans="76:77" ht="16.5" customHeight="1">
      <c r="BX1256" s="149"/>
      <c r="BY1256" s="149"/>
    </row>
    <row r="1257" spans="76:77" ht="16.5" customHeight="1">
      <c r="BX1257" s="149"/>
      <c r="BY1257" s="149"/>
    </row>
    <row r="1258" spans="76:77" ht="16.5" customHeight="1">
      <c r="BX1258" s="149"/>
      <c r="BY1258" s="149"/>
    </row>
    <row r="1259" spans="76:77" ht="16.5" customHeight="1">
      <c r="BX1259" s="149"/>
      <c r="BY1259" s="149"/>
    </row>
    <row r="1260" spans="76:77" ht="16.5" customHeight="1">
      <c r="BX1260" s="149"/>
      <c r="BY1260" s="149"/>
    </row>
    <row r="1261" spans="76:77" ht="16.5" customHeight="1">
      <c r="BX1261" s="149"/>
      <c r="BY1261" s="149"/>
    </row>
    <row r="1262" spans="76:77" ht="16.5" customHeight="1">
      <c r="BX1262" s="149"/>
      <c r="BY1262" s="149"/>
    </row>
    <row r="1263" spans="76:77" ht="16.5" customHeight="1">
      <c r="BX1263" s="149"/>
      <c r="BY1263" s="149"/>
    </row>
    <row r="1264" spans="76:77" ht="16.5" customHeight="1">
      <c r="BX1264" s="149"/>
      <c r="BY1264" s="149"/>
    </row>
    <row r="1265" spans="76:77" ht="16.5" customHeight="1">
      <c r="BX1265" s="149"/>
      <c r="BY1265" s="149"/>
    </row>
    <row r="1266" spans="76:77" ht="16.5" customHeight="1">
      <c r="BX1266" s="149"/>
      <c r="BY1266" s="149"/>
    </row>
    <row r="1267" spans="76:77" ht="16.5" customHeight="1">
      <c r="BX1267" s="149"/>
      <c r="BY1267" s="149"/>
    </row>
    <row r="1268" spans="76:77" ht="16.5" customHeight="1">
      <c r="BX1268" s="149"/>
      <c r="BY1268" s="149"/>
    </row>
    <row r="1269" spans="76:77" ht="16.5" customHeight="1">
      <c r="BX1269" s="149"/>
      <c r="BY1269" s="149"/>
    </row>
    <row r="1270" spans="76:77" ht="16.5" customHeight="1">
      <c r="BX1270" s="149"/>
      <c r="BY1270" s="149"/>
    </row>
    <row r="1271" spans="76:77" ht="16.5" customHeight="1">
      <c r="BX1271" s="149"/>
      <c r="BY1271" s="149"/>
    </row>
    <row r="1272" spans="76:77" ht="16.5" customHeight="1">
      <c r="BX1272" s="149"/>
      <c r="BY1272" s="149"/>
    </row>
    <row r="1273" spans="76:77" ht="16.5" customHeight="1">
      <c r="BX1273" s="149"/>
      <c r="BY1273" s="149"/>
    </row>
    <row r="1274" spans="76:77" ht="16.5" customHeight="1">
      <c r="BX1274" s="149"/>
      <c r="BY1274" s="149"/>
    </row>
    <row r="1275" spans="76:77" ht="16.5" customHeight="1">
      <c r="BX1275" s="149"/>
      <c r="BY1275" s="149"/>
    </row>
    <row r="1276" spans="76:77" ht="16.5" customHeight="1">
      <c r="BX1276" s="149"/>
      <c r="BY1276" s="149"/>
    </row>
    <row r="1277" spans="76:77" ht="16.5" customHeight="1">
      <c r="BX1277" s="149"/>
      <c r="BY1277" s="149"/>
    </row>
    <row r="1278" spans="76:77" ht="16.5" customHeight="1">
      <c r="BX1278" s="149"/>
      <c r="BY1278" s="149"/>
    </row>
    <row r="1279" spans="76:77" ht="16.5" customHeight="1">
      <c r="BX1279" s="149"/>
      <c r="BY1279" s="149"/>
    </row>
    <row r="1280" spans="76:77" ht="16.5" customHeight="1">
      <c r="BX1280" s="149"/>
      <c r="BY1280" s="149"/>
    </row>
    <row r="1281" spans="76:77" ht="16.5" customHeight="1">
      <c r="BX1281" s="149"/>
      <c r="BY1281" s="149"/>
    </row>
    <row r="1282" spans="76:77" ht="16.5" customHeight="1">
      <c r="BX1282" s="149"/>
      <c r="BY1282" s="149"/>
    </row>
    <row r="1283" spans="76:77" ht="16.5" customHeight="1">
      <c r="BX1283" s="149"/>
      <c r="BY1283" s="149"/>
    </row>
    <row r="1284" spans="76:77" ht="16.5" customHeight="1">
      <c r="BX1284" s="149"/>
      <c r="BY1284" s="149"/>
    </row>
    <row r="1285" spans="76:77" ht="16.5" customHeight="1">
      <c r="BX1285" s="149"/>
      <c r="BY1285" s="149"/>
    </row>
    <row r="1286" spans="76:77" ht="16.5" customHeight="1">
      <c r="BX1286" s="149"/>
      <c r="BY1286" s="149"/>
    </row>
    <row r="1287" spans="76:77" ht="16.5" customHeight="1">
      <c r="BX1287" s="149"/>
      <c r="BY1287" s="149"/>
    </row>
    <row r="1288" spans="76:77" ht="16.5" customHeight="1">
      <c r="BX1288" s="149"/>
      <c r="BY1288" s="149"/>
    </row>
    <row r="1289" spans="76:77" ht="16.5" customHeight="1">
      <c r="BX1289" s="149"/>
      <c r="BY1289" s="149"/>
    </row>
    <row r="1290" spans="76:77" ht="16.5" customHeight="1">
      <c r="BX1290" s="149"/>
      <c r="BY1290" s="149"/>
    </row>
    <row r="1291" spans="76:77" ht="16.5" customHeight="1">
      <c r="BX1291" s="149"/>
      <c r="BY1291" s="149"/>
    </row>
    <row r="1292" spans="76:77" ht="16.5" customHeight="1">
      <c r="BX1292" s="149"/>
      <c r="BY1292" s="149"/>
    </row>
    <row r="1293" spans="76:77" ht="16.5" customHeight="1">
      <c r="BX1293" s="149"/>
      <c r="BY1293" s="149"/>
    </row>
    <row r="1294" spans="76:77" ht="16.5" customHeight="1">
      <c r="BX1294" s="149"/>
      <c r="BY1294" s="149"/>
    </row>
    <row r="1295" spans="76:77" ht="16.5" customHeight="1">
      <c r="BX1295" s="149"/>
      <c r="BY1295" s="149"/>
    </row>
    <row r="1296" spans="76:77" ht="16.5" customHeight="1">
      <c r="BX1296" s="149"/>
      <c r="BY1296" s="149"/>
    </row>
    <row r="1297" spans="76:77" ht="16.5" customHeight="1">
      <c r="BX1297" s="149"/>
      <c r="BY1297" s="149"/>
    </row>
    <row r="1298" spans="76:77" ht="16.5" customHeight="1">
      <c r="BX1298" s="149"/>
      <c r="BY1298" s="149"/>
    </row>
    <row r="1299" spans="76:77" ht="16.5" customHeight="1">
      <c r="BX1299" s="149"/>
      <c r="BY1299" s="149"/>
    </row>
    <row r="1300" spans="76:77" ht="16.5" customHeight="1">
      <c r="BX1300" s="149"/>
      <c r="BY1300" s="149"/>
    </row>
    <row r="1301" spans="76:77" ht="16.5" customHeight="1">
      <c r="BX1301" s="149"/>
      <c r="BY1301" s="149"/>
    </row>
    <row r="1302" spans="76:77" ht="16.5" customHeight="1">
      <c r="BX1302" s="149"/>
      <c r="BY1302" s="149"/>
    </row>
    <row r="1303" spans="76:77" ht="16.5" customHeight="1">
      <c r="BX1303" s="149"/>
      <c r="BY1303" s="149"/>
    </row>
    <row r="1304" spans="76:77" ht="16.5" customHeight="1">
      <c r="BX1304" s="149"/>
      <c r="BY1304" s="149"/>
    </row>
    <row r="1305" spans="76:77" ht="16.5" customHeight="1">
      <c r="BX1305" s="149"/>
      <c r="BY1305" s="149"/>
    </row>
    <row r="1306" spans="76:77" ht="16.5" customHeight="1">
      <c r="BX1306" s="149"/>
      <c r="BY1306" s="149"/>
    </row>
    <row r="1307" spans="76:77" ht="16.5" customHeight="1">
      <c r="BX1307" s="149"/>
      <c r="BY1307" s="149"/>
    </row>
    <row r="1308" spans="76:77" ht="16.5" customHeight="1">
      <c r="BX1308" s="149"/>
      <c r="BY1308" s="149"/>
    </row>
    <row r="1309" spans="76:77" ht="16.5" customHeight="1">
      <c r="BX1309" s="149"/>
      <c r="BY1309" s="149"/>
    </row>
    <row r="1310" spans="76:77" ht="16.5" customHeight="1">
      <c r="BX1310" s="149"/>
      <c r="BY1310" s="149"/>
    </row>
    <row r="1311" spans="76:77" ht="16.5" customHeight="1">
      <c r="BX1311" s="149"/>
      <c r="BY1311" s="149"/>
    </row>
    <row r="1312" spans="76:77" ht="16.5" customHeight="1">
      <c r="BX1312" s="149"/>
      <c r="BY1312" s="149"/>
    </row>
    <row r="1313" spans="76:77" ht="16.5" customHeight="1">
      <c r="BX1313" s="149"/>
      <c r="BY1313" s="149"/>
    </row>
    <row r="1314" spans="76:77" ht="16.5" customHeight="1">
      <c r="BX1314" s="149"/>
      <c r="BY1314" s="149"/>
    </row>
    <row r="1315" spans="76:77" ht="16.5" customHeight="1">
      <c r="BX1315" s="149"/>
      <c r="BY1315" s="149"/>
    </row>
    <row r="1316" spans="76:77" ht="16.5" customHeight="1">
      <c r="BX1316" s="149"/>
      <c r="BY1316" s="149"/>
    </row>
    <row r="1317" spans="76:77" ht="16.5" customHeight="1">
      <c r="BX1317" s="149"/>
      <c r="BY1317" s="149"/>
    </row>
    <row r="1318" spans="76:77" ht="16.5" customHeight="1">
      <c r="BX1318" s="149"/>
      <c r="BY1318" s="149"/>
    </row>
    <row r="1319" spans="76:77" ht="16.5" customHeight="1">
      <c r="BX1319" s="149"/>
      <c r="BY1319" s="149"/>
    </row>
    <row r="1320" spans="76:77" ht="16.5" customHeight="1">
      <c r="BX1320" s="149"/>
      <c r="BY1320" s="149"/>
    </row>
    <row r="1321" spans="76:77" ht="16.5" customHeight="1">
      <c r="BX1321" s="149"/>
      <c r="BY1321" s="149"/>
    </row>
    <row r="1322" spans="76:77" ht="16.5" customHeight="1">
      <c r="BX1322" s="149"/>
      <c r="BY1322" s="149"/>
    </row>
    <row r="1323" spans="76:77" ht="16.5" customHeight="1">
      <c r="BX1323" s="149"/>
      <c r="BY1323" s="149"/>
    </row>
    <row r="1324" spans="76:77" ht="16.5" customHeight="1">
      <c r="BX1324" s="149"/>
      <c r="BY1324" s="149"/>
    </row>
    <row r="1325" spans="76:77" ht="16.5" customHeight="1">
      <c r="BX1325" s="149"/>
      <c r="BY1325" s="149"/>
    </row>
    <row r="1326" spans="76:77" ht="16.5" customHeight="1">
      <c r="BX1326" s="149"/>
      <c r="BY1326" s="149"/>
    </row>
    <row r="1327" spans="76:77" ht="16.5" customHeight="1">
      <c r="BX1327" s="149"/>
      <c r="BY1327" s="149"/>
    </row>
    <row r="1328" spans="76:77" ht="16.5" customHeight="1">
      <c r="BX1328" s="149"/>
      <c r="BY1328" s="149"/>
    </row>
    <row r="1329" spans="76:77" ht="16.5" customHeight="1">
      <c r="BX1329" s="149"/>
      <c r="BY1329" s="149"/>
    </row>
    <row r="1330" spans="76:77" ht="16.5" customHeight="1">
      <c r="BX1330" s="149"/>
      <c r="BY1330" s="149"/>
    </row>
    <row r="1331" spans="76:77" ht="16.5" customHeight="1">
      <c r="BX1331" s="149"/>
      <c r="BY1331" s="149"/>
    </row>
    <row r="1332" spans="76:77" ht="16.5" customHeight="1">
      <c r="BX1332" s="149"/>
      <c r="BY1332" s="149"/>
    </row>
    <row r="1333" spans="76:77" ht="16.5" customHeight="1">
      <c r="BX1333" s="149"/>
      <c r="BY1333" s="149"/>
    </row>
    <row r="1334" spans="76:77" ht="16.5" customHeight="1">
      <c r="BX1334" s="149"/>
      <c r="BY1334" s="149"/>
    </row>
    <row r="1335" spans="76:77" ht="16.5" customHeight="1">
      <c r="BX1335" s="149"/>
      <c r="BY1335" s="149"/>
    </row>
    <row r="1336" spans="76:77" ht="16.5" customHeight="1">
      <c r="BX1336" s="149"/>
      <c r="BY1336" s="149"/>
    </row>
    <row r="1337" spans="76:77" ht="16.5" customHeight="1">
      <c r="BX1337" s="149"/>
      <c r="BY1337" s="149"/>
    </row>
    <row r="1338" spans="76:77" ht="16.5" customHeight="1">
      <c r="BX1338" s="149"/>
      <c r="BY1338" s="149"/>
    </row>
    <row r="1339" spans="76:77" ht="16.5" customHeight="1">
      <c r="BX1339" s="149"/>
      <c r="BY1339" s="149"/>
    </row>
    <row r="1340" spans="76:77" ht="16.5" customHeight="1">
      <c r="BX1340" s="149"/>
      <c r="BY1340" s="149"/>
    </row>
    <row r="1341" spans="76:77" ht="16.5" customHeight="1">
      <c r="BX1341" s="149"/>
      <c r="BY1341" s="149"/>
    </row>
    <row r="1342" spans="76:77" ht="16.5" customHeight="1">
      <c r="BX1342" s="149"/>
      <c r="BY1342" s="149"/>
    </row>
    <row r="1343" spans="76:77" ht="16.5" customHeight="1">
      <c r="BX1343" s="149"/>
      <c r="BY1343" s="149"/>
    </row>
    <row r="1344" spans="76:77" ht="16.5" customHeight="1">
      <c r="BX1344" s="149"/>
      <c r="BY1344" s="149"/>
    </row>
    <row r="1345" spans="76:77" ht="16.5" customHeight="1">
      <c r="BX1345" s="149"/>
      <c r="BY1345" s="149"/>
    </row>
    <row r="1346" spans="76:77" ht="16.5" customHeight="1">
      <c r="BX1346" s="149"/>
      <c r="BY1346" s="149"/>
    </row>
    <row r="1347" spans="76:77" ht="16.5" customHeight="1">
      <c r="BX1347" s="149"/>
      <c r="BY1347" s="149"/>
    </row>
    <row r="1348" spans="76:77" ht="16.5" customHeight="1">
      <c r="BX1348" s="149"/>
      <c r="BY1348" s="149"/>
    </row>
    <row r="1349" spans="76:77" ht="16.5" customHeight="1">
      <c r="BX1349" s="149"/>
      <c r="BY1349" s="149"/>
    </row>
    <row r="1350" spans="76:77" ht="16.5" customHeight="1">
      <c r="BX1350" s="149"/>
      <c r="BY1350" s="149"/>
    </row>
    <row r="1351" spans="76:77" ht="16.5" customHeight="1">
      <c r="BX1351" s="149"/>
      <c r="BY1351" s="149"/>
    </row>
    <row r="1352" spans="76:77" ht="16.5" customHeight="1">
      <c r="BX1352" s="149"/>
      <c r="BY1352" s="149"/>
    </row>
    <row r="1353" spans="76:77" ht="16.5" customHeight="1">
      <c r="BX1353" s="149"/>
      <c r="BY1353" s="149"/>
    </row>
    <row r="1354" spans="76:77" ht="16.5" customHeight="1">
      <c r="BX1354" s="149"/>
      <c r="BY1354" s="149"/>
    </row>
    <row r="1355" spans="76:77" ht="16.5" customHeight="1">
      <c r="BX1355" s="149"/>
      <c r="BY1355" s="149"/>
    </row>
    <row r="1356" spans="76:77" ht="16.5" customHeight="1">
      <c r="BX1356" s="149"/>
      <c r="BY1356" s="149"/>
    </row>
    <row r="1357" spans="76:77" ht="16.5" customHeight="1">
      <c r="BX1357" s="149"/>
      <c r="BY1357" s="149"/>
    </row>
    <row r="1358" spans="76:77" ht="16.5" customHeight="1">
      <c r="BX1358" s="149"/>
      <c r="BY1358" s="149"/>
    </row>
    <row r="1359" spans="76:77" ht="16.5" customHeight="1">
      <c r="BX1359" s="149"/>
      <c r="BY1359" s="149"/>
    </row>
    <row r="1360" spans="76:77" ht="16.5" customHeight="1">
      <c r="BX1360" s="149"/>
      <c r="BY1360" s="149"/>
    </row>
    <row r="1361" spans="76:77" ht="16.5" customHeight="1">
      <c r="BX1361" s="149"/>
      <c r="BY1361" s="149"/>
    </row>
    <row r="1362" spans="76:77" ht="16.5" customHeight="1">
      <c r="BX1362" s="149"/>
      <c r="BY1362" s="149"/>
    </row>
    <row r="1363" spans="76:77" ht="16.5" customHeight="1">
      <c r="BX1363" s="149"/>
      <c r="BY1363" s="149"/>
    </row>
    <row r="1364" spans="76:77" ht="16.5" customHeight="1">
      <c r="BX1364" s="149"/>
      <c r="BY1364" s="149"/>
    </row>
    <row r="1365" spans="76:77" ht="16.5" customHeight="1">
      <c r="BX1365" s="149"/>
      <c r="BY1365" s="149"/>
    </row>
    <row r="1366" spans="76:77" ht="16.5" customHeight="1">
      <c r="BX1366" s="149"/>
      <c r="BY1366" s="149"/>
    </row>
    <row r="1367" spans="76:77" ht="16.5" customHeight="1">
      <c r="BX1367" s="149"/>
      <c r="BY1367" s="149"/>
    </row>
    <row r="1368" spans="76:77" ht="16.5" customHeight="1">
      <c r="BX1368" s="149"/>
      <c r="BY1368" s="149"/>
    </row>
    <row r="1369" spans="76:77" ht="16.5" customHeight="1">
      <c r="BX1369" s="149"/>
      <c r="BY1369" s="149"/>
    </row>
    <row r="1370" spans="76:77" ht="16.5" customHeight="1">
      <c r="BX1370" s="149"/>
      <c r="BY1370" s="149"/>
    </row>
    <row r="1371" spans="76:77" ht="16.5" customHeight="1">
      <c r="BX1371" s="149"/>
      <c r="BY1371" s="149"/>
    </row>
    <row r="1372" spans="76:77" ht="16.5" customHeight="1">
      <c r="BX1372" s="149"/>
      <c r="BY1372" s="149"/>
    </row>
    <row r="1373" spans="76:77" ht="16.5" customHeight="1">
      <c r="BX1373" s="149"/>
      <c r="BY1373" s="149"/>
    </row>
    <row r="1374" spans="76:77" ht="16.5" customHeight="1">
      <c r="BX1374" s="149"/>
      <c r="BY1374" s="149"/>
    </row>
    <row r="1375" spans="76:77" ht="16.5" customHeight="1">
      <c r="BX1375" s="149"/>
      <c r="BY1375" s="149"/>
    </row>
    <row r="1376" spans="76:77" ht="16.5" customHeight="1">
      <c r="BX1376" s="149"/>
      <c r="BY1376" s="149"/>
    </row>
    <row r="1377" spans="76:77" ht="16.5" customHeight="1">
      <c r="BX1377" s="149"/>
      <c r="BY1377" s="149"/>
    </row>
    <row r="1378" spans="76:77" ht="16.5" customHeight="1">
      <c r="BX1378" s="149"/>
      <c r="BY1378" s="149"/>
    </row>
    <row r="1379" spans="76:77" ht="16.5" customHeight="1">
      <c r="BX1379" s="149"/>
      <c r="BY1379" s="149"/>
    </row>
    <row r="1380" spans="76:77" ht="16.5" customHeight="1">
      <c r="BX1380" s="149"/>
      <c r="BY1380" s="149"/>
    </row>
    <row r="1381" spans="76:77" ht="16.5" customHeight="1">
      <c r="BX1381" s="149"/>
      <c r="BY1381" s="149"/>
    </row>
    <row r="1382" spans="76:77" ht="16.5" customHeight="1">
      <c r="BX1382" s="149"/>
      <c r="BY1382" s="149"/>
    </row>
    <row r="1383" spans="76:77" ht="16.5" customHeight="1">
      <c r="BX1383" s="149"/>
      <c r="BY1383" s="149"/>
    </row>
    <row r="1384" spans="76:77" ht="16.5" customHeight="1">
      <c r="BX1384" s="149"/>
      <c r="BY1384" s="149"/>
    </row>
    <row r="1385" spans="76:77" ht="16.5" customHeight="1">
      <c r="BX1385" s="149"/>
      <c r="BY1385" s="149"/>
    </row>
    <row r="1386" spans="76:77" ht="16.5" customHeight="1">
      <c r="BX1386" s="149"/>
      <c r="BY1386" s="149"/>
    </row>
    <row r="1387" spans="76:77" ht="16.5" customHeight="1">
      <c r="BX1387" s="149"/>
      <c r="BY1387" s="149"/>
    </row>
    <row r="1388" spans="76:77" ht="16.5" customHeight="1">
      <c r="BX1388" s="149"/>
      <c r="BY1388" s="149"/>
    </row>
    <row r="1389" spans="76:77" ht="16.5" customHeight="1">
      <c r="BX1389" s="149"/>
      <c r="BY1389" s="149"/>
    </row>
    <row r="1390" spans="76:77" ht="16.5" customHeight="1">
      <c r="BX1390" s="149"/>
      <c r="BY1390" s="149"/>
    </row>
    <row r="1391" spans="76:77" ht="16.5" customHeight="1">
      <c r="BX1391" s="149"/>
      <c r="BY1391" s="149"/>
    </row>
    <row r="1392" spans="76:77" ht="16.5" customHeight="1">
      <c r="BX1392" s="149"/>
      <c r="BY1392" s="149"/>
    </row>
    <row r="1393" spans="76:77" ht="16.5" customHeight="1">
      <c r="BX1393" s="149"/>
      <c r="BY1393" s="149"/>
    </row>
    <row r="1394" spans="76:77" ht="16.5" customHeight="1">
      <c r="BX1394" s="149"/>
      <c r="BY1394" s="149"/>
    </row>
    <row r="1395" spans="76:77" ht="16.5" customHeight="1">
      <c r="BX1395" s="149"/>
      <c r="BY1395" s="149"/>
    </row>
    <row r="1396" spans="76:77" ht="16.5" customHeight="1">
      <c r="BX1396" s="149"/>
      <c r="BY1396" s="149"/>
    </row>
    <row r="1397" spans="76:77" ht="16.5" customHeight="1">
      <c r="BX1397" s="149"/>
      <c r="BY1397" s="149"/>
    </row>
    <row r="1398" spans="76:77" ht="16.5" customHeight="1">
      <c r="BX1398" s="149"/>
      <c r="BY1398" s="149"/>
    </row>
    <row r="1399" spans="76:77" ht="16.5" customHeight="1">
      <c r="BX1399" s="149"/>
      <c r="BY1399" s="149"/>
    </row>
    <row r="1400" spans="76:77" ht="16.5" customHeight="1">
      <c r="BX1400" s="149"/>
      <c r="BY1400" s="149"/>
    </row>
    <row r="1401" spans="76:77" ht="16.5" customHeight="1">
      <c r="BX1401" s="149"/>
      <c r="BY1401" s="149"/>
    </row>
    <row r="1402" spans="76:77" ht="16.5" customHeight="1">
      <c r="BX1402" s="149"/>
      <c r="BY1402" s="149"/>
    </row>
    <row r="1403" spans="76:77" ht="16.5" customHeight="1">
      <c r="BX1403" s="149"/>
      <c r="BY1403" s="149"/>
    </row>
    <row r="1404" spans="76:77" ht="16.5" customHeight="1">
      <c r="BX1404" s="149"/>
      <c r="BY1404" s="149"/>
    </row>
    <row r="1405" spans="76:77" ht="16.5" customHeight="1">
      <c r="BX1405" s="149"/>
      <c r="BY1405" s="149"/>
    </row>
    <row r="1406" spans="76:77" ht="16.5" customHeight="1">
      <c r="BX1406" s="149"/>
      <c r="BY1406" s="149"/>
    </row>
    <row r="1407" spans="76:77" ht="16.5" customHeight="1">
      <c r="BX1407" s="149"/>
      <c r="BY1407" s="149"/>
    </row>
    <row r="1408" spans="76:77" ht="16.5" customHeight="1">
      <c r="BX1408" s="149"/>
      <c r="BY1408" s="149"/>
    </row>
    <row r="1409" spans="76:77" ht="16.5" customHeight="1">
      <c r="BX1409" s="149"/>
      <c r="BY1409" s="149"/>
    </row>
    <row r="1410" spans="76:77" ht="16.5" customHeight="1">
      <c r="BX1410" s="149"/>
      <c r="BY1410" s="149"/>
    </row>
    <row r="1411" spans="76:77" ht="16.5" customHeight="1">
      <c r="BX1411" s="149"/>
      <c r="BY1411" s="149"/>
    </row>
    <row r="1412" spans="76:77" ht="16.5" customHeight="1">
      <c r="BX1412" s="149"/>
      <c r="BY1412" s="149"/>
    </row>
    <row r="1413" spans="76:77" ht="16.5" customHeight="1">
      <c r="BX1413" s="149"/>
      <c r="BY1413" s="149"/>
    </row>
    <row r="1414" spans="76:77" ht="16.5" customHeight="1">
      <c r="BX1414" s="149"/>
      <c r="BY1414" s="149"/>
    </row>
    <row r="1415" spans="76:77" ht="16.5" customHeight="1">
      <c r="BX1415" s="149"/>
      <c r="BY1415" s="149"/>
    </row>
    <row r="1416" spans="76:77" ht="16.5" customHeight="1">
      <c r="BX1416" s="149"/>
      <c r="BY1416" s="149"/>
    </row>
    <row r="1417" spans="76:77" ht="16.5" customHeight="1">
      <c r="BX1417" s="149"/>
      <c r="BY1417" s="149"/>
    </row>
    <row r="1418" spans="76:77" ht="16.5" customHeight="1">
      <c r="BX1418" s="149"/>
      <c r="BY1418" s="149"/>
    </row>
    <row r="1419" spans="76:77" ht="16.5" customHeight="1">
      <c r="BX1419" s="149"/>
      <c r="BY1419" s="149"/>
    </row>
    <row r="1420" spans="76:77" ht="16.5" customHeight="1">
      <c r="BX1420" s="149"/>
      <c r="BY1420" s="149"/>
    </row>
    <row r="1421" spans="76:77" ht="16.5" customHeight="1">
      <c r="BX1421" s="149"/>
      <c r="BY1421" s="149"/>
    </row>
    <row r="1422" spans="76:77" ht="16.5" customHeight="1">
      <c r="BX1422" s="149"/>
      <c r="BY1422" s="149"/>
    </row>
    <row r="1423" spans="76:77" ht="16.5" customHeight="1">
      <c r="BX1423" s="149"/>
      <c r="BY1423" s="149"/>
    </row>
    <row r="1424" spans="76:77" ht="16.5" customHeight="1">
      <c r="BX1424" s="149"/>
      <c r="BY1424" s="149"/>
    </row>
    <row r="1425" spans="76:77" ht="16.5" customHeight="1">
      <c r="BX1425" s="149"/>
      <c r="BY1425" s="149"/>
    </row>
    <row r="1426" spans="76:77" ht="16.5" customHeight="1">
      <c r="BX1426" s="149"/>
      <c r="BY1426" s="149"/>
    </row>
    <row r="1427" spans="76:77" ht="16.5" customHeight="1">
      <c r="BX1427" s="149"/>
      <c r="BY1427" s="149"/>
    </row>
    <row r="1428" spans="76:77" ht="16.5" customHeight="1">
      <c r="BX1428" s="149"/>
      <c r="BY1428" s="149"/>
    </row>
    <row r="1429" spans="76:77" ht="16.5" customHeight="1">
      <c r="BX1429" s="149"/>
      <c r="BY1429" s="149"/>
    </row>
    <row r="1430" spans="76:77" ht="16.5" customHeight="1">
      <c r="BX1430" s="149"/>
      <c r="BY1430" s="149"/>
    </row>
    <row r="1431" spans="76:77" ht="16.5" customHeight="1">
      <c r="BX1431" s="149"/>
      <c r="BY1431" s="149"/>
    </row>
    <row r="1432" spans="76:77" ht="16.5" customHeight="1">
      <c r="BX1432" s="149"/>
      <c r="BY1432" s="149"/>
    </row>
    <row r="1433" spans="76:77" ht="16.5" customHeight="1">
      <c r="BX1433" s="149"/>
      <c r="BY1433" s="149"/>
    </row>
    <row r="1434" spans="76:77" ht="16.5" customHeight="1">
      <c r="BX1434" s="149"/>
      <c r="BY1434" s="149"/>
    </row>
    <row r="1435" spans="76:77" ht="16.5" customHeight="1">
      <c r="BX1435" s="149"/>
      <c r="BY1435" s="149"/>
    </row>
    <row r="1436" spans="76:77" ht="16.5" customHeight="1">
      <c r="BX1436" s="149"/>
      <c r="BY1436" s="149"/>
    </row>
    <row r="1437" spans="76:77" ht="16.5" customHeight="1">
      <c r="BX1437" s="149"/>
      <c r="BY1437" s="149"/>
    </row>
    <row r="1438" spans="76:77" ht="16.5" customHeight="1">
      <c r="BX1438" s="149"/>
      <c r="BY1438" s="149"/>
    </row>
    <row r="1439" spans="76:77" ht="16.5" customHeight="1">
      <c r="BX1439" s="149"/>
      <c r="BY1439" s="149"/>
    </row>
    <row r="1440" spans="76:77" ht="16.5" customHeight="1">
      <c r="BX1440" s="149"/>
      <c r="BY1440" s="149"/>
    </row>
    <row r="1441" spans="76:77" ht="16.5" customHeight="1">
      <c r="BX1441" s="149"/>
      <c r="BY1441" s="149"/>
    </row>
    <row r="1442" spans="76:77" ht="16.5" customHeight="1">
      <c r="BX1442" s="149"/>
      <c r="BY1442" s="149"/>
    </row>
    <row r="1443" spans="76:77" ht="16.5" customHeight="1">
      <c r="BX1443" s="149"/>
      <c r="BY1443" s="149"/>
    </row>
    <row r="1444" spans="76:77" ht="16.5" customHeight="1">
      <c r="BX1444" s="149"/>
      <c r="BY1444" s="149"/>
    </row>
    <row r="1445" spans="76:77" ht="16.5" customHeight="1">
      <c r="BX1445" s="149"/>
      <c r="BY1445" s="149"/>
    </row>
    <row r="1446" spans="76:77" ht="16.5" customHeight="1">
      <c r="BX1446" s="149"/>
      <c r="BY1446" s="149"/>
    </row>
    <row r="1447" spans="76:77" ht="16.5" customHeight="1">
      <c r="BX1447" s="149"/>
      <c r="BY1447" s="149"/>
    </row>
    <row r="1448" spans="76:77" ht="16.5" customHeight="1">
      <c r="BX1448" s="149"/>
      <c r="BY1448" s="149"/>
    </row>
    <row r="1449" spans="76:77" ht="16.5" customHeight="1">
      <c r="BX1449" s="149"/>
      <c r="BY1449" s="149"/>
    </row>
    <row r="1450" spans="76:77" ht="16.5" customHeight="1">
      <c r="BX1450" s="149"/>
      <c r="BY1450" s="149"/>
    </row>
    <row r="1451" spans="76:77" ht="16.5" customHeight="1">
      <c r="BX1451" s="149"/>
      <c r="BY1451" s="149"/>
    </row>
    <row r="1452" spans="76:77" ht="16.5" customHeight="1">
      <c r="BX1452" s="149"/>
      <c r="BY1452" s="149"/>
    </row>
    <row r="1453" spans="76:77" ht="16.5" customHeight="1">
      <c r="BX1453" s="149"/>
      <c r="BY1453" s="149"/>
    </row>
    <row r="1454" spans="76:77" ht="16.5" customHeight="1">
      <c r="BX1454" s="149"/>
      <c r="BY1454" s="149"/>
    </row>
    <row r="1455" spans="76:77" ht="16.5" customHeight="1">
      <c r="BX1455" s="149"/>
      <c r="BY1455" s="149"/>
    </row>
    <row r="1456" spans="76:77" ht="16.5" customHeight="1">
      <c r="BX1456" s="149"/>
      <c r="BY1456" s="149"/>
    </row>
    <row r="1457" spans="76:77" ht="16.5" customHeight="1">
      <c r="BX1457" s="149"/>
      <c r="BY1457" s="149"/>
    </row>
    <row r="1458" spans="76:77" ht="16.5" customHeight="1">
      <c r="BX1458" s="149"/>
      <c r="BY1458" s="149"/>
    </row>
    <row r="1459" spans="76:77" ht="16.5" customHeight="1">
      <c r="BX1459" s="149"/>
      <c r="BY1459" s="149"/>
    </row>
    <row r="1460" spans="76:77" ht="16.5" customHeight="1">
      <c r="BX1460" s="149"/>
      <c r="BY1460" s="149"/>
    </row>
    <row r="1461" spans="76:77" ht="16.5" customHeight="1">
      <c r="BX1461" s="149"/>
      <c r="BY1461" s="149"/>
    </row>
    <row r="1462" spans="76:77" ht="16.5" customHeight="1">
      <c r="BX1462" s="149"/>
      <c r="BY1462" s="149"/>
    </row>
    <row r="1463" spans="76:77" ht="16.5" customHeight="1">
      <c r="BX1463" s="149"/>
      <c r="BY1463" s="149"/>
    </row>
    <row r="1464" spans="76:77" ht="16.5" customHeight="1">
      <c r="BX1464" s="149"/>
      <c r="BY1464" s="149"/>
    </row>
    <row r="1465" spans="76:77" ht="16.5" customHeight="1">
      <c r="BX1465" s="149"/>
      <c r="BY1465" s="149"/>
    </row>
    <row r="1466" spans="76:77" ht="16.5" customHeight="1">
      <c r="BX1466" s="149"/>
      <c r="BY1466" s="149"/>
    </row>
    <row r="1467" spans="76:77" ht="16.5" customHeight="1">
      <c r="BX1467" s="149"/>
      <c r="BY1467" s="149"/>
    </row>
    <row r="1468" spans="76:77" ht="16.5" customHeight="1">
      <c r="BX1468" s="149"/>
      <c r="BY1468" s="149"/>
    </row>
    <row r="1469" spans="76:77" ht="16.5" customHeight="1">
      <c r="BX1469" s="149"/>
      <c r="BY1469" s="149"/>
    </row>
    <row r="1470" spans="76:77" ht="16.5" customHeight="1">
      <c r="BX1470" s="149"/>
      <c r="BY1470" s="149"/>
    </row>
    <row r="1471" spans="76:77" ht="16.5" customHeight="1">
      <c r="BX1471" s="149"/>
      <c r="BY1471" s="149"/>
    </row>
    <row r="1472" spans="76:77" ht="16.5" customHeight="1">
      <c r="BX1472" s="149"/>
      <c r="BY1472" s="149"/>
    </row>
    <row r="1473" spans="76:77" ht="16.5" customHeight="1">
      <c r="BX1473" s="149"/>
      <c r="BY1473" s="149"/>
    </row>
    <row r="1474" spans="76:77" ht="16.5" customHeight="1">
      <c r="BX1474" s="149"/>
      <c r="BY1474" s="149"/>
    </row>
    <row r="1475" spans="76:77" ht="16.5" customHeight="1">
      <c r="BX1475" s="149"/>
      <c r="BY1475" s="149"/>
    </row>
    <row r="1476" spans="76:77" ht="16.5" customHeight="1">
      <c r="BX1476" s="149"/>
      <c r="BY1476" s="149"/>
    </row>
    <row r="1477" spans="76:77" ht="16.5" customHeight="1">
      <c r="BX1477" s="149"/>
      <c r="BY1477" s="149"/>
    </row>
    <row r="1478" spans="76:77" ht="16.5" customHeight="1">
      <c r="BX1478" s="149"/>
      <c r="BY1478" s="149"/>
    </row>
    <row r="1479" spans="76:77" ht="16.5" customHeight="1">
      <c r="BX1479" s="149"/>
      <c r="BY1479" s="149"/>
    </row>
    <row r="1480" spans="76:77" ht="16.5" customHeight="1">
      <c r="BX1480" s="149"/>
      <c r="BY1480" s="149"/>
    </row>
    <row r="1481" spans="76:77" ht="16.5" customHeight="1">
      <c r="BX1481" s="149"/>
      <c r="BY1481" s="149"/>
    </row>
    <row r="1482" spans="76:77" ht="16.5" customHeight="1">
      <c r="BX1482" s="149"/>
      <c r="BY1482" s="149"/>
    </row>
    <row r="1483" spans="76:77" ht="16.5" customHeight="1">
      <c r="BX1483" s="149"/>
      <c r="BY1483" s="149"/>
    </row>
    <row r="1484" spans="76:77" ht="16.5" customHeight="1">
      <c r="BX1484" s="149"/>
      <c r="BY1484" s="149"/>
    </row>
    <row r="1485" spans="76:77" ht="16.5" customHeight="1">
      <c r="BX1485" s="149"/>
      <c r="BY1485" s="149"/>
    </row>
    <row r="1486" spans="76:77" ht="16.5" customHeight="1">
      <c r="BX1486" s="149"/>
      <c r="BY1486" s="149"/>
    </row>
    <row r="1487" spans="76:77" ht="16.5" customHeight="1">
      <c r="BX1487" s="149"/>
      <c r="BY1487" s="149"/>
    </row>
    <row r="1488" spans="76:77" ht="16.5" customHeight="1">
      <c r="BX1488" s="149"/>
      <c r="BY1488" s="149"/>
    </row>
    <row r="1489" spans="76:77" ht="16.5" customHeight="1">
      <c r="BX1489" s="149"/>
      <c r="BY1489" s="149"/>
    </row>
    <row r="1490" spans="76:77" ht="16.5" customHeight="1">
      <c r="BX1490" s="149"/>
      <c r="BY1490" s="149"/>
    </row>
    <row r="1491" spans="76:77" ht="16.5" customHeight="1">
      <c r="BX1491" s="149"/>
      <c r="BY1491" s="149"/>
    </row>
    <row r="1492" spans="76:77" ht="16.5" customHeight="1">
      <c r="BX1492" s="149"/>
      <c r="BY1492" s="149"/>
    </row>
    <row r="1493" spans="76:77" ht="16.5" customHeight="1">
      <c r="BX1493" s="149"/>
      <c r="BY1493" s="149"/>
    </row>
    <row r="1494" spans="76:77" ht="16.5" customHeight="1">
      <c r="BX1494" s="149"/>
      <c r="BY1494" s="149"/>
    </row>
    <row r="1495" spans="76:77" ht="16.5" customHeight="1">
      <c r="BX1495" s="149"/>
      <c r="BY1495" s="149"/>
    </row>
    <row r="1496" spans="76:77" ht="16.5" customHeight="1">
      <c r="BX1496" s="149"/>
      <c r="BY1496" s="149"/>
    </row>
    <row r="1497" spans="76:77" ht="16.5" customHeight="1">
      <c r="BX1497" s="149"/>
      <c r="BY1497" s="149"/>
    </row>
    <row r="1498" spans="76:77" ht="16.5" customHeight="1">
      <c r="BX1498" s="149"/>
      <c r="BY1498" s="149"/>
    </row>
    <row r="1499" spans="76:77" ht="16.5" customHeight="1">
      <c r="BX1499" s="149"/>
      <c r="BY1499" s="149"/>
    </row>
    <row r="1500" spans="76:77" ht="16.5" customHeight="1">
      <c r="BX1500" s="149"/>
      <c r="BY1500" s="149"/>
    </row>
    <row r="1501" spans="76:77" ht="16.5" customHeight="1">
      <c r="BX1501" s="149"/>
      <c r="BY1501" s="149"/>
    </row>
    <row r="1502" spans="76:77" ht="16.5" customHeight="1">
      <c r="BX1502" s="149"/>
      <c r="BY1502" s="149"/>
    </row>
    <row r="1503" spans="76:77" ht="16.5" customHeight="1">
      <c r="BX1503" s="149"/>
      <c r="BY1503" s="149"/>
    </row>
    <row r="1504" spans="76:77" ht="16.5" customHeight="1">
      <c r="BX1504" s="149"/>
      <c r="BY1504" s="149"/>
    </row>
    <row r="1505" spans="76:77" ht="16.5" customHeight="1">
      <c r="BX1505" s="149"/>
      <c r="BY1505" s="149"/>
    </row>
    <row r="1506" spans="76:77" ht="16.5" customHeight="1">
      <c r="BX1506" s="149"/>
      <c r="BY1506" s="149"/>
    </row>
    <row r="1507" spans="76:77" ht="16.5" customHeight="1">
      <c r="BX1507" s="149"/>
      <c r="BY1507" s="149"/>
    </row>
    <row r="1508" spans="76:77" ht="16.5" customHeight="1">
      <c r="BX1508" s="149"/>
      <c r="BY1508" s="149"/>
    </row>
    <row r="1509" spans="76:77" ht="16.5" customHeight="1">
      <c r="BX1509" s="149"/>
      <c r="BY1509" s="149"/>
    </row>
    <row r="1510" spans="76:77" ht="16.5" customHeight="1">
      <c r="BX1510" s="149"/>
      <c r="BY1510" s="149"/>
    </row>
    <row r="1511" spans="76:77" ht="16.5" customHeight="1">
      <c r="BX1511" s="149"/>
      <c r="BY1511" s="149"/>
    </row>
    <row r="1512" spans="76:77" ht="16.5" customHeight="1">
      <c r="BX1512" s="149"/>
      <c r="BY1512" s="149"/>
    </row>
    <row r="1513" spans="76:77" ht="16.5" customHeight="1">
      <c r="BX1513" s="149"/>
      <c r="BY1513" s="149"/>
    </row>
    <row r="1514" spans="76:77" ht="16.5" customHeight="1">
      <c r="BX1514" s="149"/>
      <c r="BY1514" s="149"/>
    </row>
    <row r="1515" spans="76:77" ht="16.5" customHeight="1">
      <c r="BX1515" s="149"/>
      <c r="BY1515" s="149"/>
    </row>
    <row r="1516" spans="76:77" ht="16.5" customHeight="1">
      <c r="BX1516" s="149"/>
      <c r="BY1516" s="149"/>
    </row>
    <row r="1517" spans="76:77" ht="16.5" customHeight="1">
      <c r="BX1517" s="149"/>
      <c r="BY1517" s="149"/>
    </row>
    <row r="1518" spans="76:77" ht="16.5" customHeight="1">
      <c r="BX1518" s="149"/>
      <c r="BY1518" s="149"/>
    </row>
    <row r="1519" spans="76:77" ht="16.5" customHeight="1">
      <c r="BX1519" s="149"/>
      <c r="BY1519" s="149"/>
    </row>
    <row r="1520" spans="76:77" ht="16.5" customHeight="1">
      <c r="BX1520" s="149"/>
      <c r="BY1520" s="149"/>
    </row>
    <row r="1521" spans="76:77" ht="16.5" customHeight="1">
      <c r="BX1521" s="149"/>
      <c r="BY1521" s="149"/>
    </row>
    <row r="1522" spans="76:77" ht="16.5" customHeight="1">
      <c r="BX1522" s="149"/>
      <c r="BY1522" s="149"/>
    </row>
    <row r="1523" spans="76:77" ht="16.5" customHeight="1">
      <c r="BX1523" s="149"/>
      <c r="BY1523" s="149"/>
    </row>
    <row r="1524" spans="76:77" ht="16.5" customHeight="1">
      <c r="BX1524" s="149"/>
      <c r="BY1524" s="149"/>
    </row>
    <row r="1525" spans="76:77" ht="16.5" customHeight="1">
      <c r="BX1525" s="149"/>
      <c r="BY1525" s="149"/>
    </row>
    <row r="1526" spans="76:77" ht="16.5" customHeight="1">
      <c r="BX1526" s="149"/>
      <c r="BY1526" s="149"/>
    </row>
    <row r="1527" spans="76:77" ht="16.5" customHeight="1">
      <c r="BX1527" s="149"/>
      <c r="BY1527" s="149"/>
    </row>
    <row r="1528" spans="76:77" ht="16.5" customHeight="1">
      <c r="BX1528" s="149"/>
      <c r="BY1528" s="149"/>
    </row>
    <row r="1529" spans="76:77" ht="16.5" customHeight="1">
      <c r="BX1529" s="149"/>
      <c r="BY1529" s="149"/>
    </row>
    <row r="1530" spans="76:77" ht="16.5" customHeight="1">
      <c r="BX1530" s="149"/>
      <c r="BY1530" s="149"/>
    </row>
    <row r="1531" spans="76:77" ht="16.5" customHeight="1">
      <c r="BX1531" s="149"/>
      <c r="BY1531" s="149"/>
    </row>
    <row r="1532" spans="76:77" ht="16.5" customHeight="1">
      <c r="BX1532" s="149"/>
      <c r="BY1532" s="149"/>
    </row>
    <row r="1533" spans="76:77" ht="16.5" customHeight="1">
      <c r="BX1533" s="149"/>
      <c r="BY1533" s="149"/>
    </row>
    <row r="1534" spans="76:77" ht="16.5" customHeight="1">
      <c r="BX1534" s="149"/>
      <c r="BY1534" s="149"/>
    </row>
    <row r="1535" spans="76:77" ht="16.5" customHeight="1">
      <c r="BX1535" s="149"/>
      <c r="BY1535" s="149"/>
    </row>
    <row r="1536" spans="76:77" ht="16.5" customHeight="1">
      <c r="BX1536" s="149"/>
      <c r="BY1536" s="149"/>
    </row>
    <row r="1537" spans="76:77" ht="16.5" customHeight="1">
      <c r="BX1537" s="149"/>
      <c r="BY1537" s="149"/>
    </row>
    <row r="1538" spans="76:77" ht="16.5" customHeight="1">
      <c r="BX1538" s="149"/>
      <c r="BY1538" s="149"/>
    </row>
    <row r="1539" spans="76:77" ht="16.5" customHeight="1">
      <c r="BX1539" s="149"/>
      <c r="BY1539" s="149"/>
    </row>
    <row r="1540" spans="76:77" ht="16.5" customHeight="1">
      <c r="BX1540" s="149"/>
      <c r="BY1540" s="149"/>
    </row>
    <row r="1541" spans="76:77" ht="16.5" customHeight="1">
      <c r="BX1541" s="149"/>
      <c r="BY1541" s="149"/>
    </row>
    <row r="1542" spans="76:77" ht="16.5" customHeight="1">
      <c r="BX1542" s="149"/>
      <c r="BY1542" s="149"/>
    </row>
    <row r="1543" spans="76:77" ht="16.5" customHeight="1">
      <c r="BX1543" s="149"/>
      <c r="BY1543" s="149"/>
    </row>
    <row r="1544" spans="76:77" ht="16.5" customHeight="1">
      <c r="BX1544" s="149"/>
      <c r="BY1544" s="149"/>
    </row>
    <row r="1545" spans="76:77" ht="16.5" customHeight="1">
      <c r="BX1545" s="149"/>
      <c r="BY1545" s="149"/>
    </row>
    <row r="1546" spans="76:77" ht="16.5" customHeight="1">
      <c r="BX1546" s="149"/>
      <c r="BY1546" s="149"/>
    </row>
    <row r="1547" spans="76:77" ht="16.5" customHeight="1">
      <c r="BX1547" s="149"/>
      <c r="BY1547" s="149"/>
    </row>
    <row r="1548" spans="76:77" ht="16.5" customHeight="1">
      <c r="BX1548" s="149"/>
      <c r="BY1548" s="149"/>
    </row>
    <row r="1549" spans="76:77" ht="16.5" customHeight="1">
      <c r="BX1549" s="149"/>
      <c r="BY1549" s="149"/>
    </row>
    <row r="1550" spans="76:77" ht="16.5" customHeight="1">
      <c r="BX1550" s="149"/>
      <c r="BY1550" s="149"/>
    </row>
    <row r="1551" spans="76:77" ht="16.5" customHeight="1">
      <c r="BX1551" s="149"/>
      <c r="BY1551" s="149"/>
    </row>
    <row r="1552" spans="76:77" ht="16.5" customHeight="1">
      <c r="BX1552" s="149"/>
      <c r="BY1552" s="149"/>
    </row>
    <row r="1553" spans="76:77" ht="16.5" customHeight="1">
      <c r="BX1553" s="149"/>
      <c r="BY1553" s="149"/>
    </row>
    <row r="1554" spans="76:77" ht="16.5" customHeight="1">
      <c r="BX1554" s="149"/>
      <c r="BY1554" s="149"/>
    </row>
    <row r="1555" spans="76:77" ht="16.5" customHeight="1">
      <c r="BX1555" s="149"/>
      <c r="BY1555" s="149"/>
    </row>
    <row r="1556" spans="76:77" ht="16.5" customHeight="1">
      <c r="BX1556" s="149"/>
      <c r="BY1556" s="149"/>
    </row>
    <row r="1557" spans="76:77" ht="16.5" customHeight="1">
      <c r="BX1557" s="149"/>
      <c r="BY1557" s="149"/>
    </row>
    <row r="1558" spans="76:77" ht="16.5" customHeight="1">
      <c r="BX1558" s="149"/>
      <c r="BY1558" s="149"/>
    </row>
    <row r="1559" spans="76:77" ht="16.5" customHeight="1">
      <c r="BX1559" s="149"/>
      <c r="BY1559" s="149"/>
    </row>
    <row r="1560" spans="76:77" ht="16.5" customHeight="1">
      <c r="BX1560" s="149"/>
      <c r="BY1560" s="149"/>
    </row>
    <row r="1561" spans="76:77" ht="16.5" customHeight="1">
      <c r="BX1561" s="149"/>
      <c r="BY1561" s="149"/>
    </row>
    <row r="1562" spans="76:77" ht="16.5" customHeight="1">
      <c r="BX1562" s="149"/>
      <c r="BY1562" s="149"/>
    </row>
    <row r="1563" spans="76:77" ht="16.5" customHeight="1">
      <c r="BX1563" s="149"/>
      <c r="BY1563" s="149"/>
    </row>
    <row r="1564" spans="76:77" ht="16.5" customHeight="1">
      <c r="BX1564" s="149"/>
      <c r="BY1564" s="149"/>
    </row>
    <row r="1565" spans="76:77" ht="16.5" customHeight="1">
      <c r="BX1565" s="149"/>
      <c r="BY1565" s="149"/>
    </row>
    <row r="1566" spans="76:77" ht="16.5" customHeight="1">
      <c r="BX1566" s="149"/>
      <c r="BY1566" s="149"/>
    </row>
    <row r="1567" spans="76:77" ht="16.5" customHeight="1">
      <c r="BX1567" s="149"/>
      <c r="BY1567" s="149"/>
    </row>
    <row r="1568" spans="76:77" ht="16.5" customHeight="1">
      <c r="BX1568" s="149"/>
      <c r="BY1568" s="149"/>
    </row>
    <row r="1569" spans="76:77" ht="16.5" customHeight="1">
      <c r="BX1569" s="149"/>
      <c r="BY1569" s="149"/>
    </row>
    <row r="1570" spans="76:77" ht="16.5" customHeight="1">
      <c r="BX1570" s="149"/>
      <c r="BY1570" s="149"/>
    </row>
    <row r="1571" spans="76:77" ht="16.5" customHeight="1">
      <c r="BX1571" s="149"/>
      <c r="BY1571" s="149"/>
    </row>
    <row r="1572" spans="76:77" ht="16.5" customHeight="1">
      <c r="BX1572" s="149"/>
      <c r="BY1572" s="149"/>
    </row>
    <row r="1573" spans="76:77" ht="16.5" customHeight="1">
      <c r="BX1573" s="149"/>
      <c r="BY1573" s="149"/>
    </row>
    <row r="1574" spans="76:77" ht="16.5" customHeight="1">
      <c r="BX1574" s="149"/>
      <c r="BY1574" s="149"/>
    </row>
    <row r="1575" spans="76:77" ht="16.5" customHeight="1">
      <c r="BX1575" s="149"/>
      <c r="BY1575" s="149"/>
    </row>
    <row r="1576" spans="76:77" ht="16.5" customHeight="1">
      <c r="BX1576" s="149"/>
      <c r="BY1576" s="149"/>
    </row>
    <row r="1577" spans="76:77" ht="16.5" customHeight="1">
      <c r="BX1577" s="149"/>
      <c r="BY1577" s="149"/>
    </row>
    <row r="1578" spans="76:77" ht="16.5" customHeight="1">
      <c r="BX1578" s="149"/>
      <c r="BY1578" s="149"/>
    </row>
    <row r="1579" spans="76:77" ht="16.5" customHeight="1">
      <c r="BX1579" s="149"/>
      <c r="BY1579" s="149"/>
    </row>
    <row r="1580" spans="76:77" ht="16.5" customHeight="1">
      <c r="BX1580" s="149"/>
      <c r="BY1580" s="149"/>
    </row>
    <row r="1581" spans="76:77" ht="16.5" customHeight="1">
      <c r="BX1581" s="149"/>
      <c r="BY1581" s="149"/>
    </row>
    <row r="1582" spans="76:77" ht="16.5" customHeight="1">
      <c r="BX1582" s="149"/>
      <c r="BY1582" s="149"/>
    </row>
    <row r="1583" spans="76:77" ht="16.5" customHeight="1">
      <c r="BX1583" s="149"/>
      <c r="BY1583" s="149"/>
    </row>
    <row r="1584" spans="76:77" ht="16.5" customHeight="1">
      <c r="BX1584" s="149"/>
      <c r="BY1584" s="149"/>
    </row>
    <row r="1585" spans="76:77" ht="16.5" customHeight="1">
      <c r="BX1585" s="149"/>
      <c r="BY1585" s="149"/>
    </row>
    <row r="1586" spans="76:77" ht="16.5" customHeight="1">
      <c r="BX1586" s="149"/>
      <c r="BY1586" s="149"/>
    </row>
    <row r="1587" spans="76:77" ht="16.5" customHeight="1">
      <c r="BX1587" s="149"/>
      <c r="BY1587" s="149"/>
    </row>
    <row r="1588" spans="76:77" ht="16.5" customHeight="1">
      <c r="BX1588" s="149"/>
      <c r="BY1588" s="149"/>
    </row>
    <row r="1589" spans="76:77" ht="16.5" customHeight="1">
      <c r="BX1589" s="149"/>
      <c r="BY1589" s="149"/>
    </row>
    <row r="1590" spans="76:77" ht="16.5" customHeight="1">
      <c r="BX1590" s="149"/>
      <c r="BY1590" s="149"/>
    </row>
    <row r="1591" spans="76:77" ht="16.5" customHeight="1">
      <c r="BX1591" s="149"/>
      <c r="BY1591" s="149"/>
    </row>
    <row r="1592" spans="76:77" ht="16.5" customHeight="1">
      <c r="BX1592" s="149"/>
      <c r="BY1592" s="149"/>
    </row>
    <row r="1593" spans="76:77" ht="16.5" customHeight="1">
      <c r="BX1593" s="149"/>
      <c r="BY1593" s="149"/>
    </row>
    <row r="1594" spans="76:77" ht="16.5" customHeight="1">
      <c r="BX1594" s="149"/>
      <c r="BY1594" s="149"/>
    </row>
    <row r="1595" spans="76:77" ht="16.5" customHeight="1">
      <c r="BX1595" s="149"/>
      <c r="BY1595" s="149"/>
    </row>
    <row r="1596" spans="76:77" ht="16.5" customHeight="1">
      <c r="BX1596" s="149"/>
      <c r="BY1596" s="149"/>
    </row>
    <row r="1597" spans="76:77" ht="16.5" customHeight="1">
      <c r="BX1597" s="149"/>
      <c r="BY1597" s="149"/>
    </row>
    <row r="1598" spans="76:77" ht="16.5" customHeight="1">
      <c r="BX1598" s="149"/>
      <c r="BY1598" s="149"/>
    </row>
    <row r="1599" spans="76:77" ht="16.5" customHeight="1">
      <c r="BX1599" s="149"/>
      <c r="BY1599" s="149"/>
    </row>
    <row r="1600" spans="76:77" ht="16.5" customHeight="1">
      <c r="BX1600" s="149"/>
      <c r="BY1600" s="149"/>
    </row>
    <row r="1601" spans="76:77" ht="16.5" customHeight="1">
      <c r="BX1601" s="149"/>
      <c r="BY1601" s="149"/>
    </row>
    <row r="1602" spans="76:77" ht="16.5" customHeight="1">
      <c r="BX1602" s="149"/>
      <c r="BY1602" s="149"/>
    </row>
    <row r="1603" spans="76:77" ht="16.5" customHeight="1">
      <c r="BX1603" s="149"/>
      <c r="BY1603" s="149"/>
    </row>
    <row r="1604" spans="76:77" ht="16.5" customHeight="1">
      <c r="BX1604" s="149"/>
      <c r="BY1604" s="149"/>
    </row>
    <row r="1605" spans="76:77" ht="16.5" customHeight="1">
      <c r="BX1605" s="149"/>
      <c r="BY1605" s="149"/>
    </row>
    <row r="1606" spans="76:77" ht="16.5" customHeight="1">
      <c r="BX1606" s="149"/>
      <c r="BY1606" s="149"/>
    </row>
    <row r="1607" spans="76:77" ht="16.5" customHeight="1">
      <c r="BX1607" s="149"/>
      <c r="BY1607" s="149"/>
    </row>
    <row r="1608" spans="76:77" ht="16.5" customHeight="1">
      <c r="BX1608" s="149"/>
      <c r="BY1608" s="149"/>
    </row>
    <row r="1609" spans="76:77" ht="16.5" customHeight="1">
      <c r="BX1609" s="149"/>
      <c r="BY1609" s="149"/>
    </row>
    <row r="1610" spans="76:77" ht="16.5" customHeight="1">
      <c r="BX1610" s="149"/>
      <c r="BY1610" s="149"/>
    </row>
    <row r="1611" spans="76:77" ht="16.5" customHeight="1">
      <c r="BX1611" s="149"/>
      <c r="BY1611" s="149"/>
    </row>
    <row r="1612" spans="76:77" ht="16.5" customHeight="1">
      <c r="BX1612" s="149"/>
      <c r="BY1612" s="149"/>
    </row>
    <row r="1613" spans="76:77" ht="16.5" customHeight="1">
      <c r="BX1613" s="149"/>
      <c r="BY1613" s="149"/>
    </row>
    <row r="1614" spans="76:77" ht="16.5" customHeight="1">
      <c r="BX1614" s="149"/>
      <c r="BY1614" s="149"/>
    </row>
    <row r="1615" spans="76:77" ht="16.5" customHeight="1">
      <c r="BX1615" s="149"/>
      <c r="BY1615" s="149"/>
    </row>
    <row r="1616" spans="76:77" ht="16.5" customHeight="1">
      <c r="BX1616" s="149"/>
      <c r="BY1616" s="149"/>
    </row>
    <row r="1617" spans="76:77" ht="16.5" customHeight="1">
      <c r="BX1617" s="149"/>
      <c r="BY1617" s="149"/>
    </row>
    <row r="1618" spans="76:77" ht="16.5" customHeight="1">
      <c r="BX1618" s="149"/>
      <c r="BY1618" s="149"/>
    </row>
    <row r="1619" spans="76:77" ht="16.5" customHeight="1">
      <c r="BX1619" s="149"/>
      <c r="BY1619" s="149"/>
    </row>
    <row r="1620" spans="76:77" ht="16.5" customHeight="1">
      <c r="BX1620" s="149"/>
      <c r="BY1620" s="149"/>
    </row>
    <row r="1621" spans="76:77" ht="16.5" customHeight="1">
      <c r="BX1621" s="149"/>
      <c r="BY1621" s="149"/>
    </row>
    <row r="1622" spans="76:77" ht="16.5" customHeight="1">
      <c r="BX1622" s="149"/>
      <c r="BY1622" s="149"/>
    </row>
    <row r="1623" spans="76:77" ht="16.5" customHeight="1">
      <c r="BX1623" s="149"/>
      <c r="BY1623" s="149"/>
    </row>
    <row r="1624" spans="76:77" ht="16.5" customHeight="1">
      <c r="BX1624" s="149"/>
      <c r="BY1624" s="149"/>
    </row>
    <row r="1625" spans="76:77" ht="16.5" customHeight="1">
      <c r="BX1625" s="149"/>
      <c r="BY1625" s="149"/>
    </row>
    <row r="1626" spans="76:77" ht="16.5" customHeight="1">
      <c r="BX1626" s="149"/>
      <c r="BY1626" s="149"/>
    </row>
    <row r="1627" spans="76:77" ht="16.5" customHeight="1">
      <c r="BX1627" s="149"/>
      <c r="BY1627" s="149"/>
    </row>
    <row r="1628" spans="76:77" ht="16.5" customHeight="1">
      <c r="BX1628" s="149"/>
      <c r="BY1628" s="149"/>
    </row>
    <row r="1629" spans="76:77" ht="16.5" customHeight="1">
      <c r="BX1629" s="149"/>
      <c r="BY1629" s="149"/>
    </row>
    <row r="1630" spans="76:77" ht="16.5" customHeight="1">
      <c r="BX1630" s="149"/>
      <c r="BY1630" s="149"/>
    </row>
    <row r="1631" spans="76:77" ht="16.5" customHeight="1">
      <c r="BX1631" s="149"/>
      <c r="BY1631" s="149"/>
    </row>
    <row r="1632" spans="76:77" ht="16.5" customHeight="1">
      <c r="BX1632" s="149"/>
      <c r="BY1632" s="149"/>
    </row>
    <row r="1633" spans="76:77" ht="16.5" customHeight="1">
      <c r="BX1633" s="149"/>
      <c r="BY1633" s="149"/>
    </row>
    <row r="1634" spans="76:77" ht="16.5" customHeight="1">
      <c r="BX1634" s="149"/>
      <c r="BY1634" s="149"/>
    </row>
    <row r="1635" spans="76:77" ht="16.5" customHeight="1">
      <c r="BX1635" s="149"/>
      <c r="BY1635" s="149"/>
    </row>
    <row r="1636" spans="76:77" ht="16.5" customHeight="1">
      <c r="BX1636" s="149"/>
      <c r="BY1636" s="149"/>
    </row>
    <row r="1637" spans="76:77" ht="16.5" customHeight="1">
      <c r="BX1637" s="149"/>
      <c r="BY1637" s="149"/>
    </row>
    <row r="1638" spans="76:77" ht="16.5" customHeight="1">
      <c r="BX1638" s="149"/>
      <c r="BY1638" s="149"/>
    </row>
    <row r="1639" spans="76:77" ht="16.5" customHeight="1">
      <c r="BX1639" s="149"/>
      <c r="BY1639" s="149"/>
    </row>
    <row r="1640" spans="76:77" ht="16.5" customHeight="1">
      <c r="BX1640" s="149"/>
      <c r="BY1640" s="149"/>
    </row>
    <row r="1641" spans="76:77" ht="16.5" customHeight="1">
      <c r="BX1641" s="149"/>
      <c r="BY1641" s="149"/>
    </row>
    <row r="1642" spans="76:77" ht="16.5" customHeight="1">
      <c r="BX1642" s="149"/>
      <c r="BY1642" s="149"/>
    </row>
    <row r="1643" spans="76:77" ht="16.5" customHeight="1">
      <c r="BX1643" s="149"/>
      <c r="BY1643" s="149"/>
    </row>
    <row r="1644" spans="76:77" ht="16.5" customHeight="1">
      <c r="BX1644" s="149"/>
      <c r="BY1644" s="149"/>
    </row>
    <row r="1645" spans="76:77" ht="16.5" customHeight="1">
      <c r="BX1645" s="149"/>
      <c r="BY1645" s="149"/>
    </row>
    <row r="1646" spans="76:77" ht="16.5" customHeight="1">
      <c r="BX1646" s="149"/>
      <c r="BY1646" s="149"/>
    </row>
    <row r="1647" spans="76:77" ht="16.5" customHeight="1">
      <c r="BX1647" s="149"/>
      <c r="BY1647" s="149"/>
    </row>
    <row r="1648" spans="76:77" ht="16.5" customHeight="1">
      <c r="BX1648" s="149"/>
      <c r="BY1648" s="149"/>
    </row>
    <row r="1649" spans="76:77" ht="16.5" customHeight="1">
      <c r="BX1649" s="149"/>
      <c r="BY1649" s="149"/>
    </row>
    <row r="1650" spans="76:77" ht="16.5" customHeight="1">
      <c r="BX1650" s="149"/>
      <c r="BY1650" s="149"/>
    </row>
    <row r="1651" spans="76:77" ht="16.5" customHeight="1">
      <c r="BX1651" s="149"/>
      <c r="BY1651" s="149"/>
    </row>
    <row r="1652" spans="76:77" ht="16.5" customHeight="1">
      <c r="BX1652" s="149"/>
      <c r="BY1652" s="149"/>
    </row>
    <row r="1653" spans="76:77" ht="16.5" customHeight="1">
      <c r="BX1653" s="149"/>
      <c r="BY1653" s="149"/>
    </row>
    <row r="1654" spans="76:77" ht="16.5" customHeight="1">
      <c r="BX1654" s="149"/>
      <c r="BY1654" s="149"/>
    </row>
    <row r="1655" spans="76:77" ht="16.5" customHeight="1">
      <c r="BX1655" s="149"/>
      <c r="BY1655" s="149"/>
    </row>
    <row r="1656" spans="76:77" ht="16.5" customHeight="1">
      <c r="BX1656" s="149"/>
      <c r="BY1656" s="149"/>
    </row>
    <row r="1657" spans="76:77" ht="16.5" customHeight="1">
      <c r="BX1657" s="149"/>
      <c r="BY1657" s="149"/>
    </row>
    <row r="1658" spans="76:77" ht="16.5" customHeight="1">
      <c r="BX1658" s="149"/>
      <c r="BY1658" s="149"/>
    </row>
    <row r="1659" spans="76:77" ht="16.5" customHeight="1">
      <c r="BX1659" s="149"/>
      <c r="BY1659" s="149"/>
    </row>
    <row r="1660" spans="76:77" ht="16.5" customHeight="1">
      <c r="BX1660" s="149"/>
      <c r="BY1660" s="149"/>
    </row>
    <row r="1661" spans="76:77" ht="16.5" customHeight="1">
      <c r="BX1661" s="149"/>
      <c r="BY1661" s="149"/>
    </row>
    <row r="1662" spans="76:77" ht="16.5" customHeight="1">
      <c r="BX1662" s="149"/>
      <c r="BY1662" s="149"/>
    </row>
    <row r="1663" spans="76:77" ht="16.5" customHeight="1">
      <c r="BX1663" s="149"/>
      <c r="BY1663" s="149"/>
    </row>
    <row r="1664" spans="76:77" ht="16.5" customHeight="1">
      <c r="BX1664" s="149"/>
      <c r="BY1664" s="149"/>
    </row>
    <row r="1665" spans="76:77" ht="16.5" customHeight="1">
      <c r="BX1665" s="149"/>
      <c r="BY1665" s="149"/>
    </row>
    <row r="1666" spans="76:77" ht="16.5" customHeight="1">
      <c r="BX1666" s="149"/>
      <c r="BY1666" s="149"/>
    </row>
    <row r="1667" spans="76:77" ht="16.5" customHeight="1">
      <c r="BX1667" s="149"/>
      <c r="BY1667" s="149"/>
    </row>
    <row r="1668" spans="76:77" ht="16.5" customHeight="1">
      <c r="BX1668" s="149"/>
      <c r="BY1668" s="149"/>
    </row>
    <row r="1669" spans="76:77" ht="16.5" customHeight="1">
      <c r="BX1669" s="149"/>
      <c r="BY1669" s="149"/>
    </row>
    <row r="1670" spans="76:77" ht="16.5" customHeight="1">
      <c r="BX1670" s="149"/>
      <c r="BY1670" s="149"/>
    </row>
    <row r="1671" spans="76:77" ht="16.5" customHeight="1">
      <c r="BX1671" s="149"/>
      <c r="BY1671" s="149"/>
    </row>
    <row r="1672" spans="76:77" ht="16.5" customHeight="1">
      <c r="BX1672" s="149"/>
      <c r="BY1672" s="149"/>
    </row>
    <row r="1673" spans="76:77" ht="16.5" customHeight="1">
      <c r="BX1673" s="149"/>
      <c r="BY1673" s="149"/>
    </row>
    <row r="1674" spans="76:77" ht="16.5" customHeight="1">
      <c r="BX1674" s="149"/>
      <c r="BY1674" s="149"/>
    </row>
    <row r="1675" spans="76:77" ht="16.5" customHeight="1">
      <c r="BX1675" s="149"/>
      <c r="BY1675" s="149"/>
    </row>
    <row r="1676" spans="76:77" ht="16.5" customHeight="1">
      <c r="BX1676" s="149"/>
      <c r="BY1676" s="149"/>
    </row>
    <row r="1677" spans="76:77" ht="16.5" customHeight="1">
      <c r="BX1677" s="149"/>
      <c r="BY1677" s="149"/>
    </row>
    <row r="1678" spans="76:77" ht="16.5" customHeight="1">
      <c r="BX1678" s="149"/>
      <c r="BY1678" s="149"/>
    </row>
    <row r="1679" spans="76:77" ht="16.5" customHeight="1">
      <c r="BX1679" s="149"/>
      <c r="BY1679" s="149"/>
    </row>
    <row r="1680" spans="76:77" ht="16.5" customHeight="1">
      <c r="BX1680" s="149"/>
      <c r="BY1680" s="149"/>
    </row>
    <row r="1681" spans="76:77" ht="16.5" customHeight="1">
      <c r="BX1681" s="149"/>
      <c r="BY1681" s="149"/>
    </row>
    <row r="1682" spans="76:77" ht="16.5" customHeight="1">
      <c r="BX1682" s="149"/>
      <c r="BY1682" s="149"/>
    </row>
    <row r="1683" spans="76:77" ht="16.5" customHeight="1">
      <c r="BX1683" s="149"/>
      <c r="BY1683" s="149"/>
    </row>
    <row r="1684" spans="76:77" ht="16.5" customHeight="1">
      <c r="BX1684" s="149"/>
      <c r="BY1684" s="149"/>
    </row>
    <row r="1685" spans="76:77" ht="16.5" customHeight="1">
      <c r="BX1685" s="149"/>
      <c r="BY1685" s="149"/>
    </row>
    <row r="1686" spans="76:77" ht="16.5" customHeight="1">
      <c r="BX1686" s="149"/>
      <c r="BY1686" s="149"/>
    </row>
    <row r="1687" spans="76:77" ht="16.5" customHeight="1">
      <c r="BX1687" s="149"/>
      <c r="BY1687" s="149"/>
    </row>
    <row r="1688" spans="76:77" ht="16.5" customHeight="1">
      <c r="BX1688" s="149"/>
      <c r="BY1688" s="149"/>
    </row>
    <row r="1689" spans="76:77" ht="16.5" customHeight="1">
      <c r="BX1689" s="149"/>
      <c r="BY1689" s="149"/>
    </row>
    <row r="1690" spans="76:77" ht="16.5" customHeight="1">
      <c r="BX1690" s="149"/>
      <c r="BY1690" s="149"/>
    </row>
    <row r="1691" spans="76:77" ht="16.5" customHeight="1">
      <c r="BX1691" s="149"/>
      <c r="BY1691" s="149"/>
    </row>
    <row r="1692" spans="76:77" ht="16.5" customHeight="1">
      <c r="BX1692" s="149"/>
      <c r="BY1692" s="149"/>
    </row>
    <row r="1693" spans="76:77" ht="16.5" customHeight="1">
      <c r="BX1693" s="149"/>
      <c r="BY1693" s="149"/>
    </row>
    <row r="1694" spans="76:77" ht="16.5" customHeight="1">
      <c r="BX1694" s="149"/>
      <c r="BY1694" s="149"/>
    </row>
    <row r="1695" spans="76:77" ht="16.5" customHeight="1">
      <c r="BX1695" s="149"/>
      <c r="BY1695" s="149"/>
    </row>
    <row r="1696" spans="76:77" ht="16.5" customHeight="1">
      <c r="BX1696" s="149"/>
      <c r="BY1696" s="149"/>
    </row>
    <row r="1697" spans="76:77" ht="16.5" customHeight="1">
      <c r="BX1697" s="149"/>
      <c r="BY1697" s="149"/>
    </row>
    <row r="1698" spans="76:77" ht="16.5" customHeight="1">
      <c r="BX1698" s="149"/>
      <c r="BY1698" s="149"/>
    </row>
    <row r="1699" spans="76:77" ht="16.5" customHeight="1">
      <c r="BX1699" s="149"/>
      <c r="BY1699" s="149"/>
    </row>
    <row r="1700" spans="76:77" ht="16.5" customHeight="1">
      <c r="BX1700" s="149"/>
      <c r="BY1700" s="149"/>
    </row>
    <row r="1701" spans="76:77" ht="16.5" customHeight="1">
      <c r="BX1701" s="149"/>
      <c r="BY1701" s="149"/>
    </row>
    <row r="1702" spans="76:77" ht="16.5" customHeight="1">
      <c r="BX1702" s="149"/>
      <c r="BY1702" s="149"/>
    </row>
    <row r="1703" spans="76:77" ht="16.5" customHeight="1">
      <c r="BX1703" s="149"/>
      <c r="BY1703" s="149"/>
    </row>
    <row r="1704" spans="76:77" ht="16.5" customHeight="1">
      <c r="BX1704" s="149"/>
      <c r="BY1704" s="149"/>
    </row>
    <row r="1705" spans="76:77" ht="16.5" customHeight="1">
      <c r="BX1705" s="149"/>
      <c r="BY1705" s="149"/>
    </row>
    <row r="1706" spans="76:77" ht="16.5" customHeight="1">
      <c r="BX1706" s="149"/>
      <c r="BY1706" s="149"/>
    </row>
    <row r="1707" spans="76:77" ht="16.5" customHeight="1">
      <c r="BX1707" s="149"/>
      <c r="BY1707" s="149"/>
    </row>
    <row r="1708" spans="76:77" ht="16.5" customHeight="1">
      <c r="BX1708" s="149"/>
      <c r="BY1708" s="149"/>
    </row>
    <row r="1709" spans="76:77" ht="16.5" customHeight="1">
      <c r="BX1709" s="149"/>
      <c r="BY1709" s="149"/>
    </row>
    <row r="1710" spans="76:77" ht="16.5" customHeight="1">
      <c r="BX1710" s="149"/>
      <c r="BY1710" s="149"/>
    </row>
    <row r="1711" spans="76:77" ht="16.5" customHeight="1">
      <c r="BX1711" s="149"/>
      <c r="BY1711" s="149"/>
    </row>
    <row r="1712" spans="76:77" ht="16.5" customHeight="1">
      <c r="BX1712" s="149"/>
      <c r="BY1712" s="149"/>
    </row>
    <row r="1713" spans="76:77" ht="16.5" customHeight="1">
      <c r="BX1713" s="149"/>
      <c r="BY1713" s="149"/>
    </row>
    <row r="1714" spans="76:77" ht="16.5" customHeight="1">
      <c r="BX1714" s="149"/>
      <c r="BY1714" s="149"/>
    </row>
    <row r="1715" spans="76:77" ht="16.5" customHeight="1">
      <c r="BX1715" s="149"/>
      <c r="BY1715" s="149"/>
    </row>
    <row r="1716" spans="76:77" ht="16.5" customHeight="1">
      <c r="BX1716" s="149"/>
      <c r="BY1716" s="149"/>
    </row>
    <row r="1717" spans="76:77" ht="16.5" customHeight="1">
      <c r="BX1717" s="149"/>
      <c r="BY1717" s="149"/>
    </row>
    <row r="1718" spans="76:77" ht="16.5" customHeight="1">
      <c r="BX1718" s="149"/>
      <c r="BY1718" s="149"/>
    </row>
    <row r="1719" spans="76:77" ht="16.5" customHeight="1">
      <c r="BX1719" s="149"/>
      <c r="BY1719" s="149"/>
    </row>
    <row r="1720" spans="76:77" ht="16.5" customHeight="1">
      <c r="BX1720" s="149"/>
      <c r="BY1720" s="149"/>
    </row>
    <row r="1721" spans="76:77" ht="16.5" customHeight="1">
      <c r="BX1721" s="149"/>
      <c r="BY1721" s="149"/>
    </row>
    <row r="1722" spans="76:77" ht="16.5" customHeight="1">
      <c r="BX1722" s="149"/>
      <c r="BY1722" s="149"/>
    </row>
    <row r="1723" spans="76:77" ht="16.5" customHeight="1">
      <c r="BX1723" s="149"/>
      <c r="BY1723" s="149"/>
    </row>
    <row r="1724" spans="76:77" ht="16.5" customHeight="1">
      <c r="BX1724" s="149"/>
      <c r="BY1724" s="149"/>
    </row>
    <row r="1725" spans="76:77" ht="16.5" customHeight="1">
      <c r="BX1725" s="149"/>
      <c r="BY1725" s="149"/>
    </row>
    <row r="1726" spans="76:77" ht="16.5" customHeight="1">
      <c r="BX1726" s="149"/>
      <c r="BY1726" s="149"/>
    </row>
    <row r="1727" spans="76:77" ht="16.5" customHeight="1">
      <c r="BX1727" s="149"/>
      <c r="BY1727" s="149"/>
    </row>
    <row r="1728" spans="76:77" ht="16.5" customHeight="1">
      <c r="BX1728" s="149"/>
      <c r="BY1728" s="149"/>
    </row>
    <row r="1729" spans="76:77" ht="16.5" customHeight="1">
      <c r="BX1729" s="149"/>
      <c r="BY1729" s="149"/>
    </row>
    <row r="1730" spans="76:77" ht="16.5" customHeight="1">
      <c r="BX1730" s="149"/>
      <c r="BY1730" s="149"/>
    </row>
    <row r="1731" spans="76:77" ht="16.5" customHeight="1">
      <c r="BX1731" s="149"/>
      <c r="BY1731" s="149"/>
    </row>
    <row r="1732" spans="76:77" ht="16.5" customHeight="1">
      <c r="BX1732" s="149"/>
      <c r="BY1732" s="149"/>
    </row>
    <row r="1733" spans="76:77" ht="16.5" customHeight="1">
      <c r="BX1733" s="149"/>
      <c r="BY1733" s="149"/>
    </row>
    <row r="1734" spans="76:77" ht="16.5" customHeight="1">
      <c r="BX1734" s="149"/>
      <c r="BY1734" s="149"/>
    </row>
    <row r="1735" spans="76:77" ht="16.5" customHeight="1">
      <c r="BX1735" s="149"/>
      <c r="BY1735" s="149"/>
    </row>
    <row r="1736" spans="76:77" ht="16.5" customHeight="1">
      <c r="BX1736" s="149"/>
      <c r="BY1736" s="149"/>
    </row>
    <row r="1737" spans="76:77" ht="16.5" customHeight="1">
      <c r="BX1737" s="149"/>
      <c r="BY1737" s="149"/>
    </row>
    <row r="1738" spans="76:77" ht="16.5" customHeight="1">
      <c r="BX1738" s="149"/>
      <c r="BY1738" s="149"/>
    </row>
    <row r="1739" spans="76:77" ht="16.5" customHeight="1">
      <c r="BX1739" s="149"/>
      <c r="BY1739" s="149"/>
    </row>
    <row r="1740" spans="76:77" ht="16.5" customHeight="1">
      <c r="BX1740" s="149"/>
      <c r="BY1740" s="149"/>
    </row>
    <row r="1741" spans="76:77" ht="16.5" customHeight="1">
      <c r="BX1741" s="149"/>
      <c r="BY1741" s="149"/>
    </row>
    <row r="1742" spans="76:77" ht="16.5" customHeight="1">
      <c r="BX1742" s="149"/>
      <c r="BY1742" s="149"/>
    </row>
    <row r="1743" spans="76:77" ht="16.5" customHeight="1">
      <c r="BX1743" s="149"/>
      <c r="BY1743" s="149"/>
    </row>
    <row r="1744" spans="76:77" ht="16.5" customHeight="1">
      <c r="BX1744" s="149"/>
      <c r="BY1744" s="149"/>
    </row>
    <row r="1745" spans="76:77" ht="16.5" customHeight="1">
      <c r="BX1745" s="149"/>
      <c r="BY1745" s="149"/>
    </row>
    <row r="1746" spans="76:77" ht="16.5" customHeight="1">
      <c r="BX1746" s="149"/>
      <c r="BY1746" s="149"/>
    </row>
    <row r="1747" spans="76:77" ht="16.5" customHeight="1">
      <c r="BX1747" s="149"/>
      <c r="BY1747" s="149"/>
    </row>
    <row r="1748" spans="76:77" ht="16.5" customHeight="1">
      <c r="BX1748" s="149"/>
      <c r="BY1748" s="149"/>
    </row>
    <row r="1749" spans="76:77" ht="16.5" customHeight="1">
      <c r="BX1749" s="149"/>
      <c r="BY1749" s="149"/>
    </row>
    <row r="1750" spans="76:77" ht="16.5" customHeight="1">
      <c r="BX1750" s="149"/>
      <c r="BY1750" s="149"/>
    </row>
    <row r="1751" spans="76:77" ht="16.5" customHeight="1">
      <c r="BX1751" s="149"/>
      <c r="BY1751" s="149"/>
    </row>
    <row r="1752" spans="76:77" ht="16.5" customHeight="1">
      <c r="BX1752" s="149"/>
      <c r="BY1752" s="149"/>
    </row>
    <row r="1753" spans="76:77" ht="16.5" customHeight="1">
      <c r="BX1753" s="149"/>
      <c r="BY1753" s="149"/>
    </row>
    <row r="1754" spans="76:77" ht="16.5" customHeight="1">
      <c r="BX1754" s="149"/>
      <c r="BY1754" s="149"/>
    </row>
    <row r="1755" spans="76:77" ht="16.5" customHeight="1">
      <c r="BX1755" s="149"/>
      <c r="BY1755" s="149"/>
    </row>
    <row r="1756" spans="76:77" ht="16.5" customHeight="1">
      <c r="BX1756" s="149"/>
      <c r="BY1756" s="149"/>
    </row>
    <row r="1757" spans="76:77" ht="16.5" customHeight="1">
      <c r="BX1757" s="149"/>
      <c r="BY1757" s="149"/>
    </row>
    <row r="1758" spans="76:77" ht="16.5" customHeight="1">
      <c r="BX1758" s="149"/>
      <c r="BY1758" s="149"/>
    </row>
    <row r="1759" spans="76:77" ht="16.5" customHeight="1">
      <c r="BX1759" s="149"/>
      <c r="BY1759" s="149"/>
    </row>
    <row r="1760" spans="76:77" ht="16.5" customHeight="1">
      <c r="BX1760" s="149"/>
      <c r="BY1760" s="149"/>
    </row>
    <row r="1761" spans="76:77" ht="16.5" customHeight="1">
      <c r="BX1761" s="149"/>
      <c r="BY1761" s="149"/>
    </row>
    <row r="1762" spans="76:77" ht="16.5" customHeight="1">
      <c r="BX1762" s="149"/>
      <c r="BY1762" s="149"/>
    </row>
    <row r="1763" spans="76:77" ht="16.5" customHeight="1">
      <c r="BX1763" s="149"/>
      <c r="BY1763" s="149"/>
    </row>
    <row r="1764" spans="76:77" ht="16.5" customHeight="1">
      <c r="BX1764" s="149"/>
      <c r="BY1764" s="149"/>
    </row>
    <row r="1765" spans="76:77" ht="16.5" customHeight="1">
      <c r="BX1765" s="149"/>
      <c r="BY1765" s="149"/>
    </row>
    <row r="1766" spans="76:77" ht="16.5" customHeight="1">
      <c r="BX1766" s="149"/>
      <c r="BY1766" s="149"/>
    </row>
    <row r="1767" spans="76:77" ht="16.5" customHeight="1">
      <c r="BX1767" s="149"/>
      <c r="BY1767" s="149"/>
    </row>
    <row r="1768" spans="76:77" ht="16.5" customHeight="1">
      <c r="BX1768" s="149"/>
      <c r="BY1768" s="149"/>
    </row>
    <row r="1769" spans="76:77" ht="16.5" customHeight="1">
      <c r="BX1769" s="149"/>
      <c r="BY1769" s="149"/>
    </row>
    <row r="1770" spans="76:77" ht="16.5" customHeight="1">
      <c r="BX1770" s="149"/>
      <c r="BY1770" s="149"/>
    </row>
    <row r="1771" spans="76:77" ht="16.5" customHeight="1">
      <c r="BX1771" s="149"/>
      <c r="BY1771" s="149"/>
    </row>
    <row r="1772" spans="76:77" ht="16.5" customHeight="1">
      <c r="BX1772" s="149"/>
      <c r="BY1772" s="149"/>
    </row>
    <row r="1773" spans="76:77" ht="16.5" customHeight="1">
      <c r="BX1773" s="149"/>
      <c r="BY1773" s="149"/>
    </row>
    <row r="1774" spans="76:77" ht="16.5" customHeight="1">
      <c r="BX1774" s="149"/>
      <c r="BY1774" s="149"/>
    </row>
    <row r="1775" spans="76:77" ht="16.5" customHeight="1">
      <c r="BX1775" s="149"/>
      <c r="BY1775" s="149"/>
    </row>
    <row r="1776" spans="76:77" ht="16.5" customHeight="1">
      <c r="BX1776" s="149"/>
      <c r="BY1776" s="149"/>
    </row>
    <row r="1777" spans="76:77" ht="16.5" customHeight="1">
      <c r="BX1777" s="149"/>
      <c r="BY1777" s="149"/>
    </row>
    <row r="1778" spans="76:77" ht="16.5" customHeight="1">
      <c r="BX1778" s="149"/>
      <c r="BY1778" s="149"/>
    </row>
    <row r="1779" spans="76:77" ht="16.5" customHeight="1">
      <c r="BX1779" s="149"/>
      <c r="BY1779" s="149"/>
    </row>
    <row r="1780" spans="76:77" ht="16.5" customHeight="1">
      <c r="BX1780" s="149"/>
      <c r="BY1780" s="149"/>
    </row>
    <row r="1781" spans="76:77" ht="16.5" customHeight="1">
      <c r="BX1781" s="149"/>
      <c r="BY1781" s="149"/>
    </row>
    <row r="1782" spans="76:77" ht="16.5" customHeight="1">
      <c r="BX1782" s="149"/>
      <c r="BY1782" s="149"/>
    </row>
    <row r="1783" spans="76:77" ht="16.5" customHeight="1">
      <c r="BX1783" s="149"/>
      <c r="BY1783" s="149"/>
    </row>
    <row r="1784" spans="76:77" ht="16.5" customHeight="1">
      <c r="BX1784" s="149"/>
      <c r="BY1784" s="149"/>
    </row>
    <row r="1785" spans="76:77" ht="16.5" customHeight="1">
      <c r="BX1785" s="149"/>
      <c r="BY1785" s="149"/>
    </row>
    <row r="1786" spans="76:77" ht="16.5" customHeight="1">
      <c r="BX1786" s="149"/>
      <c r="BY1786" s="149"/>
    </row>
    <row r="1787" spans="76:77" ht="16.5" customHeight="1">
      <c r="BX1787" s="149"/>
      <c r="BY1787" s="149"/>
    </row>
    <row r="1788" spans="76:77" ht="16.5" customHeight="1">
      <c r="BX1788" s="149"/>
      <c r="BY1788" s="149"/>
    </row>
    <row r="1789" spans="76:77" ht="16.5" customHeight="1">
      <c r="BX1789" s="149"/>
      <c r="BY1789" s="149"/>
    </row>
    <row r="1790" spans="76:77" ht="16.5" customHeight="1">
      <c r="BX1790" s="149"/>
      <c r="BY1790" s="149"/>
    </row>
    <row r="1791" spans="76:77" ht="16.5" customHeight="1">
      <c r="BX1791" s="149"/>
      <c r="BY1791" s="149"/>
    </row>
    <row r="1792" spans="76:77" ht="16.5" customHeight="1">
      <c r="BX1792" s="149"/>
      <c r="BY1792" s="149"/>
    </row>
    <row r="1793" spans="76:77" ht="16.5" customHeight="1">
      <c r="BX1793" s="149"/>
      <c r="BY1793" s="149"/>
    </row>
    <row r="1794" spans="76:77" ht="16.5" customHeight="1">
      <c r="BX1794" s="149"/>
      <c r="BY1794" s="149"/>
    </row>
    <row r="1795" spans="76:77" ht="16.5" customHeight="1">
      <c r="BX1795" s="149"/>
      <c r="BY1795" s="149"/>
    </row>
    <row r="1796" spans="76:77" ht="16.5" customHeight="1">
      <c r="BX1796" s="149"/>
      <c r="BY1796" s="149"/>
    </row>
    <row r="1797" spans="76:77" ht="16.5" customHeight="1">
      <c r="BX1797" s="149"/>
      <c r="BY1797" s="149"/>
    </row>
    <row r="1798" spans="76:77" ht="16.5" customHeight="1">
      <c r="BX1798" s="149"/>
      <c r="BY1798" s="149"/>
    </row>
    <row r="1799" spans="76:77" ht="16.5" customHeight="1">
      <c r="BX1799" s="149"/>
      <c r="BY1799" s="149"/>
    </row>
    <row r="1800" spans="76:77" ht="16.5" customHeight="1">
      <c r="BX1800" s="149"/>
      <c r="BY1800" s="149"/>
    </row>
    <row r="1801" spans="76:77" ht="16.5" customHeight="1">
      <c r="BX1801" s="149"/>
      <c r="BY1801" s="149"/>
    </row>
    <row r="1802" spans="76:77" ht="16.5" customHeight="1">
      <c r="BX1802" s="149"/>
      <c r="BY1802" s="149"/>
    </row>
    <row r="1803" spans="76:77" ht="16.5" customHeight="1">
      <c r="BX1803" s="149"/>
      <c r="BY1803" s="149"/>
    </row>
    <row r="1804" spans="76:77" ht="16.5" customHeight="1">
      <c r="BX1804" s="149"/>
      <c r="BY1804" s="149"/>
    </row>
    <row r="1805" spans="76:77" ht="16.5" customHeight="1">
      <c r="BX1805" s="149"/>
      <c r="BY1805" s="149"/>
    </row>
    <row r="1806" spans="76:77" ht="16.5" customHeight="1">
      <c r="BX1806" s="149"/>
      <c r="BY1806" s="149"/>
    </row>
    <row r="1807" spans="76:77" ht="16.5" customHeight="1">
      <c r="BX1807" s="149"/>
      <c r="BY1807" s="149"/>
    </row>
    <row r="1808" spans="76:77" ht="16.5" customHeight="1">
      <c r="BX1808" s="149"/>
      <c r="BY1808" s="149"/>
    </row>
    <row r="1809" spans="76:77" ht="16.5" customHeight="1">
      <c r="BX1809" s="149"/>
      <c r="BY1809" s="149"/>
    </row>
    <row r="1810" spans="76:77" ht="16.5" customHeight="1">
      <c r="BX1810" s="149"/>
      <c r="BY1810" s="149"/>
    </row>
    <row r="1811" spans="76:77" ht="16.5" customHeight="1">
      <c r="BX1811" s="149"/>
      <c r="BY1811" s="149"/>
    </row>
    <row r="1812" spans="76:77" ht="16.5" customHeight="1">
      <c r="BX1812" s="149"/>
      <c r="BY1812" s="149"/>
    </row>
    <row r="1813" spans="76:77" ht="16.5" customHeight="1">
      <c r="BX1813" s="149"/>
      <c r="BY1813" s="149"/>
    </row>
    <row r="1814" spans="76:77" ht="16.5" customHeight="1">
      <c r="BX1814" s="149"/>
      <c r="BY1814" s="149"/>
    </row>
    <row r="1815" spans="76:77" ht="16.5" customHeight="1">
      <c r="BX1815" s="149"/>
      <c r="BY1815" s="149"/>
    </row>
    <row r="1816" spans="76:77" ht="16.5" customHeight="1">
      <c r="BX1816" s="149"/>
      <c r="BY1816" s="149"/>
    </row>
    <row r="1817" spans="76:77" ht="16.5" customHeight="1">
      <c r="BX1817" s="149"/>
      <c r="BY1817" s="149"/>
    </row>
    <row r="1818" spans="76:77" ht="16.5" customHeight="1">
      <c r="BX1818" s="149"/>
      <c r="BY1818" s="149"/>
    </row>
    <row r="1819" spans="76:77" ht="16.5" customHeight="1">
      <c r="BX1819" s="149"/>
      <c r="BY1819" s="149"/>
    </row>
    <row r="1820" spans="76:77" ht="16.5" customHeight="1">
      <c r="BX1820" s="149"/>
      <c r="BY1820" s="149"/>
    </row>
    <row r="1821" spans="76:77" ht="16.5" customHeight="1">
      <c r="BX1821" s="149"/>
      <c r="BY1821" s="149"/>
    </row>
    <row r="1822" spans="76:77" ht="16.5" customHeight="1">
      <c r="BX1822" s="149"/>
      <c r="BY1822" s="149"/>
    </row>
    <row r="1823" spans="76:77" ht="16.5" customHeight="1">
      <c r="BX1823" s="149"/>
      <c r="BY1823" s="149"/>
    </row>
    <row r="1824" spans="76:77" ht="16.5" customHeight="1">
      <c r="BX1824" s="149"/>
      <c r="BY1824" s="149"/>
    </row>
    <row r="1825" spans="76:77" ht="16.5" customHeight="1">
      <c r="BX1825" s="149"/>
      <c r="BY1825" s="149"/>
    </row>
    <row r="1826" spans="76:77" ht="16.5" customHeight="1">
      <c r="BX1826" s="149"/>
      <c r="BY1826" s="149"/>
    </row>
    <row r="1827" spans="76:77" ht="16.5" customHeight="1">
      <c r="BX1827" s="149"/>
      <c r="BY1827" s="149"/>
    </row>
    <row r="1828" spans="76:77" ht="16.5" customHeight="1">
      <c r="BX1828" s="149"/>
      <c r="BY1828" s="149"/>
    </row>
    <row r="1829" spans="76:77" ht="16.5" customHeight="1">
      <c r="BX1829" s="149"/>
      <c r="BY1829" s="149"/>
    </row>
    <row r="1830" spans="76:77" ht="16.5" customHeight="1">
      <c r="BX1830" s="149"/>
      <c r="BY1830" s="149"/>
    </row>
    <row r="1831" spans="76:77" ht="16.5" customHeight="1">
      <c r="BX1831" s="149"/>
      <c r="BY1831" s="149"/>
    </row>
    <row r="1832" spans="76:77" ht="16.5" customHeight="1">
      <c r="BX1832" s="149"/>
      <c r="BY1832" s="149"/>
    </row>
    <row r="1833" spans="76:77" ht="16.5" customHeight="1">
      <c r="BX1833" s="149"/>
      <c r="BY1833" s="149"/>
    </row>
    <row r="1834" spans="76:77" ht="16.5" customHeight="1">
      <c r="BX1834" s="149"/>
      <c r="BY1834" s="149"/>
    </row>
    <row r="1835" spans="76:77" ht="16.5" customHeight="1">
      <c r="BX1835" s="149"/>
      <c r="BY1835" s="149"/>
    </row>
    <row r="1836" spans="76:77" ht="16.5" customHeight="1">
      <c r="BX1836" s="149"/>
      <c r="BY1836" s="149"/>
    </row>
    <row r="1837" spans="76:77" ht="16.5" customHeight="1">
      <c r="BX1837" s="149"/>
      <c r="BY1837" s="149"/>
    </row>
    <row r="1838" spans="76:77" ht="16.5" customHeight="1">
      <c r="BX1838" s="149"/>
      <c r="BY1838" s="149"/>
    </row>
    <row r="1839" spans="76:77" ht="16.5" customHeight="1">
      <c r="BX1839" s="149"/>
      <c r="BY1839" s="149"/>
    </row>
    <row r="1840" spans="76:77" ht="16.5" customHeight="1">
      <c r="BX1840" s="149"/>
      <c r="BY1840" s="149"/>
    </row>
    <row r="1841" spans="76:77" ht="16.5" customHeight="1">
      <c r="BX1841" s="149"/>
      <c r="BY1841" s="149"/>
    </row>
    <row r="1842" spans="76:77" ht="16.5" customHeight="1">
      <c r="BX1842" s="149"/>
      <c r="BY1842" s="149"/>
    </row>
    <row r="1843" spans="76:77" ht="16.5" customHeight="1">
      <c r="BX1843" s="149"/>
      <c r="BY1843" s="149"/>
    </row>
    <row r="1844" spans="76:77" ht="16.5" customHeight="1">
      <c r="BX1844" s="149"/>
      <c r="BY1844" s="149"/>
    </row>
    <row r="1845" spans="76:77" ht="16.5" customHeight="1">
      <c r="BX1845" s="149"/>
      <c r="BY1845" s="149"/>
    </row>
    <row r="1846" spans="76:77" ht="16.5" customHeight="1">
      <c r="BX1846" s="149"/>
      <c r="BY1846" s="149"/>
    </row>
    <row r="1847" spans="76:77" ht="16.5" customHeight="1">
      <c r="BX1847" s="149"/>
      <c r="BY1847" s="149"/>
    </row>
    <row r="1848" spans="76:77" ht="16.5" customHeight="1">
      <c r="BX1848" s="149"/>
      <c r="BY1848" s="149"/>
    </row>
    <row r="1849" spans="76:77" ht="16.5" customHeight="1">
      <c r="BX1849" s="149"/>
      <c r="BY1849" s="149"/>
    </row>
    <row r="1850" spans="76:77" ht="16.5" customHeight="1">
      <c r="BX1850" s="149"/>
      <c r="BY1850" s="149"/>
    </row>
    <row r="1851" spans="76:77" ht="16.5" customHeight="1">
      <c r="BX1851" s="149"/>
      <c r="BY1851" s="149"/>
    </row>
    <row r="1852" spans="76:77" ht="16.5" customHeight="1">
      <c r="BX1852" s="149"/>
      <c r="BY1852" s="149"/>
    </row>
    <row r="1853" spans="76:77" ht="16.5" customHeight="1">
      <c r="BX1853" s="149"/>
      <c r="BY1853" s="149"/>
    </row>
    <row r="1854" spans="76:77" ht="16.5" customHeight="1">
      <c r="BX1854" s="149"/>
      <c r="BY1854" s="149"/>
    </row>
    <row r="1855" spans="76:77" ht="16.5" customHeight="1">
      <c r="BX1855" s="149"/>
      <c r="BY1855" s="149"/>
    </row>
    <row r="1856" spans="76:77" ht="16.5" customHeight="1">
      <c r="BX1856" s="149"/>
      <c r="BY1856" s="149"/>
    </row>
    <row r="1857" spans="76:77" ht="16.5" customHeight="1">
      <c r="BX1857" s="149"/>
      <c r="BY1857" s="149"/>
    </row>
    <row r="1858" spans="76:77" ht="16.5" customHeight="1">
      <c r="BX1858" s="149"/>
      <c r="BY1858" s="149"/>
    </row>
    <row r="1859" spans="76:77" ht="16.5" customHeight="1">
      <c r="BX1859" s="149"/>
      <c r="BY1859" s="149"/>
    </row>
    <row r="1860" spans="76:77" ht="16.5" customHeight="1">
      <c r="BX1860" s="149"/>
      <c r="BY1860" s="149"/>
    </row>
    <row r="1861" spans="76:77" ht="16.5" customHeight="1">
      <c r="BX1861" s="149"/>
      <c r="BY1861" s="149"/>
    </row>
    <row r="1862" spans="76:77" ht="16.5" customHeight="1">
      <c r="BX1862" s="149"/>
      <c r="BY1862" s="149"/>
    </row>
    <row r="1863" spans="76:77" ht="16.5" customHeight="1">
      <c r="BX1863" s="149"/>
      <c r="BY1863" s="149"/>
    </row>
    <row r="1864" spans="76:77" ht="16.5" customHeight="1">
      <c r="BX1864" s="149"/>
      <c r="BY1864" s="149"/>
    </row>
    <row r="1865" spans="76:77" ht="16.5" customHeight="1">
      <c r="BX1865" s="149"/>
      <c r="BY1865" s="149"/>
    </row>
    <row r="1866" spans="76:77" ht="16.5" customHeight="1">
      <c r="BX1866" s="149"/>
      <c r="BY1866" s="149"/>
    </row>
    <row r="1867" spans="76:77" ht="16.5" customHeight="1">
      <c r="BX1867" s="149"/>
      <c r="BY1867" s="149"/>
    </row>
    <row r="1868" spans="76:77" ht="16.5" customHeight="1">
      <c r="BX1868" s="149"/>
      <c r="BY1868" s="149"/>
    </row>
    <row r="1869" spans="76:77" ht="16.5" customHeight="1">
      <c r="BX1869" s="149"/>
      <c r="BY1869" s="149"/>
    </row>
    <row r="1870" spans="76:77" ht="16.5" customHeight="1">
      <c r="BX1870" s="149"/>
      <c r="BY1870" s="149"/>
    </row>
    <row r="1871" spans="76:77" ht="16.5" customHeight="1">
      <c r="BX1871" s="149"/>
      <c r="BY1871" s="149"/>
    </row>
    <row r="1872" spans="76:77" ht="16.5" customHeight="1">
      <c r="BX1872" s="149"/>
      <c r="BY1872" s="149"/>
    </row>
    <row r="1873" spans="76:77" ht="16.5" customHeight="1">
      <c r="BX1873" s="149"/>
      <c r="BY1873" s="149"/>
    </row>
    <row r="1874" spans="76:77" ht="16.5" customHeight="1">
      <c r="BX1874" s="149"/>
      <c r="BY1874" s="149"/>
    </row>
    <row r="1875" spans="76:77" ht="16.5" customHeight="1">
      <c r="BX1875" s="149"/>
      <c r="BY1875" s="149"/>
    </row>
    <row r="1876" spans="76:77" ht="16.5" customHeight="1">
      <c r="BX1876" s="149"/>
      <c r="BY1876" s="149"/>
    </row>
    <row r="1877" spans="76:77" ht="16.5" customHeight="1">
      <c r="BX1877" s="149"/>
      <c r="BY1877" s="149"/>
    </row>
    <row r="1878" spans="76:77" ht="16.5" customHeight="1">
      <c r="BX1878" s="149"/>
      <c r="BY1878" s="149"/>
    </row>
    <row r="1879" spans="76:77" ht="16.5" customHeight="1">
      <c r="BX1879" s="149"/>
      <c r="BY1879" s="149"/>
    </row>
    <row r="1880" spans="76:77" ht="16.5" customHeight="1">
      <c r="BX1880" s="149"/>
      <c r="BY1880" s="149"/>
    </row>
    <row r="1881" spans="76:77" ht="16.5" customHeight="1">
      <c r="BX1881" s="149"/>
      <c r="BY1881" s="149"/>
    </row>
    <row r="1882" spans="76:77" ht="16.5" customHeight="1">
      <c r="BX1882" s="149"/>
      <c r="BY1882" s="149"/>
    </row>
    <row r="1883" spans="76:77" ht="16.5" customHeight="1">
      <c r="BX1883" s="149"/>
      <c r="BY1883" s="149"/>
    </row>
    <row r="1884" spans="76:77" ht="16.5" customHeight="1">
      <c r="BX1884" s="149"/>
      <c r="BY1884" s="149"/>
    </row>
    <row r="1885" spans="76:77" ht="16.5" customHeight="1">
      <c r="BX1885" s="149"/>
      <c r="BY1885" s="149"/>
    </row>
    <row r="1886" spans="76:77" ht="16.5" customHeight="1">
      <c r="BX1886" s="149"/>
      <c r="BY1886" s="149"/>
    </row>
    <row r="1887" spans="76:77" ht="16.5" customHeight="1">
      <c r="BX1887" s="149"/>
      <c r="BY1887" s="149"/>
    </row>
    <row r="1888" spans="76:77" ht="16.5" customHeight="1">
      <c r="BX1888" s="149"/>
      <c r="BY1888" s="149"/>
    </row>
    <row r="1889" spans="76:77" ht="16.5" customHeight="1">
      <c r="BX1889" s="149"/>
      <c r="BY1889" s="149"/>
    </row>
    <row r="1890" spans="76:77" ht="16.5" customHeight="1">
      <c r="BX1890" s="149"/>
      <c r="BY1890" s="149"/>
    </row>
    <row r="1891" spans="76:77" ht="16.5" customHeight="1">
      <c r="BX1891" s="149"/>
      <c r="BY1891" s="149"/>
    </row>
    <row r="1892" spans="76:77" ht="16.5" customHeight="1">
      <c r="BX1892" s="149"/>
      <c r="BY1892" s="149"/>
    </row>
    <row r="1893" spans="76:77" ht="16.5" customHeight="1">
      <c r="BX1893" s="149"/>
      <c r="BY1893" s="149"/>
    </row>
    <row r="1894" spans="76:77" ht="16.5" customHeight="1">
      <c r="BX1894" s="149"/>
      <c r="BY1894" s="149"/>
    </row>
    <row r="1895" spans="76:77" ht="16.5" customHeight="1">
      <c r="BX1895" s="149"/>
      <c r="BY1895" s="149"/>
    </row>
    <row r="1896" spans="76:77" ht="16.5" customHeight="1">
      <c r="BX1896" s="149"/>
      <c r="BY1896" s="149"/>
    </row>
    <row r="1897" spans="76:77" ht="16.5" customHeight="1">
      <c r="BX1897" s="149"/>
      <c r="BY1897" s="149"/>
    </row>
    <row r="1898" spans="76:77" ht="16.5" customHeight="1">
      <c r="BX1898" s="149"/>
      <c r="BY1898" s="149"/>
    </row>
    <row r="1899" spans="76:77" ht="16.5" customHeight="1">
      <c r="BX1899" s="149"/>
      <c r="BY1899" s="149"/>
    </row>
    <row r="1900" spans="76:77" ht="16.5" customHeight="1">
      <c r="BX1900" s="149"/>
      <c r="BY1900" s="149"/>
    </row>
    <row r="1901" spans="76:77" ht="16.5" customHeight="1">
      <c r="BX1901" s="149"/>
      <c r="BY1901" s="149"/>
    </row>
    <row r="1902" spans="76:77" ht="16.5" customHeight="1">
      <c r="BX1902" s="149"/>
      <c r="BY1902" s="149"/>
    </row>
    <row r="1903" spans="76:77" ht="16.5" customHeight="1">
      <c r="BX1903" s="149"/>
      <c r="BY1903" s="149"/>
    </row>
    <row r="1904" spans="76:77" ht="16.5" customHeight="1">
      <c r="BX1904" s="149"/>
      <c r="BY1904" s="149"/>
    </row>
    <row r="1905" spans="76:77" ht="16.5" customHeight="1">
      <c r="BX1905" s="149"/>
      <c r="BY1905" s="149"/>
    </row>
    <row r="1906" spans="76:77" ht="16.5" customHeight="1">
      <c r="BX1906" s="149"/>
      <c r="BY1906" s="149"/>
    </row>
    <row r="1907" spans="76:77" ht="16.5" customHeight="1">
      <c r="BX1907" s="149"/>
      <c r="BY1907" s="149"/>
    </row>
    <row r="1908" spans="76:77" ht="16.5" customHeight="1">
      <c r="BX1908" s="149"/>
      <c r="BY1908" s="149"/>
    </row>
    <row r="1909" spans="76:77" ht="16.5" customHeight="1">
      <c r="BX1909" s="149"/>
      <c r="BY1909" s="149"/>
    </row>
    <row r="1910" spans="76:77" ht="16.5" customHeight="1">
      <c r="BX1910" s="149"/>
      <c r="BY1910" s="149"/>
    </row>
    <row r="1911" spans="76:77" ht="16.5" customHeight="1">
      <c r="BX1911" s="149"/>
      <c r="BY1911" s="149"/>
    </row>
    <row r="1912" spans="76:77" ht="16.5" customHeight="1">
      <c r="BX1912" s="149"/>
      <c r="BY1912" s="149"/>
    </row>
    <row r="1913" spans="76:77" ht="16.5" customHeight="1">
      <c r="BX1913" s="149"/>
      <c r="BY1913" s="149"/>
    </row>
    <row r="1914" spans="76:77" ht="16.5" customHeight="1">
      <c r="BX1914" s="149"/>
      <c r="BY1914" s="149"/>
    </row>
    <row r="1915" spans="76:77" ht="16.5" customHeight="1">
      <c r="BX1915" s="149"/>
      <c r="BY1915" s="149"/>
    </row>
    <row r="1916" spans="76:77" ht="16.5" customHeight="1">
      <c r="BX1916" s="149"/>
      <c r="BY1916" s="149"/>
    </row>
    <row r="1917" spans="76:77" ht="16.5" customHeight="1">
      <c r="BX1917" s="149"/>
      <c r="BY1917" s="149"/>
    </row>
    <row r="1918" spans="76:77" ht="16.5" customHeight="1">
      <c r="BX1918" s="149"/>
      <c r="BY1918" s="149"/>
    </row>
    <row r="1919" spans="76:77" ht="16.5" customHeight="1">
      <c r="BX1919" s="149"/>
      <c r="BY1919" s="149"/>
    </row>
    <row r="1920" spans="76:77" ht="16.5" customHeight="1">
      <c r="BX1920" s="149"/>
      <c r="BY1920" s="149"/>
    </row>
    <row r="1921" spans="76:77" ht="16.5" customHeight="1">
      <c r="BX1921" s="149"/>
      <c r="BY1921" s="149"/>
    </row>
    <row r="1922" spans="76:77" ht="16.5" customHeight="1">
      <c r="BX1922" s="149"/>
      <c r="BY1922" s="149"/>
    </row>
    <row r="1923" spans="76:77" ht="16.5" customHeight="1">
      <c r="BX1923" s="149"/>
      <c r="BY1923" s="149"/>
    </row>
    <row r="1924" spans="76:77" ht="16.5" customHeight="1">
      <c r="BX1924" s="149"/>
      <c r="BY1924" s="149"/>
    </row>
    <row r="1925" spans="76:77" ht="16.5" customHeight="1">
      <c r="BX1925" s="149"/>
      <c r="BY1925" s="149"/>
    </row>
    <row r="1926" spans="76:77" ht="16.5" customHeight="1">
      <c r="BX1926" s="149"/>
      <c r="BY1926" s="149"/>
    </row>
    <row r="1927" spans="76:77" ht="16.5" customHeight="1">
      <c r="BX1927" s="149"/>
      <c r="BY1927" s="149"/>
    </row>
    <row r="1928" spans="76:77" ht="16.5" customHeight="1">
      <c r="BX1928" s="149"/>
      <c r="BY1928" s="149"/>
    </row>
    <row r="1929" spans="76:77" ht="16.5" customHeight="1">
      <c r="BX1929" s="149"/>
      <c r="BY1929" s="149"/>
    </row>
    <row r="1930" spans="76:77" ht="16.5" customHeight="1">
      <c r="BX1930" s="149"/>
      <c r="BY1930" s="149"/>
    </row>
    <row r="1931" spans="76:77" ht="16.5" customHeight="1">
      <c r="BX1931" s="149"/>
      <c r="BY1931" s="149"/>
    </row>
    <row r="1932" spans="76:77" ht="16.5" customHeight="1">
      <c r="BX1932" s="149"/>
      <c r="BY1932" s="149"/>
    </row>
    <row r="1933" spans="76:77" ht="16.5" customHeight="1">
      <c r="BX1933" s="149"/>
      <c r="BY1933" s="149"/>
    </row>
    <row r="1934" spans="76:77" ht="16.5" customHeight="1">
      <c r="BX1934" s="149"/>
      <c r="BY1934" s="149"/>
    </row>
    <row r="1935" spans="76:77" ht="16.5" customHeight="1">
      <c r="BX1935" s="149"/>
      <c r="BY1935" s="149"/>
    </row>
    <row r="1936" spans="76:77" ht="16.5" customHeight="1">
      <c r="BX1936" s="149"/>
      <c r="BY1936" s="149"/>
    </row>
    <row r="1937" spans="76:77" ht="16.5" customHeight="1">
      <c r="BX1937" s="149"/>
      <c r="BY1937" s="149"/>
    </row>
    <row r="1938" spans="76:77" ht="16.5" customHeight="1">
      <c r="BX1938" s="149"/>
      <c r="BY1938" s="149"/>
    </row>
    <row r="1939" spans="76:77" ht="16.5" customHeight="1">
      <c r="BX1939" s="149"/>
      <c r="BY1939" s="149"/>
    </row>
    <row r="1940" spans="76:77" ht="16.5" customHeight="1">
      <c r="BX1940" s="149"/>
      <c r="BY1940" s="149"/>
    </row>
    <row r="1941" spans="76:77" ht="16.5" customHeight="1">
      <c r="BX1941" s="149"/>
      <c r="BY1941" s="149"/>
    </row>
    <row r="1942" spans="76:77" ht="16.5" customHeight="1">
      <c r="BX1942" s="149"/>
      <c r="BY1942" s="149"/>
    </row>
    <row r="1943" spans="76:77" ht="16.5" customHeight="1">
      <c r="BX1943" s="149"/>
      <c r="BY1943" s="149"/>
    </row>
    <row r="1944" spans="76:77" ht="16.5" customHeight="1">
      <c r="BX1944" s="149"/>
      <c r="BY1944" s="149"/>
    </row>
    <row r="1945" spans="76:77" ht="16.5" customHeight="1">
      <c r="BX1945" s="149"/>
      <c r="BY1945" s="149"/>
    </row>
    <row r="1946" spans="76:77" ht="16.5" customHeight="1">
      <c r="BX1946" s="149"/>
      <c r="BY1946" s="149"/>
    </row>
    <row r="1947" spans="76:77" ht="16.5" customHeight="1">
      <c r="BX1947" s="149"/>
      <c r="BY1947" s="149"/>
    </row>
    <row r="1948" spans="76:77" ht="16.5" customHeight="1">
      <c r="BX1948" s="149"/>
      <c r="BY1948" s="149"/>
    </row>
    <row r="1949" spans="76:77" ht="16.5" customHeight="1">
      <c r="BX1949" s="149"/>
      <c r="BY1949" s="149"/>
    </row>
    <row r="1950" spans="76:77" ht="16.5" customHeight="1">
      <c r="BX1950" s="149"/>
      <c r="BY1950" s="149"/>
    </row>
    <row r="1951" spans="76:77" ht="16.5" customHeight="1">
      <c r="BX1951" s="149"/>
      <c r="BY1951" s="149"/>
    </row>
    <row r="1952" spans="76:77" ht="16.5" customHeight="1">
      <c r="BX1952" s="149"/>
      <c r="BY1952" s="149"/>
    </row>
    <row r="1953" spans="76:77" ht="16.5" customHeight="1">
      <c r="BX1953" s="149"/>
      <c r="BY1953" s="149"/>
    </row>
    <row r="1954" spans="76:77" ht="16.5" customHeight="1">
      <c r="BX1954" s="149"/>
      <c r="BY1954" s="149"/>
    </row>
    <row r="1955" spans="76:77" ht="16.5" customHeight="1">
      <c r="BX1955" s="149"/>
      <c r="BY1955" s="149"/>
    </row>
    <row r="1956" spans="76:77" ht="16.5" customHeight="1">
      <c r="BX1956" s="149"/>
      <c r="BY1956" s="149"/>
    </row>
    <row r="1957" spans="76:77" ht="16.5" customHeight="1">
      <c r="BX1957" s="149"/>
      <c r="BY1957" s="149"/>
    </row>
    <row r="1958" spans="76:77" ht="16.5" customHeight="1">
      <c r="BX1958" s="149"/>
      <c r="BY1958" s="149"/>
    </row>
    <row r="1959" spans="76:77" ht="16.5" customHeight="1">
      <c r="BX1959" s="149"/>
      <c r="BY1959" s="149"/>
    </row>
    <row r="1960" spans="76:77" ht="16.5" customHeight="1">
      <c r="BX1960" s="149"/>
      <c r="BY1960" s="149"/>
    </row>
    <row r="1961" spans="76:77" ht="16.5" customHeight="1">
      <c r="BX1961" s="149"/>
      <c r="BY1961" s="149"/>
    </row>
    <row r="1962" spans="76:77" ht="16.5" customHeight="1">
      <c r="BX1962" s="149"/>
      <c r="BY1962" s="149"/>
    </row>
    <row r="1963" spans="76:77" ht="16.5" customHeight="1">
      <c r="BX1963" s="149"/>
      <c r="BY1963" s="149"/>
    </row>
    <row r="1964" spans="76:77" ht="16.5" customHeight="1">
      <c r="BX1964" s="149"/>
      <c r="BY1964" s="149"/>
    </row>
    <row r="1965" spans="76:77" ht="16.5" customHeight="1">
      <c r="BX1965" s="149"/>
      <c r="BY1965" s="149"/>
    </row>
    <row r="1966" spans="76:77" ht="16.5" customHeight="1">
      <c r="BX1966" s="149"/>
      <c r="BY1966" s="149"/>
    </row>
    <row r="1967" spans="76:77" ht="16.5" customHeight="1">
      <c r="BX1967" s="149"/>
      <c r="BY1967" s="149"/>
    </row>
    <row r="1968" spans="76:77" ht="16.5" customHeight="1">
      <c r="BX1968" s="149"/>
      <c r="BY1968" s="149"/>
    </row>
    <row r="1969" spans="76:77" ht="16.5" customHeight="1">
      <c r="BX1969" s="149"/>
      <c r="BY1969" s="149"/>
    </row>
    <row r="1970" spans="76:77" ht="16.5" customHeight="1">
      <c r="BX1970" s="149"/>
      <c r="BY1970" s="149"/>
    </row>
    <row r="1971" spans="76:77" ht="16.5" customHeight="1">
      <c r="BX1971" s="149"/>
      <c r="BY1971" s="149"/>
    </row>
    <row r="1972" spans="76:77" ht="16.5" customHeight="1">
      <c r="BX1972" s="149"/>
      <c r="BY1972" s="149"/>
    </row>
    <row r="1973" spans="76:77" ht="16.5" customHeight="1">
      <c r="BX1973" s="149"/>
      <c r="BY1973" s="149"/>
    </row>
    <row r="1974" spans="76:77" ht="16.5" customHeight="1">
      <c r="BX1974" s="149"/>
      <c r="BY1974" s="149"/>
    </row>
    <row r="1975" spans="76:77" ht="16.5" customHeight="1">
      <c r="BX1975" s="149"/>
      <c r="BY1975" s="149"/>
    </row>
    <row r="1976" spans="76:77" ht="16.5" customHeight="1">
      <c r="BX1976" s="149"/>
      <c r="BY1976" s="149"/>
    </row>
    <row r="1977" spans="76:77" ht="16.5" customHeight="1">
      <c r="BX1977" s="149"/>
      <c r="BY1977" s="149"/>
    </row>
    <row r="1978" spans="76:77" ht="16.5" customHeight="1">
      <c r="BX1978" s="149"/>
      <c r="BY1978" s="149"/>
    </row>
    <row r="1979" spans="76:77" ht="16.5" customHeight="1">
      <c r="BX1979" s="149"/>
      <c r="BY1979" s="149"/>
    </row>
    <row r="1980" spans="76:77" ht="16.5" customHeight="1">
      <c r="BX1980" s="149"/>
      <c r="BY1980" s="149"/>
    </row>
    <row r="1981" spans="76:77" ht="16.5" customHeight="1">
      <c r="BX1981" s="149"/>
      <c r="BY1981" s="149"/>
    </row>
    <row r="1982" spans="76:77" ht="16.5" customHeight="1">
      <c r="BX1982" s="149"/>
      <c r="BY1982" s="149"/>
    </row>
    <row r="1983" spans="76:77" ht="16.5" customHeight="1">
      <c r="BX1983" s="149"/>
      <c r="BY1983" s="149"/>
    </row>
    <row r="1984" spans="76:77" ht="16.5" customHeight="1">
      <c r="BX1984" s="149"/>
      <c r="BY1984" s="149"/>
    </row>
    <row r="1985" spans="76:77" ht="16.5" customHeight="1">
      <c r="BX1985" s="149"/>
      <c r="BY1985" s="149"/>
    </row>
    <row r="1986" spans="76:77" ht="16.5" customHeight="1">
      <c r="BX1986" s="149"/>
      <c r="BY1986" s="149"/>
    </row>
    <row r="1987" spans="76:77" ht="16.5" customHeight="1">
      <c r="BX1987" s="149"/>
      <c r="BY1987" s="149"/>
    </row>
    <row r="1988" spans="76:77" ht="16.5" customHeight="1">
      <c r="BX1988" s="149"/>
      <c r="BY1988" s="149"/>
    </row>
    <row r="1989" spans="76:77" ht="16.5" customHeight="1">
      <c r="BX1989" s="149"/>
      <c r="BY1989" s="149"/>
    </row>
    <row r="1990" spans="76:77" ht="16.5" customHeight="1">
      <c r="BX1990" s="149"/>
      <c r="BY1990" s="149"/>
    </row>
    <row r="1991" spans="76:77" ht="16.5" customHeight="1">
      <c r="BX1991" s="149"/>
      <c r="BY1991" s="149"/>
    </row>
    <row r="1992" spans="76:77" ht="16.5" customHeight="1">
      <c r="BX1992" s="149"/>
      <c r="BY1992" s="149"/>
    </row>
    <row r="1993" spans="76:77" ht="16.5" customHeight="1">
      <c r="BX1993" s="149"/>
      <c r="BY1993" s="149"/>
    </row>
    <row r="1994" spans="76:77" ht="16.5" customHeight="1">
      <c r="BX1994" s="149"/>
      <c r="BY1994" s="149"/>
    </row>
    <row r="1995" spans="76:77" ht="16.5" customHeight="1">
      <c r="BX1995" s="149"/>
      <c r="BY1995" s="149"/>
    </row>
    <row r="1996" spans="76:77" ht="16.5" customHeight="1">
      <c r="BX1996" s="149"/>
      <c r="BY1996" s="149"/>
    </row>
    <row r="1997" spans="76:77" ht="16.5" customHeight="1">
      <c r="BX1997" s="149"/>
      <c r="BY1997" s="149"/>
    </row>
    <row r="1998" spans="76:77" ht="16.5" customHeight="1">
      <c r="BX1998" s="149"/>
      <c r="BY1998" s="149"/>
    </row>
    <row r="1999" spans="76:77" ht="16.5" customHeight="1">
      <c r="BX1999" s="149"/>
      <c r="BY1999" s="149"/>
    </row>
    <row r="2000" spans="76:77" ht="16.5" customHeight="1">
      <c r="BX2000" s="149"/>
      <c r="BY2000" s="149"/>
    </row>
    <row r="2001" spans="76:77" ht="16.5" customHeight="1">
      <c r="BX2001" s="149"/>
      <c r="BY2001" s="149"/>
    </row>
    <row r="2002" spans="76:77" ht="16.5" customHeight="1">
      <c r="BX2002" s="149"/>
      <c r="BY2002" s="149"/>
    </row>
    <row r="2003" spans="76:77" ht="16.5" customHeight="1">
      <c r="BX2003" s="149"/>
      <c r="BY2003" s="149"/>
    </row>
    <row r="2004" spans="76:77" ht="16.5" customHeight="1">
      <c r="BX2004" s="149"/>
      <c r="BY2004" s="149"/>
    </row>
    <row r="2005" spans="76:77" ht="16.5" customHeight="1">
      <c r="BX2005" s="149"/>
      <c r="BY2005" s="149"/>
    </row>
    <row r="2006" spans="76:77" ht="16.5" customHeight="1">
      <c r="BX2006" s="149"/>
      <c r="BY2006" s="149"/>
    </row>
    <row r="2007" spans="76:77" ht="16.5" customHeight="1">
      <c r="BX2007" s="149"/>
      <c r="BY2007" s="149"/>
    </row>
    <row r="2008" spans="76:77" ht="16.5" customHeight="1">
      <c r="BX2008" s="149"/>
      <c r="BY2008" s="149"/>
    </row>
    <row r="2009" spans="76:77" ht="16.5" customHeight="1">
      <c r="BX2009" s="149"/>
      <c r="BY2009" s="149"/>
    </row>
    <row r="2010" spans="76:77" ht="16.5" customHeight="1">
      <c r="BX2010" s="149"/>
      <c r="BY2010" s="149"/>
    </row>
    <row r="2011" spans="76:77" ht="16.5" customHeight="1">
      <c r="BX2011" s="149"/>
      <c r="BY2011" s="149"/>
    </row>
    <row r="2012" spans="76:77" ht="16.5" customHeight="1">
      <c r="BX2012" s="149"/>
      <c r="BY2012" s="149"/>
    </row>
    <row r="2013" spans="76:77" ht="16.5" customHeight="1">
      <c r="BX2013" s="149"/>
      <c r="BY2013" s="149"/>
    </row>
    <row r="2014" spans="76:77" ht="16.5" customHeight="1">
      <c r="BX2014" s="149"/>
      <c r="BY2014" s="149"/>
    </row>
    <row r="2015" spans="76:77" ht="16.5" customHeight="1">
      <c r="BX2015" s="149"/>
      <c r="BY2015" s="149"/>
    </row>
    <row r="2016" spans="76:77" ht="16.5" customHeight="1">
      <c r="BX2016" s="149"/>
      <c r="BY2016" s="149"/>
    </row>
    <row r="2017" spans="76:77" ht="16.5" customHeight="1">
      <c r="BX2017" s="149"/>
      <c r="BY2017" s="149"/>
    </row>
    <row r="2018" spans="76:77" ht="16.5" customHeight="1">
      <c r="BX2018" s="149"/>
      <c r="BY2018" s="149"/>
    </row>
    <row r="2019" spans="76:77" ht="16.5" customHeight="1">
      <c r="BX2019" s="149"/>
      <c r="BY2019" s="149"/>
    </row>
    <row r="2020" spans="76:77" ht="16.5" customHeight="1">
      <c r="BX2020" s="149"/>
      <c r="BY2020" s="149"/>
    </row>
    <row r="2021" spans="76:77" ht="16.5" customHeight="1">
      <c r="BX2021" s="149"/>
      <c r="BY2021" s="149"/>
    </row>
    <row r="2022" spans="76:77" ht="16.5" customHeight="1">
      <c r="BX2022" s="149"/>
      <c r="BY2022" s="149"/>
    </row>
    <row r="2023" spans="76:77" ht="16.5" customHeight="1">
      <c r="BX2023" s="149"/>
      <c r="BY2023" s="149"/>
    </row>
    <row r="2024" spans="76:77" ht="16.5" customHeight="1">
      <c r="BX2024" s="149"/>
      <c r="BY2024" s="149"/>
    </row>
    <row r="2025" spans="76:77" ht="16.5" customHeight="1">
      <c r="BX2025" s="149"/>
      <c r="BY2025" s="149"/>
    </row>
    <row r="2026" spans="76:77" ht="16.5" customHeight="1">
      <c r="BX2026" s="149"/>
      <c r="BY2026" s="149"/>
    </row>
    <row r="2027" spans="76:77" ht="16.5" customHeight="1">
      <c r="BX2027" s="149"/>
      <c r="BY2027" s="149"/>
    </row>
    <row r="2028" spans="76:77" ht="16.5" customHeight="1">
      <c r="BX2028" s="149"/>
      <c r="BY2028" s="149"/>
    </row>
    <row r="2029" spans="76:77" ht="16.5" customHeight="1">
      <c r="BX2029" s="149"/>
      <c r="BY2029" s="149"/>
    </row>
    <row r="2030" spans="76:77" ht="16.5" customHeight="1">
      <c r="BX2030" s="149"/>
      <c r="BY2030" s="149"/>
    </row>
    <row r="2031" spans="76:77" ht="16.5" customHeight="1">
      <c r="BX2031" s="149"/>
      <c r="BY2031" s="149"/>
    </row>
    <row r="2032" spans="76:77" ht="16.5" customHeight="1">
      <c r="BX2032" s="149"/>
      <c r="BY2032" s="149"/>
    </row>
    <row r="2033" spans="76:77" ht="16.5" customHeight="1">
      <c r="BX2033" s="149"/>
      <c r="BY2033" s="149"/>
    </row>
    <row r="2034" spans="76:77" ht="16.5" customHeight="1">
      <c r="BX2034" s="149"/>
      <c r="BY2034" s="149"/>
    </row>
    <row r="2035" spans="76:77" ht="16.5" customHeight="1">
      <c r="BX2035" s="149"/>
      <c r="BY2035" s="149"/>
    </row>
    <row r="2036" spans="76:77" ht="16.5" customHeight="1">
      <c r="BX2036" s="149"/>
      <c r="BY2036" s="149"/>
    </row>
    <row r="2037" spans="76:77" ht="16.5" customHeight="1">
      <c r="BX2037" s="149"/>
      <c r="BY2037" s="149"/>
    </row>
    <row r="2038" spans="76:77" ht="16.5" customHeight="1">
      <c r="BX2038" s="149"/>
      <c r="BY2038" s="149"/>
    </row>
    <row r="2039" spans="76:77" ht="16.5" customHeight="1">
      <c r="BX2039" s="149"/>
      <c r="BY2039" s="149"/>
    </row>
    <row r="2040" spans="76:77" ht="16.5" customHeight="1">
      <c r="BX2040" s="149"/>
      <c r="BY2040" s="149"/>
    </row>
    <row r="2041" spans="76:77" ht="16.5" customHeight="1">
      <c r="BX2041" s="149"/>
      <c r="BY2041" s="149"/>
    </row>
    <row r="2042" spans="76:77" ht="16.5" customHeight="1">
      <c r="BX2042" s="149"/>
      <c r="BY2042" s="149"/>
    </row>
    <row r="2043" spans="76:77" ht="16.5" customHeight="1">
      <c r="BX2043" s="149"/>
      <c r="BY2043" s="149"/>
    </row>
    <row r="2044" spans="76:77" ht="16.5" customHeight="1">
      <c r="BX2044" s="149"/>
      <c r="BY2044" s="149"/>
    </row>
    <row r="2045" spans="76:77" ht="16.5" customHeight="1">
      <c r="BX2045" s="149"/>
      <c r="BY2045" s="149"/>
    </row>
    <row r="2046" spans="76:77" ht="16.5" customHeight="1">
      <c r="BX2046" s="149"/>
      <c r="BY2046" s="149"/>
    </row>
    <row r="2047" spans="76:77" ht="16.5" customHeight="1">
      <c r="BX2047" s="149"/>
      <c r="BY2047" s="149"/>
    </row>
    <row r="2048" spans="76:77" ht="16.5" customHeight="1">
      <c r="BX2048" s="149"/>
      <c r="BY2048" s="149"/>
    </row>
    <row r="2049" spans="76:77" ht="16.5" customHeight="1">
      <c r="BX2049" s="149"/>
      <c r="BY2049" s="149"/>
    </row>
    <row r="2050" spans="76:77" ht="16.5" customHeight="1">
      <c r="BX2050" s="149"/>
      <c r="BY2050" s="149"/>
    </row>
    <row r="2051" spans="76:77" ht="16.5" customHeight="1">
      <c r="BX2051" s="149"/>
      <c r="BY2051" s="149"/>
    </row>
    <row r="2052" spans="76:77" ht="16.5" customHeight="1">
      <c r="BX2052" s="149"/>
      <c r="BY2052" s="149"/>
    </row>
    <row r="2053" spans="76:77" ht="16.5" customHeight="1">
      <c r="BX2053" s="149"/>
      <c r="BY2053" s="149"/>
    </row>
    <row r="2054" spans="76:77" ht="16.5" customHeight="1">
      <c r="BX2054" s="149"/>
      <c r="BY2054" s="149"/>
    </row>
    <row r="2055" spans="76:77" ht="16.5" customHeight="1">
      <c r="BX2055" s="149"/>
      <c r="BY2055" s="149"/>
    </row>
    <row r="2056" spans="76:77" ht="16.5" customHeight="1">
      <c r="BX2056" s="149"/>
      <c r="BY2056" s="149"/>
    </row>
    <row r="2057" spans="76:77" ht="16.5" customHeight="1">
      <c r="BX2057" s="149"/>
      <c r="BY2057" s="149"/>
    </row>
    <row r="2058" spans="76:77" ht="16.5" customHeight="1">
      <c r="BX2058" s="149"/>
      <c r="BY2058" s="149"/>
    </row>
    <row r="2059" spans="76:77" ht="16.5" customHeight="1">
      <c r="BX2059" s="149"/>
      <c r="BY2059" s="149"/>
    </row>
    <row r="2060" spans="76:77" ht="16.5" customHeight="1">
      <c r="BX2060" s="149"/>
      <c r="BY2060" s="149"/>
    </row>
    <row r="2061" spans="76:77" ht="16.5" customHeight="1">
      <c r="BX2061" s="149"/>
      <c r="BY2061" s="149"/>
    </row>
    <row r="2062" spans="76:77" ht="16.5" customHeight="1">
      <c r="BX2062" s="149"/>
      <c r="BY2062" s="149"/>
    </row>
    <row r="2063" spans="76:77" ht="16.5" customHeight="1">
      <c r="BX2063" s="149"/>
      <c r="BY2063" s="149"/>
    </row>
    <row r="2064" spans="76:77" ht="16.5" customHeight="1">
      <c r="BX2064" s="149"/>
      <c r="BY2064" s="149"/>
    </row>
    <row r="2065" spans="76:77" ht="16.5" customHeight="1">
      <c r="BX2065" s="149"/>
      <c r="BY2065" s="149"/>
    </row>
    <row r="2066" spans="76:77" ht="16.5" customHeight="1">
      <c r="BX2066" s="149"/>
      <c r="BY2066" s="149"/>
    </row>
    <row r="2067" spans="76:77" ht="16.5" customHeight="1">
      <c r="BX2067" s="149"/>
      <c r="BY2067" s="149"/>
    </row>
    <row r="2068" spans="76:77" ht="16.5" customHeight="1">
      <c r="BX2068" s="149"/>
      <c r="BY2068" s="149"/>
    </row>
    <row r="2069" spans="76:77" ht="16.5" customHeight="1">
      <c r="BX2069" s="149"/>
      <c r="BY2069" s="149"/>
    </row>
    <row r="2070" spans="76:77" ht="16.5" customHeight="1">
      <c r="BX2070" s="149"/>
      <c r="BY2070" s="149"/>
    </row>
    <row r="2071" spans="76:77" ht="16.5" customHeight="1">
      <c r="BX2071" s="149"/>
      <c r="BY2071" s="149"/>
    </row>
    <row r="2072" spans="76:77" ht="16.5" customHeight="1">
      <c r="BX2072" s="149"/>
      <c r="BY2072" s="149"/>
    </row>
    <row r="2073" spans="76:77" ht="16.5" customHeight="1">
      <c r="BX2073" s="149"/>
      <c r="BY2073" s="149"/>
    </row>
    <row r="2074" spans="76:77" ht="16.5" customHeight="1">
      <c r="BX2074" s="149"/>
      <c r="BY2074" s="149"/>
    </row>
    <row r="2075" spans="76:77" ht="16.5" customHeight="1">
      <c r="BX2075" s="149"/>
      <c r="BY2075" s="149"/>
    </row>
    <row r="2076" spans="76:77" ht="16.5" customHeight="1">
      <c r="BX2076" s="149"/>
      <c r="BY2076" s="149"/>
    </row>
    <row r="2077" spans="76:77" ht="16.5" customHeight="1">
      <c r="BX2077" s="149"/>
      <c r="BY2077" s="149"/>
    </row>
    <row r="2078" spans="76:77" ht="16.5" customHeight="1">
      <c r="BX2078" s="149"/>
      <c r="BY2078" s="149"/>
    </row>
    <row r="2079" spans="76:77" ht="16.5" customHeight="1">
      <c r="BX2079" s="149"/>
      <c r="BY2079" s="149"/>
    </row>
    <row r="2080" spans="76:77" ht="16.5" customHeight="1">
      <c r="BX2080" s="149"/>
      <c r="BY2080" s="149"/>
    </row>
    <row r="2081" spans="76:77" ht="16.5" customHeight="1">
      <c r="BX2081" s="149"/>
      <c r="BY2081" s="149"/>
    </row>
    <row r="2082" spans="76:77" ht="16.5" customHeight="1">
      <c r="BX2082" s="149"/>
      <c r="BY2082" s="149"/>
    </row>
    <row r="2083" spans="76:77" ht="16.5" customHeight="1">
      <c r="BX2083" s="149"/>
      <c r="BY2083" s="149"/>
    </row>
    <row r="2084" spans="76:77" ht="16.5" customHeight="1">
      <c r="BX2084" s="149"/>
      <c r="BY2084" s="149"/>
    </row>
    <row r="2085" spans="76:77" ht="16.5" customHeight="1">
      <c r="BX2085" s="149"/>
      <c r="BY2085" s="149"/>
    </row>
    <row r="2086" spans="76:77" ht="16.5" customHeight="1">
      <c r="BX2086" s="149"/>
      <c r="BY2086" s="149"/>
    </row>
    <row r="2087" spans="76:77" ht="16.5" customHeight="1">
      <c r="BX2087" s="149"/>
      <c r="BY2087" s="149"/>
    </row>
    <row r="2088" spans="76:77" ht="16.5" customHeight="1">
      <c r="BX2088" s="149"/>
      <c r="BY2088" s="149"/>
    </row>
    <row r="2089" spans="76:77" ht="16.5" customHeight="1">
      <c r="BX2089" s="149"/>
      <c r="BY2089" s="149"/>
    </row>
    <row r="2090" spans="76:77" ht="16.5" customHeight="1">
      <c r="BX2090" s="149"/>
      <c r="BY2090" s="149"/>
    </row>
    <row r="2091" spans="76:77" ht="16.5" customHeight="1">
      <c r="BX2091" s="149"/>
      <c r="BY2091" s="149"/>
    </row>
    <row r="2092" spans="76:77" ht="16.5" customHeight="1">
      <c r="BX2092" s="149"/>
      <c r="BY2092" s="149"/>
    </row>
    <row r="2093" spans="76:77" ht="16.5" customHeight="1">
      <c r="BX2093" s="149"/>
      <c r="BY2093" s="149"/>
    </row>
    <row r="2094" spans="76:77" ht="16.5" customHeight="1">
      <c r="BX2094" s="149"/>
      <c r="BY2094" s="149"/>
    </row>
    <row r="2095" spans="76:77" ht="16.5" customHeight="1">
      <c r="BX2095" s="149"/>
      <c r="BY2095" s="149"/>
    </row>
    <row r="2096" spans="76:77" ht="16.5" customHeight="1">
      <c r="BX2096" s="149"/>
      <c r="BY2096" s="149"/>
    </row>
    <row r="2097" spans="76:77" ht="16.5" customHeight="1">
      <c r="BX2097" s="149"/>
      <c r="BY2097" s="149"/>
    </row>
    <row r="2098" spans="76:77" ht="16.5" customHeight="1">
      <c r="BX2098" s="149"/>
      <c r="BY2098" s="149"/>
    </row>
    <row r="2099" spans="76:77" ht="16.5" customHeight="1">
      <c r="BX2099" s="149"/>
      <c r="BY2099" s="149"/>
    </row>
    <row r="2100" spans="76:77" ht="16.5" customHeight="1">
      <c r="BX2100" s="149"/>
      <c r="BY2100" s="149"/>
    </row>
    <row r="2101" spans="76:77" ht="16.5" customHeight="1">
      <c r="BX2101" s="149"/>
      <c r="BY2101" s="149"/>
    </row>
    <row r="2102" spans="76:77" ht="16.5" customHeight="1">
      <c r="BX2102" s="149"/>
      <c r="BY2102" s="149"/>
    </row>
    <row r="2103" spans="76:77" ht="16.5" customHeight="1">
      <c r="BX2103" s="149"/>
      <c r="BY2103" s="149"/>
    </row>
    <row r="2104" spans="76:77" ht="16.5" customHeight="1">
      <c r="BX2104" s="149"/>
      <c r="BY2104" s="149"/>
    </row>
    <row r="2105" spans="76:77" ht="16.5" customHeight="1">
      <c r="BX2105" s="149"/>
      <c r="BY2105" s="149"/>
    </row>
    <row r="2106" spans="76:77" ht="16.5" customHeight="1">
      <c r="BX2106" s="149"/>
      <c r="BY2106" s="149"/>
    </row>
    <row r="2107" spans="76:77" ht="16.5" customHeight="1">
      <c r="BX2107" s="149"/>
      <c r="BY2107" s="149"/>
    </row>
    <row r="2108" spans="76:77" ht="16.5" customHeight="1">
      <c r="BX2108" s="149"/>
      <c r="BY2108" s="149"/>
    </row>
    <row r="2109" spans="76:77" ht="16.5" customHeight="1">
      <c r="BX2109" s="149"/>
      <c r="BY2109" s="149"/>
    </row>
    <row r="2110" spans="76:77" ht="16.5" customHeight="1">
      <c r="BX2110" s="149"/>
      <c r="BY2110" s="149"/>
    </row>
    <row r="2111" spans="76:77" ht="16.5" customHeight="1">
      <c r="BX2111" s="149"/>
      <c r="BY2111" s="149"/>
    </row>
    <row r="2112" spans="76:77" ht="16.5" customHeight="1">
      <c r="BX2112" s="149"/>
      <c r="BY2112" s="149"/>
    </row>
    <row r="2113" spans="76:77" ht="16.5" customHeight="1">
      <c r="BX2113" s="149"/>
      <c r="BY2113" s="149"/>
    </row>
    <row r="2114" spans="76:77" ht="16.5" customHeight="1">
      <c r="BX2114" s="149"/>
      <c r="BY2114" s="149"/>
    </row>
    <row r="2115" spans="76:77" ht="16.5" customHeight="1">
      <c r="BX2115" s="149"/>
      <c r="BY2115" s="149"/>
    </row>
    <row r="2116" spans="76:77" ht="16.5" customHeight="1">
      <c r="BX2116" s="149"/>
      <c r="BY2116" s="149"/>
    </row>
    <row r="2117" spans="76:77" ht="16.5" customHeight="1">
      <c r="BX2117" s="149"/>
      <c r="BY2117" s="149"/>
    </row>
    <row r="2118" spans="76:77" ht="16.5" customHeight="1">
      <c r="BX2118" s="149"/>
      <c r="BY2118" s="149"/>
    </row>
    <row r="2119" spans="76:77" ht="16.5" customHeight="1">
      <c r="BX2119" s="149"/>
      <c r="BY2119" s="149"/>
    </row>
    <row r="2120" spans="76:77" ht="16.5" customHeight="1">
      <c r="BX2120" s="149"/>
      <c r="BY2120" s="149"/>
    </row>
    <row r="2121" spans="76:77" ht="16.5" customHeight="1">
      <c r="BX2121" s="149"/>
      <c r="BY2121" s="149"/>
    </row>
    <row r="2122" spans="76:77" ht="16.5" customHeight="1">
      <c r="BX2122" s="149"/>
      <c r="BY2122" s="149"/>
    </row>
    <row r="2123" spans="76:77" ht="16.5" customHeight="1">
      <c r="BX2123" s="149"/>
      <c r="BY2123" s="149"/>
    </row>
    <row r="2124" spans="76:77" ht="16.5" customHeight="1">
      <c r="BX2124" s="149"/>
      <c r="BY2124" s="149"/>
    </row>
    <row r="2125" spans="76:77" ht="16.5" customHeight="1">
      <c r="BX2125" s="149"/>
      <c r="BY2125" s="149"/>
    </row>
    <row r="2126" spans="76:77" ht="16.5" customHeight="1">
      <c r="BX2126" s="149"/>
      <c r="BY2126" s="149"/>
    </row>
    <row r="2127" spans="76:77" ht="16.5" customHeight="1">
      <c r="BX2127" s="149"/>
      <c r="BY2127" s="149"/>
    </row>
    <row r="2128" spans="76:77" ht="16.5" customHeight="1">
      <c r="BX2128" s="149"/>
      <c r="BY2128" s="149"/>
    </row>
    <row r="2129" spans="76:77" ht="16.5" customHeight="1">
      <c r="BX2129" s="149"/>
      <c r="BY2129" s="149"/>
    </row>
    <row r="2130" spans="76:77" ht="16.5" customHeight="1">
      <c r="BX2130" s="149"/>
      <c r="BY2130" s="149"/>
    </row>
    <row r="2131" spans="76:77" ht="16.5" customHeight="1">
      <c r="BX2131" s="149"/>
      <c r="BY2131" s="149"/>
    </row>
    <row r="2132" spans="76:77" ht="16.5" customHeight="1">
      <c r="BX2132" s="149"/>
      <c r="BY2132" s="149"/>
    </row>
    <row r="2133" spans="76:77" ht="16.5" customHeight="1">
      <c r="BX2133" s="149"/>
      <c r="BY2133" s="149"/>
    </row>
    <row r="2134" spans="76:77" ht="16.5" customHeight="1">
      <c r="BX2134" s="149"/>
      <c r="BY2134" s="149"/>
    </row>
    <row r="2135" spans="76:77" ht="16.5" customHeight="1">
      <c r="BX2135" s="149"/>
      <c r="BY2135" s="149"/>
    </row>
    <row r="2136" spans="76:77" ht="16.5" customHeight="1">
      <c r="BX2136" s="149"/>
      <c r="BY2136" s="149"/>
    </row>
    <row r="2137" spans="76:77" ht="16.5" customHeight="1">
      <c r="BX2137" s="149"/>
      <c r="BY2137" s="149"/>
    </row>
    <row r="2138" spans="76:77" ht="16.5" customHeight="1">
      <c r="BX2138" s="149"/>
      <c r="BY2138" s="149"/>
    </row>
    <row r="2139" spans="76:77" ht="16.5" customHeight="1">
      <c r="BX2139" s="149"/>
      <c r="BY2139" s="149"/>
    </row>
    <row r="2140" spans="76:77" ht="16.5" customHeight="1">
      <c r="BX2140" s="149"/>
      <c r="BY2140" s="149"/>
    </row>
    <row r="2141" spans="76:77" ht="16.5" customHeight="1">
      <c r="BX2141" s="149"/>
      <c r="BY2141" s="149"/>
    </row>
    <row r="2142" spans="76:77" ht="16.5" customHeight="1">
      <c r="BX2142" s="149"/>
      <c r="BY2142" s="149"/>
    </row>
    <row r="2143" spans="76:77" ht="16.5" customHeight="1">
      <c r="BX2143" s="149"/>
      <c r="BY2143" s="149"/>
    </row>
    <row r="2144" spans="76:77" ht="16.5" customHeight="1">
      <c r="BX2144" s="149"/>
      <c r="BY2144" s="149"/>
    </row>
    <row r="2145" spans="76:77" ht="16.5" customHeight="1">
      <c r="BX2145" s="149"/>
      <c r="BY2145" s="149"/>
    </row>
    <row r="2146" spans="76:77" ht="16.5" customHeight="1">
      <c r="BX2146" s="149"/>
      <c r="BY2146" s="149"/>
    </row>
    <row r="2147" spans="76:77" ht="16.5" customHeight="1">
      <c r="BX2147" s="149"/>
      <c r="BY2147" s="149"/>
    </row>
    <row r="2148" spans="76:77" ht="16.5" customHeight="1">
      <c r="BX2148" s="149"/>
      <c r="BY2148" s="149"/>
    </row>
    <row r="2149" spans="76:77" ht="16.5" customHeight="1">
      <c r="BX2149" s="149"/>
      <c r="BY2149" s="149"/>
    </row>
    <row r="2150" spans="76:77" ht="16.5" customHeight="1">
      <c r="BX2150" s="149"/>
      <c r="BY2150" s="149"/>
    </row>
    <row r="2151" spans="76:77" ht="16.5" customHeight="1">
      <c r="BX2151" s="149"/>
      <c r="BY2151" s="149"/>
    </row>
    <row r="2152" spans="76:77" ht="16.5" customHeight="1">
      <c r="BX2152" s="149"/>
      <c r="BY2152" s="149"/>
    </row>
    <row r="2153" spans="76:77" ht="16.5" customHeight="1">
      <c r="BX2153" s="149"/>
      <c r="BY2153" s="149"/>
    </row>
    <row r="2154" spans="76:77" ht="16.5" customHeight="1">
      <c r="BX2154" s="149"/>
      <c r="BY2154" s="149"/>
    </row>
    <row r="2155" spans="76:77" ht="16.5" customHeight="1">
      <c r="BX2155" s="149"/>
      <c r="BY2155" s="149"/>
    </row>
    <row r="2156" spans="76:77" ht="16.5" customHeight="1">
      <c r="BX2156" s="149"/>
      <c r="BY2156" s="149"/>
    </row>
    <row r="2157" spans="76:77" ht="16.5" customHeight="1">
      <c r="BX2157" s="149"/>
      <c r="BY2157" s="149"/>
    </row>
    <row r="2158" spans="76:77" ht="16.5" customHeight="1">
      <c r="BX2158" s="149"/>
      <c r="BY2158" s="149"/>
    </row>
    <row r="2159" spans="76:77" ht="16.5" customHeight="1">
      <c r="BX2159" s="149"/>
      <c r="BY2159" s="149"/>
    </row>
    <row r="2160" spans="76:77" ht="16.5" customHeight="1">
      <c r="BX2160" s="149"/>
      <c r="BY2160" s="149"/>
    </row>
    <row r="2161" spans="76:77" ht="16.5" customHeight="1">
      <c r="BX2161" s="149"/>
      <c r="BY2161" s="149"/>
    </row>
    <row r="2162" spans="76:77" ht="16.5" customHeight="1">
      <c r="BX2162" s="149"/>
      <c r="BY2162" s="149"/>
    </row>
    <row r="2163" spans="76:77" ht="16.5" customHeight="1">
      <c r="BX2163" s="149"/>
      <c r="BY2163" s="149"/>
    </row>
    <row r="2164" spans="76:77" ht="16.5" customHeight="1">
      <c r="BX2164" s="149"/>
      <c r="BY2164" s="149"/>
    </row>
    <row r="2165" spans="76:77" ht="16.5" customHeight="1">
      <c r="BX2165" s="149"/>
      <c r="BY2165" s="149"/>
    </row>
    <row r="2166" spans="76:77" ht="16.5" customHeight="1">
      <c r="BX2166" s="149"/>
      <c r="BY2166" s="149"/>
    </row>
    <row r="2167" spans="76:77" ht="16.5" customHeight="1">
      <c r="BX2167" s="149"/>
      <c r="BY2167" s="149"/>
    </row>
    <row r="2168" spans="76:77" ht="16.5" customHeight="1">
      <c r="BX2168" s="149"/>
      <c r="BY2168" s="149"/>
    </row>
    <row r="2169" spans="76:77" ht="16.5" customHeight="1">
      <c r="BX2169" s="149"/>
      <c r="BY2169" s="149"/>
    </row>
    <row r="2170" spans="76:77" ht="16.5" customHeight="1">
      <c r="BX2170" s="149"/>
      <c r="BY2170" s="149"/>
    </row>
    <row r="2171" spans="76:77" ht="16.5" customHeight="1">
      <c r="BX2171" s="149"/>
      <c r="BY2171" s="149"/>
    </row>
    <row r="2172" spans="76:77" ht="16.5" customHeight="1">
      <c r="BX2172" s="149"/>
      <c r="BY2172" s="149"/>
    </row>
    <row r="2173" spans="76:77" ht="16.5" customHeight="1">
      <c r="BX2173" s="149"/>
      <c r="BY2173" s="149"/>
    </row>
    <row r="2174" spans="76:77" ht="16.5" customHeight="1">
      <c r="BX2174" s="149"/>
      <c r="BY2174" s="149"/>
    </row>
    <row r="2175" spans="76:77" ht="16.5" customHeight="1">
      <c r="BX2175" s="149"/>
      <c r="BY2175" s="149"/>
    </row>
    <row r="2176" spans="76:77" ht="16.5" customHeight="1">
      <c r="BX2176" s="149"/>
      <c r="BY2176" s="149"/>
    </row>
    <row r="2177" spans="76:77" ht="16.5" customHeight="1">
      <c r="BX2177" s="149"/>
      <c r="BY2177" s="149"/>
    </row>
    <row r="2178" spans="76:77" ht="16.5" customHeight="1">
      <c r="BX2178" s="149"/>
      <c r="BY2178" s="149"/>
    </row>
    <row r="2179" spans="76:77" ht="16.5" customHeight="1">
      <c r="BX2179" s="149"/>
      <c r="BY2179" s="149"/>
    </row>
    <row r="2180" spans="76:77" ht="16.5" customHeight="1">
      <c r="BX2180" s="149"/>
      <c r="BY2180" s="149"/>
    </row>
    <row r="2181" spans="76:77" ht="16.5" customHeight="1">
      <c r="BX2181" s="149"/>
      <c r="BY2181" s="149"/>
    </row>
    <row r="2182" spans="76:77" ht="16.5" customHeight="1">
      <c r="BX2182" s="149"/>
      <c r="BY2182" s="149"/>
    </row>
    <row r="2183" spans="76:77" ht="16.5" customHeight="1">
      <c r="BX2183" s="149"/>
      <c r="BY2183" s="149"/>
    </row>
    <row r="2184" spans="76:77" ht="16.5" customHeight="1">
      <c r="BX2184" s="149"/>
      <c r="BY2184" s="149"/>
    </row>
    <row r="2185" spans="76:77" ht="16.5" customHeight="1">
      <c r="BX2185" s="149"/>
      <c r="BY2185" s="149"/>
    </row>
    <row r="2186" spans="76:77" ht="16.5" customHeight="1">
      <c r="BX2186" s="149"/>
      <c r="BY2186" s="149"/>
    </row>
    <row r="2187" spans="76:77" ht="16.5" customHeight="1">
      <c r="BX2187" s="149"/>
      <c r="BY2187" s="149"/>
    </row>
    <row r="2188" spans="76:77" ht="16.5" customHeight="1">
      <c r="BX2188" s="149"/>
      <c r="BY2188" s="149"/>
    </row>
    <row r="2189" spans="76:77" ht="16.5" customHeight="1">
      <c r="BX2189" s="149"/>
      <c r="BY2189" s="149"/>
    </row>
    <row r="2190" spans="76:77" ht="16.5" customHeight="1">
      <c r="BX2190" s="149"/>
      <c r="BY2190" s="149"/>
    </row>
    <row r="2191" spans="76:77" ht="16.5" customHeight="1">
      <c r="BX2191" s="149"/>
      <c r="BY2191" s="149"/>
    </row>
    <row r="2192" spans="76:77" ht="16.5" customHeight="1">
      <c r="BX2192" s="149"/>
      <c r="BY2192" s="149"/>
    </row>
    <row r="2193" spans="76:77" ht="16.5" customHeight="1">
      <c r="BX2193" s="149"/>
      <c r="BY2193" s="149"/>
    </row>
    <row r="2194" spans="76:77" ht="16.5" customHeight="1">
      <c r="BX2194" s="149"/>
      <c r="BY2194" s="149"/>
    </row>
    <row r="2195" spans="76:77" ht="16.5" customHeight="1">
      <c r="BX2195" s="149"/>
      <c r="BY2195" s="149"/>
    </row>
    <row r="2196" spans="76:77" ht="16.5" customHeight="1">
      <c r="BX2196" s="149"/>
      <c r="BY2196" s="149"/>
    </row>
    <row r="2197" spans="76:77" ht="16.5" customHeight="1">
      <c r="BX2197" s="149"/>
      <c r="BY2197" s="149"/>
    </row>
    <row r="2198" spans="76:77" ht="16.5" customHeight="1">
      <c r="BX2198" s="149"/>
      <c r="BY2198" s="149"/>
    </row>
    <row r="2199" spans="76:77" ht="16.5" customHeight="1">
      <c r="BX2199" s="149"/>
      <c r="BY2199" s="149"/>
    </row>
    <row r="2200" spans="76:77" ht="16.5" customHeight="1">
      <c r="BX2200" s="149"/>
      <c r="BY2200" s="149"/>
    </row>
    <row r="2201" spans="76:77" ht="16.5" customHeight="1">
      <c r="BX2201" s="149"/>
      <c r="BY2201" s="149"/>
    </row>
    <row r="2202" spans="76:77" ht="16.5" customHeight="1">
      <c r="BX2202" s="149"/>
      <c r="BY2202" s="149"/>
    </row>
    <row r="2203" spans="76:77" ht="16.5" customHeight="1">
      <c r="BX2203" s="149"/>
      <c r="BY2203" s="149"/>
    </row>
    <row r="2204" spans="76:77" ht="16.5" customHeight="1">
      <c r="BX2204" s="149"/>
      <c r="BY2204" s="149"/>
    </row>
    <row r="2205" spans="76:77" ht="16.5" customHeight="1">
      <c r="BX2205" s="149"/>
      <c r="BY2205" s="149"/>
    </row>
    <row r="2206" spans="76:77" ht="16.5" customHeight="1">
      <c r="BX2206" s="149"/>
      <c r="BY2206" s="149"/>
    </row>
    <row r="2207" spans="76:77" ht="16.5" customHeight="1">
      <c r="BX2207" s="149"/>
      <c r="BY2207" s="149"/>
    </row>
    <row r="2208" spans="76:77" ht="16.5" customHeight="1">
      <c r="BX2208" s="149"/>
      <c r="BY2208" s="149"/>
    </row>
    <row r="2209" spans="76:77" ht="16.5" customHeight="1">
      <c r="BX2209" s="149"/>
      <c r="BY2209" s="149"/>
    </row>
    <row r="2210" spans="76:77" ht="16.5" customHeight="1">
      <c r="BX2210" s="149"/>
      <c r="BY2210" s="149"/>
    </row>
    <row r="2211" spans="76:77" ht="16.5" customHeight="1">
      <c r="BX2211" s="149"/>
      <c r="BY2211" s="149"/>
    </row>
    <row r="2212" spans="76:77" ht="16.5" customHeight="1">
      <c r="BX2212" s="149"/>
      <c r="BY2212" s="149"/>
    </row>
    <row r="2213" spans="76:77" ht="16.5" customHeight="1">
      <c r="BX2213" s="149"/>
      <c r="BY2213" s="149"/>
    </row>
    <row r="2214" spans="76:77" ht="16.5" customHeight="1">
      <c r="BX2214" s="149"/>
      <c r="BY2214" s="149"/>
    </row>
    <row r="2215" spans="76:77" ht="16.5" customHeight="1">
      <c r="BX2215" s="149"/>
      <c r="BY2215" s="149"/>
    </row>
    <row r="2216" spans="76:77" ht="16.5" customHeight="1">
      <c r="BX2216" s="149"/>
      <c r="BY2216" s="149"/>
    </row>
    <row r="2217" spans="76:77" ht="16.5" customHeight="1">
      <c r="BX2217" s="149"/>
      <c r="BY2217" s="149"/>
    </row>
    <row r="2218" spans="76:77" ht="16.5" customHeight="1">
      <c r="BX2218" s="149"/>
      <c r="BY2218" s="149"/>
    </row>
    <row r="2219" spans="76:77" ht="16.5" customHeight="1">
      <c r="BX2219" s="149"/>
      <c r="BY2219" s="149"/>
    </row>
    <row r="2220" spans="76:77" ht="16.5" customHeight="1">
      <c r="BX2220" s="149"/>
      <c r="BY2220" s="149"/>
    </row>
    <row r="2221" spans="76:77" ht="16.5" customHeight="1">
      <c r="BX2221" s="149"/>
      <c r="BY2221" s="149"/>
    </row>
    <row r="2222" spans="76:77" ht="16.5" customHeight="1">
      <c r="BX2222" s="149"/>
      <c r="BY2222" s="149"/>
    </row>
    <row r="2223" spans="76:77" ht="16.5" customHeight="1">
      <c r="BX2223" s="149"/>
      <c r="BY2223" s="149"/>
    </row>
    <row r="2224" spans="76:77" ht="16.5" customHeight="1">
      <c r="BX2224" s="149"/>
      <c r="BY2224" s="149"/>
    </row>
    <row r="2225" spans="76:77" ht="16.5" customHeight="1">
      <c r="BX2225" s="149"/>
      <c r="BY2225" s="149"/>
    </row>
    <row r="2226" spans="76:77" ht="16.5" customHeight="1">
      <c r="BX2226" s="149"/>
      <c r="BY2226" s="149"/>
    </row>
    <row r="2227" spans="76:77" ht="16.5" customHeight="1">
      <c r="BX2227" s="149"/>
      <c r="BY2227" s="149"/>
    </row>
    <row r="2228" spans="76:77" ht="16.5" customHeight="1">
      <c r="BX2228" s="149"/>
      <c r="BY2228" s="149"/>
    </row>
    <row r="2229" spans="76:77" ht="16.5" customHeight="1">
      <c r="BX2229" s="149"/>
      <c r="BY2229" s="149"/>
    </row>
    <row r="2230" spans="76:77" ht="16.5" customHeight="1">
      <c r="BX2230" s="149"/>
      <c r="BY2230" s="149"/>
    </row>
    <row r="2231" spans="76:77" ht="16.5" customHeight="1">
      <c r="BX2231" s="149"/>
      <c r="BY2231" s="149"/>
    </row>
    <row r="2232" spans="76:77" ht="16.5" customHeight="1">
      <c r="BX2232" s="149"/>
      <c r="BY2232" s="149"/>
    </row>
    <row r="2233" spans="76:77" ht="16.5" customHeight="1">
      <c r="BX2233" s="149"/>
      <c r="BY2233" s="149"/>
    </row>
    <row r="2234" spans="76:77" ht="16.5" customHeight="1">
      <c r="BX2234" s="149"/>
      <c r="BY2234" s="149"/>
    </row>
    <row r="2235" spans="76:77" ht="16.5" customHeight="1">
      <c r="BX2235" s="149"/>
      <c r="BY2235" s="149"/>
    </row>
    <row r="2236" spans="76:77" ht="16.5" customHeight="1">
      <c r="BX2236" s="149"/>
      <c r="BY2236" s="149"/>
    </row>
    <row r="2237" spans="76:77" ht="16.5" customHeight="1">
      <c r="BX2237" s="149"/>
      <c r="BY2237" s="149"/>
    </row>
    <row r="2238" spans="76:77" ht="16.5" customHeight="1">
      <c r="BX2238" s="149"/>
      <c r="BY2238" s="149"/>
    </row>
    <row r="2239" spans="76:77" ht="16.5" customHeight="1">
      <c r="BX2239" s="149"/>
      <c r="BY2239" s="149"/>
    </row>
    <row r="2240" spans="76:77" ht="16.5" customHeight="1">
      <c r="BX2240" s="149"/>
      <c r="BY2240" s="149"/>
    </row>
    <row r="2241" spans="76:77" ht="16.5" customHeight="1">
      <c r="BX2241" s="149"/>
      <c r="BY2241" s="149"/>
    </row>
    <row r="2242" spans="76:77" ht="16.5" customHeight="1">
      <c r="BX2242" s="149"/>
      <c r="BY2242" s="149"/>
    </row>
    <row r="2243" spans="76:77" ht="16.5" customHeight="1">
      <c r="BX2243" s="149"/>
      <c r="BY2243" s="149"/>
    </row>
    <row r="2244" spans="76:77" ht="16.5" customHeight="1">
      <c r="BX2244" s="149"/>
      <c r="BY2244" s="149"/>
    </row>
    <row r="2245" spans="76:77" ht="16.5" customHeight="1">
      <c r="BX2245" s="149"/>
      <c r="BY2245" s="149"/>
    </row>
    <row r="2246" spans="76:77" ht="16.5" customHeight="1">
      <c r="BX2246" s="149"/>
      <c r="BY2246" s="149"/>
    </row>
    <row r="2247" spans="76:77" ht="16.5" customHeight="1">
      <c r="BX2247" s="149"/>
      <c r="BY2247" s="149"/>
    </row>
    <row r="2248" spans="76:77" ht="16.5" customHeight="1">
      <c r="BX2248" s="149"/>
      <c r="BY2248" s="149"/>
    </row>
    <row r="2249" spans="76:77" ht="16.5" customHeight="1">
      <c r="BX2249" s="149"/>
      <c r="BY2249" s="149"/>
    </row>
    <row r="2250" spans="76:77" ht="16.5" customHeight="1">
      <c r="BX2250" s="149"/>
      <c r="BY2250" s="149"/>
    </row>
    <row r="2251" spans="76:77" ht="16.5" customHeight="1">
      <c r="BX2251" s="149"/>
      <c r="BY2251" s="149"/>
    </row>
    <row r="2252" spans="76:77" ht="16.5" customHeight="1">
      <c r="BX2252" s="149"/>
      <c r="BY2252" s="149"/>
    </row>
    <row r="2253" spans="76:77" ht="16.5" customHeight="1">
      <c r="BX2253" s="149"/>
      <c r="BY2253" s="149"/>
    </row>
    <row r="2254" spans="76:77" ht="16.5" customHeight="1">
      <c r="BX2254" s="149"/>
      <c r="BY2254" s="149"/>
    </row>
    <row r="2255" spans="76:77" ht="16.5" customHeight="1">
      <c r="BX2255" s="149"/>
      <c r="BY2255" s="149"/>
    </row>
    <row r="2256" spans="76:77" ht="16.5" customHeight="1">
      <c r="BX2256" s="149"/>
      <c r="BY2256" s="149"/>
    </row>
    <row r="2257" spans="76:77" ht="16.5" customHeight="1">
      <c r="BX2257" s="149"/>
      <c r="BY2257" s="149"/>
    </row>
    <row r="2258" spans="76:77" ht="16.5" customHeight="1">
      <c r="BX2258" s="149"/>
      <c r="BY2258" s="149"/>
    </row>
    <row r="2259" spans="76:77" ht="16.5" customHeight="1">
      <c r="BX2259" s="149"/>
      <c r="BY2259" s="149"/>
    </row>
    <row r="2260" spans="76:77" ht="16.5" customHeight="1">
      <c r="BX2260" s="149"/>
      <c r="BY2260" s="149"/>
    </row>
    <row r="2261" spans="76:77" ht="16.5" customHeight="1">
      <c r="BX2261" s="149"/>
      <c r="BY2261" s="149"/>
    </row>
    <row r="2262" spans="76:77" ht="16.5" customHeight="1">
      <c r="BX2262" s="149"/>
      <c r="BY2262" s="149"/>
    </row>
    <row r="2263" spans="76:77" ht="16.5" customHeight="1">
      <c r="BX2263" s="149"/>
      <c r="BY2263" s="149"/>
    </row>
    <row r="2264" spans="76:77" ht="16.5" customHeight="1">
      <c r="BX2264" s="149"/>
      <c r="BY2264" s="149"/>
    </row>
    <row r="2265" spans="76:77" ht="16.5" customHeight="1">
      <c r="BX2265" s="149"/>
      <c r="BY2265" s="149"/>
    </row>
    <row r="2266" spans="76:77" ht="16.5" customHeight="1">
      <c r="BX2266" s="149"/>
      <c r="BY2266" s="149"/>
    </row>
    <row r="2267" spans="76:77" ht="16.5" customHeight="1">
      <c r="BX2267" s="149"/>
      <c r="BY2267" s="149"/>
    </row>
    <row r="2268" spans="76:77" ht="16.5" customHeight="1">
      <c r="BX2268" s="149"/>
      <c r="BY2268" s="149"/>
    </row>
    <row r="2269" spans="76:77" ht="16.5" customHeight="1">
      <c r="BX2269" s="149"/>
      <c r="BY2269" s="149"/>
    </row>
    <row r="2270" spans="76:77" ht="16.5" customHeight="1">
      <c r="BX2270" s="149"/>
      <c r="BY2270" s="149"/>
    </row>
    <row r="2271" spans="76:77" ht="16.5" customHeight="1">
      <c r="BX2271" s="149"/>
      <c r="BY2271" s="149"/>
    </row>
    <row r="2272" spans="76:77" ht="16.5" customHeight="1">
      <c r="BX2272" s="149"/>
      <c r="BY2272" s="149"/>
    </row>
    <row r="2273" spans="76:77" ht="16.5" customHeight="1">
      <c r="BX2273" s="149"/>
      <c r="BY2273" s="149"/>
    </row>
    <row r="2274" spans="76:77" ht="16.5" customHeight="1">
      <c r="BX2274" s="149"/>
      <c r="BY2274" s="149"/>
    </row>
    <row r="2275" spans="76:77" ht="16.5" customHeight="1">
      <c r="BX2275" s="149"/>
      <c r="BY2275" s="149"/>
    </row>
    <row r="2276" spans="76:77" ht="16.5" customHeight="1">
      <c r="BX2276" s="149"/>
      <c r="BY2276" s="149"/>
    </row>
    <row r="2277" spans="76:77" ht="16.5" customHeight="1">
      <c r="BX2277" s="149"/>
      <c r="BY2277" s="149"/>
    </row>
    <row r="2278" spans="76:77" ht="16.5" customHeight="1">
      <c r="BX2278" s="149"/>
      <c r="BY2278" s="149"/>
    </row>
    <row r="2279" spans="76:77" ht="16.5" customHeight="1">
      <c r="BX2279" s="149"/>
      <c r="BY2279" s="149"/>
    </row>
    <row r="2280" spans="76:77" ht="16.5" customHeight="1">
      <c r="BX2280" s="149"/>
      <c r="BY2280" s="149"/>
    </row>
    <row r="2281" spans="76:77" ht="16.5" customHeight="1">
      <c r="BX2281" s="149"/>
      <c r="BY2281" s="149"/>
    </row>
    <row r="2282" spans="76:77" ht="16.5" customHeight="1">
      <c r="BX2282" s="149"/>
      <c r="BY2282" s="149"/>
    </row>
    <row r="2283" spans="76:77" ht="16.5" customHeight="1">
      <c r="BX2283" s="149"/>
      <c r="BY2283" s="149"/>
    </row>
    <row r="2284" spans="76:77" ht="16.5" customHeight="1">
      <c r="BX2284" s="149"/>
      <c r="BY2284" s="149"/>
    </row>
    <row r="2285" spans="76:77" ht="16.5" customHeight="1">
      <c r="BX2285" s="149"/>
      <c r="BY2285" s="149"/>
    </row>
    <row r="2286" spans="76:77" ht="16.5" customHeight="1">
      <c r="BX2286" s="149"/>
      <c r="BY2286" s="149"/>
    </row>
    <row r="2287" spans="76:77" ht="16.5" customHeight="1">
      <c r="BX2287" s="149"/>
      <c r="BY2287" s="149"/>
    </row>
    <row r="2288" spans="76:77" ht="16.5" customHeight="1">
      <c r="BX2288" s="149"/>
      <c r="BY2288" s="149"/>
    </row>
    <row r="2289" spans="76:77" ht="16.5" customHeight="1">
      <c r="BX2289" s="149"/>
      <c r="BY2289" s="149"/>
    </row>
    <row r="2290" spans="76:77" ht="16.5" customHeight="1">
      <c r="BX2290" s="149"/>
      <c r="BY2290" s="149"/>
    </row>
    <row r="2291" spans="76:77" ht="16.5" customHeight="1">
      <c r="BX2291" s="149"/>
      <c r="BY2291" s="149"/>
    </row>
    <row r="2292" spans="76:77" ht="16.5" customHeight="1">
      <c r="BX2292" s="149"/>
      <c r="BY2292" s="149"/>
    </row>
    <row r="2293" spans="76:77" ht="16.5" customHeight="1">
      <c r="BX2293" s="149"/>
      <c r="BY2293" s="149"/>
    </row>
    <row r="2294" spans="76:77" ht="16.5" customHeight="1">
      <c r="BX2294" s="149"/>
      <c r="BY2294" s="149"/>
    </row>
    <row r="2295" spans="76:77" ht="16.5" customHeight="1">
      <c r="BX2295" s="149"/>
      <c r="BY2295" s="149"/>
    </row>
    <row r="2296" spans="76:77" ht="16.5" customHeight="1">
      <c r="BX2296" s="149"/>
      <c r="BY2296" s="149"/>
    </row>
    <row r="2297" spans="76:77" ht="16.5" customHeight="1">
      <c r="BX2297" s="149"/>
      <c r="BY2297" s="149"/>
    </row>
    <row r="2298" spans="76:77" ht="16.5" customHeight="1">
      <c r="BX2298" s="149"/>
      <c r="BY2298" s="149"/>
    </row>
    <row r="2299" spans="76:77" ht="16.5" customHeight="1">
      <c r="BX2299" s="149"/>
      <c r="BY2299" s="149"/>
    </row>
    <row r="2300" spans="76:77" ht="16.5" customHeight="1">
      <c r="BX2300" s="149"/>
      <c r="BY2300" s="149"/>
    </row>
    <row r="2301" spans="76:77" ht="16.5" customHeight="1">
      <c r="BX2301" s="149"/>
      <c r="BY2301" s="149"/>
    </row>
    <row r="2302" spans="76:77" ht="16.5" customHeight="1">
      <c r="BX2302" s="149"/>
      <c r="BY2302" s="149"/>
    </row>
    <row r="2303" spans="76:77" ht="16.5" customHeight="1">
      <c r="BX2303" s="149"/>
      <c r="BY2303" s="149"/>
    </row>
    <row r="2304" spans="76:77" ht="16.5" customHeight="1">
      <c r="BX2304" s="149"/>
      <c r="BY2304" s="149"/>
    </row>
    <row r="2305" spans="76:77" ht="16.5" customHeight="1">
      <c r="BX2305" s="149"/>
      <c r="BY2305" s="149"/>
    </row>
    <row r="2306" spans="76:77" ht="16.5" customHeight="1">
      <c r="BX2306" s="149"/>
      <c r="BY2306" s="149"/>
    </row>
    <row r="2307" spans="76:77" ht="16.5" customHeight="1">
      <c r="BX2307" s="149"/>
      <c r="BY2307" s="149"/>
    </row>
    <row r="2308" spans="76:77" ht="16.5" customHeight="1">
      <c r="BX2308" s="149"/>
      <c r="BY2308" s="149"/>
    </row>
    <row r="2309" spans="76:77" ht="16.5" customHeight="1">
      <c r="BX2309" s="149"/>
      <c r="BY2309" s="149"/>
    </row>
    <row r="2310" spans="76:77" ht="16.5" customHeight="1">
      <c r="BX2310" s="149"/>
      <c r="BY2310" s="149"/>
    </row>
    <row r="2311" spans="76:77" ht="16.5" customHeight="1">
      <c r="BX2311" s="149"/>
      <c r="BY2311" s="149"/>
    </row>
    <row r="2312" spans="76:77" ht="16.5" customHeight="1">
      <c r="BX2312" s="149"/>
      <c r="BY2312" s="149"/>
    </row>
    <row r="2313" spans="76:77" ht="16.5" customHeight="1">
      <c r="BX2313" s="149"/>
      <c r="BY2313" s="149"/>
    </row>
    <row r="2314" spans="76:77" ht="16.5" customHeight="1">
      <c r="BX2314" s="149"/>
      <c r="BY2314" s="149"/>
    </row>
    <row r="2315" spans="76:77" ht="16.5" customHeight="1">
      <c r="BX2315" s="149"/>
      <c r="BY2315" s="149"/>
    </row>
    <row r="2316" spans="76:77" ht="16.5" customHeight="1">
      <c r="BX2316" s="149"/>
      <c r="BY2316" s="149"/>
    </row>
    <row r="2317" spans="76:77" ht="16.5" customHeight="1">
      <c r="BX2317" s="149"/>
      <c r="BY2317" s="149"/>
    </row>
    <row r="2318" spans="76:77" ht="16.5" customHeight="1">
      <c r="BX2318" s="149"/>
      <c r="BY2318" s="149"/>
    </row>
    <row r="2319" spans="76:77" ht="16.5" customHeight="1">
      <c r="BX2319" s="149"/>
      <c r="BY2319" s="149"/>
    </row>
    <row r="2320" spans="76:77" ht="16.5" customHeight="1">
      <c r="BX2320" s="149"/>
      <c r="BY2320" s="149"/>
    </row>
    <row r="2321" spans="76:77" ht="16.5" customHeight="1">
      <c r="BX2321" s="149"/>
      <c r="BY2321" s="149"/>
    </row>
    <row r="2322" spans="76:77" ht="16.5" customHeight="1">
      <c r="BX2322" s="149"/>
      <c r="BY2322" s="149"/>
    </row>
    <row r="2323" spans="76:77" ht="16.5" customHeight="1">
      <c r="BX2323" s="149"/>
      <c r="BY2323" s="149"/>
    </row>
    <row r="2324" spans="76:77" ht="16.5" customHeight="1">
      <c r="BX2324" s="149"/>
      <c r="BY2324" s="149"/>
    </row>
    <row r="2325" spans="76:77" ht="16.5" customHeight="1">
      <c r="BX2325" s="149"/>
      <c r="BY2325" s="149"/>
    </row>
    <row r="2326" spans="76:77" ht="16.5" customHeight="1">
      <c r="BX2326" s="149"/>
      <c r="BY2326" s="149"/>
    </row>
    <row r="2327" spans="76:77" ht="16.5" customHeight="1">
      <c r="BX2327" s="149"/>
      <c r="BY2327" s="149"/>
    </row>
    <row r="2328" spans="76:77" ht="16.5" customHeight="1">
      <c r="BX2328" s="149"/>
      <c r="BY2328" s="149"/>
    </row>
    <row r="2329" spans="76:77" ht="16.5" customHeight="1">
      <c r="BX2329" s="149"/>
      <c r="BY2329" s="149"/>
    </row>
    <row r="2330" spans="76:77" ht="16.5" customHeight="1">
      <c r="BX2330" s="149"/>
      <c r="BY2330" s="149"/>
    </row>
    <row r="2331" spans="76:77" ht="16.5" customHeight="1">
      <c r="BX2331" s="149"/>
      <c r="BY2331" s="149"/>
    </row>
    <row r="2332" spans="76:77" ht="16.5" customHeight="1">
      <c r="BX2332" s="149"/>
      <c r="BY2332" s="149"/>
    </row>
    <row r="2333" spans="76:77" ht="16.5" customHeight="1">
      <c r="BX2333" s="149"/>
      <c r="BY2333" s="149"/>
    </row>
    <row r="2334" spans="76:77" ht="16.5" customHeight="1">
      <c r="BX2334" s="149"/>
      <c r="BY2334" s="149"/>
    </row>
    <row r="2335" spans="76:77" ht="16.5" customHeight="1">
      <c r="BX2335" s="149"/>
      <c r="BY2335" s="149"/>
    </row>
    <row r="2336" spans="76:77" ht="16.5" customHeight="1">
      <c r="BX2336" s="149"/>
      <c r="BY2336" s="149"/>
    </row>
    <row r="2337" spans="76:77" ht="16.5" customHeight="1">
      <c r="BX2337" s="149"/>
      <c r="BY2337" s="149"/>
    </row>
    <row r="2338" spans="76:77" ht="16.5" customHeight="1">
      <c r="BX2338" s="149"/>
      <c r="BY2338" s="149"/>
    </row>
    <row r="2339" spans="76:77" ht="16.5" customHeight="1">
      <c r="BX2339" s="149"/>
      <c r="BY2339" s="149"/>
    </row>
    <row r="2340" spans="76:77" ht="16.5" customHeight="1">
      <c r="BX2340" s="149"/>
      <c r="BY2340" s="149"/>
    </row>
    <row r="2341" spans="76:77" ht="16.5" customHeight="1">
      <c r="BX2341" s="149"/>
      <c r="BY2341" s="149"/>
    </row>
    <row r="2342" spans="76:77" ht="16.5" customHeight="1">
      <c r="BX2342" s="149"/>
      <c r="BY2342" s="149"/>
    </row>
    <row r="2343" spans="76:77" ht="16.5" customHeight="1">
      <c r="BX2343" s="149"/>
      <c r="BY2343" s="149"/>
    </row>
    <row r="2344" spans="76:77" ht="16.5" customHeight="1">
      <c r="BX2344" s="149"/>
      <c r="BY2344" s="149"/>
    </row>
    <row r="2345" spans="76:77" ht="16.5" customHeight="1">
      <c r="BX2345" s="149"/>
      <c r="BY2345" s="149"/>
    </row>
    <row r="2346" spans="76:77" ht="16.5" customHeight="1">
      <c r="BX2346" s="149"/>
      <c r="BY2346" s="149"/>
    </row>
    <row r="2347" spans="76:77" ht="16.5" customHeight="1">
      <c r="BX2347" s="149"/>
      <c r="BY2347" s="149"/>
    </row>
    <row r="2348" spans="76:77" ht="16.5" customHeight="1">
      <c r="BX2348" s="149"/>
      <c r="BY2348" s="149"/>
    </row>
    <row r="2349" spans="76:77" ht="16.5" customHeight="1">
      <c r="BX2349" s="149"/>
      <c r="BY2349" s="149"/>
    </row>
    <row r="2350" spans="76:77" ht="16.5" customHeight="1">
      <c r="BX2350" s="149"/>
      <c r="BY2350" s="149"/>
    </row>
    <row r="2351" spans="76:77" ht="16.5" customHeight="1">
      <c r="BX2351" s="149"/>
      <c r="BY2351" s="149"/>
    </row>
    <row r="2352" spans="76:77" ht="16.5" customHeight="1">
      <c r="BX2352" s="149"/>
      <c r="BY2352" s="149"/>
    </row>
    <row r="2353" spans="76:77" ht="16.5" customHeight="1">
      <c r="BX2353" s="149"/>
      <c r="BY2353" s="149"/>
    </row>
    <row r="2354" spans="76:77" ht="16.5" customHeight="1">
      <c r="BX2354" s="149"/>
      <c r="BY2354" s="149"/>
    </row>
    <row r="2355" spans="76:77" ht="16.5" customHeight="1">
      <c r="BX2355" s="149"/>
      <c r="BY2355" s="149"/>
    </row>
    <row r="2356" spans="76:77" ht="16.5" customHeight="1">
      <c r="BX2356" s="149"/>
      <c r="BY2356" s="149"/>
    </row>
    <row r="2357" spans="76:77" ht="16.5" customHeight="1">
      <c r="BX2357" s="149"/>
      <c r="BY2357" s="149"/>
    </row>
    <row r="2358" spans="76:77" ht="16.5" customHeight="1">
      <c r="BX2358" s="149"/>
      <c r="BY2358" s="149"/>
    </row>
    <row r="2359" spans="76:77" ht="16.5" customHeight="1">
      <c r="BX2359" s="149"/>
      <c r="BY2359" s="149"/>
    </row>
    <row r="2360" spans="76:77" ht="16.5" customHeight="1">
      <c r="BX2360" s="149"/>
      <c r="BY2360" s="149"/>
    </row>
    <row r="2361" spans="76:77" ht="16.5" customHeight="1">
      <c r="BX2361" s="149"/>
      <c r="BY2361" s="149"/>
    </row>
    <row r="2362" spans="76:77" ht="16.5" customHeight="1">
      <c r="BX2362" s="149"/>
      <c r="BY2362" s="149"/>
    </row>
    <row r="2363" spans="76:77" ht="16.5" customHeight="1">
      <c r="BX2363" s="149"/>
      <c r="BY2363" s="149"/>
    </row>
    <row r="2364" spans="76:77" ht="16.5" customHeight="1">
      <c r="BX2364" s="149"/>
      <c r="BY2364" s="149"/>
    </row>
    <row r="2365" spans="76:77" ht="16.5" customHeight="1">
      <c r="BX2365" s="149"/>
      <c r="BY2365" s="149"/>
    </row>
    <row r="2366" spans="76:77" ht="16.5" customHeight="1">
      <c r="BX2366" s="149"/>
      <c r="BY2366" s="149"/>
    </row>
    <row r="2367" spans="76:77" ht="16.5" customHeight="1">
      <c r="BX2367" s="149"/>
      <c r="BY2367" s="149"/>
    </row>
    <row r="2368" spans="76:77" ht="16.5" customHeight="1">
      <c r="BX2368" s="149"/>
      <c r="BY2368" s="149"/>
    </row>
    <row r="2369" spans="76:77" ht="16.5" customHeight="1">
      <c r="BX2369" s="149"/>
      <c r="BY2369" s="149"/>
    </row>
    <row r="2370" spans="76:77" ht="16.5" customHeight="1">
      <c r="BX2370" s="149"/>
      <c r="BY2370" s="149"/>
    </row>
    <row r="2371" spans="76:77" ht="16.5" customHeight="1">
      <c r="BX2371" s="149"/>
      <c r="BY2371" s="149"/>
    </row>
    <row r="2372" spans="76:77" ht="16.5" customHeight="1">
      <c r="BX2372" s="149"/>
      <c r="BY2372" s="149"/>
    </row>
    <row r="2373" spans="76:77" ht="16.5" customHeight="1">
      <c r="BX2373" s="149"/>
      <c r="BY2373" s="149"/>
    </row>
    <row r="2374" spans="76:77" ht="16.5" customHeight="1">
      <c r="BX2374" s="149"/>
      <c r="BY2374" s="149"/>
    </row>
    <row r="2375" spans="76:77" ht="16.5" customHeight="1">
      <c r="BX2375" s="149"/>
      <c r="BY2375" s="149"/>
    </row>
    <row r="2376" spans="76:77" ht="16.5" customHeight="1">
      <c r="BX2376" s="149"/>
      <c r="BY2376" s="149"/>
    </row>
    <row r="2377" spans="76:77" ht="16.5" customHeight="1">
      <c r="BX2377" s="149"/>
      <c r="BY2377" s="149"/>
    </row>
    <row r="2378" spans="76:77" ht="16.5" customHeight="1">
      <c r="BX2378" s="149"/>
      <c r="BY2378" s="149"/>
    </row>
    <row r="2379" spans="76:77" ht="16.5" customHeight="1">
      <c r="BX2379" s="149"/>
      <c r="BY2379" s="149"/>
    </row>
    <row r="2380" spans="76:77" ht="16.5" customHeight="1">
      <c r="BX2380" s="149"/>
      <c r="BY2380" s="149"/>
    </row>
    <row r="2381" spans="76:77" ht="16.5" customHeight="1">
      <c r="BX2381" s="149"/>
      <c r="BY2381" s="149"/>
    </row>
    <row r="2382" spans="76:77" ht="16.5" customHeight="1">
      <c r="BX2382" s="149"/>
      <c r="BY2382" s="149"/>
    </row>
    <row r="2383" spans="76:77" ht="16.5" customHeight="1">
      <c r="BX2383" s="149"/>
      <c r="BY2383" s="149"/>
    </row>
    <row r="2384" spans="76:77" ht="16.5" customHeight="1">
      <c r="BX2384" s="149"/>
      <c r="BY2384" s="149"/>
    </row>
    <row r="2385" spans="76:77" ht="16.5" customHeight="1">
      <c r="BX2385" s="149"/>
      <c r="BY2385" s="149"/>
    </row>
    <row r="2386" spans="76:77" ht="16.5" customHeight="1">
      <c r="BX2386" s="149"/>
      <c r="BY2386" s="149"/>
    </row>
    <row r="2387" spans="76:77" ht="16.5" customHeight="1">
      <c r="BX2387" s="149"/>
      <c r="BY2387" s="149"/>
    </row>
    <row r="2388" spans="76:77" ht="16.5" customHeight="1">
      <c r="BX2388" s="149"/>
      <c r="BY2388" s="149"/>
    </row>
    <row r="2389" spans="76:77" ht="16.5" customHeight="1">
      <c r="BX2389" s="149"/>
      <c r="BY2389" s="149"/>
    </row>
    <row r="2390" spans="76:77" ht="16.5" customHeight="1">
      <c r="BX2390" s="149"/>
      <c r="BY2390" s="149"/>
    </row>
    <row r="2391" spans="76:77" ht="16.5" customHeight="1">
      <c r="BX2391" s="149"/>
      <c r="BY2391" s="149"/>
    </row>
    <row r="2392" spans="76:77" ht="16.5" customHeight="1">
      <c r="BX2392" s="149"/>
      <c r="BY2392" s="149"/>
    </row>
    <row r="2393" spans="76:77" ht="16.5" customHeight="1">
      <c r="BX2393" s="149"/>
      <c r="BY2393" s="149"/>
    </row>
    <row r="2394" spans="76:77" ht="16.5" customHeight="1">
      <c r="BX2394" s="149"/>
      <c r="BY2394" s="149"/>
    </row>
    <row r="2395" spans="76:77" ht="16.5" customHeight="1">
      <c r="BX2395" s="149"/>
      <c r="BY2395" s="149"/>
    </row>
    <row r="2396" spans="76:77" ht="16.5" customHeight="1">
      <c r="BX2396" s="149"/>
      <c r="BY2396" s="149"/>
    </row>
    <row r="2397" spans="76:77" ht="16.5" customHeight="1">
      <c r="BX2397" s="149"/>
      <c r="BY2397" s="149"/>
    </row>
    <row r="2398" spans="76:77" ht="16.5" customHeight="1">
      <c r="BX2398" s="149"/>
      <c r="BY2398" s="149"/>
    </row>
    <row r="2399" spans="76:77" ht="16.5" customHeight="1">
      <c r="BX2399" s="149"/>
      <c r="BY2399" s="149"/>
    </row>
    <row r="2400" spans="76:77" ht="16.5" customHeight="1">
      <c r="BX2400" s="149"/>
      <c r="BY2400" s="149"/>
    </row>
    <row r="2401" spans="76:77" ht="16.5" customHeight="1">
      <c r="BX2401" s="149"/>
      <c r="BY2401" s="149"/>
    </row>
    <row r="2402" spans="76:77" ht="16.5" customHeight="1">
      <c r="BX2402" s="149"/>
      <c r="BY2402" s="149"/>
    </row>
    <row r="2403" spans="76:77" ht="16.5" customHeight="1">
      <c r="BX2403" s="149"/>
      <c r="BY2403" s="149"/>
    </row>
    <row r="2404" spans="76:77" ht="16.5" customHeight="1">
      <c r="BX2404" s="149"/>
      <c r="BY2404" s="149"/>
    </row>
    <row r="2405" spans="76:77" ht="16.5" customHeight="1">
      <c r="BX2405" s="149"/>
      <c r="BY2405" s="149"/>
    </row>
    <row r="2406" spans="76:77" ht="16.5" customHeight="1">
      <c r="BX2406" s="149"/>
      <c r="BY2406" s="149"/>
    </row>
    <row r="2407" spans="76:77" ht="16.5" customHeight="1">
      <c r="BX2407" s="149"/>
      <c r="BY2407" s="149"/>
    </row>
    <row r="2408" spans="76:77" ht="16.5" customHeight="1">
      <c r="BX2408" s="149"/>
      <c r="BY2408" s="149"/>
    </row>
    <row r="2409" spans="76:77" ht="16.5" customHeight="1">
      <c r="BX2409" s="149"/>
      <c r="BY2409" s="149"/>
    </row>
    <row r="2410" spans="76:77" ht="16.5" customHeight="1">
      <c r="BX2410" s="149"/>
      <c r="BY2410" s="149"/>
    </row>
    <row r="2411" spans="76:77" ht="16.5" customHeight="1">
      <c r="BX2411" s="149"/>
      <c r="BY2411" s="149"/>
    </row>
    <row r="2412" spans="76:77" ht="16.5" customHeight="1">
      <c r="BX2412" s="149"/>
      <c r="BY2412" s="149"/>
    </row>
    <row r="2413" spans="76:77" ht="16.5" customHeight="1">
      <c r="BX2413" s="149"/>
      <c r="BY2413" s="149"/>
    </row>
    <row r="2414" spans="76:77" ht="16.5" customHeight="1">
      <c r="BX2414" s="149"/>
      <c r="BY2414" s="149"/>
    </row>
    <row r="2415" spans="76:77" ht="16.5" customHeight="1">
      <c r="BX2415" s="149"/>
      <c r="BY2415" s="149"/>
    </row>
    <row r="2416" spans="76:77" ht="16.5" customHeight="1">
      <c r="BX2416" s="149"/>
      <c r="BY2416" s="149"/>
    </row>
    <row r="2417" spans="76:77" ht="16.5" customHeight="1">
      <c r="BX2417" s="149"/>
      <c r="BY2417" s="149"/>
    </row>
    <row r="2418" spans="76:77" ht="16.5" customHeight="1">
      <c r="BX2418" s="149"/>
      <c r="BY2418" s="149"/>
    </row>
    <row r="2419" spans="76:77" ht="16.5" customHeight="1">
      <c r="BX2419" s="149"/>
      <c r="BY2419" s="149"/>
    </row>
    <row r="2420" spans="76:77" ht="16.5" customHeight="1">
      <c r="BX2420" s="149"/>
      <c r="BY2420" s="149"/>
    </row>
    <row r="2421" spans="76:77" ht="16.5" customHeight="1">
      <c r="BX2421" s="149"/>
      <c r="BY2421" s="149"/>
    </row>
    <row r="2422" spans="76:77" ht="16.5" customHeight="1">
      <c r="BX2422" s="149"/>
      <c r="BY2422" s="149"/>
    </row>
    <row r="2423" spans="76:77" ht="16.5" customHeight="1">
      <c r="BX2423" s="149"/>
      <c r="BY2423" s="149"/>
    </row>
    <row r="2424" spans="76:77" ht="16.5" customHeight="1">
      <c r="BX2424" s="149"/>
      <c r="BY2424" s="149"/>
    </row>
    <row r="2425" spans="76:77" ht="16.5" customHeight="1">
      <c r="BX2425" s="149"/>
      <c r="BY2425" s="149"/>
    </row>
    <row r="2426" spans="76:77" ht="16.5" customHeight="1">
      <c r="BX2426" s="149"/>
      <c r="BY2426" s="149"/>
    </row>
    <row r="2427" spans="76:77" ht="16.5" customHeight="1">
      <c r="BX2427" s="149"/>
      <c r="BY2427" s="149"/>
    </row>
    <row r="2428" spans="76:77" ht="16.5" customHeight="1">
      <c r="BX2428" s="149"/>
      <c r="BY2428" s="149"/>
    </row>
    <row r="2429" spans="76:77" ht="16.5" customHeight="1">
      <c r="BX2429" s="149"/>
      <c r="BY2429" s="149"/>
    </row>
    <row r="2430" spans="76:77" ht="16.5" customHeight="1">
      <c r="BX2430" s="149"/>
      <c r="BY2430" s="149"/>
    </row>
    <row r="2431" spans="76:77" ht="16.5" customHeight="1">
      <c r="BX2431" s="149"/>
      <c r="BY2431" s="149"/>
    </row>
    <row r="2432" spans="76:77" ht="16.5" customHeight="1">
      <c r="BX2432" s="149"/>
      <c r="BY2432" s="149"/>
    </row>
    <row r="2433" spans="76:77" ht="16.5" customHeight="1">
      <c r="BX2433" s="149"/>
      <c r="BY2433" s="149"/>
    </row>
    <row r="2434" spans="76:77" ht="16.5" customHeight="1">
      <c r="BX2434" s="149"/>
      <c r="BY2434" s="149"/>
    </row>
    <row r="2435" spans="76:77" ht="16.5" customHeight="1">
      <c r="BX2435" s="149"/>
      <c r="BY2435" s="149"/>
    </row>
    <row r="2436" spans="76:77" ht="16.5" customHeight="1">
      <c r="BX2436" s="149"/>
      <c r="BY2436" s="149"/>
    </row>
    <row r="2437" spans="76:77" ht="16.5" customHeight="1">
      <c r="BX2437" s="149"/>
      <c r="BY2437" s="149"/>
    </row>
    <row r="2438" spans="76:77" ht="16.5" customHeight="1">
      <c r="BX2438" s="149"/>
      <c r="BY2438" s="149"/>
    </row>
    <row r="2439" spans="76:77" ht="16.5" customHeight="1">
      <c r="BX2439" s="149"/>
      <c r="BY2439" s="149"/>
    </row>
    <row r="2440" spans="76:77" ht="16.5" customHeight="1">
      <c r="BX2440" s="149"/>
      <c r="BY2440" s="149"/>
    </row>
    <row r="2441" spans="76:77" ht="16.5" customHeight="1">
      <c r="BX2441" s="149"/>
      <c r="BY2441" s="149"/>
    </row>
    <row r="2442" spans="76:77" ht="16.5" customHeight="1">
      <c r="BX2442" s="149"/>
      <c r="BY2442" s="149"/>
    </row>
    <row r="2443" spans="76:77" ht="16.5" customHeight="1">
      <c r="BX2443" s="149"/>
      <c r="BY2443" s="149"/>
    </row>
    <row r="2444" spans="76:77" ht="16.5" customHeight="1">
      <c r="BX2444" s="149"/>
      <c r="BY2444" s="149"/>
    </row>
    <row r="2445" spans="76:77" ht="16.5" customHeight="1">
      <c r="BX2445" s="149"/>
      <c r="BY2445" s="149"/>
    </row>
    <row r="2446" spans="76:77" ht="16.5" customHeight="1">
      <c r="BX2446" s="149"/>
      <c r="BY2446" s="149"/>
    </row>
    <row r="2447" spans="76:77" ht="16.5" customHeight="1">
      <c r="BX2447" s="149"/>
      <c r="BY2447" s="149"/>
    </row>
    <row r="2448" spans="76:77" ht="16.5" customHeight="1">
      <c r="BX2448" s="149"/>
      <c r="BY2448" s="149"/>
    </row>
    <row r="2449" spans="76:77" ht="16.5" customHeight="1">
      <c r="BX2449" s="149"/>
      <c r="BY2449" s="149"/>
    </row>
    <row r="2450" spans="76:77" ht="16.5" customHeight="1">
      <c r="BX2450" s="149"/>
      <c r="BY2450" s="149"/>
    </row>
    <row r="2451" spans="76:77" ht="16.5" customHeight="1">
      <c r="BX2451" s="149"/>
      <c r="BY2451" s="149"/>
    </row>
    <row r="2452" spans="76:77" ht="16.5" customHeight="1">
      <c r="BX2452" s="149"/>
      <c r="BY2452" s="149"/>
    </row>
    <row r="2453" spans="76:77" ht="16.5" customHeight="1">
      <c r="BX2453" s="149"/>
      <c r="BY2453" s="149"/>
    </row>
    <row r="2454" spans="76:77" ht="16.5" customHeight="1">
      <c r="BX2454" s="149"/>
      <c r="BY2454" s="149"/>
    </row>
    <row r="2455" spans="76:77" ht="16.5" customHeight="1">
      <c r="BX2455" s="149"/>
      <c r="BY2455" s="149"/>
    </row>
    <row r="2456" spans="76:77" ht="16.5" customHeight="1">
      <c r="BX2456" s="149"/>
      <c r="BY2456" s="149"/>
    </row>
    <row r="2457" spans="76:77" ht="16.5" customHeight="1">
      <c r="BX2457" s="149"/>
      <c r="BY2457" s="149"/>
    </row>
    <row r="2458" spans="76:77" ht="16.5" customHeight="1">
      <c r="BX2458" s="149"/>
      <c r="BY2458" s="149"/>
    </row>
    <row r="2459" spans="76:77" ht="16.5" customHeight="1">
      <c r="BX2459" s="149"/>
      <c r="BY2459" s="149"/>
    </row>
    <row r="2460" spans="76:77" ht="16.5" customHeight="1">
      <c r="BX2460" s="149"/>
      <c r="BY2460" s="149"/>
    </row>
    <row r="2461" spans="76:77" ht="16.5" customHeight="1">
      <c r="BX2461" s="149"/>
      <c r="BY2461" s="149"/>
    </row>
    <row r="2462" spans="76:77" ht="16.5" customHeight="1">
      <c r="BX2462" s="149"/>
      <c r="BY2462" s="149"/>
    </row>
    <row r="2463" spans="76:77" ht="16.5" customHeight="1">
      <c r="BX2463" s="149"/>
      <c r="BY2463" s="149"/>
    </row>
    <row r="2464" spans="76:77" ht="16.5" customHeight="1">
      <c r="BX2464" s="149"/>
      <c r="BY2464" s="149"/>
    </row>
    <row r="2465" spans="76:77" ht="16.5" customHeight="1">
      <c r="BX2465" s="149"/>
      <c r="BY2465" s="149"/>
    </row>
    <row r="2466" spans="76:77" ht="16.5" customHeight="1">
      <c r="BX2466" s="149"/>
      <c r="BY2466" s="149"/>
    </row>
    <row r="2467" spans="76:77" ht="16.5" customHeight="1">
      <c r="BX2467" s="149"/>
      <c r="BY2467" s="149"/>
    </row>
    <row r="2468" spans="76:77" ht="16.5" customHeight="1">
      <c r="BX2468" s="149"/>
      <c r="BY2468" s="149"/>
    </row>
    <row r="2469" spans="76:77" ht="16.5" customHeight="1">
      <c r="BX2469" s="149"/>
      <c r="BY2469" s="149"/>
    </row>
    <row r="2470" spans="76:77" ht="16.5" customHeight="1">
      <c r="BX2470" s="149"/>
      <c r="BY2470" s="149"/>
    </row>
    <row r="2471" spans="76:77" ht="16.5" customHeight="1">
      <c r="BX2471" s="149"/>
      <c r="BY2471" s="149"/>
    </row>
    <row r="2472" spans="76:77" ht="16.5" customHeight="1">
      <c r="BX2472" s="149"/>
      <c r="BY2472" s="149"/>
    </row>
    <row r="2473" spans="76:77" ht="16.5" customHeight="1">
      <c r="BX2473" s="149"/>
      <c r="BY2473" s="149"/>
    </row>
    <row r="2474" spans="76:77" ht="16.5" customHeight="1">
      <c r="BX2474" s="149"/>
      <c r="BY2474" s="149"/>
    </row>
    <row r="2475" spans="76:77" ht="16.5" customHeight="1">
      <c r="BX2475" s="149"/>
      <c r="BY2475" s="149"/>
    </row>
    <row r="2476" spans="76:77" ht="16.5" customHeight="1">
      <c r="BX2476" s="149"/>
      <c r="BY2476" s="149"/>
    </row>
    <row r="2477" spans="76:77" ht="16.5" customHeight="1">
      <c r="BX2477" s="149"/>
      <c r="BY2477" s="149"/>
    </row>
    <row r="2478" spans="76:77" ht="16.5" customHeight="1">
      <c r="BX2478" s="149"/>
      <c r="BY2478" s="149"/>
    </row>
    <row r="2479" spans="76:77" ht="16.5" customHeight="1">
      <c r="BX2479" s="149"/>
      <c r="BY2479" s="149"/>
    </row>
    <row r="2480" spans="76:77" ht="16.5" customHeight="1">
      <c r="BX2480" s="149"/>
      <c r="BY2480" s="149"/>
    </row>
    <row r="2481" spans="76:77" ht="16.5" customHeight="1">
      <c r="BX2481" s="149"/>
      <c r="BY2481" s="149"/>
    </row>
    <row r="2482" spans="76:77" ht="16.5" customHeight="1">
      <c r="BX2482" s="149"/>
      <c r="BY2482" s="149"/>
    </row>
    <row r="2483" spans="76:77" ht="16.5" customHeight="1">
      <c r="BX2483" s="149"/>
      <c r="BY2483" s="149"/>
    </row>
    <row r="2484" spans="76:77" ht="16.5" customHeight="1">
      <c r="BX2484" s="149"/>
      <c r="BY2484" s="149"/>
    </row>
    <row r="2485" spans="76:77" ht="16.5" customHeight="1">
      <c r="BX2485" s="149"/>
      <c r="BY2485" s="149"/>
    </row>
    <row r="2486" spans="76:77" ht="16.5" customHeight="1">
      <c r="BX2486" s="149"/>
      <c r="BY2486" s="149"/>
    </row>
    <row r="2487" spans="76:77" ht="16.5" customHeight="1">
      <c r="BX2487" s="149"/>
      <c r="BY2487" s="149"/>
    </row>
    <row r="2488" spans="76:77" ht="16.5" customHeight="1">
      <c r="BX2488" s="149"/>
      <c r="BY2488" s="149"/>
    </row>
    <row r="2489" spans="76:77" ht="16.5" customHeight="1">
      <c r="BX2489" s="149"/>
      <c r="BY2489" s="149"/>
    </row>
    <row r="2490" spans="76:77" ht="16.5" customHeight="1">
      <c r="BX2490" s="149"/>
      <c r="BY2490" s="149"/>
    </row>
    <row r="2491" spans="76:77" ht="16.5" customHeight="1">
      <c r="BX2491" s="149"/>
      <c r="BY2491" s="149"/>
    </row>
    <row r="2492" spans="76:77" ht="16.5" customHeight="1">
      <c r="BX2492" s="149"/>
      <c r="BY2492" s="149"/>
    </row>
    <row r="2493" spans="76:77" ht="16.5" customHeight="1">
      <c r="BX2493" s="149"/>
      <c r="BY2493" s="149"/>
    </row>
    <row r="2494" spans="76:77" ht="16.5" customHeight="1">
      <c r="BX2494" s="149"/>
      <c r="BY2494" s="149"/>
    </row>
    <row r="2495" spans="76:77" ht="16.5" customHeight="1">
      <c r="BX2495" s="149"/>
      <c r="BY2495" s="149"/>
    </row>
    <row r="2496" spans="76:77" ht="16.5" customHeight="1">
      <c r="BX2496" s="149"/>
      <c r="BY2496" s="149"/>
    </row>
    <row r="2497" spans="76:77" ht="16.5" customHeight="1">
      <c r="BX2497" s="149"/>
      <c r="BY2497" s="149"/>
    </row>
    <row r="2498" spans="76:77" ht="16.5" customHeight="1">
      <c r="BX2498" s="149"/>
      <c r="BY2498" s="149"/>
    </row>
    <row r="2499" spans="76:77" ht="16.5" customHeight="1">
      <c r="BX2499" s="149"/>
      <c r="BY2499" s="149"/>
    </row>
    <row r="2500" spans="76:77" ht="16.5" customHeight="1">
      <c r="BX2500" s="149"/>
      <c r="BY2500" s="149"/>
    </row>
    <row r="2501" spans="76:77" ht="16.5" customHeight="1">
      <c r="BX2501" s="149"/>
      <c r="BY2501" s="149"/>
    </row>
    <row r="2502" spans="76:77" ht="16.5" customHeight="1">
      <c r="BX2502" s="149"/>
      <c r="BY2502" s="149"/>
    </row>
    <row r="2503" spans="76:77" ht="16.5" customHeight="1">
      <c r="BX2503" s="149"/>
      <c r="BY2503" s="149"/>
    </row>
    <row r="2504" spans="76:77" ht="16.5" customHeight="1">
      <c r="BX2504" s="149"/>
      <c r="BY2504" s="149"/>
    </row>
    <row r="2505" spans="76:77" ht="16.5" customHeight="1">
      <c r="BX2505" s="149"/>
      <c r="BY2505" s="149"/>
    </row>
    <row r="2506" spans="76:77" ht="16.5" customHeight="1">
      <c r="BX2506" s="149"/>
      <c r="BY2506" s="149"/>
    </row>
    <row r="2507" spans="76:77" ht="16.5" customHeight="1">
      <c r="BX2507" s="149"/>
      <c r="BY2507" s="149"/>
    </row>
    <row r="2508" spans="76:77" ht="16.5" customHeight="1">
      <c r="BX2508" s="149"/>
      <c r="BY2508" s="149"/>
    </row>
    <row r="2509" spans="76:77" ht="16.5" customHeight="1">
      <c r="BX2509" s="149"/>
      <c r="BY2509" s="149"/>
    </row>
    <row r="2510" spans="76:77" ht="16.5" customHeight="1">
      <c r="BX2510" s="149"/>
      <c r="BY2510" s="149"/>
    </row>
    <row r="2511" spans="76:77" ht="16.5" customHeight="1">
      <c r="BX2511" s="149"/>
      <c r="BY2511" s="149"/>
    </row>
    <row r="2512" spans="76:77" ht="16.5" customHeight="1">
      <c r="BX2512" s="149"/>
      <c r="BY2512" s="149"/>
    </row>
    <row r="2513" spans="76:77" ht="16.5" customHeight="1">
      <c r="BX2513" s="149"/>
      <c r="BY2513" s="149"/>
    </row>
    <row r="2514" spans="76:77" ht="16.5" customHeight="1">
      <c r="BX2514" s="149"/>
      <c r="BY2514" s="149"/>
    </row>
    <row r="2515" spans="76:77" ht="16.5" customHeight="1">
      <c r="BX2515" s="149"/>
      <c r="BY2515" s="149"/>
    </row>
    <row r="2516" spans="76:77" ht="16.5" customHeight="1">
      <c r="BX2516" s="149"/>
      <c r="BY2516" s="149"/>
    </row>
    <row r="2517" spans="76:77" ht="16.5" customHeight="1">
      <c r="BX2517" s="149"/>
      <c r="BY2517" s="149"/>
    </row>
    <row r="2518" spans="76:77" ht="16.5" customHeight="1">
      <c r="BX2518" s="149"/>
      <c r="BY2518" s="149"/>
    </row>
    <row r="2519" spans="76:77" ht="16.5" customHeight="1">
      <c r="BX2519" s="149"/>
      <c r="BY2519" s="149"/>
    </row>
    <row r="2520" spans="76:77" ht="16.5" customHeight="1">
      <c r="BX2520" s="149"/>
      <c r="BY2520" s="149"/>
    </row>
    <row r="2521" spans="76:77" ht="16.5" customHeight="1">
      <c r="BX2521" s="149"/>
      <c r="BY2521" s="149"/>
    </row>
    <row r="2522" spans="76:77" ht="16.5" customHeight="1">
      <c r="BX2522" s="149"/>
      <c r="BY2522" s="149"/>
    </row>
    <row r="2523" spans="76:77" ht="16.5" customHeight="1">
      <c r="BX2523" s="149"/>
      <c r="BY2523" s="149"/>
    </row>
    <row r="2524" spans="76:77" ht="16.5" customHeight="1">
      <c r="BX2524" s="149"/>
      <c r="BY2524" s="149"/>
    </row>
    <row r="2525" spans="76:77" ht="16.5" customHeight="1">
      <c r="BX2525" s="149"/>
      <c r="BY2525" s="149"/>
    </row>
    <row r="2526" spans="76:77" ht="16.5" customHeight="1">
      <c r="BX2526" s="149"/>
      <c r="BY2526" s="149"/>
    </row>
    <row r="2527" spans="76:77" ht="16.5" customHeight="1">
      <c r="BX2527" s="149"/>
      <c r="BY2527" s="149"/>
    </row>
    <row r="2528" spans="76:77" ht="16.5" customHeight="1">
      <c r="BX2528" s="149"/>
      <c r="BY2528" s="149"/>
    </row>
    <row r="2529" spans="76:77" ht="16.5" customHeight="1">
      <c r="BX2529" s="149"/>
      <c r="BY2529" s="149"/>
    </row>
    <row r="2530" spans="76:77" ht="16.5" customHeight="1">
      <c r="BX2530" s="149"/>
      <c r="BY2530" s="149"/>
    </row>
    <row r="2531" spans="76:77" ht="16.5" customHeight="1">
      <c r="BX2531" s="149"/>
      <c r="BY2531" s="149"/>
    </row>
    <row r="2532" spans="76:77" ht="16.5" customHeight="1">
      <c r="BX2532" s="149"/>
      <c r="BY2532" s="149"/>
    </row>
    <row r="2533" spans="76:77" ht="16.5" customHeight="1">
      <c r="BX2533" s="149"/>
      <c r="BY2533" s="149"/>
    </row>
    <row r="2534" spans="76:77" ht="16.5" customHeight="1">
      <c r="BX2534" s="149"/>
      <c r="BY2534" s="149"/>
    </row>
    <row r="2535" spans="76:77" ht="16.5" customHeight="1">
      <c r="BX2535" s="149"/>
      <c r="BY2535" s="149"/>
    </row>
    <row r="2536" spans="76:77" ht="16.5" customHeight="1">
      <c r="BX2536" s="149"/>
      <c r="BY2536" s="149"/>
    </row>
    <row r="2537" spans="76:77" ht="16.5" customHeight="1">
      <c r="BX2537" s="149"/>
      <c r="BY2537" s="149"/>
    </row>
    <row r="2538" spans="76:77" ht="16.5" customHeight="1">
      <c r="BX2538" s="149"/>
      <c r="BY2538" s="149"/>
    </row>
    <row r="2539" spans="76:77" ht="16.5" customHeight="1">
      <c r="BX2539" s="149"/>
      <c r="BY2539" s="149"/>
    </row>
    <row r="2540" spans="76:77" ht="16.5" customHeight="1">
      <c r="BX2540" s="149"/>
      <c r="BY2540" s="149"/>
    </row>
    <row r="2541" spans="76:77" ht="16.5" customHeight="1">
      <c r="BX2541" s="149"/>
      <c r="BY2541" s="149"/>
    </row>
    <row r="2542" spans="76:77" ht="16.5" customHeight="1">
      <c r="BX2542" s="149"/>
      <c r="BY2542" s="149"/>
    </row>
    <row r="2543" spans="76:77" ht="16.5" customHeight="1">
      <c r="BX2543" s="149"/>
      <c r="BY2543" s="149"/>
    </row>
    <row r="2544" spans="76:77" ht="16.5" customHeight="1">
      <c r="BX2544" s="149"/>
      <c r="BY2544" s="149"/>
    </row>
    <row r="2545" spans="76:77" ht="16.5" customHeight="1">
      <c r="BX2545" s="149"/>
      <c r="BY2545" s="149"/>
    </row>
    <row r="2546" spans="76:77" ht="16.5" customHeight="1">
      <c r="BX2546" s="149"/>
      <c r="BY2546" s="149"/>
    </row>
    <row r="2547" spans="76:77" ht="16.5" customHeight="1">
      <c r="BX2547" s="149"/>
      <c r="BY2547" s="149"/>
    </row>
    <row r="2548" spans="76:77" ht="16.5" customHeight="1">
      <c r="BX2548" s="149"/>
      <c r="BY2548" s="149"/>
    </row>
    <row r="2549" spans="76:77" ht="16.5" customHeight="1">
      <c r="BX2549" s="149"/>
      <c r="BY2549" s="149"/>
    </row>
    <row r="2550" spans="76:77" ht="16.5" customHeight="1">
      <c r="BX2550" s="149"/>
      <c r="BY2550" s="149"/>
    </row>
    <row r="2551" spans="76:77" ht="16.5" customHeight="1">
      <c r="BX2551" s="149"/>
      <c r="BY2551" s="149"/>
    </row>
    <row r="2552" spans="76:77" ht="16.5" customHeight="1">
      <c r="BX2552" s="149"/>
      <c r="BY2552" s="149"/>
    </row>
    <row r="2553" spans="76:77" ht="16.5" customHeight="1">
      <c r="BX2553" s="149"/>
      <c r="BY2553" s="149"/>
    </row>
    <row r="2554" spans="76:77" ht="16.5" customHeight="1">
      <c r="BX2554" s="149"/>
      <c r="BY2554" s="149"/>
    </row>
    <row r="2555" spans="76:77" ht="16.5" customHeight="1">
      <c r="BX2555" s="149"/>
      <c r="BY2555" s="149"/>
    </row>
    <row r="2556" spans="76:77" ht="16.5" customHeight="1">
      <c r="BX2556" s="149"/>
      <c r="BY2556" s="149"/>
    </row>
    <row r="2557" spans="76:77" ht="16.5" customHeight="1">
      <c r="BX2557" s="149"/>
      <c r="BY2557" s="149"/>
    </row>
    <row r="2558" spans="76:77" ht="16.5" customHeight="1">
      <c r="BX2558" s="149"/>
      <c r="BY2558" s="149"/>
    </row>
    <row r="2559" spans="76:77" ht="16.5" customHeight="1">
      <c r="BX2559" s="149"/>
      <c r="BY2559" s="149"/>
    </row>
    <row r="2560" spans="76:77" ht="16.5" customHeight="1">
      <c r="BX2560" s="149"/>
      <c r="BY2560" s="149"/>
    </row>
    <row r="2561" spans="76:77" ht="16.5" customHeight="1">
      <c r="BX2561" s="149"/>
      <c r="BY2561" s="149"/>
    </row>
    <row r="2562" spans="76:77" ht="16.5" customHeight="1">
      <c r="BX2562" s="149"/>
      <c r="BY2562" s="149"/>
    </row>
    <row r="2563" spans="76:77" ht="16.5" customHeight="1">
      <c r="BX2563" s="149"/>
      <c r="BY2563" s="149"/>
    </row>
    <row r="2564" spans="76:77" ht="16.5" customHeight="1">
      <c r="BX2564" s="149"/>
      <c r="BY2564" s="149"/>
    </row>
    <row r="2565" spans="76:77" ht="16.5" customHeight="1">
      <c r="BX2565" s="149"/>
      <c r="BY2565" s="149"/>
    </row>
    <row r="2566" spans="76:77" ht="16.5" customHeight="1">
      <c r="BX2566" s="149"/>
      <c r="BY2566" s="149"/>
    </row>
    <row r="2567" spans="76:77" ht="16.5" customHeight="1">
      <c r="BX2567" s="149"/>
      <c r="BY2567" s="149"/>
    </row>
    <row r="2568" spans="76:77" ht="16.5" customHeight="1">
      <c r="BX2568" s="149"/>
      <c r="BY2568" s="149"/>
    </row>
    <row r="2569" spans="76:77" ht="16.5" customHeight="1">
      <c r="BX2569" s="149"/>
      <c r="BY2569" s="149"/>
    </row>
    <row r="2570" spans="76:77" ht="16.5" customHeight="1">
      <c r="BX2570" s="149"/>
      <c r="BY2570" s="149"/>
    </row>
    <row r="2571" spans="76:77" ht="16.5" customHeight="1">
      <c r="BX2571" s="149"/>
      <c r="BY2571" s="149"/>
    </row>
    <row r="2572" spans="76:77" ht="16.5" customHeight="1">
      <c r="BX2572" s="149"/>
      <c r="BY2572" s="149"/>
    </row>
    <row r="2573" spans="76:77" ht="16.5" customHeight="1">
      <c r="BX2573" s="149"/>
      <c r="BY2573" s="149"/>
    </row>
    <row r="2574" spans="76:77" ht="16.5" customHeight="1">
      <c r="BX2574" s="149"/>
      <c r="BY2574" s="149"/>
    </row>
    <row r="2575" spans="76:77" ht="16.5" customHeight="1">
      <c r="BX2575" s="149"/>
      <c r="BY2575" s="149"/>
    </row>
    <row r="2576" spans="76:77" ht="16.5" customHeight="1">
      <c r="BX2576" s="149"/>
      <c r="BY2576" s="149"/>
    </row>
    <row r="2577" spans="76:77" ht="16.5" customHeight="1">
      <c r="BX2577" s="149"/>
      <c r="BY2577" s="149"/>
    </row>
    <row r="2578" spans="76:77" ht="16.5" customHeight="1">
      <c r="BX2578" s="149"/>
      <c r="BY2578" s="149"/>
    </row>
    <row r="2579" spans="76:77" ht="16.5" customHeight="1">
      <c r="BX2579" s="149"/>
      <c r="BY2579" s="149"/>
    </row>
    <row r="2580" spans="76:77" ht="16.5" customHeight="1">
      <c r="BX2580" s="149"/>
      <c r="BY2580" s="149"/>
    </row>
    <row r="2581" spans="76:77" ht="16.5" customHeight="1">
      <c r="BX2581" s="149"/>
      <c r="BY2581" s="149"/>
    </row>
    <row r="2582" spans="76:77" ht="16.5" customHeight="1">
      <c r="BX2582" s="149"/>
      <c r="BY2582" s="149"/>
    </row>
    <row r="2583" spans="76:77" ht="16.5" customHeight="1">
      <c r="BX2583" s="149"/>
      <c r="BY2583" s="149"/>
    </row>
    <row r="2584" spans="76:77" ht="16.5" customHeight="1">
      <c r="BX2584" s="149"/>
      <c r="BY2584" s="149"/>
    </row>
    <row r="2585" spans="76:77" ht="16.5" customHeight="1">
      <c r="BX2585" s="149"/>
      <c r="BY2585" s="149"/>
    </row>
    <row r="2586" spans="76:77" ht="16.5" customHeight="1">
      <c r="BX2586" s="149"/>
      <c r="BY2586" s="149"/>
    </row>
    <row r="2587" spans="76:77" ht="16.5" customHeight="1">
      <c r="BX2587" s="149"/>
      <c r="BY2587" s="149"/>
    </row>
    <row r="2588" spans="76:77" ht="16.5" customHeight="1">
      <c r="BX2588" s="149"/>
      <c r="BY2588" s="149"/>
    </row>
    <row r="2589" spans="76:77" ht="16.5" customHeight="1">
      <c r="BX2589" s="149"/>
      <c r="BY2589" s="149"/>
    </row>
    <row r="2590" spans="76:77" ht="16.5" customHeight="1">
      <c r="BX2590" s="149"/>
      <c r="BY2590" s="149"/>
    </row>
    <row r="2591" spans="76:77" ht="16.5" customHeight="1">
      <c r="BX2591" s="149"/>
      <c r="BY2591" s="149"/>
    </row>
    <row r="2592" spans="76:77" ht="16.5" customHeight="1">
      <c r="BX2592" s="149"/>
      <c r="BY2592" s="149"/>
    </row>
    <row r="2593" spans="76:77" ht="16.5" customHeight="1">
      <c r="BX2593" s="149"/>
      <c r="BY2593" s="149"/>
    </row>
    <row r="2594" spans="76:77" ht="16.5" customHeight="1">
      <c r="BX2594" s="149"/>
      <c r="BY2594" s="149"/>
    </row>
    <row r="2595" spans="76:77" ht="16.5" customHeight="1">
      <c r="BX2595" s="149"/>
      <c r="BY2595" s="149"/>
    </row>
    <row r="2596" spans="76:77" ht="16.5" customHeight="1">
      <c r="BX2596" s="149"/>
      <c r="BY2596" s="149"/>
    </row>
    <row r="2597" spans="76:77" ht="16.5" customHeight="1">
      <c r="BX2597" s="149"/>
      <c r="BY2597" s="149"/>
    </row>
    <row r="2598" spans="76:77" ht="16.5" customHeight="1">
      <c r="BX2598" s="149"/>
      <c r="BY2598" s="149"/>
    </row>
    <row r="2599" spans="76:77" ht="16.5" customHeight="1">
      <c r="BX2599" s="149"/>
      <c r="BY2599" s="149"/>
    </row>
    <row r="2600" spans="76:77" ht="16.5" customHeight="1">
      <c r="BX2600" s="149"/>
      <c r="BY2600" s="149"/>
    </row>
    <row r="2601" spans="76:77" ht="16.5" customHeight="1">
      <c r="BX2601" s="149"/>
      <c r="BY2601" s="149"/>
    </row>
    <row r="2602" spans="76:77" ht="16.5" customHeight="1">
      <c r="BX2602" s="149"/>
      <c r="BY2602" s="149"/>
    </row>
    <row r="2603" spans="76:77" ht="16.5" customHeight="1">
      <c r="BX2603" s="149"/>
      <c r="BY2603" s="149"/>
    </row>
    <row r="2604" spans="76:77" ht="16.5" customHeight="1">
      <c r="BX2604" s="149"/>
      <c r="BY2604" s="149"/>
    </row>
    <row r="2605" spans="76:77" ht="16.5" customHeight="1">
      <c r="BX2605" s="149"/>
      <c r="BY2605" s="149"/>
    </row>
    <row r="2606" spans="76:77" ht="16.5" customHeight="1">
      <c r="BX2606" s="149"/>
      <c r="BY2606" s="149"/>
    </row>
    <row r="2607" spans="76:77" ht="16.5" customHeight="1">
      <c r="BX2607" s="149"/>
      <c r="BY2607" s="149"/>
    </row>
    <row r="2608" spans="76:77" ht="16.5" customHeight="1">
      <c r="BX2608" s="149"/>
      <c r="BY2608" s="149"/>
    </row>
    <row r="2609" spans="76:77" ht="16.5" customHeight="1">
      <c r="BX2609" s="149"/>
      <c r="BY2609" s="149"/>
    </row>
    <row r="2610" spans="76:77" ht="16.5" customHeight="1">
      <c r="BX2610" s="149"/>
      <c r="BY2610" s="149"/>
    </row>
    <row r="2611" spans="76:77" ht="16.5" customHeight="1">
      <c r="BX2611" s="149"/>
      <c r="BY2611" s="149"/>
    </row>
    <row r="2612" spans="76:77" ht="16.5" customHeight="1">
      <c r="BX2612" s="149"/>
      <c r="BY2612" s="149"/>
    </row>
    <row r="2613" spans="76:77" ht="16.5" customHeight="1">
      <c r="BX2613" s="149"/>
      <c r="BY2613" s="149"/>
    </row>
    <row r="2614" spans="76:77" ht="16.5" customHeight="1">
      <c r="BX2614" s="149"/>
      <c r="BY2614" s="149"/>
    </row>
    <row r="2615" spans="76:77" ht="16.5" customHeight="1">
      <c r="BX2615" s="149"/>
      <c r="BY2615" s="149"/>
    </row>
    <row r="2616" spans="76:77" ht="16.5" customHeight="1">
      <c r="BX2616" s="149"/>
      <c r="BY2616" s="149"/>
    </row>
    <row r="2617" spans="76:77" ht="16.5" customHeight="1">
      <c r="BX2617" s="149"/>
      <c r="BY2617" s="149"/>
    </row>
    <row r="2618" spans="76:77" ht="16.5" customHeight="1">
      <c r="BX2618" s="149"/>
      <c r="BY2618" s="149"/>
    </row>
    <row r="2619" spans="76:77" ht="16.5" customHeight="1">
      <c r="BX2619" s="149"/>
      <c r="BY2619" s="149"/>
    </row>
    <row r="2620" spans="76:77" ht="16.5" customHeight="1">
      <c r="BX2620" s="149"/>
      <c r="BY2620" s="149"/>
    </row>
    <row r="2621" spans="76:77" ht="16.5" customHeight="1">
      <c r="BX2621" s="149"/>
      <c r="BY2621" s="149"/>
    </row>
    <row r="2622" spans="76:77" ht="16.5" customHeight="1">
      <c r="BX2622" s="149"/>
      <c r="BY2622" s="149"/>
    </row>
    <row r="2623" spans="76:77" ht="16.5" customHeight="1">
      <c r="BX2623" s="149"/>
      <c r="BY2623" s="149"/>
    </row>
    <row r="2624" spans="76:77" ht="16.5" customHeight="1">
      <c r="BX2624" s="149"/>
      <c r="BY2624" s="149"/>
    </row>
    <row r="2625" spans="76:77" ht="16.5" customHeight="1">
      <c r="BX2625" s="149"/>
      <c r="BY2625" s="149"/>
    </row>
    <row r="2626" spans="76:77" ht="16.5" customHeight="1">
      <c r="BX2626" s="149"/>
      <c r="BY2626" s="149"/>
    </row>
    <row r="2627" spans="76:77" ht="16.5" customHeight="1">
      <c r="BX2627" s="149"/>
      <c r="BY2627" s="149"/>
    </row>
    <row r="2628" spans="76:77" ht="16.5" customHeight="1">
      <c r="BX2628" s="149"/>
      <c r="BY2628" s="149"/>
    </row>
    <row r="2629" spans="76:77" ht="16.5" customHeight="1">
      <c r="BX2629" s="149"/>
      <c r="BY2629" s="149"/>
    </row>
    <row r="2630" spans="76:77" ht="16.5" customHeight="1">
      <c r="BX2630" s="149"/>
      <c r="BY2630" s="149"/>
    </row>
    <row r="2631" spans="76:77" ht="16.5" customHeight="1">
      <c r="BX2631" s="149"/>
      <c r="BY2631" s="149"/>
    </row>
    <row r="2632" spans="76:77" ht="16.5" customHeight="1">
      <c r="BX2632" s="149"/>
      <c r="BY2632" s="149"/>
    </row>
    <row r="2633" spans="76:77" ht="16.5" customHeight="1">
      <c r="BX2633" s="149"/>
      <c r="BY2633" s="149"/>
    </row>
    <row r="2634" spans="76:77" ht="16.5" customHeight="1">
      <c r="BX2634" s="149"/>
      <c r="BY2634" s="149"/>
    </row>
    <row r="2635" spans="76:77" ht="16.5" customHeight="1">
      <c r="BX2635" s="149"/>
      <c r="BY2635" s="149"/>
    </row>
    <row r="2636" spans="76:77" ht="16.5" customHeight="1">
      <c r="BX2636" s="149"/>
      <c r="BY2636" s="149"/>
    </row>
    <row r="2637" spans="76:77" ht="16.5" customHeight="1">
      <c r="BX2637" s="149"/>
      <c r="BY2637" s="149"/>
    </row>
    <row r="2638" spans="76:77" ht="16.5" customHeight="1">
      <c r="BX2638" s="149"/>
      <c r="BY2638" s="149"/>
    </row>
    <row r="2639" spans="76:77" ht="16.5" customHeight="1">
      <c r="BX2639" s="149"/>
      <c r="BY2639" s="149"/>
    </row>
    <row r="2640" spans="76:77" ht="16.5" customHeight="1">
      <c r="BX2640" s="149"/>
      <c r="BY2640" s="149"/>
    </row>
    <row r="2641" spans="76:77" ht="16.5" customHeight="1">
      <c r="BX2641" s="149"/>
      <c r="BY2641" s="149"/>
    </row>
    <row r="2642" spans="76:77" ht="16.5" customHeight="1">
      <c r="BX2642" s="149"/>
      <c r="BY2642" s="149"/>
    </row>
    <row r="2643" spans="76:77" ht="16.5" customHeight="1">
      <c r="BX2643" s="149"/>
      <c r="BY2643" s="149"/>
    </row>
    <row r="2644" spans="76:77" ht="16.5" customHeight="1">
      <c r="BX2644" s="149"/>
      <c r="BY2644" s="149"/>
    </row>
    <row r="2645" spans="76:77" ht="16.5" customHeight="1">
      <c r="BX2645" s="149"/>
      <c r="BY2645" s="149"/>
    </row>
    <row r="2646" spans="76:77" ht="16.5" customHeight="1">
      <c r="BX2646" s="149"/>
      <c r="BY2646" s="149"/>
    </row>
    <row r="2647" spans="76:77" ht="16.5" customHeight="1">
      <c r="BX2647" s="149"/>
      <c r="BY2647" s="149"/>
    </row>
    <row r="2648" spans="76:77" ht="16.5" customHeight="1">
      <c r="BX2648" s="149"/>
      <c r="BY2648" s="149"/>
    </row>
    <row r="2649" spans="76:77" ht="16.5" customHeight="1">
      <c r="BX2649" s="149"/>
      <c r="BY2649" s="149"/>
    </row>
    <row r="2650" spans="76:77" ht="16.5" customHeight="1">
      <c r="BX2650" s="149"/>
      <c r="BY2650" s="149"/>
    </row>
    <row r="2651" spans="76:77" ht="16.5" customHeight="1">
      <c r="BX2651" s="149"/>
      <c r="BY2651" s="149"/>
    </row>
    <row r="2652" spans="76:77" ht="16.5" customHeight="1">
      <c r="BX2652" s="149"/>
      <c r="BY2652" s="149"/>
    </row>
    <row r="2653" spans="76:77" ht="16.5" customHeight="1">
      <c r="BX2653" s="149"/>
      <c r="BY2653" s="149"/>
    </row>
    <row r="2654" spans="76:77" ht="16.5" customHeight="1">
      <c r="BX2654" s="149"/>
      <c r="BY2654" s="149"/>
    </row>
    <row r="2655" spans="76:77" ht="16.5" customHeight="1">
      <c r="BX2655" s="149"/>
      <c r="BY2655" s="149"/>
    </row>
    <row r="2656" spans="76:77" ht="16.5" customHeight="1">
      <c r="BX2656" s="149"/>
      <c r="BY2656" s="149"/>
    </row>
    <row r="2657" spans="76:77" ht="16.5" customHeight="1">
      <c r="BX2657" s="149"/>
      <c r="BY2657" s="149"/>
    </row>
    <row r="2658" spans="76:77" ht="16.5" customHeight="1">
      <c r="BX2658" s="149"/>
      <c r="BY2658" s="149"/>
    </row>
    <row r="2659" spans="76:77" ht="16.5" customHeight="1">
      <c r="BX2659" s="149"/>
      <c r="BY2659" s="149"/>
    </row>
    <row r="2660" spans="76:77" ht="16.5" customHeight="1">
      <c r="BX2660" s="149"/>
      <c r="BY2660" s="149"/>
    </row>
    <row r="2661" spans="76:77" ht="16.5" customHeight="1">
      <c r="BX2661" s="149"/>
      <c r="BY2661" s="149"/>
    </row>
    <row r="2662" spans="76:77" ht="16.5" customHeight="1">
      <c r="BX2662" s="149"/>
      <c r="BY2662" s="149"/>
    </row>
    <row r="2663" spans="76:77" ht="16.5" customHeight="1">
      <c r="BX2663" s="149"/>
      <c r="BY2663" s="149"/>
    </row>
    <row r="2664" spans="76:77" ht="16.5" customHeight="1">
      <c r="BX2664" s="149"/>
      <c r="BY2664" s="149"/>
    </row>
    <row r="2665" spans="76:77" ht="16.5" customHeight="1">
      <c r="BX2665" s="149"/>
      <c r="BY2665" s="149"/>
    </row>
    <row r="2666" spans="76:77" ht="16.5" customHeight="1">
      <c r="BX2666" s="149"/>
      <c r="BY2666" s="149"/>
    </row>
    <row r="2667" spans="76:77" ht="16.5" customHeight="1">
      <c r="BX2667" s="149"/>
      <c r="BY2667" s="149"/>
    </row>
    <row r="2668" spans="76:77" ht="16.5" customHeight="1">
      <c r="BX2668" s="149"/>
      <c r="BY2668" s="149"/>
    </row>
    <row r="2669" spans="76:77" ht="16.5" customHeight="1">
      <c r="BX2669" s="149"/>
      <c r="BY2669" s="149"/>
    </row>
    <row r="2670" spans="76:77" ht="16.5" customHeight="1">
      <c r="BX2670" s="149"/>
      <c r="BY2670" s="149"/>
    </row>
    <row r="2671" spans="76:77" ht="16.5" customHeight="1">
      <c r="BX2671" s="149"/>
      <c r="BY2671" s="149"/>
    </row>
    <row r="2672" spans="76:77" ht="16.5" customHeight="1">
      <c r="BX2672" s="149"/>
      <c r="BY2672" s="149"/>
    </row>
    <row r="2673" spans="76:77" ht="16.5" customHeight="1">
      <c r="BX2673" s="149"/>
      <c r="BY2673" s="149"/>
    </row>
    <row r="2674" spans="76:77" ht="16.5" customHeight="1">
      <c r="BX2674" s="149"/>
      <c r="BY2674" s="149"/>
    </row>
    <row r="2675" spans="76:77" ht="16.5" customHeight="1">
      <c r="BX2675" s="149"/>
      <c r="BY2675" s="149"/>
    </row>
    <row r="2676" spans="76:77" ht="16.5" customHeight="1">
      <c r="BX2676" s="149"/>
      <c r="BY2676" s="149"/>
    </row>
    <row r="2677" spans="76:77" ht="16.5" customHeight="1">
      <c r="BX2677" s="149"/>
      <c r="BY2677" s="149"/>
    </row>
    <row r="2678" spans="76:77" ht="16.5" customHeight="1">
      <c r="BX2678" s="149"/>
      <c r="BY2678" s="149"/>
    </row>
    <row r="2679" spans="76:77" ht="16.5" customHeight="1">
      <c r="BX2679" s="149"/>
      <c r="BY2679" s="149"/>
    </row>
    <row r="2680" spans="76:77" ht="16.5" customHeight="1">
      <c r="BX2680" s="149"/>
      <c r="BY2680" s="149"/>
    </row>
    <row r="2681" spans="76:77" ht="16.5" customHeight="1">
      <c r="BX2681" s="149"/>
      <c r="BY2681" s="149"/>
    </row>
    <row r="2682" spans="76:77" ht="16.5" customHeight="1">
      <c r="BX2682" s="149"/>
      <c r="BY2682" s="149"/>
    </row>
    <row r="2683" spans="76:77" ht="16.5" customHeight="1">
      <c r="BX2683" s="149"/>
      <c r="BY2683" s="149"/>
    </row>
    <row r="2684" spans="76:77" ht="16.5" customHeight="1">
      <c r="BX2684" s="149"/>
      <c r="BY2684" s="149"/>
    </row>
    <row r="2685" spans="76:77" ht="16.5" customHeight="1">
      <c r="BX2685" s="149"/>
      <c r="BY2685" s="149"/>
    </row>
    <row r="2686" spans="76:77" ht="16.5" customHeight="1">
      <c r="BX2686" s="149"/>
      <c r="BY2686" s="149"/>
    </row>
    <row r="2687" spans="76:77" ht="16.5" customHeight="1">
      <c r="BX2687" s="149"/>
      <c r="BY2687" s="149"/>
    </row>
    <row r="2688" spans="76:77" ht="16.5" customHeight="1">
      <c r="BX2688" s="149"/>
      <c r="BY2688" s="149"/>
    </row>
    <row r="2689" spans="76:77" ht="16.5" customHeight="1">
      <c r="BX2689" s="149"/>
      <c r="BY2689" s="149"/>
    </row>
    <row r="2690" spans="76:77" ht="16.5" customHeight="1">
      <c r="BX2690" s="149"/>
      <c r="BY2690" s="149"/>
    </row>
    <row r="2691" spans="76:77" ht="16.5" customHeight="1">
      <c r="BX2691" s="149"/>
      <c r="BY2691" s="149"/>
    </row>
    <row r="2692" spans="76:77" ht="16.5" customHeight="1">
      <c r="BX2692" s="149"/>
      <c r="BY2692" s="149"/>
    </row>
    <row r="2693" spans="76:77" ht="16.5" customHeight="1">
      <c r="BX2693" s="149"/>
      <c r="BY2693" s="149"/>
    </row>
    <row r="2694" spans="76:77" ht="16.5" customHeight="1">
      <c r="BX2694" s="149"/>
      <c r="BY2694" s="149"/>
    </row>
    <row r="2695" spans="76:77" ht="16.5" customHeight="1">
      <c r="BX2695" s="149"/>
      <c r="BY2695" s="149"/>
    </row>
    <row r="2696" spans="76:77" ht="16.5" customHeight="1">
      <c r="BX2696" s="149"/>
      <c r="BY2696" s="149"/>
    </row>
    <row r="2697" spans="76:77" ht="16.5" customHeight="1">
      <c r="BX2697" s="149"/>
      <c r="BY2697" s="149"/>
    </row>
    <row r="2698" spans="76:77" ht="16.5" customHeight="1">
      <c r="BX2698" s="149"/>
      <c r="BY2698" s="149"/>
    </row>
    <row r="2699" spans="76:77" ht="16.5" customHeight="1">
      <c r="BX2699" s="149"/>
      <c r="BY2699" s="149"/>
    </row>
    <row r="2700" spans="76:77" ht="16.5" customHeight="1">
      <c r="BX2700" s="149"/>
      <c r="BY2700" s="149"/>
    </row>
    <row r="2701" spans="76:77" ht="16.5" customHeight="1">
      <c r="BX2701" s="149"/>
      <c r="BY2701" s="149"/>
    </row>
    <row r="2702" spans="76:77" ht="16.5" customHeight="1">
      <c r="BX2702" s="149"/>
      <c r="BY2702" s="149"/>
    </row>
    <row r="2703" spans="76:77" ht="16.5" customHeight="1">
      <c r="BX2703" s="149"/>
      <c r="BY2703" s="149"/>
    </row>
    <row r="2704" spans="76:77" ht="16.5" customHeight="1">
      <c r="BX2704" s="149"/>
      <c r="BY2704" s="149"/>
    </row>
    <row r="2705" spans="76:77" ht="16.5" customHeight="1">
      <c r="BX2705" s="149"/>
      <c r="BY2705" s="149"/>
    </row>
    <row r="2706" spans="76:77" ht="16.5" customHeight="1">
      <c r="BX2706" s="149"/>
      <c r="BY2706" s="149"/>
    </row>
    <row r="2707" spans="76:77" ht="16.5" customHeight="1">
      <c r="BX2707" s="149"/>
      <c r="BY2707" s="149"/>
    </row>
    <row r="2708" spans="76:77" ht="16.5" customHeight="1">
      <c r="BX2708" s="149"/>
      <c r="BY2708" s="149"/>
    </row>
    <row r="2709" spans="76:77" ht="16.5" customHeight="1">
      <c r="BX2709" s="149"/>
      <c r="BY2709" s="149"/>
    </row>
    <row r="2710" spans="76:77" ht="16.5" customHeight="1">
      <c r="BX2710" s="149"/>
      <c r="BY2710" s="149"/>
    </row>
    <row r="2711" spans="76:77" ht="16.5" customHeight="1">
      <c r="BX2711" s="149"/>
      <c r="BY2711" s="149"/>
    </row>
    <row r="2712" spans="76:77" ht="16.5" customHeight="1">
      <c r="BX2712" s="149"/>
      <c r="BY2712" s="149"/>
    </row>
    <row r="2713" spans="76:77" ht="16.5" customHeight="1">
      <c r="BX2713" s="149"/>
      <c r="BY2713" s="149"/>
    </row>
    <row r="2714" spans="76:77" ht="16.5" customHeight="1">
      <c r="BX2714" s="149"/>
      <c r="BY2714" s="149"/>
    </row>
    <row r="2715" spans="76:77" ht="16.5" customHeight="1">
      <c r="BX2715" s="149"/>
      <c r="BY2715" s="149"/>
    </row>
    <row r="2716" spans="76:77" ht="16.5" customHeight="1">
      <c r="BX2716" s="149"/>
      <c r="BY2716" s="149"/>
    </row>
    <row r="2717" spans="76:77" ht="16.5" customHeight="1">
      <c r="BX2717" s="149"/>
      <c r="BY2717" s="149"/>
    </row>
    <row r="2718" spans="76:77" ht="16.5" customHeight="1">
      <c r="BX2718" s="149"/>
      <c r="BY2718" s="149"/>
    </row>
    <row r="2719" spans="76:77" ht="16.5" customHeight="1">
      <c r="BX2719" s="149"/>
      <c r="BY2719" s="149"/>
    </row>
    <row r="2720" spans="76:77" ht="16.5" customHeight="1">
      <c r="BX2720" s="149"/>
      <c r="BY2720" s="149"/>
    </row>
    <row r="2721" spans="76:77" ht="16.5" customHeight="1">
      <c r="BX2721" s="149"/>
      <c r="BY2721" s="149"/>
    </row>
    <row r="2722" spans="76:77" ht="16.5" customHeight="1">
      <c r="BX2722" s="149"/>
      <c r="BY2722" s="149"/>
    </row>
    <row r="2723" spans="76:77" ht="16.5" customHeight="1">
      <c r="BX2723" s="149"/>
      <c r="BY2723" s="149"/>
    </row>
    <row r="2724" spans="76:77" ht="16.5" customHeight="1">
      <c r="BX2724" s="149"/>
      <c r="BY2724" s="149"/>
    </row>
    <row r="2725" spans="76:77" ht="16.5" customHeight="1">
      <c r="BX2725" s="149"/>
      <c r="BY2725" s="149"/>
    </row>
    <row r="2726" spans="76:77" ht="16.5" customHeight="1">
      <c r="BX2726" s="149"/>
      <c r="BY2726" s="149"/>
    </row>
    <row r="2727" spans="76:77" ht="16.5" customHeight="1">
      <c r="BX2727" s="149"/>
      <c r="BY2727" s="149"/>
    </row>
    <row r="2728" spans="76:77" ht="16.5" customHeight="1">
      <c r="BX2728" s="149"/>
      <c r="BY2728" s="149"/>
    </row>
    <row r="2729" spans="76:77" ht="16.5" customHeight="1">
      <c r="BX2729" s="149"/>
      <c r="BY2729" s="149"/>
    </row>
    <row r="2730" spans="76:77" ht="16.5" customHeight="1">
      <c r="BX2730" s="149"/>
      <c r="BY2730" s="149"/>
    </row>
    <row r="2731" spans="76:77" ht="16.5" customHeight="1">
      <c r="BX2731" s="149"/>
      <c r="BY2731" s="149"/>
    </row>
    <row r="2732" spans="76:77" ht="16.5" customHeight="1">
      <c r="BX2732" s="149"/>
      <c r="BY2732" s="149"/>
    </row>
    <row r="2733" spans="76:77" ht="16.5" customHeight="1">
      <c r="BX2733" s="149"/>
      <c r="BY2733" s="149"/>
    </row>
    <row r="2734" spans="76:77" ht="16.5" customHeight="1">
      <c r="BX2734" s="149"/>
      <c r="BY2734" s="149"/>
    </row>
    <row r="2735" spans="76:77" ht="16.5" customHeight="1">
      <c r="BX2735" s="149"/>
      <c r="BY2735" s="149"/>
    </row>
    <row r="2736" spans="76:77" ht="16.5" customHeight="1">
      <c r="BX2736" s="149"/>
      <c r="BY2736" s="149"/>
    </row>
    <row r="2737" spans="76:77" ht="16.5" customHeight="1">
      <c r="BX2737" s="149"/>
      <c r="BY2737" s="149"/>
    </row>
    <row r="2738" spans="76:77" ht="16.5" customHeight="1">
      <c r="BX2738" s="149"/>
      <c r="BY2738" s="149"/>
    </row>
    <row r="2739" spans="76:77" ht="16.5" customHeight="1">
      <c r="BX2739" s="149"/>
      <c r="BY2739" s="149"/>
    </row>
    <row r="2740" spans="76:77" ht="16.5" customHeight="1">
      <c r="BX2740" s="149"/>
      <c r="BY2740" s="149"/>
    </row>
    <row r="2741" spans="76:77" ht="16.5" customHeight="1">
      <c r="BX2741" s="149"/>
      <c r="BY2741" s="149"/>
    </row>
    <row r="2742" spans="76:77" ht="16.5" customHeight="1">
      <c r="BX2742" s="149"/>
      <c r="BY2742" s="149"/>
    </row>
    <row r="2743" spans="76:77" ht="16.5" customHeight="1">
      <c r="BX2743" s="149"/>
      <c r="BY2743" s="149"/>
    </row>
    <row r="2744" spans="76:77" ht="16.5" customHeight="1">
      <c r="BX2744" s="149"/>
      <c r="BY2744" s="149"/>
    </row>
    <row r="2745" spans="76:77" ht="16.5" customHeight="1">
      <c r="BX2745" s="149"/>
      <c r="BY2745" s="149"/>
    </row>
    <row r="2746" spans="76:77" ht="16.5" customHeight="1">
      <c r="BX2746" s="149"/>
      <c r="BY2746" s="149"/>
    </row>
    <row r="2747" spans="76:77" ht="16.5" customHeight="1">
      <c r="BX2747" s="149"/>
      <c r="BY2747" s="149"/>
    </row>
    <row r="2748" spans="76:77" ht="16.5" customHeight="1">
      <c r="BX2748" s="149"/>
      <c r="BY2748" s="149"/>
    </row>
    <row r="2749" spans="76:77" ht="16.5" customHeight="1">
      <c r="BX2749" s="149"/>
      <c r="BY2749" s="149"/>
    </row>
    <row r="2750" spans="76:77" ht="16.5" customHeight="1">
      <c r="BX2750" s="149"/>
      <c r="BY2750" s="149"/>
    </row>
    <row r="2751" spans="76:77" ht="16.5" customHeight="1">
      <c r="BX2751" s="149"/>
      <c r="BY2751" s="149"/>
    </row>
    <row r="2752" spans="76:77" ht="16.5" customHeight="1">
      <c r="BX2752" s="149"/>
      <c r="BY2752" s="149"/>
    </row>
    <row r="2753" spans="76:77" ht="16.5" customHeight="1">
      <c r="BX2753" s="149"/>
      <c r="BY2753" s="149"/>
    </row>
    <row r="2754" spans="76:77" ht="16.5" customHeight="1">
      <c r="BX2754" s="149"/>
      <c r="BY2754" s="149"/>
    </row>
    <row r="2755" spans="76:77" ht="16.5" customHeight="1">
      <c r="BX2755" s="149"/>
      <c r="BY2755" s="149"/>
    </row>
    <row r="2756" spans="76:77" ht="16.5" customHeight="1">
      <c r="BX2756" s="149"/>
      <c r="BY2756" s="149"/>
    </row>
    <row r="2757" spans="76:77" ht="16.5" customHeight="1">
      <c r="BX2757" s="149"/>
      <c r="BY2757" s="149"/>
    </row>
    <row r="2758" spans="76:77" ht="16.5" customHeight="1">
      <c r="BX2758" s="149"/>
      <c r="BY2758" s="149"/>
    </row>
    <row r="2759" spans="76:77" ht="16.5" customHeight="1">
      <c r="BX2759" s="149"/>
      <c r="BY2759" s="149"/>
    </row>
    <row r="2760" spans="76:77" ht="16.5" customHeight="1">
      <c r="BX2760" s="149"/>
      <c r="BY2760" s="149"/>
    </row>
    <row r="2761" spans="76:77" ht="16.5" customHeight="1">
      <c r="BX2761" s="149"/>
      <c r="BY2761" s="149"/>
    </row>
    <row r="2762" spans="76:77" ht="16.5" customHeight="1">
      <c r="BX2762" s="149"/>
      <c r="BY2762" s="149"/>
    </row>
    <row r="2763" spans="76:77" ht="16.5" customHeight="1">
      <c r="BX2763" s="149"/>
      <c r="BY2763" s="149"/>
    </row>
    <row r="2764" spans="76:77" ht="16.5" customHeight="1">
      <c r="BX2764" s="149"/>
      <c r="BY2764" s="149"/>
    </row>
    <row r="2765" spans="76:77" ht="16.5" customHeight="1">
      <c r="BX2765" s="149"/>
      <c r="BY2765" s="149"/>
    </row>
    <row r="2766" spans="76:77" ht="16.5" customHeight="1">
      <c r="BX2766" s="149"/>
      <c r="BY2766" s="149"/>
    </row>
    <row r="2767" spans="76:77" ht="16.5" customHeight="1">
      <c r="BX2767" s="149"/>
      <c r="BY2767" s="149"/>
    </row>
    <row r="2768" spans="76:77" ht="16.5" customHeight="1">
      <c r="BX2768" s="149"/>
      <c r="BY2768" s="149"/>
    </row>
    <row r="2769" spans="76:77" ht="16.5" customHeight="1">
      <c r="BX2769" s="149"/>
      <c r="BY2769" s="149"/>
    </row>
    <row r="2770" spans="76:77" ht="16.5" customHeight="1">
      <c r="BX2770" s="149"/>
      <c r="BY2770" s="149"/>
    </row>
    <row r="2771" spans="76:77" ht="16.5" customHeight="1">
      <c r="BX2771" s="149"/>
      <c r="BY2771" s="149"/>
    </row>
    <row r="2772" spans="76:77" ht="16.5" customHeight="1">
      <c r="BX2772" s="149"/>
      <c r="BY2772" s="149"/>
    </row>
    <row r="2773" spans="76:77" ht="16.5" customHeight="1">
      <c r="BX2773" s="149"/>
      <c r="BY2773" s="149"/>
    </row>
    <row r="2774" spans="76:77" ht="16.5" customHeight="1">
      <c r="BX2774" s="149"/>
      <c r="BY2774" s="149"/>
    </row>
    <row r="2775" spans="76:77" ht="16.5" customHeight="1">
      <c r="BX2775" s="149"/>
      <c r="BY2775" s="149"/>
    </row>
    <row r="2776" spans="76:77" ht="16.5" customHeight="1">
      <c r="BX2776" s="149"/>
      <c r="BY2776" s="149"/>
    </row>
    <row r="2777" spans="76:77" ht="16.5" customHeight="1">
      <c r="BX2777" s="149"/>
      <c r="BY2777" s="149"/>
    </row>
    <row r="2778" spans="76:77" ht="16.5" customHeight="1">
      <c r="BX2778" s="149"/>
      <c r="BY2778" s="149"/>
    </row>
    <row r="2779" spans="76:77" ht="16.5" customHeight="1">
      <c r="BX2779" s="149"/>
      <c r="BY2779" s="149"/>
    </row>
    <row r="2780" spans="76:77" ht="16.5" customHeight="1">
      <c r="BX2780" s="149"/>
      <c r="BY2780" s="149"/>
    </row>
    <row r="2781" spans="76:77" ht="16.5" customHeight="1">
      <c r="BX2781" s="149"/>
      <c r="BY2781" s="149"/>
    </row>
    <row r="2782" spans="76:77" ht="16.5" customHeight="1">
      <c r="BX2782" s="149"/>
      <c r="BY2782" s="149"/>
    </row>
    <row r="2783" spans="76:77" ht="16.5" customHeight="1">
      <c r="BX2783" s="149"/>
      <c r="BY2783" s="149"/>
    </row>
    <row r="2784" spans="76:77" ht="16.5" customHeight="1">
      <c r="BX2784" s="149"/>
      <c r="BY2784" s="149"/>
    </row>
    <row r="2785" spans="76:77" ht="16.5" customHeight="1">
      <c r="BX2785" s="149"/>
      <c r="BY2785" s="149"/>
    </row>
    <row r="2786" spans="76:77" ht="16.5" customHeight="1">
      <c r="BX2786" s="149"/>
      <c r="BY2786" s="149"/>
    </row>
    <row r="2787" spans="76:77" ht="16.5" customHeight="1">
      <c r="BX2787" s="149"/>
      <c r="BY2787" s="149"/>
    </row>
    <row r="2788" spans="76:77" ht="16.5" customHeight="1">
      <c r="BX2788" s="149"/>
      <c r="BY2788" s="149"/>
    </row>
    <row r="2789" spans="76:77" ht="16.5" customHeight="1">
      <c r="BX2789" s="149"/>
      <c r="BY2789" s="149"/>
    </row>
    <row r="2790" spans="76:77" ht="16.5" customHeight="1">
      <c r="BX2790" s="149"/>
      <c r="BY2790" s="149"/>
    </row>
    <row r="2791" spans="76:77" ht="16.5" customHeight="1">
      <c r="BX2791" s="149"/>
      <c r="BY2791" s="149"/>
    </row>
    <row r="2792" spans="76:77" ht="16.5" customHeight="1">
      <c r="BX2792" s="149"/>
      <c r="BY2792" s="149"/>
    </row>
    <row r="2793" spans="76:77" ht="16.5" customHeight="1">
      <c r="BX2793" s="149"/>
      <c r="BY2793" s="149"/>
    </row>
    <row r="2794" spans="76:77" ht="16.5" customHeight="1">
      <c r="BX2794" s="149"/>
      <c r="BY2794" s="149"/>
    </row>
    <row r="2795" spans="76:77" ht="16.5" customHeight="1">
      <c r="BX2795" s="149"/>
      <c r="BY2795" s="149"/>
    </row>
    <row r="2796" spans="76:77" ht="16.5" customHeight="1">
      <c r="BX2796" s="149"/>
      <c r="BY2796" s="149"/>
    </row>
    <row r="2797" spans="76:77" ht="16.5" customHeight="1">
      <c r="BX2797" s="149"/>
      <c r="BY2797" s="149"/>
    </row>
    <row r="2798" spans="76:77" ht="16.5" customHeight="1">
      <c r="BX2798" s="149"/>
      <c r="BY2798" s="149"/>
    </row>
    <row r="2799" spans="76:77" ht="16.5" customHeight="1">
      <c r="BX2799" s="149"/>
      <c r="BY2799" s="149"/>
    </row>
    <row r="2800" spans="76:77" ht="16.5" customHeight="1">
      <c r="BX2800" s="149"/>
      <c r="BY2800" s="149"/>
    </row>
    <row r="2801" spans="76:77" ht="16.5" customHeight="1">
      <c r="BX2801" s="149"/>
      <c r="BY2801" s="149"/>
    </row>
    <row r="2802" spans="76:77" ht="16.5" customHeight="1">
      <c r="BX2802" s="149"/>
      <c r="BY2802" s="149"/>
    </row>
    <row r="2803" spans="76:77" ht="16.5" customHeight="1">
      <c r="BX2803" s="149"/>
      <c r="BY2803" s="149"/>
    </row>
    <row r="2804" spans="76:77" ht="16.5" customHeight="1">
      <c r="BX2804" s="149"/>
      <c r="BY2804" s="149"/>
    </row>
    <row r="2805" spans="76:77" ht="16.5" customHeight="1">
      <c r="BX2805" s="149"/>
      <c r="BY2805" s="149"/>
    </row>
    <row r="2806" spans="76:77" ht="16.5" customHeight="1">
      <c r="BX2806" s="149"/>
      <c r="BY2806" s="149"/>
    </row>
    <row r="2807" spans="76:77" ht="16.5" customHeight="1">
      <c r="BX2807" s="149"/>
      <c r="BY2807" s="149"/>
    </row>
    <row r="2808" spans="76:77" ht="16.5" customHeight="1">
      <c r="BX2808" s="149"/>
      <c r="BY2808" s="149"/>
    </row>
    <row r="2809" spans="76:77" ht="16.5" customHeight="1">
      <c r="BX2809" s="149"/>
      <c r="BY2809" s="149"/>
    </row>
    <row r="2810" spans="76:77" ht="16.5" customHeight="1">
      <c r="BX2810" s="149"/>
      <c r="BY2810" s="149"/>
    </row>
    <row r="2811" spans="76:77" ht="16.5" customHeight="1">
      <c r="BX2811" s="149"/>
      <c r="BY2811" s="149"/>
    </row>
    <row r="2812" spans="76:77" ht="16.5" customHeight="1">
      <c r="BX2812" s="149"/>
      <c r="BY2812" s="149"/>
    </row>
    <row r="2813" spans="76:77" ht="16.5" customHeight="1">
      <c r="BX2813" s="149"/>
      <c r="BY2813" s="149"/>
    </row>
    <row r="2814" spans="76:77" ht="16.5" customHeight="1">
      <c r="BX2814" s="149"/>
      <c r="BY2814" s="149"/>
    </row>
    <row r="2815" spans="76:77" ht="16.5" customHeight="1">
      <c r="BX2815" s="149"/>
      <c r="BY2815" s="149"/>
    </row>
    <row r="2816" spans="76:77" ht="16.5" customHeight="1">
      <c r="BX2816" s="149"/>
      <c r="BY2816" s="149"/>
    </row>
    <row r="2817" spans="76:77" ht="16.5" customHeight="1">
      <c r="BX2817" s="149"/>
      <c r="BY2817" s="149"/>
    </row>
    <row r="2818" spans="76:77" ht="16.5" customHeight="1">
      <c r="BX2818" s="149"/>
      <c r="BY2818" s="149"/>
    </row>
    <row r="2819" spans="76:77" ht="16.5" customHeight="1">
      <c r="BX2819" s="149"/>
      <c r="BY2819" s="149"/>
    </row>
    <row r="2820" spans="76:77" ht="16.5" customHeight="1">
      <c r="BX2820" s="149"/>
      <c r="BY2820" s="149"/>
    </row>
    <row r="2821" spans="76:77" ht="16.5" customHeight="1">
      <c r="BX2821" s="149"/>
      <c r="BY2821" s="149"/>
    </row>
    <row r="2822" spans="76:77" ht="16.5" customHeight="1">
      <c r="BX2822" s="149"/>
      <c r="BY2822" s="149"/>
    </row>
    <row r="2823" spans="76:77" ht="16.5" customHeight="1">
      <c r="BX2823" s="149"/>
      <c r="BY2823" s="149"/>
    </row>
    <row r="2824" spans="76:77" ht="16.5" customHeight="1">
      <c r="BX2824" s="149"/>
      <c r="BY2824" s="149"/>
    </row>
    <row r="2825" spans="76:77" ht="16.5" customHeight="1">
      <c r="BX2825" s="149"/>
      <c r="BY2825" s="149"/>
    </row>
    <row r="2826" spans="76:77" ht="16.5" customHeight="1">
      <c r="BX2826" s="149"/>
      <c r="BY2826" s="149"/>
    </row>
    <row r="2827" spans="76:77" ht="16.5" customHeight="1">
      <c r="BX2827" s="149"/>
      <c r="BY2827" s="149"/>
    </row>
    <row r="2828" spans="76:77" ht="16.5" customHeight="1">
      <c r="BX2828" s="149"/>
      <c r="BY2828" s="149"/>
    </row>
    <row r="2829" spans="76:77" ht="16.5" customHeight="1">
      <c r="BX2829" s="149"/>
      <c r="BY2829" s="149"/>
    </row>
    <row r="2830" spans="76:77" ht="16.5" customHeight="1">
      <c r="BX2830" s="149"/>
      <c r="BY2830" s="149"/>
    </row>
    <row r="2831" spans="76:77" ht="16.5" customHeight="1">
      <c r="BX2831" s="149"/>
      <c r="BY2831" s="149"/>
    </row>
    <row r="2832" spans="76:77" ht="16.5" customHeight="1">
      <c r="BX2832" s="149"/>
      <c r="BY2832" s="149"/>
    </row>
    <row r="2833" spans="76:77" ht="16.5" customHeight="1">
      <c r="BX2833" s="149"/>
      <c r="BY2833" s="149"/>
    </row>
    <row r="2834" spans="76:77" ht="16.5" customHeight="1">
      <c r="BX2834" s="149"/>
      <c r="BY2834" s="149"/>
    </row>
    <row r="2835" spans="76:77" ht="16.5" customHeight="1">
      <c r="BX2835" s="149"/>
      <c r="BY2835" s="149"/>
    </row>
    <row r="2836" spans="76:77" ht="16.5" customHeight="1">
      <c r="BX2836" s="149"/>
      <c r="BY2836" s="149"/>
    </row>
    <row r="2837" spans="76:77" ht="16.5" customHeight="1">
      <c r="BX2837" s="149"/>
      <c r="BY2837" s="149"/>
    </row>
    <row r="2838" spans="76:77" ht="16.5" customHeight="1">
      <c r="BX2838" s="149"/>
      <c r="BY2838" s="149"/>
    </row>
    <row r="2839" spans="76:77" ht="16.5" customHeight="1">
      <c r="BX2839" s="149"/>
      <c r="BY2839" s="149"/>
    </row>
    <row r="2840" spans="76:77" ht="16.5" customHeight="1">
      <c r="BX2840" s="149"/>
      <c r="BY2840" s="149"/>
    </row>
    <row r="2841" spans="76:77" ht="16.5" customHeight="1">
      <c r="BX2841" s="149"/>
      <c r="BY2841" s="149"/>
    </row>
    <row r="2842" spans="76:77" ht="16.5" customHeight="1">
      <c r="BX2842" s="149"/>
      <c r="BY2842" s="149"/>
    </row>
    <row r="2843" spans="76:77" ht="16.5" customHeight="1">
      <c r="BX2843" s="149"/>
      <c r="BY2843" s="149"/>
    </row>
    <row r="2844" spans="76:77" ht="16.5" customHeight="1">
      <c r="BX2844" s="149"/>
      <c r="BY2844" s="149"/>
    </row>
    <row r="2845" spans="76:77" ht="16.5" customHeight="1">
      <c r="BX2845" s="149"/>
      <c r="BY2845" s="149"/>
    </row>
    <row r="2846" spans="76:77" ht="16.5" customHeight="1">
      <c r="BX2846" s="149"/>
      <c r="BY2846" s="149"/>
    </row>
    <row r="2847" spans="76:77" ht="16.5" customHeight="1">
      <c r="BX2847" s="149"/>
      <c r="BY2847" s="149"/>
    </row>
    <row r="2848" spans="76:77" ht="16.5" customHeight="1">
      <c r="BX2848" s="149"/>
      <c r="BY2848" s="149"/>
    </row>
    <row r="2849" spans="76:77" ht="16.5" customHeight="1">
      <c r="BX2849" s="149"/>
      <c r="BY2849" s="149"/>
    </row>
    <row r="2850" spans="76:77" ht="16.5" customHeight="1">
      <c r="BX2850" s="149"/>
      <c r="BY2850" s="149"/>
    </row>
    <row r="2851" spans="76:77" ht="16.5" customHeight="1">
      <c r="BX2851" s="149"/>
      <c r="BY2851" s="149"/>
    </row>
    <row r="2852" spans="76:77" ht="16.5" customHeight="1">
      <c r="BX2852" s="149"/>
      <c r="BY2852" s="149"/>
    </row>
    <row r="2853" spans="76:77" ht="16.5" customHeight="1">
      <c r="BX2853" s="149"/>
      <c r="BY2853" s="149"/>
    </row>
    <row r="2854" spans="76:77" ht="16.5" customHeight="1">
      <c r="BX2854" s="149"/>
      <c r="BY2854" s="149"/>
    </row>
    <row r="2855" spans="76:77" ht="16.5" customHeight="1">
      <c r="BX2855" s="149"/>
      <c r="BY2855" s="149"/>
    </row>
    <row r="2856" spans="76:77" ht="16.5" customHeight="1">
      <c r="BX2856" s="149"/>
      <c r="BY2856" s="149"/>
    </row>
    <row r="2857" spans="76:77" ht="16.5" customHeight="1">
      <c r="BX2857" s="149"/>
      <c r="BY2857" s="149"/>
    </row>
    <row r="2858" spans="76:77" ht="16.5" customHeight="1">
      <c r="BX2858" s="149"/>
      <c r="BY2858" s="149"/>
    </row>
    <row r="2859" spans="76:77" ht="16.5" customHeight="1">
      <c r="BX2859" s="149"/>
      <c r="BY2859" s="149"/>
    </row>
    <row r="2860" spans="76:77" ht="16.5" customHeight="1">
      <c r="BX2860" s="149"/>
      <c r="BY2860" s="149"/>
    </row>
    <row r="2861" spans="76:77" ht="16.5" customHeight="1">
      <c r="BX2861" s="149"/>
      <c r="BY2861" s="149"/>
    </row>
    <row r="2862" spans="76:77" ht="16.5" customHeight="1">
      <c r="BX2862" s="149"/>
      <c r="BY2862" s="149"/>
    </row>
    <row r="2863" spans="76:77" ht="16.5" customHeight="1">
      <c r="BX2863" s="149"/>
      <c r="BY2863" s="149"/>
    </row>
    <row r="2864" spans="76:77" ht="16.5" customHeight="1">
      <c r="BX2864" s="149"/>
      <c r="BY2864" s="149"/>
    </row>
    <row r="2865" spans="76:77" ht="16.5" customHeight="1">
      <c r="BX2865" s="149"/>
      <c r="BY2865" s="149"/>
    </row>
    <row r="2866" spans="76:77" ht="16.5" customHeight="1">
      <c r="BX2866" s="149"/>
      <c r="BY2866" s="149"/>
    </row>
    <row r="2867" spans="76:77" ht="16.5" customHeight="1">
      <c r="BX2867" s="149"/>
      <c r="BY2867" s="149"/>
    </row>
    <row r="2868" spans="76:77" ht="16.5" customHeight="1">
      <c r="BX2868" s="149"/>
      <c r="BY2868" s="149"/>
    </row>
    <row r="2869" spans="76:77" ht="16.5" customHeight="1">
      <c r="BX2869" s="149"/>
      <c r="BY2869" s="149"/>
    </row>
    <row r="2870" spans="76:77" ht="16.5" customHeight="1">
      <c r="BX2870" s="149"/>
      <c r="BY2870" s="149"/>
    </row>
    <row r="2871" spans="76:77" ht="16.5" customHeight="1">
      <c r="BX2871" s="149"/>
      <c r="BY2871" s="149"/>
    </row>
    <row r="2872" spans="76:77" ht="16.5" customHeight="1">
      <c r="BX2872" s="149"/>
      <c r="BY2872" s="149"/>
    </row>
    <row r="2873" spans="76:77" ht="16.5" customHeight="1">
      <c r="BX2873" s="149"/>
      <c r="BY2873" s="149"/>
    </row>
    <row r="2874" spans="76:77" ht="16.5" customHeight="1">
      <c r="BX2874" s="149"/>
      <c r="BY2874" s="149"/>
    </row>
    <row r="2875" spans="76:77" ht="16.5" customHeight="1">
      <c r="BX2875" s="149"/>
      <c r="BY2875" s="149"/>
    </row>
    <row r="2876" spans="76:77" ht="16.5" customHeight="1">
      <c r="BX2876" s="149"/>
      <c r="BY2876" s="149"/>
    </row>
    <row r="2877" spans="76:77" ht="16.5" customHeight="1">
      <c r="BX2877" s="149"/>
      <c r="BY2877" s="149"/>
    </row>
    <row r="2878" spans="76:77" ht="16.5" customHeight="1">
      <c r="BX2878" s="149"/>
      <c r="BY2878" s="149"/>
    </row>
    <row r="2879" spans="76:77" ht="16.5" customHeight="1">
      <c r="BX2879" s="149"/>
      <c r="BY2879" s="149"/>
    </row>
    <row r="2880" spans="76:77" ht="16.5" customHeight="1">
      <c r="BX2880" s="149"/>
      <c r="BY2880" s="149"/>
    </row>
    <row r="2881" spans="76:77" ht="16.5" customHeight="1">
      <c r="BX2881" s="149"/>
      <c r="BY2881" s="149"/>
    </row>
    <row r="2882" spans="76:77" ht="16.5" customHeight="1">
      <c r="BX2882" s="149"/>
      <c r="BY2882" s="149"/>
    </row>
    <row r="2883" spans="76:77" ht="16.5" customHeight="1">
      <c r="BX2883" s="149"/>
      <c r="BY2883" s="149"/>
    </row>
    <row r="2884" spans="76:77" ht="16.5" customHeight="1">
      <c r="BX2884" s="149"/>
      <c r="BY2884" s="149"/>
    </row>
    <row r="2885" spans="76:77" ht="16.5" customHeight="1">
      <c r="BX2885" s="149"/>
      <c r="BY2885" s="149"/>
    </row>
    <row r="2886" spans="76:77" ht="16.5" customHeight="1">
      <c r="BX2886" s="149"/>
      <c r="BY2886" s="149"/>
    </row>
    <row r="2887" spans="76:77" ht="16.5" customHeight="1">
      <c r="BX2887" s="149"/>
      <c r="BY2887" s="149"/>
    </row>
    <row r="2888" spans="76:77" ht="16.5" customHeight="1">
      <c r="BX2888" s="149"/>
      <c r="BY2888" s="149"/>
    </row>
    <row r="2889" spans="76:77" ht="16.5" customHeight="1">
      <c r="BX2889" s="149"/>
      <c r="BY2889" s="149"/>
    </row>
    <row r="2890" spans="76:77" ht="16.5" customHeight="1">
      <c r="BX2890" s="149"/>
      <c r="BY2890" s="149"/>
    </row>
    <row r="2891" spans="76:77" ht="16.5" customHeight="1">
      <c r="BX2891" s="149"/>
      <c r="BY2891" s="149"/>
    </row>
    <row r="2892" spans="76:77" ht="16.5" customHeight="1">
      <c r="BX2892" s="149"/>
      <c r="BY2892" s="149"/>
    </row>
    <row r="2893" spans="76:77" ht="16.5" customHeight="1">
      <c r="BX2893" s="149"/>
      <c r="BY2893" s="149"/>
    </row>
    <row r="2894" spans="76:77" ht="16.5" customHeight="1">
      <c r="BX2894" s="149"/>
      <c r="BY2894" s="149"/>
    </row>
    <row r="2895" spans="76:77" ht="16.5" customHeight="1">
      <c r="BX2895" s="149"/>
      <c r="BY2895" s="149"/>
    </row>
    <row r="2896" spans="76:77" ht="16.5" customHeight="1">
      <c r="BX2896" s="149"/>
      <c r="BY2896" s="149"/>
    </row>
    <row r="2897" spans="76:77" ht="16.5" customHeight="1">
      <c r="BX2897" s="149"/>
      <c r="BY2897" s="149"/>
    </row>
    <row r="2898" spans="76:77" ht="16.5" customHeight="1">
      <c r="BX2898" s="149"/>
      <c r="BY2898" s="149"/>
    </row>
    <row r="2899" spans="76:77" ht="16.5" customHeight="1">
      <c r="BX2899" s="149"/>
      <c r="BY2899" s="149"/>
    </row>
    <row r="2900" spans="76:77" ht="16.5" customHeight="1">
      <c r="BX2900" s="149"/>
      <c r="BY2900" s="149"/>
    </row>
    <row r="2901" spans="76:77" ht="16.5" customHeight="1">
      <c r="BX2901" s="149"/>
      <c r="BY2901" s="149"/>
    </row>
    <row r="2902" spans="76:77" ht="16.5" customHeight="1">
      <c r="BX2902" s="149"/>
      <c r="BY2902" s="149"/>
    </row>
    <row r="2903" spans="76:77" ht="16.5" customHeight="1">
      <c r="BX2903" s="149"/>
      <c r="BY2903" s="149"/>
    </row>
    <row r="2904" spans="76:77" ht="16.5" customHeight="1">
      <c r="BX2904" s="149"/>
      <c r="BY2904" s="149"/>
    </row>
    <row r="2905" spans="76:77" ht="16.5" customHeight="1">
      <c r="BX2905" s="149"/>
      <c r="BY2905" s="149"/>
    </row>
    <row r="2906" spans="76:77" ht="16.5" customHeight="1">
      <c r="BX2906" s="149"/>
      <c r="BY2906" s="149"/>
    </row>
    <row r="2907" spans="76:77" ht="16.5" customHeight="1">
      <c r="BX2907" s="149"/>
      <c r="BY2907" s="149"/>
    </row>
    <row r="2908" spans="76:77" ht="16.5" customHeight="1">
      <c r="BX2908" s="149"/>
      <c r="BY2908" s="149"/>
    </row>
    <row r="2909" spans="76:77" ht="16.5" customHeight="1">
      <c r="BX2909" s="149"/>
      <c r="BY2909" s="149"/>
    </row>
    <row r="2910" spans="76:77" ht="16.5" customHeight="1">
      <c r="BX2910" s="149"/>
      <c r="BY2910" s="149"/>
    </row>
    <row r="2911" spans="76:77" ht="16.5" customHeight="1">
      <c r="BX2911" s="149"/>
      <c r="BY2911" s="149"/>
    </row>
    <row r="2912" spans="76:77" ht="16.5" customHeight="1">
      <c r="BX2912" s="149"/>
      <c r="BY2912" s="149"/>
    </row>
    <row r="2913" spans="76:77" ht="16.5" customHeight="1">
      <c r="BX2913" s="149"/>
      <c r="BY2913" s="149"/>
    </row>
    <row r="2914" spans="76:77" ht="16.5" customHeight="1">
      <c r="BX2914" s="149"/>
      <c r="BY2914" s="149"/>
    </row>
    <row r="2915" spans="76:77" ht="16.5" customHeight="1">
      <c r="BX2915" s="149"/>
      <c r="BY2915" s="149"/>
    </row>
    <row r="2916" spans="76:77" ht="16.5" customHeight="1">
      <c r="BX2916" s="149"/>
      <c r="BY2916" s="149"/>
    </row>
    <row r="2917" spans="76:77" ht="16.5" customHeight="1">
      <c r="BX2917" s="149"/>
      <c r="BY2917" s="149"/>
    </row>
    <row r="2918" spans="76:77" ht="16.5" customHeight="1">
      <c r="BX2918" s="149"/>
      <c r="BY2918" s="149"/>
    </row>
    <row r="2919" spans="76:77" ht="16.5" customHeight="1">
      <c r="BX2919" s="149"/>
      <c r="BY2919" s="149"/>
    </row>
    <row r="2920" spans="76:77" ht="16.5" customHeight="1">
      <c r="BX2920" s="149"/>
      <c r="BY2920" s="149"/>
    </row>
    <row r="2921" spans="76:77" ht="16.5" customHeight="1">
      <c r="BX2921" s="149"/>
      <c r="BY2921" s="149"/>
    </row>
    <row r="2922" spans="76:77" ht="16.5" customHeight="1">
      <c r="BX2922" s="149"/>
      <c r="BY2922" s="149"/>
    </row>
    <row r="2923" spans="76:77" ht="16.5" customHeight="1">
      <c r="BX2923" s="149"/>
      <c r="BY2923" s="149"/>
    </row>
    <row r="2924" spans="76:77" ht="16.5" customHeight="1">
      <c r="BX2924" s="149"/>
      <c r="BY2924" s="149"/>
    </row>
    <row r="2925" spans="76:77" ht="16.5" customHeight="1">
      <c r="BX2925" s="149"/>
      <c r="BY2925" s="149"/>
    </row>
    <row r="2926" spans="76:77" ht="16.5" customHeight="1">
      <c r="BX2926" s="149"/>
      <c r="BY2926" s="149"/>
    </row>
    <row r="2927" spans="76:77" ht="16.5" customHeight="1">
      <c r="BX2927" s="149"/>
      <c r="BY2927" s="149"/>
    </row>
    <row r="2928" spans="76:77" ht="16.5" customHeight="1">
      <c r="BX2928" s="149"/>
      <c r="BY2928" s="149"/>
    </row>
    <row r="2929" spans="76:77" ht="16.5" customHeight="1">
      <c r="BX2929" s="149"/>
      <c r="BY2929" s="149"/>
    </row>
    <row r="2930" spans="76:77" ht="16.5" customHeight="1">
      <c r="BX2930" s="149"/>
      <c r="BY2930" s="149"/>
    </row>
    <row r="2931" spans="76:77" ht="16.5" customHeight="1">
      <c r="BX2931" s="149"/>
      <c r="BY2931" s="149"/>
    </row>
    <row r="2932" spans="76:77" ht="16.5" customHeight="1">
      <c r="BX2932" s="149"/>
      <c r="BY2932" s="149"/>
    </row>
    <row r="2933" spans="76:77" ht="16.5" customHeight="1">
      <c r="BX2933" s="149"/>
      <c r="BY2933" s="149"/>
    </row>
    <row r="2934" spans="76:77" ht="16.5" customHeight="1">
      <c r="BX2934" s="149"/>
      <c r="BY2934" s="149"/>
    </row>
    <row r="2935" spans="76:77" ht="16.5" customHeight="1">
      <c r="BX2935" s="149"/>
      <c r="BY2935" s="149"/>
    </row>
    <row r="2936" spans="76:77" ht="16.5" customHeight="1">
      <c r="BX2936" s="149"/>
      <c r="BY2936" s="149"/>
    </row>
    <row r="2937" spans="76:77" ht="16.5" customHeight="1">
      <c r="BX2937" s="149"/>
      <c r="BY2937" s="149"/>
    </row>
    <row r="2938" spans="76:77" ht="16.5" customHeight="1">
      <c r="BX2938" s="149"/>
      <c r="BY2938" s="149"/>
    </row>
    <row r="2939" spans="76:77" ht="16.5" customHeight="1">
      <c r="BX2939" s="149"/>
      <c r="BY2939" s="149"/>
    </row>
    <row r="2940" spans="76:77" ht="16.5" customHeight="1">
      <c r="BX2940" s="149"/>
      <c r="BY2940" s="149"/>
    </row>
    <row r="2941" spans="76:77" ht="16.5" customHeight="1">
      <c r="BX2941" s="149"/>
      <c r="BY2941" s="149"/>
    </row>
    <row r="2942" spans="76:77" ht="16.5" customHeight="1">
      <c r="BX2942" s="149"/>
      <c r="BY2942" s="149"/>
    </row>
    <row r="2943" spans="76:77" ht="16.5" customHeight="1">
      <c r="BX2943" s="149"/>
      <c r="BY2943" s="149"/>
    </row>
    <row r="2944" spans="76:77" ht="16.5" customHeight="1">
      <c r="BX2944" s="149"/>
      <c r="BY2944" s="149"/>
    </row>
    <row r="2945" spans="76:77" ht="16.5" customHeight="1">
      <c r="BX2945" s="149"/>
      <c r="BY2945" s="149"/>
    </row>
    <row r="2946" spans="76:77" ht="16.5" customHeight="1">
      <c r="BX2946" s="149"/>
      <c r="BY2946" s="149"/>
    </row>
    <row r="2947" spans="76:77" ht="16.5" customHeight="1">
      <c r="BX2947" s="149"/>
      <c r="BY2947" s="149"/>
    </row>
    <row r="2948" spans="76:77" ht="16.5" customHeight="1">
      <c r="BX2948" s="149"/>
      <c r="BY2948" s="149"/>
    </row>
    <row r="2949" spans="76:77" ht="16.5" customHeight="1">
      <c r="BX2949" s="149"/>
      <c r="BY2949" s="149"/>
    </row>
    <row r="2950" spans="76:77" ht="16.5" customHeight="1">
      <c r="BX2950" s="149"/>
      <c r="BY2950" s="149"/>
    </row>
    <row r="2951" spans="76:77" ht="16.5" customHeight="1">
      <c r="BX2951" s="149"/>
      <c r="BY2951" s="149"/>
    </row>
    <row r="2952" spans="76:77" ht="16.5" customHeight="1">
      <c r="BX2952" s="149"/>
      <c r="BY2952" s="149"/>
    </row>
    <row r="2953" spans="76:77" ht="16.5" customHeight="1">
      <c r="BX2953" s="149"/>
      <c r="BY2953" s="149"/>
    </row>
    <row r="2954" spans="76:77" ht="16.5" customHeight="1">
      <c r="BX2954" s="149"/>
      <c r="BY2954" s="149"/>
    </row>
    <row r="2955" spans="76:77" ht="16.5" customHeight="1">
      <c r="BX2955" s="149"/>
      <c r="BY2955" s="149"/>
    </row>
    <row r="2956" spans="76:77" ht="16.5" customHeight="1">
      <c r="BX2956" s="149"/>
      <c r="BY2956" s="149"/>
    </row>
    <row r="2957" spans="76:77" ht="16.5" customHeight="1">
      <c r="BX2957" s="149"/>
      <c r="BY2957" s="149"/>
    </row>
    <row r="2958" spans="76:77" ht="16.5" customHeight="1">
      <c r="BX2958" s="149"/>
      <c r="BY2958" s="149"/>
    </row>
    <row r="2959" spans="76:77" ht="16.5" customHeight="1">
      <c r="BX2959" s="149"/>
      <c r="BY2959" s="149"/>
    </row>
    <row r="2960" spans="76:77" ht="16.5" customHeight="1">
      <c r="BX2960" s="149"/>
      <c r="BY2960" s="149"/>
    </row>
    <row r="2961" spans="76:77" ht="16.5" customHeight="1">
      <c r="BX2961" s="149"/>
      <c r="BY2961" s="149"/>
    </row>
    <row r="2962" spans="76:77" ht="16.5" customHeight="1">
      <c r="BX2962" s="149"/>
      <c r="BY2962" s="149"/>
    </row>
    <row r="2963" spans="76:77" ht="16.5" customHeight="1">
      <c r="BX2963" s="149"/>
      <c r="BY2963" s="149"/>
    </row>
    <row r="2964" spans="76:77" ht="16.5" customHeight="1">
      <c r="BX2964" s="149"/>
      <c r="BY2964" s="149"/>
    </row>
    <row r="2965" spans="76:77" ht="16.5" customHeight="1">
      <c r="BX2965" s="149"/>
      <c r="BY2965" s="149"/>
    </row>
    <row r="2966" spans="76:77" ht="16.5" customHeight="1">
      <c r="BX2966" s="149"/>
      <c r="BY2966" s="149"/>
    </row>
    <row r="2967" spans="76:77" ht="16.5" customHeight="1">
      <c r="BX2967" s="149"/>
      <c r="BY2967" s="149"/>
    </row>
    <row r="2968" spans="76:77" ht="16.5" customHeight="1">
      <c r="BX2968" s="149"/>
      <c r="BY2968" s="149"/>
    </row>
    <row r="2969" spans="76:77" ht="16.5" customHeight="1">
      <c r="BX2969" s="149"/>
      <c r="BY2969" s="149"/>
    </row>
    <row r="2970" spans="76:77" ht="16.5" customHeight="1">
      <c r="BX2970" s="149"/>
      <c r="BY2970" s="149"/>
    </row>
    <row r="2971" spans="76:77" ht="16.5" customHeight="1">
      <c r="BX2971" s="149"/>
      <c r="BY2971" s="149"/>
    </row>
    <row r="2972" spans="76:77" ht="16.5" customHeight="1">
      <c r="BX2972" s="149"/>
      <c r="BY2972" s="149"/>
    </row>
    <row r="2973" spans="76:77" ht="16.5" customHeight="1">
      <c r="BX2973" s="149"/>
      <c r="BY2973" s="149"/>
    </row>
    <row r="2974" spans="76:77" ht="16.5" customHeight="1">
      <c r="BX2974" s="149"/>
      <c r="BY2974" s="149"/>
    </row>
    <row r="2975" spans="76:77" ht="16.5" customHeight="1">
      <c r="BX2975" s="149"/>
      <c r="BY2975" s="149"/>
    </row>
    <row r="2976" spans="76:77" ht="16.5" customHeight="1">
      <c r="BX2976" s="149"/>
      <c r="BY2976" s="149"/>
    </row>
    <row r="2977" spans="76:77" ht="16.5" customHeight="1">
      <c r="BX2977" s="149"/>
      <c r="BY2977" s="149"/>
    </row>
    <row r="2978" spans="76:77" ht="16.5" customHeight="1">
      <c r="BX2978" s="149"/>
      <c r="BY2978" s="149"/>
    </row>
    <row r="2979" spans="76:77" ht="16.5" customHeight="1">
      <c r="BX2979" s="149"/>
      <c r="BY2979" s="149"/>
    </row>
    <row r="2980" spans="76:77" ht="16.5" customHeight="1">
      <c r="BX2980" s="149"/>
      <c r="BY2980" s="149"/>
    </row>
    <row r="2981" spans="76:77" ht="16.5" customHeight="1">
      <c r="BX2981" s="149"/>
      <c r="BY2981" s="149"/>
    </row>
    <row r="2982" spans="76:77" ht="16.5" customHeight="1">
      <c r="BX2982" s="149"/>
      <c r="BY2982" s="149"/>
    </row>
    <row r="2983" spans="76:77" ht="16.5" customHeight="1">
      <c r="BX2983" s="149"/>
      <c r="BY2983" s="149"/>
    </row>
    <row r="2984" spans="76:77" ht="16.5" customHeight="1">
      <c r="BX2984" s="149"/>
      <c r="BY2984" s="149"/>
    </row>
    <row r="2985" spans="76:77" ht="16.5" customHeight="1">
      <c r="BX2985" s="149"/>
      <c r="BY2985" s="149"/>
    </row>
    <row r="2986" spans="76:77" ht="16.5" customHeight="1">
      <c r="BX2986" s="149"/>
      <c r="BY2986" s="149"/>
    </row>
    <row r="2987" spans="76:77" ht="16.5" customHeight="1">
      <c r="BX2987" s="149"/>
      <c r="BY2987" s="149"/>
    </row>
    <row r="2988" spans="76:77" ht="16.5" customHeight="1">
      <c r="BX2988" s="149"/>
      <c r="BY2988" s="149"/>
    </row>
    <row r="2989" spans="76:77" ht="16.5" customHeight="1">
      <c r="BX2989" s="149"/>
      <c r="BY2989" s="149"/>
    </row>
    <row r="2990" spans="76:77" ht="16.5" customHeight="1">
      <c r="BX2990" s="149"/>
      <c r="BY2990" s="149"/>
    </row>
    <row r="2991" spans="76:77" ht="16.5" customHeight="1">
      <c r="BX2991" s="149"/>
      <c r="BY2991" s="149"/>
    </row>
    <row r="2992" spans="76:77" ht="16.5" customHeight="1">
      <c r="BX2992" s="149"/>
      <c r="BY2992" s="149"/>
    </row>
    <row r="2993" spans="76:77" ht="16.5" customHeight="1">
      <c r="BX2993" s="149"/>
      <c r="BY2993" s="149"/>
    </row>
    <row r="2994" spans="76:77" ht="16.5" customHeight="1">
      <c r="BX2994" s="149"/>
      <c r="BY2994" s="149"/>
    </row>
    <row r="2995" spans="76:77" ht="16.5" customHeight="1">
      <c r="BX2995" s="149"/>
      <c r="BY2995" s="149"/>
    </row>
    <row r="2996" spans="76:77" ht="16.5" customHeight="1">
      <c r="BX2996" s="149"/>
      <c r="BY2996" s="149"/>
    </row>
    <row r="2997" spans="76:77" ht="16.5" customHeight="1">
      <c r="BX2997" s="149"/>
      <c r="BY2997" s="149"/>
    </row>
    <row r="2998" spans="76:77" ht="16.5" customHeight="1">
      <c r="BX2998" s="149"/>
      <c r="BY2998" s="149"/>
    </row>
    <row r="2999" spans="76:77" ht="16.5" customHeight="1">
      <c r="BX2999" s="149"/>
      <c r="BY2999" s="149"/>
    </row>
    <row r="3000" spans="76:77" ht="16.5" customHeight="1">
      <c r="BX3000" s="149"/>
      <c r="BY3000" s="149"/>
    </row>
    <row r="3001" spans="76:77" ht="16.5" customHeight="1">
      <c r="BX3001" s="149"/>
      <c r="BY3001" s="149"/>
    </row>
    <row r="3002" spans="76:77" ht="16.5" customHeight="1">
      <c r="BX3002" s="149"/>
      <c r="BY3002" s="149"/>
    </row>
    <row r="3003" spans="76:77" ht="16.5" customHeight="1">
      <c r="BX3003" s="149"/>
      <c r="BY3003" s="149"/>
    </row>
    <row r="3004" spans="76:77" ht="16.5" customHeight="1">
      <c r="BX3004" s="149"/>
      <c r="BY3004" s="149"/>
    </row>
    <row r="3005" spans="76:77" ht="16.5" customHeight="1">
      <c r="BX3005" s="149"/>
      <c r="BY3005" s="149"/>
    </row>
    <row r="3006" spans="76:77" ht="16.5" customHeight="1">
      <c r="BX3006" s="149"/>
      <c r="BY3006" s="149"/>
    </row>
    <row r="3007" spans="76:77" ht="16.5" customHeight="1">
      <c r="BX3007" s="149"/>
      <c r="BY3007" s="149"/>
    </row>
    <row r="3008" spans="76:77" ht="16.5" customHeight="1">
      <c r="BX3008" s="149"/>
      <c r="BY3008" s="149"/>
    </row>
    <row r="3009" spans="76:77" ht="16.5" customHeight="1">
      <c r="BX3009" s="149"/>
      <c r="BY3009" s="149"/>
    </row>
    <row r="3010" spans="76:77" ht="16.5" customHeight="1">
      <c r="BX3010" s="149"/>
      <c r="BY3010" s="149"/>
    </row>
    <row r="3011" spans="76:77" ht="16.5" customHeight="1">
      <c r="BX3011" s="149"/>
      <c r="BY3011" s="149"/>
    </row>
    <row r="3012" spans="76:77" ht="16.5" customHeight="1">
      <c r="BX3012" s="149"/>
      <c r="BY3012" s="149"/>
    </row>
    <row r="3013" spans="76:77" ht="16.5" customHeight="1">
      <c r="BX3013" s="149"/>
      <c r="BY3013" s="149"/>
    </row>
    <row r="3014" spans="76:77" ht="16.5" customHeight="1">
      <c r="BX3014" s="149"/>
      <c r="BY3014" s="149"/>
    </row>
    <row r="3015" spans="76:77" ht="16.5" customHeight="1">
      <c r="BX3015" s="149"/>
      <c r="BY3015" s="149"/>
    </row>
    <row r="3016" spans="76:77" ht="16.5" customHeight="1">
      <c r="BX3016" s="149"/>
      <c r="BY3016" s="149"/>
    </row>
    <row r="3017" spans="76:77" ht="16.5" customHeight="1">
      <c r="BX3017" s="149"/>
      <c r="BY3017" s="149"/>
    </row>
    <row r="3018" spans="76:77" ht="16.5" customHeight="1">
      <c r="BX3018" s="149"/>
      <c r="BY3018" s="149"/>
    </row>
    <row r="3019" spans="76:77" ht="16.5" customHeight="1">
      <c r="BX3019" s="149"/>
      <c r="BY3019" s="149"/>
    </row>
    <row r="3020" spans="76:77" ht="16.5" customHeight="1">
      <c r="BX3020" s="149"/>
      <c r="BY3020" s="149"/>
    </row>
    <row r="3021" spans="76:77" ht="16.5" customHeight="1">
      <c r="BX3021" s="149"/>
      <c r="BY3021" s="149"/>
    </row>
    <row r="3022" spans="76:77" ht="16.5" customHeight="1">
      <c r="BX3022" s="149"/>
      <c r="BY3022" s="149"/>
    </row>
    <row r="3023" spans="76:77" ht="16.5" customHeight="1">
      <c r="BX3023" s="149"/>
      <c r="BY3023" s="149"/>
    </row>
    <row r="3024" spans="76:77" ht="16.5" customHeight="1">
      <c r="BX3024" s="149"/>
      <c r="BY3024" s="149"/>
    </row>
    <row r="3025" spans="76:77" ht="16.5" customHeight="1">
      <c r="BX3025" s="149"/>
      <c r="BY3025" s="149"/>
    </row>
    <row r="3026" spans="76:77" ht="16.5" customHeight="1">
      <c r="BX3026" s="149"/>
      <c r="BY3026" s="149"/>
    </row>
    <row r="3027" spans="76:77" ht="16.5" customHeight="1">
      <c r="BX3027" s="149"/>
      <c r="BY3027" s="149"/>
    </row>
    <row r="3028" spans="76:77" ht="16.5" customHeight="1">
      <c r="BX3028" s="149"/>
      <c r="BY3028" s="149"/>
    </row>
    <row r="3029" spans="76:77" ht="16.5" customHeight="1">
      <c r="BX3029" s="149"/>
      <c r="BY3029" s="149"/>
    </row>
    <row r="3030" spans="76:77" ht="16.5" customHeight="1">
      <c r="BX3030" s="149"/>
      <c r="BY3030" s="149"/>
    </row>
    <row r="3031" spans="76:77" ht="16.5" customHeight="1">
      <c r="BX3031" s="149"/>
      <c r="BY3031" s="149"/>
    </row>
    <row r="3032" spans="76:77" ht="16.5" customHeight="1">
      <c r="BX3032" s="149"/>
      <c r="BY3032" s="149"/>
    </row>
    <row r="3033" spans="76:77" ht="16.5" customHeight="1">
      <c r="BX3033" s="149"/>
      <c r="BY3033" s="149"/>
    </row>
    <row r="3034" spans="76:77" ht="16.5" customHeight="1">
      <c r="BX3034" s="149"/>
      <c r="BY3034" s="149"/>
    </row>
    <row r="3035" spans="76:77" ht="16.5" customHeight="1">
      <c r="BX3035" s="149"/>
      <c r="BY3035" s="149"/>
    </row>
    <row r="3036" spans="76:77" ht="16.5" customHeight="1">
      <c r="BX3036" s="149"/>
      <c r="BY3036" s="149"/>
    </row>
    <row r="3037" spans="76:77" ht="16.5" customHeight="1">
      <c r="BX3037" s="149"/>
      <c r="BY3037" s="149"/>
    </row>
    <row r="3038" spans="76:77" ht="16.5" customHeight="1">
      <c r="BX3038" s="149"/>
      <c r="BY3038" s="149"/>
    </row>
    <row r="3039" spans="76:77" ht="16.5" customHeight="1">
      <c r="BX3039" s="149"/>
      <c r="BY3039" s="149"/>
    </row>
    <row r="3040" spans="76:77" ht="16.5" customHeight="1">
      <c r="BX3040" s="149"/>
      <c r="BY3040" s="149"/>
    </row>
    <row r="3041" spans="76:77" ht="16.5" customHeight="1">
      <c r="BX3041" s="149"/>
      <c r="BY3041" s="149"/>
    </row>
    <row r="3042" spans="76:77" ht="16.5" customHeight="1">
      <c r="BX3042" s="149"/>
      <c r="BY3042" s="149"/>
    </row>
    <row r="3043" spans="76:77" ht="16.5" customHeight="1">
      <c r="BX3043" s="149"/>
      <c r="BY3043" s="149"/>
    </row>
    <row r="3044" spans="76:77" ht="16.5" customHeight="1">
      <c r="BX3044" s="149"/>
      <c r="BY3044" s="149"/>
    </row>
    <row r="3045" spans="76:77" ht="16.5" customHeight="1">
      <c r="BX3045" s="149"/>
      <c r="BY3045" s="149"/>
    </row>
    <row r="3046" spans="76:77" ht="16.5" customHeight="1">
      <c r="BX3046" s="149"/>
      <c r="BY3046" s="149"/>
    </row>
    <row r="3047" spans="76:77" ht="16.5" customHeight="1">
      <c r="BX3047" s="149"/>
      <c r="BY3047" s="149"/>
    </row>
    <row r="3048" spans="76:77" ht="16.5" customHeight="1">
      <c r="BX3048" s="149"/>
      <c r="BY3048" s="149"/>
    </row>
    <row r="3049" spans="76:77" ht="16.5" customHeight="1">
      <c r="BX3049" s="149"/>
      <c r="BY3049" s="149"/>
    </row>
    <row r="3050" spans="76:77" ht="16.5" customHeight="1">
      <c r="BX3050" s="149"/>
      <c r="BY3050" s="149"/>
    </row>
    <row r="3051" spans="76:77" ht="16.5" customHeight="1">
      <c r="BX3051" s="149"/>
      <c r="BY3051" s="149"/>
    </row>
    <row r="3052" spans="76:77" ht="16.5" customHeight="1">
      <c r="BX3052" s="149"/>
      <c r="BY3052" s="149"/>
    </row>
    <row r="3053" spans="76:77" ht="16.5" customHeight="1">
      <c r="BX3053" s="149"/>
      <c r="BY3053" s="149"/>
    </row>
    <row r="3054" spans="76:77" ht="16.5" customHeight="1">
      <c r="BX3054" s="149"/>
      <c r="BY3054" s="149"/>
    </row>
    <row r="3055" spans="76:77" ht="16.5" customHeight="1">
      <c r="BX3055" s="149"/>
      <c r="BY3055" s="149"/>
    </row>
    <row r="3056" spans="76:77" ht="16.5" customHeight="1">
      <c r="BX3056" s="149"/>
      <c r="BY3056" s="149"/>
    </row>
    <row r="3057" spans="76:77" ht="16.5" customHeight="1">
      <c r="BX3057" s="149"/>
      <c r="BY3057" s="149"/>
    </row>
    <row r="3058" spans="76:77" ht="16.5" customHeight="1">
      <c r="BX3058" s="149"/>
      <c r="BY3058" s="149"/>
    </row>
    <row r="3059" spans="76:77" ht="16.5" customHeight="1">
      <c r="BX3059" s="149"/>
      <c r="BY3059" s="149"/>
    </row>
    <row r="3060" spans="76:77" ht="16.5" customHeight="1">
      <c r="BX3060" s="149"/>
      <c r="BY3060" s="149"/>
    </row>
    <row r="3061" spans="76:77" ht="16.5" customHeight="1">
      <c r="BX3061" s="149"/>
      <c r="BY3061" s="149"/>
    </row>
    <row r="3062" spans="76:77" ht="16.5" customHeight="1">
      <c r="BX3062" s="149"/>
      <c r="BY3062" s="149"/>
    </row>
    <row r="3063" spans="76:77" ht="16.5" customHeight="1">
      <c r="BX3063" s="149"/>
      <c r="BY3063" s="149"/>
    </row>
    <row r="3064" spans="76:77" ht="16.5" customHeight="1">
      <c r="BX3064" s="149"/>
      <c r="BY3064" s="149"/>
    </row>
    <row r="3065" spans="76:77" ht="16.5" customHeight="1">
      <c r="BX3065" s="149"/>
      <c r="BY3065" s="149"/>
    </row>
    <row r="3066" spans="76:77" ht="16.5" customHeight="1">
      <c r="BX3066" s="149"/>
      <c r="BY3066" s="149"/>
    </row>
    <row r="3067" spans="76:77" ht="16.5" customHeight="1">
      <c r="BX3067" s="149"/>
      <c r="BY3067" s="149"/>
    </row>
    <row r="3068" spans="76:77" ht="16.5" customHeight="1">
      <c r="BX3068" s="149"/>
      <c r="BY3068" s="149"/>
    </row>
    <row r="3069" spans="76:77" ht="16.5" customHeight="1">
      <c r="BX3069" s="149"/>
      <c r="BY3069" s="149"/>
    </row>
    <row r="3070" spans="76:77" ht="16.5" customHeight="1">
      <c r="BX3070" s="149"/>
      <c r="BY3070" s="149"/>
    </row>
    <row r="3071" spans="76:77" ht="16.5" customHeight="1">
      <c r="BX3071" s="149"/>
      <c r="BY3071" s="149"/>
    </row>
    <row r="3072" spans="76:77" ht="16.5" customHeight="1">
      <c r="BX3072" s="149"/>
      <c r="BY3072" s="149"/>
    </row>
    <row r="3073" spans="76:77" ht="16.5" customHeight="1">
      <c r="BX3073" s="149"/>
      <c r="BY3073" s="149"/>
    </row>
    <row r="3074" spans="76:77" ht="16.5" customHeight="1">
      <c r="BX3074" s="149"/>
      <c r="BY3074" s="149"/>
    </row>
    <row r="3075" spans="76:77" ht="16.5" customHeight="1">
      <c r="BX3075" s="149"/>
      <c r="BY3075" s="149"/>
    </row>
    <row r="3076" spans="76:77" ht="16.5" customHeight="1">
      <c r="BX3076" s="149"/>
      <c r="BY3076" s="149"/>
    </row>
    <row r="3077" spans="76:77" ht="16.5" customHeight="1">
      <c r="BX3077" s="149"/>
      <c r="BY3077" s="149"/>
    </row>
    <row r="3078" spans="76:77" ht="16.5" customHeight="1">
      <c r="BX3078" s="149"/>
      <c r="BY3078" s="149"/>
    </row>
    <row r="3079" spans="76:77" ht="16.5" customHeight="1">
      <c r="BX3079" s="149"/>
      <c r="BY3079" s="149"/>
    </row>
    <row r="3080" spans="76:77" ht="16.5" customHeight="1">
      <c r="BX3080" s="149"/>
      <c r="BY3080" s="149"/>
    </row>
    <row r="3081" spans="76:77" ht="16.5" customHeight="1">
      <c r="BX3081" s="149"/>
      <c r="BY3081" s="149"/>
    </row>
    <row r="3082" spans="76:77" ht="16.5" customHeight="1">
      <c r="BX3082" s="149"/>
      <c r="BY3082" s="149"/>
    </row>
    <row r="3083" spans="76:77" ht="16.5" customHeight="1">
      <c r="BX3083" s="149"/>
      <c r="BY3083" s="149"/>
    </row>
    <row r="3084" spans="76:77" ht="16.5" customHeight="1">
      <c r="BX3084" s="149"/>
      <c r="BY3084" s="149"/>
    </row>
    <row r="3085" spans="76:77" ht="16.5" customHeight="1">
      <c r="BX3085" s="149"/>
      <c r="BY3085" s="149"/>
    </row>
    <row r="3086" spans="76:77" ht="16.5" customHeight="1">
      <c r="BX3086" s="149"/>
      <c r="BY3086" s="149"/>
    </row>
    <row r="3087" spans="76:77" ht="16.5" customHeight="1">
      <c r="BX3087" s="149"/>
      <c r="BY3087" s="149"/>
    </row>
    <row r="3088" spans="76:77" ht="16.5" customHeight="1">
      <c r="BX3088" s="149"/>
      <c r="BY3088" s="149"/>
    </row>
    <row r="3089" spans="76:77" ht="16.5" customHeight="1">
      <c r="BX3089" s="149"/>
      <c r="BY3089" s="149"/>
    </row>
    <row r="3090" spans="76:77" ht="16.5" customHeight="1">
      <c r="BX3090" s="149"/>
      <c r="BY3090" s="149"/>
    </row>
    <row r="3091" spans="76:77" ht="16.5" customHeight="1">
      <c r="BX3091" s="149"/>
      <c r="BY3091" s="149"/>
    </row>
    <row r="3092" spans="76:77" ht="16.5" customHeight="1">
      <c r="BX3092" s="149"/>
      <c r="BY3092" s="149"/>
    </row>
    <row r="3093" spans="76:77" ht="16.5" customHeight="1">
      <c r="BX3093" s="149"/>
      <c r="BY3093" s="149"/>
    </row>
    <row r="3094" spans="76:77" ht="16.5" customHeight="1">
      <c r="BX3094" s="149"/>
      <c r="BY3094" s="149"/>
    </row>
    <row r="3095" spans="76:77" ht="16.5" customHeight="1">
      <c r="BX3095" s="149"/>
      <c r="BY3095" s="149"/>
    </row>
    <row r="3096" spans="76:77" ht="16.5" customHeight="1">
      <c r="BX3096" s="149"/>
      <c r="BY3096" s="149"/>
    </row>
    <row r="3097" spans="76:77" ht="16.5" customHeight="1">
      <c r="BX3097" s="149"/>
      <c r="BY3097" s="149"/>
    </row>
    <row r="3098" spans="76:77" ht="16.5" customHeight="1">
      <c r="BX3098" s="149"/>
      <c r="BY3098" s="149"/>
    </row>
    <row r="3099" spans="76:77" ht="16.5" customHeight="1">
      <c r="BX3099" s="149"/>
      <c r="BY3099" s="149"/>
    </row>
    <row r="3100" spans="76:77" ht="16.5" customHeight="1">
      <c r="BX3100" s="149"/>
      <c r="BY3100" s="149"/>
    </row>
    <row r="3101" spans="76:77" ht="16.5" customHeight="1">
      <c r="BX3101" s="149"/>
      <c r="BY3101" s="149"/>
    </row>
    <row r="3102" spans="76:77" ht="16.5" customHeight="1">
      <c r="BX3102" s="149"/>
      <c r="BY3102" s="149"/>
    </row>
    <row r="3103" spans="76:77" ht="16.5" customHeight="1">
      <c r="BX3103" s="149"/>
      <c r="BY3103" s="149"/>
    </row>
    <row r="3104" spans="76:77" ht="16.5" customHeight="1">
      <c r="BX3104" s="149"/>
      <c r="BY3104" s="149"/>
    </row>
    <row r="3105" spans="76:77" ht="16.5" customHeight="1">
      <c r="BX3105" s="149"/>
      <c r="BY3105" s="149"/>
    </row>
    <row r="3106" spans="76:77" ht="16.5" customHeight="1">
      <c r="BX3106" s="149"/>
      <c r="BY3106" s="149"/>
    </row>
    <row r="3107" spans="76:77" ht="16.5" customHeight="1">
      <c r="BX3107" s="149"/>
      <c r="BY3107" s="149"/>
    </row>
    <row r="3108" spans="76:77" ht="16.5" customHeight="1">
      <c r="BX3108" s="149"/>
      <c r="BY3108" s="149"/>
    </row>
    <row r="3109" spans="76:77" ht="16.5" customHeight="1">
      <c r="BX3109" s="149"/>
      <c r="BY3109" s="149"/>
    </row>
    <row r="3110" spans="76:77" ht="16.5" customHeight="1">
      <c r="BX3110" s="149"/>
      <c r="BY3110" s="149"/>
    </row>
    <row r="3111" spans="76:77" ht="16.5" customHeight="1">
      <c r="BX3111" s="149"/>
      <c r="BY3111" s="149"/>
    </row>
    <row r="3112" spans="76:77" ht="16.5" customHeight="1">
      <c r="BX3112" s="149"/>
      <c r="BY3112" s="149"/>
    </row>
    <row r="3113" spans="76:77" ht="16.5" customHeight="1">
      <c r="BX3113" s="149"/>
      <c r="BY3113" s="149"/>
    </row>
    <row r="3114" spans="76:77" ht="16.5" customHeight="1">
      <c r="BX3114" s="149"/>
      <c r="BY3114" s="149"/>
    </row>
    <row r="3115" spans="76:77" ht="16.5" customHeight="1">
      <c r="BX3115" s="149"/>
      <c r="BY3115" s="149"/>
    </row>
    <row r="3116" spans="76:77" ht="16.5" customHeight="1">
      <c r="BX3116" s="149"/>
      <c r="BY3116" s="149"/>
    </row>
    <row r="3117" spans="76:77" ht="16.5" customHeight="1">
      <c r="BX3117" s="149"/>
      <c r="BY3117" s="149"/>
    </row>
    <row r="3118" spans="76:77" ht="16.5" customHeight="1">
      <c r="BX3118" s="149"/>
      <c r="BY3118" s="149"/>
    </row>
    <row r="3119" spans="76:77" ht="16.5" customHeight="1">
      <c r="BX3119" s="149"/>
      <c r="BY3119" s="149"/>
    </row>
    <row r="3120" spans="76:77" ht="16.5" customHeight="1">
      <c r="BX3120" s="149"/>
      <c r="BY3120" s="149"/>
    </row>
    <row r="3121" spans="76:77" ht="16.5" customHeight="1">
      <c r="BX3121" s="149"/>
      <c r="BY3121" s="149"/>
    </row>
    <row r="3122" spans="76:77" ht="16.5" customHeight="1">
      <c r="BX3122" s="149"/>
      <c r="BY3122" s="149"/>
    </row>
    <row r="3123" spans="76:77" ht="16.5" customHeight="1">
      <c r="BX3123" s="149"/>
      <c r="BY3123" s="149"/>
    </row>
    <row r="3124" spans="76:77" ht="16.5" customHeight="1">
      <c r="BX3124" s="149"/>
      <c r="BY3124" s="149"/>
    </row>
    <row r="3125" spans="76:77" ht="16.5" customHeight="1">
      <c r="BX3125" s="149"/>
      <c r="BY3125" s="149"/>
    </row>
    <row r="3126" spans="76:77" ht="16.5" customHeight="1">
      <c r="BX3126" s="149"/>
      <c r="BY3126" s="149"/>
    </row>
    <row r="3127" spans="76:77" ht="16.5" customHeight="1">
      <c r="BX3127" s="149"/>
      <c r="BY3127" s="149"/>
    </row>
    <row r="3128" spans="76:77" ht="16.5" customHeight="1">
      <c r="BX3128" s="149"/>
      <c r="BY3128" s="149"/>
    </row>
    <row r="3129" spans="76:77" ht="16.5" customHeight="1">
      <c r="BX3129" s="149"/>
      <c r="BY3129" s="149"/>
    </row>
    <row r="3130" spans="76:77" ht="16.5" customHeight="1">
      <c r="BX3130" s="149"/>
      <c r="BY3130" s="149"/>
    </row>
    <row r="3131" spans="76:77" ht="16.5" customHeight="1">
      <c r="BX3131" s="149"/>
      <c r="BY3131" s="149"/>
    </row>
    <row r="3132" spans="76:77" ht="16.5" customHeight="1">
      <c r="BX3132" s="149"/>
      <c r="BY3132" s="149"/>
    </row>
    <row r="3133" spans="76:77" ht="16.5" customHeight="1">
      <c r="BX3133" s="149"/>
      <c r="BY3133" s="149"/>
    </row>
    <row r="3134" spans="76:77" ht="16.5" customHeight="1">
      <c r="BX3134" s="149"/>
      <c r="BY3134" s="149"/>
    </row>
    <row r="3135" spans="76:77" ht="16.5" customHeight="1">
      <c r="BX3135" s="149"/>
      <c r="BY3135" s="149"/>
    </row>
    <row r="3136" spans="76:77" ht="16.5" customHeight="1">
      <c r="BX3136" s="149"/>
      <c r="BY3136" s="149"/>
    </row>
    <row r="3137" spans="76:77" ht="16.5" customHeight="1">
      <c r="BX3137" s="149"/>
      <c r="BY3137" s="149"/>
    </row>
    <row r="3138" spans="76:77" ht="16.5" customHeight="1">
      <c r="BX3138" s="149"/>
      <c r="BY3138" s="149"/>
    </row>
    <row r="3139" spans="76:77" ht="16.5" customHeight="1">
      <c r="BX3139" s="149"/>
      <c r="BY3139" s="149"/>
    </row>
    <row r="3140" spans="76:77" ht="16.5" customHeight="1">
      <c r="BX3140" s="149"/>
      <c r="BY3140" s="149"/>
    </row>
    <row r="3141" spans="76:77" ht="16.5" customHeight="1">
      <c r="BX3141" s="149"/>
      <c r="BY3141" s="149"/>
    </row>
    <row r="3142" spans="76:77" ht="16.5" customHeight="1">
      <c r="BX3142" s="149"/>
      <c r="BY3142" s="149"/>
    </row>
    <row r="3143" spans="76:77" ht="16.5" customHeight="1">
      <c r="BX3143" s="149"/>
      <c r="BY3143" s="149"/>
    </row>
    <row r="3144" spans="76:77" ht="16.5" customHeight="1">
      <c r="BX3144" s="149"/>
      <c r="BY3144" s="149"/>
    </row>
    <row r="3145" spans="76:77" ht="16.5" customHeight="1">
      <c r="BX3145" s="149"/>
      <c r="BY3145" s="149"/>
    </row>
    <row r="3146" spans="76:77" ht="16.5" customHeight="1">
      <c r="BX3146" s="149"/>
      <c r="BY3146" s="149"/>
    </row>
    <row r="3147" spans="76:77" ht="16.5" customHeight="1">
      <c r="BX3147" s="149"/>
      <c r="BY3147" s="149"/>
    </row>
    <row r="3148" spans="76:77" ht="16.5" customHeight="1">
      <c r="BX3148" s="149"/>
      <c r="BY3148" s="149"/>
    </row>
    <row r="3149" spans="76:77" ht="16.5" customHeight="1">
      <c r="BX3149" s="149"/>
      <c r="BY3149" s="149"/>
    </row>
    <row r="3150" spans="76:77" ht="16.5" customHeight="1">
      <c r="BX3150" s="149"/>
      <c r="BY3150" s="149"/>
    </row>
    <row r="3151" spans="76:77" ht="16.5" customHeight="1">
      <c r="BX3151" s="149"/>
      <c r="BY3151" s="149"/>
    </row>
    <row r="3152" spans="76:77" ht="16.5" customHeight="1">
      <c r="BX3152" s="149"/>
      <c r="BY3152" s="149"/>
    </row>
    <row r="3153" spans="76:77" ht="16.5" customHeight="1">
      <c r="BX3153" s="149"/>
      <c r="BY3153" s="149"/>
    </row>
    <row r="3154" spans="76:77" ht="16.5" customHeight="1">
      <c r="BX3154" s="149"/>
      <c r="BY3154" s="149"/>
    </row>
    <row r="3155" spans="76:77" ht="16.5" customHeight="1">
      <c r="BX3155" s="149"/>
      <c r="BY3155" s="149"/>
    </row>
    <row r="3156" spans="76:77" ht="16.5" customHeight="1">
      <c r="BX3156" s="149"/>
      <c r="BY3156" s="149"/>
    </row>
    <row r="3157" spans="76:77" ht="16.5" customHeight="1">
      <c r="BX3157" s="149"/>
      <c r="BY3157" s="149"/>
    </row>
    <row r="3158" spans="76:77" ht="16.5" customHeight="1">
      <c r="BX3158" s="149"/>
      <c r="BY3158" s="149"/>
    </row>
    <row r="3159" spans="76:77" ht="16.5" customHeight="1">
      <c r="BX3159" s="149"/>
      <c r="BY3159" s="149"/>
    </row>
    <row r="3160" spans="76:77" ht="16.5" customHeight="1">
      <c r="BX3160" s="149"/>
      <c r="BY3160" s="149"/>
    </row>
    <row r="3161" spans="76:77" ht="16.5" customHeight="1">
      <c r="BX3161" s="149"/>
      <c r="BY3161" s="149"/>
    </row>
    <row r="3162" spans="76:77" ht="16.5" customHeight="1">
      <c r="BX3162" s="149"/>
      <c r="BY3162" s="149"/>
    </row>
    <row r="3163" spans="76:77" ht="16.5" customHeight="1">
      <c r="BX3163" s="149"/>
      <c r="BY3163" s="149"/>
    </row>
    <row r="3164" spans="76:77" ht="16.5" customHeight="1">
      <c r="BX3164" s="149"/>
      <c r="BY3164" s="149"/>
    </row>
    <row r="3165" spans="76:77" ht="16.5" customHeight="1">
      <c r="BX3165" s="149"/>
      <c r="BY3165" s="149"/>
    </row>
    <row r="3166" spans="76:77" ht="16.5" customHeight="1">
      <c r="BX3166" s="149"/>
      <c r="BY3166" s="149"/>
    </row>
    <row r="3167" spans="76:77" ht="16.5" customHeight="1">
      <c r="BX3167" s="149"/>
      <c r="BY3167" s="149"/>
    </row>
    <row r="3168" spans="76:77" ht="16.5" customHeight="1">
      <c r="BX3168" s="149"/>
      <c r="BY3168" s="149"/>
    </row>
    <row r="3169" spans="76:77" ht="16.5" customHeight="1">
      <c r="BX3169" s="149"/>
      <c r="BY3169" s="149"/>
    </row>
    <row r="3170" spans="76:77" ht="16.5" customHeight="1">
      <c r="BX3170" s="149"/>
      <c r="BY3170" s="149"/>
    </row>
    <row r="3171" spans="76:77" ht="16.5" customHeight="1">
      <c r="BX3171" s="149"/>
      <c r="BY3171" s="149"/>
    </row>
    <row r="3172" spans="76:77" ht="16.5" customHeight="1">
      <c r="BX3172" s="149"/>
      <c r="BY3172" s="149"/>
    </row>
    <row r="3173" spans="76:77" ht="16.5" customHeight="1">
      <c r="BX3173" s="149"/>
      <c r="BY3173" s="149"/>
    </row>
    <row r="3174" spans="76:77" ht="16.5" customHeight="1">
      <c r="BX3174" s="149"/>
      <c r="BY3174" s="149"/>
    </row>
    <row r="3175" spans="76:77" ht="16.5" customHeight="1">
      <c r="BX3175" s="149"/>
      <c r="BY3175" s="149"/>
    </row>
    <row r="3176" spans="76:77" ht="16.5" customHeight="1">
      <c r="BX3176" s="149"/>
      <c r="BY3176" s="149"/>
    </row>
    <row r="3177" spans="76:77" ht="16.5" customHeight="1">
      <c r="BX3177" s="149"/>
      <c r="BY3177" s="149"/>
    </row>
    <row r="3178" spans="76:77" ht="16.5" customHeight="1">
      <c r="BX3178" s="149"/>
      <c r="BY3178" s="149"/>
    </row>
    <row r="3179" spans="76:77" ht="16.5" customHeight="1">
      <c r="BX3179" s="149"/>
      <c r="BY3179" s="149"/>
    </row>
    <row r="3180" spans="76:77" ht="16.5" customHeight="1">
      <c r="BX3180" s="149"/>
      <c r="BY3180" s="149"/>
    </row>
    <row r="3181" spans="76:77" ht="16.5" customHeight="1">
      <c r="BX3181" s="149"/>
      <c r="BY3181" s="149"/>
    </row>
    <row r="3182" spans="76:77" ht="16.5" customHeight="1">
      <c r="BX3182" s="149"/>
      <c r="BY3182" s="149"/>
    </row>
    <row r="3183" spans="76:77" ht="16.5" customHeight="1">
      <c r="BX3183" s="149"/>
      <c r="BY3183" s="149"/>
    </row>
    <row r="3184" spans="76:77" ht="16.5" customHeight="1">
      <c r="BX3184" s="149"/>
      <c r="BY3184" s="149"/>
    </row>
    <row r="3185" spans="76:77" ht="16.5" customHeight="1">
      <c r="BX3185" s="149"/>
      <c r="BY3185" s="149"/>
    </row>
    <row r="3186" spans="76:77" ht="16.5" customHeight="1">
      <c r="BX3186" s="149"/>
      <c r="BY3186" s="149"/>
    </row>
    <row r="3187" spans="76:77" ht="16.5" customHeight="1">
      <c r="BX3187" s="149"/>
      <c r="BY3187" s="149"/>
    </row>
    <row r="3188" spans="76:77" ht="16.5" customHeight="1">
      <c r="BX3188" s="149"/>
      <c r="BY3188" s="149"/>
    </row>
    <row r="3189" spans="76:77" ht="16.5" customHeight="1">
      <c r="BX3189" s="149"/>
      <c r="BY3189" s="149"/>
    </row>
    <row r="3190" spans="76:77" ht="16.5" customHeight="1">
      <c r="BX3190" s="149"/>
      <c r="BY3190" s="149"/>
    </row>
    <row r="3191" spans="76:77" ht="16.5" customHeight="1">
      <c r="BX3191" s="149"/>
      <c r="BY3191" s="149"/>
    </row>
    <row r="3192" spans="76:77" ht="16.5" customHeight="1">
      <c r="BX3192" s="149"/>
      <c r="BY3192" s="149"/>
    </row>
    <row r="3193" spans="76:77" ht="16.5" customHeight="1">
      <c r="BX3193" s="149"/>
      <c r="BY3193" s="149"/>
    </row>
    <row r="3194" spans="76:77" ht="16.5" customHeight="1">
      <c r="BX3194" s="149"/>
      <c r="BY3194" s="149"/>
    </row>
    <row r="3195" spans="76:77" ht="16.5" customHeight="1">
      <c r="BX3195" s="149"/>
      <c r="BY3195" s="149"/>
    </row>
    <row r="3196" spans="76:77" ht="16.5" customHeight="1">
      <c r="BX3196" s="149"/>
      <c r="BY3196" s="149"/>
    </row>
    <row r="3197" spans="76:77" ht="16.5" customHeight="1">
      <c r="BX3197" s="149"/>
      <c r="BY3197" s="149"/>
    </row>
    <row r="3198" spans="76:77" ht="16.5" customHeight="1">
      <c r="BX3198" s="149"/>
      <c r="BY3198" s="149"/>
    </row>
    <row r="3199" spans="76:77" ht="16.5" customHeight="1">
      <c r="BX3199" s="149"/>
      <c r="BY3199" s="149"/>
    </row>
    <row r="3200" spans="76:77" ht="16.5" customHeight="1">
      <c r="BX3200" s="149"/>
      <c r="BY3200" s="149"/>
    </row>
    <row r="3201" spans="76:77" ht="16.5" customHeight="1">
      <c r="BX3201" s="149"/>
      <c r="BY3201" s="149"/>
    </row>
    <row r="3202" spans="76:77" ht="16.5" customHeight="1">
      <c r="BX3202" s="149"/>
      <c r="BY3202" s="149"/>
    </row>
    <row r="3203" spans="76:77" ht="16.5" customHeight="1">
      <c r="BX3203" s="149"/>
      <c r="BY3203" s="149"/>
    </row>
    <row r="3204" spans="76:77" ht="16.5" customHeight="1">
      <c r="BX3204" s="149"/>
      <c r="BY3204" s="149"/>
    </row>
    <row r="3205" spans="76:77" ht="16.5" customHeight="1">
      <c r="BX3205" s="149"/>
      <c r="BY3205" s="149"/>
    </row>
    <row r="3206" spans="76:77" ht="16.5" customHeight="1">
      <c r="BX3206" s="149"/>
      <c r="BY3206" s="149"/>
    </row>
    <row r="3207" spans="76:77" ht="16.5" customHeight="1">
      <c r="BX3207" s="149"/>
      <c r="BY3207" s="149"/>
    </row>
    <row r="3208" spans="76:77" ht="16.5" customHeight="1">
      <c r="BX3208" s="149"/>
      <c r="BY3208" s="149"/>
    </row>
    <row r="3209" spans="76:77" ht="16.5" customHeight="1">
      <c r="BX3209" s="149"/>
      <c r="BY3209" s="149"/>
    </row>
    <row r="3210" spans="76:77" ht="16.5" customHeight="1">
      <c r="BX3210" s="149"/>
      <c r="BY3210" s="149"/>
    </row>
    <row r="3211" spans="76:77" ht="16.5" customHeight="1">
      <c r="BX3211" s="149"/>
      <c r="BY3211" s="149"/>
    </row>
    <row r="3212" spans="76:77" ht="16.5" customHeight="1">
      <c r="BX3212" s="149"/>
      <c r="BY3212" s="149"/>
    </row>
    <row r="3213" spans="76:77" ht="16.5" customHeight="1">
      <c r="BX3213" s="149"/>
      <c r="BY3213" s="149"/>
    </row>
    <row r="3214" spans="76:77" ht="16.5" customHeight="1">
      <c r="BX3214" s="149"/>
      <c r="BY3214" s="149"/>
    </row>
    <row r="3215" spans="76:77" ht="16.5" customHeight="1">
      <c r="BX3215" s="149"/>
      <c r="BY3215" s="149"/>
    </row>
    <row r="3216" spans="76:77" ht="16.5" customHeight="1">
      <c r="BX3216" s="149"/>
      <c r="BY3216" s="149"/>
    </row>
    <row r="3217" spans="76:77" ht="16.5" customHeight="1">
      <c r="BX3217" s="149"/>
      <c r="BY3217" s="149"/>
    </row>
    <row r="3218" spans="76:77" ht="16.5" customHeight="1">
      <c r="BX3218" s="149"/>
      <c r="BY3218" s="149"/>
    </row>
    <row r="3219" spans="76:77" ht="16.5" customHeight="1">
      <c r="BX3219" s="149"/>
      <c r="BY3219" s="149"/>
    </row>
    <row r="3220" spans="76:77" ht="16.5" customHeight="1">
      <c r="BX3220" s="149"/>
      <c r="BY3220" s="149"/>
    </row>
    <row r="3221" spans="76:77" ht="16.5" customHeight="1">
      <c r="BX3221" s="149"/>
      <c r="BY3221" s="149"/>
    </row>
    <row r="3222" spans="76:77" ht="16.5" customHeight="1">
      <c r="BX3222" s="149"/>
      <c r="BY3222" s="149"/>
    </row>
    <row r="3223" spans="76:77" ht="16.5" customHeight="1">
      <c r="BX3223" s="149"/>
      <c r="BY3223" s="149"/>
    </row>
    <row r="3224" spans="76:77" ht="16.5" customHeight="1">
      <c r="BX3224" s="149"/>
      <c r="BY3224" s="149"/>
    </row>
    <row r="3225" spans="76:77" ht="16.5" customHeight="1">
      <c r="BX3225" s="149"/>
      <c r="BY3225" s="149"/>
    </row>
    <row r="3226" spans="76:77" ht="16.5" customHeight="1">
      <c r="BX3226" s="149"/>
      <c r="BY3226" s="149"/>
    </row>
    <row r="3227" spans="76:77" ht="16.5" customHeight="1">
      <c r="BX3227" s="149"/>
      <c r="BY3227" s="149"/>
    </row>
    <row r="3228" spans="76:77" ht="16.5" customHeight="1">
      <c r="BX3228" s="149"/>
      <c r="BY3228" s="149"/>
    </row>
    <row r="3229" spans="76:77" ht="16.5" customHeight="1">
      <c r="BX3229" s="149"/>
      <c r="BY3229" s="149"/>
    </row>
    <row r="3230" spans="76:77" ht="16.5" customHeight="1">
      <c r="BX3230" s="149"/>
      <c r="BY3230" s="149"/>
    </row>
    <row r="3231" spans="76:77" ht="16.5" customHeight="1">
      <c r="BX3231" s="149"/>
      <c r="BY3231" s="149"/>
    </row>
    <row r="3232" spans="76:77" ht="16.5" customHeight="1">
      <c r="BX3232" s="149"/>
      <c r="BY3232" s="149"/>
    </row>
    <row r="3233" spans="76:77" ht="16.5" customHeight="1">
      <c r="BX3233" s="149"/>
      <c r="BY3233" s="149"/>
    </row>
    <row r="3234" spans="76:77" ht="16.5" customHeight="1">
      <c r="BX3234" s="149"/>
      <c r="BY3234" s="149"/>
    </row>
    <row r="3235" spans="76:77" ht="16.5" customHeight="1">
      <c r="BX3235" s="149"/>
      <c r="BY3235" s="149"/>
    </row>
    <row r="3236" spans="76:77" ht="16.5" customHeight="1">
      <c r="BX3236" s="149"/>
      <c r="BY3236" s="149"/>
    </row>
    <row r="3237" spans="76:77" ht="16.5" customHeight="1">
      <c r="BX3237" s="149"/>
      <c r="BY3237" s="149"/>
    </row>
    <row r="3238" spans="76:77" ht="16.5" customHeight="1">
      <c r="BX3238" s="149"/>
      <c r="BY3238" s="149"/>
    </row>
    <row r="3239" spans="76:77" ht="16.5" customHeight="1">
      <c r="BX3239" s="149"/>
      <c r="BY3239" s="149"/>
    </row>
    <row r="3240" spans="76:77" ht="16.5" customHeight="1">
      <c r="BX3240" s="149"/>
      <c r="BY3240" s="149"/>
    </row>
    <row r="3241" spans="76:77" ht="16.5" customHeight="1">
      <c r="BX3241" s="149"/>
      <c r="BY3241" s="149"/>
    </row>
    <row r="3242" spans="76:77" ht="16.5" customHeight="1">
      <c r="BX3242" s="149"/>
      <c r="BY3242" s="149"/>
    </row>
    <row r="3243" spans="76:77" ht="16.5" customHeight="1">
      <c r="BX3243" s="149"/>
      <c r="BY3243" s="149"/>
    </row>
    <row r="3244" spans="76:77" ht="16.5" customHeight="1">
      <c r="BX3244" s="149"/>
      <c r="BY3244" s="149"/>
    </row>
    <row r="3245" spans="76:77" ht="16.5" customHeight="1">
      <c r="BX3245" s="149"/>
      <c r="BY3245" s="149"/>
    </row>
    <row r="3246" spans="76:77" ht="16.5" customHeight="1">
      <c r="BX3246" s="149"/>
      <c r="BY3246" s="149"/>
    </row>
    <row r="3247" spans="76:77" ht="16.5" customHeight="1">
      <c r="BX3247" s="149"/>
      <c r="BY3247" s="149"/>
    </row>
    <row r="3248" spans="76:77" ht="16.5" customHeight="1">
      <c r="BX3248" s="149"/>
      <c r="BY3248" s="149"/>
    </row>
    <row r="3249" spans="76:77" ht="16.5" customHeight="1">
      <c r="BX3249" s="149"/>
      <c r="BY3249" s="149"/>
    </row>
    <row r="3250" spans="76:77" ht="16.5" customHeight="1">
      <c r="BX3250" s="149"/>
      <c r="BY3250" s="149"/>
    </row>
    <row r="3251" spans="76:77" ht="16.5" customHeight="1">
      <c r="BX3251" s="149"/>
      <c r="BY3251" s="149"/>
    </row>
    <row r="3252" spans="76:77" ht="16.5" customHeight="1">
      <c r="BX3252" s="149"/>
      <c r="BY3252" s="149"/>
    </row>
    <row r="3253" spans="76:77" ht="16.5" customHeight="1">
      <c r="BX3253" s="149"/>
      <c r="BY3253" s="149"/>
    </row>
    <row r="3254" spans="76:77" ht="16.5" customHeight="1">
      <c r="BX3254" s="149"/>
      <c r="BY3254" s="149"/>
    </row>
    <row r="3255" spans="76:77" ht="16.5" customHeight="1">
      <c r="BX3255" s="149"/>
      <c r="BY3255" s="149"/>
    </row>
    <row r="3256" spans="76:77" ht="16.5" customHeight="1">
      <c r="BX3256" s="149"/>
      <c r="BY3256" s="149"/>
    </row>
    <row r="3257" spans="76:77" ht="16.5" customHeight="1">
      <c r="BX3257" s="149"/>
      <c r="BY3257" s="149"/>
    </row>
    <row r="3258" spans="76:77" ht="16.5" customHeight="1">
      <c r="BX3258" s="149"/>
      <c r="BY3258" s="149"/>
    </row>
    <row r="3259" spans="76:77" ht="16.5" customHeight="1">
      <c r="BX3259" s="149"/>
      <c r="BY3259" s="149"/>
    </row>
    <row r="3260" spans="76:77" ht="16.5" customHeight="1">
      <c r="BX3260" s="149"/>
      <c r="BY3260" s="149"/>
    </row>
    <row r="3261" spans="76:77" ht="16.5" customHeight="1">
      <c r="BX3261" s="149"/>
      <c r="BY3261" s="149"/>
    </row>
    <row r="3262" spans="76:77" ht="16.5" customHeight="1">
      <c r="BX3262" s="149"/>
      <c r="BY3262" s="149"/>
    </row>
    <row r="3263" spans="76:77" ht="16.5" customHeight="1">
      <c r="BX3263" s="149"/>
      <c r="BY3263" s="149"/>
    </row>
    <row r="3264" spans="76:77" ht="16.5" customHeight="1">
      <c r="BX3264" s="149"/>
      <c r="BY3264" s="149"/>
    </row>
    <row r="3265" spans="76:77" ht="16.5" customHeight="1">
      <c r="BX3265" s="149"/>
      <c r="BY3265" s="149"/>
    </row>
    <row r="3266" spans="76:77" ht="16.5" customHeight="1">
      <c r="BX3266" s="149"/>
      <c r="BY3266" s="149"/>
    </row>
    <row r="3267" spans="76:77" ht="16.5" customHeight="1">
      <c r="BX3267" s="149"/>
      <c r="BY3267" s="149"/>
    </row>
    <row r="3268" spans="76:77" ht="16.5" customHeight="1">
      <c r="BX3268" s="149"/>
      <c r="BY3268" s="149"/>
    </row>
    <row r="3269" spans="76:77" ht="16.5" customHeight="1">
      <c r="BX3269" s="149"/>
      <c r="BY3269" s="149"/>
    </row>
    <row r="3270" spans="76:77" ht="16.5" customHeight="1">
      <c r="BX3270" s="149"/>
      <c r="BY3270" s="149"/>
    </row>
    <row r="3271" spans="76:77" ht="16.5" customHeight="1">
      <c r="BX3271" s="149"/>
      <c r="BY3271" s="149"/>
    </row>
    <row r="3272" spans="76:77" ht="16.5" customHeight="1">
      <c r="BX3272" s="149"/>
      <c r="BY3272" s="149"/>
    </row>
    <row r="3273" spans="76:77" ht="16.5" customHeight="1">
      <c r="BX3273" s="149"/>
      <c r="BY3273" s="149"/>
    </row>
    <row r="3274" spans="76:77" ht="16.5" customHeight="1">
      <c r="BX3274" s="149"/>
      <c r="BY3274" s="149"/>
    </row>
    <row r="3275" spans="76:77" ht="16.5" customHeight="1">
      <c r="BX3275" s="149"/>
      <c r="BY3275" s="149"/>
    </row>
    <row r="3276" spans="76:77" ht="16.5" customHeight="1">
      <c r="BX3276" s="149"/>
      <c r="BY3276" s="149"/>
    </row>
    <row r="3277" spans="76:77" ht="16.5" customHeight="1">
      <c r="BX3277" s="149"/>
      <c r="BY3277" s="149"/>
    </row>
    <row r="3278" spans="76:77" ht="16.5" customHeight="1">
      <c r="BX3278" s="149"/>
      <c r="BY3278" s="149"/>
    </row>
    <row r="3279" spans="76:77" ht="16.5" customHeight="1">
      <c r="BX3279" s="149"/>
      <c r="BY3279" s="149"/>
    </row>
    <row r="3280" spans="76:77" ht="16.5" customHeight="1">
      <c r="BX3280" s="149"/>
      <c r="BY3280" s="149"/>
    </row>
    <row r="3281" spans="76:77" ht="16.5" customHeight="1">
      <c r="BX3281" s="149"/>
      <c r="BY3281" s="149"/>
    </row>
    <row r="3282" spans="76:77" ht="16.5" customHeight="1">
      <c r="BX3282" s="149"/>
      <c r="BY3282" s="149"/>
    </row>
    <row r="3283" spans="76:77" ht="16.5" customHeight="1">
      <c r="BX3283" s="149"/>
      <c r="BY3283" s="149"/>
    </row>
    <row r="3284" spans="76:77" ht="16.5" customHeight="1">
      <c r="BX3284" s="149"/>
      <c r="BY3284" s="149"/>
    </row>
    <row r="3285" spans="76:77" ht="16.5" customHeight="1">
      <c r="BX3285" s="149"/>
      <c r="BY3285" s="149"/>
    </row>
    <row r="3286" spans="76:77" ht="16.5" customHeight="1">
      <c r="BX3286" s="149"/>
      <c r="BY3286" s="149"/>
    </row>
    <row r="3287" spans="76:77" ht="16.5" customHeight="1">
      <c r="BX3287" s="149"/>
      <c r="BY3287" s="149"/>
    </row>
    <row r="3288" spans="76:77" ht="16.5" customHeight="1">
      <c r="BX3288" s="149"/>
      <c r="BY3288" s="149"/>
    </row>
    <row r="3289" spans="76:77" ht="16.5" customHeight="1">
      <c r="BX3289" s="149"/>
      <c r="BY3289" s="149"/>
    </row>
    <row r="3290" spans="76:77" ht="16.5" customHeight="1">
      <c r="BX3290" s="149"/>
      <c r="BY3290" s="149"/>
    </row>
    <row r="3291" spans="76:77" ht="16.5" customHeight="1">
      <c r="BX3291" s="149"/>
      <c r="BY3291" s="149"/>
    </row>
    <row r="3292" spans="76:77" ht="16.5" customHeight="1">
      <c r="BX3292" s="149"/>
      <c r="BY3292" s="149"/>
    </row>
    <row r="3293" spans="76:77" ht="16.5" customHeight="1">
      <c r="BX3293" s="149"/>
      <c r="BY3293" s="149"/>
    </row>
    <row r="3294" spans="76:77" ht="16.5" customHeight="1">
      <c r="BX3294" s="149"/>
      <c r="BY3294" s="149"/>
    </row>
    <row r="3295" spans="76:77" ht="16.5" customHeight="1">
      <c r="BX3295" s="149"/>
      <c r="BY3295" s="149"/>
    </row>
    <row r="3296" spans="76:77" ht="16.5" customHeight="1">
      <c r="BX3296" s="149"/>
      <c r="BY3296" s="149"/>
    </row>
    <row r="3297" spans="76:77" ht="16.5" customHeight="1">
      <c r="BX3297" s="149"/>
      <c r="BY3297" s="149"/>
    </row>
    <row r="3298" spans="76:77" ht="16.5" customHeight="1">
      <c r="BX3298" s="149"/>
      <c r="BY3298" s="149"/>
    </row>
    <row r="3299" spans="76:77" ht="16.5" customHeight="1">
      <c r="BX3299" s="149"/>
      <c r="BY3299" s="149"/>
    </row>
    <row r="3300" spans="76:77" ht="16.5" customHeight="1">
      <c r="BX3300" s="149"/>
      <c r="BY3300" s="149"/>
    </row>
    <row r="3301" spans="76:77" ht="16.5" customHeight="1">
      <c r="BX3301" s="149"/>
      <c r="BY3301" s="149"/>
    </row>
    <row r="3302" spans="76:77" ht="16.5" customHeight="1">
      <c r="BX3302" s="149"/>
      <c r="BY3302" s="149"/>
    </row>
    <row r="3303" spans="76:77" ht="16.5" customHeight="1">
      <c r="BX3303" s="149"/>
      <c r="BY3303" s="149"/>
    </row>
    <row r="3304" spans="76:77" ht="16.5" customHeight="1">
      <c r="BX3304" s="149"/>
      <c r="BY3304" s="149"/>
    </row>
    <row r="3305" spans="76:77" ht="16.5" customHeight="1">
      <c r="BX3305" s="149"/>
      <c r="BY3305" s="149"/>
    </row>
    <row r="3306" spans="76:77" ht="16.5" customHeight="1">
      <c r="BX3306" s="149"/>
      <c r="BY3306" s="149"/>
    </row>
    <row r="3307" spans="76:77" ht="16.5" customHeight="1">
      <c r="BX3307" s="149"/>
      <c r="BY3307" s="149"/>
    </row>
    <row r="3308" spans="76:77" ht="16.5" customHeight="1">
      <c r="BX3308" s="149"/>
      <c r="BY3308" s="149"/>
    </row>
    <row r="3309" spans="76:77" ht="16.5" customHeight="1">
      <c r="BX3309" s="149"/>
      <c r="BY3309" s="149"/>
    </row>
    <row r="3310" spans="76:77" ht="16.5" customHeight="1">
      <c r="BX3310" s="149"/>
      <c r="BY3310" s="149"/>
    </row>
    <row r="3311" spans="76:77" ht="16.5" customHeight="1">
      <c r="BX3311" s="149"/>
      <c r="BY3311" s="149"/>
    </row>
    <row r="3312" spans="76:77" ht="16.5" customHeight="1">
      <c r="BX3312" s="149"/>
      <c r="BY3312" s="149"/>
    </row>
    <row r="3313" spans="76:77" ht="16.5" customHeight="1">
      <c r="BX3313" s="149"/>
      <c r="BY3313" s="149"/>
    </row>
    <row r="3314" spans="76:77" ht="16.5" customHeight="1">
      <c r="BX3314" s="149"/>
      <c r="BY3314" s="149"/>
    </row>
    <row r="3315" spans="76:77" ht="16.5" customHeight="1">
      <c r="BX3315" s="149"/>
      <c r="BY3315" s="149"/>
    </row>
    <row r="3316" spans="76:77" ht="16.5" customHeight="1">
      <c r="BX3316" s="149"/>
      <c r="BY3316" s="149"/>
    </row>
    <row r="3317" spans="76:77" ht="16.5" customHeight="1">
      <c r="BX3317" s="149"/>
      <c r="BY3317" s="149"/>
    </row>
    <row r="3318" spans="76:77" ht="16.5" customHeight="1">
      <c r="BX3318" s="149"/>
      <c r="BY3318" s="149"/>
    </row>
    <row r="3319" spans="76:77" ht="16.5" customHeight="1">
      <c r="BX3319" s="149"/>
      <c r="BY3319" s="149"/>
    </row>
    <row r="3320" spans="76:77" ht="16.5" customHeight="1">
      <c r="BX3320" s="149"/>
      <c r="BY3320" s="149"/>
    </row>
    <row r="3321" spans="76:77" ht="16.5" customHeight="1">
      <c r="BX3321" s="149"/>
      <c r="BY3321" s="149"/>
    </row>
    <row r="3322" spans="76:77" ht="16.5" customHeight="1">
      <c r="BX3322" s="149"/>
      <c r="BY3322" s="149"/>
    </row>
    <row r="3323" spans="76:77" ht="16.5" customHeight="1">
      <c r="BX3323" s="149"/>
      <c r="BY3323" s="149"/>
    </row>
    <row r="3324" spans="76:77" ht="16.5" customHeight="1">
      <c r="BX3324" s="149"/>
      <c r="BY3324" s="149"/>
    </row>
    <row r="3325" spans="76:77" ht="16.5" customHeight="1">
      <c r="BX3325" s="149"/>
      <c r="BY3325" s="149"/>
    </row>
    <row r="3326" spans="76:77" ht="16.5" customHeight="1">
      <c r="BX3326" s="149"/>
      <c r="BY3326" s="149"/>
    </row>
    <row r="3327" spans="76:77" ht="16.5" customHeight="1">
      <c r="BX3327" s="149"/>
      <c r="BY3327" s="149"/>
    </row>
    <row r="3328" spans="76:77" ht="16.5" customHeight="1">
      <c r="BX3328" s="149"/>
      <c r="BY3328" s="149"/>
    </row>
    <row r="3329" spans="76:77" ht="16.5" customHeight="1">
      <c r="BX3329" s="149"/>
      <c r="BY3329" s="149"/>
    </row>
    <row r="3330" spans="76:77" ht="16.5" customHeight="1">
      <c r="BX3330" s="149"/>
      <c r="BY3330" s="149"/>
    </row>
    <row r="3331" spans="76:77" ht="16.5" customHeight="1">
      <c r="BX3331" s="149"/>
      <c r="BY3331" s="149"/>
    </row>
    <row r="3332" spans="76:77" ht="16.5" customHeight="1">
      <c r="BX3332" s="149"/>
      <c r="BY3332" s="149"/>
    </row>
    <row r="3333" spans="76:77" ht="16.5" customHeight="1">
      <c r="BX3333" s="149"/>
      <c r="BY3333" s="149"/>
    </row>
    <row r="3334" spans="76:77" ht="16.5" customHeight="1">
      <c r="BX3334" s="149"/>
      <c r="BY3334" s="149"/>
    </row>
    <row r="3335" spans="76:77" ht="16.5" customHeight="1">
      <c r="BX3335" s="149"/>
      <c r="BY3335" s="149"/>
    </row>
    <row r="3336" spans="76:77" ht="16.5" customHeight="1">
      <c r="BX3336" s="149"/>
      <c r="BY3336" s="149"/>
    </row>
    <row r="3337" spans="76:77" ht="16.5" customHeight="1">
      <c r="BX3337" s="149"/>
      <c r="BY3337" s="149"/>
    </row>
    <row r="3338" spans="76:77" ht="16.5" customHeight="1">
      <c r="BX3338" s="149"/>
      <c r="BY3338" s="149"/>
    </row>
    <row r="3339" spans="76:77" ht="16.5" customHeight="1">
      <c r="BX3339" s="149"/>
      <c r="BY3339" s="149"/>
    </row>
    <row r="3340" spans="76:77" ht="16.5" customHeight="1">
      <c r="BX3340" s="149"/>
      <c r="BY3340" s="149"/>
    </row>
    <row r="3341" spans="76:77" ht="16.5" customHeight="1">
      <c r="BX3341" s="149"/>
      <c r="BY3341" s="149"/>
    </row>
    <row r="3342" spans="76:77" ht="16.5" customHeight="1">
      <c r="BX3342" s="149"/>
      <c r="BY3342" s="149"/>
    </row>
    <row r="3343" spans="76:77" ht="16.5" customHeight="1">
      <c r="BX3343" s="149"/>
      <c r="BY3343" s="149"/>
    </row>
    <row r="3344" spans="76:77" ht="16.5" customHeight="1">
      <c r="BX3344" s="149"/>
      <c r="BY3344" s="149"/>
    </row>
    <row r="3345" spans="76:77" ht="16.5" customHeight="1">
      <c r="BX3345" s="149"/>
      <c r="BY3345" s="149"/>
    </row>
    <row r="3346" spans="76:77" ht="16.5" customHeight="1">
      <c r="BX3346" s="149"/>
      <c r="BY3346" s="149"/>
    </row>
    <row r="3347" spans="76:77" ht="16.5" customHeight="1">
      <c r="BX3347" s="149"/>
      <c r="BY3347" s="149"/>
    </row>
    <row r="3348" spans="76:77" ht="16.5" customHeight="1">
      <c r="BX3348" s="149"/>
      <c r="BY3348" s="149"/>
    </row>
    <row r="3349" spans="76:77" ht="16.5" customHeight="1">
      <c r="BX3349" s="149"/>
      <c r="BY3349" s="149"/>
    </row>
    <row r="3350" spans="76:77" ht="16.5" customHeight="1">
      <c r="BX3350" s="149"/>
      <c r="BY3350" s="149"/>
    </row>
    <row r="3351" spans="76:77" ht="16.5" customHeight="1">
      <c r="BX3351" s="149"/>
      <c r="BY3351" s="149"/>
    </row>
    <row r="3352" spans="76:77" ht="16.5" customHeight="1">
      <c r="BX3352" s="149"/>
      <c r="BY3352" s="149"/>
    </row>
    <row r="3353" spans="76:77" ht="16.5" customHeight="1">
      <c r="BX3353" s="149"/>
      <c r="BY3353" s="149"/>
    </row>
    <row r="3354" spans="76:77" ht="16.5" customHeight="1">
      <c r="BX3354" s="149"/>
      <c r="BY3354" s="149"/>
    </row>
    <row r="3355" spans="76:77" ht="16.5" customHeight="1">
      <c r="BX3355" s="149"/>
      <c r="BY3355" s="149"/>
    </row>
    <row r="3356" spans="76:77" ht="16.5" customHeight="1">
      <c r="BX3356" s="149"/>
      <c r="BY3356" s="149"/>
    </row>
    <row r="3357" spans="76:77" ht="16.5" customHeight="1">
      <c r="BX3357" s="149"/>
      <c r="BY3357" s="149"/>
    </row>
    <row r="3358" spans="76:77" ht="16.5" customHeight="1">
      <c r="BX3358" s="149"/>
      <c r="BY3358" s="149"/>
    </row>
    <row r="3359" spans="76:77" ht="16.5" customHeight="1">
      <c r="BX3359" s="149"/>
      <c r="BY3359" s="149"/>
    </row>
    <row r="3360" spans="76:77" ht="16.5" customHeight="1">
      <c r="BX3360" s="149"/>
      <c r="BY3360" s="149"/>
    </row>
    <row r="3361" spans="76:77" ht="16.5" customHeight="1">
      <c r="BX3361" s="149"/>
      <c r="BY3361" s="149"/>
    </row>
    <row r="3362" spans="76:77" ht="16.5" customHeight="1">
      <c r="BX3362" s="149"/>
      <c r="BY3362" s="149"/>
    </row>
    <row r="3363" spans="76:77" ht="16.5" customHeight="1">
      <c r="BX3363" s="149"/>
      <c r="BY3363" s="149"/>
    </row>
    <row r="3364" spans="76:77" ht="16.5" customHeight="1">
      <c r="BX3364" s="149"/>
      <c r="BY3364" s="149"/>
    </row>
    <row r="3365" spans="76:77" ht="16.5" customHeight="1">
      <c r="BX3365" s="149"/>
      <c r="BY3365" s="149"/>
    </row>
    <row r="3366" spans="76:77" ht="16.5" customHeight="1">
      <c r="BX3366" s="149"/>
      <c r="BY3366" s="149"/>
    </row>
    <row r="3367" spans="76:77" ht="16.5" customHeight="1">
      <c r="BX3367" s="149"/>
      <c r="BY3367" s="149"/>
    </row>
    <row r="3368" spans="76:77" ht="16.5" customHeight="1">
      <c r="BX3368" s="149"/>
      <c r="BY3368" s="149"/>
    </row>
    <row r="3369" spans="76:77" ht="16.5" customHeight="1">
      <c r="BX3369" s="149"/>
      <c r="BY3369" s="149"/>
    </row>
    <row r="3370" spans="76:77" ht="16.5" customHeight="1">
      <c r="BX3370" s="149"/>
      <c r="BY3370" s="149"/>
    </row>
    <row r="3371" spans="76:77" ht="16.5" customHeight="1">
      <c r="BX3371" s="149"/>
      <c r="BY3371" s="149"/>
    </row>
    <row r="3372" spans="76:77" ht="16.5" customHeight="1">
      <c r="BX3372" s="149"/>
      <c r="BY3372" s="149"/>
    </row>
    <row r="3373" spans="76:77" ht="16.5" customHeight="1">
      <c r="BX3373" s="149"/>
      <c r="BY3373" s="149"/>
    </row>
    <row r="3374" spans="76:77" ht="16.5" customHeight="1">
      <c r="BX3374" s="149"/>
      <c r="BY3374" s="149"/>
    </row>
    <row r="3375" spans="76:77" ht="16.5" customHeight="1">
      <c r="BX3375" s="149"/>
      <c r="BY3375" s="149"/>
    </row>
    <row r="3376" spans="76:77" ht="16.5" customHeight="1">
      <c r="BX3376" s="149"/>
      <c r="BY3376" s="149"/>
    </row>
    <row r="3377" spans="76:77" ht="16.5" customHeight="1">
      <c r="BX3377" s="149"/>
      <c r="BY3377" s="149"/>
    </row>
    <row r="3378" spans="76:77" ht="16.5" customHeight="1">
      <c r="BX3378" s="149"/>
      <c r="BY3378" s="149"/>
    </row>
    <row r="3379" spans="76:77" ht="16.5" customHeight="1">
      <c r="BX3379" s="149"/>
      <c r="BY3379" s="149"/>
    </row>
    <row r="3380" spans="76:77" ht="16.5" customHeight="1">
      <c r="BX3380" s="149"/>
      <c r="BY3380" s="149"/>
    </row>
    <row r="3381" spans="76:77" ht="16.5" customHeight="1">
      <c r="BX3381" s="149"/>
      <c r="BY3381" s="149"/>
    </row>
    <row r="3382" spans="76:77" ht="16.5" customHeight="1">
      <c r="BX3382" s="149"/>
      <c r="BY3382" s="149"/>
    </row>
    <row r="3383" spans="76:77" ht="16.5" customHeight="1">
      <c r="BX3383" s="149"/>
      <c r="BY3383" s="149"/>
    </row>
    <row r="3384" spans="76:77" ht="16.5" customHeight="1">
      <c r="BX3384" s="149"/>
      <c r="BY3384" s="149"/>
    </row>
    <row r="3385" spans="76:77" ht="16.5" customHeight="1">
      <c r="BX3385" s="149"/>
      <c r="BY3385" s="149"/>
    </row>
    <row r="3386" spans="76:77" ht="16.5" customHeight="1">
      <c r="BX3386" s="149"/>
      <c r="BY3386" s="149"/>
    </row>
    <row r="3387" spans="76:77" ht="16.5" customHeight="1">
      <c r="BX3387" s="149"/>
      <c r="BY3387" s="149"/>
    </row>
    <row r="3388" spans="76:77" ht="16.5" customHeight="1">
      <c r="BX3388" s="149"/>
      <c r="BY3388" s="149"/>
    </row>
    <row r="3389" spans="76:77" ht="16.5" customHeight="1">
      <c r="BX3389" s="149"/>
      <c r="BY3389" s="149"/>
    </row>
    <row r="3390" spans="76:77" ht="16.5" customHeight="1">
      <c r="BX3390" s="149"/>
      <c r="BY3390" s="149"/>
    </row>
    <row r="3391" spans="76:77" ht="16.5" customHeight="1">
      <c r="BX3391" s="149"/>
      <c r="BY3391" s="149"/>
    </row>
    <row r="3392" spans="76:77" ht="16.5" customHeight="1">
      <c r="BX3392" s="149"/>
      <c r="BY3392" s="149"/>
    </row>
    <row r="3393" spans="76:77" ht="16.5" customHeight="1">
      <c r="BX3393" s="149"/>
      <c r="BY3393" s="149"/>
    </row>
    <row r="3394" spans="76:77" ht="16.5" customHeight="1">
      <c r="BX3394" s="149"/>
      <c r="BY3394" s="149"/>
    </row>
    <row r="3395" spans="76:77" ht="16.5" customHeight="1">
      <c r="BX3395" s="149"/>
      <c r="BY3395" s="149"/>
    </row>
    <row r="3396" spans="76:77" ht="16.5" customHeight="1">
      <c r="BX3396" s="149"/>
      <c r="BY3396" s="149"/>
    </row>
    <row r="3397" spans="76:77" ht="16.5" customHeight="1">
      <c r="BX3397" s="149"/>
      <c r="BY3397" s="149"/>
    </row>
    <row r="3398" spans="76:77" ht="16.5" customHeight="1">
      <c r="BX3398" s="149"/>
      <c r="BY3398" s="149"/>
    </row>
    <row r="3399" spans="76:77" ht="16.5" customHeight="1">
      <c r="BX3399" s="149"/>
      <c r="BY3399" s="149"/>
    </row>
    <row r="3400" spans="76:77" ht="16.5" customHeight="1">
      <c r="BX3400" s="149"/>
      <c r="BY3400" s="149"/>
    </row>
    <row r="3401" spans="76:77" ht="16.5" customHeight="1">
      <c r="BX3401" s="149"/>
      <c r="BY3401" s="149"/>
    </row>
    <row r="3402" spans="76:77" ht="16.5" customHeight="1">
      <c r="BX3402" s="149"/>
      <c r="BY3402" s="149"/>
    </row>
    <row r="3403" spans="76:77" ht="16.5" customHeight="1">
      <c r="BX3403" s="149"/>
      <c r="BY3403" s="149"/>
    </row>
    <row r="3404" spans="76:77" ht="16.5" customHeight="1">
      <c r="BX3404" s="149"/>
      <c r="BY3404" s="149"/>
    </row>
    <row r="3405" spans="76:77" ht="16.5" customHeight="1">
      <c r="BX3405" s="149"/>
      <c r="BY3405" s="149"/>
    </row>
    <row r="3406" spans="76:77" ht="16.5" customHeight="1">
      <c r="BX3406" s="149"/>
      <c r="BY3406" s="149"/>
    </row>
    <row r="3407" spans="76:77" ht="16.5" customHeight="1">
      <c r="BX3407" s="149"/>
      <c r="BY3407" s="149"/>
    </row>
    <row r="3408" spans="76:77" ht="16.5" customHeight="1">
      <c r="BX3408" s="149"/>
      <c r="BY3408" s="149"/>
    </row>
    <row r="3409" spans="76:77" ht="16.5" customHeight="1">
      <c r="BX3409" s="149"/>
      <c r="BY3409" s="149"/>
    </row>
    <row r="3410" spans="76:77" ht="16.5" customHeight="1">
      <c r="BX3410" s="149"/>
      <c r="BY3410" s="149"/>
    </row>
    <row r="3411" spans="76:77" ht="16.5" customHeight="1">
      <c r="BX3411" s="149"/>
      <c r="BY3411" s="149"/>
    </row>
    <row r="3412" spans="76:77" ht="16.5" customHeight="1">
      <c r="BX3412" s="149"/>
      <c r="BY3412" s="149"/>
    </row>
    <row r="3413" spans="76:77" ht="16.5" customHeight="1">
      <c r="BX3413" s="149"/>
      <c r="BY3413" s="149"/>
    </row>
    <row r="3414" spans="76:77" ht="16.5" customHeight="1">
      <c r="BX3414" s="149"/>
      <c r="BY3414" s="149"/>
    </row>
    <row r="3415" spans="76:77" ht="16.5" customHeight="1">
      <c r="BX3415" s="149"/>
      <c r="BY3415" s="149"/>
    </row>
    <row r="3416" spans="76:77" ht="16.5" customHeight="1">
      <c r="BX3416" s="149"/>
      <c r="BY3416" s="149"/>
    </row>
    <row r="3417" spans="76:77" ht="16.5" customHeight="1">
      <c r="BX3417" s="149"/>
      <c r="BY3417" s="149"/>
    </row>
    <row r="3418" spans="76:77" ht="16.5" customHeight="1">
      <c r="BX3418" s="149"/>
      <c r="BY3418" s="149"/>
    </row>
    <row r="3419" spans="76:77" ht="16.5" customHeight="1">
      <c r="BX3419" s="149"/>
      <c r="BY3419" s="149"/>
    </row>
    <row r="3420" spans="76:77" ht="16.5" customHeight="1">
      <c r="BX3420" s="149"/>
      <c r="BY3420" s="149"/>
    </row>
    <row r="3421" spans="76:77" ht="16.5" customHeight="1">
      <c r="BX3421" s="149"/>
      <c r="BY3421" s="149"/>
    </row>
    <row r="3422" spans="76:77" ht="16.5" customHeight="1">
      <c r="BX3422" s="149"/>
      <c r="BY3422" s="149"/>
    </row>
    <row r="3423" spans="76:77" ht="16.5" customHeight="1">
      <c r="BX3423" s="149"/>
      <c r="BY3423" s="149"/>
    </row>
    <row r="3424" spans="76:77" ht="16.5" customHeight="1">
      <c r="BX3424" s="149"/>
      <c r="BY3424" s="149"/>
    </row>
    <row r="3425" spans="76:77" ht="16.5" customHeight="1">
      <c r="BX3425" s="149"/>
      <c r="BY3425" s="149"/>
    </row>
    <row r="3426" spans="76:77" ht="16.5" customHeight="1">
      <c r="BX3426" s="149"/>
      <c r="BY3426" s="149"/>
    </row>
    <row r="3427" spans="76:77" ht="16.5" customHeight="1">
      <c r="BX3427" s="149"/>
      <c r="BY3427" s="149"/>
    </row>
    <row r="3428" spans="76:77" ht="16.5" customHeight="1">
      <c r="BX3428" s="149"/>
      <c r="BY3428" s="149"/>
    </row>
    <row r="3429" spans="76:77" ht="16.5" customHeight="1">
      <c r="BX3429" s="149"/>
      <c r="BY3429" s="149"/>
    </row>
    <row r="3430" spans="76:77" ht="16.5" customHeight="1">
      <c r="BX3430" s="149"/>
      <c r="BY3430" s="149"/>
    </row>
    <row r="3431" spans="76:77" ht="16.5" customHeight="1">
      <c r="BX3431" s="149"/>
      <c r="BY3431" s="149"/>
    </row>
    <row r="3432" spans="76:77" ht="16.5" customHeight="1">
      <c r="BX3432" s="149"/>
      <c r="BY3432" s="149"/>
    </row>
    <row r="3433" spans="76:77" ht="16.5" customHeight="1">
      <c r="BX3433" s="149"/>
      <c r="BY3433" s="149"/>
    </row>
    <row r="3434" spans="76:77" ht="16.5" customHeight="1">
      <c r="BX3434" s="149"/>
      <c r="BY3434" s="149"/>
    </row>
    <row r="3435" spans="76:77" ht="16.5" customHeight="1">
      <c r="BX3435" s="149"/>
      <c r="BY3435" s="149"/>
    </row>
    <row r="3436" spans="76:77" ht="16.5" customHeight="1">
      <c r="BX3436" s="149"/>
      <c r="BY3436" s="149"/>
    </row>
    <row r="3437" spans="76:77" ht="16.5" customHeight="1">
      <c r="BX3437" s="149"/>
      <c r="BY3437" s="149"/>
    </row>
    <row r="3438" spans="76:77" ht="16.5" customHeight="1">
      <c r="BX3438" s="149"/>
      <c r="BY3438" s="149"/>
    </row>
    <row r="3439" spans="76:77" ht="16.5" customHeight="1">
      <c r="BX3439" s="149"/>
      <c r="BY3439" s="149"/>
    </row>
    <row r="3440" spans="76:77" ht="16.5" customHeight="1">
      <c r="BX3440" s="149"/>
      <c r="BY3440" s="149"/>
    </row>
    <row r="3441" spans="76:77" ht="16.5" customHeight="1">
      <c r="BX3441" s="149"/>
      <c r="BY3441" s="149"/>
    </row>
    <row r="3442" spans="76:77" ht="16.5" customHeight="1">
      <c r="BX3442" s="149"/>
      <c r="BY3442" s="149"/>
    </row>
    <row r="3443" spans="76:77" ht="16.5" customHeight="1">
      <c r="BX3443" s="149"/>
      <c r="BY3443" s="149"/>
    </row>
    <row r="3444" spans="76:77" ht="16.5" customHeight="1">
      <c r="BX3444" s="149"/>
      <c r="BY3444" s="149"/>
    </row>
    <row r="3445" spans="76:77" ht="16.5" customHeight="1">
      <c r="BX3445" s="149"/>
      <c r="BY3445" s="149"/>
    </row>
    <row r="3446" spans="76:77" ht="16.5" customHeight="1">
      <c r="BX3446" s="149"/>
      <c r="BY3446" s="149"/>
    </row>
    <row r="3447" spans="76:77" ht="16.5" customHeight="1">
      <c r="BX3447" s="149"/>
      <c r="BY3447" s="149"/>
    </row>
    <row r="3448" spans="76:77" ht="16.5" customHeight="1">
      <c r="BX3448" s="149"/>
      <c r="BY3448" s="149"/>
    </row>
    <row r="3449" spans="76:77" ht="16.5" customHeight="1">
      <c r="BX3449" s="149"/>
      <c r="BY3449" s="149"/>
    </row>
    <row r="3450" spans="76:77" ht="16.5" customHeight="1">
      <c r="BX3450" s="149"/>
      <c r="BY3450" s="149"/>
    </row>
    <row r="3451" spans="76:77" ht="16.5" customHeight="1">
      <c r="BX3451" s="149"/>
      <c r="BY3451" s="149"/>
    </row>
    <row r="3452" spans="76:77" ht="16.5" customHeight="1">
      <c r="BX3452" s="149"/>
      <c r="BY3452" s="149"/>
    </row>
    <row r="3453" spans="76:77" ht="16.5" customHeight="1">
      <c r="BX3453" s="149"/>
      <c r="BY3453" s="149"/>
    </row>
    <row r="3454" spans="76:77" ht="16.5" customHeight="1">
      <c r="BX3454" s="149"/>
      <c r="BY3454" s="149"/>
    </row>
    <row r="3455" spans="76:77" ht="16.5" customHeight="1">
      <c r="BX3455" s="149"/>
      <c r="BY3455" s="149"/>
    </row>
    <row r="3456" spans="76:77" ht="16.5" customHeight="1">
      <c r="BX3456" s="149"/>
      <c r="BY3456" s="149"/>
    </row>
    <row r="3457" spans="76:77" ht="16.5" customHeight="1">
      <c r="BX3457" s="149"/>
      <c r="BY3457" s="149"/>
    </row>
    <row r="3458" spans="76:77" ht="16.5" customHeight="1">
      <c r="BX3458" s="149"/>
      <c r="BY3458" s="149"/>
    </row>
    <row r="3459" spans="76:77" ht="16.5" customHeight="1">
      <c r="BX3459" s="149"/>
      <c r="BY3459" s="149"/>
    </row>
    <row r="3460" spans="76:77" ht="16.5" customHeight="1">
      <c r="BX3460" s="149"/>
      <c r="BY3460" s="149"/>
    </row>
    <row r="3461" spans="76:77" ht="16.5" customHeight="1">
      <c r="BX3461" s="149"/>
      <c r="BY3461" s="149"/>
    </row>
    <row r="3462" spans="76:77" ht="16.5" customHeight="1">
      <c r="BX3462" s="149"/>
      <c r="BY3462" s="149"/>
    </row>
    <row r="3463" spans="76:77" ht="16.5" customHeight="1">
      <c r="BX3463" s="149"/>
      <c r="BY3463" s="149"/>
    </row>
    <row r="3464" spans="76:77" ht="16.5" customHeight="1">
      <c r="BX3464" s="149"/>
      <c r="BY3464" s="149"/>
    </row>
    <row r="3465" spans="76:77" ht="16.5" customHeight="1">
      <c r="BX3465" s="149"/>
      <c r="BY3465" s="149"/>
    </row>
    <row r="3466" spans="76:77" ht="16.5" customHeight="1">
      <c r="BX3466" s="149"/>
      <c r="BY3466" s="149"/>
    </row>
    <row r="3467" spans="76:77" ht="16.5" customHeight="1">
      <c r="BX3467" s="149"/>
      <c r="BY3467" s="149"/>
    </row>
    <row r="3468" spans="76:77" ht="16.5" customHeight="1">
      <c r="BX3468" s="149"/>
      <c r="BY3468" s="149"/>
    </row>
    <row r="3469" spans="76:77" ht="16.5" customHeight="1">
      <c r="BX3469" s="149"/>
      <c r="BY3469" s="149"/>
    </row>
    <row r="3470" spans="76:77" ht="16.5" customHeight="1">
      <c r="BX3470" s="149"/>
      <c r="BY3470" s="149"/>
    </row>
    <row r="3471" spans="76:77" ht="16.5" customHeight="1">
      <c r="BX3471" s="149"/>
      <c r="BY3471" s="149"/>
    </row>
    <row r="3472" spans="76:77" ht="16.5" customHeight="1">
      <c r="BX3472" s="149"/>
      <c r="BY3472" s="149"/>
    </row>
    <row r="3473" spans="76:77" ht="16.5" customHeight="1">
      <c r="BX3473" s="149"/>
      <c r="BY3473" s="149"/>
    </row>
    <row r="3474" spans="76:77" ht="16.5" customHeight="1">
      <c r="BX3474" s="149"/>
      <c r="BY3474" s="149"/>
    </row>
    <row r="3475" spans="76:77" ht="16.5" customHeight="1">
      <c r="BX3475" s="149"/>
      <c r="BY3475" s="149"/>
    </row>
    <row r="3476" spans="76:77" ht="16.5" customHeight="1">
      <c r="BX3476" s="149"/>
      <c r="BY3476" s="149"/>
    </row>
    <row r="3477" spans="76:77" ht="16.5" customHeight="1">
      <c r="BX3477" s="149"/>
      <c r="BY3477" s="149"/>
    </row>
    <row r="3478" spans="76:77" ht="16.5" customHeight="1">
      <c r="BX3478" s="149"/>
      <c r="BY3478" s="149"/>
    </row>
    <row r="3479" spans="76:77" ht="16.5" customHeight="1">
      <c r="BX3479" s="149"/>
      <c r="BY3479" s="149"/>
    </row>
    <row r="3480" spans="76:77" ht="16.5" customHeight="1">
      <c r="BX3480" s="149"/>
      <c r="BY3480" s="149"/>
    </row>
    <row r="3481" spans="76:77" ht="16.5" customHeight="1">
      <c r="BX3481" s="149"/>
      <c r="BY3481" s="149"/>
    </row>
    <row r="3482" spans="76:77" ht="16.5" customHeight="1">
      <c r="BX3482" s="149"/>
      <c r="BY3482" s="149"/>
    </row>
    <row r="3483" spans="76:77" ht="16.5" customHeight="1">
      <c r="BX3483" s="149"/>
      <c r="BY3483" s="149"/>
    </row>
    <row r="3484" spans="76:77" ht="16.5" customHeight="1">
      <c r="BX3484" s="149"/>
      <c r="BY3484" s="149"/>
    </row>
    <row r="3485" spans="76:77" ht="16.5" customHeight="1">
      <c r="BX3485" s="149"/>
      <c r="BY3485" s="149"/>
    </row>
    <row r="3486" spans="76:77" ht="16.5" customHeight="1">
      <c r="BX3486" s="149"/>
      <c r="BY3486" s="149"/>
    </row>
    <row r="3487" spans="76:77" ht="16.5" customHeight="1">
      <c r="BX3487" s="149"/>
      <c r="BY3487" s="149"/>
    </row>
    <row r="3488" spans="76:77" ht="16.5" customHeight="1">
      <c r="BX3488" s="149"/>
      <c r="BY3488" s="149"/>
    </row>
    <row r="3489" spans="76:77" ht="16.5" customHeight="1">
      <c r="BX3489" s="149"/>
      <c r="BY3489" s="149"/>
    </row>
    <row r="3490" spans="76:77" ht="16.5" customHeight="1">
      <c r="BX3490" s="149"/>
      <c r="BY3490" s="149"/>
    </row>
    <row r="3491" spans="76:77" ht="16.5" customHeight="1">
      <c r="BX3491" s="149"/>
      <c r="BY3491" s="149"/>
    </row>
    <row r="3492" spans="76:77" ht="16.5" customHeight="1">
      <c r="BX3492" s="149"/>
      <c r="BY3492" s="149"/>
    </row>
    <row r="3493" spans="76:77" ht="16.5" customHeight="1">
      <c r="BX3493" s="149"/>
      <c r="BY3493" s="149"/>
    </row>
    <row r="3494" spans="76:77" ht="16.5" customHeight="1">
      <c r="BX3494" s="149"/>
      <c r="BY3494" s="149"/>
    </row>
    <row r="3495" spans="76:77" ht="16.5" customHeight="1">
      <c r="BX3495" s="149"/>
      <c r="BY3495" s="149"/>
    </row>
    <row r="3496" spans="76:77" ht="16.5" customHeight="1">
      <c r="BX3496" s="149"/>
      <c r="BY3496" s="149"/>
    </row>
    <row r="3497" spans="76:77" ht="16.5" customHeight="1">
      <c r="BX3497" s="149"/>
      <c r="BY3497" s="149"/>
    </row>
    <row r="3498" spans="76:77" ht="16.5" customHeight="1">
      <c r="BX3498" s="149"/>
      <c r="BY3498" s="149"/>
    </row>
    <row r="3499" spans="76:77" ht="16.5" customHeight="1">
      <c r="BX3499" s="149"/>
      <c r="BY3499" s="149"/>
    </row>
    <row r="3500" spans="76:77" ht="16.5" customHeight="1">
      <c r="BX3500" s="149"/>
      <c r="BY3500" s="149"/>
    </row>
    <row r="3501" spans="76:77" ht="16.5" customHeight="1">
      <c r="BX3501" s="149"/>
      <c r="BY3501" s="149"/>
    </row>
    <row r="3502" spans="76:77" ht="16.5" customHeight="1">
      <c r="BX3502" s="149"/>
      <c r="BY3502" s="149"/>
    </row>
    <row r="3503" spans="76:77" ht="16.5" customHeight="1">
      <c r="BX3503" s="149"/>
      <c r="BY3503" s="149"/>
    </row>
    <row r="3504" spans="76:77" ht="16.5" customHeight="1">
      <c r="BX3504" s="149"/>
      <c r="BY3504" s="149"/>
    </row>
    <row r="3505" spans="76:77" ht="16.5" customHeight="1">
      <c r="BX3505" s="149"/>
      <c r="BY3505" s="149"/>
    </row>
    <row r="3506" spans="76:77" ht="16.5" customHeight="1">
      <c r="BX3506" s="149"/>
      <c r="BY3506" s="149"/>
    </row>
    <row r="3507" spans="76:77" ht="16.5" customHeight="1">
      <c r="BX3507" s="149"/>
      <c r="BY3507" s="149"/>
    </row>
    <row r="3508" spans="76:77" ht="16.5" customHeight="1">
      <c r="BX3508" s="149"/>
      <c r="BY3508" s="149"/>
    </row>
    <row r="3509" spans="76:77" ht="16.5" customHeight="1">
      <c r="BX3509" s="149"/>
      <c r="BY3509" s="149"/>
    </row>
    <row r="3510" spans="76:77" ht="16.5" customHeight="1">
      <c r="BX3510" s="149"/>
      <c r="BY3510" s="149"/>
    </row>
    <row r="3511" spans="76:77" ht="16.5" customHeight="1">
      <c r="BX3511" s="149"/>
      <c r="BY3511" s="149"/>
    </row>
    <row r="3512" spans="76:77" ht="16.5" customHeight="1">
      <c r="BX3512" s="149"/>
      <c r="BY3512" s="149"/>
    </row>
    <row r="3513" spans="76:77" ht="16.5" customHeight="1">
      <c r="BX3513" s="149"/>
      <c r="BY3513" s="149"/>
    </row>
    <row r="3514" spans="76:77" ht="16.5" customHeight="1">
      <c r="BX3514" s="149"/>
      <c r="BY3514" s="149"/>
    </row>
    <row r="3515" spans="76:77" ht="16.5" customHeight="1">
      <c r="BX3515" s="149"/>
      <c r="BY3515" s="149"/>
    </row>
    <row r="3516" spans="76:77" ht="16.5" customHeight="1">
      <c r="BX3516" s="149"/>
      <c r="BY3516" s="149"/>
    </row>
    <row r="3517" spans="76:77" ht="16.5" customHeight="1">
      <c r="BX3517" s="149"/>
      <c r="BY3517" s="149"/>
    </row>
    <row r="3518" spans="76:77" ht="16.5" customHeight="1">
      <c r="BX3518" s="149"/>
      <c r="BY3518" s="149"/>
    </row>
    <row r="3519" spans="76:77" ht="16.5" customHeight="1">
      <c r="BX3519" s="149"/>
      <c r="BY3519" s="149"/>
    </row>
    <row r="3520" spans="76:77" ht="16.5" customHeight="1">
      <c r="BX3520" s="149"/>
      <c r="BY3520" s="149"/>
    </row>
    <row r="3521" spans="76:77" ht="16.5" customHeight="1">
      <c r="BX3521" s="149"/>
      <c r="BY3521" s="149"/>
    </row>
    <row r="3522" spans="76:77" ht="16.5" customHeight="1">
      <c r="BX3522" s="149"/>
      <c r="BY3522" s="149"/>
    </row>
    <row r="3523" spans="76:77" ht="16.5" customHeight="1">
      <c r="BX3523" s="149"/>
      <c r="BY3523" s="149"/>
    </row>
    <row r="3524" spans="76:77" ht="16.5" customHeight="1">
      <c r="BX3524" s="149"/>
      <c r="BY3524" s="149"/>
    </row>
    <row r="3525" spans="76:77" ht="16.5" customHeight="1">
      <c r="BX3525" s="149"/>
      <c r="BY3525" s="149"/>
    </row>
    <row r="3526" spans="76:77" ht="16.5" customHeight="1">
      <c r="BX3526" s="149"/>
      <c r="BY3526" s="149"/>
    </row>
    <row r="3527" spans="76:77" ht="16.5" customHeight="1">
      <c r="BX3527" s="149"/>
      <c r="BY3527" s="149"/>
    </row>
    <row r="3528" spans="76:77" ht="16.5" customHeight="1">
      <c r="BX3528" s="149"/>
      <c r="BY3528" s="149"/>
    </row>
    <row r="3529" spans="76:77" ht="16.5" customHeight="1">
      <c r="BX3529" s="149"/>
      <c r="BY3529" s="149"/>
    </row>
    <row r="3530" spans="76:77" ht="16.5" customHeight="1">
      <c r="BX3530" s="149"/>
      <c r="BY3530" s="149"/>
    </row>
    <row r="3531" spans="76:77" ht="16.5" customHeight="1">
      <c r="BX3531" s="149"/>
      <c r="BY3531" s="149"/>
    </row>
    <row r="3532" spans="76:77" ht="16.5" customHeight="1">
      <c r="BX3532" s="149"/>
      <c r="BY3532" s="149"/>
    </row>
    <row r="3533" spans="76:77" ht="16.5" customHeight="1">
      <c r="BX3533" s="149"/>
      <c r="BY3533" s="149"/>
    </row>
    <row r="3534" spans="76:77" ht="16.5" customHeight="1">
      <c r="BX3534" s="149"/>
      <c r="BY3534" s="149"/>
    </row>
    <row r="3535" spans="76:77" ht="16.5" customHeight="1">
      <c r="BX3535" s="149"/>
      <c r="BY3535" s="149"/>
    </row>
    <row r="3536" spans="76:77" ht="16.5" customHeight="1">
      <c r="BX3536" s="149"/>
      <c r="BY3536" s="149"/>
    </row>
    <row r="3537" spans="76:77" ht="16.5" customHeight="1">
      <c r="BX3537" s="149"/>
      <c r="BY3537" s="149"/>
    </row>
    <row r="3538" spans="76:77" ht="16.5" customHeight="1">
      <c r="BX3538" s="149"/>
      <c r="BY3538" s="149"/>
    </row>
    <row r="3539" spans="76:77" ht="16.5" customHeight="1">
      <c r="BX3539" s="149"/>
      <c r="BY3539" s="149"/>
    </row>
    <row r="3540" spans="76:77" ht="16.5" customHeight="1">
      <c r="BX3540" s="149"/>
      <c r="BY3540" s="149"/>
    </row>
    <row r="3541" spans="76:77" ht="16.5" customHeight="1">
      <c r="BX3541" s="149"/>
      <c r="BY3541" s="149"/>
    </row>
    <row r="3542" spans="76:77" ht="16.5" customHeight="1">
      <c r="BX3542" s="149"/>
      <c r="BY3542" s="149"/>
    </row>
    <row r="3543" spans="76:77" ht="16.5" customHeight="1">
      <c r="BX3543" s="149"/>
      <c r="BY3543" s="149"/>
    </row>
    <row r="3544" spans="76:77" ht="16.5" customHeight="1">
      <c r="BX3544" s="149"/>
      <c r="BY3544" s="149"/>
    </row>
    <row r="3545" spans="76:77" ht="16.5" customHeight="1">
      <c r="BX3545" s="149"/>
      <c r="BY3545" s="149"/>
    </row>
    <row r="3546" spans="76:77" ht="16.5" customHeight="1">
      <c r="BX3546" s="149"/>
      <c r="BY3546" s="149"/>
    </row>
    <row r="3547" spans="76:77" ht="16.5" customHeight="1">
      <c r="BX3547" s="149"/>
      <c r="BY3547" s="149"/>
    </row>
    <row r="3548" spans="76:77" ht="16.5" customHeight="1">
      <c r="BX3548" s="149"/>
      <c r="BY3548" s="149"/>
    </row>
    <row r="3549" spans="76:77" ht="16.5" customHeight="1">
      <c r="BX3549" s="149"/>
      <c r="BY3549" s="149"/>
    </row>
    <row r="3550" spans="76:77" ht="16.5" customHeight="1">
      <c r="BX3550" s="149"/>
      <c r="BY3550" s="149"/>
    </row>
    <row r="3551" spans="76:77" ht="16.5" customHeight="1">
      <c r="BX3551" s="149"/>
      <c r="BY3551" s="149"/>
    </row>
    <row r="3552" spans="76:77" ht="16.5" customHeight="1">
      <c r="BX3552" s="149"/>
      <c r="BY3552" s="149"/>
    </row>
    <row r="3553" spans="76:77" ht="16.5" customHeight="1">
      <c r="BX3553" s="149"/>
      <c r="BY3553" s="149"/>
    </row>
    <row r="3554" spans="76:77" ht="16.5" customHeight="1">
      <c r="BX3554" s="149"/>
      <c r="BY3554" s="149"/>
    </row>
    <row r="3555" spans="76:77" ht="16.5" customHeight="1">
      <c r="BX3555" s="149"/>
      <c r="BY3555" s="149"/>
    </row>
    <row r="3556" spans="76:77" ht="16.5" customHeight="1">
      <c r="BX3556" s="149"/>
      <c r="BY3556" s="149"/>
    </row>
    <row r="3557" spans="76:77" ht="16.5" customHeight="1">
      <c r="BX3557" s="149"/>
      <c r="BY3557" s="149"/>
    </row>
    <row r="3558" spans="76:77" ht="16.5" customHeight="1">
      <c r="BX3558" s="149"/>
      <c r="BY3558" s="149"/>
    </row>
    <row r="3559" spans="76:77" ht="16.5" customHeight="1">
      <c r="BX3559" s="149"/>
      <c r="BY3559" s="149"/>
    </row>
    <row r="3560" spans="76:77" ht="16.5" customHeight="1">
      <c r="BX3560" s="149"/>
      <c r="BY3560" s="149"/>
    </row>
    <row r="3561" spans="76:77" ht="16.5" customHeight="1">
      <c r="BX3561" s="149"/>
      <c r="BY3561" s="149"/>
    </row>
    <row r="3562" spans="76:77" ht="16.5" customHeight="1">
      <c r="BX3562" s="149"/>
      <c r="BY3562" s="149"/>
    </row>
    <row r="3563" spans="76:77" ht="16.5" customHeight="1">
      <c r="BX3563" s="149"/>
      <c r="BY3563" s="149"/>
    </row>
    <row r="3564" spans="76:77" ht="16.5" customHeight="1">
      <c r="BX3564" s="149"/>
      <c r="BY3564" s="149"/>
    </row>
    <row r="3565" spans="76:77" ht="16.5" customHeight="1">
      <c r="BX3565" s="149"/>
      <c r="BY3565" s="149"/>
    </row>
    <row r="3566" spans="76:77" ht="16.5" customHeight="1">
      <c r="BX3566" s="149"/>
      <c r="BY3566" s="149"/>
    </row>
    <row r="3567" spans="76:77" ht="16.5" customHeight="1">
      <c r="BX3567" s="149"/>
      <c r="BY3567" s="149"/>
    </row>
    <row r="3568" spans="76:77" ht="16.5" customHeight="1">
      <c r="BX3568" s="149"/>
      <c r="BY3568" s="149"/>
    </row>
    <row r="3569" spans="76:77" ht="16.5" customHeight="1">
      <c r="BX3569" s="149"/>
      <c r="BY3569" s="149"/>
    </row>
    <row r="3570" spans="76:77" ht="16.5" customHeight="1">
      <c r="BX3570" s="149"/>
      <c r="BY3570" s="149"/>
    </row>
    <row r="3571" spans="76:77" ht="16.5" customHeight="1">
      <c r="BX3571" s="149"/>
      <c r="BY3571" s="149"/>
    </row>
    <row r="3572" spans="76:77" ht="16.5" customHeight="1">
      <c r="BX3572" s="149"/>
      <c r="BY3572" s="149"/>
    </row>
    <row r="3573" spans="76:77" ht="16.5" customHeight="1">
      <c r="BX3573" s="149"/>
      <c r="BY3573" s="149"/>
    </row>
    <row r="3574" spans="76:77" ht="16.5" customHeight="1">
      <c r="BX3574" s="149"/>
      <c r="BY3574" s="149"/>
    </row>
    <row r="3575" spans="76:77" ht="16.5" customHeight="1">
      <c r="BX3575" s="149"/>
      <c r="BY3575" s="149"/>
    </row>
    <row r="3576" spans="76:77" ht="16.5" customHeight="1">
      <c r="BX3576" s="149"/>
      <c r="BY3576" s="149"/>
    </row>
    <row r="3577" spans="76:77" ht="16.5" customHeight="1">
      <c r="BX3577" s="149"/>
      <c r="BY3577" s="149"/>
    </row>
    <row r="3578" spans="76:77" ht="16.5" customHeight="1">
      <c r="BX3578" s="149"/>
      <c r="BY3578" s="149"/>
    </row>
    <row r="3579" spans="76:77" ht="16.5" customHeight="1">
      <c r="BX3579" s="149"/>
      <c r="BY3579" s="149"/>
    </row>
    <row r="3580" spans="76:77" ht="16.5" customHeight="1">
      <c r="BX3580" s="149"/>
      <c r="BY3580" s="149"/>
    </row>
    <row r="3581" spans="76:77" ht="16.5" customHeight="1">
      <c r="BX3581" s="149"/>
      <c r="BY3581" s="149"/>
    </row>
    <row r="3582" spans="76:77" ht="16.5" customHeight="1">
      <c r="BX3582" s="149"/>
      <c r="BY3582" s="149"/>
    </row>
    <row r="3583" spans="76:77" ht="16.5" customHeight="1">
      <c r="BX3583" s="149"/>
      <c r="BY3583" s="149"/>
    </row>
    <row r="3584" spans="76:77" ht="16.5" customHeight="1">
      <c r="BX3584" s="149"/>
      <c r="BY3584" s="149"/>
    </row>
    <row r="3585" spans="76:77" ht="16.5" customHeight="1">
      <c r="BX3585" s="149"/>
      <c r="BY3585" s="149"/>
    </row>
    <row r="3586" spans="76:77" ht="16.5" customHeight="1">
      <c r="BX3586" s="149"/>
      <c r="BY3586" s="149"/>
    </row>
    <row r="3587" spans="76:77" ht="16.5" customHeight="1">
      <c r="BX3587" s="149"/>
      <c r="BY3587" s="149"/>
    </row>
    <row r="3588" spans="76:77" ht="16.5" customHeight="1">
      <c r="BX3588" s="149"/>
      <c r="BY3588" s="149"/>
    </row>
    <row r="3589" spans="76:77" ht="16.5" customHeight="1">
      <c r="BX3589" s="149"/>
      <c r="BY3589" s="149"/>
    </row>
    <row r="3590" spans="76:77" ht="16.5" customHeight="1">
      <c r="BX3590" s="149"/>
      <c r="BY3590" s="149"/>
    </row>
    <row r="3591" spans="76:77" ht="16.5" customHeight="1">
      <c r="BX3591" s="149"/>
      <c r="BY3591" s="149"/>
    </row>
    <row r="3592" spans="76:77" ht="16.5" customHeight="1">
      <c r="BX3592" s="149"/>
      <c r="BY3592" s="149"/>
    </row>
    <row r="3593" spans="76:77" ht="16.5" customHeight="1">
      <c r="BX3593" s="149"/>
      <c r="BY3593" s="149"/>
    </row>
    <row r="3594" spans="76:77" ht="16.5" customHeight="1">
      <c r="BX3594" s="149"/>
      <c r="BY3594" s="149"/>
    </row>
    <row r="3595" spans="76:77" ht="16.5" customHeight="1">
      <c r="BX3595" s="149"/>
      <c r="BY3595" s="149"/>
    </row>
    <row r="3596" spans="76:77" ht="16.5" customHeight="1">
      <c r="BX3596" s="149"/>
      <c r="BY3596" s="149"/>
    </row>
    <row r="3597" spans="76:77" ht="16.5" customHeight="1">
      <c r="BX3597" s="149"/>
      <c r="BY3597" s="149"/>
    </row>
    <row r="3598" spans="76:77" ht="16.5" customHeight="1">
      <c r="BX3598" s="149"/>
      <c r="BY3598" s="149"/>
    </row>
    <row r="3599" spans="76:77" ht="16.5" customHeight="1">
      <c r="BX3599" s="149"/>
      <c r="BY3599" s="149"/>
    </row>
    <row r="3600" spans="76:77" ht="16.5" customHeight="1">
      <c r="BX3600" s="149"/>
      <c r="BY3600" s="149"/>
    </row>
    <row r="3601" spans="76:77" ht="16.5" customHeight="1">
      <c r="BX3601" s="149"/>
      <c r="BY3601" s="149"/>
    </row>
    <row r="3602" spans="76:77" ht="16.5" customHeight="1">
      <c r="BX3602" s="149"/>
      <c r="BY3602" s="149"/>
    </row>
    <row r="3603" spans="76:77" ht="16.5" customHeight="1">
      <c r="BX3603" s="149"/>
      <c r="BY3603" s="149"/>
    </row>
    <row r="3604" spans="76:77" ht="16.5" customHeight="1">
      <c r="BX3604" s="149"/>
      <c r="BY3604" s="149"/>
    </row>
    <row r="3605" spans="76:77" ht="16.5" customHeight="1">
      <c r="BX3605" s="149"/>
      <c r="BY3605" s="149"/>
    </row>
    <row r="3606" spans="76:77" ht="16.5" customHeight="1">
      <c r="BX3606" s="149"/>
      <c r="BY3606" s="149"/>
    </row>
    <row r="3607" spans="76:77" ht="16.5" customHeight="1">
      <c r="BX3607" s="149"/>
      <c r="BY3607" s="149"/>
    </row>
    <row r="3608" spans="76:77" ht="16.5" customHeight="1">
      <c r="BX3608" s="149"/>
      <c r="BY3608" s="149"/>
    </row>
    <row r="3609" spans="76:77" ht="16.5" customHeight="1">
      <c r="BX3609" s="149"/>
      <c r="BY3609" s="149"/>
    </row>
    <row r="3610" spans="76:77" ht="16.5" customHeight="1">
      <c r="BX3610" s="149"/>
      <c r="BY3610" s="149"/>
    </row>
    <row r="3611" spans="76:77" ht="16.5" customHeight="1">
      <c r="BX3611" s="149"/>
      <c r="BY3611" s="149"/>
    </row>
    <row r="3612" spans="76:77" ht="16.5" customHeight="1">
      <c r="BX3612" s="149"/>
      <c r="BY3612" s="149"/>
    </row>
    <row r="3613" spans="76:77" ht="16.5" customHeight="1">
      <c r="BX3613" s="149"/>
      <c r="BY3613" s="149"/>
    </row>
    <row r="3614" spans="76:77" ht="16.5" customHeight="1">
      <c r="BX3614" s="149"/>
      <c r="BY3614" s="149"/>
    </row>
    <row r="3615" spans="76:77" ht="16.5" customHeight="1">
      <c r="BX3615" s="149"/>
      <c r="BY3615" s="149"/>
    </row>
    <row r="3616" spans="76:77" ht="16.5" customHeight="1">
      <c r="BX3616" s="149"/>
      <c r="BY3616" s="149"/>
    </row>
    <row r="3617" spans="76:77" ht="16.5" customHeight="1">
      <c r="BX3617" s="149"/>
      <c r="BY3617" s="149"/>
    </row>
    <row r="3618" spans="76:77" ht="16.5" customHeight="1">
      <c r="BX3618" s="149"/>
      <c r="BY3618" s="149"/>
    </row>
    <row r="3619" spans="76:77" ht="16.5" customHeight="1">
      <c r="BX3619" s="149"/>
      <c r="BY3619" s="149"/>
    </row>
    <row r="3620" spans="76:77" ht="16.5" customHeight="1">
      <c r="BX3620" s="149"/>
      <c r="BY3620" s="149"/>
    </row>
    <row r="3621" spans="76:77" ht="16.5" customHeight="1">
      <c r="BX3621" s="149"/>
      <c r="BY3621" s="149"/>
    </row>
    <row r="3622" spans="76:77" ht="16.5" customHeight="1">
      <c r="BX3622" s="149"/>
      <c r="BY3622" s="149"/>
    </row>
    <row r="3623" spans="76:77" ht="16.5" customHeight="1">
      <c r="BX3623" s="149"/>
      <c r="BY3623" s="149"/>
    </row>
    <row r="3624" spans="76:77" ht="16.5" customHeight="1">
      <c r="BX3624" s="149"/>
      <c r="BY3624" s="149"/>
    </row>
    <row r="3625" spans="76:77" ht="16.5" customHeight="1">
      <c r="BX3625" s="149"/>
      <c r="BY3625" s="149"/>
    </row>
    <row r="3626" spans="76:77" ht="16.5" customHeight="1">
      <c r="BX3626" s="149"/>
      <c r="BY3626" s="149"/>
    </row>
    <row r="3627" spans="76:77" ht="16.5" customHeight="1">
      <c r="BX3627" s="149"/>
      <c r="BY3627" s="149"/>
    </row>
    <row r="3628" spans="76:77" ht="16.5" customHeight="1">
      <c r="BX3628" s="149"/>
      <c r="BY3628" s="149"/>
    </row>
    <row r="3629" spans="76:77" ht="16.5" customHeight="1">
      <c r="BX3629" s="149"/>
      <c r="BY3629" s="149"/>
    </row>
    <row r="3630" spans="76:77" ht="16.5" customHeight="1">
      <c r="BX3630" s="149"/>
      <c r="BY3630" s="149"/>
    </row>
    <row r="3631" spans="76:77" ht="16.5" customHeight="1">
      <c r="BX3631" s="149"/>
      <c r="BY3631" s="149"/>
    </row>
    <row r="3632" spans="76:77" ht="16.5" customHeight="1">
      <c r="BX3632" s="149"/>
      <c r="BY3632" s="149"/>
    </row>
    <row r="3633" spans="76:77" ht="16.5" customHeight="1">
      <c r="BX3633" s="149"/>
      <c r="BY3633" s="149"/>
    </row>
    <row r="3634" spans="76:77" ht="16.5" customHeight="1">
      <c r="BX3634" s="149"/>
      <c r="BY3634" s="149"/>
    </row>
    <row r="3635" spans="76:77" ht="16.5" customHeight="1">
      <c r="BX3635" s="149"/>
      <c r="BY3635" s="149"/>
    </row>
    <row r="3636" spans="76:77" ht="16.5" customHeight="1">
      <c r="BX3636" s="149"/>
      <c r="BY3636" s="149"/>
    </row>
    <row r="3637" spans="76:77" ht="16.5" customHeight="1">
      <c r="BX3637" s="149"/>
      <c r="BY3637" s="149"/>
    </row>
    <row r="3638" spans="76:77" ht="16.5" customHeight="1">
      <c r="BX3638" s="149"/>
      <c r="BY3638" s="149"/>
    </row>
    <row r="3639" spans="76:77" ht="16.5" customHeight="1">
      <c r="BX3639" s="149"/>
      <c r="BY3639" s="149"/>
    </row>
    <row r="3640" spans="76:77" ht="16.5" customHeight="1">
      <c r="BX3640" s="149"/>
      <c r="BY3640" s="149"/>
    </row>
    <row r="3641" spans="76:77" ht="16.5" customHeight="1">
      <c r="BX3641" s="149"/>
      <c r="BY3641" s="149"/>
    </row>
    <row r="3642" spans="76:77" ht="16.5" customHeight="1">
      <c r="BX3642" s="149"/>
      <c r="BY3642" s="149"/>
    </row>
    <row r="3643" spans="76:77" ht="16.5" customHeight="1">
      <c r="BX3643" s="149"/>
      <c r="BY3643" s="149"/>
    </row>
    <row r="3644" spans="76:77" ht="16.5" customHeight="1">
      <c r="BX3644" s="149"/>
      <c r="BY3644" s="149"/>
    </row>
    <row r="3645" spans="76:77" ht="16.5" customHeight="1">
      <c r="BX3645" s="149"/>
      <c r="BY3645" s="149"/>
    </row>
    <row r="3646" spans="76:77" ht="16.5" customHeight="1">
      <c r="BX3646" s="149"/>
      <c r="BY3646" s="149"/>
    </row>
    <row r="3647" spans="76:77" ht="16.5" customHeight="1">
      <c r="BX3647" s="149"/>
      <c r="BY3647" s="149"/>
    </row>
    <row r="3648" spans="76:77" ht="16.5" customHeight="1">
      <c r="BX3648" s="149"/>
      <c r="BY3648" s="149"/>
    </row>
    <row r="3649" spans="76:77" ht="16.5" customHeight="1">
      <c r="BX3649" s="149"/>
      <c r="BY3649" s="149"/>
    </row>
    <row r="3650" spans="76:77" ht="16.5" customHeight="1">
      <c r="BX3650" s="149"/>
      <c r="BY3650" s="149"/>
    </row>
    <row r="3651" spans="76:77" ht="16.5" customHeight="1">
      <c r="BX3651" s="149"/>
      <c r="BY3651" s="149"/>
    </row>
    <row r="3652" spans="76:77" ht="16.5" customHeight="1">
      <c r="BX3652" s="149"/>
      <c r="BY3652" s="149"/>
    </row>
    <row r="3653" spans="76:77" ht="16.5" customHeight="1">
      <c r="BX3653" s="149"/>
      <c r="BY3653" s="149"/>
    </row>
    <row r="3654" spans="76:77" ht="16.5" customHeight="1">
      <c r="BX3654" s="149"/>
      <c r="BY3654" s="149"/>
    </row>
    <row r="3655" spans="76:77" ht="16.5" customHeight="1">
      <c r="BX3655" s="149"/>
      <c r="BY3655" s="149"/>
    </row>
    <row r="3656" spans="76:77" ht="16.5" customHeight="1">
      <c r="BX3656" s="149"/>
      <c r="BY3656" s="149"/>
    </row>
    <row r="3657" spans="76:77" ht="16.5" customHeight="1">
      <c r="BX3657" s="149"/>
      <c r="BY3657" s="149"/>
    </row>
    <row r="3658" spans="76:77" ht="16.5" customHeight="1">
      <c r="BX3658" s="149"/>
      <c r="BY3658" s="149"/>
    </row>
    <row r="3659" spans="76:77" ht="16.5" customHeight="1">
      <c r="BX3659" s="149"/>
      <c r="BY3659" s="149"/>
    </row>
    <row r="3660" spans="76:77" ht="16.5" customHeight="1">
      <c r="BX3660" s="149"/>
      <c r="BY3660" s="149"/>
    </row>
    <row r="3661" spans="76:77" ht="16.5" customHeight="1">
      <c r="BX3661" s="149"/>
      <c r="BY3661" s="149"/>
    </row>
    <row r="3662" spans="76:77" ht="16.5" customHeight="1">
      <c r="BX3662" s="149"/>
      <c r="BY3662" s="149"/>
    </row>
    <row r="3663" spans="76:77" ht="16.5" customHeight="1">
      <c r="BX3663" s="149"/>
      <c r="BY3663" s="149"/>
    </row>
    <row r="3664" spans="76:77" ht="16.5" customHeight="1">
      <c r="BX3664" s="149"/>
      <c r="BY3664" s="149"/>
    </row>
    <row r="3665" spans="76:77" ht="16.5" customHeight="1">
      <c r="BX3665" s="149"/>
      <c r="BY3665" s="149"/>
    </row>
    <row r="3666" spans="76:77" ht="16.5" customHeight="1">
      <c r="BX3666" s="149"/>
      <c r="BY3666" s="149"/>
    </row>
    <row r="3667" spans="76:77" ht="16.5" customHeight="1">
      <c r="BX3667" s="149"/>
      <c r="BY3667" s="149"/>
    </row>
    <row r="3668" spans="76:77" ht="16.5" customHeight="1">
      <c r="BX3668" s="149"/>
      <c r="BY3668" s="149"/>
    </row>
    <row r="3669" spans="76:77" ht="16.5" customHeight="1">
      <c r="BX3669" s="149"/>
      <c r="BY3669" s="149"/>
    </row>
    <row r="3670" spans="76:77" ht="16.5" customHeight="1">
      <c r="BX3670" s="149"/>
      <c r="BY3670" s="149"/>
    </row>
    <row r="3671" spans="76:77" ht="16.5" customHeight="1">
      <c r="BX3671" s="149"/>
      <c r="BY3671" s="149"/>
    </row>
    <row r="3672" spans="76:77" ht="16.5" customHeight="1">
      <c r="BX3672" s="149"/>
      <c r="BY3672" s="149"/>
    </row>
    <row r="3673" spans="76:77" ht="16.5" customHeight="1">
      <c r="BX3673" s="149"/>
      <c r="BY3673" s="149"/>
    </row>
    <row r="3674" spans="76:77" ht="16.5" customHeight="1">
      <c r="BX3674" s="149"/>
      <c r="BY3674" s="149"/>
    </row>
    <row r="3675" spans="76:77" ht="16.5" customHeight="1">
      <c r="BX3675" s="149"/>
      <c r="BY3675" s="149"/>
    </row>
    <row r="3676" spans="76:77" ht="16.5" customHeight="1">
      <c r="BX3676" s="149"/>
      <c r="BY3676" s="149"/>
    </row>
    <row r="3677" spans="76:77" ht="16.5" customHeight="1">
      <c r="BX3677" s="149"/>
      <c r="BY3677" s="149"/>
    </row>
    <row r="3678" spans="76:77" ht="16.5" customHeight="1">
      <c r="BX3678" s="149"/>
      <c r="BY3678" s="149"/>
    </row>
    <row r="3679" spans="76:77" ht="16.5" customHeight="1">
      <c r="BX3679" s="149"/>
      <c r="BY3679" s="149"/>
    </row>
    <row r="3680" spans="76:77" ht="16.5" customHeight="1">
      <c r="BX3680" s="149"/>
      <c r="BY3680" s="149"/>
    </row>
    <row r="3681" spans="76:77" ht="16.5" customHeight="1">
      <c r="BX3681" s="149"/>
      <c r="BY3681" s="149"/>
    </row>
    <row r="3682" spans="76:77" ht="16.5" customHeight="1">
      <c r="BX3682" s="149"/>
      <c r="BY3682" s="149"/>
    </row>
    <row r="3683" spans="76:77" ht="16.5" customHeight="1">
      <c r="BX3683" s="149"/>
      <c r="BY3683" s="149"/>
    </row>
    <row r="3684" spans="76:77" ht="16.5" customHeight="1">
      <c r="BX3684" s="149"/>
      <c r="BY3684" s="149"/>
    </row>
    <row r="3685" spans="76:77" ht="16.5" customHeight="1">
      <c r="BX3685" s="149"/>
      <c r="BY3685" s="149"/>
    </row>
    <row r="3686" spans="76:77" ht="16.5" customHeight="1">
      <c r="BX3686" s="149"/>
      <c r="BY3686" s="149"/>
    </row>
    <row r="3687" spans="76:77" ht="16.5" customHeight="1">
      <c r="BX3687" s="149"/>
      <c r="BY3687" s="149"/>
    </row>
    <row r="3688" spans="76:77" ht="16.5" customHeight="1">
      <c r="BX3688" s="149"/>
      <c r="BY3688" s="149"/>
    </row>
    <row r="3689" spans="76:77" ht="16.5" customHeight="1">
      <c r="BX3689" s="149"/>
      <c r="BY3689" s="149"/>
    </row>
    <row r="3690" spans="76:77" ht="16.5" customHeight="1">
      <c r="BX3690" s="149"/>
      <c r="BY3690" s="149"/>
    </row>
    <row r="3691" spans="76:77" ht="16.5" customHeight="1">
      <c r="BX3691" s="149"/>
      <c r="BY3691" s="149"/>
    </row>
    <row r="3692" spans="76:77" ht="16.5" customHeight="1">
      <c r="BX3692" s="149"/>
      <c r="BY3692" s="149"/>
    </row>
    <row r="3693" spans="76:77" ht="16.5" customHeight="1">
      <c r="BX3693" s="149"/>
      <c r="BY3693" s="149"/>
    </row>
    <row r="3694" spans="76:77" ht="16.5" customHeight="1">
      <c r="BX3694" s="149"/>
      <c r="BY3694" s="149"/>
    </row>
    <row r="3695" spans="76:77" ht="16.5" customHeight="1">
      <c r="BX3695" s="149"/>
      <c r="BY3695" s="149"/>
    </row>
    <row r="3696" spans="76:77" ht="16.5" customHeight="1">
      <c r="BX3696" s="149"/>
      <c r="BY3696" s="149"/>
    </row>
    <row r="3697" spans="76:77" ht="16.5" customHeight="1">
      <c r="BX3697" s="149"/>
      <c r="BY3697" s="149"/>
    </row>
    <row r="3698" spans="76:77" ht="16.5" customHeight="1">
      <c r="BX3698" s="149"/>
      <c r="BY3698" s="149"/>
    </row>
    <row r="3699" spans="76:77" ht="16.5" customHeight="1">
      <c r="BX3699" s="149"/>
      <c r="BY3699" s="149"/>
    </row>
    <row r="3700" spans="76:77" ht="16.5" customHeight="1">
      <c r="BX3700" s="149"/>
      <c r="BY3700" s="149"/>
    </row>
    <row r="3701" spans="76:77" ht="16.5" customHeight="1">
      <c r="BX3701" s="149"/>
      <c r="BY3701" s="149"/>
    </row>
    <row r="3702" spans="76:77" ht="16.5" customHeight="1">
      <c r="BX3702" s="149"/>
      <c r="BY3702" s="149"/>
    </row>
    <row r="3703" spans="76:77" ht="16.5" customHeight="1">
      <c r="BX3703" s="149"/>
      <c r="BY3703" s="149"/>
    </row>
    <row r="3704" spans="76:77" ht="16.5" customHeight="1">
      <c r="BX3704" s="149"/>
      <c r="BY3704" s="149"/>
    </row>
    <row r="3705" spans="76:77" ht="16.5" customHeight="1">
      <c r="BX3705" s="149"/>
      <c r="BY3705" s="149"/>
    </row>
    <row r="3706" spans="76:77" ht="16.5" customHeight="1">
      <c r="BX3706" s="149"/>
      <c r="BY3706" s="149"/>
    </row>
    <row r="3707" spans="76:77" ht="16.5" customHeight="1">
      <c r="BX3707" s="149"/>
      <c r="BY3707" s="149"/>
    </row>
    <row r="3708" spans="76:77" ht="16.5" customHeight="1">
      <c r="BX3708" s="149"/>
      <c r="BY3708" s="149"/>
    </row>
    <row r="3709" spans="76:77" ht="16.5" customHeight="1">
      <c r="BX3709" s="149"/>
      <c r="BY3709" s="149"/>
    </row>
    <row r="3710" spans="76:77" ht="16.5" customHeight="1">
      <c r="BX3710" s="149"/>
      <c r="BY3710" s="149"/>
    </row>
    <row r="3711" spans="76:77" ht="16.5" customHeight="1">
      <c r="BX3711" s="149"/>
      <c r="BY3711" s="149"/>
    </row>
    <row r="3712" spans="76:77" ht="16.5" customHeight="1">
      <c r="BX3712" s="149"/>
      <c r="BY3712" s="149"/>
    </row>
    <row r="3713" spans="76:77" ht="16.5" customHeight="1">
      <c r="BX3713" s="149"/>
      <c r="BY3713" s="149"/>
    </row>
    <row r="3714" spans="76:77" ht="16.5" customHeight="1">
      <c r="BX3714" s="149"/>
      <c r="BY3714" s="149"/>
    </row>
    <row r="3715" spans="76:77" ht="16.5" customHeight="1">
      <c r="BX3715" s="149"/>
      <c r="BY3715" s="149"/>
    </row>
    <row r="3716" spans="76:77" ht="16.5" customHeight="1">
      <c r="BX3716" s="149"/>
      <c r="BY3716" s="149"/>
    </row>
    <row r="3717" spans="76:77" ht="16.5" customHeight="1">
      <c r="BX3717" s="149"/>
      <c r="BY3717" s="149"/>
    </row>
    <row r="3718" spans="76:77" ht="16.5" customHeight="1">
      <c r="BX3718" s="149"/>
      <c r="BY3718" s="149"/>
    </row>
    <row r="3719" spans="76:77" ht="16.5" customHeight="1">
      <c r="BX3719" s="149"/>
      <c r="BY3719" s="149"/>
    </row>
    <row r="3720" spans="76:77" ht="16.5" customHeight="1">
      <c r="BX3720" s="149"/>
      <c r="BY3720" s="149"/>
    </row>
    <row r="3721" spans="76:77" ht="16.5" customHeight="1">
      <c r="BX3721" s="149"/>
      <c r="BY3721" s="149"/>
    </row>
    <row r="3722" spans="76:77" ht="16.5" customHeight="1">
      <c r="BX3722" s="149"/>
      <c r="BY3722" s="149"/>
    </row>
    <row r="3723" spans="76:77" ht="16.5" customHeight="1">
      <c r="BX3723" s="149"/>
      <c r="BY3723" s="149"/>
    </row>
    <row r="3724" spans="76:77" ht="16.5" customHeight="1">
      <c r="BX3724" s="149"/>
      <c r="BY3724" s="149"/>
    </row>
    <row r="3725" spans="76:77" ht="16.5" customHeight="1">
      <c r="BX3725" s="149"/>
      <c r="BY3725" s="149"/>
    </row>
    <row r="3726" spans="76:77" ht="16.5" customHeight="1">
      <c r="BX3726" s="149"/>
      <c r="BY3726" s="149"/>
    </row>
    <row r="3727" spans="76:77" ht="16.5" customHeight="1">
      <c r="BX3727" s="149"/>
      <c r="BY3727" s="149"/>
    </row>
    <row r="3728" spans="76:77" ht="16.5" customHeight="1">
      <c r="BX3728" s="149"/>
      <c r="BY3728" s="149"/>
    </row>
    <row r="3729" spans="76:77" ht="16.5" customHeight="1">
      <c r="BX3729" s="149"/>
      <c r="BY3729" s="149"/>
    </row>
    <row r="3730" spans="76:77" ht="16.5" customHeight="1">
      <c r="BX3730" s="149"/>
      <c r="BY3730" s="149"/>
    </row>
    <row r="3731" spans="76:77" ht="16.5" customHeight="1">
      <c r="BX3731" s="149"/>
      <c r="BY3731" s="149"/>
    </row>
    <row r="3732" spans="76:77" ht="16.5" customHeight="1">
      <c r="BX3732" s="149"/>
      <c r="BY3732" s="149"/>
    </row>
    <row r="3733" spans="76:77" ht="16.5" customHeight="1">
      <c r="BX3733" s="149"/>
      <c r="BY3733" s="149"/>
    </row>
    <row r="3734" spans="76:77" ht="16.5" customHeight="1">
      <c r="BX3734" s="149"/>
      <c r="BY3734" s="149"/>
    </row>
    <row r="3735" spans="76:77" ht="16.5" customHeight="1">
      <c r="BX3735" s="149"/>
      <c r="BY3735" s="149"/>
    </row>
    <row r="3736" spans="76:77" ht="16.5" customHeight="1">
      <c r="BX3736" s="149"/>
      <c r="BY3736" s="149"/>
    </row>
    <row r="3737" spans="76:77" ht="16.5" customHeight="1">
      <c r="BX3737" s="149"/>
      <c r="BY3737" s="149"/>
    </row>
    <row r="3738" spans="76:77" ht="16.5" customHeight="1">
      <c r="BX3738" s="149"/>
      <c r="BY3738" s="149"/>
    </row>
    <row r="3739" spans="76:77" ht="16.5" customHeight="1">
      <c r="BX3739" s="149"/>
      <c r="BY3739" s="149"/>
    </row>
    <row r="3740" spans="76:77" ht="16.5" customHeight="1">
      <c r="BX3740" s="149"/>
      <c r="BY3740" s="149"/>
    </row>
    <row r="3741" spans="76:77" ht="16.5" customHeight="1">
      <c r="BX3741" s="149"/>
      <c r="BY3741" s="149"/>
    </row>
    <row r="3742" spans="76:77" ht="16.5" customHeight="1">
      <c r="BX3742" s="149"/>
      <c r="BY3742" s="149"/>
    </row>
    <row r="3743" spans="76:77" ht="16.5" customHeight="1">
      <c r="BX3743" s="149"/>
      <c r="BY3743" s="149"/>
    </row>
    <row r="3744" spans="76:77" ht="16.5" customHeight="1">
      <c r="BX3744" s="149"/>
      <c r="BY3744" s="149"/>
    </row>
    <row r="3745" spans="76:77" ht="16.5" customHeight="1">
      <c r="BX3745" s="149"/>
      <c r="BY3745" s="149"/>
    </row>
    <row r="3746" spans="76:77" ht="16.5" customHeight="1">
      <c r="BX3746" s="149"/>
      <c r="BY3746" s="149"/>
    </row>
    <row r="3747" spans="76:77" ht="16.5" customHeight="1">
      <c r="BX3747" s="149"/>
      <c r="BY3747" s="149"/>
    </row>
    <row r="3748" spans="76:77" ht="16.5" customHeight="1">
      <c r="BX3748" s="149"/>
      <c r="BY3748" s="149"/>
    </row>
    <row r="3749" spans="76:77" ht="16.5" customHeight="1">
      <c r="BX3749" s="149"/>
      <c r="BY3749" s="149"/>
    </row>
    <row r="3750" spans="76:77" ht="16.5" customHeight="1">
      <c r="BX3750" s="149"/>
      <c r="BY3750" s="149"/>
    </row>
    <row r="3751" spans="76:77" ht="16.5" customHeight="1">
      <c r="BX3751" s="149"/>
      <c r="BY3751" s="149"/>
    </row>
    <row r="3752" spans="76:77" ht="16.5" customHeight="1">
      <c r="BX3752" s="149"/>
      <c r="BY3752" s="149"/>
    </row>
    <row r="3753" spans="76:77" ht="16.5" customHeight="1">
      <c r="BX3753" s="149"/>
      <c r="BY3753" s="149"/>
    </row>
    <row r="3754" spans="76:77" ht="16.5" customHeight="1">
      <c r="BX3754" s="149"/>
      <c r="BY3754" s="149"/>
    </row>
    <row r="3755" spans="76:77" ht="16.5" customHeight="1">
      <c r="BX3755" s="149"/>
      <c r="BY3755" s="149"/>
    </row>
    <row r="3756" spans="76:77" ht="16.5" customHeight="1">
      <c r="BX3756" s="149"/>
      <c r="BY3756" s="149"/>
    </row>
    <row r="3757" spans="76:77" ht="16.5" customHeight="1">
      <c r="BX3757" s="149"/>
      <c r="BY3757" s="149"/>
    </row>
    <row r="3758" spans="76:77" ht="16.5" customHeight="1">
      <c r="BX3758" s="149"/>
      <c r="BY3758" s="149"/>
    </row>
    <row r="3759" spans="76:77" ht="16.5" customHeight="1">
      <c r="BX3759" s="149"/>
      <c r="BY3759" s="149"/>
    </row>
    <row r="3760" spans="76:77" ht="16.5" customHeight="1">
      <c r="BX3760" s="149"/>
      <c r="BY3760" s="149"/>
    </row>
    <row r="3761" spans="76:77" ht="16.5" customHeight="1">
      <c r="BX3761" s="149"/>
      <c r="BY3761" s="149"/>
    </row>
    <row r="3762" spans="76:77" ht="16.5" customHeight="1">
      <c r="BX3762" s="149"/>
      <c r="BY3762" s="149"/>
    </row>
    <row r="3763" spans="76:77" ht="16.5" customHeight="1">
      <c r="BX3763" s="149"/>
      <c r="BY3763" s="149"/>
    </row>
    <row r="3764" spans="76:77" ht="16.5" customHeight="1">
      <c r="BX3764" s="149"/>
      <c r="BY3764" s="149"/>
    </row>
    <row r="3765" spans="76:77" ht="16.5" customHeight="1">
      <c r="BX3765" s="149"/>
      <c r="BY3765" s="149"/>
    </row>
    <row r="3766" spans="76:77" ht="16.5" customHeight="1">
      <c r="BX3766" s="149"/>
      <c r="BY3766" s="149"/>
    </row>
    <row r="3767" spans="76:77" ht="16.5" customHeight="1">
      <c r="BX3767" s="149"/>
      <c r="BY3767" s="149"/>
    </row>
    <row r="3768" spans="76:77" ht="16.5" customHeight="1">
      <c r="BX3768" s="149"/>
      <c r="BY3768" s="149"/>
    </row>
    <row r="3769" spans="76:77" ht="16.5" customHeight="1">
      <c r="BX3769" s="149"/>
      <c r="BY3769" s="149"/>
    </row>
    <row r="3770" spans="76:77" ht="16.5" customHeight="1">
      <c r="BX3770" s="149"/>
      <c r="BY3770" s="149"/>
    </row>
    <row r="3771" spans="76:77" ht="16.5" customHeight="1">
      <c r="BX3771" s="149"/>
      <c r="BY3771" s="149"/>
    </row>
    <row r="3772" spans="76:77" ht="16.5" customHeight="1">
      <c r="BX3772" s="149"/>
      <c r="BY3772" s="149"/>
    </row>
    <row r="3773" spans="76:77" ht="16.5" customHeight="1">
      <c r="BX3773" s="149"/>
      <c r="BY3773" s="149"/>
    </row>
    <row r="3774" spans="76:77" ht="16.5" customHeight="1">
      <c r="BX3774" s="149"/>
      <c r="BY3774" s="149"/>
    </row>
    <row r="3775" spans="76:77" ht="16.5" customHeight="1">
      <c r="BX3775" s="149"/>
      <c r="BY3775" s="149"/>
    </row>
    <row r="3776" spans="76:77" ht="16.5" customHeight="1">
      <c r="BX3776" s="149"/>
      <c r="BY3776" s="149"/>
    </row>
    <row r="3777" spans="76:77" ht="16.5" customHeight="1">
      <c r="BX3777" s="149"/>
      <c r="BY3777" s="149"/>
    </row>
    <row r="3778" spans="76:77" ht="16.5" customHeight="1">
      <c r="BX3778" s="149"/>
      <c r="BY3778" s="149"/>
    </row>
    <row r="3779" spans="76:77" ht="16.5" customHeight="1">
      <c r="BX3779" s="149"/>
      <c r="BY3779" s="149"/>
    </row>
    <row r="3780" spans="76:77" ht="16.5" customHeight="1">
      <c r="BX3780" s="149"/>
      <c r="BY3780" s="149"/>
    </row>
    <row r="3781" spans="76:77" ht="16.5" customHeight="1">
      <c r="BX3781" s="149"/>
      <c r="BY3781" s="149"/>
    </row>
    <row r="3782" spans="76:77" ht="16.5" customHeight="1">
      <c r="BX3782" s="149"/>
      <c r="BY3782" s="149"/>
    </row>
    <row r="3783" spans="76:77" ht="16.5" customHeight="1">
      <c r="BX3783" s="149"/>
      <c r="BY3783" s="149"/>
    </row>
    <row r="3784" spans="76:77" ht="16.5" customHeight="1">
      <c r="BX3784" s="149"/>
      <c r="BY3784" s="149"/>
    </row>
    <row r="3785" spans="76:77" ht="16.5" customHeight="1">
      <c r="BX3785" s="149"/>
      <c r="BY3785" s="149"/>
    </row>
    <row r="3786" spans="76:77" ht="16.5" customHeight="1">
      <c r="BX3786" s="149"/>
      <c r="BY3786" s="149"/>
    </row>
    <row r="3787" spans="76:77" ht="16.5" customHeight="1">
      <c r="BX3787" s="149"/>
      <c r="BY3787" s="149"/>
    </row>
    <row r="3788" spans="76:77" ht="16.5" customHeight="1">
      <c r="BX3788" s="149"/>
      <c r="BY3788" s="149"/>
    </row>
    <row r="3789" spans="76:77" ht="16.5" customHeight="1">
      <c r="BX3789" s="149"/>
      <c r="BY3789" s="149"/>
    </row>
    <row r="3790" spans="76:77" ht="16.5" customHeight="1">
      <c r="BX3790" s="149"/>
      <c r="BY3790" s="149"/>
    </row>
    <row r="3791" spans="76:77" ht="16.5" customHeight="1">
      <c r="BX3791" s="149"/>
      <c r="BY3791" s="149"/>
    </row>
    <row r="3792" spans="76:77" ht="16.5" customHeight="1">
      <c r="BX3792" s="149"/>
      <c r="BY3792" s="149"/>
    </row>
    <row r="3793" spans="76:77" ht="16.5" customHeight="1">
      <c r="BX3793" s="149"/>
      <c r="BY3793" s="149"/>
    </row>
    <row r="3794" spans="76:77" ht="16.5" customHeight="1">
      <c r="BX3794" s="149"/>
      <c r="BY3794" s="149"/>
    </row>
    <row r="3795" spans="76:77" ht="16.5" customHeight="1">
      <c r="BX3795" s="149"/>
      <c r="BY3795" s="149"/>
    </row>
    <row r="3796" spans="76:77" ht="16.5" customHeight="1">
      <c r="BX3796" s="149"/>
      <c r="BY3796" s="149"/>
    </row>
    <row r="3797" spans="76:77" ht="16.5" customHeight="1">
      <c r="BX3797" s="149"/>
      <c r="BY3797" s="149"/>
    </row>
    <row r="3798" spans="76:77" ht="16.5" customHeight="1">
      <c r="BX3798" s="149"/>
      <c r="BY3798" s="149"/>
    </row>
    <row r="3799" spans="76:77" ht="16.5" customHeight="1">
      <c r="BX3799" s="149"/>
      <c r="BY3799" s="149"/>
    </row>
    <row r="3800" spans="76:77" ht="16.5" customHeight="1">
      <c r="BX3800" s="149"/>
      <c r="BY3800" s="149"/>
    </row>
    <row r="3801" spans="76:77" ht="16.5" customHeight="1">
      <c r="BX3801" s="149"/>
      <c r="BY3801" s="149"/>
    </row>
    <row r="3802" spans="76:77" ht="16.5" customHeight="1">
      <c r="BX3802" s="149"/>
      <c r="BY3802" s="149"/>
    </row>
    <row r="3803" spans="76:77" ht="16.5" customHeight="1">
      <c r="BX3803" s="149"/>
      <c r="BY3803" s="149"/>
    </row>
    <row r="3804" spans="76:77" ht="16.5" customHeight="1">
      <c r="BX3804" s="149"/>
      <c r="BY3804" s="149"/>
    </row>
    <row r="3805" spans="76:77" ht="16.5" customHeight="1">
      <c r="BX3805" s="149"/>
      <c r="BY3805" s="149"/>
    </row>
    <row r="3806" spans="76:77" ht="16.5" customHeight="1">
      <c r="BX3806" s="149"/>
      <c r="BY3806" s="149"/>
    </row>
    <row r="3807" spans="76:77" ht="16.5" customHeight="1">
      <c r="BX3807" s="149"/>
      <c r="BY3807" s="149"/>
    </row>
    <row r="3808" spans="76:77" ht="16.5" customHeight="1">
      <c r="BX3808" s="149"/>
      <c r="BY3808" s="149"/>
    </row>
    <row r="3809" spans="76:77" ht="16.5" customHeight="1">
      <c r="BX3809" s="149"/>
      <c r="BY3809" s="149"/>
    </row>
    <row r="3810" spans="76:77" ht="16.5" customHeight="1">
      <c r="BX3810" s="149"/>
      <c r="BY3810" s="149"/>
    </row>
    <row r="3811" spans="76:77" ht="16.5" customHeight="1">
      <c r="BX3811" s="149"/>
      <c r="BY3811" s="149"/>
    </row>
    <row r="3812" spans="76:77" ht="16.5" customHeight="1">
      <c r="BX3812" s="149"/>
      <c r="BY3812" s="149"/>
    </row>
    <row r="3813" spans="76:77" ht="16.5" customHeight="1">
      <c r="BX3813" s="149"/>
      <c r="BY3813" s="149"/>
    </row>
    <row r="3814" spans="76:77" ht="16.5" customHeight="1">
      <c r="BX3814" s="149"/>
      <c r="BY3814" s="149"/>
    </row>
    <row r="3815" spans="76:77" ht="16.5" customHeight="1">
      <c r="BX3815" s="149"/>
      <c r="BY3815" s="149"/>
    </row>
    <row r="3816" spans="76:77" ht="16.5" customHeight="1">
      <c r="BX3816" s="149"/>
      <c r="BY3816" s="149"/>
    </row>
    <row r="3817" spans="76:77" ht="16.5" customHeight="1">
      <c r="BX3817" s="149"/>
      <c r="BY3817" s="149"/>
    </row>
    <row r="3818" spans="76:77" ht="16.5" customHeight="1">
      <c r="BX3818" s="149"/>
      <c r="BY3818" s="149"/>
    </row>
    <row r="3819" spans="76:77" ht="16.5" customHeight="1">
      <c r="BX3819" s="149"/>
      <c r="BY3819" s="149"/>
    </row>
    <row r="3820" spans="76:77" ht="16.5" customHeight="1">
      <c r="BX3820" s="149"/>
      <c r="BY3820" s="149"/>
    </row>
    <row r="3821" spans="76:77" ht="16.5" customHeight="1">
      <c r="BX3821" s="149"/>
      <c r="BY3821" s="149"/>
    </row>
    <row r="3822" spans="76:77" ht="16.5" customHeight="1">
      <c r="BX3822" s="149"/>
      <c r="BY3822" s="149"/>
    </row>
    <row r="3823" spans="76:77" ht="16.5" customHeight="1">
      <c r="BX3823" s="149"/>
      <c r="BY3823" s="149"/>
    </row>
    <row r="3824" spans="76:77" ht="16.5" customHeight="1">
      <c r="BX3824" s="149"/>
      <c r="BY3824" s="149"/>
    </row>
    <row r="3825" spans="76:77" ht="16.5" customHeight="1">
      <c r="BX3825" s="149"/>
      <c r="BY3825" s="149"/>
    </row>
    <row r="3826" spans="76:77" ht="16.5" customHeight="1">
      <c r="BX3826" s="149"/>
      <c r="BY3826" s="149"/>
    </row>
    <row r="3827" spans="76:77" ht="16.5" customHeight="1">
      <c r="BX3827" s="149"/>
      <c r="BY3827" s="149"/>
    </row>
    <row r="3828" spans="76:77" ht="16.5" customHeight="1">
      <c r="BX3828" s="149"/>
      <c r="BY3828" s="149"/>
    </row>
    <row r="3829" spans="76:77" ht="16.5" customHeight="1">
      <c r="BX3829" s="149"/>
      <c r="BY3829" s="149"/>
    </row>
    <row r="3830" spans="76:77" ht="16.5" customHeight="1">
      <c r="BX3830" s="149"/>
      <c r="BY3830" s="149"/>
    </row>
    <row r="3831" spans="76:77" ht="16.5" customHeight="1">
      <c r="BX3831" s="149"/>
      <c r="BY3831" s="149"/>
    </row>
    <row r="3832" spans="76:77" ht="16.5" customHeight="1">
      <c r="BX3832" s="149"/>
      <c r="BY3832" s="149"/>
    </row>
    <row r="3833" spans="76:77" ht="16.5" customHeight="1">
      <c r="BX3833" s="149"/>
      <c r="BY3833" s="149"/>
    </row>
    <row r="3834" spans="76:77" ht="16.5" customHeight="1">
      <c r="BX3834" s="149"/>
      <c r="BY3834" s="149"/>
    </row>
    <row r="3835" spans="76:77" ht="16.5" customHeight="1">
      <c r="BX3835" s="149"/>
      <c r="BY3835" s="149"/>
    </row>
    <row r="3836" spans="76:77" ht="16.5" customHeight="1">
      <c r="BX3836" s="149"/>
      <c r="BY3836" s="149"/>
    </row>
    <row r="3837" spans="76:77" ht="16.5" customHeight="1">
      <c r="BX3837" s="149"/>
      <c r="BY3837" s="149"/>
    </row>
    <row r="3838" spans="76:77" ht="16.5" customHeight="1">
      <c r="BX3838" s="149"/>
      <c r="BY3838" s="149"/>
    </row>
    <row r="3839" spans="76:77" ht="16.5" customHeight="1">
      <c r="BX3839" s="149"/>
      <c r="BY3839" s="149"/>
    </row>
    <row r="3840" spans="76:77" ht="16.5" customHeight="1">
      <c r="BX3840" s="149"/>
      <c r="BY3840" s="149"/>
    </row>
    <row r="3841" spans="76:77" ht="16.5" customHeight="1">
      <c r="BX3841" s="149"/>
      <c r="BY3841" s="149"/>
    </row>
    <row r="3842" spans="76:77" ht="16.5" customHeight="1">
      <c r="BX3842" s="149"/>
      <c r="BY3842" s="149"/>
    </row>
    <row r="3843" spans="76:77" ht="16.5" customHeight="1">
      <c r="BX3843" s="149"/>
      <c r="BY3843" s="149"/>
    </row>
    <row r="3844" spans="76:77" ht="16.5" customHeight="1">
      <c r="BX3844" s="149"/>
      <c r="BY3844" s="149"/>
    </row>
    <row r="3845" spans="76:77" ht="16.5" customHeight="1">
      <c r="BX3845" s="149"/>
      <c r="BY3845" s="149"/>
    </row>
    <row r="3846" spans="76:77" ht="16.5" customHeight="1">
      <c r="BX3846" s="149"/>
      <c r="BY3846" s="149"/>
    </row>
    <row r="3847" spans="76:77" ht="16.5" customHeight="1">
      <c r="BX3847" s="149"/>
      <c r="BY3847" s="149"/>
    </row>
    <row r="3848" spans="76:77" ht="16.5" customHeight="1">
      <c r="BX3848" s="149"/>
      <c r="BY3848" s="149"/>
    </row>
    <row r="3849" spans="76:77" ht="16.5" customHeight="1">
      <c r="BX3849" s="149"/>
      <c r="BY3849" s="149"/>
    </row>
    <row r="3850" spans="76:77" ht="16.5" customHeight="1">
      <c r="BX3850" s="149"/>
      <c r="BY3850" s="149"/>
    </row>
    <row r="3851" spans="76:77" ht="16.5" customHeight="1">
      <c r="BX3851" s="149"/>
      <c r="BY3851" s="149"/>
    </row>
    <row r="3852" spans="76:77" ht="16.5" customHeight="1">
      <c r="BX3852" s="149"/>
      <c r="BY3852" s="149"/>
    </row>
    <row r="3853" spans="76:77" ht="16.5" customHeight="1">
      <c r="BX3853" s="149"/>
      <c r="BY3853" s="149"/>
    </row>
    <row r="3854" spans="76:77" ht="16.5" customHeight="1">
      <c r="BX3854" s="149"/>
      <c r="BY3854" s="149"/>
    </row>
    <row r="3855" spans="76:77" ht="16.5" customHeight="1">
      <c r="BX3855" s="149"/>
      <c r="BY3855" s="149"/>
    </row>
    <row r="3856" spans="76:77" ht="16.5" customHeight="1">
      <c r="BX3856" s="149"/>
      <c r="BY3856" s="149"/>
    </row>
    <row r="3857" spans="76:77" ht="16.5" customHeight="1">
      <c r="BX3857" s="149"/>
      <c r="BY3857" s="149"/>
    </row>
    <row r="3858" spans="76:77" ht="16.5" customHeight="1">
      <c r="BX3858" s="149"/>
      <c r="BY3858" s="149"/>
    </row>
    <row r="3859" spans="76:77" ht="16.5" customHeight="1">
      <c r="BX3859" s="149"/>
      <c r="BY3859" s="149"/>
    </row>
    <row r="3860" spans="76:77" ht="16.5" customHeight="1">
      <c r="BX3860" s="149"/>
      <c r="BY3860" s="149"/>
    </row>
    <row r="3861" spans="76:77" ht="16.5" customHeight="1">
      <c r="BX3861" s="149"/>
      <c r="BY3861" s="149"/>
    </row>
    <row r="3862" spans="76:77" ht="16.5" customHeight="1">
      <c r="BX3862" s="149"/>
      <c r="BY3862" s="149"/>
    </row>
    <row r="3863" spans="76:77" ht="16.5" customHeight="1">
      <c r="BX3863" s="149"/>
      <c r="BY3863" s="149"/>
    </row>
    <row r="3864" spans="76:77" ht="16.5" customHeight="1">
      <c r="BX3864" s="149"/>
      <c r="BY3864" s="149"/>
    </row>
    <row r="3865" spans="76:77" ht="16.5" customHeight="1">
      <c r="BX3865" s="149"/>
      <c r="BY3865" s="149"/>
    </row>
    <row r="3866" spans="76:77" ht="16.5" customHeight="1">
      <c r="BX3866" s="149"/>
      <c r="BY3866" s="149"/>
    </row>
    <row r="3867" spans="76:77" ht="16.5" customHeight="1">
      <c r="BX3867" s="149"/>
      <c r="BY3867" s="149"/>
    </row>
    <row r="3868" spans="76:77" ht="16.5" customHeight="1">
      <c r="BX3868" s="149"/>
      <c r="BY3868" s="149"/>
    </row>
    <row r="3869" spans="76:77" ht="16.5" customHeight="1">
      <c r="BX3869" s="149"/>
      <c r="BY3869" s="149"/>
    </row>
    <row r="3870" spans="76:77" ht="16.5" customHeight="1">
      <c r="BX3870" s="149"/>
      <c r="BY3870" s="149"/>
    </row>
    <row r="3871" spans="76:77" ht="16.5" customHeight="1">
      <c r="BX3871" s="149"/>
      <c r="BY3871" s="149"/>
    </row>
    <row r="3872" spans="76:77" ht="16.5" customHeight="1">
      <c r="BX3872" s="149"/>
      <c r="BY3872" s="149"/>
    </row>
    <row r="3873" spans="76:77" ht="16.5" customHeight="1">
      <c r="BX3873" s="149"/>
      <c r="BY3873" s="149"/>
    </row>
    <row r="3874" spans="76:77" ht="16.5" customHeight="1">
      <c r="BX3874" s="149"/>
      <c r="BY3874" s="149"/>
    </row>
    <row r="3875" spans="76:77" ht="16.5" customHeight="1">
      <c r="BX3875" s="149"/>
      <c r="BY3875" s="149"/>
    </row>
    <row r="3876" spans="76:77" ht="16.5" customHeight="1">
      <c r="BX3876" s="149"/>
      <c r="BY3876" s="149"/>
    </row>
    <row r="3877" spans="76:77" ht="16.5" customHeight="1">
      <c r="BX3877" s="149"/>
      <c r="BY3877" s="149"/>
    </row>
    <row r="3878" spans="76:77" ht="16.5" customHeight="1">
      <c r="BX3878" s="149"/>
      <c r="BY3878" s="149"/>
    </row>
    <row r="3879" spans="76:77" ht="16.5" customHeight="1">
      <c r="BX3879" s="149"/>
      <c r="BY3879" s="149"/>
    </row>
    <row r="3880" spans="76:77" ht="16.5" customHeight="1">
      <c r="BX3880" s="149"/>
      <c r="BY3880" s="149"/>
    </row>
    <row r="3881" spans="76:77" ht="16.5" customHeight="1">
      <c r="BX3881" s="149"/>
      <c r="BY3881" s="149"/>
    </row>
    <row r="3882" spans="76:77" ht="16.5" customHeight="1">
      <c r="BX3882" s="149"/>
      <c r="BY3882" s="149"/>
    </row>
    <row r="3883" spans="76:77" ht="16.5" customHeight="1">
      <c r="BX3883" s="149"/>
      <c r="BY3883" s="149"/>
    </row>
    <row r="3884" spans="76:77" ht="16.5" customHeight="1">
      <c r="BX3884" s="149"/>
      <c r="BY3884" s="149"/>
    </row>
    <row r="3885" spans="76:77" ht="16.5" customHeight="1">
      <c r="BX3885" s="149"/>
      <c r="BY3885" s="149"/>
    </row>
    <row r="3886" spans="76:77" ht="16.5" customHeight="1">
      <c r="BX3886" s="149"/>
      <c r="BY3886" s="149"/>
    </row>
    <row r="3887" spans="76:77" ht="16.5" customHeight="1">
      <c r="BX3887" s="149"/>
      <c r="BY3887" s="149"/>
    </row>
    <row r="3888" spans="76:77" ht="16.5" customHeight="1">
      <c r="BX3888" s="149"/>
      <c r="BY3888" s="149"/>
    </row>
    <row r="3889" spans="76:77" ht="16.5" customHeight="1">
      <c r="BX3889" s="149"/>
      <c r="BY3889" s="149"/>
    </row>
    <row r="3890" spans="76:77" ht="16.5" customHeight="1">
      <c r="BX3890" s="149"/>
      <c r="BY3890" s="149"/>
    </row>
    <row r="3891" spans="76:77" ht="16.5" customHeight="1">
      <c r="BX3891" s="149"/>
      <c r="BY3891" s="149"/>
    </row>
    <row r="3892" spans="76:77" ht="16.5" customHeight="1">
      <c r="BX3892" s="149"/>
      <c r="BY3892" s="149"/>
    </row>
    <row r="3893" spans="76:77" ht="16.5" customHeight="1">
      <c r="BX3893" s="149"/>
      <c r="BY3893" s="149"/>
    </row>
    <row r="3894" spans="76:77" ht="16.5" customHeight="1">
      <c r="BX3894" s="149"/>
      <c r="BY3894" s="149"/>
    </row>
    <row r="3895" spans="76:77" ht="16.5" customHeight="1">
      <c r="BX3895" s="149"/>
      <c r="BY3895" s="149"/>
    </row>
    <row r="3896" spans="76:77" ht="16.5" customHeight="1">
      <c r="BX3896" s="149"/>
      <c r="BY3896" s="149"/>
    </row>
    <row r="3897" spans="76:77" ht="16.5" customHeight="1">
      <c r="BX3897" s="149"/>
      <c r="BY3897" s="149"/>
    </row>
    <row r="3898" spans="76:77" ht="16.5" customHeight="1">
      <c r="BX3898" s="149"/>
      <c r="BY3898" s="149"/>
    </row>
    <row r="3899" spans="76:77" ht="16.5" customHeight="1">
      <c r="BX3899" s="149"/>
      <c r="BY3899" s="149"/>
    </row>
    <row r="3900" spans="76:77" ht="16.5" customHeight="1">
      <c r="BX3900" s="149"/>
      <c r="BY3900" s="149"/>
    </row>
    <row r="3901" spans="76:77" ht="16.5" customHeight="1">
      <c r="BX3901" s="149"/>
      <c r="BY3901" s="149"/>
    </row>
    <row r="3902" spans="76:77" ht="16.5" customHeight="1">
      <c r="BX3902" s="149"/>
      <c r="BY3902" s="149"/>
    </row>
    <row r="3903" spans="76:77" ht="16.5" customHeight="1">
      <c r="BX3903" s="149"/>
      <c r="BY3903" s="149"/>
    </row>
    <row r="3904" spans="76:77" ht="16.5" customHeight="1">
      <c r="BX3904" s="149"/>
      <c r="BY3904" s="149"/>
    </row>
    <row r="3905" spans="76:77" ht="16.5" customHeight="1">
      <c r="BX3905" s="149"/>
      <c r="BY3905" s="149"/>
    </row>
    <row r="3906" spans="76:77" ht="16.5" customHeight="1">
      <c r="BX3906" s="149"/>
      <c r="BY3906" s="149"/>
    </row>
    <row r="3907" spans="76:77" ht="16.5" customHeight="1">
      <c r="BX3907" s="149"/>
      <c r="BY3907" s="149"/>
    </row>
    <row r="3908" spans="76:77" ht="16.5" customHeight="1">
      <c r="BX3908" s="149"/>
      <c r="BY3908" s="149"/>
    </row>
    <row r="3909" spans="76:77" ht="16.5" customHeight="1">
      <c r="BX3909" s="149"/>
      <c r="BY3909" s="149"/>
    </row>
    <row r="3910" spans="76:77" ht="16.5" customHeight="1">
      <c r="BX3910" s="149"/>
      <c r="BY3910" s="149"/>
    </row>
    <row r="3911" spans="76:77" ht="16.5" customHeight="1">
      <c r="BX3911" s="149"/>
      <c r="BY3911" s="149"/>
    </row>
    <row r="3912" spans="76:77" ht="16.5" customHeight="1">
      <c r="BX3912" s="149"/>
      <c r="BY3912" s="149"/>
    </row>
    <row r="3913" spans="76:77" ht="16.5" customHeight="1">
      <c r="BX3913" s="149"/>
      <c r="BY3913" s="149"/>
    </row>
    <row r="3914" spans="76:77" ht="16.5" customHeight="1">
      <c r="BX3914" s="149"/>
      <c r="BY3914" s="149"/>
    </row>
    <row r="3915" spans="76:77" ht="16.5" customHeight="1">
      <c r="BX3915" s="149"/>
      <c r="BY3915" s="149"/>
    </row>
    <row r="3916" spans="76:77" ht="16.5" customHeight="1">
      <c r="BX3916" s="149"/>
      <c r="BY3916" s="149"/>
    </row>
    <row r="3917" spans="76:77" ht="16.5" customHeight="1">
      <c r="BX3917" s="149"/>
      <c r="BY3917" s="149"/>
    </row>
    <row r="3918" spans="76:77" ht="16.5" customHeight="1">
      <c r="BX3918" s="149"/>
      <c r="BY3918" s="149"/>
    </row>
    <row r="3919" spans="76:77" ht="16.5" customHeight="1">
      <c r="BX3919" s="149"/>
      <c r="BY3919" s="149"/>
    </row>
    <row r="3920" spans="76:77" ht="16.5" customHeight="1">
      <c r="BX3920" s="149"/>
      <c r="BY3920" s="149"/>
    </row>
    <row r="3921" spans="76:77" ht="16.5" customHeight="1">
      <c r="BX3921" s="149"/>
      <c r="BY3921" s="149"/>
    </row>
    <row r="3922" spans="76:77" ht="16.5" customHeight="1">
      <c r="BX3922" s="149"/>
      <c r="BY3922" s="149"/>
    </row>
    <row r="3923" spans="76:77" ht="16.5" customHeight="1">
      <c r="BX3923" s="149"/>
      <c r="BY3923" s="149"/>
    </row>
    <row r="3924" spans="76:77" ht="16.5" customHeight="1">
      <c r="BX3924" s="149"/>
      <c r="BY3924" s="149"/>
    </row>
    <row r="3925" spans="76:77" ht="16.5" customHeight="1">
      <c r="BX3925" s="149"/>
      <c r="BY3925" s="149"/>
    </row>
    <row r="3926" spans="76:77" ht="16.5" customHeight="1">
      <c r="BX3926" s="149"/>
      <c r="BY3926" s="149"/>
    </row>
    <row r="3927" spans="76:77" ht="16.5" customHeight="1">
      <c r="BX3927" s="149"/>
      <c r="BY3927" s="149"/>
    </row>
    <row r="3928" spans="76:77" ht="16.5" customHeight="1">
      <c r="BX3928" s="149"/>
      <c r="BY3928" s="149"/>
    </row>
    <row r="3929" spans="76:77" ht="16.5" customHeight="1">
      <c r="BX3929" s="149"/>
      <c r="BY3929" s="149"/>
    </row>
    <row r="3930" spans="76:77" ht="16.5" customHeight="1">
      <c r="BX3930" s="149"/>
      <c r="BY3930" s="149"/>
    </row>
    <row r="3931" spans="76:77" ht="16.5" customHeight="1">
      <c r="BX3931" s="149"/>
      <c r="BY3931" s="149"/>
    </row>
    <row r="3932" spans="76:77" ht="16.5" customHeight="1">
      <c r="BX3932" s="149"/>
      <c r="BY3932" s="149"/>
    </row>
    <row r="3933" spans="76:77" ht="16.5" customHeight="1">
      <c r="BX3933" s="149"/>
      <c r="BY3933" s="149"/>
    </row>
    <row r="3934" spans="76:77" ht="16.5" customHeight="1">
      <c r="BX3934" s="149"/>
      <c r="BY3934" s="149"/>
    </row>
    <row r="3935" spans="76:77" ht="16.5" customHeight="1">
      <c r="BX3935" s="149"/>
      <c r="BY3935" s="149"/>
    </row>
    <row r="3936" spans="76:77" ht="16.5" customHeight="1">
      <c r="BX3936" s="149"/>
      <c r="BY3936" s="149"/>
    </row>
    <row r="3937" spans="76:77" ht="16.5" customHeight="1">
      <c r="BX3937" s="149"/>
      <c r="BY3937" s="149"/>
    </row>
    <row r="3938" spans="76:77" ht="16.5" customHeight="1">
      <c r="BX3938" s="149"/>
      <c r="BY3938" s="149"/>
    </row>
    <row r="3939" spans="76:77" ht="16.5" customHeight="1">
      <c r="BX3939" s="149"/>
      <c r="BY3939" s="149"/>
    </row>
    <row r="3940" spans="76:77" ht="16.5" customHeight="1">
      <c r="BX3940" s="149"/>
      <c r="BY3940" s="149"/>
    </row>
    <row r="3941" spans="76:77" ht="16.5" customHeight="1">
      <c r="BX3941" s="149"/>
      <c r="BY3941" s="149"/>
    </row>
    <row r="3942" spans="76:77" ht="16.5" customHeight="1">
      <c r="BX3942" s="149"/>
      <c r="BY3942" s="149"/>
    </row>
    <row r="3943" spans="76:77" ht="16.5" customHeight="1">
      <c r="BX3943" s="149"/>
      <c r="BY3943" s="149"/>
    </row>
    <row r="3944" spans="76:77" ht="16.5" customHeight="1">
      <c r="BX3944" s="149"/>
      <c r="BY3944" s="149"/>
    </row>
    <row r="3945" spans="76:77" ht="16.5" customHeight="1">
      <c r="BX3945" s="149"/>
      <c r="BY3945" s="149"/>
    </row>
    <row r="3946" spans="76:77" ht="16.5" customHeight="1">
      <c r="BX3946" s="149"/>
      <c r="BY3946" s="149"/>
    </row>
    <row r="3947" spans="76:77" ht="16.5" customHeight="1">
      <c r="BX3947" s="149"/>
      <c r="BY3947" s="149"/>
    </row>
    <row r="3948" spans="76:77" ht="16.5" customHeight="1">
      <c r="BX3948" s="149"/>
      <c r="BY3948" s="149"/>
    </row>
    <row r="3949" spans="76:77" ht="16.5" customHeight="1">
      <c r="BX3949" s="149"/>
      <c r="BY3949" s="149"/>
    </row>
    <row r="3950" spans="76:77" ht="16.5" customHeight="1">
      <c r="BX3950" s="149"/>
      <c r="BY3950" s="149"/>
    </row>
    <row r="3951" spans="76:77" ht="16.5" customHeight="1">
      <c r="BX3951" s="149"/>
      <c r="BY3951" s="149"/>
    </row>
    <row r="3952" spans="76:77" ht="16.5" customHeight="1">
      <c r="BX3952" s="149"/>
      <c r="BY3952" s="149"/>
    </row>
    <row r="3953" spans="76:77" ht="16.5" customHeight="1">
      <c r="BX3953" s="149"/>
      <c r="BY3953" s="149"/>
    </row>
    <row r="3954" spans="76:77" ht="16.5" customHeight="1">
      <c r="BX3954" s="149"/>
      <c r="BY3954" s="149"/>
    </row>
    <row r="3955" spans="76:77" ht="16.5" customHeight="1">
      <c r="BX3955" s="149"/>
      <c r="BY3955" s="149"/>
    </row>
    <row r="3956" spans="76:77" ht="16.5" customHeight="1">
      <c r="BX3956" s="149"/>
      <c r="BY3956" s="149"/>
    </row>
    <row r="3957" spans="76:77" ht="16.5" customHeight="1">
      <c r="BX3957" s="149"/>
      <c r="BY3957" s="149"/>
    </row>
    <row r="3958" spans="76:77" ht="16.5" customHeight="1">
      <c r="BX3958" s="149"/>
      <c r="BY3958" s="149"/>
    </row>
    <row r="3959" spans="76:77" ht="16.5" customHeight="1">
      <c r="BX3959" s="149"/>
      <c r="BY3959" s="149"/>
    </row>
    <row r="3960" spans="76:77" ht="16.5" customHeight="1">
      <c r="BX3960" s="149"/>
      <c r="BY3960" s="149"/>
    </row>
    <row r="3961" spans="76:77" ht="16.5" customHeight="1">
      <c r="BX3961" s="149"/>
      <c r="BY3961" s="149"/>
    </row>
    <row r="3962" spans="76:77" ht="16.5" customHeight="1">
      <c r="BX3962" s="149"/>
      <c r="BY3962" s="149"/>
    </row>
    <row r="3963" spans="76:77" ht="16.5" customHeight="1">
      <c r="BX3963" s="149"/>
      <c r="BY3963" s="149"/>
    </row>
    <row r="3964" spans="76:77" ht="16.5" customHeight="1">
      <c r="BX3964" s="149"/>
      <c r="BY3964" s="149"/>
    </row>
    <row r="3965" spans="76:77" ht="16.5" customHeight="1">
      <c r="BX3965" s="149"/>
      <c r="BY3965" s="149"/>
    </row>
    <row r="3966" spans="76:77" ht="16.5" customHeight="1">
      <c r="BX3966" s="149"/>
      <c r="BY3966" s="149"/>
    </row>
    <row r="3967" spans="76:77" ht="16.5" customHeight="1">
      <c r="BX3967" s="149"/>
      <c r="BY3967" s="149"/>
    </row>
    <row r="3968" spans="76:77" ht="16.5" customHeight="1">
      <c r="BX3968" s="149"/>
      <c r="BY3968" s="149"/>
    </row>
    <row r="3969" spans="76:77" ht="16.5" customHeight="1">
      <c r="BX3969" s="149"/>
      <c r="BY3969" s="149"/>
    </row>
    <row r="3970" spans="76:77" ht="16.5" customHeight="1">
      <c r="BX3970" s="149"/>
      <c r="BY3970" s="149"/>
    </row>
    <row r="3971" spans="76:77" ht="16.5" customHeight="1">
      <c r="BX3971" s="149"/>
      <c r="BY3971" s="149"/>
    </row>
    <row r="3972" spans="76:77" ht="16.5" customHeight="1">
      <c r="BX3972" s="149"/>
      <c r="BY3972" s="149"/>
    </row>
    <row r="3973" spans="76:77" ht="16.5" customHeight="1">
      <c r="BX3973" s="149"/>
      <c r="BY3973" s="149"/>
    </row>
    <row r="3974" spans="76:77" ht="16.5" customHeight="1">
      <c r="BX3974" s="149"/>
      <c r="BY3974" s="149"/>
    </row>
    <row r="3975" spans="76:77" ht="16.5" customHeight="1">
      <c r="BX3975" s="149"/>
      <c r="BY3975" s="149"/>
    </row>
    <row r="3976" spans="76:77" ht="16.5" customHeight="1">
      <c r="BX3976" s="149"/>
      <c r="BY3976" s="149"/>
    </row>
    <row r="3977" spans="76:77" ht="16.5" customHeight="1">
      <c r="BX3977" s="149"/>
      <c r="BY3977" s="149"/>
    </row>
    <row r="3978" spans="76:77" ht="16.5" customHeight="1">
      <c r="BX3978" s="149"/>
      <c r="BY3978" s="149"/>
    </row>
    <row r="3979" spans="76:77" ht="16.5" customHeight="1">
      <c r="BX3979" s="149"/>
      <c r="BY3979" s="149"/>
    </row>
    <row r="3980" spans="76:77" ht="16.5" customHeight="1">
      <c r="BX3980" s="149"/>
      <c r="BY3980" s="149"/>
    </row>
    <row r="3981" spans="76:77" ht="16.5" customHeight="1">
      <c r="BX3981" s="149"/>
      <c r="BY3981" s="149"/>
    </row>
    <row r="3982" spans="76:77" ht="16.5" customHeight="1">
      <c r="BX3982" s="149"/>
      <c r="BY3982" s="149"/>
    </row>
    <row r="3983" spans="76:77" ht="16.5" customHeight="1">
      <c r="BX3983" s="149"/>
      <c r="BY3983" s="149"/>
    </row>
    <row r="3984" spans="76:77" ht="16.5" customHeight="1">
      <c r="BX3984" s="149"/>
      <c r="BY3984" s="149"/>
    </row>
    <row r="3985" spans="76:77" ht="16.5" customHeight="1">
      <c r="BX3985" s="149"/>
      <c r="BY3985" s="149"/>
    </row>
    <row r="3986" spans="76:77" ht="16.5" customHeight="1">
      <c r="BX3986" s="149"/>
      <c r="BY3986" s="149"/>
    </row>
    <row r="3987" spans="76:77" ht="16.5" customHeight="1">
      <c r="BX3987" s="149"/>
      <c r="BY3987" s="149"/>
    </row>
    <row r="3988" spans="76:77" ht="16.5" customHeight="1">
      <c r="BX3988" s="149"/>
      <c r="BY3988" s="149"/>
    </row>
    <row r="3989" spans="76:77" ht="16.5" customHeight="1">
      <c r="BX3989" s="149"/>
      <c r="BY3989" s="149"/>
    </row>
    <row r="3990" spans="76:77" ht="16.5" customHeight="1">
      <c r="BX3990" s="149"/>
      <c r="BY3990" s="149"/>
    </row>
    <row r="3991" spans="76:77" ht="16.5" customHeight="1">
      <c r="BX3991" s="149"/>
      <c r="BY3991" s="149"/>
    </row>
    <row r="3992" spans="76:77" ht="16.5" customHeight="1">
      <c r="BX3992" s="149"/>
      <c r="BY3992" s="149"/>
    </row>
    <row r="3993" spans="76:77" ht="16.5" customHeight="1">
      <c r="BX3993" s="149"/>
      <c r="BY3993" s="149"/>
    </row>
    <row r="3994" spans="76:77" ht="16.5" customHeight="1">
      <c r="BX3994" s="149"/>
      <c r="BY3994" s="149"/>
    </row>
    <row r="3995" spans="76:77" ht="16.5" customHeight="1">
      <c r="BX3995" s="149"/>
      <c r="BY3995" s="149"/>
    </row>
    <row r="3996" spans="76:77" ht="16.5" customHeight="1">
      <c r="BX3996" s="149"/>
      <c r="BY3996" s="149"/>
    </row>
    <row r="3997" spans="76:77" ht="16.5" customHeight="1">
      <c r="BX3997" s="149"/>
      <c r="BY3997" s="149"/>
    </row>
    <row r="3998" spans="76:77" ht="16.5" customHeight="1">
      <c r="BX3998" s="149"/>
      <c r="BY3998" s="149"/>
    </row>
    <row r="3999" spans="76:77" ht="16.5" customHeight="1">
      <c r="BX3999" s="149"/>
      <c r="BY3999" s="149"/>
    </row>
    <row r="4000" spans="76:77" ht="16.5" customHeight="1">
      <c r="BX4000" s="149"/>
      <c r="BY4000" s="149"/>
    </row>
    <row r="4001" spans="76:77" ht="16.5" customHeight="1">
      <c r="BX4001" s="149"/>
      <c r="BY4001" s="149"/>
    </row>
    <row r="4002" spans="76:77" ht="16.5" customHeight="1">
      <c r="BX4002" s="149"/>
      <c r="BY4002" s="149"/>
    </row>
    <row r="4003" spans="76:77" ht="16.5" customHeight="1">
      <c r="BX4003" s="149"/>
      <c r="BY4003" s="149"/>
    </row>
    <row r="4004" spans="76:77" ht="16.5" customHeight="1">
      <c r="BX4004" s="149"/>
      <c r="BY4004" s="149"/>
    </row>
    <row r="4005" spans="76:77" ht="16.5" customHeight="1">
      <c r="BX4005" s="149"/>
      <c r="BY4005" s="149"/>
    </row>
    <row r="4006" spans="76:77" ht="16.5" customHeight="1">
      <c r="BX4006" s="149"/>
      <c r="BY4006" s="149"/>
    </row>
    <row r="4007" spans="76:77" ht="16.5" customHeight="1">
      <c r="BX4007" s="149"/>
      <c r="BY4007" s="149"/>
    </row>
    <row r="4008" spans="76:77" ht="16.5" customHeight="1">
      <c r="BX4008" s="149"/>
      <c r="BY4008" s="149"/>
    </row>
    <row r="4009" spans="76:77" ht="16.5" customHeight="1">
      <c r="BX4009" s="149"/>
      <c r="BY4009" s="149"/>
    </row>
    <row r="4010" spans="76:77" ht="16.5" customHeight="1">
      <c r="BX4010" s="149"/>
      <c r="BY4010" s="149"/>
    </row>
    <row r="4011" spans="76:77" ht="16.5" customHeight="1">
      <c r="BX4011" s="149"/>
      <c r="BY4011" s="149"/>
    </row>
    <row r="4012" spans="76:77" ht="16.5" customHeight="1">
      <c r="BX4012" s="149"/>
      <c r="BY4012" s="149"/>
    </row>
    <row r="4013" spans="76:77" ht="16.5" customHeight="1">
      <c r="BX4013" s="149"/>
      <c r="BY4013" s="149"/>
    </row>
    <row r="4014" spans="76:77" ht="16.5" customHeight="1">
      <c r="BX4014" s="149"/>
      <c r="BY4014" s="149"/>
    </row>
    <row r="4015" spans="76:77" ht="16.5" customHeight="1">
      <c r="BX4015" s="149"/>
      <c r="BY4015" s="149"/>
    </row>
    <row r="4016" spans="76:77" ht="16.5" customHeight="1">
      <c r="BX4016" s="149"/>
      <c r="BY4016" s="149"/>
    </row>
    <row r="4017" spans="76:77" ht="16.5" customHeight="1">
      <c r="BX4017" s="149"/>
      <c r="BY4017" s="149"/>
    </row>
    <row r="4018" spans="76:77" ht="16.5" customHeight="1">
      <c r="BX4018" s="149"/>
      <c r="BY4018" s="149"/>
    </row>
    <row r="4019" spans="76:77" ht="16.5" customHeight="1">
      <c r="BX4019" s="149"/>
      <c r="BY4019" s="149"/>
    </row>
    <row r="4020" spans="76:77" ht="16.5" customHeight="1">
      <c r="BX4020" s="149"/>
      <c r="BY4020" s="149"/>
    </row>
    <row r="4021" spans="76:77" ht="16.5" customHeight="1">
      <c r="BX4021" s="149"/>
      <c r="BY4021" s="149"/>
    </row>
    <row r="4022" spans="76:77" ht="16.5" customHeight="1">
      <c r="BX4022" s="149"/>
      <c r="BY4022" s="149"/>
    </row>
    <row r="4023" spans="76:77" ht="16.5" customHeight="1">
      <c r="BX4023" s="149"/>
      <c r="BY4023" s="149"/>
    </row>
    <row r="4024" spans="76:77" ht="16.5" customHeight="1">
      <c r="BX4024" s="149"/>
      <c r="BY4024" s="149"/>
    </row>
    <row r="4025" spans="76:77" ht="16.5" customHeight="1">
      <c r="BX4025" s="149"/>
      <c r="BY4025" s="149"/>
    </row>
    <row r="4026" spans="76:77" ht="16.5" customHeight="1">
      <c r="BX4026" s="149"/>
      <c r="BY4026" s="149"/>
    </row>
    <row r="4027" spans="76:77" ht="16.5" customHeight="1">
      <c r="BX4027" s="149"/>
      <c r="BY4027" s="149"/>
    </row>
    <row r="4028" spans="76:77" ht="16.5" customHeight="1">
      <c r="BX4028" s="149"/>
      <c r="BY4028" s="149"/>
    </row>
    <row r="4029" spans="76:77" ht="16.5" customHeight="1">
      <c r="BX4029" s="149"/>
      <c r="BY4029" s="149"/>
    </row>
    <row r="4030" spans="76:77" ht="16.5" customHeight="1">
      <c r="BX4030" s="149"/>
      <c r="BY4030" s="149"/>
    </row>
    <row r="4031" spans="76:77" ht="16.5" customHeight="1">
      <c r="BX4031" s="149"/>
      <c r="BY4031" s="149"/>
    </row>
    <row r="4032" spans="76:77" ht="16.5" customHeight="1">
      <c r="BX4032" s="149"/>
      <c r="BY4032" s="149"/>
    </row>
    <row r="4033" spans="76:77" ht="16.5" customHeight="1">
      <c r="BX4033" s="149"/>
      <c r="BY4033" s="149"/>
    </row>
    <row r="4034" spans="76:77" ht="16.5" customHeight="1">
      <c r="BX4034" s="149"/>
      <c r="BY4034" s="149"/>
    </row>
    <row r="4035" spans="76:77" ht="16.5" customHeight="1">
      <c r="BX4035" s="149"/>
      <c r="BY4035" s="149"/>
    </row>
    <row r="4036" spans="76:77" ht="16.5" customHeight="1">
      <c r="BX4036" s="149"/>
      <c r="BY4036" s="149"/>
    </row>
    <row r="4037" spans="76:77" ht="16.5" customHeight="1">
      <c r="BX4037" s="149"/>
      <c r="BY4037" s="149"/>
    </row>
    <row r="4038" spans="76:77" ht="16.5" customHeight="1">
      <c r="BX4038" s="149"/>
      <c r="BY4038" s="149"/>
    </row>
    <row r="4039" spans="76:77" ht="16.5" customHeight="1">
      <c r="BX4039" s="149"/>
      <c r="BY4039" s="149"/>
    </row>
    <row r="4040" spans="76:77" ht="16.5" customHeight="1">
      <c r="BX4040" s="149"/>
      <c r="BY4040" s="149"/>
    </row>
    <row r="4041" spans="76:77" ht="16.5" customHeight="1">
      <c r="BX4041" s="149"/>
      <c r="BY4041" s="149"/>
    </row>
    <row r="4042" spans="76:77" ht="16.5" customHeight="1">
      <c r="BX4042" s="149"/>
      <c r="BY4042" s="149"/>
    </row>
    <row r="4043" spans="76:77" ht="16.5" customHeight="1">
      <c r="BX4043" s="149"/>
      <c r="BY4043" s="149"/>
    </row>
    <row r="4044" spans="76:77" ht="16.5" customHeight="1">
      <c r="BX4044" s="149"/>
      <c r="BY4044" s="149"/>
    </row>
    <row r="4045" spans="76:77" ht="16.5" customHeight="1">
      <c r="BX4045" s="149"/>
      <c r="BY4045" s="149"/>
    </row>
    <row r="4046" spans="76:77" ht="16.5" customHeight="1">
      <c r="BX4046" s="149"/>
      <c r="BY4046" s="149"/>
    </row>
    <row r="4047" spans="76:77" ht="16.5" customHeight="1">
      <c r="BX4047" s="149"/>
      <c r="BY4047" s="149"/>
    </row>
    <row r="4048" spans="76:77" ht="16.5" customHeight="1">
      <c r="BX4048" s="149"/>
      <c r="BY4048" s="149"/>
    </row>
    <row r="4049" spans="76:77" ht="16.5" customHeight="1">
      <c r="BX4049" s="149"/>
      <c r="BY4049" s="149"/>
    </row>
    <row r="4050" spans="76:77" ht="16.5" customHeight="1">
      <c r="BX4050" s="149"/>
      <c r="BY4050" s="149"/>
    </row>
    <row r="4051" spans="76:77" ht="16.5" customHeight="1">
      <c r="BX4051" s="149"/>
      <c r="BY4051" s="149"/>
    </row>
    <row r="4052" spans="76:77" ht="16.5" customHeight="1">
      <c r="BX4052" s="149"/>
      <c r="BY4052" s="149"/>
    </row>
    <row r="4053" spans="76:77" ht="16.5" customHeight="1">
      <c r="BX4053" s="149"/>
      <c r="BY4053" s="149"/>
    </row>
    <row r="4054" spans="76:77" ht="16.5" customHeight="1">
      <c r="BX4054" s="149"/>
      <c r="BY4054" s="149"/>
    </row>
    <row r="4055" spans="76:77" ht="16.5" customHeight="1">
      <c r="BX4055" s="149"/>
      <c r="BY4055" s="149"/>
    </row>
    <row r="4056" spans="76:77" ht="16.5" customHeight="1">
      <c r="BX4056" s="149"/>
      <c r="BY4056" s="149"/>
    </row>
    <row r="4057" spans="76:77" ht="16.5" customHeight="1">
      <c r="BX4057" s="149"/>
      <c r="BY4057" s="149"/>
    </row>
    <row r="4058" spans="76:77" ht="16.5" customHeight="1">
      <c r="BX4058" s="149"/>
      <c r="BY4058" s="149"/>
    </row>
    <row r="4059" spans="76:77" ht="16.5" customHeight="1">
      <c r="BX4059" s="149"/>
      <c r="BY4059" s="149"/>
    </row>
    <row r="4060" spans="76:77" ht="16.5" customHeight="1">
      <c r="BX4060" s="149"/>
      <c r="BY4060" s="149"/>
    </row>
    <row r="4061" spans="76:77" ht="16.5" customHeight="1">
      <c r="BX4061" s="149"/>
      <c r="BY4061" s="149"/>
    </row>
    <row r="4062" spans="76:77" ht="16.5" customHeight="1">
      <c r="BX4062" s="149"/>
      <c r="BY4062" s="149"/>
    </row>
    <row r="4063" spans="76:77" ht="16.5" customHeight="1">
      <c r="BX4063" s="149"/>
      <c r="BY4063" s="149"/>
    </row>
    <row r="4064" spans="76:77" ht="16.5" customHeight="1">
      <c r="BX4064" s="149"/>
      <c r="BY4064" s="149"/>
    </row>
    <row r="4065" spans="76:77" ht="16.5" customHeight="1">
      <c r="BX4065" s="149"/>
      <c r="BY4065" s="149"/>
    </row>
    <row r="4066" spans="76:77" ht="16.5" customHeight="1">
      <c r="BX4066" s="149"/>
      <c r="BY4066" s="149"/>
    </row>
    <row r="4067" spans="76:77" ht="16.5" customHeight="1">
      <c r="BX4067" s="149"/>
      <c r="BY4067" s="149"/>
    </row>
    <row r="4068" spans="76:77" ht="16.5" customHeight="1">
      <c r="BX4068" s="149"/>
      <c r="BY4068" s="149"/>
    </row>
    <row r="4069" spans="76:77" ht="16.5" customHeight="1">
      <c r="BX4069" s="149"/>
      <c r="BY4069" s="149"/>
    </row>
    <row r="4070" spans="76:77" ht="16.5" customHeight="1">
      <c r="BX4070" s="149"/>
      <c r="BY4070" s="149"/>
    </row>
    <row r="4071" spans="76:77" ht="16.5" customHeight="1">
      <c r="BX4071" s="149"/>
      <c r="BY4071" s="149"/>
    </row>
    <row r="4072" spans="76:77" ht="16.5" customHeight="1">
      <c r="BX4072" s="149"/>
      <c r="BY4072" s="149"/>
    </row>
    <row r="4073" spans="76:77" ht="16.5" customHeight="1">
      <c r="BX4073" s="149"/>
      <c r="BY4073" s="149"/>
    </row>
    <row r="4074" spans="76:77" ht="16.5" customHeight="1">
      <c r="BX4074" s="149"/>
      <c r="BY4074" s="149"/>
    </row>
    <row r="4075" spans="76:77" ht="16.5" customHeight="1">
      <c r="BX4075" s="149"/>
      <c r="BY4075" s="149"/>
    </row>
    <row r="4076" spans="76:77" ht="16.5" customHeight="1">
      <c r="BX4076" s="149"/>
      <c r="BY4076" s="149"/>
    </row>
    <row r="4077" spans="76:77" ht="16.5" customHeight="1">
      <c r="BX4077" s="149"/>
      <c r="BY4077" s="149"/>
    </row>
    <row r="4078" spans="76:77" ht="16.5" customHeight="1">
      <c r="BX4078" s="149"/>
      <c r="BY4078" s="149"/>
    </row>
    <row r="4079" spans="76:77" ht="16.5" customHeight="1">
      <c r="BX4079" s="149"/>
      <c r="BY4079" s="149"/>
    </row>
    <row r="4080" spans="76:77" ht="16.5" customHeight="1">
      <c r="BX4080" s="149"/>
      <c r="BY4080" s="149"/>
    </row>
    <row r="4081" spans="76:77" ht="16.5" customHeight="1">
      <c r="BX4081" s="149"/>
      <c r="BY4081" s="149"/>
    </row>
    <row r="4082" spans="76:77" ht="16.5" customHeight="1">
      <c r="BX4082" s="149"/>
      <c r="BY4082" s="149"/>
    </row>
    <row r="4083" spans="76:77" ht="16.5" customHeight="1">
      <c r="BX4083" s="149"/>
      <c r="BY4083" s="149"/>
    </row>
    <row r="4084" spans="76:77" ht="16.5" customHeight="1">
      <c r="BX4084" s="149"/>
      <c r="BY4084" s="149"/>
    </row>
    <row r="4085" spans="76:77" ht="16.5" customHeight="1">
      <c r="BX4085" s="149"/>
      <c r="BY4085" s="149"/>
    </row>
    <row r="4086" spans="76:77" ht="16.5" customHeight="1">
      <c r="BX4086" s="149"/>
      <c r="BY4086" s="149"/>
    </row>
    <row r="4087" spans="76:77" ht="16.5" customHeight="1">
      <c r="BX4087" s="149"/>
      <c r="BY4087" s="149"/>
    </row>
    <row r="4088" spans="76:77" ht="16.5" customHeight="1">
      <c r="BX4088" s="149"/>
      <c r="BY4088" s="149"/>
    </row>
    <row r="4089" spans="76:77" ht="16.5" customHeight="1">
      <c r="BX4089" s="149"/>
      <c r="BY4089" s="149"/>
    </row>
    <row r="4090" spans="76:77" ht="16.5" customHeight="1">
      <c r="BX4090" s="149"/>
      <c r="BY4090" s="149"/>
    </row>
    <row r="4091" spans="76:77" ht="16.5" customHeight="1">
      <c r="BX4091" s="149"/>
      <c r="BY4091" s="149"/>
    </row>
    <row r="4092" spans="76:77" ht="16.5" customHeight="1">
      <c r="BX4092" s="149"/>
      <c r="BY4092" s="149"/>
    </row>
    <row r="4093" spans="76:77" ht="16.5" customHeight="1">
      <c r="BX4093" s="149"/>
      <c r="BY4093" s="149"/>
    </row>
    <row r="4094" spans="76:77" ht="16.5" customHeight="1">
      <c r="BX4094" s="149"/>
      <c r="BY4094" s="149"/>
    </row>
    <row r="4095" spans="76:77" ht="16.5" customHeight="1">
      <c r="BX4095" s="149"/>
      <c r="BY4095" s="149"/>
    </row>
    <row r="4096" spans="76:77" ht="16.5" customHeight="1">
      <c r="BX4096" s="149"/>
      <c r="BY4096" s="149"/>
    </row>
    <row r="4097" spans="76:77" ht="16.5" customHeight="1">
      <c r="BX4097" s="149"/>
      <c r="BY4097" s="149"/>
    </row>
    <row r="4098" spans="76:77" ht="16.5" customHeight="1">
      <c r="BX4098" s="149"/>
      <c r="BY4098" s="149"/>
    </row>
    <row r="4099" spans="76:77" ht="16.5" customHeight="1">
      <c r="BX4099" s="149"/>
      <c r="BY4099" s="149"/>
    </row>
    <row r="4100" spans="76:77" ht="16.5" customHeight="1">
      <c r="BX4100" s="149"/>
      <c r="BY4100" s="149"/>
    </row>
    <row r="4101" spans="76:77" ht="16.5" customHeight="1">
      <c r="BX4101" s="149"/>
      <c r="BY4101" s="149"/>
    </row>
    <row r="4102" spans="76:77" ht="16.5" customHeight="1">
      <c r="BX4102" s="149"/>
      <c r="BY4102" s="149"/>
    </row>
    <row r="4103" spans="76:77" ht="16.5" customHeight="1">
      <c r="BX4103" s="149"/>
      <c r="BY4103" s="149"/>
    </row>
    <row r="4104" spans="76:77" ht="16.5" customHeight="1">
      <c r="BX4104" s="149"/>
      <c r="BY4104" s="149"/>
    </row>
    <row r="4105" spans="76:77" ht="16.5" customHeight="1">
      <c r="BX4105" s="149"/>
      <c r="BY4105" s="149"/>
    </row>
    <row r="4106" spans="76:77" ht="16.5" customHeight="1">
      <c r="BX4106" s="149"/>
      <c r="BY4106" s="149"/>
    </row>
    <row r="4107" spans="76:77" ht="16.5" customHeight="1">
      <c r="BX4107" s="149"/>
      <c r="BY4107" s="149"/>
    </row>
    <row r="4108" spans="76:77" ht="16.5" customHeight="1">
      <c r="BX4108" s="149"/>
      <c r="BY4108" s="149"/>
    </row>
    <row r="4109" spans="76:77" ht="16.5" customHeight="1">
      <c r="BX4109" s="149"/>
      <c r="BY4109" s="149"/>
    </row>
    <row r="4110" spans="76:77" ht="16.5" customHeight="1">
      <c r="BX4110" s="149"/>
      <c r="BY4110" s="149"/>
    </row>
    <row r="4111" spans="76:77" ht="16.5" customHeight="1">
      <c r="BX4111" s="149"/>
      <c r="BY4111" s="149"/>
    </row>
    <row r="4112" spans="76:77" ht="16.5" customHeight="1">
      <c r="BX4112" s="149"/>
      <c r="BY4112" s="149"/>
    </row>
    <row r="4113" spans="76:77" ht="16.5" customHeight="1">
      <c r="BX4113" s="149"/>
      <c r="BY4113" s="149"/>
    </row>
    <row r="4114" spans="76:77" ht="16.5" customHeight="1">
      <c r="BX4114" s="149"/>
      <c r="BY4114" s="149"/>
    </row>
    <row r="4115" spans="76:77" ht="16.5" customHeight="1">
      <c r="BX4115" s="149"/>
      <c r="BY4115" s="149"/>
    </row>
    <row r="4116" spans="76:77" ht="16.5" customHeight="1">
      <c r="BX4116" s="149"/>
      <c r="BY4116" s="149"/>
    </row>
    <row r="4117" spans="76:77" ht="16.5" customHeight="1">
      <c r="BX4117" s="149"/>
      <c r="BY4117" s="149"/>
    </row>
    <row r="4118" spans="76:77" ht="16.5" customHeight="1">
      <c r="BX4118" s="149"/>
      <c r="BY4118" s="149"/>
    </row>
    <row r="4119" spans="76:77" ht="16.5" customHeight="1">
      <c r="BX4119" s="149"/>
      <c r="BY4119" s="149"/>
    </row>
    <row r="4120" spans="76:77" ht="16.5" customHeight="1">
      <c r="BX4120" s="149"/>
      <c r="BY4120" s="149"/>
    </row>
    <row r="4121" spans="76:77" ht="16.5" customHeight="1">
      <c r="BX4121" s="149"/>
      <c r="BY4121" s="149"/>
    </row>
    <row r="4122" spans="76:77" ht="16.5" customHeight="1">
      <c r="BX4122" s="149"/>
      <c r="BY4122" s="149"/>
    </row>
    <row r="4123" spans="76:77" ht="16.5" customHeight="1">
      <c r="BX4123" s="149"/>
      <c r="BY4123" s="149"/>
    </row>
    <row r="4124" spans="76:77" ht="16.5" customHeight="1">
      <c r="BX4124" s="149"/>
      <c r="BY4124" s="149"/>
    </row>
    <row r="4125" spans="76:77" ht="16.5" customHeight="1">
      <c r="BX4125" s="149"/>
      <c r="BY4125" s="149"/>
    </row>
    <row r="4126" spans="76:77" ht="16.5" customHeight="1">
      <c r="BX4126" s="149"/>
      <c r="BY4126" s="149"/>
    </row>
    <row r="4127" spans="76:77" ht="16.5" customHeight="1">
      <c r="BX4127" s="149"/>
      <c r="BY4127" s="149"/>
    </row>
    <row r="4128" spans="76:77" ht="16.5" customHeight="1">
      <c r="BX4128" s="149"/>
      <c r="BY4128" s="149"/>
    </row>
    <row r="4129" spans="76:77" ht="16.5" customHeight="1">
      <c r="BX4129" s="149"/>
      <c r="BY4129" s="149"/>
    </row>
    <row r="4130" spans="76:77" ht="16.5" customHeight="1">
      <c r="BX4130" s="149"/>
      <c r="BY4130" s="149"/>
    </row>
    <row r="4131" spans="76:77" ht="16.5" customHeight="1">
      <c r="BX4131" s="149"/>
      <c r="BY4131" s="149"/>
    </row>
    <row r="4132" spans="76:77" ht="16.5" customHeight="1">
      <c r="BX4132" s="149"/>
      <c r="BY4132" s="149"/>
    </row>
    <row r="4133" spans="76:77" ht="16.5" customHeight="1">
      <c r="BX4133" s="149"/>
      <c r="BY4133" s="149"/>
    </row>
    <row r="4134" spans="76:77" ht="16.5" customHeight="1">
      <c r="BX4134" s="149"/>
      <c r="BY4134" s="149"/>
    </row>
    <row r="4135" spans="76:77" ht="16.5" customHeight="1">
      <c r="BX4135" s="149"/>
      <c r="BY4135" s="149"/>
    </row>
    <row r="4136" spans="76:77" ht="16.5" customHeight="1">
      <c r="BX4136" s="149"/>
      <c r="BY4136" s="149"/>
    </row>
    <row r="4137" spans="76:77" ht="16.5" customHeight="1">
      <c r="BX4137" s="149"/>
      <c r="BY4137" s="149"/>
    </row>
    <row r="4138" spans="76:77" ht="16.5" customHeight="1">
      <c r="BX4138" s="149"/>
      <c r="BY4138" s="149"/>
    </row>
    <row r="4139" spans="76:77" ht="16.5" customHeight="1">
      <c r="BX4139" s="149"/>
      <c r="BY4139" s="149"/>
    </row>
    <row r="4140" spans="76:77" ht="16.5" customHeight="1">
      <c r="BX4140" s="149"/>
      <c r="BY4140" s="149"/>
    </row>
    <row r="4141" spans="76:77" ht="16.5" customHeight="1">
      <c r="BX4141" s="149"/>
      <c r="BY4141" s="149"/>
    </row>
    <row r="4142" spans="76:77" ht="16.5" customHeight="1">
      <c r="BX4142" s="149"/>
      <c r="BY4142" s="149"/>
    </row>
    <row r="4143" spans="76:77" ht="16.5" customHeight="1">
      <c r="BX4143" s="149"/>
      <c r="BY4143" s="149"/>
    </row>
    <row r="4144" spans="76:77" ht="16.5" customHeight="1">
      <c r="BX4144" s="149"/>
      <c r="BY4144" s="149"/>
    </row>
    <row r="4145" spans="76:77" ht="16.5" customHeight="1">
      <c r="BX4145" s="149"/>
      <c r="BY4145" s="149"/>
    </row>
    <row r="4146" spans="76:77" ht="16.5" customHeight="1">
      <c r="BX4146" s="149"/>
      <c r="BY4146" s="149"/>
    </row>
    <row r="4147" spans="76:77" ht="16.5" customHeight="1">
      <c r="BX4147" s="149"/>
      <c r="BY4147" s="149"/>
    </row>
    <row r="4148" spans="76:77" ht="16.5" customHeight="1">
      <c r="BX4148" s="149"/>
      <c r="BY4148" s="149"/>
    </row>
    <row r="4149" spans="76:77" ht="16.5" customHeight="1">
      <c r="BX4149" s="149"/>
      <c r="BY4149" s="149"/>
    </row>
    <row r="4150" spans="76:77" ht="16.5" customHeight="1">
      <c r="BX4150" s="149"/>
      <c r="BY4150" s="149"/>
    </row>
    <row r="4151" spans="76:77" ht="16.5" customHeight="1">
      <c r="BX4151" s="149"/>
      <c r="BY4151" s="149"/>
    </row>
    <row r="4152" spans="76:77" ht="16.5" customHeight="1">
      <c r="BX4152" s="149"/>
      <c r="BY4152" s="149"/>
    </row>
    <row r="4153" spans="76:77" ht="16.5" customHeight="1">
      <c r="BX4153" s="149"/>
      <c r="BY4153" s="149"/>
    </row>
    <row r="4154" spans="76:77" ht="16.5" customHeight="1">
      <c r="BX4154" s="149"/>
      <c r="BY4154" s="149"/>
    </row>
    <row r="4155" spans="76:77" ht="16.5" customHeight="1">
      <c r="BX4155" s="149"/>
      <c r="BY4155" s="149"/>
    </row>
    <row r="4156" spans="76:77" ht="16.5" customHeight="1">
      <c r="BX4156" s="149"/>
      <c r="BY4156" s="149"/>
    </row>
    <row r="4157" spans="76:77" ht="16.5" customHeight="1">
      <c r="BX4157" s="149"/>
      <c r="BY4157" s="149"/>
    </row>
    <row r="4158" spans="76:77" ht="16.5" customHeight="1">
      <c r="BX4158" s="149"/>
      <c r="BY4158" s="149"/>
    </row>
    <row r="4159" spans="76:77" ht="16.5" customHeight="1">
      <c r="BX4159" s="149"/>
      <c r="BY4159" s="149"/>
    </row>
    <row r="4160" spans="76:77" ht="16.5" customHeight="1">
      <c r="BX4160" s="149"/>
      <c r="BY4160" s="149"/>
    </row>
    <row r="4161" spans="76:77" ht="16.5" customHeight="1">
      <c r="BX4161" s="149"/>
      <c r="BY4161" s="149"/>
    </row>
    <row r="4162" spans="76:77" ht="16.5" customHeight="1">
      <c r="BX4162" s="149"/>
      <c r="BY4162" s="149"/>
    </row>
    <row r="4163" spans="76:77" ht="16.5" customHeight="1">
      <c r="BX4163" s="149"/>
      <c r="BY4163" s="149"/>
    </row>
    <row r="4164" spans="76:77" ht="16.5" customHeight="1">
      <c r="BX4164" s="149"/>
      <c r="BY4164" s="149"/>
    </row>
    <row r="4165" spans="76:77" ht="16.5" customHeight="1">
      <c r="BX4165" s="149"/>
      <c r="BY4165" s="149"/>
    </row>
    <row r="4166" spans="76:77" ht="16.5" customHeight="1">
      <c r="BX4166" s="149"/>
      <c r="BY4166" s="149"/>
    </row>
    <row r="4167" spans="76:77" ht="16.5" customHeight="1">
      <c r="BX4167" s="149"/>
      <c r="BY4167" s="149"/>
    </row>
    <row r="4168" spans="76:77" ht="16.5" customHeight="1">
      <c r="BX4168" s="149"/>
      <c r="BY4168" s="149"/>
    </row>
    <row r="4169" spans="76:77" ht="16.5" customHeight="1">
      <c r="BX4169" s="149"/>
      <c r="BY4169" s="149"/>
    </row>
    <row r="4170" spans="76:77" ht="16.5" customHeight="1">
      <c r="BX4170" s="149"/>
      <c r="BY4170" s="149"/>
    </row>
    <row r="4171" spans="76:77" ht="16.5" customHeight="1">
      <c r="BX4171" s="149"/>
      <c r="BY4171" s="149"/>
    </row>
    <row r="4172" spans="76:77" ht="16.5" customHeight="1">
      <c r="BX4172" s="149"/>
      <c r="BY4172" s="149"/>
    </row>
    <row r="4173" spans="76:77" ht="16.5" customHeight="1">
      <c r="BX4173" s="149"/>
      <c r="BY4173" s="149"/>
    </row>
    <row r="4174" spans="76:77" ht="16.5" customHeight="1">
      <c r="BX4174" s="149"/>
      <c r="BY4174" s="149"/>
    </row>
    <row r="4175" spans="76:77" ht="16.5" customHeight="1">
      <c r="BX4175" s="149"/>
      <c r="BY4175" s="149"/>
    </row>
    <row r="4176" spans="76:77" ht="16.5" customHeight="1">
      <c r="BX4176" s="149"/>
      <c r="BY4176" s="149"/>
    </row>
    <row r="4177" spans="76:77" ht="16.5" customHeight="1">
      <c r="BX4177" s="149"/>
      <c r="BY4177" s="149"/>
    </row>
    <row r="4178" spans="76:77" ht="16.5" customHeight="1">
      <c r="BX4178" s="149"/>
      <c r="BY4178" s="149"/>
    </row>
    <row r="4179" spans="76:77" ht="16.5" customHeight="1">
      <c r="BX4179" s="149"/>
      <c r="BY4179" s="149"/>
    </row>
    <row r="4180" spans="76:77" ht="16.5" customHeight="1">
      <c r="BX4180" s="149"/>
      <c r="BY4180" s="149"/>
    </row>
    <row r="4181" spans="76:77" ht="16.5" customHeight="1">
      <c r="BX4181" s="149"/>
      <c r="BY4181" s="149"/>
    </row>
    <row r="4182" spans="76:77" ht="16.5" customHeight="1">
      <c r="BX4182" s="149"/>
      <c r="BY4182" s="149"/>
    </row>
    <row r="4183" spans="76:77" ht="16.5" customHeight="1">
      <c r="BX4183" s="149"/>
      <c r="BY4183" s="149"/>
    </row>
    <row r="4184" spans="76:77" ht="16.5" customHeight="1">
      <c r="BX4184" s="149"/>
      <c r="BY4184" s="149"/>
    </row>
    <row r="4185" spans="76:77" ht="16.5" customHeight="1">
      <c r="BX4185" s="149"/>
      <c r="BY4185" s="149"/>
    </row>
    <row r="4186" spans="76:77" ht="16.5" customHeight="1">
      <c r="BX4186" s="149"/>
      <c r="BY4186" s="149"/>
    </row>
    <row r="4187" spans="76:77" ht="16.5" customHeight="1">
      <c r="BX4187" s="149"/>
      <c r="BY4187" s="149"/>
    </row>
    <row r="4188" spans="76:77" ht="16.5" customHeight="1">
      <c r="BX4188" s="149"/>
      <c r="BY4188" s="149"/>
    </row>
    <row r="4189" spans="76:77" ht="16.5" customHeight="1">
      <c r="BX4189" s="149"/>
      <c r="BY4189" s="149"/>
    </row>
    <row r="4190" spans="76:77" ht="16.5" customHeight="1">
      <c r="BX4190" s="149"/>
      <c r="BY4190" s="149"/>
    </row>
    <row r="4191" spans="76:77" ht="16.5" customHeight="1">
      <c r="BX4191" s="149"/>
      <c r="BY4191" s="149"/>
    </row>
    <row r="4192" spans="76:77" ht="16.5" customHeight="1">
      <c r="BX4192" s="149"/>
      <c r="BY4192" s="149"/>
    </row>
    <row r="4193" spans="76:77" ht="16.5" customHeight="1">
      <c r="BX4193" s="149"/>
      <c r="BY4193" s="149"/>
    </row>
    <row r="4194" spans="76:77" ht="16.5" customHeight="1">
      <c r="BX4194" s="149"/>
      <c r="BY4194" s="149"/>
    </row>
    <row r="4195" spans="76:77" ht="16.5" customHeight="1">
      <c r="BX4195" s="149"/>
      <c r="BY4195" s="149"/>
    </row>
    <row r="4196" spans="76:77" ht="16.5" customHeight="1">
      <c r="BX4196" s="149"/>
      <c r="BY4196" s="149"/>
    </row>
    <row r="4197" spans="76:77" ht="16.5" customHeight="1">
      <c r="BX4197" s="149"/>
      <c r="BY4197" s="149"/>
    </row>
    <row r="4198" spans="76:77" ht="16.5" customHeight="1">
      <c r="BX4198" s="149"/>
      <c r="BY4198" s="149"/>
    </row>
    <row r="4199" spans="76:77" ht="16.5" customHeight="1">
      <c r="BX4199" s="149"/>
      <c r="BY4199" s="149"/>
    </row>
    <row r="4200" spans="76:77" ht="16.5" customHeight="1">
      <c r="BX4200" s="149"/>
      <c r="BY4200" s="149"/>
    </row>
    <row r="4201" spans="76:77" ht="16.5" customHeight="1">
      <c r="BX4201" s="149"/>
      <c r="BY4201" s="149"/>
    </row>
    <row r="4202" spans="76:77" ht="16.5" customHeight="1">
      <c r="BX4202" s="149"/>
      <c r="BY4202" s="149"/>
    </row>
    <row r="4203" spans="76:77" ht="16.5" customHeight="1">
      <c r="BX4203" s="149"/>
      <c r="BY4203" s="149"/>
    </row>
    <row r="4204" spans="76:77" ht="16.5" customHeight="1">
      <c r="BX4204" s="149"/>
      <c r="BY4204" s="149"/>
    </row>
    <row r="4205" spans="76:77" ht="16.5" customHeight="1">
      <c r="BX4205" s="149"/>
      <c r="BY4205" s="149"/>
    </row>
    <row r="4206" spans="76:77" ht="16.5" customHeight="1">
      <c r="BX4206" s="149"/>
      <c r="BY4206" s="149"/>
    </row>
    <row r="4207" spans="76:77" ht="16.5" customHeight="1">
      <c r="BX4207" s="149"/>
      <c r="BY4207" s="149"/>
    </row>
    <row r="4208" spans="76:77" ht="16.5" customHeight="1">
      <c r="BX4208" s="149"/>
      <c r="BY4208" s="149"/>
    </row>
    <row r="4209" spans="76:77" ht="16.5" customHeight="1">
      <c r="BX4209" s="149"/>
      <c r="BY4209" s="149"/>
    </row>
    <row r="4210" spans="76:77" ht="16.5" customHeight="1">
      <c r="BX4210" s="149"/>
      <c r="BY4210" s="149"/>
    </row>
    <row r="4211" spans="76:77" ht="16.5" customHeight="1">
      <c r="BX4211" s="149"/>
      <c r="BY4211" s="149"/>
    </row>
    <row r="4212" spans="76:77" ht="16.5" customHeight="1">
      <c r="BX4212" s="149"/>
      <c r="BY4212" s="149"/>
    </row>
    <row r="4213" spans="76:77" ht="16.5" customHeight="1">
      <c r="BX4213" s="149"/>
      <c r="BY4213" s="149"/>
    </row>
    <row r="4214" spans="76:77" ht="16.5" customHeight="1">
      <c r="BX4214" s="149"/>
      <c r="BY4214" s="149"/>
    </row>
    <row r="4215" spans="76:77" ht="16.5" customHeight="1">
      <c r="BX4215" s="149"/>
      <c r="BY4215" s="149"/>
    </row>
    <row r="4216" spans="76:77" ht="16.5" customHeight="1">
      <c r="BX4216" s="149"/>
      <c r="BY4216" s="149"/>
    </row>
    <row r="4217" spans="76:77" ht="16.5" customHeight="1">
      <c r="BX4217" s="149"/>
      <c r="BY4217" s="149"/>
    </row>
    <row r="4218" spans="76:77" ht="16.5" customHeight="1">
      <c r="BX4218" s="149"/>
      <c r="BY4218" s="149"/>
    </row>
    <row r="4219" spans="76:77" ht="16.5" customHeight="1">
      <c r="BX4219" s="149"/>
      <c r="BY4219" s="149"/>
    </row>
    <row r="4220" spans="76:77" ht="16.5" customHeight="1">
      <c r="BX4220" s="149"/>
      <c r="BY4220" s="149"/>
    </row>
    <row r="4221" spans="76:77" ht="16.5" customHeight="1">
      <c r="BX4221" s="149"/>
      <c r="BY4221" s="149"/>
    </row>
    <row r="4222" spans="76:77" ht="16.5" customHeight="1">
      <c r="BX4222" s="149"/>
      <c r="BY4222" s="149"/>
    </row>
    <row r="4223" spans="76:77" ht="16.5" customHeight="1">
      <c r="BX4223" s="149"/>
      <c r="BY4223" s="149"/>
    </row>
    <row r="4224" spans="76:77" ht="16.5" customHeight="1">
      <c r="BX4224" s="149"/>
      <c r="BY4224" s="149"/>
    </row>
    <row r="4225" spans="76:77" ht="16.5" customHeight="1">
      <c r="BX4225" s="149"/>
      <c r="BY4225" s="149"/>
    </row>
    <row r="4226" spans="76:77" ht="16.5" customHeight="1">
      <c r="BX4226" s="149"/>
      <c r="BY4226" s="149"/>
    </row>
    <row r="4227" spans="76:77" ht="16.5" customHeight="1">
      <c r="BX4227" s="149"/>
      <c r="BY4227" s="149"/>
    </row>
    <row r="4228" spans="76:77" ht="16.5" customHeight="1">
      <c r="BX4228" s="149"/>
      <c r="BY4228" s="149"/>
    </row>
    <row r="4229" spans="76:77" ht="16.5" customHeight="1">
      <c r="BX4229" s="149"/>
      <c r="BY4229" s="149"/>
    </row>
    <row r="4230" spans="76:77" ht="16.5" customHeight="1">
      <c r="BX4230" s="149"/>
      <c r="BY4230" s="149"/>
    </row>
    <row r="4231" spans="76:77" ht="16.5" customHeight="1">
      <c r="BX4231" s="149"/>
      <c r="BY4231" s="149"/>
    </row>
    <row r="4232" spans="76:77" ht="16.5" customHeight="1">
      <c r="BX4232" s="149"/>
      <c r="BY4232" s="149"/>
    </row>
    <row r="4233" spans="76:77" ht="16.5" customHeight="1">
      <c r="BX4233" s="149"/>
      <c r="BY4233" s="149"/>
    </row>
    <row r="4234" spans="76:77" ht="16.5" customHeight="1">
      <c r="BX4234" s="149"/>
      <c r="BY4234" s="149"/>
    </row>
    <row r="4235" spans="76:77" ht="16.5" customHeight="1">
      <c r="BX4235" s="149"/>
      <c r="BY4235" s="149"/>
    </row>
    <row r="4236" spans="76:77" ht="16.5" customHeight="1">
      <c r="BX4236" s="149"/>
      <c r="BY4236" s="149"/>
    </row>
    <row r="4237" spans="76:77" ht="16.5" customHeight="1">
      <c r="BX4237" s="149"/>
      <c r="BY4237" s="149"/>
    </row>
    <row r="4238" spans="76:77" ht="16.5" customHeight="1">
      <c r="BX4238" s="149"/>
      <c r="BY4238" s="149"/>
    </row>
    <row r="4239" spans="76:77" ht="16.5" customHeight="1">
      <c r="BX4239" s="149"/>
      <c r="BY4239" s="149"/>
    </row>
    <row r="4240" spans="76:77" ht="16.5" customHeight="1">
      <c r="BX4240" s="149"/>
      <c r="BY4240" s="149"/>
    </row>
    <row r="4241" spans="76:77" ht="16.5" customHeight="1">
      <c r="BX4241" s="149"/>
      <c r="BY4241" s="149"/>
    </row>
    <row r="4242" spans="76:77" ht="16.5" customHeight="1">
      <c r="BX4242" s="149"/>
      <c r="BY4242" s="149"/>
    </row>
    <row r="4243" spans="76:77" ht="16.5" customHeight="1">
      <c r="BX4243" s="149"/>
      <c r="BY4243" s="149"/>
    </row>
    <row r="4244" spans="76:77" ht="16.5" customHeight="1">
      <c r="BX4244" s="149"/>
      <c r="BY4244" s="149"/>
    </row>
    <row r="4245" spans="76:77" ht="16.5" customHeight="1">
      <c r="BX4245" s="149"/>
      <c r="BY4245" s="149"/>
    </row>
    <row r="4246" spans="76:77" ht="16.5" customHeight="1">
      <c r="BX4246" s="149"/>
      <c r="BY4246" s="149"/>
    </row>
    <row r="4247" spans="76:77" ht="16.5" customHeight="1">
      <c r="BX4247" s="149"/>
      <c r="BY4247" s="149"/>
    </row>
    <row r="4248" spans="76:77" ht="16.5" customHeight="1">
      <c r="BX4248" s="149"/>
      <c r="BY4248" s="149"/>
    </row>
    <row r="4249" spans="76:77" ht="16.5" customHeight="1">
      <c r="BX4249" s="149"/>
      <c r="BY4249" s="149"/>
    </row>
    <row r="4250" spans="76:77" ht="16.5" customHeight="1">
      <c r="BX4250" s="149"/>
      <c r="BY4250" s="149"/>
    </row>
    <row r="4251" spans="76:77" ht="16.5" customHeight="1">
      <c r="BX4251" s="149"/>
      <c r="BY4251" s="149"/>
    </row>
    <row r="4252" spans="76:77" ht="16.5" customHeight="1">
      <c r="BX4252" s="149"/>
      <c r="BY4252" s="149"/>
    </row>
    <row r="4253" spans="76:77" ht="16.5" customHeight="1">
      <c r="BX4253" s="149"/>
      <c r="BY4253" s="149"/>
    </row>
    <row r="4254" spans="76:77" ht="16.5" customHeight="1">
      <c r="BX4254" s="149"/>
      <c r="BY4254" s="149"/>
    </row>
    <row r="4255" spans="76:77" ht="16.5" customHeight="1">
      <c r="BX4255" s="149"/>
      <c r="BY4255" s="149"/>
    </row>
    <row r="4256" spans="76:77" ht="16.5" customHeight="1">
      <c r="BX4256" s="149"/>
      <c r="BY4256" s="149"/>
    </row>
    <row r="4257" spans="76:77" ht="16.5" customHeight="1">
      <c r="BX4257" s="149"/>
      <c r="BY4257" s="149"/>
    </row>
    <row r="4258" spans="76:77" ht="16.5" customHeight="1">
      <c r="BX4258" s="149"/>
      <c r="BY4258" s="149"/>
    </row>
    <row r="4259" spans="76:77" ht="16.5" customHeight="1">
      <c r="BX4259" s="149"/>
      <c r="BY4259" s="149"/>
    </row>
    <row r="4260" spans="76:77" ht="16.5" customHeight="1">
      <c r="BX4260" s="149"/>
      <c r="BY4260" s="149"/>
    </row>
    <row r="4261" spans="76:77" ht="16.5" customHeight="1">
      <c r="BX4261" s="149"/>
      <c r="BY4261" s="149"/>
    </row>
    <row r="4262" spans="76:77" ht="16.5" customHeight="1">
      <c r="BX4262" s="149"/>
      <c r="BY4262" s="149"/>
    </row>
    <row r="4263" spans="76:77" ht="16.5" customHeight="1">
      <c r="BX4263" s="149"/>
      <c r="BY4263" s="149"/>
    </row>
    <row r="4264" spans="76:77" ht="16.5" customHeight="1">
      <c r="BX4264" s="149"/>
      <c r="BY4264" s="149"/>
    </row>
    <row r="4265" spans="76:77" ht="16.5" customHeight="1">
      <c r="BX4265" s="149"/>
      <c r="BY4265" s="149"/>
    </row>
    <row r="4266" spans="76:77" ht="16.5" customHeight="1">
      <c r="BX4266" s="149"/>
      <c r="BY4266" s="149"/>
    </row>
    <row r="4267" spans="76:77" ht="16.5" customHeight="1">
      <c r="BX4267" s="149"/>
      <c r="BY4267" s="149"/>
    </row>
    <row r="4268" spans="76:77" ht="16.5" customHeight="1">
      <c r="BX4268" s="149"/>
      <c r="BY4268" s="149"/>
    </row>
    <row r="4269" spans="76:77" ht="16.5" customHeight="1">
      <c r="BX4269" s="149"/>
      <c r="BY4269" s="149"/>
    </row>
    <row r="4270" spans="76:77" ht="16.5" customHeight="1">
      <c r="BX4270" s="149"/>
      <c r="BY4270" s="149"/>
    </row>
    <row r="4271" spans="76:77" ht="16.5" customHeight="1">
      <c r="BX4271" s="149"/>
      <c r="BY4271" s="149"/>
    </row>
    <row r="4272" spans="76:77" ht="16.5" customHeight="1">
      <c r="BX4272" s="149"/>
      <c r="BY4272" s="149"/>
    </row>
    <row r="4273" spans="76:77" ht="16.5" customHeight="1">
      <c r="BX4273" s="149"/>
      <c r="BY4273" s="149"/>
    </row>
    <row r="4274" spans="76:77" ht="16.5" customHeight="1">
      <c r="BX4274" s="149"/>
      <c r="BY4274" s="149"/>
    </row>
    <row r="4275" spans="76:77" ht="16.5" customHeight="1">
      <c r="BX4275" s="149"/>
      <c r="BY4275" s="149"/>
    </row>
    <row r="4276" spans="76:77" ht="16.5" customHeight="1">
      <c r="BX4276" s="149"/>
      <c r="BY4276" s="149"/>
    </row>
    <row r="4277" spans="76:77" ht="16.5" customHeight="1">
      <c r="BX4277" s="149"/>
      <c r="BY4277" s="149"/>
    </row>
    <row r="4278" spans="76:77" ht="16.5" customHeight="1">
      <c r="BX4278" s="149"/>
      <c r="BY4278" s="149"/>
    </row>
    <row r="4279" spans="76:77" ht="16.5" customHeight="1">
      <c r="BX4279" s="149"/>
      <c r="BY4279" s="149"/>
    </row>
    <row r="4280" spans="76:77" ht="16.5" customHeight="1">
      <c r="BX4280" s="149"/>
      <c r="BY4280" s="149"/>
    </row>
    <row r="4281" spans="76:77" ht="16.5" customHeight="1">
      <c r="BX4281" s="149"/>
      <c r="BY4281" s="149"/>
    </row>
    <row r="4282" spans="76:77" ht="16.5" customHeight="1">
      <c r="BX4282" s="149"/>
      <c r="BY4282" s="149"/>
    </row>
    <row r="4283" spans="76:77" ht="16.5" customHeight="1">
      <c r="BX4283" s="149"/>
      <c r="BY4283" s="149"/>
    </row>
    <row r="4284" spans="76:77" ht="16.5" customHeight="1">
      <c r="BX4284" s="149"/>
      <c r="BY4284" s="149"/>
    </row>
    <row r="4285" spans="76:77" ht="16.5" customHeight="1">
      <c r="BX4285" s="149"/>
      <c r="BY4285" s="149"/>
    </row>
    <row r="4286" spans="76:77" ht="16.5" customHeight="1">
      <c r="BX4286" s="149"/>
      <c r="BY4286" s="149"/>
    </row>
    <row r="4287" spans="76:77" ht="16.5" customHeight="1">
      <c r="BX4287" s="149"/>
      <c r="BY4287" s="149"/>
    </row>
    <row r="4288" spans="76:77" ht="16.5" customHeight="1">
      <c r="BX4288" s="149"/>
      <c r="BY4288" s="149"/>
    </row>
    <row r="4289" spans="76:77" ht="16.5" customHeight="1">
      <c r="BX4289" s="149"/>
      <c r="BY4289" s="149"/>
    </row>
    <row r="4290" spans="76:77" ht="16.5" customHeight="1">
      <c r="BX4290" s="149"/>
      <c r="BY4290" s="149"/>
    </row>
    <row r="4291" spans="76:77" ht="16.5" customHeight="1">
      <c r="BX4291" s="149"/>
      <c r="BY4291" s="149"/>
    </row>
    <row r="4292" spans="76:77" ht="16.5" customHeight="1">
      <c r="BX4292" s="149"/>
      <c r="BY4292" s="149"/>
    </row>
    <row r="4293" spans="76:77" ht="16.5" customHeight="1">
      <c r="BX4293" s="149"/>
      <c r="BY4293" s="149"/>
    </row>
    <row r="4294" spans="76:77" ht="16.5" customHeight="1">
      <c r="BX4294" s="149"/>
      <c r="BY4294" s="149"/>
    </row>
    <row r="4295" spans="76:77" ht="16.5" customHeight="1">
      <c r="BX4295" s="149"/>
      <c r="BY4295" s="149"/>
    </row>
    <row r="4296" spans="76:77" ht="16.5" customHeight="1">
      <c r="BX4296" s="149"/>
      <c r="BY4296" s="149"/>
    </row>
    <row r="4297" spans="76:77" ht="16.5" customHeight="1">
      <c r="BX4297" s="149"/>
      <c r="BY4297" s="149"/>
    </row>
    <row r="4298" spans="76:77" ht="16.5" customHeight="1">
      <c r="BX4298" s="149"/>
      <c r="BY4298" s="149"/>
    </row>
    <row r="4299" spans="76:77" ht="16.5" customHeight="1">
      <c r="BX4299" s="149"/>
      <c r="BY4299" s="149"/>
    </row>
    <row r="4300" spans="76:77" ht="16.5" customHeight="1">
      <c r="BX4300" s="149"/>
      <c r="BY4300" s="149"/>
    </row>
    <row r="4301" spans="76:77" ht="16.5" customHeight="1">
      <c r="BX4301" s="149"/>
      <c r="BY4301" s="149"/>
    </row>
    <row r="4302" spans="76:77" ht="16.5" customHeight="1">
      <c r="BX4302" s="149"/>
      <c r="BY4302" s="149"/>
    </row>
    <row r="4303" spans="76:77" ht="16.5" customHeight="1">
      <c r="BX4303" s="149"/>
      <c r="BY4303" s="149"/>
    </row>
    <row r="4304" spans="76:77" ht="16.5" customHeight="1">
      <c r="BX4304" s="149"/>
      <c r="BY4304" s="149"/>
    </row>
    <row r="4305" spans="76:77" ht="16.5" customHeight="1">
      <c r="BX4305" s="149"/>
      <c r="BY4305" s="149"/>
    </row>
    <row r="4306" spans="76:77" ht="16.5" customHeight="1">
      <c r="BX4306" s="149"/>
      <c r="BY4306" s="149"/>
    </row>
    <row r="4307" spans="76:77" ht="16.5" customHeight="1">
      <c r="BX4307" s="149"/>
      <c r="BY4307" s="149"/>
    </row>
    <row r="4308" spans="76:77" ht="16.5" customHeight="1">
      <c r="BX4308" s="149"/>
      <c r="BY4308" s="149"/>
    </row>
    <row r="4309" spans="76:77" ht="16.5" customHeight="1">
      <c r="BX4309" s="149"/>
      <c r="BY4309" s="149"/>
    </row>
    <row r="4310" spans="76:77" ht="16.5" customHeight="1">
      <c r="BX4310" s="149"/>
      <c r="BY4310" s="149"/>
    </row>
    <row r="4311" spans="76:77" ht="16.5" customHeight="1">
      <c r="BX4311" s="149"/>
      <c r="BY4311" s="149"/>
    </row>
    <row r="4312" spans="76:77" ht="16.5" customHeight="1">
      <c r="BX4312" s="149"/>
      <c r="BY4312" s="149"/>
    </row>
    <row r="4313" spans="76:77" ht="16.5" customHeight="1">
      <c r="BX4313" s="149"/>
      <c r="BY4313" s="149"/>
    </row>
    <row r="4314" spans="76:77" ht="16.5" customHeight="1">
      <c r="BX4314" s="149"/>
      <c r="BY4314" s="149"/>
    </row>
    <row r="4315" spans="76:77" ht="16.5" customHeight="1">
      <c r="BX4315" s="149"/>
      <c r="BY4315" s="149"/>
    </row>
    <row r="4316" spans="76:77" ht="16.5" customHeight="1">
      <c r="BX4316" s="149"/>
      <c r="BY4316" s="149"/>
    </row>
    <row r="4317" spans="76:77" ht="16.5" customHeight="1">
      <c r="BX4317" s="149"/>
      <c r="BY4317" s="149"/>
    </row>
    <row r="4318" spans="76:77" ht="16.5" customHeight="1">
      <c r="BX4318" s="149"/>
      <c r="BY4318" s="149"/>
    </row>
    <row r="4319" spans="76:77" ht="16.5" customHeight="1">
      <c r="BX4319" s="149"/>
      <c r="BY4319" s="149"/>
    </row>
    <row r="4320" spans="76:77" ht="16.5" customHeight="1">
      <c r="BX4320" s="149"/>
      <c r="BY4320" s="149"/>
    </row>
    <row r="4321" spans="76:77" ht="16.5" customHeight="1">
      <c r="BX4321" s="149"/>
      <c r="BY4321" s="149"/>
    </row>
    <row r="4322" spans="76:77" ht="16.5" customHeight="1">
      <c r="BX4322" s="149"/>
      <c r="BY4322" s="149"/>
    </row>
    <row r="4323" spans="76:77" ht="16.5" customHeight="1">
      <c r="BX4323" s="149"/>
      <c r="BY4323" s="149"/>
    </row>
    <row r="4324" spans="76:77" ht="16.5" customHeight="1">
      <c r="BX4324" s="149"/>
      <c r="BY4324" s="149"/>
    </row>
    <row r="4325" spans="76:77" ht="16.5" customHeight="1">
      <c r="BX4325" s="149"/>
      <c r="BY4325" s="149"/>
    </row>
    <row r="4326" spans="76:77" ht="16.5" customHeight="1">
      <c r="BX4326" s="149"/>
      <c r="BY4326" s="149"/>
    </row>
    <row r="4327" spans="76:77" ht="16.5" customHeight="1">
      <c r="BX4327" s="149"/>
      <c r="BY4327" s="149"/>
    </row>
    <row r="4328" spans="76:77" ht="16.5" customHeight="1">
      <c r="BX4328" s="149"/>
      <c r="BY4328" s="149"/>
    </row>
    <row r="4329" spans="76:77" ht="16.5" customHeight="1">
      <c r="BX4329" s="149"/>
      <c r="BY4329" s="149"/>
    </row>
    <row r="4330" spans="76:77" ht="16.5" customHeight="1">
      <c r="BX4330" s="149"/>
      <c r="BY4330" s="149"/>
    </row>
    <row r="4331" spans="76:77" ht="16.5" customHeight="1">
      <c r="BX4331" s="149"/>
      <c r="BY4331" s="149"/>
    </row>
    <row r="4332" spans="76:77" ht="16.5" customHeight="1">
      <c r="BX4332" s="149"/>
      <c r="BY4332" s="149"/>
    </row>
    <row r="4333" spans="76:77" ht="16.5" customHeight="1">
      <c r="BX4333" s="149"/>
      <c r="BY4333" s="149"/>
    </row>
    <row r="4334" spans="76:77" ht="16.5" customHeight="1">
      <c r="BX4334" s="149"/>
      <c r="BY4334" s="149"/>
    </row>
    <row r="4335" spans="76:77" ht="16.5" customHeight="1">
      <c r="BX4335" s="149"/>
      <c r="BY4335" s="149"/>
    </row>
    <row r="4336" spans="76:77" ht="16.5" customHeight="1">
      <c r="BX4336" s="149"/>
      <c r="BY4336" s="149"/>
    </row>
    <row r="4337" spans="76:77" ht="16.5" customHeight="1">
      <c r="BX4337" s="149"/>
      <c r="BY4337" s="149"/>
    </row>
    <row r="4338" spans="76:77" ht="16.5" customHeight="1">
      <c r="BX4338" s="149"/>
      <c r="BY4338" s="149"/>
    </row>
    <row r="4339" spans="76:77" ht="16.5" customHeight="1">
      <c r="BX4339" s="149"/>
      <c r="BY4339" s="149"/>
    </row>
    <row r="4340" spans="76:77" ht="16.5" customHeight="1">
      <c r="BX4340" s="149"/>
      <c r="BY4340" s="149"/>
    </row>
    <row r="4341" spans="76:77" ht="16.5" customHeight="1">
      <c r="BX4341" s="149"/>
      <c r="BY4341" s="149"/>
    </row>
    <row r="4342" spans="76:77" ht="16.5" customHeight="1">
      <c r="BX4342" s="149"/>
      <c r="BY4342" s="149"/>
    </row>
    <row r="4343" spans="76:77" ht="16.5" customHeight="1">
      <c r="BX4343" s="149"/>
      <c r="BY4343" s="149"/>
    </row>
    <row r="4344" spans="76:77" ht="16.5" customHeight="1">
      <c r="BX4344" s="149"/>
      <c r="BY4344" s="149"/>
    </row>
    <row r="4345" spans="76:77" ht="16.5" customHeight="1">
      <c r="BX4345" s="149"/>
      <c r="BY4345" s="149"/>
    </row>
    <row r="4346" spans="76:77" ht="16.5" customHeight="1">
      <c r="BX4346" s="149"/>
      <c r="BY4346" s="149"/>
    </row>
    <row r="4347" spans="76:77" ht="16.5" customHeight="1">
      <c r="BX4347" s="149"/>
      <c r="BY4347" s="149"/>
    </row>
    <row r="4348" spans="76:77" ht="16.5" customHeight="1">
      <c r="BX4348" s="149"/>
      <c r="BY4348" s="149"/>
    </row>
    <row r="4349" spans="76:77" ht="16.5" customHeight="1">
      <c r="BX4349" s="149"/>
      <c r="BY4349" s="149"/>
    </row>
    <row r="4350" spans="76:77" ht="16.5" customHeight="1">
      <c r="BX4350" s="149"/>
      <c r="BY4350" s="149"/>
    </row>
    <row r="4351" spans="76:77" ht="16.5" customHeight="1">
      <c r="BX4351" s="149"/>
      <c r="BY4351" s="149"/>
    </row>
    <row r="4352" spans="76:77" ht="16.5" customHeight="1">
      <c r="BX4352" s="149"/>
      <c r="BY4352" s="149"/>
    </row>
    <row r="4353" spans="76:77" ht="16.5" customHeight="1">
      <c r="BX4353" s="149"/>
      <c r="BY4353" s="149"/>
    </row>
    <row r="4354" spans="76:77" ht="16.5" customHeight="1">
      <c r="BX4354" s="149"/>
      <c r="BY4354" s="149"/>
    </row>
    <row r="4355" spans="76:77" ht="16.5" customHeight="1">
      <c r="BX4355" s="149"/>
      <c r="BY4355" s="149"/>
    </row>
    <row r="4356" spans="76:77" ht="16.5" customHeight="1">
      <c r="BX4356" s="149"/>
      <c r="BY4356" s="149"/>
    </row>
    <row r="4357" spans="76:77" ht="16.5" customHeight="1">
      <c r="BX4357" s="149"/>
      <c r="BY4357" s="149"/>
    </row>
    <row r="4358" spans="76:77" ht="16.5" customHeight="1">
      <c r="BX4358" s="149"/>
      <c r="BY4358" s="149"/>
    </row>
    <row r="4359" spans="76:77" ht="16.5" customHeight="1">
      <c r="BX4359" s="149"/>
      <c r="BY4359" s="149"/>
    </row>
    <row r="4360" spans="76:77" ht="16.5" customHeight="1">
      <c r="BX4360" s="149"/>
      <c r="BY4360" s="149"/>
    </row>
    <row r="4361" spans="76:77" ht="16.5" customHeight="1">
      <c r="BX4361" s="149"/>
      <c r="BY4361" s="149"/>
    </row>
    <row r="4362" spans="76:77" ht="16.5" customHeight="1">
      <c r="BX4362" s="149"/>
      <c r="BY4362" s="149"/>
    </row>
    <row r="4363" spans="76:77" ht="16.5" customHeight="1">
      <c r="BX4363" s="149"/>
      <c r="BY4363" s="149"/>
    </row>
    <row r="4364" spans="76:77" ht="16.5" customHeight="1">
      <c r="BX4364" s="149"/>
      <c r="BY4364" s="149"/>
    </row>
    <row r="4365" spans="76:77" ht="16.5" customHeight="1">
      <c r="BX4365" s="149"/>
      <c r="BY4365" s="149"/>
    </row>
    <row r="4366" spans="76:77" ht="16.5" customHeight="1">
      <c r="BX4366" s="149"/>
      <c r="BY4366" s="149"/>
    </row>
    <row r="4367" spans="76:77" ht="16.5" customHeight="1">
      <c r="BX4367" s="149"/>
      <c r="BY4367" s="149"/>
    </row>
    <row r="4368" spans="76:77" ht="16.5" customHeight="1">
      <c r="BX4368" s="149"/>
      <c r="BY4368" s="149"/>
    </row>
    <row r="4369" spans="76:77" ht="16.5" customHeight="1">
      <c r="BX4369" s="149"/>
      <c r="BY4369" s="149"/>
    </row>
    <row r="4370" spans="76:77" ht="16.5" customHeight="1">
      <c r="BX4370" s="149"/>
      <c r="BY4370" s="149"/>
    </row>
    <row r="4371" spans="76:77" ht="16.5" customHeight="1">
      <c r="BX4371" s="149"/>
      <c r="BY4371" s="149"/>
    </row>
    <row r="4372" spans="76:77" ht="16.5" customHeight="1">
      <c r="BX4372" s="149"/>
      <c r="BY4372" s="149"/>
    </row>
    <row r="4373" spans="76:77" ht="16.5" customHeight="1">
      <c r="BX4373" s="149"/>
      <c r="BY4373" s="149"/>
    </row>
    <row r="4374" spans="76:77" ht="16.5" customHeight="1">
      <c r="BX4374" s="149"/>
      <c r="BY4374" s="149"/>
    </row>
    <row r="4375" spans="76:77" ht="16.5" customHeight="1">
      <c r="BX4375" s="149"/>
      <c r="BY4375" s="149"/>
    </row>
    <row r="4376" spans="76:77" ht="16.5" customHeight="1">
      <c r="BX4376" s="149"/>
      <c r="BY4376" s="149"/>
    </row>
    <row r="4377" spans="76:77" ht="16.5" customHeight="1">
      <c r="BX4377" s="149"/>
      <c r="BY4377" s="149"/>
    </row>
    <row r="4378" spans="76:77" ht="16.5" customHeight="1">
      <c r="BX4378" s="149"/>
      <c r="BY4378" s="149"/>
    </row>
    <row r="4379" spans="76:77" ht="16.5" customHeight="1">
      <c r="BX4379" s="149"/>
      <c r="BY4379" s="149"/>
    </row>
    <row r="4380" spans="76:77" ht="16.5" customHeight="1">
      <c r="BX4380" s="149"/>
      <c r="BY4380" s="149"/>
    </row>
    <row r="4381" spans="76:77" ht="16.5" customHeight="1">
      <c r="BX4381" s="149"/>
      <c r="BY4381" s="149"/>
    </row>
    <row r="4382" spans="76:77" ht="16.5" customHeight="1">
      <c r="BX4382" s="149"/>
      <c r="BY4382" s="149"/>
    </row>
    <row r="4383" spans="76:77" ht="16.5" customHeight="1">
      <c r="BX4383" s="149"/>
      <c r="BY4383" s="149"/>
    </row>
    <row r="4384" spans="76:77" ht="16.5" customHeight="1">
      <c r="BX4384" s="149"/>
      <c r="BY4384" s="149"/>
    </row>
    <row r="4385" spans="76:77" ht="16.5" customHeight="1">
      <c r="BX4385" s="149"/>
      <c r="BY4385" s="149"/>
    </row>
    <row r="4386" spans="76:77" ht="16.5" customHeight="1">
      <c r="BX4386" s="149"/>
      <c r="BY4386" s="149"/>
    </row>
    <row r="4387" spans="76:77" ht="16.5" customHeight="1">
      <c r="BX4387" s="149"/>
      <c r="BY4387" s="149"/>
    </row>
    <row r="4388" spans="76:77" ht="16.5" customHeight="1">
      <c r="BX4388" s="149"/>
      <c r="BY4388" s="149"/>
    </row>
    <row r="4389" spans="76:77" ht="16.5" customHeight="1">
      <c r="BX4389" s="149"/>
      <c r="BY4389" s="149"/>
    </row>
    <row r="4390" spans="76:77" ht="16.5" customHeight="1">
      <c r="BX4390" s="149"/>
      <c r="BY4390" s="149"/>
    </row>
    <row r="4391" spans="76:77" ht="16.5" customHeight="1">
      <c r="BX4391" s="149"/>
      <c r="BY4391" s="149"/>
    </row>
    <row r="4392" spans="76:77" ht="16.5" customHeight="1">
      <c r="BX4392" s="149"/>
      <c r="BY4392" s="149"/>
    </row>
    <row r="4393" spans="76:77" ht="16.5" customHeight="1">
      <c r="BX4393" s="149"/>
      <c r="BY4393" s="149"/>
    </row>
    <row r="4394" spans="76:77" ht="16.5" customHeight="1">
      <c r="BX4394" s="149"/>
      <c r="BY4394" s="149"/>
    </row>
    <row r="4395" spans="76:77" ht="16.5" customHeight="1">
      <c r="BX4395" s="149"/>
      <c r="BY4395" s="149"/>
    </row>
    <row r="4396" spans="76:77" ht="16.5" customHeight="1">
      <c r="BX4396" s="149"/>
      <c r="BY4396" s="149"/>
    </row>
    <row r="4397" spans="76:77" ht="16.5" customHeight="1">
      <c r="BX4397" s="149"/>
      <c r="BY4397" s="149"/>
    </row>
    <row r="4398" spans="76:77" ht="16.5" customHeight="1">
      <c r="BX4398" s="149"/>
      <c r="BY4398" s="149"/>
    </row>
    <row r="4399" spans="76:77" ht="16.5" customHeight="1">
      <c r="BX4399" s="149"/>
      <c r="BY4399" s="149"/>
    </row>
    <row r="4400" spans="76:77" ht="16.5" customHeight="1">
      <c r="BX4400" s="149"/>
      <c r="BY4400" s="149"/>
    </row>
    <row r="4401" spans="76:77" ht="16.5" customHeight="1">
      <c r="BX4401" s="149"/>
      <c r="BY4401" s="149"/>
    </row>
    <row r="4402" spans="76:77" ht="16.5" customHeight="1">
      <c r="BX4402" s="149"/>
      <c r="BY4402" s="149"/>
    </row>
    <row r="4403" spans="76:77" ht="16.5" customHeight="1">
      <c r="BX4403" s="149"/>
      <c r="BY4403" s="149"/>
    </row>
    <row r="4404" spans="76:77" ht="16.5" customHeight="1">
      <c r="BX4404" s="149"/>
      <c r="BY4404" s="149"/>
    </row>
    <row r="4405" spans="76:77" ht="16.5" customHeight="1">
      <c r="BX4405" s="149"/>
      <c r="BY4405" s="149"/>
    </row>
    <row r="4406" spans="76:77" ht="16.5" customHeight="1">
      <c r="BX4406" s="149"/>
      <c r="BY4406" s="149"/>
    </row>
    <row r="4407" spans="76:77" ht="16.5" customHeight="1">
      <c r="BX4407" s="149"/>
      <c r="BY4407" s="149"/>
    </row>
    <row r="4408" spans="76:77" ht="16.5" customHeight="1">
      <c r="BX4408" s="149"/>
      <c r="BY4408" s="149"/>
    </row>
    <row r="4409" spans="76:77" ht="16.5" customHeight="1">
      <c r="BX4409" s="149"/>
      <c r="BY4409" s="149"/>
    </row>
    <row r="4410" spans="76:77" ht="16.5" customHeight="1">
      <c r="BX4410" s="149"/>
      <c r="BY4410" s="149"/>
    </row>
    <row r="4411" spans="76:77" ht="16.5" customHeight="1">
      <c r="BX4411" s="149"/>
      <c r="BY4411" s="149"/>
    </row>
    <row r="4412" spans="76:77" ht="16.5" customHeight="1">
      <c r="BX4412" s="149"/>
      <c r="BY4412" s="149"/>
    </row>
    <row r="4413" spans="76:77" ht="16.5" customHeight="1">
      <c r="BX4413" s="149"/>
      <c r="BY4413" s="149"/>
    </row>
    <row r="4414" spans="76:77" ht="16.5" customHeight="1">
      <c r="BX4414" s="149"/>
      <c r="BY4414" s="149"/>
    </row>
    <row r="4415" spans="76:77" ht="16.5" customHeight="1">
      <c r="BX4415" s="149"/>
      <c r="BY4415" s="149"/>
    </row>
    <row r="4416" spans="76:77" ht="16.5" customHeight="1">
      <c r="BX4416" s="149"/>
      <c r="BY4416" s="149"/>
    </row>
    <row r="4417" spans="76:77" ht="16.5" customHeight="1">
      <c r="BX4417" s="149"/>
      <c r="BY4417" s="149"/>
    </row>
    <row r="4418" spans="76:77" ht="16.5" customHeight="1">
      <c r="BX4418" s="149"/>
      <c r="BY4418" s="149"/>
    </row>
    <row r="4419" spans="76:77" ht="16.5" customHeight="1">
      <c r="BX4419" s="149"/>
      <c r="BY4419" s="149"/>
    </row>
    <row r="4420" spans="76:77" ht="16.5" customHeight="1">
      <c r="BX4420" s="149"/>
      <c r="BY4420" s="149"/>
    </row>
    <row r="4421" spans="76:77" ht="16.5" customHeight="1">
      <c r="BX4421" s="149"/>
      <c r="BY4421" s="149"/>
    </row>
    <row r="4422" spans="76:77" ht="16.5" customHeight="1">
      <c r="BX4422" s="149"/>
      <c r="BY4422" s="149"/>
    </row>
    <row r="4423" spans="76:77" ht="16.5" customHeight="1">
      <c r="BX4423" s="149"/>
      <c r="BY4423" s="149"/>
    </row>
    <row r="4424" spans="76:77" ht="16.5" customHeight="1">
      <c r="BX4424" s="149"/>
      <c r="BY4424" s="149"/>
    </row>
    <row r="4425" spans="76:77" ht="16.5" customHeight="1">
      <c r="BX4425" s="149"/>
      <c r="BY4425" s="149"/>
    </row>
    <row r="4426" spans="76:77" ht="16.5" customHeight="1">
      <c r="BX4426" s="149"/>
      <c r="BY4426" s="149"/>
    </row>
    <row r="4427" spans="76:77" ht="16.5" customHeight="1">
      <c r="BX4427" s="149"/>
      <c r="BY4427" s="149"/>
    </row>
    <row r="4428" spans="76:77" ht="16.5" customHeight="1">
      <c r="BX4428" s="149"/>
      <c r="BY4428" s="149"/>
    </row>
    <row r="4429" spans="76:77" ht="16.5" customHeight="1">
      <c r="BX4429" s="149"/>
      <c r="BY4429" s="149"/>
    </row>
    <row r="4430" spans="76:77" ht="16.5" customHeight="1">
      <c r="BX4430" s="149"/>
      <c r="BY4430" s="149"/>
    </row>
    <row r="4431" spans="76:77" ht="16.5" customHeight="1">
      <c r="BX4431" s="149"/>
      <c r="BY4431" s="149"/>
    </row>
    <row r="4432" spans="76:77" ht="16.5" customHeight="1">
      <c r="BX4432" s="149"/>
      <c r="BY4432" s="149"/>
    </row>
    <row r="4433" spans="76:77" ht="16.5" customHeight="1">
      <c r="BX4433" s="149"/>
      <c r="BY4433" s="149"/>
    </row>
    <row r="4434" spans="76:77" ht="16.5" customHeight="1">
      <c r="BX4434" s="149"/>
      <c r="BY4434" s="149"/>
    </row>
    <row r="4435" spans="76:77" ht="16.5" customHeight="1">
      <c r="BX4435" s="149"/>
      <c r="BY4435" s="149"/>
    </row>
    <row r="4436" spans="76:77" ht="16.5" customHeight="1">
      <c r="BX4436" s="149"/>
      <c r="BY4436" s="149"/>
    </row>
    <row r="4437" spans="76:77" ht="16.5" customHeight="1">
      <c r="BX4437" s="149"/>
      <c r="BY4437" s="149"/>
    </row>
    <row r="4438" spans="76:77" ht="16.5" customHeight="1">
      <c r="BX4438" s="149"/>
      <c r="BY4438" s="149"/>
    </row>
    <row r="4439" spans="76:77" ht="16.5" customHeight="1">
      <c r="BX4439" s="149"/>
      <c r="BY4439" s="149"/>
    </row>
    <row r="4440" spans="76:77" ht="16.5" customHeight="1">
      <c r="BX4440" s="149"/>
      <c r="BY4440" s="149"/>
    </row>
    <row r="4441" spans="76:77" ht="16.5" customHeight="1">
      <c r="BX4441" s="149"/>
      <c r="BY4441" s="149"/>
    </row>
    <row r="4442" spans="76:77" ht="16.5" customHeight="1">
      <c r="BX4442" s="149"/>
      <c r="BY4442" s="149"/>
    </row>
    <row r="4443" spans="76:77" ht="16.5" customHeight="1">
      <c r="BX4443" s="149"/>
      <c r="BY4443" s="149"/>
    </row>
    <row r="4444" spans="76:77" ht="16.5" customHeight="1">
      <c r="BX4444" s="149"/>
      <c r="BY4444" s="149"/>
    </row>
    <row r="4445" spans="76:77" ht="16.5" customHeight="1">
      <c r="BX4445" s="149"/>
      <c r="BY4445" s="149"/>
    </row>
    <row r="4446" spans="76:77" ht="16.5" customHeight="1">
      <c r="BX4446" s="149"/>
      <c r="BY4446" s="149"/>
    </row>
    <row r="4447" spans="76:77" ht="16.5" customHeight="1">
      <c r="BX4447" s="149"/>
      <c r="BY4447" s="149"/>
    </row>
    <row r="4448" spans="76:77" ht="16.5" customHeight="1">
      <c r="BX4448" s="149"/>
      <c r="BY4448" s="149"/>
    </row>
    <row r="4449" spans="76:77" ht="16.5" customHeight="1">
      <c r="BX4449" s="149"/>
      <c r="BY4449" s="149"/>
    </row>
    <row r="4450" spans="76:77" ht="16.5" customHeight="1">
      <c r="BX4450" s="149"/>
      <c r="BY4450" s="149"/>
    </row>
    <row r="4451" spans="76:77" ht="16.5" customHeight="1">
      <c r="BX4451" s="149"/>
      <c r="BY4451" s="149"/>
    </row>
    <row r="4452" spans="76:77" ht="16.5" customHeight="1">
      <c r="BX4452" s="149"/>
      <c r="BY4452" s="149"/>
    </row>
    <row r="4453" spans="76:77" ht="16.5" customHeight="1">
      <c r="BX4453" s="149"/>
      <c r="BY4453" s="149"/>
    </row>
    <row r="4454" spans="76:77" ht="16.5" customHeight="1">
      <c r="BX4454" s="149"/>
      <c r="BY4454" s="149"/>
    </row>
    <row r="4455" spans="76:77" ht="16.5" customHeight="1">
      <c r="BX4455" s="149"/>
      <c r="BY4455" s="149"/>
    </row>
    <row r="4456" spans="76:77" ht="16.5" customHeight="1">
      <c r="BX4456" s="149"/>
      <c r="BY4456" s="149"/>
    </row>
    <row r="4457" spans="76:77" ht="16.5" customHeight="1">
      <c r="BX4457" s="149"/>
      <c r="BY4457" s="149"/>
    </row>
    <row r="4458" spans="76:77" ht="16.5" customHeight="1">
      <c r="BX4458" s="149"/>
      <c r="BY4458" s="149"/>
    </row>
    <row r="4459" spans="76:77" ht="16.5" customHeight="1">
      <c r="BX4459" s="149"/>
      <c r="BY4459" s="149"/>
    </row>
    <row r="4460" spans="76:77" ht="16.5" customHeight="1">
      <c r="BX4460" s="149"/>
      <c r="BY4460" s="149"/>
    </row>
    <row r="4461" spans="76:77" ht="16.5" customHeight="1">
      <c r="BX4461" s="149"/>
      <c r="BY4461" s="149"/>
    </row>
    <row r="4462" spans="76:77" ht="16.5" customHeight="1">
      <c r="BX4462" s="149"/>
      <c r="BY4462" s="149"/>
    </row>
    <row r="4463" spans="76:77" ht="16.5" customHeight="1">
      <c r="BX4463" s="149"/>
      <c r="BY4463" s="149"/>
    </row>
    <row r="4464" spans="76:77" ht="16.5" customHeight="1">
      <c r="BX4464" s="149"/>
      <c r="BY4464" s="149"/>
    </row>
    <row r="4465" spans="76:77" ht="16.5" customHeight="1">
      <c r="BX4465" s="149"/>
      <c r="BY4465" s="149"/>
    </row>
    <row r="4466" spans="76:77" ht="16.5" customHeight="1">
      <c r="BX4466" s="149"/>
      <c r="BY4466" s="149"/>
    </row>
    <row r="4467" spans="76:77" ht="16.5" customHeight="1">
      <c r="BX4467" s="149"/>
      <c r="BY4467" s="149"/>
    </row>
    <row r="4468" spans="76:77" ht="16.5" customHeight="1">
      <c r="BX4468" s="149"/>
      <c r="BY4468" s="149"/>
    </row>
    <row r="4469" spans="76:77" ht="16.5" customHeight="1">
      <c r="BX4469" s="149"/>
      <c r="BY4469" s="149"/>
    </row>
    <row r="4470" spans="76:77" ht="16.5" customHeight="1">
      <c r="BX4470" s="149"/>
      <c r="BY4470" s="149"/>
    </row>
    <row r="4471" spans="76:77" ht="16.5" customHeight="1">
      <c r="BX4471" s="149"/>
      <c r="BY4471" s="149"/>
    </row>
    <row r="4472" spans="76:77" ht="16.5" customHeight="1">
      <c r="BX4472" s="149"/>
      <c r="BY4472" s="149"/>
    </row>
    <row r="4473" spans="76:77" ht="16.5" customHeight="1">
      <c r="BX4473" s="149"/>
      <c r="BY4473" s="149"/>
    </row>
    <row r="4474" spans="76:77" ht="16.5" customHeight="1">
      <c r="BX4474" s="149"/>
      <c r="BY4474" s="149"/>
    </row>
    <row r="4475" spans="76:77" ht="16.5" customHeight="1">
      <c r="BX4475" s="149"/>
      <c r="BY4475" s="149"/>
    </row>
    <row r="4476" spans="76:77" ht="16.5" customHeight="1">
      <c r="BX4476" s="149"/>
      <c r="BY4476" s="149"/>
    </row>
    <row r="4477" spans="76:77" ht="16.5" customHeight="1">
      <c r="BX4477" s="149"/>
      <c r="BY4477" s="149"/>
    </row>
    <row r="4478" spans="76:77" ht="16.5" customHeight="1">
      <c r="BX4478" s="149"/>
      <c r="BY4478" s="149"/>
    </row>
    <row r="4479" spans="76:77" ht="16.5" customHeight="1">
      <c r="BX4479" s="149"/>
      <c r="BY4479" s="149"/>
    </row>
    <row r="4480" spans="76:77" ht="16.5" customHeight="1">
      <c r="BX4480" s="149"/>
      <c r="BY4480" s="149"/>
    </row>
    <row r="4481" spans="76:77" ht="16.5" customHeight="1">
      <c r="BX4481" s="149"/>
      <c r="BY4481" s="149"/>
    </row>
    <row r="4482" spans="76:77" ht="16.5" customHeight="1">
      <c r="BX4482" s="149"/>
      <c r="BY4482" s="149"/>
    </row>
    <row r="4483" spans="76:77" ht="16.5" customHeight="1">
      <c r="BX4483" s="149"/>
      <c r="BY4483" s="149"/>
    </row>
    <row r="4484" spans="76:77" ht="16.5" customHeight="1">
      <c r="BX4484" s="149"/>
      <c r="BY4484" s="149"/>
    </row>
    <row r="4485" spans="76:77" ht="16.5" customHeight="1">
      <c r="BX4485" s="149"/>
      <c r="BY4485" s="149"/>
    </row>
    <row r="4486" spans="76:77" ht="16.5" customHeight="1">
      <c r="BX4486" s="149"/>
      <c r="BY4486" s="149"/>
    </row>
    <row r="4487" spans="76:77" ht="16.5" customHeight="1">
      <c r="BX4487" s="149"/>
      <c r="BY4487" s="149"/>
    </row>
    <row r="4488" spans="76:77" ht="16.5" customHeight="1">
      <c r="BX4488" s="149"/>
      <c r="BY4488" s="149"/>
    </row>
    <row r="4489" spans="76:77" ht="16.5" customHeight="1">
      <c r="BX4489" s="149"/>
      <c r="BY4489" s="149"/>
    </row>
    <row r="4490" spans="76:77" ht="16.5" customHeight="1">
      <c r="BX4490" s="149"/>
      <c r="BY4490" s="149"/>
    </row>
    <row r="4491" spans="76:77" ht="16.5" customHeight="1">
      <c r="BX4491" s="149"/>
      <c r="BY4491" s="149"/>
    </row>
    <row r="4492" spans="76:77" ht="16.5" customHeight="1">
      <c r="BX4492" s="149"/>
      <c r="BY4492" s="149"/>
    </row>
    <row r="4493" spans="76:77" ht="16.5" customHeight="1">
      <c r="BX4493" s="149"/>
      <c r="BY4493" s="149"/>
    </row>
    <row r="4494" spans="76:77" ht="16.5" customHeight="1">
      <c r="BX4494" s="149"/>
      <c r="BY4494" s="149"/>
    </row>
    <row r="4495" spans="76:77" ht="16.5" customHeight="1">
      <c r="BX4495" s="149"/>
      <c r="BY4495" s="149"/>
    </row>
    <row r="4496" spans="76:77" ht="16.5" customHeight="1">
      <c r="BX4496" s="149"/>
      <c r="BY4496" s="149"/>
    </row>
    <row r="4497" spans="76:77" ht="16.5" customHeight="1">
      <c r="BX4497" s="149"/>
      <c r="BY4497" s="149"/>
    </row>
    <row r="4498" spans="76:77" ht="16.5" customHeight="1">
      <c r="BX4498" s="149"/>
      <c r="BY4498" s="149"/>
    </row>
    <row r="4499" spans="76:77" ht="16.5" customHeight="1">
      <c r="BX4499" s="149"/>
      <c r="BY4499" s="149"/>
    </row>
    <row r="4500" spans="76:77" ht="16.5" customHeight="1">
      <c r="BX4500" s="149"/>
      <c r="BY4500" s="149"/>
    </row>
    <row r="4501" spans="76:77" ht="16.5" customHeight="1">
      <c r="BX4501" s="149"/>
      <c r="BY4501" s="149"/>
    </row>
    <row r="4502" spans="76:77" ht="16.5" customHeight="1">
      <c r="BX4502" s="149"/>
      <c r="BY4502" s="149"/>
    </row>
    <row r="4503" spans="76:77" ht="16.5" customHeight="1">
      <c r="BX4503" s="149"/>
      <c r="BY4503" s="149"/>
    </row>
    <row r="4504" spans="76:77" ht="16.5" customHeight="1">
      <c r="BX4504" s="149"/>
      <c r="BY4504" s="149"/>
    </row>
    <row r="4505" spans="76:77" ht="16.5" customHeight="1">
      <c r="BX4505" s="149"/>
      <c r="BY4505" s="149"/>
    </row>
    <row r="4506" spans="76:77" ht="16.5" customHeight="1">
      <c r="BX4506" s="149"/>
      <c r="BY4506" s="149"/>
    </row>
    <row r="4507" spans="76:77" ht="16.5" customHeight="1">
      <c r="BX4507" s="149"/>
      <c r="BY4507" s="149"/>
    </row>
    <row r="4508" spans="76:77" ht="16.5" customHeight="1">
      <c r="BX4508" s="149"/>
      <c r="BY4508" s="149"/>
    </row>
    <row r="4509" spans="76:77" ht="16.5" customHeight="1">
      <c r="BX4509" s="149"/>
      <c r="BY4509" s="149"/>
    </row>
    <row r="4510" spans="76:77" ht="16.5" customHeight="1">
      <c r="BX4510" s="149"/>
      <c r="BY4510" s="149"/>
    </row>
    <row r="4511" spans="76:77" ht="16.5" customHeight="1">
      <c r="BX4511" s="149"/>
      <c r="BY4511" s="149"/>
    </row>
    <row r="4512" spans="76:77" ht="16.5" customHeight="1">
      <c r="BX4512" s="149"/>
      <c r="BY4512" s="149"/>
    </row>
    <row r="4513" spans="76:77" ht="16.5" customHeight="1">
      <c r="BX4513" s="149"/>
      <c r="BY4513" s="149"/>
    </row>
    <row r="4514" spans="76:77" ht="16.5" customHeight="1">
      <c r="BX4514" s="149"/>
      <c r="BY4514" s="149"/>
    </row>
    <row r="4515" spans="76:77" ht="16.5" customHeight="1">
      <c r="BX4515" s="149"/>
      <c r="BY4515" s="149"/>
    </row>
    <row r="4516" spans="76:77" ht="16.5" customHeight="1">
      <c r="BX4516" s="149"/>
      <c r="BY4516" s="149"/>
    </row>
    <row r="4517" spans="76:77" ht="16.5" customHeight="1">
      <c r="BX4517" s="149"/>
      <c r="BY4517" s="149"/>
    </row>
    <row r="4518" spans="76:77" ht="16.5" customHeight="1">
      <c r="BX4518" s="149"/>
      <c r="BY4518" s="149"/>
    </row>
    <row r="4519" spans="76:77" ht="16.5" customHeight="1">
      <c r="BX4519" s="149"/>
      <c r="BY4519" s="149"/>
    </row>
    <row r="4520" spans="76:77" ht="16.5" customHeight="1">
      <c r="BX4520" s="149"/>
      <c r="BY4520" s="149"/>
    </row>
    <row r="4521" spans="76:77" ht="16.5" customHeight="1">
      <c r="BX4521" s="149"/>
      <c r="BY4521" s="149"/>
    </row>
    <row r="4522" spans="76:77" ht="16.5" customHeight="1">
      <c r="BX4522" s="149"/>
      <c r="BY4522" s="149"/>
    </row>
    <row r="4523" spans="76:77" ht="16.5" customHeight="1">
      <c r="BX4523" s="149"/>
      <c r="BY4523" s="149"/>
    </row>
    <row r="4524" spans="76:77" ht="16.5" customHeight="1">
      <c r="BX4524" s="149"/>
      <c r="BY4524" s="149"/>
    </row>
    <row r="4525" spans="76:77" ht="16.5" customHeight="1">
      <c r="BX4525" s="149"/>
      <c r="BY4525" s="149"/>
    </row>
    <row r="4526" spans="76:77" ht="16.5" customHeight="1">
      <c r="BX4526" s="149"/>
      <c r="BY4526" s="149"/>
    </row>
    <row r="4527" spans="76:77" ht="16.5" customHeight="1">
      <c r="BX4527" s="149"/>
      <c r="BY4527" s="149"/>
    </row>
    <row r="4528" spans="76:77" ht="16.5" customHeight="1">
      <c r="BX4528" s="149"/>
      <c r="BY4528" s="149"/>
    </row>
    <row r="4529" spans="76:77" ht="16.5" customHeight="1">
      <c r="BX4529" s="149"/>
      <c r="BY4529" s="149"/>
    </row>
    <row r="4530" spans="76:77" ht="16.5" customHeight="1">
      <c r="BX4530" s="149"/>
      <c r="BY4530" s="149"/>
    </row>
    <row r="4531" spans="76:77" ht="16.5" customHeight="1">
      <c r="BX4531" s="149"/>
      <c r="BY4531" s="149"/>
    </row>
    <row r="4532" spans="76:77" ht="16.5" customHeight="1">
      <c r="BX4532" s="149"/>
      <c r="BY4532" s="149"/>
    </row>
    <row r="4533" spans="76:77" ht="16.5" customHeight="1">
      <c r="BX4533" s="149"/>
      <c r="BY4533" s="149"/>
    </row>
    <row r="4534" spans="76:77" ht="16.5" customHeight="1">
      <c r="BX4534" s="149"/>
      <c r="BY4534" s="149"/>
    </row>
    <row r="4535" spans="76:77" ht="16.5" customHeight="1">
      <c r="BX4535" s="149"/>
      <c r="BY4535" s="149"/>
    </row>
    <row r="4536" spans="76:77" ht="16.5" customHeight="1">
      <c r="BX4536" s="149"/>
      <c r="BY4536" s="149"/>
    </row>
    <row r="4537" spans="76:77" ht="16.5" customHeight="1">
      <c r="BX4537" s="149"/>
      <c r="BY4537" s="149"/>
    </row>
    <row r="4538" spans="76:77" ht="16.5" customHeight="1">
      <c r="BX4538" s="149"/>
      <c r="BY4538" s="149"/>
    </row>
    <row r="4539" spans="76:77" ht="16.5" customHeight="1">
      <c r="BX4539" s="149"/>
      <c r="BY4539" s="149"/>
    </row>
    <row r="4540" spans="76:77" ht="16.5" customHeight="1">
      <c r="BX4540" s="149"/>
      <c r="BY4540" s="149"/>
    </row>
    <row r="4541" spans="76:77" ht="16.5" customHeight="1">
      <c r="BX4541" s="149"/>
      <c r="BY4541" s="149"/>
    </row>
    <row r="4542" spans="76:77" ht="16.5" customHeight="1">
      <c r="BX4542" s="149"/>
      <c r="BY4542" s="149"/>
    </row>
    <row r="4543" spans="76:77" ht="16.5" customHeight="1">
      <c r="BX4543" s="149"/>
      <c r="BY4543" s="149"/>
    </row>
    <row r="4544" spans="76:77" ht="16.5" customHeight="1">
      <c r="BX4544" s="149"/>
      <c r="BY4544" s="149"/>
    </row>
    <row r="4545" spans="76:77" ht="16.5" customHeight="1">
      <c r="BX4545" s="149"/>
      <c r="BY4545" s="149"/>
    </row>
    <row r="4546" spans="76:77" ht="16.5" customHeight="1">
      <c r="BX4546" s="149"/>
      <c r="BY4546" s="149"/>
    </row>
    <row r="4547" spans="76:77" ht="16.5" customHeight="1">
      <c r="BX4547" s="149"/>
      <c r="BY4547" s="149"/>
    </row>
    <row r="4548" spans="76:77" ht="16.5" customHeight="1">
      <c r="BX4548" s="149"/>
      <c r="BY4548" s="149"/>
    </row>
    <row r="4549" spans="76:77" ht="16.5" customHeight="1">
      <c r="BX4549" s="149"/>
      <c r="BY4549" s="149"/>
    </row>
    <row r="4550" spans="76:77" ht="16.5" customHeight="1">
      <c r="BX4550" s="149"/>
      <c r="BY4550" s="149"/>
    </row>
    <row r="4551" spans="76:77" ht="16.5" customHeight="1">
      <c r="BX4551" s="149"/>
      <c r="BY4551" s="149"/>
    </row>
    <row r="4552" spans="76:77" ht="16.5" customHeight="1">
      <c r="BX4552" s="149"/>
      <c r="BY4552" s="149"/>
    </row>
    <row r="4553" spans="76:77" ht="16.5" customHeight="1">
      <c r="BX4553" s="149"/>
      <c r="BY4553" s="149"/>
    </row>
    <row r="4554" spans="76:77" ht="16.5" customHeight="1">
      <c r="BX4554" s="149"/>
      <c r="BY4554" s="149"/>
    </row>
    <row r="4555" spans="76:77" ht="16.5" customHeight="1">
      <c r="BX4555" s="149"/>
      <c r="BY4555" s="149"/>
    </row>
    <row r="4556" spans="76:77" ht="16.5" customHeight="1">
      <c r="BX4556" s="149"/>
      <c r="BY4556" s="149"/>
    </row>
    <row r="4557" spans="76:77" ht="16.5" customHeight="1">
      <c r="BX4557" s="149"/>
      <c r="BY4557" s="149"/>
    </row>
    <row r="4558" spans="76:77" ht="16.5" customHeight="1">
      <c r="BX4558" s="149"/>
      <c r="BY4558" s="149"/>
    </row>
    <row r="4559" spans="76:77" ht="16.5" customHeight="1">
      <c r="BX4559" s="149"/>
      <c r="BY4559" s="149"/>
    </row>
    <row r="4560" spans="76:77" ht="16.5" customHeight="1">
      <c r="BX4560" s="149"/>
      <c r="BY4560" s="149"/>
    </row>
    <row r="4561" spans="76:77" ht="16.5" customHeight="1">
      <c r="BX4561" s="149"/>
      <c r="BY4561" s="149"/>
    </row>
    <row r="4562" spans="76:77" ht="16.5" customHeight="1">
      <c r="BX4562" s="149"/>
      <c r="BY4562" s="149"/>
    </row>
    <row r="4563" spans="76:77" ht="16.5" customHeight="1">
      <c r="BX4563" s="149"/>
      <c r="BY4563" s="149"/>
    </row>
    <row r="4564" spans="76:77" ht="16.5" customHeight="1">
      <c r="BX4564" s="149"/>
      <c r="BY4564" s="149"/>
    </row>
    <row r="4565" spans="76:77" ht="16.5" customHeight="1">
      <c r="BX4565" s="149"/>
      <c r="BY4565" s="149"/>
    </row>
    <row r="4566" spans="76:77" ht="16.5" customHeight="1">
      <c r="BX4566" s="149"/>
      <c r="BY4566" s="149"/>
    </row>
    <row r="4567" spans="76:77" ht="16.5" customHeight="1">
      <c r="BX4567" s="149"/>
      <c r="BY4567" s="149"/>
    </row>
    <row r="4568" spans="76:77" ht="16.5" customHeight="1">
      <c r="BX4568" s="149"/>
      <c r="BY4568" s="149"/>
    </row>
    <row r="4569" spans="76:77" ht="16.5" customHeight="1">
      <c r="BX4569" s="149"/>
      <c r="BY4569" s="149"/>
    </row>
    <row r="4570" spans="76:77" ht="16.5" customHeight="1">
      <c r="BX4570" s="149"/>
      <c r="BY4570" s="149"/>
    </row>
    <row r="4571" spans="76:77" ht="16.5" customHeight="1">
      <c r="BX4571" s="149"/>
      <c r="BY4571" s="149"/>
    </row>
    <row r="4572" spans="76:77" ht="16.5" customHeight="1">
      <c r="BX4572" s="149"/>
      <c r="BY4572" s="149"/>
    </row>
    <row r="4573" spans="76:77" ht="16.5" customHeight="1">
      <c r="BX4573" s="149"/>
      <c r="BY4573" s="149"/>
    </row>
    <row r="4574" spans="76:77" ht="16.5" customHeight="1">
      <c r="BX4574" s="149"/>
      <c r="BY4574" s="149"/>
    </row>
    <row r="4575" spans="76:77" ht="16.5" customHeight="1">
      <c r="BX4575" s="149"/>
      <c r="BY4575" s="149"/>
    </row>
    <row r="4576" spans="76:77" ht="16.5" customHeight="1">
      <c r="BX4576" s="149"/>
      <c r="BY4576" s="149"/>
    </row>
    <row r="4577" spans="76:77" ht="16.5" customHeight="1">
      <c r="BX4577" s="149"/>
      <c r="BY4577" s="149"/>
    </row>
    <row r="4578" spans="76:77" ht="16.5" customHeight="1">
      <c r="BX4578" s="149"/>
      <c r="BY4578" s="149"/>
    </row>
    <row r="4579" spans="76:77" ht="16.5" customHeight="1">
      <c r="BX4579" s="149"/>
      <c r="BY4579" s="149"/>
    </row>
    <row r="4580" spans="76:77" ht="16.5" customHeight="1">
      <c r="BX4580" s="149"/>
      <c r="BY4580" s="149"/>
    </row>
    <row r="4581" spans="76:77" ht="16.5" customHeight="1">
      <c r="BX4581" s="149"/>
      <c r="BY4581" s="149"/>
    </row>
    <row r="4582" spans="76:77" ht="16.5" customHeight="1">
      <c r="BX4582" s="149"/>
      <c r="BY4582" s="149"/>
    </row>
    <row r="4583" spans="76:77" ht="16.5" customHeight="1">
      <c r="BX4583" s="149"/>
      <c r="BY4583" s="149"/>
    </row>
    <row r="4584" spans="76:77" ht="16.5" customHeight="1">
      <c r="BX4584" s="149"/>
      <c r="BY4584" s="149"/>
    </row>
    <row r="4585" spans="76:77" ht="16.5" customHeight="1">
      <c r="BX4585" s="149"/>
      <c r="BY4585" s="149"/>
    </row>
    <row r="4586" spans="76:77" ht="16.5" customHeight="1">
      <c r="BX4586" s="149"/>
      <c r="BY4586" s="149"/>
    </row>
    <row r="4587" spans="76:77" ht="16.5" customHeight="1">
      <c r="BX4587" s="149"/>
      <c r="BY4587" s="149"/>
    </row>
    <row r="4588" spans="76:77" ht="16.5" customHeight="1">
      <c r="BX4588" s="149"/>
      <c r="BY4588" s="149"/>
    </row>
    <row r="4589" spans="76:77" ht="16.5" customHeight="1">
      <c r="BX4589" s="149"/>
      <c r="BY4589" s="149"/>
    </row>
    <row r="4590" spans="76:77" ht="16.5" customHeight="1">
      <c r="BX4590" s="149"/>
      <c r="BY4590" s="149"/>
    </row>
    <row r="4591" spans="76:77" ht="16.5" customHeight="1">
      <c r="BX4591" s="149"/>
      <c r="BY4591" s="149"/>
    </row>
    <row r="4592" spans="76:77" ht="16.5" customHeight="1">
      <c r="BX4592" s="149"/>
      <c r="BY4592" s="149"/>
    </row>
    <row r="4593" spans="76:77" ht="16.5" customHeight="1">
      <c r="BX4593" s="149"/>
      <c r="BY4593" s="149"/>
    </row>
    <row r="4594" spans="76:77" ht="16.5" customHeight="1">
      <c r="BX4594" s="149"/>
      <c r="BY4594" s="149"/>
    </row>
    <row r="4595" spans="76:77" ht="16.5" customHeight="1">
      <c r="BX4595" s="149"/>
      <c r="BY4595" s="149"/>
    </row>
    <row r="4596" spans="76:77" ht="16.5" customHeight="1">
      <c r="BX4596" s="149"/>
      <c r="BY4596" s="149"/>
    </row>
    <row r="4597" spans="76:77" ht="16.5" customHeight="1">
      <c r="BX4597" s="149"/>
      <c r="BY4597" s="149"/>
    </row>
    <row r="4598" spans="76:77" ht="16.5" customHeight="1">
      <c r="BX4598" s="149"/>
      <c r="BY4598" s="149"/>
    </row>
    <row r="4599" spans="76:77" ht="16.5" customHeight="1">
      <c r="BX4599" s="149"/>
      <c r="BY4599" s="149"/>
    </row>
    <row r="4600" spans="76:77" ht="16.5" customHeight="1">
      <c r="BX4600" s="149"/>
      <c r="BY4600" s="149"/>
    </row>
    <row r="4601" spans="76:77" ht="16.5" customHeight="1">
      <c r="BX4601" s="149"/>
      <c r="BY4601" s="149"/>
    </row>
    <row r="4602" spans="76:77" ht="16.5" customHeight="1">
      <c r="BX4602" s="149"/>
      <c r="BY4602" s="149"/>
    </row>
    <row r="4603" spans="76:77" ht="16.5" customHeight="1">
      <c r="BX4603" s="149"/>
      <c r="BY4603" s="149"/>
    </row>
    <row r="4604" spans="76:77" ht="16.5" customHeight="1">
      <c r="BX4604" s="149"/>
      <c r="BY4604" s="149"/>
    </row>
    <row r="4605" spans="76:77" ht="16.5" customHeight="1">
      <c r="BX4605" s="149"/>
      <c r="BY4605" s="149"/>
    </row>
    <row r="4606" spans="76:77" ht="16.5" customHeight="1">
      <c r="BX4606" s="149"/>
      <c r="BY4606" s="149"/>
    </row>
    <row r="4607" spans="76:77" ht="16.5" customHeight="1">
      <c r="BX4607" s="149"/>
      <c r="BY4607" s="149"/>
    </row>
    <row r="4608" spans="76:77" ht="16.5" customHeight="1">
      <c r="BX4608" s="149"/>
      <c r="BY4608" s="149"/>
    </row>
    <row r="4609" spans="76:77" ht="16.5" customHeight="1">
      <c r="BX4609" s="149"/>
      <c r="BY4609" s="149"/>
    </row>
    <row r="4610" spans="76:77" ht="16.5" customHeight="1">
      <c r="BX4610" s="149"/>
      <c r="BY4610" s="149"/>
    </row>
    <row r="4611" spans="76:77" ht="16.5" customHeight="1">
      <c r="BX4611" s="149"/>
      <c r="BY4611" s="149"/>
    </row>
    <row r="4612" spans="76:77" ht="16.5" customHeight="1">
      <c r="BX4612" s="149"/>
      <c r="BY4612" s="149"/>
    </row>
    <row r="4613" spans="76:77" ht="16.5" customHeight="1">
      <c r="BX4613" s="149"/>
      <c r="BY4613" s="149"/>
    </row>
    <row r="4614" spans="76:77" ht="16.5" customHeight="1">
      <c r="BX4614" s="149"/>
      <c r="BY4614" s="149"/>
    </row>
    <row r="4615" spans="76:77" ht="16.5" customHeight="1">
      <c r="BX4615" s="149"/>
      <c r="BY4615" s="149"/>
    </row>
    <row r="4616" spans="76:77" ht="16.5" customHeight="1">
      <c r="BX4616" s="149"/>
      <c r="BY4616" s="149"/>
    </row>
    <row r="4617" spans="76:77" ht="16.5" customHeight="1">
      <c r="BX4617" s="149"/>
      <c r="BY4617" s="149"/>
    </row>
    <row r="4618" spans="76:77" ht="16.5" customHeight="1">
      <c r="BX4618" s="149"/>
      <c r="BY4618" s="149"/>
    </row>
    <row r="4619" spans="76:77" ht="16.5" customHeight="1">
      <c r="BX4619" s="149"/>
      <c r="BY4619" s="149"/>
    </row>
    <row r="4620" spans="76:77" ht="16.5" customHeight="1">
      <c r="BX4620" s="149"/>
      <c r="BY4620" s="149"/>
    </row>
    <row r="4621" spans="76:77" ht="16.5" customHeight="1">
      <c r="BX4621" s="149"/>
      <c r="BY4621" s="149"/>
    </row>
    <row r="4622" spans="76:77" ht="16.5" customHeight="1">
      <c r="BX4622" s="149"/>
      <c r="BY4622" s="149"/>
    </row>
    <row r="4623" spans="76:77" ht="16.5" customHeight="1">
      <c r="BX4623" s="149"/>
      <c r="BY4623" s="149"/>
    </row>
    <row r="4624" spans="76:77" ht="16.5" customHeight="1">
      <c r="BX4624" s="149"/>
      <c r="BY4624" s="149"/>
    </row>
    <row r="4625" spans="76:77" ht="16.5" customHeight="1">
      <c r="BX4625" s="149"/>
      <c r="BY4625" s="149"/>
    </row>
    <row r="4626" spans="76:77" ht="16.5" customHeight="1">
      <c r="BX4626" s="149"/>
      <c r="BY4626" s="149"/>
    </row>
    <row r="4627" spans="76:77" ht="16.5" customHeight="1">
      <c r="BX4627" s="149"/>
      <c r="BY4627" s="149"/>
    </row>
    <row r="4628" spans="76:77" ht="16.5" customHeight="1">
      <c r="BX4628" s="149"/>
      <c r="BY4628" s="149"/>
    </row>
    <row r="4629" spans="76:77" ht="16.5" customHeight="1">
      <c r="BX4629" s="149"/>
      <c r="BY4629" s="149"/>
    </row>
    <row r="4630" spans="76:77" ht="16.5" customHeight="1">
      <c r="BX4630" s="149"/>
      <c r="BY4630" s="149"/>
    </row>
    <row r="4631" spans="76:77" ht="16.5" customHeight="1">
      <c r="BX4631" s="149"/>
      <c r="BY4631" s="149"/>
    </row>
    <row r="4632" spans="76:77" ht="16.5" customHeight="1">
      <c r="BX4632" s="149"/>
      <c r="BY4632" s="149"/>
    </row>
    <row r="4633" spans="76:77" ht="16.5" customHeight="1">
      <c r="BX4633" s="149"/>
      <c r="BY4633" s="149"/>
    </row>
    <row r="4634" spans="76:77" ht="16.5" customHeight="1">
      <c r="BX4634" s="149"/>
      <c r="BY4634" s="149"/>
    </row>
    <row r="4635" spans="76:77" ht="16.5" customHeight="1">
      <c r="BX4635" s="149"/>
      <c r="BY4635" s="149"/>
    </row>
    <row r="4636" spans="76:77" ht="16.5" customHeight="1">
      <c r="BX4636" s="149"/>
      <c r="BY4636" s="149"/>
    </row>
    <row r="4637" spans="76:77" ht="16.5" customHeight="1">
      <c r="BX4637" s="149"/>
      <c r="BY4637" s="149"/>
    </row>
    <row r="4638" spans="76:77" ht="16.5" customHeight="1">
      <c r="BX4638" s="149"/>
      <c r="BY4638" s="149"/>
    </row>
    <row r="4639" spans="76:77" ht="16.5" customHeight="1">
      <c r="BX4639" s="149"/>
      <c r="BY4639" s="149"/>
    </row>
    <row r="4640" spans="76:77" ht="16.5" customHeight="1">
      <c r="BX4640" s="149"/>
      <c r="BY4640" s="149"/>
    </row>
    <row r="4641" spans="76:77" ht="16.5" customHeight="1">
      <c r="BX4641" s="149"/>
      <c r="BY4641" s="149"/>
    </row>
    <row r="4642" spans="76:77" ht="16.5" customHeight="1">
      <c r="BX4642" s="149"/>
      <c r="BY4642" s="149"/>
    </row>
    <row r="4643" spans="76:77" ht="16.5" customHeight="1">
      <c r="BX4643" s="149"/>
      <c r="BY4643" s="149"/>
    </row>
    <row r="4644" spans="76:77" ht="16.5" customHeight="1">
      <c r="BX4644" s="149"/>
      <c r="BY4644" s="149"/>
    </row>
    <row r="4645" spans="76:77" ht="16.5" customHeight="1">
      <c r="BX4645" s="149"/>
      <c r="BY4645" s="149"/>
    </row>
    <row r="4646" spans="76:77" ht="16.5" customHeight="1">
      <c r="BX4646" s="149"/>
      <c r="BY4646" s="149"/>
    </row>
    <row r="4647" spans="76:77" ht="16.5" customHeight="1">
      <c r="BX4647" s="149"/>
      <c r="BY4647" s="149"/>
    </row>
    <row r="4648" spans="76:77" ht="16.5" customHeight="1">
      <c r="BX4648" s="149"/>
      <c r="BY4648" s="149"/>
    </row>
    <row r="4649" spans="76:77" ht="16.5" customHeight="1">
      <c r="BX4649" s="149"/>
      <c r="BY4649" s="149"/>
    </row>
    <row r="4650" spans="76:77" ht="16.5" customHeight="1">
      <c r="BX4650" s="149"/>
      <c r="BY4650" s="149"/>
    </row>
    <row r="4651" spans="76:77" ht="16.5" customHeight="1">
      <c r="BX4651" s="149"/>
      <c r="BY4651" s="149"/>
    </row>
    <row r="4652" spans="76:77" ht="16.5" customHeight="1">
      <c r="BX4652" s="149"/>
      <c r="BY4652" s="149"/>
    </row>
    <row r="4653" spans="76:77" ht="16.5" customHeight="1">
      <c r="BX4653" s="149"/>
      <c r="BY4653" s="149"/>
    </row>
    <row r="4654" spans="76:77" ht="16.5" customHeight="1">
      <c r="BX4654" s="149"/>
      <c r="BY4654" s="149"/>
    </row>
    <row r="4655" spans="76:77" ht="16.5" customHeight="1">
      <c r="BX4655" s="149"/>
      <c r="BY4655" s="149"/>
    </row>
    <row r="4656" spans="76:77" ht="16.5" customHeight="1">
      <c r="BX4656" s="149"/>
      <c r="BY4656" s="149"/>
    </row>
    <row r="4657" spans="76:77" ht="16.5" customHeight="1">
      <c r="BX4657" s="149"/>
      <c r="BY4657" s="149"/>
    </row>
    <row r="4658" spans="76:77" ht="16.5" customHeight="1">
      <c r="BX4658" s="149"/>
      <c r="BY4658" s="149"/>
    </row>
    <row r="4659" spans="76:77" ht="16.5" customHeight="1">
      <c r="BX4659" s="149"/>
      <c r="BY4659" s="149"/>
    </row>
    <row r="4660" spans="76:77" ht="16.5" customHeight="1">
      <c r="BX4660" s="149"/>
      <c r="BY4660" s="149"/>
    </row>
    <row r="4661" spans="76:77" ht="16.5" customHeight="1">
      <c r="BX4661" s="149"/>
      <c r="BY4661" s="149"/>
    </row>
    <row r="4662" spans="76:77" ht="16.5" customHeight="1">
      <c r="BX4662" s="149"/>
      <c r="BY4662" s="149"/>
    </row>
    <row r="4663" spans="76:77" ht="16.5" customHeight="1">
      <c r="BX4663" s="149"/>
      <c r="BY4663" s="149"/>
    </row>
    <row r="4664" spans="76:77" ht="16.5" customHeight="1">
      <c r="BX4664" s="149"/>
      <c r="BY4664" s="149"/>
    </row>
    <row r="4665" spans="76:77" ht="16.5" customHeight="1">
      <c r="BX4665" s="149"/>
      <c r="BY4665" s="149"/>
    </row>
    <row r="4666" spans="76:77" ht="16.5" customHeight="1">
      <c r="BX4666" s="149"/>
      <c r="BY4666" s="149"/>
    </row>
    <row r="4667" spans="76:77" ht="16.5" customHeight="1">
      <c r="BX4667" s="149"/>
      <c r="BY4667" s="149"/>
    </row>
    <row r="4668" spans="76:77" ht="16.5" customHeight="1">
      <c r="BX4668" s="149"/>
      <c r="BY4668" s="149"/>
    </row>
    <row r="4669" spans="76:77" ht="16.5" customHeight="1">
      <c r="BX4669" s="149"/>
      <c r="BY4669" s="149"/>
    </row>
    <row r="4670" spans="76:77" ht="16.5" customHeight="1">
      <c r="BX4670" s="149"/>
      <c r="BY4670" s="149"/>
    </row>
    <row r="4671" spans="76:77" ht="16.5" customHeight="1">
      <c r="BX4671" s="149"/>
      <c r="BY4671" s="149"/>
    </row>
    <row r="4672" spans="76:77" ht="16.5" customHeight="1">
      <c r="BX4672" s="149"/>
      <c r="BY4672" s="149"/>
    </row>
    <row r="4673" spans="76:77" ht="16.5" customHeight="1">
      <c r="BX4673" s="149"/>
      <c r="BY4673" s="149"/>
    </row>
    <row r="4674" spans="76:77" ht="16.5" customHeight="1">
      <c r="BX4674" s="149"/>
      <c r="BY4674" s="149"/>
    </row>
    <row r="4675" spans="76:77" ht="16.5" customHeight="1">
      <c r="BX4675" s="149"/>
      <c r="BY4675" s="149"/>
    </row>
    <row r="4676" spans="76:77" ht="16.5" customHeight="1">
      <c r="BX4676" s="149"/>
      <c r="BY4676" s="149"/>
    </row>
    <row r="4677" spans="76:77" ht="16.5" customHeight="1">
      <c r="BX4677" s="149"/>
      <c r="BY4677" s="149"/>
    </row>
    <row r="4678" spans="76:77" ht="16.5" customHeight="1">
      <c r="BX4678" s="149"/>
      <c r="BY4678" s="149"/>
    </row>
    <row r="4679" spans="76:77" ht="16.5" customHeight="1">
      <c r="BX4679" s="149"/>
      <c r="BY4679" s="149"/>
    </row>
    <row r="4680" spans="76:77" ht="16.5" customHeight="1">
      <c r="BX4680" s="149"/>
      <c r="BY4680" s="149"/>
    </row>
    <row r="4681" spans="76:77" ht="16.5" customHeight="1">
      <c r="BX4681" s="149"/>
      <c r="BY4681" s="149"/>
    </row>
    <row r="4682" spans="76:77" ht="16.5" customHeight="1">
      <c r="BX4682" s="149"/>
      <c r="BY4682" s="149"/>
    </row>
    <row r="4683" spans="76:77" ht="16.5" customHeight="1">
      <c r="BX4683" s="149"/>
      <c r="BY4683" s="149"/>
    </row>
    <row r="4684" spans="76:77" ht="16.5" customHeight="1">
      <c r="BX4684" s="149"/>
      <c r="BY4684" s="149"/>
    </row>
    <row r="4685" spans="76:77" ht="16.5" customHeight="1">
      <c r="BX4685" s="149"/>
      <c r="BY4685" s="149"/>
    </row>
    <row r="4686" spans="76:77" ht="16.5" customHeight="1">
      <c r="BX4686" s="149"/>
      <c r="BY4686" s="149"/>
    </row>
    <row r="4687" spans="76:77" ht="16.5" customHeight="1">
      <c r="BX4687" s="149"/>
      <c r="BY4687" s="149"/>
    </row>
    <row r="4688" spans="76:77" ht="16.5" customHeight="1">
      <c r="BX4688" s="149"/>
      <c r="BY4688" s="149"/>
    </row>
    <row r="4689" spans="76:77" ht="16.5" customHeight="1">
      <c r="BX4689" s="149"/>
      <c r="BY4689" s="149"/>
    </row>
    <row r="4690" spans="76:77" ht="16.5" customHeight="1">
      <c r="BX4690" s="149"/>
      <c r="BY4690" s="149"/>
    </row>
    <row r="4691" spans="76:77" ht="16.5" customHeight="1">
      <c r="BX4691" s="149"/>
      <c r="BY4691" s="149"/>
    </row>
    <row r="4692" spans="76:77" ht="16.5" customHeight="1">
      <c r="BX4692" s="149"/>
      <c r="BY4692" s="149"/>
    </row>
    <row r="4693" spans="76:77" ht="16.5" customHeight="1">
      <c r="BX4693" s="149"/>
      <c r="BY4693" s="149"/>
    </row>
    <row r="4694" spans="76:77" ht="16.5" customHeight="1">
      <c r="BX4694" s="149"/>
      <c r="BY4694" s="149"/>
    </row>
    <row r="4695" spans="76:77" ht="16.5" customHeight="1">
      <c r="BX4695" s="149"/>
      <c r="BY4695" s="149"/>
    </row>
    <row r="4696" spans="76:77" ht="16.5" customHeight="1">
      <c r="BX4696" s="149"/>
      <c r="BY4696" s="149"/>
    </row>
    <row r="4697" spans="76:77" ht="16.5" customHeight="1">
      <c r="BX4697" s="149"/>
      <c r="BY4697" s="149"/>
    </row>
    <row r="4698" spans="76:77" ht="16.5" customHeight="1">
      <c r="BX4698" s="149"/>
      <c r="BY4698" s="149"/>
    </row>
    <row r="4699" spans="76:77" ht="16.5" customHeight="1">
      <c r="BX4699" s="149"/>
      <c r="BY4699" s="149"/>
    </row>
    <row r="4700" spans="76:77" ht="16.5" customHeight="1">
      <c r="BX4700" s="149"/>
      <c r="BY4700" s="149"/>
    </row>
    <row r="4701" spans="76:77" ht="16.5" customHeight="1">
      <c r="BX4701" s="149"/>
      <c r="BY4701" s="149"/>
    </row>
    <row r="4702" spans="76:77" ht="16.5" customHeight="1">
      <c r="BX4702" s="149"/>
      <c r="BY4702" s="149"/>
    </row>
    <row r="4703" spans="76:77" ht="16.5" customHeight="1">
      <c r="BX4703" s="149"/>
      <c r="BY4703" s="149"/>
    </row>
    <row r="4704" spans="76:77" ht="16.5" customHeight="1">
      <c r="BX4704" s="149"/>
      <c r="BY4704" s="149"/>
    </row>
    <row r="4705" spans="76:77" ht="16.5" customHeight="1">
      <c r="BX4705" s="149"/>
      <c r="BY4705" s="149"/>
    </row>
    <row r="4706" spans="76:77" ht="16.5" customHeight="1">
      <c r="BX4706" s="149"/>
      <c r="BY4706" s="149"/>
    </row>
    <row r="4707" spans="76:77" ht="16.5" customHeight="1">
      <c r="BX4707" s="149"/>
      <c r="BY4707" s="149"/>
    </row>
    <row r="4708" spans="76:77" ht="16.5" customHeight="1">
      <c r="BX4708" s="149"/>
      <c r="BY4708" s="149"/>
    </row>
    <row r="4709" spans="76:77" ht="16.5" customHeight="1">
      <c r="BX4709" s="149"/>
      <c r="BY4709" s="149"/>
    </row>
    <row r="4710" spans="76:77" ht="16.5" customHeight="1">
      <c r="BX4710" s="149"/>
      <c r="BY4710" s="149"/>
    </row>
    <row r="4711" spans="76:77" ht="16.5" customHeight="1">
      <c r="BX4711" s="149"/>
      <c r="BY4711" s="149"/>
    </row>
    <row r="4712" spans="76:77" ht="16.5" customHeight="1">
      <c r="BX4712" s="149"/>
      <c r="BY4712" s="149"/>
    </row>
    <row r="4713" spans="76:77" ht="16.5" customHeight="1">
      <c r="BX4713" s="149"/>
      <c r="BY4713" s="149"/>
    </row>
    <row r="4714" spans="76:77" ht="16.5" customHeight="1">
      <c r="BX4714" s="149"/>
      <c r="BY4714" s="149"/>
    </row>
    <row r="4715" spans="76:77" ht="16.5" customHeight="1">
      <c r="BX4715" s="149"/>
      <c r="BY4715" s="149"/>
    </row>
    <row r="4716" spans="76:77" ht="16.5" customHeight="1">
      <c r="BX4716" s="149"/>
      <c r="BY4716" s="149"/>
    </row>
    <row r="4717" spans="76:77" ht="16.5" customHeight="1">
      <c r="BX4717" s="149"/>
      <c r="BY4717" s="149"/>
    </row>
    <row r="4718" spans="76:77" ht="16.5" customHeight="1">
      <c r="BX4718" s="149"/>
      <c r="BY4718" s="149"/>
    </row>
    <row r="4719" spans="76:77" ht="16.5" customHeight="1">
      <c r="BX4719" s="149"/>
      <c r="BY4719" s="149"/>
    </row>
    <row r="4720" spans="76:77" ht="16.5" customHeight="1">
      <c r="BX4720" s="149"/>
      <c r="BY4720" s="149"/>
    </row>
    <row r="4721" spans="76:77" ht="16.5" customHeight="1">
      <c r="BX4721" s="149"/>
      <c r="BY4721" s="149"/>
    </row>
    <row r="4722" spans="76:77" ht="16.5" customHeight="1">
      <c r="BX4722" s="149"/>
      <c r="BY4722" s="149"/>
    </row>
    <row r="4723" spans="76:77" ht="16.5" customHeight="1">
      <c r="BX4723" s="149"/>
      <c r="BY4723" s="149"/>
    </row>
    <row r="4724" spans="76:77" ht="16.5" customHeight="1">
      <c r="BX4724" s="149"/>
      <c r="BY4724" s="149"/>
    </row>
    <row r="4725" spans="76:77" ht="16.5" customHeight="1">
      <c r="BX4725" s="149"/>
      <c r="BY4725" s="149"/>
    </row>
    <row r="4726" spans="76:77" ht="16.5" customHeight="1">
      <c r="BX4726" s="149"/>
      <c r="BY4726" s="149"/>
    </row>
    <row r="4727" spans="76:77" ht="16.5" customHeight="1">
      <c r="BX4727" s="149"/>
      <c r="BY4727" s="149"/>
    </row>
    <row r="4728" spans="76:77" ht="16.5" customHeight="1">
      <c r="BX4728" s="149"/>
      <c r="BY4728" s="149"/>
    </row>
    <row r="4729" spans="76:77" ht="16.5" customHeight="1">
      <c r="BX4729" s="149"/>
      <c r="BY4729" s="149"/>
    </row>
    <row r="4730" spans="76:77" ht="16.5" customHeight="1">
      <c r="BX4730" s="149"/>
      <c r="BY4730" s="149"/>
    </row>
    <row r="4731" spans="76:77" ht="16.5" customHeight="1">
      <c r="BX4731" s="149"/>
      <c r="BY4731" s="149"/>
    </row>
    <row r="4732" spans="76:77" ht="16.5" customHeight="1">
      <c r="BX4732" s="149"/>
      <c r="BY4732" s="149"/>
    </row>
    <row r="4733" spans="76:77" ht="16.5" customHeight="1">
      <c r="BX4733" s="149"/>
      <c r="BY4733" s="149"/>
    </row>
    <row r="4734" spans="76:77" ht="16.5" customHeight="1">
      <c r="BX4734" s="149"/>
      <c r="BY4734" s="149"/>
    </row>
    <row r="4735" spans="76:77" ht="16.5" customHeight="1">
      <c r="BX4735" s="149"/>
      <c r="BY4735" s="149"/>
    </row>
    <row r="4736" spans="76:77" ht="16.5" customHeight="1">
      <c r="BX4736" s="149"/>
      <c r="BY4736" s="149"/>
    </row>
    <row r="4737" spans="76:77" ht="16.5" customHeight="1">
      <c r="BX4737" s="149"/>
      <c r="BY4737" s="149"/>
    </row>
    <row r="4738" spans="76:77" ht="16.5" customHeight="1">
      <c r="BX4738" s="149"/>
      <c r="BY4738" s="149"/>
    </row>
    <row r="4739" spans="76:77" ht="16.5" customHeight="1">
      <c r="BX4739" s="149"/>
      <c r="BY4739" s="149"/>
    </row>
    <row r="4740" spans="76:77" ht="16.5" customHeight="1">
      <c r="BX4740" s="149"/>
      <c r="BY4740" s="149"/>
    </row>
    <row r="4741" spans="76:77" ht="16.5" customHeight="1">
      <c r="BX4741" s="149"/>
      <c r="BY4741" s="149"/>
    </row>
    <row r="4742" spans="76:77" ht="16.5" customHeight="1">
      <c r="BX4742" s="149"/>
      <c r="BY4742" s="149"/>
    </row>
    <row r="4743" spans="76:77" ht="16.5" customHeight="1">
      <c r="BX4743" s="149"/>
      <c r="BY4743" s="149"/>
    </row>
    <row r="4744" spans="76:77" ht="16.5" customHeight="1">
      <c r="BX4744" s="149"/>
      <c r="BY4744" s="149"/>
    </row>
    <row r="4745" spans="76:77" ht="16.5" customHeight="1">
      <c r="BX4745" s="149"/>
      <c r="BY4745" s="149"/>
    </row>
    <row r="4746" spans="76:77" ht="16.5" customHeight="1">
      <c r="BX4746" s="149"/>
      <c r="BY4746" s="149"/>
    </row>
    <row r="4747" spans="76:77" ht="16.5" customHeight="1">
      <c r="BX4747" s="149"/>
      <c r="BY4747" s="149"/>
    </row>
    <row r="4748" spans="76:77" ht="16.5" customHeight="1">
      <c r="BX4748" s="149"/>
      <c r="BY4748" s="149"/>
    </row>
    <row r="4749" spans="76:77" ht="16.5" customHeight="1">
      <c r="BX4749" s="149"/>
      <c r="BY4749" s="149"/>
    </row>
    <row r="4750" spans="76:77" ht="16.5" customHeight="1">
      <c r="BX4750" s="149"/>
      <c r="BY4750" s="149"/>
    </row>
    <row r="4751" spans="76:77" ht="16.5" customHeight="1">
      <c r="BX4751" s="149"/>
      <c r="BY4751" s="149"/>
    </row>
    <row r="4752" spans="76:77" ht="16.5" customHeight="1">
      <c r="BX4752" s="149"/>
      <c r="BY4752" s="149"/>
    </row>
    <row r="4753" spans="76:77" ht="16.5" customHeight="1">
      <c r="BX4753" s="149"/>
      <c r="BY4753" s="149"/>
    </row>
    <row r="4754" spans="76:77" ht="16.5" customHeight="1">
      <c r="BX4754" s="149"/>
      <c r="BY4754" s="149"/>
    </row>
    <row r="4755" spans="76:77" ht="16.5" customHeight="1">
      <c r="BX4755" s="149"/>
      <c r="BY4755" s="149"/>
    </row>
    <row r="4756" spans="76:77" ht="16.5" customHeight="1">
      <c r="BX4756" s="149"/>
      <c r="BY4756" s="149"/>
    </row>
    <row r="4757" spans="76:77" ht="16.5" customHeight="1">
      <c r="BX4757" s="149"/>
      <c r="BY4757" s="149"/>
    </row>
    <row r="4758" spans="76:77" ht="16.5" customHeight="1">
      <c r="BX4758" s="149"/>
      <c r="BY4758" s="149"/>
    </row>
    <row r="4759" spans="76:77" ht="16.5" customHeight="1">
      <c r="BX4759" s="149"/>
      <c r="BY4759" s="149"/>
    </row>
    <row r="4760" spans="76:77" ht="16.5" customHeight="1">
      <c r="BX4760" s="149"/>
      <c r="BY4760" s="149"/>
    </row>
    <row r="4761" spans="76:77" ht="16.5" customHeight="1">
      <c r="BX4761" s="149"/>
      <c r="BY4761" s="149"/>
    </row>
    <row r="4762" spans="76:77" ht="16.5" customHeight="1">
      <c r="BX4762" s="149"/>
      <c r="BY4762" s="149"/>
    </row>
    <row r="4763" spans="76:77" ht="16.5" customHeight="1">
      <c r="BX4763" s="149"/>
      <c r="BY4763" s="149"/>
    </row>
    <row r="4764" spans="76:77" ht="16.5" customHeight="1">
      <c r="BX4764" s="149"/>
      <c r="BY4764" s="149"/>
    </row>
    <row r="4765" spans="76:77" ht="16.5" customHeight="1">
      <c r="BX4765" s="149"/>
      <c r="BY4765" s="149"/>
    </row>
    <row r="4766" spans="76:77" ht="16.5" customHeight="1">
      <c r="BX4766" s="149"/>
      <c r="BY4766" s="149"/>
    </row>
    <row r="4767" spans="76:77" ht="16.5" customHeight="1">
      <c r="BX4767" s="149"/>
      <c r="BY4767" s="149"/>
    </row>
    <row r="4768" spans="76:77" ht="16.5" customHeight="1">
      <c r="BX4768" s="149"/>
      <c r="BY4768" s="149"/>
    </row>
    <row r="4769" spans="76:77" ht="16.5" customHeight="1">
      <c r="BX4769" s="149"/>
      <c r="BY4769" s="149"/>
    </row>
    <row r="4770" spans="76:77" ht="16.5" customHeight="1">
      <c r="BX4770" s="149"/>
      <c r="BY4770" s="149"/>
    </row>
    <row r="4771" spans="76:77" ht="16.5" customHeight="1">
      <c r="BX4771" s="149"/>
      <c r="BY4771" s="149"/>
    </row>
    <row r="4772" spans="76:77" ht="16.5" customHeight="1">
      <c r="BX4772" s="149"/>
      <c r="BY4772" s="149"/>
    </row>
    <row r="4773" spans="76:77" ht="16.5" customHeight="1">
      <c r="BX4773" s="149"/>
      <c r="BY4773" s="149"/>
    </row>
    <row r="4774" spans="76:77" ht="16.5" customHeight="1">
      <c r="BX4774" s="149"/>
      <c r="BY4774" s="149"/>
    </row>
    <row r="4775" spans="76:77" ht="16.5" customHeight="1">
      <c r="BX4775" s="149"/>
      <c r="BY4775" s="149"/>
    </row>
    <row r="4776" spans="76:77" ht="16.5" customHeight="1">
      <c r="BX4776" s="149"/>
      <c r="BY4776" s="149"/>
    </row>
    <row r="4777" spans="76:77" ht="16.5" customHeight="1">
      <c r="BX4777" s="149"/>
      <c r="BY4777" s="149"/>
    </row>
    <row r="4778" spans="76:77" ht="16.5" customHeight="1">
      <c r="BX4778" s="149"/>
      <c r="BY4778" s="149"/>
    </row>
    <row r="4779" spans="76:77" ht="16.5" customHeight="1">
      <c r="BX4779" s="149"/>
      <c r="BY4779" s="149"/>
    </row>
    <row r="4780" spans="76:77" ht="16.5" customHeight="1">
      <c r="BX4780" s="149"/>
      <c r="BY4780" s="149"/>
    </row>
    <row r="4781" spans="76:77" ht="16.5" customHeight="1">
      <c r="BX4781" s="149"/>
      <c r="BY4781" s="149"/>
    </row>
    <row r="4782" spans="76:77" ht="16.5" customHeight="1">
      <c r="BX4782" s="149"/>
      <c r="BY4782" s="149"/>
    </row>
    <row r="4783" spans="76:77" ht="16.5" customHeight="1">
      <c r="BX4783" s="149"/>
      <c r="BY4783" s="149"/>
    </row>
    <row r="4784" spans="76:77" ht="16.5" customHeight="1">
      <c r="BX4784" s="149"/>
      <c r="BY4784" s="149"/>
    </row>
    <row r="4785" spans="76:77" ht="16.5" customHeight="1">
      <c r="BX4785" s="149"/>
      <c r="BY4785" s="149"/>
    </row>
    <row r="4786" spans="76:77" ht="16.5" customHeight="1">
      <c r="BX4786" s="149"/>
      <c r="BY4786" s="149"/>
    </row>
    <row r="4787" spans="76:77" ht="16.5" customHeight="1">
      <c r="BX4787" s="149"/>
      <c r="BY4787" s="149"/>
    </row>
    <row r="4788" spans="76:77" ht="16.5" customHeight="1">
      <c r="BX4788" s="149"/>
      <c r="BY4788" s="149"/>
    </row>
    <row r="4789" spans="76:77" ht="16.5" customHeight="1">
      <c r="BX4789" s="149"/>
      <c r="BY4789" s="149"/>
    </row>
    <row r="4790" spans="76:77" ht="16.5" customHeight="1">
      <c r="BX4790" s="149"/>
      <c r="BY4790" s="149"/>
    </row>
    <row r="4791" spans="76:77" ht="16.5" customHeight="1">
      <c r="BX4791" s="149"/>
      <c r="BY4791" s="149"/>
    </row>
    <row r="4792" spans="76:77" ht="16.5" customHeight="1">
      <c r="BX4792" s="149"/>
      <c r="BY4792" s="149"/>
    </row>
    <row r="4793" spans="76:77" ht="16.5" customHeight="1">
      <c r="BX4793" s="149"/>
      <c r="BY4793" s="149"/>
    </row>
    <row r="4794" spans="76:77" ht="16.5" customHeight="1">
      <c r="BX4794" s="149"/>
      <c r="BY4794" s="149"/>
    </row>
    <row r="4795" spans="76:77" ht="16.5" customHeight="1">
      <c r="BX4795" s="149"/>
      <c r="BY4795" s="149"/>
    </row>
    <row r="4796" spans="76:77" ht="16.5" customHeight="1">
      <c r="BX4796" s="149"/>
      <c r="BY4796" s="149"/>
    </row>
    <row r="4797" spans="76:77" ht="16.5" customHeight="1">
      <c r="BX4797" s="149"/>
      <c r="BY4797" s="149"/>
    </row>
    <row r="4798" spans="76:77" ht="16.5" customHeight="1">
      <c r="BX4798" s="149"/>
      <c r="BY4798" s="149"/>
    </row>
    <row r="4799" spans="76:77" ht="16.5" customHeight="1">
      <c r="BX4799" s="149"/>
      <c r="BY4799" s="149"/>
    </row>
    <row r="4800" spans="76:77" ht="16.5" customHeight="1">
      <c r="BX4800" s="149"/>
      <c r="BY4800" s="149"/>
    </row>
    <row r="4801" spans="76:77" ht="16.5" customHeight="1">
      <c r="BX4801" s="149"/>
      <c r="BY4801" s="149"/>
    </row>
    <row r="4802" spans="76:77" ht="16.5" customHeight="1">
      <c r="BX4802" s="149"/>
      <c r="BY4802" s="149"/>
    </row>
    <row r="4803" spans="76:77" ht="16.5" customHeight="1">
      <c r="BX4803" s="149"/>
      <c r="BY4803" s="149"/>
    </row>
    <row r="4804" spans="76:77" ht="16.5" customHeight="1">
      <c r="BX4804" s="149"/>
      <c r="BY4804" s="149"/>
    </row>
    <row r="4805" spans="76:77" ht="16.5" customHeight="1">
      <c r="BX4805" s="149"/>
      <c r="BY4805" s="149"/>
    </row>
    <row r="4806" spans="76:77" ht="16.5" customHeight="1">
      <c r="BX4806" s="149"/>
      <c r="BY4806" s="149"/>
    </row>
    <row r="4807" spans="76:77" ht="16.5" customHeight="1">
      <c r="BX4807" s="149"/>
      <c r="BY4807" s="149"/>
    </row>
    <row r="4808" spans="76:77" ht="16.5" customHeight="1">
      <c r="BX4808" s="149"/>
      <c r="BY4808" s="149"/>
    </row>
    <row r="4809" spans="76:77" ht="16.5" customHeight="1">
      <c r="BX4809" s="149"/>
      <c r="BY4809" s="149"/>
    </row>
    <row r="4810" spans="76:77" ht="16.5" customHeight="1">
      <c r="BX4810" s="149"/>
      <c r="BY4810" s="149"/>
    </row>
    <row r="4811" spans="76:77" ht="16.5" customHeight="1">
      <c r="BX4811" s="149"/>
      <c r="BY4811" s="149"/>
    </row>
    <row r="4812" spans="76:77" ht="16.5" customHeight="1">
      <c r="BX4812" s="149"/>
      <c r="BY4812" s="149"/>
    </row>
    <row r="4813" spans="76:77" ht="16.5" customHeight="1">
      <c r="BX4813" s="149"/>
      <c r="BY4813" s="149"/>
    </row>
    <row r="4814" spans="76:77" ht="16.5" customHeight="1">
      <c r="BX4814" s="149"/>
      <c r="BY4814" s="149"/>
    </row>
    <row r="4815" spans="76:77" ht="16.5" customHeight="1">
      <c r="BX4815" s="149"/>
      <c r="BY4815" s="149"/>
    </row>
    <row r="4816" spans="76:77" ht="16.5" customHeight="1">
      <c r="BX4816" s="149"/>
      <c r="BY4816" s="149"/>
    </row>
    <row r="4817" spans="76:77" ht="16.5" customHeight="1">
      <c r="BX4817" s="149"/>
      <c r="BY4817" s="149"/>
    </row>
    <row r="4818" spans="76:77" ht="16.5" customHeight="1">
      <c r="BX4818" s="149"/>
      <c r="BY4818" s="149"/>
    </row>
    <row r="4819" spans="76:77" ht="16.5" customHeight="1">
      <c r="BX4819" s="149"/>
      <c r="BY4819" s="149"/>
    </row>
    <row r="4820" spans="76:77" ht="16.5" customHeight="1">
      <c r="BX4820" s="149"/>
      <c r="BY4820" s="149"/>
    </row>
    <row r="4821" spans="76:77" ht="16.5" customHeight="1">
      <c r="BX4821" s="149"/>
      <c r="BY4821" s="149"/>
    </row>
    <row r="4822" spans="76:77" ht="16.5" customHeight="1">
      <c r="BX4822" s="149"/>
      <c r="BY4822" s="149"/>
    </row>
    <row r="4823" spans="76:77" ht="16.5" customHeight="1">
      <c r="BX4823" s="149"/>
      <c r="BY4823" s="149"/>
    </row>
    <row r="4824" spans="76:77" ht="16.5" customHeight="1">
      <c r="BX4824" s="149"/>
      <c r="BY4824" s="149"/>
    </row>
    <row r="4825" spans="76:77" ht="16.5" customHeight="1">
      <c r="BX4825" s="149"/>
      <c r="BY4825" s="149"/>
    </row>
    <row r="4826" spans="76:77" ht="16.5" customHeight="1">
      <c r="BX4826" s="149"/>
      <c r="BY4826" s="149"/>
    </row>
    <row r="4827" spans="76:77" ht="16.5" customHeight="1">
      <c r="BX4827" s="149"/>
      <c r="BY4827" s="149"/>
    </row>
    <row r="4828" spans="76:77" ht="16.5" customHeight="1">
      <c r="BX4828" s="149"/>
      <c r="BY4828" s="149"/>
    </row>
    <row r="4829" spans="76:77" ht="16.5" customHeight="1">
      <c r="BX4829" s="149"/>
      <c r="BY4829" s="149"/>
    </row>
    <row r="4830" spans="76:77" ht="16.5" customHeight="1">
      <c r="BX4830" s="149"/>
      <c r="BY4830" s="149"/>
    </row>
    <row r="4831" spans="76:77" ht="16.5" customHeight="1">
      <c r="BX4831" s="149"/>
      <c r="BY4831" s="149"/>
    </row>
    <row r="4832" spans="76:77" ht="16.5" customHeight="1">
      <c r="BX4832" s="149"/>
      <c r="BY4832" s="149"/>
    </row>
    <row r="4833" spans="76:77" ht="16.5" customHeight="1">
      <c r="BX4833" s="149"/>
      <c r="BY4833" s="149"/>
    </row>
    <row r="4834" spans="76:77" ht="16.5" customHeight="1">
      <c r="BX4834" s="149"/>
      <c r="BY4834" s="149"/>
    </row>
    <row r="4835" spans="76:77" ht="16.5" customHeight="1">
      <c r="BX4835" s="149"/>
      <c r="BY4835" s="149"/>
    </row>
    <row r="4836" spans="76:77" ht="16.5" customHeight="1">
      <c r="BX4836" s="149"/>
      <c r="BY4836" s="149"/>
    </row>
    <row r="4837" spans="76:77" ht="16.5" customHeight="1">
      <c r="BX4837" s="149"/>
      <c r="BY4837" s="149"/>
    </row>
    <row r="4838" spans="76:77" ht="16.5" customHeight="1">
      <c r="BX4838" s="149"/>
      <c r="BY4838" s="149"/>
    </row>
    <row r="4839" spans="76:77" ht="16.5" customHeight="1">
      <c r="BX4839" s="149"/>
      <c r="BY4839" s="149"/>
    </row>
    <row r="4840" spans="76:77" ht="16.5" customHeight="1">
      <c r="BX4840" s="149"/>
      <c r="BY4840" s="149"/>
    </row>
    <row r="4841" spans="76:77" ht="16.5" customHeight="1">
      <c r="BX4841" s="149"/>
      <c r="BY4841" s="149"/>
    </row>
    <row r="4842" spans="76:77" ht="16.5" customHeight="1">
      <c r="BX4842" s="149"/>
      <c r="BY4842" s="149"/>
    </row>
    <row r="4843" spans="76:77" ht="16.5" customHeight="1">
      <c r="BX4843" s="149"/>
      <c r="BY4843" s="149"/>
    </row>
    <row r="4844" spans="76:77" ht="16.5" customHeight="1">
      <c r="BX4844" s="149"/>
      <c r="BY4844" s="149"/>
    </row>
    <row r="4845" spans="76:77" ht="16.5" customHeight="1">
      <c r="BX4845" s="149"/>
      <c r="BY4845" s="149"/>
    </row>
    <row r="4846" spans="76:77" ht="16.5" customHeight="1">
      <c r="BX4846" s="149"/>
      <c r="BY4846" s="149"/>
    </row>
    <row r="4847" spans="76:77" ht="16.5" customHeight="1">
      <c r="BX4847" s="149"/>
      <c r="BY4847" s="149"/>
    </row>
    <row r="4848" spans="76:77" ht="16.5" customHeight="1">
      <c r="BX4848" s="149"/>
      <c r="BY4848" s="149"/>
    </row>
    <row r="4849" spans="76:77" ht="16.5" customHeight="1">
      <c r="BX4849" s="149"/>
      <c r="BY4849" s="149"/>
    </row>
    <row r="4850" spans="76:77" ht="16.5" customHeight="1">
      <c r="BX4850" s="149"/>
      <c r="BY4850" s="149"/>
    </row>
    <row r="4851" spans="76:77" ht="16.5" customHeight="1">
      <c r="BX4851" s="149"/>
      <c r="BY4851" s="149"/>
    </row>
    <row r="4852" spans="76:77" ht="16.5" customHeight="1">
      <c r="BX4852" s="149"/>
      <c r="BY4852" s="149"/>
    </row>
    <row r="4853" spans="76:77" ht="16.5" customHeight="1">
      <c r="BX4853" s="149"/>
      <c r="BY4853" s="149"/>
    </row>
    <row r="4854" spans="76:77" ht="16.5" customHeight="1">
      <c r="BX4854" s="149"/>
      <c r="BY4854" s="149"/>
    </row>
    <row r="4855" spans="76:77" ht="16.5" customHeight="1">
      <c r="BX4855" s="149"/>
      <c r="BY4855" s="149"/>
    </row>
    <row r="4856" spans="76:77" ht="16.5" customHeight="1">
      <c r="BX4856" s="149"/>
      <c r="BY4856" s="149"/>
    </row>
    <row r="4857" spans="76:77" ht="16.5" customHeight="1">
      <c r="BX4857" s="149"/>
      <c r="BY4857" s="149"/>
    </row>
    <row r="4858" spans="76:77" ht="16.5" customHeight="1">
      <c r="BX4858" s="149"/>
      <c r="BY4858" s="149"/>
    </row>
    <row r="4859" spans="76:77" ht="16.5" customHeight="1">
      <c r="BX4859" s="149"/>
      <c r="BY4859" s="149"/>
    </row>
    <row r="4860" spans="76:77" ht="16.5" customHeight="1">
      <c r="BX4860" s="149"/>
      <c r="BY4860" s="149"/>
    </row>
    <row r="4861" spans="76:77" ht="16.5" customHeight="1">
      <c r="BX4861" s="149"/>
      <c r="BY4861" s="149"/>
    </row>
    <row r="4862" spans="76:77" ht="16.5" customHeight="1">
      <c r="BX4862" s="149"/>
      <c r="BY4862" s="149"/>
    </row>
    <row r="4863" spans="76:77" ht="16.5" customHeight="1">
      <c r="BX4863" s="149"/>
      <c r="BY4863" s="149"/>
    </row>
    <row r="4864" spans="76:77" ht="16.5" customHeight="1">
      <c r="BX4864" s="149"/>
      <c r="BY4864" s="149"/>
    </row>
    <row r="4865" spans="76:77" ht="16.5" customHeight="1">
      <c r="BX4865" s="149"/>
      <c r="BY4865" s="149"/>
    </row>
    <row r="4866" spans="76:77" ht="16.5" customHeight="1">
      <c r="BX4866" s="149"/>
      <c r="BY4866" s="149"/>
    </row>
    <row r="4867" spans="76:77" ht="16.5" customHeight="1">
      <c r="BX4867" s="149"/>
      <c r="BY4867" s="149"/>
    </row>
    <row r="4868" spans="76:77" ht="16.5" customHeight="1">
      <c r="BX4868" s="149"/>
      <c r="BY4868" s="149"/>
    </row>
    <row r="4869" spans="76:77" ht="16.5" customHeight="1">
      <c r="BX4869" s="149"/>
      <c r="BY4869" s="149"/>
    </row>
    <row r="4870" spans="76:77" ht="16.5" customHeight="1">
      <c r="BX4870" s="149"/>
      <c r="BY4870" s="149"/>
    </row>
    <row r="4871" spans="76:77" ht="16.5" customHeight="1">
      <c r="BX4871" s="149"/>
      <c r="BY4871" s="149"/>
    </row>
    <row r="4872" spans="76:77" ht="16.5" customHeight="1">
      <c r="BX4872" s="149"/>
      <c r="BY4872" s="149"/>
    </row>
    <row r="4873" spans="76:77" ht="16.5" customHeight="1">
      <c r="BX4873" s="149"/>
      <c r="BY4873" s="149"/>
    </row>
    <row r="4874" spans="76:77" ht="16.5" customHeight="1">
      <c r="BX4874" s="149"/>
      <c r="BY4874" s="149"/>
    </row>
    <row r="4875" spans="76:77" ht="16.5" customHeight="1">
      <c r="BX4875" s="149"/>
      <c r="BY4875" s="149"/>
    </row>
    <row r="4876" spans="76:77" ht="16.5" customHeight="1">
      <c r="BX4876" s="149"/>
      <c r="BY4876" s="149"/>
    </row>
    <row r="4877" spans="76:77" ht="16.5" customHeight="1">
      <c r="BX4877" s="149"/>
      <c r="BY4877" s="149"/>
    </row>
    <row r="4878" spans="76:77" ht="16.5" customHeight="1">
      <c r="BX4878" s="149"/>
      <c r="BY4878" s="149"/>
    </row>
    <row r="4879" spans="76:77" ht="16.5" customHeight="1">
      <c r="BX4879" s="149"/>
      <c r="BY4879" s="149"/>
    </row>
    <row r="4880" spans="76:77" ht="16.5" customHeight="1">
      <c r="BX4880" s="149"/>
      <c r="BY4880" s="149"/>
    </row>
    <row r="4881" spans="76:77" ht="16.5" customHeight="1">
      <c r="BX4881" s="149"/>
      <c r="BY4881" s="149"/>
    </row>
    <row r="4882" spans="76:77" ht="16.5" customHeight="1">
      <c r="BX4882" s="149"/>
      <c r="BY4882" s="149"/>
    </row>
    <row r="4883" spans="76:77" ht="16.5" customHeight="1">
      <c r="BX4883" s="149"/>
      <c r="BY4883" s="149"/>
    </row>
    <row r="4884" spans="76:77" ht="16.5" customHeight="1">
      <c r="BX4884" s="149"/>
      <c r="BY4884" s="149"/>
    </row>
    <row r="4885" spans="76:77" ht="16.5" customHeight="1">
      <c r="BX4885" s="149"/>
      <c r="BY4885" s="149"/>
    </row>
    <row r="4886" spans="76:77" ht="16.5" customHeight="1">
      <c r="BX4886" s="149"/>
      <c r="BY4886" s="149"/>
    </row>
    <row r="4887" spans="76:77" ht="16.5" customHeight="1">
      <c r="BX4887" s="149"/>
      <c r="BY4887" s="149"/>
    </row>
    <row r="4888" spans="76:77" ht="16.5" customHeight="1">
      <c r="BX4888" s="149"/>
      <c r="BY4888" s="149"/>
    </row>
    <row r="4889" spans="76:77" ht="16.5" customHeight="1">
      <c r="BX4889" s="149"/>
      <c r="BY4889" s="149"/>
    </row>
    <row r="4890" spans="76:77" ht="16.5" customHeight="1">
      <c r="BX4890" s="149"/>
      <c r="BY4890" s="149"/>
    </row>
    <row r="4891" spans="76:77" ht="16.5" customHeight="1">
      <c r="BX4891" s="149"/>
      <c r="BY4891" s="149"/>
    </row>
    <row r="4892" spans="76:77" ht="16.5" customHeight="1">
      <c r="BX4892" s="149"/>
      <c r="BY4892" s="149"/>
    </row>
    <row r="4893" spans="76:77" ht="16.5" customHeight="1">
      <c r="BX4893" s="149"/>
      <c r="BY4893" s="149"/>
    </row>
    <row r="4894" spans="76:77" ht="16.5" customHeight="1">
      <c r="BX4894" s="149"/>
      <c r="BY4894" s="149"/>
    </row>
    <row r="4895" spans="76:77" ht="16.5" customHeight="1">
      <c r="BX4895" s="149"/>
      <c r="BY4895" s="149"/>
    </row>
    <row r="4896" spans="76:77" ht="16.5" customHeight="1">
      <c r="BX4896" s="149"/>
      <c r="BY4896" s="149"/>
    </row>
    <row r="4897" spans="76:77" ht="16.5" customHeight="1">
      <c r="BX4897" s="149"/>
      <c r="BY4897" s="149"/>
    </row>
    <row r="4898" spans="76:77" ht="16.5" customHeight="1">
      <c r="BX4898" s="149"/>
      <c r="BY4898" s="149"/>
    </row>
    <row r="4899" spans="76:77" ht="16.5" customHeight="1">
      <c r="BX4899" s="149"/>
      <c r="BY4899" s="149"/>
    </row>
    <row r="4900" spans="76:77" ht="16.5" customHeight="1">
      <c r="BX4900" s="149"/>
      <c r="BY4900" s="149"/>
    </row>
    <row r="4901" spans="76:77" ht="16.5" customHeight="1">
      <c r="BX4901" s="149"/>
      <c r="BY4901" s="149"/>
    </row>
    <row r="4902" spans="76:77" ht="16.5" customHeight="1">
      <c r="BX4902" s="149"/>
      <c r="BY4902" s="149"/>
    </row>
    <row r="4903" spans="76:77" ht="16.5" customHeight="1">
      <c r="BX4903" s="149"/>
      <c r="BY4903" s="149"/>
    </row>
    <row r="4904" spans="76:77" ht="16.5" customHeight="1">
      <c r="BX4904" s="149"/>
      <c r="BY4904" s="149"/>
    </row>
    <row r="4905" spans="76:77" ht="16.5" customHeight="1">
      <c r="BX4905" s="149"/>
      <c r="BY4905" s="149"/>
    </row>
    <row r="4906" spans="76:77" ht="16.5" customHeight="1">
      <c r="BX4906" s="149"/>
      <c r="BY4906" s="149"/>
    </row>
    <row r="4907" spans="76:77" ht="16.5" customHeight="1">
      <c r="BX4907" s="149"/>
      <c r="BY4907" s="149"/>
    </row>
    <row r="4908" spans="76:77" ht="16.5" customHeight="1">
      <c r="BX4908" s="149"/>
      <c r="BY4908" s="149"/>
    </row>
    <row r="4909" spans="76:77" ht="16.5" customHeight="1">
      <c r="BX4909" s="149"/>
      <c r="BY4909" s="149"/>
    </row>
    <row r="4910" spans="76:77" ht="16.5" customHeight="1">
      <c r="BX4910" s="149"/>
      <c r="BY4910" s="149"/>
    </row>
    <row r="4911" spans="76:77" ht="16.5" customHeight="1">
      <c r="BX4911" s="149"/>
      <c r="BY4911" s="149"/>
    </row>
    <row r="4912" spans="76:77" ht="16.5" customHeight="1">
      <c r="BX4912" s="149"/>
      <c r="BY4912" s="149"/>
    </row>
    <row r="4913" spans="76:77" ht="16.5" customHeight="1">
      <c r="BX4913" s="149"/>
      <c r="BY4913" s="149"/>
    </row>
    <row r="4914" spans="76:77" ht="16.5" customHeight="1">
      <c r="BX4914" s="149"/>
      <c r="BY4914" s="149"/>
    </row>
    <row r="4915" spans="76:77" ht="16.5" customHeight="1">
      <c r="BX4915" s="149"/>
      <c r="BY4915" s="149"/>
    </row>
    <row r="4916" spans="76:77" ht="16.5" customHeight="1">
      <c r="BX4916" s="149"/>
      <c r="BY4916" s="149"/>
    </row>
    <row r="4917" spans="76:77" ht="16.5" customHeight="1">
      <c r="BX4917" s="149"/>
      <c r="BY4917" s="149"/>
    </row>
    <row r="4918" spans="76:77" ht="16.5" customHeight="1">
      <c r="BX4918" s="149"/>
      <c r="BY4918" s="149"/>
    </row>
    <row r="4919" spans="76:77" ht="16.5" customHeight="1">
      <c r="BX4919" s="149"/>
      <c r="BY4919" s="149"/>
    </row>
    <row r="4920" spans="76:77" ht="16.5" customHeight="1">
      <c r="BX4920" s="149"/>
      <c r="BY4920" s="149"/>
    </row>
    <row r="4921" spans="76:77" ht="16.5" customHeight="1">
      <c r="BX4921" s="149"/>
      <c r="BY4921" s="149"/>
    </row>
    <row r="4922" spans="76:77" ht="16.5" customHeight="1">
      <c r="BX4922" s="149"/>
      <c r="BY4922" s="149"/>
    </row>
    <row r="4923" spans="76:77" ht="16.5" customHeight="1">
      <c r="BX4923" s="149"/>
      <c r="BY4923" s="149"/>
    </row>
    <row r="4924" spans="76:77" ht="16.5" customHeight="1">
      <c r="BX4924" s="149"/>
      <c r="BY4924" s="149"/>
    </row>
    <row r="4925" spans="76:77" ht="16.5" customHeight="1">
      <c r="BX4925" s="149"/>
      <c r="BY4925" s="149"/>
    </row>
    <row r="4926" spans="76:77" ht="16.5" customHeight="1">
      <c r="BX4926" s="149"/>
      <c r="BY4926" s="149"/>
    </row>
    <row r="4927" spans="76:77" ht="16.5" customHeight="1">
      <c r="BX4927" s="149"/>
      <c r="BY4927" s="149"/>
    </row>
    <row r="4928" spans="76:77" ht="16.5" customHeight="1">
      <c r="BX4928" s="149"/>
      <c r="BY4928" s="149"/>
    </row>
    <row r="4929" spans="76:77" ht="16.5" customHeight="1">
      <c r="BX4929" s="149"/>
      <c r="BY4929" s="149"/>
    </row>
    <row r="4930" spans="76:77" ht="16.5" customHeight="1">
      <c r="BX4930" s="149"/>
      <c r="BY4930" s="149"/>
    </row>
    <row r="4931" spans="76:77" ht="16.5" customHeight="1">
      <c r="BX4931" s="149"/>
      <c r="BY4931" s="149"/>
    </row>
    <row r="4932" spans="76:77" ht="16.5" customHeight="1">
      <c r="BX4932" s="149"/>
      <c r="BY4932" s="149"/>
    </row>
    <row r="4933" spans="76:77" ht="16.5" customHeight="1">
      <c r="BX4933" s="149"/>
      <c r="BY4933" s="149"/>
    </row>
    <row r="4934" spans="76:77" ht="16.5" customHeight="1">
      <c r="BX4934" s="149"/>
      <c r="BY4934" s="149"/>
    </row>
    <row r="4935" spans="76:77" ht="16.5" customHeight="1">
      <c r="BX4935" s="149"/>
      <c r="BY4935" s="149"/>
    </row>
    <row r="4936" spans="76:77" ht="16.5" customHeight="1">
      <c r="BX4936" s="149"/>
      <c r="BY4936" s="149"/>
    </row>
    <row r="4937" spans="76:77" ht="16.5" customHeight="1">
      <c r="BX4937" s="149"/>
      <c r="BY4937" s="149"/>
    </row>
    <row r="4938" spans="76:77" ht="16.5" customHeight="1">
      <c r="BX4938" s="149"/>
      <c r="BY4938" s="149"/>
    </row>
    <row r="4939" spans="76:77" ht="16.5" customHeight="1">
      <c r="BX4939" s="149"/>
      <c r="BY4939" s="149"/>
    </row>
    <row r="4940" spans="76:77" ht="16.5" customHeight="1">
      <c r="BX4940" s="149"/>
      <c r="BY4940" s="149"/>
    </row>
    <row r="4941" spans="76:77" ht="16.5" customHeight="1">
      <c r="BX4941" s="149"/>
      <c r="BY4941" s="149"/>
    </row>
    <row r="4942" spans="76:77" ht="16.5" customHeight="1">
      <c r="BX4942" s="149"/>
      <c r="BY4942" s="149"/>
    </row>
    <row r="4943" spans="76:77" ht="16.5" customHeight="1">
      <c r="BX4943" s="149"/>
      <c r="BY4943" s="149"/>
    </row>
    <row r="4944" spans="76:77" ht="16.5" customHeight="1">
      <c r="BX4944" s="149"/>
      <c r="BY4944" s="149"/>
    </row>
    <row r="4945" spans="76:77" ht="16.5" customHeight="1">
      <c r="BX4945" s="149"/>
      <c r="BY4945" s="149"/>
    </row>
    <row r="4946" spans="76:77" ht="16.5" customHeight="1">
      <c r="BX4946" s="149"/>
      <c r="BY4946" s="149"/>
    </row>
    <row r="4947" spans="76:77" ht="16.5" customHeight="1">
      <c r="BX4947" s="149"/>
      <c r="BY4947" s="149"/>
    </row>
    <row r="4948" spans="76:77" ht="16.5" customHeight="1">
      <c r="BX4948" s="149"/>
      <c r="BY4948" s="149"/>
    </row>
    <row r="4949" spans="76:77" ht="16.5" customHeight="1">
      <c r="BX4949" s="149"/>
      <c r="BY4949" s="149"/>
    </row>
    <row r="4950" spans="76:77" ht="16.5" customHeight="1">
      <c r="BX4950" s="149"/>
      <c r="BY4950" s="149"/>
    </row>
    <row r="4951" spans="76:77" ht="16.5" customHeight="1">
      <c r="BX4951" s="149"/>
      <c r="BY4951" s="149"/>
    </row>
    <row r="4952" spans="76:77" ht="16.5" customHeight="1">
      <c r="BX4952" s="149"/>
      <c r="BY4952" s="149"/>
    </row>
    <row r="4953" spans="76:77" ht="16.5" customHeight="1">
      <c r="BX4953" s="149"/>
      <c r="BY4953" s="149"/>
    </row>
    <row r="4954" spans="76:77" ht="16.5" customHeight="1">
      <c r="BX4954" s="149"/>
      <c r="BY4954" s="149"/>
    </row>
    <row r="4955" spans="76:77" ht="16.5" customHeight="1">
      <c r="BX4955" s="149"/>
      <c r="BY4955" s="149"/>
    </row>
    <row r="4956" spans="76:77" ht="16.5" customHeight="1">
      <c r="BX4956" s="149"/>
      <c r="BY4956" s="149"/>
    </row>
    <row r="4957" spans="76:77" ht="16.5" customHeight="1">
      <c r="BX4957" s="149"/>
      <c r="BY4957" s="149"/>
    </row>
    <row r="4958" spans="76:77" ht="16.5" customHeight="1">
      <c r="BX4958" s="149"/>
      <c r="BY4958" s="149"/>
    </row>
    <row r="4959" spans="76:77" ht="16.5" customHeight="1">
      <c r="BX4959" s="149"/>
      <c r="BY4959" s="149"/>
    </row>
    <row r="4960" spans="76:77" ht="16.5" customHeight="1">
      <c r="BX4960" s="149"/>
      <c r="BY4960" s="149"/>
    </row>
    <row r="4961" spans="76:77" ht="16.5" customHeight="1">
      <c r="BX4961" s="149"/>
      <c r="BY4961" s="149"/>
    </row>
    <row r="4962" spans="76:77" ht="16.5" customHeight="1">
      <c r="BX4962" s="149"/>
      <c r="BY4962" s="149"/>
    </row>
    <row r="4963" spans="76:77" ht="16.5" customHeight="1">
      <c r="BX4963" s="149"/>
      <c r="BY4963" s="149"/>
    </row>
    <row r="4964" spans="76:77" ht="16.5" customHeight="1">
      <c r="BX4964" s="149"/>
      <c r="BY4964" s="149"/>
    </row>
    <row r="4965" spans="76:77" ht="16.5" customHeight="1">
      <c r="BX4965" s="149"/>
      <c r="BY4965" s="149"/>
    </row>
    <row r="4966" spans="76:77" ht="16.5" customHeight="1">
      <c r="BX4966" s="149"/>
      <c r="BY4966" s="149"/>
    </row>
    <row r="4967" spans="76:77" ht="16.5" customHeight="1">
      <c r="BX4967" s="149"/>
      <c r="BY4967" s="149"/>
    </row>
    <row r="4968" spans="76:77" ht="16.5" customHeight="1">
      <c r="BX4968" s="149"/>
      <c r="BY4968" s="149"/>
    </row>
    <row r="4969" spans="76:77" ht="16.5" customHeight="1">
      <c r="BX4969" s="149"/>
      <c r="BY4969" s="149"/>
    </row>
    <row r="4970" spans="76:77" ht="16.5" customHeight="1">
      <c r="BX4970" s="149"/>
      <c r="BY4970" s="149"/>
    </row>
    <row r="4971" spans="76:77" ht="16.5" customHeight="1">
      <c r="BX4971" s="149"/>
      <c r="BY4971" s="149"/>
    </row>
    <row r="4972" spans="76:77" ht="16.5" customHeight="1">
      <c r="BX4972" s="149"/>
      <c r="BY4972" s="149"/>
    </row>
    <row r="4973" spans="76:77" ht="16.5" customHeight="1">
      <c r="BX4973" s="149"/>
      <c r="BY4973" s="149"/>
    </row>
    <row r="4974" spans="76:77" ht="16.5" customHeight="1">
      <c r="BX4974" s="149"/>
      <c r="BY4974" s="149"/>
    </row>
    <row r="4975" spans="76:77" ht="16.5" customHeight="1">
      <c r="BX4975" s="149"/>
      <c r="BY4975" s="149"/>
    </row>
    <row r="4976" spans="76:77" ht="16.5" customHeight="1">
      <c r="BX4976" s="149"/>
      <c r="BY4976" s="149"/>
    </row>
    <row r="4977" spans="76:77" ht="16.5" customHeight="1">
      <c r="BX4977" s="149"/>
      <c r="BY4977" s="149"/>
    </row>
    <row r="4978" spans="76:77" ht="16.5" customHeight="1">
      <c r="BX4978" s="149"/>
      <c r="BY4978" s="149"/>
    </row>
    <row r="4979" spans="76:77" ht="16.5" customHeight="1">
      <c r="BX4979" s="149"/>
      <c r="BY4979" s="149"/>
    </row>
    <row r="4980" spans="76:77" ht="16.5" customHeight="1">
      <c r="BX4980" s="149"/>
      <c r="BY4980" s="149"/>
    </row>
    <row r="4981" spans="76:77" ht="16.5" customHeight="1">
      <c r="BX4981" s="149"/>
      <c r="BY4981" s="149"/>
    </row>
    <row r="4982" spans="76:77" ht="16.5" customHeight="1">
      <c r="BX4982" s="149"/>
      <c r="BY4982" s="149"/>
    </row>
    <row r="4983" spans="76:77" ht="16.5" customHeight="1">
      <c r="BX4983" s="149"/>
      <c r="BY4983" s="149"/>
    </row>
    <row r="4984" spans="76:77" ht="16.5" customHeight="1">
      <c r="BX4984" s="149"/>
      <c r="BY4984" s="149"/>
    </row>
    <row r="4985" spans="76:77" ht="16.5" customHeight="1">
      <c r="BX4985" s="149"/>
      <c r="BY4985" s="149"/>
    </row>
    <row r="4986" spans="76:77" ht="16.5" customHeight="1">
      <c r="BX4986" s="149"/>
      <c r="BY4986" s="149"/>
    </row>
    <row r="4987" spans="76:77" ht="16.5" customHeight="1">
      <c r="BX4987" s="149"/>
      <c r="BY4987" s="149"/>
    </row>
    <row r="4988" spans="76:77" ht="16.5" customHeight="1">
      <c r="BX4988" s="149"/>
      <c r="BY4988" s="149"/>
    </row>
    <row r="4989" spans="76:77" ht="16.5" customHeight="1">
      <c r="BX4989" s="149"/>
      <c r="BY4989" s="149"/>
    </row>
    <row r="4990" spans="76:77" ht="16.5" customHeight="1">
      <c r="BX4990" s="149"/>
      <c r="BY4990" s="149"/>
    </row>
    <row r="4991" spans="76:77" ht="16.5" customHeight="1">
      <c r="BX4991" s="149"/>
      <c r="BY4991" s="149"/>
    </row>
    <row r="4992" spans="76:77" ht="16.5" customHeight="1">
      <c r="BX4992" s="149"/>
      <c r="BY4992" s="149"/>
    </row>
    <row r="4993" spans="76:77" ht="16.5" customHeight="1">
      <c r="BX4993" s="149"/>
      <c r="BY4993" s="149"/>
    </row>
    <row r="4994" spans="76:77" ht="16.5" customHeight="1">
      <c r="BX4994" s="149"/>
      <c r="BY4994" s="149"/>
    </row>
    <row r="4995" spans="76:77" ht="16.5" customHeight="1">
      <c r="BX4995" s="149"/>
      <c r="BY4995" s="149"/>
    </row>
    <row r="4996" spans="76:77" ht="16.5" customHeight="1">
      <c r="BX4996" s="149"/>
      <c r="BY4996" s="149"/>
    </row>
    <row r="4997" spans="76:77" ht="16.5" customHeight="1">
      <c r="BX4997" s="149"/>
      <c r="BY4997" s="149"/>
    </row>
    <row r="4998" spans="76:77" ht="16.5" customHeight="1">
      <c r="BX4998" s="149"/>
      <c r="BY4998" s="149"/>
    </row>
    <row r="4999" spans="76:77" ht="16.5" customHeight="1">
      <c r="BX4999" s="149"/>
      <c r="BY4999" s="149"/>
    </row>
    <row r="5000" spans="76:77" ht="16.5" customHeight="1">
      <c r="BX5000" s="149"/>
      <c r="BY5000" s="149"/>
    </row>
    <row r="5001" spans="76:77" ht="16.5" customHeight="1">
      <c r="BX5001" s="149"/>
      <c r="BY5001" s="149"/>
    </row>
    <row r="5002" spans="76:77" ht="16.5" customHeight="1">
      <c r="BX5002" s="149"/>
      <c r="BY5002" s="149"/>
    </row>
    <row r="5003" spans="76:77" ht="16.5" customHeight="1">
      <c r="BX5003" s="149"/>
      <c r="BY5003" s="149"/>
    </row>
    <row r="5004" spans="76:77" ht="16.5" customHeight="1">
      <c r="BX5004" s="149"/>
      <c r="BY5004" s="149"/>
    </row>
    <row r="5005" spans="76:77" ht="16.5" customHeight="1">
      <c r="BX5005" s="149"/>
      <c r="BY5005" s="149"/>
    </row>
    <row r="5006" spans="76:77" ht="16.5" customHeight="1">
      <c r="BX5006" s="149"/>
      <c r="BY5006" s="149"/>
    </row>
    <row r="5007" spans="76:77" ht="16.5" customHeight="1">
      <c r="BX5007" s="149"/>
      <c r="BY5007" s="149"/>
    </row>
    <row r="5008" spans="76:77" ht="16.5" customHeight="1">
      <c r="BX5008" s="149"/>
      <c r="BY5008" s="149"/>
    </row>
    <row r="5009" spans="76:77" ht="16.5" customHeight="1">
      <c r="BX5009" s="149"/>
      <c r="BY5009" s="149"/>
    </row>
    <row r="5010" spans="76:77" ht="16.5" customHeight="1">
      <c r="BX5010" s="149"/>
      <c r="BY5010" s="149"/>
    </row>
    <row r="5011" spans="76:77" ht="16.5" customHeight="1">
      <c r="BX5011" s="149"/>
      <c r="BY5011" s="149"/>
    </row>
    <row r="5012" spans="76:77" ht="16.5" customHeight="1">
      <c r="BX5012" s="149"/>
      <c r="BY5012" s="149"/>
    </row>
    <row r="5013" spans="76:77" ht="16.5" customHeight="1">
      <c r="BX5013" s="149"/>
      <c r="BY5013" s="149"/>
    </row>
    <row r="5014" spans="76:77" ht="16.5" customHeight="1">
      <c r="BX5014" s="149"/>
      <c r="BY5014" s="149"/>
    </row>
    <row r="5015" spans="76:77" ht="16.5" customHeight="1">
      <c r="BX5015" s="149"/>
      <c r="BY5015" s="149"/>
    </row>
    <row r="5016" spans="76:77" ht="16.5" customHeight="1">
      <c r="BX5016" s="149"/>
      <c r="BY5016" s="149"/>
    </row>
    <row r="5017" spans="76:77" ht="16.5" customHeight="1">
      <c r="BX5017" s="149"/>
      <c r="BY5017" s="149"/>
    </row>
    <row r="5018" spans="76:77" ht="16.5" customHeight="1">
      <c r="BX5018" s="149"/>
      <c r="BY5018" s="149"/>
    </row>
    <row r="5019" spans="76:77" ht="16.5" customHeight="1">
      <c r="BX5019" s="149"/>
      <c r="BY5019" s="149"/>
    </row>
    <row r="5020" spans="76:77" ht="16.5" customHeight="1">
      <c r="BX5020" s="149"/>
      <c r="BY5020" s="149"/>
    </row>
    <row r="5021" spans="76:77" ht="16.5" customHeight="1">
      <c r="BX5021" s="149"/>
      <c r="BY5021" s="149"/>
    </row>
    <row r="5022" spans="76:77" ht="16.5" customHeight="1">
      <c r="BX5022" s="149"/>
      <c r="BY5022" s="149"/>
    </row>
    <row r="5023" spans="76:77" ht="16.5" customHeight="1">
      <c r="BX5023" s="149"/>
      <c r="BY5023" s="149"/>
    </row>
    <row r="5024" spans="76:77" ht="16.5" customHeight="1">
      <c r="BX5024" s="149"/>
      <c r="BY5024" s="149"/>
    </row>
    <row r="5025" spans="76:77" ht="16.5" customHeight="1">
      <c r="BX5025" s="149"/>
      <c r="BY5025" s="149"/>
    </row>
    <row r="5026" spans="76:77" ht="16.5" customHeight="1">
      <c r="BX5026" s="149"/>
      <c r="BY5026" s="149"/>
    </row>
    <row r="5027" spans="76:77" ht="16.5" customHeight="1">
      <c r="BX5027" s="149"/>
      <c r="BY5027" s="149"/>
    </row>
    <row r="5028" spans="76:77" ht="16.5" customHeight="1">
      <c r="BX5028" s="149"/>
      <c r="BY5028" s="149"/>
    </row>
    <row r="5029" spans="76:77" ht="16.5" customHeight="1">
      <c r="BX5029" s="149"/>
      <c r="BY5029" s="149"/>
    </row>
    <row r="5030" spans="76:77" ht="16.5" customHeight="1">
      <c r="BX5030" s="149"/>
      <c r="BY5030" s="149"/>
    </row>
    <row r="5031" spans="76:77" ht="16.5" customHeight="1">
      <c r="BX5031" s="149"/>
      <c r="BY5031" s="149"/>
    </row>
    <row r="5032" spans="76:77" ht="16.5" customHeight="1">
      <c r="BX5032" s="149"/>
      <c r="BY5032" s="149"/>
    </row>
    <row r="5033" spans="76:77" ht="16.5" customHeight="1">
      <c r="BX5033" s="149"/>
      <c r="BY5033" s="149"/>
    </row>
    <row r="5034" spans="76:77" ht="16.5" customHeight="1">
      <c r="BX5034" s="149"/>
      <c r="BY5034" s="149"/>
    </row>
    <row r="5035" spans="76:77" ht="16.5" customHeight="1">
      <c r="BX5035" s="149"/>
      <c r="BY5035" s="149"/>
    </row>
    <row r="5036" spans="76:77" ht="16.5" customHeight="1">
      <c r="BX5036" s="149"/>
      <c r="BY5036" s="149"/>
    </row>
    <row r="5037" spans="76:77" ht="16.5" customHeight="1">
      <c r="BX5037" s="149"/>
      <c r="BY5037" s="149"/>
    </row>
    <row r="5038" spans="76:77" ht="16.5" customHeight="1">
      <c r="BX5038" s="149"/>
      <c r="BY5038" s="149"/>
    </row>
    <row r="5039" spans="76:77" ht="16.5" customHeight="1">
      <c r="BX5039" s="149"/>
      <c r="BY5039" s="149"/>
    </row>
    <row r="5040" spans="76:77" ht="16.5" customHeight="1">
      <c r="BX5040" s="149"/>
      <c r="BY5040" s="149"/>
    </row>
    <row r="5041" spans="76:77" ht="16.5" customHeight="1">
      <c r="BX5041" s="149"/>
      <c r="BY5041" s="149"/>
    </row>
    <row r="5042" spans="76:77" ht="16.5" customHeight="1">
      <c r="BX5042" s="149"/>
      <c r="BY5042" s="149"/>
    </row>
    <row r="5043" spans="76:77" ht="16.5" customHeight="1">
      <c r="BX5043" s="149"/>
      <c r="BY5043" s="149"/>
    </row>
    <row r="5044" spans="76:77" ht="16.5" customHeight="1">
      <c r="BX5044" s="149"/>
      <c r="BY5044" s="149"/>
    </row>
    <row r="5045" spans="76:77" ht="16.5" customHeight="1">
      <c r="BX5045" s="149"/>
      <c r="BY5045" s="149"/>
    </row>
    <row r="5046" spans="76:77" ht="16.5" customHeight="1">
      <c r="BX5046" s="149"/>
      <c r="BY5046" s="149"/>
    </row>
    <row r="5047" spans="76:77" ht="16.5" customHeight="1">
      <c r="BX5047" s="149"/>
      <c r="BY5047" s="149"/>
    </row>
    <row r="5048" spans="76:77" ht="16.5" customHeight="1">
      <c r="BX5048" s="149"/>
      <c r="BY5048" s="149"/>
    </row>
    <row r="5049" spans="76:77" ht="16.5" customHeight="1">
      <c r="BX5049" s="149"/>
      <c r="BY5049" s="149"/>
    </row>
    <row r="5050" spans="76:77" ht="16.5" customHeight="1">
      <c r="BX5050" s="149"/>
      <c r="BY5050" s="149"/>
    </row>
    <row r="5051" spans="76:77" ht="16.5" customHeight="1">
      <c r="BX5051" s="149"/>
      <c r="BY5051" s="149"/>
    </row>
    <row r="5052" spans="76:77" ht="16.5" customHeight="1">
      <c r="BX5052" s="149"/>
      <c r="BY5052" s="149"/>
    </row>
    <row r="5053" spans="76:77" ht="16.5" customHeight="1">
      <c r="BX5053" s="149"/>
      <c r="BY5053" s="149"/>
    </row>
    <row r="5054" spans="76:77" ht="16.5" customHeight="1">
      <c r="BX5054" s="149"/>
      <c r="BY5054" s="149"/>
    </row>
    <row r="5055" spans="76:77" ht="16.5" customHeight="1">
      <c r="BX5055" s="149"/>
      <c r="BY5055" s="149"/>
    </row>
    <row r="5056" spans="76:77" ht="16.5" customHeight="1">
      <c r="BX5056" s="149"/>
      <c r="BY5056" s="149"/>
    </row>
    <row r="5057" spans="76:77" ht="16.5" customHeight="1">
      <c r="BX5057" s="149"/>
      <c r="BY5057" s="149"/>
    </row>
    <row r="5058" spans="76:77" ht="16.5" customHeight="1">
      <c r="BX5058" s="149"/>
      <c r="BY5058" s="149"/>
    </row>
    <row r="5059" spans="76:77" ht="16.5" customHeight="1">
      <c r="BX5059" s="149"/>
      <c r="BY5059" s="149"/>
    </row>
    <row r="5060" spans="76:77" ht="16.5" customHeight="1">
      <c r="BX5060" s="149"/>
      <c r="BY5060" s="149"/>
    </row>
    <row r="5061" spans="76:77" ht="16.5" customHeight="1">
      <c r="BX5061" s="149"/>
      <c r="BY5061" s="149"/>
    </row>
    <row r="5062" spans="76:77" ht="16.5" customHeight="1">
      <c r="BX5062" s="149"/>
      <c r="BY5062" s="149"/>
    </row>
    <row r="5063" spans="76:77" ht="16.5" customHeight="1">
      <c r="BX5063" s="149"/>
      <c r="BY5063" s="149"/>
    </row>
    <row r="5064" spans="76:77" ht="16.5" customHeight="1">
      <c r="BX5064" s="149"/>
      <c r="BY5064" s="149"/>
    </row>
    <row r="5065" spans="76:77" ht="16.5" customHeight="1">
      <c r="BX5065" s="149"/>
      <c r="BY5065" s="149"/>
    </row>
    <row r="5066" spans="76:77" ht="16.5" customHeight="1">
      <c r="BX5066" s="149"/>
      <c r="BY5066" s="149"/>
    </row>
    <row r="5067" spans="76:77" ht="16.5" customHeight="1">
      <c r="BX5067" s="149"/>
      <c r="BY5067" s="149"/>
    </row>
    <row r="5068" spans="76:77" ht="16.5" customHeight="1">
      <c r="BX5068" s="149"/>
      <c r="BY5068" s="149"/>
    </row>
    <row r="5069" spans="76:77" ht="16.5" customHeight="1">
      <c r="BX5069" s="149"/>
      <c r="BY5069" s="149"/>
    </row>
    <row r="5070" spans="76:77" ht="16.5" customHeight="1">
      <c r="BX5070" s="149"/>
      <c r="BY5070" s="149"/>
    </row>
    <row r="5071" spans="76:77" ht="16.5" customHeight="1">
      <c r="BX5071" s="149"/>
      <c r="BY5071" s="149"/>
    </row>
    <row r="5072" spans="76:77" ht="16.5" customHeight="1">
      <c r="BX5072" s="149"/>
      <c r="BY5072" s="149"/>
    </row>
    <row r="5073" spans="76:77" ht="16.5" customHeight="1">
      <c r="BX5073" s="149"/>
      <c r="BY5073" s="149"/>
    </row>
    <row r="5074" spans="76:77" ht="16.5" customHeight="1">
      <c r="BX5074" s="149"/>
      <c r="BY5074" s="149"/>
    </row>
    <row r="5075" spans="76:77" ht="16.5" customHeight="1">
      <c r="BX5075" s="149"/>
      <c r="BY5075" s="149"/>
    </row>
    <row r="5076" spans="76:77" ht="16.5" customHeight="1">
      <c r="BX5076" s="149"/>
      <c r="BY5076" s="149"/>
    </row>
    <row r="5077" spans="76:77" ht="16.5" customHeight="1">
      <c r="BX5077" s="149"/>
      <c r="BY5077" s="149"/>
    </row>
    <row r="5078" spans="76:77" ht="16.5" customHeight="1">
      <c r="BX5078" s="149"/>
      <c r="BY5078" s="149"/>
    </row>
    <row r="5079" spans="76:77" ht="16.5" customHeight="1">
      <c r="BX5079" s="149"/>
      <c r="BY5079" s="149"/>
    </row>
    <row r="5080" spans="76:77" ht="16.5" customHeight="1">
      <c r="BX5080" s="149"/>
      <c r="BY5080" s="149"/>
    </row>
    <row r="5081" spans="76:77" ht="16.5" customHeight="1">
      <c r="BX5081" s="149"/>
      <c r="BY5081" s="149"/>
    </row>
    <row r="5082" spans="76:77" ht="16.5" customHeight="1">
      <c r="BX5082" s="149"/>
      <c r="BY5082" s="149"/>
    </row>
    <row r="5083" spans="76:77" ht="16.5" customHeight="1">
      <c r="BX5083" s="149"/>
      <c r="BY5083" s="149"/>
    </row>
    <row r="5084" spans="76:77" ht="16.5" customHeight="1">
      <c r="BX5084" s="149"/>
      <c r="BY5084" s="149"/>
    </row>
    <row r="5085" spans="76:77" ht="16.5" customHeight="1">
      <c r="BX5085" s="149"/>
      <c r="BY5085" s="149"/>
    </row>
    <row r="5086" spans="76:77" ht="16.5" customHeight="1">
      <c r="BX5086" s="149"/>
      <c r="BY5086" s="149"/>
    </row>
    <row r="5087" spans="76:77" ht="16.5" customHeight="1">
      <c r="BX5087" s="149"/>
      <c r="BY5087" s="149"/>
    </row>
    <row r="5088" spans="76:77" ht="16.5" customHeight="1">
      <c r="BX5088" s="149"/>
      <c r="BY5088" s="149"/>
    </row>
    <row r="5089" spans="76:77" ht="16.5" customHeight="1">
      <c r="BX5089" s="149"/>
      <c r="BY5089" s="149"/>
    </row>
    <row r="5090" spans="76:77" ht="16.5" customHeight="1">
      <c r="BX5090" s="149"/>
      <c r="BY5090" s="149"/>
    </row>
    <row r="5091" spans="76:77" ht="16.5" customHeight="1">
      <c r="BX5091" s="149"/>
      <c r="BY5091" s="149"/>
    </row>
    <row r="5092" spans="76:77" ht="16.5" customHeight="1">
      <c r="BX5092" s="149"/>
      <c r="BY5092" s="149"/>
    </row>
    <row r="5093" spans="76:77" ht="16.5" customHeight="1">
      <c r="BX5093" s="149"/>
      <c r="BY5093" s="149"/>
    </row>
    <row r="5094" spans="76:77" ht="16.5" customHeight="1">
      <c r="BX5094" s="149"/>
      <c r="BY5094" s="149"/>
    </row>
    <row r="5095" spans="76:77" ht="16.5" customHeight="1">
      <c r="BX5095" s="149"/>
      <c r="BY5095" s="149"/>
    </row>
    <row r="5096" spans="76:77" ht="16.5" customHeight="1">
      <c r="BX5096" s="149"/>
      <c r="BY5096" s="149"/>
    </row>
    <row r="5097" spans="76:77" ht="16.5" customHeight="1">
      <c r="BX5097" s="149"/>
      <c r="BY5097" s="149"/>
    </row>
    <row r="5098" spans="76:77" ht="16.5" customHeight="1">
      <c r="BX5098" s="149"/>
      <c r="BY5098" s="149"/>
    </row>
    <row r="5099" spans="76:77" ht="16.5" customHeight="1">
      <c r="BX5099" s="149"/>
      <c r="BY5099" s="149"/>
    </row>
    <row r="5100" spans="76:77" ht="16.5" customHeight="1">
      <c r="BX5100" s="149"/>
      <c r="BY5100" s="149"/>
    </row>
    <row r="5101" spans="76:77" ht="16.5" customHeight="1">
      <c r="BX5101" s="149"/>
      <c r="BY5101" s="149"/>
    </row>
    <row r="5102" spans="76:77" ht="16.5" customHeight="1">
      <c r="BX5102" s="149"/>
      <c r="BY5102" s="149"/>
    </row>
    <row r="5103" spans="76:77" ht="16.5" customHeight="1">
      <c r="BX5103" s="149"/>
      <c r="BY5103" s="149"/>
    </row>
    <row r="5104" spans="76:77" ht="16.5" customHeight="1">
      <c r="BX5104" s="149"/>
      <c r="BY5104" s="149"/>
    </row>
    <row r="5105" spans="76:77" ht="16.5" customHeight="1">
      <c r="BX5105" s="149"/>
      <c r="BY5105" s="149"/>
    </row>
    <row r="5106" spans="76:77" ht="16.5" customHeight="1">
      <c r="BX5106" s="149"/>
      <c r="BY5106" s="149"/>
    </row>
    <row r="5107" spans="76:77" ht="16.5" customHeight="1">
      <c r="BX5107" s="149"/>
      <c r="BY5107" s="149"/>
    </row>
    <row r="5108" spans="76:77" ht="16.5" customHeight="1">
      <c r="BX5108" s="149"/>
      <c r="BY5108" s="149"/>
    </row>
    <row r="5109" spans="76:77" ht="16.5" customHeight="1">
      <c r="BX5109" s="149"/>
      <c r="BY5109" s="149"/>
    </row>
    <row r="5110" spans="76:77" ht="16.5" customHeight="1">
      <c r="BX5110" s="149"/>
      <c r="BY5110" s="149"/>
    </row>
    <row r="5111" spans="76:77" ht="16.5" customHeight="1">
      <c r="BX5111" s="149"/>
      <c r="BY5111" s="149"/>
    </row>
    <row r="5112" spans="76:77" ht="16.5" customHeight="1">
      <c r="BX5112" s="149"/>
      <c r="BY5112" s="149"/>
    </row>
    <row r="5113" spans="76:77" ht="16.5" customHeight="1">
      <c r="BX5113" s="149"/>
      <c r="BY5113" s="149"/>
    </row>
    <row r="5114" spans="76:77" ht="16.5" customHeight="1">
      <c r="BX5114" s="149"/>
      <c r="BY5114" s="149"/>
    </row>
    <row r="5115" spans="76:77" ht="16.5" customHeight="1">
      <c r="BX5115" s="149"/>
      <c r="BY5115" s="149"/>
    </row>
    <row r="5116" spans="76:77" ht="16.5" customHeight="1">
      <c r="BX5116" s="149"/>
      <c r="BY5116" s="149"/>
    </row>
    <row r="5117" spans="76:77" ht="16.5" customHeight="1">
      <c r="BX5117" s="149"/>
      <c r="BY5117" s="149"/>
    </row>
    <row r="5118" spans="76:77" ht="16.5" customHeight="1">
      <c r="BX5118" s="149"/>
      <c r="BY5118" s="149"/>
    </row>
    <row r="5119" spans="76:77" ht="16.5" customHeight="1">
      <c r="BX5119" s="149"/>
      <c r="BY5119" s="149"/>
    </row>
    <row r="5120" spans="76:77" ht="16.5" customHeight="1">
      <c r="BX5120" s="149"/>
      <c r="BY5120" s="149"/>
    </row>
    <row r="5121" spans="76:77" ht="16.5" customHeight="1">
      <c r="BX5121" s="149"/>
      <c r="BY5121" s="149"/>
    </row>
    <row r="5122" spans="76:77" ht="16.5" customHeight="1">
      <c r="BX5122" s="149"/>
      <c r="BY5122" s="149"/>
    </row>
    <row r="5123" spans="76:77" ht="16.5" customHeight="1">
      <c r="BX5123" s="149"/>
      <c r="BY5123" s="149"/>
    </row>
    <row r="5124" spans="76:77" ht="16.5" customHeight="1">
      <c r="BX5124" s="149"/>
      <c r="BY5124" s="149"/>
    </row>
    <row r="5125" spans="76:77" ht="16.5" customHeight="1">
      <c r="BX5125" s="149"/>
      <c r="BY5125" s="149"/>
    </row>
    <row r="5126" spans="76:77" ht="16.5" customHeight="1">
      <c r="BX5126" s="149"/>
      <c r="BY5126" s="149"/>
    </row>
    <row r="5127" spans="76:77" ht="16.5" customHeight="1">
      <c r="BX5127" s="149"/>
      <c r="BY5127" s="149"/>
    </row>
    <row r="5128" spans="76:77" ht="16.5" customHeight="1">
      <c r="BX5128" s="149"/>
      <c r="BY5128" s="149"/>
    </row>
    <row r="5129" spans="76:77" ht="16.5" customHeight="1">
      <c r="BX5129" s="149"/>
      <c r="BY5129" s="149"/>
    </row>
    <row r="5130" spans="76:77" ht="16.5" customHeight="1">
      <c r="BX5130" s="149"/>
      <c r="BY5130" s="149"/>
    </row>
    <row r="5131" spans="76:77" ht="16.5" customHeight="1">
      <c r="BX5131" s="149"/>
      <c r="BY5131" s="149"/>
    </row>
    <row r="5132" spans="76:77" ht="16.5" customHeight="1">
      <c r="BX5132" s="149"/>
      <c r="BY5132" s="149"/>
    </row>
    <row r="5133" spans="76:77" ht="16.5" customHeight="1">
      <c r="BX5133" s="149"/>
      <c r="BY5133" s="149"/>
    </row>
    <row r="5134" spans="76:77" ht="16.5" customHeight="1">
      <c r="BX5134" s="149"/>
      <c r="BY5134" s="149"/>
    </row>
    <row r="5135" spans="76:77" ht="16.5" customHeight="1">
      <c r="BX5135" s="149"/>
      <c r="BY5135" s="149"/>
    </row>
    <row r="5136" spans="76:77" ht="16.5" customHeight="1">
      <c r="BX5136" s="149"/>
      <c r="BY5136" s="149"/>
    </row>
    <row r="5137" spans="76:77" ht="16.5" customHeight="1">
      <c r="BX5137" s="149"/>
      <c r="BY5137" s="149"/>
    </row>
    <row r="5138" spans="76:77" ht="16.5" customHeight="1">
      <c r="BX5138" s="149"/>
      <c r="BY5138" s="149"/>
    </row>
    <row r="5139" spans="76:77" ht="16.5" customHeight="1">
      <c r="BX5139" s="149"/>
      <c r="BY5139" s="149"/>
    </row>
    <row r="5140" spans="76:77" ht="16.5" customHeight="1">
      <c r="BX5140" s="149"/>
      <c r="BY5140" s="149"/>
    </row>
    <row r="5141" spans="76:77" ht="16.5" customHeight="1">
      <c r="BX5141" s="149"/>
      <c r="BY5141" s="149"/>
    </row>
    <row r="5142" spans="76:77" ht="16.5" customHeight="1">
      <c r="BX5142" s="149"/>
      <c r="BY5142" s="149"/>
    </row>
    <row r="5143" spans="76:77" ht="16.5" customHeight="1">
      <c r="BX5143" s="149"/>
      <c r="BY5143" s="149"/>
    </row>
    <row r="5144" spans="76:77" ht="16.5" customHeight="1">
      <c r="BX5144" s="149"/>
      <c r="BY5144" s="149"/>
    </row>
    <row r="5145" spans="76:77" ht="16.5" customHeight="1">
      <c r="BX5145" s="149"/>
      <c r="BY5145" s="149"/>
    </row>
    <row r="5146" spans="76:77" ht="16.5" customHeight="1">
      <c r="BX5146" s="149"/>
      <c r="BY5146" s="149"/>
    </row>
    <row r="5147" spans="76:77" ht="16.5" customHeight="1">
      <c r="BX5147" s="149"/>
      <c r="BY5147" s="149"/>
    </row>
    <row r="5148" spans="76:77" ht="16.5" customHeight="1">
      <c r="BX5148" s="149"/>
      <c r="BY5148" s="149"/>
    </row>
    <row r="5149" spans="76:77" ht="16.5" customHeight="1">
      <c r="BX5149" s="149"/>
      <c r="BY5149" s="149"/>
    </row>
    <row r="5150" spans="76:77" ht="16.5" customHeight="1">
      <c r="BX5150" s="149"/>
      <c r="BY5150" s="149"/>
    </row>
    <row r="5151" spans="76:77" ht="16.5" customHeight="1">
      <c r="BX5151" s="149"/>
      <c r="BY5151" s="149"/>
    </row>
    <row r="5152" spans="76:77" ht="16.5" customHeight="1">
      <c r="BX5152" s="149"/>
      <c r="BY5152" s="149"/>
    </row>
    <row r="5153" spans="76:77" ht="16.5" customHeight="1">
      <c r="BX5153" s="149"/>
      <c r="BY5153" s="149"/>
    </row>
    <row r="5154" spans="76:77" ht="16.5" customHeight="1">
      <c r="BX5154" s="149"/>
      <c r="BY5154" s="149"/>
    </row>
    <row r="5155" spans="76:77" ht="16.5" customHeight="1">
      <c r="BX5155" s="149"/>
      <c r="BY5155" s="149"/>
    </row>
    <row r="5156" spans="76:77" ht="16.5" customHeight="1">
      <c r="BX5156" s="149"/>
      <c r="BY5156" s="149"/>
    </row>
    <row r="5157" spans="76:77" ht="16.5" customHeight="1">
      <c r="BX5157" s="149"/>
      <c r="BY5157" s="149"/>
    </row>
    <row r="5158" spans="76:77" ht="16.5" customHeight="1">
      <c r="BX5158" s="149"/>
      <c r="BY5158" s="149"/>
    </row>
    <row r="5159" spans="76:77" ht="16.5" customHeight="1">
      <c r="BX5159" s="149"/>
      <c r="BY5159" s="149"/>
    </row>
    <row r="5160" spans="76:77" ht="16.5" customHeight="1">
      <c r="BX5160" s="149"/>
      <c r="BY5160" s="149"/>
    </row>
    <row r="5161" spans="76:77" ht="16.5" customHeight="1">
      <c r="BX5161" s="149"/>
      <c r="BY5161" s="149"/>
    </row>
    <row r="5162" spans="76:77" ht="16.5" customHeight="1">
      <c r="BX5162" s="149"/>
      <c r="BY5162" s="149"/>
    </row>
    <row r="5163" spans="76:77" ht="16.5" customHeight="1">
      <c r="BX5163" s="149"/>
      <c r="BY5163" s="149"/>
    </row>
    <row r="5164" spans="76:77" ht="16.5" customHeight="1">
      <c r="BX5164" s="149"/>
      <c r="BY5164" s="149"/>
    </row>
    <row r="5165" spans="76:77" ht="16.5" customHeight="1">
      <c r="BX5165" s="149"/>
      <c r="BY5165" s="149"/>
    </row>
    <row r="5166" spans="76:77" ht="16.5" customHeight="1">
      <c r="BX5166" s="149"/>
      <c r="BY5166" s="149"/>
    </row>
    <row r="5167" spans="76:77" ht="16.5" customHeight="1">
      <c r="BX5167" s="149"/>
      <c r="BY5167" s="149"/>
    </row>
    <row r="5168" spans="76:77" ht="16.5" customHeight="1">
      <c r="BX5168" s="149"/>
      <c r="BY5168" s="149"/>
    </row>
    <row r="5169" spans="76:77" ht="16.5" customHeight="1">
      <c r="BX5169" s="149"/>
      <c r="BY5169" s="149"/>
    </row>
    <row r="5170" spans="76:77" ht="16.5" customHeight="1">
      <c r="BX5170" s="149"/>
      <c r="BY5170" s="149"/>
    </row>
    <row r="5171" spans="76:77" ht="16.5" customHeight="1">
      <c r="BX5171" s="149"/>
      <c r="BY5171" s="149"/>
    </row>
    <row r="5172" spans="76:77" ht="16.5" customHeight="1">
      <c r="BX5172" s="149"/>
      <c r="BY5172" s="149"/>
    </row>
    <row r="5173" spans="76:77" ht="16.5" customHeight="1">
      <c r="BX5173" s="149"/>
      <c r="BY5173" s="149"/>
    </row>
    <row r="5174" spans="76:77" ht="16.5" customHeight="1">
      <c r="BX5174" s="149"/>
      <c r="BY5174" s="149"/>
    </row>
    <row r="5175" spans="76:77" ht="16.5" customHeight="1">
      <c r="BX5175" s="149"/>
      <c r="BY5175" s="149"/>
    </row>
    <row r="5176" spans="76:77" ht="16.5" customHeight="1">
      <c r="BX5176" s="149"/>
      <c r="BY5176" s="149"/>
    </row>
    <row r="5177" spans="76:77" ht="16.5" customHeight="1">
      <c r="BX5177" s="149"/>
      <c r="BY5177" s="149"/>
    </row>
    <row r="5178" spans="76:77" ht="16.5" customHeight="1">
      <c r="BX5178" s="149"/>
      <c r="BY5178" s="149"/>
    </row>
    <row r="5179" spans="76:77" ht="16.5" customHeight="1">
      <c r="BX5179" s="149"/>
      <c r="BY5179" s="149"/>
    </row>
    <row r="5180" spans="76:77" ht="16.5" customHeight="1">
      <c r="BX5180" s="149"/>
      <c r="BY5180" s="149"/>
    </row>
    <row r="5181" spans="76:77" ht="16.5" customHeight="1">
      <c r="BX5181" s="149"/>
      <c r="BY5181" s="149"/>
    </row>
    <row r="5182" spans="76:77" ht="16.5" customHeight="1">
      <c r="BX5182" s="149"/>
      <c r="BY5182" s="149"/>
    </row>
    <row r="5183" spans="76:77" ht="16.5" customHeight="1">
      <c r="BX5183" s="149"/>
      <c r="BY5183" s="149"/>
    </row>
    <row r="5184" spans="76:77" ht="16.5" customHeight="1">
      <c r="BX5184" s="149"/>
      <c r="BY5184" s="149"/>
    </row>
    <row r="5185" spans="76:77" ht="16.5" customHeight="1">
      <c r="BX5185" s="149"/>
      <c r="BY5185" s="149"/>
    </row>
    <row r="5186" spans="76:77" ht="16.5" customHeight="1">
      <c r="BX5186" s="149"/>
      <c r="BY5186" s="149"/>
    </row>
    <row r="5187" spans="76:77" ht="16.5" customHeight="1">
      <c r="BX5187" s="149"/>
      <c r="BY5187" s="149"/>
    </row>
    <row r="5188" spans="76:77" ht="16.5" customHeight="1">
      <c r="BX5188" s="149"/>
      <c r="BY5188" s="149"/>
    </row>
    <row r="5189" spans="76:77" ht="16.5" customHeight="1">
      <c r="BX5189" s="149"/>
      <c r="BY5189" s="149"/>
    </row>
    <row r="5190" spans="76:77" ht="16.5" customHeight="1">
      <c r="BX5190" s="149"/>
      <c r="BY5190" s="149"/>
    </row>
    <row r="5191" spans="76:77" ht="16.5" customHeight="1">
      <c r="BX5191" s="149"/>
      <c r="BY5191" s="149"/>
    </row>
    <row r="5192" spans="76:77" ht="16.5" customHeight="1">
      <c r="BX5192" s="149"/>
      <c r="BY5192" s="149"/>
    </row>
    <row r="5193" spans="76:77" ht="16.5" customHeight="1">
      <c r="BX5193" s="149"/>
      <c r="BY5193" s="149"/>
    </row>
    <row r="5194" spans="76:77" ht="16.5" customHeight="1">
      <c r="BX5194" s="149"/>
      <c r="BY5194" s="149"/>
    </row>
    <row r="5195" spans="76:77" ht="16.5" customHeight="1">
      <c r="BX5195" s="149"/>
      <c r="BY5195" s="149"/>
    </row>
    <row r="5196" spans="76:77" ht="16.5" customHeight="1">
      <c r="BX5196" s="149"/>
      <c r="BY5196" s="149"/>
    </row>
    <row r="5197" spans="76:77" ht="16.5" customHeight="1">
      <c r="BX5197" s="149"/>
      <c r="BY5197" s="149"/>
    </row>
    <row r="5198" spans="76:77" ht="16.5" customHeight="1">
      <c r="BX5198" s="149"/>
      <c r="BY5198" s="149"/>
    </row>
    <row r="5199" spans="76:77" ht="16.5" customHeight="1">
      <c r="BX5199" s="149"/>
      <c r="BY5199" s="149"/>
    </row>
    <row r="5200" spans="76:77" ht="16.5" customHeight="1">
      <c r="BX5200" s="149"/>
      <c r="BY5200" s="149"/>
    </row>
    <row r="5201" spans="76:77" ht="16.5" customHeight="1">
      <c r="BX5201" s="149"/>
      <c r="BY5201" s="149"/>
    </row>
    <row r="5202" spans="76:77" ht="16.5" customHeight="1">
      <c r="BX5202" s="149"/>
      <c r="BY5202" s="149"/>
    </row>
    <row r="5203" spans="76:77" ht="16.5" customHeight="1">
      <c r="BX5203" s="149"/>
      <c r="BY5203" s="149"/>
    </row>
    <row r="5204" spans="76:77" ht="16.5" customHeight="1">
      <c r="BX5204" s="149"/>
      <c r="BY5204" s="149"/>
    </row>
    <row r="5205" spans="76:77" ht="16.5" customHeight="1">
      <c r="BX5205" s="149"/>
      <c r="BY5205" s="149"/>
    </row>
    <row r="5206" spans="76:77" ht="16.5" customHeight="1">
      <c r="BX5206" s="149"/>
      <c r="BY5206" s="149"/>
    </row>
    <row r="5207" spans="76:77" ht="16.5" customHeight="1">
      <c r="BX5207" s="149"/>
      <c r="BY5207" s="149"/>
    </row>
    <row r="5208" spans="76:77" ht="16.5" customHeight="1">
      <c r="BX5208" s="149"/>
      <c r="BY5208" s="149"/>
    </row>
    <row r="5209" spans="76:77" ht="16.5" customHeight="1">
      <c r="BX5209" s="149"/>
      <c r="BY5209" s="149"/>
    </row>
    <row r="5210" spans="76:77" ht="16.5" customHeight="1">
      <c r="BX5210" s="149"/>
      <c r="BY5210" s="149"/>
    </row>
    <row r="5211" spans="76:77" ht="16.5" customHeight="1">
      <c r="BX5211" s="149"/>
      <c r="BY5211" s="149"/>
    </row>
    <row r="5212" spans="76:77" ht="16.5" customHeight="1">
      <c r="BX5212" s="149"/>
      <c r="BY5212" s="149"/>
    </row>
    <row r="5213" spans="76:77" ht="16.5" customHeight="1">
      <c r="BX5213" s="149"/>
      <c r="BY5213" s="149"/>
    </row>
    <row r="5214" spans="76:77" ht="16.5" customHeight="1">
      <c r="BX5214" s="149"/>
      <c r="BY5214" s="149"/>
    </row>
    <row r="5215" spans="76:77" ht="16.5" customHeight="1">
      <c r="BX5215" s="149"/>
      <c r="BY5215" s="149"/>
    </row>
    <row r="5216" spans="76:77" ht="16.5" customHeight="1">
      <c r="BX5216" s="149"/>
      <c r="BY5216" s="149"/>
    </row>
    <row r="5217" spans="76:77" ht="16.5" customHeight="1">
      <c r="BX5217" s="149"/>
      <c r="BY5217" s="149"/>
    </row>
    <row r="5218" spans="76:77" ht="16.5" customHeight="1">
      <c r="BX5218" s="149"/>
      <c r="BY5218" s="149"/>
    </row>
    <row r="5219" spans="76:77" ht="16.5" customHeight="1">
      <c r="BX5219" s="149"/>
      <c r="BY5219" s="149"/>
    </row>
    <row r="5220" spans="76:77" ht="16.5" customHeight="1">
      <c r="BX5220" s="149"/>
      <c r="BY5220" s="149"/>
    </row>
    <row r="5221" spans="76:77" ht="16.5" customHeight="1">
      <c r="BX5221" s="149"/>
      <c r="BY5221" s="149"/>
    </row>
    <row r="5222" spans="76:77" ht="16.5" customHeight="1">
      <c r="BX5222" s="149"/>
      <c r="BY5222" s="149"/>
    </row>
    <row r="5223" spans="76:77" ht="16.5" customHeight="1">
      <c r="BX5223" s="149"/>
      <c r="BY5223" s="149"/>
    </row>
    <row r="5224" spans="76:77" ht="16.5" customHeight="1">
      <c r="BX5224" s="149"/>
      <c r="BY5224" s="149"/>
    </row>
    <row r="5225" spans="76:77" ht="16.5" customHeight="1">
      <c r="BX5225" s="149"/>
      <c r="BY5225" s="149"/>
    </row>
    <row r="5226" spans="76:77" ht="16.5" customHeight="1">
      <c r="BX5226" s="149"/>
      <c r="BY5226" s="149"/>
    </row>
    <row r="5227" spans="76:77" ht="16.5" customHeight="1">
      <c r="BX5227" s="149"/>
      <c r="BY5227" s="149"/>
    </row>
    <row r="5228" spans="76:77" ht="16.5" customHeight="1">
      <c r="BX5228" s="149"/>
      <c r="BY5228" s="149"/>
    </row>
    <row r="5229" spans="76:77" ht="16.5" customHeight="1">
      <c r="BX5229" s="149"/>
      <c r="BY5229" s="149"/>
    </row>
    <row r="5230" spans="76:77" ht="16.5" customHeight="1">
      <c r="BX5230" s="149"/>
      <c r="BY5230" s="149"/>
    </row>
    <row r="5231" spans="76:77" ht="16.5" customHeight="1">
      <c r="BX5231" s="149"/>
      <c r="BY5231" s="149"/>
    </row>
    <row r="5232" spans="76:77" ht="16.5" customHeight="1">
      <c r="BX5232" s="149"/>
      <c r="BY5232" s="149"/>
    </row>
    <row r="5233" spans="76:77" ht="16.5" customHeight="1">
      <c r="BX5233" s="149"/>
      <c r="BY5233" s="149"/>
    </row>
    <row r="5234" spans="76:77" ht="16.5" customHeight="1">
      <c r="BX5234" s="149"/>
      <c r="BY5234" s="149"/>
    </row>
    <row r="5235" spans="76:77" ht="16.5" customHeight="1">
      <c r="BX5235" s="149"/>
      <c r="BY5235" s="149"/>
    </row>
    <row r="5236" spans="76:77" ht="16.5" customHeight="1">
      <c r="BX5236" s="149"/>
      <c r="BY5236" s="149"/>
    </row>
    <row r="5237" spans="76:77" ht="16.5" customHeight="1">
      <c r="BX5237" s="149"/>
      <c r="BY5237" s="149"/>
    </row>
    <row r="5238" spans="76:77" ht="16.5" customHeight="1">
      <c r="BX5238" s="149"/>
      <c r="BY5238" s="149"/>
    </row>
    <row r="5239" spans="76:77" ht="16.5" customHeight="1">
      <c r="BX5239" s="149"/>
      <c r="BY5239" s="149"/>
    </row>
    <row r="5240" spans="76:77" ht="16.5" customHeight="1">
      <c r="BX5240" s="149"/>
      <c r="BY5240" s="149"/>
    </row>
    <row r="5241" spans="76:77" ht="16.5" customHeight="1">
      <c r="BX5241" s="149"/>
      <c r="BY5241" s="149"/>
    </row>
    <row r="5242" spans="76:77" ht="16.5" customHeight="1">
      <c r="BX5242" s="149"/>
      <c r="BY5242" s="149"/>
    </row>
    <row r="5243" spans="76:77" ht="16.5" customHeight="1">
      <c r="BX5243" s="149"/>
      <c r="BY5243" s="149"/>
    </row>
    <row r="5244" spans="76:77" ht="16.5" customHeight="1">
      <c r="BX5244" s="149"/>
      <c r="BY5244" s="149"/>
    </row>
    <row r="5245" spans="76:77" ht="16.5" customHeight="1">
      <c r="BX5245" s="149"/>
      <c r="BY5245" s="149"/>
    </row>
    <row r="5246" spans="76:77" ht="16.5" customHeight="1">
      <c r="BX5246" s="149"/>
      <c r="BY5246" s="149"/>
    </row>
    <row r="5247" spans="76:77" ht="16.5" customHeight="1">
      <c r="BX5247" s="149"/>
      <c r="BY5247" s="149"/>
    </row>
    <row r="5248" spans="76:77" ht="16.5" customHeight="1">
      <c r="BX5248" s="149"/>
      <c r="BY5248" s="149"/>
    </row>
    <row r="5249" spans="76:77" ht="16.5" customHeight="1">
      <c r="BX5249" s="149"/>
      <c r="BY5249" s="149"/>
    </row>
    <row r="5250" spans="76:77" ht="16.5" customHeight="1">
      <c r="BX5250" s="149"/>
      <c r="BY5250" s="149"/>
    </row>
    <row r="5251" spans="76:77" ht="16.5" customHeight="1">
      <c r="BX5251" s="149"/>
      <c r="BY5251" s="149"/>
    </row>
    <row r="5252" spans="76:77" ht="16.5" customHeight="1">
      <c r="BX5252" s="149"/>
      <c r="BY5252" s="149"/>
    </row>
    <row r="5253" spans="76:77" ht="16.5" customHeight="1">
      <c r="BX5253" s="149"/>
      <c r="BY5253" s="149"/>
    </row>
    <row r="5254" spans="76:77" ht="16.5" customHeight="1">
      <c r="BX5254" s="149"/>
      <c r="BY5254" s="149"/>
    </row>
    <row r="5255" spans="76:77" ht="16.5" customHeight="1">
      <c r="BX5255" s="149"/>
      <c r="BY5255" s="149"/>
    </row>
    <row r="5256" spans="76:77" ht="16.5" customHeight="1">
      <c r="BX5256" s="149"/>
      <c r="BY5256" s="149"/>
    </row>
    <row r="5257" spans="76:77" ht="16.5" customHeight="1">
      <c r="BX5257" s="149"/>
      <c r="BY5257" s="149"/>
    </row>
    <row r="5258" spans="76:77" ht="16.5" customHeight="1">
      <c r="BX5258" s="149"/>
      <c r="BY5258" s="149"/>
    </row>
    <row r="5259" spans="76:77" ht="16.5" customHeight="1">
      <c r="BX5259" s="149"/>
      <c r="BY5259" s="149"/>
    </row>
    <row r="5260" spans="76:77" ht="16.5" customHeight="1">
      <c r="BX5260" s="149"/>
      <c r="BY5260" s="149"/>
    </row>
    <row r="5261" spans="76:77" ht="16.5" customHeight="1">
      <c r="BX5261" s="149"/>
      <c r="BY5261" s="149"/>
    </row>
    <row r="5262" spans="76:77" ht="16.5" customHeight="1">
      <c r="BX5262" s="149"/>
      <c r="BY5262" s="149"/>
    </row>
    <row r="5263" spans="76:77" ht="16.5" customHeight="1">
      <c r="BX5263" s="149"/>
      <c r="BY5263" s="149"/>
    </row>
    <row r="5264" spans="76:77" ht="16.5" customHeight="1">
      <c r="BX5264" s="149"/>
      <c r="BY5264" s="149"/>
    </row>
    <row r="5265" spans="76:77" ht="16.5" customHeight="1">
      <c r="BX5265" s="149"/>
      <c r="BY5265" s="149"/>
    </row>
    <row r="5266" spans="76:77" ht="16.5" customHeight="1">
      <c r="BX5266" s="149"/>
      <c r="BY5266" s="149"/>
    </row>
    <row r="5267" spans="76:77" ht="16.5" customHeight="1">
      <c r="BX5267" s="149"/>
      <c r="BY5267" s="149"/>
    </row>
    <row r="5268" spans="76:77" ht="16.5" customHeight="1">
      <c r="BX5268" s="149"/>
      <c r="BY5268" s="149"/>
    </row>
    <row r="5269" spans="76:77" ht="16.5" customHeight="1">
      <c r="BX5269" s="149"/>
      <c r="BY5269" s="149"/>
    </row>
    <row r="5270" spans="76:77" ht="16.5" customHeight="1">
      <c r="BX5270" s="149"/>
      <c r="BY5270" s="149"/>
    </row>
    <row r="5271" spans="76:77" ht="16.5" customHeight="1">
      <c r="BX5271" s="149"/>
      <c r="BY5271" s="149"/>
    </row>
    <row r="5272" spans="76:77" ht="16.5" customHeight="1">
      <c r="BX5272" s="149"/>
      <c r="BY5272" s="149"/>
    </row>
    <row r="5273" spans="76:77" ht="16.5" customHeight="1">
      <c r="BX5273" s="149"/>
      <c r="BY5273" s="149"/>
    </row>
    <row r="5274" spans="76:77" ht="16.5" customHeight="1">
      <c r="BX5274" s="149"/>
      <c r="BY5274" s="149"/>
    </row>
    <row r="5275" spans="76:77" ht="16.5" customHeight="1">
      <c r="BX5275" s="149"/>
      <c r="BY5275" s="149"/>
    </row>
    <row r="5276" spans="76:77" ht="16.5" customHeight="1">
      <c r="BX5276" s="149"/>
      <c r="BY5276" s="149"/>
    </row>
    <row r="5277" spans="76:77" ht="16.5" customHeight="1">
      <c r="BX5277" s="149"/>
      <c r="BY5277" s="149"/>
    </row>
    <row r="5278" spans="76:77" ht="16.5" customHeight="1">
      <c r="BX5278" s="149"/>
      <c r="BY5278" s="149"/>
    </row>
    <row r="5279" spans="76:77" ht="16.5" customHeight="1">
      <c r="BX5279" s="149"/>
      <c r="BY5279" s="149"/>
    </row>
    <row r="5280" spans="76:77" ht="16.5" customHeight="1">
      <c r="BX5280" s="149"/>
      <c r="BY5280" s="149"/>
    </row>
    <row r="5281" spans="76:77" ht="16.5" customHeight="1">
      <c r="BX5281" s="149"/>
      <c r="BY5281" s="149"/>
    </row>
    <row r="5282" spans="76:77" ht="16.5" customHeight="1">
      <c r="BX5282" s="149"/>
      <c r="BY5282" s="149"/>
    </row>
    <row r="5283" spans="76:77" ht="16.5" customHeight="1">
      <c r="BX5283" s="149"/>
      <c r="BY5283" s="149"/>
    </row>
    <row r="5284" spans="76:77" ht="16.5" customHeight="1">
      <c r="BX5284" s="149"/>
      <c r="BY5284" s="149"/>
    </row>
    <row r="5285" spans="76:77" ht="16.5" customHeight="1">
      <c r="BX5285" s="149"/>
      <c r="BY5285" s="149"/>
    </row>
    <row r="5286" spans="76:77" ht="16.5" customHeight="1">
      <c r="BX5286" s="149"/>
      <c r="BY5286" s="149"/>
    </row>
    <row r="5287" spans="76:77" ht="16.5" customHeight="1">
      <c r="BX5287" s="149"/>
      <c r="BY5287" s="149"/>
    </row>
    <row r="5288" spans="76:77" ht="16.5" customHeight="1">
      <c r="BX5288" s="149"/>
      <c r="BY5288" s="149"/>
    </row>
    <row r="5289" spans="76:77" ht="16.5" customHeight="1">
      <c r="BX5289" s="149"/>
      <c r="BY5289" s="149"/>
    </row>
    <row r="5290" spans="76:77" ht="16.5" customHeight="1">
      <c r="BX5290" s="149"/>
      <c r="BY5290" s="149"/>
    </row>
    <row r="5291" spans="76:77" ht="16.5" customHeight="1">
      <c r="BX5291" s="149"/>
      <c r="BY5291" s="149"/>
    </row>
    <row r="5292" spans="76:77" ht="16.5" customHeight="1">
      <c r="BX5292" s="149"/>
      <c r="BY5292" s="149"/>
    </row>
    <row r="5293" spans="76:77" ht="16.5" customHeight="1">
      <c r="BX5293" s="149"/>
      <c r="BY5293" s="149"/>
    </row>
    <row r="5294" spans="76:77" ht="16.5" customHeight="1">
      <c r="BX5294" s="149"/>
      <c r="BY5294" s="149"/>
    </row>
    <row r="5295" spans="76:77" ht="16.5" customHeight="1">
      <c r="BX5295" s="149"/>
      <c r="BY5295" s="149"/>
    </row>
    <row r="5296" spans="76:77" ht="16.5" customHeight="1">
      <c r="BX5296" s="149"/>
      <c r="BY5296" s="149"/>
    </row>
    <row r="5297" spans="76:77" ht="16.5" customHeight="1">
      <c r="BX5297" s="149"/>
      <c r="BY5297" s="149"/>
    </row>
    <row r="5298" spans="76:77" ht="16.5" customHeight="1">
      <c r="BX5298" s="149"/>
      <c r="BY5298" s="149"/>
    </row>
    <row r="5299" spans="76:77" ht="16.5" customHeight="1">
      <c r="BX5299" s="149"/>
      <c r="BY5299" s="149"/>
    </row>
    <row r="5300" spans="76:77" ht="16.5" customHeight="1">
      <c r="BX5300" s="149"/>
      <c r="BY5300" s="149"/>
    </row>
    <row r="5301" spans="76:77" ht="16.5" customHeight="1">
      <c r="BX5301" s="149"/>
      <c r="BY5301" s="149"/>
    </row>
    <row r="5302" spans="76:77" ht="16.5" customHeight="1">
      <c r="BX5302" s="149"/>
      <c r="BY5302" s="149"/>
    </row>
    <row r="5303" spans="76:77" ht="16.5" customHeight="1">
      <c r="BX5303" s="149"/>
      <c r="BY5303" s="149"/>
    </row>
    <row r="5304" spans="76:77" ht="16.5" customHeight="1">
      <c r="BX5304" s="149"/>
      <c r="BY5304" s="149"/>
    </row>
    <row r="5305" spans="76:77" ht="16.5" customHeight="1">
      <c r="BX5305" s="149"/>
      <c r="BY5305" s="149"/>
    </row>
    <row r="5306" spans="76:77" ht="16.5" customHeight="1">
      <c r="BX5306" s="149"/>
      <c r="BY5306" s="149"/>
    </row>
    <row r="5307" spans="76:77" ht="16.5" customHeight="1">
      <c r="BX5307" s="149"/>
      <c r="BY5307" s="149"/>
    </row>
    <row r="5308" spans="76:77" ht="16.5" customHeight="1">
      <c r="BX5308" s="149"/>
      <c r="BY5308" s="149"/>
    </row>
    <row r="5309" spans="76:77" ht="16.5" customHeight="1">
      <c r="BX5309" s="149"/>
      <c r="BY5309" s="149"/>
    </row>
    <row r="5310" spans="76:77" ht="16.5" customHeight="1">
      <c r="BX5310" s="149"/>
      <c r="BY5310" s="149"/>
    </row>
    <row r="5311" spans="76:77" ht="16.5" customHeight="1">
      <c r="BX5311" s="149"/>
      <c r="BY5311" s="149"/>
    </row>
    <row r="5312" spans="76:77" ht="16.5" customHeight="1">
      <c r="BX5312" s="149"/>
      <c r="BY5312" s="149"/>
    </row>
    <row r="5313" spans="76:77" ht="16.5" customHeight="1">
      <c r="BX5313" s="149"/>
      <c r="BY5313" s="149"/>
    </row>
    <row r="5314" spans="76:77" ht="16.5" customHeight="1">
      <c r="BX5314" s="149"/>
      <c r="BY5314" s="149"/>
    </row>
    <row r="5315" spans="76:77" ht="16.5" customHeight="1">
      <c r="BX5315" s="149"/>
      <c r="BY5315" s="149"/>
    </row>
    <row r="5316" spans="76:77" ht="16.5" customHeight="1">
      <c r="BX5316" s="149"/>
      <c r="BY5316" s="149"/>
    </row>
    <row r="5317" spans="76:77" ht="16.5" customHeight="1">
      <c r="BX5317" s="149"/>
      <c r="BY5317" s="149"/>
    </row>
    <row r="5318" spans="76:77" ht="16.5" customHeight="1">
      <c r="BX5318" s="149"/>
      <c r="BY5318" s="149"/>
    </row>
    <row r="5319" spans="76:77" ht="16.5" customHeight="1">
      <c r="BX5319" s="149"/>
      <c r="BY5319" s="149"/>
    </row>
    <row r="5320" spans="76:77" ht="16.5" customHeight="1">
      <c r="BX5320" s="149"/>
      <c r="BY5320" s="149"/>
    </row>
    <row r="5321" spans="76:77" ht="16.5" customHeight="1">
      <c r="BX5321" s="149"/>
      <c r="BY5321" s="149"/>
    </row>
    <row r="5322" spans="76:77" ht="16.5" customHeight="1">
      <c r="BX5322" s="149"/>
      <c r="BY5322" s="149"/>
    </row>
    <row r="5323" spans="76:77" ht="16.5" customHeight="1">
      <c r="BX5323" s="149"/>
      <c r="BY5323" s="149"/>
    </row>
    <row r="5324" spans="76:77" ht="16.5" customHeight="1">
      <c r="BX5324" s="149"/>
      <c r="BY5324" s="149"/>
    </row>
    <row r="5325" spans="76:77" ht="16.5" customHeight="1">
      <c r="BX5325" s="149"/>
      <c r="BY5325" s="149"/>
    </row>
    <row r="5326" spans="76:77" ht="16.5" customHeight="1">
      <c r="BX5326" s="149"/>
      <c r="BY5326" s="149"/>
    </row>
    <row r="5327" spans="76:77" ht="16.5" customHeight="1">
      <c r="BX5327" s="149"/>
      <c r="BY5327" s="149"/>
    </row>
    <row r="5328" spans="76:77" ht="16.5" customHeight="1">
      <c r="BX5328" s="149"/>
      <c r="BY5328" s="149"/>
    </row>
    <row r="5329" spans="76:77" ht="16.5" customHeight="1">
      <c r="BX5329" s="149"/>
      <c r="BY5329" s="149"/>
    </row>
    <row r="5330" spans="76:77" ht="16.5" customHeight="1">
      <c r="BX5330" s="149"/>
      <c r="BY5330" s="149"/>
    </row>
    <row r="5331" spans="76:77" ht="16.5" customHeight="1">
      <c r="BX5331" s="149"/>
      <c r="BY5331" s="149"/>
    </row>
    <row r="5332" spans="76:77" ht="16.5" customHeight="1">
      <c r="BX5332" s="149"/>
      <c r="BY5332" s="149"/>
    </row>
    <row r="5333" spans="76:77" ht="16.5" customHeight="1">
      <c r="BX5333" s="149"/>
      <c r="BY5333" s="149"/>
    </row>
    <row r="5334" spans="76:77" ht="16.5" customHeight="1">
      <c r="BX5334" s="149"/>
      <c r="BY5334" s="149"/>
    </row>
    <row r="5335" spans="76:77" ht="16.5" customHeight="1">
      <c r="BX5335" s="149"/>
      <c r="BY5335" s="149"/>
    </row>
    <row r="5336" spans="76:77" ht="16.5" customHeight="1">
      <c r="BX5336" s="149"/>
      <c r="BY5336" s="149"/>
    </row>
    <row r="5337" spans="76:77" ht="16.5" customHeight="1">
      <c r="BX5337" s="149"/>
      <c r="BY5337" s="149"/>
    </row>
    <row r="5338" spans="76:77" ht="16.5" customHeight="1">
      <c r="BX5338" s="149"/>
      <c r="BY5338" s="149"/>
    </row>
    <row r="5339" spans="76:77" ht="16.5" customHeight="1">
      <c r="BX5339" s="149"/>
      <c r="BY5339" s="149"/>
    </row>
    <row r="5340" spans="76:77" ht="16.5" customHeight="1">
      <c r="BX5340" s="149"/>
      <c r="BY5340" s="149"/>
    </row>
    <row r="5341" spans="76:77" ht="16.5" customHeight="1">
      <c r="BX5341" s="149"/>
      <c r="BY5341" s="149"/>
    </row>
    <row r="5342" spans="76:77" ht="16.5" customHeight="1">
      <c r="BX5342" s="149"/>
      <c r="BY5342" s="149"/>
    </row>
    <row r="5343" spans="76:77" ht="16.5" customHeight="1">
      <c r="BX5343" s="149"/>
      <c r="BY5343" s="149"/>
    </row>
    <row r="5344" spans="76:77" ht="16.5" customHeight="1">
      <c r="BX5344" s="149"/>
      <c r="BY5344" s="149"/>
    </row>
    <row r="5345" spans="76:77" ht="16.5" customHeight="1">
      <c r="BX5345" s="149"/>
      <c r="BY5345" s="149"/>
    </row>
    <row r="5346" spans="76:77" ht="16.5" customHeight="1">
      <c r="BX5346" s="149"/>
      <c r="BY5346" s="149"/>
    </row>
    <row r="5347" spans="76:77" ht="16.5" customHeight="1">
      <c r="BX5347" s="149"/>
      <c r="BY5347" s="149"/>
    </row>
    <row r="5348" spans="76:77" ht="16.5" customHeight="1">
      <c r="BX5348" s="149"/>
      <c r="BY5348" s="149"/>
    </row>
    <row r="5349" spans="76:77" ht="16.5" customHeight="1">
      <c r="BX5349" s="149"/>
      <c r="BY5349" s="149"/>
    </row>
    <row r="5350" spans="76:77" ht="16.5" customHeight="1">
      <c r="BX5350" s="149"/>
      <c r="BY5350" s="149"/>
    </row>
    <row r="5351" spans="76:77" ht="16.5" customHeight="1">
      <c r="BX5351" s="149"/>
      <c r="BY5351" s="149"/>
    </row>
    <row r="5352" spans="76:77" ht="16.5" customHeight="1">
      <c r="BX5352" s="149"/>
      <c r="BY5352" s="149"/>
    </row>
    <row r="5353" spans="76:77" ht="16.5" customHeight="1">
      <c r="BX5353" s="149"/>
      <c r="BY5353" s="149"/>
    </row>
    <row r="5354" spans="76:77" ht="16.5" customHeight="1">
      <c r="BX5354" s="149"/>
      <c r="BY5354" s="149"/>
    </row>
    <row r="5355" spans="76:77" ht="16.5" customHeight="1">
      <c r="BX5355" s="149"/>
      <c r="BY5355" s="149"/>
    </row>
    <row r="5356" spans="76:77" ht="16.5" customHeight="1">
      <c r="BX5356" s="149"/>
      <c r="BY5356" s="149"/>
    </row>
    <row r="5357" spans="76:77" ht="16.5" customHeight="1">
      <c r="BX5357" s="149"/>
      <c r="BY5357" s="149"/>
    </row>
    <row r="5358" spans="76:77" ht="16.5" customHeight="1">
      <c r="BX5358" s="149"/>
      <c r="BY5358" s="149"/>
    </row>
    <row r="5359" spans="76:77" ht="16.5" customHeight="1">
      <c r="BX5359" s="149"/>
      <c r="BY5359" s="149"/>
    </row>
    <row r="5360" spans="76:77" ht="16.5" customHeight="1">
      <c r="BX5360" s="149"/>
      <c r="BY5360" s="149"/>
    </row>
    <row r="5361" spans="76:77" ht="16.5" customHeight="1">
      <c r="BX5361" s="149"/>
      <c r="BY5361" s="149"/>
    </row>
    <row r="5362" spans="76:77" ht="16.5" customHeight="1">
      <c r="BX5362" s="149"/>
      <c r="BY5362" s="149"/>
    </row>
    <row r="5363" spans="76:77" ht="16.5" customHeight="1">
      <c r="BX5363" s="149"/>
      <c r="BY5363" s="149"/>
    </row>
    <row r="5364" spans="76:77" ht="16.5" customHeight="1">
      <c r="BX5364" s="149"/>
      <c r="BY5364" s="149"/>
    </row>
    <row r="5365" spans="76:77" ht="16.5" customHeight="1">
      <c r="BX5365" s="149"/>
      <c r="BY5365" s="149"/>
    </row>
    <row r="5366" spans="76:77" ht="16.5" customHeight="1">
      <c r="BX5366" s="149"/>
      <c r="BY5366" s="149"/>
    </row>
    <row r="5367" spans="76:77" ht="16.5" customHeight="1">
      <c r="BX5367" s="149"/>
      <c r="BY5367" s="149"/>
    </row>
    <row r="5368" spans="76:77" ht="16.5" customHeight="1">
      <c r="BX5368" s="149"/>
      <c r="BY5368" s="149"/>
    </row>
    <row r="5369" spans="76:77" ht="16.5" customHeight="1">
      <c r="BX5369" s="149"/>
      <c r="BY5369" s="149"/>
    </row>
    <row r="5370" spans="76:77" ht="16.5" customHeight="1">
      <c r="BX5370" s="149"/>
      <c r="BY5370" s="149"/>
    </row>
    <row r="5371" spans="76:77" ht="16.5" customHeight="1">
      <c r="BX5371" s="149"/>
      <c r="BY5371" s="149"/>
    </row>
    <row r="5372" spans="76:77" ht="16.5" customHeight="1">
      <c r="BX5372" s="149"/>
      <c r="BY5372" s="149"/>
    </row>
    <row r="5373" spans="76:77" ht="16.5" customHeight="1">
      <c r="BX5373" s="149"/>
      <c r="BY5373" s="149"/>
    </row>
    <row r="5374" spans="76:77" ht="16.5" customHeight="1">
      <c r="BX5374" s="149"/>
      <c r="BY5374" s="149"/>
    </row>
    <row r="5375" spans="76:77" ht="16.5" customHeight="1">
      <c r="BX5375" s="149"/>
      <c r="BY5375" s="149"/>
    </row>
    <row r="5376" spans="76:77" ht="16.5" customHeight="1">
      <c r="BX5376" s="149"/>
      <c r="BY5376" s="149"/>
    </row>
    <row r="5377" spans="76:77" ht="16.5" customHeight="1">
      <c r="BX5377" s="149"/>
      <c r="BY5377" s="149"/>
    </row>
    <row r="5378" spans="76:77" ht="16.5" customHeight="1">
      <c r="BX5378" s="149"/>
      <c r="BY5378" s="149"/>
    </row>
    <row r="5379" spans="76:77" ht="16.5" customHeight="1">
      <c r="BX5379" s="149"/>
      <c r="BY5379" s="149"/>
    </row>
    <row r="5380" spans="76:77" ht="16.5" customHeight="1">
      <c r="BX5380" s="149"/>
      <c r="BY5380" s="149"/>
    </row>
    <row r="5381" spans="76:77" ht="16.5" customHeight="1">
      <c r="BX5381" s="149"/>
      <c r="BY5381" s="149"/>
    </row>
    <row r="5382" spans="76:77" ht="16.5" customHeight="1">
      <c r="BX5382" s="149"/>
      <c r="BY5382" s="149"/>
    </row>
    <row r="5383" spans="76:77" ht="16.5" customHeight="1">
      <c r="BX5383" s="149"/>
      <c r="BY5383" s="149"/>
    </row>
    <row r="5384" spans="76:77" ht="16.5" customHeight="1">
      <c r="BX5384" s="149"/>
      <c r="BY5384" s="149"/>
    </row>
    <row r="5385" spans="76:77" ht="16.5" customHeight="1">
      <c r="BX5385" s="149"/>
      <c r="BY5385" s="149"/>
    </row>
    <row r="5386" spans="76:77" ht="16.5" customHeight="1">
      <c r="BX5386" s="149"/>
      <c r="BY5386" s="149"/>
    </row>
    <row r="5387" spans="76:77" ht="16.5" customHeight="1">
      <c r="BX5387" s="149"/>
      <c r="BY5387" s="149"/>
    </row>
    <row r="5388" spans="76:77" ht="16.5" customHeight="1">
      <c r="BX5388" s="149"/>
      <c r="BY5388" s="149"/>
    </row>
    <row r="5389" spans="76:77" ht="16.5" customHeight="1">
      <c r="BX5389" s="149"/>
      <c r="BY5389" s="149"/>
    </row>
    <row r="5390" spans="76:77" ht="16.5" customHeight="1">
      <c r="BX5390" s="149"/>
      <c r="BY5390" s="149"/>
    </row>
    <row r="5391" spans="76:77" ht="16.5" customHeight="1">
      <c r="BX5391" s="149"/>
      <c r="BY5391" s="149"/>
    </row>
    <row r="5392" spans="76:77" ht="16.5" customHeight="1">
      <c r="BX5392" s="149"/>
      <c r="BY5392" s="149"/>
    </row>
    <row r="5393" spans="76:77" ht="16.5" customHeight="1">
      <c r="BX5393" s="149"/>
      <c r="BY5393" s="149"/>
    </row>
    <row r="5394" spans="76:77" ht="16.5" customHeight="1">
      <c r="BX5394" s="149"/>
      <c r="BY5394" s="149"/>
    </row>
    <row r="5395" spans="76:77" ht="16.5" customHeight="1">
      <c r="BX5395" s="149"/>
      <c r="BY5395" s="149"/>
    </row>
    <row r="5396" spans="76:77" ht="16.5" customHeight="1">
      <c r="BX5396" s="149"/>
      <c r="BY5396" s="149"/>
    </row>
    <row r="5397" spans="76:77" ht="16.5" customHeight="1">
      <c r="BX5397" s="149"/>
      <c r="BY5397" s="149"/>
    </row>
    <row r="5398" spans="76:77" ht="16.5" customHeight="1">
      <c r="BX5398" s="149"/>
      <c r="BY5398" s="149"/>
    </row>
    <row r="5399" spans="76:77" ht="16.5" customHeight="1">
      <c r="BX5399" s="149"/>
      <c r="BY5399" s="149"/>
    </row>
    <row r="5400" spans="76:77" ht="16.5" customHeight="1">
      <c r="BX5400" s="149"/>
      <c r="BY5400" s="149"/>
    </row>
    <row r="5401" spans="76:77" ht="16.5" customHeight="1">
      <c r="BX5401" s="149"/>
      <c r="BY5401" s="149"/>
    </row>
    <row r="5402" spans="76:77" ht="16.5" customHeight="1">
      <c r="BX5402" s="149"/>
      <c r="BY5402" s="149"/>
    </row>
    <row r="5403" spans="76:77" ht="16.5" customHeight="1">
      <c r="BX5403" s="149"/>
      <c r="BY5403" s="149"/>
    </row>
    <row r="5404" spans="76:77" ht="16.5" customHeight="1">
      <c r="BX5404" s="149"/>
      <c r="BY5404" s="149"/>
    </row>
    <row r="5405" spans="76:77" ht="16.5" customHeight="1">
      <c r="BX5405" s="149"/>
      <c r="BY5405" s="149"/>
    </row>
    <row r="5406" spans="76:77" ht="16.5" customHeight="1">
      <c r="BX5406" s="149"/>
      <c r="BY5406" s="149"/>
    </row>
    <row r="5407" spans="76:77" ht="16.5" customHeight="1">
      <c r="BX5407" s="149"/>
      <c r="BY5407" s="149"/>
    </row>
    <row r="5408" spans="76:77" ht="16.5" customHeight="1">
      <c r="BX5408" s="149"/>
      <c r="BY5408" s="149"/>
    </row>
    <row r="5409" spans="76:77" ht="16.5" customHeight="1">
      <c r="BX5409" s="149"/>
      <c r="BY5409" s="149"/>
    </row>
    <row r="5410" spans="76:77" ht="16.5" customHeight="1">
      <c r="BX5410" s="149"/>
      <c r="BY5410" s="149"/>
    </row>
    <row r="5411" spans="76:77" ht="16.5" customHeight="1">
      <c r="BX5411" s="149"/>
      <c r="BY5411" s="149"/>
    </row>
    <row r="5412" spans="76:77" ht="16.5" customHeight="1">
      <c r="BX5412" s="149"/>
      <c r="BY5412" s="149"/>
    </row>
    <row r="5413" spans="76:77" ht="16.5" customHeight="1">
      <c r="BX5413" s="149"/>
      <c r="BY5413" s="149"/>
    </row>
    <row r="5414" spans="76:77" ht="16.5" customHeight="1">
      <c r="BX5414" s="149"/>
      <c r="BY5414" s="149"/>
    </row>
    <row r="5415" spans="76:77" ht="16.5" customHeight="1">
      <c r="BX5415" s="149"/>
      <c r="BY5415" s="149"/>
    </row>
    <row r="5416" spans="76:77" ht="16.5" customHeight="1">
      <c r="BX5416" s="149"/>
      <c r="BY5416" s="149"/>
    </row>
    <row r="5417" spans="76:77" ht="16.5" customHeight="1">
      <c r="BX5417" s="149"/>
      <c r="BY5417" s="149"/>
    </row>
    <row r="5418" spans="76:77" ht="16.5" customHeight="1">
      <c r="BX5418" s="149"/>
      <c r="BY5418" s="149"/>
    </row>
    <row r="5419" spans="76:77" ht="16.5" customHeight="1">
      <c r="BX5419" s="149"/>
      <c r="BY5419" s="149"/>
    </row>
    <row r="5420" spans="76:77" ht="16.5" customHeight="1">
      <c r="BX5420" s="149"/>
      <c r="BY5420" s="149"/>
    </row>
    <row r="5421" spans="76:77" ht="16.5" customHeight="1">
      <c r="BX5421" s="149"/>
      <c r="BY5421" s="149"/>
    </row>
    <row r="5422" spans="76:77" ht="16.5" customHeight="1">
      <c r="BX5422" s="149"/>
      <c r="BY5422" s="149"/>
    </row>
    <row r="5423" spans="76:77" ht="16.5" customHeight="1">
      <c r="BX5423" s="149"/>
      <c r="BY5423" s="149"/>
    </row>
    <row r="5424" spans="76:77" ht="16.5" customHeight="1">
      <c r="BX5424" s="149"/>
      <c r="BY5424" s="149"/>
    </row>
    <row r="5425" spans="76:77" ht="16.5" customHeight="1">
      <c r="BX5425" s="149"/>
      <c r="BY5425" s="149"/>
    </row>
    <row r="5426" spans="76:77" ht="16.5" customHeight="1">
      <c r="BX5426" s="149"/>
      <c r="BY5426" s="149"/>
    </row>
    <row r="5427" spans="76:77" ht="16.5" customHeight="1">
      <c r="BX5427" s="149"/>
      <c r="BY5427" s="149"/>
    </row>
    <row r="5428" spans="76:77" ht="16.5" customHeight="1">
      <c r="BX5428" s="149"/>
      <c r="BY5428" s="149"/>
    </row>
    <row r="5429" spans="76:77" ht="16.5" customHeight="1">
      <c r="BX5429" s="149"/>
      <c r="BY5429" s="149"/>
    </row>
    <row r="5430" spans="76:77" ht="16.5" customHeight="1">
      <c r="BX5430" s="149"/>
      <c r="BY5430" s="149"/>
    </row>
    <row r="5431" spans="76:77" ht="16.5" customHeight="1">
      <c r="BX5431" s="149"/>
      <c r="BY5431" s="149"/>
    </row>
    <row r="5432" spans="76:77" ht="16.5" customHeight="1">
      <c r="BX5432" s="149"/>
      <c r="BY5432" s="149"/>
    </row>
    <row r="5433" spans="76:77" ht="16.5" customHeight="1">
      <c r="BX5433" s="149"/>
      <c r="BY5433" s="149"/>
    </row>
    <row r="5434" spans="76:77" ht="16.5" customHeight="1">
      <c r="BX5434" s="149"/>
      <c r="BY5434" s="149"/>
    </row>
    <row r="5435" spans="76:77" ht="16.5" customHeight="1">
      <c r="BX5435" s="149"/>
      <c r="BY5435" s="149"/>
    </row>
    <row r="5436" spans="76:77" ht="16.5" customHeight="1">
      <c r="BX5436" s="149"/>
      <c r="BY5436" s="149"/>
    </row>
    <row r="5437" spans="76:77" ht="16.5" customHeight="1">
      <c r="BX5437" s="149"/>
      <c r="BY5437" s="149"/>
    </row>
    <row r="5438" spans="76:77" ht="16.5" customHeight="1">
      <c r="BX5438" s="149"/>
      <c r="BY5438" s="149"/>
    </row>
    <row r="5439" spans="76:77" ht="16.5" customHeight="1">
      <c r="BX5439" s="149"/>
      <c r="BY5439" s="149"/>
    </row>
    <row r="5440" spans="76:77" ht="16.5" customHeight="1">
      <c r="BX5440" s="149"/>
      <c r="BY5440" s="149"/>
    </row>
    <row r="5441" spans="76:77" ht="16.5" customHeight="1">
      <c r="BX5441" s="149"/>
      <c r="BY5441" s="149"/>
    </row>
    <row r="5442" spans="76:77" ht="16.5" customHeight="1">
      <c r="BX5442" s="149"/>
      <c r="BY5442" s="149"/>
    </row>
    <row r="5443" spans="76:77" ht="16.5" customHeight="1">
      <c r="BX5443" s="149"/>
      <c r="BY5443" s="149"/>
    </row>
    <row r="5444" spans="76:77" ht="16.5" customHeight="1">
      <c r="BX5444" s="149"/>
      <c r="BY5444" s="149"/>
    </row>
    <row r="5445" spans="76:77" ht="16.5" customHeight="1">
      <c r="BX5445" s="149"/>
      <c r="BY5445" s="149"/>
    </row>
    <row r="5446" spans="76:77" ht="16.5" customHeight="1">
      <c r="BX5446" s="149"/>
      <c r="BY5446" s="149"/>
    </row>
    <row r="5447" spans="76:77" ht="16.5" customHeight="1">
      <c r="BX5447" s="149"/>
      <c r="BY5447" s="149"/>
    </row>
    <row r="5448" spans="76:77" ht="16.5" customHeight="1">
      <c r="BX5448" s="149"/>
      <c r="BY5448" s="149"/>
    </row>
    <row r="5449" spans="76:77" ht="16.5" customHeight="1">
      <c r="BX5449" s="149"/>
      <c r="BY5449" s="149"/>
    </row>
    <row r="5450" spans="76:77" ht="16.5" customHeight="1">
      <c r="BX5450" s="149"/>
      <c r="BY5450" s="149"/>
    </row>
    <row r="5451" spans="76:77" ht="16.5" customHeight="1">
      <c r="BX5451" s="149"/>
      <c r="BY5451" s="149"/>
    </row>
    <row r="5452" spans="76:77" ht="16.5" customHeight="1">
      <c r="BX5452" s="149"/>
      <c r="BY5452" s="149"/>
    </row>
    <row r="5453" spans="76:77" ht="16.5" customHeight="1">
      <c r="BX5453" s="149"/>
      <c r="BY5453" s="149"/>
    </row>
    <row r="5454" spans="76:77" ht="16.5" customHeight="1">
      <c r="BX5454" s="149"/>
      <c r="BY5454" s="149"/>
    </row>
    <row r="5455" spans="76:77" ht="16.5" customHeight="1">
      <c r="BX5455" s="149"/>
      <c r="BY5455" s="149"/>
    </row>
    <row r="5456" spans="76:77" ht="16.5" customHeight="1">
      <c r="BX5456" s="149"/>
      <c r="BY5456" s="149"/>
    </row>
    <row r="5457" spans="76:77" ht="16.5" customHeight="1">
      <c r="BX5457" s="149"/>
      <c r="BY5457" s="149"/>
    </row>
    <row r="5458" spans="76:77" ht="16.5" customHeight="1">
      <c r="BX5458" s="149"/>
      <c r="BY5458" s="149"/>
    </row>
    <row r="5459" spans="76:77" ht="16.5" customHeight="1">
      <c r="BX5459" s="149"/>
      <c r="BY5459" s="149"/>
    </row>
    <row r="5460" spans="76:77" ht="16.5" customHeight="1">
      <c r="BX5460" s="149"/>
      <c r="BY5460" s="149"/>
    </row>
    <row r="5461" spans="76:77" ht="16.5" customHeight="1">
      <c r="BX5461" s="149"/>
      <c r="BY5461" s="149"/>
    </row>
    <row r="5462" spans="76:77" ht="16.5" customHeight="1">
      <c r="BX5462" s="149"/>
      <c r="BY5462" s="149"/>
    </row>
    <row r="5463" spans="76:77" ht="16.5" customHeight="1">
      <c r="BX5463" s="149"/>
      <c r="BY5463" s="149"/>
    </row>
    <row r="5464" spans="76:77" ht="16.5" customHeight="1">
      <c r="BX5464" s="149"/>
      <c r="BY5464" s="149"/>
    </row>
    <row r="5465" spans="76:77" ht="16.5" customHeight="1">
      <c r="BX5465" s="149"/>
      <c r="BY5465" s="149"/>
    </row>
    <row r="5466" spans="76:77" ht="16.5" customHeight="1">
      <c r="BX5466" s="149"/>
      <c r="BY5466" s="149"/>
    </row>
    <row r="5467" spans="76:77" ht="16.5" customHeight="1">
      <c r="BX5467" s="149"/>
      <c r="BY5467" s="149"/>
    </row>
    <row r="5468" spans="76:77" ht="16.5" customHeight="1">
      <c r="BX5468" s="149"/>
      <c r="BY5468" s="149"/>
    </row>
    <row r="5469" spans="76:77" ht="16.5" customHeight="1">
      <c r="BX5469" s="149"/>
      <c r="BY5469" s="149"/>
    </row>
    <row r="5470" spans="76:77" ht="16.5" customHeight="1">
      <c r="BX5470" s="149"/>
      <c r="BY5470" s="149"/>
    </row>
    <row r="5471" spans="76:77" ht="16.5" customHeight="1">
      <c r="BX5471" s="149"/>
      <c r="BY5471" s="149"/>
    </row>
    <row r="5472" spans="76:77" ht="16.5" customHeight="1">
      <c r="BX5472" s="149"/>
      <c r="BY5472" s="149"/>
    </row>
    <row r="5473" spans="76:77" ht="16.5" customHeight="1">
      <c r="BX5473" s="149"/>
      <c r="BY5473" s="149"/>
    </row>
    <row r="5474" spans="76:77" ht="16.5" customHeight="1">
      <c r="BX5474" s="149"/>
      <c r="BY5474" s="149"/>
    </row>
    <row r="5475" spans="76:77" ht="16.5" customHeight="1">
      <c r="BX5475" s="149"/>
      <c r="BY5475" s="149"/>
    </row>
    <row r="5476" spans="76:77" ht="16.5" customHeight="1">
      <c r="BX5476" s="149"/>
      <c r="BY5476" s="149"/>
    </row>
    <row r="5477" spans="76:77" ht="16.5" customHeight="1">
      <c r="BX5477" s="149"/>
      <c r="BY5477" s="149"/>
    </row>
    <row r="5478" spans="76:77" ht="16.5" customHeight="1">
      <c r="BX5478" s="149"/>
      <c r="BY5478" s="149"/>
    </row>
    <row r="5479" spans="76:77" ht="16.5" customHeight="1">
      <c r="BX5479" s="149"/>
      <c r="BY5479" s="149"/>
    </row>
    <row r="5480" spans="76:77" ht="16.5" customHeight="1">
      <c r="BX5480" s="149"/>
      <c r="BY5480" s="149"/>
    </row>
    <row r="5481" spans="76:77" ht="16.5" customHeight="1">
      <c r="BX5481" s="149"/>
      <c r="BY5481" s="149"/>
    </row>
    <row r="5482" spans="76:77" ht="16.5" customHeight="1">
      <c r="BX5482" s="149"/>
      <c r="BY5482" s="149"/>
    </row>
    <row r="5483" spans="76:77" ht="16.5" customHeight="1">
      <c r="BX5483" s="149"/>
      <c r="BY5483" s="149"/>
    </row>
    <row r="5484" spans="76:77" ht="16.5" customHeight="1">
      <c r="BX5484" s="149"/>
      <c r="BY5484" s="149"/>
    </row>
    <row r="5485" spans="76:77" ht="16.5" customHeight="1">
      <c r="BX5485" s="149"/>
      <c r="BY5485" s="149"/>
    </row>
    <row r="5486" spans="76:77" ht="16.5" customHeight="1">
      <c r="BX5486" s="149"/>
      <c r="BY5486" s="149"/>
    </row>
    <row r="5487" spans="76:77" ht="16.5" customHeight="1">
      <c r="BX5487" s="149"/>
      <c r="BY5487" s="149"/>
    </row>
    <row r="5488" spans="76:77" ht="16.5" customHeight="1">
      <c r="BX5488" s="149"/>
      <c r="BY5488" s="149"/>
    </row>
    <row r="5489" spans="76:77" ht="16.5" customHeight="1">
      <c r="BX5489" s="149"/>
      <c r="BY5489" s="149"/>
    </row>
    <row r="5490" spans="76:77" ht="16.5" customHeight="1">
      <c r="BX5490" s="149"/>
      <c r="BY5490" s="149"/>
    </row>
    <row r="5491" spans="76:77" ht="16.5" customHeight="1">
      <c r="BX5491" s="149"/>
      <c r="BY5491" s="149"/>
    </row>
    <row r="5492" spans="76:77" ht="16.5" customHeight="1">
      <c r="BX5492" s="149"/>
      <c r="BY5492" s="149"/>
    </row>
    <row r="5493" spans="76:77" ht="16.5" customHeight="1">
      <c r="BX5493" s="149"/>
      <c r="BY5493" s="149"/>
    </row>
    <row r="5494" spans="76:77" ht="16.5" customHeight="1">
      <c r="BX5494" s="149"/>
      <c r="BY5494" s="149"/>
    </row>
    <row r="5495" spans="76:77" ht="16.5" customHeight="1">
      <c r="BX5495" s="149"/>
      <c r="BY5495" s="149"/>
    </row>
    <row r="5496" spans="76:77" ht="16.5" customHeight="1">
      <c r="BX5496" s="149"/>
      <c r="BY5496" s="149"/>
    </row>
    <row r="5497" spans="76:77" ht="16.5" customHeight="1">
      <c r="BX5497" s="149"/>
      <c r="BY5497" s="149"/>
    </row>
    <row r="5498" spans="76:77" ht="16.5" customHeight="1">
      <c r="BX5498" s="149"/>
      <c r="BY5498" s="149"/>
    </row>
    <row r="5499" spans="76:77" ht="16.5" customHeight="1">
      <c r="BX5499" s="149"/>
      <c r="BY5499" s="149"/>
    </row>
    <row r="5500" spans="76:77" ht="16.5" customHeight="1">
      <c r="BX5500" s="149"/>
      <c r="BY5500" s="149"/>
    </row>
    <row r="5501" spans="76:77" ht="16.5" customHeight="1">
      <c r="BX5501" s="149"/>
      <c r="BY5501" s="149"/>
    </row>
    <row r="5502" spans="76:77" ht="16.5" customHeight="1">
      <c r="BX5502" s="149"/>
      <c r="BY5502" s="149"/>
    </row>
    <row r="5503" spans="76:77" ht="16.5" customHeight="1">
      <c r="BX5503" s="149"/>
      <c r="BY5503" s="149"/>
    </row>
    <row r="5504" spans="76:77" ht="16.5" customHeight="1">
      <c r="BX5504" s="149"/>
      <c r="BY5504" s="149"/>
    </row>
    <row r="5505" spans="76:77" ht="16.5" customHeight="1">
      <c r="BX5505" s="149"/>
      <c r="BY5505" s="149"/>
    </row>
    <row r="5506" spans="76:77" ht="16.5" customHeight="1">
      <c r="BX5506" s="149"/>
      <c r="BY5506" s="149"/>
    </row>
    <row r="5507" spans="76:77" ht="16.5" customHeight="1">
      <c r="BX5507" s="149"/>
      <c r="BY5507" s="149"/>
    </row>
    <row r="5508" spans="76:77" ht="16.5" customHeight="1">
      <c r="BX5508" s="149"/>
      <c r="BY5508" s="149"/>
    </row>
    <row r="5509" spans="76:77" ht="16.5" customHeight="1">
      <c r="BX5509" s="149"/>
      <c r="BY5509" s="149"/>
    </row>
    <row r="5510" spans="76:77" ht="16.5" customHeight="1">
      <c r="BX5510" s="149"/>
      <c r="BY5510" s="149"/>
    </row>
    <row r="5511" spans="76:77" ht="16.5" customHeight="1">
      <c r="BX5511" s="149"/>
      <c r="BY5511" s="149"/>
    </row>
    <row r="5512" spans="76:77" ht="16.5" customHeight="1">
      <c r="BX5512" s="149"/>
      <c r="BY5512" s="149"/>
    </row>
    <row r="5513" spans="76:77" ht="16.5" customHeight="1">
      <c r="BX5513" s="149"/>
      <c r="BY5513" s="149"/>
    </row>
    <row r="5514" spans="76:77" ht="16.5" customHeight="1">
      <c r="BX5514" s="149"/>
      <c r="BY5514" s="149"/>
    </row>
    <row r="5515" spans="76:77" ht="16.5" customHeight="1">
      <c r="BX5515" s="149"/>
      <c r="BY5515" s="149"/>
    </row>
    <row r="5516" spans="76:77" ht="16.5" customHeight="1">
      <c r="BX5516" s="149"/>
      <c r="BY5516" s="149"/>
    </row>
    <row r="5517" spans="76:77" ht="16.5" customHeight="1">
      <c r="BX5517" s="149"/>
      <c r="BY5517" s="149"/>
    </row>
    <row r="5518" spans="76:77" ht="16.5" customHeight="1">
      <c r="BX5518" s="149"/>
      <c r="BY5518" s="149"/>
    </row>
    <row r="5519" spans="76:77" ht="16.5" customHeight="1">
      <c r="BX5519" s="149"/>
      <c r="BY5519" s="149"/>
    </row>
    <row r="5520" spans="76:77" ht="16.5" customHeight="1">
      <c r="BX5520" s="149"/>
      <c r="BY5520" s="149"/>
    </row>
    <row r="5521" spans="76:77" ht="16.5" customHeight="1">
      <c r="BX5521" s="149"/>
      <c r="BY5521" s="149"/>
    </row>
    <row r="5522" spans="76:77" ht="16.5" customHeight="1">
      <c r="BX5522" s="149"/>
      <c r="BY5522" s="149"/>
    </row>
    <row r="5523" spans="76:77" ht="16.5" customHeight="1">
      <c r="BX5523" s="149"/>
      <c r="BY5523" s="149"/>
    </row>
    <row r="5524" spans="76:77" ht="16.5" customHeight="1">
      <c r="BX5524" s="149"/>
      <c r="BY5524" s="149"/>
    </row>
    <row r="5525" spans="76:77" ht="16.5" customHeight="1">
      <c r="BX5525" s="149"/>
      <c r="BY5525" s="149"/>
    </row>
    <row r="5526" spans="76:77" ht="16.5" customHeight="1">
      <c r="BX5526" s="149"/>
      <c r="BY5526" s="149"/>
    </row>
    <row r="5527" spans="76:77" ht="16.5" customHeight="1">
      <c r="BX5527" s="149"/>
      <c r="BY5527" s="149"/>
    </row>
    <row r="5528" spans="76:77" ht="16.5" customHeight="1">
      <c r="BX5528" s="149"/>
      <c r="BY5528" s="149"/>
    </row>
    <row r="5529" spans="76:77" ht="16.5" customHeight="1">
      <c r="BX5529" s="149"/>
      <c r="BY5529" s="149"/>
    </row>
    <row r="5530" spans="76:77" ht="16.5" customHeight="1">
      <c r="BX5530" s="149"/>
      <c r="BY5530" s="149"/>
    </row>
    <row r="5531" spans="76:77" ht="16.5" customHeight="1">
      <c r="BX5531" s="149"/>
      <c r="BY5531" s="149"/>
    </row>
    <row r="5532" spans="76:77" ht="16.5" customHeight="1">
      <c r="BX5532" s="149"/>
      <c r="BY5532" s="149"/>
    </row>
    <row r="5533" spans="76:77" ht="16.5" customHeight="1">
      <c r="BX5533" s="149"/>
      <c r="BY5533" s="149"/>
    </row>
    <row r="5534" spans="76:77" ht="16.5" customHeight="1">
      <c r="BX5534" s="149"/>
      <c r="BY5534" s="149"/>
    </row>
    <row r="5535" spans="76:77" ht="16.5" customHeight="1">
      <c r="BX5535" s="149"/>
      <c r="BY5535" s="149"/>
    </row>
    <row r="5536" spans="76:77" ht="16.5" customHeight="1">
      <c r="BX5536" s="149"/>
      <c r="BY5536" s="149"/>
    </row>
    <row r="5537" spans="76:77" ht="16.5" customHeight="1">
      <c r="BX5537" s="149"/>
      <c r="BY5537" s="149"/>
    </row>
    <row r="5538" spans="76:77" ht="16.5" customHeight="1">
      <c r="BX5538" s="149"/>
      <c r="BY5538" s="149"/>
    </row>
    <row r="5539" spans="76:77" ht="16.5" customHeight="1">
      <c r="BX5539" s="149"/>
      <c r="BY5539" s="149"/>
    </row>
    <row r="5540" spans="76:77" ht="16.5" customHeight="1">
      <c r="BX5540" s="149"/>
      <c r="BY5540" s="149"/>
    </row>
    <row r="5541" spans="76:77" ht="16.5" customHeight="1">
      <c r="BX5541" s="149"/>
      <c r="BY5541" s="149"/>
    </row>
    <row r="5542" spans="76:77" ht="16.5" customHeight="1">
      <c r="BX5542" s="149"/>
      <c r="BY5542" s="149"/>
    </row>
    <row r="5543" spans="76:77" ht="16.5" customHeight="1">
      <c r="BX5543" s="149"/>
      <c r="BY5543" s="149"/>
    </row>
    <row r="5544" spans="76:77" ht="16.5" customHeight="1">
      <c r="BX5544" s="149"/>
      <c r="BY5544" s="149"/>
    </row>
    <row r="5545" spans="76:77" ht="16.5" customHeight="1">
      <c r="BX5545" s="149"/>
      <c r="BY5545" s="149"/>
    </row>
    <row r="5546" spans="76:77" ht="16.5" customHeight="1">
      <c r="BX5546" s="149"/>
      <c r="BY5546" s="149"/>
    </row>
    <row r="5547" spans="76:77" ht="16.5" customHeight="1">
      <c r="BX5547" s="149"/>
      <c r="BY5547" s="149"/>
    </row>
    <row r="5548" spans="76:77" ht="16.5" customHeight="1">
      <c r="BX5548" s="149"/>
      <c r="BY5548" s="149"/>
    </row>
    <row r="5549" spans="76:77" ht="16.5" customHeight="1">
      <c r="BX5549" s="149"/>
      <c r="BY5549" s="149"/>
    </row>
    <row r="5550" spans="76:77" ht="16.5" customHeight="1">
      <c r="BX5550" s="149"/>
      <c r="BY5550" s="149"/>
    </row>
    <row r="5551" spans="76:77" ht="16.5" customHeight="1">
      <c r="BX5551" s="149"/>
      <c r="BY5551" s="149"/>
    </row>
    <row r="5552" spans="76:77" ht="16.5" customHeight="1">
      <c r="BX5552" s="149"/>
      <c r="BY5552" s="149"/>
    </row>
    <row r="5553" spans="76:77" ht="16.5" customHeight="1">
      <c r="BX5553" s="149"/>
      <c r="BY5553" s="149"/>
    </row>
    <row r="5554" spans="76:77" ht="16.5" customHeight="1">
      <c r="BX5554" s="149"/>
      <c r="BY5554" s="149"/>
    </row>
    <row r="5555" spans="76:77" ht="16.5" customHeight="1">
      <c r="BX5555" s="149"/>
      <c r="BY5555" s="149"/>
    </row>
    <row r="5556" spans="76:77" ht="16.5" customHeight="1">
      <c r="BX5556" s="149"/>
      <c r="BY5556" s="149"/>
    </row>
    <row r="5557" spans="76:77" ht="16.5" customHeight="1">
      <c r="BX5557" s="149"/>
      <c r="BY5557" s="149"/>
    </row>
    <row r="5558" spans="76:77" ht="16.5" customHeight="1">
      <c r="BX5558" s="149"/>
      <c r="BY5558" s="149"/>
    </row>
    <row r="5559" spans="76:77" ht="16.5" customHeight="1">
      <c r="BX5559" s="149"/>
      <c r="BY5559" s="149"/>
    </row>
    <row r="5560" spans="76:77" ht="16.5" customHeight="1">
      <c r="BX5560" s="149"/>
      <c r="BY5560" s="149"/>
    </row>
    <row r="5561" spans="76:77" ht="16.5" customHeight="1">
      <c r="BX5561" s="149"/>
      <c r="BY5561" s="149"/>
    </row>
    <row r="5562" spans="76:77" ht="16.5" customHeight="1">
      <c r="BX5562" s="149"/>
      <c r="BY5562" s="149"/>
    </row>
    <row r="5563" spans="76:77" ht="16.5" customHeight="1">
      <c r="BX5563" s="149"/>
      <c r="BY5563" s="149"/>
    </row>
    <row r="5564" spans="76:77" ht="16.5" customHeight="1">
      <c r="BX5564" s="149"/>
      <c r="BY5564" s="149"/>
    </row>
    <row r="5565" spans="76:77" ht="16.5" customHeight="1">
      <c r="BX5565" s="149"/>
      <c r="BY5565" s="149"/>
    </row>
    <row r="5566" spans="76:77" ht="16.5" customHeight="1">
      <c r="BX5566" s="149"/>
      <c r="BY5566" s="149"/>
    </row>
    <row r="5567" spans="76:77" ht="16.5" customHeight="1">
      <c r="BX5567" s="149"/>
      <c r="BY5567" s="149"/>
    </row>
    <row r="5568" spans="76:77" ht="16.5" customHeight="1">
      <c r="BX5568" s="149"/>
      <c r="BY5568" s="149"/>
    </row>
    <row r="5569" spans="76:77" ht="16.5" customHeight="1">
      <c r="BX5569" s="149"/>
      <c r="BY5569" s="149"/>
    </row>
    <row r="5570" spans="76:77" ht="16.5" customHeight="1">
      <c r="BX5570" s="149"/>
      <c r="BY5570" s="149"/>
    </row>
    <row r="5571" spans="76:77" ht="16.5" customHeight="1">
      <c r="BX5571" s="149"/>
      <c r="BY5571" s="149"/>
    </row>
    <row r="5572" spans="76:77" ht="16.5" customHeight="1">
      <c r="BX5572" s="149"/>
      <c r="BY5572" s="149"/>
    </row>
    <row r="5573" spans="76:77" ht="16.5" customHeight="1">
      <c r="BX5573" s="149"/>
      <c r="BY5573" s="149"/>
    </row>
    <row r="5574" spans="76:77" ht="16.5" customHeight="1">
      <c r="BX5574" s="149"/>
      <c r="BY5574" s="149"/>
    </row>
    <row r="5575" spans="76:77" ht="16.5" customHeight="1">
      <c r="BX5575" s="149"/>
      <c r="BY5575" s="149"/>
    </row>
    <row r="5576" spans="76:77" ht="16.5" customHeight="1">
      <c r="BX5576" s="149"/>
      <c r="BY5576" s="149"/>
    </row>
    <row r="5577" spans="76:77" ht="16.5" customHeight="1">
      <c r="BX5577" s="149"/>
      <c r="BY5577" s="149"/>
    </row>
    <row r="5578" spans="76:77" ht="16.5" customHeight="1">
      <c r="BX5578" s="149"/>
      <c r="BY5578" s="149"/>
    </row>
    <row r="5579" spans="76:77" ht="16.5" customHeight="1">
      <c r="BX5579" s="149"/>
      <c r="BY5579" s="149"/>
    </row>
    <row r="5580" spans="76:77" ht="16.5" customHeight="1">
      <c r="BX5580" s="149"/>
      <c r="BY5580" s="149"/>
    </row>
    <row r="5581" spans="76:77" ht="16.5" customHeight="1">
      <c r="BX5581" s="149"/>
      <c r="BY5581" s="149"/>
    </row>
    <row r="5582" spans="76:77" ht="16.5" customHeight="1">
      <c r="BX5582" s="149"/>
      <c r="BY5582" s="149"/>
    </row>
    <row r="5583" spans="76:77" ht="16.5" customHeight="1">
      <c r="BX5583" s="149"/>
      <c r="BY5583" s="149"/>
    </row>
    <row r="5584" spans="76:77" ht="16.5" customHeight="1">
      <c r="BX5584" s="149"/>
      <c r="BY5584" s="149"/>
    </row>
    <row r="5585" spans="76:77" ht="16.5" customHeight="1">
      <c r="BX5585" s="149"/>
      <c r="BY5585" s="149"/>
    </row>
    <row r="5586" spans="76:77" ht="16.5" customHeight="1">
      <c r="BX5586" s="149"/>
      <c r="BY5586" s="149"/>
    </row>
    <row r="5587" spans="76:77" ht="16.5" customHeight="1">
      <c r="BX5587" s="149"/>
      <c r="BY5587" s="149"/>
    </row>
    <row r="5588" spans="76:77" ht="16.5" customHeight="1">
      <c r="BX5588" s="149"/>
      <c r="BY5588" s="149"/>
    </row>
    <row r="5589" spans="76:77" ht="16.5" customHeight="1">
      <c r="BX5589" s="149"/>
      <c r="BY5589" s="149"/>
    </row>
    <row r="5590" spans="76:77" ht="16.5" customHeight="1">
      <c r="BX5590" s="149"/>
      <c r="BY5590" s="149"/>
    </row>
    <row r="5591" spans="76:77" ht="16.5" customHeight="1">
      <c r="BX5591" s="149"/>
      <c r="BY5591" s="149"/>
    </row>
    <row r="5592" spans="76:77" ht="16.5" customHeight="1">
      <c r="BX5592" s="149"/>
      <c r="BY5592" s="149"/>
    </row>
    <row r="5593" spans="76:77" ht="16.5" customHeight="1">
      <c r="BX5593" s="149"/>
      <c r="BY5593" s="149"/>
    </row>
    <row r="5594" spans="76:77" ht="16.5" customHeight="1">
      <c r="BX5594" s="149"/>
      <c r="BY5594" s="149"/>
    </row>
    <row r="5595" spans="76:77" ht="16.5" customHeight="1">
      <c r="BX5595" s="149"/>
      <c r="BY5595" s="149"/>
    </row>
    <row r="5596" spans="76:77" ht="16.5" customHeight="1">
      <c r="BX5596" s="149"/>
      <c r="BY5596" s="149"/>
    </row>
    <row r="5597" spans="76:77" ht="16.5" customHeight="1">
      <c r="BX5597" s="149"/>
      <c r="BY5597" s="149"/>
    </row>
    <row r="5598" spans="76:77" ht="16.5" customHeight="1">
      <c r="BX5598" s="149"/>
      <c r="BY5598" s="149"/>
    </row>
    <row r="5599" spans="76:77" ht="16.5" customHeight="1">
      <c r="BX5599" s="149"/>
      <c r="BY5599" s="149"/>
    </row>
    <row r="5600" spans="76:77" ht="16.5" customHeight="1">
      <c r="BX5600" s="149"/>
      <c r="BY5600" s="149"/>
    </row>
    <row r="5601" spans="76:77" ht="16.5" customHeight="1">
      <c r="BX5601" s="149"/>
      <c r="BY5601" s="149"/>
    </row>
    <row r="5602" spans="76:77" ht="16.5" customHeight="1">
      <c r="BX5602" s="149"/>
      <c r="BY5602" s="149"/>
    </row>
    <row r="5603" spans="76:77" ht="16.5" customHeight="1">
      <c r="BX5603" s="149"/>
      <c r="BY5603" s="149"/>
    </row>
    <row r="5604" spans="76:77" ht="16.5" customHeight="1">
      <c r="BX5604" s="149"/>
      <c r="BY5604" s="149"/>
    </row>
    <row r="5605" spans="76:77" ht="16.5" customHeight="1">
      <c r="BX5605" s="149"/>
      <c r="BY5605" s="149"/>
    </row>
    <row r="5606" spans="76:77" ht="16.5" customHeight="1">
      <c r="BX5606" s="149"/>
      <c r="BY5606" s="149"/>
    </row>
    <row r="5607" spans="76:77" ht="16.5" customHeight="1">
      <c r="BX5607" s="149"/>
      <c r="BY5607" s="149"/>
    </row>
    <row r="5608" spans="76:77" ht="16.5" customHeight="1">
      <c r="BX5608" s="149"/>
      <c r="BY5608" s="149"/>
    </row>
    <row r="5609" spans="76:77" ht="16.5" customHeight="1">
      <c r="BX5609" s="149"/>
      <c r="BY5609" s="149"/>
    </row>
    <row r="5610" spans="76:77" ht="16.5" customHeight="1">
      <c r="BX5610" s="149"/>
      <c r="BY5610" s="149"/>
    </row>
    <row r="5611" spans="76:77" ht="16.5" customHeight="1">
      <c r="BX5611" s="149"/>
      <c r="BY5611" s="149"/>
    </row>
    <row r="5612" spans="76:77" ht="16.5" customHeight="1">
      <c r="BX5612" s="149"/>
      <c r="BY5612" s="149"/>
    </row>
    <row r="5613" spans="76:77" ht="16.5" customHeight="1">
      <c r="BX5613" s="149"/>
      <c r="BY5613" s="149"/>
    </row>
    <row r="5614" spans="76:77" ht="16.5" customHeight="1">
      <c r="BX5614" s="149"/>
      <c r="BY5614" s="149"/>
    </row>
    <row r="5615" spans="76:77" ht="16.5" customHeight="1">
      <c r="BX5615" s="149"/>
      <c r="BY5615" s="149"/>
    </row>
    <row r="5616" spans="76:77" ht="16.5" customHeight="1">
      <c r="BX5616" s="149"/>
      <c r="BY5616" s="149"/>
    </row>
    <row r="5617" spans="76:77" ht="16.5" customHeight="1">
      <c r="BX5617" s="149"/>
      <c r="BY5617" s="149"/>
    </row>
    <row r="5618" spans="76:77" ht="16.5" customHeight="1">
      <c r="BX5618" s="149"/>
      <c r="BY5618" s="149"/>
    </row>
    <row r="5619" spans="76:77" ht="16.5" customHeight="1">
      <c r="BX5619" s="149"/>
      <c r="BY5619" s="149"/>
    </row>
    <row r="5620" spans="76:77" ht="16.5" customHeight="1">
      <c r="BX5620" s="149"/>
      <c r="BY5620" s="149"/>
    </row>
    <row r="5621" spans="76:77" ht="16.5" customHeight="1">
      <c r="BX5621" s="149"/>
      <c r="BY5621" s="149"/>
    </row>
    <row r="5622" spans="76:77" ht="16.5" customHeight="1">
      <c r="BX5622" s="149"/>
      <c r="BY5622" s="149"/>
    </row>
    <row r="5623" spans="76:77" ht="16.5" customHeight="1">
      <c r="BX5623" s="149"/>
      <c r="BY5623" s="149"/>
    </row>
    <row r="5624" spans="76:77" ht="16.5" customHeight="1">
      <c r="BX5624" s="149"/>
      <c r="BY5624" s="149"/>
    </row>
    <row r="5625" spans="76:77" ht="16.5" customHeight="1">
      <c r="BX5625" s="149"/>
      <c r="BY5625" s="149"/>
    </row>
    <row r="5626" spans="76:77" ht="16.5" customHeight="1">
      <c r="BX5626" s="149"/>
      <c r="BY5626" s="149"/>
    </row>
    <row r="5627" spans="76:77" ht="16.5" customHeight="1">
      <c r="BX5627" s="149"/>
      <c r="BY5627" s="149"/>
    </row>
    <row r="5628" spans="76:77" ht="16.5" customHeight="1">
      <c r="BX5628" s="149"/>
      <c r="BY5628" s="149"/>
    </row>
    <row r="5629" spans="76:77" ht="16.5" customHeight="1">
      <c r="BX5629" s="149"/>
      <c r="BY5629" s="149"/>
    </row>
    <row r="5630" spans="76:77" ht="16.5" customHeight="1">
      <c r="BX5630" s="149"/>
      <c r="BY5630" s="149"/>
    </row>
    <row r="5631" spans="76:77" ht="16.5" customHeight="1">
      <c r="BX5631" s="149"/>
      <c r="BY5631" s="149"/>
    </row>
    <row r="5632" spans="76:77" ht="16.5" customHeight="1">
      <c r="BX5632" s="149"/>
      <c r="BY5632" s="149"/>
    </row>
    <row r="5633" spans="76:77" ht="16.5" customHeight="1">
      <c r="BX5633" s="149"/>
      <c r="BY5633" s="149"/>
    </row>
    <row r="5634" spans="76:77" ht="16.5" customHeight="1">
      <c r="BX5634" s="149"/>
      <c r="BY5634" s="149"/>
    </row>
    <row r="5635" spans="76:77" ht="16.5" customHeight="1">
      <c r="BX5635" s="149"/>
      <c r="BY5635" s="149"/>
    </row>
    <row r="5636" spans="76:77" ht="16.5" customHeight="1">
      <c r="BX5636" s="149"/>
      <c r="BY5636" s="149"/>
    </row>
    <row r="5637" spans="76:77" ht="16.5" customHeight="1">
      <c r="BX5637" s="149"/>
      <c r="BY5637" s="149"/>
    </row>
    <row r="5638" spans="76:77" ht="16.5" customHeight="1">
      <c r="BX5638" s="149"/>
      <c r="BY5638" s="149"/>
    </row>
    <row r="5639" spans="76:77" ht="16.5" customHeight="1">
      <c r="BX5639" s="149"/>
      <c r="BY5639" s="149"/>
    </row>
    <row r="5640" spans="76:77" ht="16.5" customHeight="1">
      <c r="BX5640" s="149"/>
      <c r="BY5640" s="149"/>
    </row>
    <row r="5641" spans="76:77" ht="16.5" customHeight="1">
      <c r="BX5641" s="149"/>
      <c r="BY5641" s="149"/>
    </row>
    <row r="5642" spans="76:77" ht="16.5" customHeight="1">
      <c r="BX5642" s="149"/>
      <c r="BY5642" s="149"/>
    </row>
    <row r="5643" spans="76:77" ht="16.5" customHeight="1">
      <c r="BX5643" s="149"/>
      <c r="BY5643" s="149"/>
    </row>
    <row r="5644" spans="76:77" ht="16.5" customHeight="1">
      <c r="BX5644" s="149"/>
      <c r="BY5644" s="149"/>
    </row>
    <row r="5645" spans="76:77" ht="16.5" customHeight="1">
      <c r="BX5645" s="149"/>
      <c r="BY5645" s="149"/>
    </row>
    <row r="5646" spans="76:77" ht="16.5" customHeight="1">
      <c r="BX5646" s="149"/>
      <c r="BY5646" s="149"/>
    </row>
    <row r="5647" spans="76:77" ht="16.5" customHeight="1">
      <c r="BX5647" s="149"/>
      <c r="BY5647" s="149"/>
    </row>
    <row r="5648" spans="76:77" ht="16.5" customHeight="1">
      <c r="BX5648" s="149"/>
      <c r="BY5648" s="149"/>
    </row>
    <row r="5649" spans="76:77" ht="16.5" customHeight="1">
      <c r="BX5649" s="149"/>
      <c r="BY5649" s="149"/>
    </row>
    <row r="5650" spans="76:77" ht="16.5" customHeight="1">
      <c r="BX5650" s="149"/>
      <c r="BY5650" s="149"/>
    </row>
    <row r="5651" spans="76:77" ht="16.5" customHeight="1">
      <c r="BX5651" s="149"/>
      <c r="BY5651" s="149"/>
    </row>
    <row r="5652" spans="76:77" ht="16.5" customHeight="1">
      <c r="BX5652" s="149"/>
      <c r="BY5652" s="149"/>
    </row>
    <row r="5653" spans="76:77" ht="16.5" customHeight="1">
      <c r="BX5653" s="149"/>
      <c r="BY5653" s="149"/>
    </row>
    <row r="5654" spans="76:77" ht="16.5" customHeight="1">
      <c r="BX5654" s="149"/>
      <c r="BY5654" s="149"/>
    </row>
    <row r="5655" spans="76:77" ht="16.5" customHeight="1">
      <c r="BX5655" s="149"/>
      <c r="BY5655" s="149"/>
    </row>
    <row r="5656" spans="76:77" ht="16.5" customHeight="1">
      <c r="BX5656" s="149"/>
      <c r="BY5656" s="149"/>
    </row>
    <row r="5657" spans="76:77" ht="16.5" customHeight="1">
      <c r="BX5657" s="149"/>
      <c r="BY5657" s="149"/>
    </row>
    <row r="5658" spans="76:77" ht="16.5" customHeight="1">
      <c r="BX5658" s="149"/>
      <c r="BY5658" s="149"/>
    </row>
    <row r="5659" spans="76:77" ht="16.5" customHeight="1">
      <c r="BX5659" s="149"/>
      <c r="BY5659" s="149"/>
    </row>
    <row r="5660" spans="76:77" ht="16.5" customHeight="1">
      <c r="BX5660" s="149"/>
      <c r="BY5660" s="149"/>
    </row>
    <row r="5661" spans="76:77" ht="16.5" customHeight="1">
      <c r="BX5661" s="149"/>
      <c r="BY5661" s="149"/>
    </row>
    <row r="5662" spans="76:77" ht="16.5" customHeight="1">
      <c r="BX5662" s="149"/>
      <c r="BY5662" s="149"/>
    </row>
    <row r="5663" spans="76:77" ht="16.5" customHeight="1">
      <c r="BX5663" s="149"/>
      <c r="BY5663" s="149"/>
    </row>
    <row r="5664" spans="76:77" ht="16.5" customHeight="1">
      <c r="BX5664" s="149"/>
      <c r="BY5664" s="149"/>
    </row>
    <row r="5665" spans="76:77" ht="16.5" customHeight="1">
      <c r="BX5665" s="149"/>
      <c r="BY5665" s="149"/>
    </row>
    <row r="5666" spans="76:77" ht="16.5" customHeight="1">
      <c r="BX5666" s="149"/>
      <c r="BY5666" s="149"/>
    </row>
    <row r="5667" spans="76:77" ht="16.5" customHeight="1">
      <c r="BX5667" s="149"/>
      <c r="BY5667" s="149"/>
    </row>
    <row r="5668" spans="76:77" ht="16.5" customHeight="1">
      <c r="BX5668" s="149"/>
      <c r="BY5668" s="149"/>
    </row>
    <row r="5669" spans="76:77" ht="16.5" customHeight="1">
      <c r="BX5669" s="149"/>
      <c r="BY5669" s="149"/>
    </row>
    <row r="5670" spans="76:77" ht="16.5" customHeight="1">
      <c r="BX5670" s="149"/>
      <c r="BY5670" s="149"/>
    </row>
    <row r="5671" spans="76:77" ht="16.5" customHeight="1">
      <c r="BX5671" s="149"/>
      <c r="BY5671" s="149"/>
    </row>
    <row r="5672" spans="76:77" ht="16.5" customHeight="1">
      <c r="BX5672" s="149"/>
      <c r="BY5672" s="149"/>
    </row>
    <row r="5673" spans="76:77" ht="16.5" customHeight="1">
      <c r="BX5673" s="149"/>
      <c r="BY5673" s="149"/>
    </row>
    <row r="5674" spans="76:77" ht="16.5" customHeight="1">
      <c r="BX5674" s="149"/>
      <c r="BY5674" s="149"/>
    </row>
    <row r="5675" spans="76:77" ht="16.5" customHeight="1">
      <c r="BX5675" s="149"/>
      <c r="BY5675" s="149"/>
    </row>
    <row r="5676" spans="76:77" ht="16.5" customHeight="1">
      <c r="BX5676" s="149"/>
      <c r="BY5676" s="149"/>
    </row>
    <row r="5677" spans="76:77" ht="16.5" customHeight="1">
      <c r="BX5677" s="149"/>
      <c r="BY5677" s="149"/>
    </row>
    <row r="5678" spans="76:77" ht="16.5" customHeight="1">
      <c r="BX5678" s="149"/>
      <c r="BY5678" s="149"/>
    </row>
    <row r="5679" spans="76:77" ht="16.5" customHeight="1">
      <c r="BX5679" s="149"/>
      <c r="BY5679" s="149"/>
    </row>
    <row r="5680" spans="76:77" ht="16.5" customHeight="1">
      <c r="BX5680" s="149"/>
      <c r="BY5680" s="149"/>
    </row>
    <row r="5681" spans="76:77" ht="16.5" customHeight="1">
      <c r="BX5681" s="149"/>
      <c r="BY5681" s="149"/>
    </row>
    <row r="5682" spans="76:77" ht="16.5" customHeight="1">
      <c r="BX5682" s="149"/>
      <c r="BY5682" s="149"/>
    </row>
    <row r="5683" spans="76:77" ht="16.5" customHeight="1">
      <c r="BX5683" s="149"/>
      <c r="BY5683" s="149"/>
    </row>
    <row r="5684" spans="76:77" ht="16.5" customHeight="1">
      <c r="BX5684" s="149"/>
      <c r="BY5684" s="149"/>
    </row>
    <row r="5685" spans="76:77" ht="16.5" customHeight="1">
      <c r="BX5685" s="149"/>
      <c r="BY5685" s="149"/>
    </row>
    <row r="5686" spans="76:77" ht="16.5" customHeight="1">
      <c r="BX5686" s="149"/>
      <c r="BY5686" s="149"/>
    </row>
    <row r="5687" spans="76:77" ht="16.5" customHeight="1">
      <c r="BX5687" s="149"/>
      <c r="BY5687" s="149"/>
    </row>
    <row r="5688" spans="76:77" ht="16.5" customHeight="1">
      <c r="BX5688" s="149"/>
      <c r="BY5688" s="149"/>
    </row>
    <row r="5689" spans="76:77" ht="16.5" customHeight="1">
      <c r="BX5689" s="149"/>
      <c r="BY5689" s="149"/>
    </row>
    <row r="5690" spans="76:77" ht="16.5" customHeight="1">
      <c r="BX5690" s="149"/>
      <c r="BY5690" s="149"/>
    </row>
    <row r="5691" spans="76:77" ht="16.5" customHeight="1">
      <c r="BX5691" s="149"/>
      <c r="BY5691" s="149"/>
    </row>
    <row r="5692" spans="76:77" ht="16.5" customHeight="1">
      <c r="BX5692" s="149"/>
      <c r="BY5692" s="149"/>
    </row>
    <row r="5693" spans="76:77" ht="16.5" customHeight="1">
      <c r="BX5693" s="149"/>
      <c r="BY5693" s="149"/>
    </row>
    <row r="5694" spans="76:77" ht="16.5" customHeight="1">
      <c r="BX5694" s="149"/>
      <c r="BY5694" s="149"/>
    </row>
    <row r="5695" spans="76:77" ht="16.5" customHeight="1">
      <c r="BX5695" s="149"/>
      <c r="BY5695" s="149"/>
    </row>
    <row r="5696" spans="76:77" ht="16.5" customHeight="1">
      <c r="BX5696" s="149"/>
      <c r="BY5696" s="149"/>
    </row>
    <row r="5697" spans="76:77" ht="16.5" customHeight="1">
      <c r="BX5697" s="149"/>
      <c r="BY5697" s="149"/>
    </row>
    <row r="5698" spans="76:77" ht="16.5" customHeight="1">
      <c r="BX5698" s="149"/>
      <c r="BY5698" s="149"/>
    </row>
    <row r="5699" spans="76:77" ht="16.5" customHeight="1">
      <c r="BX5699" s="149"/>
      <c r="BY5699" s="149"/>
    </row>
    <row r="5700" spans="76:77" ht="16.5" customHeight="1">
      <c r="BX5700" s="149"/>
      <c r="BY5700" s="149"/>
    </row>
    <row r="5701" spans="76:77" ht="16.5" customHeight="1">
      <c r="BX5701" s="149"/>
      <c r="BY5701" s="149"/>
    </row>
    <row r="5702" spans="76:77" ht="16.5" customHeight="1">
      <c r="BX5702" s="149"/>
      <c r="BY5702" s="149"/>
    </row>
    <row r="5703" spans="76:77" ht="16.5" customHeight="1">
      <c r="BX5703" s="149"/>
      <c r="BY5703" s="149"/>
    </row>
    <row r="5704" spans="76:77" ht="16.5" customHeight="1">
      <c r="BX5704" s="149"/>
      <c r="BY5704" s="149"/>
    </row>
    <row r="5705" spans="76:77" ht="16.5" customHeight="1">
      <c r="BX5705" s="149"/>
      <c r="BY5705" s="149"/>
    </row>
    <row r="5706" spans="76:77" ht="16.5" customHeight="1">
      <c r="BX5706" s="149"/>
      <c r="BY5706" s="149"/>
    </row>
    <row r="5707" spans="76:77" ht="16.5" customHeight="1">
      <c r="BX5707" s="149"/>
      <c r="BY5707" s="149"/>
    </row>
    <row r="5708" spans="76:77" ht="16.5" customHeight="1">
      <c r="BX5708" s="149"/>
      <c r="BY5708" s="149"/>
    </row>
    <row r="5709" spans="76:77" ht="16.5" customHeight="1">
      <c r="BX5709" s="149"/>
      <c r="BY5709" s="149"/>
    </row>
    <row r="5710" spans="76:77" ht="16.5" customHeight="1">
      <c r="BX5710" s="149"/>
      <c r="BY5710" s="149"/>
    </row>
    <row r="5711" spans="76:77" ht="16.5" customHeight="1">
      <c r="BX5711" s="149"/>
      <c r="BY5711" s="149"/>
    </row>
    <row r="5712" spans="76:77" ht="16.5" customHeight="1">
      <c r="BX5712" s="149"/>
      <c r="BY5712" s="149"/>
    </row>
    <row r="5713" spans="76:77" ht="16.5" customHeight="1">
      <c r="BX5713" s="149"/>
      <c r="BY5713" s="149"/>
    </row>
    <row r="5714" spans="76:77" ht="16.5" customHeight="1">
      <c r="BX5714" s="149"/>
      <c r="BY5714" s="149"/>
    </row>
    <row r="5715" spans="76:77" ht="16.5" customHeight="1">
      <c r="BX5715" s="149"/>
      <c r="BY5715" s="149"/>
    </row>
    <row r="5716" spans="76:77" ht="16.5" customHeight="1">
      <c r="BX5716" s="149"/>
      <c r="BY5716" s="149"/>
    </row>
    <row r="5717" spans="76:77" ht="16.5" customHeight="1">
      <c r="BX5717" s="149"/>
      <c r="BY5717" s="149"/>
    </row>
    <row r="5718" spans="76:77" ht="16.5" customHeight="1">
      <c r="BX5718" s="149"/>
      <c r="BY5718" s="149"/>
    </row>
    <row r="5719" spans="76:77" ht="16.5" customHeight="1">
      <c r="BX5719" s="149"/>
      <c r="BY5719" s="149"/>
    </row>
    <row r="5720" spans="76:77" ht="16.5" customHeight="1">
      <c r="BX5720" s="149"/>
      <c r="BY5720" s="149"/>
    </row>
    <row r="5721" spans="76:77" ht="16.5" customHeight="1">
      <c r="BX5721" s="149"/>
      <c r="BY5721" s="149"/>
    </row>
    <row r="5722" spans="76:77" ht="16.5" customHeight="1">
      <c r="BX5722" s="149"/>
      <c r="BY5722" s="149"/>
    </row>
    <row r="5723" spans="76:77" ht="16.5" customHeight="1">
      <c r="BX5723" s="149"/>
      <c r="BY5723" s="149"/>
    </row>
    <row r="5724" spans="76:77" ht="16.5" customHeight="1">
      <c r="BX5724" s="149"/>
      <c r="BY5724" s="149"/>
    </row>
    <row r="5725" spans="76:77" ht="16.5" customHeight="1">
      <c r="BX5725" s="149"/>
      <c r="BY5725" s="149"/>
    </row>
    <row r="5726" spans="76:77" ht="16.5" customHeight="1">
      <c r="BX5726" s="149"/>
      <c r="BY5726" s="149"/>
    </row>
    <row r="5727" spans="76:77" ht="16.5" customHeight="1">
      <c r="BX5727" s="149"/>
      <c r="BY5727" s="149"/>
    </row>
    <row r="5728" spans="76:77" ht="16.5" customHeight="1">
      <c r="BX5728" s="149"/>
      <c r="BY5728" s="149"/>
    </row>
    <row r="5729" spans="76:77" ht="16.5" customHeight="1">
      <c r="BX5729" s="149"/>
      <c r="BY5729" s="149"/>
    </row>
    <row r="5730" spans="76:77" ht="16.5" customHeight="1">
      <c r="BX5730" s="149"/>
      <c r="BY5730" s="149"/>
    </row>
    <row r="5731" spans="76:77" ht="16.5" customHeight="1">
      <c r="BX5731" s="149"/>
      <c r="BY5731" s="149"/>
    </row>
    <row r="5732" spans="76:77" ht="16.5" customHeight="1">
      <c r="BX5732" s="149"/>
      <c r="BY5732" s="149"/>
    </row>
    <row r="5733" spans="76:77" ht="16.5" customHeight="1">
      <c r="BX5733" s="149"/>
      <c r="BY5733" s="149"/>
    </row>
    <row r="5734" spans="76:77" ht="16.5" customHeight="1">
      <c r="BX5734" s="149"/>
      <c r="BY5734" s="149"/>
    </row>
    <row r="5735" spans="76:77" ht="16.5" customHeight="1">
      <c r="BX5735" s="149"/>
      <c r="BY5735" s="149"/>
    </row>
    <row r="5736" spans="76:77" ht="16.5" customHeight="1">
      <c r="BX5736" s="149"/>
      <c r="BY5736" s="149"/>
    </row>
    <row r="5737" spans="76:77" ht="16.5" customHeight="1">
      <c r="BX5737" s="149"/>
      <c r="BY5737" s="149"/>
    </row>
    <row r="5738" spans="76:77" ht="16.5" customHeight="1">
      <c r="BX5738" s="149"/>
      <c r="BY5738" s="149"/>
    </row>
    <row r="5739" spans="76:77" ht="16.5" customHeight="1">
      <c r="BX5739" s="149"/>
      <c r="BY5739" s="149"/>
    </row>
    <row r="5740" spans="76:77" ht="16.5" customHeight="1">
      <c r="BX5740" s="149"/>
      <c r="BY5740" s="149"/>
    </row>
    <row r="5741" spans="76:77" ht="16.5" customHeight="1">
      <c r="BX5741" s="149"/>
      <c r="BY5741" s="149"/>
    </row>
    <row r="5742" spans="76:77" ht="16.5" customHeight="1">
      <c r="BX5742" s="149"/>
      <c r="BY5742" s="149"/>
    </row>
    <row r="5743" spans="76:77" ht="16.5" customHeight="1">
      <c r="BX5743" s="149"/>
      <c r="BY5743" s="149"/>
    </row>
    <row r="5744" spans="76:77" ht="16.5" customHeight="1">
      <c r="BX5744" s="149"/>
      <c r="BY5744" s="149"/>
    </row>
    <row r="5745" spans="76:77" ht="16.5" customHeight="1">
      <c r="BX5745" s="149"/>
      <c r="BY5745" s="149"/>
    </row>
    <row r="5746" spans="76:77" ht="16.5" customHeight="1">
      <c r="BX5746" s="149"/>
      <c r="BY5746" s="149"/>
    </row>
    <row r="5747" spans="76:77" ht="16.5" customHeight="1">
      <c r="BX5747" s="149"/>
      <c r="BY5747" s="149"/>
    </row>
    <row r="5748" spans="76:77" ht="16.5" customHeight="1">
      <c r="BX5748" s="149"/>
      <c r="BY5748" s="149"/>
    </row>
    <row r="5749" spans="76:77" ht="16.5" customHeight="1">
      <c r="BX5749" s="149"/>
      <c r="BY5749" s="149"/>
    </row>
    <row r="5750" spans="76:77" ht="16.5" customHeight="1">
      <c r="BX5750" s="149"/>
      <c r="BY5750" s="149"/>
    </row>
    <row r="5751" spans="76:77" ht="16.5" customHeight="1">
      <c r="BX5751" s="149"/>
      <c r="BY5751" s="149"/>
    </row>
    <row r="5752" spans="76:77" ht="16.5" customHeight="1">
      <c r="BX5752" s="149"/>
      <c r="BY5752" s="149"/>
    </row>
    <row r="5753" spans="76:77" ht="16.5" customHeight="1">
      <c r="BX5753" s="149"/>
      <c r="BY5753" s="149"/>
    </row>
    <row r="5754" spans="76:77" ht="16.5" customHeight="1">
      <c r="BX5754" s="149"/>
      <c r="BY5754" s="149"/>
    </row>
    <row r="5755" spans="76:77" ht="16.5" customHeight="1">
      <c r="BX5755" s="149"/>
      <c r="BY5755" s="149"/>
    </row>
    <row r="5756" spans="76:77" ht="16.5" customHeight="1">
      <c r="BX5756" s="149"/>
      <c r="BY5756" s="149"/>
    </row>
    <row r="5757" spans="76:77" ht="16.5" customHeight="1">
      <c r="BX5757" s="149"/>
      <c r="BY5757" s="149"/>
    </row>
    <row r="5758" spans="76:77" ht="16.5" customHeight="1">
      <c r="BX5758" s="149"/>
      <c r="BY5758" s="149"/>
    </row>
    <row r="5759" spans="76:77" ht="16.5" customHeight="1">
      <c r="BX5759" s="149"/>
      <c r="BY5759" s="149"/>
    </row>
    <row r="5760" spans="76:77" ht="16.5" customHeight="1">
      <c r="BX5760" s="149"/>
      <c r="BY5760" s="149"/>
    </row>
    <row r="5761" spans="76:77" ht="16.5" customHeight="1">
      <c r="BX5761" s="149"/>
      <c r="BY5761" s="149"/>
    </row>
    <row r="5762" spans="76:77" ht="16.5" customHeight="1">
      <c r="BX5762" s="149"/>
      <c r="BY5762" s="149"/>
    </row>
    <row r="5763" spans="76:77" ht="16.5" customHeight="1">
      <c r="BX5763" s="149"/>
      <c r="BY5763" s="149"/>
    </row>
    <row r="5764" spans="76:77" ht="16.5" customHeight="1">
      <c r="BX5764" s="149"/>
      <c r="BY5764" s="149"/>
    </row>
    <row r="5765" spans="76:77" ht="16.5" customHeight="1">
      <c r="BX5765" s="149"/>
      <c r="BY5765" s="149"/>
    </row>
    <row r="5766" spans="76:77" ht="16.5" customHeight="1">
      <c r="BX5766" s="149"/>
      <c r="BY5766" s="149"/>
    </row>
    <row r="5767" spans="76:77" ht="16.5" customHeight="1">
      <c r="BX5767" s="149"/>
      <c r="BY5767" s="149"/>
    </row>
    <row r="5768" spans="76:77" ht="16.5" customHeight="1">
      <c r="BX5768" s="149"/>
      <c r="BY5768" s="149"/>
    </row>
    <row r="5769" spans="76:77" ht="16.5" customHeight="1">
      <c r="BX5769" s="149"/>
      <c r="BY5769" s="149"/>
    </row>
    <row r="5770" spans="76:77" ht="16.5" customHeight="1">
      <c r="BX5770" s="149"/>
      <c r="BY5770" s="149"/>
    </row>
    <row r="5771" spans="76:77" ht="16.5" customHeight="1">
      <c r="BX5771" s="149"/>
      <c r="BY5771" s="149"/>
    </row>
    <row r="5772" spans="76:77" ht="16.5" customHeight="1">
      <c r="BX5772" s="149"/>
      <c r="BY5772" s="149"/>
    </row>
    <row r="5773" spans="76:77" ht="16.5" customHeight="1">
      <c r="BX5773" s="149"/>
      <c r="BY5773" s="149"/>
    </row>
    <row r="5774" spans="76:77" ht="16.5" customHeight="1">
      <c r="BX5774" s="149"/>
      <c r="BY5774" s="149"/>
    </row>
    <row r="5775" spans="76:77" ht="16.5" customHeight="1">
      <c r="BX5775" s="149"/>
      <c r="BY5775" s="149"/>
    </row>
    <row r="5776" spans="76:77" ht="16.5" customHeight="1">
      <c r="BX5776" s="149"/>
      <c r="BY5776" s="149"/>
    </row>
    <row r="5777" spans="76:77" ht="16.5" customHeight="1">
      <c r="BX5777" s="149"/>
      <c r="BY5777" s="149"/>
    </row>
    <row r="5778" spans="76:77" ht="16.5" customHeight="1">
      <c r="BX5778" s="149"/>
      <c r="BY5778" s="149"/>
    </row>
    <row r="5779" spans="76:77" ht="16.5" customHeight="1">
      <c r="BX5779" s="149"/>
      <c r="BY5779" s="149"/>
    </row>
    <row r="5780" spans="76:77" ht="16.5" customHeight="1">
      <c r="BX5780" s="149"/>
      <c r="BY5780" s="149"/>
    </row>
    <row r="5781" spans="76:77" ht="16.5" customHeight="1">
      <c r="BX5781" s="149"/>
      <c r="BY5781" s="149"/>
    </row>
    <row r="5782" spans="76:77" ht="16.5" customHeight="1">
      <c r="BX5782" s="149"/>
      <c r="BY5782" s="149"/>
    </row>
    <row r="5783" spans="76:77" ht="16.5" customHeight="1">
      <c r="BX5783" s="149"/>
      <c r="BY5783" s="149"/>
    </row>
    <row r="5784" spans="76:77" ht="16.5" customHeight="1">
      <c r="BX5784" s="149"/>
      <c r="BY5784" s="149"/>
    </row>
    <row r="5785" spans="76:77" ht="16.5" customHeight="1">
      <c r="BX5785" s="149"/>
      <c r="BY5785" s="149"/>
    </row>
    <row r="5786" spans="76:77" ht="16.5" customHeight="1">
      <c r="BX5786" s="149"/>
      <c r="BY5786" s="149"/>
    </row>
    <row r="5787" spans="76:77" ht="16.5" customHeight="1">
      <c r="BX5787" s="149"/>
      <c r="BY5787" s="149"/>
    </row>
    <row r="5788" spans="76:77" ht="16.5" customHeight="1">
      <c r="BX5788" s="149"/>
      <c r="BY5788" s="149"/>
    </row>
    <row r="5789" spans="76:77" ht="16.5" customHeight="1">
      <c r="BX5789" s="149"/>
      <c r="BY5789" s="149"/>
    </row>
    <row r="5790" spans="76:77" ht="16.5" customHeight="1">
      <c r="BX5790" s="149"/>
      <c r="BY5790" s="149"/>
    </row>
    <row r="5791" spans="76:77" ht="16.5" customHeight="1">
      <c r="BX5791" s="149"/>
      <c r="BY5791" s="149"/>
    </row>
    <row r="5792" spans="76:77" ht="16.5" customHeight="1">
      <c r="BX5792" s="149"/>
      <c r="BY5792" s="149"/>
    </row>
    <row r="5793" spans="76:77" ht="16.5" customHeight="1">
      <c r="BX5793" s="149"/>
      <c r="BY5793" s="149"/>
    </row>
    <row r="5794" spans="76:77" ht="16.5" customHeight="1">
      <c r="BX5794" s="149"/>
      <c r="BY5794" s="149"/>
    </row>
    <row r="5795" spans="76:77" ht="16.5" customHeight="1">
      <c r="BX5795" s="149"/>
      <c r="BY5795" s="149"/>
    </row>
    <row r="5796" spans="76:77" ht="16.5" customHeight="1">
      <c r="BX5796" s="149"/>
      <c r="BY5796" s="149"/>
    </row>
    <row r="5797" spans="76:77" ht="16.5" customHeight="1">
      <c r="BX5797" s="149"/>
      <c r="BY5797" s="149"/>
    </row>
    <row r="5798" spans="76:77" ht="16.5" customHeight="1">
      <c r="BX5798" s="149"/>
      <c r="BY5798" s="149"/>
    </row>
    <row r="5799" spans="76:77" ht="16.5" customHeight="1">
      <c r="BX5799" s="149"/>
      <c r="BY5799" s="149"/>
    </row>
    <row r="5800" spans="76:77" ht="16.5" customHeight="1">
      <c r="BX5800" s="149"/>
      <c r="BY5800" s="149"/>
    </row>
    <row r="5801" spans="76:77" ht="16.5" customHeight="1">
      <c r="BX5801" s="149"/>
      <c r="BY5801" s="149"/>
    </row>
    <row r="5802" spans="76:77" ht="16.5" customHeight="1">
      <c r="BX5802" s="149"/>
      <c r="BY5802" s="149"/>
    </row>
    <row r="5803" spans="76:77" ht="16.5" customHeight="1">
      <c r="BX5803" s="149"/>
      <c r="BY5803" s="149"/>
    </row>
    <row r="5804" spans="76:77" ht="16.5" customHeight="1">
      <c r="BX5804" s="149"/>
      <c r="BY5804" s="149"/>
    </row>
    <row r="5805" spans="76:77" ht="16.5" customHeight="1">
      <c r="BX5805" s="149"/>
      <c r="BY5805" s="149"/>
    </row>
    <row r="5806" spans="76:77" ht="16.5" customHeight="1">
      <c r="BX5806" s="149"/>
      <c r="BY5806" s="149"/>
    </row>
    <row r="5807" spans="76:77" ht="16.5" customHeight="1">
      <c r="BX5807" s="149"/>
      <c r="BY5807" s="149"/>
    </row>
    <row r="5808" spans="76:77" ht="16.5" customHeight="1">
      <c r="BX5808" s="149"/>
      <c r="BY5808" s="149"/>
    </row>
    <row r="5809" spans="76:77" ht="16.5" customHeight="1">
      <c r="BX5809" s="149"/>
      <c r="BY5809" s="149"/>
    </row>
    <row r="5810" spans="76:77" ht="16.5" customHeight="1">
      <c r="BX5810" s="149"/>
      <c r="BY5810" s="149"/>
    </row>
    <row r="5811" spans="76:77" ht="16.5" customHeight="1">
      <c r="BX5811" s="149"/>
      <c r="BY5811" s="149"/>
    </row>
    <row r="5812" spans="76:77" ht="16.5" customHeight="1">
      <c r="BX5812" s="149"/>
      <c r="BY5812" s="149"/>
    </row>
    <row r="5813" spans="76:77" ht="16.5" customHeight="1">
      <c r="BX5813" s="149"/>
      <c r="BY5813" s="149"/>
    </row>
    <row r="5814" spans="76:77" ht="16.5" customHeight="1">
      <c r="BX5814" s="149"/>
      <c r="BY5814" s="149"/>
    </row>
    <row r="5815" spans="76:77" ht="16.5" customHeight="1">
      <c r="BX5815" s="149"/>
      <c r="BY5815" s="149"/>
    </row>
    <row r="5816" spans="76:77" ht="16.5" customHeight="1">
      <c r="BX5816" s="149"/>
      <c r="BY5816" s="149"/>
    </row>
    <row r="5817" spans="76:77" ht="16.5" customHeight="1">
      <c r="BX5817" s="149"/>
      <c r="BY5817" s="149"/>
    </row>
    <row r="5818" spans="76:77" ht="16.5" customHeight="1">
      <c r="BX5818" s="149"/>
      <c r="BY5818" s="149"/>
    </row>
    <row r="5819" spans="76:77" ht="16.5" customHeight="1">
      <c r="BX5819" s="149"/>
      <c r="BY5819" s="149"/>
    </row>
    <row r="5820" spans="76:77" ht="16.5" customHeight="1">
      <c r="BX5820" s="149"/>
      <c r="BY5820" s="149"/>
    </row>
    <row r="5821" spans="76:77" ht="16.5" customHeight="1">
      <c r="BX5821" s="149"/>
      <c r="BY5821" s="149"/>
    </row>
    <row r="5822" spans="76:77" ht="16.5" customHeight="1">
      <c r="BX5822" s="149"/>
      <c r="BY5822" s="149"/>
    </row>
    <row r="5823" spans="76:77" ht="16.5" customHeight="1">
      <c r="BX5823" s="149"/>
      <c r="BY5823" s="149"/>
    </row>
    <row r="5824" spans="76:77" ht="16.5" customHeight="1">
      <c r="BX5824" s="149"/>
      <c r="BY5824" s="149"/>
    </row>
    <row r="5825" spans="76:77" ht="16.5" customHeight="1">
      <c r="BX5825" s="149"/>
      <c r="BY5825" s="149"/>
    </row>
    <row r="5826" spans="76:77" ht="16.5" customHeight="1">
      <c r="BX5826" s="149"/>
      <c r="BY5826" s="149"/>
    </row>
    <row r="5827" spans="76:77" ht="16.5" customHeight="1">
      <c r="BX5827" s="149"/>
      <c r="BY5827" s="149"/>
    </row>
    <row r="5828" spans="76:77" ht="16.5" customHeight="1">
      <c r="BX5828" s="149"/>
      <c r="BY5828" s="149"/>
    </row>
    <row r="5829" spans="76:77" ht="16.5" customHeight="1">
      <c r="BX5829" s="149"/>
      <c r="BY5829" s="149"/>
    </row>
    <row r="5830" spans="76:77" ht="16.5" customHeight="1">
      <c r="BX5830" s="149"/>
      <c r="BY5830" s="149"/>
    </row>
    <row r="5831" spans="76:77" ht="16.5" customHeight="1">
      <c r="BX5831" s="149"/>
      <c r="BY5831" s="149"/>
    </row>
    <row r="5832" spans="76:77" ht="16.5" customHeight="1">
      <c r="BX5832" s="149"/>
      <c r="BY5832" s="149"/>
    </row>
    <row r="5833" spans="76:77" ht="16.5" customHeight="1">
      <c r="BX5833" s="149"/>
      <c r="BY5833" s="149"/>
    </row>
    <row r="5834" spans="76:77" ht="16.5" customHeight="1">
      <c r="BX5834" s="149"/>
      <c r="BY5834" s="149"/>
    </row>
    <row r="5835" spans="76:77" ht="16.5" customHeight="1">
      <c r="BX5835" s="149"/>
      <c r="BY5835" s="149"/>
    </row>
    <row r="5836" spans="76:77" ht="16.5" customHeight="1">
      <c r="BX5836" s="149"/>
      <c r="BY5836" s="149"/>
    </row>
    <row r="5837" spans="76:77" ht="16.5" customHeight="1">
      <c r="BX5837" s="149"/>
      <c r="BY5837" s="149"/>
    </row>
    <row r="5838" spans="76:77" ht="16.5" customHeight="1">
      <c r="BX5838" s="149"/>
      <c r="BY5838" s="149"/>
    </row>
    <row r="5839" spans="76:77" ht="16.5" customHeight="1">
      <c r="BX5839" s="149"/>
      <c r="BY5839" s="149"/>
    </row>
    <row r="5840" spans="76:77" ht="16.5" customHeight="1">
      <c r="BX5840" s="149"/>
      <c r="BY5840" s="149"/>
    </row>
    <row r="5841" spans="76:77" ht="16.5" customHeight="1">
      <c r="BX5841" s="149"/>
      <c r="BY5841" s="149"/>
    </row>
    <row r="5842" spans="76:77" ht="16.5" customHeight="1">
      <c r="BX5842" s="149"/>
      <c r="BY5842" s="149"/>
    </row>
    <row r="5843" spans="76:77" ht="16.5" customHeight="1">
      <c r="BX5843" s="149"/>
      <c r="BY5843" s="149"/>
    </row>
    <row r="5844" spans="76:77" ht="16.5" customHeight="1">
      <c r="BX5844" s="149"/>
      <c r="BY5844" s="149"/>
    </row>
    <row r="5845" spans="76:77" ht="16.5" customHeight="1">
      <c r="BX5845" s="149"/>
      <c r="BY5845" s="149"/>
    </row>
    <row r="5846" spans="76:77" ht="16.5" customHeight="1">
      <c r="BX5846" s="149"/>
      <c r="BY5846" s="149"/>
    </row>
    <row r="5847" spans="76:77" ht="16.5" customHeight="1">
      <c r="BX5847" s="149"/>
      <c r="BY5847" s="149"/>
    </row>
    <row r="5848" spans="76:77" ht="16.5" customHeight="1">
      <c r="BX5848" s="149"/>
      <c r="BY5848" s="149"/>
    </row>
    <row r="5849" spans="76:77" ht="16.5" customHeight="1">
      <c r="BX5849" s="149"/>
      <c r="BY5849" s="149"/>
    </row>
    <row r="5850" spans="76:77" ht="16.5" customHeight="1">
      <c r="BX5850" s="149"/>
      <c r="BY5850" s="149"/>
    </row>
    <row r="5851" spans="76:77" ht="16.5" customHeight="1">
      <c r="BX5851" s="149"/>
      <c r="BY5851" s="149"/>
    </row>
    <row r="5852" spans="76:77" ht="16.5" customHeight="1">
      <c r="BX5852" s="149"/>
      <c r="BY5852" s="149"/>
    </row>
    <row r="5853" spans="76:77" ht="16.5" customHeight="1">
      <c r="BX5853" s="149"/>
      <c r="BY5853" s="149"/>
    </row>
    <row r="5854" spans="76:77" ht="16.5" customHeight="1">
      <c r="BX5854" s="149"/>
      <c r="BY5854" s="149"/>
    </row>
    <row r="5855" spans="76:77" ht="16.5" customHeight="1">
      <c r="BX5855" s="149"/>
      <c r="BY5855" s="149"/>
    </row>
    <row r="5856" spans="76:77" ht="16.5" customHeight="1">
      <c r="BX5856" s="149"/>
      <c r="BY5856" s="149"/>
    </row>
    <row r="5857" spans="76:77" ht="16.5" customHeight="1">
      <c r="BX5857" s="149"/>
      <c r="BY5857" s="149"/>
    </row>
    <row r="5858" spans="76:77" ht="16.5" customHeight="1">
      <c r="BX5858" s="149"/>
      <c r="BY5858" s="149"/>
    </row>
    <row r="5859" spans="76:77" ht="16.5" customHeight="1">
      <c r="BX5859" s="149"/>
      <c r="BY5859" s="149"/>
    </row>
    <row r="5860" spans="76:77" ht="16.5" customHeight="1">
      <c r="BX5860" s="149"/>
      <c r="BY5860" s="149"/>
    </row>
    <row r="5861" spans="76:77" ht="16.5" customHeight="1">
      <c r="BX5861" s="149"/>
      <c r="BY5861" s="149"/>
    </row>
    <row r="5862" spans="76:77" ht="16.5" customHeight="1">
      <c r="BX5862" s="149"/>
      <c r="BY5862" s="149"/>
    </row>
    <row r="5863" spans="76:77" ht="16.5" customHeight="1">
      <c r="BX5863" s="149"/>
      <c r="BY5863" s="149"/>
    </row>
    <row r="5864" spans="76:77" ht="16.5" customHeight="1">
      <c r="BX5864" s="149"/>
      <c r="BY5864" s="149"/>
    </row>
    <row r="5865" spans="76:77" ht="16.5" customHeight="1">
      <c r="BX5865" s="149"/>
      <c r="BY5865" s="149"/>
    </row>
    <row r="5866" spans="76:77" ht="16.5" customHeight="1">
      <c r="BX5866" s="149"/>
      <c r="BY5866" s="149"/>
    </row>
    <row r="5867" spans="76:77" ht="16.5" customHeight="1">
      <c r="BX5867" s="149"/>
      <c r="BY5867" s="149"/>
    </row>
    <row r="5868" spans="76:77" ht="16.5" customHeight="1">
      <c r="BX5868" s="149"/>
      <c r="BY5868" s="149"/>
    </row>
    <row r="5869" spans="76:77" ht="16.5" customHeight="1">
      <c r="BX5869" s="149"/>
      <c r="BY5869" s="149"/>
    </row>
    <row r="5870" spans="76:77" ht="16.5" customHeight="1">
      <c r="BX5870" s="149"/>
      <c r="BY5870" s="149"/>
    </row>
    <row r="5871" spans="76:77" ht="16.5" customHeight="1">
      <c r="BX5871" s="149"/>
      <c r="BY5871" s="149"/>
    </row>
    <row r="5872" spans="76:77" ht="16.5" customHeight="1">
      <c r="BX5872" s="149"/>
      <c r="BY5872" s="149"/>
    </row>
    <row r="5873" spans="76:77" ht="16.5" customHeight="1">
      <c r="BX5873" s="149"/>
      <c r="BY5873" s="149"/>
    </row>
    <row r="5874" spans="76:77" ht="16.5" customHeight="1">
      <c r="BX5874" s="149"/>
      <c r="BY5874" s="149"/>
    </row>
    <row r="5875" spans="76:77" ht="16.5" customHeight="1">
      <c r="BX5875" s="149"/>
      <c r="BY5875" s="149"/>
    </row>
    <row r="5876" spans="76:77" ht="16.5" customHeight="1">
      <c r="BX5876" s="149"/>
      <c r="BY5876" s="149"/>
    </row>
    <row r="5877" spans="76:77" ht="16.5" customHeight="1">
      <c r="BX5877" s="149"/>
      <c r="BY5877" s="149"/>
    </row>
    <row r="5878" spans="76:77" ht="16.5" customHeight="1">
      <c r="BX5878" s="149"/>
      <c r="BY5878" s="149"/>
    </row>
    <row r="5879" spans="76:77" ht="16.5" customHeight="1">
      <c r="BX5879" s="149"/>
      <c r="BY5879" s="149"/>
    </row>
    <row r="5880" spans="76:77" ht="16.5" customHeight="1">
      <c r="BX5880" s="149"/>
      <c r="BY5880" s="149"/>
    </row>
    <row r="5881" spans="76:77" ht="16.5" customHeight="1">
      <c r="BX5881" s="149"/>
      <c r="BY5881" s="149"/>
    </row>
    <row r="5882" spans="76:77" ht="16.5" customHeight="1">
      <c r="BX5882" s="149"/>
      <c r="BY5882" s="149"/>
    </row>
    <row r="5883" spans="76:77" ht="16.5" customHeight="1">
      <c r="BX5883" s="149"/>
      <c r="BY5883" s="149"/>
    </row>
    <row r="5884" spans="76:77" ht="16.5" customHeight="1">
      <c r="BX5884" s="149"/>
      <c r="BY5884" s="149"/>
    </row>
    <row r="5885" spans="76:77" ht="16.5" customHeight="1">
      <c r="BX5885" s="149"/>
      <c r="BY5885" s="149"/>
    </row>
    <row r="5886" spans="76:77" ht="16.5" customHeight="1">
      <c r="BX5886" s="149"/>
      <c r="BY5886" s="149"/>
    </row>
    <row r="5887" spans="76:77" ht="16.5" customHeight="1">
      <c r="BX5887" s="149"/>
      <c r="BY5887" s="149"/>
    </row>
    <row r="5888" spans="76:77" ht="16.5" customHeight="1">
      <c r="BX5888" s="149"/>
      <c r="BY5888" s="149"/>
    </row>
    <row r="5889" spans="76:77" ht="16.5" customHeight="1">
      <c r="BX5889" s="149"/>
      <c r="BY5889" s="149"/>
    </row>
    <row r="5890" spans="76:77" ht="16.5" customHeight="1">
      <c r="BX5890" s="149"/>
      <c r="BY5890" s="149"/>
    </row>
    <row r="5891" spans="76:77" ht="16.5" customHeight="1">
      <c r="BX5891" s="149"/>
      <c r="BY5891" s="149"/>
    </row>
    <row r="5892" spans="76:77" ht="16.5" customHeight="1">
      <c r="BX5892" s="149"/>
      <c r="BY5892" s="149"/>
    </row>
    <row r="5893" spans="76:77" ht="16.5" customHeight="1">
      <c r="BX5893" s="149"/>
      <c r="BY5893" s="149"/>
    </row>
    <row r="5894" spans="76:77" ht="16.5" customHeight="1">
      <c r="BX5894" s="149"/>
      <c r="BY5894" s="149"/>
    </row>
    <row r="5895" spans="76:77" ht="16.5" customHeight="1">
      <c r="BX5895" s="149"/>
      <c r="BY5895" s="149"/>
    </row>
    <row r="5896" spans="76:77" ht="16.5" customHeight="1">
      <c r="BX5896" s="149"/>
      <c r="BY5896" s="149"/>
    </row>
    <row r="5897" spans="76:77" ht="16.5" customHeight="1">
      <c r="BX5897" s="149"/>
      <c r="BY5897" s="149"/>
    </row>
    <row r="5898" spans="76:77" ht="16.5" customHeight="1">
      <c r="BX5898" s="149"/>
      <c r="BY5898" s="149"/>
    </row>
    <row r="5899" spans="76:77" ht="16.5" customHeight="1">
      <c r="BX5899" s="149"/>
      <c r="BY5899" s="149"/>
    </row>
    <row r="5900" spans="76:77" ht="16.5" customHeight="1">
      <c r="BX5900" s="149"/>
      <c r="BY5900" s="149"/>
    </row>
    <row r="5901" spans="76:77" ht="16.5" customHeight="1">
      <c r="BX5901" s="149"/>
      <c r="BY5901" s="149"/>
    </row>
    <row r="5902" spans="76:77" ht="16.5" customHeight="1">
      <c r="BX5902" s="149"/>
      <c r="BY5902" s="149"/>
    </row>
    <row r="5903" spans="76:77" ht="16.5" customHeight="1">
      <c r="BX5903" s="149"/>
      <c r="BY5903" s="149"/>
    </row>
    <row r="5904" spans="76:77" ht="16.5" customHeight="1">
      <c r="BX5904" s="149"/>
      <c r="BY5904" s="149"/>
    </row>
    <row r="5905" spans="76:77" ht="16.5" customHeight="1">
      <c r="BX5905" s="149"/>
      <c r="BY5905" s="149"/>
    </row>
    <row r="5906" spans="76:77" ht="16.5" customHeight="1">
      <c r="BX5906" s="149"/>
      <c r="BY5906" s="149"/>
    </row>
    <row r="5907" spans="76:77" ht="16.5" customHeight="1">
      <c r="BX5907" s="149"/>
      <c r="BY5907" s="149"/>
    </row>
    <row r="5908" spans="76:77" ht="16.5" customHeight="1">
      <c r="BX5908" s="149"/>
      <c r="BY5908" s="149"/>
    </row>
    <row r="5909" spans="76:77" ht="16.5" customHeight="1">
      <c r="BX5909" s="149"/>
      <c r="BY5909" s="149"/>
    </row>
    <row r="5910" spans="76:77" ht="16.5" customHeight="1">
      <c r="BX5910" s="149"/>
      <c r="BY5910" s="149"/>
    </row>
    <row r="5911" spans="76:77" ht="16.5" customHeight="1">
      <c r="BX5911" s="149"/>
      <c r="BY5911" s="149"/>
    </row>
    <row r="5912" spans="76:77" ht="16.5" customHeight="1">
      <c r="BX5912" s="149"/>
      <c r="BY5912" s="149"/>
    </row>
    <row r="5913" spans="76:77" ht="16.5" customHeight="1">
      <c r="BX5913" s="149"/>
      <c r="BY5913" s="149"/>
    </row>
    <row r="5914" spans="76:77" ht="16.5" customHeight="1">
      <c r="BX5914" s="149"/>
      <c r="BY5914" s="149"/>
    </row>
    <row r="5915" spans="76:77" ht="16.5" customHeight="1">
      <c r="BX5915" s="149"/>
      <c r="BY5915" s="149"/>
    </row>
    <row r="5916" spans="76:77" ht="16.5" customHeight="1">
      <c r="BX5916" s="149"/>
      <c r="BY5916" s="149"/>
    </row>
    <row r="5917" spans="76:77" ht="16.5" customHeight="1">
      <c r="BX5917" s="149"/>
      <c r="BY5917" s="149"/>
    </row>
    <row r="5918" spans="76:77" ht="16.5" customHeight="1">
      <c r="BX5918" s="149"/>
      <c r="BY5918" s="149"/>
    </row>
    <row r="5919" spans="76:77" ht="16.5" customHeight="1">
      <c r="BX5919" s="149"/>
      <c r="BY5919" s="149"/>
    </row>
    <row r="5920" spans="76:77" ht="16.5" customHeight="1">
      <c r="BX5920" s="149"/>
      <c r="BY5920" s="149"/>
    </row>
    <row r="5921" spans="76:77" ht="16.5" customHeight="1">
      <c r="BX5921" s="149"/>
      <c r="BY5921" s="149"/>
    </row>
    <row r="5922" spans="76:77" ht="16.5" customHeight="1">
      <c r="BX5922" s="149"/>
      <c r="BY5922" s="149"/>
    </row>
    <row r="5923" spans="76:77" ht="16.5" customHeight="1">
      <c r="BX5923" s="149"/>
      <c r="BY5923" s="149"/>
    </row>
    <row r="5924" spans="76:77" ht="16.5" customHeight="1">
      <c r="BX5924" s="149"/>
      <c r="BY5924" s="149"/>
    </row>
    <row r="5925" spans="76:77" ht="16.5" customHeight="1">
      <c r="BX5925" s="149"/>
      <c r="BY5925" s="149"/>
    </row>
    <row r="5926" spans="76:77" ht="16.5" customHeight="1">
      <c r="BX5926" s="149"/>
      <c r="BY5926" s="149"/>
    </row>
    <row r="5927" spans="76:77" ht="16.5" customHeight="1">
      <c r="BX5927" s="149"/>
      <c r="BY5927" s="149"/>
    </row>
    <row r="5928" spans="76:77" ht="16.5" customHeight="1">
      <c r="BX5928" s="149"/>
      <c r="BY5928" s="149"/>
    </row>
    <row r="5929" spans="76:77" ht="16.5" customHeight="1">
      <c r="BX5929" s="149"/>
      <c r="BY5929" s="149"/>
    </row>
    <row r="5930" spans="76:77" ht="16.5" customHeight="1">
      <c r="BX5930" s="149"/>
      <c r="BY5930" s="149"/>
    </row>
    <row r="5931" spans="76:77" ht="16.5" customHeight="1">
      <c r="BX5931" s="149"/>
      <c r="BY5931" s="149"/>
    </row>
    <row r="5932" spans="76:77" ht="16.5" customHeight="1">
      <c r="BX5932" s="149"/>
      <c r="BY5932" s="149"/>
    </row>
    <row r="5933" spans="76:77" ht="16.5" customHeight="1">
      <c r="BX5933" s="149"/>
      <c r="BY5933" s="149"/>
    </row>
    <row r="5934" spans="76:77" ht="16.5" customHeight="1">
      <c r="BX5934" s="149"/>
      <c r="BY5934" s="149"/>
    </row>
    <row r="5935" spans="76:77" ht="16.5" customHeight="1">
      <c r="BX5935" s="149"/>
      <c r="BY5935" s="149"/>
    </row>
    <row r="5936" spans="76:77" ht="16.5" customHeight="1">
      <c r="BX5936" s="149"/>
      <c r="BY5936" s="149"/>
    </row>
    <row r="5937" spans="76:77" ht="16.5" customHeight="1">
      <c r="BX5937" s="149"/>
      <c r="BY5937" s="149"/>
    </row>
    <row r="5938" spans="76:77" ht="16.5" customHeight="1">
      <c r="BX5938" s="149"/>
      <c r="BY5938" s="149"/>
    </row>
    <row r="5939" spans="76:77" ht="16.5" customHeight="1">
      <c r="BX5939" s="149"/>
      <c r="BY5939" s="149"/>
    </row>
    <row r="5940" spans="76:77" ht="16.5" customHeight="1">
      <c r="BX5940" s="149"/>
      <c r="BY5940" s="149"/>
    </row>
    <row r="5941" spans="76:77" ht="16.5" customHeight="1">
      <c r="BX5941" s="149"/>
      <c r="BY5941" s="149"/>
    </row>
    <row r="5942" spans="76:77" ht="16.5" customHeight="1">
      <c r="BX5942" s="149"/>
      <c r="BY5942" s="149"/>
    </row>
    <row r="5943" spans="76:77" ht="16.5" customHeight="1">
      <c r="BX5943" s="149"/>
      <c r="BY5943" s="149"/>
    </row>
    <row r="5944" spans="76:77" ht="16.5" customHeight="1">
      <c r="BX5944" s="149"/>
      <c r="BY5944" s="149"/>
    </row>
    <row r="5945" spans="76:77" ht="16.5" customHeight="1">
      <c r="BX5945" s="149"/>
      <c r="BY5945" s="149"/>
    </row>
    <row r="5946" spans="76:77" ht="16.5" customHeight="1">
      <c r="BX5946" s="149"/>
      <c r="BY5946" s="149"/>
    </row>
    <row r="5947" spans="76:77" ht="16.5" customHeight="1">
      <c r="BX5947" s="149"/>
      <c r="BY5947" s="149"/>
    </row>
    <row r="5948" spans="76:77" ht="16.5" customHeight="1">
      <c r="BX5948" s="149"/>
      <c r="BY5948" s="149"/>
    </row>
    <row r="5949" spans="76:77" ht="16.5" customHeight="1">
      <c r="BX5949" s="149"/>
      <c r="BY5949" s="149"/>
    </row>
    <row r="5950" spans="76:77" ht="16.5" customHeight="1">
      <c r="BX5950" s="149"/>
      <c r="BY5950" s="149"/>
    </row>
    <row r="5951" spans="76:77" ht="16.5" customHeight="1">
      <c r="BX5951" s="149"/>
      <c r="BY5951" s="149"/>
    </row>
    <row r="5952" spans="76:77" ht="16.5" customHeight="1">
      <c r="BX5952" s="149"/>
      <c r="BY5952" s="149"/>
    </row>
    <row r="5953" spans="76:77" ht="16.5" customHeight="1">
      <c r="BX5953" s="149"/>
      <c r="BY5953" s="149"/>
    </row>
    <row r="5954" spans="76:77" ht="16.5" customHeight="1">
      <c r="BX5954" s="149"/>
      <c r="BY5954" s="149"/>
    </row>
    <row r="5955" spans="76:77" ht="16.5" customHeight="1">
      <c r="BX5955" s="149"/>
      <c r="BY5955" s="149"/>
    </row>
    <row r="5956" spans="76:77" ht="16.5" customHeight="1">
      <c r="BX5956" s="149"/>
      <c r="BY5956" s="149"/>
    </row>
    <row r="5957" spans="76:77" ht="16.5" customHeight="1">
      <c r="BX5957" s="149"/>
      <c r="BY5957" s="149"/>
    </row>
    <row r="5958" spans="76:77" ht="16.5" customHeight="1">
      <c r="BX5958" s="149"/>
      <c r="BY5958" s="149"/>
    </row>
    <row r="5959" spans="76:77" ht="16.5" customHeight="1">
      <c r="BX5959" s="149"/>
      <c r="BY5959" s="149"/>
    </row>
    <row r="5960" spans="76:77" ht="16.5" customHeight="1">
      <c r="BX5960" s="149"/>
      <c r="BY5960" s="149"/>
    </row>
    <row r="5961" spans="76:77" ht="16.5" customHeight="1">
      <c r="BX5961" s="149"/>
      <c r="BY5961" s="149"/>
    </row>
    <row r="5962" spans="76:77" ht="16.5" customHeight="1">
      <c r="BX5962" s="149"/>
      <c r="BY5962" s="149"/>
    </row>
    <row r="5963" spans="76:77" ht="16.5" customHeight="1">
      <c r="BX5963" s="149"/>
      <c r="BY5963" s="149"/>
    </row>
    <row r="5964" spans="76:77" ht="16.5" customHeight="1">
      <c r="BX5964" s="149"/>
      <c r="BY5964" s="149"/>
    </row>
    <row r="5965" spans="76:77" ht="16.5" customHeight="1">
      <c r="BX5965" s="149"/>
      <c r="BY5965" s="149"/>
    </row>
    <row r="5966" spans="76:77" ht="16.5" customHeight="1">
      <c r="BX5966" s="149"/>
      <c r="BY5966" s="149"/>
    </row>
    <row r="5967" spans="76:77" ht="16.5" customHeight="1">
      <c r="BX5967" s="149"/>
      <c r="BY5967" s="149"/>
    </row>
    <row r="5968" spans="76:77" ht="16.5" customHeight="1">
      <c r="BX5968" s="149"/>
      <c r="BY5968" s="149"/>
    </row>
    <row r="5969" spans="76:77" ht="16.5" customHeight="1">
      <c r="BX5969" s="149"/>
      <c r="BY5969" s="149"/>
    </row>
    <row r="5970" spans="76:77" ht="16.5" customHeight="1">
      <c r="BX5970" s="149"/>
      <c r="BY5970" s="149"/>
    </row>
    <row r="5971" spans="76:77" ht="16.5" customHeight="1">
      <c r="BX5971" s="149"/>
      <c r="BY5971" s="149"/>
    </row>
    <row r="5972" spans="76:77" ht="16.5" customHeight="1">
      <c r="BX5972" s="149"/>
      <c r="BY5972" s="149"/>
    </row>
    <row r="5973" spans="76:77" ht="16.5" customHeight="1">
      <c r="BX5973" s="149"/>
      <c r="BY5973" s="149"/>
    </row>
    <row r="5974" spans="76:77" ht="16.5" customHeight="1">
      <c r="BX5974" s="149"/>
      <c r="BY5974" s="149"/>
    </row>
    <row r="5975" spans="76:77" ht="16.5" customHeight="1">
      <c r="BX5975" s="149"/>
      <c r="BY5975" s="149"/>
    </row>
    <row r="5976" spans="76:77" ht="16.5" customHeight="1">
      <c r="BX5976" s="149"/>
      <c r="BY5976" s="149"/>
    </row>
    <row r="5977" spans="76:77" ht="16.5" customHeight="1">
      <c r="BX5977" s="149"/>
      <c r="BY5977" s="149"/>
    </row>
    <row r="5978" spans="76:77" ht="16.5" customHeight="1">
      <c r="BX5978" s="149"/>
      <c r="BY5978" s="149"/>
    </row>
    <row r="5979" spans="76:77" ht="16.5" customHeight="1">
      <c r="BX5979" s="149"/>
      <c r="BY5979" s="149"/>
    </row>
    <row r="5980" spans="76:77" ht="16.5" customHeight="1">
      <c r="BX5980" s="149"/>
      <c r="BY5980" s="149"/>
    </row>
    <row r="5981" spans="76:77" ht="16.5" customHeight="1">
      <c r="BX5981" s="149"/>
      <c r="BY5981" s="149"/>
    </row>
    <row r="5982" spans="76:77" ht="16.5" customHeight="1">
      <c r="BX5982" s="149"/>
      <c r="BY5982" s="149"/>
    </row>
    <row r="5983" spans="76:77" ht="16.5" customHeight="1">
      <c r="BX5983" s="149"/>
      <c r="BY5983" s="149"/>
    </row>
    <row r="5984" spans="76:77" ht="16.5" customHeight="1">
      <c r="BX5984" s="149"/>
      <c r="BY5984" s="149"/>
    </row>
    <row r="5985" spans="76:77" ht="16.5" customHeight="1">
      <c r="BX5985" s="149"/>
      <c r="BY5985" s="149"/>
    </row>
    <row r="5986" spans="76:77" ht="16.5" customHeight="1">
      <c r="BX5986" s="149"/>
      <c r="BY5986" s="149"/>
    </row>
    <row r="5987" spans="76:77" ht="16.5" customHeight="1">
      <c r="BX5987" s="149"/>
      <c r="BY5987" s="149"/>
    </row>
    <row r="5988" spans="76:77" ht="16.5" customHeight="1">
      <c r="BX5988" s="149"/>
      <c r="BY5988" s="149"/>
    </row>
    <row r="5989" spans="76:77" ht="16.5" customHeight="1">
      <c r="BX5989" s="149"/>
      <c r="BY5989" s="149"/>
    </row>
    <row r="5990" spans="76:77" ht="16.5" customHeight="1">
      <c r="BX5990" s="149"/>
      <c r="BY5990" s="149"/>
    </row>
    <row r="5991" spans="76:77" ht="16.5" customHeight="1">
      <c r="BX5991" s="149"/>
      <c r="BY5991" s="149"/>
    </row>
    <row r="5992" spans="76:77" ht="16.5" customHeight="1">
      <c r="BX5992" s="149"/>
      <c r="BY5992" s="149"/>
    </row>
    <row r="5993" spans="76:77" ht="16.5" customHeight="1">
      <c r="BX5993" s="149"/>
      <c r="BY5993" s="149"/>
    </row>
    <row r="5994" spans="76:77" ht="16.5" customHeight="1">
      <c r="BX5994" s="149"/>
      <c r="BY5994" s="149"/>
    </row>
    <row r="5995" spans="76:77" ht="16.5" customHeight="1">
      <c r="BX5995" s="149"/>
      <c r="BY5995" s="149"/>
    </row>
    <row r="5996" spans="76:77" ht="16.5" customHeight="1">
      <c r="BX5996" s="149"/>
      <c r="BY5996" s="149"/>
    </row>
    <row r="5997" spans="76:77" ht="16.5" customHeight="1">
      <c r="BX5997" s="149"/>
      <c r="BY5997" s="149"/>
    </row>
    <row r="5998" spans="76:77" ht="16.5" customHeight="1">
      <c r="BX5998" s="149"/>
      <c r="BY5998" s="149"/>
    </row>
    <row r="5999" spans="76:77" ht="16.5" customHeight="1">
      <c r="BX5999" s="149"/>
      <c r="BY5999" s="149"/>
    </row>
    <row r="6000" spans="76:77" ht="16.5" customHeight="1">
      <c r="BX6000" s="149"/>
      <c r="BY6000" s="149"/>
    </row>
    <row r="6001" spans="76:77" ht="16.5" customHeight="1">
      <c r="BX6001" s="149"/>
      <c r="BY6001" s="149"/>
    </row>
    <row r="6002" spans="76:77" ht="16.5" customHeight="1">
      <c r="BX6002" s="149"/>
      <c r="BY6002" s="149"/>
    </row>
    <row r="6003" spans="76:77" ht="16.5" customHeight="1">
      <c r="BX6003" s="149"/>
      <c r="BY6003" s="149"/>
    </row>
    <row r="6004" spans="76:77" ht="16.5" customHeight="1">
      <c r="BX6004" s="149"/>
      <c r="BY6004" s="149"/>
    </row>
    <row r="6005" spans="76:77" ht="16.5" customHeight="1">
      <c r="BX6005" s="149"/>
      <c r="BY6005" s="149"/>
    </row>
    <row r="6006" spans="76:77" ht="16.5" customHeight="1">
      <c r="BX6006" s="149"/>
      <c r="BY6006" s="149"/>
    </row>
    <row r="6007" spans="76:77" ht="16.5" customHeight="1">
      <c r="BX6007" s="149"/>
      <c r="BY6007" s="149"/>
    </row>
    <row r="6008" spans="76:77" ht="16.5" customHeight="1">
      <c r="BX6008" s="149"/>
      <c r="BY6008" s="149"/>
    </row>
    <row r="6009" spans="76:77" ht="16.5" customHeight="1">
      <c r="BX6009" s="149"/>
      <c r="BY6009" s="149"/>
    </row>
    <row r="6010" spans="76:77" ht="16.5" customHeight="1">
      <c r="BX6010" s="149"/>
      <c r="BY6010" s="149"/>
    </row>
    <row r="6011" spans="76:77" ht="16.5" customHeight="1">
      <c r="BX6011" s="149"/>
      <c r="BY6011" s="149"/>
    </row>
    <row r="6012" spans="76:77" ht="16.5" customHeight="1">
      <c r="BX6012" s="149"/>
      <c r="BY6012" s="149"/>
    </row>
    <row r="6013" spans="76:77" ht="16.5" customHeight="1">
      <c r="BX6013" s="149"/>
      <c r="BY6013" s="149"/>
    </row>
    <row r="6014" spans="76:77" ht="16.5" customHeight="1">
      <c r="BX6014" s="149"/>
      <c r="BY6014" s="149"/>
    </row>
    <row r="6015" spans="76:77" ht="16.5" customHeight="1">
      <c r="BX6015" s="149"/>
      <c r="BY6015" s="149"/>
    </row>
    <row r="6016" spans="76:77" ht="16.5" customHeight="1">
      <c r="BX6016" s="149"/>
      <c r="BY6016" s="149"/>
    </row>
    <row r="6017" spans="76:77" ht="16.5" customHeight="1">
      <c r="BX6017" s="149"/>
      <c r="BY6017" s="149"/>
    </row>
    <row r="6018" spans="76:77" ht="16.5" customHeight="1">
      <c r="BX6018" s="149"/>
      <c r="BY6018" s="149"/>
    </row>
    <row r="6019" spans="76:77" ht="16.5" customHeight="1">
      <c r="BX6019" s="149"/>
      <c r="BY6019" s="149"/>
    </row>
    <row r="6020" spans="76:77" ht="16.5" customHeight="1">
      <c r="BX6020" s="149"/>
      <c r="BY6020" s="149"/>
    </row>
    <row r="6021" spans="76:77" ht="16.5" customHeight="1">
      <c r="BX6021" s="149"/>
      <c r="BY6021" s="149"/>
    </row>
    <row r="6022" spans="76:77" ht="16.5" customHeight="1">
      <c r="BX6022" s="149"/>
      <c r="BY6022" s="149"/>
    </row>
    <row r="6023" spans="76:77" ht="16.5" customHeight="1">
      <c r="BX6023" s="149"/>
      <c r="BY6023" s="149"/>
    </row>
    <row r="6024" spans="76:77" ht="16.5" customHeight="1">
      <c r="BX6024" s="149"/>
      <c r="BY6024" s="149"/>
    </row>
    <row r="6025" spans="76:77" ht="16.5" customHeight="1">
      <c r="BX6025" s="149"/>
      <c r="BY6025" s="149"/>
    </row>
    <row r="6026" spans="76:77" ht="16.5" customHeight="1">
      <c r="BX6026" s="149"/>
      <c r="BY6026" s="149"/>
    </row>
    <row r="6027" spans="76:77" ht="16.5" customHeight="1">
      <c r="BX6027" s="149"/>
      <c r="BY6027" s="149"/>
    </row>
    <row r="6028" spans="76:77" ht="16.5" customHeight="1">
      <c r="BX6028" s="149"/>
      <c r="BY6028" s="149"/>
    </row>
    <row r="6029" spans="76:77" ht="16.5" customHeight="1">
      <c r="BX6029" s="149"/>
      <c r="BY6029" s="149"/>
    </row>
    <row r="6030" spans="76:77" ht="16.5" customHeight="1">
      <c r="BX6030" s="149"/>
      <c r="BY6030" s="149"/>
    </row>
    <row r="6031" spans="76:77" ht="16.5" customHeight="1">
      <c r="BX6031" s="149"/>
      <c r="BY6031" s="149"/>
    </row>
    <row r="6032" spans="76:77" ht="16.5" customHeight="1">
      <c r="BX6032" s="149"/>
      <c r="BY6032" s="149"/>
    </row>
    <row r="6033" spans="76:77" ht="16.5" customHeight="1">
      <c r="BX6033" s="149"/>
      <c r="BY6033" s="149"/>
    </row>
    <row r="6034" spans="76:77" ht="16.5" customHeight="1">
      <c r="BX6034" s="149"/>
      <c r="BY6034" s="149"/>
    </row>
    <row r="6035" spans="76:77" ht="16.5" customHeight="1">
      <c r="BX6035" s="149"/>
      <c r="BY6035" s="149"/>
    </row>
    <row r="6036" spans="76:77" ht="16.5" customHeight="1">
      <c r="BX6036" s="149"/>
      <c r="BY6036" s="149"/>
    </row>
    <row r="6037" spans="76:77" ht="16.5" customHeight="1">
      <c r="BX6037" s="149"/>
      <c r="BY6037" s="149"/>
    </row>
    <row r="6038" spans="76:77" ht="16.5" customHeight="1">
      <c r="BX6038" s="149"/>
      <c r="BY6038" s="149"/>
    </row>
    <row r="6039" spans="76:77" ht="16.5" customHeight="1">
      <c r="BX6039" s="149"/>
      <c r="BY6039" s="149"/>
    </row>
    <row r="6040" spans="76:77" ht="16.5" customHeight="1">
      <c r="BX6040" s="149"/>
      <c r="BY6040" s="149"/>
    </row>
    <row r="6041" spans="76:77" ht="16.5" customHeight="1">
      <c r="BX6041" s="149"/>
      <c r="BY6041" s="149"/>
    </row>
    <row r="6042" spans="76:77" ht="16.5" customHeight="1">
      <c r="BX6042" s="149"/>
      <c r="BY6042" s="149"/>
    </row>
    <row r="6043" spans="76:77" ht="16.5" customHeight="1">
      <c r="BX6043" s="149"/>
      <c r="BY6043" s="149"/>
    </row>
    <row r="6044" spans="76:77" ht="16.5" customHeight="1">
      <c r="BX6044" s="149"/>
      <c r="BY6044" s="149"/>
    </row>
    <row r="6045" spans="76:77" ht="16.5" customHeight="1">
      <c r="BX6045" s="149"/>
      <c r="BY6045" s="149"/>
    </row>
    <row r="6046" spans="76:77" ht="16.5" customHeight="1">
      <c r="BX6046" s="149"/>
      <c r="BY6046" s="149"/>
    </row>
    <row r="6047" spans="76:77" ht="16.5" customHeight="1">
      <c r="BX6047" s="149"/>
      <c r="BY6047" s="149"/>
    </row>
    <row r="6048" spans="76:77" ht="16.5" customHeight="1">
      <c r="BX6048" s="149"/>
      <c r="BY6048" s="149"/>
    </row>
    <row r="6049" spans="76:77" ht="16.5" customHeight="1">
      <c r="BX6049" s="149"/>
      <c r="BY6049" s="149"/>
    </row>
    <row r="6050" spans="76:77" ht="16.5" customHeight="1">
      <c r="BX6050" s="149"/>
      <c r="BY6050" s="149"/>
    </row>
    <row r="6051" spans="76:77" ht="16.5" customHeight="1">
      <c r="BX6051" s="149"/>
      <c r="BY6051" s="149"/>
    </row>
    <row r="6052" spans="76:77" ht="16.5" customHeight="1">
      <c r="BX6052" s="149"/>
      <c r="BY6052" s="149"/>
    </row>
    <row r="6053" spans="76:77" ht="16.5" customHeight="1">
      <c r="BX6053" s="149"/>
      <c r="BY6053" s="149"/>
    </row>
    <row r="6054" spans="76:77" ht="16.5" customHeight="1">
      <c r="BX6054" s="149"/>
      <c r="BY6054" s="149"/>
    </row>
    <row r="6055" spans="76:77" ht="16.5" customHeight="1">
      <c r="BX6055" s="149"/>
      <c r="BY6055" s="149"/>
    </row>
    <row r="6056" spans="76:77" ht="16.5" customHeight="1">
      <c r="BX6056" s="149"/>
      <c r="BY6056" s="149"/>
    </row>
    <row r="6057" spans="76:77" ht="16.5" customHeight="1">
      <c r="BX6057" s="149"/>
      <c r="BY6057" s="149"/>
    </row>
    <row r="6058" spans="76:77" ht="16.5" customHeight="1">
      <c r="BX6058" s="149"/>
      <c r="BY6058" s="149"/>
    </row>
    <row r="6059" spans="76:77" ht="16.5" customHeight="1">
      <c r="BX6059" s="149"/>
      <c r="BY6059" s="149"/>
    </row>
    <row r="6060" spans="76:77" ht="16.5" customHeight="1">
      <c r="BX6060" s="149"/>
      <c r="BY6060" s="149"/>
    </row>
    <row r="6061" spans="76:77" ht="16.5" customHeight="1">
      <c r="BX6061" s="149"/>
      <c r="BY6061" s="149"/>
    </row>
    <row r="6062" spans="76:77" ht="16.5" customHeight="1">
      <c r="BX6062" s="149"/>
      <c r="BY6062" s="149"/>
    </row>
    <row r="6063" spans="76:77" ht="16.5" customHeight="1">
      <c r="BX6063" s="149"/>
      <c r="BY6063" s="149"/>
    </row>
    <row r="6064" spans="76:77" ht="16.5" customHeight="1">
      <c r="BX6064" s="149"/>
      <c r="BY6064" s="149"/>
    </row>
    <row r="6065" spans="76:77" ht="16.5" customHeight="1">
      <c r="BX6065" s="149"/>
      <c r="BY6065" s="149"/>
    </row>
    <row r="6066" spans="76:77" ht="16.5" customHeight="1">
      <c r="BX6066" s="149"/>
      <c r="BY6066" s="149"/>
    </row>
    <row r="6067" spans="76:77" ht="16.5" customHeight="1">
      <c r="BX6067" s="149"/>
      <c r="BY6067" s="149"/>
    </row>
    <row r="6068" spans="76:77" ht="16.5" customHeight="1">
      <c r="BX6068" s="149"/>
      <c r="BY6068" s="149"/>
    </row>
    <row r="6069" spans="76:77" ht="16.5" customHeight="1">
      <c r="BX6069" s="149"/>
      <c r="BY6069" s="149"/>
    </row>
    <row r="6070" spans="76:77" ht="16.5" customHeight="1">
      <c r="BX6070" s="149"/>
      <c r="BY6070" s="149"/>
    </row>
    <row r="6071" spans="76:77" ht="16.5" customHeight="1">
      <c r="BX6071" s="149"/>
      <c r="BY6071" s="149"/>
    </row>
    <row r="6072" spans="76:77" ht="16.5" customHeight="1">
      <c r="BX6072" s="149"/>
      <c r="BY6072" s="149"/>
    </row>
    <row r="6073" spans="76:77" ht="16.5" customHeight="1">
      <c r="BX6073" s="149"/>
      <c r="BY6073" s="149"/>
    </row>
    <row r="6074" spans="76:77" ht="16.5" customHeight="1">
      <c r="BX6074" s="149"/>
      <c r="BY6074" s="149"/>
    </row>
    <row r="6075" spans="76:77" ht="16.5" customHeight="1">
      <c r="BX6075" s="149"/>
      <c r="BY6075" s="149"/>
    </row>
    <row r="6076" spans="76:77" ht="16.5" customHeight="1">
      <c r="BX6076" s="149"/>
      <c r="BY6076" s="149"/>
    </row>
    <row r="6077" spans="76:77" ht="16.5" customHeight="1">
      <c r="BX6077" s="149"/>
      <c r="BY6077" s="149"/>
    </row>
    <row r="6078" spans="76:77" ht="16.5" customHeight="1">
      <c r="BX6078" s="149"/>
      <c r="BY6078" s="149"/>
    </row>
    <row r="6079" spans="76:77" ht="16.5" customHeight="1">
      <c r="BX6079" s="149"/>
      <c r="BY6079" s="149"/>
    </row>
    <row r="6080" spans="76:77" ht="16.5" customHeight="1">
      <c r="BX6080" s="149"/>
      <c r="BY6080" s="149"/>
    </row>
    <row r="6081" spans="76:77" ht="16.5" customHeight="1">
      <c r="BX6081" s="149"/>
      <c r="BY6081" s="149"/>
    </row>
    <row r="6082" spans="76:77" ht="16.5" customHeight="1">
      <c r="BX6082" s="149"/>
      <c r="BY6082" s="149"/>
    </row>
    <row r="6083" spans="76:77" ht="16.5" customHeight="1">
      <c r="BX6083" s="149"/>
      <c r="BY6083" s="149"/>
    </row>
    <row r="6084" spans="76:77" ht="16.5" customHeight="1">
      <c r="BX6084" s="149"/>
      <c r="BY6084" s="149"/>
    </row>
    <row r="6085" spans="76:77" ht="16.5" customHeight="1">
      <c r="BX6085" s="149"/>
      <c r="BY6085" s="149"/>
    </row>
    <row r="6086" spans="76:77" ht="16.5" customHeight="1">
      <c r="BX6086" s="149"/>
      <c r="BY6086" s="149"/>
    </row>
    <row r="6087" spans="76:77" ht="16.5" customHeight="1">
      <c r="BX6087" s="149"/>
      <c r="BY6087" s="149"/>
    </row>
    <row r="6088" spans="76:77" ht="16.5" customHeight="1">
      <c r="BX6088" s="149"/>
      <c r="BY6088" s="149"/>
    </row>
    <row r="6089" spans="76:77" ht="16.5" customHeight="1">
      <c r="BX6089" s="149"/>
      <c r="BY6089" s="149"/>
    </row>
    <row r="6090" spans="76:77" ht="16.5" customHeight="1">
      <c r="BX6090" s="149"/>
      <c r="BY6090" s="149"/>
    </row>
    <row r="6091" spans="76:77" ht="16.5" customHeight="1">
      <c r="BX6091" s="149"/>
      <c r="BY6091" s="149"/>
    </row>
    <row r="6092" spans="76:77" ht="16.5" customHeight="1">
      <c r="BX6092" s="149"/>
      <c r="BY6092" s="149"/>
    </row>
    <row r="6093" spans="76:77" ht="16.5" customHeight="1">
      <c r="BX6093" s="149"/>
      <c r="BY6093" s="149"/>
    </row>
    <row r="6094" spans="76:77" ht="16.5" customHeight="1">
      <c r="BX6094" s="149"/>
      <c r="BY6094" s="149"/>
    </row>
    <row r="6095" spans="76:77" ht="16.5" customHeight="1">
      <c r="BX6095" s="149"/>
      <c r="BY6095" s="149"/>
    </row>
    <row r="6096" spans="76:77" ht="16.5" customHeight="1">
      <c r="BX6096" s="149"/>
      <c r="BY6096" s="149"/>
    </row>
    <row r="6097" spans="76:77" ht="16.5" customHeight="1">
      <c r="BX6097" s="149"/>
      <c r="BY6097" s="149"/>
    </row>
    <row r="6098" spans="76:77" ht="16.5" customHeight="1">
      <c r="BX6098" s="149"/>
      <c r="BY6098" s="149"/>
    </row>
    <row r="6099" spans="76:77" ht="16.5" customHeight="1">
      <c r="BX6099" s="149"/>
      <c r="BY6099" s="149"/>
    </row>
    <row r="6100" spans="76:77" ht="16.5" customHeight="1">
      <c r="BX6100" s="149"/>
      <c r="BY6100" s="149"/>
    </row>
    <row r="6101" spans="76:77" ht="16.5" customHeight="1">
      <c r="BX6101" s="149"/>
      <c r="BY6101" s="149"/>
    </row>
    <row r="6102" spans="76:77" ht="16.5" customHeight="1">
      <c r="BX6102" s="149"/>
      <c r="BY6102" s="149"/>
    </row>
    <row r="6103" spans="76:77" ht="16.5" customHeight="1">
      <c r="BX6103" s="149"/>
      <c r="BY6103" s="149"/>
    </row>
    <row r="6104" spans="76:77" ht="16.5" customHeight="1">
      <c r="BX6104" s="149"/>
      <c r="BY6104" s="149"/>
    </row>
    <row r="6105" spans="76:77" ht="16.5" customHeight="1">
      <c r="BX6105" s="149"/>
      <c r="BY6105" s="149"/>
    </row>
    <row r="6106" spans="76:77" ht="16.5" customHeight="1">
      <c r="BX6106" s="149"/>
      <c r="BY6106" s="149"/>
    </row>
    <row r="6107" spans="76:77" ht="16.5" customHeight="1">
      <c r="BX6107" s="149"/>
      <c r="BY6107" s="149"/>
    </row>
    <row r="6108" spans="76:77" ht="16.5" customHeight="1">
      <c r="BX6108" s="149"/>
      <c r="BY6108" s="149"/>
    </row>
    <row r="6109" spans="76:77" ht="16.5" customHeight="1">
      <c r="BX6109" s="149"/>
      <c r="BY6109" s="149"/>
    </row>
    <row r="6110" spans="76:77" ht="16.5" customHeight="1">
      <c r="BX6110" s="149"/>
      <c r="BY6110" s="149"/>
    </row>
    <row r="6111" spans="76:77" ht="16.5" customHeight="1">
      <c r="BX6111" s="149"/>
      <c r="BY6111" s="149"/>
    </row>
    <row r="6112" spans="76:77" ht="16.5" customHeight="1">
      <c r="BX6112" s="149"/>
      <c r="BY6112" s="149"/>
    </row>
    <row r="6113" spans="76:77" ht="16.5" customHeight="1">
      <c r="BX6113" s="149"/>
      <c r="BY6113" s="149"/>
    </row>
    <row r="6114" spans="76:77" ht="16.5" customHeight="1">
      <c r="BX6114" s="149"/>
      <c r="BY6114" s="149"/>
    </row>
    <row r="6115" spans="76:77" ht="16.5" customHeight="1">
      <c r="BX6115" s="149"/>
      <c r="BY6115" s="149"/>
    </row>
    <row r="6116" spans="76:77" ht="16.5" customHeight="1">
      <c r="BX6116" s="149"/>
      <c r="BY6116" s="149"/>
    </row>
    <row r="6117" spans="76:77" ht="16.5" customHeight="1">
      <c r="BX6117" s="149"/>
      <c r="BY6117" s="149"/>
    </row>
    <row r="6118" spans="76:77" ht="16.5" customHeight="1">
      <c r="BX6118" s="149"/>
      <c r="BY6118" s="149"/>
    </row>
    <row r="6119" spans="76:77" ht="16.5" customHeight="1">
      <c r="BX6119" s="149"/>
      <c r="BY6119" s="149"/>
    </row>
    <row r="6120" spans="76:77" ht="16.5" customHeight="1">
      <c r="BX6120" s="149"/>
      <c r="BY6120" s="149"/>
    </row>
    <row r="6121" spans="76:77" ht="16.5" customHeight="1">
      <c r="BX6121" s="149"/>
      <c r="BY6121" s="149"/>
    </row>
    <row r="6122" spans="76:77" ht="16.5" customHeight="1">
      <c r="BX6122" s="149"/>
      <c r="BY6122" s="149"/>
    </row>
    <row r="6123" spans="76:77" ht="16.5" customHeight="1">
      <c r="BX6123" s="149"/>
      <c r="BY6123" s="149"/>
    </row>
    <row r="6124" spans="76:77" ht="16.5" customHeight="1">
      <c r="BX6124" s="149"/>
      <c r="BY6124" s="149"/>
    </row>
    <row r="6125" spans="76:77" ht="16.5" customHeight="1">
      <c r="BX6125" s="149"/>
      <c r="BY6125" s="149"/>
    </row>
    <row r="6126" spans="76:77" ht="16.5" customHeight="1">
      <c r="BX6126" s="149"/>
      <c r="BY6126" s="149"/>
    </row>
    <row r="6127" spans="76:77" ht="16.5" customHeight="1">
      <c r="BX6127" s="149"/>
      <c r="BY6127" s="149"/>
    </row>
    <row r="6128" spans="76:77" ht="16.5" customHeight="1">
      <c r="BX6128" s="149"/>
      <c r="BY6128" s="149"/>
    </row>
    <row r="6129" spans="76:77" ht="16.5" customHeight="1">
      <c r="BX6129" s="149"/>
      <c r="BY6129" s="149"/>
    </row>
    <row r="6130" spans="76:77" ht="16.5" customHeight="1">
      <c r="BX6130" s="149"/>
      <c r="BY6130" s="149"/>
    </row>
    <row r="6131" spans="76:77" ht="16.5" customHeight="1">
      <c r="BX6131" s="149"/>
      <c r="BY6131" s="149"/>
    </row>
    <row r="6132" spans="76:77" ht="16.5" customHeight="1">
      <c r="BX6132" s="149"/>
      <c r="BY6132" s="149"/>
    </row>
    <row r="6133" spans="76:77" ht="16.5" customHeight="1">
      <c r="BX6133" s="149"/>
      <c r="BY6133" s="149"/>
    </row>
    <row r="6134" spans="76:77" ht="16.5" customHeight="1">
      <c r="BX6134" s="149"/>
      <c r="BY6134" s="149"/>
    </row>
    <row r="6135" spans="76:77" ht="16.5" customHeight="1">
      <c r="BX6135" s="149"/>
      <c r="BY6135" s="149"/>
    </row>
    <row r="6136" spans="76:77" ht="16.5" customHeight="1">
      <c r="BX6136" s="149"/>
      <c r="BY6136" s="149"/>
    </row>
    <row r="6137" spans="76:77" ht="16.5" customHeight="1">
      <c r="BX6137" s="149"/>
      <c r="BY6137" s="149"/>
    </row>
    <row r="6138" spans="76:77" ht="16.5" customHeight="1">
      <c r="BX6138" s="149"/>
      <c r="BY6138" s="149"/>
    </row>
    <row r="6139" spans="76:77" ht="16.5" customHeight="1">
      <c r="BX6139" s="149"/>
      <c r="BY6139" s="149"/>
    </row>
    <row r="6140" spans="76:77" ht="16.5" customHeight="1">
      <c r="BX6140" s="149"/>
      <c r="BY6140" s="149"/>
    </row>
    <row r="6141" spans="76:77" ht="16.5" customHeight="1">
      <c r="BX6141" s="149"/>
      <c r="BY6141" s="149"/>
    </row>
    <row r="6142" spans="76:77" ht="16.5" customHeight="1">
      <c r="BX6142" s="149"/>
      <c r="BY6142" s="149"/>
    </row>
    <row r="6143" spans="76:77" ht="16.5" customHeight="1">
      <c r="BX6143" s="149"/>
      <c r="BY6143" s="149"/>
    </row>
    <row r="6144" spans="76:77" ht="16.5" customHeight="1">
      <c r="BX6144" s="149"/>
      <c r="BY6144" s="149"/>
    </row>
    <row r="6145" spans="76:77" ht="16.5" customHeight="1">
      <c r="BX6145" s="149"/>
      <c r="BY6145" s="149"/>
    </row>
    <row r="6146" spans="76:77" ht="16.5" customHeight="1">
      <c r="BX6146" s="149"/>
      <c r="BY6146" s="149"/>
    </row>
    <row r="6147" spans="76:77" ht="16.5" customHeight="1">
      <c r="BX6147" s="149"/>
      <c r="BY6147" s="149"/>
    </row>
    <row r="6148" spans="76:77" ht="16.5" customHeight="1">
      <c r="BX6148" s="149"/>
      <c r="BY6148" s="149"/>
    </row>
    <row r="6149" spans="76:77" ht="16.5" customHeight="1">
      <c r="BX6149" s="149"/>
      <c r="BY6149" s="149"/>
    </row>
    <row r="6150" spans="76:77" ht="16.5" customHeight="1">
      <c r="BX6150" s="149"/>
      <c r="BY6150" s="149"/>
    </row>
    <row r="6151" spans="76:77" ht="16.5" customHeight="1">
      <c r="BX6151" s="149"/>
      <c r="BY6151" s="149"/>
    </row>
    <row r="6152" spans="76:77" ht="16.5" customHeight="1">
      <c r="BX6152" s="149"/>
      <c r="BY6152" s="149"/>
    </row>
    <row r="6153" spans="76:77" ht="16.5" customHeight="1">
      <c r="BX6153" s="149"/>
      <c r="BY6153" s="149"/>
    </row>
    <row r="6154" spans="76:77" ht="16.5" customHeight="1">
      <c r="BX6154" s="149"/>
      <c r="BY6154" s="149"/>
    </row>
    <row r="6155" spans="76:77" ht="16.5" customHeight="1">
      <c r="BX6155" s="149"/>
      <c r="BY6155" s="149"/>
    </row>
    <row r="6156" spans="76:77" ht="16.5" customHeight="1">
      <c r="BX6156" s="149"/>
      <c r="BY6156" s="149"/>
    </row>
    <row r="6157" spans="76:77" ht="16.5" customHeight="1">
      <c r="BX6157" s="149"/>
      <c r="BY6157" s="149"/>
    </row>
    <row r="6158" spans="76:77" ht="16.5" customHeight="1">
      <c r="BX6158" s="149"/>
      <c r="BY6158" s="149"/>
    </row>
    <row r="6159" spans="76:77" ht="16.5" customHeight="1">
      <c r="BX6159" s="149"/>
      <c r="BY6159" s="149"/>
    </row>
    <row r="6160" spans="76:77" ht="16.5" customHeight="1">
      <c r="BX6160" s="149"/>
      <c r="BY6160" s="149"/>
    </row>
    <row r="6161" spans="76:77" ht="16.5" customHeight="1">
      <c r="BX6161" s="149"/>
      <c r="BY6161" s="149"/>
    </row>
    <row r="6162" spans="76:77" ht="16.5" customHeight="1">
      <c r="BX6162" s="149"/>
      <c r="BY6162" s="149"/>
    </row>
    <row r="6163" spans="76:77" ht="16.5" customHeight="1">
      <c r="BX6163" s="149"/>
      <c r="BY6163" s="149"/>
    </row>
    <row r="6164" spans="76:77" ht="16.5" customHeight="1">
      <c r="BX6164" s="149"/>
      <c r="BY6164" s="149"/>
    </row>
    <row r="6165" spans="76:77" ht="16.5" customHeight="1">
      <c r="BX6165" s="149"/>
      <c r="BY6165" s="149"/>
    </row>
    <row r="6166" spans="76:77" ht="16.5" customHeight="1">
      <c r="BX6166" s="149"/>
      <c r="BY6166" s="149"/>
    </row>
    <row r="6167" spans="76:77" ht="16.5" customHeight="1">
      <c r="BX6167" s="149"/>
      <c r="BY6167" s="149"/>
    </row>
    <row r="6168" spans="76:77" ht="16.5" customHeight="1">
      <c r="BX6168" s="149"/>
      <c r="BY6168" s="149"/>
    </row>
    <row r="6169" spans="76:77" ht="16.5" customHeight="1">
      <c r="BX6169" s="149"/>
      <c r="BY6169" s="149"/>
    </row>
    <row r="6170" spans="76:77" ht="16.5" customHeight="1">
      <c r="BX6170" s="149"/>
      <c r="BY6170" s="149"/>
    </row>
    <row r="6171" spans="76:77" ht="16.5" customHeight="1">
      <c r="BX6171" s="149"/>
      <c r="BY6171" s="149"/>
    </row>
    <row r="6172" spans="76:77" ht="16.5" customHeight="1">
      <c r="BX6172" s="149"/>
      <c r="BY6172" s="149"/>
    </row>
    <row r="6173" spans="76:77" ht="16.5" customHeight="1">
      <c r="BX6173" s="149"/>
      <c r="BY6173" s="149"/>
    </row>
    <row r="6174" spans="76:77" ht="16.5" customHeight="1">
      <c r="BX6174" s="149"/>
      <c r="BY6174" s="149"/>
    </row>
    <row r="6175" spans="76:77" ht="16.5" customHeight="1">
      <c r="BX6175" s="149"/>
      <c r="BY6175" s="149"/>
    </row>
    <row r="6176" spans="76:77" ht="16.5" customHeight="1">
      <c r="BX6176" s="149"/>
      <c r="BY6176" s="149"/>
    </row>
    <row r="6177" spans="76:77" ht="16.5" customHeight="1">
      <c r="BX6177" s="149"/>
      <c r="BY6177" s="149"/>
    </row>
    <row r="6178" spans="76:77" ht="16.5" customHeight="1">
      <c r="BX6178" s="149"/>
      <c r="BY6178" s="149"/>
    </row>
    <row r="6179" spans="76:77" ht="16.5" customHeight="1">
      <c r="BX6179" s="149"/>
      <c r="BY6179" s="149"/>
    </row>
    <row r="6180" spans="76:77" ht="16.5" customHeight="1">
      <c r="BX6180" s="149"/>
      <c r="BY6180" s="149"/>
    </row>
    <row r="6181" spans="76:77" ht="16.5" customHeight="1">
      <c r="BX6181" s="149"/>
      <c r="BY6181" s="149"/>
    </row>
    <row r="6182" spans="76:77" ht="16.5" customHeight="1">
      <c r="BX6182" s="149"/>
      <c r="BY6182" s="149"/>
    </row>
    <row r="6183" spans="76:77" ht="16.5" customHeight="1">
      <c r="BX6183" s="149"/>
      <c r="BY6183" s="149"/>
    </row>
    <row r="6184" spans="76:77" ht="16.5" customHeight="1">
      <c r="BX6184" s="149"/>
      <c r="BY6184" s="149"/>
    </row>
    <row r="6185" spans="76:77" ht="16.5" customHeight="1">
      <c r="BX6185" s="149"/>
      <c r="BY6185" s="149"/>
    </row>
    <row r="6186" spans="76:77" ht="16.5" customHeight="1">
      <c r="BX6186" s="149"/>
      <c r="BY6186" s="149"/>
    </row>
    <row r="6187" spans="76:77" ht="16.5" customHeight="1">
      <c r="BX6187" s="149"/>
      <c r="BY6187" s="149"/>
    </row>
    <row r="6188" spans="76:77" ht="16.5" customHeight="1">
      <c r="BX6188" s="149"/>
      <c r="BY6188" s="149"/>
    </row>
    <row r="6189" spans="76:77" ht="16.5" customHeight="1">
      <c r="BX6189" s="149"/>
      <c r="BY6189" s="149"/>
    </row>
    <row r="6190" spans="76:77" ht="16.5" customHeight="1">
      <c r="BX6190" s="149"/>
      <c r="BY6190" s="149"/>
    </row>
    <row r="6191" spans="76:77" ht="16.5" customHeight="1">
      <c r="BX6191" s="149"/>
      <c r="BY6191" s="149"/>
    </row>
    <row r="6192" spans="76:77" ht="16.5" customHeight="1">
      <c r="BX6192" s="149"/>
      <c r="BY6192" s="149"/>
    </row>
    <row r="6193" spans="76:77" ht="16.5" customHeight="1">
      <c r="BX6193" s="149"/>
      <c r="BY6193" s="149"/>
    </row>
    <row r="6194" spans="76:77" ht="16.5" customHeight="1">
      <c r="BX6194" s="149"/>
      <c r="BY6194" s="149"/>
    </row>
    <row r="6195" spans="76:77" ht="16.5" customHeight="1">
      <c r="BX6195" s="149"/>
      <c r="BY6195" s="149"/>
    </row>
    <row r="6196" spans="76:77" ht="16.5" customHeight="1">
      <c r="BX6196" s="149"/>
      <c r="BY6196" s="149"/>
    </row>
    <row r="6197" spans="76:77" ht="16.5" customHeight="1">
      <c r="BX6197" s="149"/>
      <c r="BY6197" s="149"/>
    </row>
    <row r="6198" spans="76:77" ht="16.5" customHeight="1">
      <c r="BX6198" s="149"/>
      <c r="BY6198" s="149"/>
    </row>
    <row r="6199" spans="76:77" ht="16.5" customHeight="1">
      <c r="BX6199" s="149"/>
      <c r="BY6199" s="149"/>
    </row>
    <row r="6200" spans="76:77" ht="16.5" customHeight="1">
      <c r="BX6200" s="149"/>
      <c r="BY6200" s="149"/>
    </row>
    <row r="6201" spans="76:77" ht="16.5" customHeight="1">
      <c r="BX6201" s="149"/>
      <c r="BY6201" s="149"/>
    </row>
    <row r="6202" spans="76:77" ht="16.5" customHeight="1">
      <c r="BX6202" s="149"/>
      <c r="BY6202" s="149"/>
    </row>
    <row r="6203" spans="76:77" ht="16.5" customHeight="1">
      <c r="BX6203" s="149"/>
      <c r="BY6203" s="149"/>
    </row>
    <row r="6204" spans="76:77" ht="16.5" customHeight="1">
      <c r="BX6204" s="149"/>
      <c r="BY6204" s="149"/>
    </row>
    <row r="6205" spans="76:77" ht="16.5" customHeight="1">
      <c r="BX6205" s="149"/>
      <c r="BY6205" s="149"/>
    </row>
    <row r="6206" spans="76:77" ht="16.5" customHeight="1">
      <c r="BX6206" s="149"/>
      <c r="BY6206" s="149"/>
    </row>
    <row r="6207" spans="76:77" ht="16.5" customHeight="1">
      <c r="BX6207" s="149"/>
      <c r="BY6207" s="149"/>
    </row>
    <row r="6208" spans="76:77" ht="16.5" customHeight="1">
      <c r="BX6208" s="149"/>
      <c r="BY6208" s="149"/>
    </row>
    <row r="6209" spans="76:77" ht="16.5" customHeight="1">
      <c r="BX6209" s="149"/>
      <c r="BY6209" s="149"/>
    </row>
    <row r="6210" spans="76:77" ht="16.5" customHeight="1">
      <c r="BX6210" s="149"/>
      <c r="BY6210" s="149"/>
    </row>
    <row r="6211" spans="76:77" ht="16.5" customHeight="1">
      <c r="BX6211" s="149"/>
      <c r="BY6211" s="149"/>
    </row>
    <row r="6212" spans="76:77" ht="16.5" customHeight="1">
      <c r="BX6212" s="149"/>
      <c r="BY6212" s="149"/>
    </row>
    <row r="6213" spans="76:77" ht="16.5" customHeight="1">
      <c r="BX6213" s="149"/>
      <c r="BY6213" s="149"/>
    </row>
    <row r="6214" spans="76:77" ht="16.5" customHeight="1">
      <c r="BX6214" s="149"/>
      <c r="BY6214" s="149"/>
    </row>
    <row r="6215" spans="76:77" ht="16.5" customHeight="1">
      <c r="BX6215" s="149"/>
      <c r="BY6215" s="149"/>
    </row>
    <row r="6216" spans="76:77" ht="16.5" customHeight="1">
      <c r="BX6216" s="149"/>
      <c r="BY6216" s="149"/>
    </row>
    <row r="6217" spans="76:77" ht="16.5" customHeight="1">
      <c r="BX6217" s="149"/>
      <c r="BY6217" s="149"/>
    </row>
    <row r="6218" spans="76:77" ht="16.5" customHeight="1">
      <c r="BX6218" s="149"/>
      <c r="BY6218" s="149"/>
    </row>
    <row r="6219" spans="76:77" ht="16.5" customHeight="1">
      <c r="BX6219" s="149"/>
      <c r="BY6219" s="149"/>
    </row>
    <row r="6220" spans="76:77" ht="16.5" customHeight="1">
      <c r="BX6220" s="149"/>
      <c r="BY6220" s="149"/>
    </row>
    <row r="6221" spans="76:77" ht="16.5" customHeight="1">
      <c r="BX6221" s="149"/>
      <c r="BY6221" s="149"/>
    </row>
    <row r="6222" spans="76:77" ht="16.5" customHeight="1">
      <c r="BX6222" s="149"/>
      <c r="BY6222" s="149"/>
    </row>
    <row r="6223" spans="76:77" ht="16.5" customHeight="1">
      <c r="BX6223" s="149"/>
      <c r="BY6223" s="149"/>
    </row>
    <row r="6224" spans="76:77" ht="16.5" customHeight="1">
      <c r="BX6224" s="149"/>
      <c r="BY6224" s="149"/>
    </row>
    <row r="6225" spans="76:77" ht="16.5" customHeight="1">
      <c r="BX6225" s="149"/>
      <c r="BY6225" s="149"/>
    </row>
    <row r="6226" spans="76:77" ht="16.5" customHeight="1">
      <c r="BX6226" s="149"/>
      <c r="BY6226" s="149"/>
    </row>
    <row r="6227" spans="76:77" ht="16.5" customHeight="1">
      <c r="BX6227" s="149"/>
      <c r="BY6227" s="149"/>
    </row>
    <row r="6228" spans="76:77" ht="16.5" customHeight="1">
      <c r="BX6228" s="149"/>
      <c r="BY6228" s="149"/>
    </row>
    <row r="6229" spans="76:77" ht="16.5" customHeight="1">
      <c r="BX6229" s="149"/>
      <c r="BY6229" s="149"/>
    </row>
    <row r="6230" spans="76:77" ht="16.5" customHeight="1">
      <c r="BX6230" s="149"/>
      <c r="BY6230" s="149"/>
    </row>
    <row r="6231" spans="76:77" ht="16.5" customHeight="1">
      <c r="BX6231" s="149"/>
      <c r="BY6231" s="149"/>
    </row>
    <row r="6232" spans="76:77" ht="16.5" customHeight="1">
      <c r="BX6232" s="149"/>
      <c r="BY6232" s="149"/>
    </row>
    <row r="6233" spans="76:77" ht="16.5" customHeight="1">
      <c r="BX6233" s="149"/>
      <c r="BY6233" s="149"/>
    </row>
    <row r="6234" spans="76:77" ht="16.5" customHeight="1">
      <c r="BX6234" s="149"/>
      <c r="BY6234" s="149"/>
    </row>
    <row r="6235" spans="76:77" ht="16.5" customHeight="1">
      <c r="BX6235" s="149"/>
      <c r="BY6235" s="149"/>
    </row>
    <row r="6236" spans="76:77" ht="16.5" customHeight="1">
      <c r="BX6236" s="149"/>
      <c r="BY6236" s="149"/>
    </row>
    <row r="6237" spans="76:77" ht="16.5" customHeight="1">
      <c r="BX6237" s="149"/>
      <c r="BY6237" s="149"/>
    </row>
    <row r="6238" spans="76:77" ht="16.5" customHeight="1">
      <c r="BX6238" s="149"/>
      <c r="BY6238" s="149"/>
    </row>
    <row r="6239" spans="76:77" ht="16.5" customHeight="1">
      <c r="BX6239" s="149"/>
      <c r="BY6239" s="149"/>
    </row>
    <row r="6240" spans="76:77" ht="16.5" customHeight="1">
      <c r="BX6240" s="149"/>
      <c r="BY6240" s="149"/>
    </row>
    <row r="6241" spans="76:77" ht="16.5" customHeight="1">
      <c r="BX6241" s="149"/>
      <c r="BY6241" s="149"/>
    </row>
    <row r="6242" spans="76:77" ht="16.5" customHeight="1">
      <c r="BX6242" s="149"/>
      <c r="BY6242" s="149"/>
    </row>
    <row r="6243" spans="76:77" ht="16.5" customHeight="1">
      <c r="BX6243" s="149"/>
      <c r="BY6243" s="149"/>
    </row>
    <row r="6244" spans="76:77" ht="16.5" customHeight="1">
      <c r="BX6244" s="149"/>
      <c r="BY6244" s="149"/>
    </row>
    <row r="6245" spans="76:77" ht="16.5" customHeight="1">
      <c r="BX6245" s="149"/>
      <c r="BY6245" s="149"/>
    </row>
    <row r="6246" spans="76:77" ht="16.5" customHeight="1">
      <c r="BX6246" s="149"/>
      <c r="BY6246" s="149"/>
    </row>
    <row r="6247" spans="76:77" ht="16.5" customHeight="1">
      <c r="BX6247" s="149"/>
      <c r="BY6247" s="149"/>
    </row>
    <row r="6248" spans="76:77" ht="16.5" customHeight="1">
      <c r="BX6248" s="149"/>
      <c r="BY6248" s="149"/>
    </row>
    <row r="6249" spans="76:77" ht="16.5" customHeight="1">
      <c r="BX6249" s="149"/>
      <c r="BY6249" s="149"/>
    </row>
    <row r="6250" spans="76:77" ht="16.5" customHeight="1">
      <c r="BX6250" s="149"/>
      <c r="BY6250" s="149"/>
    </row>
    <row r="6251" spans="76:77" ht="16.5" customHeight="1">
      <c r="BX6251" s="149"/>
      <c r="BY6251" s="149"/>
    </row>
    <row r="6252" spans="76:77" ht="16.5" customHeight="1">
      <c r="BX6252" s="149"/>
      <c r="BY6252" s="149"/>
    </row>
    <row r="6253" spans="76:77" ht="16.5" customHeight="1">
      <c r="BX6253" s="149"/>
      <c r="BY6253" s="149"/>
    </row>
    <row r="6254" spans="76:77" ht="16.5" customHeight="1">
      <c r="BX6254" s="149"/>
      <c r="BY6254" s="149"/>
    </row>
    <row r="6255" spans="76:77" ht="16.5" customHeight="1">
      <c r="BX6255" s="149"/>
      <c r="BY6255" s="149"/>
    </row>
    <row r="6256" spans="76:77" ht="16.5" customHeight="1">
      <c r="BX6256" s="149"/>
      <c r="BY6256" s="149"/>
    </row>
    <row r="6257" spans="76:77" ht="16.5" customHeight="1">
      <c r="BX6257" s="149"/>
      <c r="BY6257" s="149"/>
    </row>
    <row r="6258" spans="76:77" ht="16.5" customHeight="1">
      <c r="BX6258" s="149"/>
      <c r="BY6258" s="149"/>
    </row>
    <row r="6259" spans="76:77" ht="16.5" customHeight="1">
      <c r="BX6259" s="149"/>
      <c r="BY6259" s="149"/>
    </row>
    <row r="6260" spans="76:77" ht="16.5" customHeight="1">
      <c r="BX6260" s="149"/>
      <c r="BY6260" s="149"/>
    </row>
    <row r="6261" spans="76:77" ht="16.5" customHeight="1">
      <c r="BX6261" s="149"/>
      <c r="BY6261" s="149"/>
    </row>
    <row r="6262" spans="76:77" ht="16.5" customHeight="1">
      <c r="BX6262" s="149"/>
      <c r="BY6262" s="149"/>
    </row>
    <row r="6263" spans="76:77" ht="16.5" customHeight="1">
      <c r="BX6263" s="149"/>
      <c r="BY6263" s="149"/>
    </row>
    <row r="6264" spans="76:77" ht="16.5" customHeight="1">
      <c r="BX6264" s="149"/>
      <c r="BY6264" s="149"/>
    </row>
    <row r="6265" spans="76:77" ht="16.5" customHeight="1">
      <c r="BX6265" s="149"/>
      <c r="BY6265" s="149"/>
    </row>
    <row r="6266" spans="76:77" ht="16.5" customHeight="1">
      <c r="BX6266" s="149"/>
      <c r="BY6266" s="149"/>
    </row>
    <row r="6267" spans="76:77" ht="16.5" customHeight="1">
      <c r="BX6267" s="149"/>
      <c r="BY6267" s="149"/>
    </row>
    <row r="6268" spans="76:77" ht="16.5" customHeight="1">
      <c r="BX6268" s="149"/>
      <c r="BY6268" s="149"/>
    </row>
    <row r="6269" spans="76:77" ht="16.5" customHeight="1">
      <c r="BX6269" s="149"/>
      <c r="BY6269" s="149"/>
    </row>
    <row r="6270" spans="76:77" ht="16.5" customHeight="1">
      <c r="BX6270" s="149"/>
      <c r="BY6270" s="149"/>
    </row>
    <row r="6271" spans="76:77" ht="16.5" customHeight="1">
      <c r="BX6271" s="149"/>
      <c r="BY6271" s="149"/>
    </row>
    <row r="6272" spans="76:77" ht="16.5" customHeight="1">
      <c r="BX6272" s="149"/>
      <c r="BY6272" s="149"/>
    </row>
    <row r="6273" spans="76:77" ht="16.5" customHeight="1">
      <c r="BX6273" s="149"/>
      <c r="BY6273" s="149"/>
    </row>
    <row r="6274" spans="76:77" ht="16.5" customHeight="1">
      <c r="BX6274" s="149"/>
      <c r="BY6274" s="149"/>
    </row>
    <row r="6275" spans="76:77" ht="16.5" customHeight="1">
      <c r="BX6275" s="149"/>
      <c r="BY6275" s="149"/>
    </row>
    <row r="6276" spans="76:77" ht="16.5" customHeight="1">
      <c r="BX6276" s="149"/>
      <c r="BY6276" s="149"/>
    </row>
    <row r="6277" spans="76:77" ht="16.5" customHeight="1">
      <c r="BX6277" s="149"/>
      <c r="BY6277" s="149"/>
    </row>
    <row r="6278" spans="76:77" ht="16.5" customHeight="1">
      <c r="BX6278" s="149"/>
      <c r="BY6278" s="149"/>
    </row>
    <row r="6279" spans="76:77" ht="16.5" customHeight="1">
      <c r="BX6279" s="149"/>
      <c r="BY6279" s="149"/>
    </row>
    <row r="6280" spans="76:77" ht="16.5" customHeight="1">
      <c r="BX6280" s="149"/>
      <c r="BY6280" s="149"/>
    </row>
    <row r="6281" spans="76:77" ht="16.5" customHeight="1">
      <c r="BX6281" s="149"/>
      <c r="BY6281" s="149"/>
    </row>
    <row r="6282" spans="76:77" ht="16.5" customHeight="1">
      <c r="BX6282" s="149"/>
      <c r="BY6282" s="149"/>
    </row>
    <row r="6283" spans="76:77" ht="16.5" customHeight="1">
      <c r="BX6283" s="149"/>
      <c r="BY6283" s="149"/>
    </row>
    <row r="6284" spans="76:77" ht="16.5" customHeight="1">
      <c r="BX6284" s="149"/>
      <c r="BY6284" s="149"/>
    </row>
    <row r="6285" spans="76:77" ht="16.5" customHeight="1">
      <c r="BX6285" s="149"/>
      <c r="BY6285" s="149"/>
    </row>
    <row r="6286" spans="76:77" ht="16.5" customHeight="1">
      <c r="BX6286" s="149"/>
      <c r="BY6286" s="149"/>
    </row>
    <row r="6287" spans="76:77" ht="16.5" customHeight="1">
      <c r="BX6287" s="149"/>
      <c r="BY6287" s="149"/>
    </row>
    <row r="6288" spans="76:77" ht="16.5" customHeight="1">
      <c r="BX6288" s="149"/>
      <c r="BY6288" s="149"/>
    </row>
    <row r="6289" spans="76:77" ht="16.5" customHeight="1">
      <c r="BX6289" s="149"/>
      <c r="BY6289" s="149"/>
    </row>
    <row r="6290" spans="76:77" ht="16.5" customHeight="1">
      <c r="BX6290" s="149"/>
      <c r="BY6290" s="149"/>
    </row>
    <row r="6291" spans="76:77" ht="16.5" customHeight="1">
      <c r="BX6291" s="149"/>
      <c r="BY6291" s="149"/>
    </row>
    <row r="6292" spans="76:77" ht="16.5" customHeight="1">
      <c r="BX6292" s="149"/>
      <c r="BY6292" s="149"/>
    </row>
    <row r="6293" spans="76:77" ht="16.5" customHeight="1">
      <c r="BX6293" s="149"/>
      <c r="BY6293" s="149"/>
    </row>
    <row r="6294" spans="76:77" ht="16.5" customHeight="1">
      <c r="BX6294" s="149"/>
      <c r="BY6294" s="149"/>
    </row>
    <row r="6295" spans="76:77" ht="16.5" customHeight="1">
      <c r="BX6295" s="149"/>
      <c r="BY6295" s="149"/>
    </row>
    <row r="6296" spans="76:77" ht="16.5" customHeight="1">
      <c r="BX6296" s="149"/>
      <c r="BY6296" s="149"/>
    </row>
    <row r="6297" spans="76:77" ht="16.5" customHeight="1">
      <c r="BX6297" s="149"/>
      <c r="BY6297" s="149"/>
    </row>
    <row r="6298" spans="76:77" ht="16.5" customHeight="1">
      <c r="BX6298" s="149"/>
      <c r="BY6298" s="149"/>
    </row>
    <row r="6299" spans="76:77" ht="16.5" customHeight="1">
      <c r="BX6299" s="149"/>
      <c r="BY6299" s="149"/>
    </row>
    <row r="6300" spans="76:77" ht="16.5" customHeight="1">
      <c r="BX6300" s="149"/>
      <c r="BY6300" s="149"/>
    </row>
    <row r="6301" spans="76:77" ht="16.5" customHeight="1">
      <c r="BX6301" s="149"/>
      <c r="BY6301" s="149"/>
    </row>
    <row r="6302" spans="76:77" ht="16.5" customHeight="1">
      <c r="BX6302" s="149"/>
      <c r="BY6302" s="149"/>
    </row>
    <row r="6303" spans="76:77" ht="16.5" customHeight="1">
      <c r="BX6303" s="149"/>
      <c r="BY6303" s="149"/>
    </row>
    <row r="6304" spans="76:77" ht="16.5" customHeight="1">
      <c r="BX6304" s="149"/>
      <c r="BY6304" s="149"/>
    </row>
    <row r="6305" spans="76:77" ht="16.5" customHeight="1">
      <c r="BX6305" s="149"/>
      <c r="BY6305" s="149"/>
    </row>
    <row r="6306" spans="76:77" ht="16.5" customHeight="1">
      <c r="BX6306" s="149"/>
      <c r="BY6306" s="149"/>
    </row>
    <row r="6307" spans="76:77" ht="16.5" customHeight="1">
      <c r="BX6307" s="149"/>
      <c r="BY6307" s="149"/>
    </row>
    <row r="6308" spans="76:77" ht="16.5" customHeight="1">
      <c r="BX6308" s="149"/>
      <c r="BY6308" s="149"/>
    </row>
    <row r="6309" spans="76:77" ht="16.5" customHeight="1">
      <c r="BX6309" s="149"/>
      <c r="BY6309" s="149"/>
    </row>
    <row r="6310" spans="76:77" ht="16.5" customHeight="1">
      <c r="BX6310" s="149"/>
      <c r="BY6310" s="149"/>
    </row>
    <row r="6311" spans="76:77" ht="16.5" customHeight="1">
      <c r="BX6311" s="149"/>
      <c r="BY6311" s="149"/>
    </row>
    <row r="6312" spans="76:77" ht="16.5" customHeight="1">
      <c r="BX6312" s="149"/>
      <c r="BY6312" s="149"/>
    </row>
    <row r="6313" spans="76:77" ht="16.5" customHeight="1">
      <c r="BX6313" s="149"/>
      <c r="BY6313" s="149"/>
    </row>
    <row r="6314" spans="76:77" ht="16.5" customHeight="1">
      <c r="BX6314" s="149"/>
      <c r="BY6314" s="149"/>
    </row>
    <row r="6315" spans="76:77" ht="16.5" customHeight="1">
      <c r="BX6315" s="149"/>
      <c r="BY6315" s="149"/>
    </row>
    <row r="6316" spans="76:77" ht="16.5" customHeight="1">
      <c r="BX6316" s="149"/>
      <c r="BY6316" s="149"/>
    </row>
    <row r="6317" spans="76:77" ht="16.5" customHeight="1">
      <c r="BX6317" s="149"/>
      <c r="BY6317" s="149"/>
    </row>
    <row r="6318" spans="76:77" ht="16.5" customHeight="1">
      <c r="BX6318" s="149"/>
      <c r="BY6318" s="149"/>
    </row>
    <row r="6319" spans="76:77" ht="16.5" customHeight="1">
      <c r="BX6319" s="149"/>
      <c r="BY6319" s="149"/>
    </row>
    <row r="6320" spans="76:77" ht="16.5" customHeight="1">
      <c r="BX6320" s="149"/>
      <c r="BY6320" s="149"/>
    </row>
    <row r="6321" spans="76:77" ht="16.5" customHeight="1">
      <c r="BX6321" s="149"/>
      <c r="BY6321" s="149"/>
    </row>
    <row r="6322" spans="76:77" ht="16.5" customHeight="1">
      <c r="BX6322" s="149"/>
      <c r="BY6322" s="149"/>
    </row>
    <row r="6323" spans="76:77" ht="16.5" customHeight="1">
      <c r="BX6323" s="149"/>
      <c r="BY6323" s="149"/>
    </row>
    <row r="6324" spans="76:77" ht="16.5" customHeight="1">
      <c r="BX6324" s="149"/>
      <c r="BY6324" s="149"/>
    </row>
    <row r="6325" spans="76:77" ht="16.5" customHeight="1">
      <c r="BX6325" s="149"/>
      <c r="BY6325" s="149"/>
    </row>
    <row r="6326" spans="76:77" ht="16.5" customHeight="1">
      <c r="BX6326" s="149"/>
      <c r="BY6326" s="149"/>
    </row>
    <row r="6327" spans="76:77" ht="16.5" customHeight="1">
      <c r="BX6327" s="149"/>
      <c r="BY6327" s="149"/>
    </row>
    <row r="6328" spans="76:77" ht="16.5" customHeight="1">
      <c r="BX6328" s="149"/>
      <c r="BY6328" s="149"/>
    </row>
    <row r="6329" spans="76:77" ht="16.5" customHeight="1">
      <c r="BX6329" s="149"/>
      <c r="BY6329" s="149"/>
    </row>
    <row r="6330" spans="76:77" ht="16.5" customHeight="1">
      <c r="BX6330" s="149"/>
      <c r="BY6330" s="149"/>
    </row>
    <row r="6331" spans="76:77" ht="16.5" customHeight="1">
      <c r="BX6331" s="149"/>
      <c r="BY6331" s="149"/>
    </row>
    <row r="6332" spans="76:77" ht="16.5" customHeight="1">
      <c r="BX6332" s="149"/>
      <c r="BY6332" s="149"/>
    </row>
    <row r="6333" spans="76:77" ht="16.5" customHeight="1">
      <c r="BX6333" s="149"/>
      <c r="BY6333" s="149"/>
    </row>
    <row r="6334" spans="76:77" ht="16.5" customHeight="1">
      <c r="BX6334" s="149"/>
      <c r="BY6334" s="149"/>
    </row>
    <row r="6335" spans="76:77" ht="16.5" customHeight="1">
      <c r="BX6335" s="149"/>
      <c r="BY6335" s="149"/>
    </row>
    <row r="6336" spans="76:77" ht="16.5" customHeight="1">
      <c r="BX6336" s="149"/>
      <c r="BY6336" s="149"/>
    </row>
    <row r="6337" spans="76:77" ht="16.5" customHeight="1">
      <c r="BX6337" s="149"/>
      <c r="BY6337" s="149"/>
    </row>
    <row r="6338" spans="76:77" ht="16.5" customHeight="1">
      <c r="BX6338" s="149"/>
      <c r="BY6338" s="149"/>
    </row>
    <row r="6339" spans="76:77" ht="16.5" customHeight="1">
      <c r="BX6339" s="149"/>
      <c r="BY6339" s="149"/>
    </row>
    <row r="6340" spans="76:77" ht="16.5" customHeight="1">
      <c r="BX6340" s="149"/>
      <c r="BY6340" s="149"/>
    </row>
    <row r="6341" spans="76:77" ht="16.5" customHeight="1">
      <c r="BX6341" s="149"/>
      <c r="BY6341" s="149"/>
    </row>
    <row r="6342" spans="76:77" ht="16.5" customHeight="1">
      <c r="BX6342" s="149"/>
      <c r="BY6342" s="149"/>
    </row>
    <row r="6343" spans="76:77" ht="16.5" customHeight="1">
      <c r="BX6343" s="149"/>
      <c r="BY6343" s="149"/>
    </row>
    <row r="6344" spans="76:77" ht="16.5" customHeight="1">
      <c r="BX6344" s="149"/>
      <c r="BY6344" s="149"/>
    </row>
    <row r="6345" spans="76:77" ht="16.5" customHeight="1">
      <c r="BX6345" s="149"/>
      <c r="BY6345" s="149"/>
    </row>
    <row r="6346" spans="76:77" ht="16.5" customHeight="1">
      <c r="BX6346" s="149"/>
      <c r="BY6346" s="149"/>
    </row>
    <row r="6347" spans="76:77" ht="16.5" customHeight="1">
      <c r="BX6347" s="149"/>
      <c r="BY6347" s="149"/>
    </row>
    <row r="6348" spans="76:77" ht="16.5" customHeight="1">
      <c r="BX6348" s="149"/>
      <c r="BY6348" s="149"/>
    </row>
    <row r="6349" spans="76:77" ht="16.5" customHeight="1">
      <c r="BX6349" s="149"/>
      <c r="BY6349" s="149"/>
    </row>
    <row r="6350" spans="76:77" ht="16.5" customHeight="1">
      <c r="BX6350" s="149"/>
      <c r="BY6350" s="149"/>
    </row>
    <row r="6351" spans="76:77" ht="16.5" customHeight="1">
      <c r="BX6351" s="149"/>
      <c r="BY6351" s="149"/>
    </row>
    <row r="6352" spans="76:77" ht="16.5" customHeight="1">
      <c r="BX6352" s="149"/>
      <c r="BY6352" s="149"/>
    </row>
    <row r="6353" spans="76:77" ht="16.5" customHeight="1">
      <c r="BX6353" s="149"/>
      <c r="BY6353" s="149"/>
    </row>
    <row r="6354" spans="76:77" ht="16.5" customHeight="1">
      <c r="BX6354" s="149"/>
      <c r="BY6354" s="149"/>
    </row>
    <row r="6355" spans="76:77" ht="16.5" customHeight="1">
      <c r="BX6355" s="149"/>
      <c r="BY6355" s="149"/>
    </row>
    <row r="6356" spans="76:77" ht="16.5" customHeight="1">
      <c r="BX6356" s="149"/>
      <c r="BY6356" s="149"/>
    </row>
    <row r="6357" spans="76:77" ht="16.5" customHeight="1">
      <c r="BX6357" s="149"/>
      <c r="BY6357" s="149"/>
    </row>
    <row r="6358" spans="76:77" ht="16.5" customHeight="1">
      <c r="BX6358" s="149"/>
      <c r="BY6358" s="149"/>
    </row>
    <row r="6359" spans="76:77" ht="16.5" customHeight="1">
      <c r="BX6359" s="149"/>
      <c r="BY6359" s="149"/>
    </row>
    <row r="6360" spans="76:77" ht="16.5" customHeight="1">
      <c r="BX6360" s="149"/>
      <c r="BY6360" s="149"/>
    </row>
    <row r="6361" spans="76:77" ht="16.5" customHeight="1">
      <c r="BX6361" s="149"/>
      <c r="BY6361" s="149"/>
    </row>
    <row r="6362" spans="76:77" ht="16.5" customHeight="1">
      <c r="BX6362" s="149"/>
      <c r="BY6362" s="149"/>
    </row>
    <row r="6363" spans="76:77" ht="16.5" customHeight="1">
      <c r="BX6363" s="149"/>
      <c r="BY6363" s="149"/>
    </row>
    <row r="6364" spans="76:77" ht="16.5" customHeight="1">
      <c r="BX6364" s="149"/>
      <c r="BY6364" s="149"/>
    </row>
    <row r="6365" spans="76:77" ht="16.5" customHeight="1">
      <c r="BX6365" s="149"/>
      <c r="BY6365" s="149"/>
    </row>
    <row r="6366" spans="76:77" ht="16.5" customHeight="1">
      <c r="BX6366" s="149"/>
      <c r="BY6366" s="149"/>
    </row>
    <row r="6367" spans="76:77" ht="16.5" customHeight="1">
      <c r="BX6367" s="149"/>
      <c r="BY6367" s="149"/>
    </row>
    <row r="6368" spans="76:77" ht="16.5" customHeight="1">
      <c r="BX6368" s="149"/>
      <c r="BY6368" s="149"/>
    </row>
    <row r="6369" spans="76:77" ht="16.5" customHeight="1">
      <c r="BX6369" s="149"/>
      <c r="BY6369" s="149"/>
    </row>
    <row r="6370" spans="76:77" ht="16.5" customHeight="1">
      <c r="BX6370" s="149"/>
      <c r="BY6370" s="149"/>
    </row>
    <row r="6371" spans="76:77" ht="16.5" customHeight="1">
      <c r="BX6371" s="149"/>
      <c r="BY6371" s="149"/>
    </row>
    <row r="6372" spans="76:77" ht="16.5" customHeight="1">
      <c r="BX6372" s="149"/>
      <c r="BY6372" s="149"/>
    </row>
    <row r="6373" spans="76:77" ht="16.5" customHeight="1">
      <c r="BX6373" s="149"/>
      <c r="BY6373" s="149"/>
    </row>
    <row r="6374" spans="76:77" ht="16.5" customHeight="1">
      <c r="BX6374" s="149"/>
      <c r="BY6374" s="149"/>
    </row>
    <row r="6375" spans="76:77" ht="16.5" customHeight="1">
      <c r="BX6375" s="149"/>
      <c r="BY6375" s="149"/>
    </row>
    <row r="6376" spans="76:77" ht="16.5" customHeight="1">
      <c r="BX6376" s="149"/>
      <c r="BY6376" s="149"/>
    </row>
    <row r="6377" spans="76:77" ht="16.5" customHeight="1">
      <c r="BX6377" s="149"/>
      <c r="BY6377" s="149"/>
    </row>
    <row r="6378" spans="76:77" ht="16.5" customHeight="1">
      <c r="BX6378" s="149"/>
      <c r="BY6378" s="149"/>
    </row>
    <row r="6379" spans="76:77" ht="16.5" customHeight="1">
      <c r="BX6379" s="149"/>
      <c r="BY6379" s="149"/>
    </row>
    <row r="6380" spans="76:77" ht="16.5" customHeight="1">
      <c r="BX6380" s="149"/>
      <c r="BY6380" s="149"/>
    </row>
    <row r="6381" spans="76:77" ht="16.5" customHeight="1">
      <c r="BX6381" s="149"/>
      <c r="BY6381" s="149"/>
    </row>
    <row r="6382" spans="76:77" ht="16.5" customHeight="1">
      <c r="BX6382" s="149"/>
      <c r="BY6382" s="149"/>
    </row>
    <row r="6383" spans="76:77" ht="16.5" customHeight="1">
      <c r="BX6383" s="149"/>
      <c r="BY6383" s="149"/>
    </row>
    <row r="6384" spans="76:77" ht="16.5" customHeight="1">
      <c r="BX6384" s="149"/>
      <c r="BY6384" s="149"/>
    </row>
    <row r="6385" spans="76:77" ht="16.5" customHeight="1">
      <c r="BX6385" s="149"/>
      <c r="BY6385" s="149"/>
    </row>
    <row r="6386" spans="76:77" ht="16.5" customHeight="1">
      <c r="BX6386" s="149"/>
      <c r="BY6386" s="149"/>
    </row>
    <row r="6387" spans="76:77" ht="16.5" customHeight="1">
      <c r="BX6387" s="149"/>
      <c r="BY6387" s="149"/>
    </row>
    <row r="6388" spans="76:77" ht="16.5" customHeight="1">
      <c r="BX6388" s="149"/>
      <c r="BY6388" s="149"/>
    </row>
    <row r="6389" spans="76:77" ht="16.5" customHeight="1">
      <c r="BX6389" s="149"/>
      <c r="BY6389" s="149"/>
    </row>
    <row r="6390" spans="76:77" ht="16.5" customHeight="1">
      <c r="BX6390" s="149"/>
      <c r="BY6390" s="149"/>
    </row>
    <row r="6391" spans="76:77" ht="16.5" customHeight="1">
      <c r="BX6391" s="149"/>
      <c r="BY6391" s="149"/>
    </row>
    <row r="6392" spans="76:77" ht="16.5" customHeight="1">
      <c r="BX6392" s="149"/>
      <c r="BY6392" s="149"/>
    </row>
    <row r="6393" spans="76:77" ht="16.5" customHeight="1">
      <c r="BX6393" s="149"/>
      <c r="BY6393" s="149"/>
    </row>
    <row r="6394" spans="76:77" ht="16.5" customHeight="1">
      <c r="BX6394" s="149"/>
      <c r="BY6394" s="149"/>
    </row>
    <row r="6395" spans="76:77" ht="16.5" customHeight="1">
      <c r="BX6395" s="149"/>
      <c r="BY6395" s="149"/>
    </row>
    <row r="6396" spans="76:77" ht="16.5" customHeight="1">
      <c r="BX6396" s="149"/>
      <c r="BY6396" s="149"/>
    </row>
    <row r="6397" spans="76:77" ht="16.5" customHeight="1">
      <c r="BX6397" s="149"/>
      <c r="BY6397" s="149"/>
    </row>
    <row r="6398" spans="76:77" ht="16.5" customHeight="1">
      <c r="BX6398" s="149"/>
      <c r="BY6398" s="149"/>
    </row>
    <row r="6399" spans="76:77" ht="16.5" customHeight="1">
      <c r="BX6399" s="149"/>
      <c r="BY6399" s="149"/>
    </row>
    <row r="6400" spans="76:77" ht="16.5" customHeight="1">
      <c r="BX6400" s="149"/>
      <c r="BY6400" s="149"/>
    </row>
    <row r="6401" spans="76:77" ht="16.5" customHeight="1">
      <c r="BX6401" s="149"/>
      <c r="BY6401" s="149"/>
    </row>
    <row r="6402" spans="76:77" ht="16.5" customHeight="1">
      <c r="BX6402" s="149"/>
      <c r="BY6402" s="149"/>
    </row>
    <row r="6403" spans="76:77" ht="16.5" customHeight="1">
      <c r="BX6403" s="149"/>
      <c r="BY6403" s="149"/>
    </row>
    <row r="6404" spans="76:77" ht="16.5" customHeight="1">
      <c r="BX6404" s="149"/>
      <c r="BY6404" s="149"/>
    </row>
    <row r="6405" spans="76:77" ht="16.5" customHeight="1">
      <c r="BX6405" s="149"/>
      <c r="BY6405" s="149"/>
    </row>
    <row r="6406" spans="76:77" ht="16.5" customHeight="1">
      <c r="BX6406" s="149"/>
      <c r="BY6406" s="149"/>
    </row>
    <row r="6407" spans="76:77" ht="16.5" customHeight="1">
      <c r="BX6407" s="149"/>
      <c r="BY6407" s="149"/>
    </row>
    <row r="6408" spans="76:77" ht="16.5" customHeight="1">
      <c r="BX6408" s="149"/>
      <c r="BY6408" s="149"/>
    </row>
    <row r="6409" spans="76:77" ht="16.5" customHeight="1">
      <c r="BX6409" s="149"/>
      <c r="BY6409" s="149"/>
    </row>
    <row r="6410" spans="76:77" ht="16.5" customHeight="1">
      <c r="BX6410" s="149"/>
      <c r="BY6410" s="149"/>
    </row>
    <row r="6411" spans="76:77" ht="16.5" customHeight="1">
      <c r="BX6411" s="149"/>
      <c r="BY6411" s="149"/>
    </row>
    <row r="6412" spans="76:77" ht="16.5" customHeight="1">
      <c r="BX6412" s="149"/>
      <c r="BY6412" s="149"/>
    </row>
    <row r="6413" spans="76:77" ht="16.5" customHeight="1">
      <c r="BX6413" s="149"/>
      <c r="BY6413" s="149"/>
    </row>
    <row r="6414" spans="76:77" ht="16.5" customHeight="1">
      <c r="BX6414" s="149"/>
      <c r="BY6414" s="149"/>
    </row>
    <row r="6415" spans="76:77" ht="16.5" customHeight="1">
      <c r="BX6415" s="149"/>
      <c r="BY6415" s="149"/>
    </row>
    <row r="6416" spans="76:77" ht="16.5" customHeight="1">
      <c r="BX6416" s="149"/>
      <c r="BY6416" s="149"/>
    </row>
    <row r="6417" spans="76:77" ht="16.5" customHeight="1">
      <c r="BX6417" s="149"/>
      <c r="BY6417" s="149"/>
    </row>
    <row r="6418" spans="76:77" ht="16.5" customHeight="1">
      <c r="BX6418" s="149"/>
      <c r="BY6418" s="149"/>
    </row>
    <row r="6419" spans="76:77" ht="16.5" customHeight="1">
      <c r="BX6419" s="149"/>
      <c r="BY6419" s="149"/>
    </row>
    <row r="6420" spans="76:77" ht="16.5" customHeight="1">
      <c r="BX6420" s="149"/>
      <c r="BY6420" s="149"/>
    </row>
    <row r="6421" spans="76:77" ht="16.5" customHeight="1">
      <c r="BX6421" s="149"/>
      <c r="BY6421" s="149"/>
    </row>
    <row r="6422" spans="76:77" ht="16.5" customHeight="1">
      <c r="BX6422" s="149"/>
      <c r="BY6422" s="149"/>
    </row>
    <row r="6423" spans="76:77" ht="16.5" customHeight="1">
      <c r="BX6423" s="149"/>
      <c r="BY6423" s="149"/>
    </row>
    <row r="6424" spans="76:77" ht="16.5" customHeight="1">
      <c r="BX6424" s="149"/>
      <c r="BY6424" s="149"/>
    </row>
    <row r="6425" spans="76:77" ht="16.5" customHeight="1">
      <c r="BX6425" s="149"/>
      <c r="BY6425" s="149"/>
    </row>
    <row r="6426" spans="76:77" ht="16.5" customHeight="1">
      <c r="BX6426" s="149"/>
      <c r="BY6426" s="149"/>
    </row>
    <row r="6427" spans="76:77" ht="16.5" customHeight="1">
      <c r="BX6427" s="149"/>
      <c r="BY6427" s="149"/>
    </row>
    <row r="6428" spans="76:77" ht="16.5" customHeight="1">
      <c r="BX6428" s="149"/>
      <c r="BY6428" s="149"/>
    </row>
    <row r="6429" spans="76:77" ht="16.5" customHeight="1">
      <c r="BX6429" s="149"/>
      <c r="BY6429" s="149"/>
    </row>
    <row r="6430" spans="76:77" ht="16.5" customHeight="1">
      <c r="BX6430" s="149"/>
      <c r="BY6430" s="149"/>
    </row>
    <row r="6431" spans="76:77" ht="16.5" customHeight="1">
      <c r="BX6431" s="149"/>
      <c r="BY6431" s="149"/>
    </row>
    <row r="6432" spans="76:77" ht="16.5" customHeight="1">
      <c r="BX6432" s="149"/>
      <c r="BY6432" s="149"/>
    </row>
    <row r="6433" spans="76:77" ht="16.5" customHeight="1">
      <c r="BX6433" s="149"/>
      <c r="BY6433" s="149"/>
    </row>
    <row r="6434" spans="76:77" ht="16.5" customHeight="1">
      <c r="BX6434" s="149"/>
      <c r="BY6434" s="149"/>
    </row>
    <row r="6435" spans="76:77" ht="16.5" customHeight="1">
      <c r="BX6435" s="149"/>
      <c r="BY6435" s="149"/>
    </row>
    <row r="6436" spans="76:77" ht="16.5" customHeight="1">
      <c r="BX6436" s="149"/>
      <c r="BY6436" s="149"/>
    </row>
    <row r="6437" spans="76:77" ht="16.5" customHeight="1">
      <c r="BX6437" s="149"/>
      <c r="BY6437" s="149"/>
    </row>
    <row r="6438" spans="76:77" ht="16.5" customHeight="1">
      <c r="BX6438" s="149"/>
      <c r="BY6438" s="149"/>
    </row>
    <row r="6439" spans="76:77" ht="16.5" customHeight="1">
      <c r="BX6439" s="149"/>
      <c r="BY6439" s="149"/>
    </row>
    <row r="6440" spans="76:77" ht="16.5" customHeight="1">
      <c r="BX6440" s="149"/>
      <c r="BY6440" s="149"/>
    </row>
    <row r="6441" spans="76:77" ht="16.5" customHeight="1">
      <c r="BX6441" s="149"/>
      <c r="BY6441" s="149"/>
    </row>
    <row r="6442" spans="76:77" ht="16.5" customHeight="1">
      <c r="BX6442" s="149"/>
      <c r="BY6442" s="149"/>
    </row>
    <row r="6443" spans="76:77" ht="16.5" customHeight="1">
      <c r="BX6443" s="149"/>
      <c r="BY6443" s="149"/>
    </row>
    <row r="6444" spans="76:77" ht="16.5" customHeight="1">
      <c r="BX6444" s="149"/>
      <c r="BY6444" s="149"/>
    </row>
    <row r="6445" spans="76:77" ht="16.5" customHeight="1">
      <c r="BX6445" s="149"/>
      <c r="BY6445" s="149"/>
    </row>
    <row r="6446" spans="76:77" ht="16.5" customHeight="1">
      <c r="BX6446" s="149"/>
      <c r="BY6446" s="149"/>
    </row>
    <row r="6447" spans="76:77" ht="16.5" customHeight="1">
      <c r="BX6447" s="149"/>
      <c r="BY6447" s="149"/>
    </row>
    <row r="6448" spans="76:77" ht="16.5" customHeight="1">
      <c r="BX6448" s="149"/>
      <c r="BY6448" s="149"/>
    </row>
    <row r="6449" spans="76:77" ht="16.5" customHeight="1">
      <c r="BX6449" s="149"/>
      <c r="BY6449" s="149"/>
    </row>
    <row r="6450" spans="76:77" ht="16.5" customHeight="1">
      <c r="BX6450" s="149"/>
      <c r="BY6450" s="149"/>
    </row>
    <row r="6451" spans="76:77" ht="16.5" customHeight="1">
      <c r="BX6451" s="149"/>
      <c r="BY6451" s="149"/>
    </row>
    <row r="6452" spans="76:77" ht="16.5" customHeight="1">
      <c r="BX6452" s="149"/>
      <c r="BY6452" s="149"/>
    </row>
    <row r="6453" spans="76:77" ht="16.5" customHeight="1">
      <c r="BX6453" s="149"/>
      <c r="BY6453" s="149"/>
    </row>
    <row r="6454" spans="76:77" ht="16.5" customHeight="1">
      <c r="BX6454" s="149"/>
      <c r="BY6454" s="149"/>
    </row>
    <row r="6455" spans="76:77" ht="16.5" customHeight="1">
      <c r="BX6455" s="149"/>
      <c r="BY6455" s="149"/>
    </row>
    <row r="6456" spans="76:77" ht="16.5" customHeight="1">
      <c r="BX6456" s="149"/>
      <c r="BY6456" s="149"/>
    </row>
    <row r="6457" spans="76:77" ht="16.5" customHeight="1">
      <c r="BX6457" s="149"/>
      <c r="BY6457" s="149"/>
    </row>
    <row r="6458" spans="76:77" ht="16.5" customHeight="1">
      <c r="BX6458" s="149"/>
      <c r="BY6458" s="149"/>
    </row>
    <row r="6459" spans="76:77" ht="16.5" customHeight="1">
      <c r="BX6459" s="149"/>
      <c r="BY6459" s="149"/>
    </row>
    <row r="6460" spans="76:77" ht="16.5" customHeight="1">
      <c r="BX6460" s="149"/>
      <c r="BY6460" s="149"/>
    </row>
    <row r="6461" spans="76:77" ht="16.5" customHeight="1">
      <c r="BX6461" s="149"/>
      <c r="BY6461" s="149"/>
    </row>
    <row r="6462" spans="76:77" ht="16.5" customHeight="1">
      <c r="BX6462" s="149"/>
      <c r="BY6462" s="149"/>
    </row>
    <row r="6463" spans="76:77" ht="16.5" customHeight="1">
      <c r="BX6463" s="149"/>
      <c r="BY6463" s="149"/>
    </row>
    <row r="6464" spans="76:77" ht="16.5" customHeight="1">
      <c r="BX6464" s="149"/>
      <c r="BY6464" s="149"/>
    </row>
    <row r="6465" spans="76:77" ht="16.5" customHeight="1">
      <c r="BX6465" s="149"/>
      <c r="BY6465" s="149"/>
    </row>
    <row r="6466" spans="76:77" ht="16.5" customHeight="1">
      <c r="BX6466" s="149"/>
      <c r="BY6466" s="149"/>
    </row>
    <row r="6467" spans="76:77" ht="16.5" customHeight="1">
      <c r="BX6467" s="149"/>
      <c r="BY6467" s="149"/>
    </row>
    <row r="6468" spans="76:77" ht="16.5" customHeight="1">
      <c r="BX6468" s="149"/>
      <c r="BY6468" s="149"/>
    </row>
    <row r="6469" spans="76:77" ht="16.5" customHeight="1">
      <c r="BX6469" s="149"/>
      <c r="BY6469" s="149"/>
    </row>
    <row r="6470" spans="76:77" ht="16.5" customHeight="1">
      <c r="BX6470" s="149"/>
      <c r="BY6470" s="149"/>
    </row>
    <row r="6471" spans="76:77" ht="16.5" customHeight="1">
      <c r="BX6471" s="149"/>
      <c r="BY6471" s="149"/>
    </row>
    <row r="6472" spans="76:77" ht="16.5" customHeight="1">
      <c r="BX6472" s="149"/>
      <c r="BY6472" s="149"/>
    </row>
    <row r="6473" spans="76:77" ht="16.5" customHeight="1">
      <c r="BX6473" s="149"/>
      <c r="BY6473" s="149"/>
    </row>
    <row r="6474" spans="76:77" ht="16.5" customHeight="1">
      <c r="BX6474" s="149"/>
      <c r="BY6474" s="149"/>
    </row>
    <row r="6475" spans="76:77" ht="16.5" customHeight="1">
      <c r="BX6475" s="149"/>
      <c r="BY6475" s="149"/>
    </row>
    <row r="6476" spans="76:77" ht="16.5" customHeight="1">
      <c r="BX6476" s="149"/>
      <c r="BY6476" s="149"/>
    </row>
    <row r="6477" spans="76:77" ht="16.5" customHeight="1">
      <c r="BX6477" s="149"/>
      <c r="BY6477" s="149"/>
    </row>
    <row r="6478" spans="76:77" ht="16.5" customHeight="1">
      <c r="BX6478" s="149"/>
      <c r="BY6478" s="149"/>
    </row>
    <row r="6479" spans="76:77" ht="16.5" customHeight="1">
      <c r="BX6479" s="149"/>
      <c r="BY6479" s="149"/>
    </row>
    <row r="6480" spans="76:77" ht="16.5" customHeight="1">
      <c r="BX6480" s="149"/>
      <c r="BY6480" s="149"/>
    </row>
    <row r="6481" spans="76:77" ht="16.5" customHeight="1">
      <c r="BX6481" s="149"/>
      <c r="BY6481" s="149"/>
    </row>
    <row r="6482" spans="76:77" ht="16.5" customHeight="1">
      <c r="BX6482" s="149"/>
      <c r="BY6482" s="149"/>
    </row>
    <row r="6483" spans="76:77" ht="16.5" customHeight="1">
      <c r="BX6483" s="149"/>
      <c r="BY6483" s="149"/>
    </row>
    <row r="6484" spans="76:77" ht="16.5" customHeight="1">
      <c r="BX6484" s="149"/>
      <c r="BY6484" s="149"/>
    </row>
    <row r="6485" spans="76:77" ht="16.5" customHeight="1">
      <c r="BX6485" s="149"/>
      <c r="BY6485" s="149"/>
    </row>
    <row r="6486" spans="76:77" ht="16.5" customHeight="1">
      <c r="BX6486" s="149"/>
      <c r="BY6486" s="149"/>
    </row>
    <row r="6487" spans="76:77" ht="16.5" customHeight="1">
      <c r="BX6487" s="149"/>
      <c r="BY6487" s="149"/>
    </row>
    <row r="6488" spans="76:77" ht="16.5" customHeight="1">
      <c r="BX6488" s="149"/>
      <c r="BY6488" s="149"/>
    </row>
    <row r="6489" spans="76:77" ht="16.5" customHeight="1">
      <c r="BX6489" s="149"/>
      <c r="BY6489" s="149"/>
    </row>
    <row r="6490" spans="76:77" ht="16.5" customHeight="1">
      <c r="BX6490" s="149"/>
      <c r="BY6490" s="149"/>
    </row>
    <row r="6491" spans="76:77" ht="16.5" customHeight="1">
      <c r="BX6491" s="149"/>
      <c r="BY6491" s="149"/>
    </row>
    <row r="6492" spans="76:77" ht="16.5" customHeight="1">
      <c r="BX6492" s="149"/>
      <c r="BY6492" s="149"/>
    </row>
    <row r="6493" spans="76:77" ht="16.5" customHeight="1">
      <c r="BX6493" s="149"/>
      <c r="BY6493" s="149"/>
    </row>
    <row r="6494" spans="76:77" ht="16.5" customHeight="1">
      <c r="BX6494" s="149"/>
      <c r="BY6494" s="149"/>
    </row>
    <row r="6495" spans="76:77" ht="16.5" customHeight="1">
      <c r="BX6495" s="149"/>
      <c r="BY6495" s="149"/>
    </row>
    <row r="6496" spans="76:77" ht="16.5" customHeight="1">
      <c r="BX6496" s="149"/>
      <c r="BY6496" s="149"/>
    </row>
    <row r="6497" spans="76:77" ht="16.5" customHeight="1">
      <c r="BX6497" s="149"/>
      <c r="BY6497" s="149"/>
    </row>
    <row r="6498" spans="76:77" ht="16.5" customHeight="1">
      <c r="BX6498" s="149"/>
      <c r="BY6498" s="149"/>
    </row>
    <row r="6499" spans="76:77" ht="16.5" customHeight="1">
      <c r="BX6499" s="149"/>
      <c r="BY6499" s="149"/>
    </row>
    <row r="6500" spans="76:77" ht="16.5" customHeight="1">
      <c r="BX6500" s="149"/>
      <c r="BY6500" s="149"/>
    </row>
    <row r="6501" spans="76:77" ht="16.5" customHeight="1">
      <c r="BX6501" s="149"/>
      <c r="BY6501" s="149"/>
    </row>
    <row r="6502" spans="76:77" ht="16.5" customHeight="1">
      <c r="BX6502" s="149"/>
      <c r="BY6502" s="149"/>
    </row>
    <row r="6503" spans="76:77" ht="16.5" customHeight="1">
      <c r="BX6503" s="149"/>
      <c r="BY6503" s="149"/>
    </row>
    <row r="6504" spans="76:77" ht="16.5" customHeight="1">
      <c r="BX6504" s="149"/>
      <c r="BY6504" s="149"/>
    </row>
    <row r="6505" spans="76:77" ht="16.5" customHeight="1">
      <c r="BX6505" s="149"/>
      <c r="BY6505" s="149"/>
    </row>
    <row r="6506" spans="76:77" ht="16.5" customHeight="1">
      <c r="BX6506" s="149"/>
      <c r="BY6506" s="149"/>
    </row>
    <row r="6507" spans="76:77" ht="16.5" customHeight="1">
      <c r="BX6507" s="149"/>
      <c r="BY6507" s="149"/>
    </row>
    <row r="6508" spans="76:77" ht="16.5" customHeight="1">
      <c r="BX6508" s="149"/>
      <c r="BY6508" s="149"/>
    </row>
    <row r="6509" spans="76:77" ht="16.5" customHeight="1">
      <c r="BX6509" s="149"/>
      <c r="BY6509" s="149"/>
    </row>
    <row r="6510" spans="76:77" ht="16.5" customHeight="1">
      <c r="BX6510" s="149"/>
      <c r="BY6510" s="149"/>
    </row>
    <row r="6511" spans="76:77" ht="16.5" customHeight="1">
      <c r="BX6511" s="149"/>
      <c r="BY6511" s="149"/>
    </row>
    <row r="6512" spans="76:77" ht="16.5" customHeight="1">
      <c r="BX6512" s="149"/>
      <c r="BY6512" s="149"/>
    </row>
    <row r="6513" spans="76:77" ht="16.5" customHeight="1">
      <c r="BX6513" s="149"/>
      <c r="BY6513" s="149"/>
    </row>
    <row r="6514" spans="76:77" ht="16.5" customHeight="1">
      <c r="BX6514" s="149"/>
      <c r="BY6514" s="149"/>
    </row>
    <row r="6515" spans="76:77" ht="16.5" customHeight="1">
      <c r="BX6515" s="149"/>
      <c r="BY6515" s="149"/>
    </row>
    <row r="6516" spans="76:77" ht="16.5" customHeight="1">
      <c r="BX6516" s="149"/>
      <c r="BY6516" s="149"/>
    </row>
    <row r="6517" spans="76:77" ht="16.5" customHeight="1">
      <c r="BX6517" s="149"/>
      <c r="BY6517" s="149"/>
    </row>
    <row r="6518" spans="76:77" ht="16.5" customHeight="1">
      <c r="BX6518" s="149"/>
      <c r="BY6518" s="149"/>
    </row>
    <row r="6519" spans="76:77" ht="16.5" customHeight="1">
      <c r="BX6519" s="149"/>
      <c r="BY6519" s="149"/>
    </row>
    <row r="6520" spans="76:77" ht="16.5" customHeight="1">
      <c r="BX6520" s="149"/>
      <c r="BY6520" s="149"/>
    </row>
    <row r="6521" spans="76:77" ht="16.5" customHeight="1">
      <c r="BX6521" s="149"/>
      <c r="BY6521" s="149"/>
    </row>
    <row r="6522" spans="76:77" ht="16.5" customHeight="1">
      <c r="BX6522" s="149"/>
      <c r="BY6522" s="149"/>
    </row>
    <row r="6523" spans="76:77" ht="16.5" customHeight="1">
      <c r="BX6523" s="149"/>
      <c r="BY6523" s="149"/>
    </row>
    <row r="6524" spans="76:77" ht="16.5" customHeight="1">
      <c r="BX6524" s="149"/>
      <c r="BY6524" s="149"/>
    </row>
    <row r="6525" spans="76:77" ht="16.5" customHeight="1">
      <c r="BX6525" s="149"/>
      <c r="BY6525" s="149"/>
    </row>
    <row r="6526" spans="76:77" ht="16.5" customHeight="1">
      <c r="BX6526" s="149"/>
      <c r="BY6526" s="149"/>
    </row>
    <row r="6527" spans="76:77" ht="16.5" customHeight="1">
      <c r="BX6527" s="149"/>
      <c r="BY6527" s="149"/>
    </row>
    <row r="6528" spans="76:77" ht="16.5" customHeight="1">
      <c r="BX6528" s="149"/>
      <c r="BY6528" s="149"/>
    </row>
    <row r="6529" spans="76:77" ht="16.5" customHeight="1">
      <c r="BX6529" s="149"/>
      <c r="BY6529" s="149"/>
    </row>
    <row r="6530" spans="76:77" ht="16.5" customHeight="1">
      <c r="BX6530" s="149"/>
      <c r="BY6530" s="149"/>
    </row>
    <row r="6531" spans="76:77" ht="16.5" customHeight="1">
      <c r="BX6531" s="149"/>
      <c r="BY6531" s="149"/>
    </row>
    <row r="6532" spans="76:77" ht="16.5" customHeight="1">
      <c r="BX6532" s="149"/>
      <c r="BY6532" s="149"/>
    </row>
    <row r="6533" spans="76:77" ht="16.5" customHeight="1">
      <c r="BX6533" s="149"/>
      <c r="BY6533" s="149"/>
    </row>
    <row r="6534" spans="76:77" ht="16.5" customHeight="1">
      <c r="BX6534" s="149"/>
      <c r="BY6534" s="149"/>
    </row>
    <row r="6535" spans="76:77" ht="16.5" customHeight="1">
      <c r="BX6535" s="149"/>
      <c r="BY6535" s="149"/>
    </row>
    <row r="6536" spans="76:77" ht="16.5" customHeight="1">
      <c r="BX6536" s="149"/>
      <c r="BY6536" s="149"/>
    </row>
    <row r="6537" spans="76:77" ht="16.5" customHeight="1">
      <c r="BX6537" s="149"/>
      <c r="BY6537" s="149"/>
    </row>
    <row r="6538" spans="76:77" ht="16.5" customHeight="1">
      <c r="BX6538" s="149"/>
      <c r="BY6538" s="149"/>
    </row>
    <row r="6539" spans="76:77" ht="16.5" customHeight="1">
      <c r="BX6539" s="149"/>
      <c r="BY6539" s="149"/>
    </row>
    <row r="6540" spans="76:77" ht="16.5" customHeight="1">
      <c r="BX6540" s="149"/>
      <c r="BY6540" s="149"/>
    </row>
    <row r="6541" spans="76:77" ht="16.5" customHeight="1">
      <c r="BX6541" s="149"/>
      <c r="BY6541" s="149"/>
    </row>
    <row r="6542" spans="76:77" ht="16.5" customHeight="1">
      <c r="BX6542" s="149"/>
      <c r="BY6542" s="149"/>
    </row>
    <row r="6543" spans="76:77" ht="16.5" customHeight="1">
      <c r="BX6543" s="149"/>
      <c r="BY6543" s="149"/>
    </row>
    <row r="6544" spans="76:77" ht="16.5" customHeight="1">
      <c r="BX6544" s="149"/>
      <c r="BY6544" s="149"/>
    </row>
    <row r="6545" spans="76:77" ht="16.5" customHeight="1">
      <c r="BX6545" s="149"/>
      <c r="BY6545" s="149"/>
    </row>
    <row r="6546" spans="76:77" ht="16.5" customHeight="1">
      <c r="BX6546" s="149"/>
      <c r="BY6546" s="149"/>
    </row>
    <row r="6547" spans="76:77" ht="16.5" customHeight="1">
      <c r="BX6547" s="149"/>
      <c r="BY6547" s="149"/>
    </row>
    <row r="6548" spans="76:77" ht="16.5" customHeight="1">
      <c r="BX6548" s="149"/>
      <c r="BY6548" s="149"/>
    </row>
    <row r="6549" spans="76:77" ht="16.5" customHeight="1">
      <c r="BX6549" s="149"/>
      <c r="BY6549" s="149"/>
    </row>
    <row r="6550" spans="76:77" ht="16.5" customHeight="1">
      <c r="BX6550" s="149"/>
      <c r="BY6550" s="149"/>
    </row>
    <row r="6551" spans="76:77" ht="16.5" customHeight="1">
      <c r="BX6551" s="149"/>
      <c r="BY6551" s="149"/>
    </row>
    <row r="6552" spans="76:77" ht="16.5" customHeight="1">
      <c r="BX6552" s="149"/>
      <c r="BY6552" s="149"/>
    </row>
    <row r="6553" spans="76:77" ht="16.5" customHeight="1">
      <c r="BX6553" s="149"/>
      <c r="BY6553" s="149"/>
    </row>
    <row r="6554" spans="76:77" ht="16.5" customHeight="1">
      <c r="BX6554" s="149"/>
      <c r="BY6554" s="149"/>
    </row>
    <row r="6555" spans="76:77" ht="16.5" customHeight="1">
      <c r="BX6555" s="149"/>
      <c r="BY6555" s="149"/>
    </row>
    <row r="6556" spans="76:77" ht="16.5" customHeight="1">
      <c r="BX6556" s="149"/>
      <c r="BY6556" s="149"/>
    </row>
    <row r="6557" spans="76:77" ht="16.5" customHeight="1">
      <c r="BX6557" s="149"/>
      <c r="BY6557" s="149"/>
    </row>
    <row r="6558" spans="76:77" ht="16.5" customHeight="1">
      <c r="BX6558" s="149"/>
      <c r="BY6558" s="149"/>
    </row>
    <row r="6559" spans="76:77" ht="16.5" customHeight="1">
      <c r="BX6559" s="149"/>
      <c r="BY6559" s="149"/>
    </row>
    <row r="6560" spans="76:77" ht="16.5" customHeight="1">
      <c r="BX6560" s="149"/>
      <c r="BY6560" s="149"/>
    </row>
    <row r="6561" spans="76:77" ht="16.5" customHeight="1">
      <c r="BX6561" s="149"/>
      <c r="BY6561" s="149"/>
    </row>
    <row r="6562" spans="76:77" ht="16.5" customHeight="1">
      <c r="BX6562" s="149"/>
      <c r="BY6562" s="149"/>
    </row>
    <row r="6563" spans="76:77" ht="16.5" customHeight="1">
      <c r="BX6563" s="149"/>
      <c r="BY6563" s="149"/>
    </row>
    <row r="6564" spans="76:77" ht="16.5" customHeight="1">
      <c r="BX6564" s="149"/>
      <c r="BY6564" s="149"/>
    </row>
    <row r="6565" spans="76:77" ht="16.5" customHeight="1">
      <c r="BX6565" s="149"/>
      <c r="BY6565" s="149"/>
    </row>
    <row r="6566" spans="76:77" ht="16.5" customHeight="1">
      <c r="BX6566" s="149"/>
      <c r="BY6566" s="149"/>
    </row>
    <row r="6567" spans="76:77" ht="16.5" customHeight="1">
      <c r="BX6567" s="149"/>
      <c r="BY6567" s="149"/>
    </row>
    <row r="6568" spans="76:77" ht="16.5" customHeight="1">
      <c r="BX6568" s="149"/>
      <c r="BY6568" s="149"/>
    </row>
    <row r="6569" spans="76:77" ht="16.5" customHeight="1">
      <c r="BX6569" s="149"/>
      <c r="BY6569" s="149"/>
    </row>
    <row r="6570" spans="76:77" ht="16.5" customHeight="1">
      <c r="BX6570" s="149"/>
      <c r="BY6570" s="149"/>
    </row>
    <row r="6571" spans="76:77" ht="16.5" customHeight="1">
      <c r="BX6571" s="149"/>
      <c r="BY6571" s="149"/>
    </row>
    <row r="6572" spans="76:77" ht="16.5" customHeight="1">
      <c r="BX6572" s="149"/>
      <c r="BY6572" s="149"/>
    </row>
    <row r="6573" spans="76:77" ht="16.5" customHeight="1">
      <c r="BX6573" s="149"/>
      <c r="BY6573" s="149"/>
    </row>
    <row r="6574" spans="76:77" ht="16.5" customHeight="1">
      <c r="BX6574" s="149"/>
      <c r="BY6574" s="149"/>
    </row>
    <row r="6575" spans="76:77" ht="16.5" customHeight="1">
      <c r="BX6575" s="149"/>
      <c r="BY6575" s="149"/>
    </row>
    <row r="6576" spans="76:77" ht="16.5" customHeight="1">
      <c r="BX6576" s="149"/>
      <c r="BY6576" s="149"/>
    </row>
    <row r="6577" spans="76:77" ht="16.5" customHeight="1">
      <c r="BX6577" s="149"/>
      <c r="BY6577" s="149"/>
    </row>
    <row r="6578" spans="76:77" ht="16.5" customHeight="1">
      <c r="BX6578" s="149"/>
      <c r="BY6578" s="149"/>
    </row>
    <row r="6579" spans="76:77" ht="16.5" customHeight="1">
      <c r="BX6579" s="149"/>
      <c r="BY6579" s="149"/>
    </row>
    <row r="6580" spans="76:77" ht="16.5" customHeight="1">
      <c r="BX6580" s="149"/>
      <c r="BY6580" s="149"/>
    </row>
    <row r="6581" spans="76:77" ht="16.5" customHeight="1">
      <c r="BX6581" s="149"/>
      <c r="BY6581" s="149"/>
    </row>
    <row r="6582" spans="76:77" ht="16.5" customHeight="1">
      <c r="BX6582" s="149"/>
      <c r="BY6582" s="149"/>
    </row>
    <row r="6583" spans="76:77" ht="16.5" customHeight="1">
      <c r="BX6583" s="149"/>
      <c r="BY6583" s="149"/>
    </row>
    <row r="6584" spans="76:77" ht="16.5" customHeight="1">
      <c r="BX6584" s="149"/>
      <c r="BY6584" s="149"/>
    </row>
    <row r="6585" spans="76:77" ht="16.5" customHeight="1">
      <c r="BX6585" s="149"/>
      <c r="BY6585" s="149"/>
    </row>
    <row r="6586" spans="76:77" ht="16.5" customHeight="1">
      <c r="BX6586" s="149"/>
      <c r="BY6586" s="149"/>
    </row>
    <row r="6587" spans="76:77" ht="16.5" customHeight="1">
      <c r="BX6587" s="149"/>
      <c r="BY6587" s="149"/>
    </row>
    <row r="6588" spans="76:77" ht="16.5" customHeight="1">
      <c r="BX6588" s="149"/>
      <c r="BY6588" s="149"/>
    </row>
    <row r="6589" spans="76:77" ht="16.5" customHeight="1">
      <c r="BX6589" s="149"/>
      <c r="BY6589" s="149"/>
    </row>
    <row r="6590" spans="76:77" ht="16.5" customHeight="1">
      <c r="BX6590" s="149"/>
      <c r="BY6590" s="149"/>
    </row>
    <row r="6591" spans="76:77" ht="16.5" customHeight="1">
      <c r="BX6591" s="149"/>
      <c r="BY6591" s="149"/>
    </row>
    <row r="6592" spans="76:77" ht="16.5" customHeight="1">
      <c r="BX6592" s="149"/>
      <c r="BY6592" s="149"/>
    </row>
    <row r="6593" spans="76:77" ht="16.5" customHeight="1">
      <c r="BX6593" s="149"/>
      <c r="BY6593" s="149"/>
    </row>
    <row r="6594" spans="76:77" ht="16.5" customHeight="1">
      <c r="BX6594" s="149"/>
      <c r="BY6594" s="149"/>
    </row>
    <row r="6595" spans="76:77" ht="16.5" customHeight="1">
      <c r="BX6595" s="149"/>
      <c r="BY6595" s="149"/>
    </row>
    <row r="6596" spans="76:77" ht="16.5" customHeight="1">
      <c r="BX6596" s="149"/>
      <c r="BY6596" s="149"/>
    </row>
    <row r="6597" spans="76:77" ht="16.5" customHeight="1">
      <c r="BX6597" s="149"/>
      <c r="BY6597" s="149"/>
    </row>
    <row r="6598" spans="76:77" ht="16.5" customHeight="1">
      <c r="BX6598" s="149"/>
      <c r="BY6598" s="149"/>
    </row>
    <row r="6599" spans="76:77" ht="16.5" customHeight="1">
      <c r="BX6599" s="149"/>
      <c r="BY6599" s="149"/>
    </row>
    <row r="6600" spans="76:77" ht="16.5" customHeight="1">
      <c r="BX6600" s="149"/>
      <c r="BY6600" s="149"/>
    </row>
    <row r="6601" spans="76:77" ht="16.5" customHeight="1">
      <c r="BX6601" s="149"/>
      <c r="BY6601" s="149"/>
    </row>
    <row r="6602" spans="76:77" ht="16.5" customHeight="1">
      <c r="BX6602" s="149"/>
      <c r="BY6602" s="149"/>
    </row>
    <row r="6603" spans="76:77" ht="16.5" customHeight="1">
      <c r="BX6603" s="149"/>
      <c r="BY6603" s="149"/>
    </row>
    <row r="6604" spans="76:77" ht="16.5" customHeight="1">
      <c r="BX6604" s="149"/>
      <c r="BY6604" s="149"/>
    </row>
    <row r="6605" spans="76:77" ht="16.5" customHeight="1">
      <c r="BX6605" s="149"/>
      <c r="BY6605" s="149"/>
    </row>
    <row r="6606" spans="76:77" ht="16.5" customHeight="1">
      <c r="BX6606" s="149"/>
      <c r="BY6606" s="149"/>
    </row>
    <row r="6607" spans="76:77" ht="16.5" customHeight="1">
      <c r="BX6607" s="149"/>
      <c r="BY6607" s="149"/>
    </row>
    <row r="6608" spans="76:77" ht="16.5" customHeight="1">
      <c r="BX6608" s="149"/>
      <c r="BY6608" s="149"/>
    </row>
    <row r="6609" spans="76:77" ht="16.5" customHeight="1">
      <c r="BX6609" s="149"/>
      <c r="BY6609" s="149"/>
    </row>
    <row r="6610" spans="76:77" ht="16.5" customHeight="1">
      <c r="BX6610" s="149"/>
      <c r="BY6610" s="149"/>
    </row>
    <row r="6611" spans="76:77" ht="16.5" customHeight="1">
      <c r="BX6611" s="149"/>
      <c r="BY6611" s="149"/>
    </row>
    <row r="6612" spans="76:77" ht="16.5" customHeight="1">
      <c r="BX6612" s="149"/>
      <c r="BY6612" s="149"/>
    </row>
    <row r="6613" spans="76:77" ht="16.5" customHeight="1">
      <c r="BX6613" s="149"/>
      <c r="BY6613" s="149"/>
    </row>
    <row r="6614" spans="76:77" ht="16.5" customHeight="1">
      <c r="BX6614" s="149"/>
      <c r="BY6614" s="149"/>
    </row>
    <row r="6615" spans="76:77" ht="16.5" customHeight="1">
      <c r="BX6615" s="149"/>
      <c r="BY6615" s="149"/>
    </row>
    <row r="6616" spans="76:77" ht="16.5" customHeight="1">
      <c r="BX6616" s="149"/>
      <c r="BY6616" s="149"/>
    </row>
    <row r="6617" spans="76:77" ht="16.5" customHeight="1">
      <c r="BX6617" s="149"/>
      <c r="BY6617" s="149"/>
    </row>
    <row r="6618" spans="76:77" ht="16.5" customHeight="1">
      <c r="BX6618" s="149"/>
      <c r="BY6618" s="149"/>
    </row>
    <row r="6619" spans="76:77" ht="16.5" customHeight="1">
      <c r="BX6619" s="149"/>
      <c r="BY6619" s="149"/>
    </row>
    <row r="6620" spans="76:77" ht="16.5" customHeight="1">
      <c r="BX6620" s="149"/>
      <c r="BY6620" s="149"/>
    </row>
    <row r="6621" spans="76:77" ht="16.5" customHeight="1">
      <c r="BX6621" s="149"/>
      <c r="BY6621" s="149"/>
    </row>
    <row r="6622" spans="76:77" ht="16.5" customHeight="1">
      <c r="BX6622" s="149"/>
      <c r="BY6622" s="149"/>
    </row>
    <row r="6623" spans="76:77" ht="16.5" customHeight="1">
      <c r="BX6623" s="149"/>
      <c r="BY6623" s="149"/>
    </row>
    <row r="6624" spans="76:77" ht="16.5" customHeight="1">
      <c r="BX6624" s="149"/>
      <c r="BY6624" s="149"/>
    </row>
    <row r="6625" spans="76:77" ht="16.5" customHeight="1">
      <c r="BX6625" s="149"/>
      <c r="BY6625" s="149"/>
    </row>
    <row r="6626" spans="76:77" ht="16.5" customHeight="1">
      <c r="BX6626" s="149"/>
      <c r="BY6626" s="149"/>
    </row>
    <row r="6627" spans="76:77" ht="16.5" customHeight="1">
      <c r="BX6627" s="149"/>
      <c r="BY6627" s="149"/>
    </row>
    <row r="6628" spans="76:77" ht="16.5" customHeight="1">
      <c r="BX6628" s="149"/>
      <c r="BY6628" s="149"/>
    </row>
    <row r="6629" spans="76:77" ht="16.5" customHeight="1">
      <c r="BX6629" s="149"/>
      <c r="BY6629" s="149"/>
    </row>
    <row r="6630" spans="76:77" ht="16.5" customHeight="1">
      <c r="BX6630" s="149"/>
      <c r="BY6630" s="149"/>
    </row>
    <row r="6631" spans="76:77" ht="16.5" customHeight="1">
      <c r="BX6631" s="149"/>
      <c r="BY6631" s="149"/>
    </row>
    <row r="6632" spans="76:77" ht="16.5" customHeight="1">
      <c r="BX6632" s="149"/>
      <c r="BY6632" s="149"/>
    </row>
    <row r="6633" spans="76:77" ht="16.5" customHeight="1">
      <c r="BX6633" s="149"/>
      <c r="BY6633" s="149"/>
    </row>
    <row r="6634" spans="76:77" ht="16.5" customHeight="1">
      <c r="BX6634" s="149"/>
      <c r="BY6634" s="149"/>
    </row>
    <row r="6635" spans="76:77" ht="16.5" customHeight="1">
      <c r="BX6635" s="149"/>
      <c r="BY6635" s="149"/>
    </row>
    <row r="6636" spans="76:77" ht="16.5" customHeight="1">
      <c r="BX6636" s="149"/>
      <c r="BY6636" s="149"/>
    </row>
    <row r="6637" spans="76:77" ht="16.5" customHeight="1">
      <c r="BX6637" s="149"/>
      <c r="BY6637" s="149"/>
    </row>
    <row r="6638" spans="76:77" ht="16.5" customHeight="1">
      <c r="BX6638" s="149"/>
      <c r="BY6638" s="149"/>
    </row>
    <row r="6639" spans="76:77" ht="16.5" customHeight="1">
      <c r="BX6639" s="149"/>
      <c r="BY6639" s="149"/>
    </row>
    <row r="6640" spans="76:77" ht="16.5" customHeight="1">
      <c r="BX6640" s="149"/>
      <c r="BY6640" s="149"/>
    </row>
    <row r="6641" spans="76:77" ht="16.5" customHeight="1">
      <c r="BX6641" s="149"/>
      <c r="BY6641" s="149"/>
    </row>
    <row r="6642" spans="76:77" ht="16.5" customHeight="1">
      <c r="BX6642" s="149"/>
      <c r="BY6642" s="149"/>
    </row>
    <row r="6643" spans="76:77" ht="16.5" customHeight="1">
      <c r="BX6643" s="149"/>
      <c r="BY6643" s="149"/>
    </row>
    <row r="6644" spans="76:77" ht="16.5" customHeight="1">
      <c r="BX6644" s="149"/>
      <c r="BY6644" s="149"/>
    </row>
    <row r="6645" spans="76:77" ht="16.5" customHeight="1">
      <c r="BX6645" s="149"/>
      <c r="BY6645" s="149"/>
    </row>
    <row r="6646" spans="76:77" ht="16.5" customHeight="1">
      <c r="BX6646" s="149"/>
      <c r="BY6646" s="149"/>
    </row>
    <row r="6647" spans="76:77" ht="16.5" customHeight="1">
      <c r="BX6647" s="149"/>
      <c r="BY6647" s="149"/>
    </row>
    <row r="6648" spans="76:77" ht="16.5" customHeight="1">
      <c r="BX6648" s="149"/>
      <c r="BY6648" s="149"/>
    </row>
    <row r="6649" spans="76:77" ht="16.5" customHeight="1">
      <c r="BX6649" s="149"/>
      <c r="BY6649" s="149"/>
    </row>
    <row r="6650" spans="76:77" ht="16.5" customHeight="1">
      <c r="BX6650" s="149"/>
      <c r="BY6650" s="149"/>
    </row>
    <row r="6651" spans="76:77" ht="16.5" customHeight="1">
      <c r="BX6651" s="149"/>
      <c r="BY6651" s="149"/>
    </row>
    <row r="6652" spans="76:77" ht="16.5" customHeight="1">
      <c r="BX6652" s="149"/>
      <c r="BY6652" s="149"/>
    </row>
    <row r="6653" spans="76:77" ht="16.5" customHeight="1">
      <c r="BX6653" s="149"/>
      <c r="BY6653" s="149"/>
    </row>
    <row r="6654" spans="76:77" ht="16.5" customHeight="1">
      <c r="BX6654" s="149"/>
      <c r="BY6654" s="149"/>
    </row>
    <row r="6655" spans="76:77" ht="16.5" customHeight="1">
      <c r="BX6655" s="149"/>
      <c r="BY6655" s="149"/>
    </row>
    <row r="6656" spans="76:77" ht="16.5" customHeight="1">
      <c r="BX6656" s="149"/>
      <c r="BY6656" s="149"/>
    </row>
    <row r="6657" spans="76:77" ht="16.5" customHeight="1">
      <c r="BX6657" s="149"/>
      <c r="BY6657" s="149"/>
    </row>
    <row r="6658" spans="76:77" ht="16.5" customHeight="1">
      <c r="BX6658" s="149"/>
      <c r="BY6658" s="149"/>
    </row>
    <row r="6659" spans="76:77" ht="16.5" customHeight="1">
      <c r="BX6659" s="149"/>
      <c r="BY6659" s="149"/>
    </row>
    <row r="6660" spans="76:77" ht="16.5" customHeight="1">
      <c r="BX6660" s="149"/>
      <c r="BY6660" s="149"/>
    </row>
    <row r="6661" spans="76:77" ht="16.5" customHeight="1">
      <c r="BX6661" s="149"/>
      <c r="BY6661" s="149"/>
    </row>
    <row r="6662" spans="76:77" ht="16.5" customHeight="1">
      <c r="BX6662" s="149"/>
      <c r="BY6662" s="149"/>
    </row>
    <row r="6663" spans="76:77" ht="16.5" customHeight="1">
      <c r="BX6663" s="149"/>
      <c r="BY6663" s="149"/>
    </row>
    <row r="6664" spans="76:77" ht="16.5" customHeight="1">
      <c r="BX6664" s="149"/>
      <c r="BY6664" s="149"/>
    </row>
    <row r="6665" spans="76:77" ht="16.5" customHeight="1">
      <c r="BX6665" s="149"/>
      <c r="BY6665" s="149"/>
    </row>
    <row r="6666" spans="76:77" ht="16.5" customHeight="1">
      <c r="BX6666" s="149"/>
      <c r="BY6666" s="149"/>
    </row>
    <row r="6667" spans="76:77" ht="16.5" customHeight="1">
      <c r="BX6667" s="149"/>
      <c r="BY6667" s="149"/>
    </row>
    <row r="6668" spans="76:77" ht="16.5" customHeight="1">
      <c r="BX6668" s="149"/>
      <c r="BY6668" s="149"/>
    </row>
    <row r="6669" spans="76:77" ht="16.5" customHeight="1">
      <c r="BX6669" s="149"/>
      <c r="BY6669" s="149"/>
    </row>
    <row r="6670" spans="76:77" ht="16.5" customHeight="1">
      <c r="BX6670" s="149"/>
      <c r="BY6670" s="149"/>
    </row>
    <row r="6671" spans="76:77" ht="16.5" customHeight="1">
      <c r="BX6671" s="149"/>
      <c r="BY6671" s="149"/>
    </row>
    <row r="6672" spans="76:77" ht="16.5" customHeight="1">
      <c r="BX6672" s="149"/>
      <c r="BY6672" s="149"/>
    </row>
    <row r="6673" spans="76:77" ht="16.5" customHeight="1">
      <c r="BX6673" s="149"/>
      <c r="BY6673" s="149"/>
    </row>
    <row r="6674" spans="76:77" ht="16.5" customHeight="1">
      <c r="BX6674" s="149"/>
      <c r="BY6674" s="149"/>
    </row>
    <row r="6675" spans="76:77" ht="16.5" customHeight="1">
      <c r="BX6675" s="149"/>
      <c r="BY6675" s="149"/>
    </row>
    <row r="6676" spans="76:77" ht="16.5" customHeight="1">
      <c r="BX6676" s="149"/>
      <c r="BY6676" s="149"/>
    </row>
    <row r="6677" spans="76:77" ht="16.5" customHeight="1">
      <c r="BX6677" s="149"/>
      <c r="BY6677" s="149"/>
    </row>
    <row r="6678" spans="76:77" ht="16.5" customHeight="1">
      <c r="BX6678" s="149"/>
      <c r="BY6678" s="149"/>
    </row>
    <row r="6679" spans="76:77" ht="16.5" customHeight="1">
      <c r="BX6679" s="149"/>
      <c r="BY6679" s="149"/>
    </row>
    <row r="6680" spans="76:77" ht="16.5" customHeight="1">
      <c r="BX6680" s="149"/>
      <c r="BY6680" s="149"/>
    </row>
    <row r="6681" spans="76:77" ht="16.5" customHeight="1">
      <c r="BX6681" s="149"/>
      <c r="BY6681" s="149"/>
    </row>
    <row r="6682" spans="76:77" ht="16.5" customHeight="1">
      <c r="BX6682" s="149"/>
      <c r="BY6682" s="149"/>
    </row>
    <row r="6683" spans="76:77" ht="16.5" customHeight="1">
      <c r="BX6683" s="149"/>
      <c r="BY6683" s="149"/>
    </row>
    <row r="6684" spans="76:77" ht="16.5" customHeight="1">
      <c r="BX6684" s="149"/>
      <c r="BY6684" s="149"/>
    </row>
    <row r="6685" spans="76:77" ht="16.5" customHeight="1">
      <c r="BX6685" s="149"/>
      <c r="BY6685" s="149"/>
    </row>
    <row r="6686" spans="76:77" ht="16.5" customHeight="1">
      <c r="BX6686" s="149"/>
      <c r="BY6686" s="149"/>
    </row>
    <row r="6687" spans="76:77" ht="16.5" customHeight="1">
      <c r="BX6687" s="149"/>
      <c r="BY6687" s="149"/>
    </row>
    <row r="6688" spans="76:77" ht="16.5" customHeight="1">
      <c r="BX6688" s="149"/>
      <c r="BY6688" s="149"/>
    </row>
    <row r="6689" spans="76:77" ht="16.5" customHeight="1">
      <c r="BX6689" s="149"/>
      <c r="BY6689" s="149"/>
    </row>
    <row r="6690" spans="76:77" ht="16.5" customHeight="1">
      <c r="BX6690" s="149"/>
      <c r="BY6690" s="149"/>
    </row>
    <row r="6691" spans="76:77" ht="16.5" customHeight="1">
      <c r="BX6691" s="149"/>
      <c r="BY6691" s="149"/>
    </row>
    <row r="6692" spans="76:77" ht="16.5" customHeight="1">
      <c r="BX6692" s="149"/>
      <c r="BY6692" s="149"/>
    </row>
    <row r="6693" spans="76:77" ht="16.5" customHeight="1">
      <c r="BX6693" s="149"/>
      <c r="BY6693" s="149"/>
    </row>
    <row r="6694" spans="76:77" ht="16.5" customHeight="1">
      <c r="BX6694" s="149"/>
      <c r="BY6694" s="149"/>
    </row>
    <row r="6695" spans="76:77" ht="16.5" customHeight="1">
      <c r="BX6695" s="149"/>
      <c r="BY6695" s="149"/>
    </row>
    <row r="6696" spans="76:77" ht="16.5" customHeight="1">
      <c r="BX6696" s="149"/>
      <c r="BY6696" s="149"/>
    </row>
    <row r="6697" spans="76:77" ht="16.5" customHeight="1">
      <c r="BX6697" s="149"/>
      <c r="BY6697" s="149"/>
    </row>
    <row r="6698" spans="76:77" ht="16.5" customHeight="1">
      <c r="BX6698" s="149"/>
      <c r="BY6698" s="149"/>
    </row>
    <row r="6699" spans="76:77" ht="16.5" customHeight="1">
      <c r="BX6699" s="149"/>
      <c r="BY6699" s="149"/>
    </row>
    <row r="6700" spans="76:77" ht="16.5" customHeight="1">
      <c r="BX6700" s="149"/>
      <c r="BY6700" s="149"/>
    </row>
    <row r="6701" spans="76:77" ht="16.5" customHeight="1">
      <c r="BX6701" s="149"/>
      <c r="BY6701" s="149"/>
    </row>
    <row r="6702" spans="76:77" ht="16.5" customHeight="1">
      <c r="BX6702" s="149"/>
      <c r="BY6702" s="149"/>
    </row>
    <row r="6703" spans="76:77" ht="16.5" customHeight="1">
      <c r="BX6703" s="149"/>
      <c r="BY6703" s="149"/>
    </row>
    <row r="6704" spans="76:77" ht="16.5" customHeight="1">
      <c r="BX6704" s="149"/>
      <c r="BY6704" s="149"/>
    </row>
    <row r="6705" spans="76:77" ht="16.5" customHeight="1">
      <c r="BX6705" s="149"/>
      <c r="BY6705" s="149"/>
    </row>
    <row r="6706" spans="76:77" ht="16.5" customHeight="1">
      <c r="BX6706" s="149"/>
      <c r="BY6706" s="149"/>
    </row>
    <row r="6707" spans="76:77" ht="16.5" customHeight="1">
      <c r="BX6707" s="149"/>
      <c r="BY6707" s="149"/>
    </row>
    <row r="6708" spans="76:77" ht="16.5" customHeight="1">
      <c r="BX6708" s="149"/>
      <c r="BY6708" s="149"/>
    </row>
    <row r="6709" spans="76:77" ht="16.5" customHeight="1">
      <c r="BX6709" s="149"/>
      <c r="BY6709" s="149"/>
    </row>
    <row r="6710" spans="76:77" ht="16.5" customHeight="1">
      <c r="BX6710" s="149"/>
      <c r="BY6710" s="149"/>
    </row>
    <row r="6711" spans="76:77" ht="16.5" customHeight="1">
      <c r="BX6711" s="149"/>
      <c r="BY6711" s="149"/>
    </row>
    <row r="6712" spans="76:77" ht="16.5" customHeight="1">
      <c r="BX6712" s="149"/>
      <c r="BY6712" s="149"/>
    </row>
    <row r="6713" spans="76:77" ht="16.5" customHeight="1">
      <c r="BX6713" s="149"/>
      <c r="BY6713" s="149"/>
    </row>
    <row r="6714" spans="76:77" ht="16.5" customHeight="1">
      <c r="BX6714" s="149"/>
      <c r="BY6714" s="149"/>
    </row>
    <row r="6715" spans="76:77" ht="16.5" customHeight="1">
      <c r="BX6715" s="149"/>
      <c r="BY6715" s="149"/>
    </row>
    <row r="6716" spans="76:77" ht="16.5" customHeight="1">
      <c r="BX6716" s="149"/>
      <c r="BY6716" s="149"/>
    </row>
    <row r="6717" spans="76:77" ht="16.5" customHeight="1">
      <c r="BX6717" s="149"/>
      <c r="BY6717" s="149"/>
    </row>
    <row r="6718" spans="76:77" ht="16.5" customHeight="1">
      <c r="BX6718" s="149"/>
      <c r="BY6718" s="149"/>
    </row>
    <row r="6719" spans="76:77" ht="16.5" customHeight="1">
      <c r="BX6719" s="149"/>
      <c r="BY6719" s="149"/>
    </row>
    <row r="6720" spans="76:77" ht="16.5" customHeight="1">
      <c r="BX6720" s="149"/>
      <c r="BY6720" s="149"/>
    </row>
    <row r="6721" spans="76:77" ht="16.5" customHeight="1">
      <c r="BX6721" s="149"/>
      <c r="BY6721" s="149"/>
    </row>
    <row r="6722" spans="76:77" ht="16.5" customHeight="1">
      <c r="BX6722" s="149"/>
      <c r="BY6722" s="149"/>
    </row>
    <row r="6723" spans="76:77" ht="16.5" customHeight="1">
      <c r="BX6723" s="149"/>
      <c r="BY6723" s="149"/>
    </row>
    <row r="6724" spans="76:77" ht="16.5" customHeight="1">
      <c r="BX6724" s="149"/>
      <c r="BY6724" s="149"/>
    </row>
    <row r="6725" spans="76:77" ht="16.5" customHeight="1">
      <c r="BX6725" s="149"/>
      <c r="BY6725" s="149"/>
    </row>
    <row r="6726" spans="76:77" ht="16.5" customHeight="1">
      <c r="BX6726" s="149"/>
      <c r="BY6726" s="149"/>
    </row>
    <row r="6727" spans="76:77" ht="16.5" customHeight="1">
      <c r="BX6727" s="149"/>
      <c r="BY6727" s="149"/>
    </row>
    <row r="6728" spans="76:77" ht="16.5" customHeight="1">
      <c r="BX6728" s="149"/>
      <c r="BY6728" s="149"/>
    </row>
    <row r="6729" spans="76:77" ht="16.5" customHeight="1">
      <c r="BX6729" s="149"/>
      <c r="BY6729" s="149"/>
    </row>
    <row r="6730" spans="76:77" ht="16.5" customHeight="1">
      <c r="BX6730" s="149"/>
      <c r="BY6730" s="149"/>
    </row>
    <row r="6731" spans="76:77" ht="16.5" customHeight="1">
      <c r="BX6731" s="149"/>
      <c r="BY6731" s="149"/>
    </row>
    <row r="6732" spans="76:77" ht="16.5" customHeight="1">
      <c r="BX6732" s="149"/>
      <c r="BY6732" s="149"/>
    </row>
    <row r="6733" spans="76:77" ht="16.5" customHeight="1">
      <c r="BX6733" s="149"/>
      <c r="BY6733" s="149"/>
    </row>
    <row r="6734" spans="76:77" ht="16.5" customHeight="1">
      <c r="BX6734" s="149"/>
      <c r="BY6734" s="149"/>
    </row>
    <row r="6735" spans="76:77" ht="16.5" customHeight="1">
      <c r="BX6735" s="149"/>
      <c r="BY6735" s="149"/>
    </row>
    <row r="6736" spans="76:77" ht="16.5" customHeight="1">
      <c r="BX6736" s="149"/>
      <c r="BY6736" s="149"/>
    </row>
    <row r="6737" spans="76:77" ht="16.5" customHeight="1">
      <c r="BX6737" s="149"/>
      <c r="BY6737" s="149"/>
    </row>
    <row r="6738" spans="76:77" ht="16.5" customHeight="1">
      <c r="BX6738" s="149"/>
      <c r="BY6738" s="149"/>
    </row>
    <row r="6739" spans="76:77" ht="16.5" customHeight="1">
      <c r="BX6739" s="149"/>
      <c r="BY6739" s="149"/>
    </row>
    <row r="6740" spans="76:77" ht="16.5" customHeight="1">
      <c r="BX6740" s="149"/>
      <c r="BY6740" s="149"/>
    </row>
    <row r="6741" spans="76:77" ht="16.5" customHeight="1">
      <c r="BX6741" s="149"/>
      <c r="BY6741" s="149"/>
    </row>
    <row r="6742" spans="76:77" ht="16.5" customHeight="1">
      <c r="BX6742" s="149"/>
      <c r="BY6742" s="149"/>
    </row>
    <row r="6743" spans="76:77" ht="16.5" customHeight="1">
      <c r="BX6743" s="149"/>
      <c r="BY6743" s="149"/>
    </row>
    <row r="6744" spans="76:77" ht="16.5" customHeight="1">
      <c r="BX6744" s="149"/>
      <c r="BY6744" s="149"/>
    </row>
    <row r="6745" spans="76:77" ht="16.5" customHeight="1">
      <c r="BX6745" s="149"/>
      <c r="BY6745" s="149"/>
    </row>
    <row r="6746" spans="76:77" ht="16.5" customHeight="1">
      <c r="BX6746" s="149"/>
      <c r="BY6746" s="149"/>
    </row>
    <row r="6747" spans="76:77" ht="16.5" customHeight="1">
      <c r="BX6747" s="149"/>
      <c r="BY6747" s="149"/>
    </row>
    <row r="6748" spans="76:77" ht="16.5" customHeight="1">
      <c r="BX6748" s="149"/>
      <c r="BY6748" s="149"/>
    </row>
    <row r="6749" spans="76:77" ht="16.5" customHeight="1">
      <c r="BX6749" s="149"/>
      <c r="BY6749" s="149"/>
    </row>
    <row r="6750" spans="76:77" ht="16.5" customHeight="1">
      <c r="BX6750" s="149"/>
      <c r="BY6750" s="149"/>
    </row>
    <row r="6751" spans="76:77" ht="16.5" customHeight="1">
      <c r="BX6751" s="149"/>
      <c r="BY6751" s="149"/>
    </row>
    <row r="6752" spans="76:77" ht="16.5" customHeight="1">
      <c r="BX6752" s="149"/>
      <c r="BY6752" s="149"/>
    </row>
    <row r="6753" spans="76:77" ht="16.5" customHeight="1">
      <c r="BX6753" s="149"/>
      <c r="BY6753" s="149"/>
    </row>
    <row r="6754" spans="76:77" ht="16.5" customHeight="1">
      <c r="BX6754" s="149"/>
      <c r="BY6754" s="149"/>
    </row>
    <row r="6755" spans="76:77" ht="16.5" customHeight="1">
      <c r="BX6755" s="149"/>
      <c r="BY6755" s="149"/>
    </row>
    <row r="6756" spans="76:77" ht="16.5" customHeight="1">
      <c r="BX6756" s="149"/>
      <c r="BY6756" s="149"/>
    </row>
    <row r="6757" spans="76:77" ht="16.5" customHeight="1">
      <c r="BX6757" s="149"/>
      <c r="BY6757" s="149"/>
    </row>
    <row r="6758" spans="76:77" ht="16.5" customHeight="1">
      <c r="BX6758" s="149"/>
      <c r="BY6758" s="149"/>
    </row>
    <row r="6759" spans="76:77" ht="16.5" customHeight="1">
      <c r="BX6759" s="149"/>
      <c r="BY6759" s="149"/>
    </row>
    <row r="6760" spans="76:77" ht="16.5" customHeight="1">
      <c r="BX6760" s="149"/>
      <c r="BY6760" s="149"/>
    </row>
    <row r="6761" spans="76:77" ht="16.5" customHeight="1">
      <c r="BX6761" s="149"/>
      <c r="BY6761" s="149"/>
    </row>
    <row r="6762" spans="76:77" ht="16.5" customHeight="1">
      <c r="BX6762" s="149"/>
      <c r="BY6762" s="149"/>
    </row>
    <row r="6763" spans="76:77" ht="16.5" customHeight="1">
      <c r="BX6763" s="149"/>
      <c r="BY6763" s="149"/>
    </row>
    <row r="6764" spans="76:77" ht="16.5" customHeight="1">
      <c r="BX6764" s="149"/>
      <c r="BY6764" s="149"/>
    </row>
    <row r="6765" spans="76:77" ht="16.5" customHeight="1">
      <c r="BX6765" s="149"/>
      <c r="BY6765" s="149"/>
    </row>
    <row r="6766" spans="76:77" ht="16.5" customHeight="1">
      <c r="BX6766" s="149"/>
      <c r="BY6766" s="149"/>
    </row>
    <row r="6767" spans="76:77" ht="16.5" customHeight="1">
      <c r="BX6767" s="149"/>
      <c r="BY6767" s="149"/>
    </row>
    <row r="6768" spans="76:77" ht="16.5" customHeight="1">
      <c r="BX6768" s="149"/>
      <c r="BY6768" s="149"/>
    </row>
    <row r="6769" spans="76:77" ht="16.5" customHeight="1">
      <c r="BX6769" s="149"/>
      <c r="BY6769" s="149"/>
    </row>
    <row r="6770" spans="76:77" ht="16.5" customHeight="1">
      <c r="BX6770" s="149"/>
      <c r="BY6770" s="149"/>
    </row>
    <row r="6771" spans="76:77" ht="16.5" customHeight="1">
      <c r="BX6771" s="149"/>
      <c r="BY6771" s="149"/>
    </row>
    <row r="6772" spans="76:77" ht="16.5" customHeight="1">
      <c r="BX6772" s="149"/>
      <c r="BY6772" s="149"/>
    </row>
    <row r="6773" spans="76:77" ht="16.5" customHeight="1">
      <c r="BX6773" s="149"/>
      <c r="BY6773" s="149"/>
    </row>
    <row r="6774" spans="76:77" ht="16.5" customHeight="1">
      <c r="BX6774" s="149"/>
      <c r="BY6774" s="149"/>
    </row>
    <row r="6775" spans="76:77" ht="16.5" customHeight="1">
      <c r="BX6775" s="149"/>
      <c r="BY6775" s="149"/>
    </row>
    <row r="6776" spans="76:77" ht="16.5" customHeight="1">
      <c r="BX6776" s="149"/>
      <c r="BY6776" s="149"/>
    </row>
    <row r="6777" spans="76:77" ht="16.5" customHeight="1">
      <c r="BX6777" s="149"/>
      <c r="BY6777" s="149"/>
    </row>
    <row r="6778" spans="76:77" ht="16.5" customHeight="1">
      <c r="BX6778" s="149"/>
      <c r="BY6778" s="149"/>
    </row>
    <row r="6779" spans="76:77" ht="16.5" customHeight="1">
      <c r="BX6779" s="149"/>
      <c r="BY6779" s="149"/>
    </row>
    <row r="6780" spans="76:77" ht="16.5" customHeight="1">
      <c r="BX6780" s="149"/>
      <c r="BY6780" s="149"/>
    </row>
    <row r="6781" spans="76:77" ht="16.5" customHeight="1">
      <c r="BX6781" s="149"/>
      <c r="BY6781" s="149"/>
    </row>
    <row r="6782" spans="76:77" ht="16.5" customHeight="1">
      <c r="BX6782" s="149"/>
      <c r="BY6782" s="149"/>
    </row>
    <row r="6783" spans="76:77" ht="16.5" customHeight="1">
      <c r="BX6783" s="149"/>
      <c r="BY6783" s="149"/>
    </row>
    <row r="6784" spans="76:77" ht="16.5" customHeight="1">
      <c r="BX6784" s="149"/>
      <c r="BY6784" s="149"/>
    </row>
    <row r="6785" spans="76:77" ht="16.5" customHeight="1">
      <c r="BX6785" s="149"/>
      <c r="BY6785" s="149"/>
    </row>
    <row r="6786" spans="76:77" ht="16.5" customHeight="1">
      <c r="BX6786" s="149"/>
      <c r="BY6786" s="149"/>
    </row>
    <row r="6787" spans="76:77" ht="16.5" customHeight="1">
      <c r="BX6787" s="149"/>
      <c r="BY6787" s="149"/>
    </row>
    <row r="6788" spans="76:77" ht="16.5" customHeight="1">
      <c r="BX6788" s="149"/>
      <c r="BY6788" s="149"/>
    </row>
    <row r="6789" spans="76:77" ht="16.5" customHeight="1">
      <c r="BX6789" s="149"/>
      <c r="BY6789" s="149"/>
    </row>
    <row r="6790" spans="76:77" ht="16.5" customHeight="1">
      <c r="BX6790" s="149"/>
      <c r="BY6790" s="149"/>
    </row>
    <row r="6791" spans="76:77" ht="16.5" customHeight="1">
      <c r="BX6791" s="149"/>
      <c r="BY6791" s="149"/>
    </row>
    <row r="6792" spans="76:77" ht="16.5" customHeight="1">
      <c r="BX6792" s="149"/>
      <c r="BY6792" s="149"/>
    </row>
    <row r="6793" spans="76:77" ht="16.5" customHeight="1">
      <c r="BX6793" s="149"/>
      <c r="BY6793" s="149"/>
    </row>
    <row r="6794" spans="76:77" ht="16.5" customHeight="1">
      <c r="BX6794" s="149"/>
      <c r="BY6794" s="149"/>
    </row>
    <row r="6795" spans="76:77" ht="16.5" customHeight="1">
      <c r="BX6795" s="149"/>
      <c r="BY6795" s="149"/>
    </row>
    <row r="6796" spans="76:77" ht="16.5" customHeight="1">
      <c r="BX6796" s="149"/>
      <c r="BY6796" s="149"/>
    </row>
    <row r="6797" spans="76:77" ht="16.5" customHeight="1">
      <c r="BX6797" s="149"/>
      <c r="BY6797" s="149"/>
    </row>
    <row r="6798" spans="76:77" ht="16.5" customHeight="1">
      <c r="BX6798" s="149"/>
      <c r="BY6798" s="149"/>
    </row>
    <row r="6799" spans="76:77" ht="16.5" customHeight="1">
      <c r="BX6799" s="149"/>
      <c r="BY6799" s="149"/>
    </row>
    <row r="6800" spans="76:77" ht="16.5" customHeight="1">
      <c r="BX6800" s="149"/>
      <c r="BY6800" s="149"/>
    </row>
    <row r="6801" spans="76:77" ht="16.5" customHeight="1">
      <c r="BX6801" s="149"/>
      <c r="BY6801" s="149"/>
    </row>
    <row r="6802" spans="76:77" ht="16.5" customHeight="1">
      <c r="BX6802" s="149"/>
      <c r="BY6802" s="149"/>
    </row>
    <row r="6803" spans="76:77" ht="16.5" customHeight="1">
      <c r="BX6803" s="149"/>
      <c r="BY6803" s="149"/>
    </row>
    <row r="6804" spans="76:77" ht="16.5" customHeight="1">
      <c r="BX6804" s="149"/>
      <c r="BY6804" s="149"/>
    </row>
    <row r="6805" spans="76:77" ht="16.5" customHeight="1">
      <c r="BX6805" s="149"/>
      <c r="BY6805" s="149"/>
    </row>
    <row r="6806" spans="76:77" ht="16.5" customHeight="1">
      <c r="BX6806" s="149"/>
      <c r="BY6806" s="149"/>
    </row>
    <row r="6807" spans="76:77" ht="16.5" customHeight="1">
      <c r="BX6807" s="149"/>
      <c r="BY6807" s="149"/>
    </row>
    <row r="6808" spans="76:77" ht="16.5" customHeight="1">
      <c r="BX6808" s="149"/>
      <c r="BY6808" s="149"/>
    </row>
    <row r="6809" spans="76:77" ht="16.5" customHeight="1">
      <c r="BX6809" s="149"/>
      <c r="BY6809" s="149"/>
    </row>
    <row r="6810" spans="76:77" ht="16.5" customHeight="1">
      <c r="BX6810" s="149"/>
      <c r="BY6810" s="149"/>
    </row>
    <row r="6811" spans="76:77" ht="16.5" customHeight="1">
      <c r="BX6811" s="149"/>
      <c r="BY6811" s="149"/>
    </row>
    <row r="6812" spans="76:77" ht="16.5" customHeight="1">
      <c r="BX6812" s="149"/>
      <c r="BY6812" s="149"/>
    </row>
    <row r="6813" spans="76:77" ht="16.5" customHeight="1">
      <c r="BX6813" s="149"/>
      <c r="BY6813" s="149"/>
    </row>
    <row r="6814" spans="76:77" ht="16.5" customHeight="1">
      <c r="BX6814" s="149"/>
      <c r="BY6814" s="149"/>
    </row>
    <row r="6815" spans="76:77" ht="16.5" customHeight="1">
      <c r="BX6815" s="149"/>
      <c r="BY6815" s="149"/>
    </row>
    <row r="6816" spans="76:77" ht="16.5" customHeight="1">
      <c r="BX6816" s="149"/>
      <c r="BY6816" s="149"/>
    </row>
    <row r="6817" spans="76:77" ht="16.5" customHeight="1">
      <c r="BX6817" s="149"/>
      <c r="BY6817" s="149"/>
    </row>
    <row r="6818" spans="76:77" ht="16.5" customHeight="1">
      <c r="BX6818" s="149"/>
      <c r="BY6818" s="149"/>
    </row>
    <row r="6819" spans="76:77" ht="16.5" customHeight="1">
      <c r="BX6819" s="149"/>
      <c r="BY6819" s="149"/>
    </row>
    <row r="6820" spans="76:77" ht="16.5" customHeight="1">
      <c r="BX6820" s="149"/>
      <c r="BY6820" s="149"/>
    </row>
    <row r="6821" spans="76:77" ht="16.5" customHeight="1">
      <c r="BX6821" s="149"/>
      <c r="BY6821" s="149"/>
    </row>
    <row r="6822" spans="76:77" ht="16.5" customHeight="1">
      <c r="BX6822" s="149"/>
      <c r="BY6822" s="149"/>
    </row>
    <row r="6823" spans="76:77" ht="16.5" customHeight="1">
      <c r="BX6823" s="149"/>
      <c r="BY6823" s="149"/>
    </row>
    <row r="6824" spans="76:77" ht="16.5" customHeight="1">
      <c r="BX6824" s="149"/>
      <c r="BY6824" s="149"/>
    </row>
    <row r="6825" spans="76:77" ht="16.5" customHeight="1">
      <c r="BX6825" s="149"/>
      <c r="BY6825" s="149"/>
    </row>
    <row r="6826" spans="76:77" ht="16.5" customHeight="1">
      <c r="BX6826" s="149"/>
      <c r="BY6826" s="149"/>
    </row>
    <row r="6827" spans="76:77" ht="16.5" customHeight="1">
      <c r="BX6827" s="149"/>
      <c r="BY6827" s="149"/>
    </row>
    <row r="6828" spans="76:77" ht="16.5" customHeight="1">
      <c r="BX6828" s="149"/>
      <c r="BY6828" s="149"/>
    </row>
    <row r="6829" spans="76:77" ht="16.5" customHeight="1">
      <c r="BX6829" s="149"/>
      <c r="BY6829" s="149"/>
    </row>
    <row r="6830" spans="76:77" ht="16.5" customHeight="1">
      <c r="BX6830" s="149"/>
      <c r="BY6830" s="149"/>
    </row>
    <row r="6831" spans="76:77" ht="16.5" customHeight="1">
      <c r="BX6831" s="149"/>
      <c r="BY6831" s="149"/>
    </row>
    <row r="6832" spans="76:77" ht="16.5" customHeight="1">
      <c r="BX6832" s="149"/>
      <c r="BY6832" s="149"/>
    </row>
    <row r="6833" spans="76:77" ht="16.5" customHeight="1">
      <c r="BX6833" s="149"/>
      <c r="BY6833" s="149"/>
    </row>
    <row r="6834" spans="76:77" ht="16.5" customHeight="1">
      <c r="BX6834" s="149"/>
      <c r="BY6834" s="149"/>
    </row>
    <row r="6835" spans="76:77" ht="16.5" customHeight="1">
      <c r="BX6835" s="149"/>
      <c r="BY6835" s="149"/>
    </row>
    <row r="6836" spans="76:77" ht="16.5" customHeight="1">
      <c r="BX6836" s="149"/>
      <c r="BY6836" s="149"/>
    </row>
    <row r="6837" spans="76:77" ht="16.5" customHeight="1">
      <c r="BX6837" s="149"/>
      <c r="BY6837" s="149"/>
    </row>
    <row r="6838" spans="76:77" ht="16.5" customHeight="1">
      <c r="BX6838" s="149"/>
      <c r="BY6838" s="149"/>
    </row>
    <row r="6839" spans="76:77" ht="16.5" customHeight="1">
      <c r="BX6839" s="149"/>
      <c r="BY6839" s="149"/>
    </row>
    <row r="6840" spans="76:77" ht="16.5" customHeight="1">
      <c r="BX6840" s="149"/>
      <c r="BY6840" s="149"/>
    </row>
    <row r="6841" spans="76:77" ht="16.5" customHeight="1">
      <c r="BX6841" s="149"/>
      <c r="BY6841" s="149"/>
    </row>
    <row r="6842" spans="76:77" ht="16.5" customHeight="1">
      <c r="BX6842" s="149"/>
      <c r="BY6842" s="149"/>
    </row>
    <row r="6843" spans="76:77" ht="16.5" customHeight="1">
      <c r="BX6843" s="149"/>
      <c r="BY6843" s="149"/>
    </row>
    <row r="6844" spans="76:77" ht="16.5" customHeight="1">
      <c r="BX6844" s="149"/>
      <c r="BY6844" s="149"/>
    </row>
    <row r="6845" spans="76:77" ht="16.5" customHeight="1">
      <c r="BX6845" s="149"/>
      <c r="BY6845" s="149"/>
    </row>
    <row r="6846" spans="76:77" ht="16.5" customHeight="1">
      <c r="BX6846" s="149"/>
      <c r="BY6846" s="149"/>
    </row>
    <row r="6847" spans="76:77" ht="16.5" customHeight="1">
      <c r="BX6847" s="149"/>
      <c r="BY6847" s="149"/>
    </row>
    <row r="6848" spans="76:77" ht="16.5" customHeight="1">
      <c r="BX6848" s="149"/>
      <c r="BY6848" s="149"/>
    </row>
    <row r="6849" spans="76:77" ht="16.5" customHeight="1">
      <c r="BX6849" s="149"/>
      <c r="BY6849" s="149"/>
    </row>
    <row r="6850" spans="76:77" ht="16.5" customHeight="1">
      <c r="BX6850" s="149"/>
      <c r="BY6850" s="149"/>
    </row>
    <row r="6851" spans="76:77" ht="16.5" customHeight="1">
      <c r="BX6851" s="149"/>
      <c r="BY6851" s="149"/>
    </row>
    <row r="6852" spans="76:77" ht="16.5" customHeight="1">
      <c r="BX6852" s="149"/>
      <c r="BY6852" s="149"/>
    </row>
    <row r="6853" spans="76:77" ht="16.5" customHeight="1">
      <c r="BX6853" s="149"/>
      <c r="BY6853" s="149"/>
    </row>
    <row r="6854" spans="76:77" ht="16.5" customHeight="1">
      <c r="BX6854" s="149"/>
      <c r="BY6854" s="149"/>
    </row>
    <row r="6855" spans="76:77" ht="16.5" customHeight="1">
      <c r="BX6855" s="149"/>
      <c r="BY6855" s="149"/>
    </row>
    <row r="6856" spans="76:77" ht="16.5" customHeight="1">
      <c r="BX6856" s="149"/>
      <c r="BY6856" s="149"/>
    </row>
    <row r="6857" spans="76:77" ht="16.5" customHeight="1">
      <c r="BX6857" s="149"/>
      <c r="BY6857" s="149"/>
    </row>
    <row r="6858" spans="76:77" ht="16.5" customHeight="1">
      <c r="BX6858" s="149"/>
      <c r="BY6858" s="149"/>
    </row>
    <row r="6859" spans="76:77" ht="16.5" customHeight="1">
      <c r="BX6859" s="149"/>
      <c r="BY6859" s="149"/>
    </row>
    <row r="6860" spans="76:77" ht="16.5" customHeight="1">
      <c r="BX6860" s="149"/>
      <c r="BY6860" s="149"/>
    </row>
    <row r="6861" spans="76:77" ht="16.5" customHeight="1">
      <c r="BX6861" s="149"/>
      <c r="BY6861" s="149"/>
    </row>
    <row r="6862" spans="76:77" ht="16.5" customHeight="1">
      <c r="BX6862" s="149"/>
      <c r="BY6862" s="149"/>
    </row>
    <row r="6863" spans="76:77" ht="16.5" customHeight="1">
      <c r="BX6863" s="149"/>
      <c r="BY6863" s="149"/>
    </row>
    <row r="6864" spans="76:77" ht="16.5" customHeight="1">
      <c r="BX6864" s="149"/>
      <c r="BY6864" s="149"/>
    </row>
    <row r="6865" spans="76:77" ht="16.5" customHeight="1">
      <c r="BX6865" s="149"/>
      <c r="BY6865" s="149"/>
    </row>
    <row r="6866" spans="76:77" ht="16.5" customHeight="1">
      <c r="BX6866" s="149"/>
      <c r="BY6866" s="149"/>
    </row>
    <row r="6867" spans="76:77" ht="16.5" customHeight="1">
      <c r="BX6867" s="149"/>
      <c r="BY6867" s="149"/>
    </row>
    <row r="6868" spans="76:77" ht="16.5" customHeight="1">
      <c r="BX6868" s="149"/>
      <c r="BY6868" s="149"/>
    </row>
    <row r="6869" spans="76:77" ht="16.5" customHeight="1">
      <c r="BX6869" s="149"/>
      <c r="BY6869" s="149"/>
    </row>
    <row r="6870" spans="76:77" ht="16.5" customHeight="1">
      <c r="BX6870" s="149"/>
      <c r="BY6870" s="149"/>
    </row>
    <row r="6871" spans="76:77" ht="16.5" customHeight="1">
      <c r="BX6871" s="149"/>
      <c r="BY6871" s="149"/>
    </row>
    <row r="6872" spans="76:77" ht="16.5" customHeight="1">
      <c r="BX6872" s="149"/>
      <c r="BY6872" s="149"/>
    </row>
    <row r="6873" spans="76:77" ht="16.5" customHeight="1">
      <c r="BX6873" s="149"/>
      <c r="BY6873" s="149"/>
    </row>
    <row r="6874" spans="76:77" ht="16.5" customHeight="1">
      <c r="BX6874" s="149"/>
      <c r="BY6874" s="149"/>
    </row>
    <row r="6875" spans="76:77" ht="16.5" customHeight="1">
      <c r="BX6875" s="149"/>
      <c r="BY6875" s="149"/>
    </row>
    <row r="6876" spans="76:77" ht="16.5" customHeight="1">
      <c r="BX6876" s="149"/>
      <c r="BY6876" s="149"/>
    </row>
    <row r="6877" spans="76:77" ht="16.5" customHeight="1">
      <c r="BX6877" s="149"/>
      <c r="BY6877" s="149"/>
    </row>
    <row r="6878" spans="76:77" ht="16.5" customHeight="1">
      <c r="BX6878" s="149"/>
      <c r="BY6878" s="149"/>
    </row>
    <row r="6879" spans="76:77" ht="16.5" customHeight="1">
      <c r="BX6879" s="149"/>
      <c r="BY6879" s="149"/>
    </row>
    <row r="6880" spans="76:77" ht="16.5" customHeight="1">
      <c r="BX6880" s="149"/>
      <c r="BY6880" s="149"/>
    </row>
    <row r="6881" spans="76:77" ht="16.5" customHeight="1">
      <c r="BX6881" s="149"/>
      <c r="BY6881" s="149"/>
    </row>
    <row r="6882" spans="76:77" ht="16.5" customHeight="1">
      <c r="BX6882" s="149"/>
      <c r="BY6882" s="149"/>
    </row>
    <row r="6883" spans="76:77" ht="16.5" customHeight="1">
      <c r="BX6883" s="149"/>
      <c r="BY6883" s="149"/>
    </row>
    <row r="6884" spans="76:77" ht="16.5" customHeight="1">
      <c r="BX6884" s="149"/>
      <c r="BY6884" s="149"/>
    </row>
    <row r="6885" spans="76:77" ht="16.5" customHeight="1">
      <c r="BX6885" s="149"/>
      <c r="BY6885" s="149"/>
    </row>
    <row r="6886" spans="76:77" ht="16.5" customHeight="1">
      <c r="BX6886" s="149"/>
      <c r="BY6886" s="149"/>
    </row>
    <row r="6887" spans="76:77" ht="16.5" customHeight="1">
      <c r="BX6887" s="149"/>
      <c r="BY6887" s="149"/>
    </row>
    <row r="6888" spans="76:77" ht="16.5" customHeight="1">
      <c r="BX6888" s="149"/>
      <c r="BY6888" s="149"/>
    </row>
    <row r="6889" spans="76:77" ht="16.5" customHeight="1">
      <c r="BX6889" s="149"/>
      <c r="BY6889" s="149"/>
    </row>
    <row r="6890" spans="76:77" ht="16.5" customHeight="1">
      <c r="BX6890" s="149"/>
      <c r="BY6890" s="149"/>
    </row>
    <row r="6891" spans="76:77" ht="16.5" customHeight="1">
      <c r="BX6891" s="149"/>
      <c r="BY6891" s="149"/>
    </row>
    <row r="6892" spans="76:77" ht="16.5" customHeight="1">
      <c r="BX6892" s="149"/>
      <c r="BY6892" s="149"/>
    </row>
    <row r="6893" spans="76:77" ht="16.5" customHeight="1">
      <c r="BX6893" s="149"/>
      <c r="BY6893" s="149"/>
    </row>
    <row r="6894" spans="76:77" ht="16.5" customHeight="1">
      <c r="BX6894" s="149"/>
      <c r="BY6894" s="149"/>
    </row>
    <row r="6895" spans="76:77" ht="16.5" customHeight="1">
      <c r="BX6895" s="149"/>
      <c r="BY6895" s="149"/>
    </row>
    <row r="6896" spans="76:77" ht="16.5" customHeight="1">
      <c r="BX6896" s="149"/>
      <c r="BY6896" s="149"/>
    </row>
    <row r="6897" spans="76:77" ht="16.5" customHeight="1">
      <c r="BX6897" s="149"/>
      <c r="BY6897" s="149"/>
    </row>
    <row r="6898" spans="76:77" ht="16.5" customHeight="1">
      <c r="BX6898" s="149"/>
      <c r="BY6898" s="149"/>
    </row>
    <row r="6899" spans="76:77" ht="16.5" customHeight="1">
      <c r="BX6899" s="149"/>
      <c r="BY6899" s="149"/>
    </row>
    <row r="6900" spans="76:77" ht="16.5" customHeight="1">
      <c r="BX6900" s="149"/>
      <c r="BY6900" s="149"/>
    </row>
    <row r="6901" spans="76:77" ht="16.5" customHeight="1">
      <c r="BX6901" s="149"/>
      <c r="BY6901" s="149"/>
    </row>
    <row r="6902" spans="76:77" ht="16.5" customHeight="1">
      <c r="BX6902" s="149"/>
      <c r="BY6902" s="149"/>
    </row>
    <row r="6903" spans="76:77" ht="16.5" customHeight="1">
      <c r="BX6903" s="149"/>
      <c r="BY6903" s="149"/>
    </row>
    <row r="6904" spans="76:77" ht="16.5" customHeight="1">
      <c r="BX6904" s="149"/>
      <c r="BY6904" s="149"/>
    </row>
    <row r="6905" spans="76:77" ht="16.5" customHeight="1">
      <c r="BX6905" s="149"/>
      <c r="BY6905" s="149"/>
    </row>
    <row r="6906" spans="76:77" ht="16.5" customHeight="1">
      <c r="BX6906" s="149"/>
      <c r="BY6906" s="149"/>
    </row>
    <row r="6907" spans="76:77" ht="16.5" customHeight="1">
      <c r="BX6907" s="149"/>
      <c r="BY6907" s="149"/>
    </row>
    <row r="6908" spans="76:77" ht="16.5" customHeight="1">
      <c r="BX6908" s="149"/>
      <c r="BY6908" s="149"/>
    </row>
    <row r="6909" spans="76:77" ht="16.5" customHeight="1">
      <c r="BX6909" s="149"/>
      <c r="BY6909" s="149"/>
    </row>
    <row r="6910" spans="76:77" ht="16.5" customHeight="1">
      <c r="BX6910" s="149"/>
      <c r="BY6910" s="149"/>
    </row>
    <row r="6911" spans="76:77" ht="16.5" customHeight="1">
      <c r="BX6911" s="149"/>
      <c r="BY6911" s="149"/>
    </row>
    <row r="6912" spans="76:77" ht="16.5" customHeight="1">
      <c r="BX6912" s="149"/>
      <c r="BY6912" s="149"/>
    </row>
    <row r="6913" spans="76:77" ht="16.5" customHeight="1">
      <c r="BX6913" s="149"/>
      <c r="BY6913" s="149"/>
    </row>
    <row r="6914" spans="76:77" ht="16.5" customHeight="1">
      <c r="BX6914" s="149"/>
      <c r="BY6914" s="149"/>
    </row>
    <row r="6915" spans="76:77" ht="16.5" customHeight="1">
      <c r="BX6915" s="149"/>
      <c r="BY6915" s="149"/>
    </row>
    <row r="6916" spans="76:77" ht="16.5" customHeight="1">
      <c r="BX6916" s="149"/>
      <c r="BY6916" s="149"/>
    </row>
    <row r="6917" spans="76:77" ht="16.5" customHeight="1">
      <c r="BX6917" s="149"/>
      <c r="BY6917" s="149"/>
    </row>
    <row r="6918" spans="76:77" ht="16.5" customHeight="1">
      <c r="BX6918" s="149"/>
      <c r="BY6918" s="149"/>
    </row>
    <row r="6919" spans="76:77" ht="16.5" customHeight="1">
      <c r="BX6919" s="149"/>
      <c r="BY6919" s="149"/>
    </row>
    <row r="6920" spans="76:77" ht="16.5" customHeight="1">
      <c r="BX6920" s="149"/>
      <c r="BY6920" s="149"/>
    </row>
    <row r="6921" spans="76:77" ht="16.5" customHeight="1">
      <c r="BX6921" s="149"/>
      <c r="BY6921" s="149"/>
    </row>
    <row r="6922" spans="76:77" ht="16.5" customHeight="1">
      <c r="BX6922" s="149"/>
      <c r="BY6922" s="149"/>
    </row>
    <row r="6923" spans="76:77" ht="16.5" customHeight="1">
      <c r="BX6923" s="149"/>
      <c r="BY6923" s="149"/>
    </row>
    <row r="6924" spans="76:77" ht="16.5" customHeight="1">
      <c r="BX6924" s="149"/>
      <c r="BY6924" s="149"/>
    </row>
    <row r="6925" spans="76:77" ht="16.5" customHeight="1">
      <c r="BX6925" s="149"/>
      <c r="BY6925" s="149"/>
    </row>
    <row r="6926" spans="76:77" ht="16.5" customHeight="1">
      <c r="BX6926" s="149"/>
      <c r="BY6926" s="149"/>
    </row>
    <row r="6927" spans="76:77" ht="16.5" customHeight="1">
      <c r="BX6927" s="149"/>
      <c r="BY6927" s="149"/>
    </row>
    <row r="6928" spans="76:77" ht="16.5" customHeight="1">
      <c r="BX6928" s="149"/>
      <c r="BY6928" s="149"/>
    </row>
    <row r="6929" spans="76:77" ht="16.5" customHeight="1">
      <c r="BX6929" s="149"/>
      <c r="BY6929" s="149"/>
    </row>
    <row r="6930" spans="76:77" ht="16.5" customHeight="1">
      <c r="BX6930" s="149"/>
      <c r="BY6930" s="149"/>
    </row>
    <row r="6931" spans="76:77" ht="16.5" customHeight="1">
      <c r="BX6931" s="149"/>
      <c r="BY6931" s="149"/>
    </row>
    <row r="6932" spans="76:77" ht="16.5" customHeight="1">
      <c r="BX6932" s="149"/>
      <c r="BY6932" s="149"/>
    </row>
    <row r="6933" spans="76:77" ht="16.5" customHeight="1">
      <c r="BX6933" s="149"/>
      <c r="BY6933" s="149"/>
    </row>
    <row r="6934" spans="76:77" ht="16.5" customHeight="1">
      <c r="BX6934" s="149"/>
      <c r="BY6934" s="149"/>
    </row>
    <row r="6935" spans="76:77" ht="16.5" customHeight="1">
      <c r="BX6935" s="149"/>
      <c r="BY6935" s="149"/>
    </row>
    <row r="6936" spans="76:77" ht="16.5" customHeight="1">
      <c r="BX6936" s="149"/>
      <c r="BY6936" s="149"/>
    </row>
    <row r="6937" spans="76:77" ht="16.5" customHeight="1">
      <c r="BX6937" s="149"/>
      <c r="BY6937" s="149"/>
    </row>
    <row r="6938" spans="76:77" ht="16.5" customHeight="1">
      <c r="BX6938" s="149"/>
      <c r="BY6938" s="149"/>
    </row>
    <row r="6939" spans="76:77" ht="16.5" customHeight="1">
      <c r="BX6939" s="149"/>
      <c r="BY6939" s="149"/>
    </row>
    <row r="6940" spans="76:77" ht="16.5" customHeight="1">
      <c r="BX6940" s="149"/>
      <c r="BY6940" s="149"/>
    </row>
    <row r="6941" spans="76:77" ht="16.5" customHeight="1">
      <c r="BX6941" s="149"/>
      <c r="BY6941" s="149"/>
    </row>
    <row r="6942" spans="76:77" ht="16.5" customHeight="1">
      <c r="BX6942" s="149"/>
      <c r="BY6942" s="149"/>
    </row>
    <row r="6943" spans="76:77" ht="16.5" customHeight="1">
      <c r="BX6943" s="149"/>
      <c r="BY6943" s="149"/>
    </row>
    <row r="6944" spans="76:77" ht="16.5" customHeight="1">
      <c r="BX6944" s="149"/>
      <c r="BY6944" s="149"/>
    </row>
    <row r="6945" spans="76:77" ht="16.5" customHeight="1">
      <c r="BX6945" s="149"/>
      <c r="BY6945" s="149"/>
    </row>
    <row r="6946" spans="76:77" ht="16.5" customHeight="1">
      <c r="BX6946" s="149"/>
      <c r="BY6946" s="149"/>
    </row>
    <row r="6947" spans="76:77" ht="16.5" customHeight="1">
      <c r="BX6947" s="149"/>
      <c r="BY6947" s="149"/>
    </row>
    <row r="6948" spans="76:77" ht="16.5" customHeight="1">
      <c r="BX6948" s="149"/>
      <c r="BY6948" s="149"/>
    </row>
    <row r="6949" spans="76:77" ht="16.5" customHeight="1">
      <c r="BX6949" s="149"/>
      <c r="BY6949" s="149"/>
    </row>
    <row r="6950" spans="76:77" ht="16.5" customHeight="1">
      <c r="BX6950" s="149"/>
      <c r="BY6950" s="149"/>
    </row>
    <row r="6951" spans="76:77" ht="16.5" customHeight="1">
      <c r="BX6951" s="149"/>
      <c r="BY6951" s="149"/>
    </row>
    <row r="6952" spans="76:77" ht="16.5" customHeight="1">
      <c r="BX6952" s="149"/>
      <c r="BY6952" s="149"/>
    </row>
    <row r="6953" spans="76:77" ht="16.5" customHeight="1">
      <c r="BX6953" s="149"/>
      <c r="BY6953" s="149"/>
    </row>
    <row r="6954" spans="76:77" ht="16.5" customHeight="1">
      <c r="BX6954" s="149"/>
      <c r="BY6954" s="149"/>
    </row>
    <row r="6955" spans="76:77" ht="16.5" customHeight="1">
      <c r="BX6955" s="149"/>
      <c r="BY6955" s="149"/>
    </row>
    <row r="6956" spans="76:77" ht="16.5" customHeight="1">
      <c r="BX6956" s="149"/>
      <c r="BY6956" s="149"/>
    </row>
    <row r="6957" spans="76:77" ht="16.5" customHeight="1">
      <c r="BX6957" s="149"/>
      <c r="BY6957" s="149"/>
    </row>
    <row r="6958" spans="76:77" ht="16.5" customHeight="1">
      <c r="BX6958" s="149"/>
      <c r="BY6958" s="149"/>
    </row>
    <row r="6959" spans="76:77" ht="16.5" customHeight="1">
      <c r="BX6959" s="149"/>
      <c r="BY6959" s="149"/>
    </row>
    <row r="6960" spans="76:77" ht="16.5" customHeight="1">
      <c r="BX6960" s="149"/>
      <c r="BY6960" s="149"/>
    </row>
    <row r="6961" spans="76:77" ht="16.5" customHeight="1">
      <c r="BX6961" s="149"/>
      <c r="BY6961" s="149"/>
    </row>
    <row r="6962" spans="76:77" ht="16.5" customHeight="1">
      <c r="BX6962" s="149"/>
      <c r="BY6962" s="149"/>
    </row>
    <row r="6963" spans="76:77" ht="16.5" customHeight="1">
      <c r="BX6963" s="149"/>
      <c r="BY6963" s="149"/>
    </row>
    <row r="6964" spans="76:77" ht="16.5" customHeight="1">
      <c r="BX6964" s="149"/>
      <c r="BY6964" s="149"/>
    </row>
    <row r="6965" spans="76:77" ht="16.5" customHeight="1">
      <c r="BX6965" s="149"/>
      <c r="BY6965" s="149"/>
    </row>
    <row r="6966" spans="76:77" ht="16.5" customHeight="1">
      <c r="BX6966" s="149"/>
      <c r="BY6966" s="149"/>
    </row>
    <row r="6967" spans="76:77" ht="16.5" customHeight="1">
      <c r="BX6967" s="149"/>
      <c r="BY6967" s="149"/>
    </row>
    <row r="6968" spans="76:77" ht="16.5" customHeight="1">
      <c r="BX6968" s="149"/>
      <c r="BY6968" s="149"/>
    </row>
    <row r="6969" spans="76:77" ht="16.5" customHeight="1">
      <c r="BX6969" s="149"/>
      <c r="BY6969" s="149"/>
    </row>
    <row r="6970" spans="76:77" ht="16.5" customHeight="1">
      <c r="BX6970" s="149"/>
      <c r="BY6970" s="149"/>
    </row>
    <row r="6971" spans="76:77" ht="16.5" customHeight="1">
      <c r="BX6971" s="149"/>
      <c r="BY6971" s="149"/>
    </row>
    <row r="6972" spans="76:77" ht="16.5" customHeight="1">
      <c r="BX6972" s="149"/>
      <c r="BY6972" s="149"/>
    </row>
    <row r="6973" spans="76:77" ht="16.5" customHeight="1">
      <c r="BX6973" s="149"/>
      <c r="BY6973" s="149"/>
    </row>
    <row r="6974" spans="76:77" ht="16.5" customHeight="1">
      <c r="BX6974" s="149"/>
      <c r="BY6974" s="149"/>
    </row>
    <row r="6975" spans="76:77" ht="16.5" customHeight="1">
      <c r="BX6975" s="149"/>
      <c r="BY6975" s="149"/>
    </row>
    <row r="6976" spans="76:77" ht="16.5" customHeight="1">
      <c r="BX6976" s="149"/>
      <c r="BY6976" s="149"/>
    </row>
    <row r="6977" spans="76:77" ht="16.5" customHeight="1">
      <c r="BX6977" s="149"/>
      <c r="BY6977" s="149"/>
    </row>
    <row r="6978" spans="76:77" ht="16.5" customHeight="1">
      <c r="BX6978" s="149"/>
      <c r="BY6978" s="149"/>
    </row>
    <row r="6979" spans="76:77" ht="16.5" customHeight="1">
      <c r="BX6979" s="149"/>
      <c r="BY6979" s="149"/>
    </row>
    <row r="6980" spans="76:77" ht="16.5" customHeight="1">
      <c r="BX6980" s="149"/>
      <c r="BY6980" s="149"/>
    </row>
    <row r="6981" spans="76:77" ht="16.5" customHeight="1">
      <c r="BX6981" s="149"/>
      <c r="BY6981" s="149"/>
    </row>
    <row r="6982" spans="76:77" ht="16.5" customHeight="1">
      <c r="BX6982" s="149"/>
      <c r="BY6982" s="149"/>
    </row>
    <row r="6983" spans="76:77" ht="16.5" customHeight="1">
      <c r="BX6983" s="149"/>
      <c r="BY6983" s="149"/>
    </row>
    <row r="6984" spans="76:77" ht="16.5" customHeight="1">
      <c r="BX6984" s="149"/>
      <c r="BY6984" s="149"/>
    </row>
    <row r="6985" spans="76:77" ht="16.5" customHeight="1">
      <c r="BX6985" s="149"/>
      <c r="BY6985" s="149"/>
    </row>
    <row r="6986" spans="76:77" ht="16.5" customHeight="1">
      <c r="BX6986" s="149"/>
      <c r="BY6986" s="149"/>
    </row>
    <row r="6987" spans="76:77" ht="16.5" customHeight="1">
      <c r="BX6987" s="149"/>
      <c r="BY6987" s="149"/>
    </row>
    <row r="6988" spans="76:77" ht="16.5" customHeight="1">
      <c r="BX6988" s="149"/>
      <c r="BY6988" s="149"/>
    </row>
    <row r="6989" spans="76:77" ht="16.5" customHeight="1">
      <c r="BX6989" s="149"/>
      <c r="BY6989" s="149"/>
    </row>
    <row r="6990" spans="76:77" ht="16.5" customHeight="1">
      <c r="BX6990" s="149"/>
      <c r="BY6990" s="149"/>
    </row>
    <row r="6991" spans="76:77" ht="16.5" customHeight="1">
      <c r="BX6991" s="149"/>
      <c r="BY6991" s="149"/>
    </row>
    <row r="6992" spans="76:77" ht="16.5" customHeight="1">
      <c r="BX6992" s="149"/>
      <c r="BY6992" s="149"/>
    </row>
    <row r="6993" spans="76:77" ht="16.5" customHeight="1">
      <c r="BX6993" s="149"/>
      <c r="BY6993" s="149"/>
    </row>
    <row r="6994" spans="76:77" ht="16.5" customHeight="1">
      <c r="BX6994" s="149"/>
      <c r="BY6994" s="149"/>
    </row>
    <row r="6995" spans="76:77" ht="16.5" customHeight="1">
      <c r="BX6995" s="149"/>
      <c r="BY6995" s="149"/>
    </row>
    <row r="6996" spans="76:77" ht="16.5" customHeight="1">
      <c r="BX6996" s="149"/>
      <c r="BY6996" s="149"/>
    </row>
    <row r="6997" spans="76:77" ht="16.5" customHeight="1">
      <c r="BX6997" s="149"/>
      <c r="BY6997" s="149"/>
    </row>
    <row r="6998" spans="76:77" ht="16.5" customHeight="1">
      <c r="BX6998" s="149"/>
      <c r="BY6998" s="149"/>
    </row>
    <row r="6999" spans="76:77" ht="16.5" customHeight="1">
      <c r="BX6999" s="149"/>
      <c r="BY6999" s="149"/>
    </row>
    <row r="7000" spans="76:77" ht="16.5" customHeight="1">
      <c r="BX7000" s="149"/>
      <c r="BY7000" s="149"/>
    </row>
    <row r="7001" spans="76:77" ht="16.5" customHeight="1">
      <c r="BX7001" s="149"/>
      <c r="BY7001" s="149"/>
    </row>
    <row r="7002" spans="76:77" ht="16.5" customHeight="1">
      <c r="BX7002" s="149"/>
      <c r="BY7002" s="149"/>
    </row>
    <row r="7003" spans="76:77" ht="16.5" customHeight="1">
      <c r="BX7003" s="149"/>
      <c r="BY7003" s="149"/>
    </row>
    <row r="7004" spans="76:77" ht="16.5" customHeight="1">
      <c r="BX7004" s="149"/>
      <c r="BY7004" s="149"/>
    </row>
    <row r="7005" spans="76:77" ht="16.5" customHeight="1">
      <c r="BX7005" s="149"/>
      <c r="BY7005" s="149"/>
    </row>
    <row r="7006" spans="76:77" ht="16.5" customHeight="1">
      <c r="BX7006" s="149"/>
      <c r="BY7006" s="149"/>
    </row>
    <row r="7007" spans="76:77" ht="16.5" customHeight="1">
      <c r="BX7007" s="149"/>
      <c r="BY7007" s="149"/>
    </row>
    <row r="7008" spans="76:77" ht="16.5" customHeight="1">
      <c r="BX7008" s="149"/>
      <c r="BY7008" s="149"/>
    </row>
    <row r="7009" spans="76:77" ht="16.5" customHeight="1">
      <c r="BX7009" s="149"/>
      <c r="BY7009" s="149"/>
    </row>
    <row r="7010" spans="76:77" ht="16.5" customHeight="1">
      <c r="BX7010" s="149"/>
      <c r="BY7010" s="149"/>
    </row>
    <row r="7011" spans="76:77" ht="16.5" customHeight="1">
      <c r="BX7011" s="149"/>
      <c r="BY7011" s="149"/>
    </row>
    <row r="7012" spans="76:77" ht="16.5" customHeight="1">
      <c r="BX7012" s="149"/>
      <c r="BY7012" s="149"/>
    </row>
    <row r="7013" spans="76:77" ht="16.5" customHeight="1">
      <c r="BX7013" s="149"/>
      <c r="BY7013" s="149"/>
    </row>
    <row r="7014" spans="76:77" ht="16.5" customHeight="1">
      <c r="BX7014" s="149"/>
      <c r="BY7014" s="149"/>
    </row>
    <row r="7015" spans="76:77" ht="16.5" customHeight="1">
      <c r="BX7015" s="149"/>
      <c r="BY7015" s="149"/>
    </row>
    <row r="7016" spans="76:77" ht="16.5" customHeight="1">
      <c r="BX7016" s="149"/>
      <c r="BY7016" s="149"/>
    </row>
    <row r="7017" spans="76:77" ht="16.5" customHeight="1">
      <c r="BX7017" s="149"/>
      <c r="BY7017" s="149"/>
    </row>
    <row r="7018" spans="76:77" ht="16.5" customHeight="1">
      <c r="BX7018" s="149"/>
      <c r="BY7018" s="149"/>
    </row>
    <row r="7019" spans="76:77" ht="16.5" customHeight="1">
      <c r="BX7019" s="149"/>
      <c r="BY7019" s="149"/>
    </row>
    <row r="7020" spans="76:77" ht="16.5" customHeight="1">
      <c r="BX7020" s="149"/>
      <c r="BY7020" s="149"/>
    </row>
    <row r="7021" spans="76:77" ht="16.5" customHeight="1">
      <c r="BX7021" s="149"/>
      <c r="BY7021" s="149"/>
    </row>
    <row r="7022" spans="76:77" ht="16.5" customHeight="1">
      <c r="BX7022" s="149"/>
      <c r="BY7022" s="149"/>
    </row>
    <row r="7023" spans="76:77" ht="16.5" customHeight="1">
      <c r="BX7023" s="149"/>
      <c r="BY7023" s="149"/>
    </row>
    <row r="7024" spans="76:77" ht="16.5" customHeight="1">
      <c r="BX7024" s="149"/>
      <c r="BY7024" s="149"/>
    </row>
    <row r="7025" spans="76:77" ht="16.5" customHeight="1">
      <c r="BX7025" s="149"/>
      <c r="BY7025" s="149"/>
    </row>
    <row r="7026" spans="76:77" ht="16.5" customHeight="1">
      <c r="BX7026" s="149"/>
      <c r="BY7026" s="149"/>
    </row>
    <row r="7027" spans="76:77" ht="16.5" customHeight="1">
      <c r="BX7027" s="149"/>
      <c r="BY7027" s="149"/>
    </row>
    <row r="7028" spans="76:77" ht="16.5" customHeight="1">
      <c r="BX7028" s="149"/>
      <c r="BY7028" s="149"/>
    </row>
    <row r="7029" spans="76:77" ht="16.5" customHeight="1">
      <c r="BX7029" s="149"/>
      <c r="BY7029" s="149"/>
    </row>
    <row r="7030" spans="76:77" ht="16.5" customHeight="1">
      <c r="BX7030" s="149"/>
      <c r="BY7030" s="149"/>
    </row>
    <row r="7031" spans="76:77" ht="16.5" customHeight="1">
      <c r="BX7031" s="149"/>
      <c r="BY7031" s="149"/>
    </row>
    <row r="7032" spans="76:77" ht="16.5" customHeight="1">
      <c r="BX7032" s="149"/>
      <c r="BY7032" s="149"/>
    </row>
    <row r="7033" spans="76:77" ht="16.5" customHeight="1">
      <c r="BX7033" s="149"/>
      <c r="BY7033" s="149"/>
    </row>
    <row r="7034" spans="76:77" ht="16.5" customHeight="1">
      <c r="BX7034" s="149"/>
      <c r="BY7034" s="149"/>
    </row>
    <row r="7035" spans="76:77" ht="16.5" customHeight="1">
      <c r="BX7035" s="149"/>
      <c r="BY7035" s="149"/>
    </row>
    <row r="7036" spans="76:77" ht="16.5" customHeight="1">
      <c r="BX7036" s="149"/>
      <c r="BY7036" s="149"/>
    </row>
    <row r="7037" spans="76:77" ht="16.5" customHeight="1">
      <c r="BX7037" s="149"/>
      <c r="BY7037" s="149"/>
    </row>
    <row r="7038" spans="76:77" ht="16.5" customHeight="1">
      <c r="BX7038" s="149"/>
      <c r="BY7038" s="149"/>
    </row>
    <row r="7039" spans="76:77" ht="16.5" customHeight="1">
      <c r="BX7039" s="149"/>
      <c r="BY7039" s="149"/>
    </row>
    <row r="7040" spans="76:77" ht="16.5" customHeight="1">
      <c r="BX7040" s="149"/>
      <c r="BY7040" s="149"/>
    </row>
    <row r="7041" spans="76:77" ht="16.5" customHeight="1">
      <c r="BX7041" s="149"/>
      <c r="BY7041" s="149"/>
    </row>
    <row r="7042" spans="76:77" ht="16.5" customHeight="1">
      <c r="BX7042" s="149"/>
      <c r="BY7042" s="149"/>
    </row>
    <row r="7043" spans="76:77" ht="16.5" customHeight="1">
      <c r="BX7043" s="149"/>
      <c r="BY7043" s="149"/>
    </row>
    <row r="7044" spans="76:77" ht="16.5" customHeight="1">
      <c r="BX7044" s="149"/>
      <c r="BY7044" s="149"/>
    </row>
    <row r="7045" spans="76:77" ht="16.5" customHeight="1">
      <c r="BX7045" s="149"/>
      <c r="BY7045" s="149"/>
    </row>
    <row r="7046" spans="76:77" ht="16.5" customHeight="1">
      <c r="BX7046" s="149"/>
      <c r="BY7046" s="149"/>
    </row>
    <row r="7047" spans="76:77" ht="16.5" customHeight="1">
      <c r="BX7047" s="149"/>
      <c r="BY7047" s="149"/>
    </row>
    <row r="7048" spans="76:77" ht="16.5" customHeight="1">
      <c r="BX7048" s="149"/>
      <c r="BY7048" s="149"/>
    </row>
    <row r="7049" spans="76:77" ht="16.5" customHeight="1">
      <c r="BX7049" s="149"/>
      <c r="BY7049" s="149"/>
    </row>
    <row r="7050" spans="76:77" ht="16.5" customHeight="1">
      <c r="BX7050" s="149"/>
      <c r="BY7050" s="149"/>
    </row>
    <row r="7051" spans="76:77" ht="16.5" customHeight="1">
      <c r="BX7051" s="149"/>
      <c r="BY7051" s="149"/>
    </row>
    <row r="7052" spans="76:77" ht="16.5" customHeight="1">
      <c r="BX7052" s="149"/>
      <c r="BY7052" s="149"/>
    </row>
    <row r="7053" spans="76:77" ht="16.5" customHeight="1">
      <c r="BX7053" s="149"/>
      <c r="BY7053" s="149"/>
    </row>
    <row r="7054" spans="76:77" ht="16.5" customHeight="1">
      <c r="BX7054" s="149"/>
      <c r="BY7054" s="149"/>
    </row>
    <row r="7055" spans="76:77" ht="16.5" customHeight="1">
      <c r="BX7055" s="149"/>
      <c r="BY7055" s="149"/>
    </row>
    <row r="7056" spans="76:77" ht="16.5" customHeight="1">
      <c r="BX7056" s="149"/>
      <c r="BY7056" s="149"/>
    </row>
    <row r="7057" spans="76:77" ht="16.5" customHeight="1">
      <c r="BX7057" s="149"/>
      <c r="BY7057" s="149"/>
    </row>
    <row r="7058" spans="76:77" ht="16.5" customHeight="1">
      <c r="BX7058" s="149"/>
      <c r="BY7058" s="149"/>
    </row>
    <row r="7059" spans="76:77" ht="16.5" customHeight="1">
      <c r="BX7059" s="149"/>
      <c r="BY7059" s="149"/>
    </row>
    <row r="7060" spans="76:77" ht="16.5" customHeight="1">
      <c r="BX7060" s="149"/>
      <c r="BY7060" s="149"/>
    </row>
    <row r="7061" spans="76:77" ht="16.5" customHeight="1">
      <c r="BX7061" s="149"/>
      <c r="BY7061" s="149"/>
    </row>
    <row r="7062" spans="76:77" ht="16.5" customHeight="1">
      <c r="BX7062" s="149"/>
      <c r="BY7062" s="149"/>
    </row>
    <row r="7063" spans="76:77" ht="16.5" customHeight="1">
      <c r="BX7063" s="149"/>
      <c r="BY7063" s="149"/>
    </row>
    <row r="7064" spans="76:77" ht="16.5" customHeight="1">
      <c r="BX7064" s="149"/>
      <c r="BY7064" s="149"/>
    </row>
    <row r="7065" spans="76:77" ht="16.5" customHeight="1">
      <c r="BX7065" s="149"/>
      <c r="BY7065" s="149"/>
    </row>
    <row r="7066" spans="76:77" ht="16.5" customHeight="1">
      <c r="BX7066" s="149"/>
      <c r="BY7066" s="149"/>
    </row>
    <row r="7067" spans="76:77" ht="16.5" customHeight="1">
      <c r="BX7067" s="149"/>
      <c r="BY7067" s="149"/>
    </row>
    <row r="7068" spans="76:77" ht="16.5" customHeight="1">
      <c r="BX7068" s="149"/>
      <c r="BY7068" s="149"/>
    </row>
    <row r="7069" spans="76:77" ht="16.5" customHeight="1">
      <c r="BX7069" s="149"/>
      <c r="BY7069" s="149"/>
    </row>
    <row r="7070" spans="76:77" ht="16.5" customHeight="1">
      <c r="BX7070" s="149"/>
      <c r="BY7070" s="149"/>
    </row>
    <row r="7071" spans="76:77" ht="16.5" customHeight="1">
      <c r="BX7071" s="149"/>
      <c r="BY7071" s="149"/>
    </row>
    <row r="7072" spans="76:77" ht="16.5" customHeight="1">
      <c r="BX7072" s="149"/>
      <c r="BY7072" s="149"/>
    </row>
    <row r="7073" spans="76:77" ht="16.5" customHeight="1">
      <c r="BX7073" s="149"/>
      <c r="BY7073" s="149"/>
    </row>
    <row r="7074" spans="76:77" ht="16.5" customHeight="1">
      <c r="BX7074" s="149"/>
      <c r="BY7074" s="149"/>
    </row>
    <row r="7075" spans="76:77" ht="16.5" customHeight="1">
      <c r="BX7075" s="149"/>
      <c r="BY7075" s="149"/>
    </row>
    <row r="7076" spans="76:77" ht="16.5" customHeight="1">
      <c r="BX7076" s="149"/>
      <c r="BY7076" s="149"/>
    </row>
    <row r="7077" spans="76:77" ht="16.5" customHeight="1">
      <c r="BX7077" s="149"/>
      <c r="BY7077" s="149"/>
    </row>
    <row r="7078" spans="76:77" ht="16.5" customHeight="1">
      <c r="BX7078" s="149"/>
      <c r="BY7078" s="149"/>
    </row>
    <row r="7079" spans="76:77" ht="16.5" customHeight="1">
      <c r="BX7079" s="149"/>
      <c r="BY7079" s="149"/>
    </row>
    <row r="7080" spans="76:77" ht="16.5" customHeight="1">
      <c r="BX7080" s="149"/>
      <c r="BY7080" s="149"/>
    </row>
    <row r="7081" spans="76:77" ht="16.5" customHeight="1">
      <c r="BX7081" s="149"/>
      <c r="BY7081" s="149"/>
    </row>
    <row r="7082" spans="76:77" ht="16.5" customHeight="1">
      <c r="BX7082" s="149"/>
      <c r="BY7082" s="149"/>
    </row>
    <row r="7083" spans="76:77" ht="16.5" customHeight="1">
      <c r="BX7083" s="149"/>
      <c r="BY7083" s="149"/>
    </row>
    <row r="7084" spans="76:77" ht="16.5" customHeight="1">
      <c r="BX7084" s="149"/>
      <c r="BY7084" s="149"/>
    </row>
    <row r="7085" spans="76:77" ht="16.5" customHeight="1">
      <c r="BX7085" s="149"/>
      <c r="BY7085" s="149"/>
    </row>
    <row r="7086" spans="76:77" ht="16.5" customHeight="1">
      <c r="BX7086" s="149"/>
      <c r="BY7086" s="149"/>
    </row>
    <row r="7087" spans="76:77" ht="16.5" customHeight="1">
      <c r="BX7087" s="149"/>
      <c r="BY7087" s="149"/>
    </row>
    <row r="7088" spans="76:77" ht="16.5" customHeight="1">
      <c r="BX7088" s="149"/>
      <c r="BY7088" s="149"/>
    </row>
    <row r="7089" spans="76:77" ht="16.5" customHeight="1">
      <c r="BX7089" s="149"/>
      <c r="BY7089" s="149"/>
    </row>
    <row r="7090" spans="76:77" ht="16.5" customHeight="1">
      <c r="BX7090" s="149"/>
      <c r="BY7090" s="149"/>
    </row>
    <row r="7091" spans="76:77" ht="16.5" customHeight="1">
      <c r="BX7091" s="149"/>
      <c r="BY7091" s="149"/>
    </row>
    <row r="7092" spans="76:77" ht="16.5" customHeight="1">
      <c r="BX7092" s="149"/>
      <c r="BY7092" s="149"/>
    </row>
    <row r="7093" spans="76:77" ht="16.5" customHeight="1">
      <c r="BX7093" s="149"/>
      <c r="BY7093" s="149"/>
    </row>
    <row r="7094" spans="76:77" ht="16.5" customHeight="1">
      <c r="BX7094" s="149"/>
      <c r="BY7094" s="149"/>
    </row>
    <row r="7095" spans="76:77" ht="16.5" customHeight="1">
      <c r="BX7095" s="149"/>
      <c r="BY7095" s="149"/>
    </row>
    <row r="7096" spans="76:77" ht="16.5" customHeight="1">
      <c r="BX7096" s="149"/>
      <c r="BY7096" s="149"/>
    </row>
    <row r="7097" spans="76:77" ht="16.5" customHeight="1">
      <c r="BX7097" s="149"/>
      <c r="BY7097" s="149"/>
    </row>
    <row r="7098" spans="76:77" ht="16.5" customHeight="1">
      <c r="BX7098" s="149"/>
      <c r="BY7098" s="149"/>
    </row>
    <row r="7099" spans="76:77" ht="16.5" customHeight="1">
      <c r="BX7099" s="149"/>
      <c r="BY7099" s="149"/>
    </row>
    <row r="7100" spans="76:77" ht="16.5" customHeight="1">
      <c r="BX7100" s="149"/>
      <c r="BY7100" s="149"/>
    </row>
    <row r="7101" spans="76:77" ht="16.5" customHeight="1">
      <c r="BX7101" s="149"/>
      <c r="BY7101" s="149"/>
    </row>
    <row r="7102" spans="76:77" ht="16.5" customHeight="1">
      <c r="BX7102" s="149"/>
      <c r="BY7102" s="149"/>
    </row>
    <row r="7103" spans="76:77" ht="16.5" customHeight="1">
      <c r="BX7103" s="149"/>
      <c r="BY7103" s="149"/>
    </row>
    <row r="7104" spans="76:77" ht="16.5" customHeight="1">
      <c r="BX7104" s="149"/>
      <c r="BY7104" s="149"/>
    </row>
    <row r="7105" spans="76:77" ht="16.5" customHeight="1">
      <c r="BX7105" s="149"/>
      <c r="BY7105" s="149"/>
    </row>
    <row r="7106" spans="76:77" ht="16.5" customHeight="1">
      <c r="BX7106" s="149"/>
      <c r="BY7106" s="149"/>
    </row>
    <row r="7107" spans="76:77" ht="16.5" customHeight="1">
      <c r="BX7107" s="149"/>
      <c r="BY7107" s="149"/>
    </row>
    <row r="7108" spans="76:77" ht="16.5" customHeight="1">
      <c r="BX7108" s="149"/>
      <c r="BY7108" s="149"/>
    </row>
    <row r="7109" spans="76:77" ht="16.5" customHeight="1">
      <c r="BX7109" s="149"/>
      <c r="BY7109" s="149"/>
    </row>
    <row r="7110" spans="76:77" ht="16.5" customHeight="1">
      <c r="BX7110" s="149"/>
      <c r="BY7110" s="149"/>
    </row>
    <row r="7111" spans="76:77" ht="16.5" customHeight="1">
      <c r="BX7111" s="149"/>
      <c r="BY7111" s="149"/>
    </row>
    <row r="7112" spans="76:77" ht="16.5" customHeight="1">
      <c r="BX7112" s="149"/>
      <c r="BY7112" s="149"/>
    </row>
    <row r="7113" spans="76:77" ht="16.5" customHeight="1">
      <c r="BX7113" s="149"/>
      <c r="BY7113" s="149"/>
    </row>
    <row r="7114" spans="76:77" ht="16.5" customHeight="1">
      <c r="BX7114" s="149"/>
      <c r="BY7114" s="149"/>
    </row>
    <row r="7115" spans="76:77" ht="16.5" customHeight="1">
      <c r="BX7115" s="149"/>
      <c r="BY7115" s="149"/>
    </row>
    <row r="7116" spans="76:77" ht="16.5" customHeight="1">
      <c r="BX7116" s="149"/>
      <c r="BY7116" s="149"/>
    </row>
    <row r="7117" spans="76:77" ht="16.5" customHeight="1">
      <c r="BX7117" s="149"/>
      <c r="BY7117" s="149"/>
    </row>
    <row r="7118" spans="76:77" ht="16.5" customHeight="1">
      <c r="BX7118" s="149"/>
      <c r="BY7118" s="149"/>
    </row>
    <row r="7119" spans="76:77" ht="16.5" customHeight="1">
      <c r="BX7119" s="149"/>
      <c r="BY7119" s="149"/>
    </row>
    <row r="7120" spans="76:77" ht="16.5" customHeight="1">
      <c r="BX7120" s="149"/>
      <c r="BY7120" s="149"/>
    </row>
    <row r="7121" spans="76:77" ht="16.5" customHeight="1">
      <c r="BX7121" s="149"/>
      <c r="BY7121" s="149"/>
    </row>
    <row r="7122" spans="76:77" ht="16.5" customHeight="1">
      <c r="BX7122" s="149"/>
      <c r="BY7122" s="149"/>
    </row>
    <row r="7123" spans="76:77" ht="16.5" customHeight="1">
      <c r="BX7123" s="149"/>
      <c r="BY7123" s="149"/>
    </row>
    <row r="7124" spans="76:77" ht="16.5" customHeight="1">
      <c r="BX7124" s="149"/>
      <c r="BY7124" s="149"/>
    </row>
    <row r="7125" spans="76:77" ht="16.5" customHeight="1">
      <c r="BX7125" s="149"/>
      <c r="BY7125" s="149"/>
    </row>
    <row r="7126" spans="76:77" ht="16.5" customHeight="1">
      <c r="BX7126" s="149"/>
      <c r="BY7126" s="149"/>
    </row>
    <row r="7127" spans="76:77" ht="16.5" customHeight="1">
      <c r="BX7127" s="149"/>
      <c r="BY7127" s="149"/>
    </row>
    <row r="7128" spans="76:77" ht="16.5" customHeight="1">
      <c r="BX7128" s="149"/>
      <c r="BY7128" s="149"/>
    </row>
    <row r="7129" spans="76:77" ht="16.5" customHeight="1">
      <c r="BX7129" s="149"/>
      <c r="BY7129" s="149"/>
    </row>
    <row r="7130" spans="76:77" ht="16.5" customHeight="1">
      <c r="BX7130" s="149"/>
      <c r="BY7130" s="149"/>
    </row>
    <row r="7131" spans="76:77" ht="16.5" customHeight="1">
      <c r="BX7131" s="149"/>
      <c r="BY7131" s="149"/>
    </row>
    <row r="7132" spans="76:77" ht="16.5" customHeight="1">
      <c r="BX7132" s="149"/>
      <c r="BY7132" s="149"/>
    </row>
    <row r="7133" spans="76:77" ht="16.5" customHeight="1">
      <c r="BX7133" s="149"/>
      <c r="BY7133" s="149"/>
    </row>
    <row r="7134" spans="76:77" ht="16.5" customHeight="1">
      <c r="BX7134" s="149"/>
      <c r="BY7134" s="149"/>
    </row>
    <row r="7135" spans="76:77" ht="16.5" customHeight="1">
      <c r="BX7135" s="149"/>
      <c r="BY7135" s="149"/>
    </row>
    <row r="7136" spans="76:77" ht="16.5" customHeight="1">
      <c r="BX7136" s="149"/>
      <c r="BY7136" s="149"/>
    </row>
    <row r="7137" spans="76:77" ht="16.5" customHeight="1">
      <c r="BX7137" s="149"/>
      <c r="BY7137" s="149"/>
    </row>
    <row r="7138" spans="76:77" ht="16.5" customHeight="1">
      <c r="BX7138" s="149"/>
      <c r="BY7138" s="149"/>
    </row>
    <row r="7139" spans="76:77" ht="16.5" customHeight="1">
      <c r="BX7139" s="149"/>
      <c r="BY7139" s="149"/>
    </row>
    <row r="7140" spans="76:77" ht="16.5" customHeight="1">
      <c r="BX7140" s="149"/>
      <c r="BY7140" s="149"/>
    </row>
    <row r="7141" spans="76:77" ht="16.5" customHeight="1">
      <c r="BX7141" s="149"/>
      <c r="BY7141" s="149"/>
    </row>
    <row r="7142" spans="76:77" ht="16.5" customHeight="1">
      <c r="BX7142" s="149"/>
      <c r="BY7142" s="149"/>
    </row>
    <row r="7143" spans="76:77" ht="16.5" customHeight="1">
      <c r="BX7143" s="149"/>
      <c r="BY7143" s="149"/>
    </row>
    <row r="7144" spans="76:77" ht="16.5" customHeight="1">
      <c r="BX7144" s="149"/>
      <c r="BY7144" s="149"/>
    </row>
    <row r="7145" spans="76:77" ht="16.5" customHeight="1">
      <c r="BX7145" s="149"/>
      <c r="BY7145" s="149"/>
    </row>
    <row r="7146" spans="76:77" ht="16.5" customHeight="1">
      <c r="BX7146" s="149"/>
      <c r="BY7146" s="149"/>
    </row>
    <row r="7147" spans="76:77" ht="16.5" customHeight="1">
      <c r="BX7147" s="149"/>
      <c r="BY7147" s="149"/>
    </row>
    <row r="7148" spans="76:77" ht="16.5" customHeight="1">
      <c r="BX7148" s="149"/>
      <c r="BY7148" s="149"/>
    </row>
    <row r="7149" spans="76:77" ht="16.5" customHeight="1">
      <c r="BX7149" s="149"/>
      <c r="BY7149" s="149"/>
    </row>
    <row r="7150" spans="76:77" ht="16.5" customHeight="1">
      <c r="BX7150" s="149"/>
      <c r="BY7150" s="149"/>
    </row>
    <row r="7151" spans="76:77" ht="16.5" customHeight="1">
      <c r="BX7151" s="149"/>
      <c r="BY7151" s="149"/>
    </row>
    <row r="7152" spans="76:77" ht="16.5" customHeight="1">
      <c r="BX7152" s="149"/>
      <c r="BY7152" s="149"/>
    </row>
    <row r="7153" spans="76:77" ht="16.5" customHeight="1">
      <c r="BX7153" s="149"/>
      <c r="BY7153" s="149"/>
    </row>
    <row r="7154" spans="76:77" ht="16.5" customHeight="1">
      <c r="BX7154" s="149"/>
      <c r="BY7154" s="149"/>
    </row>
    <row r="7155" spans="76:77" ht="16.5" customHeight="1">
      <c r="BX7155" s="149"/>
      <c r="BY7155" s="149"/>
    </row>
    <row r="7156" spans="76:77" ht="16.5" customHeight="1">
      <c r="BX7156" s="149"/>
      <c r="BY7156" s="149"/>
    </row>
    <row r="7157" spans="76:77" ht="16.5" customHeight="1">
      <c r="BX7157" s="149"/>
      <c r="BY7157" s="149"/>
    </row>
    <row r="7158" spans="76:77" ht="16.5" customHeight="1">
      <c r="BX7158" s="149"/>
      <c r="BY7158" s="149"/>
    </row>
    <row r="7159" spans="76:77" ht="16.5" customHeight="1">
      <c r="BX7159" s="149"/>
      <c r="BY7159" s="149"/>
    </row>
    <row r="7160" spans="76:77" ht="16.5" customHeight="1">
      <c r="BX7160" s="149"/>
      <c r="BY7160" s="149"/>
    </row>
    <row r="7161" spans="76:77" ht="16.5" customHeight="1">
      <c r="BX7161" s="149"/>
      <c r="BY7161" s="149"/>
    </row>
    <row r="7162" spans="76:77" ht="16.5" customHeight="1">
      <c r="BX7162" s="149"/>
      <c r="BY7162" s="149"/>
    </row>
    <row r="7163" spans="76:77" ht="16.5" customHeight="1">
      <c r="BX7163" s="149"/>
      <c r="BY7163" s="149"/>
    </row>
    <row r="7164" spans="76:77" ht="16.5" customHeight="1">
      <c r="BX7164" s="149"/>
      <c r="BY7164" s="149"/>
    </row>
    <row r="7165" spans="76:77" ht="16.5" customHeight="1">
      <c r="BX7165" s="149"/>
      <c r="BY7165" s="149"/>
    </row>
    <row r="7166" spans="76:77" ht="16.5" customHeight="1">
      <c r="BX7166" s="149"/>
      <c r="BY7166" s="149"/>
    </row>
    <row r="7167" spans="76:77" ht="16.5" customHeight="1">
      <c r="BX7167" s="149"/>
      <c r="BY7167" s="149"/>
    </row>
    <row r="7168" spans="76:77" ht="16.5" customHeight="1">
      <c r="BX7168" s="149"/>
      <c r="BY7168" s="149"/>
    </row>
    <row r="7169" spans="76:77" ht="16.5" customHeight="1">
      <c r="BX7169" s="149"/>
      <c r="BY7169" s="149"/>
    </row>
    <row r="7170" spans="76:77" ht="16.5" customHeight="1">
      <c r="BX7170" s="149"/>
      <c r="BY7170" s="149"/>
    </row>
    <row r="7171" spans="76:77" ht="16.5" customHeight="1">
      <c r="BX7171" s="149"/>
      <c r="BY7171" s="149"/>
    </row>
    <row r="7172" spans="76:77" ht="16.5" customHeight="1">
      <c r="BX7172" s="149"/>
      <c r="BY7172" s="149"/>
    </row>
    <row r="7173" spans="76:77" ht="16.5" customHeight="1">
      <c r="BX7173" s="149"/>
      <c r="BY7173" s="149"/>
    </row>
    <row r="7174" spans="76:77" ht="16.5" customHeight="1">
      <c r="BX7174" s="149"/>
      <c r="BY7174" s="149"/>
    </row>
    <row r="7175" spans="76:77" ht="16.5" customHeight="1">
      <c r="BX7175" s="149"/>
      <c r="BY7175" s="149"/>
    </row>
    <row r="7176" spans="76:77" ht="16.5" customHeight="1">
      <c r="BX7176" s="149"/>
      <c r="BY7176" s="149"/>
    </row>
    <row r="7177" spans="76:77" ht="16.5" customHeight="1">
      <c r="BX7177" s="149"/>
      <c r="BY7177" s="149"/>
    </row>
    <row r="7178" spans="76:77" ht="16.5" customHeight="1">
      <c r="BX7178" s="149"/>
      <c r="BY7178" s="149"/>
    </row>
    <row r="7179" spans="76:77" ht="16.5" customHeight="1">
      <c r="BX7179" s="149"/>
      <c r="BY7179" s="149"/>
    </row>
    <row r="7180" spans="76:77" ht="16.5" customHeight="1">
      <c r="BX7180" s="149"/>
      <c r="BY7180" s="149"/>
    </row>
    <row r="7181" spans="76:77" ht="16.5" customHeight="1">
      <c r="BX7181" s="149"/>
      <c r="BY7181" s="149"/>
    </row>
    <row r="7182" spans="76:77" ht="16.5" customHeight="1">
      <c r="BX7182" s="149"/>
      <c r="BY7182" s="149"/>
    </row>
    <row r="7183" spans="76:77" ht="16.5" customHeight="1">
      <c r="BX7183" s="149"/>
      <c r="BY7183" s="149"/>
    </row>
    <row r="7184" spans="76:77" ht="16.5" customHeight="1">
      <c r="BX7184" s="149"/>
      <c r="BY7184" s="149"/>
    </row>
    <row r="7185" spans="76:77" ht="16.5" customHeight="1">
      <c r="BX7185" s="149"/>
      <c r="BY7185" s="149"/>
    </row>
    <row r="7186" spans="76:77" ht="16.5" customHeight="1">
      <c r="BX7186" s="149"/>
      <c r="BY7186" s="149"/>
    </row>
    <row r="7187" spans="76:77" ht="16.5" customHeight="1">
      <c r="BX7187" s="149"/>
      <c r="BY7187" s="149"/>
    </row>
    <row r="7188" spans="76:77" ht="16.5" customHeight="1">
      <c r="BX7188" s="149"/>
      <c r="BY7188" s="149"/>
    </row>
    <row r="7189" spans="76:77" ht="16.5" customHeight="1">
      <c r="BX7189" s="149"/>
      <c r="BY7189" s="149"/>
    </row>
    <row r="7190" spans="76:77" ht="16.5" customHeight="1">
      <c r="BX7190" s="149"/>
      <c r="BY7190" s="149"/>
    </row>
    <row r="7191" spans="76:77" ht="16.5" customHeight="1">
      <c r="BX7191" s="149"/>
      <c r="BY7191" s="149"/>
    </row>
    <row r="7192" spans="76:77" ht="16.5" customHeight="1">
      <c r="BX7192" s="149"/>
      <c r="BY7192" s="149"/>
    </row>
    <row r="7193" spans="76:77" ht="16.5" customHeight="1">
      <c r="BX7193" s="149"/>
      <c r="BY7193" s="149"/>
    </row>
    <row r="7194" spans="76:77" ht="16.5" customHeight="1">
      <c r="BX7194" s="149"/>
      <c r="BY7194" s="149"/>
    </row>
    <row r="7195" spans="76:77" ht="16.5" customHeight="1">
      <c r="BX7195" s="149"/>
      <c r="BY7195" s="149"/>
    </row>
    <row r="7196" spans="76:77" ht="16.5" customHeight="1">
      <c r="BX7196" s="149"/>
      <c r="BY7196" s="149"/>
    </row>
    <row r="7197" spans="76:77" ht="16.5" customHeight="1">
      <c r="BX7197" s="149"/>
      <c r="BY7197" s="149"/>
    </row>
    <row r="7198" spans="76:77" ht="16.5" customHeight="1">
      <c r="BX7198" s="149"/>
      <c r="BY7198" s="149"/>
    </row>
    <row r="7199" spans="76:77" ht="16.5" customHeight="1">
      <c r="BX7199" s="149"/>
      <c r="BY7199" s="149"/>
    </row>
    <row r="7200" spans="76:77" ht="16.5" customHeight="1">
      <c r="BX7200" s="149"/>
      <c r="BY7200" s="149"/>
    </row>
    <row r="7201" spans="76:77" ht="16.5" customHeight="1">
      <c r="BX7201" s="149"/>
      <c r="BY7201" s="149"/>
    </row>
    <row r="7202" spans="76:77" ht="16.5" customHeight="1">
      <c r="BX7202" s="149"/>
      <c r="BY7202" s="149"/>
    </row>
    <row r="7203" spans="76:77" ht="16.5" customHeight="1">
      <c r="BX7203" s="149"/>
      <c r="BY7203" s="149"/>
    </row>
    <row r="7204" spans="76:77" ht="16.5" customHeight="1">
      <c r="BX7204" s="149"/>
      <c r="BY7204" s="149"/>
    </row>
    <row r="7205" spans="76:77" ht="16.5" customHeight="1">
      <c r="BX7205" s="149"/>
      <c r="BY7205" s="149"/>
    </row>
    <row r="7206" spans="76:77" ht="16.5" customHeight="1">
      <c r="BX7206" s="149"/>
      <c r="BY7206" s="149"/>
    </row>
    <row r="7207" spans="76:77" ht="16.5" customHeight="1">
      <c r="BX7207" s="149"/>
      <c r="BY7207" s="149"/>
    </row>
    <row r="7208" spans="76:77" ht="16.5" customHeight="1">
      <c r="BX7208" s="149"/>
      <c r="BY7208" s="149"/>
    </row>
    <row r="7209" spans="76:77" ht="16.5" customHeight="1">
      <c r="BX7209" s="149"/>
      <c r="BY7209" s="149"/>
    </row>
    <row r="7210" spans="76:77" ht="16.5" customHeight="1">
      <c r="BX7210" s="149"/>
      <c r="BY7210" s="149"/>
    </row>
    <row r="7211" spans="76:77" ht="16.5" customHeight="1">
      <c r="BX7211" s="149"/>
      <c r="BY7211" s="149"/>
    </row>
    <row r="7212" spans="76:77" ht="16.5" customHeight="1">
      <c r="BX7212" s="149"/>
      <c r="BY7212" s="149"/>
    </row>
    <row r="7213" spans="76:77" ht="16.5" customHeight="1">
      <c r="BX7213" s="149"/>
      <c r="BY7213" s="149"/>
    </row>
    <row r="7214" spans="76:77" ht="16.5" customHeight="1">
      <c r="BX7214" s="149"/>
      <c r="BY7214" s="149"/>
    </row>
    <row r="7215" spans="76:77" ht="16.5" customHeight="1">
      <c r="BX7215" s="149"/>
      <c r="BY7215" s="149"/>
    </row>
    <row r="7216" spans="76:77" ht="16.5" customHeight="1">
      <c r="BX7216" s="149"/>
      <c r="BY7216" s="149"/>
    </row>
    <row r="7217" spans="76:77" ht="16.5" customHeight="1">
      <c r="BX7217" s="149"/>
      <c r="BY7217" s="149"/>
    </row>
    <row r="7218" spans="76:77" ht="16.5" customHeight="1">
      <c r="BX7218" s="149"/>
      <c r="BY7218" s="149"/>
    </row>
    <row r="7219" spans="76:77" ht="16.5" customHeight="1">
      <c r="BX7219" s="149"/>
      <c r="BY7219" s="149"/>
    </row>
    <row r="7220" spans="76:77" ht="16.5" customHeight="1">
      <c r="BX7220" s="149"/>
      <c r="BY7220" s="149"/>
    </row>
    <row r="7221" spans="76:77" ht="16.5" customHeight="1">
      <c r="BX7221" s="149"/>
      <c r="BY7221" s="149"/>
    </row>
    <row r="7222" spans="76:77" ht="16.5" customHeight="1">
      <c r="BX7222" s="149"/>
      <c r="BY7222" s="149"/>
    </row>
    <row r="7223" spans="76:77" ht="16.5" customHeight="1">
      <c r="BX7223" s="149"/>
      <c r="BY7223" s="149"/>
    </row>
    <row r="7224" spans="76:77" ht="16.5" customHeight="1">
      <c r="BX7224" s="149"/>
      <c r="BY7224" s="149"/>
    </row>
    <row r="7225" spans="76:77" ht="16.5" customHeight="1">
      <c r="BX7225" s="149"/>
      <c r="BY7225" s="149"/>
    </row>
    <row r="7226" spans="76:77" ht="16.5" customHeight="1">
      <c r="BX7226" s="149"/>
      <c r="BY7226" s="149"/>
    </row>
    <row r="7227" spans="76:77" ht="16.5" customHeight="1">
      <c r="BX7227" s="149"/>
      <c r="BY7227" s="149"/>
    </row>
    <row r="7228" spans="76:77" ht="16.5" customHeight="1">
      <c r="BX7228" s="149"/>
      <c r="BY7228" s="149"/>
    </row>
    <row r="7229" spans="76:77" ht="16.5" customHeight="1">
      <c r="BX7229" s="149"/>
      <c r="BY7229" s="149"/>
    </row>
    <row r="7230" spans="76:77" ht="16.5" customHeight="1">
      <c r="BX7230" s="149"/>
      <c r="BY7230" s="149"/>
    </row>
    <row r="7231" spans="76:77" ht="16.5" customHeight="1">
      <c r="BX7231" s="149"/>
      <c r="BY7231" s="149"/>
    </row>
    <row r="7232" spans="76:77" ht="16.5" customHeight="1">
      <c r="BX7232" s="149"/>
      <c r="BY7232" s="149"/>
    </row>
    <row r="7233" spans="76:77" ht="16.5" customHeight="1">
      <c r="BX7233" s="149"/>
      <c r="BY7233" s="149"/>
    </row>
    <row r="7234" spans="76:77" ht="16.5" customHeight="1">
      <c r="BX7234" s="149"/>
      <c r="BY7234" s="149"/>
    </row>
    <row r="7235" spans="76:77" ht="16.5" customHeight="1">
      <c r="BX7235" s="149"/>
      <c r="BY7235" s="149"/>
    </row>
    <row r="7236" spans="76:77" ht="16.5" customHeight="1">
      <c r="BX7236" s="149"/>
      <c r="BY7236" s="149"/>
    </row>
    <row r="7237" spans="76:77" ht="16.5" customHeight="1">
      <c r="BX7237" s="149"/>
      <c r="BY7237" s="149"/>
    </row>
    <row r="7238" spans="76:77" ht="16.5" customHeight="1">
      <c r="BX7238" s="149"/>
      <c r="BY7238" s="149"/>
    </row>
    <row r="7239" spans="76:77" ht="16.5" customHeight="1">
      <c r="BX7239" s="149"/>
      <c r="BY7239" s="149"/>
    </row>
    <row r="7240" spans="76:77" ht="16.5" customHeight="1">
      <c r="BX7240" s="149"/>
      <c r="BY7240" s="149"/>
    </row>
    <row r="7241" spans="76:77" ht="16.5" customHeight="1">
      <c r="BX7241" s="149"/>
      <c r="BY7241" s="149"/>
    </row>
    <row r="7242" spans="76:77" ht="16.5" customHeight="1">
      <c r="BX7242" s="149"/>
      <c r="BY7242" s="149"/>
    </row>
    <row r="7243" spans="76:77" ht="16.5" customHeight="1">
      <c r="BX7243" s="149"/>
      <c r="BY7243" s="149"/>
    </row>
    <row r="7244" spans="76:77" ht="16.5" customHeight="1">
      <c r="BX7244" s="149"/>
      <c r="BY7244" s="149"/>
    </row>
    <row r="7245" spans="76:77" ht="16.5" customHeight="1">
      <c r="BX7245" s="149"/>
      <c r="BY7245" s="149"/>
    </row>
    <row r="7246" spans="76:77" ht="16.5" customHeight="1">
      <c r="BX7246" s="149"/>
      <c r="BY7246" s="149"/>
    </row>
    <row r="7247" spans="76:77" ht="16.5" customHeight="1">
      <c r="BX7247" s="149"/>
      <c r="BY7247" s="149"/>
    </row>
    <row r="7248" spans="76:77" ht="16.5" customHeight="1">
      <c r="BX7248" s="149"/>
      <c r="BY7248" s="149"/>
    </row>
    <row r="7249" spans="76:77" ht="16.5" customHeight="1">
      <c r="BX7249" s="149"/>
      <c r="BY7249" s="149"/>
    </row>
    <row r="7250" spans="76:77" ht="16.5" customHeight="1">
      <c r="BX7250" s="149"/>
      <c r="BY7250" s="149"/>
    </row>
    <row r="7251" spans="76:77" ht="16.5" customHeight="1">
      <c r="BX7251" s="149"/>
      <c r="BY7251" s="149"/>
    </row>
    <row r="7252" spans="76:77" ht="16.5" customHeight="1">
      <c r="BX7252" s="149"/>
      <c r="BY7252" s="149"/>
    </row>
    <row r="7253" spans="76:77" ht="16.5" customHeight="1">
      <c r="BX7253" s="149"/>
      <c r="BY7253" s="149"/>
    </row>
    <row r="7254" spans="76:77" ht="16.5" customHeight="1">
      <c r="BX7254" s="149"/>
      <c r="BY7254" s="149"/>
    </row>
    <row r="7255" spans="76:77" ht="16.5" customHeight="1">
      <c r="BX7255" s="149"/>
      <c r="BY7255" s="149"/>
    </row>
    <row r="7256" spans="76:77" ht="16.5" customHeight="1">
      <c r="BX7256" s="149"/>
      <c r="BY7256" s="149"/>
    </row>
    <row r="7257" spans="76:77" ht="16.5" customHeight="1">
      <c r="BX7257" s="149"/>
      <c r="BY7257" s="149"/>
    </row>
    <row r="7258" spans="76:77" ht="16.5" customHeight="1">
      <c r="BX7258" s="149"/>
      <c r="BY7258" s="149"/>
    </row>
    <row r="7259" spans="76:77" ht="16.5" customHeight="1">
      <c r="BX7259" s="149"/>
      <c r="BY7259" s="149"/>
    </row>
    <row r="7260" spans="76:77" ht="16.5" customHeight="1">
      <c r="BX7260" s="149"/>
      <c r="BY7260" s="149"/>
    </row>
    <row r="7261" spans="76:77" ht="16.5" customHeight="1">
      <c r="BX7261" s="149"/>
      <c r="BY7261" s="149"/>
    </row>
    <row r="7262" spans="76:77" ht="16.5" customHeight="1">
      <c r="BX7262" s="149"/>
      <c r="BY7262" s="149"/>
    </row>
    <row r="7263" spans="76:77" ht="16.5" customHeight="1">
      <c r="BX7263" s="149"/>
      <c r="BY7263" s="149"/>
    </row>
    <row r="7264" spans="76:77" ht="16.5" customHeight="1">
      <c r="BX7264" s="149"/>
      <c r="BY7264" s="149"/>
    </row>
    <row r="7265" spans="76:77" ht="16.5" customHeight="1">
      <c r="BX7265" s="149"/>
      <c r="BY7265" s="149"/>
    </row>
    <row r="7266" spans="76:77" ht="16.5" customHeight="1">
      <c r="BX7266" s="149"/>
      <c r="BY7266" s="149"/>
    </row>
    <row r="7267" spans="76:77" ht="16.5" customHeight="1">
      <c r="BX7267" s="149"/>
      <c r="BY7267" s="149"/>
    </row>
    <row r="7268" spans="76:77" ht="16.5" customHeight="1">
      <c r="BX7268" s="149"/>
      <c r="BY7268" s="149"/>
    </row>
    <row r="7269" spans="76:77" ht="16.5" customHeight="1">
      <c r="BX7269" s="149"/>
      <c r="BY7269" s="149"/>
    </row>
    <row r="7270" spans="76:77" ht="16.5" customHeight="1">
      <c r="BX7270" s="149"/>
      <c r="BY7270" s="149"/>
    </row>
    <row r="7271" spans="76:77" ht="16.5" customHeight="1">
      <c r="BX7271" s="149"/>
      <c r="BY7271" s="149"/>
    </row>
    <row r="7272" spans="76:77" ht="16.5" customHeight="1">
      <c r="BX7272" s="149"/>
      <c r="BY7272" s="149"/>
    </row>
    <row r="7273" spans="76:77" ht="16.5" customHeight="1">
      <c r="BX7273" s="149"/>
      <c r="BY7273" s="149"/>
    </row>
    <row r="7274" spans="76:77" ht="16.5" customHeight="1">
      <c r="BX7274" s="149"/>
      <c r="BY7274" s="149"/>
    </row>
    <row r="7275" spans="76:77" ht="16.5" customHeight="1">
      <c r="BX7275" s="149"/>
      <c r="BY7275" s="149"/>
    </row>
    <row r="7276" spans="76:77" ht="16.5" customHeight="1">
      <c r="BX7276" s="149"/>
      <c r="BY7276" s="149"/>
    </row>
    <row r="7277" spans="76:77" ht="16.5" customHeight="1">
      <c r="BX7277" s="149"/>
      <c r="BY7277" s="149"/>
    </row>
    <row r="7278" spans="76:77" ht="16.5" customHeight="1">
      <c r="BX7278" s="149"/>
      <c r="BY7278" s="149"/>
    </row>
    <row r="7279" spans="76:77" ht="16.5" customHeight="1">
      <c r="BX7279" s="149"/>
      <c r="BY7279" s="149"/>
    </row>
    <row r="7280" spans="76:77" ht="16.5" customHeight="1">
      <c r="BX7280" s="149"/>
      <c r="BY7280" s="149"/>
    </row>
    <row r="7281" spans="76:77" ht="16.5" customHeight="1">
      <c r="BX7281" s="149"/>
      <c r="BY7281" s="149"/>
    </row>
    <row r="7282" spans="76:77" ht="16.5" customHeight="1">
      <c r="BX7282" s="149"/>
      <c r="BY7282" s="149"/>
    </row>
    <row r="7283" spans="76:77" ht="16.5" customHeight="1">
      <c r="BX7283" s="149"/>
      <c r="BY7283" s="149"/>
    </row>
    <row r="7284" spans="76:77" ht="16.5" customHeight="1">
      <c r="BX7284" s="149"/>
      <c r="BY7284" s="149"/>
    </row>
    <row r="7285" spans="76:77" ht="16.5" customHeight="1">
      <c r="BX7285" s="149"/>
      <c r="BY7285" s="149"/>
    </row>
    <row r="7286" spans="76:77" ht="16.5" customHeight="1">
      <c r="BX7286" s="149"/>
      <c r="BY7286" s="149"/>
    </row>
    <row r="7287" spans="76:77" ht="16.5" customHeight="1">
      <c r="BX7287" s="149"/>
      <c r="BY7287" s="149"/>
    </row>
    <row r="7288" spans="76:77" ht="16.5" customHeight="1">
      <c r="BX7288" s="149"/>
      <c r="BY7288" s="149"/>
    </row>
    <row r="7289" spans="76:77" ht="16.5" customHeight="1">
      <c r="BX7289" s="149"/>
      <c r="BY7289" s="149"/>
    </row>
    <row r="7290" spans="76:77" ht="16.5" customHeight="1">
      <c r="BX7290" s="149"/>
      <c r="BY7290" s="149"/>
    </row>
    <row r="7291" spans="76:77" ht="16.5" customHeight="1">
      <c r="BX7291" s="149"/>
      <c r="BY7291" s="149"/>
    </row>
    <row r="7292" spans="76:77" ht="16.5" customHeight="1">
      <c r="BX7292" s="149"/>
      <c r="BY7292" s="149"/>
    </row>
    <row r="7293" spans="76:77" ht="16.5" customHeight="1">
      <c r="BX7293" s="149"/>
      <c r="BY7293" s="149"/>
    </row>
    <row r="7294" spans="76:77" ht="16.5" customHeight="1">
      <c r="BX7294" s="149"/>
      <c r="BY7294" s="149"/>
    </row>
    <row r="7295" spans="76:77" ht="16.5" customHeight="1">
      <c r="BX7295" s="149"/>
      <c r="BY7295" s="149"/>
    </row>
    <row r="7296" spans="76:77" ht="16.5" customHeight="1">
      <c r="BX7296" s="149"/>
      <c r="BY7296" s="149"/>
    </row>
    <row r="7297" spans="76:77" ht="16.5" customHeight="1">
      <c r="BX7297" s="149"/>
      <c r="BY7297" s="149"/>
    </row>
    <row r="7298" spans="76:77" ht="16.5" customHeight="1">
      <c r="BX7298" s="149"/>
      <c r="BY7298" s="149"/>
    </row>
    <row r="7299" spans="76:77" ht="16.5" customHeight="1">
      <c r="BX7299" s="149"/>
      <c r="BY7299" s="149"/>
    </row>
    <row r="7300" spans="76:77" ht="16.5" customHeight="1">
      <c r="BX7300" s="149"/>
      <c r="BY7300" s="149"/>
    </row>
    <row r="7301" spans="76:77" ht="16.5" customHeight="1">
      <c r="BX7301" s="149"/>
      <c r="BY7301" s="149"/>
    </row>
    <row r="7302" spans="76:77" ht="16.5" customHeight="1">
      <c r="BX7302" s="149"/>
      <c r="BY7302" s="149"/>
    </row>
    <row r="7303" spans="76:77" ht="16.5" customHeight="1">
      <c r="BX7303" s="149"/>
      <c r="BY7303" s="149"/>
    </row>
    <row r="7304" spans="76:77" ht="16.5" customHeight="1">
      <c r="BX7304" s="149"/>
      <c r="BY7304" s="149"/>
    </row>
    <row r="7305" spans="76:77" ht="16.5" customHeight="1">
      <c r="BX7305" s="149"/>
      <c r="BY7305" s="149"/>
    </row>
    <row r="7306" spans="76:77" ht="16.5" customHeight="1">
      <c r="BX7306" s="149"/>
      <c r="BY7306" s="149"/>
    </row>
    <row r="7307" spans="76:77" ht="16.5" customHeight="1">
      <c r="BX7307" s="149"/>
      <c r="BY7307" s="149"/>
    </row>
    <row r="7308" spans="76:77" ht="16.5" customHeight="1">
      <c r="BX7308" s="149"/>
      <c r="BY7308" s="149"/>
    </row>
    <row r="7309" spans="76:77" ht="16.5" customHeight="1">
      <c r="BX7309" s="149"/>
      <c r="BY7309" s="149"/>
    </row>
    <row r="7310" spans="76:77" ht="16.5" customHeight="1">
      <c r="BX7310" s="149"/>
      <c r="BY7310" s="149"/>
    </row>
    <row r="7311" spans="76:77" ht="16.5" customHeight="1">
      <c r="BX7311" s="149"/>
      <c r="BY7311" s="149"/>
    </row>
    <row r="7312" spans="76:77" ht="16.5" customHeight="1">
      <c r="BX7312" s="149"/>
      <c r="BY7312" s="149"/>
    </row>
    <row r="7313" spans="76:77" ht="16.5" customHeight="1">
      <c r="BX7313" s="149"/>
      <c r="BY7313" s="149"/>
    </row>
    <row r="7314" spans="76:77" ht="16.5" customHeight="1">
      <c r="BX7314" s="149"/>
      <c r="BY7314" s="149"/>
    </row>
    <row r="7315" spans="76:77" ht="16.5" customHeight="1">
      <c r="BX7315" s="149"/>
      <c r="BY7315" s="149"/>
    </row>
    <row r="7316" spans="76:77" ht="16.5" customHeight="1">
      <c r="BX7316" s="149"/>
      <c r="BY7316" s="149"/>
    </row>
    <row r="7317" spans="76:77" ht="16.5" customHeight="1">
      <c r="BX7317" s="149"/>
      <c r="BY7317" s="149"/>
    </row>
    <row r="7318" spans="76:77" ht="16.5" customHeight="1">
      <c r="BX7318" s="149"/>
      <c r="BY7318" s="149"/>
    </row>
    <row r="7319" spans="76:77" ht="16.5" customHeight="1">
      <c r="BX7319" s="149"/>
      <c r="BY7319" s="149"/>
    </row>
    <row r="7320" spans="76:77" ht="16.5" customHeight="1">
      <c r="BX7320" s="149"/>
      <c r="BY7320" s="149"/>
    </row>
    <row r="7321" spans="76:77" ht="16.5" customHeight="1">
      <c r="BX7321" s="149"/>
      <c r="BY7321" s="149"/>
    </row>
    <row r="7322" spans="76:77" ht="16.5" customHeight="1">
      <c r="BX7322" s="149"/>
      <c r="BY7322" s="149"/>
    </row>
    <row r="7323" spans="76:77" ht="16.5" customHeight="1">
      <c r="BX7323" s="149"/>
      <c r="BY7323" s="149"/>
    </row>
    <row r="7324" spans="76:77" ht="16.5" customHeight="1">
      <c r="BX7324" s="149"/>
      <c r="BY7324" s="149"/>
    </row>
    <row r="7325" spans="76:77" ht="16.5" customHeight="1">
      <c r="BX7325" s="149"/>
      <c r="BY7325" s="149"/>
    </row>
    <row r="7326" spans="76:77" ht="16.5" customHeight="1">
      <c r="BX7326" s="149"/>
      <c r="BY7326" s="149"/>
    </row>
    <row r="7327" spans="76:77" ht="16.5" customHeight="1">
      <c r="BX7327" s="149"/>
      <c r="BY7327" s="149"/>
    </row>
    <row r="7328" spans="76:77" ht="16.5" customHeight="1">
      <c r="BX7328" s="149"/>
      <c r="BY7328" s="149"/>
    </row>
    <row r="7329" spans="76:77" ht="16.5" customHeight="1">
      <c r="BX7329" s="149"/>
      <c r="BY7329" s="149"/>
    </row>
    <row r="7330" spans="76:77" ht="16.5" customHeight="1">
      <c r="BX7330" s="149"/>
      <c r="BY7330" s="149"/>
    </row>
    <row r="7331" spans="76:77" ht="16.5" customHeight="1">
      <c r="BX7331" s="149"/>
      <c r="BY7331" s="149"/>
    </row>
    <row r="7332" spans="76:77" ht="16.5" customHeight="1">
      <c r="BX7332" s="149"/>
      <c r="BY7332" s="149"/>
    </row>
    <row r="7333" spans="76:77" ht="16.5" customHeight="1">
      <c r="BX7333" s="149"/>
      <c r="BY7333" s="149"/>
    </row>
    <row r="7334" spans="76:77" ht="16.5" customHeight="1">
      <c r="BX7334" s="149"/>
      <c r="BY7334" s="149"/>
    </row>
    <row r="7335" spans="76:77" ht="16.5" customHeight="1">
      <c r="BX7335" s="149"/>
      <c r="BY7335" s="149"/>
    </row>
    <row r="7336" spans="76:77" ht="16.5" customHeight="1">
      <c r="BX7336" s="149"/>
      <c r="BY7336" s="149"/>
    </row>
    <row r="7337" spans="76:77" ht="16.5" customHeight="1">
      <c r="BX7337" s="149"/>
      <c r="BY7337" s="149"/>
    </row>
    <row r="7338" spans="76:77" ht="16.5" customHeight="1">
      <c r="BX7338" s="149"/>
      <c r="BY7338" s="149"/>
    </row>
    <row r="7339" spans="76:77" ht="16.5" customHeight="1">
      <c r="BX7339" s="149"/>
      <c r="BY7339" s="149"/>
    </row>
    <row r="7340" spans="76:77" ht="16.5" customHeight="1">
      <c r="BX7340" s="149"/>
      <c r="BY7340" s="149"/>
    </row>
    <row r="7341" spans="76:77" ht="16.5" customHeight="1">
      <c r="BX7341" s="149"/>
      <c r="BY7341" s="149"/>
    </row>
    <row r="7342" spans="76:77" ht="16.5" customHeight="1">
      <c r="BX7342" s="149"/>
      <c r="BY7342" s="149"/>
    </row>
    <row r="7343" spans="76:77" ht="16.5" customHeight="1">
      <c r="BX7343" s="149"/>
      <c r="BY7343" s="149"/>
    </row>
    <row r="7344" spans="76:77" ht="16.5" customHeight="1">
      <c r="BX7344" s="149"/>
      <c r="BY7344" s="149"/>
    </row>
    <row r="7345" spans="76:77" ht="16.5" customHeight="1">
      <c r="BX7345" s="149"/>
      <c r="BY7345" s="149"/>
    </row>
    <row r="7346" spans="76:77" ht="16.5" customHeight="1">
      <c r="BX7346" s="149"/>
      <c r="BY7346" s="149"/>
    </row>
    <row r="7347" spans="76:77" ht="16.5" customHeight="1">
      <c r="BX7347" s="149"/>
      <c r="BY7347" s="149"/>
    </row>
    <row r="7348" spans="76:77" ht="16.5" customHeight="1">
      <c r="BX7348" s="149"/>
      <c r="BY7348" s="149"/>
    </row>
    <row r="7349" spans="76:77" ht="16.5" customHeight="1">
      <c r="BX7349" s="149"/>
      <c r="BY7349" s="149"/>
    </row>
    <row r="7350" spans="76:77" ht="16.5" customHeight="1">
      <c r="BX7350" s="149"/>
      <c r="BY7350" s="149"/>
    </row>
    <row r="7351" spans="76:77" ht="16.5" customHeight="1">
      <c r="BX7351" s="149"/>
      <c r="BY7351" s="149"/>
    </row>
    <row r="7352" spans="76:77" ht="16.5" customHeight="1">
      <c r="BX7352" s="149"/>
      <c r="BY7352" s="149"/>
    </row>
    <row r="7353" spans="76:77" ht="16.5" customHeight="1">
      <c r="BX7353" s="149"/>
      <c r="BY7353" s="149"/>
    </row>
    <row r="7354" spans="76:77" ht="16.5" customHeight="1">
      <c r="BX7354" s="149"/>
      <c r="BY7354" s="149"/>
    </row>
    <row r="7355" spans="76:77" ht="16.5" customHeight="1">
      <c r="BX7355" s="149"/>
      <c r="BY7355" s="149"/>
    </row>
    <row r="7356" spans="76:77" ht="16.5" customHeight="1">
      <c r="BX7356" s="149"/>
      <c r="BY7356" s="149"/>
    </row>
    <row r="7357" spans="76:77" ht="16.5" customHeight="1">
      <c r="BX7357" s="149"/>
      <c r="BY7357" s="149"/>
    </row>
    <row r="7358" spans="76:77" ht="16.5" customHeight="1">
      <c r="BX7358" s="149"/>
      <c r="BY7358" s="149"/>
    </row>
    <row r="7359" spans="76:77" ht="16.5" customHeight="1">
      <c r="BX7359" s="149"/>
      <c r="BY7359" s="149"/>
    </row>
    <row r="7360" spans="76:77" ht="16.5" customHeight="1">
      <c r="BX7360" s="149"/>
      <c r="BY7360" s="149"/>
    </row>
    <row r="7361" spans="76:77" ht="16.5" customHeight="1">
      <c r="BX7361" s="149"/>
      <c r="BY7361" s="149"/>
    </row>
    <row r="7362" spans="76:77" ht="16.5" customHeight="1">
      <c r="BX7362" s="149"/>
      <c r="BY7362" s="149"/>
    </row>
    <row r="7363" spans="76:77" ht="16.5" customHeight="1">
      <c r="BX7363" s="149"/>
      <c r="BY7363" s="149"/>
    </row>
    <row r="7364" spans="76:77" ht="16.5" customHeight="1">
      <c r="BX7364" s="149"/>
      <c r="BY7364" s="149"/>
    </row>
    <row r="7365" spans="76:77" ht="16.5" customHeight="1">
      <c r="BX7365" s="149"/>
      <c r="BY7365" s="149"/>
    </row>
    <row r="7366" spans="76:77" ht="16.5" customHeight="1">
      <c r="BX7366" s="149"/>
      <c r="BY7366" s="149"/>
    </row>
    <row r="7367" spans="76:77" ht="16.5" customHeight="1">
      <c r="BX7367" s="149"/>
      <c r="BY7367" s="149"/>
    </row>
    <row r="7368" spans="76:77" ht="16.5" customHeight="1">
      <c r="BX7368" s="149"/>
      <c r="BY7368" s="149"/>
    </row>
    <row r="7369" spans="76:77" ht="16.5" customHeight="1">
      <c r="BX7369" s="149"/>
      <c r="BY7369" s="149"/>
    </row>
    <row r="7370" spans="76:77" ht="16.5" customHeight="1">
      <c r="BX7370" s="149"/>
      <c r="BY7370" s="149"/>
    </row>
    <row r="7371" spans="76:77" ht="16.5" customHeight="1">
      <c r="BX7371" s="149"/>
      <c r="BY7371" s="149"/>
    </row>
    <row r="7372" spans="76:77" ht="16.5" customHeight="1">
      <c r="BX7372" s="149"/>
      <c r="BY7372" s="149"/>
    </row>
    <row r="7373" spans="76:77" ht="16.5" customHeight="1">
      <c r="BX7373" s="149"/>
      <c r="BY7373" s="149"/>
    </row>
    <row r="7374" spans="76:77" ht="16.5" customHeight="1">
      <c r="BX7374" s="149"/>
      <c r="BY7374" s="149"/>
    </row>
    <row r="7375" spans="76:77" ht="16.5" customHeight="1">
      <c r="BX7375" s="149"/>
      <c r="BY7375" s="149"/>
    </row>
    <row r="7376" spans="76:77" ht="16.5" customHeight="1">
      <c r="BX7376" s="149"/>
      <c r="BY7376" s="149"/>
    </row>
    <row r="7377" spans="76:77" ht="16.5" customHeight="1">
      <c r="BX7377" s="149"/>
      <c r="BY7377" s="149"/>
    </row>
    <row r="7378" spans="76:77" ht="16.5" customHeight="1">
      <c r="BX7378" s="149"/>
      <c r="BY7378" s="149"/>
    </row>
    <row r="7379" spans="76:77" ht="16.5" customHeight="1">
      <c r="BX7379" s="149"/>
      <c r="BY7379" s="149"/>
    </row>
    <row r="7380" spans="76:77" ht="16.5" customHeight="1">
      <c r="BX7380" s="149"/>
      <c r="BY7380" s="149"/>
    </row>
    <row r="7381" spans="76:77" ht="16.5" customHeight="1">
      <c r="BX7381" s="149"/>
      <c r="BY7381" s="149"/>
    </row>
    <row r="7382" spans="76:77" ht="16.5" customHeight="1">
      <c r="BX7382" s="149"/>
      <c r="BY7382" s="149"/>
    </row>
    <row r="7383" spans="76:77" ht="16.5" customHeight="1">
      <c r="BX7383" s="149"/>
      <c r="BY7383" s="149"/>
    </row>
    <row r="7384" spans="76:77" ht="16.5" customHeight="1">
      <c r="BX7384" s="149"/>
      <c r="BY7384" s="149"/>
    </row>
    <row r="7385" spans="76:77" ht="16.5" customHeight="1">
      <c r="BX7385" s="149"/>
      <c r="BY7385" s="149"/>
    </row>
    <row r="7386" spans="76:77" ht="16.5" customHeight="1">
      <c r="BX7386" s="149"/>
      <c r="BY7386" s="149"/>
    </row>
    <row r="7387" spans="76:77" ht="16.5" customHeight="1">
      <c r="BX7387" s="149"/>
      <c r="BY7387" s="149"/>
    </row>
    <row r="7388" spans="76:77" ht="16.5" customHeight="1">
      <c r="BX7388" s="149"/>
      <c r="BY7388" s="149"/>
    </row>
    <row r="7389" spans="76:77" ht="16.5" customHeight="1">
      <c r="BX7389" s="149"/>
      <c r="BY7389" s="149"/>
    </row>
    <row r="7390" spans="76:77" ht="16.5" customHeight="1">
      <c r="BX7390" s="149"/>
      <c r="BY7390" s="149"/>
    </row>
    <row r="7391" spans="76:77" ht="16.5" customHeight="1">
      <c r="BX7391" s="149"/>
      <c r="BY7391" s="149"/>
    </row>
    <row r="7392" spans="76:77" ht="16.5" customHeight="1">
      <c r="BX7392" s="149"/>
      <c r="BY7392" s="149"/>
    </row>
    <row r="7393" spans="76:77" ht="16.5" customHeight="1">
      <c r="BX7393" s="149"/>
      <c r="BY7393" s="149"/>
    </row>
    <row r="7394" spans="76:77" ht="16.5" customHeight="1">
      <c r="BX7394" s="149"/>
      <c r="BY7394" s="149"/>
    </row>
    <row r="7395" spans="76:77" ht="16.5" customHeight="1">
      <c r="BX7395" s="149"/>
      <c r="BY7395" s="149"/>
    </row>
    <row r="7396" spans="76:77" ht="16.5" customHeight="1">
      <c r="BX7396" s="149"/>
      <c r="BY7396" s="149"/>
    </row>
    <row r="7397" spans="76:77" ht="16.5" customHeight="1">
      <c r="BX7397" s="149"/>
      <c r="BY7397" s="149"/>
    </row>
    <row r="7398" spans="76:77" ht="16.5" customHeight="1">
      <c r="BX7398" s="149"/>
      <c r="BY7398" s="149"/>
    </row>
    <row r="7399" spans="76:77" ht="16.5" customHeight="1">
      <c r="BX7399" s="149"/>
      <c r="BY7399" s="149"/>
    </row>
    <row r="7400" spans="76:77" ht="16.5" customHeight="1">
      <c r="BX7400" s="149"/>
      <c r="BY7400" s="149"/>
    </row>
    <row r="7401" spans="76:77" ht="16.5" customHeight="1">
      <c r="BX7401" s="149"/>
      <c r="BY7401" s="149"/>
    </row>
    <row r="7402" spans="76:77" ht="16.5" customHeight="1">
      <c r="BX7402" s="149"/>
      <c r="BY7402" s="149"/>
    </row>
    <row r="7403" spans="76:77" ht="16.5" customHeight="1">
      <c r="BX7403" s="149"/>
      <c r="BY7403" s="149"/>
    </row>
    <row r="7404" spans="76:77" ht="16.5" customHeight="1">
      <c r="BX7404" s="149"/>
      <c r="BY7404" s="149"/>
    </row>
    <row r="7405" spans="76:77" ht="16.5" customHeight="1">
      <c r="BX7405" s="149"/>
      <c r="BY7405" s="149"/>
    </row>
    <row r="7406" spans="76:77" ht="16.5" customHeight="1">
      <c r="BX7406" s="149"/>
      <c r="BY7406" s="149"/>
    </row>
    <row r="7407" spans="76:77" ht="16.5" customHeight="1">
      <c r="BX7407" s="149"/>
      <c r="BY7407" s="149"/>
    </row>
    <row r="7408" spans="76:77" ht="16.5" customHeight="1">
      <c r="BX7408" s="149"/>
      <c r="BY7408" s="149"/>
    </row>
    <row r="7409" spans="76:77" ht="16.5" customHeight="1">
      <c r="BX7409" s="149"/>
      <c r="BY7409" s="149"/>
    </row>
    <row r="7410" spans="76:77" ht="16.5" customHeight="1">
      <c r="BX7410" s="149"/>
      <c r="BY7410" s="149"/>
    </row>
    <row r="7411" spans="76:77" ht="16.5" customHeight="1">
      <c r="BX7411" s="149"/>
      <c r="BY7411" s="149"/>
    </row>
    <row r="7412" spans="76:77" ht="16.5" customHeight="1">
      <c r="BX7412" s="149"/>
      <c r="BY7412" s="149"/>
    </row>
    <row r="7413" spans="76:77" ht="16.5" customHeight="1">
      <c r="BX7413" s="149"/>
      <c r="BY7413" s="149"/>
    </row>
    <row r="7414" spans="76:77" ht="16.5" customHeight="1">
      <c r="BX7414" s="149"/>
      <c r="BY7414" s="149"/>
    </row>
    <row r="7415" spans="76:77" ht="16.5" customHeight="1">
      <c r="BX7415" s="149"/>
      <c r="BY7415" s="149"/>
    </row>
    <row r="7416" spans="76:77" ht="16.5" customHeight="1">
      <c r="BX7416" s="149"/>
      <c r="BY7416" s="149"/>
    </row>
    <row r="7417" spans="76:77" ht="16.5" customHeight="1">
      <c r="BX7417" s="149"/>
      <c r="BY7417" s="149"/>
    </row>
    <row r="7418" spans="76:77" ht="16.5" customHeight="1">
      <c r="BX7418" s="149"/>
      <c r="BY7418" s="149"/>
    </row>
    <row r="7419" spans="76:77" ht="16.5" customHeight="1">
      <c r="BX7419" s="149"/>
      <c r="BY7419" s="149"/>
    </row>
    <row r="7420" spans="76:77" ht="16.5" customHeight="1">
      <c r="BX7420" s="149"/>
      <c r="BY7420" s="149"/>
    </row>
    <row r="7421" spans="76:77" ht="16.5" customHeight="1">
      <c r="BX7421" s="149"/>
      <c r="BY7421" s="149"/>
    </row>
    <row r="7422" spans="76:77" ht="16.5" customHeight="1">
      <c r="BX7422" s="149"/>
      <c r="BY7422" s="149"/>
    </row>
    <row r="7423" spans="76:77" ht="16.5" customHeight="1">
      <c r="BX7423" s="149"/>
      <c r="BY7423" s="149"/>
    </row>
    <row r="7424" spans="76:77" ht="16.5" customHeight="1">
      <c r="BX7424" s="149"/>
      <c r="BY7424" s="149"/>
    </row>
    <row r="7425" spans="76:77" ht="16.5" customHeight="1">
      <c r="BX7425" s="149"/>
      <c r="BY7425" s="149"/>
    </row>
    <row r="7426" spans="76:77" ht="16.5" customHeight="1">
      <c r="BX7426" s="149"/>
      <c r="BY7426" s="149"/>
    </row>
    <row r="7427" spans="76:77" ht="16.5" customHeight="1">
      <c r="BX7427" s="149"/>
      <c r="BY7427" s="149"/>
    </row>
    <row r="7428" spans="76:77" ht="16.5" customHeight="1">
      <c r="BX7428" s="149"/>
      <c r="BY7428" s="149"/>
    </row>
    <row r="7429" spans="76:77" ht="16.5" customHeight="1">
      <c r="BX7429" s="149"/>
      <c r="BY7429" s="149"/>
    </row>
    <row r="7430" spans="76:77" ht="16.5" customHeight="1">
      <c r="BX7430" s="149"/>
      <c r="BY7430" s="149"/>
    </row>
    <row r="7431" spans="76:77" ht="16.5" customHeight="1">
      <c r="BX7431" s="149"/>
      <c r="BY7431" s="149"/>
    </row>
    <row r="7432" spans="76:77" ht="16.5" customHeight="1">
      <c r="BX7432" s="149"/>
      <c r="BY7432" s="149"/>
    </row>
    <row r="7433" spans="76:77" ht="16.5" customHeight="1">
      <c r="BX7433" s="149"/>
      <c r="BY7433" s="149"/>
    </row>
    <row r="7434" spans="76:77" ht="16.5" customHeight="1">
      <c r="BX7434" s="149"/>
      <c r="BY7434" s="149"/>
    </row>
    <row r="7435" spans="76:77" ht="16.5" customHeight="1">
      <c r="BX7435" s="149"/>
      <c r="BY7435" s="149"/>
    </row>
    <row r="7436" spans="76:77" ht="16.5" customHeight="1">
      <c r="BX7436" s="149"/>
      <c r="BY7436" s="149"/>
    </row>
    <row r="7437" spans="76:77" ht="16.5" customHeight="1">
      <c r="BX7437" s="149"/>
      <c r="BY7437" s="149"/>
    </row>
    <row r="7438" spans="76:77" ht="16.5" customHeight="1">
      <c r="BX7438" s="149"/>
      <c r="BY7438" s="149"/>
    </row>
    <row r="7439" spans="76:77" ht="16.5" customHeight="1">
      <c r="BX7439" s="149"/>
      <c r="BY7439" s="149"/>
    </row>
    <row r="7440" spans="76:77" ht="16.5" customHeight="1">
      <c r="BX7440" s="149"/>
      <c r="BY7440" s="149"/>
    </row>
    <row r="7441" spans="76:77" ht="16.5" customHeight="1">
      <c r="BX7441" s="149"/>
      <c r="BY7441" s="149"/>
    </row>
    <row r="7442" spans="76:77" ht="16.5" customHeight="1">
      <c r="BX7442" s="149"/>
      <c r="BY7442" s="149"/>
    </row>
    <row r="7443" spans="76:77" ht="16.5" customHeight="1">
      <c r="BX7443" s="149"/>
      <c r="BY7443" s="149"/>
    </row>
    <row r="7444" spans="76:77" ht="16.5" customHeight="1">
      <c r="BX7444" s="149"/>
      <c r="BY7444" s="149"/>
    </row>
    <row r="7445" spans="76:77" ht="16.5" customHeight="1">
      <c r="BX7445" s="149"/>
      <c r="BY7445" s="149"/>
    </row>
    <row r="7446" spans="76:77" ht="16.5" customHeight="1">
      <c r="BX7446" s="149"/>
      <c r="BY7446" s="149"/>
    </row>
    <row r="7447" spans="76:77" ht="16.5" customHeight="1">
      <c r="BX7447" s="149"/>
      <c r="BY7447" s="149"/>
    </row>
    <row r="7448" spans="76:77" ht="16.5" customHeight="1">
      <c r="BX7448" s="149"/>
      <c r="BY7448" s="149"/>
    </row>
    <row r="7449" spans="76:77" ht="16.5" customHeight="1">
      <c r="BX7449" s="149"/>
      <c r="BY7449" s="149"/>
    </row>
    <row r="7450" spans="76:77" ht="16.5" customHeight="1">
      <c r="BX7450" s="149"/>
      <c r="BY7450" s="149"/>
    </row>
    <row r="7451" spans="76:77" ht="16.5" customHeight="1">
      <c r="BX7451" s="149"/>
      <c r="BY7451" s="149"/>
    </row>
    <row r="7452" spans="76:77" ht="16.5" customHeight="1">
      <c r="BX7452" s="149"/>
      <c r="BY7452" s="149"/>
    </row>
    <row r="7453" spans="76:77" ht="16.5" customHeight="1">
      <c r="BX7453" s="149"/>
      <c r="BY7453" s="149"/>
    </row>
    <row r="7454" spans="76:77" ht="16.5" customHeight="1">
      <c r="BX7454" s="149"/>
      <c r="BY7454" s="149"/>
    </row>
    <row r="7455" spans="76:77" ht="16.5" customHeight="1">
      <c r="BX7455" s="149"/>
      <c r="BY7455" s="149"/>
    </row>
    <row r="7456" spans="76:77" ht="16.5" customHeight="1">
      <c r="BX7456" s="149"/>
      <c r="BY7456" s="149"/>
    </row>
    <row r="7457" spans="76:77" ht="16.5" customHeight="1">
      <c r="BX7457" s="149"/>
      <c r="BY7457" s="149"/>
    </row>
    <row r="7458" spans="76:77" ht="16.5" customHeight="1">
      <c r="BX7458" s="149"/>
      <c r="BY7458" s="149"/>
    </row>
    <row r="7459" spans="76:77" ht="16.5" customHeight="1">
      <c r="BX7459" s="149"/>
      <c r="BY7459" s="149"/>
    </row>
    <row r="7460" spans="76:77" ht="16.5" customHeight="1">
      <c r="BX7460" s="149"/>
      <c r="BY7460" s="149"/>
    </row>
    <row r="7461" spans="76:77" ht="16.5" customHeight="1">
      <c r="BX7461" s="149"/>
      <c r="BY7461" s="149"/>
    </row>
    <row r="7462" spans="76:77" ht="16.5" customHeight="1">
      <c r="BX7462" s="149"/>
      <c r="BY7462" s="149"/>
    </row>
    <row r="7463" spans="76:77" ht="16.5" customHeight="1">
      <c r="BX7463" s="149"/>
      <c r="BY7463" s="149"/>
    </row>
    <row r="7464" spans="76:77" ht="16.5" customHeight="1">
      <c r="BX7464" s="149"/>
      <c r="BY7464" s="149"/>
    </row>
    <row r="7465" spans="76:77" ht="16.5" customHeight="1">
      <c r="BX7465" s="149"/>
      <c r="BY7465" s="149"/>
    </row>
    <row r="7466" spans="76:77" ht="16.5" customHeight="1">
      <c r="BX7466" s="149"/>
      <c r="BY7466" s="149"/>
    </row>
    <row r="7467" spans="76:77" ht="16.5" customHeight="1">
      <c r="BX7467" s="149"/>
      <c r="BY7467" s="149"/>
    </row>
    <row r="7468" spans="76:77" ht="16.5" customHeight="1">
      <c r="BX7468" s="149"/>
      <c r="BY7468" s="149"/>
    </row>
    <row r="7469" spans="76:77" ht="16.5" customHeight="1">
      <c r="BX7469" s="149"/>
      <c r="BY7469" s="149"/>
    </row>
    <row r="7470" spans="76:77" ht="16.5" customHeight="1">
      <c r="BX7470" s="149"/>
      <c r="BY7470" s="149"/>
    </row>
    <row r="7471" spans="76:77" ht="16.5" customHeight="1">
      <c r="BX7471" s="149"/>
      <c r="BY7471" s="149"/>
    </row>
    <row r="7472" spans="76:77" ht="16.5" customHeight="1">
      <c r="BX7472" s="149"/>
      <c r="BY7472" s="149"/>
    </row>
    <row r="7473" spans="76:77" ht="16.5" customHeight="1">
      <c r="BX7473" s="149"/>
      <c r="BY7473" s="149"/>
    </row>
    <row r="7474" spans="76:77" ht="16.5" customHeight="1">
      <c r="BX7474" s="149"/>
      <c r="BY7474" s="149"/>
    </row>
    <row r="7475" spans="76:77" ht="16.5" customHeight="1">
      <c r="BX7475" s="149"/>
      <c r="BY7475" s="149"/>
    </row>
    <row r="7476" spans="76:77" ht="16.5" customHeight="1">
      <c r="BX7476" s="149"/>
      <c r="BY7476" s="149"/>
    </row>
    <row r="7477" spans="76:77" ht="16.5" customHeight="1">
      <c r="BX7477" s="149"/>
      <c r="BY7477" s="149"/>
    </row>
    <row r="7478" spans="76:77" ht="16.5" customHeight="1">
      <c r="BX7478" s="149"/>
      <c r="BY7478" s="149"/>
    </row>
    <row r="7479" spans="76:77" ht="16.5" customHeight="1">
      <c r="BX7479" s="149"/>
      <c r="BY7479" s="149"/>
    </row>
    <row r="7480" spans="76:77" ht="16.5" customHeight="1">
      <c r="BX7480" s="149"/>
      <c r="BY7480" s="149"/>
    </row>
    <row r="7481" spans="76:77" ht="16.5" customHeight="1">
      <c r="BX7481" s="149"/>
      <c r="BY7481" s="149"/>
    </row>
    <row r="7482" spans="76:77" ht="16.5" customHeight="1">
      <c r="BX7482" s="149"/>
      <c r="BY7482" s="149"/>
    </row>
    <row r="7483" spans="76:77" ht="16.5" customHeight="1">
      <c r="BX7483" s="149"/>
      <c r="BY7483" s="149"/>
    </row>
    <row r="7484" spans="76:77" ht="16.5" customHeight="1">
      <c r="BX7484" s="149"/>
      <c r="BY7484" s="149"/>
    </row>
    <row r="7485" spans="76:77" ht="16.5" customHeight="1">
      <c r="BX7485" s="149"/>
      <c r="BY7485" s="149"/>
    </row>
    <row r="7486" spans="76:77" ht="16.5" customHeight="1">
      <c r="BX7486" s="149"/>
      <c r="BY7486" s="149"/>
    </row>
    <row r="7487" spans="76:77" ht="16.5" customHeight="1">
      <c r="BX7487" s="149"/>
      <c r="BY7487" s="149"/>
    </row>
    <row r="7488" spans="76:77" ht="16.5" customHeight="1">
      <c r="BX7488" s="149"/>
      <c r="BY7488" s="149"/>
    </row>
    <row r="7489" spans="76:77" ht="16.5" customHeight="1">
      <c r="BX7489" s="149"/>
      <c r="BY7489" s="149"/>
    </row>
    <row r="7490" spans="76:77" ht="16.5" customHeight="1">
      <c r="BX7490" s="149"/>
      <c r="BY7490" s="149"/>
    </row>
    <row r="7491" spans="76:77" ht="16.5" customHeight="1">
      <c r="BX7491" s="149"/>
      <c r="BY7491" s="149"/>
    </row>
    <row r="7492" spans="76:77" ht="16.5" customHeight="1">
      <c r="BX7492" s="149"/>
      <c r="BY7492" s="149"/>
    </row>
    <row r="7493" spans="76:77" ht="16.5" customHeight="1">
      <c r="BX7493" s="149"/>
      <c r="BY7493" s="149"/>
    </row>
    <row r="7494" spans="76:77" ht="16.5" customHeight="1">
      <c r="BX7494" s="149"/>
      <c r="BY7494" s="149"/>
    </row>
    <row r="7495" spans="76:77" ht="16.5" customHeight="1">
      <c r="BX7495" s="149"/>
      <c r="BY7495" s="149"/>
    </row>
    <row r="7496" spans="76:77" ht="16.5" customHeight="1">
      <c r="BX7496" s="149"/>
      <c r="BY7496" s="149"/>
    </row>
    <row r="7497" spans="76:77" ht="16.5" customHeight="1">
      <c r="BX7497" s="149"/>
      <c r="BY7497" s="149"/>
    </row>
    <row r="7498" spans="76:77" ht="16.5" customHeight="1">
      <c r="BX7498" s="149"/>
      <c r="BY7498" s="149"/>
    </row>
    <row r="7499" spans="76:77" ht="16.5" customHeight="1">
      <c r="BX7499" s="149"/>
      <c r="BY7499" s="149"/>
    </row>
    <row r="7500" spans="76:77" ht="16.5" customHeight="1">
      <c r="BX7500" s="149"/>
      <c r="BY7500" s="149"/>
    </row>
    <row r="7501" spans="76:77" ht="16.5" customHeight="1">
      <c r="BX7501" s="149"/>
      <c r="BY7501" s="149"/>
    </row>
    <row r="7502" spans="76:77" ht="16.5" customHeight="1">
      <c r="BX7502" s="149"/>
      <c r="BY7502" s="149"/>
    </row>
    <row r="7503" spans="76:77" ht="16.5" customHeight="1">
      <c r="BX7503" s="149"/>
      <c r="BY7503" s="149"/>
    </row>
    <row r="7504" spans="76:77" ht="16.5" customHeight="1">
      <c r="BX7504" s="149"/>
      <c r="BY7504" s="149"/>
    </row>
    <row r="7505" spans="76:77" ht="16.5" customHeight="1">
      <c r="BX7505" s="149"/>
      <c r="BY7505" s="149"/>
    </row>
    <row r="7506" spans="76:77" ht="16.5" customHeight="1">
      <c r="BX7506" s="149"/>
      <c r="BY7506" s="149"/>
    </row>
    <row r="7507" spans="76:77" ht="16.5" customHeight="1">
      <c r="BX7507" s="149"/>
      <c r="BY7507" s="149"/>
    </row>
    <row r="7508" spans="76:77" ht="16.5" customHeight="1">
      <c r="BX7508" s="149"/>
      <c r="BY7508" s="149"/>
    </row>
    <row r="7509" spans="76:77" ht="16.5" customHeight="1">
      <c r="BX7509" s="149"/>
      <c r="BY7509" s="149"/>
    </row>
    <row r="7510" spans="76:77" ht="16.5" customHeight="1">
      <c r="BX7510" s="149"/>
      <c r="BY7510" s="149"/>
    </row>
    <row r="7511" spans="76:77" ht="16.5" customHeight="1">
      <c r="BX7511" s="149"/>
      <c r="BY7511" s="149"/>
    </row>
    <row r="7512" spans="76:77" ht="16.5" customHeight="1">
      <c r="BX7512" s="149"/>
      <c r="BY7512" s="149"/>
    </row>
    <row r="7513" spans="76:77" ht="16.5" customHeight="1">
      <c r="BX7513" s="149"/>
      <c r="BY7513" s="149"/>
    </row>
    <row r="7514" spans="76:77" ht="16.5" customHeight="1">
      <c r="BX7514" s="149"/>
      <c r="BY7514" s="149"/>
    </row>
    <row r="7515" spans="76:77" ht="16.5" customHeight="1">
      <c r="BX7515" s="149"/>
      <c r="BY7515" s="149"/>
    </row>
    <row r="7516" spans="76:77" ht="16.5" customHeight="1">
      <c r="BX7516" s="149"/>
      <c r="BY7516" s="149"/>
    </row>
    <row r="7517" spans="76:77" ht="16.5" customHeight="1">
      <c r="BX7517" s="149"/>
      <c r="BY7517" s="149"/>
    </row>
    <row r="7518" spans="76:77" ht="16.5" customHeight="1">
      <c r="BX7518" s="149"/>
      <c r="BY7518" s="149"/>
    </row>
    <row r="7519" spans="76:77" ht="16.5" customHeight="1">
      <c r="BX7519" s="149"/>
      <c r="BY7519" s="149"/>
    </row>
    <row r="7520" spans="76:77" ht="16.5" customHeight="1">
      <c r="BX7520" s="149"/>
      <c r="BY7520" s="149"/>
    </row>
    <row r="7521" spans="76:77" ht="16.5" customHeight="1">
      <c r="BX7521" s="149"/>
      <c r="BY7521" s="149"/>
    </row>
    <row r="7522" spans="76:77" ht="16.5" customHeight="1">
      <c r="BX7522" s="149"/>
      <c r="BY7522" s="149"/>
    </row>
    <row r="7523" spans="76:77" ht="16.5" customHeight="1">
      <c r="BX7523" s="149"/>
      <c r="BY7523" s="149"/>
    </row>
    <row r="7524" spans="76:77" ht="16.5" customHeight="1">
      <c r="BX7524" s="149"/>
      <c r="BY7524" s="149"/>
    </row>
    <row r="7525" spans="76:77" ht="16.5" customHeight="1">
      <c r="BX7525" s="149"/>
      <c r="BY7525" s="149"/>
    </row>
    <row r="7526" spans="76:77" ht="16.5" customHeight="1">
      <c r="BX7526" s="149"/>
      <c r="BY7526" s="149"/>
    </row>
    <row r="7527" spans="76:77" ht="16.5" customHeight="1">
      <c r="BX7527" s="149"/>
      <c r="BY7527" s="149"/>
    </row>
    <row r="7528" spans="76:77" ht="16.5" customHeight="1">
      <c r="BX7528" s="149"/>
      <c r="BY7528" s="149"/>
    </row>
    <row r="7529" spans="76:77" ht="16.5" customHeight="1">
      <c r="BX7529" s="149"/>
      <c r="BY7529" s="149"/>
    </row>
    <row r="7530" spans="76:77" ht="16.5" customHeight="1">
      <c r="BX7530" s="149"/>
      <c r="BY7530" s="149"/>
    </row>
    <row r="7531" spans="76:77" ht="16.5" customHeight="1">
      <c r="BX7531" s="149"/>
      <c r="BY7531" s="149"/>
    </row>
    <row r="7532" spans="76:77" ht="16.5" customHeight="1">
      <c r="BX7532" s="149"/>
      <c r="BY7532" s="149"/>
    </row>
    <row r="7533" spans="76:77" ht="16.5" customHeight="1">
      <c r="BX7533" s="149"/>
      <c r="BY7533" s="149"/>
    </row>
    <row r="7534" spans="76:77" ht="16.5" customHeight="1">
      <c r="BX7534" s="149"/>
      <c r="BY7534" s="149"/>
    </row>
    <row r="7535" spans="76:77" ht="16.5" customHeight="1">
      <c r="BX7535" s="149"/>
      <c r="BY7535" s="149"/>
    </row>
    <row r="7536" spans="76:77" ht="16.5" customHeight="1">
      <c r="BX7536" s="149"/>
      <c r="BY7536" s="149"/>
    </row>
    <row r="7537" spans="76:77" ht="16.5" customHeight="1">
      <c r="BX7537" s="149"/>
      <c r="BY7537" s="149"/>
    </row>
    <row r="7538" spans="76:77" ht="16.5" customHeight="1">
      <c r="BX7538" s="149"/>
      <c r="BY7538" s="149"/>
    </row>
    <row r="7539" spans="76:77" ht="16.5" customHeight="1">
      <c r="BX7539" s="149"/>
      <c r="BY7539" s="149"/>
    </row>
    <row r="7540" spans="76:77" ht="16.5" customHeight="1">
      <c r="BX7540" s="149"/>
      <c r="BY7540" s="149"/>
    </row>
    <row r="7541" spans="76:77" ht="16.5" customHeight="1">
      <c r="BX7541" s="149"/>
      <c r="BY7541" s="149"/>
    </row>
    <row r="7542" spans="76:77" ht="16.5" customHeight="1">
      <c r="BX7542" s="149"/>
      <c r="BY7542" s="149"/>
    </row>
    <row r="7543" spans="76:77" ht="16.5" customHeight="1">
      <c r="BX7543" s="149"/>
      <c r="BY7543" s="149"/>
    </row>
    <row r="7544" spans="76:77" ht="16.5" customHeight="1">
      <c r="BX7544" s="149"/>
      <c r="BY7544" s="149"/>
    </row>
    <row r="7545" spans="76:77" ht="16.5" customHeight="1">
      <c r="BX7545" s="149"/>
      <c r="BY7545" s="149"/>
    </row>
    <row r="7546" spans="76:77" ht="16.5" customHeight="1">
      <c r="BX7546" s="149"/>
      <c r="BY7546" s="149"/>
    </row>
    <row r="7547" spans="76:77" ht="16.5" customHeight="1">
      <c r="BX7547" s="149"/>
      <c r="BY7547" s="149"/>
    </row>
    <row r="7548" spans="76:77" ht="16.5" customHeight="1">
      <c r="BX7548" s="149"/>
      <c r="BY7548" s="149"/>
    </row>
    <row r="7549" spans="76:77" ht="16.5" customHeight="1">
      <c r="BX7549" s="149"/>
      <c r="BY7549" s="149"/>
    </row>
    <row r="7550" spans="76:77" ht="16.5" customHeight="1">
      <c r="BX7550" s="149"/>
      <c r="BY7550" s="149"/>
    </row>
    <row r="7551" spans="76:77" ht="16.5" customHeight="1">
      <c r="BX7551" s="149"/>
      <c r="BY7551" s="149"/>
    </row>
    <row r="7552" spans="76:77" ht="16.5" customHeight="1">
      <c r="BX7552" s="149"/>
      <c r="BY7552" s="149"/>
    </row>
    <row r="7553" spans="76:77" ht="16.5" customHeight="1">
      <c r="BX7553" s="149"/>
      <c r="BY7553" s="149"/>
    </row>
    <row r="7554" spans="76:77" ht="16.5" customHeight="1">
      <c r="BX7554" s="149"/>
      <c r="BY7554" s="149"/>
    </row>
    <row r="7555" spans="76:77" ht="16.5" customHeight="1">
      <c r="BX7555" s="149"/>
      <c r="BY7555" s="149"/>
    </row>
    <row r="7556" spans="76:77" ht="16.5" customHeight="1">
      <c r="BX7556" s="149"/>
      <c r="BY7556" s="149"/>
    </row>
    <row r="7557" spans="76:77" ht="16.5" customHeight="1">
      <c r="BX7557" s="149"/>
      <c r="BY7557" s="149"/>
    </row>
    <row r="7558" spans="76:77" ht="16.5" customHeight="1">
      <c r="BX7558" s="149"/>
      <c r="BY7558" s="149"/>
    </row>
    <row r="7559" spans="76:77" ht="16.5" customHeight="1">
      <c r="BX7559" s="149"/>
      <c r="BY7559" s="149"/>
    </row>
    <row r="7560" spans="76:77" ht="16.5" customHeight="1">
      <c r="BX7560" s="149"/>
      <c r="BY7560" s="149"/>
    </row>
    <row r="7561" spans="76:77" ht="16.5" customHeight="1">
      <c r="BX7561" s="149"/>
      <c r="BY7561" s="149"/>
    </row>
    <row r="7562" spans="76:77" ht="16.5" customHeight="1">
      <c r="BX7562" s="149"/>
      <c r="BY7562" s="149"/>
    </row>
    <row r="7563" spans="76:77" ht="16.5" customHeight="1">
      <c r="BX7563" s="149"/>
      <c r="BY7563" s="149"/>
    </row>
    <row r="7564" spans="76:77" ht="16.5" customHeight="1">
      <c r="BX7564" s="149"/>
      <c r="BY7564" s="149"/>
    </row>
    <row r="7565" spans="76:77" ht="16.5" customHeight="1">
      <c r="BX7565" s="149"/>
      <c r="BY7565" s="149"/>
    </row>
    <row r="7566" spans="76:77" ht="16.5" customHeight="1">
      <c r="BX7566" s="149"/>
      <c r="BY7566" s="149"/>
    </row>
    <row r="7567" spans="76:77" ht="16.5" customHeight="1">
      <c r="BX7567" s="149"/>
      <c r="BY7567" s="149"/>
    </row>
    <row r="7568" spans="76:77" ht="16.5" customHeight="1">
      <c r="BX7568" s="149"/>
      <c r="BY7568" s="149"/>
    </row>
    <row r="7569" spans="76:77" ht="16.5" customHeight="1">
      <c r="BX7569" s="149"/>
      <c r="BY7569" s="149"/>
    </row>
    <row r="7570" spans="76:77" ht="16.5" customHeight="1">
      <c r="BX7570" s="149"/>
      <c r="BY7570" s="149"/>
    </row>
    <row r="7571" spans="76:77" ht="16.5" customHeight="1">
      <c r="BX7571" s="149"/>
      <c r="BY7571" s="149"/>
    </row>
    <row r="7572" spans="76:77" ht="16.5" customHeight="1">
      <c r="BX7572" s="149"/>
      <c r="BY7572" s="149"/>
    </row>
    <row r="7573" spans="76:77" ht="16.5" customHeight="1">
      <c r="BX7573" s="149"/>
      <c r="BY7573" s="149"/>
    </row>
    <row r="7574" spans="76:77" ht="16.5" customHeight="1">
      <c r="BX7574" s="149"/>
      <c r="BY7574" s="149"/>
    </row>
    <row r="7575" spans="76:77" ht="16.5" customHeight="1">
      <c r="BX7575" s="149"/>
      <c r="BY7575" s="149"/>
    </row>
    <row r="7576" spans="76:77" ht="16.5" customHeight="1">
      <c r="BX7576" s="149"/>
      <c r="BY7576" s="149"/>
    </row>
    <row r="7577" spans="76:77" ht="16.5" customHeight="1">
      <c r="BX7577" s="149"/>
      <c r="BY7577" s="149"/>
    </row>
    <row r="7578" spans="76:77" ht="16.5" customHeight="1">
      <c r="BX7578" s="149"/>
      <c r="BY7578" s="149"/>
    </row>
    <row r="7579" spans="76:77" ht="16.5" customHeight="1">
      <c r="BX7579" s="149"/>
      <c r="BY7579" s="149"/>
    </row>
    <row r="7580" spans="76:77" ht="16.5" customHeight="1">
      <c r="BX7580" s="149"/>
      <c r="BY7580" s="149"/>
    </row>
    <row r="7581" spans="76:77" ht="16.5" customHeight="1">
      <c r="BX7581" s="149"/>
      <c r="BY7581" s="149"/>
    </row>
    <row r="7582" spans="76:77" ht="16.5" customHeight="1">
      <c r="BX7582" s="149"/>
      <c r="BY7582" s="149"/>
    </row>
    <row r="7583" spans="76:77" ht="16.5" customHeight="1">
      <c r="BX7583" s="149"/>
      <c r="BY7583" s="149"/>
    </row>
    <row r="7584" spans="76:77" ht="16.5" customHeight="1">
      <c r="BX7584" s="149"/>
      <c r="BY7584" s="149"/>
    </row>
    <row r="7585" spans="76:77" ht="16.5" customHeight="1">
      <c r="BX7585" s="149"/>
      <c r="BY7585" s="149"/>
    </row>
    <row r="7586" spans="76:77" ht="16.5" customHeight="1">
      <c r="BX7586" s="149"/>
      <c r="BY7586" s="149"/>
    </row>
    <row r="7587" spans="76:77" ht="16.5" customHeight="1">
      <c r="BX7587" s="149"/>
      <c r="BY7587" s="149"/>
    </row>
    <row r="7588" spans="76:77" ht="16.5" customHeight="1">
      <c r="BX7588" s="149"/>
      <c r="BY7588" s="149"/>
    </row>
    <row r="7589" spans="76:77" ht="16.5" customHeight="1">
      <c r="BX7589" s="149"/>
      <c r="BY7589" s="149"/>
    </row>
    <row r="7590" spans="76:77" ht="16.5" customHeight="1">
      <c r="BX7590" s="149"/>
      <c r="BY7590" s="149"/>
    </row>
    <row r="7591" spans="76:77" ht="16.5" customHeight="1">
      <c r="BX7591" s="149"/>
      <c r="BY7591" s="149"/>
    </row>
    <row r="7592" spans="76:77" ht="16.5" customHeight="1">
      <c r="BX7592" s="149"/>
      <c r="BY7592" s="149"/>
    </row>
    <row r="7593" spans="76:77" ht="16.5" customHeight="1">
      <c r="BX7593" s="149"/>
      <c r="BY7593" s="149"/>
    </row>
    <row r="7594" spans="76:77" ht="16.5" customHeight="1">
      <c r="BX7594" s="149"/>
      <c r="BY7594" s="149"/>
    </row>
    <row r="7595" spans="76:77" ht="16.5" customHeight="1">
      <c r="BX7595" s="149"/>
      <c r="BY7595" s="149"/>
    </row>
    <row r="7596" spans="76:77" ht="16.5" customHeight="1">
      <c r="BX7596" s="149"/>
      <c r="BY7596" s="149"/>
    </row>
    <row r="7597" spans="76:77" ht="16.5" customHeight="1">
      <c r="BX7597" s="149"/>
      <c r="BY7597" s="149"/>
    </row>
    <row r="7598" spans="76:77" ht="16.5" customHeight="1">
      <c r="BX7598" s="149"/>
      <c r="BY7598" s="149"/>
    </row>
    <row r="7599" spans="76:77" ht="16.5" customHeight="1">
      <c r="BX7599" s="149"/>
      <c r="BY7599" s="149"/>
    </row>
    <row r="7600" spans="76:77" ht="16.5" customHeight="1">
      <c r="BX7600" s="149"/>
      <c r="BY7600" s="149"/>
    </row>
    <row r="7601" spans="76:77" ht="16.5" customHeight="1">
      <c r="BX7601" s="149"/>
      <c r="BY7601" s="149"/>
    </row>
    <row r="7602" spans="76:77" ht="16.5" customHeight="1">
      <c r="BX7602" s="149"/>
      <c r="BY7602" s="149"/>
    </row>
    <row r="7603" spans="76:77" ht="16.5" customHeight="1">
      <c r="BX7603" s="149"/>
      <c r="BY7603" s="149"/>
    </row>
    <row r="7604" spans="76:77" ht="16.5" customHeight="1">
      <c r="BX7604" s="149"/>
      <c r="BY7604" s="149"/>
    </row>
    <row r="7605" spans="76:77" ht="16.5" customHeight="1">
      <c r="BX7605" s="149"/>
      <c r="BY7605" s="149"/>
    </row>
    <row r="7606" spans="76:77" ht="16.5" customHeight="1">
      <c r="BX7606" s="149"/>
      <c r="BY7606" s="149"/>
    </row>
    <row r="7607" spans="76:77" ht="16.5" customHeight="1">
      <c r="BX7607" s="149"/>
      <c r="BY7607" s="149"/>
    </row>
    <row r="7608" spans="76:77" ht="16.5" customHeight="1">
      <c r="BX7608" s="149"/>
      <c r="BY7608" s="149"/>
    </row>
    <row r="7609" spans="76:77" ht="16.5" customHeight="1">
      <c r="BX7609" s="149"/>
      <c r="BY7609" s="149"/>
    </row>
    <row r="7610" spans="76:77" ht="16.5" customHeight="1">
      <c r="BX7610" s="149"/>
      <c r="BY7610" s="149"/>
    </row>
    <row r="7611" spans="76:77" ht="16.5" customHeight="1">
      <c r="BX7611" s="149"/>
      <c r="BY7611" s="149"/>
    </row>
    <row r="7612" spans="76:77" ht="16.5" customHeight="1">
      <c r="BX7612" s="149"/>
      <c r="BY7612" s="149"/>
    </row>
    <row r="7613" spans="76:77" ht="16.5" customHeight="1">
      <c r="BX7613" s="149"/>
      <c r="BY7613" s="149"/>
    </row>
    <row r="7614" spans="76:77" ht="16.5" customHeight="1">
      <c r="BX7614" s="149"/>
      <c r="BY7614" s="149"/>
    </row>
    <row r="7615" spans="76:77" ht="16.5" customHeight="1">
      <c r="BX7615" s="149"/>
      <c r="BY7615" s="149"/>
    </row>
    <row r="7616" spans="76:77" ht="16.5" customHeight="1">
      <c r="BX7616" s="149"/>
      <c r="BY7616" s="149"/>
    </row>
    <row r="7617" spans="76:77" ht="16.5" customHeight="1">
      <c r="BX7617" s="149"/>
      <c r="BY7617" s="149"/>
    </row>
    <row r="7618" spans="76:77" ht="16.5" customHeight="1">
      <c r="BX7618" s="149"/>
      <c r="BY7618" s="149"/>
    </row>
    <row r="7619" spans="76:77" ht="16.5" customHeight="1">
      <c r="BX7619" s="149"/>
      <c r="BY7619" s="149"/>
    </row>
    <row r="7620" spans="76:77" ht="16.5" customHeight="1">
      <c r="BX7620" s="149"/>
      <c r="BY7620" s="149"/>
    </row>
    <row r="7621" spans="76:77" ht="16.5" customHeight="1">
      <c r="BX7621" s="149"/>
      <c r="BY7621" s="149"/>
    </row>
    <row r="7622" spans="76:77" ht="16.5" customHeight="1">
      <c r="BX7622" s="149"/>
      <c r="BY7622" s="149"/>
    </row>
    <row r="7623" spans="76:77" ht="16.5" customHeight="1">
      <c r="BX7623" s="149"/>
      <c r="BY7623" s="149"/>
    </row>
    <row r="7624" spans="76:77" ht="16.5" customHeight="1">
      <c r="BX7624" s="149"/>
      <c r="BY7624" s="149"/>
    </row>
    <row r="7625" spans="76:77" ht="16.5" customHeight="1">
      <c r="BX7625" s="149"/>
      <c r="BY7625" s="149"/>
    </row>
    <row r="7626" spans="76:77" ht="16.5" customHeight="1">
      <c r="BX7626" s="149"/>
      <c r="BY7626" s="149"/>
    </row>
    <row r="7627" spans="76:77" ht="16.5" customHeight="1">
      <c r="BX7627" s="149"/>
      <c r="BY7627" s="149"/>
    </row>
    <row r="7628" spans="76:77" ht="16.5" customHeight="1">
      <c r="BX7628" s="149"/>
      <c r="BY7628" s="149"/>
    </row>
    <row r="7629" spans="76:77" ht="16.5" customHeight="1">
      <c r="BX7629" s="149"/>
      <c r="BY7629" s="149"/>
    </row>
    <row r="7630" spans="76:77" ht="16.5" customHeight="1">
      <c r="BX7630" s="149"/>
      <c r="BY7630" s="149"/>
    </row>
    <row r="7631" spans="76:77" ht="16.5" customHeight="1">
      <c r="BX7631" s="149"/>
      <c r="BY7631" s="149"/>
    </row>
    <row r="7632" spans="76:77" ht="16.5" customHeight="1">
      <c r="BX7632" s="149"/>
      <c r="BY7632" s="149"/>
    </row>
    <row r="7633" spans="76:77" ht="16.5" customHeight="1">
      <c r="BX7633" s="149"/>
      <c r="BY7633" s="149"/>
    </row>
    <row r="7634" spans="76:77" ht="16.5" customHeight="1">
      <c r="BX7634" s="149"/>
      <c r="BY7634" s="149"/>
    </row>
    <row r="7635" spans="76:77" ht="16.5" customHeight="1">
      <c r="BX7635" s="149"/>
      <c r="BY7635" s="149"/>
    </row>
    <row r="7636" spans="76:77" ht="16.5" customHeight="1">
      <c r="BX7636" s="149"/>
      <c r="BY7636" s="149"/>
    </row>
    <row r="7637" spans="76:77" ht="16.5" customHeight="1">
      <c r="BX7637" s="149"/>
      <c r="BY7637" s="149"/>
    </row>
    <row r="7638" spans="76:77" ht="16.5" customHeight="1">
      <c r="BX7638" s="149"/>
      <c r="BY7638" s="149"/>
    </row>
    <row r="7639" spans="76:77" ht="16.5" customHeight="1">
      <c r="BX7639" s="149"/>
      <c r="BY7639" s="149"/>
    </row>
    <row r="7640" spans="76:77" ht="16.5" customHeight="1">
      <c r="BX7640" s="149"/>
      <c r="BY7640" s="149"/>
    </row>
    <row r="7641" spans="76:77" ht="16.5" customHeight="1">
      <c r="BX7641" s="149"/>
      <c r="BY7641" s="149"/>
    </row>
    <row r="7642" spans="76:77" ht="16.5" customHeight="1">
      <c r="BX7642" s="149"/>
      <c r="BY7642" s="149"/>
    </row>
    <row r="7643" spans="76:77" ht="16.5" customHeight="1">
      <c r="BX7643" s="149"/>
      <c r="BY7643" s="149"/>
    </row>
    <row r="7644" spans="76:77" ht="16.5" customHeight="1">
      <c r="BX7644" s="149"/>
      <c r="BY7644" s="149"/>
    </row>
    <row r="7645" spans="76:77" ht="16.5" customHeight="1">
      <c r="BX7645" s="149"/>
      <c r="BY7645" s="149"/>
    </row>
    <row r="7646" spans="76:77" ht="16.5" customHeight="1">
      <c r="BX7646" s="149"/>
      <c r="BY7646" s="149"/>
    </row>
    <row r="7647" spans="76:77" ht="16.5" customHeight="1">
      <c r="BX7647" s="149"/>
      <c r="BY7647" s="149"/>
    </row>
    <row r="7648" spans="76:77" ht="16.5" customHeight="1">
      <c r="BX7648" s="149"/>
      <c r="BY7648" s="149"/>
    </row>
    <row r="7649" spans="76:77" ht="16.5" customHeight="1">
      <c r="BX7649" s="149"/>
      <c r="BY7649" s="149"/>
    </row>
    <row r="7650" spans="76:77" ht="16.5" customHeight="1">
      <c r="BX7650" s="149"/>
      <c r="BY7650" s="149"/>
    </row>
    <row r="7651" spans="76:77" ht="16.5" customHeight="1">
      <c r="BX7651" s="149"/>
      <c r="BY7651" s="149"/>
    </row>
    <row r="7652" spans="76:77" ht="16.5" customHeight="1">
      <c r="BX7652" s="149"/>
      <c r="BY7652" s="149"/>
    </row>
    <row r="7653" spans="76:77" ht="16.5" customHeight="1">
      <c r="BX7653" s="149"/>
      <c r="BY7653" s="149"/>
    </row>
    <row r="7654" spans="76:77" ht="16.5" customHeight="1">
      <c r="BX7654" s="149"/>
      <c r="BY7654" s="149"/>
    </row>
    <row r="7655" spans="76:77" ht="16.5" customHeight="1">
      <c r="BX7655" s="149"/>
      <c r="BY7655" s="149"/>
    </row>
    <row r="7656" spans="76:77" ht="16.5" customHeight="1">
      <c r="BX7656" s="149"/>
      <c r="BY7656" s="149"/>
    </row>
    <row r="7657" spans="76:77" ht="16.5" customHeight="1">
      <c r="BX7657" s="149"/>
      <c r="BY7657" s="149"/>
    </row>
    <row r="7658" spans="76:77" ht="16.5" customHeight="1">
      <c r="BX7658" s="149"/>
      <c r="BY7658" s="149"/>
    </row>
    <row r="7659" spans="76:77" ht="16.5" customHeight="1">
      <c r="BX7659" s="149"/>
      <c r="BY7659" s="149"/>
    </row>
    <row r="7660" spans="76:77" ht="16.5" customHeight="1">
      <c r="BX7660" s="149"/>
      <c r="BY7660" s="149"/>
    </row>
    <row r="7661" spans="76:77" ht="16.5" customHeight="1">
      <c r="BX7661" s="149"/>
      <c r="BY7661" s="149"/>
    </row>
    <row r="7662" spans="76:77" ht="16.5" customHeight="1">
      <c r="BX7662" s="149"/>
      <c r="BY7662" s="149"/>
    </row>
    <row r="7663" spans="76:77" ht="16.5" customHeight="1">
      <c r="BX7663" s="149"/>
      <c r="BY7663" s="149"/>
    </row>
    <row r="7664" spans="76:77" ht="16.5" customHeight="1">
      <c r="BX7664" s="149"/>
      <c r="BY7664" s="149"/>
    </row>
    <row r="7665" spans="76:77" ht="16.5" customHeight="1">
      <c r="BX7665" s="149"/>
      <c r="BY7665" s="149"/>
    </row>
    <row r="7666" spans="76:77" ht="16.5" customHeight="1">
      <c r="BX7666" s="149"/>
      <c r="BY7666" s="149"/>
    </row>
    <row r="7667" spans="76:77" ht="16.5" customHeight="1">
      <c r="BX7667" s="149"/>
      <c r="BY7667" s="149"/>
    </row>
    <row r="7668" spans="76:77" ht="16.5" customHeight="1">
      <c r="BX7668" s="149"/>
      <c r="BY7668" s="149"/>
    </row>
    <row r="7669" spans="76:77" ht="16.5" customHeight="1">
      <c r="BX7669" s="149"/>
      <c r="BY7669" s="149"/>
    </row>
    <row r="7670" spans="76:77" ht="16.5" customHeight="1">
      <c r="BX7670" s="149"/>
      <c r="BY7670" s="149"/>
    </row>
    <row r="7671" spans="76:77" ht="16.5" customHeight="1">
      <c r="BX7671" s="149"/>
      <c r="BY7671" s="149"/>
    </row>
    <row r="7672" spans="76:77" ht="16.5" customHeight="1">
      <c r="BX7672" s="149"/>
      <c r="BY7672" s="149"/>
    </row>
    <row r="7673" spans="76:77" ht="16.5" customHeight="1">
      <c r="BX7673" s="149"/>
      <c r="BY7673" s="149"/>
    </row>
    <row r="7674" spans="76:77" ht="16.5" customHeight="1">
      <c r="BX7674" s="149"/>
      <c r="BY7674" s="149"/>
    </row>
    <row r="7675" spans="76:77" ht="16.5" customHeight="1">
      <c r="BX7675" s="149"/>
      <c r="BY7675" s="149"/>
    </row>
    <row r="7676" spans="76:77" ht="16.5" customHeight="1">
      <c r="BX7676" s="149"/>
      <c r="BY7676" s="149"/>
    </row>
    <row r="7677" spans="76:77" ht="16.5" customHeight="1">
      <c r="BX7677" s="149"/>
      <c r="BY7677" s="149"/>
    </row>
    <row r="7678" spans="76:77" ht="16.5" customHeight="1">
      <c r="BX7678" s="149"/>
      <c r="BY7678" s="149"/>
    </row>
    <row r="7679" spans="76:77" ht="16.5" customHeight="1">
      <c r="BX7679" s="149"/>
      <c r="BY7679" s="149"/>
    </row>
    <row r="7680" spans="76:77" ht="16.5" customHeight="1">
      <c r="BX7680" s="149"/>
      <c r="BY7680" s="149"/>
    </row>
    <row r="7681" spans="76:77" ht="16.5" customHeight="1">
      <c r="BX7681" s="149"/>
      <c r="BY7681" s="149"/>
    </row>
    <row r="7682" spans="76:77" ht="16.5" customHeight="1">
      <c r="BX7682" s="149"/>
      <c r="BY7682" s="149"/>
    </row>
    <row r="7683" spans="76:77" ht="16.5" customHeight="1">
      <c r="BX7683" s="149"/>
      <c r="BY7683" s="149"/>
    </row>
    <row r="7684" spans="76:77" ht="16.5" customHeight="1">
      <c r="BX7684" s="149"/>
      <c r="BY7684" s="149"/>
    </row>
    <row r="7685" spans="76:77" ht="16.5" customHeight="1">
      <c r="BX7685" s="149"/>
      <c r="BY7685" s="149"/>
    </row>
    <row r="7686" spans="76:77" ht="16.5" customHeight="1">
      <c r="BX7686" s="149"/>
      <c r="BY7686" s="149"/>
    </row>
    <row r="7687" spans="76:77" ht="16.5" customHeight="1">
      <c r="BX7687" s="149"/>
      <c r="BY7687" s="149"/>
    </row>
    <row r="7688" spans="76:77" ht="16.5" customHeight="1">
      <c r="BX7688" s="149"/>
      <c r="BY7688" s="149"/>
    </row>
    <row r="7689" spans="76:77" ht="16.5" customHeight="1">
      <c r="BX7689" s="149"/>
      <c r="BY7689" s="149"/>
    </row>
    <row r="7690" spans="76:77" ht="16.5" customHeight="1">
      <c r="BX7690" s="149"/>
      <c r="BY7690" s="149"/>
    </row>
    <row r="7691" spans="76:77" ht="16.5" customHeight="1">
      <c r="BX7691" s="149"/>
      <c r="BY7691" s="149"/>
    </row>
    <row r="7692" spans="76:77" ht="16.5" customHeight="1">
      <c r="BX7692" s="149"/>
      <c r="BY7692" s="149"/>
    </row>
    <row r="7693" spans="76:77" ht="16.5" customHeight="1">
      <c r="BX7693" s="149"/>
      <c r="BY7693" s="149"/>
    </row>
    <row r="7694" spans="76:77" ht="16.5" customHeight="1">
      <c r="BX7694" s="149"/>
      <c r="BY7694" s="149"/>
    </row>
    <row r="7695" spans="76:77" ht="16.5" customHeight="1">
      <c r="BX7695" s="149"/>
      <c r="BY7695" s="149"/>
    </row>
    <row r="7696" spans="76:77" ht="16.5" customHeight="1">
      <c r="BX7696" s="149"/>
      <c r="BY7696" s="149"/>
    </row>
    <row r="7697" spans="76:77" ht="16.5" customHeight="1">
      <c r="BX7697" s="149"/>
      <c r="BY7697" s="149"/>
    </row>
    <row r="7698" spans="76:77" ht="16.5" customHeight="1">
      <c r="BX7698" s="149"/>
      <c r="BY7698" s="149"/>
    </row>
    <row r="7699" spans="76:77" ht="16.5" customHeight="1">
      <c r="BX7699" s="149"/>
      <c r="BY7699" s="149"/>
    </row>
    <row r="7700" spans="76:77" ht="16.5" customHeight="1">
      <c r="BX7700" s="149"/>
      <c r="BY7700" s="149"/>
    </row>
    <row r="7701" spans="76:77" ht="16.5" customHeight="1">
      <c r="BX7701" s="149"/>
      <c r="BY7701" s="149"/>
    </row>
    <row r="7702" spans="76:77" ht="16.5" customHeight="1">
      <c r="BX7702" s="149"/>
      <c r="BY7702" s="149"/>
    </row>
    <row r="7703" spans="76:77" ht="16.5" customHeight="1">
      <c r="BX7703" s="149"/>
      <c r="BY7703" s="149"/>
    </row>
    <row r="7704" spans="76:77" ht="16.5" customHeight="1">
      <c r="BX7704" s="149"/>
      <c r="BY7704" s="149"/>
    </row>
    <row r="7705" spans="76:77" ht="16.5" customHeight="1">
      <c r="BX7705" s="149"/>
      <c r="BY7705" s="149"/>
    </row>
    <row r="7706" spans="76:77" ht="16.5" customHeight="1">
      <c r="BX7706" s="149"/>
      <c r="BY7706" s="149"/>
    </row>
    <row r="7707" spans="76:77" ht="16.5" customHeight="1">
      <c r="BX7707" s="149"/>
      <c r="BY7707" s="149"/>
    </row>
    <row r="7708" spans="76:77" ht="16.5" customHeight="1">
      <c r="BX7708" s="149"/>
      <c r="BY7708" s="149"/>
    </row>
    <row r="7709" spans="76:77" ht="16.5" customHeight="1">
      <c r="BX7709" s="149"/>
      <c r="BY7709" s="149"/>
    </row>
    <row r="7710" spans="76:77" ht="16.5" customHeight="1">
      <c r="BX7710" s="149"/>
      <c r="BY7710" s="149"/>
    </row>
    <row r="7711" spans="76:77" ht="16.5" customHeight="1">
      <c r="BX7711" s="149"/>
      <c r="BY7711" s="149"/>
    </row>
    <row r="7712" spans="76:77" ht="16.5" customHeight="1">
      <c r="BX7712" s="149"/>
      <c r="BY7712" s="149"/>
    </row>
    <row r="7713" spans="76:77" ht="16.5" customHeight="1">
      <c r="BX7713" s="149"/>
      <c r="BY7713" s="149"/>
    </row>
    <row r="7714" spans="76:77" ht="16.5" customHeight="1">
      <c r="BX7714" s="149"/>
      <c r="BY7714" s="149"/>
    </row>
    <row r="7715" spans="76:77" ht="16.5" customHeight="1">
      <c r="BX7715" s="149"/>
      <c r="BY7715" s="149"/>
    </row>
    <row r="7716" spans="76:77" ht="16.5" customHeight="1">
      <c r="BX7716" s="149"/>
      <c r="BY7716" s="149"/>
    </row>
    <row r="7717" spans="76:77" ht="16.5" customHeight="1">
      <c r="BX7717" s="149"/>
      <c r="BY7717" s="149"/>
    </row>
    <row r="7718" spans="76:77" ht="16.5" customHeight="1">
      <c r="BX7718" s="149"/>
      <c r="BY7718" s="149"/>
    </row>
    <row r="7719" spans="76:77" ht="16.5" customHeight="1">
      <c r="BX7719" s="149"/>
      <c r="BY7719" s="149"/>
    </row>
    <row r="7720" spans="76:77" ht="16.5" customHeight="1">
      <c r="BX7720" s="149"/>
      <c r="BY7720" s="149"/>
    </row>
    <row r="7721" spans="76:77" ht="16.5" customHeight="1">
      <c r="BX7721" s="149"/>
      <c r="BY7721" s="149"/>
    </row>
    <row r="7722" spans="76:77" ht="16.5" customHeight="1">
      <c r="BX7722" s="149"/>
      <c r="BY7722" s="149"/>
    </row>
    <row r="7723" spans="76:77" ht="16.5" customHeight="1">
      <c r="BX7723" s="149"/>
      <c r="BY7723" s="149"/>
    </row>
    <row r="7724" spans="76:77" ht="16.5" customHeight="1">
      <c r="BX7724" s="149"/>
      <c r="BY7724" s="149"/>
    </row>
    <row r="7725" spans="76:77" ht="16.5" customHeight="1">
      <c r="BX7725" s="149"/>
      <c r="BY7725" s="149"/>
    </row>
    <row r="7726" spans="76:77" ht="16.5" customHeight="1">
      <c r="BX7726" s="149"/>
      <c r="BY7726" s="149"/>
    </row>
    <row r="7727" spans="76:77" ht="16.5" customHeight="1">
      <c r="BX7727" s="149"/>
      <c r="BY7727" s="149"/>
    </row>
    <row r="7728" spans="76:77" ht="16.5" customHeight="1">
      <c r="BX7728" s="149"/>
      <c r="BY7728" s="149"/>
    </row>
    <row r="7729" spans="76:77" ht="16.5" customHeight="1">
      <c r="BX7729" s="149"/>
      <c r="BY7729" s="149"/>
    </row>
    <row r="7730" spans="76:77" ht="16.5" customHeight="1">
      <c r="BX7730" s="149"/>
      <c r="BY7730" s="149"/>
    </row>
    <row r="7731" spans="76:77" ht="16.5" customHeight="1">
      <c r="BX7731" s="149"/>
      <c r="BY7731" s="149"/>
    </row>
    <row r="7732" spans="76:77" ht="16.5" customHeight="1">
      <c r="BX7732" s="149"/>
      <c r="BY7732" s="149"/>
    </row>
    <row r="7733" spans="76:77" ht="16.5" customHeight="1">
      <c r="BX7733" s="149"/>
      <c r="BY7733" s="149"/>
    </row>
    <row r="7734" spans="76:77" ht="16.5" customHeight="1">
      <c r="BX7734" s="149"/>
      <c r="BY7734" s="149"/>
    </row>
    <row r="7735" spans="76:77" ht="16.5" customHeight="1">
      <c r="BX7735" s="149"/>
      <c r="BY7735" s="149"/>
    </row>
    <row r="7736" spans="76:77" ht="16.5" customHeight="1">
      <c r="BX7736" s="149"/>
      <c r="BY7736" s="149"/>
    </row>
    <row r="7737" spans="76:77" ht="16.5" customHeight="1">
      <c r="BX7737" s="149"/>
      <c r="BY7737" s="149"/>
    </row>
    <row r="7738" spans="76:77" ht="16.5" customHeight="1">
      <c r="BX7738" s="149"/>
      <c r="BY7738" s="149"/>
    </row>
    <row r="7739" spans="76:77" ht="16.5" customHeight="1">
      <c r="BX7739" s="149"/>
      <c r="BY7739" s="149"/>
    </row>
    <row r="7740" spans="76:77" ht="16.5" customHeight="1">
      <c r="BX7740" s="149"/>
      <c r="BY7740" s="149"/>
    </row>
    <row r="7741" spans="76:77" ht="16.5" customHeight="1">
      <c r="BX7741" s="149"/>
      <c r="BY7741" s="149"/>
    </row>
    <row r="7742" spans="76:77" ht="16.5" customHeight="1">
      <c r="BX7742" s="149"/>
      <c r="BY7742" s="149"/>
    </row>
    <row r="7743" spans="76:77" ht="16.5" customHeight="1">
      <c r="BX7743" s="149"/>
      <c r="BY7743" s="149"/>
    </row>
    <row r="7744" spans="76:77" ht="16.5" customHeight="1">
      <c r="BX7744" s="149"/>
      <c r="BY7744" s="149"/>
    </row>
    <row r="7745" spans="76:77" ht="16.5" customHeight="1">
      <c r="BX7745" s="149"/>
      <c r="BY7745" s="149"/>
    </row>
    <row r="7746" spans="76:77" ht="16.5" customHeight="1">
      <c r="BX7746" s="149"/>
      <c r="BY7746" s="149"/>
    </row>
    <row r="7747" spans="76:77" ht="16.5" customHeight="1">
      <c r="BX7747" s="149"/>
      <c r="BY7747" s="149"/>
    </row>
    <row r="7748" spans="76:77" ht="16.5" customHeight="1">
      <c r="BX7748" s="149"/>
      <c r="BY7748" s="149"/>
    </row>
    <row r="7749" spans="76:77" ht="16.5" customHeight="1">
      <c r="BX7749" s="149"/>
      <c r="BY7749" s="149"/>
    </row>
    <row r="7750" spans="76:77" ht="16.5" customHeight="1">
      <c r="BX7750" s="149"/>
      <c r="BY7750" s="149"/>
    </row>
    <row r="7751" spans="76:77" ht="16.5" customHeight="1">
      <c r="BX7751" s="149"/>
      <c r="BY7751" s="149"/>
    </row>
    <row r="7752" spans="76:77" ht="16.5" customHeight="1">
      <c r="BX7752" s="149"/>
      <c r="BY7752" s="149"/>
    </row>
    <row r="7753" spans="76:77" ht="16.5" customHeight="1">
      <c r="BX7753" s="149"/>
      <c r="BY7753" s="149"/>
    </row>
    <row r="7754" spans="76:77" ht="16.5" customHeight="1">
      <c r="BX7754" s="149"/>
      <c r="BY7754" s="149"/>
    </row>
    <row r="7755" spans="76:77" ht="16.5" customHeight="1">
      <c r="BX7755" s="149"/>
      <c r="BY7755" s="149"/>
    </row>
    <row r="7756" spans="76:77" ht="16.5" customHeight="1">
      <c r="BX7756" s="149"/>
      <c r="BY7756" s="149"/>
    </row>
    <row r="7757" spans="76:77" ht="16.5" customHeight="1">
      <c r="BX7757" s="149"/>
      <c r="BY7757" s="149"/>
    </row>
    <row r="7758" spans="76:77" ht="16.5" customHeight="1">
      <c r="BX7758" s="149"/>
      <c r="BY7758" s="149"/>
    </row>
    <row r="7759" spans="76:77" ht="16.5" customHeight="1">
      <c r="BX7759" s="149"/>
      <c r="BY7759" s="149"/>
    </row>
    <row r="7760" spans="76:77" ht="16.5" customHeight="1">
      <c r="BX7760" s="149"/>
      <c r="BY7760" s="149"/>
    </row>
    <row r="7761" spans="76:77" ht="16.5" customHeight="1">
      <c r="BX7761" s="149"/>
      <c r="BY7761" s="149"/>
    </row>
    <row r="7762" spans="76:77" ht="16.5" customHeight="1">
      <c r="BX7762" s="149"/>
      <c r="BY7762" s="149"/>
    </row>
    <row r="7763" spans="76:77" ht="16.5" customHeight="1">
      <c r="BX7763" s="149"/>
      <c r="BY7763" s="149"/>
    </row>
    <row r="7764" spans="76:77" ht="16.5" customHeight="1">
      <c r="BX7764" s="149"/>
      <c r="BY7764" s="149"/>
    </row>
    <row r="7765" spans="76:77" ht="16.5" customHeight="1">
      <c r="BX7765" s="149"/>
      <c r="BY7765" s="149"/>
    </row>
    <row r="7766" spans="76:77" ht="16.5" customHeight="1">
      <c r="BX7766" s="149"/>
      <c r="BY7766" s="149"/>
    </row>
    <row r="7767" spans="76:77" ht="16.5" customHeight="1">
      <c r="BX7767" s="149"/>
      <c r="BY7767" s="149"/>
    </row>
    <row r="7768" spans="76:77" ht="16.5" customHeight="1">
      <c r="BX7768" s="149"/>
      <c r="BY7768" s="149"/>
    </row>
    <row r="7769" spans="76:77" ht="16.5" customHeight="1">
      <c r="BX7769" s="149"/>
      <c r="BY7769" s="149"/>
    </row>
    <row r="7770" spans="76:77" ht="16.5" customHeight="1">
      <c r="BX7770" s="149"/>
      <c r="BY7770" s="149"/>
    </row>
    <row r="7771" spans="76:77" ht="16.5" customHeight="1">
      <c r="BX7771" s="149"/>
      <c r="BY7771" s="149"/>
    </row>
    <row r="7772" spans="76:77" ht="16.5" customHeight="1">
      <c r="BX7772" s="149"/>
      <c r="BY7772" s="149"/>
    </row>
    <row r="7773" spans="76:77" ht="16.5" customHeight="1">
      <c r="BX7773" s="149"/>
      <c r="BY7773" s="149"/>
    </row>
    <row r="7774" spans="76:77" ht="16.5" customHeight="1">
      <c r="BX7774" s="149"/>
      <c r="BY7774" s="149"/>
    </row>
    <row r="7775" spans="76:77" ht="16.5" customHeight="1">
      <c r="BX7775" s="149"/>
      <c r="BY7775" s="149"/>
    </row>
    <row r="7776" spans="76:77" ht="16.5" customHeight="1">
      <c r="BX7776" s="149"/>
      <c r="BY7776" s="149"/>
    </row>
    <row r="7777" spans="76:77" ht="16.5" customHeight="1">
      <c r="BX7777" s="149"/>
      <c r="BY7777" s="149"/>
    </row>
    <row r="7778" spans="76:77" ht="16.5" customHeight="1">
      <c r="BX7778" s="149"/>
      <c r="BY7778" s="149"/>
    </row>
    <row r="7779" spans="76:77" ht="16.5" customHeight="1">
      <c r="BX7779" s="149"/>
      <c r="BY7779" s="149"/>
    </row>
    <row r="7780" spans="76:77" ht="16.5" customHeight="1">
      <c r="BX7780" s="149"/>
      <c r="BY7780" s="149"/>
    </row>
    <row r="7781" spans="76:77" ht="16.5" customHeight="1">
      <c r="BX7781" s="149"/>
      <c r="BY7781" s="149"/>
    </row>
    <row r="7782" spans="76:77" ht="16.5" customHeight="1">
      <c r="BX7782" s="149"/>
      <c r="BY7782" s="149"/>
    </row>
    <row r="7783" spans="76:77" ht="16.5" customHeight="1">
      <c r="BX7783" s="149"/>
      <c r="BY7783" s="149"/>
    </row>
    <row r="7784" spans="76:77" ht="16.5" customHeight="1">
      <c r="BX7784" s="149"/>
      <c r="BY7784" s="149"/>
    </row>
    <row r="7785" spans="76:77" ht="16.5" customHeight="1">
      <c r="BX7785" s="149"/>
      <c r="BY7785" s="149"/>
    </row>
    <row r="7786" spans="76:77" ht="16.5" customHeight="1">
      <c r="BX7786" s="149"/>
      <c r="BY7786" s="149"/>
    </row>
    <row r="7787" spans="76:77" ht="16.5" customHeight="1">
      <c r="BX7787" s="149"/>
      <c r="BY7787" s="149"/>
    </row>
    <row r="7788" spans="76:77" ht="16.5" customHeight="1">
      <c r="BX7788" s="149"/>
      <c r="BY7788" s="149"/>
    </row>
    <row r="7789" spans="76:77" ht="16.5" customHeight="1">
      <c r="BX7789" s="149"/>
      <c r="BY7789" s="149"/>
    </row>
    <row r="7790" spans="76:77" ht="16.5" customHeight="1">
      <c r="BX7790" s="149"/>
      <c r="BY7790" s="149"/>
    </row>
    <row r="7791" spans="76:77" ht="16.5" customHeight="1">
      <c r="BX7791" s="149"/>
      <c r="BY7791" s="149"/>
    </row>
    <row r="7792" spans="76:77" ht="16.5" customHeight="1">
      <c r="BX7792" s="149"/>
      <c r="BY7792" s="149"/>
    </row>
    <row r="7793" spans="76:77" ht="16.5" customHeight="1">
      <c r="BX7793" s="149"/>
      <c r="BY7793" s="149"/>
    </row>
    <row r="7794" spans="76:77" ht="16.5" customHeight="1">
      <c r="BX7794" s="149"/>
      <c r="BY7794" s="149"/>
    </row>
    <row r="7795" spans="76:77" ht="16.5" customHeight="1">
      <c r="BX7795" s="149"/>
      <c r="BY7795" s="149"/>
    </row>
    <row r="7796" spans="76:77" ht="16.5" customHeight="1">
      <c r="BX7796" s="149"/>
      <c r="BY7796" s="149"/>
    </row>
    <row r="7797" spans="76:77" ht="16.5" customHeight="1">
      <c r="BX7797" s="149"/>
      <c r="BY7797" s="149"/>
    </row>
    <row r="7798" spans="76:77" ht="16.5" customHeight="1">
      <c r="BX7798" s="149"/>
      <c r="BY7798" s="149"/>
    </row>
    <row r="7799" spans="76:77" ht="16.5" customHeight="1">
      <c r="BX7799" s="149"/>
      <c r="BY7799" s="149"/>
    </row>
    <row r="7800" spans="76:77" ht="16.5" customHeight="1">
      <c r="BX7800" s="149"/>
      <c r="BY7800" s="149"/>
    </row>
    <row r="7801" spans="76:77" ht="16.5" customHeight="1">
      <c r="BX7801" s="149"/>
      <c r="BY7801" s="149"/>
    </row>
    <row r="7802" spans="76:77" ht="16.5" customHeight="1">
      <c r="BX7802" s="149"/>
      <c r="BY7802" s="149"/>
    </row>
    <row r="7803" spans="76:77" ht="16.5" customHeight="1">
      <c r="BX7803" s="149"/>
      <c r="BY7803" s="149"/>
    </row>
    <row r="7804" spans="76:77" ht="16.5" customHeight="1">
      <c r="BX7804" s="149"/>
      <c r="BY7804" s="149"/>
    </row>
    <row r="7805" spans="76:77" ht="16.5" customHeight="1">
      <c r="BX7805" s="149"/>
      <c r="BY7805" s="149"/>
    </row>
    <row r="7806" spans="76:77" ht="16.5" customHeight="1">
      <c r="BX7806" s="149"/>
      <c r="BY7806" s="149"/>
    </row>
    <row r="7807" spans="76:77" ht="16.5" customHeight="1">
      <c r="BX7807" s="149"/>
      <c r="BY7807" s="149"/>
    </row>
    <row r="7808" spans="76:77" ht="16.5" customHeight="1">
      <c r="BX7808" s="149"/>
      <c r="BY7808" s="149"/>
    </row>
    <row r="7809" spans="76:77" ht="16.5" customHeight="1">
      <c r="BX7809" s="149"/>
      <c r="BY7809" s="149"/>
    </row>
    <row r="7810" spans="76:77" ht="16.5" customHeight="1">
      <c r="BX7810" s="149"/>
      <c r="BY7810" s="149"/>
    </row>
    <row r="7811" spans="76:77" ht="16.5" customHeight="1">
      <c r="BX7811" s="149"/>
      <c r="BY7811" s="149"/>
    </row>
    <row r="7812" spans="76:77" ht="16.5" customHeight="1">
      <c r="BX7812" s="149"/>
      <c r="BY7812" s="149"/>
    </row>
    <row r="7813" spans="76:77" ht="16.5" customHeight="1">
      <c r="BX7813" s="149"/>
      <c r="BY7813" s="149"/>
    </row>
    <row r="7814" spans="76:77" ht="16.5" customHeight="1">
      <c r="BX7814" s="149"/>
      <c r="BY7814" s="149"/>
    </row>
    <row r="7815" spans="76:77" ht="16.5" customHeight="1">
      <c r="BX7815" s="149"/>
      <c r="BY7815" s="149"/>
    </row>
    <row r="7816" spans="76:77" ht="16.5" customHeight="1">
      <c r="BX7816" s="149"/>
      <c r="BY7816" s="149"/>
    </row>
    <row r="7817" spans="76:77" ht="16.5" customHeight="1">
      <c r="BX7817" s="149"/>
      <c r="BY7817" s="149"/>
    </row>
    <row r="7818" spans="76:77" ht="16.5" customHeight="1">
      <c r="BX7818" s="149"/>
      <c r="BY7818" s="149"/>
    </row>
    <row r="7819" spans="76:77" ht="16.5" customHeight="1">
      <c r="BX7819" s="149"/>
      <c r="BY7819" s="149"/>
    </row>
    <row r="7820" spans="76:77" ht="16.5" customHeight="1">
      <c r="BX7820" s="149"/>
      <c r="BY7820" s="149"/>
    </row>
    <row r="7821" spans="76:77" ht="16.5" customHeight="1">
      <c r="BX7821" s="149"/>
      <c r="BY7821" s="149"/>
    </row>
    <row r="7822" spans="76:77" ht="16.5" customHeight="1">
      <c r="BX7822" s="149"/>
      <c r="BY7822" s="149"/>
    </row>
    <row r="7823" spans="76:77" ht="16.5" customHeight="1">
      <c r="BX7823" s="149"/>
      <c r="BY7823" s="149"/>
    </row>
    <row r="7824" spans="76:77" ht="16.5" customHeight="1">
      <c r="BX7824" s="149"/>
      <c r="BY7824" s="149"/>
    </row>
    <row r="7825" spans="76:77" ht="16.5" customHeight="1">
      <c r="BX7825" s="149"/>
      <c r="BY7825" s="149"/>
    </row>
    <row r="7826" spans="76:77" ht="16.5" customHeight="1">
      <c r="BX7826" s="149"/>
      <c r="BY7826" s="149"/>
    </row>
    <row r="7827" spans="76:77" ht="16.5" customHeight="1">
      <c r="BX7827" s="149"/>
      <c r="BY7827" s="149"/>
    </row>
    <row r="7828" spans="76:77" ht="16.5" customHeight="1">
      <c r="BX7828" s="149"/>
      <c r="BY7828" s="149"/>
    </row>
    <row r="7829" spans="76:77" ht="16.5" customHeight="1">
      <c r="BX7829" s="149"/>
      <c r="BY7829" s="149"/>
    </row>
    <row r="7830" spans="76:77" ht="16.5" customHeight="1">
      <c r="BX7830" s="149"/>
      <c r="BY7830" s="149"/>
    </row>
    <row r="7831" spans="76:77" ht="16.5" customHeight="1">
      <c r="BX7831" s="149"/>
      <c r="BY7831" s="149"/>
    </row>
    <row r="7832" spans="76:77" ht="16.5" customHeight="1">
      <c r="BX7832" s="149"/>
      <c r="BY7832" s="149"/>
    </row>
    <row r="7833" spans="76:77" ht="16.5" customHeight="1">
      <c r="BX7833" s="149"/>
      <c r="BY7833" s="149"/>
    </row>
    <row r="7834" spans="76:77" ht="16.5" customHeight="1">
      <c r="BX7834" s="149"/>
      <c r="BY7834" s="149"/>
    </row>
    <row r="7835" spans="76:77" ht="16.5" customHeight="1">
      <c r="BX7835" s="149"/>
      <c r="BY7835" s="149"/>
    </row>
    <row r="7836" spans="76:77" ht="16.5" customHeight="1">
      <c r="BX7836" s="149"/>
      <c r="BY7836" s="149"/>
    </row>
    <row r="7837" spans="76:77" ht="16.5" customHeight="1">
      <c r="BX7837" s="149"/>
      <c r="BY7837" s="149"/>
    </row>
    <row r="7838" spans="76:77" ht="16.5" customHeight="1">
      <c r="BX7838" s="149"/>
      <c r="BY7838" s="149"/>
    </row>
    <row r="7839" spans="76:77" ht="16.5" customHeight="1">
      <c r="BX7839" s="149"/>
      <c r="BY7839" s="149"/>
    </row>
    <row r="7840" spans="76:77" ht="16.5" customHeight="1">
      <c r="BX7840" s="149"/>
      <c r="BY7840" s="149"/>
    </row>
    <row r="7841" spans="76:77" ht="16.5" customHeight="1">
      <c r="BX7841" s="149"/>
      <c r="BY7841" s="149"/>
    </row>
    <row r="7842" spans="76:77" ht="16.5" customHeight="1">
      <c r="BX7842" s="149"/>
      <c r="BY7842" s="149"/>
    </row>
    <row r="7843" spans="76:77" ht="16.5" customHeight="1">
      <c r="BX7843" s="149"/>
      <c r="BY7843" s="149"/>
    </row>
    <row r="7844" spans="76:77" ht="16.5" customHeight="1">
      <c r="BX7844" s="149"/>
      <c r="BY7844" s="149"/>
    </row>
    <row r="7845" spans="76:77" ht="16.5" customHeight="1">
      <c r="BX7845" s="149"/>
      <c r="BY7845" s="149"/>
    </row>
    <row r="7846" spans="76:77" ht="16.5" customHeight="1">
      <c r="BX7846" s="149"/>
      <c r="BY7846" s="149"/>
    </row>
    <row r="7847" spans="76:77" ht="16.5" customHeight="1">
      <c r="BX7847" s="149"/>
      <c r="BY7847" s="149"/>
    </row>
    <row r="7848" spans="76:77" ht="16.5" customHeight="1">
      <c r="BX7848" s="149"/>
      <c r="BY7848" s="149"/>
    </row>
    <row r="7849" spans="76:77" ht="16.5" customHeight="1">
      <c r="BX7849" s="149"/>
      <c r="BY7849" s="149"/>
    </row>
    <row r="7850" spans="76:77" ht="16.5" customHeight="1">
      <c r="BX7850" s="149"/>
      <c r="BY7850" s="149"/>
    </row>
    <row r="7851" spans="76:77" ht="16.5" customHeight="1">
      <c r="BX7851" s="149"/>
      <c r="BY7851" s="149"/>
    </row>
    <row r="7852" spans="76:77" ht="16.5" customHeight="1">
      <c r="BX7852" s="149"/>
      <c r="BY7852" s="149"/>
    </row>
    <row r="7853" spans="76:77" ht="16.5" customHeight="1">
      <c r="BX7853" s="149"/>
      <c r="BY7853" s="149"/>
    </row>
    <row r="7854" spans="76:77" ht="16.5" customHeight="1">
      <c r="BX7854" s="149"/>
      <c r="BY7854" s="149"/>
    </row>
    <row r="7855" spans="76:77" ht="16.5" customHeight="1">
      <c r="BX7855" s="149"/>
      <c r="BY7855" s="149"/>
    </row>
    <row r="7856" spans="76:77" ht="16.5" customHeight="1">
      <c r="BX7856" s="149"/>
      <c r="BY7856" s="149"/>
    </row>
    <row r="7857" spans="76:77" ht="16.5" customHeight="1">
      <c r="BX7857" s="149"/>
      <c r="BY7857" s="149"/>
    </row>
    <row r="7858" spans="76:77" ht="16.5" customHeight="1">
      <c r="BX7858" s="149"/>
      <c r="BY7858" s="149"/>
    </row>
    <row r="7859" spans="76:77" ht="16.5" customHeight="1">
      <c r="BX7859" s="149"/>
      <c r="BY7859" s="149"/>
    </row>
    <row r="7860" spans="76:77" ht="16.5" customHeight="1">
      <c r="BX7860" s="149"/>
      <c r="BY7860" s="149"/>
    </row>
    <row r="7861" spans="76:77" ht="16.5" customHeight="1">
      <c r="BX7861" s="149"/>
      <c r="BY7861" s="149"/>
    </row>
    <row r="7862" spans="76:77" ht="16.5" customHeight="1">
      <c r="BX7862" s="149"/>
      <c r="BY7862" s="149"/>
    </row>
    <row r="7863" spans="76:77" ht="16.5" customHeight="1">
      <c r="BX7863" s="149"/>
      <c r="BY7863" s="149"/>
    </row>
    <row r="7864" spans="76:77" ht="16.5" customHeight="1">
      <c r="BX7864" s="149"/>
      <c r="BY7864" s="149"/>
    </row>
    <row r="7865" spans="76:77" ht="16.5" customHeight="1">
      <c r="BX7865" s="149"/>
      <c r="BY7865" s="149"/>
    </row>
    <row r="7866" spans="76:77" ht="16.5" customHeight="1">
      <c r="BX7866" s="149"/>
      <c r="BY7866" s="149"/>
    </row>
    <row r="7867" spans="76:77" ht="16.5" customHeight="1">
      <c r="BX7867" s="149"/>
      <c r="BY7867" s="149"/>
    </row>
    <row r="7868" spans="76:77" ht="16.5" customHeight="1">
      <c r="BX7868" s="149"/>
      <c r="BY7868" s="149"/>
    </row>
    <row r="7869" spans="76:77" ht="16.5" customHeight="1">
      <c r="BX7869" s="149"/>
      <c r="BY7869" s="149"/>
    </row>
    <row r="7870" spans="76:77" ht="16.5" customHeight="1">
      <c r="BX7870" s="149"/>
      <c r="BY7870" s="149"/>
    </row>
    <row r="7871" spans="76:77" ht="16.5" customHeight="1">
      <c r="BX7871" s="149"/>
      <c r="BY7871" s="149"/>
    </row>
    <row r="7872" spans="76:77" ht="16.5" customHeight="1">
      <c r="BX7872" s="149"/>
      <c r="BY7872" s="149"/>
    </row>
    <row r="7873" spans="76:77" ht="16.5" customHeight="1">
      <c r="BX7873" s="149"/>
      <c r="BY7873" s="149"/>
    </row>
    <row r="7874" spans="76:77" ht="16.5" customHeight="1">
      <c r="BX7874" s="149"/>
      <c r="BY7874" s="149"/>
    </row>
    <row r="7875" spans="76:77" ht="16.5" customHeight="1">
      <c r="BX7875" s="149"/>
      <c r="BY7875" s="149"/>
    </row>
    <row r="7876" spans="76:77" ht="16.5" customHeight="1">
      <c r="BX7876" s="149"/>
      <c r="BY7876" s="149"/>
    </row>
    <row r="7877" spans="76:77" ht="16.5" customHeight="1">
      <c r="BX7877" s="149"/>
      <c r="BY7877" s="149"/>
    </row>
    <row r="7878" spans="76:77" ht="16.5" customHeight="1">
      <c r="BX7878" s="149"/>
      <c r="BY7878" s="149"/>
    </row>
    <row r="7879" spans="76:77" ht="16.5" customHeight="1">
      <c r="BX7879" s="149"/>
      <c r="BY7879" s="149"/>
    </row>
    <row r="7880" spans="76:77" ht="16.5" customHeight="1">
      <c r="BX7880" s="149"/>
      <c r="BY7880" s="149"/>
    </row>
    <row r="7881" spans="76:77" ht="16.5" customHeight="1">
      <c r="BX7881" s="149"/>
      <c r="BY7881" s="149"/>
    </row>
    <row r="7882" spans="76:77" ht="16.5" customHeight="1">
      <c r="BX7882" s="149"/>
      <c r="BY7882" s="149"/>
    </row>
    <row r="7883" spans="76:77" ht="16.5" customHeight="1">
      <c r="BX7883" s="149"/>
      <c r="BY7883" s="149"/>
    </row>
    <row r="7884" spans="76:77" ht="16.5" customHeight="1">
      <c r="BX7884" s="149"/>
      <c r="BY7884" s="149"/>
    </row>
    <row r="7885" spans="76:77" ht="16.5" customHeight="1">
      <c r="BX7885" s="149"/>
      <c r="BY7885" s="149"/>
    </row>
    <row r="7886" spans="76:77" ht="16.5" customHeight="1">
      <c r="BX7886" s="149"/>
      <c r="BY7886" s="149"/>
    </row>
    <row r="7887" spans="76:77" ht="16.5" customHeight="1">
      <c r="BX7887" s="149"/>
      <c r="BY7887" s="149"/>
    </row>
    <row r="7888" spans="76:77" ht="16.5" customHeight="1">
      <c r="BX7888" s="149"/>
      <c r="BY7888" s="149"/>
    </row>
    <row r="7889" spans="76:77" ht="16.5" customHeight="1">
      <c r="BX7889" s="149"/>
      <c r="BY7889" s="149"/>
    </row>
    <row r="7890" spans="76:77" ht="16.5" customHeight="1">
      <c r="BX7890" s="149"/>
      <c r="BY7890" s="149"/>
    </row>
    <row r="7891" spans="76:77" ht="16.5" customHeight="1">
      <c r="BX7891" s="149"/>
      <c r="BY7891" s="149"/>
    </row>
    <row r="7892" spans="76:77" ht="16.5" customHeight="1">
      <c r="BX7892" s="149"/>
      <c r="BY7892" s="149"/>
    </row>
    <row r="7893" spans="76:77" ht="16.5" customHeight="1">
      <c r="BX7893" s="149"/>
      <c r="BY7893" s="149"/>
    </row>
    <row r="7894" spans="76:77" ht="16.5" customHeight="1">
      <c r="BX7894" s="149"/>
      <c r="BY7894" s="149"/>
    </row>
    <row r="7895" spans="76:77" ht="16.5" customHeight="1">
      <c r="BX7895" s="149"/>
      <c r="BY7895" s="149"/>
    </row>
    <row r="7896" spans="76:77" ht="16.5" customHeight="1">
      <c r="BX7896" s="149"/>
      <c r="BY7896" s="149"/>
    </row>
    <row r="7897" spans="76:77" ht="16.5" customHeight="1">
      <c r="BX7897" s="149"/>
      <c r="BY7897" s="149"/>
    </row>
    <row r="7898" spans="76:77" ht="16.5" customHeight="1">
      <c r="BX7898" s="149"/>
      <c r="BY7898" s="149"/>
    </row>
    <row r="7899" spans="76:77" ht="16.5" customHeight="1">
      <c r="BX7899" s="149"/>
      <c r="BY7899" s="149"/>
    </row>
    <row r="7900" spans="76:77" ht="16.5" customHeight="1">
      <c r="BX7900" s="149"/>
      <c r="BY7900" s="149"/>
    </row>
    <row r="7901" spans="76:77" ht="16.5" customHeight="1">
      <c r="BX7901" s="149"/>
      <c r="BY7901" s="149"/>
    </row>
    <row r="7902" spans="76:77" ht="16.5" customHeight="1">
      <c r="BX7902" s="149"/>
      <c r="BY7902" s="149"/>
    </row>
    <row r="7903" spans="76:77" ht="16.5" customHeight="1">
      <c r="BX7903" s="149"/>
      <c r="BY7903" s="149"/>
    </row>
    <row r="7904" spans="76:77" ht="16.5" customHeight="1">
      <c r="BX7904" s="149"/>
      <c r="BY7904" s="149"/>
    </row>
    <row r="7905" spans="76:77" ht="16.5" customHeight="1">
      <c r="BX7905" s="149"/>
      <c r="BY7905" s="149"/>
    </row>
    <row r="7906" spans="76:77" ht="16.5" customHeight="1">
      <c r="BX7906" s="149"/>
      <c r="BY7906" s="149"/>
    </row>
    <row r="7907" spans="76:77" ht="16.5" customHeight="1">
      <c r="BX7907" s="149"/>
      <c r="BY7907" s="149"/>
    </row>
    <row r="7908" spans="76:77" ht="16.5" customHeight="1">
      <c r="BX7908" s="149"/>
      <c r="BY7908" s="149"/>
    </row>
    <row r="7909" spans="76:77" ht="16.5" customHeight="1">
      <c r="BX7909" s="149"/>
      <c r="BY7909" s="149"/>
    </row>
    <row r="7910" spans="76:77" ht="16.5" customHeight="1">
      <c r="BX7910" s="149"/>
      <c r="BY7910" s="149"/>
    </row>
    <row r="7911" spans="76:77" ht="16.5" customHeight="1">
      <c r="BX7911" s="149"/>
      <c r="BY7911" s="149"/>
    </row>
    <row r="7912" spans="76:77" ht="16.5" customHeight="1">
      <c r="BX7912" s="149"/>
      <c r="BY7912" s="149"/>
    </row>
    <row r="7913" spans="76:77" ht="16.5" customHeight="1">
      <c r="BX7913" s="149"/>
      <c r="BY7913" s="149"/>
    </row>
    <row r="7914" spans="76:77" ht="16.5" customHeight="1">
      <c r="BX7914" s="149"/>
      <c r="BY7914" s="149"/>
    </row>
    <row r="7915" spans="76:77" ht="16.5" customHeight="1">
      <c r="BX7915" s="149"/>
      <c r="BY7915" s="149"/>
    </row>
    <row r="7916" spans="76:77" ht="16.5" customHeight="1">
      <c r="BX7916" s="149"/>
      <c r="BY7916" s="149"/>
    </row>
    <row r="7917" spans="76:77" ht="16.5" customHeight="1">
      <c r="BX7917" s="149"/>
      <c r="BY7917" s="149"/>
    </row>
    <row r="7918" spans="76:77" ht="16.5" customHeight="1">
      <c r="BX7918" s="149"/>
      <c r="BY7918" s="149"/>
    </row>
    <row r="7919" spans="76:77" ht="16.5" customHeight="1">
      <c r="BX7919" s="149"/>
      <c r="BY7919" s="149"/>
    </row>
    <row r="7920" spans="76:77" ht="16.5" customHeight="1">
      <c r="BX7920" s="149"/>
      <c r="BY7920" s="149"/>
    </row>
    <row r="7921" spans="76:77" ht="16.5" customHeight="1">
      <c r="BX7921" s="149"/>
      <c r="BY7921" s="149"/>
    </row>
    <row r="7922" spans="76:77" ht="16.5" customHeight="1">
      <c r="BX7922" s="149"/>
      <c r="BY7922" s="149"/>
    </row>
    <row r="7923" spans="76:77" ht="16.5" customHeight="1">
      <c r="BX7923" s="149"/>
      <c r="BY7923" s="149"/>
    </row>
    <row r="7924" spans="76:77" ht="16.5" customHeight="1">
      <c r="BX7924" s="149"/>
      <c r="BY7924" s="149"/>
    </row>
    <row r="7925" spans="76:77" ht="16.5" customHeight="1">
      <c r="BX7925" s="149"/>
      <c r="BY7925" s="149"/>
    </row>
    <row r="7926" spans="76:77" ht="16.5" customHeight="1">
      <c r="BX7926" s="149"/>
      <c r="BY7926" s="149"/>
    </row>
    <row r="7927" spans="76:77" ht="16.5" customHeight="1">
      <c r="BX7927" s="149"/>
      <c r="BY7927" s="149"/>
    </row>
    <row r="7928" spans="76:77" ht="16.5" customHeight="1">
      <c r="BX7928" s="149"/>
      <c r="BY7928" s="149"/>
    </row>
    <row r="7929" spans="76:77" ht="16.5" customHeight="1">
      <c r="BX7929" s="149"/>
      <c r="BY7929" s="149"/>
    </row>
    <row r="7930" spans="76:77" ht="16.5" customHeight="1">
      <c r="BX7930" s="149"/>
      <c r="BY7930" s="149"/>
    </row>
    <row r="7931" spans="76:77" ht="16.5" customHeight="1">
      <c r="BX7931" s="149"/>
      <c r="BY7931" s="149"/>
    </row>
    <row r="7932" spans="76:77" ht="16.5" customHeight="1">
      <c r="BX7932" s="149"/>
      <c r="BY7932" s="149"/>
    </row>
    <row r="7933" spans="76:77" ht="16.5" customHeight="1">
      <c r="BX7933" s="149"/>
      <c r="BY7933" s="149"/>
    </row>
    <row r="7934" spans="76:77" ht="16.5" customHeight="1">
      <c r="BX7934" s="149"/>
      <c r="BY7934" s="149"/>
    </row>
    <row r="7935" spans="76:77" ht="16.5" customHeight="1">
      <c r="BX7935" s="149"/>
      <c r="BY7935" s="149"/>
    </row>
    <row r="7936" spans="76:77" ht="16.5" customHeight="1">
      <c r="BX7936" s="149"/>
      <c r="BY7936" s="149"/>
    </row>
    <row r="7937" spans="76:77" ht="16.5" customHeight="1">
      <c r="BX7937" s="149"/>
      <c r="BY7937" s="149"/>
    </row>
    <row r="7938" spans="76:77" ht="16.5" customHeight="1">
      <c r="BX7938" s="149"/>
      <c r="BY7938" s="149"/>
    </row>
    <row r="7939" spans="76:77" ht="16.5" customHeight="1">
      <c r="BX7939" s="149"/>
      <c r="BY7939" s="149"/>
    </row>
    <row r="7940" spans="76:77" ht="16.5" customHeight="1">
      <c r="BX7940" s="149"/>
      <c r="BY7940" s="149"/>
    </row>
    <row r="7941" spans="76:77" ht="16.5" customHeight="1">
      <c r="BX7941" s="149"/>
      <c r="BY7941" s="149"/>
    </row>
    <row r="7942" spans="76:77" ht="16.5" customHeight="1">
      <c r="BX7942" s="149"/>
      <c r="BY7942" s="149"/>
    </row>
    <row r="7943" spans="76:77" ht="16.5" customHeight="1">
      <c r="BX7943" s="149"/>
      <c r="BY7943" s="149"/>
    </row>
    <row r="7944" spans="76:77" ht="16.5" customHeight="1">
      <c r="BX7944" s="149"/>
      <c r="BY7944" s="149"/>
    </row>
    <row r="7945" spans="76:77" ht="16.5" customHeight="1">
      <c r="BX7945" s="149"/>
      <c r="BY7945" s="149"/>
    </row>
    <row r="7946" spans="76:77" ht="16.5" customHeight="1">
      <c r="BX7946" s="149"/>
      <c r="BY7946" s="149"/>
    </row>
    <row r="7947" spans="76:77" ht="16.5" customHeight="1">
      <c r="BX7947" s="149"/>
      <c r="BY7947" s="149"/>
    </row>
    <row r="7948" spans="76:77" ht="16.5" customHeight="1">
      <c r="BX7948" s="149"/>
      <c r="BY7948" s="149"/>
    </row>
    <row r="7949" spans="76:77" ht="16.5" customHeight="1">
      <c r="BX7949" s="149"/>
      <c r="BY7949" s="149"/>
    </row>
    <row r="7950" spans="76:77" ht="16.5" customHeight="1">
      <c r="BX7950" s="149"/>
      <c r="BY7950" s="149"/>
    </row>
    <row r="7951" spans="76:77" ht="16.5" customHeight="1">
      <c r="BX7951" s="149"/>
      <c r="BY7951" s="149"/>
    </row>
    <row r="7952" spans="76:77" ht="16.5" customHeight="1">
      <c r="BX7952" s="149"/>
      <c r="BY7952" s="149"/>
    </row>
    <row r="7953" spans="76:77" ht="16.5" customHeight="1">
      <c r="BX7953" s="149"/>
      <c r="BY7953" s="149"/>
    </row>
    <row r="7954" spans="76:77" ht="16.5" customHeight="1">
      <c r="BX7954" s="149"/>
      <c r="BY7954" s="149"/>
    </row>
    <row r="7955" spans="76:77" ht="16.5" customHeight="1">
      <c r="BX7955" s="149"/>
      <c r="BY7955" s="149"/>
    </row>
    <row r="7956" spans="76:77" ht="16.5" customHeight="1">
      <c r="BX7956" s="149"/>
      <c r="BY7956" s="149"/>
    </row>
    <row r="7957" spans="76:77" ht="16.5" customHeight="1">
      <c r="BX7957" s="149"/>
      <c r="BY7957" s="149"/>
    </row>
    <row r="7958" spans="76:77" ht="16.5" customHeight="1">
      <c r="BX7958" s="149"/>
      <c r="BY7958" s="149"/>
    </row>
    <row r="7959" spans="76:77" ht="16.5" customHeight="1">
      <c r="BX7959" s="149"/>
      <c r="BY7959" s="149"/>
    </row>
    <row r="7960" spans="76:77" ht="16.5" customHeight="1">
      <c r="BX7960" s="149"/>
      <c r="BY7960" s="149"/>
    </row>
    <row r="7961" spans="76:77" ht="16.5" customHeight="1">
      <c r="BX7961" s="149"/>
      <c r="BY7961" s="149"/>
    </row>
    <row r="7962" spans="76:77" ht="16.5" customHeight="1">
      <c r="BX7962" s="149"/>
      <c r="BY7962" s="149"/>
    </row>
    <row r="7963" spans="76:77" ht="16.5" customHeight="1">
      <c r="BX7963" s="149"/>
      <c r="BY7963" s="149"/>
    </row>
    <row r="7964" spans="76:77" ht="16.5" customHeight="1">
      <c r="BX7964" s="149"/>
      <c r="BY7964" s="149"/>
    </row>
    <row r="7965" spans="76:77" ht="16.5" customHeight="1">
      <c r="BX7965" s="149"/>
      <c r="BY7965" s="149"/>
    </row>
    <row r="7966" spans="76:77" ht="16.5" customHeight="1">
      <c r="BX7966" s="149"/>
      <c r="BY7966" s="149"/>
    </row>
    <row r="7967" spans="76:77" ht="16.5" customHeight="1">
      <c r="BX7967" s="149"/>
      <c r="BY7967" s="149"/>
    </row>
    <row r="7968" spans="76:77" ht="16.5" customHeight="1">
      <c r="BX7968" s="149"/>
      <c r="BY7968" s="149"/>
    </row>
    <row r="7969" spans="76:77" ht="16.5" customHeight="1">
      <c r="BX7969" s="149"/>
      <c r="BY7969" s="149"/>
    </row>
    <row r="7970" spans="76:77" ht="16.5" customHeight="1">
      <c r="BX7970" s="149"/>
      <c r="BY7970" s="149"/>
    </row>
    <row r="7971" spans="76:77" ht="16.5" customHeight="1">
      <c r="BX7971" s="149"/>
      <c r="BY7971" s="149"/>
    </row>
    <row r="7972" spans="76:77" ht="16.5" customHeight="1">
      <c r="BX7972" s="149"/>
      <c r="BY7972" s="149"/>
    </row>
    <row r="7973" spans="76:77" ht="16.5" customHeight="1">
      <c r="BX7973" s="149"/>
      <c r="BY7973" s="149"/>
    </row>
    <row r="7974" spans="76:77" ht="16.5" customHeight="1">
      <c r="BX7974" s="149"/>
      <c r="BY7974" s="149"/>
    </row>
    <row r="7975" spans="76:77" ht="16.5" customHeight="1">
      <c r="BX7975" s="149"/>
      <c r="BY7975" s="149"/>
    </row>
    <row r="7976" spans="76:77" ht="16.5" customHeight="1">
      <c r="BX7976" s="149"/>
      <c r="BY7976" s="149"/>
    </row>
    <row r="7977" spans="76:77" ht="16.5" customHeight="1">
      <c r="BX7977" s="149"/>
      <c r="BY7977" s="149"/>
    </row>
    <row r="7978" spans="76:77" ht="16.5" customHeight="1">
      <c r="BX7978" s="149"/>
      <c r="BY7978" s="149"/>
    </row>
    <row r="7979" spans="76:77" ht="16.5" customHeight="1">
      <c r="BX7979" s="149"/>
      <c r="BY7979" s="149"/>
    </row>
    <row r="7980" spans="76:77" ht="16.5" customHeight="1">
      <c r="BX7980" s="149"/>
      <c r="BY7980" s="149"/>
    </row>
    <row r="7981" spans="76:77" ht="16.5" customHeight="1">
      <c r="BX7981" s="149"/>
      <c r="BY7981" s="149"/>
    </row>
    <row r="7982" spans="76:77" ht="16.5" customHeight="1">
      <c r="BX7982" s="149"/>
      <c r="BY7982" s="149"/>
    </row>
    <row r="7983" spans="76:77" ht="16.5" customHeight="1">
      <c r="BX7983" s="149"/>
      <c r="BY7983" s="149"/>
    </row>
    <row r="7984" spans="76:77" ht="16.5" customHeight="1">
      <c r="BX7984" s="149"/>
      <c r="BY7984" s="149"/>
    </row>
    <row r="7985" spans="76:77" ht="16.5" customHeight="1">
      <c r="BX7985" s="149"/>
      <c r="BY7985" s="149"/>
    </row>
    <row r="7986" spans="76:77" ht="16.5" customHeight="1">
      <c r="BX7986" s="149"/>
      <c r="BY7986" s="149"/>
    </row>
    <row r="7987" spans="76:77" ht="16.5" customHeight="1">
      <c r="BX7987" s="149"/>
      <c r="BY7987" s="149"/>
    </row>
    <row r="7988" spans="76:77" ht="16.5" customHeight="1">
      <c r="BX7988" s="149"/>
      <c r="BY7988" s="149"/>
    </row>
    <row r="7989" spans="76:77" ht="16.5" customHeight="1">
      <c r="BX7989" s="149"/>
      <c r="BY7989" s="149"/>
    </row>
    <row r="7990" spans="76:77" ht="16.5" customHeight="1">
      <c r="BX7990" s="149"/>
      <c r="BY7990" s="149"/>
    </row>
    <row r="7991" spans="76:77" ht="16.5" customHeight="1">
      <c r="BX7991" s="149"/>
      <c r="BY7991" s="149"/>
    </row>
    <row r="7992" spans="76:77" ht="16.5" customHeight="1">
      <c r="BX7992" s="149"/>
      <c r="BY7992" s="149"/>
    </row>
    <row r="7993" spans="76:77" ht="16.5" customHeight="1">
      <c r="BX7993" s="149"/>
      <c r="BY7993" s="149"/>
    </row>
    <row r="7994" spans="76:77" ht="16.5" customHeight="1">
      <c r="BX7994" s="149"/>
      <c r="BY7994" s="149"/>
    </row>
    <row r="7995" spans="76:77" ht="16.5" customHeight="1">
      <c r="BX7995" s="149"/>
      <c r="BY7995" s="149"/>
    </row>
    <row r="7996" spans="76:77" ht="16.5" customHeight="1">
      <c r="BX7996" s="149"/>
      <c r="BY7996" s="149"/>
    </row>
    <row r="7997" spans="76:77" ht="16.5" customHeight="1">
      <c r="BX7997" s="149"/>
      <c r="BY7997" s="149"/>
    </row>
    <row r="7998" spans="76:77" ht="16.5" customHeight="1">
      <c r="BX7998" s="149"/>
      <c r="BY7998" s="149"/>
    </row>
    <row r="7999" spans="76:77" ht="16.5" customHeight="1">
      <c r="BX7999" s="149"/>
      <c r="BY7999" s="149"/>
    </row>
    <row r="8000" spans="76:77" ht="16.5" customHeight="1">
      <c r="BX8000" s="149"/>
      <c r="BY8000" s="149"/>
    </row>
    <row r="8001" spans="76:77" ht="16.5" customHeight="1">
      <c r="BX8001" s="149"/>
      <c r="BY8001" s="149"/>
    </row>
    <row r="8002" spans="76:77" ht="16.5" customHeight="1">
      <c r="BX8002" s="149"/>
      <c r="BY8002" s="149"/>
    </row>
    <row r="8003" spans="76:77" ht="16.5" customHeight="1">
      <c r="BX8003" s="149"/>
      <c r="BY8003" s="149"/>
    </row>
    <row r="8004" spans="76:77" ht="16.5" customHeight="1">
      <c r="BX8004" s="149"/>
      <c r="BY8004" s="149"/>
    </row>
    <row r="8005" spans="76:77" ht="16.5" customHeight="1">
      <c r="BX8005" s="149"/>
      <c r="BY8005" s="149"/>
    </row>
    <row r="8006" spans="76:77" ht="16.5" customHeight="1">
      <c r="BX8006" s="149"/>
      <c r="BY8006" s="149"/>
    </row>
    <row r="8007" spans="76:77" ht="16.5" customHeight="1">
      <c r="BX8007" s="149"/>
      <c r="BY8007" s="149"/>
    </row>
    <row r="8008" spans="76:77" ht="16.5" customHeight="1">
      <c r="BX8008" s="149"/>
      <c r="BY8008" s="149"/>
    </row>
    <row r="8009" spans="76:77" ht="16.5" customHeight="1">
      <c r="BX8009" s="149"/>
      <c r="BY8009" s="149"/>
    </row>
    <row r="8010" spans="76:77" ht="16.5" customHeight="1">
      <c r="BX8010" s="149"/>
      <c r="BY8010" s="149"/>
    </row>
    <row r="8011" spans="76:77" ht="16.5" customHeight="1">
      <c r="BX8011" s="149"/>
      <c r="BY8011" s="149"/>
    </row>
    <row r="8012" spans="76:77" ht="16.5" customHeight="1">
      <c r="BX8012" s="149"/>
      <c r="BY8012" s="149"/>
    </row>
    <row r="8013" spans="76:77" ht="16.5" customHeight="1">
      <c r="BX8013" s="149"/>
      <c r="BY8013" s="149"/>
    </row>
    <row r="8014" spans="76:77" ht="16.5" customHeight="1">
      <c r="BX8014" s="149"/>
      <c r="BY8014" s="149"/>
    </row>
    <row r="8015" spans="76:77" ht="16.5" customHeight="1">
      <c r="BX8015" s="149"/>
      <c r="BY8015" s="149"/>
    </row>
    <row r="8016" spans="76:77" ht="16.5" customHeight="1">
      <c r="BX8016" s="149"/>
      <c r="BY8016" s="149"/>
    </row>
    <row r="8017" spans="76:77" ht="16.5" customHeight="1">
      <c r="BX8017" s="149"/>
      <c r="BY8017" s="149"/>
    </row>
    <row r="8018" spans="76:77" ht="16.5" customHeight="1">
      <c r="BX8018" s="149"/>
      <c r="BY8018" s="149"/>
    </row>
    <row r="8019" spans="76:77" ht="16.5" customHeight="1">
      <c r="BX8019" s="149"/>
      <c r="BY8019" s="149"/>
    </row>
    <row r="8020" spans="76:77" ht="16.5" customHeight="1">
      <c r="BX8020" s="149"/>
      <c r="BY8020" s="149"/>
    </row>
    <row r="8021" spans="76:77" ht="16.5" customHeight="1">
      <c r="BX8021" s="149"/>
      <c r="BY8021" s="149"/>
    </row>
    <row r="8022" spans="76:77" ht="16.5" customHeight="1">
      <c r="BX8022" s="149"/>
      <c r="BY8022" s="149"/>
    </row>
    <row r="8023" spans="76:77" ht="16.5" customHeight="1">
      <c r="BX8023" s="149"/>
      <c r="BY8023" s="149"/>
    </row>
    <row r="8024" spans="76:77" ht="16.5" customHeight="1">
      <c r="BX8024" s="149"/>
      <c r="BY8024" s="149"/>
    </row>
    <row r="8025" spans="76:77" ht="16.5" customHeight="1">
      <c r="BX8025" s="149"/>
      <c r="BY8025" s="149"/>
    </row>
    <row r="8026" spans="76:77" ht="16.5" customHeight="1">
      <c r="BX8026" s="149"/>
      <c r="BY8026" s="149"/>
    </row>
    <row r="8027" spans="76:77" ht="16.5" customHeight="1">
      <c r="BX8027" s="149"/>
      <c r="BY8027" s="149"/>
    </row>
    <row r="8028" spans="76:77" ht="16.5" customHeight="1">
      <c r="BX8028" s="149"/>
      <c r="BY8028" s="149"/>
    </row>
    <row r="8029" spans="76:77" ht="16.5" customHeight="1">
      <c r="BX8029" s="149"/>
      <c r="BY8029" s="149"/>
    </row>
    <row r="8030" spans="76:77" ht="16.5" customHeight="1">
      <c r="BX8030" s="149"/>
      <c r="BY8030" s="149"/>
    </row>
    <row r="8031" spans="76:77" ht="16.5" customHeight="1">
      <c r="BX8031" s="149"/>
      <c r="BY8031" s="149"/>
    </row>
    <row r="8032" spans="76:77" ht="16.5" customHeight="1">
      <c r="BX8032" s="149"/>
      <c r="BY8032" s="149"/>
    </row>
    <row r="8033" spans="76:77" ht="16.5" customHeight="1">
      <c r="BX8033" s="149"/>
      <c r="BY8033" s="149"/>
    </row>
    <row r="8034" spans="76:77" ht="16.5" customHeight="1">
      <c r="BX8034" s="149"/>
      <c r="BY8034" s="149"/>
    </row>
    <row r="8035" spans="76:77" ht="16.5" customHeight="1">
      <c r="BX8035" s="149"/>
      <c r="BY8035" s="149"/>
    </row>
    <row r="8036" spans="76:77" ht="16.5" customHeight="1">
      <c r="BX8036" s="149"/>
      <c r="BY8036" s="149"/>
    </row>
    <row r="8037" spans="76:77" ht="16.5" customHeight="1">
      <c r="BX8037" s="149"/>
      <c r="BY8037" s="149"/>
    </row>
    <row r="8038" spans="76:77" ht="16.5" customHeight="1">
      <c r="BX8038" s="149"/>
      <c r="BY8038" s="149"/>
    </row>
    <row r="8039" spans="76:77" ht="16.5" customHeight="1">
      <c r="BX8039" s="149"/>
      <c r="BY8039" s="149"/>
    </row>
    <row r="8040" spans="76:77" ht="16.5" customHeight="1">
      <c r="BX8040" s="149"/>
      <c r="BY8040" s="149"/>
    </row>
    <row r="8041" spans="76:77" ht="16.5" customHeight="1">
      <c r="BX8041" s="149"/>
      <c r="BY8041" s="149"/>
    </row>
    <row r="8042" spans="76:77" ht="16.5" customHeight="1">
      <c r="BX8042" s="149"/>
      <c r="BY8042" s="149"/>
    </row>
    <row r="8043" spans="76:77" ht="16.5" customHeight="1">
      <c r="BX8043" s="149"/>
      <c r="BY8043" s="149"/>
    </row>
    <row r="8044" spans="76:77" ht="16.5" customHeight="1">
      <c r="BX8044" s="149"/>
      <c r="BY8044" s="149"/>
    </row>
    <row r="8045" spans="76:77" ht="16.5" customHeight="1">
      <c r="BX8045" s="149"/>
      <c r="BY8045" s="149"/>
    </row>
    <row r="8046" spans="76:77" ht="16.5" customHeight="1">
      <c r="BX8046" s="149"/>
      <c r="BY8046" s="149"/>
    </row>
    <row r="8047" spans="76:77" ht="16.5" customHeight="1">
      <c r="BX8047" s="149"/>
      <c r="BY8047" s="149"/>
    </row>
    <row r="8048" spans="76:77" ht="16.5" customHeight="1">
      <c r="BX8048" s="149"/>
      <c r="BY8048" s="149"/>
    </row>
    <row r="8049" spans="76:77" ht="16.5" customHeight="1">
      <c r="BX8049" s="149"/>
      <c r="BY8049" s="149"/>
    </row>
    <row r="8050" spans="76:77" ht="16.5" customHeight="1">
      <c r="BX8050" s="149"/>
      <c r="BY8050" s="149"/>
    </row>
    <row r="8051" spans="76:77" ht="16.5" customHeight="1">
      <c r="BX8051" s="149"/>
      <c r="BY8051" s="149"/>
    </row>
    <row r="8052" spans="76:77" ht="16.5" customHeight="1">
      <c r="BX8052" s="149"/>
      <c r="BY8052" s="149"/>
    </row>
    <row r="8053" spans="76:77" ht="16.5" customHeight="1">
      <c r="BX8053" s="149"/>
      <c r="BY8053" s="149"/>
    </row>
    <row r="8054" spans="76:77" ht="16.5" customHeight="1">
      <c r="BX8054" s="149"/>
      <c r="BY8054" s="149"/>
    </row>
    <row r="8055" spans="76:77" ht="16.5" customHeight="1">
      <c r="BX8055" s="149"/>
      <c r="BY8055" s="149"/>
    </row>
    <row r="8056" spans="76:77" ht="16.5" customHeight="1">
      <c r="BX8056" s="149"/>
      <c r="BY8056" s="149"/>
    </row>
    <row r="8057" spans="76:77" ht="16.5" customHeight="1">
      <c r="BX8057" s="149"/>
      <c r="BY8057" s="149"/>
    </row>
    <row r="8058" spans="76:77" ht="16.5" customHeight="1">
      <c r="BX8058" s="149"/>
      <c r="BY8058" s="149"/>
    </row>
    <row r="8059" spans="76:77" ht="16.5" customHeight="1">
      <c r="BX8059" s="149"/>
      <c r="BY8059" s="149"/>
    </row>
    <row r="8060" spans="76:77" ht="16.5" customHeight="1">
      <c r="BX8060" s="149"/>
      <c r="BY8060" s="149"/>
    </row>
    <row r="8061" spans="76:77" ht="16.5" customHeight="1">
      <c r="BX8061" s="149"/>
      <c r="BY8061" s="149"/>
    </row>
    <row r="8062" spans="76:77" ht="16.5" customHeight="1">
      <c r="BX8062" s="149"/>
      <c r="BY8062" s="149"/>
    </row>
    <row r="8063" spans="76:77" ht="16.5" customHeight="1">
      <c r="BX8063" s="149"/>
      <c r="BY8063" s="149"/>
    </row>
    <row r="8064" spans="76:77" ht="16.5" customHeight="1">
      <c r="BX8064" s="149"/>
      <c r="BY8064" s="149"/>
    </row>
    <row r="8065" spans="76:77" ht="16.5" customHeight="1">
      <c r="BX8065" s="149"/>
      <c r="BY8065" s="149"/>
    </row>
    <row r="8066" spans="76:77" ht="16.5" customHeight="1">
      <c r="BX8066" s="149"/>
      <c r="BY8066" s="149"/>
    </row>
    <row r="8067" spans="76:77" ht="16.5" customHeight="1">
      <c r="BX8067" s="149"/>
      <c r="BY8067" s="149"/>
    </row>
    <row r="8068" spans="76:77" ht="16.5" customHeight="1">
      <c r="BX8068" s="149"/>
      <c r="BY8068" s="149"/>
    </row>
    <row r="8069" spans="76:77" ht="16.5" customHeight="1">
      <c r="BX8069" s="149"/>
      <c r="BY8069" s="149"/>
    </row>
    <row r="8070" spans="76:77" ht="16.5" customHeight="1">
      <c r="BX8070" s="149"/>
      <c r="BY8070" s="149"/>
    </row>
    <row r="8071" spans="76:77" ht="16.5" customHeight="1">
      <c r="BX8071" s="149"/>
      <c r="BY8071" s="149"/>
    </row>
    <row r="8072" spans="76:77" ht="16.5" customHeight="1">
      <c r="BX8072" s="149"/>
      <c r="BY8072" s="149"/>
    </row>
    <row r="8073" spans="76:77" ht="16.5" customHeight="1">
      <c r="BX8073" s="149"/>
      <c r="BY8073" s="149"/>
    </row>
    <row r="8074" spans="76:77" ht="16.5" customHeight="1">
      <c r="BX8074" s="149"/>
      <c r="BY8074" s="149"/>
    </row>
    <row r="8075" spans="76:77" ht="16.5" customHeight="1">
      <c r="BX8075" s="149"/>
      <c r="BY8075" s="149"/>
    </row>
    <row r="8076" spans="76:77" ht="16.5" customHeight="1">
      <c r="BX8076" s="149"/>
      <c r="BY8076" s="149"/>
    </row>
    <row r="8077" spans="76:77" ht="16.5" customHeight="1">
      <c r="BX8077" s="149"/>
      <c r="BY8077" s="149"/>
    </row>
    <row r="8078" spans="76:77" ht="16.5" customHeight="1">
      <c r="BX8078" s="149"/>
      <c r="BY8078" s="149"/>
    </row>
    <row r="8079" spans="76:77" ht="16.5" customHeight="1">
      <c r="BX8079" s="149"/>
      <c r="BY8079" s="149"/>
    </row>
    <row r="8080" spans="76:77" ht="16.5" customHeight="1">
      <c r="BX8080" s="149"/>
      <c r="BY8080" s="149"/>
    </row>
    <row r="8081" spans="76:77" ht="16.5" customHeight="1">
      <c r="BX8081" s="149"/>
      <c r="BY8081" s="149"/>
    </row>
    <row r="8082" spans="76:77" ht="16.5" customHeight="1">
      <c r="BX8082" s="149"/>
      <c r="BY8082" s="149"/>
    </row>
    <row r="8083" spans="76:77" ht="16.5" customHeight="1">
      <c r="BX8083" s="149"/>
      <c r="BY8083" s="149"/>
    </row>
    <row r="8084" spans="76:77" ht="16.5" customHeight="1">
      <c r="BX8084" s="149"/>
      <c r="BY8084" s="149"/>
    </row>
    <row r="8085" spans="76:77" ht="16.5" customHeight="1">
      <c r="BX8085" s="149"/>
      <c r="BY8085" s="149"/>
    </row>
    <row r="8086" spans="76:77" ht="16.5" customHeight="1">
      <c r="BX8086" s="149"/>
      <c r="BY8086" s="149"/>
    </row>
    <row r="8087" spans="76:77" ht="16.5" customHeight="1">
      <c r="BX8087" s="149"/>
      <c r="BY8087" s="149"/>
    </row>
    <row r="8088" spans="76:77" ht="16.5" customHeight="1">
      <c r="BX8088" s="149"/>
      <c r="BY8088" s="149"/>
    </row>
    <row r="8089" spans="76:77" ht="16.5" customHeight="1">
      <c r="BX8089" s="149"/>
      <c r="BY8089" s="149"/>
    </row>
    <row r="8090" spans="76:77" ht="16.5" customHeight="1">
      <c r="BX8090" s="149"/>
      <c r="BY8090" s="149"/>
    </row>
    <row r="8091" spans="76:77" ht="16.5" customHeight="1">
      <c r="BX8091" s="149"/>
      <c r="BY8091" s="149"/>
    </row>
    <row r="8092" spans="76:77" ht="16.5" customHeight="1">
      <c r="BX8092" s="149"/>
      <c r="BY8092" s="149"/>
    </row>
    <row r="8093" spans="76:77" ht="16.5" customHeight="1">
      <c r="BX8093" s="149"/>
      <c r="BY8093" s="149"/>
    </row>
    <row r="8094" spans="76:77" ht="16.5" customHeight="1">
      <c r="BX8094" s="149"/>
      <c r="BY8094" s="149"/>
    </row>
    <row r="8095" spans="76:77" ht="16.5" customHeight="1">
      <c r="BX8095" s="149"/>
      <c r="BY8095" s="149"/>
    </row>
    <row r="8096" spans="76:77" ht="16.5" customHeight="1">
      <c r="BX8096" s="149"/>
      <c r="BY8096" s="149"/>
    </row>
    <row r="8097" spans="76:77" ht="16.5" customHeight="1">
      <c r="BX8097" s="149"/>
      <c r="BY8097" s="149"/>
    </row>
    <row r="8098" spans="76:77" ht="16.5" customHeight="1">
      <c r="BX8098" s="149"/>
      <c r="BY8098" s="149"/>
    </row>
    <row r="8099" spans="76:77" ht="16.5" customHeight="1">
      <c r="BX8099" s="149"/>
      <c r="BY8099" s="149"/>
    </row>
    <row r="8100" spans="76:77" ht="16.5" customHeight="1">
      <c r="BX8100" s="149"/>
      <c r="BY8100" s="149"/>
    </row>
    <row r="8101" spans="76:77" ht="16.5" customHeight="1">
      <c r="BX8101" s="149"/>
      <c r="BY8101" s="149"/>
    </row>
    <row r="8102" spans="76:77" ht="16.5" customHeight="1">
      <c r="BX8102" s="149"/>
      <c r="BY8102" s="149"/>
    </row>
    <row r="8103" spans="76:77" ht="16.5" customHeight="1">
      <c r="BX8103" s="149"/>
      <c r="BY8103" s="149"/>
    </row>
    <row r="8104" spans="76:77" ht="16.5" customHeight="1">
      <c r="BX8104" s="149"/>
      <c r="BY8104" s="149"/>
    </row>
    <row r="8105" spans="76:77" ht="16.5" customHeight="1">
      <c r="BX8105" s="149"/>
      <c r="BY8105" s="149"/>
    </row>
    <row r="8106" spans="76:77" ht="16.5" customHeight="1">
      <c r="BX8106" s="149"/>
      <c r="BY8106" s="149"/>
    </row>
    <row r="8107" spans="76:77" ht="16.5" customHeight="1">
      <c r="BX8107" s="149"/>
      <c r="BY8107" s="149"/>
    </row>
    <row r="8108" spans="76:77" ht="16.5" customHeight="1">
      <c r="BX8108" s="149"/>
      <c r="BY8108" s="149"/>
    </row>
    <row r="8109" spans="76:77" ht="16.5" customHeight="1">
      <c r="BX8109" s="149"/>
      <c r="BY8109" s="149"/>
    </row>
    <row r="8110" spans="76:77" ht="16.5" customHeight="1">
      <c r="BX8110" s="149"/>
      <c r="BY8110" s="149"/>
    </row>
    <row r="8111" spans="76:77" ht="16.5" customHeight="1">
      <c r="BX8111" s="149"/>
      <c r="BY8111" s="149"/>
    </row>
    <row r="8112" spans="76:77" ht="16.5" customHeight="1">
      <c r="BX8112" s="149"/>
      <c r="BY8112" s="149"/>
    </row>
    <row r="8113" spans="76:77" ht="16.5" customHeight="1">
      <c r="BX8113" s="149"/>
      <c r="BY8113" s="149"/>
    </row>
    <row r="8114" spans="76:77" ht="16.5" customHeight="1">
      <c r="BX8114" s="149"/>
      <c r="BY8114" s="149"/>
    </row>
    <row r="8115" spans="76:77" ht="16.5" customHeight="1">
      <c r="BX8115" s="149"/>
      <c r="BY8115" s="149"/>
    </row>
    <row r="8116" spans="76:77" ht="16.5" customHeight="1">
      <c r="BX8116" s="149"/>
      <c r="BY8116" s="149"/>
    </row>
    <row r="8117" spans="76:77" ht="16.5" customHeight="1">
      <c r="BX8117" s="149"/>
      <c r="BY8117" s="149"/>
    </row>
    <row r="8118" spans="76:77" ht="16.5" customHeight="1">
      <c r="BX8118" s="149"/>
      <c r="BY8118" s="149"/>
    </row>
    <row r="8119" spans="76:77" ht="16.5" customHeight="1">
      <c r="BX8119" s="149"/>
      <c r="BY8119" s="149"/>
    </row>
    <row r="8120" spans="76:77" ht="16.5" customHeight="1">
      <c r="BX8120" s="149"/>
      <c r="BY8120" s="149"/>
    </row>
    <row r="8121" spans="76:77" ht="16.5" customHeight="1">
      <c r="BX8121" s="149"/>
      <c r="BY8121" s="149"/>
    </row>
    <row r="8122" spans="76:77" ht="16.5" customHeight="1">
      <c r="BX8122" s="149"/>
      <c r="BY8122" s="149"/>
    </row>
    <row r="8123" spans="76:77" ht="16.5" customHeight="1">
      <c r="BX8123" s="149"/>
      <c r="BY8123" s="149"/>
    </row>
    <row r="8124" spans="76:77" ht="16.5" customHeight="1">
      <c r="BX8124" s="149"/>
      <c r="BY8124" s="149"/>
    </row>
    <row r="8125" spans="76:77" ht="16.5" customHeight="1">
      <c r="BX8125" s="149"/>
      <c r="BY8125" s="149"/>
    </row>
    <row r="8126" spans="76:77" ht="16.5" customHeight="1">
      <c r="BX8126" s="149"/>
      <c r="BY8126" s="149"/>
    </row>
    <row r="8127" spans="76:77" ht="16.5" customHeight="1">
      <c r="BX8127" s="149"/>
      <c r="BY8127" s="149"/>
    </row>
    <row r="8128" spans="76:77" ht="16.5" customHeight="1">
      <c r="BX8128" s="149"/>
      <c r="BY8128" s="149"/>
    </row>
    <row r="8129" spans="76:77" ht="16.5" customHeight="1">
      <c r="BX8129" s="149"/>
      <c r="BY8129" s="149"/>
    </row>
    <row r="8130" spans="76:77" ht="16.5" customHeight="1">
      <c r="BX8130" s="149"/>
      <c r="BY8130" s="149"/>
    </row>
    <row r="8131" spans="76:77" ht="16.5" customHeight="1">
      <c r="BX8131" s="149"/>
      <c r="BY8131" s="149"/>
    </row>
    <row r="8132" spans="76:77" ht="16.5" customHeight="1">
      <c r="BX8132" s="149"/>
      <c r="BY8132" s="149"/>
    </row>
    <row r="8133" spans="76:77" ht="16.5" customHeight="1">
      <c r="BX8133" s="149"/>
      <c r="BY8133" s="149"/>
    </row>
    <row r="8134" spans="76:77" ht="16.5" customHeight="1">
      <c r="BX8134" s="149"/>
      <c r="BY8134" s="149"/>
    </row>
    <row r="8135" spans="76:77" ht="16.5" customHeight="1">
      <c r="BX8135" s="149"/>
      <c r="BY8135" s="149"/>
    </row>
    <row r="8136" spans="76:77" ht="16.5" customHeight="1">
      <c r="BX8136" s="149"/>
      <c r="BY8136" s="149"/>
    </row>
    <row r="8137" spans="76:77" ht="16.5" customHeight="1">
      <c r="BX8137" s="149"/>
      <c r="BY8137" s="149"/>
    </row>
    <row r="8138" spans="76:77" ht="16.5" customHeight="1">
      <c r="BX8138" s="149"/>
      <c r="BY8138" s="149"/>
    </row>
    <row r="8139" spans="76:77" ht="16.5" customHeight="1">
      <c r="BX8139" s="149"/>
      <c r="BY8139" s="149"/>
    </row>
    <row r="8140" spans="76:77" ht="16.5" customHeight="1">
      <c r="BX8140" s="149"/>
      <c r="BY8140" s="149"/>
    </row>
    <row r="8141" spans="76:77" ht="16.5" customHeight="1">
      <c r="BX8141" s="149"/>
      <c r="BY8141" s="149"/>
    </row>
    <row r="8142" spans="76:77" ht="16.5" customHeight="1">
      <c r="BX8142" s="149"/>
      <c r="BY8142" s="149"/>
    </row>
    <row r="8143" spans="76:77" ht="16.5" customHeight="1">
      <c r="BX8143" s="149"/>
      <c r="BY8143" s="149"/>
    </row>
    <row r="8144" spans="76:77" ht="16.5" customHeight="1">
      <c r="BX8144" s="149"/>
      <c r="BY8144" s="149"/>
    </row>
    <row r="8145" spans="76:77" ht="16.5" customHeight="1">
      <c r="BX8145" s="149"/>
      <c r="BY8145" s="149"/>
    </row>
    <row r="8146" spans="76:77" ht="16.5" customHeight="1">
      <c r="BX8146" s="149"/>
      <c r="BY8146" s="149"/>
    </row>
    <row r="8147" spans="76:77" ht="16.5" customHeight="1">
      <c r="BX8147" s="149"/>
      <c r="BY8147" s="149"/>
    </row>
    <row r="8148" spans="76:77" ht="16.5" customHeight="1">
      <c r="BX8148" s="149"/>
      <c r="BY8148" s="149"/>
    </row>
    <row r="8149" spans="76:77" ht="16.5" customHeight="1">
      <c r="BX8149" s="149"/>
      <c r="BY8149" s="149"/>
    </row>
    <row r="8150" spans="76:77" ht="16.5" customHeight="1">
      <c r="BX8150" s="149"/>
      <c r="BY8150" s="149"/>
    </row>
    <row r="8151" spans="76:77" ht="16.5" customHeight="1">
      <c r="BX8151" s="149"/>
      <c r="BY8151" s="149"/>
    </row>
    <row r="8152" spans="76:77" ht="16.5" customHeight="1">
      <c r="BX8152" s="149"/>
      <c r="BY8152" s="149"/>
    </row>
    <row r="8153" spans="76:77" ht="16.5" customHeight="1">
      <c r="BX8153" s="149"/>
      <c r="BY8153" s="149"/>
    </row>
    <row r="8154" spans="76:77" ht="16.5" customHeight="1">
      <c r="BX8154" s="149"/>
      <c r="BY8154" s="149"/>
    </row>
    <row r="8155" spans="76:77" ht="16.5" customHeight="1">
      <c r="BX8155" s="149"/>
      <c r="BY8155" s="149"/>
    </row>
    <row r="8156" spans="76:77" ht="16.5" customHeight="1">
      <c r="BX8156" s="149"/>
      <c r="BY8156" s="149"/>
    </row>
    <row r="8157" spans="76:77" ht="16.5" customHeight="1">
      <c r="BX8157" s="149"/>
      <c r="BY8157" s="149"/>
    </row>
    <row r="8158" spans="76:77" ht="16.5" customHeight="1">
      <c r="BX8158" s="149"/>
      <c r="BY8158" s="149"/>
    </row>
    <row r="8159" spans="76:77" ht="16.5" customHeight="1">
      <c r="BX8159" s="149"/>
      <c r="BY8159" s="149"/>
    </row>
    <row r="8160" spans="76:77" ht="16.5" customHeight="1">
      <c r="BX8160" s="149"/>
      <c r="BY8160" s="149"/>
    </row>
    <row r="8161" spans="76:77" ht="16.5" customHeight="1">
      <c r="BX8161" s="149"/>
      <c r="BY8161" s="149"/>
    </row>
    <row r="8162" spans="76:77" ht="16.5" customHeight="1">
      <c r="BX8162" s="149"/>
      <c r="BY8162" s="149"/>
    </row>
    <row r="8163" spans="76:77" ht="16.5" customHeight="1">
      <c r="BX8163" s="149"/>
      <c r="BY8163" s="149"/>
    </row>
    <row r="8164" spans="76:77" ht="16.5" customHeight="1">
      <c r="BX8164" s="149"/>
      <c r="BY8164" s="149"/>
    </row>
    <row r="8165" spans="76:77" ht="16.5" customHeight="1">
      <c r="BX8165" s="149"/>
      <c r="BY8165" s="149"/>
    </row>
    <row r="8166" spans="76:77" ht="16.5" customHeight="1">
      <c r="BX8166" s="149"/>
      <c r="BY8166" s="149"/>
    </row>
    <row r="8167" spans="76:77" ht="16.5" customHeight="1">
      <c r="BX8167" s="149"/>
      <c r="BY8167" s="149"/>
    </row>
    <row r="8168" spans="76:77" ht="16.5" customHeight="1">
      <c r="BX8168" s="149"/>
      <c r="BY8168" s="149"/>
    </row>
    <row r="8169" spans="76:77" ht="16.5" customHeight="1">
      <c r="BX8169" s="149"/>
      <c r="BY8169" s="149"/>
    </row>
    <row r="8170" spans="76:77" ht="16.5" customHeight="1">
      <c r="BX8170" s="149"/>
      <c r="BY8170" s="149"/>
    </row>
    <row r="8171" spans="76:77" ht="16.5" customHeight="1">
      <c r="BX8171" s="149"/>
      <c r="BY8171" s="149"/>
    </row>
    <row r="8172" spans="76:77" ht="16.5" customHeight="1">
      <c r="BX8172" s="149"/>
      <c r="BY8172" s="149"/>
    </row>
    <row r="8173" spans="76:77" ht="16.5" customHeight="1">
      <c r="BX8173" s="149"/>
      <c r="BY8173" s="149"/>
    </row>
    <row r="8174" spans="76:77" ht="16.5" customHeight="1">
      <c r="BX8174" s="149"/>
      <c r="BY8174" s="149"/>
    </row>
    <row r="8175" spans="76:77" ht="16.5" customHeight="1">
      <c r="BX8175" s="149"/>
      <c r="BY8175" s="149"/>
    </row>
    <row r="8176" spans="76:77" ht="16.5" customHeight="1">
      <c r="BX8176" s="149"/>
      <c r="BY8176" s="149"/>
    </row>
    <row r="8177" spans="76:77" ht="16.5" customHeight="1">
      <c r="BX8177" s="149"/>
      <c r="BY8177" s="149"/>
    </row>
    <row r="8178" spans="76:77" ht="16.5" customHeight="1">
      <c r="BX8178" s="149"/>
      <c r="BY8178" s="149"/>
    </row>
    <row r="8179" spans="76:77" ht="16.5" customHeight="1">
      <c r="BX8179" s="149"/>
      <c r="BY8179" s="149"/>
    </row>
    <row r="8180" spans="76:77" ht="16.5" customHeight="1">
      <c r="BX8180" s="149"/>
      <c r="BY8180" s="149"/>
    </row>
    <row r="8181" spans="76:77" ht="16.5" customHeight="1">
      <c r="BX8181" s="149"/>
      <c r="BY8181" s="149"/>
    </row>
    <row r="8182" spans="76:77" ht="16.5" customHeight="1">
      <c r="BX8182" s="149"/>
      <c r="BY8182" s="149"/>
    </row>
    <row r="8183" spans="76:77" ht="16.5" customHeight="1">
      <c r="BX8183" s="149"/>
      <c r="BY8183" s="149"/>
    </row>
    <row r="8184" spans="76:77" ht="16.5" customHeight="1">
      <c r="BX8184" s="149"/>
      <c r="BY8184" s="149"/>
    </row>
    <row r="8185" spans="76:77" ht="16.5" customHeight="1">
      <c r="BX8185" s="149"/>
      <c r="BY8185" s="149"/>
    </row>
    <row r="8186" spans="76:77" ht="16.5" customHeight="1">
      <c r="BX8186" s="149"/>
      <c r="BY8186" s="149"/>
    </row>
    <row r="8187" spans="76:77" ht="16.5" customHeight="1">
      <c r="BX8187" s="149"/>
      <c r="BY8187" s="149"/>
    </row>
    <row r="8188" spans="76:77" ht="16.5" customHeight="1">
      <c r="BX8188" s="149"/>
      <c r="BY8188" s="149"/>
    </row>
    <row r="8189" spans="76:77" ht="16.5" customHeight="1">
      <c r="BX8189" s="149"/>
      <c r="BY8189" s="149"/>
    </row>
    <row r="8190" spans="76:77" ht="16.5" customHeight="1">
      <c r="BX8190" s="149"/>
      <c r="BY8190" s="149"/>
    </row>
    <row r="8191" spans="76:77" ht="16.5" customHeight="1">
      <c r="BX8191" s="149"/>
      <c r="BY8191" s="149"/>
    </row>
    <row r="8192" spans="76:77" ht="16.5" customHeight="1">
      <c r="BX8192" s="149"/>
      <c r="BY8192" s="149"/>
    </row>
    <row r="8193" spans="76:77" ht="16.5" customHeight="1">
      <c r="BX8193" s="149"/>
      <c r="BY8193" s="149"/>
    </row>
    <row r="8194" spans="76:77" ht="16.5" customHeight="1">
      <c r="BX8194" s="149"/>
      <c r="BY8194" s="149"/>
    </row>
    <row r="8195" spans="76:77" ht="16.5" customHeight="1">
      <c r="BX8195" s="149"/>
      <c r="BY8195" s="149"/>
    </row>
    <row r="8196" spans="76:77" ht="16.5" customHeight="1">
      <c r="BX8196" s="149"/>
      <c r="BY8196" s="149"/>
    </row>
    <row r="8197" spans="76:77" ht="16.5" customHeight="1">
      <c r="BX8197" s="149"/>
      <c r="BY8197" s="149"/>
    </row>
    <row r="8198" spans="76:77" ht="16.5" customHeight="1">
      <c r="BX8198" s="149"/>
      <c r="BY8198" s="149"/>
    </row>
    <row r="8199" spans="76:77" ht="16.5" customHeight="1">
      <c r="BX8199" s="149"/>
      <c r="BY8199" s="149"/>
    </row>
    <row r="8200" spans="76:77" ht="16.5" customHeight="1">
      <c r="BX8200" s="149"/>
      <c r="BY8200" s="149"/>
    </row>
    <row r="8201" spans="76:77" ht="16.5" customHeight="1">
      <c r="BX8201" s="149"/>
      <c r="BY8201" s="149"/>
    </row>
    <row r="8202" spans="76:77" ht="16.5" customHeight="1">
      <c r="BX8202" s="149"/>
      <c r="BY8202" s="149"/>
    </row>
    <row r="8203" spans="76:77" ht="16.5" customHeight="1">
      <c r="BX8203" s="149"/>
      <c r="BY8203" s="149"/>
    </row>
    <row r="8204" spans="76:77" ht="16.5" customHeight="1">
      <c r="BX8204" s="149"/>
      <c r="BY8204" s="149"/>
    </row>
    <row r="8205" spans="76:77" ht="16.5" customHeight="1">
      <c r="BX8205" s="149"/>
      <c r="BY8205" s="149"/>
    </row>
    <row r="8206" spans="76:77" ht="16.5" customHeight="1">
      <c r="BX8206" s="149"/>
      <c r="BY8206" s="149"/>
    </row>
    <row r="8207" spans="76:77" ht="16.5" customHeight="1">
      <c r="BX8207" s="149"/>
      <c r="BY8207" s="149"/>
    </row>
    <row r="8208" spans="76:77" ht="16.5" customHeight="1">
      <c r="BX8208" s="149"/>
      <c r="BY8208" s="149"/>
    </row>
    <row r="8209" spans="76:77" ht="16.5" customHeight="1">
      <c r="BX8209" s="149"/>
      <c r="BY8209" s="149"/>
    </row>
    <row r="8210" spans="76:77" ht="16.5" customHeight="1">
      <c r="BX8210" s="149"/>
      <c r="BY8210" s="149"/>
    </row>
    <row r="8211" spans="76:77" ht="16.5" customHeight="1">
      <c r="BX8211" s="149"/>
      <c r="BY8211" s="149"/>
    </row>
    <row r="8212" spans="76:77" ht="16.5" customHeight="1">
      <c r="BX8212" s="149"/>
      <c r="BY8212" s="149"/>
    </row>
    <row r="8213" spans="76:77" ht="16.5" customHeight="1">
      <c r="BX8213" s="149"/>
      <c r="BY8213" s="149"/>
    </row>
    <row r="8214" spans="76:77" ht="16.5" customHeight="1">
      <c r="BX8214" s="149"/>
      <c r="BY8214" s="149"/>
    </row>
    <row r="8215" spans="76:77" ht="16.5" customHeight="1">
      <c r="BX8215" s="149"/>
      <c r="BY8215" s="149"/>
    </row>
    <row r="8216" spans="76:77" ht="16.5" customHeight="1">
      <c r="BX8216" s="149"/>
      <c r="BY8216" s="149"/>
    </row>
    <row r="8217" spans="76:77" ht="16.5" customHeight="1">
      <c r="BX8217" s="149"/>
      <c r="BY8217" s="149"/>
    </row>
    <row r="8218" spans="76:77" ht="16.5" customHeight="1">
      <c r="BX8218" s="149"/>
      <c r="BY8218" s="149"/>
    </row>
    <row r="8219" spans="76:77" ht="16.5" customHeight="1">
      <c r="BX8219" s="149"/>
      <c r="BY8219" s="149"/>
    </row>
    <row r="8220" spans="76:77" ht="16.5" customHeight="1">
      <c r="BX8220" s="149"/>
      <c r="BY8220" s="149"/>
    </row>
    <row r="8221" spans="76:77" ht="16.5" customHeight="1">
      <c r="BX8221" s="149"/>
      <c r="BY8221" s="149"/>
    </row>
    <row r="8222" spans="76:77" ht="16.5" customHeight="1">
      <c r="BX8222" s="149"/>
      <c r="BY8222" s="149"/>
    </row>
    <row r="8223" spans="76:77" ht="16.5" customHeight="1">
      <c r="BX8223" s="149"/>
      <c r="BY8223" s="149"/>
    </row>
    <row r="8224" spans="76:77" ht="16.5" customHeight="1">
      <c r="BX8224" s="149"/>
      <c r="BY8224" s="149"/>
    </row>
    <row r="8225" spans="76:77" ht="16.5" customHeight="1">
      <c r="BX8225" s="149"/>
      <c r="BY8225" s="149"/>
    </row>
    <row r="8226" spans="76:77" ht="16.5" customHeight="1">
      <c r="BX8226" s="149"/>
      <c r="BY8226" s="149"/>
    </row>
    <row r="8227" spans="76:77" ht="16.5" customHeight="1">
      <c r="BX8227" s="149"/>
      <c r="BY8227" s="149"/>
    </row>
    <row r="8228" spans="76:77" ht="16.5" customHeight="1">
      <c r="BX8228" s="149"/>
      <c r="BY8228" s="149"/>
    </row>
    <row r="8229" spans="76:77" ht="16.5" customHeight="1">
      <c r="BX8229" s="149"/>
      <c r="BY8229" s="149"/>
    </row>
    <row r="8230" spans="76:77" ht="16.5" customHeight="1">
      <c r="BX8230" s="149"/>
      <c r="BY8230" s="149"/>
    </row>
    <row r="8231" spans="76:77" ht="16.5" customHeight="1">
      <c r="BX8231" s="149"/>
      <c r="BY8231" s="149"/>
    </row>
    <row r="8232" spans="76:77" ht="16.5" customHeight="1">
      <c r="BX8232" s="149"/>
      <c r="BY8232" s="149"/>
    </row>
    <row r="8233" spans="76:77" ht="16.5" customHeight="1">
      <c r="BX8233" s="149"/>
      <c r="BY8233" s="149"/>
    </row>
    <row r="8234" spans="76:77" ht="16.5" customHeight="1">
      <c r="BX8234" s="149"/>
      <c r="BY8234" s="149"/>
    </row>
    <row r="8235" spans="76:77" ht="16.5" customHeight="1">
      <c r="BX8235" s="149"/>
      <c r="BY8235" s="149"/>
    </row>
    <row r="8236" spans="76:77" ht="16.5" customHeight="1">
      <c r="BX8236" s="149"/>
      <c r="BY8236" s="149"/>
    </row>
    <row r="8237" spans="76:77" ht="16.5" customHeight="1">
      <c r="BX8237" s="149"/>
      <c r="BY8237" s="149"/>
    </row>
    <row r="8238" spans="76:77" ht="16.5" customHeight="1">
      <c r="BX8238" s="149"/>
      <c r="BY8238" s="149"/>
    </row>
    <row r="8239" spans="76:77" ht="16.5" customHeight="1">
      <c r="BX8239" s="149"/>
      <c r="BY8239" s="149"/>
    </row>
    <row r="8240" spans="76:77" ht="16.5" customHeight="1">
      <c r="BX8240" s="149"/>
      <c r="BY8240" s="149"/>
    </row>
    <row r="8241" spans="76:77" ht="16.5" customHeight="1">
      <c r="BX8241" s="149"/>
      <c r="BY8241" s="149"/>
    </row>
    <row r="8242" spans="76:77" ht="16.5" customHeight="1">
      <c r="BX8242" s="149"/>
      <c r="BY8242" s="149"/>
    </row>
    <row r="8243" spans="76:77" ht="16.5" customHeight="1">
      <c r="BX8243" s="149"/>
      <c r="BY8243" s="149"/>
    </row>
    <row r="8244" spans="76:77" ht="16.5" customHeight="1">
      <c r="BX8244" s="149"/>
      <c r="BY8244" s="149"/>
    </row>
    <row r="8245" spans="76:77" ht="16.5" customHeight="1">
      <c r="BX8245" s="149"/>
      <c r="BY8245" s="149"/>
    </row>
    <row r="8246" spans="76:77" ht="16.5" customHeight="1">
      <c r="BX8246" s="149"/>
      <c r="BY8246" s="149"/>
    </row>
    <row r="8247" spans="76:77" ht="16.5" customHeight="1">
      <c r="BX8247" s="149"/>
      <c r="BY8247" s="149"/>
    </row>
    <row r="8248" spans="76:77" ht="16.5" customHeight="1">
      <c r="BX8248" s="149"/>
      <c r="BY8248" s="149"/>
    </row>
    <row r="8249" spans="76:77" ht="16.5" customHeight="1">
      <c r="BX8249" s="149"/>
      <c r="BY8249" s="149"/>
    </row>
    <row r="8250" spans="76:77" ht="16.5" customHeight="1">
      <c r="BX8250" s="149"/>
      <c r="BY8250" s="149"/>
    </row>
    <row r="8251" spans="76:77" ht="16.5" customHeight="1">
      <c r="BX8251" s="149"/>
      <c r="BY8251" s="149"/>
    </row>
    <row r="8252" spans="76:77" ht="16.5" customHeight="1">
      <c r="BX8252" s="149"/>
      <c r="BY8252" s="149"/>
    </row>
    <row r="8253" spans="76:77" ht="16.5" customHeight="1">
      <c r="BX8253" s="149"/>
      <c r="BY8253" s="149"/>
    </row>
    <row r="8254" spans="76:77" ht="16.5" customHeight="1">
      <c r="BX8254" s="149"/>
      <c r="BY8254" s="149"/>
    </row>
    <row r="8255" spans="76:77" ht="16.5" customHeight="1">
      <c r="BX8255" s="149"/>
      <c r="BY8255" s="149"/>
    </row>
    <row r="8256" spans="76:77" ht="16.5" customHeight="1">
      <c r="BX8256" s="149"/>
      <c r="BY8256" s="149"/>
    </row>
    <row r="8257" spans="76:77" ht="16.5" customHeight="1">
      <c r="BX8257" s="149"/>
      <c r="BY8257" s="149"/>
    </row>
    <row r="8258" spans="76:77" ht="16.5" customHeight="1">
      <c r="BX8258" s="149"/>
      <c r="BY8258" s="149"/>
    </row>
    <row r="8259" spans="76:77" ht="16.5" customHeight="1">
      <c r="BX8259" s="149"/>
      <c r="BY8259" s="149"/>
    </row>
    <row r="8260" spans="76:77" ht="16.5" customHeight="1">
      <c r="BX8260" s="149"/>
      <c r="BY8260" s="149"/>
    </row>
    <row r="8261" spans="76:77" ht="16.5" customHeight="1">
      <c r="BX8261" s="149"/>
      <c r="BY8261" s="149"/>
    </row>
    <row r="8262" spans="76:77" ht="16.5" customHeight="1">
      <c r="BX8262" s="149"/>
      <c r="BY8262" s="149"/>
    </row>
    <row r="8263" spans="76:77" ht="16.5" customHeight="1">
      <c r="BX8263" s="149"/>
      <c r="BY8263" s="149"/>
    </row>
    <row r="8264" spans="76:77" ht="16.5" customHeight="1">
      <c r="BX8264" s="149"/>
      <c r="BY8264" s="149"/>
    </row>
    <row r="8265" spans="76:77" ht="16.5" customHeight="1">
      <c r="BX8265" s="149"/>
      <c r="BY8265" s="149"/>
    </row>
    <row r="8266" spans="76:77" ht="16.5" customHeight="1">
      <c r="BX8266" s="149"/>
      <c r="BY8266" s="149"/>
    </row>
    <row r="8267" spans="76:77" ht="16.5" customHeight="1">
      <c r="BX8267" s="149"/>
      <c r="BY8267" s="149"/>
    </row>
    <row r="8268" spans="76:77" ht="16.5" customHeight="1">
      <c r="BX8268" s="149"/>
      <c r="BY8268" s="149"/>
    </row>
    <row r="8269" spans="76:77" ht="16.5" customHeight="1">
      <c r="BX8269" s="149"/>
      <c r="BY8269" s="149"/>
    </row>
    <row r="8270" spans="76:77" ht="16.5" customHeight="1">
      <c r="BX8270" s="149"/>
      <c r="BY8270" s="149"/>
    </row>
    <row r="8271" spans="76:77" ht="16.5" customHeight="1">
      <c r="BX8271" s="149"/>
      <c r="BY8271" s="149"/>
    </row>
    <row r="8272" spans="76:77" ht="16.5" customHeight="1">
      <c r="BX8272" s="149"/>
      <c r="BY8272" s="149"/>
    </row>
    <row r="8273" spans="76:77" ht="16.5" customHeight="1">
      <c r="BX8273" s="149"/>
      <c r="BY8273" s="149"/>
    </row>
    <row r="8274" spans="76:77" ht="16.5" customHeight="1">
      <c r="BX8274" s="149"/>
      <c r="BY8274" s="149"/>
    </row>
    <row r="8275" spans="76:77" ht="16.5" customHeight="1">
      <c r="BX8275" s="149"/>
      <c r="BY8275" s="149"/>
    </row>
    <row r="8276" spans="76:77" ht="16.5" customHeight="1">
      <c r="BX8276" s="149"/>
      <c r="BY8276" s="149"/>
    </row>
    <row r="8277" spans="76:77" ht="16.5" customHeight="1">
      <c r="BX8277" s="149"/>
      <c r="BY8277" s="149"/>
    </row>
    <row r="8278" spans="76:77" ht="16.5" customHeight="1">
      <c r="BX8278" s="149"/>
      <c r="BY8278" s="149"/>
    </row>
    <row r="8279" spans="76:77" ht="16.5" customHeight="1">
      <c r="BX8279" s="149"/>
      <c r="BY8279" s="149"/>
    </row>
    <row r="8280" spans="76:77" ht="16.5" customHeight="1">
      <c r="BX8280" s="149"/>
      <c r="BY8280" s="149"/>
    </row>
    <row r="8281" spans="76:77" ht="16.5" customHeight="1">
      <c r="BX8281" s="149"/>
      <c r="BY8281" s="149"/>
    </row>
    <row r="8282" spans="76:77" ht="16.5" customHeight="1">
      <c r="BX8282" s="149"/>
      <c r="BY8282" s="149"/>
    </row>
    <row r="8283" spans="76:77" ht="16.5" customHeight="1">
      <c r="BX8283" s="149"/>
      <c r="BY8283" s="149"/>
    </row>
    <row r="8284" spans="76:77" ht="16.5" customHeight="1">
      <c r="BX8284" s="149"/>
      <c r="BY8284" s="149"/>
    </row>
    <row r="8285" spans="76:77" ht="16.5" customHeight="1">
      <c r="BX8285" s="149"/>
      <c r="BY8285" s="149"/>
    </row>
    <row r="8286" spans="76:77" ht="16.5" customHeight="1">
      <c r="BX8286" s="149"/>
      <c r="BY8286" s="149"/>
    </row>
    <row r="8287" spans="76:77" ht="16.5" customHeight="1">
      <c r="BX8287" s="149"/>
      <c r="BY8287" s="149"/>
    </row>
    <row r="8288" spans="76:77" ht="16.5" customHeight="1">
      <c r="BX8288" s="149"/>
      <c r="BY8288" s="149"/>
    </row>
    <row r="8289" spans="76:77" ht="16.5" customHeight="1">
      <c r="BX8289" s="149"/>
      <c r="BY8289" s="149"/>
    </row>
    <row r="8290" spans="76:77" ht="16.5" customHeight="1">
      <c r="BX8290" s="149"/>
      <c r="BY8290" s="149"/>
    </row>
    <row r="8291" spans="76:77" ht="16.5" customHeight="1">
      <c r="BX8291" s="149"/>
      <c r="BY8291" s="149"/>
    </row>
    <row r="8292" spans="76:77" ht="16.5" customHeight="1">
      <c r="BX8292" s="149"/>
      <c r="BY8292" s="149"/>
    </row>
    <row r="8293" spans="76:77" ht="16.5" customHeight="1">
      <c r="BX8293" s="149"/>
      <c r="BY8293" s="149"/>
    </row>
    <row r="8294" spans="76:77" ht="16.5" customHeight="1">
      <c r="BX8294" s="149"/>
      <c r="BY8294" s="149"/>
    </row>
    <row r="8295" spans="76:77" ht="16.5" customHeight="1">
      <c r="BX8295" s="149"/>
      <c r="BY8295" s="149"/>
    </row>
    <row r="8296" spans="76:77" ht="16.5" customHeight="1">
      <c r="BX8296" s="149"/>
      <c r="BY8296" s="149"/>
    </row>
    <row r="8297" spans="76:77" ht="16.5" customHeight="1">
      <c r="BX8297" s="149"/>
      <c r="BY8297" s="149"/>
    </row>
    <row r="8298" spans="76:77" ht="16.5" customHeight="1">
      <c r="BX8298" s="149"/>
      <c r="BY8298" s="149"/>
    </row>
    <row r="8299" spans="76:77" ht="16.5" customHeight="1">
      <c r="BX8299" s="149"/>
      <c r="BY8299" s="149"/>
    </row>
    <row r="8300" spans="76:77" ht="16.5" customHeight="1">
      <c r="BX8300" s="149"/>
      <c r="BY8300" s="149"/>
    </row>
    <row r="8301" spans="76:77" ht="16.5" customHeight="1">
      <c r="BX8301" s="149"/>
      <c r="BY8301" s="149"/>
    </row>
    <row r="8302" spans="76:77" ht="16.5" customHeight="1">
      <c r="BX8302" s="149"/>
      <c r="BY8302" s="149"/>
    </row>
    <row r="8303" spans="76:77" ht="16.5" customHeight="1">
      <c r="BX8303" s="149"/>
      <c r="BY8303" s="149"/>
    </row>
    <row r="8304" spans="76:77" ht="16.5" customHeight="1">
      <c r="BX8304" s="149"/>
      <c r="BY8304" s="149"/>
    </row>
    <row r="8305" spans="76:77" ht="16.5" customHeight="1">
      <c r="BX8305" s="149"/>
      <c r="BY8305" s="149"/>
    </row>
    <row r="8306" spans="76:77" ht="16.5" customHeight="1">
      <c r="BX8306" s="149"/>
      <c r="BY8306" s="149"/>
    </row>
    <row r="8307" spans="76:77" ht="16.5" customHeight="1">
      <c r="BX8307" s="149"/>
      <c r="BY8307" s="149"/>
    </row>
    <row r="8308" spans="76:77" ht="16.5" customHeight="1">
      <c r="BX8308" s="149"/>
      <c r="BY8308" s="149"/>
    </row>
    <row r="8309" spans="76:77" ht="16.5" customHeight="1">
      <c r="BX8309" s="149"/>
      <c r="BY8309" s="149"/>
    </row>
    <row r="8310" spans="76:77" ht="16.5" customHeight="1">
      <c r="BX8310" s="149"/>
      <c r="BY8310" s="149"/>
    </row>
    <row r="8311" spans="76:77" ht="16.5" customHeight="1">
      <c r="BX8311" s="149"/>
      <c r="BY8311" s="149"/>
    </row>
    <row r="8312" spans="76:77" ht="16.5" customHeight="1">
      <c r="BX8312" s="149"/>
      <c r="BY8312" s="149"/>
    </row>
    <row r="8313" spans="76:77" ht="16.5" customHeight="1">
      <c r="BX8313" s="149"/>
      <c r="BY8313" s="149"/>
    </row>
    <row r="8314" spans="76:77" ht="16.5" customHeight="1">
      <c r="BX8314" s="149"/>
      <c r="BY8314" s="149"/>
    </row>
    <row r="8315" spans="76:77" ht="16.5" customHeight="1">
      <c r="BX8315" s="149"/>
      <c r="BY8315" s="149"/>
    </row>
    <row r="8316" spans="76:77" ht="16.5" customHeight="1">
      <c r="BX8316" s="149"/>
      <c r="BY8316" s="149"/>
    </row>
    <row r="8317" spans="76:77" ht="16.5" customHeight="1">
      <c r="BX8317" s="149"/>
      <c r="BY8317" s="149"/>
    </row>
    <row r="8318" spans="76:77" ht="16.5" customHeight="1">
      <c r="BX8318" s="149"/>
      <c r="BY8318" s="149"/>
    </row>
    <row r="8319" spans="76:77" ht="16.5" customHeight="1">
      <c r="BX8319" s="149"/>
      <c r="BY8319" s="149"/>
    </row>
    <row r="8320" spans="76:77" ht="16.5" customHeight="1">
      <c r="BX8320" s="149"/>
      <c r="BY8320" s="149"/>
    </row>
    <row r="8321" spans="76:77" ht="16.5" customHeight="1">
      <c r="BX8321" s="149"/>
      <c r="BY8321" s="149"/>
    </row>
    <row r="8322" spans="76:77" ht="16.5" customHeight="1">
      <c r="BX8322" s="149"/>
      <c r="BY8322" s="149"/>
    </row>
    <row r="8323" spans="76:77" ht="16.5" customHeight="1">
      <c r="BX8323" s="149"/>
      <c r="BY8323" s="149"/>
    </row>
    <row r="8324" spans="76:77" ht="16.5" customHeight="1">
      <c r="BX8324" s="149"/>
      <c r="BY8324" s="149"/>
    </row>
    <row r="8325" spans="76:77" ht="16.5" customHeight="1">
      <c r="BX8325" s="149"/>
      <c r="BY8325" s="149"/>
    </row>
    <row r="8326" spans="76:77" ht="16.5" customHeight="1">
      <c r="BX8326" s="149"/>
      <c r="BY8326" s="149"/>
    </row>
    <row r="8327" spans="76:77" ht="16.5" customHeight="1">
      <c r="BX8327" s="149"/>
      <c r="BY8327" s="149"/>
    </row>
    <row r="8328" spans="76:77" ht="16.5" customHeight="1">
      <c r="BX8328" s="149"/>
      <c r="BY8328" s="149"/>
    </row>
    <row r="8329" spans="76:77" ht="16.5" customHeight="1">
      <c r="BX8329" s="149"/>
      <c r="BY8329" s="149"/>
    </row>
    <row r="8330" spans="76:77" ht="16.5" customHeight="1">
      <c r="BX8330" s="149"/>
      <c r="BY8330" s="149"/>
    </row>
    <row r="8331" spans="76:77" ht="16.5" customHeight="1">
      <c r="BX8331" s="149"/>
      <c r="BY8331" s="149"/>
    </row>
    <row r="8332" spans="76:77" ht="16.5" customHeight="1">
      <c r="BX8332" s="149"/>
      <c r="BY8332" s="149"/>
    </row>
    <row r="8333" spans="76:77" ht="16.5" customHeight="1">
      <c r="BX8333" s="149"/>
      <c r="BY8333" s="149"/>
    </row>
    <row r="8334" spans="76:77" ht="16.5" customHeight="1">
      <c r="BX8334" s="149"/>
      <c r="BY8334" s="149"/>
    </row>
    <row r="8335" spans="76:77" ht="16.5" customHeight="1">
      <c r="BX8335" s="149"/>
      <c r="BY8335" s="149"/>
    </row>
    <row r="8336" spans="76:77" ht="16.5" customHeight="1">
      <c r="BX8336" s="149"/>
      <c r="BY8336" s="149"/>
    </row>
    <row r="8337" spans="76:77" ht="16.5" customHeight="1">
      <c r="BX8337" s="149"/>
      <c r="BY8337" s="149"/>
    </row>
    <row r="8338" spans="76:77" ht="16.5" customHeight="1">
      <c r="BX8338" s="149"/>
      <c r="BY8338" s="149"/>
    </row>
    <row r="8339" spans="76:77" ht="16.5" customHeight="1">
      <c r="BX8339" s="149"/>
      <c r="BY8339" s="149"/>
    </row>
    <row r="8340" spans="76:77" ht="16.5" customHeight="1">
      <c r="BX8340" s="149"/>
      <c r="BY8340" s="149"/>
    </row>
    <row r="8341" spans="76:77" ht="16.5" customHeight="1">
      <c r="BX8341" s="149"/>
      <c r="BY8341" s="149"/>
    </row>
    <row r="8342" spans="76:77" ht="16.5" customHeight="1">
      <c r="BX8342" s="149"/>
      <c r="BY8342" s="149"/>
    </row>
    <row r="8343" spans="76:77" ht="16.5" customHeight="1">
      <c r="BX8343" s="149"/>
      <c r="BY8343" s="149"/>
    </row>
    <row r="8344" spans="76:77" ht="16.5" customHeight="1">
      <c r="BX8344" s="149"/>
      <c r="BY8344" s="149"/>
    </row>
    <row r="8345" spans="76:77" ht="16.5" customHeight="1">
      <c r="BX8345" s="149"/>
      <c r="BY8345" s="149"/>
    </row>
    <row r="8346" spans="76:77" ht="16.5" customHeight="1">
      <c r="BX8346" s="149"/>
      <c r="BY8346" s="149"/>
    </row>
    <row r="8347" spans="76:77" ht="16.5" customHeight="1">
      <c r="BX8347" s="149"/>
      <c r="BY8347" s="149"/>
    </row>
    <row r="8348" spans="76:77" ht="16.5" customHeight="1">
      <c r="BX8348" s="149"/>
      <c r="BY8348" s="149"/>
    </row>
    <row r="8349" spans="76:77" ht="16.5" customHeight="1">
      <c r="BX8349" s="149"/>
      <c r="BY8349" s="149"/>
    </row>
    <row r="8350" spans="76:77" ht="16.5" customHeight="1">
      <c r="BX8350" s="149"/>
      <c r="BY8350" s="149"/>
    </row>
    <row r="8351" spans="76:77" ht="16.5" customHeight="1">
      <c r="BX8351" s="149"/>
      <c r="BY8351" s="149"/>
    </row>
    <row r="8352" spans="76:77" ht="16.5" customHeight="1">
      <c r="BX8352" s="149"/>
      <c r="BY8352" s="149"/>
    </row>
    <row r="8353" spans="76:77" ht="16.5" customHeight="1">
      <c r="BX8353" s="149"/>
      <c r="BY8353" s="149"/>
    </row>
    <row r="8354" spans="76:77" ht="16.5" customHeight="1">
      <c r="BX8354" s="149"/>
      <c r="BY8354" s="149"/>
    </row>
    <row r="8355" spans="76:77" ht="16.5" customHeight="1">
      <c r="BX8355" s="149"/>
      <c r="BY8355" s="149"/>
    </row>
    <row r="8356" spans="76:77" ht="16.5" customHeight="1">
      <c r="BX8356" s="149"/>
      <c r="BY8356" s="149"/>
    </row>
    <row r="8357" spans="76:77" ht="16.5" customHeight="1">
      <c r="BX8357" s="149"/>
      <c r="BY8357" s="149"/>
    </row>
    <row r="8358" spans="76:77" ht="16.5" customHeight="1">
      <c r="BX8358" s="149"/>
      <c r="BY8358" s="149"/>
    </row>
    <row r="8359" spans="76:77" ht="16.5" customHeight="1">
      <c r="BX8359" s="149"/>
      <c r="BY8359" s="149"/>
    </row>
    <row r="8360" spans="76:77" ht="16.5" customHeight="1">
      <c r="BX8360" s="149"/>
      <c r="BY8360" s="149"/>
    </row>
    <row r="8361" spans="76:77" ht="16.5" customHeight="1">
      <c r="BX8361" s="149"/>
      <c r="BY8361" s="149"/>
    </row>
    <row r="8362" spans="76:77" ht="16.5" customHeight="1">
      <c r="BX8362" s="149"/>
      <c r="BY8362" s="149"/>
    </row>
    <row r="8363" spans="76:77" ht="16.5" customHeight="1">
      <c r="BX8363" s="149"/>
      <c r="BY8363" s="149"/>
    </row>
    <row r="8364" spans="76:77" ht="16.5" customHeight="1">
      <c r="BX8364" s="149"/>
      <c r="BY8364" s="149"/>
    </row>
    <row r="8365" spans="76:77" ht="16.5" customHeight="1">
      <c r="BX8365" s="149"/>
      <c r="BY8365" s="149"/>
    </row>
    <row r="8366" spans="76:77" ht="16.5" customHeight="1">
      <c r="BX8366" s="149"/>
      <c r="BY8366" s="149"/>
    </row>
    <row r="8367" spans="76:77" ht="16.5" customHeight="1">
      <c r="BX8367" s="149"/>
      <c r="BY8367" s="149"/>
    </row>
    <row r="8368" spans="76:77" ht="16.5" customHeight="1">
      <c r="BX8368" s="149"/>
      <c r="BY8368" s="149"/>
    </row>
    <row r="8369" spans="76:77" ht="16.5" customHeight="1">
      <c r="BX8369" s="149"/>
      <c r="BY8369" s="149"/>
    </row>
    <row r="8370" spans="76:77" ht="16.5" customHeight="1">
      <c r="BX8370" s="149"/>
      <c r="BY8370" s="149"/>
    </row>
    <row r="8371" spans="76:77" ht="16.5" customHeight="1">
      <c r="BX8371" s="149"/>
      <c r="BY8371" s="149"/>
    </row>
    <row r="8372" spans="76:77" ht="16.5" customHeight="1">
      <c r="BX8372" s="149"/>
      <c r="BY8372" s="149"/>
    </row>
    <row r="8373" spans="76:77" ht="16.5" customHeight="1">
      <c r="BX8373" s="149"/>
      <c r="BY8373" s="149"/>
    </row>
    <row r="8374" spans="76:77" ht="16.5" customHeight="1">
      <c r="BX8374" s="149"/>
      <c r="BY8374" s="149"/>
    </row>
    <row r="8375" spans="76:77" ht="16.5" customHeight="1">
      <c r="BX8375" s="149"/>
      <c r="BY8375" s="149"/>
    </row>
    <row r="8376" spans="76:77" ht="16.5" customHeight="1">
      <c r="BX8376" s="149"/>
      <c r="BY8376" s="149"/>
    </row>
    <row r="8377" spans="76:77" ht="16.5" customHeight="1">
      <c r="BX8377" s="149"/>
      <c r="BY8377" s="149"/>
    </row>
    <row r="8378" spans="76:77" ht="16.5" customHeight="1">
      <c r="BX8378" s="149"/>
      <c r="BY8378" s="149"/>
    </row>
    <row r="8379" spans="76:77" ht="16.5" customHeight="1">
      <c r="BX8379" s="149"/>
      <c r="BY8379" s="149"/>
    </row>
    <row r="8380" spans="76:77" ht="16.5" customHeight="1">
      <c r="BX8380" s="149"/>
      <c r="BY8380" s="149"/>
    </row>
    <row r="8381" spans="76:77" ht="16.5" customHeight="1">
      <c r="BX8381" s="149"/>
      <c r="BY8381" s="149"/>
    </row>
    <row r="8382" spans="76:77" ht="16.5" customHeight="1">
      <c r="BX8382" s="149"/>
      <c r="BY8382" s="149"/>
    </row>
    <row r="8383" spans="76:77" ht="16.5" customHeight="1">
      <c r="BX8383" s="149"/>
      <c r="BY8383" s="149"/>
    </row>
    <row r="8384" spans="76:77" ht="16.5" customHeight="1">
      <c r="BX8384" s="149"/>
      <c r="BY8384" s="149"/>
    </row>
    <row r="8385" spans="76:77" ht="16.5" customHeight="1">
      <c r="BX8385" s="149"/>
      <c r="BY8385" s="149"/>
    </row>
    <row r="8386" spans="76:77" ht="16.5" customHeight="1">
      <c r="BX8386" s="149"/>
      <c r="BY8386" s="149"/>
    </row>
    <row r="8387" spans="76:77" ht="16.5" customHeight="1">
      <c r="BX8387" s="149"/>
      <c r="BY8387" s="149"/>
    </row>
    <row r="8388" spans="76:77" ht="16.5" customHeight="1">
      <c r="BX8388" s="149"/>
      <c r="BY8388" s="149"/>
    </row>
    <row r="8389" spans="76:77" ht="16.5" customHeight="1">
      <c r="BX8389" s="149"/>
      <c r="BY8389" s="149"/>
    </row>
    <row r="8390" spans="76:77" ht="16.5" customHeight="1">
      <c r="BX8390" s="149"/>
      <c r="BY8390" s="149"/>
    </row>
    <row r="8391" spans="76:77" ht="16.5" customHeight="1">
      <c r="BX8391" s="149"/>
      <c r="BY8391" s="149"/>
    </row>
    <row r="8392" spans="76:77" ht="16.5" customHeight="1">
      <c r="BX8392" s="149"/>
      <c r="BY8392" s="149"/>
    </row>
    <row r="8393" spans="76:77" ht="16.5" customHeight="1">
      <c r="BX8393" s="149"/>
      <c r="BY8393" s="149"/>
    </row>
    <row r="8394" spans="76:77" ht="16.5" customHeight="1">
      <c r="BX8394" s="149"/>
      <c r="BY8394" s="149"/>
    </row>
    <row r="8395" spans="76:77" ht="16.5" customHeight="1">
      <c r="BX8395" s="149"/>
      <c r="BY8395" s="149"/>
    </row>
    <row r="8396" spans="76:77" ht="16.5" customHeight="1">
      <c r="BX8396" s="149"/>
      <c r="BY8396" s="149"/>
    </row>
    <row r="8397" spans="76:77" ht="16.5" customHeight="1">
      <c r="BX8397" s="149"/>
      <c r="BY8397" s="149"/>
    </row>
    <row r="8398" spans="76:77" ht="16.5" customHeight="1">
      <c r="BX8398" s="149"/>
      <c r="BY8398" s="149"/>
    </row>
    <row r="8399" spans="76:77" ht="16.5" customHeight="1">
      <c r="BX8399" s="149"/>
      <c r="BY8399" s="149"/>
    </row>
    <row r="8400" spans="76:77" ht="16.5" customHeight="1">
      <c r="BX8400" s="149"/>
      <c r="BY8400" s="149"/>
    </row>
    <row r="8401" spans="76:77" ht="16.5" customHeight="1">
      <c r="BX8401" s="149"/>
      <c r="BY8401" s="149"/>
    </row>
    <row r="8402" spans="76:77" ht="16.5" customHeight="1">
      <c r="BX8402" s="149"/>
      <c r="BY8402" s="149"/>
    </row>
    <row r="8403" spans="76:77" ht="16.5" customHeight="1">
      <c r="BX8403" s="149"/>
      <c r="BY8403" s="149"/>
    </row>
    <row r="8404" spans="76:77" ht="16.5" customHeight="1">
      <c r="BX8404" s="149"/>
      <c r="BY8404" s="149"/>
    </row>
    <row r="8405" spans="76:77" ht="16.5" customHeight="1">
      <c r="BX8405" s="149"/>
      <c r="BY8405" s="149"/>
    </row>
    <row r="8406" spans="76:77" ht="16.5" customHeight="1">
      <c r="BX8406" s="149"/>
      <c r="BY8406" s="149"/>
    </row>
    <row r="8407" spans="76:77" ht="16.5" customHeight="1">
      <c r="BX8407" s="149"/>
      <c r="BY8407" s="149"/>
    </row>
    <row r="8408" spans="76:77" ht="16.5" customHeight="1">
      <c r="BX8408" s="149"/>
      <c r="BY8408" s="149"/>
    </row>
    <row r="8409" spans="76:77" ht="16.5" customHeight="1">
      <c r="BX8409" s="149"/>
      <c r="BY8409" s="149"/>
    </row>
    <row r="8410" spans="76:77" ht="16.5" customHeight="1">
      <c r="BX8410" s="149"/>
      <c r="BY8410" s="149"/>
    </row>
    <row r="8411" spans="76:77" ht="16.5" customHeight="1">
      <c r="BX8411" s="149"/>
      <c r="BY8411" s="149"/>
    </row>
    <row r="8412" spans="76:77" ht="16.5" customHeight="1">
      <c r="BX8412" s="149"/>
      <c r="BY8412" s="149"/>
    </row>
    <row r="8413" spans="76:77" ht="16.5" customHeight="1">
      <c r="BX8413" s="149"/>
      <c r="BY8413" s="149"/>
    </row>
    <row r="8414" spans="76:77" ht="16.5" customHeight="1">
      <c r="BX8414" s="149"/>
      <c r="BY8414" s="149"/>
    </row>
    <row r="8415" spans="76:77" ht="16.5" customHeight="1">
      <c r="BX8415" s="149"/>
      <c r="BY8415" s="149"/>
    </row>
    <row r="8416" spans="76:77" ht="16.5" customHeight="1">
      <c r="BX8416" s="149"/>
      <c r="BY8416" s="149"/>
    </row>
    <row r="8417" spans="76:77" ht="16.5" customHeight="1">
      <c r="BX8417" s="149"/>
      <c r="BY8417" s="149"/>
    </row>
    <row r="8418" spans="76:77" ht="16.5" customHeight="1">
      <c r="BX8418" s="149"/>
      <c r="BY8418" s="149"/>
    </row>
    <row r="8419" spans="76:77" ht="16.5" customHeight="1">
      <c r="BX8419" s="149"/>
      <c r="BY8419" s="149"/>
    </row>
    <row r="8420" spans="76:77" ht="16.5" customHeight="1">
      <c r="BX8420" s="149"/>
      <c r="BY8420" s="149"/>
    </row>
    <row r="8421" spans="76:77" ht="16.5" customHeight="1">
      <c r="BX8421" s="149"/>
      <c r="BY8421" s="149"/>
    </row>
    <row r="8422" spans="76:77" ht="16.5" customHeight="1">
      <c r="BX8422" s="149"/>
      <c r="BY8422" s="149"/>
    </row>
    <row r="8423" spans="76:77" ht="16.5" customHeight="1">
      <c r="BX8423" s="149"/>
      <c r="BY8423" s="149"/>
    </row>
    <row r="8424" spans="76:77" ht="16.5" customHeight="1">
      <c r="BX8424" s="149"/>
      <c r="BY8424" s="149"/>
    </row>
    <row r="8425" spans="76:77" ht="16.5" customHeight="1">
      <c r="BX8425" s="149"/>
      <c r="BY8425" s="149"/>
    </row>
    <row r="8426" spans="76:77" ht="16.5" customHeight="1">
      <c r="BX8426" s="149"/>
      <c r="BY8426" s="149"/>
    </row>
    <row r="8427" spans="76:77" ht="16.5" customHeight="1">
      <c r="BX8427" s="149"/>
      <c r="BY8427" s="149"/>
    </row>
    <row r="8428" spans="76:77" ht="16.5" customHeight="1">
      <c r="BX8428" s="149"/>
      <c r="BY8428" s="149"/>
    </row>
    <row r="8429" spans="76:77" ht="16.5" customHeight="1">
      <c r="BX8429" s="149"/>
      <c r="BY8429" s="149"/>
    </row>
    <row r="8430" spans="76:77" ht="16.5" customHeight="1">
      <c r="BX8430" s="149"/>
      <c r="BY8430" s="149"/>
    </row>
    <row r="8431" spans="76:77" ht="16.5" customHeight="1">
      <c r="BX8431" s="149"/>
      <c r="BY8431" s="149"/>
    </row>
    <row r="8432" spans="76:77" ht="16.5" customHeight="1">
      <c r="BX8432" s="149"/>
      <c r="BY8432" s="149"/>
    </row>
    <row r="8433" spans="76:77" ht="16.5" customHeight="1">
      <c r="BX8433" s="149"/>
      <c r="BY8433" s="149"/>
    </row>
    <row r="8434" spans="76:77" ht="16.5" customHeight="1">
      <c r="BX8434" s="149"/>
      <c r="BY8434" s="149"/>
    </row>
    <row r="8435" spans="76:77" ht="16.5" customHeight="1">
      <c r="BX8435" s="149"/>
      <c r="BY8435" s="149"/>
    </row>
    <row r="8436" spans="76:77" ht="16.5" customHeight="1">
      <c r="BX8436" s="149"/>
      <c r="BY8436" s="149"/>
    </row>
    <row r="8437" spans="76:77" ht="16.5" customHeight="1">
      <c r="BX8437" s="149"/>
      <c r="BY8437" s="149"/>
    </row>
    <row r="8438" spans="76:77" ht="16.5" customHeight="1">
      <c r="BX8438" s="149"/>
      <c r="BY8438" s="149"/>
    </row>
    <row r="8439" spans="76:77" ht="16.5" customHeight="1">
      <c r="BX8439" s="149"/>
      <c r="BY8439" s="149"/>
    </row>
    <row r="8440" spans="76:77" ht="16.5" customHeight="1">
      <c r="BX8440" s="149"/>
      <c r="BY8440" s="149"/>
    </row>
    <row r="8441" spans="76:77" ht="16.5" customHeight="1">
      <c r="BX8441" s="149"/>
      <c r="BY8441" s="149"/>
    </row>
    <row r="8442" spans="76:77" ht="16.5" customHeight="1">
      <c r="BX8442" s="149"/>
      <c r="BY8442" s="149"/>
    </row>
    <row r="8443" spans="76:77" ht="16.5" customHeight="1">
      <c r="BX8443" s="149"/>
      <c r="BY8443" s="149"/>
    </row>
    <row r="8444" spans="76:77" ht="16.5" customHeight="1">
      <c r="BX8444" s="149"/>
      <c r="BY8444" s="149"/>
    </row>
    <row r="8445" spans="76:77" ht="16.5" customHeight="1">
      <c r="BX8445" s="149"/>
      <c r="BY8445" s="149"/>
    </row>
    <row r="8446" spans="76:77" ht="16.5" customHeight="1">
      <c r="BX8446" s="149"/>
      <c r="BY8446" s="149"/>
    </row>
    <row r="8447" spans="76:77" ht="16.5" customHeight="1">
      <c r="BX8447" s="149"/>
      <c r="BY8447" s="149"/>
    </row>
    <row r="8448" spans="76:77" ht="16.5" customHeight="1">
      <c r="BX8448" s="149"/>
      <c r="BY8448" s="149"/>
    </row>
    <row r="8449" spans="76:77" ht="16.5" customHeight="1">
      <c r="BX8449" s="149"/>
      <c r="BY8449" s="149"/>
    </row>
    <row r="8450" spans="76:77" ht="16.5" customHeight="1">
      <c r="BX8450" s="149"/>
      <c r="BY8450" s="149"/>
    </row>
    <row r="8451" spans="76:77" ht="16.5" customHeight="1">
      <c r="BX8451" s="149"/>
      <c r="BY8451" s="149"/>
    </row>
    <row r="8452" spans="76:77" ht="16.5" customHeight="1">
      <c r="BX8452" s="149"/>
      <c r="BY8452" s="149"/>
    </row>
    <row r="8453" spans="76:77" ht="16.5" customHeight="1">
      <c r="BX8453" s="149"/>
      <c r="BY8453" s="149"/>
    </row>
    <row r="8454" spans="76:77" ht="16.5" customHeight="1">
      <c r="BX8454" s="149"/>
      <c r="BY8454" s="149"/>
    </row>
    <row r="8455" spans="76:77" ht="16.5" customHeight="1">
      <c r="BX8455" s="149"/>
      <c r="BY8455" s="149"/>
    </row>
    <row r="8456" spans="76:77" ht="16.5" customHeight="1">
      <c r="BX8456" s="149"/>
      <c r="BY8456" s="149"/>
    </row>
    <row r="8457" spans="76:77" ht="16.5" customHeight="1">
      <c r="BX8457" s="149"/>
      <c r="BY8457" s="149"/>
    </row>
    <row r="8458" spans="76:77" ht="16.5" customHeight="1">
      <c r="BX8458" s="149"/>
      <c r="BY8458" s="149"/>
    </row>
    <row r="8459" spans="76:77" ht="16.5" customHeight="1">
      <c r="BX8459" s="149"/>
      <c r="BY8459" s="149"/>
    </row>
    <row r="8460" spans="76:77" ht="16.5" customHeight="1">
      <c r="BX8460" s="149"/>
      <c r="BY8460" s="149"/>
    </row>
    <row r="8461" spans="76:77" ht="16.5" customHeight="1">
      <c r="BX8461" s="149"/>
      <c r="BY8461" s="149"/>
    </row>
    <row r="8462" spans="76:77" ht="16.5" customHeight="1">
      <c r="BX8462" s="149"/>
      <c r="BY8462" s="149"/>
    </row>
    <row r="8463" spans="76:77" ht="16.5" customHeight="1">
      <c r="BX8463" s="149"/>
      <c r="BY8463" s="149"/>
    </row>
    <row r="8464" spans="76:77" ht="16.5" customHeight="1">
      <c r="BX8464" s="149"/>
      <c r="BY8464" s="149"/>
    </row>
    <row r="8465" spans="76:77" ht="16.5" customHeight="1">
      <c r="BX8465" s="149"/>
      <c r="BY8465" s="149"/>
    </row>
    <row r="8466" spans="76:77" ht="16.5" customHeight="1">
      <c r="BX8466" s="149"/>
      <c r="BY8466" s="149"/>
    </row>
    <row r="8467" spans="76:77" ht="16.5" customHeight="1">
      <c r="BX8467" s="149"/>
      <c r="BY8467" s="149"/>
    </row>
    <row r="8468" spans="76:77" ht="16.5" customHeight="1">
      <c r="BX8468" s="149"/>
      <c r="BY8468" s="149"/>
    </row>
    <row r="8469" spans="76:77" ht="16.5" customHeight="1">
      <c r="BX8469" s="149"/>
      <c r="BY8469" s="149"/>
    </row>
    <row r="8470" spans="76:77" ht="16.5" customHeight="1">
      <c r="BX8470" s="149"/>
      <c r="BY8470" s="149"/>
    </row>
    <row r="8471" spans="76:77" ht="16.5" customHeight="1">
      <c r="BX8471" s="149"/>
      <c r="BY8471" s="149"/>
    </row>
    <row r="8472" spans="76:77" ht="16.5" customHeight="1">
      <c r="BX8472" s="149"/>
      <c r="BY8472" s="149"/>
    </row>
    <row r="8473" spans="76:77" ht="16.5" customHeight="1">
      <c r="BX8473" s="149"/>
      <c r="BY8473" s="149"/>
    </row>
    <row r="8474" spans="76:77" ht="16.5" customHeight="1">
      <c r="BX8474" s="149"/>
      <c r="BY8474" s="149"/>
    </row>
    <row r="8475" spans="76:77" ht="16.5" customHeight="1">
      <c r="BX8475" s="149"/>
      <c r="BY8475" s="149"/>
    </row>
    <row r="8476" spans="76:77" ht="16.5" customHeight="1">
      <c r="BX8476" s="149"/>
      <c r="BY8476" s="149"/>
    </row>
    <row r="8477" spans="76:77" ht="16.5" customHeight="1">
      <c r="BX8477" s="149"/>
      <c r="BY8477" s="149"/>
    </row>
    <row r="8478" spans="76:77" ht="16.5" customHeight="1">
      <c r="BX8478" s="149"/>
      <c r="BY8478" s="149"/>
    </row>
    <row r="8479" spans="76:77" ht="16.5" customHeight="1">
      <c r="BX8479" s="149"/>
      <c r="BY8479" s="149"/>
    </row>
    <row r="8480" spans="76:77" ht="16.5" customHeight="1">
      <c r="BX8480" s="149"/>
      <c r="BY8480" s="149"/>
    </row>
    <row r="8481" spans="76:77" ht="16.5" customHeight="1">
      <c r="BX8481" s="149"/>
      <c r="BY8481" s="149"/>
    </row>
    <row r="8482" spans="76:77" ht="16.5" customHeight="1">
      <c r="BX8482" s="149"/>
      <c r="BY8482" s="149"/>
    </row>
    <row r="8483" spans="76:77" ht="16.5" customHeight="1">
      <c r="BX8483" s="149"/>
      <c r="BY8483" s="149"/>
    </row>
    <row r="8484" spans="76:77" ht="16.5" customHeight="1">
      <c r="BX8484" s="149"/>
      <c r="BY8484" s="149"/>
    </row>
    <row r="8485" spans="76:77" ht="16.5" customHeight="1">
      <c r="BX8485" s="149"/>
      <c r="BY8485" s="149"/>
    </row>
    <row r="8486" spans="76:77" ht="16.5" customHeight="1">
      <c r="BX8486" s="149"/>
      <c r="BY8486" s="149"/>
    </row>
    <row r="8487" spans="76:77" ht="16.5" customHeight="1">
      <c r="BX8487" s="149"/>
      <c r="BY8487" s="149"/>
    </row>
    <row r="8488" spans="76:77" ht="16.5" customHeight="1">
      <c r="BX8488" s="149"/>
      <c r="BY8488" s="149"/>
    </row>
    <row r="8489" spans="76:77" ht="16.5" customHeight="1">
      <c r="BX8489" s="149"/>
      <c r="BY8489" s="149"/>
    </row>
    <row r="8490" spans="76:77" ht="16.5" customHeight="1">
      <c r="BX8490" s="149"/>
      <c r="BY8490" s="149"/>
    </row>
    <row r="8491" spans="76:77" ht="16.5" customHeight="1">
      <c r="BX8491" s="149"/>
      <c r="BY8491" s="149"/>
    </row>
    <row r="8492" spans="76:77" ht="16.5" customHeight="1">
      <c r="BX8492" s="149"/>
      <c r="BY8492" s="149"/>
    </row>
    <row r="8493" spans="76:77" ht="16.5" customHeight="1">
      <c r="BX8493" s="149"/>
      <c r="BY8493" s="149"/>
    </row>
    <row r="8494" spans="76:77" ht="16.5" customHeight="1">
      <c r="BX8494" s="149"/>
      <c r="BY8494" s="149"/>
    </row>
    <row r="8495" spans="76:77" ht="16.5" customHeight="1">
      <c r="BX8495" s="149"/>
      <c r="BY8495" s="149"/>
    </row>
    <row r="8496" spans="76:77" ht="16.5" customHeight="1">
      <c r="BX8496" s="149"/>
      <c r="BY8496" s="149"/>
    </row>
    <row r="8497" spans="76:77" ht="16.5" customHeight="1">
      <c r="BX8497" s="149"/>
      <c r="BY8497" s="149"/>
    </row>
    <row r="8498" spans="76:77" ht="16.5" customHeight="1">
      <c r="BX8498" s="149"/>
      <c r="BY8498" s="149"/>
    </row>
    <row r="8499" spans="76:77" ht="16.5" customHeight="1">
      <c r="BX8499" s="149"/>
      <c r="BY8499" s="149"/>
    </row>
    <row r="8500" spans="76:77" ht="16.5" customHeight="1">
      <c r="BX8500" s="149"/>
      <c r="BY8500" s="149"/>
    </row>
    <row r="8501" spans="76:77" ht="16.5" customHeight="1">
      <c r="BX8501" s="149"/>
      <c r="BY8501" s="149"/>
    </row>
    <row r="8502" spans="76:77" ht="16.5" customHeight="1">
      <c r="BX8502" s="149"/>
      <c r="BY8502" s="149"/>
    </row>
    <row r="8503" spans="76:77" ht="16.5" customHeight="1">
      <c r="BX8503" s="149"/>
      <c r="BY8503" s="149"/>
    </row>
    <row r="8504" spans="76:77" ht="16.5" customHeight="1">
      <c r="BX8504" s="149"/>
      <c r="BY8504" s="149"/>
    </row>
    <row r="8505" spans="76:77" ht="16.5" customHeight="1">
      <c r="BX8505" s="149"/>
      <c r="BY8505" s="149"/>
    </row>
    <row r="8506" spans="76:77" ht="16.5" customHeight="1">
      <c r="BX8506" s="149"/>
      <c r="BY8506" s="149"/>
    </row>
    <row r="8507" spans="76:77" ht="16.5" customHeight="1">
      <c r="BX8507" s="149"/>
      <c r="BY8507" s="149"/>
    </row>
    <row r="8508" spans="76:77" ht="16.5" customHeight="1">
      <c r="BX8508" s="149"/>
      <c r="BY8508" s="149"/>
    </row>
    <row r="8509" spans="76:77" ht="16.5" customHeight="1">
      <c r="BX8509" s="149"/>
      <c r="BY8509" s="149"/>
    </row>
    <row r="8510" spans="76:77" ht="16.5" customHeight="1">
      <c r="BX8510" s="149"/>
      <c r="BY8510" s="149"/>
    </row>
    <row r="8511" spans="76:77" ht="16.5" customHeight="1">
      <c r="BX8511" s="149"/>
      <c r="BY8511" s="149"/>
    </row>
    <row r="8512" spans="76:77" ht="16.5" customHeight="1">
      <c r="BX8512" s="149"/>
      <c r="BY8512" s="149"/>
    </row>
    <row r="8513" spans="76:77" ht="16.5" customHeight="1">
      <c r="BX8513" s="149"/>
      <c r="BY8513" s="149"/>
    </row>
    <row r="8514" spans="76:77" ht="16.5" customHeight="1">
      <c r="BX8514" s="149"/>
      <c r="BY8514" s="149"/>
    </row>
    <row r="8515" spans="76:77" ht="16.5" customHeight="1">
      <c r="BX8515" s="149"/>
      <c r="BY8515" s="149"/>
    </row>
    <row r="8516" spans="76:77" ht="16.5" customHeight="1">
      <c r="BX8516" s="149"/>
      <c r="BY8516" s="149"/>
    </row>
    <row r="8517" spans="76:77" ht="16.5" customHeight="1">
      <c r="BX8517" s="149"/>
      <c r="BY8517" s="149"/>
    </row>
    <row r="8518" spans="76:77" ht="16.5" customHeight="1">
      <c r="BX8518" s="149"/>
      <c r="BY8518" s="149"/>
    </row>
    <row r="8519" spans="76:77" ht="16.5" customHeight="1">
      <c r="BX8519" s="149"/>
      <c r="BY8519" s="149"/>
    </row>
    <row r="8520" spans="76:77" ht="16.5" customHeight="1">
      <c r="BX8520" s="149"/>
      <c r="BY8520" s="149"/>
    </row>
    <row r="8521" spans="76:77" ht="16.5" customHeight="1">
      <c r="BX8521" s="149"/>
      <c r="BY8521" s="149"/>
    </row>
    <row r="8522" spans="76:77" ht="16.5" customHeight="1">
      <c r="BX8522" s="149"/>
      <c r="BY8522" s="149"/>
    </row>
    <row r="8523" spans="76:77" ht="16.5" customHeight="1">
      <c r="BX8523" s="149"/>
      <c r="BY8523" s="149"/>
    </row>
    <row r="8524" spans="76:77" ht="16.5" customHeight="1">
      <c r="BX8524" s="149"/>
      <c r="BY8524" s="149"/>
    </row>
    <row r="8525" spans="76:77" ht="16.5" customHeight="1">
      <c r="BX8525" s="149"/>
      <c r="BY8525" s="149"/>
    </row>
    <row r="8526" spans="76:77" ht="16.5" customHeight="1">
      <c r="BX8526" s="149"/>
      <c r="BY8526" s="149"/>
    </row>
    <row r="8527" spans="76:77" ht="16.5" customHeight="1">
      <c r="BX8527" s="149"/>
      <c r="BY8527" s="149"/>
    </row>
    <row r="8528" spans="76:77" ht="16.5" customHeight="1">
      <c r="BX8528" s="149"/>
      <c r="BY8528" s="149"/>
    </row>
    <row r="8529" spans="76:77" ht="16.5" customHeight="1">
      <c r="BX8529" s="149"/>
      <c r="BY8529" s="149"/>
    </row>
    <row r="8530" spans="76:77" ht="16.5" customHeight="1">
      <c r="BX8530" s="149"/>
      <c r="BY8530" s="149"/>
    </row>
    <row r="8531" spans="76:77" ht="16.5" customHeight="1">
      <c r="BX8531" s="149"/>
      <c r="BY8531" s="149"/>
    </row>
    <row r="8532" spans="76:77" ht="16.5" customHeight="1">
      <c r="BX8532" s="149"/>
      <c r="BY8532" s="149"/>
    </row>
    <row r="8533" spans="76:77" ht="16.5" customHeight="1">
      <c r="BX8533" s="149"/>
      <c r="BY8533" s="149"/>
    </row>
    <row r="8534" spans="76:77" ht="16.5" customHeight="1">
      <c r="BX8534" s="149"/>
      <c r="BY8534" s="149"/>
    </row>
    <row r="8535" spans="76:77" ht="16.5" customHeight="1">
      <c r="BX8535" s="149"/>
      <c r="BY8535" s="149"/>
    </row>
    <row r="8536" spans="76:77" ht="16.5" customHeight="1">
      <c r="BX8536" s="149"/>
      <c r="BY8536" s="149"/>
    </row>
    <row r="8537" spans="76:77" ht="16.5" customHeight="1">
      <c r="BX8537" s="149"/>
      <c r="BY8537" s="149"/>
    </row>
    <row r="8538" spans="76:77" ht="16.5" customHeight="1">
      <c r="BX8538" s="149"/>
      <c r="BY8538" s="149"/>
    </row>
    <row r="8539" spans="76:77" ht="16.5" customHeight="1">
      <c r="BX8539" s="149"/>
      <c r="BY8539" s="149"/>
    </row>
    <row r="8540" spans="76:77" ht="16.5" customHeight="1">
      <c r="BX8540" s="149"/>
      <c r="BY8540" s="149"/>
    </row>
    <row r="8541" spans="76:77" ht="16.5" customHeight="1">
      <c r="BX8541" s="149"/>
      <c r="BY8541" s="149"/>
    </row>
    <row r="8542" spans="76:77" ht="16.5" customHeight="1">
      <c r="BX8542" s="149"/>
      <c r="BY8542" s="149"/>
    </row>
    <row r="8543" spans="76:77" ht="16.5" customHeight="1">
      <c r="BX8543" s="149"/>
      <c r="BY8543" s="149"/>
    </row>
    <row r="8544" spans="76:77" ht="16.5" customHeight="1">
      <c r="BX8544" s="149"/>
      <c r="BY8544" s="149"/>
    </row>
    <row r="8545" spans="76:77" ht="16.5" customHeight="1">
      <c r="BX8545" s="149"/>
      <c r="BY8545" s="149"/>
    </row>
    <row r="8546" spans="76:77" ht="16.5" customHeight="1">
      <c r="BX8546" s="149"/>
      <c r="BY8546" s="149"/>
    </row>
    <row r="8547" spans="76:77" ht="16.5" customHeight="1">
      <c r="BX8547" s="149"/>
      <c r="BY8547" s="149"/>
    </row>
    <row r="8548" spans="76:77" ht="16.5" customHeight="1">
      <c r="BX8548" s="149"/>
      <c r="BY8548" s="149"/>
    </row>
    <row r="8549" spans="76:77" ht="16.5" customHeight="1">
      <c r="BX8549" s="149"/>
      <c r="BY8549" s="149"/>
    </row>
    <row r="8550" spans="76:77" ht="16.5" customHeight="1">
      <c r="BX8550" s="149"/>
      <c r="BY8550" s="149"/>
    </row>
    <row r="8551" spans="76:77" ht="16.5" customHeight="1">
      <c r="BX8551" s="149"/>
      <c r="BY8551" s="149"/>
    </row>
    <row r="8552" spans="76:77" ht="16.5" customHeight="1">
      <c r="BX8552" s="149"/>
      <c r="BY8552" s="149"/>
    </row>
    <row r="8553" spans="76:77" ht="16.5" customHeight="1">
      <c r="BX8553" s="149"/>
      <c r="BY8553" s="149"/>
    </row>
    <row r="8554" spans="76:77" ht="16.5" customHeight="1">
      <c r="BX8554" s="149"/>
      <c r="BY8554" s="149"/>
    </row>
    <row r="8555" spans="76:77" ht="16.5" customHeight="1">
      <c r="BX8555" s="149"/>
      <c r="BY8555" s="149"/>
    </row>
    <row r="8556" spans="76:77" ht="16.5" customHeight="1">
      <c r="BX8556" s="149"/>
      <c r="BY8556" s="149"/>
    </row>
    <row r="8557" spans="76:77" ht="16.5" customHeight="1">
      <c r="BX8557" s="149"/>
      <c r="BY8557" s="149"/>
    </row>
    <row r="8558" spans="76:77" ht="16.5" customHeight="1">
      <c r="BX8558" s="149"/>
      <c r="BY8558" s="149"/>
    </row>
    <row r="8559" spans="76:77" ht="16.5" customHeight="1">
      <c r="BX8559" s="149"/>
      <c r="BY8559" s="149"/>
    </row>
    <row r="8560" spans="76:77" ht="16.5" customHeight="1">
      <c r="BX8560" s="149"/>
      <c r="BY8560" s="149"/>
    </row>
    <row r="8561" spans="76:77" ht="16.5" customHeight="1">
      <c r="BX8561" s="149"/>
      <c r="BY8561" s="149"/>
    </row>
    <row r="8562" spans="76:77" ht="16.5" customHeight="1">
      <c r="BX8562" s="149"/>
      <c r="BY8562" s="149"/>
    </row>
    <row r="8563" spans="76:77" ht="16.5" customHeight="1">
      <c r="BX8563" s="149"/>
      <c r="BY8563" s="149"/>
    </row>
    <row r="8564" spans="76:77" ht="16.5" customHeight="1">
      <c r="BX8564" s="149"/>
      <c r="BY8564" s="149"/>
    </row>
    <row r="8565" spans="76:77" ht="16.5" customHeight="1">
      <c r="BX8565" s="149"/>
      <c r="BY8565" s="149"/>
    </row>
    <row r="8566" spans="76:77" ht="16.5" customHeight="1">
      <c r="BX8566" s="149"/>
      <c r="BY8566" s="149"/>
    </row>
    <row r="8567" spans="76:77" ht="16.5" customHeight="1">
      <c r="BX8567" s="149"/>
      <c r="BY8567" s="149"/>
    </row>
    <row r="8568" spans="76:77" ht="16.5" customHeight="1">
      <c r="BX8568" s="149"/>
      <c r="BY8568" s="149"/>
    </row>
    <row r="8569" spans="76:77" ht="16.5" customHeight="1">
      <c r="BX8569" s="149"/>
      <c r="BY8569" s="149"/>
    </row>
    <row r="8570" spans="76:77" ht="16.5" customHeight="1">
      <c r="BX8570" s="149"/>
      <c r="BY8570" s="149"/>
    </row>
    <row r="8571" spans="76:77" ht="16.5" customHeight="1">
      <c r="BX8571" s="149"/>
      <c r="BY8571" s="149"/>
    </row>
    <row r="8572" spans="76:77" ht="16.5" customHeight="1">
      <c r="BX8572" s="149"/>
      <c r="BY8572" s="149"/>
    </row>
    <row r="8573" spans="76:77" ht="16.5" customHeight="1">
      <c r="BX8573" s="149"/>
      <c r="BY8573" s="149"/>
    </row>
    <row r="8574" spans="76:77" ht="16.5" customHeight="1">
      <c r="BX8574" s="149"/>
      <c r="BY8574" s="149"/>
    </row>
    <row r="8575" spans="76:77" ht="16.5" customHeight="1">
      <c r="BX8575" s="149"/>
      <c r="BY8575" s="149"/>
    </row>
    <row r="8576" spans="76:77" ht="16.5" customHeight="1">
      <c r="BX8576" s="149"/>
      <c r="BY8576" s="149"/>
    </row>
    <row r="8577" spans="76:77" ht="16.5" customHeight="1">
      <c r="BX8577" s="149"/>
      <c r="BY8577" s="149"/>
    </row>
    <row r="8578" spans="76:77" ht="16.5" customHeight="1">
      <c r="BX8578" s="149"/>
      <c r="BY8578" s="149"/>
    </row>
    <row r="8579" spans="76:77" ht="16.5" customHeight="1">
      <c r="BX8579" s="149"/>
      <c r="BY8579" s="149"/>
    </row>
    <row r="8580" spans="76:77" ht="16.5" customHeight="1">
      <c r="BX8580" s="149"/>
      <c r="BY8580" s="149"/>
    </row>
    <row r="8581" spans="76:77" ht="16.5" customHeight="1">
      <c r="BX8581" s="149"/>
      <c r="BY8581" s="149"/>
    </row>
    <row r="8582" spans="76:77" ht="16.5" customHeight="1">
      <c r="BX8582" s="149"/>
      <c r="BY8582" s="149"/>
    </row>
    <row r="8583" spans="76:77" ht="16.5" customHeight="1">
      <c r="BX8583" s="149"/>
      <c r="BY8583" s="149"/>
    </row>
    <row r="8584" spans="76:77" ht="16.5" customHeight="1">
      <c r="BX8584" s="149"/>
      <c r="BY8584" s="149"/>
    </row>
    <row r="8585" spans="76:77" ht="16.5" customHeight="1">
      <c r="BX8585" s="149"/>
      <c r="BY8585" s="149"/>
    </row>
    <row r="8586" spans="76:77" ht="16.5" customHeight="1">
      <c r="BX8586" s="149"/>
      <c r="BY8586" s="149"/>
    </row>
    <row r="8587" spans="76:77" ht="16.5" customHeight="1">
      <c r="BX8587" s="149"/>
      <c r="BY8587" s="149"/>
    </row>
    <row r="8588" spans="76:77" ht="16.5" customHeight="1">
      <c r="BX8588" s="149"/>
      <c r="BY8588" s="149"/>
    </row>
    <row r="8589" spans="76:77" ht="16.5" customHeight="1">
      <c r="BX8589" s="149"/>
      <c r="BY8589" s="149"/>
    </row>
    <row r="8590" spans="76:77" ht="16.5" customHeight="1">
      <c r="BX8590" s="149"/>
      <c r="BY8590" s="149"/>
    </row>
    <row r="8591" spans="76:77" ht="16.5" customHeight="1">
      <c r="BX8591" s="149"/>
      <c r="BY8591" s="149"/>
    </row>
    <row r="8592" spans="76:77" ht="16.5" customHeight="1">
      <c r="BX8592" s="149"/>
      <c r="BY8592" s="149"/>
    </row>
    <row r="8593" spans="76:77" ht="16.5" customHeight="1">
      <c r="BX8593" s="149"/>
      <c r="BY8593" s="149"/>
    </row>
    <row r="8594" spans="76:77" ht="16.5" customHeight="1">
      <c r="BX8594" s="149"/>
      <c r="BY8594" s="149"/>
    </row>
    <row r="8595" spans="76:77" ht="16.5" customHeight="1">
      <c r="BX8595" s="149"/>
      <c r="BY8595" s="149"/>
    </row>
    <row r="8596" spans="76:77" ht="16.5" customHeight="1">
      <c r="BX8596" s="149"/>
      <c r="BY8596" s="149"/>
    </row>
    <row r="8597" spans="76:77" ht="16.5" customHeight="1">
      <c r="BX8597" s="149"/>
      <c r="BY8597" s="149"/>
    </row>
    <row r="8598" spans="76:77" ht="16.5" customHeight="1">
      <c r="BX8598" s="149"/>
      <c r="BY8598" s="149"/>
    </row>
    <row r="8599" spans="76:77" ht="16.5" customHeight="1">
      <c r="BX8599" s="149"/>
      <c r="BY8599" s="149"/>
    </row>
    <row r="8600" spans="76:77" ht="16.5" customHeight="1">
      <c r="BX8600" s="149"/>
      <c r="BY8600" s="149"/>
    </row>
    <row r="8601" spans="76:77" ht="16.5" customHeight="1">
      <c r="BX8601" s="149"/>
      <c r="BY8601" s="149"/>
    </row>
    <row r="8602" spans="76:77" ht="16.5" customHeight="1">
      <c r="BX8602" s="149"/>
      <c r="BY8602" s="149"/>
    </row>
    <row r="8603" spans="76:77" ht="16.5" customHeight="1">
      <c r="BX8603" s="149"/>
      <c r="BY8603" s="149"/>
    </row>
    <row r="8604" spans="76:77" ht="16.5" customHeight="1">
      <c r="BX8604" s="149"/>
      <c r="BY8604" s="149"/>
    </row>
    <row r="8605" spans="76:77" ht="16.5" customHeight="1">
      <c r="BX8605" s="149"/>
      <c r="BY8605" s="149"/>
    </row>
    <row r="8606" spans="76:77" ht="16.5" customHeight="1">
      <c r="BX8606" s="149"/>
      <c r="BY8606" s="149"/>
    </row>
    <row r="8607" spans="76:77" ht="16.5" customHeight="1">
      <c r="BX8607" s="149"/>
      <c r="BY8607" s="149"/>
    </row>
    <row r="8608" spans="76:77" ht="16.5" customHeight="1">
      <c r="BX8608" s="149"/>
      <c r="BY8608" s="149"/>
    </row>
    <row r="8609" spans="76:77" ht="16.5" customHeight="1">
      <c r="BX8609" s="149"/>
      <c r="BY8609" s="149"/>
    </row>
    <row r="8610" spans="76:77" ht="16.5" customHeight="1">
      <c r="BX8610" s="149"/>
      <c r="BY8610" s="149"/>
    </row>
    <row r="8611" spans="76:77" ht="16.5" customHeight="1">
      <c r="BX8611" s="149"/>
      <c r="BY8611" s="149"/>
    </row>
    <row r="8612" spans="76:77" ht="16.5" customHeight="1">
      <c r="BX8612" s="149"/>
      <c r="BY8612" s="149"/>
    </row>
    <row r="8613" spans="76:77" ht="16.5" customHeight="1">
      <c r="BX8613" s="149"/>
      <c r="BY8613" s="149"/>
    </row>
    <row r="8614" spans="76:77" ht="16.5" customHeight="1">
      <c r="BX8614" s="149"/>
      <c r="BY8614" s="149"/>
    </row>
    <row r="8615" spans="76:77" ht="16.5" customHeight="1">
      <c r="BX8615" s="149"/>
      <c r="BY8615" s="149"/>
    </row>
    <row r="8616" spans="76:77" ht="16.5" customHeight="1">
      <c r="BX8616" s="149"/>
      <c r="BY8616" s="149"/>
    </row>
    <row r="8617" spans="76:77" ht="16.5" customHeight="1">
      <c r="BX8617" s="149"/>
      <c r="BY8617" s="149"/>
    </row>
    <row r="8618" spans="76:77" ht="16.5" customHeight="1">
      <c r="BX8618" s="149"/>
      <c r="BY8618" s="149"/>
    </row>
    <row r="8619" spans="76:77" ht="16.5" customHeight="1">
      <c r="BX8619" s="149"/>
      <c r="BY8619" s="149"/>
    </row>
    <row r="8620" spans="76:77" ht="16.5" customHeight="1">
      <c r="BX8620" s="149"/>
      <c r="BY8620" s="149"/>
    </row>
    <row r="8621" spans="76:77" ht="16.5" customHeight="1">
      <c r="BX8621" s="149"/>
      <c r="BY8621" s="149"/>
    </row>
    <row r="8622" spans="76:77" ht="16.5" customHeight="1">
      <c r="BX8622" s="149"/>
      <c r="BY8622" s="149"/>
    </row>
    <row r="8623" spans="76:77" ht="16.5" customHeight="1">
      <c r="BX8623" s="149"/>
      <c r="BY8623" s="149"/>
    </row>
    <row r="8624" spans="76:77" ht="16.5" customHeight="1">
      <c r="BX8624" s="149"/>
      <c r="BY8624" s="149"/>
    </row>
    <row r="8625" spans="76:77" ht="16.5" customHeight="1">
      <c r="BX8625" s="149"/>
      <c r="BY8625" s="149"/>
    </row>
    <row r="8626" spans="76:77" ht="16.5" customHeight="1">
      <c r="BX8626" s="149"/>
      <c r="BY8626" s="149"/>
    </row>
    <row r="8627" spans="76:77" ht="16.5" customHeight="1">
      <c r="BX8627" s="149"/>
      <c r="BY8627" s="149"/>
    </row>
    <row r="8628" spans="76:77" ht="16.5" customHeight="1">
      <c r="BX8628" s="149"/>
      <c r="BY8628" s="149"/>
    </row>
    <row r="8629" spans="76:77" ht="16.5" customHeight="1">
      <c r="BX8629" s="149"/>
      <c r="BY8629" s="149"/>
    </row>
    <row r="8630" spans="76:77" ht="16.5" customHeight="1">
      <c r="BX8630" s="149"/>
      <c r="BY8630" s="149"/>
    </row>
    <row r="8631" spans="76:77" ht="16.5" customHeight="1">
      <c r="BX8631" s="149"/>
      <c r="BY8631" s="149"/>
    </row>
    <row r="8632" spans="76:77" ht="16.5" customHeight="1">
      <c r="BX8632" s="149"/>
      <c r="BY8632" s="149"/>
    </row>
    <row r="8633" spans="76:77" ht="16.5" customHeight="1">
      <c r="BX8633" s="149"/>
      <c r="BY8633" s="149"/>
    </row>
    <row r="8634" spans="76:77" ht="16.5" customHeight="1">
      <c r="BX8634" s="149"/>
      <c r="BY8634" s="149"/>
    </row>
    <row r="8635" spans="76:77" ht="16.5" customHeight="1">
      <c r="BX8635" s="149"/>
      <c r="BY8635" s="149"/>
    </row>
    <row r="8636" spans="76:77" ht="16.5" customHeight="1">
      <c r="BX8636" s="149"/>
      <c r="BY8636" s="149"/>
    </row>
    <row r="8637" spans="76:77" ht="16.5" customHeight="1">
      <c r="BX8637" s="149"/>
      <c r="BY8637" s="149"/>
    </row>
    <row r="8638" spans="76:77" ht="16.5" customHeight="1">
      <c r="BX8638" s="149"/>
      <c r="BY8638" s="149"/>
    </row>
    <row r="8639" spans="76:77" ht="16.5" customHeight="1">
      <c r="BX8639" s="149"/>
      <c r="BY8639" s="149"/>
    </row>
    <row r="8640" spans="76:77" ht="16.5" customHeight="1">
      <c r="BX8640" s="149"/>
      <c r="BY8640" s="149"/>
    </row>
    <row r="8641" spans="76:77" ht="16.5" customHeight="1">
      <c r="BX8641" s="149"/>
      <c r="BY8641" s="149"/>
    </row>
    <row r="8642" spans="76:77" ht="16.5" customHeight="1">
      <c r="BX8642" s="149"/>
      <c r="BY8642" s="149"/>
    </row>
    <row r="8643" spans="76:77" ht="16.5" customHeight="1">
      <c r="BX8643" s="149"/>
      <c r="BY8643" s="149"/>
    </row>
    <row r="8644" spans="76:77" ht="16.5" customHeight="1">
      <c r="BX8644" s="149"/>
      <c r="BY8644" s="149"/>
    </row>
    <row r="8645" spans="76:77" ht="16.5" customHeight="1">
      <c r="BX8645" s="149"/>
      <c r="BY8645" s="149"/>
    </row>
    <row r="8646" spans="76:77" ht="16.5" customHeight="1">
      <c r="BX8646" s="149"/>
      <c r="BY8646" s="149"/>
    </row>
    <row r="8647" spans="76:77" ht="16.5" customHeight="1">
      <c r="BX8647" s="149"/>
      <c r="BY8647" s="149"/>
    </row>
    <row r="8648" spans="76:77" ht="16.5" customHeight="1">
      <c r="BX8648" s="149"/>
      <c r="BY8648" s="149"/>
    </row>
    <row r="8649" spans="76:77" ht="16.5" customHeight="1">
      <c r="BX8649" s="149"/>
      <c r="BY8649" s="149"/>
    </row>
    <row r="8650" spans="76:77" ht="16.5" customHeight="1">
      <c r="BX8650" s="149"/>
      <c r="BY8650" s="149"/>
    </row>
    <row r="8651" spans="76:77" ht="16.5" customHeight="1">
      <c r="BX8651" s="149"/>
      <c r="BY8651" s="149"/>
    </row>
    <row r="8652" spans="76:77" ht="16.5" customHeight="1">
      <c r="BX8652" s="149"/>
      <c r="BY8652" s="149"/>
    </row>
    <row r="8653" spans="76:77" ht="16.5" customHeight="1">
      <c r="BX8653" s="149"/>
      <c r="BY8653" s="149"/>
    </row>
    <row r="8654" spans="76:77" ht="16.5" customHeight="1">
      <c r="BX8654" s="149"/>
      <c r="BY8654" s="149"/>
    </row>
    <row r="8655" spans="76:77" ht="16.5" customHeight="1">
      <c r="BX8655" s="149"/>
      <c r="BY8655" s="149"/>
    </row>
    <row r="8656" spans="76:77" ht="16.5" customHeight="1">
      <c r="BX8656" s="149"/>
      <c r="BY8656" s="149"/>
    </row>
    <row r="8657" spans="76:77" ht="16.5" customHeight="1">
      <c r="BX8657" s="149"/>
      <c r="BY8657" s="149"/>
    </row>
    <row r="8658" spans="76:77" ht="16.5" customHeight="1">
      <c r="BX8658" s="149"/>
      <c r="BY8658" s="149"/>
    </row>
    <row r="8659" spans="76:77" ht="16.5" customHeight="1">
      <c r="BX8659" s="149"/>
      <c r="BY8659" s="149"/>
    </row>
    <row r="8660" spans="76:77" ht="16.5" customHeight="1">
      <c r="BX8660" s="149"/>
      <c r="BY8660" s="149"/>
    </row>
    <row r="8661" spans="76:77" ht="16.5" customHeight="1">
      <c r="BX8661" s="149"/>
      <c r="BY8661" s="149"/>
    </row>
    <row r="8662" spans="76:77" ht="16.5" customHeight="1">
      <c r="BX8662" s="149"/>
      <c r="BY8662" s="149"/>
    </row>
    <row r="8663" spans="76:77" ht="16.5" customHeight="1">
      <c r="BX8663" s="149"/>
      <c r="BY8663" s="149"/>
    </row>
    <row r="8664" spans="76:77" ht="16.5" customHeight="1">
      <c r="BX8664" s="149"/>
      <c r="BY8664" s="149"/>
    </row>
    <row r="8665" spans="76:77" ht="16.5" customHeight="1">
      <c r="BX8665" s="149"/>
      <c r="BY8665" s="149"/>
    </row>
    <row r="8666" spans="76:77" ht="16.5" customHeight="1">
      <c r="BX8666" s="149"/>
      <c r="BY8666" s="149"/>
    </row>
    <row r="8667" spans="76:77" ht="16.5" customHeight="1">
      <c r="BX8667" s="149"/>
      <c r="BY8667" s="149"/>
    </row>
    <row r="8668" spans="76:77" ht="16.5" customHeight="1">
      <c r="BX8668" s="149"/>
      <c r="BY8668" s="149"/>
    </row>
    <row r="8669" spans="76:77" ht="16.5" customHeight="1">
      <c r="BX8669" s="149"/>
      <c r="BY8669" s="149"/>
    </row>
    <row r="8670" spans="76:77" ht="16.5" customHeight="1">
      <c r="BX8670" s="149"/>
      <c r="BY8670" s="149"/>
    </row>
    <row r="8671" spans="76:77" ht="16.5" customHeight="1">
      <c r="BX8671" s="149"/>
      <c r="BY8671" s="149"/>
    </row>
    <row r="8672" spans="76:77" ht="16.5" customHeight="1">
      <c r="BX8672" s="149"/>
      <c r="BY8672" s="149"/>
    </row>
    <row r="8673" spans="76:77" ht="16.5" customHeight="1">
      <c r="BX8673" s="149"/>
      <c r="BY8673" s="149"/>
    </row>
    <row r="8674" spans="76:77" ht="16.5" customHeight="1">
      <c r="BX8674" s="149"/>
      <c r="BY8674" s="149"/>
    </row>
    <row r="8675" spans="76:77" ht="16.5" customHeight="1">
      <c r="BX8675" s="149"/>
      <c r="BY8675" s="149"/>
    </row>
    <row r="8676" spans="76:77" ht="16.5" customHeight="1">
      <c r="BX8676" s="149"/>
      <c r="BY8676" s="149"/>
    </row>
    <row r="8677" spans="76:77" ht="16.5" customHeight="1">
      <c r="BX8677" s="149"/>
      <c r="BY8677" s="149"/>
    </row>
    <row r="8678" spans="76:77" ht="16.5" customHeight="1">
      <c r="BX8678" s="149"/>
      <c r="BY8678" s="149"/>
    </row>
    <row r="8679" spans="76:77" ht="16.5" customHeight="1">
      <c r="BX8679" s="149"/>
      <c r="BY8679" s="149"/>
    </row>
    <row r="8680" spans="76:77" ht="16.5" customHeight="1">
      <c r="BX8680" s="149"/>
      <c r="BY8680" s="149"/>
    </row>
    <row r="8681" spans="76:77" ht="16.5" customHeight="1">
      <c r="BX8681" s="149"/>
      <c r="BY8681" s="149"/>
    </row>
    <row r="8682" spans="76:77" ht="16.5" customHeight="1">
      <c r="BX8682" s="149"/>
      <c r="BY8682" s="149"/>
    </row>
    <row r="8683" spans="76:77" ht="16.5" customHeight="1">
      <c r="BX8683" s="149"/>
      <c r="BY8683" s="149"/>
    </row>
    <row r="8684" spans="76:77" ht="16.5" customHeight="1">
      <c r="BX8684" s="149"/>
      <c r="BY8684" s="149"/>
    </row>
    <row r="8685" spans="76:77" ht="16.5" customHeight="1">
      <c r="BX8685" s="149"/>
      <c r="BY8685" s="149"/>
    </row>
    <row r="8686" spans="76:77" ht="16.5" customHeight="1">
      <c r="BX8686" s="149"/>
      <c r="BY8686" s="149"/>
    </row>
    <row r="8687" spans="76:77" ht="16.5" customHeight="1">
      <c r="BX8687" s="149"/>
      <c r="BY8687" s="149"/>
    </row>
    <row r="8688" spans="76:77" ht="16.5" customHeight="1">
      <c r="BX8688" s="149"/>
      <c r="BY8688" s="149"/>
    </row>
    <row r="8689" spans="76:77" ht="16.5" customHeight="1">
      <c r="BX8689" s="149"/>
      <c r="BY8689" s="149"/>
    </row>
    <row r="8690" spans="76:77" ht="16.5" customHeight="1">
      <c r="BX8690" s="149"/>
      <c r="BY8690" s="149"/>
    </row>
    <row r="8691" spans="76:77" ht="16.5" customHeight="1">
      <c r="BX8691" s="149"/>
      <c r="BY8691" s="149"/>
    </row>
    <row r="8692" spans="76:77" ht="16.5" customHeight="1">
      <c r="BX8692" s="149"/>
      <c r="BY8692" s="149"/>
    </row>
    <row r="8693" spans="76:77" ht="16.5" customHeight="1">
      <c r="BX8693" s="149"/>
      <c r="BY8693" s="149"/>
    </row>
    <row r="8694" spans="76:77" ht="16.5" customHeight="1">
      <c r="BX8694" s="149"/>
      <c r="BY8694" s="149"/>
    </row>
    <row r="8695" spans="76:77" ht="16.5" customHeight="1">
      <c r="BX8695" s="149"/>
      <c r="BY8695" s="149"/>
    </row>
    <row r="8696" spans="76:77" ht="16.5" customHeight="1">
      <c r="BX8696" s="149"/>
      <c r="BY8696" s="149"/>
    </row>
    <row r="8697" spans="76:77" ht="16.5" customHeight="1">
      <c r="BX8697" s="149"/>
      <c r="BY8697" s="149"/>
    </row>
    <row r="8698" spans="76:77" ht="16.5" customHeight="1">
      <c r="BX8698" s="149"/>
      <c r="BY8698" s="149"/>
    </row>
    <row r="8699" spans="76:77" ht="16.5" customHeight="1">
      <c r="BX8699" s="149"/>
      <c r="BY8699" s="149"/>
    </row>
    <row r="8700" spans="76:77" ht="16.5" customHeight="1">
      <c r="BX8700" s="149"/>
      <c r="BY8700" s="149"/>
    </row>
    <row r="8701" spans="76:77" ht="16.5" customHeight="1">
      <c r="BX8701" s="149"/>
      <c r="BY8701" s="149"/>
    </row>
    <row r="8702" spans="76:77" ht="16.5" customHeight="1">
      <c r="BX8702" s="149"/>
      <c r="BY8702" s="149"/>
    </row>
    <row r="8703" spans="76:77" ht="16.5" customHeight="1">
      <c r="BX8703" s="149"/>
      <c r="BY8703" s="149"/>
    </row>
    <row r="8704" spans="76:77" ht="16.5" customHeight="1">
      <c r="BX8704" s="149"/>
      <c r="BY8704" s="149"/>
    </row>
    <row r="8705" spans="76:77" ht="16.5" customHeight="1">
      <c r="BX8705" s="149"/>
      <c r="BY8705" s="149"/>
    </row>
    <row r="8706" spans="76:77" ht="16.5" customHeight="1">
      <c r="BX8706" s="149"/>
      <c r="BY8706" s="149"/>
    </row>
    <row r="8707" spans="76:77" ht="16.5" customHeight="1">
      <c r="BX8707" s="149"/>
      <c r="BY8707" s="149"/>
    </row>
    <row r="8708" spans="76:77" ht="16.5" customHeight="1">
      <c r="BX8708" s="149"/>
      <c r="BY8708" s="149"/>
    </row>
    <row r="8709" spans="76:77" ht="16.5" customHeight="1">
      <c r="BX8709" s="149"/>
      <c r="BY8709" s="149"/>
    </row>
    <row r="8710" spans="76:77" ht="16.5" customHeight="1">
      <c r="BX8710" s="149"/>
      <c r="BY8710" s="149"/>
    </row>
    <row r="8711" spans="76:77" ht="16.5" customHeight="1">
      <c r="BX8711" s="149"/>
      <c r="BY8711" s="149"/>
    </row>
    <row r="8712" spans="76:77" ht="16.5" customHeight="1">
      <c r="BX8712" s="149"/>
      <c r="BY8712" s="149"/>
    </row>
    <row r="8713" spans="76:77" ht="16.5" customHeight="1">
      <c r="BX8713" s="149"/>
      <c r="BY8713" s="149"/>
    </row>
    <row r="8714" spans="76:77" ht="16.5" customHeight="1">
      <c r="BX8714" s="149"/>
      <c r="BY8714" s="149"/>
    </row>
    <row r="8715" spans="76:77" ht="16.5" customHeight="1">
      <c r="BX8715" s="149"/>
      <c r="BY8715" s="149"/>
    </row>
    <row r="8716" spans="76:77" ht="16.5" customHeight="1">
      <c r="BX8716" s="149"/>
      <c r="BY8716" s="149"/>
    </row>
    <row r="8717" spans="76:77" ht="16.5" customHeight="1">
      <c r="BX8717" s="149"/>
      <c r="BY8717" s="149"/>
    </row>
    <row r="8718" spans="76:77" ht="16.5" customHeight="1">
      <c r="BX8718" s="149"/>
      <c r="BY8718" s="149"/>
    </row>
    <row r="8719" spans="76:77" ht="16.5" customHeight="1">
      <c r="BX8719" s="149"/>
      <c r="BY8719" s="149"/>
    </row>
    <row r="8720" spans="76:77" ht="16.5" customHeight="1">
      <c r="BX8720" s="149"/>
      <c r="BY8720" s="149"/>
    </row>
    <row r="8721" spans="76:77" ht="16.5" customHeight="1">
      <c r="BX8721" s="149"/>
      <c r="BY8721" s="149"/>
    </row>
    <row r="8722" spans="76:77" ht="16.5" customHeight="1">
      <c r="BX8722" s="149"/>
      <c r="BY8722" s="149"/>
    </row>
    <row r="8723" spans="76:77" ht="16.5" customHeight="1">
      <c r="BX8723" s="149"/>
      <c r="BY8723" s="149"/>
    </row>
    <row r="8724" spans="76:77" ht="16.5" customHeight="1">
      <c r="BX8724" s="149"/>
      <c r="BY8724" s="149"/>
    </row>
    <row r="8725" spans="76:77" ht="16.5" customHeight="1">
      <c r="BX8725" s="149"/>
      <c r="BY8725" s="149"/>
    </row>
    <row r="8726" spans="76:77" ht="16.5" customHeight="1">
      <c r="BX8726" s="149"/>
      <c r="BY8726" s="149"/>
    </row>
    <row r="8727" spans="76:77" ht="16.5" customHeight="1">
      <c r="BX8727" s="149"/>
      <c r="BY8727" s="149"/>
    </row>
    <row r="8728" spans="76:77" ht="16.5" customHeight="1">
      <c r="BX8728" s="149"/>
      <c r="BY8728" s="149"/>
    </row>
    <row r="8729" spans="76:77" ht="16.5" customHeight="1">
      <c r="BX8729" s="149"/>
      <c r="BY8729" s="149"/>
    </row>
    <row r="8730" spans="76:77" ht="16.5" customHeight="1">
      <c r="BX8730" s="149"/>
      <c r="BY8730" s="149"/>
    </row>
    <row r="8731" spans="76:77" ht="16.5" customHeight="1">
      <c r="BX8731" s="149"/>
      <c r="BY8731" s="149"/>
    </row>
    <row r="8732" spans="76:77" ht="16.5" customHeight="1">
      <c r="BX8732" s="149"/>
      <c r="BY8732" s="149"/>
    </row>
    <row r="8733" spans="76:77" ht="16.5" customHeight="1">
      <c r="BX8733" s="149"/>
      <c r="BY8733" s="149"/>
    </row>
    <row r="8734" spans="76:77" ht="16.5" customHeight="1">
      <c r="BX8734" s="149"/>
      <c r="BY8734" s="149"/>
    </row>
    <row r="8735" spans="76:77" ht="16.5" customHeight="1">
      <c r="BX8735" s="149"/>
      <c r="BY8735" s="149"/>
    </row>
    <row r="8736" spans="76:77" ht="16.5" customHeight="1">
      <c r="BX8736" s="149"/>
      <c r="BY8736" s="149"/>
    </row>
    <row r="8737" spans="76:77" ht="16.5" customHeight="1">
      <c r="BX8737" s="149"/>
      <c r="BY8737" s="149"/>
    </row>
    <row r="8738" spans="76:77" ht="16.5" customHeight="1">
      <c r="BX8738" s="149"/>
      <c r="BY8738" s="149"/>
    </row>
    <row r="8739" spans="76:77" ht="16.5" customHeight="1">
      <c r="BX8739" s="149"/>
      <c r="BY8739" s="149"/>
    </row>
    <row r="8740" spans="76:77" ht="16.5" customHeight="1">
      <c r="BX8740" s="149"/>
      <c r="BY8740" s="149"/>
    </row>
    <row r="8741" spans="76:77" ht="16.5" customHeight="1">
      <c r="BX8741" s="149"/>
      <c r="BY8741" s="149"/>
    </row>
    <row r="8742" spans="76:77" ht="16.5" customHeight="1">
      <c r="BX8742" s="149"/>
      <c r="BY8742" s="149"/>
    </row>
    <row r="8743" spans="76:77" ht="16.5" customHeight="1">
      <c r="BX8743" s="149"/>
      <c r="BY8743" s="149"/>
    </row>
    <row r="8744" spans="76:77" ht="16.5" customHeight="1">
      <c r="BX8744" s="149"/>
      <c r="BY8744" s="149"/>
    </row>
    <row r="8745" spans="76:77" ht="16.5" customHeight="1">
      <c r="BX8745" s="149"/>
      <c r="BY8745" s="149"/>
    </row>
    <row r="8746" spans="76:77" ht="16.5" customHeight="1">
      <c r="BX8746" s="149"/>
      <c r="BY8746" s="149"/>
    </row>
    <row r="8747" spans="76:77" ht="16.5" customHeight="1">
      <c r="BX8747" s="149"/>
      <c r="BY8747" s="149"/>
    </row>
    <row r="8748" spans="76:77" ht="16.5" customHeight="1">
      <c r="BX8748" s="149"/>
      <c r="BY8748" s="149"/>
    </row>
    <row r="8749" spans="76:77" ht="16.5" customHeight="1">
      <c r="BX8749" s="149"/>
      <c r="BY8749" s="149"/>
    </row>
    <row r="8750" spans="76:77" ht="16.5" customHeight="1">
      <c r="BX8750" s="149"/>
      <c r="BY8750" s="149"/>
    </row>
    <row r="8751" spans="76:77" ht="16.5" customHeight="1">
      <c r="BX8751" s="149"/>
      <c r="BY8751" s="149"/>
    </row>
    <row r="8752" spans="76:77" ht="16.5" customHeight="1">
      <c r="BX8752" s="149"/>
      <c r="BY8752" s="149"/>
    </row>
    <row r="8753" spans="76:77" ht="16.5" customHeight="1">
      <c r="BX8753" s="149"/>
      <c r="BY8753" s="149"/>
    </row>
    <row r="8754" spans="76:77" ht="16.5" customHeight="1">
      <c r="BX8754" s="149"/>
      <c r="BY8754" s="149"/>
    </row>
    <row r="8755" spans="76:77" ht="16.5" customHeight="1">
      <c r="BX8755" s="149"/>
      <c r="BY8755" s="149"/>
    </row>
    <row r="8756" spans="76:77" ht="16.5" customHeight="1">
      <c r="BX8756" s="149"/>
      <c r="BY8756" s="149"/>
    </row>
    <row r="8757" spans="76:77" ht="16.5" customHeight="1">
      <c r="BX8757" s="149"/>
      <c r="BY8757" s="149"/>
    </row>
    <row r="8758" spans="76:77" ht="16.5" customHeight="1">
      <c r="BX8758" s="149"/>
      <c r="BY8758" s="149"/>
    </row>
    <row r="8759" spans="76:77" ht="16.5" customHeight="1">
      <c r="BX8759" s="149"/>
      <c r="BY8759" s="149"/>
    </row>
    <row r="8760" spans="76:77" ht="16.5" customHeight="1">
      <c r="BX8760" s="149"/>
      <c r="BY8760" s="149"/>
    </row>
    <row r="8761" spans="76:77" ht="16.5" customHeight="1">
      <c r="BX8761" s="149"/>
      <c r="BY8761" s="149"/>
    </row>
    <row r="8762" spans="76:77" ht="16.5" customHeight="1">
      <c r="BX8762" s="149"/>
      <c r="BY8762" s="149"/>
    </row>
    <row r="8763" spans="76:77" ht="16.5" customHeight="1">
      <c r="BX8763" s="149"/>
      <c r="BY8763" s="149"/>
    </row>
    <row r="8764" spans="76:77" ht="16.5" customHeight="1">
      <c r="BX8764" s="149"/>
      <c r="BY8764" s="149"/>
    </row>
    <row r="8765" spans="76:77" ht="16.5" customHeight="1">
      <c r="BX8765" s="149"/>
      <c r="BY8765" s="149"/>
    </row>
    <row r="8766" spans="76:77" ht="16.5" customHeight="1">
      <c r="BX8766" s="149"/>
      <c r="BY8766" s="149"/>
    </row>
    <row r="8767" spans="76:77" ht="16.5" customHeight="1">
      <c r="BX8767" s="149"/>
      <c r="BY8767" s="149"/>
    </row>
    <row r="8768" spans="76:77" ht="16.5" customHeight="1">
      <c r="BX8768" s="149"/>
      <c r="BY8768" s="149"/>
    </row>
    <row r="8769" spans="76:77" ht="16.5" customHeight="1">
      <c r="BX8769" s="149"/>
      <c r="BY8769" s="149"/>
    </row>
    <row r="8770" spans="76:77" ht="16.5" customHeight="1">
      <c r="BX8770" s="149"/>
      <c r="BY8770" s="149"/>
    </row>
    <row r="8771" spans="76:77" ht="16.5" customHeight="1">
      <c r="BX8771" s="149"/>
      <c r="BY8771" s="149"/>
    </row>
    <row r="8772" spans="76:77" ht="16.5" customHeight="1">
      <c r="BX8772" s="149"/>
      <c r="BY8772" s="149"/>
    </row>
    <row r="8773" spans="76:77" ht="16.5" customHeight="1">
      <c r="BX8773" s="149"/>
      <c r="BY8773" s="149"/>
    </row>
    <row r="8774" spans="76:77" ht="16.5" customHeight="1">
      <c r="BX8774" s="149"/>
      <c r="BY8774" s="149"/>
    </row>
    <row r="8775" spans="76:77" ht="16.5" customHeight="1">
      <c r="BX8775" s="149"/>
      <c r="BY8775" s="149"/>
    </row>
    <row r="8776" spans="76:77" ht="16.5" customHeight="1">
      <c r="BX8776" s="149"/>
      <c r="BY8776" s="149"/>
    </row>
    <row r="8777" spans="76:77" ht="16.5" customHeight="1">
      <c r="BX8777" s="149"/>
      <c r="BY8777" s="149"/>
    </row>
    <row r="8778" spans="76:77" ht="16.5" customHeight="1">
      <c r="BX8778" s="149"/>
      <c r="BY8778" s="149"/>
    </row>
    <row r="8779" spans="76:77" ht="16.5" customHeight="1">
      <c r="BX8779" s="149"/>
      <c r="BY8779" s="149"/>
    </row>
    <row r="8780" spans="76:77" ht="16.5" customHeight="1">
      <c r="BX8780" s="149"/>
      <c r="BY8780" s="149"/>
    </row>
    <row r="8781" spans="76:77" ht="16.5" customHeight="1">
      <c r="BX8781" s="149"/>
      <c r="BY8781" s="149"/>
    </row>
    <row r="8782" spans="76:77" ht="16.5" customHeight="1">
      <c r="BX8782" s="149"/>
      <c r="BY8782" s="149"/>
    </row>
    <row r="8783" spans="76:77" ht="16.5" customHeight="1">
      <c r="BX8783" s="149"/>
      <c r="BY8783" s="149"/>
    </row>
    <row r="8784" spans="76:77" ht="16.5" customHeight="1">
      <c r="BX8784" s="149"/>
      <c r="BY8784" s="149"/>
    </row>
    <row r="8785" spans="76:77" ht="16.5" customHeight="1">
      <c r="BX8785" s="149"/>
      <c r="BY8785" s="149"/>
    </row>
    <row r="8786" spans="76:77" ht="16.5" customHeight="1">
      <c r="BX8786" s="149"/>
      <c r="BY8786" s="149"/>
    </row>
    <row r="8787" spans="76:77" ht="16.5" customHeight="1">
      <c r="BX8787" s="149"/>
      <c r="BY8787" s="149"/>
    </row>
    <row r="8788" spans="76:77" ht="16.5" customHeight="1">
      <c r="BX8788" s="149"/>
      <c r="BY8788" s="149"/>
    </row>
    <row r="8789" spans="76:77" ht="16.5" customHeight="1">
      <c r="BX8789" s="149"/>
      <c r="BY8789" s="149"/>
    </row>
    <row r="8790" spans="76:77" ht="16.5" customHeight="1">
      <c r="BX8790" s="149"/>
      <c r="BY8790" s="149"/>
    </row>
    <row r="8791" spans="76:77" ht="16.5" customHeight="1">
      <c r="BX8791" s="149"/>
      <c r="BY8791" s="149"/>
    </row>
    <row r="8792" spans="76:77" ht="16.5" customHeight="1">
      <c r="BX8792" s="149"/>
      <c r="BY8792" s="149"/>
    </row>
    <row r="8793" spans="76:77" ht="16.5" customHeight="1">
      <c r="BX8793" s="149"/>
      <c r="BY8793" s="149"/>
    </row>
    <row r="8794" spans="76:77" ht="16.5" customHeight="1">
      <c r="BX8794" s="149"/>
      <c r="BY8794" s="149"/>
    </row>
    <row r="8795" spans="76:77" ht="16.5" customHeight="1">
      <c r="BX8795" s="149"/>
      <c r="BY8795" s="149"/>
    </row>
    <row r="8796" spans="76:77" ht="16.5" customHeight="1">
      <c r="BX8796" s="149"/>
      <c r="BY8796" s="149"/>
    </row>
    <row r="8797" spans="76:77" ht="16.5" customHeight="1">
      <c r="BX8797" s="149"/>
      <c r="BY8797" s="149"/>
    </row>
    <row r="8798" spans="76:77" ht="16.5" customHeight="1">
      <c r="BX8798" s="149"/>
      <c r="BY8798" s="149"/>
    </row>
    <row r="8799" spans="76:77" ht="16.5" customHeight="1">
      <c r="BX8799" s="149"/>
      <c r="BY8799" s="149"/>
    </row>
    <row r="8800" spans="76:77" ht="16.5" customHeight="1">
      <c r="BX8800" s="149"/>
      <c r="BY8800" s="149"/>
    </row>
    <row r="8801" spans="76:77" ht="16.5" customHeight="1">
      <c r="BX8801" s="149"/>
      <c r="BY8801" s="149"/>
    </row>
    <row r="8802" spans="76:77" ht="16.5" customHeight="1">
      <c r="BX8802" s="149"/>
      <c r="BY8802" s="149"/>
    </row>
    <row r="8803" spans="76:77" ht="16.5" customHeight="1">
      <c r="BX8803" s="149"/>
      <c r="BY8803" s="149"/>
    </row>
    <row r="8804" spans="76:77" ht="16.5" customHeight="1">
      <c r="BX8804" s="149"/>
      <c r="BY8804" s="149"/>
    </row>
    <row r="8805" spans="76:77" ht="16.5" customHeight="1">
      <c r="BX8805" s="149"/>
      <c r="BY8805" s="149"/>
    </row>
    <row r="8806" spans="76:77" ht="16.5" customHeight="1">
      <c r="BX8806" s="149"/>
      <c r="BY8806" s="149"/>
    </row>
    <row r="8807" spans="76:77" ht="16.5" customHeight="1">
      <c r="BX8807" s="149"/>
      <c r="BY8807" s="149"/>
    </row>
    <row r="8808" spans="76:77" ht="16.5" customHeight="1">
      <c r="BX8808" s="149"/>
      <c r="BY8808" s="149"/>
    </row>
    <row r="8809" spans="76:77" ht="16.5" customHeight="1">
      <c r="BX8809" s="149"/>
      <c r="BY8809" s="149"/>
    </row>
    <row r="8810" spans="76:77" ht="16.5" customHeight="1">
      <c r="BX8810" s="149"/>
      <c r="BY8810" s="149"/>
    </row>
    <row r="8811" spans="76:77" ht="16.5" customHeight="1">
      <c r="BX8811" s="149"/>
      <c r="BY8811" s="149"/>
    </row>
    <row r="8812" spans="76:77" ht="16.5" customHeight="1">
      <c r="BX8812" s="149"/>
      <c r="BY8812" s="149"/>
    </row>
    <row r="8813" spans="76:77" ht="16.5" customHeight="1">
      <c r="BX8813" s="149"/>
      <c r="BY8813" s="149"/>
    </row>
    <row r="8814" spans="76:77" ht="16.5" customHeight="1">
      <c r="BX8814" s="149"/>
      <c r="BY8814" s="149"/>
    </row>
    <row r="8815" spans="76:77" ht="16.5" customHeight="1">
      <c r="BX8815" s="149"/>
      <c r="BY8815" s="149"/>
    </row>
    <row r="8816" spans="76:77" ht="16.5" customHeight="1">
      <c r="BX8816" s="149"/>
      <c r="BY8816" s="149"/>
    </row>
    <row r="8817" spans="76:77" ht="16.5" customHeight="1">
      <c r="BX8817" s="149"/>
      <c r="BY8817" s="149"/>
    </row>
    <row r="8818" spans="76:77" ht="16.5" customHeight="1">
      <c r="BX8818" s="149"/>
      <c r="BY8818" s="149"/>
    </row>
    <row r="8819" spans="76:77" ht="16.5" customHeight="1">
      <c r="BX8819" s="149"/>
      <c r="BY8819" s="149"/>
    </row>
    <row r="8820" spans="76:77" ht="16.5" customHeight="1">
      <c r="BX8820" s="149"/>
      <c r="BY8820" s="149"/>
    </row>
    <row r="8821" spans="76:77" ht="16.5" customHeight="1">
      <c r="BX8821" s="149"/>
      <c r="BY8821" s="149"/>
    </row>
    <row r="8822" spans="76:77" ht="16.5" customHeight="1">
      <c r="BX8822" s="149"/>
      <c r="BY8822" s="149"/>
    </row>
    <row r="8823" spans="76:77" ht="16.5" customHeight="1">
      <c r="BX8823" s="149"/>
      <c r="BY8823" s="149"/>
    </row>
    <row r="8824" spans="76:77" ht="16.5" customHeight="1">
      <c r="BX8824" s="149"/>
      <c r="BY8824" s="149"/>
    </row>
    <row r="8825" spans="76:77" ht="16.5" customHeight="1">
      <c r="BX8825" s="149"/>
      <c r="BY8825" s="149"/>
    </row>
    <row r="8826" spans="76:77" ht="16.5" customHeight="1">
      <c r="BX8826" s="149"/>
      <c r="BY8826" s="149"/>
    </row>
    <row r="8827" spans="76:77" ht="16.5" customHeight="1">
      <c r="BX8827" s="149"/>
      <c r="BY8827" s="149"/>
    </row>
    <row r="8828" spans="76:77" ht="16.5" customHeight="1">
      <c r="BX8828" s="149"/>
      <c r="BY8828" s="149"/>
    </row>
    <row r="8829" spans="76:77" ht="16.5" customHeight="1">
      <c r="BX8829" s="149"/>
      <c r="BY8829" s="149"/>
    </row>
    <row r="8830" spans="76:77" ht="16.5" customHeight="1">
      <c r="BX8830" s="149"/>
      <c r="BY8830" s="149"/>
    </row>
    <row r="8831" spans="76:77" ht="16.5" customHeight="1">
      <c r="BX8831" s="149"/>
      <c r="BY8831" s="149"/>
    </row>
    <row r="8832" spans="76:77" ht="16.5" customHeight="1">
      <c r="BX8832" s="149"/>
      <c r="BY8832" s="149"/>
    </row>
    <row r="8833" spans="76:77" ht="16.5" customHeight="1">
      <c r="BX8833" s="149"/>
      <c r="BY8833" s="149"/>
    </row>
    <row r="8834" spans="76:77" ht="16.5" customHeight="1">
      <c r="BX8834" s="149"/>
      <c r="BY8834" s="149"/>
    </row>
    <row r="8835" spans="76:77" ht="16.5" customHeight="1">
      <c r="BX8835" s="149"/>
      <c r="BY8835" s="149"/>
    </row>
    <row r="8836" spans="76:77" ht="16.5" customHeight="1">
      <c r="BX8836" s="149"/>
      <c r="BY8836" s="149"/>
    </row>
    <row r="8837" spans="76:77" ht="16.5" customHeight="1">
      <c r="BX8837" s="149"/>
      <c r="BY8837" s="149"/>
    </row>
    <row r="8838" spans="76:77" ht="16.5" customHeight="1">
      <c r="BX8838" s="149"/>
      <c r="BY8838" s="149"/>
    </row>
    <row r="8839" spans="76:77" ht="16.5" customHeight="1">
      <c r="BX8839" s="149"/>
      <c r="BY8839" s="149"/>
    </row>
    <row r="8840" spans="76:77" ht="16.5" customHeight="1">
      <c r="BX8840" s="149"/>
      <c r="BY8840" s="149"/>
    </row>
    <row r="8841" spans="76:77" ht="16.5" customHeight="1">
      <c r="BX8841" s="149"/>
      <c r="BY8841" s="149"/>
    </row>
    <row r="8842" spans="76:77" ht="16.5" customHeight="1">
      <c r="BX8842" s="149"/>
      <c r="BY8842" s="149"/>
    </row>
    <row r="8843" spans="76:77" ht="16.5" customHeight="1">
      <c r="BX8843" s="149"/>
      <c r="BY8843" s="149"/>
    </row>
    <row r="8844" spans="76:77" ht="16.5" customHeight="1">
      <c r="BX8844" s="149"/>
      <c r="BY8844" s="149"/>
    </row>
    <row r="8845" spans="76:77" ht="16.5" customHeight="1">
      <c r="BX8845" s="149"/>
      <c r="BY8845" s="149"/>
    </row>
    <row r="8846" spans="76:77" ht="16.5" customHeight="1">
      <c r="BX8846" s="149"/>
      <c r="BY8846" s="149"/>
    </row>
    <row r="8847" spans="76:77" ht="16.5" customHeight="1">
      <c r="BX8847" s="149"/>
      <c r="BY8847" s="149"/>
    </row>
    <row r="8848" spans="76:77" ht="16.5" customHeight="1">
      <c r="BX8848" s="149"/>
      <c r="BY8848" s="149"/>
    </row>
    <row r="8849" spans="76:77" ht="16.5" customHeight="1">
      <c r="BX8849" s="149"/>
      <c r="BY8849" s="149"/>
    </row>
    <row r="8850" spans="76:77" ht="16.5" customHeight="1">
      <c r="BX8850" s="149"/>
      <c r="BY8850" s="149"/>
    </row>
    <row r="8851" spans="76:77" ht="16.5" customHeight="1">
      <c r="BX8851" s="149"/>
      <c r="BY8851" s="149"/>
    </row>
    <row r="8852" spans="76:77" ht="16.5" customHeight="1">
      <c r="BX8852" s="149"/>
      <c r="BY8852" s="149"/>
    </row>
    <row r="8853" spans="76:77" ht="16.5" customHeight="1">
      <c r="BX8853" s="149"/>
      <c r="BY8853" s="149"/>
    </row>
  </sheetData>
  <autoFilter ref="A3:EE528">
    <sortState ref="A4:EE505">
      <sortCondition sortBy="value" ref="A4:A505"/>
    </sortState>
  </autoFilter>
  <hyperlinks>
    <hyperlink ref="AM85" r:id="rId1" display="Shandong Energy Group ramps up clean energy network eyeing nation’s carbon emission reduction goal - Global Times"/>
    <hyperlink ref="AM89" r:id="rId2" display="P020250828682365497503.pdf"/>
    <hyperlink ref="BF110" r:id="rId3" display="2024 Green Post initiative and environmental protection priorities released - ChinaPost"/>
    <hyperlink ref="BF121" r:id="rId4" display="Zhejiang Rongsheng Holding Group-Home"/>
    <hyperlink ref="BB160" r:id="rId5" display="Climate action - Sustainability - What we do - About.usps.com"/>
    <hyperlink ref="AM175" r:id="rId6" display="https://www.uniper.energy/sites/default/files/2024-04/2023%20Sustainability%20Report%20EN.pdf"/>
    <hyperlink ref="AM202" r:id="rId7" display="Poly Adds &quot;Green&quot; to the Motherland by Focusing on Green Development"/>
    <hyperlink ref="AM211" r:id="rId8" display="英文版.indd"/>
    <hyperlink ref="BF497" r:id="rId9" display="https://ws.cpc.com.tw/CPCCSREN/2025_EN_CPC_CSR.pdf"/>
    <hyperlink ref="AT301" r:id="rId10" display="Our CSR commitments | Crédit Mutuel group"/>
    <hyperlink ref="AT318" display="lbbw-sustainable-transformation-our-path-to-net-zero_afevaknnhg_m.pdf"/>
    <hyperlink ref="AT324" r:id="rId11" display="Sustainability-Report-2024.pdf"/>
    <hyperlink ref="AT472" r:id="rId12" display="https://web.pln.co.id/en/sustainability/climate-change-management"/>
    <hyperlink ref="BF457" r:id="rId13" display="组织架构 - 蜀道投资集团有限责任公司"/>
    <hyperlink ref="AT456" r:id="rId14" display="Climate-policy-Rabobank-Group.pdf"/>
    <hyperlink ref="BF448" r:id="rId15" display="ELO SA"/>
    <hyperlink ref="BF443" r:id="rId16" display="carbon-footprint-indicators-2024.pdf"/>
    <hyperlink ref="AM441" r:id="rId17" display="http://en.ansteel.cn/upload/pdf/2021.pdf"/>
    <hyperlink ref="BF438" r:id="rId18" display="20250721 V1 Reporte CFE"/>
    <hyperlink ref="BF417" r:id="rId19" display="d0f1c87a-e935-42ef-9a76-12673e00d2f7.pdf"/>
    <hyperlink ref="BF409" r:id="rId20" display="About Us - GIIHG"/>
    <hyperlink ref="AM355" r:id="rId21" display="https://www.sinomach.com.cn/en/Sustainability/CSRReports/202501/P020250107355903214865.pdf"/>
    <hyperlink ref="BF352" r:id="rId22" display="Integrated-report-results-in-2024.pdf"/>
    <hyperlink ref="AM259" r:id="rId23" display="0415华电2024ESG英文版"/>
    <hyperlink ref="BF502" r:id="rId24" display="China General Technology (Group) Holding Co., Ltd &gt; Social Responsibility &gt; CSR Report"/>
    <hyperlink ref="AM448" r:id="rId25" display="https://groupe-elo.com/en/responsability/"/>
    <hyperlink ref="AT473" r:id="rId26" display="https://www.emirates.com/english/about-us/our-planet/environmental-policy/"/>
    <hyperlink ref="AM493" r:id="rId27" display="https://www.guidewell.com/news/impact-report"/>
    <hyperlink ref="AM408" r:id="rId28" display="https://www.hzsteel.com/"/>
    <hyperlink ref="AM437" r:id="rId29" display="https://www.sustainabilityreports.com/lithia-motors/2024/sustainability-report"/>
    <hyperlink ref="AM429" r:id="rId30" display="https://newhopegroup.com.au/wp-content/uploads/2025/09/New-Hope-Group-Sustainability-Report-2025.pdf"/>
    <hyperlink ref="AT195" r:id="rId31" display="https://s204.q4cdn.com/830623074/files/doc_downloads/2024/v2/Prudential-s-2024-Sustainability-Report.pdf"/>
    <hyperlink ref="AM229" r:id="rId32" display="https://static.sse.com.cn/disclosure/bond/announcement/company/c/new/2025-07-08/243307_20250708_4NCR.pdf"/>
    <hyperlink ref="AM476" r:id="rId33" display="https://www.hkexnews.hk/listedco/listconews/sehk/2025/0415/2025041501111.pdf?utmChina%20National%20Coal%20Group"/>
    <hyperlink ref="AM110" r:id="rId34" display="https://www.chinapost.com.cn/xhtml1/report/2505/1808-1.htm"/>
    <hyperlink ref="AM335" r:id="rId35" display="https://www.csgc.com.cn/"/>
    <hyperlink ref="AM120" r:id="rId36" display="https://www.dior.com/en_gb/beauty/page/our-commitments.html"/>
    <hyperlink ref="AM473" r:id="rId37" display="https://www.emirates.com/uk/english/about-us/our-planet"/>
    <hyperlink ref="AM421" r:id="rId38" display="https://www.gdghg.com/"/>
    <hyperlink ref="AM409" r:id="rId39" display="https://www.giihg.group/"/>
    <hyperlink ref="AM458" r:id="rId40" display="http://www.gzmcg.com/"/>
    <hyperlink ref="AM397" r:id="rId41" display="https://www.hziam.com/"/>
    <hyperlink ref="AM336" r:id="rId42" display="https://www.raizen.com.br/en/sustainability/climate-change"/>
    <hyperlink ref="AM404" r:id="rId43" display="https://api2.aconnect.com.hk/Attachment/146689"/>
    <hyperlink ref="AM470" r:id="rId44" display="https://www.shanghaidelong.com/content.html?id=189&amp;menuid=122"/>
    <hyperlink ref="AM417" r:id="rId45" display="https://www.shenzheninvestment.com/upload/file/2023-05-11/27561847-47cd-4a85-b666-24cd5a765f72.pdf"/>
    <hyperlink ref="AM457" r:id="rId46" display="https://www.shudaojt.com"/>
    <hyperlink ref="AM6" r:id="rId47" display="http://www.sgcc.com.cn/u/cms/sgcc_main/other/202012/20201217092925545833884.pdf"/>
    <hyperlink ref="AM333" r:id="rId48" display="https://www.zjec.com.cn/mtsc/uploads/single_file/E_2024_ESG_Report_20250331.pdf"/>
    <hyperlink ref="AM223" r:id="rId49" display="https://www.hengyi.com/news/html/?1316.html"/>
    <hyperlink ref="AM157" r:id="rId50" display="https://www.albertsonsmediacollective.com/pr-details/2022/Albertsons-Companies-Announces-ESG-Goals-and-Long-Term-Strategies-to-Support-a-More-Sustainable-Future/default.aspx"/>
    <hyperlink ref="AT157" r:id="rId51" display="https://www.albertsonsmediacollective.com/pr-details/2022/Albertsons-Companies-Announces-ESG-Goals-and-Long-Term-Strategies-to-Support-a-More-Sustainable-Future/default.aspx"/>
    <hyperlink ref="AM424" r:id="rId52" display="https://www.lapostegroupe.com/en/news/la-poste-groupe-publishes-its-2024-impact-report"/>
    <hyperlink ref="AM456" r:id="rId53" display="https://www.rabobank.com/about-us/impact/article/011407129/rabobanks-climate-plan-2022-summarized"/>
    <hyperlink ref="AM425" r:id="rId54" display="https://www.siemens-energy.com/global/en/home/press-releases/science-based-targets-initiative-sbti-confirms-siemens-energys-co2-reduction-targets.html"/>
    <hyperlink ref="AM331" r:id="rId55" display="https://www.groupe-sncf.com/medias-publics/2025-03/annual-sustainability-report-2024-sncf-group.pdf?VersionId=o5m4uSDiYZPPr8_o_L1_4Y2ls.fnf8gK"/>
    <hyperlink ref="AM474" r:id="rId56" display="https://global.chinadaily.com.cn/a/202205/06/WS62748aa8a310fd2b29e5b030.html"/>
    <hyperlink ref="AM365" r:id="rId57" display="https://cop30.br/en/news-about-cop30/caixa-launches-platform-to-cut-carbon-emissions-in-housing-projects"/>
    <hyperlink ref="AT365" r:id="rId58" display="https://cop30.br/en/news-about-cop30/caixa-launches-platform-to-cut-carbon-emissions-in-housing-projects"/>
    <hyperlink ref="BB438" r:id="rId59" display="https://www.cfe.gob.mx/finanzas/financial-economic-information/ESG/SPO%20%E2%80%93%20Second%20Party%20Opinion/2024/2024%20CFE%20Sustainable%20Financing%20Framework%20Second-Party%20Opinion.pdf"/>
    <hyperlink ref="AM484" r:id="rId60" display="http://www.sasac.gov.cn/n4470048/n26915116/n28283133/n28283138/c28305167/content.html"/>
    <hyperlink ref="AM301" r:id="rId61" display="https://www.creditmutuel.com/en/deploying-our-csr-approach/our-csr-commitments.html"/>
    <hyperlink ref="AM352" r:id="rId62" display="https://www.femsa.com/en/sustainability/focus-topics/our-planet/"/>
    <hyperlink ref="BB437" r:id="rId63" display="https://ditchcarbon.com/organizations/lithia-motors"/>
    <hyperlink ref="BB33" r:id="rId64" display="https://ditchcarbon.com/organizations/agricultural-bank-of-china"/>
    <hyperlink ref="BB287" r:id="rId65" display="https://api.broadcomfoundation.org/wp-content/uploads/2023/09/ESG-Report-2022.pdf"/>
    <hyperlink ref="AM45" r:id="rId66" display="https://www.centene.com/why-were-different/corporate-sustainability/healthy-environment/environmental-sustainability.html"/>
    <hyperlink ref="AM34" r:id="rId67" display="https://ccb.com/chn/2025-04/22/article_2025042218375214433.shtml"/>
    <hyperlink ref="BB231" r:id="rId68" display="https://www1.hkexnews.hk/listedco/listconews/sehk/2024/0328/2024032803818.pdf"/>
    <hyperlink ref="AM231" r:id="rId69" display="https://www1.hkexnews.hk/listedco/listconews/sehk/2024/0328/2024032803818.pdf"/>
    <hyperlink ref="AM48" r:id="rId70" display="https://cn.chinadaily.com.cn/a/202505/09/WS681d94e5a3102053770324d2.html?"/>
    <hyperlink ref="AM390" r:id="rId71" display="https://en.cmbc.com.cn/cmbc_en/2025-01/13/article_2025011313511819201.html"/>
    <hyperlink ref="AM354" r:id="rId72" display="https://finance.sina.com.cn/tech/2021-06-22/doc-ikqciyzk1148188.shtml"/>
    <hyperlink ref="AM254" r:id="rId73" display="https://www.cpic.com.cn/c/2022-04-07/1633277.shtml"/>
    <hyperlink ref="AM137" r:id="rId74" display="https://www.eco.gov.cn/news_info/48274.html"/>
    <hyperlink ref="AM272" r:id="rId75" display="https://www.chinaunicom.com.hk/en/esg/reports/csr2022.pdf"/>
    <hyperlink ref="AM322" r:id="rId76" display="https://www.vanke.com/upload/file/2024-03-27/c26e5c0a-a008-4560-b657-e58e99ed78ce.pdf"/>
    <hyperlink ref="AM399" r:id="rId77" display="https://www.chsinc.com/news-and-stories/2024/11/21/sustainability-report"/>
    <hyperlink ref="AM306" r:id="rId78" display="https://www.catl.com/en/news/6014.html"/>
    <hyperlink ref="AM463" r:id="rId79" display="https://www.sohu.com/a/675767707_116062"/>
    <hyperlink ref="AM435" r:id="rId80" display="https://investor.drhorton.com/~/media/Files/D/D-R-Horton-IR/documents/d-r-horton-inc-fy2024-sustainability-report.pdf"/>
    <hyperlink ref="AM294" r:id="rId81" display="https://etp.dfmc.com.cn/xydt/002002/20251022/d2f40072-fbc4-432c-a530-e1ff7f692c78.html"/>
    <hyperlink ref="AM366" r:id="rId82" display="https://www.fairfax.ca/wp-content/uploads/2025/04/250407_ESG_Report_FINAL.pdf"/>
    <hyperlink ref="AM53" r:id="rId83" display="https://capitalmarkets.fanniemae.com/mortgage-backed-securities/multifamily-mbs/fannie-mae-publishes-multifamily-green-mbs-energy-metrics-report"/>
    <hyperlink ref="AM83" r:id="rId84" display="https://www.freddiemac.com/about/pdf/2023_Sustainability_Report.pdf"/>
    <hyperlink ref="AM483" r:id="rId85" display="https://dataclouds.cninfo.com.cn/shgonggao/2024/2024-04-30/94890901062211ef809ffa163e26e5de.pdf"/>
    <hyperlink ref="AM492" r:id="rId86" display="https://gx.cnr.cn/cnrgx/jingjishenghuo/20210519/t20210519_525490539.shtml"/>
    <hyperlink ref="BB192" r:id="rId87" display="https://www.hcadam.com/api/public/content/a02e1a713e7b46ba9bc08e4b9acd9658?v=83b2b1e1"/>
    <hyperlink ref="AM29" r:id="rId88" display="https://v.icbc.com.cn/userfiles/resources/icbcltd/download/2025/esg2024en.pdf"/>
    <hyperlink ref="AM419" r:id="rId89" display="https://www.cnfin.com/cmjj-lb/detail/20230110/3782912_1.html"/>
    <hyperlink ref="AM98" r:id="rId90" display="https://nsearchives.nseindia.com/corporate/LIC_BOARD_22082023172744_Business_Responsibility_and_Sustainability_Report_2022"/>
    <hyperlink ref="AM330" r:id="rId91" display="https://www.meituan.com/"/>
    <hyperlink ref="BB406" r:id="rId92" display="https://info.mercadona.es/document/en/download-report.pdf"/>
    <hyperlink ref="AM249" r:id="rId93" display="https://finance.sina.com.cn/tech/2021-10-14/doc-iktzqtyu1368224.shtml"/>
    <hyperlink ref="AM386" r:id="rId94" display="https://www.responsibilityreports.com/HostedData/ResponsibilityReportArchive/m/NYSE_MOH_2023.pdf"/>
    <hyperlink ref="AM380" r:id="rId95" display="https://www.northwesternmutual.com/who-we-are/sustainability-impact/environment"/>
    <hyperlink ref="BB488" r:id="rId96" display="https://www.pbfenergy.com/wp-content/uploads/2025/09/2024-PBF-Sustainability-Report.pdf"/>
    <hyperlink ref="AM144" r:id="rId97" display="https://m.picc.com/home/news/wapmtjj/202206/t20220620_50364.html"/>
    <hyperlink ref="AM103" r:id="rId98" display="https://www.powerchina.cn/col7440/art/2022/art_7440_1400881.html"/>
    <hyperlink ref="AM234" r:id="rId99" display="https://corporate.publix.com/home/newsroom/news%20stories/the%20publix%20green%20routine"/>
    <hyperlink ref="AM468" r:id="rId100" display="https://finance.sina.com.cn/stock/relnews/cn/2025-10-27/doc-infvixhi9633087.shtml"/>
    <hyperlink ref="AM377" r:id="rId101" display="https://www.gzw.sh.gov.cn/shgzw_gqzc_shzr/20230524/eacfbb8474b54a9eb14a3102dac79382.html"/>
    <hyperlink ref="AM410" r:id="rId102" display="https://www.siic.com/news/press/82.html"/>
    <hyperlink ref="AM312" r:id="rId103" display="https://news.spdb.com.cn/about_spd/xwdt_1632/202503/t20250329_1109185.shtml"/>
    <hyperlink ref="AM337" r:id="rId104" display="https://cn.chinadaily.com.cn/a/202408/23/WS66c834c9a310b35299d3828c.html"/>
    <hyperlink ref="AM250" r:id="rId105" display="Ecological environmental protection | TSINGSHAN HOLDING GROUP"/>
    <hyperlink ref="AM313" r:id="rId106" display="https://www.usaa.com/about/climate-environmental-stewardship"/>
    <hyperlink ref="AM289" r:id="rId107" display="https://www.vtb.com/about/press-center/news/2021-11-19-utverzhdena-strategiya-ustoychivogo-razvitiya-banka-vtb-na-2022-2025-gody"/>
    <hyperlink ref="AM101" r:id="rId108" display="https://www.hstong.com/news/detail/25010401125778230"/>
    <hyperlink ref="AM244" r:id="rId109" display="https://static.cninfo.com.cn/finalpage/2024-07-20/1220688756.PDF"/>
    <hyperlink ref="AM33" r:id="rId110" display="https://finance.sina.com.cn/stock/relnews/cn/2025-04-08/doc-inesmepe5162164.shtml"/>
    <hyperlink ref="BB47" r:id="rId111" display="2024_jd.com_inc._environmental_social_and_governance_report.pdf"/>
    <hyperlink ref="BB243" r:id="rId112" display="BMO Financial Group 2024 Sustainability and Climate Reporting"/>
    <hyperlink ref="AM502" r:id="rId113" display="b138b4a6ac5c4faaa9b3a3665b13642b.pdf"/>
    <hyperlink ref="AM501" r:id="rId114" display="995b0b3a-1cd6-4078-b7e1-1fb613ffc2b7.pdf"/>
    <hyperlink ref="AM496" r:id="rId115" display="https://magnitglobal.com/us/en/company/environmental-social-governance.html#:~:text=We%E2%80%99ve%20been%20a%20pioneer%20in,our%20SBTi%20Validated%202030%20Net"/>
    <hyperlink ref="AT496" r:id="rId116" display="https://magnitglobal.com/us/en/company/environmental-social-governance.html"/>
    <hyperlink ref="AM500" r:id="rId117" display="https://www.medtronic.com/en-us/our-impact/renewable-energy.html#:~:text=Our%20goal%20is%20to%20eliminate,value%20chain%20to%20zero%20by%C2%A0FY45"/>
    <hyperlink ref="AT314" r:id="rId118" display="https://news.skhynix.com/sk-hynix-becomes-founding-member-of-scc"/>
    <hyperlink ref="AT266" r:id="rId119" display="https://www.tmkiln.com/about-tmk/sustainability/"/>
    <hyperlink ref="AM480" r:id="rId120" display="https://reports.metroag.de/annual-report/2023-2024/combined-management-report/principles-of-the-group/combined-non-financial-statement/environmental-matters.html"/>
    <hyperlink ref="AM321" r:id="rId121" display="https://netzerotracker.org/corporates.html/General%20Dynamics/#:~:text=,are%20covered%20by%20its%20target"/>
    <hyperlink ref="AM274" r:id="rId122" display="https://greenbusinessbarbados.com/has-capital-one-made-progress-toward-becoming.html"/>
    <hyperlink ref="AT274" r:id="rId123" display="https://net0tracker.com/corporates.html/Capital%20One%20Financial/#:~:text=,is%20that%20Capital%20One%20has"/>
    <hyperlink ref="AM451" r:id="rId124" display="https://www.crrcgc.cc/sdxc/304_20948/304_21032/304_22675/index.html"/>
    <hyperlink ref="AT243" r:id="rId125" display="https://www.banktrack.org/download/2023_climate_report_2/240307_bmo_2023_climatereport_en.pdf"/>
    <hyperlink ref="AT52" r:id="rId126" display="https://www.bmwgroup.com/content/dam/grpw/websites/bmwgroup_com/ir/downloads/en/2025/hv/BMWGroup_Report2024.pdf"/>
    <hyperlink ref="AT375" r:id="rId127" display="https://www.abbott.co.uk/content/dam/corp/abbott/en-gb/documents/pdfs/PPN-0621-2024-Carbon-Reduction-Plan-Abbott-Rapid-Diagnostics-Ltd.pdf"/>
    <hyperlink ref="AM141" r:id="rId128" display="https://www.saicmotor.com/english/download/esg/2023.pdf"/>
    <hyperlink ref="AM84" r:id="rId129" display="https://www.icbc.com/assets/pa/6UVv1nZRVSLlQ84gDYMWMo/carbon-neutral-action-report.pdf"/>
  </hyperlinks>
  <pageMargins left="0.7" right="0.7" top="0.75" bottom="0.75" header="0.3" footer="0.3"/>
  <pageSetup horizontalDpi="300" verticalDpi="300" orientation="portrait" paperSize="9" r:id="rId133"/>
  <legacyDrawing r:id="rId13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3E6A07E-A3DD-4165-98D6-DE85D1FEE2AA}">
  <sheetPr codeName="Sheet1">
    <tabColor theme="6" tint="-0.249970003962517"/>
  </sheetPr>
  <dimension ref="A1"/>
  <sheetViews>
    <sheetView showGridLines="0" workbookViewId="0" topLeftCell="A1">
      <selection pane="topLeft" activeCell="A1" sqref="A1:A97"/>
    </sheetView>
  </sheetViews>
  <sheetFormatPr defaultColWidth="8.85428571428571"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D03BF32-E601-4D53-B261-7F67E81C9E6F}">
  <sheetPr codeName="Sheet2">
    <tabColor rgb="FF47D359"/>
  </sheetPr>
  <dimension ref="B2:AS156"/>
  <sheetViews>
    <sheetView showGridLines="0" zoomScale="62" zoomScaleNormal="62" workbookViewId="0" topLeftCell="O66">
      <selection pane="topLeft" activeCell="D81" sqref="D81"/>
    </sheetView>
  </sheetViews>
  <sheetFormatPr defaultColWidth="8.71428571428571" defaultRowHeight="14.45" outlineLevelRow="1"/>
  <cols>
    <col min="1" max="2" width="8.71428571428571" style="113"/>
    <col min="3" max="3" width="38.4285714285714" style="113" bestFit="1" customWidth="1"/>
    <col min="4" max="5" width="15.1428571428571" style="113" bestFit="1" customWidth="1"/>
    <col min="6" max="6" width="16.8571428571429" style="113" customWidth="1"/>
    <col min="7" max="10" width="15.1428571428571" style="113" bestFit="1" customWidth="1"/>
    <col min="11" max="11" width="10.7142857142857" style="113" customWidth="1"/>
    <col min="12" max="12" width="10.4285714285714" style="113" bestFit="1" customWidth="1"/>
    <col min="13" max="13" width="8.71428571428571" style="113"/>
    <col min="14" max="15" width="10.4285714285714" style="113" bestFit="1" customWidth="1"/>
    <col min="16" max="19" width="8.71428571428571" style="113"/>
    <col min="20" max="20" width="25.1428571428571" style="113" bestFit="1" customWidth="1"/>
    <col min="21" max="23" width="8.71428571428571" style="113"/>
    <col min="24" max="24" width="12.4285714285714" style="113" customWidth="1"/>
    <col min="25" max="27" width="8.71428571428571" style="113"/>
    <col min="28" max="28" width="38.8571428571429" style="113" bestFit="1" customWidth="1"/>
    <col min="29" max="32" width="8.71428571428571" style="113"/>
    <col min="33" max="33" width="19.1428571428571" style="113" bestFit="1" customWidth="1"/>
    <col min="34" max="34" width="8.71428571428571" style="113"/>
    <col min="35" max="35" width="14.4285714285714" style="113" bestFit="1" customWidth="1"/>
    <col min="36" max="16384" width="8.71428571428571" style="113"/>
  </cols>
  <sheetData>
    <row r="2" spans="4:25" ht="14.45">
      <c r="D2" s="114"/>
      <c r="E2" s="114"/>
      <c r="F2" s="114"/>
      <c r="S2" s="113" t="s">
        <v>2906</v>
      </c>
      <c r="Y2" s="113" t="s">
        <v>2907</v>
      </c>
    </row>
    <row r="3" spans="28:32" ht="14.45">
      <c r="AB3" s="113" t="s">
        <v>2908</v>
      </c>
      <c r="AF3" s="113" t="s">
        <v>2909</v>
      </c>
    </row>
    <row r="4" spans="3:37" ht="14.45">
      <c r="C4" s="115"/>
      <c r="D4" s="434">
        <v>2019</v>
      </c>
      <c r="E4" s="434">
        <v>2020</v>
      </c>
      <c r="F4" s="115">
        <v>2021</v>
      </c>
      <c r="G4" s="115">
        <v>2022</v>
      </c>
      <c r="H4" s="115">
        <v>2023</v>
      </c>
      <c r="I4" s="115">
        <v>2024</v>
      </c>
      <c r="J4" s="115">
        <v>2025</v>
      </c>
      <c r="K4" s="114"/>
      <c r="S4" s="115"/>
      <c r="T4" s="115">
        <v>2024</v>
      </c>
      <c r="U4" s="115">
        <v>2025</v>
      </c>
      <c r="V4" s="115" t="s">
        <v>2910</v>
      </c>
      <c r="X4" s="115" t="s">
        <v>2911</v>
      </c>
      <c r="Y4" s="115" t="s">
        <v>2912</v>
      </c>
      <c r="AF4" s="115"/>
      <c r="AG4" s="115" t="s">
        <v>2913</v>
      </c>
      <c r="AH4" s="115" t="s">
        <v>2914</v>
      </c>
      <c r="AI4" s="115" t="s">
        <v>2915</v>
      </c>
      <c r="AJ4" s="115" t="s">
        <v>2916</v>
      </c>
      <c r="AK4" s="115" t="s">
        <v>2917</v>
      </c>
    </row>
    <row r="5" spans="3:37" ht="14.45">
      <c r="C5" s="117" t="s">
        <v>2918</v>
      </c>
      <c r="D5" s="435">
        <v>0.24</v>
      </c>
      <c r="E5" s="435">
        <v>0.33</v>
      </c>
      <c r="F5" s="118">
        <f>historic!D36/500</f>
        <v>0.498</v>
      </c>
      <c r="G5" s="118">
        <f>historic!E36/500</f>
        <v>0.604</v>
      </c>
      <c r="H5" s="118">
        <f>historic!F36/500</f>
        <v>0.642</v>
      </c>
      <c r="I5" s="118">
        <f>historic!G36/500</f>
        <v>0.692</v>
      </c>
      <c r="J5" s="118">
        <f>FG500_DataCollection_FY26!CM505</f>
        <v>0.724</v>
      </c>
      <c r="L5" s="114"/>
      <c r="S5" s="117" t="s">
        <v>2919</v>
      </c>
      <c r="T5" s="119">
        <v>0.346</v>
      </c>
      <c r="U5" s="119">
        <f>J20</f>
        <v>0.314</v>
      </c>
      <c r="V5" s="119">
        <f>U5-T5</f>
        <v>-0.03199999999999997</v>
      </c>
      <c r="X5" s="119" t="s">
        <v>337</v>
      </c>
      <c r="Y5" s="119">
        <f>SUM(FG500_DataCollection_FY26!CN4:CN503)/500</f>
        <v>0.444</v>
      </c>
      <c r="AB5" s="117" t="s">
        <v>2920</v>
      </c>
      <c r="AC5" s="119">
        <v>0.338</v>
      </c>
      <c r="AF5" s="117" t="s">
        <v>176</v>
      </c>
      <c r="AG5" s="120">
        <f>COUNTIFS(FG500_DataCollection_FY26!G4:G503,"Europe",FG500_DataCollection_FY26!BX4:BX503,1)</f>
        <v>1</v>
      </c>
      <c r="AH5" s="121">
        <f>COUNTIFS(FG500_DataCollection_FY26!G4:G503,"Asia",FG500_DataCollection_FY26!CC4:CC503,1)</f>
        <v>62</v>
      </c>
      <c r="AI5" s="120">
        <f>COUNTIFS(FG500_DataCollection_FY26!G4:G503,"Asia",FG500_DataCollection_FY26!BN4:BN503,1)</f>
        <v>29</v>
      </c>
      <c r="AJ5" s="120"/>
      <c r="AK5" s="122">
        <f>COUNTIF(FG500_DataCollection_FY26!G4:G503,"Asia")</f>
        <v>198</v>
      </c>
    </row>
    <row r="6" spans="3:37" ht="14.45" outlineLevel="1">
      <c r="C6" s="123" t="s">
        <v>2921</v>
      </c>
      <c r="D6" s="435">
        <v>0.23</v>
      </c>
      <c r="E6" s="435">
        <v>0.30</v>
      </c>
      <c r="F6" s="118">
        <f>historic!D34/500</f>
        <v>0.312</v>
      </c>
      <c r="G6" s="118">
        <f>historic!E34/500</f>
        <v>0.312</v>
      </c>
      <c r="H6" s="118">
        <f>historic!F34/500</f>
        <v>0.336</v>
      </c>
      <c r="I6" s="118">
        <f>historic!G34/500</f>
        <v>0.388</v>
      </c>
      <c r="J6" s="118">
        <f>historic!H34/500</f>
        <v>0.34</v>
      </c>
      <c r="S6" s="123" t="s">
        <v>2922</v>
      </c>
      <c r="T6" s="119">
        <v>0.068</v>
      </c>
      <c r="U6" s="119">
        <f>COUNTIFS(FG500_DataCollection_FY26!G4:G503,"Asia",FG500_DataCollection_FY26!BN4:BN503,1)/500</f>
        <v>0.058</v>
      </c>
      <c r="V6" s="119">
        <f>U6-T6</f>
        <v>-0.010000000000000002</v>
      </c>
      <c r="X6" s="119" t="s">
        <v>2923</v>
      </c>
      <c r="Y6" s="119">
        <f>SUM(FG500_DataCollection_FY26!CO4:CO503)/500</f>
        <v>0.034</v>
      </c>
      <c r="AB6" s="117" t="s">
        <v>176</v>
      </c>
      <c r="AC6" s="119">
        <v>-0.007999999999999993</v>
      </c>
      <c r="AF6" s="123" t="s">
        <v>246</v>
      </c>
      <c r="AG6" s="120">
        <f>COUNTIFS(FG500_DataCollection_FY26!G5:G504,"Asia",FG500_DataCollection_FY26!BX5:BX504,1)</f>
        <v>54</v>
      </c>
      <c r="AH6" s="121">
        <f>COUNTIFS(FG500_DataCollection_FY26!G4:G503,"Europe",FG500_DataCollection_FY26!CC4:CC503,1)</f>
        <v>95</v>
      </c>
      <c r="AI6" s="120">
        <f>COUNTIFS(FG500_DataCollection_FY26!G4:G503,"Europe",FG500_DataCollection_FY26!BN4:BN503,1)</f>
        <v>68</v>
      </c>
      <c r="AJ6" s="120"/>
      <c r="AK6" s="122">
        <f>COUNTIF(FG500_DataCollection_FY26!G4:G503,"Europe")</f>
        <v>130</v>
      </c>
    </row>
    <row r="7" spans="3:37" ht="14.45" outlineLevel="1">
      <c r="C7" s="117" t="s">
        <v>2924</v>
      </c>
      <c r="D7" s="435">
        <v>0.04</v>
      </c>
      <c r="E7" s="435">
        <v>0.08</v>
      </c>
      <c r="F7" s="118">
        <f>historic!D33/500</f>
        <v>0.078</v>
      </c>
      <c r="G7" s="118">
        <f>historic!E33/500</f>
        <v>0.064</v>
      </c>
      <c r="H7" s="118">
        <f>historic!F33/500</f>
        <v>0.052</v>
      </c>
      <c r="I7" s="118">
        <f>historic!G33/500</f>
        <v>0.07</v>
      </c>
      <c r="J7" s="118">
        <f>historic!H33/500</f>
        <v>0.086</v>
      </c>
      <c r="S7" s="117" t="s">
        <v>2925</v>
      </c>
      <c r="T7" s="119">
        <v>0.14</v>
      </c>
      <c r="U7" s="119">
        <f>COUNTIFS(FG500_DataCollection_FY26!G4:G503,"Europe",FG500_DataCollection_FY26!BN4:BN503,1)/500</f>
        <v>0.136</v>
      </c>
      <c r="V7" s="119">
        <f t="shared" si="0" ref="V7:V9">U7-T7</f>
        <v>-0.0040000000000000036</v>
      </c>
      <c r="X7" s="119" t="s">
        <v>2926</v>
      </c>
      <c r="Y7" s="119">
        <f>SUM(FG500_DataCollection_FY26!CP4:CP503)/500</f>
        <v>0.522</v>
      </c>
      <c r="AB7" s="123" t="s">
        <v>246</v>
      </c>
      <c r="AC7" s="119">
        <v>-0.074</v>
      </c>
      <c r="AF7" s="117" t="s">
        <v>146</v>
      </c>
      <c r="AG7" s="120">
        <f>COUNTIFS(FG500_DataCollection_FY26!G6:G505,"North America",FG500_DataCollection_FY26!BX6:BX505,1)</f>
        <v>0</v>
      </c>
      <c r="AH7" s="120">
        <f>COUNTIFS(FG500_DataCollection_FY26!G4:G503,"North America",FG500_DataCollection_FY26!CC4:CC503,1)</f>
        <v>82</v>
      </c>
      <c r="AI7" s="120">
        <f>COUNTIFS(FG500_DataCollection_FY26!G4:G503,"North America",FG500_DataCollection_FY26!BN4:BN503,1)</f>
        <v>59</v>
      </c>
      <c r="AJ7" s="120"/>
      <c r="AK7" s="122">
        <f>COUNTIF(FG500_DataCollection_FY26!G4:G503,"North America")</f>
        <v>151</v>
      </c>
    </row>
    <row r="8" spans="3:37" ht="14.45" outlineLevel="1" collapsed="1">
      <c r="C8" s="117" t="s">
        <v>5</v>
      </c>
      <c r="D8" s="435">
        <v>0.10</v>
      </c>
      <c r="E8" s="435">
        <v>0.17</v>
      </c>
      <c r="F8" s="118">
        <f>(SUM(historic!CH20:CJ20)-SUM(historic!CK20:CM20))/500</f>
        <v>0.21</v>
      </c>
      <c r="G8" s="118">
        <f>(SUM(historic!BN20:BP20)-SUM(historic!BQ20:BS20))/500</f>
        <v>0.204</v>
      </c>
      <c r="H8" s="118">
        <f>(SUM(historic!AT20:AV20)-SUM(historic!AW20:AY20))/500</f>
        <v>0.222</v>
      </c>
      <c r="I8" s="118">
        <f>(SUM(historic!Y20:AA20)-SUM(historic!AB20:AD20))/500</f>
        <v>0.196</v>
      </c>
      <c r="J8" s="118">
        <f>FG500_DataCollection_FY26!BY505</f>
        <v>0.182</v>
      </c>
      <c r="S8" s="117" t="s">
        <v>2927</v>
      </c>
      <c r="T8" s="119">
        <v>0.134</v>
      </c>
      <c r="U8" s="119">
        <f>COUNTIFS(FG500_DataCollection_FY26!G4:G503,"North America",FG500_DataCollection_FY26!BN4:BN503,1)/500</f>
        <v>0.118</v>
      </c>
      <c r="V8" s="119">
        <f t="shared" si="0"/>
        <v>-0.016000000000000014</v>
      </c>
      <c r="X8" s="119" t="s">
        <v>2928</v>
      </c>
      <c r="Y8" s="119">
        <f>SUM(Y5:Y7)</f>
        <v>1</v>
      </c>
      <c r="AB8" s="117" t="s">
        <v>146</v>
      </c>
      <c r="AC8" s="119">
        <v>-0.06799999999999999</v>
      </c>
      <c r="AF8" s="117" t="s">
        <v>2929</v>
      </c>
      <c r="AG8" s="125">
        <f>AG9-AG7-AG6-AG5</f>
        <v>1</v>
      </c>
      <c r="AH8" s="125">
        <f>AH9-AH7-AH6-AH5</f>
        <v>14</v>
      </c>
      <c r="AI8" s="120">
        <f>AI9-AI7-AI6-AI5</f>
        <v>1</v>
      </c>
      <c r="AJ8" s="120"/>
      <c r="AK8" s="125">
        <f>AK9-AK7-AK6-AK5</f>
        <v>21</v>
      </c>
    </row>
    <row r="9" spans="3:37" ht="14.45" outlineLevel="1">
      <c r="C9" s="115" t="s">
        <v>2930</v>
      </c>
      <c r="D9" s="435">
        <v>0.04</v>
      </c>
      <c r="E9" s="435">
        <v>0.06</v>
      </c>
      <c r="F9" s="118">
        <v>0.08</v>
      </c>
      <c r="G9" s="118">
        <v>0.09</v>
      </c>
      <c r="H9" s="118">
        <f>(historic!Y27-historic!AB27)/500</f>
        <v>0.018</v>
      </c>
      <c r="I9" s="118">
        <f>(historic!Y20-historic!AB20)/500</f>
        <v>0.018</v>
      </c>
      <c r="J9" s="118">
        <f>FG500_DataCollection_FY26!BU505</f>
        <v>0.004</v>
      </c>
      <c r="K9" s="114"/>
      <c r="S9" s="115" t="s">
        <v>2931</v>
      </c>
      <c r="T9" s="119">
        <v>0.004</v>
      </c>
      <c r="U9" s="119">
        <f>COUNTIFS(FG500_DataCollection_FY26!G4:G503,"&lt;&gt;Europe",FG500_DataCollection_FY26!G4:G503,"&lt;&gt;North America",FG500_DataCollection_FY26!G4:G503,"&lt;&gt;Asia",FG500_DataCollection_FY26!BN4:BN503,1)/500</f>
        <v>0.002</v>
      </c>
      <c r="V9" s="119">
        <f t="shared" si="0"/>
        <v>-0.002</v>
      </c>
      <c r="AB9" s="117" t="s">
        <v>2905</v>
      </c>
      <c r="AC9" s="119">
        <v>0.01200000000000001</v>
      </c>
      <c r="AF9" s="126" t="s">
        <v>2928</v>
      </c>
      <c r="AG9" s="120">
        <f>FG500_DataCollection_FY26!BX504</f>
        <v>56</v>
      </c>
      <c r="AH9" s="120">
        <f>FG500_DataCollection_FY26!CC504</f>
        <v>253</v>
      </c>
      <c r="AI9" s="120">
        <f>FG500_DataCollection_FY26!BN504</f>
        <v>157</v>
      </c>
      <c r="AJ9" s="120"/>
      <c r="AK9" s="127">
        <v>500</v>
      </c>
    </row>
    <row r="10" spans="3:29" ht="14.45" outlineLevel="1">
      <c r="C10" s="115" t="s">
        <v>2932</v>
      </c>
      <c r="D10" s="435">
        <v>0.03</v>
      </c>
      <c r="E10" s="435">
        <v>0.05</v>
      </c>
      <c r="F10" s="118">
        <v>0.09</v>
      </c>
      <c r="G10" s="118">
        <v>0.08</v>
      </c>
      <c r="H10" s="118">
        <v>0.10</v>
      </c>
      <c r="I10" s="118">
        <v>0.09</v>
      </c>
      <c r="J10" s="118">
        <f>FG500_DataCollection_FY26!BV505</f>
        <v>0.034</v>
      </c>
      <c r="S10" s="115" t="s">
        <v>2928</v>
      </c>
      <c r="T10" s="119">
        <f>SUM(T6:T9)</f>
        <v>0.34600000000000003</v>
      </c>
      <c r="U10" s="119">
        <f>SUM(U6:U9)</f>
        <v>0.314</v>
      </c>
      <c r="V10" s="119"/>
      <c r="AB10" s="115" t="s">
        <v>2933</v>
      </c>
      <c r="AC10" s="119">
        <v>0.178</v>
      </c>
    </row>
    <row r="11" spans="3:22" ht="14.45" outlineLevel="1">
      <c r="C11" s="115" t="s">
        <v>2934</v>
      </c>
      <c r="D11" s="435">
        <v>0.03</v>
      </c>
      <c r="E11" s="435">
        <v>0.06</v>
      </c>
      <c r="F11" s="118">
        <v>0.13</v>
      </c>
      <c r="G11" s="118">
        <v>0.15</v>
      </c>
      <c r="H11" s="118">
        <v>0.17</v>
      </c>
      <c r="I11" s="118">
        <v>0.16</v>
      </c>
      <c r="J11" s="118">
        <f>FG500_DataCollection_FY26!BW505</f>
        <v>0.144</v>
      </c>
      <c r="S11" s="115"/>
      <c r="T11" s="115">
        <v>2024</v>
      </c>
      <c r="U11" s="115"/>
      <c r="V11" s="115"/>
    </row>
    <row r="12" spans="3:22" ht="14.45">
      <c r="C12" s="117" t="s">
        <v>6</v>
      </c>
      <c r="D12" s="436" t="s">
        <v>2935</v>
      </c>
      <c r="E12" s="435">
        <v>0.08</v>
      </c>
      <c r="F12" s="118">
        <v>0.25</v>
      </c>
      <c r="G12" s="118">
        <v>0.38</v>
      </c>
      <c r="H12" s="118">
        <v>0.39</v>
      </c>
      <c r="I12" s="118">
        <f>SUM(historic!AE20:AG20)/500</f>
        <v>0.452</v>
      </c>
      <c r="J12" s="118">
        <f>FG500_DataCollection_FY26!CC505</f>
        <v>0.506</v>
      </c>
      <c r="S12" s="117" t="s">
        <v>2936</v>
      </c>
      <c r="T12" s="119">
        <v>0.346</v>
      </c>
      <c r="U12" s="119"/>
      <c r="V12" s="119"/>
    </row>
    <row r="13" spans="3:21" ht="14.45">
      <c r="C13" s="115" t="s">
        <v>2930</v>
      </c>
      <c r="D13" s="436" t="s">
        <v>2935</v>
      </c>
      <c r="E13" s="435">
        <v>0.03</v>
      </c>
      <c r="F13" s="118">
        <v>0.01</v>
      </c>
      <c r="G13" s="118">
        <v>0.01</v>
      </c>
      <c r="H13" s="118">
        <v>0.01</v>
      </c>
      <c r="I13" s="118">
        <f>historic!AE20/500</f>
        <v>0.006</v>
      </c>
      <c r="J13" s="118">
        <f>FG500_DataCollection_FY26!BZ505</f>
        <v>0</v>
      </c>
      <c r="L13" s="114"/>
      <c r="S13" s="123" t="s">
        <v>2922</v>
      </c>
      <c r="T13" s="119">
        <v>-0.0020000000000000018</v>
      </c>
      <c r="U13" s="119"/>
    </row>
    <row r="14" spans="3:21" ht="14.45">
      <c r="C14" s="115" t="s">
        <v>2932</v>
      </c>
      <c r="D14" s="436" t="s">
        <v>2935</v>
      </c>
      <c r="E14" s="435">
        <v>0.01</v>
      </c>
      <c r="F14" s="118">
        <v>0.03</v>
      </c>
      <c r="G14" s="118">
        <v>0.07</v>
      </c>
      <c r="H14" s="118">
        <v>0.05</v>
      </c>
      <c r="I14" s="118">
        <v>0.05</v>
      </c>
      <c r="J14" s="118">
        <f>FG500_DataCollection_FY26!CA505</f>
        <v>0.022</v>
      </c>
      <c r="S14" s="117" t="s">
        <v>2925</v>
      </c>
      <c r="T14" s="119">
        <v>0.009999999999999981</v>
      </c>
      <c r="U14" s="119"/>
    </row>
    <row r="15" spans="3:21" ht="14.45">
      <c r="C15" s="115" t="s">
        <v>2934</v>
      </c>
      <c r="D15" s="436" t="s">
        <v>2935</v>
      </c>
      <c r="E15" s="435">
        <v>0.06</v>
      </c>
      <c r="F15" s="118">
        <v>0.22</v>
      </c>
      <c r="G15" s="118">
        <v>0.31</v>
      </c>
      <c r="H15" s="118">
        <v>0.32</v>
      </c>
      <c r="I15" s="118">
        <v>0.39</v>
      </c>
      <c r="J15" s="118">
        <f>FG500_DataCollection_FY26!CB505</f>
        <v>0.484</v>
      </c>
      <c r="S15" s="117" t="s">
        <v>2927</v>
      </c>
      <c r="T15" s="119">
        <v>-0.008000000000000007</v>
      </c>
      <c r="U15" s="119"/>
    </row>
    <row r="16" spans="3:21" ht="14.45" outlineLevel="1">
      <c r="C16" s="293" t="s">
        <v>2937</v>
      </c>
      <c r="D16" s="436" t="s">
        <v>2935</v>
      </c>
      <c r="E16" s="436" t="s">
        <v>2935</v>
      </c>
      <c r="F16" s="436" t="s">
        <v>2935</v>
      </c>
      <c r="G16" s="294">
        <v>0.26</v>
      </c>
      <c r="H16" s="294">
        <v>0.27</v>
      </c>
      <c r="I16" s="294">
        <v>0.29</v>
      </c>
      <c r="J16" s="435" t="s">
        <v>2935</v>
      </c>
      <c r="L16" s="114"/>
      <c r="S16" s="115" t="s">
        <v>2931</v>
      </c>
      <c r="T16" s="119">
        <v>0</v>
      </c>
      <c r="U16" s="119"/>
    </row>
    <row r="17" spans="3:21" ht="14.45" outlineLevel="1">
      <c r="C17" s="295" t="s">
        <v>2930</v>
      </c>
      <c r="D17" s="436" t="s">
        <v>2935</v>
      </c>
      <c r="E17" s="436" t="s">
        <v>2935</v>
      </c>
      <c r="F17" s="436" t="s">
        <v>2935</v>
      </c>
      <c r="G17" s="294">
        <v>0</v>
      </c>
      <c r="H17" s="294">
        <v>0</v>
      </c>
      <c r="I17" s="294">
        <v>0</v>
      </c>
      <c r="J17" s="435" t="s">
        <v>2935</v>
      </c>
      <c r="S17" s="115" t="s">
        <v>2938</v>
      </c>
      <c r="T17" s="119">
        <f>T12+SUM(T13:T16)</f>
        <v>0.346</v>
      </c>
      <c r="U17" s="119"/>
    </row>
    <row r="18" spans="3:10" ht="14.45" outlineLevel="1">
      <c r="C18" s="295" t="s">
        <v>2932</v>
      </c>
      <c r="D18" s="436" t="s">
        <v>2935</v>
      </c>
      <c r="E18" s="436" t="s">
        <v>2935</v>
      </c>
      <c r="F18" s="436" t="s">
        <v>2935</v>
      </c>
      <c r="G18" s="294">
        <v>0.02</v>
      </c>
      <c r="H18" s="294">
        <v>0.03</v>
      </c>
      <c r="I18" s="294">
        <v>0.01</v>
      </c>
      <c r="J18" s="435" t="s">
        <v>2935</v>
      </c>
    </row>
    <row r="19" spans="3:10" ht="14.45" outlineLevel="1">
      <c r="C19" s="295" t="s">
        <v>2934</v>
      </c>
      <c r="D19" s="436" t="s">
        <v>2935</v>
      </c>
      <c r="E19" s="436" t="s">
        <v>2935</v>
      </c>
      <c r="F19" s="436" t="s">
        <v>2935</v>
      </c>
      <c r="G19" s="294">
        <v>0.24</v>
      </c>
      <c r="H19" s="294">
        <v>0.25</v>
      </c>
      <c r="I19" s="294">
        <v>0.28</v>
      </c>
      <c r="J19" s="435" t="s">
        <v>2935</v>
      </c>
    </row>
    <row r="20" spans="3:45" ht="14.45">
      <c r="C20" s="437" t="s">
        <v>2939</v>
      </c>
      <c r="D20" s="435">
        <v>0.16</v>
      </c>
      <c r="E20" s="435">
        <v>0.21</v>
      </c>
      <c r="F20" s="439">
        <f>SUM(historic!CB20:CD20)/500</f>
        <v>0.172</v>
      </c>
      <c r="G20" s="439">
        <f>SUM(historic!BH20:BJ20)/500</f>
        <v>0.194</v>
      </c>
      <c r="H20" s="439">
        <f>SUM(historic!AN20:AP20)/500</f>
        <v>0.242</v>
      </c>
      <c r="I20" s="439">
        <f>SUM(historic!S20:U20)/500</f>
        <v>0.274</v>
      </c>
      <c r="J20" s="439">
        <f>SUM(historic!B20:D20)/500</f>
        <v>0.314</v>
      </c>
      <c r="Y20" s="149"/>
      <c r="Z20" s="149"/>
      <c r="AA20" s="149"/>
      <c r="AB20" s="149"/>
      <c r="AC20" s="149"/>
      <c r="AD20" s="149"/>
      <c r="AE20" s="149"/>
      <c r="AF20" s="149"/>
      <c r="AG20" s="149"/>
      <c r="AH20" s="149"/>
      <c r="AI20" s="149"/>
      <c r="AJ20" s="149"/>
      <c r="AK20" s="149"/>
      <c r="AL20" s="149"/>
      <c r="AM20" s="149"/>
      <c r="AN20" s="149"/>
      <c r="AO20" s="149"/>
      <c r="AP20" s="149"/>
      <c r="AQ20" s="149"/>
      <c r="AR20" s="149"/>
      <c r="AS20" s="149"/>
    </row>
    <row r="21" spans="3:45" ht="14.45">
      <c r="C21" s="438" t="s">
        <v>2930</v>
      </c>
      <c r="D21" s="435">
        <v>0</v>
      </c>
      <c r="E21" s="435">
        <v>0</v>
      </c>
      <c r="F21" s="439">
        <f>historic!CB20/500</f>
        <v>0</v>
      </c>
      <c r="G21" s="439">
        <f>historic!BH20/500</f>
        <v>0.006</v>
      </c>
      <c r="H21" s="439">
        <f>historic!AN20/500</f>
        <v>0</v>
      </c>
      <c r="I21" s="439">
        <f>historic!S20/500</f>
        <v>0.008</v>
      </c>
      <c r="J21" s="439">
        <f>FG500_DataCollection_FY26!BK505</f>
        <v>0.01</v>
      </c>
      <c r="Y21" s="149"/>
      <c r="Z21" s="149"/>
      <c r="AA21" s="149"/>
      <c r="AB21" s="149"/>
      <c r="AC21" s="149"/>
      <c r="AD21" s="149"/>
      <c r="AE21" s="149"/>
      <c r="AF21" s="149"/>
      <c r="AG21" s="149"/>
      <c r="AH21" s="149"/>
      <c r="AI21" s="149"/>
      <c r="AJ21" s="149"/>
      <c r="AK21" s="149"/>
      <c r="AL21" s="149"/>
      <c r="AM21" s="149"/>
      <c r="AN21" s="149"/>
      <c r="AO21" s="149"/>
      <c r="AP21" s="149"/>
      <c r="AQ21" s="149"/>
      <c r="AR21" s="149"/>
      <c r="AS21" s="149"/>
    </row>
    <row r="22" spans="3:45" ht="14.45">
      <c r="C22" s="438" t="s">
        <v>2932</v>
      </c>
      <c r="D22" s="435">
        <v>0.16</v>
      </c>
      <c r="E22" s="435">
        <v>0.21</v>
      </c>
      <c r="F22" s="439">
        <f>historic!CC20/500</f>
        <v>0.164</v>
      </c>
      <c r="G22" s="439">
        <f>historic!BI20/500</f>
        <v>0.172</v>
      </c>
      <c r="H22" s="439">
        <f>historic!AO20/500</f>
        <v>0.202</v>
      </c>
      <c r="I22" s="439">
        <f>historic!T20/500</f>
        <v>0.224</v>
      </c>
      <c r="J22" s="439">
        <f>FG500_DataCollection_FY26!BL505</f>
        <v>0.24</v>
      </c>
      <c r="Y22" s="149"/>
      <c r="Z22" s="149"/>
      <c r="AA22" s="149"/>
      <c r="AB22" s="205"/>
      <c r="AC22" s="206"/>
      <c r="AD22" s="206"/>
      <c r="AE22" s="206"/>
      <c r="AF22" s="206"/>
      <c r="AG22" s="206"/>
      <c r="AH22" s="206"/>
      <c r="AI22" s="206"/>
      <c r="AJ22" s="206"/>
      <c r="AK22" s="206"/>
      <c r="AL22" s="206"/>
      <c r="AM22" s="206"/>
      <c r="AN22" s="206"/>
      <c r="AO22" s="149"/>
      <c r="AP22" s="149"/>
      <c r="AQ22" s="149"/>
      <c r="AR22" s="149"/>
      <c r="AS22" s="149"/>
    </row>
    <row r="23" spans="3:45" ht="14.45">
      <c r="C23" s="438" t="s">
        <v>2934</v>
      </c>
      <c r="D23" s="435">
        <v>0</v>
      </c>
      <c r="E23" s="435">
        <v>0</v>
      </c>
      <c r="F23" s="439">
        <v>0.01</v>
      </c>
      <c r="G23" s="439">
        <f>historic!BJ20/500</f>
        <v>0.016</v>
      </c>
      <c r="H23" s="439">
        <f>historic!AP20/500</f>
        <v>0.04</v>
      </c>
      <c r="I23" s="439">
        <f>historic!U20/500</f>
        <v>0.042</v>
      </c>
      <c r="J23" s="439">
        <f>FG500_DataCollection_FY26!BM505</f>
        <v>0.064</v>
      </c>
      <c r="Y23" s="149"/>
      <c r="Z23" s="149"/>
      <c r="AA23" s="149"/>
      <c r="AB23" s="206"/>
      <c r="AC23" s="207"/>
      <c r="AD23" s="207"/>
      <c r="AE23" s="207"/>
      <c r="AF23" s="207"/>
      <c r="AG23" s="207"/>
      <c r="AH23" s="207"/>
      <c r="AI23" s="207"/>
      <c r="AJ23" s="207"/>
      <c r="AK23" s="207"/>
      <c r="AL23" s="207"/>
      <c r="AM23" s="207"/>
      <c r="AN23" s="207"/>
      <c r="AO23" s="149"/>
      <c r="AP23" s="149"/>
      <c r="AQ23" s="149"/>
      <c r="AR23" s="149"/>
      <c r="AS23" s="149"/>
    </row>
    <row r="24" spans="3:45" ht="14.45">
      <c r="C24" s="440" t="s">
        <v>2</v>
      </c>
      <c r="D24" s="435">
        <v>0.10</v>
      </c>
      <c r="E24" s="435">
        <v>0.12</v>
      </c>
      <c r="F24" s="443">
        <f>SUM(historic!CE20:CG20)/500</f>
        <v>0.146</v>
      </c>
      <c r="G24" s="443">
        <f>SUM(historic!BK20:BM20)/500</f>
        <v>0.15</v>
      </c>
      <c r="H24" s="443">
        <f>SUM(historic!AQ20:AS20)/500</f>
        <v>0.148</v>
      </c>
      <c r="I24" s="443">
        <f>SUM(historic!V27:X27)/500</f>
        <v>0.154</v>
      </c>
      <c r="J24" s="443">
        <f>FG500_DataCollection_FY26!BJ505</f>
        <v>0.156</v>
      </c>
      <c r="Y24" s="149"/>
      <c r="Z24" s="149"/>
      <c r="AA24" s="149"/>
      <c r="AB24" s="206"/>
      <c r="AC24" s="207"/>
      <c r="AD24" s="207"/>
      <c r="AE24" s="207"/>
      <c r="AF24" s="207"/>
      <c r="AG24" s="207"/>
      <c r="AH24" s="207"/>
      <c r="AI24" s="207"/>
      <c r="AJ24" s="207"/>
      <c r="AK24" s="207"/>
      <c r="AL24" s="207"/>
      <c r="AM24" s="207"/>
      <c r="AN24" s="207"/>
      <c r="AO24" s="149"/>
      <c r="AP24" s="149"/>
      <c r="AQ24" s="149"/>
      <c r="AR24" s="149"/>
      <c r="AS24" s="149"/>
    </row>
    <row r="25" spans="3:45" ht="14.45">
      <c r="C25" s="441" t="s">
        <v>2930</v>
      </c>
      <c r="D25" s="435">
        <v>0.01</v>
      </c>
      <c r="E25" s="435">
        <v>0.02</v>
      </c>
      <c r="F25" s="443">
        <f>historic!CE20/500</f>
        <v>0.042</v>
      </c>
      <c r="G25" s="443">
        <v>0.03</v>
      </c>
      <c r="H25" s="443">
        <f>historic!AQ20/500</f>
        <v>0.038</v>
      </c>
      <c r="I25" s="443">
        <f>historic!V20/500</f>
        <v>0.038</v>
      </c>
      <c r="J25" s="443">
        <f>FG500_DataCollection_FY26!BG505</f>
        <v>0.072</v>
      </c>
      <c r="Y25" s="149"/>
      <c r="Z25" s="149"/>
      <c r="AA25" s="149"/>
      <c r="AB25" s="206"/>
      <c r="AC25" s="207"/>
      <c r="AD25" s="207"/>
      <c r="AE25" s="207"/>
      <c r="AF25" s="207"/>
      <c r="AG25" s="207"/>
      <c r="AH25" s="207"/>
      <c r="AI25" s="207"/>
      <c r="AJ25" s="207"/>
      <c r="AK25" s="207"/>
      <c r="AL25" s="207"/>
      <c r="AM25" s="207"/>
      <c r="AN25" s="207"/>
      <c r="AO25" s="149"/>
      <c r="AP25" s="149"/>
      <c r="AQ25" s="149"/>
      <c r="AR25" s="149"/>
      <c r="AS25" s="149"/>
    </row>
    <row r="26" spans="3:45" ht="14.45">
      <c r="C26" s="441" t="s">
        <v>2932</v>
      </c>
      <c r="D26" s="435">
        <v>0.08</v>
      </c>
      <c r="E26" s="435">
        <v>0.08</v>
      </c>
      <c r="F26" s="443">
        <f>historic!CF20/500</f>
        <v>0.068</v>
      </c>
      <c r="G26" s="443">
        <v>0.08</v>
      </c>
      <c r="H26" s="443">
        <f>historic!AR20/500</f>
        <v>0.072</v>
      </c>
      <c r="I26" s="443">
        <f>historic!W20/500</f>
        <v>0.08</v>
      </c>
      <c r="J26" s="443">
        <f>FG500_DataCollection_FY26!BH505</f>
        <v>0.044</v>
      </c>
      <c r="Y26" s="149"/>
      <c r="Z26" s="149"/>
      <c r="AA26" s="149"/>
      <c r="AB26" s="205"/>
      <c r="AC26" s="207"/>
      <c r="AD26" s="207"/>
      <c r="AE26" s="207"/>
      <c r="AF26" s="207"/>
      <c r="AG26" s="207"/>
      <c r="AH26" s="207"/>
      <c r="AI26" s="207"/>
      <c r="AJ26" s="207"/>
      <c r="AK26" s="207"/>
      <c r="AL26" s="207"/>
      <c r="AM26" s="207"/>
      <c r="AN26" s="207"/>
      <c r="AO26" s="149"/>
      <c r="AP26" s="149"/>
      <c r="AQ26" s="149"/>
      <c r="AR26" s="149"/>
      <c r="AS26" s="149"/>
    </row>
    <row r="27" spans="3:45" ht="14.45">
      <c r="C27" s="441" t="s">
        <v>2934</v>
      </c>
      <c r="D27" s="435">
        <v>0.01</v>
      </c>
      <c r="E27" s="435">
        <v>0.02</v>
      </c>
      <c r="F27" s="443">
        <f>historic!CG20/500</f>
        <v>0.036</v>
      </c>
      <c r="G27" s="443">
        <v>0.03</v>
      </c>
      <c r="H27" s="443">
        <f>historic!AS20/500</f>
        <v>0.038</v>
      </c>
      <c r="I27" s="443">
        <f>historic!X20/500</f>
        <v>0.036</v>
      </c>
      <c r="J27" s="443">
        <f>FG500_DataCollection_FY26!BI505</f>
        <v>0.04</v>
      </c>
      <c r="Y27" s="149"/>
      <c r="Z27" s="149"/>
      <c r="AA27" s="149"/>
      <c r="AB27" s="206"/>
      <c r="AC27" s="207"/>
      <c r="AD27" s="207"/>
      <c r="AE27" s="207"/>
      <c r="AF27" s="207"/>
      <c r="AG27" s="207"/>
      <c r="AH27" s="207"/>
      <c r="AI27" s="207"/>
      <c r="AJ27" s="207"/>
      <c r="AK27" s="207"/>
      <c r="AL27" s="207"/>
      <c r="AM27" s="207"/>
      <c r="AN27" s="207"/>
      <c r="AO27" s="149"/>
      <c r="AP27" s="149"/>
      <c r="AQ27" s="149"/>
      <c r="AR27" s="149"/>
      <c r="AS27" s="149"/>
    </row>
    <row r="28" spans="25:45" ht="14.45">
      <c r="Y28" s="149"/>
      <c r="Z28" s="149"/>
      <c r="AA28" s="149"/>
      <c r="AB28" s="206"/>
      <c r="AC28" s="207"/>
      <c r="AD28" s="207"/>
      <c r="AE28" s="207"/>
      <c r="AF28" s="207"/>
      <c r="AG28" s="207"/>
      <c r="AH28" s="207"/>
      <c r="AI28" s="207"/>
      <c r="AJ28" s="207"/>
      <c r="AK28" s="207"/>
      <c r="AL28" s="207"/>
      <c r="AM28" s="207"/>
      <c r="AN28" s="207"/>
      <c r="AO28" s="149"/>
      <c r="AP28" s="149"/>
      <c r="AQ28" s="149"/>
      <c r="AR28" s="149"/>
      <c r="AS28" s="149"/>
    </row>
    <row r="29" spans="3:45" ht="14.45">
      <c r="C29" s="129" t="s">
        <v>2940</v>
      </c>
      <c r="D29" s="110" t="s">
        <v>2941</v>
      </c>
      <c r="I29" s="442"/>
      <c r="Y29" s="149"/>
      <c r="Z29" s="149"/>
      <c r="AA29" s="149"/>
      <c r="AB29" s="206"/>
      <c r="AC29" s="207"/>
      <c r="AD29" s="207"/>
      <c r="AE29" s="207"/>
      <c r="AF29" s="207"/>
      <c r="AG29" s="207"/>
      <c r="AH29" s="207"/>
      <c r="AI29" s="207"/>
      <c r="AJ29" s="207"/>
      <c r="AK29" s="207"/>
      <c r="AL29" s="207"/>
      <c r="AM29" s="207"/>
      <c r="AN29" s="207"/>
      <c r="AO29" s="149"/>
      <c r="AP29" s="149"/>
      <c r="AQ29" s="149"/>
      <c r="AR29" s="149"/>
      <c r="AS29" s="149"/>
    </row>
    <row r="30" spans="3:45" ht="14.45">
      <c r="C30" s="129" t="s">
        <v>2942</v>
      </c>
      <c r="D30" s="110" t="s">
        <v>2943</v>
      </c>
      <c r="H30" s="149"/>
      <c r="I30" s="149"/>
      <c r="J30" s="149"/>
      <c r="K30" s="149"/>
      <c r="L30" s="149"/>
      <c r="M30" s="149"/>
      <c r="N30" s="149"/>
      <c r="O30" s="149"/>
      <c r="P30" s="149"/>
      <c r="Y30" s="149"/>
      <c r="Z30" s="149"/>
      <c r="AA30" s="149"/>
      <c r="AB30" s="205"/>
      <c r="AC30" s="207"/>
      <c r="AD30" s="207"/>
      <c r="AE30" s="207"/>
      <c r="AF30" s="207"/>
      <c r="AG30" s="207"/>
      <c r="AH30" s="207"/>
      <c r="AI30" s="207"/>
      <c r="AJ30" s="207"/>
      <c r="AK30" s="207"/>
      <c r="AL30" s="207"/>
      <c r="AM30" s="207"/>
      <c r="AN30" s="207"/>
      <c r="AO30" s="149"/>
      <c r="AP30" s="149"/>
      <c r="AQ30" s="149"/>
      <c r="AR30" s="149"/>
      <c r="AS30" s="149"/>
    </row>
    <row r="31" spans="3:45" ht="14.45">
      <c r="C31" s="129" t="s">
        <v>2944</v>
      </c>
      <c r="D31" s="110" t="s">
        <v>2945</v>
      </c>
      <c r="H31" s="149"/>
      <c r="I31" s="149"/>
      <c r="J31" s="149"/>
      <c r="K31" s="149"/>
      <c r="L31" s="149"/>
      <c r="M31" s="149"/>
      <c r="N31" s="149"/>
      <c r="O31" s="149"/>
      <c r="P31" s="149"/>
      <c r="Y31" s="149"/>
      <c r="Z31" s="149"/>
      <c r="AA31" s="149"/>
      <c r="AB31" s="206"/>
      <c r="AC31" s="207"/>
      <c r="AD31" s="207"/>
      <c r="AE31" s="207"/>
      <c r="AF31" s="207"/>
      <c r="AG31" s="207"/>
      <c r="AH31" s="207"/>
      <c r="AI31" s="207"/>
      <c r="AJ31" s="207"/>
      <c r="AK31" s="207"/>
      <c r="AL31" s="207"/>
      <c r="AM31" s="207"/>
      <c r="AN31" s="207"/>
      <c r="AO31" s="149"/>
      <c r="AP31" s="149"/>
      <c r="AQ31" s="149"/>
      <c r="AR31" s="149"/>
      <c r="AS31" s="149"/>
    </row>
    <row r="32" spans="8:45" ht="14.45">
      <c r="H32" s="149"/>
      <c r="I32" s="149"/>
      <c r="J32" s="149"/>
      <c r="K32" s="149"/>
      <c r="L32" s="149"/>
      <c r="M32" s="149"/>
      <c r="N32" s="149"/>
      <c r="O32" s="149"/>
      <c r="P32" s="149"/>
      <c r="Y32" s="149"/>
      <c r="Z32" s="149"/>
      <c r="AA32" s="149"/>
      <c r="AB32" s="206"/>
      <c r="AC32" s="207"/>
      <c r="AD32" s="207"/>
      <c r="AE32" s="207"/>
      <c r="AF32" s="207"/>
      <c r="AG32" s="207"/>
      <c r="AH32" s="207"/>
      <c r="AI32" s="207"/>
      <c r="AJ32" s="207"/>
      <c r="AK32" s="207"/>
      <c r="AL32" s="207"/>
      <c r="AM32" s="207"/>
      <c r="AN32" s="207"/>
      <c r="AO32" s="149"/>
      <c r="AP32" s="149"/>
      <c r="AQ32" s="149"/>
      <c r="AR32" s="149"/>
      <c r="AS32" s="149"/>
    </row>
    <row r="33" spans="8:45" ht="14.45">
      <c r="H33" s="149"/>
      <c r="I33" s="206"/>
      <c r="J33" s="214"/>
      <c r="K33" s="214"/>
      <c r="L33" s="214"/>
      <c r="M33" s="214"/>
      <c r="N33" s="214"/>
      <c r="O33" s="214"/>
      <c r="P33" s="149"/>
      <c r="Y33" s="149"/>
      <c r="Z33" s="149"/>
      <c r="AA33" s="149"/>
      <c r="AB33" s="149"/>
      <c r="AC33" s="149"/>
      <c r="AD33" s="149"/>
      <c r="AE33" s="149"/>
      <c r="AF33" s="149"/>
      <c r="AG33" s="149"/>
      <c r="AH33" s="149"/>
      <c r="AI33" s="149"/>
      <c r="AJ33" s="149"/>
      <c r="AK33" s="149"/>
      <c r="AL33" s="149"/>
      <c r="AM33" s="149"/>
      <c r="AN33" s="149"/>
      <c r="AO33" s="149"/>
      <c r="AP33" s="149"/>
      <c r="AQ33" s="149"/>
      <c r="AR33" s="149"/>
      <c r="AS33" s="149"/>
    </row>
    <row r="34" spans="8:45" ht="14.45">
      <c r="H34" s="149"/>
      <c r="I34" s="206"/>
      <c r="J34" s="214"/>
      <c r="K34" s="214"/>
      <c r="L34" s="214"/>
      <c r="M34" s="214"/>
      <c r="N34" s="214"/>
      <c r="O34" s="214"/>
      <c r="P34" s="149"/>
      <c r="Y34" s="149"/>
      <c r="Z34" s="149"/>
      <c r="AA34" s="149"/>
      <c r="AB34" s="149"/>
      <c r="AC34" s="149"/>
      <c r="AD34" s="149"/>
      <c r="AE34" s="149"/>
      <c r="AF34" s="149"/>
      <c r="AG34" s="149"/>
      <c r="AH34" s="149"/>
      <c r="AI34" s="149"/>
      <c r="AJ34" s="149"/>
      <c r="AK34" s="149"/>
      <c r="AL34" s="149"/>
      <c r="AM34" s="149"/>
      <c r="AN34" s="149"/>
      <c r="AO34" s="149"/>
      <c r="AP34" s="149"/>
      <c r="AQ34" s="149"/>
      <c r="AR34" s="149"/>
      <c r="AS34" s="149"/>
    </row>
    <row r="35" spans="3:45" ht="14.45">
      <c r="C35" s="372" t="s">
        <v>2946</v>
      </c>
      <c r="D35" s="373">
        <v>2024</v>
      </c>
      <c r="E35" s="373">
        <v>2025</v>
      </c>
      <c r="F35" s="373" t="s">
        <v>2947</v>
      </c>
      <c r="H35" s="149"/>
      <c r="I35" s="149"/>
      <c r="J35" s="149"/>
      <c r="K35" s="149"/>
      <c r="L35" s="149"/>
      <c r="M35" s="149"/>
      <c r="N35" s="149"/>
      <c r="O35" s="149"/>
      <c r="P35" s="149"/>
      <c r="Y35" s="149"/>
      <c r="Z35" s="149"/>
      <c r="AA35" s="149"/>
      <c r="AB35" s="149"/>
      <c r="AC35" s="149"/>
      <c r="AD35" s="149"/>
      <c r="AE35" s="149"/>
      <c r="AF35" s="149"/>
      <c r="AG35" s="149"/>
      <c r="AH35" s="149"/>
      <c r="AI35" s="149"/>
      <c r="AJ35" s="149"/>
      <c r="AK35" s="149"/>
      <c r="AL35" s="149"/>
      <c r="AM35" s="149"/>
      <c r="AN35" s="149"/>
      <c r="AO35" s="149"/>
      <c r="AP35" s="149"/>
      <c r="AQ35" s="149"/>
      <c r="AR35" s="149"/>
      <c r="AS35" s="149"/>
    </row>
    <row r="36" spans="3:45" ht="14.45">
      <c r="C36" s="374" t="s">
        <v>2948</v>
      </c>
      <c r="D36" s="375">
        <f>I7*500</f>
        <v>35</v>
      </c>
      <c r="E36" s="375">
        <f>J7*500</f>
        <v>43</v>
      </c>
      <c r="F36" s="376">
        <f>E36-D36</f>
        <v>8</v>
      </c>
      <c r="H36" s="149"/>
      <c r="I36" s="149"/>
      <c r="J36" s="149"/>
      <c r="K36" s="149"/>
      <c r="L36" s="149"/>
      <c r="M36" s="149"/>
      <c r="N36" s="149"/>
      <c r="O36" s="149"/>
      <c r="P36" s="149"/>
      <c r="Y36" s="149"/>
      <c r="Z36" s="149"/>
      <c r="AA36" s="149"/>
      <c r="AB36" s="149"/>
      <c r="AC36" s="149"/>
      <c r="AD36" s="149"/>
      <c r="AE36" s="149"/>
      <c r="AF36" s="149"/>
      <c r="AG36" s="149"/>
      <c r="AH36" s="149"/>
      <c r="AI36" s="149"/>
      <c r="AJ36" s="149"/>
      <c r="AK36" s="149"/>
      <c r="AL36" s="149"/>
      <c r="AM36" s="149"/>
      <c r="AN36" s="149"/>
      <c r="AO36" s="149"/>
      <c r="AP36" s="149"/>
      <c r="AQ36" s="149"/>
      <c r="AR36" s="149"/>
      <c r="AS36" s="149"/>
    </row>
    <row r="37" spans="3:45" ht="14.45">
      <c r="C37" s="377" t="s">
        <v>2913</v>
      </c>
      <c r="D37" s="375">
        <f>I9*500</f>
        <v>9</v>
      </c>
      <c r="E37" s="375">
        <f>J9*500</f>
        <v>2</v>
      </c>
      <c r="F37" s="376">
        <f t="shared" si="1" ref="F37:F40">E37-D37</f>
        <v>-7</v>
      </c>
      <c r="Y37" s="149"/>
      <c r="Z37" s="149"/>
      <c r="AA37" s="149"/>
      <c r="AB37" s="149"/>
      <c r="AC37" s="149"/>
      <c r="AD37" s="149"/>
      <c r="AE37" s="149"/>
      <c r="AF37" s="149"/>
      <c r="AG37" s="149"/>
      <c r="AH37" s="149"/>
      <c r="AI37" s="149"/>
      <c r="AJ37" s="149"/>
      <c r="AK37" s="149"/>
      <c r="AL37" s="149"/>
      <c r="AM37" s="149"/>
      <c r="AN37" s="149"/>
      <c r="AO37" s="149"/>
      <c r="AP37" s="149"/>
      <c r="AQ37" s="149"/>
      <c r="AR37" s="149"/>
      <c r="AS37" s="149"/>
    </row>
    <row r="38" spans="3:45" ht="14.45">
      <c r="C38" s="377" t="s">
        <v>2914</v>
      </c>
      <c r="D38" s="375">
        <f>H13*500</f>
        <v>5</v>
      </c>
      <c r="E38" s="375">
        <f>I13*500</f>
        <v>3</v>
      </c>
      <c r="F38" s="376">
        <f t="shared" si="1"/>
        <v>-2</v>
      </c>
      <c r="Y38" s="149"/>
      <c r="Z38" s="149"/>
      <c r="AA38" s="149"/>
      <c r="AB38" s="149"/>
      <c r="AC38" s="149"/>
      <c r="AD38" s="149"/>
      <c r="AE38" s="149"/>
      <c r="AF38" s="149"/>
      <c r="AG38" s="149"/>
      <c r="AH38" s="149"/>
      <c r="AI38" s="149"/>
      <c r="AJ38" s="149"/>
      <c r="AK38" s="149"/>
      <c r="AL38" s="149"/>
      <c r="AM38" s="149"/>
      <c r="AN38" s="149"/>
      <c r="AO38" s="149"/>
      <c r="AP38" s="149"/>
      <c r="AQ38" s="149"/>
      <c r="AR38" s="149"/>
      <c r="AS38" s="149"/>
    </row>
    <row r="39" spans="3:45" ht="14.45">
      <c r="C39" s="377" t="s">
        <v>2949</v>
      </c>
      <c r="D39" s="375">
        <f>I21*500</f>
        <v>4</v>
      </c>
      <c r="E39" s="375">
        <f>J21*500</f>
        <v>5</v>
      </c>
      <c r="F39" s="376">
        <f t="shared" si="1"/>
        <v>1</v>
      </c>
      <c r="Y39" s="149"/>
      <c r="Z39" s="149"/>
      <c r="AA39" s="149"/>
      <c r="AB39" s="149"/>
      <c r="AC39" s="149"/>
      <c r="AD39" s="149"/>
      <c r="AE39" s="149"/>
      <c r="AF39" s="149"/>
      <c r="AG39" s="149"/>
      <c r="AH39" s="149"/>
      <c r="AI39" s="149"/>
      <c r="AJ39" s="149"/>
      <c r="AK39" s="149"/>
      <c r="AL39" s="149"/>
      <c r="AM39" s="149"/>
      <c r="AN39" s="149"/>
      <c r="AO39" s="149"/>
      <c r="AP39" s="149"/>
      <c r="AQ39" s="149"/>
      <c r="AR39" s="149"/>
      <c r="AS39" s="149"/>
    </row>
    <row r="40" spans="3:45" ht="14.45">
      <c r="C40" s="377" t="s">
        <v>2950</v>
      </c>
      <c r="D40" s="375">
        <f>I25*500</f>
        <v>19</v>
      </c>
      <c r="E40" s="375">
        <f>J25*500</f>
        <v>36</v>
      </c>
      <c r="F40" s="376">
        <f t="shared" si="1"/>
        <v>17</v>
      </c>
      <c r="Y40" s="149"/>
      <c r="Z40" s="149"/>
      <c r="AA40" s="149"/>
      <c r="AB40" s="149"/>
      <c r="AC40" s="149"/>
      <c r="AD40" s="149"/>
      <c r="AE40" s="149"/>
      <c r="AF40" s="149"/>
      <c r="AG40" s="149"/>
      <c r="AH40" s="149"/>
      <c r="AI40" s="149"/>
      <c r="AJ40" s="149"/>
      <c r="AK40" s="149"/>
      <c r="AL40" s="149"/>
      <c r="AM40" s="149"/>
      <c r="AN40" s="149"/>
      <c r="AO40" s="149"/>
      <c r="AP40" s="149"/>
      <c r="AQ40" s="149"/>
      <c r="AR40" s="149"/>
      <c r="AS40" s="149"/>
    </row>
    <row r="42" spans="3:7" ht="14.45">
      <c r="C42" s="112" t="s">
        <v>2951</v>
      </c>
      <c r="D42" s="112">
        <v>2024</v>
      </c>
      <c r="E42" s="112">
        <v>2025</v>
      </c>
      <c r="F42" s="112"/>
      <c r="G42" s="113" t="s">
        <v>2952</v>
      </c>
    </row>
    <row r="43" spans="3:6" ht="14.45">
      <c r="C43" s="117" t="s">
        <v>137</v>
      </c>
      <c r="D43" s="110">
        <v>225</v>
      </c>
      <c r="E43" s="110">
        <f>FG500_DataCollection_FY26!CC504</f>
        <v>253</v>
      </c>
      <c r="F43" s="111"/>
    </row>
    <row r="44" spans="3:6" ht="14.45">
      <c r="C44" s="117" t="s">
        <v>138</v>
      </c>
      <c r="D44" s="110">
        <v>169</v>
      </c>
      <c r="E44" s="110">
        <f>FG500_DataCollection_FY26!BX504</f>
        <v>56</v>
      </c>
      <c r="F44" s="111"/>
    </row>
    <row r="45" spans="3:6" ht="14.45">
      <c r="C45" s="117" t="s">
        <v>2953</v>
      </c>
      <c r="D45" s="110">
        <v>72</v>
      </c>
      <c r="E45" s="110">
        <v>11</v>
      </c>
      <c r="F45" s="111" t="s">
        <v>2954</v>
      </c>
    </row>
    <row r="46" spans="3:6" ht="14.45">
      <c r="C46" s="117" t="s">
        <v>2955</v>
      </c>
      <c r="D46" s="110">
        <f>D43+D44-D45</f>
        <v>322</v>
      </c>
      <c r="E46" s="110">
        <f>FG500_DataCollection_FY26!CD504</f>
        <v>307</v>
      </c>
      <c r="F46" s="111">
        <f>E43+E44-E45</f>
        <v>298</v>
      </c>
    </row>
    <row r="47" spans="3:6" ht="14.45">
      <c r="C47" s="126" t="s">
        <v>2904</v>
      </c>
      <c r="D47" s="130">
        <f>D46/500</f>
        <v>0.644</v>
      </c>
      <c r="E47" s="130">
        <f>E46/500</f>
        <v>0.614</v>
      </c>
      <c r="F47" s="110">
        <f>D43+D44-D45</f>
        <v>322</v>
      </c>
    </row>
    <row r="49" ht="44.25" customHeight="1"/>
    <row r="50" spans="3:22" s="166" customFormat="1" ht="113.25" customHeight="1">
      <c r="C50" s="109"/>
      <c r="D50" s="109" t="s">
        <v>1047</v>
      </c>
      <c r="E50" s="109" t="s">
        <v>244</v>
      </c>
      <c r="F50" s="109" t="s">
        <v>852</v>
      </c>
      <c r="G50" s="109" t="s">
        <v>174</v>
      </c>
      <c r="H50" s="109" t="s">
        <v>272</v>
      </c>
      <c r="I50" s="109" t="s">
        <v>229</v>
      </c>
      <c r="J50" s="109" t="s">
        <v>735</v>
      </c>
      <c r="K50" s="109" t="s">
        <v>206</v>
      </c>
      <c r="L50" s="109" t="s">
        <v>642</v>
      </c>
      <c r="M50" s="109" t="s">
        <v>998</v>
      </c>
      <c r="N50" s="109" t="s">
        <v>184</v>
      </c>
      <c r="O50" s="109" t="s">
        <v>193</v>
      </c>
      <c r="P50" s="109" t="s">
        <v>1294</v>
      </c>
      <c r="Q50" s="109" t="s">
        <v>144</v>
      </c>
      <c r="R50" s="109" t="s">
        <v>214</v>
      </c>
      <c r="S50" s="109" t="s">
        <v>517</v>
      </c>
      <c r="T50" s="109" t="s">
        <v>790</v>
      </c>
      <c r="U50" s="109" t="s">
        <v>2928</v>
      </c>
      <c r="V50" s="109" t="s">
        <v>2904</v>
      </c>
    </row>
    <row r="51" spans="3:22" ht="14.45">
      <c r="C51" s="117" t="s">
        <v>2915</v>
      </c>
      <c r="D51" s="178">
        <f>SUMIF(FG500_DataCollection_FY26!$E$4:$E$503,D50,FG500_DataCollection_FY26!$BN$4:$BN$503)</f>
        <v>2</v>
      </c>
      <c r="E51" s="178">
        <f>SUMIF(FG500_DataCollection_FY26!$E$4:$E$503,E50,FG500_DataCollection_FY26!$BN$4:$BN$503)</f>
        <v>14</v>
      </c>
      <c r="F51" s="178">
        <f>SUMIF(FG500_DataCollection_FY26!$E$4:$E$503,F50,FG500_DataCollection_FY26!$BN$4:$BN$503)</f>
        <v>2</v>
      </c>
      <c r="G51" s="178">
        <f>SUMIF(FG500_DataCollection_FY26!$E$4:$E$503,G50,FG500_DataCollection_FY26!$BN$4:$BN$503)</f>
        <v>8</v>
      </c>
      <c r="H51" s="178">
        <f>SUMIF(FG500_DataCollection_FY26!$E$4:$E$503,H50,FG500_DataCollection_FY26!$BN$4:$BN$503)</f>
        <v>5</v>
      </c>
      <c r="I51" s="178">
        <f>SUMIF(FG500_DataCollection_FY26!$E$4:$E$503,I50,FG500_DataCollection_FY26!$BN$4:$BN$503)</f>
        <v>9</v>
      </c>
      <c r="J51" s="178">
        <f>SUMIF(FG500_DataCollection_FY26!$E$4:$E$503,J50,FG500_DataCollection_FY26!$BN$4:$BN$503)</f>
        <v>14</v>
      </c>
      <c r="K51" s="178">
        <f>SUMIF(FG500_DataCollection_FY26!$E$4:$E$503,K50,FG500_DataCollection_FY26!$BN$4:$BN$503)</f>
        <v>20</v>
      </c>
      <c r="L51" s="178">
        <f>SUMIF(FG500_DataCollection_FY26!$E$4:$E$503,L50,FG500_DataCollection_FY26!$BN$4:$BN$503)</f>
        <v>5</v>
      </c>
      <c r="M51" s="178">
        <f>SUMIF(FG500_DataCollection_FY26!$E$4:$E$503,M50,FG500_DataCollection_FY26!$BN$4:$BN$503)</f>
        <v>9</v>
      </c>
      <c r="N51" s="178">
        <f>SUMIF(FG500_DataCollection_FY26!$E$4:$E$503,N50,FG500_DataCollection_FY26!$BN$4:$BN$503)</f>
        <v>1</v>
      </c>
      <c r="O51" s="178">
        <f>SUMIF(FG500_DataCollection_FY26!$E$4:$E$503,O50,FG500_DataCollection_FY26!$BN$4:$BN$503)</f>
        <v>0</v>
      </c>
      <c r="P51" s="178">
        <f>SUMIF(FG500_DataCollection_FY26!$E$4:$E$503,P50,FG500_DataCollection_FY26!$BN$4:$BN$503)</f>
        <v>1</v>
      </c>
      <c r="Q51" s="178">
        <f>SUMIF(FG500_DataCollection_FY26!$E$4:$E$503,Q50,FG500_DataCollection_FY26!$BN$4:$BN$503)</f>
        <v>22</v>
      </c>
      <c r="R51" s="178">
        <f>SUMIF(FG500_DataCollection_FY26!$E$4:$E$503,R50,FG500_DataCollection_FY26!$BN$4:$BN$503)</f>
        <v>22</v>
      </c>
      <c r="S51" s="178">
        <f>SUMIF(FG500_DataCollection_FY26!$E$4:$E$503,S50,FG500_DataCollection_FY26!$BN$4:$BN$503)</f>
        <v>11</v>
      </c>
      <c r="T51" s="178">
        <f>SUMIF(FG500_DataCollection_FY26!$E$4:$E$503,T50,FG500_DataCollection_FY26!$BN$4:$BN$503)</f>
        <v>12</v>
      </c>
      <c r="U51" s="178">
        <f>SUM(D51:T51)</f>
        <v>157</v>
      </c>
      <c r="V51" s="111"/>
    </row>
    <row r="52" spans="3:22" ht="14.45">
      <c r="C52" s="115" t="s">
        <v>2941</v>
      </c>
      <c r="D52" s="178">
        <f>SUMIFS(FG500_DataCollection_FY26!$BN$4:$BN$503,FG500_DataCollection_FY26!$E$4:$E$503,D50,FG500_DataCollection_FY26!$U$4:$U$503,"&lt;=2025")</f>
        <v>0</v>
      </c>
      <c r="E52" s="178">
        <f>SUMIFS(FG500_DataCollection_FY26!$BN$4:$BN$503,FG500_DataCollection_FY26!$E$4:$E$503,E50,FG500_DataCollection_FY26!$U$4:$U$503,"&lt;=2025")</f>
        <v>0</v>
      </c>
      <c r="F52" s="178">
        <f>SUMIFS(FG500_DataCollection_FY26!$BN$4:$BN$503,FG500_DataCollection_FY26!$E$4:$E$503,F50,FG500_DataCollection_FY26!$U$4:$U$503,"&lt;=2025")</f>
        <v>0</v>
      </c>
      <c r="G52" s="178">
        <f>SUMIFS(FG500_DataCollection_FY26!$BN$4:$BN$503,FG500_DataCollection_FY26!$E$4:$E$503,G50,FG500_DataCollection_FY26!$U$4:$U$503,"&lt;=2025")</f>
        <v>0</v>
      </c>
      <c r="H52" s="178">
        <f>SUMIFS(FG500_DataCollection_FY26!$BN$4:$BN$503,FG500_DataCollection_FY26!$E$4:$E$503,H50,FG500_DataCollection_FY26!$U$4:$U$503,"&lt;=2025")</f>
        <v>0</v>
      </c>
      <c r="I52" s="178">
        <f>SUMIFS(FG500_DataCollection_FY26!$BN$4:$BN$503,FG500_DataCollection_FY26!$E$4:$E$503,I50,FG500_DataCollection_FY26!$U$4:$U$503,"&lt;=2025")</f>
        <v>4</v>
      </c>
      <c r="J52" s="178">
        <f>SUMIFS(FG500_DataCollection_FY26!$BN$4:$BN$503,FG500_DataCollection_FY26!$E$4:$E$503,J50,FG500_DataCollection_FY26!$U$4:$U$503,"&lt;=2025")</f>
        <v>1</v>
      </c>
      <c r="K52" s="178">
        <f>SUMIFS(FG500_DataCollection_FY26!$BN$4:$BN$503,FG500_DataCollection_FY26!$E$4:$E$503,K50,FG500_DataCollection_FY26!$U$4:$U$503,"&lt;=2025")</f>
        <v>0</v>
      </c>
      <c r="L52" s="178">
        <f>SUMIFS(FG500_DataCollection_FY26!$BN$4:$BN$503,FG500_DataCollection_FY26!$E$4:$E$503,L50,FG500_DataCollection_FY26!$U$4:$U$503,"&lt;=2025")</f>
        <v>0</v>
      </c>
      <c r="M52" s="178">
        <f>SUMIFS(FG500_DataCollection_FY26!$BN$4:$BN$503,FG500_DataCollection_FY26!$E$4:$E$503,M50,FG500_DataCollection_FY26!$U$4:$U$503,"&lt;=2025")</f>
        <v>0</v>
      </c>
      <c r="N52" s="178">
        <f>SUMIFS(FG500_DataCollection_FY26!$BN$4:$BN$503,FG500_DataCollection_FY26!$E$4:$E$503,N50,FG500_DataCollection_FY26!$U$4:$U$503,"&lt;=2025")</f>
        <v>0</v>
      </c>
      <c r="O52" s="178">
        <f>SUMIFS(FG500_DataCollection_FY26!$BN$4:$BN$503,FG500_DataCollection_FY26!$E$4:$E$503,O50,FG500_DataCollection_FY26!$U$4:$U$503,"&lt;=2025")</f>
        <v>0</v>
      </c>
      <c r="P52" s="178">
        <f>SUMIFS(FG500_DataCollection_FY26!$BN$4:$BN$503,FG500_DataCollection_FY26!$E$4:$E$503,P50,FG500_DataCollection_FY26!$U$4:$U$503,"&lt;=2025")</f>
        <v>0</v>
      </c>
      <c r="Q52" s="178">
        <f>SUMIFS(FG500_DataCollection_FY26!$BN$4:$BN$503,FG500_DataCollection_FY26!$E$4:$E$503,Q50,FG500_DataCollection_FY26!$U$4:$U$503,"&lt;=2025")</f>
        <v>0</v>
      </c>
      <c r="R52" s="178">
        <f>SUMIFS(FG500_DataCollection_FY26!$BN$4:$BN$503,FG500_DataCollection_FY26!$E$4:$E$503,R50,FG500_DataCollection_FY26!$U$4:$U$503,"&lt;=2025")</f>
        <v>0</v>
      </c>
      <c r="S52" s="178">
        <f>SUMIFS(FG500_DataCollection_FY26!$BN$4:$BN$503,FG500_DataCollection_FY26!$E$4:$E$503,S50,FG500_DataCollection_FY26!$U$4:$U$503,"&lt;=2025")</f>
        <v>0</v>
      </c>
      <c r="T52" s="178">
        <f>SUMIFS(FG500_DataCollection_FY26!$BN$4:$BN$503,FG500_DataCollection_FY26!$E$4:$E$503,T50,FG500_DataCollection_FY26!$U$4:$U$503,"&lt;=2025")</f>
        <v>0</v>
      </c>
      <c r="U52" s="178">
        <f t="shared" si="2" ref="U52:U66">SUM(D52:T52)</f>
        <v>5</v>
      </c>
      <c r="V52" s="111"/>
    </row>
    <row r="53" spans="3:22" ht="14.45">
      <c r="C53" s="115" t="s">
        <v>2943</v>
      </c>
      <c r="D53" s="178">
        <f>SUMIFS(FG500_DataCollection_FY26!$BN$4:$BN$503,FG500_DataCollection_FY26!$E$4:$E$503,D50,FG500_DataCollection_FY26!$U$4:$U$503,"&gt;=2026",FG500_DataCollection_FY26!$U$4:$U$503,"&lt;=2030")</f>
        <v>1</v>
      </c>
      <c r="E53" s="178">
        <f>SUMIFS(FG500_DataCollection_FY26!$BN$4:$BN$503,FG500_DataCollection_FY26!$E$4:$E$503,E50,FG500_DataCollection_FY26!$U$4:$U$503,"&gt;=2026",FG500_DataCollection_FY26!$U$4:$U$503,"&lt;=2030")</f>
        <v>11</v>
      </c>
      <c r="F53" s="178">
        <f>SUMIFS(FG500_DataCollection_FY26!$BN$4:$BN$503,FG500_DataCollection_FY26!$E$4:$E$503,F50,FG500_DataCollection_FY26!$U$4:$U$503,"&gt;=2026",FG500_DataCollection_FY26!$U$4:$U$503,"&lt;=2030")</f>
        <v>1</v>
      </c>
      <c r="G53" s="178">
        <f>SUMIFS(FG500_DataCollection_FY26!$BN$4:$BN$503,FG500_DataCollection_FY26!$E$4:$E$503,G50,FG500_DataCollection_FY26!$U$4:$U$503,"&gt;=2026",FG500_DataCollection_FY26!$U$4:$U$503,"&lt;=2030")</f>
        <v>6</v>
      </c>
      <c r="H53" s="178">
        <f>SUMIFS(FG500_DataCollection_FY26!$BN$4:$BN$503,FG500_DataCollection_FY26!$E$4:$E$503,H50,FG500_DataCollection_FY26!$U$4:$U$503,"&gt;=2026",FG500_DataCollection_FY26!$U$4:$U$503,"&lt;=2030")</f>
        <v>3</v>
      </c>
      <c r="I53" s="178">
        <f>SUMIFS(FG500_DataCollection_FY26!$BN$4:$BN$503,FG500_DataCollection_FY26!$E$4:$E$503,I50,FG500_DataCollection_FY26!$U$4:$U$503,"&gt;=2026",FG500_DataCollection_FY26!$U$4:$U$503,"&lt;=2030")</f>
        <v>3</v>
      </c>
      <c r="J53" s="178">
        <f>SUMIFS(FG500_DataCollection_FY26!$BN$4:$BN$503,FG500_DataCollection_FY26!$E$4:$E$503,J50,FG500_DataCollection_FY26!$U$4:$U$503,"&gt;=2026",FG500_DataCollection_FY26!$U$4:$U$503,"&lt;=2030")</f>
        <v>10</v>
      </c>
      <c r="K53" s="178">
        <f>SUMIFS(FG500_DataCollection_FY26!$BN$4:$BN$503,FG500_DataCollection_FY26!$E$4:$E$503,K50,FG500_DataCollection_FY26!$U$4:$U$503,"&gt;=2026",FG500_DataCollection_FY26!$U$4:$U$503,"&lt;=2030")</f>
        <v>16</v>
      </c>
      <c r="L53" s="178">
        <f>SUMIFS(FG500_DataCollection_FY26!$BN$4:$BN$503,FG500_DataCollection_FY26!$E$4:$E$503,L50,FG500_DataCollection_FY26!$U$4:$U$503,"&gt;=2026",FG500_DataCollection_FY26!$U$4:$U$503,"&lt;=2030")</f>
        <v>5</v>
      </c>
      <c r="M53" s="178">
        <f>SUMIFS(FG500_DataCollection_FY26!$BN$4:$BN$503,FG500_DataCollection_FY26!$E$4:$E$503,M50,FG500_DataCollection_FY26!$U$4:$U$503,"&gt;=2026",FG500_DataCollection_FY26!$U$4:$U$503,"&lt;=2030")</f>
        <v>8</v>
      </c>
      <c r="N53" s="178">
        <f>SUMIFS(FG500_DataCollection_FY26!$BN$4:$BN$503,FG500_DataCollection_FY26!$E$4:$E$503,N50,FG500_DataCollection_FY26!$U$4:$U$503,"&gt;=2026",FG500_DataCollection_FY26!$U$4:$U$503,"&lt;=2030")</f>
        <v>1</v>
      </c>
      <c r="O53" s="178">
        <f>SUMIFS(FG500_DataCollection_FY26!$BN$4:$BN$503,FG500_DataCollection_FY26!$E$4:$E$503,O50,FG500_DataCollection_FY26!$U$4:$U$503,"&gt;=2026",FG500_DataCollection_FY26!$U$4:$U$503,"&lt;=2030")</f>
        <v>0</v>
      </c>
      <c r="P53" s="178">
        <f>SUMIFS(FG500_DataCollection_FY26!$BN$4:$BN$503,FG500_DataCollection_FY26!$E$4:$E$503,P50,FG500_DataCollection_FY26!$U$4:$U$503,"&gt;=2026",FG500_DataCollection_FY26!$U$4:$U$503,"&lt;=2030")</f>
        <v>1</v>
      </c>
      <c r="Q53" s="178">
        <f>SUMIFS(FG500_DataCollection_FY26!$BN$4:$BN$503,FG500_DataCollection_FY26!$E$4:$E$503,Q50,FG500_DataCollection_FY26!$U$4:$U$503,"&gt;=2026",FG500_DataCollection_FY26!$U$4:$U$503,"&lt;=2030")</f>
        <v>18</v>
      </c>
      <c r="R53" s="178">
        <f>SUMIFS(FG500_DataCollection_FY26!$BN$4:$BN$503,FG500_DataCollection_FY26!$E$4:$E$503,R50,FG500_DataCollection_FY26!$U$4:$U$503,"&gt;=2026",FG500_DataCollection_FY26!$U$4:$U$503,"&lt;=2030")</f>
        <v>17</v>
      </c>
      <c r="S53" s="178">
        <f>SUMIFS(FG500_DataCollection_FY26!$BN$4:$BN$503,FG500_DataCollection_FY26!$E$4:$E$503,S50,FG500_DataCollection_FY26!$U$4:$U$503,"&gt;=2026",FG500_DataCollection_FY26!$U$4:$U$503,"&lt;=2030")</f>
        <v>11</v>
      </c>
      <c r="T53" s="178">
        <f>SUMIFS(FG500_DataCollection_FY26!$BN$4:$BN$503,FG500_DataCollection_FY26!$E$4:$E$503,T50,FG500_DataCollection_FY26!$U$4:$U$503,"&gt;=2026",FG500_DataCollection_FY26!$U$4:$U$503,"&lt;=2030")</f>
        <v>8</v>
      </c>
      <c r="U53" s="178">
        <f t="shared" si="2"/>
        <v>120</v>
      </c>
      <c r="V53" s="178"/>
    </row>
    <row r="54" spans="3:22" ht="14.45">
      <c r="C54" s="115" t="s">
        <v>2956</v>
      </c>
      <c r="D54" s="178">
        <f>SUMIFS(FG500_DataCollection_FY26!$BN$4:$BN$503,FG500_DataCollection_FY26!$E$4:$E$503,D50,FG500_DataCollection_FY26!$U$4:$U$503,"&gt;2030")</f>
        <v>1</v>
      </c>
      <c r="E54" s="178">
        <f>SUMIFS(FG500_DataCollection_FY26!$BN$4:$BN$503,FG500_DataCollection_FY26!$E$4:$E$503,E50,FG500_DataCollection_FY26!$U$4:$U$503,"&gt;2030",FG500_DataCollection_FY26!$U$4:$U$503,"&lt;=2070")</f>
        <v>3</v>
      </c>
      <c r="F54" s="178">
        <f>SUMIFS(FG500_DataCollection_FY26!$BN$4:$BN$503,FG500_DataCollection_FY26!$E$4:$E$503,F50,FG500_DataCollection_FY26!$U$4:$U$503,"&gt;2030",FG500_DataCollection_FY26!$U$4:$U$503,"&lt;=2070")</f>
        <v>1</v>
      </c>
      <c r="G54" s="178">
        <f>SUMIFS(FG500_DataCollection_FY26!$BN$4:$BN$503,FG500_DataCollection_FY26!$E$4:$E$503,G50,FG500_DataCollection_FY26!$U$4:$U$503,"&gt;2030",FG500_DataCollection_FY26!$U$4:$U$503,"&lt;=2070")</f>
        <v>2</v>
      </c>
      <c r="H54" s="178">
        <f>SUMIFS(FG500_DataCollection_FY26!$BN$4:$BN$503,FG500_DataCollection_FY26!$E$4:$E$503,H50,FG500_DataCollection_FY26!$U$4:$U$503,"&gt;2030",FG500_DataCollection_FY26!$U$4:$U$503,"&lt;=2070")</f>
        <v>2</v>
      </c>
      <c r="I54" s="178">
        <f>SUMIFS(FG500_DataCollection_FY26!$BN$4:$BN$503,FG500_DataCollection_FY26!$E$4:$E$503,I50,FG500_DataCollection_FY26!$U$4:$U$503,"&gt;2030",FG500_DataCollection_FY26!$U$4:$U$503,"&lt;=2070")</f>
        <v>2</v>
      </c>
      <c r="J54" s="178">
        <f>SUMIFS(FG500_DataCollection_FY26!$BN$4:$BN$503,FG500_DataCollection_FY26!$E$4:$E$503,J50,FG500_DataCollection_FY26!$U$4:$U$503,"&gt;2030",FG500_DataCollection_FY26!$U$4:$U$503,"&lt;=2070")</f>
        <v>3</v>
      </c>
      <c r="K54" s="178">
        <f>SUMIFS(FG500_DataCollection_FY26!$BN$4:$BN$503,FG500_DataCollection_FY26!$E$4:$E$503,K50,FG500_DataCollection_FY26!$U$4:$U$503,"&gt;2030",FG500_DataCollection_FY26!$U$4:$U$503,"&lt;=2070")</f>
        <v>4</v>
      </c>
      <c r="L54" s="178">
        <f>SUMIFS(FG500_DataCollection_FY26!$BN$4:$BN$503,FG500_DataCollection_FY26!$E$4:$E$503,L50,FG500_DataCollection_FY26!$U$4:$U$503,"&gt;2030",FG500_DataCollection_FY26!$U$4:$U$503,"&lt;=2070")</f>
        <v>0</v>
      </c>
      <c r="M54" s="178">
        <f>SUMIFS(FG500_DataCollection_FY26!$BN$4:$BN$503,FG500_DataCollection_FY26!$E$4:$E$503,M50,FG500_DataCollection_FY26!$U$4:$U$503,"&gt;2030",FG500_DataCollection_FY26!$U$4:$U$503,"&lt;=2070")</f>
        <v>1</v>
      </c>
      <c r="N54" s="178">
        <f>SUMIFS(FG500_DataCollection_FY26!$BN$4:$BN$503,FG500_DataCollection_FY26!$E$4:$E$503,N50,FG500_DataCollection_FY26!$U$4:$U$503,"&gt;2030",FG500_DataCollection_FY26!$U$4:$U$503,"&lt;=2070")</f>
        <v>0</v>
      </c>
      <c r="O54" s="178">
        <f>SUMIFS(FG500_DataCollection_FY26!$BN$4:$BN$503,FG500_DataCollection_FY26!$E$4:$E$503,O50,FG500_DataCollection_FY26!$U$4:$U$503,"&gt;2030",FG500_DataCollection_FY26!$U$4:$U$503,"&lt;=2070")</f>
        <v>0</v>
      </c>
      <c r="P54" s="178">
        <f>SUMIFS(FG500_DataCollection_FY26!$BN$4:$BN$503,FG500_DataCollection_FY26!$E$4:$E$503,P50,FG500_DataCollection_FY26!$U$4:$U$503,"&gt;2030",FG500_DataCollection_FY26!$U$4:$U$503,"&lt;=2070")</f>
        <v>0</v>
      </c>
      <c r="Q54" s="178">
        <f>SUMIFS(FG500_DataCollection_FY26!$BN$4:$BN$503,FG500_DataCollection_FY26!$E$4:$E$503,Q50,FG500_DataCollection_FY26!$U$4:$U$503,"&gt;2030",FG500_DataCollection_FY26!$U$4:$U$503,"&lt;=2070")</f>
        <v>4</v>
      </c>
      <c r="R54" s="178">
        <f>SUMIFS(FG500_DataCollection_FY26!$BN$4:$BN$503,FG500_DataCollection_FY26!$E$4:$E$503,R50,FG500_DataCollection_FY26!$U$4:$U$503,"&gt;2030",FG500_DataCollection_FY26!$U$4:$U$503,"&lt;=2070")</f>
        <v>5</v>
      </c>
      <c r="S54" s="178">
        <f>SUMIFS(FG500_DataCollection_FY26!$BN$4:$BN$503,FG500_DataCollection_FY26!$E$4:$E$503,S50,FG500_DataCollection_FY26!$U$4:$U$503,"&gt;2030",FG500_DataCollection_FY26!$U$4:$U$503,"&lt;=2070")</f>
        <v>0</v>
      </c>
      <c r="T54" s="178">
        <f>SUMIFS(FG500_DataCollection_FY26!$BN$4:$BN$503,FG500_DataCollection_FY26!$E$4:$E$503,T50,FG500_DataCollection_FY26!$U$4:$U$503,"&gt;2030",FG500_DataCollection_FY26!$U$4:$U$503,"&lt;=2070")</f>
        <v>4</v>
      </c>
      <c r="U54" s="178">
        <f t="shared" si="2"/>
        <v>32</v>
      </c>
      <c r="V54" s="178"/>
    </row>
    <row r="55" spans="3:22" ht="14.45">
      <c r="C55" s="117" t="s">
        <v>2</v>
      </c>
      <c r="D55" s="178">
        <f>SUMIF(FG500_DataCollection_FY26!$E$4:$E$503,D50,FG500_DataCollection_FY26!$BJ$4:$BJ$503)</f>
        <v>0</v>
      </c>
      <c r="E55" s="178">
        <f>SUMIF(FG500_DataCollection_FY26!$E$4:$E$503,E50,FG500_DataCollection_FY26!$BJ$4:$BJ$503)</f>
        <v>7</v>
      </c>
      <c r="F55" s="178">
        <f>SUMIF(FG500_DataCollection_FY26!$E$4:$E$503,F50,FG500_DataCollection_FY26!$BJ$4:$BJ$503)</f>
        <v>0</v>
      </c>
      <c r="G55" s="178">
        <f>SUMIF(FG500_DataCollection_FY26!$E$4:$E$503,G50,FG500_DataCollection_FY26!$BJ$4:$BJ$503)</f>
        <v>1</v>
      </c>
      <c r="H55" s="178">
        <f>SUMIF(FG500_DataCollection_FY26!$E$4:$E$503,H50,FG500_DataCollection_FY26!$BJ$4:$BJ$503)</f>
        <v>0</v>
      </c>
      <c r="I55" s="178">
        <f>SUMIF(FG500_DataCollection_FY26!$E$4:$E$503,I50,FG500_DataCollection_FY26!$BJ$4:$BJ$503)</f>
        <v>22</v>
      </c>
      <c r="J55" s="178">
        <f>SUMIF(FG500_DataCollection_FY26!$E$4:$E$503,J50,FG500_DataCollection_FY26!$BJ$4:$BJ$503)</f>
        <v>5</v>
      </c>
      <c r="K55" s="178">
        <f>SUMIF(FG500_DataCollection_FY26!$E$4:$E$503,K50,FG500_DataCollection_FY26!$BJ$4:$BJ$503)</f>
        <v>9</v>
      </c>
      <c r="L55" s="178">
        <f>SUMIF(FG500_DataCollection_FY26!$E$4:$E$503,L50,FG500_DataCollection_FY26!$BJ$4:$BJ$503)</f>
        <v>1</v>
      </c>
      <c r="M55" s="178">
        <f>SUMIF(FG500_DataCollection_FY26!$E$4:$E$503,M50,FG500_DataCollection_FY26!$BJ$4:$BJ$503)</f>
        <v>1</v>
      </c>
      <c r="N55" s="178">
        <f>SUMIF(FG500_DataCollection_FY26!$E$4:$E$503,N50,FG500_DataCollection_FY26!$BJ$4:$BJ$503)</f>
        <v>0</v>
      </c>
      <c r="O55" s="178">
        <f>SUMIF(FG500_DataCollection_FY26!$E$4:$E$503,O50,FG500_DataCollection_FY26!$BJ$4:$BJ$503)</f>
        <v>1</v>
      </c>
      <c r="P55" s="178">
        <f>SUMIF(FG500_DataCollection_FY26!$E$4:$E$503,P50,FG500_DataCollection_FY26!$BJ$4:$BJ$503)</f>
        <v>0</v>
      </c>
      <c r="Q55" s="178">
        <f>SUMIF(FG500_DataCollection_FY26!$E$4:$E$503,Q50,FG500_DataCollection_FY26!$BJ$4:$BJ$503)</f>
        <v>9</v>
      </c>
      <c r="R55" s="178">
        <f>SUMIF(FG500_DataCollection_FY26!$E$4:$E$503,R50,FG500_DataCollection_FY26!$BJ$4:$BJ$503)</f>
        <v>15</v>
      </c>
      <c r="S55" s="178">
        <f>SUMIF(FG500_DataCollection_FY26!$E$4:$E$503,S50,FG500_DataCollection_FY26!$BJ$4:$BJ$503)</f>
        <v>6</v>
      </c>
      <c r="T55" s="178">
        <f>SUMIF(FG500_DataCollection_FY26!$E$4:$E$503,T50,FG500_DataCollection_FY26!$BJ$4:$BJ$503)</f>
        <v>1</v>
      </c>
      <c r="U55" s="178">
        <f t="shared" si="2"/>
        <v>78</v>
      </c>
      <c r="V55" s="178"/>
    </row>
    <row r="56" spans="3:22" ht="14.45">
      <c r="C56" s="115" t="s">
        <v>2941</v>
      </c>
      <c r="D56" s="178">
        <f>SUMIFS(FG500_DataCollection_FY26!$BJ$4:$BJ$503,FG500_DataCollection_FY26!$E4:$E$503,D50,FG500_DataCollection_FY26!$P$4:$P$503,"&lt;=2025")</f>
        <v>0</v>
      </c>
      <c r="E56" s="178">
        <f>SUMIFS(FG500_DataCollection_FY26!$BJ$4:$BJ$503,FG500_DataCollection_FY26!$E4:$E$503,E50,FG500_DataCollection_FY26!$P$4:$P$503,"&lt;=2025")</f>
        <v>0</v>
      </c>
      <c r="F56" s="178">
        <f>SUMIFS(FG500_DataCollection_FY26!$BJ$4:$BJ$503,FG500_DataCollection_FY26!$E4:$E$503,F50,FG500_DataCollection_FY26!$P$4:$P$503,"&lt;=2025")</f>
        <v>0</v>
      </c>
      <c r="G56" s="178">
        <f>SUMIFS(FG500_DataCollection_FY26!$BJ$4:$BJ$503,FG500_DataCollection_FY26!$E4:$E$503,G50,FG500_DataCollection_FY26!$P$4:$P$503,"&lt;=2025")</f>
        <v>0</v>
      </c>
      <c r="H56" s="178">
        <f>SUMIFS(FG500_DataCollection_FY26!$BJ$4:$BJ$503,FG500_DataCollection_FY26!$E4:$E$503,H50,FG500_DataCollection_FY26!$P$4:$P$503,"&lt;=2025")</f>
        <v>0</v>
      </c>
      <c r="I56" s="178">
        <f>SUMIFS(FG500_DataCollection_FY26!$BJ$4:$BJ$503,FG500_DataCollection_FY26!$E4:$E$503,I50,FG500_DataCollection_FY26!$P$4:$P$503,"&lt;=2025")</f>
        <v>17</v>
      </c>
      <c r="J56" s="178">
        <f>SUMIFS(FG500_DataCollection_FY26!$BJ$4:$BJ$503,FG500_DataCollection_FY26!$E4:$E$503,J50,FG500_DataCollection_FY26!$P$4:$P$503,"&lt;=2025")</f>
        <v>3</v>
      </c>
      <c r="K56" s="178">
        <f>SUMIFS(FG500_DataCollection_FY26!$BJ$4:$BJ$503,FG500_DataCollection_FY26!$E4:$E$503,K50,FG500_DataCollection_FY26!$P$4:$P$503,"&lt;=2025")</f>
        <v>5</v>
      </c>
      <c r="L56" s="178">
        <f>SUMIFS(FG500_DataCollection_FY26!$BJ$4:$BJ$503,FG500_DataCollection_FY26!$E4:$E$503,L50,FG500_DataCollection_FY26!$P$4:$P$503,"&lt;=2025")</f>
        <v>0</v>
      </c>
      <c r="M56" s="178">
        <f>SUMIFS(FG500_DataCollection_FY26!$BJ$4:$BJ$503,FG500_DataCollection_FY26!$E4:$E$503,M50,FG500_DataCollection_FY26!$P$4:$P$503,"&lt;=2025")</f>
        <v>0</v>
      </c>
      <c r="N56" s="178">
        <f>SUMIFS(FG500_DataCollection_FY26!$BJ$4:$BJ$503,FG500_DataCollection_FY26!$E4:$E$503,N50,FG500_DataCollection_FY26!$P$4:$P$503,"&lt;=2025")</f>
        <v>0</v>
      </c>
      <c r="O56" s="178">
        <f>SUMIFS(FG500_DataCollection_FY26!$BJ$4:$BJ$503,FG500_DataCollection_FY26!$E4:$E$503,O50,FG500_DataCollection_FY26!$P$4:$P$503,"&lt;=2025")</f>
        <v>0</v>
      </c>
      <c r="P56" s="178">
        <f>SUMIFS(FG500_DataCollection_FY26!$BJ$4:$BJ$503,FG500_DataCollection_FY26!$E4:$E$503,P50,FG500_DataCollection_FY26!$P$4:$P$503,"&lt;=2025")</f>
        <v>0</v>
      </c>
      <c r="Q56" s="178">
        <f>SUMIFS(FG500_DataCollection_FY26!$BJ$4:$BJ$503,FG500_DataCollection_FY26!$E4:$E$503,Q50,FG500_DataCollection_FY26!$P$4:$P$503,"&lt;=2025")</f>
        <v>3</v>
      </c>
      <c r="R56" s="178">
        <f>SUMIFS(FG500_DataCollection_FY26!$BJ$4:$BJ$503,FG500_DataCollection_FY26!$E4:$E$503,R50,FG500_DataCollection_FY26!$P$4:$P$503,"&lt;=2025")</f>
        <v>5</v>
      </c>
      <c r="S56" s="178">
        <f>SUMIFS(FG500_DataCollection_FY26!$BJ$4:$BJ$503,FG500_DataCollection_FY26!$E4:$E$503,S50,FG500_DataCollection_FY26!$P$4:$P$503,"&lt;=2025")</f>
        <v>2</v>
      </c>
      <c r="T56" s="178">
        <f>SUMIFS(FG500_DataCollection_FY26!$BJ$4:$BJ$503,FG500_DataCollection_FY26!$E4:$E$503,T50,FG500_DataCollection_FY26!$P$4:$P$503,"&lt;=2025")</f>
        <v>1</v>
      </c>
      <c r="U56" s="178">
        <f t="shared" si="2"/>
        <v>36</v>
      </c>
      <c r="V56" s="178"/>
    </row>
    <row r="57" spans="3:22" ht="14.45">
      <c r="C57" s="115" t="s">
        <v>2943</v>
      </c>
      <c r="D57" s="178">
        <f>SUMIFS(FG500_DataCollection_FY26!$BJ$4:$BJ$503,FG500_DataCollection_FY26!$E$4:$E$503,D50,FG500_DataCollection_FY26!$P$4:$P$503,"&gt;=2026",FG500_DataCollection_FY26!$P$4:$P$503,"&lt;=2030")</f>
        <v>0</v>
      </c>
      <c r="E57" s="178">
        <f>SUMIFS(FG500_DataCollection_FY26!$BJ$4:$BJ$503,FG500_DataCollection_FY26!$E$4:$E$503,E50,FG500_DataCollection_FY26!$P$4:$P$503,"&gt;=2026",FG500_DataCollection_FY26!$P$4:$P$503,"&lt;=2030")</f>
        <v>1</v>
      </c>
      <c r="F57" s="178">
        <f>SUMIFS(FG500_DataCollection_FY26!$BJ$4:$BJ$503,FG500_DataCollection_FY26!$E$4:$E$503,F50,FG500_DataCollection_FY26!$P$4:$P$503,"&gt;=2026",FG500_DataCollection_FY26!$P$4:$P$503,"&lt;=2030")</f>
        <v>0</v>
      </c>
      <c r="G57" s="178">
        <f>SUMIFS(FG500_DataCollection_FY26!$BJ$4:$BJ$503,FG500_DataCollection_FY26!$E$4:$E$503,G50,FG500_DataCollection_FY26!$P$4:$P$503,"&gt;=2026",FG500_DataCollection_FY26!$P$4:$P$503,"&lt;=2030")</f>
        <v>1</v>
      </c>
      <c r="H57" s="178">
        <f>SUMIFS(FG500_DataCollection_FY26!$BJ$4:$BJ$503,FG500_DataCollection_FY26!$E$4:$E$503,H50,FG500_DataCollection_FY26!$P$4:$P$503,"&gt;=2026",FG500_DataCollection_FY26!$P$4:$P$503,"&lt;=2030")</f>
        <v>0</v>
      </c>
      <c r="I57" s="178">
        <f>SUMIFS(FG500_DataCollection_FY26!$BJ$4:$BJ$503,FG500_DataCollection_FY26!$E$4:$E$503,I50,FG500_DataCollection_FY26!$P$4:$P$503,"&gt;=2026",FG500_DataCollection_FY26!$P$4:$P$503,"&lt;=2030")</f>
        <v>3</v>
      </c>
      <c r="J57" s="178">
        <f>SUMIFS(FG500_DataCollection_FY26!$BJ$4:$BJ$503,FG500_DataCollection_FY26!$E$4:$E$503,J50,FG500_DataCollection_FY26!$P$4:$P$503,"&gt;=2026",FG500_DataCollection_FY26!$P$4:$P$503,"&lt;=2030")</f>
        <v>1</v>
      </c>
      <c r="K57" s="178">
        <f>SUMIFS(FG500_DataCollection_FY26!$BJ$4:$BJ$503,FG500_DataCollection_FY26!$E$4:$E$503,K50,FG500_DataCollection_FY26!$P$4:$P$503,"&gt;=2026",FG500_DataCollection_FY26!$P$4:$P$503,"&lt;=2030")</f>
        <v>4</v>
      </c>
      <c r="L57" s="178">
        <f>SUMIFS(FG500_DataCollection_FY26!$BJ$4:$BJ$503,FG500_DataCollection_FY26!$E$4:$E$503,L50,FG500_DataCollection_FY26!$P$4:$P$503,"&gt;=2026",FG500_DataCollection_FY26!$P$4:$P$503,"&lt;=2030")</f>
        <v>1</v>
      </c>
      <c r="M57" s="178">
        <f>SUMIFS(FG500_DataCollection_FY26!$BJ$4:$BJ$503,FG500_DataCollection_FY26!$E$4:$E$503,M50,FG500_DataCollection_FY26!$P$4:$P$503,"&gt;=2026",FG500_DataCollection_FY26!$P$4:$P$503,"&lt;=2030")</f>
        <v>1</v>
      </c>
      <c r="N57" s="178">
        <f>SUMIFS(FG500_DataCollection_FY26!$BJ$4:$BJ$503,FG500_DataCollection_FY26!$E$4:$E$503,N50,FG500_DataCollection_FY26!$P$4:$P$503,"&gt;=2026",FG500_DataCollection_FY26!$P$4:$P$503,"&lt;=2030")</f>
        <v>0</v>
      </c>
      <c r="O57" s="178">
        <f>SUMIFS(FG500_DataCollection_FY26!$BJ$4:$BJ$503,FG500_DataCollection_FY26!$E$4:$E$503,O50,FG500_DataCollection_FY26!$P$4:$P$503,"&gt;=2026",FG500_DataCollection_FY26!$P$4:$P$503,"&lt;=2030")</f>
        <v>0</v>
      </c>
      <c r="P57" s="178">
        <f>SUMIFS(FG500_DataCollection_FY26!$BJ$4:$BJ$503,FG500_DataCollection_FY26!$E$4:$E$503,P50,FG500_DataCollection_FY26!$P$4:$P$503,"&gt;=2026",FG500_DataCollection_FY26!$P$4:$P$503,"&lt;=2030")</f>
        <v>0</v>
      </c>
      <c r="Q57" s="178">
        <f>SUMIFS(FG500_DataCollection_FY26!$BJ$4:$BJ$503,FG500_DataCollection_FY26!$E$4:$E$503,Q50,FG500_DataCollection_FY26!$P$4:$P$503,"&gt;=2026",FG500_DataCollection_FY26!$P$4:$P$503,"&lt;=2030")</f>
        <v>4</v>
      </c>
      <c r="R57" s="178">
        <f>SUMIFS(FG500_DataCollection_FY26!$BJ$4:$BJ$503,FG500_DataCollection_FY26!$E$4:$E$503,R50,FG500_DataCollection_FY26!$P$4:$P$503,"&gt;=2026",FG500_DataCollection_FY26!$P$4:$P$503,"&lt;=2030")</f>
        <v>4</v>
      </c>
      <c r="S57" s="178">
        <f>SUMIFS(FG500_DataCollection_FY26!$BJ$4:$BJ$503,FG500_DataCollection_FY26!$E$4:$E$503,S50,FG500_DataCollection_FY26!$P$4:$P$503,"&gt;=2026",FG500_DataCollection_FY26!$P$4:$P$503,"&lt;=2030")</f>
        <v>2</v>
      </c>
      <c r="T57" s="178">
        <f>SUMIFS(FG500_DataCollection_FY26!$BJ$4:$BJ$503,FG500_DataCollection_FY26!$E$4:$E$503,T50,FG500_DataCollection_FY26!$P$4:$P$503,"&gt;=2026",FG500_DataCollection_FY26!$P$4:$P$503,"&lt;=2030")</f>
        <v>0</v>
      </c>
      <c r="U57" s="178">
        <f t="shared" si="2"/>
        <v>22</v>
      </c>
      <c r="V57" s="178"/>
    </row>
    <row r="58" spans="3:22" ht="14.45">
      <c r="C58" s="115" t="s">
        <v>2956</v>
      </c>
      <c r="D58" s="178">
        <f>SUMIFS(FG500_DataCollection_FY26!$BJ$4:$BJ$503,FG500_DataCollection_FY26!$E$4:$E$503,D50,FG500_DataCollection_FY26!$P$4:$P$503,"&gt;2030",FG500_DataCollection_FY26!$P$4:$P$503,"&lt;=2070")</f>
        <v>0</v>
      </c>
      <c r="E58" s="178">
        <f>SUMIFS(FG500_DataCollection_FY26!$BJ$4:$BJ$503,FG500_DataCollection_FY26!$E$4:$E$503,E50,FG500_DataCollection_FY26!$P$4:$P$503,"&gt;2030",FG500_DataCollection_FY26!$P$4:$P$503,"&lt;=2070")</f>
        <v>6</v>
      </c>
      <c r="F58" s="178">
        <f>SUMIFS(FG500_DataCollection_FY26!$BJ$4:$BJ$503,FG500_DataCollection_FY26!$E$4:$E$503,F50,FG500_DataCollection_FY26!$P$4:$P$503,"&gt;2030",FG500_DataCollection_FY26!$P$4:$P$503,"&lt;=2070")</f>
        <v>0</v>
      </c>
      <c r="G58" s="178">
        <f>SUMIFS(FG500_DataCollection_FY26!$BJ$4:$BJ$503,FG500_DataCollection_FY26!$E$4:$E$503,G50,FG500_DataCollection_FY26!$P$4:$P$503,"&gt;2030",FG500_DataCollection_FY26!$P$4:$P$503,"&lt;=2070")</f>
        <v>0</v>
      </c>
      <c r="H58" s="178">
        <f>SUMIFS(FG500_DataCollection_FY26!$BJ$4:$BJ$503,FG500_DataCollection_FY26!$E$4:$E$503,H50,FG500_DataCollection_FY26!$P$4:$P$503,"&gt;2030",FG500_DataCollection_FY26!$P$4:$P$503,"&lt;=2070")</f>
        <v>0</v>
      </c>
      <c r="I58" s="178">
        <f>SUMIFS(FG500_DataCollection_FY26!$BJ$4:$BJ$503,FG500_DataCollection_FY26!$E$4:$E$503,I50,FG500_DataCollection_FY26!$P$4:$P$503,"&gt;2030",FG500_DataCollection_FY26!$P$4:$P$503,"&lt;=2070")</f>
        <v>2</v>
      </c>
      <c r="J58" s="178">
        <f>SUMIFS(FG500_DataCollection_FY26!$BJ$4:$BJ$503,FG500_DataCollection_FY26!$E$4:$E$503,J50,FG500_DataCollection_FY26!$P$4:$P$503,"&gt;2030",FG500_DataCollection_FY26!$P$4:$P$503,"&lt;=2070")</f>
        <v>1</v>
      </c>
      <c r="K58" s="178">
        <f>SUMIFS(FG500_DataCollection_FY26!$BJ$4:$BJ$503,FG500_DataCollection_FY26!$E$4:$E$503,K50,FG500_DataCollection_FY26!$P$4:$P$503,"&gt;2030",FG500_DataCollection_FY26!$P$4:$P$503,"&lt;=2070")</f>
        <v>0</v>
      </c>
      <c r="L58" s="178">
        <f>SUMIFS(FG500_DataCollection_FY26!$BJ$4:$BJ$503,FG500_DataCollection_FY26!$E$4:$E$503,L50,FG500_DataCollection_FY26!$P$4:$P$503,"&gt;2030",FG500_DataCollection_FY26!$P$4:$P$503,"&lt;=2070")</f>
        <v>0</v>
      </c>
      <c r="M58" s="178">
        <f>SUMIFS(FG500_DataCollection_FY26!$BJ$4:$BJ$503,FG500_DataCollection_FY26!$E$4:$E$503,M50,FG500_DataCollection_FY26!$P$4:$P$503,"&gt;2030",FG500_DataCollection_FY26!$P$4:$P$503,"&lt;=2070")</f>
        <v>0</v>
      </c>
      <c r="N58" s="178">
        <f>SUMIFS(FG500_DataCollection_FY26!$BJ$4:$BJ$503,FG500_DataCollection_FY26!$E$4:$E$503,N50,FG500_DataCollection_FY26!$P$4:$P$503,"&gt;2030",FG500_DataCollection_FY26!$P$4:$P$503,"&lt;=2070")</f>
        <v>0</v>
      </c>
      <c r="O58" s="178">
        <f>SUMIFS(FG500_DataCollection_FY26!$BJ$4:$BJ$503,FG500_DataCollection_FY26!$E$4:$E$503,O50,FG500_DataCollection_FY26!$P$4:$P$503,"&gt;2030",FG500_DataCollection_FY26!$P$4:$P$503,"&lt;=2070")</f>
        <v>1</v>
      </c>
      <c r="P58" s="178">
        <f>SUMIFS(FG500_DataCollection_FY26!$BJ$4:$BJ$503,FG500_DataCollection_FY26!$E$4:$E$503,P50,FG500_DataCollection_FY26!$P$4:$P$503,"&gt;2030",FG500_DataCollection_FY26!$P$4:$P$503,"&lt;=2070")</f>
        <v>0</v>
      </c>
      <c r="Q58" s="178">
        <f>SUMIFS(FG500_DataCollection_FY26!$BJ$4:$BJ$503,FG500_DataCollection_FY26!$E$4:$E$503,Q50,FG500_DataCollection_FY26!$P$4:$P$503,"&gt;2030",FG500_DataCollection_FY26!$P$4:$P$503,"&lt;=2070")</f>
        <v>2</v>
      </c>
      <c r="R58" s="178">
        <f>SUMIFS(FG500_DataCollection_FY26!$BJ$4:$BJ$503,FG500_DataCollection_FY26!$E$4:$E$503,R50,FG500_DataCollection_FY26!$P$4:$P$503,"&gt;2030",FG500_DataCollection_FY26!$P$4:$P$503,"&lt;=2070")</f>
        <v>6</v>
      </c>
      <c r="S58" s="178">
        <f>SUMIFS(FG500_DataCollection_FY26!$BJ$4:$BJ$503,FG500_DataCollection_FY26!$E$4:$E$503,S50,FG500_DataCollection_FY26!$P$4:$P$503,"&gt;2030",FG500_DataCollection_FY26!$P$4:$P$503,"&lt;=2070")</f>
        <v>2</v>
      </c>
      <c r="T58" s="178">
        <f>SUMIFS(FG500_DataCollection_FY26!$BJ$4:$BJ$503,FG500_DataCollection_FY26!$E$4:$E$503,T50,FG500_DataCollection_FY26!$P$4:$P$503,"&gt;2030",FG500_DataCollection_FY26!$P$4:$P$503,"&lt;=2070")</f>
        <v>0</v>
      </c>
      <c r="U58" s="178">
        <f t="shared" si="2"/>
        <v>20</v>
      </c>
      <c r="V58" s="178"/>
    </row>
    <row r="59" spans="3:22" ht="14.45">
      <c r="C59" s="117" t="s">
        <v>5</v>
      </c>
      <c r="D59" s="178">
        <f>SUMIF(FG500_DataCollection_FY26!$E$4:$E$503,D50,FG500_DataCollection_FY26!$BX$4:$BX$503)</f>
        <v>0</v>
      </c>
      <c r="E59" s="178">
        <f>SUMIF(FG500_DataCollection_FY26!$E$4:$E$503,E50,FG500_DataCollection_FY26!$BX$4:$BX$503)</f>
        <v>1</v>
      </c>
      <c r="F59" s="178">
        <f>SUMIF(FG500_DataCollection_FY26!$E$4:$E$503,F50,FG500_DataCollection_FY26!$BX$4:$BX$503)</f>
        <v>2</v>
      </c>
      <c r="G59" s="178">
        <f>SUMIF(FG500_DataCollection_FY26!$E$4:$E$503,G50,FG500_DataCollection_FY26!$BX$4:$BX$503)</f>
        <v>5</v>
      </c>
      <c r="H59" s="178">
        <f>SUMIF(FG500_DataCollection_FY26!$E$4:$E$503,H50,FG500_DataCollection_FY26!$BX$4:$BX$503)</f>
        <v>3</v>
      </c>
      <c r="I59" s="178">
        <f>SUMIF(FG500_DataCollection_FY26!$E$4:$E$503,I50,FG500_DataCollection_FY26!$BX$4:$BX$503)</f>
        <v>17</v>
      </c>
      <c r="J59" s="178">
        <f>SUMIF(FG500_DataCollection_FY26!$E$4:$E$503,J50,FG500_DataCollection_FY26!$BX$4:$BX$503)</f>
        <v>0</v>
      </c>
      <c r="K59" s="178">
        <f>SUMIF(FG500_DataCollection_FY26!$E$4:$E$503,K50,FG500_DataCollection_FY26!$BX$4:$BX$503)</f>
        <v>1</v>
      </c>
      <c r="L59" s="178">
        <f>SUMIF(FG500_DataCollection_FY26!$E$4:$E$503,L50,FG500_DataCollection_FY26!$BX$4:$BX$503)</f>
        <v>1</v>
      </c>
      <c r="M59" s="178">
        <f>SUMIF(FG500_DataCollection_FY26!$E$4:$E$503,M50,FG500_DataCollection_FY26!$BX$4:$BX$503)</f>
        <v>2</v>
      </c>
      <c r="N59" s="178">
        <f>SUMIF(FG500_DataCollection_FY26!$E$4:$E$503,N50,FG500_DataCollection_FY26!$BX$4:$BX$503)</f>
        <v>12</v>
      </c>
      <c r="O59" s="178">
        <f>SUMIF(FG500_DataCollection_FY26!$E$4:$E$503,O50,FG500_DataCollection_FY26!$BX$4:$BX$503)</f>
        <v>1</v>
      </c>
      <c r="P59" s="178">
        <f>SUMIF(FG500_DataCollection_FY26!$E$4:$E$503,P50,FG500_DataCollection_FY26!$BX$4:$BX$503)</f>
        <v>4</v>
      </c>
      <c r="Q59" s="178">
        <f>SUMIF(FG500_DataCollection_FY26!$E$4:$E$503,Q50,FG500_DataCollection_FY26!$BX$4:$BX$503)</f>
        <v>1</v>
      </c>
      <c r="R59" s="178">
        <f>SUMIF(FG500_DataCollection_FY26!$E$4:$E$503,R50,FG500_DataCollection_FY26!$BX$4:$BX$503)</f>
        <v>1</v>
      </c>
      <c r="S59" s="178">
        <f>SUMIF(FG500_DataCollection_FY26!$E$4:$E$503,S50,FG500_DataCollection_FY26!$BX$4:$BX$503)</f>
        <v>2</v>
      </c>
      <c r="T59" s="178">
        <f>SUMIF(FG500_DataCollection_FY26!$E$4:$E$503,T50,FG500_DataCollection_FY26!$BX$4:$BX$503)</f>
        <v>3</v>
      </c>
      <c r="U59" s="178">
        <f t="shared" si="2"/>
        <v>56</v>
      </c>
      <c r="V59" s="178"/>
    </row>
    <row r="60" spans="3:22" ht="14.45">
      <c r="C60" s="115" t="s">
        <v>2941</v>
      </c>
      <c r="D60" s="178">
        <f>SUMIFS(FG500_DataCollection_FY26!$BX$4:$BX$503,FG500_DataCollection_FY26!$E4:$E$503,D50,FG500_DataCollection_FY26!$AL$4:$AL$503,"&lt;=2025")</f>
        <v>0</v>
      </c>
      <c r="E60" s="178">
        <f>SUMIFS(FG500_DataCollection_FY26!$BX$4:$BX$503,FG500_DataCollection_FY26!$E4:$E$503,E50,FG500_DataCollection_FY26!$AL$4:$AL$503,"&lt;=2025")</f>
        <v>0</v>
      </c>
      <c r="F60" s="178">
        <f>SUMIFS(FG500_DataCollection_FY26!$BX$4:$BX$503,FG500_DataCollection_FY26!$E4:$E$503,F50,FG500_DataCollection_FY26!$AL$4:$AL$503,"&lt;=2025")</f>
        <v>0</v>
      </c>
      <c r="G60" s="178">
        <f>SUMIFS(FG500_DataCollection_FY26!$BX$4:$BX$503,FG500_DataCollection_FY26!$E4:$E$503,G50,FG500_DataCollection_FY26!$AL$4:$AL$503,"&lt;=2025")</f>
        <v>0</v>
      </c>
      <c r="H60" s="178">
        <f>SUMIFS(FG500_DataCollection_FY26!$BX$4:$BX$503,FG500_DataCollection_FY26!$E4:$E$503,H50,FG500_DataCollection_FY26!$AL$4:$AL$503,"&lt;=2025")</f>
        <v>0</v>
      </c>
      <c r="I60" s="178">
        <f>SUMIFS(FG500_DataCollection_FY26!$BX$4:$BX$503,FG500_DataCollection_FY26!$E4:$E$503,I50,FG500_DataCollection_FY26!$AL$4:$AL$503,"&lt;=2025")</f>
        <v>0</v>
      </c>
      <c r="J60" s="178">
        <f>SUMIFS(FG500_DataCollection_FY26!$BX$4:$BX$503,FG500_DataCollection_FY26!$E4:$E$503,J50,FG500_DataCollection_FY26!$AL$4:$AL$503,"&lt;=2025")</f>
        <v>0</v>
      </c>
      <c r="K60" s="178">
        <f>SUMIFS(FG500_DataCollection_FY26!$BX$4:$BX$503,FG500_DataCollection_FY26!$E4:$E$503,K50,FG500_DataCollection_FY26!$AL$4:$AL$503,"&lt;=2025")</f>
        <v>0</v>
      </c>
      <c r="L60" s="178">
        <f>SUMIFS(FG500_DataCollection_FY26!$BX$4:$BX$503,FG500_DataCollection_FY26!$E4:$E$503,L50,FG500_DataCollection_FY26!$AL$4:$AL$503,"&lt;=2025")</f>
        <v>0</v>
      </c>
      <c r="M60" s="178">
        <f>SUMIFS(FG500_DataCollection_FY26!$BX$4:$BX$503,FG500_DataCollection_FY26!$E4:$E$503,M50,FG500_DataCollection_FY26!$AL$4:$AL$503,"&lt;=2025")</f>
        <v>0</v>
      </c>
      <c r="N60" s="178">
        <f>SUMIFS(FG500_DataCollection_FY26!$BX$4:$BX$503,FG500_DataCollection_FY26!$E4:$E$503,N50,FG500_DataCollection_FY26!$AL$4:$AL$503,"&lt;=2025")</f>
        <v>0</v>
      </c>
      <c r="O60" s="178">
        <f>SUMIFS(FG500_DataCollection_FY26!$BX$4:$BX$503,FG500_DataCollection_FY26!$E4:$E$503,O50,FG500_DataCollection_FY26!$AL$4:$AL$503,"&lt;=2025")</f>
        <v>0</v>
      </c>
      <c r="P60" s="178">
        <f>SUMIFS(FG500_DataCollection_FY26!$BX$4:$BX$503,FG500_DataCollection_FY26!$E4:$E$503,P50,FG500_DataCollection_FY26!$AL$4:$AL$503,"&lt;=2025")</f>
        <v>0</v>
      </c>
      <c r="Q60" s="178">
        <f>SUMIFS(FG500_DataCollection_FY26!$BX$4:$BX$503,FG500_DataCollection_FY26!$E4:$E$503,Q50,FG500_DataCollection_FY26!$AL$4:$AL$503,"&lt;=2025")</f>
        <v>0</v>
      </c>
      <c r="R60" s="178">
        <f>SUMIFS(FG500_DataCollection_FY26!$BX$4:$BX$503,FG500_DataCollection_FY26!$E4:$E$503,R50,FG500_DataCollection_FY26!$AL$4:$AL$503,"&lt;=2025")</f>
        <v>0</v>
      </c>
      <c r="S60" s="178">
        <f>SUMIFS(FG500_DataCollection_FY26!$BX$4:$BX$503,FG500_DataCollection_FY26!$E4:$E$503,S50,FG500_DataCollection_FY26!$AL$4:$AL$503,"&lt;=2025")</f>
        <v>0</v>
      </c>
      <c r="T60" s="178">
        <f>SUMIFS(FG500_DataCollection_FY26!$BX$4:$BX$503,FG500_DataCollection_FY26!$E$4:$E$503,T50,FG500_DataCollection_FY26!$AL$4:$AL$503,"&lt;=2025")</f>
        <v>0</v>
      </c>
      <c r="U60" s="178">
        <f t="shared" si="2"/>
        <v>0</v>
      </c>
      <c r="V60" s="178"/>
    </row>
    <row r="61" spans="3:22" ht="14.45">
      <c r="C61" s="115" t="s">
        <v>2943</v>
      </c>
      <c r="D61" s="178">
        <f>SUMIFS(FG500_DataCollection_FY26!$BX$4:$BX$503,FG500_DataCollection_FY26!$E$4:$E$503,D50,FG500_DataCollection_FY26!$AL$4:$AL$503,"&gt;=2026",FG500_DataCollection_FY26!$AL$4:$AL$503,"&lt;=2030")</f>
        <v>0</v>
      </c>
      <c r="E61" s="178">
        <f>SUMIFS(FG500_DataCollection_FY26!$BX$4:$BX$503,FG500_DataCollection_FY26!$E$4:$E$503,E50,FG500_DataCollection_FY26!$AL$4:$AL$503,"&gt;=2026",FG500_DataCollection_FY26!$AL$4:$AL$503,"&lt;=2030")</f>
        <v>0</v>
      </c>
      <c r="F61" s="178">
        <f>SUMIFS(FG500_DataCollection_FY26!$BX$4:$BX$503,FG500_DataCollection_FY26!$E$4:$E$503,F50,FG500_DataCollection_FY26!$AL$4:$AL$503,"&gt;=2026",FG500_DataCollection_FY26!$AL$4:$AL$503,"&lt;=2030")</f>
        <v>0</v>
      </c>
      <c r="G61" s="178">
        <f>SUMIFS(FG500_DataCollection_FY26!$BX$4:$BX$503,FG500_DataCollection_FY26!$E$4:$E$503,G50,FG500_DataCollection_FY26!$AL$4:$AL$503,"&gt;=2026",FG500_DataCollection_FY26!$AL$4:$AL$503,"&lt;=2030")</f>
        <v>0</v>
      </c>
      <c r="H61" s="178">
        <f>SUMIFS(FG500_DataCollection_FY26!$BX$4:$BX$503,FG500_DataCollection_FY26!$E$4:$E$503,H50,FG500_DataCollection_FY26!$AL$4:$AL$503,"&gt;=2026",FG500_DataCollection_FY26!$AL$4:$AL$503,"&lt;=2030")</f>
        <v>0</v>
      </c>
      <c r="I61" s="178">
        <f>SUMIFS(FG500_DataCollection_FY26!$BX$4:$BX$503,FG500_DataCollection_FY26!$E$4:$E$503,I50,FG500_DataCollection_FY26!$AL$4:$AL$503,"&gt;=2026",FG500_DataCollection_FY26!$AL$4:$AL$503,"&lt;=2030")</f>
        <v>0</v>
      </c>
      <c r="J61" s="178">
        <f>SUMIFS(FG500_DataCollection_FY26!$BX$4:$BX$503,FG500_DataCollection_FY26!$E$4:$E$503,J50,FG500_DataCollection_FY26!$AL$4:$AL$503,"&gt;=2026",FG500_DataCollection_FY26!$AL$4:$AL$503,"&lt;=2030")</f>
        <v>0</v>
      </c>
      <c r="K61" s="178">
        <f>SUMIFS(FG500_DataCollection_FY26!$BX$4:$BX$503,FG500_DataCollection_FY26!$E$4:$E$503,K50,FG500_DataCollection_FY26!$AL$4:$AL$503,"&gt;=2026",FG500_DataCollection_FY26!$AL$4:$AL$503,"&lt;=2030")</f>
        <v>0</v>
      </c>
      <c r="L61" s="178">
        <f>SUMIFS(FG500_DataCollection_FY26!$BX$4:$BX$503,FG500_DataCollection_FY26!$E$4:$E$503,L50,FG500_DataCollection_FY26!$AL$4:$AL$503,"&gt;=2026",FG500_DataCollection_FY26!$AL$4:$AL$503,"&lt;=2030")</f>
        <v>0</v>
      </c>
      <c r="M61" s="178">
        <f>SUMIFS(FG500_DataCollection_FY26!$BX$4:$BX$503,FG500_DataCollection_FY26!$E$4:$E$503,M50,FG500_DataCollection_FY26!$AL$4:$AL$503,"&gt;=2026",FG500_DataCollection_FY26!$AL$4:$AL$503,"&lt;=2030")</f>
        <v>0</v>
      </c>
      <c r="N61" s="178">
        <f>SUMIFS(FG500_DataCollection_FY26!$BX$4:$BX$503,FG500_DataCollection_FY26!$E$4:$E$503,N50,FG500_DataCollection_FY26!$AL$4:$AL$503,"&gt;=2026",FG500_DataCollection_FY26!$AL$4:$AL$503,"&lt;=2030")</f>
        <v>0</v>
      </c>
      <c r="O61" s="178">
        <f>SUMIFS(FG500_DataCollection_FY26!$BX$4:$BX$503,FG500_DataCollection_FY26!$E$4:$E$503,O50,FG500_DataCollection_FY26!$AL$4:$AL$503,"&gt;=2026",FG500_DataCollection_FY26!$AL$4:$AL$503,"&lt;=2030")</f>
        <v>0</v>
      </c>
      <c r="P61" s="178">
        <f>SUMIFS(FG500_DataCollection_FY26!$BX$4:$BX$503,FG500_DataCollection_FY26!$E$4:$E$503,P50,FG500_DataCollection_FY26!$AL$4:$AL$503,"&gt;=2026",FG500_DataCollection_FY26!$AL$4:$AL$503,"&lt;=2030")</f>
        <v>0</v>
      </c>
      <c r="Q61" s="178">
        <f>SUMIFS(FG500_DataCollection_FY26!$BX$4:$BX$503,FG500_DataCollection_FY26!$E$4:$E$503,Q50,FG500_DataCollection_FY26!$AL$4:$AL$503,"&gt;=2026",FG500_DataCollection_FY26!$AL$4:$AL$503,"&lt;=2030")</f>
        <v>0</v>
      </c>
      <c r="R61" s="178">
        <f>SUMIFS(FG500_DataCollection_FY26!$BX$4:$BX$503,FG500_DataCollection_FY26!$E$4:$E$503,R50,FG500_DataCollection_FY26!$AL$4:$AL$503,"&gt;=2026",FG500_DataCollection_FY26!$AL$4:$AL$503,"&lt;=2030")</f>
        <v>0</v>
      </c>
      <c r="S61" s="178">
        <f>SUMIFS(FG500_DataCollection_FY26!$BX$4:$BX$503,FG500_DataCollection_FY26!$E$4:$E$503,S50,FG500_DataCollection_FY26!$AL$4:$AL$503,"&gt;=2026",FG500_DataCollection_FY26!$AL$4:$AL$503,"&lt;=2030")</f>
        <v>0</v>
      </c>
      <c r="T61" s="178">
        <f>SUMIFS(FG500_DataCollection_FY26!$BX$4:$BX$503,FG500_DataCollection_FY26!$E$4:$E$503,T50,FG500_DataCollection_FY26!$AL$4:$AL$503,"&gt;=2026",FG500_DataCollection_FY26!$AL$4:$AL$503,"&lt;=2030")</f>
        <v>0</v>
      </c>
      <c r="U61" s="178">
        <f t="shared" si="2"/>
        <v>0</v>
      </c>
      <c r="V61" s="178"/>
    </row>
    <row r="62" spans="3:22" ht="14.45">
      <c r="C62" s="115" t="s">
        <v>2956</v>
      </c>
      <c r="D62" s="178">
        <f>SUMIFS(FG500_DataCollection_FY26!$BX$4:$BX$503,FG500_DataCollection_FY26!$E$4:$E$503,D50,FG500_DataCollection_FY26!$AL$4:$AL$503,"&gt;2030",FG500_DataCollection_FY26!$AL$4:$AL$503,"&lt;=2070")</f>
        <v>0</v>
      </c>
      <c r="E62" s="178">
        <f>SUMIFS(FG500_DataCollection_FY26!$BX$4:$BX$503,FG500_DataCollection_FY26!$E$4:$E$503,E50,FG500_DataCollection_FY26!$AL$4:$AL$503,"&gt;2030",FG500_DataCollection_FY26!$AL$4:$AL$503,"&lt;=2070")</f>
        <v>1</v>
      </c>
      <c r="F62" s="178">
        <f>SUMIFS(FG500_DataCollection_FY26!$BX$4:$BX$503,FG500_DataCollection_FY26!$E$4:$E$503,F50,FG500_DataCollection_FY26!$AL$4:$AL$503,"&gt;2030",FG500_DataCollection_FY26!$AL$4:$AL$503,"&lt;=2070")</f>
        <v>2</v>
      </c>
      <c r="G62" s="178">
        <f>SUMIFS(FG500_DataCollection_FY26!$BX$4:$BX$503,FG500_DataCollection_FY26!$E$4:$E$503,G50,FG500_DataCollection_FY26!$AL$4:$AL$503,"&gt;2030",FG500_DataCollection_FY26!$AL$4:$AL$503,"&lt;=2070")</f>
        <v>5</v>
      </c>
      <c r="H62" s="178">
        <f>SUMIFS(FG500_DataCollection_FY26!$BX$4:$BX$503,FG500_DataCollection_FY26!$E$4:$E$503,H50,FG500_DataCollection_FY26!$AL$4:$AL$503,"&gt;2030",FG500_DataCollection_FY26!$AL$4:$AL$503,"&lt;=2070")</f>
        <v>3</v>
      </c>
      <c r="I62" s="178">
        <f>SUMIFS(FG500_DataCollection_FY26!$BX$4:$BX$503,FG500_DataCollection_FY26!$E$4:$E$503,I50,FG500_DataCollection_FY26!$AL$4:$AL$503,"&gt;2030",FG500_DataCollection_FY26!$AL$4:$AL$503,"&lt;=2070")</f>
        <v>17</v>
      </c>
      <c r="J62" s="178">
        <f>SUMIFS(FG500_DataCollection_FY26!$BX$4:$BX$503,FG500_DataCollection_FY26!$E$4:$E$503,J50,FG500_DataCollection_FY26!$AL$4:$AL$503,"&gt;2030",FG500_DataCollection_FY26!$AL$4:$AL$503,"&lt;=2070")</f>
        <v>0</v>
      </c>
      <c r="K62" s="178">
        <f>SUMIFS(FG500_DataCollection_FY26!$BX$4:$BX$503,FG500_DataCollection_FY26!$E$4:$E$503,K50,FG500_DataCollection_FY26!$AL$4:$AL$503,"&gt;2030",FG500_DataCollection_FY26!$AL$4:$AL$503,"&lt;=2070")</f>
        <v>1</v>
      </c>
      <c r="L62" s="178">
        <f>SUMIFS(FG500_DataCollection_FY26!$BX$4:$BX$503,FG500_DataCollection_FY26!$E$4:$E$503,L50,FG500_DataCollection_FY26!$AL$4:$AL$503,"&gt;2030",FG500_DataCollection_FY26!$AL$4:$AL$503,"&lt;=2070")</f>
        <v>1</v>
      </c>
      <c r="M62" s="178">
        <f>SUMIFS(FG500_DataCollection_FY26!$BX$4:$BX$503,FG500_DataCollection_FY26!$E$4:$E$503,M50,FG500_DataCollection_FY26!$AL$4:$AL$503,"&gt;2030",FG500_DataCollection_FY26!$AL$4:$AL$503,"&lt;=2070")</f>
        <v>2</v>
      </c>
      <c r="N62" s="178">
        <f>SUMIFS(FG500_DataCollection_FY26!$BX$4:$BX$503,FG500_DataCollection_FY26!$E$4:$E$503,N50,FG500_DataCollection_FY26!$AL$4:$AL$503,"&gt;2030",FG500_DataCollection_FY26!$AL$4:$AL$503,"&lt;=2070")</f>
        <v>12</v>
      </c>
      <c r="O62" s="178">
        <f>SUMIFS(FG500_DataCollection_FY26!$BX$4:$BX$503,FG500_DataCollection_FY26!$E$4:$E$503,O50,FG500_DataCollection_FY26!$AL$4:$AL$503,"&gt;2030",FG500_DataCollection_FY26!$AL$4:$AL$503,"&lt;=2070")</f>
        <v>1</v>
      </c>
      <c r="P62" s="178">
        <f>SUMIFS(FG500_DataCollection_FY26!$BX$4:$BX$503,FG500_DataCollection_FY26!$E$4:$E$503,P50,FG500_DataCollection_FY26!$AL$4:$AL$503,"&gt;2030",FG500_DataCollection_FY26!$AL$4:$AL$503,"&lt;=2070")</f>
        <v>4</v>
      </c>
      <c r="Q62" s="178">
        <f>SUMIFS(FG500_DataCollection_FY26!$BX$4:$BX$503,FG500_DataCollection_FY26!$E$4:$E$503,Q50,FG500_DataCollection_FY26!$AL$4:$AL$503,"&gt;2030",FG500_DataCollection_FY26!$AL$4:$AL$503,"&lt;=2070")</f>
        <v>1</v>
      </c>
      <c r="R62" s="178">
        <f>SUMIFS(FG500_DataCollection_FY26!$BX$4:$BX$503,FG500_DataCollection_FY26!$E$4:$E$503,R50,FG500_DataCollection_FY26!$AL$4:$AL$503,"&gt;2030",FG500_DataCollection_FY26!$AL$4:$AL$503,"&lt;=2070")</f>
        <v>1</v>
      </c>
      <c r="S62" s="178">
        <f>SUMIFS(FG500_DataCollection_FY26!$BX$4:$BX$503,FG500_DataCollection_FY26!$E$4:$E$503,S50,FG500_DataCollection_FY26!$AL$4:$AL$503,"&gt;2030",FG500_DataCollection_FY26!$AL$4:$AL$503,"&lt;=2070")</f>
        <v>2</v>
      </c>
      <c r="T62" s="178">
        <f>SUMIFS(FG500_DataCollection_FY26!$BX$4:$BX$503,FG500_DataCollection_FY26!$E$4:$E$503,T50,FG500_DataCollection_FY26!$AL$4:$AL$503,"&gt;2030",FG500_DataCollection_FY26!$AL$4:$AL$503,"&lt;=2070")</f>
        <v>3</v>
      </c>
      <c r="U62" s="178">
        <f t="shared" si="2"/>
        <v>56</v>
      </c>
      <c r="V62" s="178"/>
    </row>
    <row r="63" spans="3:22" ht="14.45">
      <c r="C63" s="117" t="s">
        <v>2957</v>
      </c>
      <c r="D63" s="178">
        <f>SUMIF(FG500_DataCollection_FY26!$E$4:$E$503,D50,FG500_DataCollection_FY26!$CC$4:$CC$503)</f>
        <v>3</v>
      </c>
      <c r="E63" s="178">
        <f>SUMIF(FG500_DataCollection_FY26!$E$4:$E$503,E50,FG500_DataCollection_FY26!$CC$4:$CC$503)</f>
        <v>6</v>
      </c>
      <c r="F63" s="178">
        <f>SUMIF(FG500_DataCollection_FY26!$E$4:$E$503,F50,FG500_DataCollection_FY26!$CC$4:$CC$503)</f>
        <v>4</v>
      </c>
      <c r="G63" s="178">
        <f>SUMIF(FG500_DataCollection_FY26!$E$4:$E$503,G50,FG500_DataCollection_FY26!$CC$4:$CC$503)</f>
        <v>10</v>
      </c>
      <c r="H63" s="178">
        <f>SUMIF(FG500_DataCollection_FY26!$E$4:$E$503,H50,FG500_DataCollection_FY26!$CC$4:$CC$503)</f>
        <v>7</v>
      </c>
      <c r="I63" s="178">
        <f>SUMIF(FG500_DataCollection_FY26!$E$4:$E$503,I50,FG500_DataCollection_FY26!$CC$4:$CC$503)</f>
        <v>72</v>
      </c>
      <c r="J63" s="178">
        <f>SUMIF(FG500_DataCollection_FY26!$E$4:$E$503,J50,FG500_DataCollection_FY26!$CC$4:$CC$503)</f>
        <v>12</v>
      </c>
      <c r="K63" s="178">
        <f>SUMIF(FG500_DataCollection_FY26!$E$4:$E$503,K50,FG500_DataCollection_FY26!$CC$4:$CC$503)</f>
        <v>17</v>
      </c>
      <c r="L63" s="178">
        <f>SUMIF(FG500_DataCollection_FY26!$E$4:$E$503,L50,FG500_DataCollection_FY26!$CC$4:$CC$503)</f>
        <v>6</v>
      </c>
      <c r="M63" s="178">
        <f>SUMIF(FG500_DataCollection_FY26!$E$4:$E$503,M50,FG500_DataCollection_FY26!$CC$4:$CC$503)</f>
        <v>8</v>
      </c>
      <c r="N63" s="178">
        <f>SUMIF(FG500_DataCollection_FY26!$E$4:$E$503,N50,FG500_DataCollection_FY26!$CC$4:$CC$503)</f>
        <v>13</v>
      </c>
      <c r="O63" s="178">
        <f>SUMIF(FG500_DataCollection_FY26!$E$4:$E$503,O50,FG500_DataCollection_FY26!$CC$4:$CC$503)</f>
        <v>21</v>
      </c>
      <c r="P63" s="178">
        <f>SUMIF(FG500_DataCollection_FY26!$E$4:$E$503,P50,FG500_DataCollection_FY26!$CC$4:$CC$503)</f>
        <v>1</v>
      </c>
      <c r="Q63" s="178">
        <f>SUMIF(FG500_DataCollection_FY26!$E$4:$E$503,Q50,FG500_DataCollection_FY26!$CC$4:$CC$503)</f>
        <v>26</v>
      </c>
      <c r="R63" s="178">
        <f>SUMIF(FG500_DataCollection_FY26!$E$4:$E$503,R50,FG500_DataCollection_FY26!$CC$4:$CC$503)</f>
        <v>23</v>
      </c>
      <c r="S63" s="178">
        <f>SUMIF(FG500_DataCollection_FY26!$E$4:$E$503,S50,FG500_DataCollection_FY26!$CC$4:$CC$503)</f>
        <v>13</v>
      </c>
      <c r="T63" s="178">
        <f>SUMIF(FG500_DataCollection_FY26!$E$4:$E$503,T50,FG500_DataCollection_FY26!$CC$4:$CC$503)</f>
        <v>11</v>
      </c>
      <c r="U63" s="178">
        <f t="shared" si="2"/>
        <v>253</v>
      </c>
      <c r="V63" s="178"/>
    </row>
    <row r="64" spans="3:22" ht="14.45">
      <c r="C64" s="115" t="s">
        <v>2941</v>
      </c>
      <c r="D64" s="178">
        <f>SUMIFS(FG500_DataCollection_FY26!$CC$4:$CC$503,FG500_DataCollection_FY26!$E$4:$E$503,D50,FG500_DataCollection_FY26!$EC$4:$EC$503,"&lt;=2025")</f>
        <v>0</v>
      </c>
      <c r="E64" s="178">
        <f>SUMIFS(FG500_DataCollection_FY26!$CC$4:$CC$503,FG500_DataCollection_FY26!$E$4:$E$503,E50,FG500_DataCollection_FY26!$EC$4:$EC$503,"&lt;=2025")</f>
        <v>0</v>
      </c>
      <c r="F64" s="178">
        <f>SUMIFS(FG500_DataCollection_FY26!$CC$4:$CC$503,FG500_DataCollection_FY26!$E$4:$E$503,F50,FG500_DataCollection_FY26!$EC$4:$EC$503,"&lt;=2025")</f>
        <v>0</v>
      </c>
      <c r="G64" s="178">
        <f>SUMIFS(FG500_DataCollection_FY26!$CC$4:$CC$503,FG500_DataCollection_FY26!$E$4:$E$503,G50,FG500_DataCollection_FY26!$EC$4:$EC$503,"&lt;=2025")</f>
        <v>0</v>
      </c>
      <c r="H64" s="178">
        <f>SUMIFS(FG500_DataCollection_FY26!$CC$4:$CC$503,FG500_DataCollection_FY26!$E$4:$E$503,H50,FG500_DataCollection_FY26!$EC$4:$EC$503,"&lt;=2025")</f>
        <v>0</v>
      </c>
      <c r="I64" s="178">
        <f>SUMIFS(FG500_DataCollection_FY26!$CC$4:$CC$503,FG500_DataCollection_FY26!$E$4:$E$503,I50,FG500_DataCollection_FY26!$EC$4:$EC$503,"&lt;=2025")</f>
        <v>0</v>
      </c>
      <c r="J64" s="178">
        <f>SUMIFS(FG500_DataCollection_FY26!$CC$4:$CC$503,FG500_DataCollection_FY26!$E$4:$E$503,J50,FG500_DataCollection_FY26!$EC$4:$EC$503,"&lt;=2025")</f>
        <v>0</v>
      </c>
      <c r="K64" s="178">
        <f>SUMIFS(FG500_DataCollection_FY26!$CC$4:$CC$503,FG500_DataCollection_FY26!$E$4:$E$503,K50,FG500_DataCollection_FY26!$EC$4:$EC$503,"&lt;=2025")</f>
        <v>0</v>
      </c>
      <c r="L64" s="178">
        <f>SUMIFS(FG500_DataCollection_FY26!$CC$4:$CC$503,FG500_DataCollection_FY26!$E$4:$E$503,L50,FG500_DataCollection_FY26!$EC$4:$EC$503,"&lt;=2025")</f>
        <v>0</v>
      </c>
      <c r="M64" s="178">
        <f>SUMIFS(FG500_DataCollection_FY26!$CC$4:$CC$503,FG500_DataCollection_FY26!$E$4:$E$503,M50,FG500_DataCollection_FY26!$EC$4:$EC$503,"&lt;=2025")</f>
        <v>0</v>
      </c>
      <c r="N64" s="178">
        <f>SUMIFS(FG500_DataCollection_FY26!$CC$4:$CC$503,FG500_DataCollection_FY26!$E$4:$E$503,N50,FG500_DataCollection_FY26!$EC$4:$EC$503,"&lt;=2025")</f>
        <v>0</v>
      </c>
      <c r="O64" s="178">
        <f>SUMIFS(FG500_DataCollection_FY26!$CC$4:$CC$503,FG500_DataCollection_FY26!$E$4:$E$503,O50,FG500_DataCollection_FY26!$EC$4:$EC$503,"&lt;=2025")</f>
        <v>0</v>
      </c>
      <c r="P64" s="178">
        <f>SUMIFS(FG500_DataCollection_FY26!$CC$4:$CC$503,FG500_DataCollection_FY26!$E$4:$E$503,P50,FG500_DataCollection_FY26!$EC$4:$EC$503,"&lt;=2025")</f>
        <v>0</v>
      </c>
      <c r="Q64" s="178">
        <f>SUMIFS(FG500_DataCollection_FY26!$CC$4:$CC$503,FG500_DataCollection_FY26!$E$4:$E$503,Q50,FG500_DataCollection_FY26!$EC$4:$EC$503,"&lt;=2025")</f>
        <v>0</v>
      </c>
      <c r="R64" s="178">
        <f>SUMIFS(FG500_DataCollection_FY26!$CC$4:$CC$503,FG500_DataCollection_FY26!$E$4:$E$503,R50,FG500_DataCollection_FY26!$EC$4:$EC$503,"&lt;=2025")</f>
        <v>0</v>
      </c>
      <c r="S64" s="178">
        <f>SUMIFS(FG500_DataCollection_FY26!$CC$4:$CC$503,FG500_DataCollection_FY26!$E$4:$E$503,S50,FG500_DataCollection_FY26!$EC$4:$EC$503,"&lt;=2025")</f>
        <v>0</v>
      </c>
      <c r="T64" s="178">
        <f>SUMIFS(FG500_DataCollection_FY26!$CC$4:$CC$503,FG500_DataCollection_FY26!$E$4:$E$503,T50,FG500_DataCollection_FY26!$EC$4:$EC$503,"&lt;=2025")</f>
        <v>0</v>
      </c>
      <c r="U64" s="178">
        <f t="shared" si="2"/>
        <v>0</v>
      </c>
      <c r="V64" s="178"/>
    </row>
    <row r="65" spans="3:22" ht="14.45">
      <c r="C65" s="115" t="s">
        <v>2943</v>
      </c>
      <c r="D65" s="178">
        <f>SUMIFS(FG500_DataCollection_FY26!$CC$4:$CC$503,FG500_DataCollection_FY26!$E$4:$E$503,D50,FG500_DataCollection_FY26!$EC$4:$EC$503,"&gt;=2026",FG500_DataCollection_FY26!$EC$4:$EC$503,"&lt;=2030")</f>
        <v>0</v>
      </c>
      <c r="E65" s="178">
        <f>SUMIFS(FG500_DataCollection_FY26!$CC$4:$CC$503,FG500_DataCollection_FY26!$E$4:$E$503,E50,FG500_DataCollection_FY26!$EC$4:$EC$503,"&gt;=2026",FG500_DataCollection_FY26!$EC$4:$EC$503,"&lt;=2030")</f>
        <v>0</v>
      </c>
      <c r="F65" s="178">
        <f>SUMIFS(FG500_DataCollection_FY26!$CC$4:$CC$503,FG500_DataCollection_FY26!$E$4:$E$503,F50,FG500_DataCollection_FY26!$EC$4:$EC$503,"&gt;=2026",FG500_DataCollection_FY26!$EC$4:$EC$503,"&lt;=2030")</f>
        <v>0</v>
      </c>
      <c r="G65" s="178">
        <f>SUMIFS(FG500_DataCollection_FY26!$CC$4:$CC$503,FG500_DataCollection_FY26!$E$4:$E$503,G50,FG500_DataCollection_FY26!$EC$4:$EC$503,"&gt;=2026",FG500_DataCollection_FY26!$EC$4:$EC$503,"&lt;=2030")</f>
        <v>0</v>
      </c>
      <c r="H65" s="178">
        <f>SUMIFS(FG500_DataCollection_FY26!$CC$4:$CC$503,FG500_DataCollection_FY26!$E$4:$E$503,H50,FG500_DataCollection_FY26!$EC$4:$EC$503,"&gt;=2026",FG500_DataCollection_FY26!$EC$4:$EC$503,"&lt;=2030")</f>
        <v>0</v>
      </c>
      <c r="I65" s="178">
        <f>SUMIFS(FG500_DataCollection_FY26!$CC$4:$CC$503,FG500_DataCollection_FY26!$E$4:$E$503,I50,FG500_DataCollection_FY26!$EC$4:$EC$503,"&gt;=2026",FG500_DataCollection_FY26!$EC$4:$EC$503,"&lt;=2030")</f>
        <v>3</v>
      </c>
      <c r="J65" s="178">
        <f>SUMIFS(FG500_DataCollection_FY26!$CC$4:$CC$503,FG500_DataCollection_FY26!$E$4:$E$503,J50,FG500_DataCollection_FY26!$EC$4:$EC$503,"&gt;=2026",FG500_DataCollection_FY26!$EC$4:$EC$503,"&lt;=2030")</f>
        <v>0</v>
      </c>
      <c r="K65" s="178">
        <f>SUMIFS(FG500_DataCollection_FY26!$CC$4:$CC$503,FG500_DataCollection_FY26!$E$4:$E$503,K50,FG500_DataCollection_FY26!$EC$4:$EC$503,"&gt;=2026",FG500_DataCollection_FY26!$EC$4:$EC$503,"&lt;=2030")</f>
        <v>0</v>
      </c>
      <c r="L65" s="178">
        <f>SUMIFS(FG500_DataCollection_FY26!$CC$4:$CC$503,FG500_DataCollection_FY26!$E$4:$E$503,L50,FG500_DataCollection_FY26!$EC$4:$EC$503,"&gt;=2026",FG500_DataCollection_FY26!$EC$4:$EC$503,"&lt;=2030")</f>
        <v>0</v>
      </c>
      <c r="M65" s="178">
        <f>SUMIFS(FG500_DataCollection_FY26!$CC$4:$CC$503,FG500_DataCollection_FY26!$E$4:$E$503,M50,FG500_DataCollection_FY26!$EC$4:$EC$503,"&gt;=2026",FG500_DataCollection_FY26!$EC$4:$EC$503,"&lt;=2030")</f>
        <v>0</v>
      </c>
      <c r="N65" s="178">
        <f>SUMIFS(FG500_DataCollection_FY26!$CC$4:$CC$503,FG500_DataCollection_FY26!$E$4:$E$503,N50,FG500_DataCollection_FY26!$EC$4:$EC$503,"&gt;=2026",FG500_DataCollection_FY26!$EC$4:$EC$503,"&lt;=2030")</f>
        <v>1</v>
      </c>
      <c r="O65" s="178">
        <f>SUMIFS(FG500_DataCollection_FY26!$CC$4:$CC$503,FG500_DataCollection_FY26!$E$4:$E$503,O50,FG500_DataCollection_FY26!$EC$4:$EC$503,"&gt;=2026",FG500_DataCollection_FY26!$EC$4:$EC$503,"&lt;=2030")</f>
        <v>0</v>
      </c>
      <c r="P65" s="178">
        <f>SUMIFS(FG500_DataCollection_FY26!$CC$4:$CC$503,FG500_DataCollection_FY26!$E$4:$E$503,P50,FG500_DataCollection_FY26!$EC$4:$EC$503,"&gt;=2026",FG500_DataCollection_FY26!$EC$4:$EC$503,"&lt;=2030")</f>
        <v>0</v>
      </c>
      <c r="Q65" s="178">
        <f>SUMIFS(FG500_DataCollection_FY26!$CC$4:$CC$503,FG500_DataCollection_FY26!$E$4:$E$503,Q50,FG500_DataCollection_FY26!$EC$4:$EC$503,"&gt;=2026",FG500_DataCollection_FY26!$EC$4:$EC$503,"&lt;=2030")</f>
        <v>3</v>
      </c>
      <c r="R65" s="178">
        <f>SUMIFS(FG500_DataCollection_FY26!$CC$4:$CC$503,FG500_DataCollection_FY26!$E$4:$E$503,R50,FG500_DataCollection_FY26!$EC$4:$EC$503,"&gt;=2026",FG500_DataCollection_FY26!$EC$4:$EC$503,"&lt;=2030")</f>
        <v>2</v>
      </c>
      <c r="S65" s="178">
        <f>SUMIFS(FG500_DataCollection_FY26!$CC$4:$CC$503,FG500_DataCollection_FY26!$E$4:$E$503,S50,FG500_DataCollection_FY26!$EC$4:$EC$503,"&gt;=2026",FG500_DataCollection_FY26!$EC$4:$EC$503,"&lt;=2030")</f>
        <v>2</v>
      </c>
      <c r="T65" s="178">
        <f>SUMIFS(FG500_DataCollection_FY26!$CC$4:$CC$503,FG500_DataCollection_FY26!$E$4:$E$503,T50,FG500_DataCollection_FY26!$EC$4:$EC$503,"&gt;=2026",FG500_DataCollection_FY26!$EC$4:$EC$503,"&lt;=2030")</f>
        <v>0</v>
      </c>
      <c r="U65" s="178">
        <f t="shared" si="2"/>
        <v>11</v>
      </c>
      <c r="V65" s="178"/>
    </row>
    <row r="66" spans="3:22" ht="14.45">
      <c r="C66" s="115" t="s">
        <v>2956</v>
      </c>
      <c r="D66" s="178">
        <f>SUMIFS(FG500_DataCollection_FY26!$CC$4:$CC$503,FG500_DataCollection_FY26!$E$4:$E$503,D50,FG500_DataCollection_FY26!$EC$4:$EC$503,"&gt;2030",FG500_DataCollection_FY26!$EC$4:$EC$503,"&lt;=2070")</f>
        <v>3</v>
      </c>
      <c r="E66" s="178">
        <f>SUMIFS(FG500_DataCollection_FY26!$CC$4:$CC$503,FG500_DataCollection_FY26!$E$4:$E$503,E50,FG500_DataCollection_FY26!$EC$4:$EC$503,"&gt;2030",FG500_DataCollection_FY26!$EC$4:$EC$503,"&lt;=2070")</f>
        <v>6</v>
      </c>
      <c r="F66" s="178">
        <f>SUMIFS(FG500_DataCollection_FY26!$CC$4:$CC$503,FG500_DataCollection_FY26!$E$4:$E$503,F50,FG500_DataCollection_FY26!$EC$4:$EC$503,"&gt;2030",FG500_DataCollection_FY26!$EC$4:$EC$503,"&lt;=2070")</f>
        <v>4</v>
      </c>
      <c r="G66" s="178">
        <f>SUMIFS(FG500_DataCollection_FY26!$CC$4:$CC$503,FG500_DataCollection_FY26!$E$4:$E$503,G50,FG500_DataCollection_FY26!$EC$4:$EC$503,"&gt;2030",FG500_DataCollection_FY26!$EC$4:$EC$503,"&lt;=2070")</f>
        <v>10</v>
      </c>
      <c r="H66" s="178">
        <f>SUMIFS(FG500_DataCollection_FY26!$CC$4:$CC$503,FG500_DataCollection_FY26!$E$4:$E$503,H50,FG500_DataCollection_FY26!$EC$4:$EC$503,"&gt;2030",FG500_DataCollection_FY26!$EC$4:$EC$503,"&lt;=2070")</f>
        <v>7</v>
      </c>
      <c r="I66" s="178">
        <f>SUMIFS(FG500_DataCollection_FY26!$CC$4:$CC$503,FG500_DataCollection_FY26!$E$4:$E$503,I50,FG500_DataCollection_FY26!$EC$4:$EC$503,"&gt;2030",FG500_DataCollection_FY26!$EC$4:$EC$503,"&lt;=2070")</f>
        <v>69</v>
      </c>
      <c r="J66" s="178">
        <f>SUMIFS(FG500_DataCollection_FY26!$CC$4:$CC$503,FG500_DataCollection_FY26!$E$4:$E$503,J50,FG500_DataCollection_FY26!$EC$4:$EC$503,"&gt;2030",FG500_DataCollection_FY26!$EC$4:$EC$503,"&lt;=2070")</f>
        <v>12</v>
      </c>
      <c r="K66" s="178">
        <f>SUMIFS(FG500_DataCollection_FY26!$CC$4:$CC$503,FG500_DataCollection_FY26!$E$4:$E$503,K50,FG500_DataCollection_FY26!$EC$4:$EC$503,"&gt;2030",FG500_DataCollection_FY26!$EC$4:$EC$503,"&lt;=2070")</f>
        <v>17</v>
      </c>
      <c r="L66" s="178">
        <f>SUMIFS(FG500_DataCollection_FY26!$CC$4:$CC$503,FG500_DataCollection_FY26!$E$4:$E$503,L50,FG500_DataCollection_FY26!$EC$4:$EC$503,"&gt;2030",FG500_DataCollection_FY26!$EC$4:$EC$503,"&lt;=2070")</f>
        <v>6</v>
      </c>
      <c r="M66" s="178">
        <f>SUMIFS(FG500_DataCollection_FY26!$CC$4:$CC$503,FG500_DataCollection_FY26!$E$4:$E$503,M50,FG500_DataCollection_FY26!$EC$4:$EC$503,"&gt;2030",FG500_DataCollection_FY26!$EC$4:$EC$503,"&lt;=2070")</f>
        <v>8</v>
      </c>
      <c r="N66" s="178">
        <f>SUMIFS(FG500_DataCollection_FY26!$CC$4:$CC$503,FG500_DataCollection_FY26!$E$4:$E$503,N50,FG500_DataCollection_FY26!$EC$4:$EC$503,"&gt;2030",FG500_DataCollection_FY26!$EC$4:$EC$503,"&lt;=2070")</f>
        <v>12</v>
      </c>
      <c r="O66" s="178">
        <f>SUMIFS(FG500_DataCollection_FY26!$CC$4:$CC$503,FG500_DataCollection_FY26!$E$4:$E$503,O50,FG500_DataCollection_FY26!$EC$4:$EC$503,"&gt;2030",FG500_DataCollection_FY26!$EC$4:$EC$503,"&lt;=2070")</f>
        <v>21</v>
      </c>
      <c r="P66" s="178">
        <f>SUMIFS(FG500_DataCollection_FY26!$CC$4:$CC$503,FG500_DataCollection_FY26!$E$4:$E$503,P50,FG500_DataCollection_FY26!$EC$4:$EC$503,"&gt;2030",FG500_DataCollection_FY26!$EC$4:$EC$503,"&lt;=2070")</f>
        <v>1</v>
      </c>
      <c r="Q66" s="178">
        <f>SUMIFS(FG500_DataCollection_FY26!$CC$4:$CC$503,FG500_DataCollection_FY26!$E$4:$E$503,Q50,FG500_DataCollection_FY26!$EC$4:$EC$503,"&gt;2030",FG500_DataCollection_FY26!$EC$4:$EC$503,"&lt;=2070")</f>
        <v>23</v>
      </c>
      <c r="R66" s="178">
        <f>SUMIFS(FG500_DataCollection_FY26!$CC$4:$CC$503,FG500_DataCollection_FY26!$E$4:$E$503,R50,FG500_DataCollection_FY26!$EC$4:$EC$503,"&gt;2030",FG500_DataCollection_FY26!$EC$4:$EC$503,"&lt;=2070")</f>
        <v>21</v>
      </c>
      <c r="S66" s="178">
        <f>SUMIFS(FG500_DataCollection_FY26!$CC$4:$CC$503,FG500_DataCollection_FY26!$E$4:$E$503,S50,FG500_DataCollection_FY26!$EC$4:$EC$503,"&gt;2030",FG500_DataCollection_FY26!$EC$4:$EC$503,"&lt;=2070")</f>
        <v>11</v>
      </c>
      <c r="T66" s="178">
        <f>SUMIFS(FG500_DataCollection_FY26!$CC$4:$CC$503,FG500_DataCollection_FY26!$E$4:$E$503,T50,FG500_DataCollection_FY26!$EC$4:$EC$503,"&gt;2030",FG500_DataCollection_FY26!$EC$4:$EC$503,"&lt;=2070")</f>
        <v>11</v>
      </c>
      <c r="U66" s="178">
        <f t="shared" si="2"/>
        <v>242</v>
      </c>
      <c r="V66" s="178"/>
    </row>
    <row r="67" spans="3:22" ht="14.45">
      <c r="C67" s="115"/>
      <c r="D67" s="178">
        <f>SUM(D51:D66)</f>
        <v>10</v>
      </c>
      <c r="E67" s="178">
        <f t="shared" si="3" ref="E67:T67">SUM(E51:E66)</f>
        <v>56</v>
      </c>
      <c r="F67" s="178">
        <f t="shared" si="3"/>
        <v>16</v>
      </c>
      <c r="G67" s="178">
        <f t="shared" si="3"/>
        <v>48</v>
      </c>
      <c r="H67" s="178">
        <f t="shared" si="3"/>
        <v>30</v>
      </c>
      <c r="I67" s="178">
        <f t="shared" si="3"/>
        <v>240</v>
      </c>
      <c r="J67" s="178">
        <f t="shared" si="3"/>
        <v>62</v>
      </c>
      <c r="K67" s="178">
        <f t="shared" si="3"/>
        <v>94</v>
      </c>
      <c r="L67" s="178">
        <f t="shared" si="3"/>
        <v>26</v>
      </c>
      <c r="M67" s="178">
        <f t="shared" si="3"/>
        <v>40</v>
      </c>
      <c r="N67" s="178">
        <f t="shared" si="3"/>
        <v>52</v>
      </c>
      <c r="O67" s="178">
        <f t="shared" si="3"/>
        <v>46</v>
      </c>
      <c r="P67" s="178">
        <f t="shared" si="3"/>
        <v>12</v>
      </c>
      <c r="Q67" s="178">
        <f t="shared" si="3"/>
        <v>116</v>
      </c>
      <c r="R67" s="178">
        <f t="shared" si="3"/>
        <v>122</v>
      </c>
      <c r="S67" s="178">
        <f t="shared" si="3"/>
        <v>64</v>
      </c>
      <c r="T67" s="178">
        <f t="shared" si="3"/>
        <v>54</v>
      </c>
      <c r="U67" s="178">
        <f>SUM(U63,U59,U55,U51)</f>
        <v>544</v>
      </c>
      <c r="V67" s="111"/>
    </row>
    <row r="72" spans="3:10" ht="14.45">
      <c r="C72" s="115"/>
      <c r="D72" s="115">
        <v>2019</v>
      </c>
      <c r="E72" s="115">
        <v>2020</v>
      </c>
      <c r="F72" s="115">
        <v>2021</v>
      </c>
      <c r="G72" s="115">
        <v>2022</v>
      </c>
      <c r="H72" s="115">
        <v>2023</v>
      </c>
      <c r="I72" s="115">
        <v>2024</v>
      </c>
      <c r="J72" s="116">
        <v>2025</v>
      </c>
    </row>
    <row r="73" spans="3:10" ht="14.45">
      <c r="C73" s="117" t="s">
        <v>5</v>
      </c>
      <c r="D73" s="118">
        <v>0.10</v>
      </c>
      <c r="E73" s="118">
        <v>0.17</v>
      </c>
      <c r="F73" s="118">
        <v>0.30</v>
      </c>
      <c r="G73" s="118">
        <v>0.32</v>
      </c>
      <c r="H73" s="118">
        <v>0.35</v>
      </c>
      <c r="I73" s="118">
        <v>0.34</v>
      </c>
      <c r="J73" s="124">
        <f>COUNTIF(FG500_DataCollection_FY26!$BX$4:$BX$503,1)/500</f>
        <v>0.112</v>
      </c>
    </row>
    <row r="74" spans="3:10" ht="14.45">
      <c r="C74" s="117" t="s">
        <v>6</v>
      </c>
      <c r="D74" s="127" t="s">
        <v>2935</v>
      </c>
      <c r="E74" s="118">
        <v>0.08</v>
      </c>
      <c r="F74" s="118">
        <v>0.25</v>
      </c>
      <c r="G74" s="118">
        <v>0.38</v>
      </c>
      <c r="H74" s="118">
        <v>0.39</v>
      </c>
      <c r="I74" s="118">
        <v>0.45</v>
      </c>
      <c r="J74" s="128">
        <v>0.506</v>
      </c>
    </row>
    <row r="75" spans="3:10" ht="14.45">
      <c r="C75" s="117" t="s">
        <v>2939</v>
      </c>
      <c r="D75" s="118">
        <v>0.16</v>
      </c>
      <c r="E75" s="118">
        <v>0.21</v>
      </c>
      <c r="F75" s="118">
        <v>0.27</v>
      </c>
      <c r="G75" s="118">
        <v>0.34</v>
      </c>
      <c r="H75" s="118">
        <v>0.35</v>
      </c>
      <c r="I75" s="118">
        <v>0.35</v>
      </c>
      <c r="J75" s="128">
        <f>COUNTIF(FG500_DataCollection_FY26!BN80:BN576,1)/500</f>
        <v>0.274</v>
      </c>
    </row>
    <row r="76" spans="3:10" ht="14.45">
      <c r="C76" s="117" t="s">
        <v>2</v>
      </c>
      <c r="D76" s="118">
        <v>0.10</v>
      </c>
      <c r="E76" s="118">
        <v>0.12</v>
      </c>
      <c r="F76" s="118">
        <v>0.13</v>
      </c>
      <c r="G76" s="118">
        <v>0.14</v>
      </c>
      <c r="H76" s="118">
        <v>0.15</v>
      </c>
      <c r="I76" s="118">
        <v>0.16</v>
      </c>
      <c r="J76" s="128">
        <f>COUNTIF(FG500_DataCollection_FY26!BJ80:BJ576,1)/COUNT(FG500_DataCollection_FY26!BJ80:BJ576)</f>
        <v>0.1492204899777283</v>
      </c>
    </row>
    <row r="80" spans="3:21" ht="57.95">
      <c r="C80" s="109"/>
      <c r="D80" s="112" t="s">
        <v>1047</v>
      </c>
      <c r="E80" s="112" t="s">
        <v>244</v>
      </c>
      <c r="F80" s="112" t="s">
        <v>852</v>
      </c>
      <c r="G80" s="109" t="s">
        <v>174</v>
      </c>
      <c r="H80" s="112" t="s">
        <v>272</v>
      </c>
      <c r="I80" s="112" t="s">
        <v>229</v>
      </c>
      <c r="J80" s="112" t="s">
        <v>735</v>
      </c>
      <c r="K80" s="109" t="s">
        <v>206</v>
      </c>
      <c r="L80" s="112" t="s">
        <v>642</v>
      </c>
      <c r="M80" s="112" t="s">
        <v>998</v>
      </c>
      <c r="N80" s="112" t="s">
        <v>184</v>
      </c>
      <c r="O80" s="109" t="s">
        <v>193</v>
      </c>
      <c r="P80" s="112" t="s">
        <v>1294</v>
      </c>
      <c r="Q80" s="112" t="s">
        <v>144</v>
      </c>
      <c r="R80" s="112" t="s">
        <v>214</v>
      </c>
      <c r="S80" s="109" t="s">
        <v>517</v>
      </c>
      <c r="T80" s="112" t="s">
        <v>790</v>
      </c>
      <c r="U80" s="112" t="s">
        <v>2928</v>
      </c>
    </row>
    <row r="81" spans="2:21" ht="14.45">
      <c r="B81" s="113" t="s">
        <v>135</v>
      </c>
      <c r="C81" s="115" t="s">
        <v>2941</v>
      </c>
      <c r="D81" s="178">
        <v>0</v>
      </c>
      <c r="E81" s="178">
        <v>0</v>
      </c>
      <c r="F81" s="178">
        <v>0</v>
      </c>
      <c r="G81" s="178">
        <v>0</v>
      </c>
      <c r="H81" s="178">
        <v>0</v>
      </c>
      <c r="I81" s="178">
        <v>4</v>
      </c>
      <c r="J81" s="178">
        <v>1</v>
      </c>
      <c r="K81" s="178">
        <v>0</v>
      </c>
      <c r="L81" s="178">
        <v>0</v>
      </c>
      <c r="M81" s="178">
        <v>0</v>
      </c>
      <c r="N81" s="178">
        <v>0</v>
      </c>
      <c r="O81" s="178">
        <v>0</v>
      </c>
      <c r="P81" s="178">
        <v>0</v>
      </c>
      <c r="Q81" s="178">
        <v>0</v>
      </c>
      <c r="R81" s="178">
        <v>0</v>
      </c>
      <c r="S81" s="178">
        <v>0</v>
      </c>
      <c r="T81" s="178">
        <v>0</v>
      </c>
      <c r="U81" s="178">
        <v>5</v>
      </c>
    </row>
    <row r="82" spans="3:21" ht="14.45">
      <c r="C82" s="115" t="s">
        <v>2943</v>
      </c>
      <c r="D82" s="178">
        <v>1</v>
      </c>
      <c r="E82" s="178">
        <v>13</v>
      </c>
      <c r="F82" s="178">
        <v>1</v>
      </c>
      <c r="G82" s="178">
        <v>7</v>
      </c>
      <c r="H82" s="178">
        <v>3</v>
      </c>
      <c r="I82" s="178">
        <v>10</v>
      </c>
      <c r="J82" s="178">
        <v>11</v>
      </c>
      <c r="K82" s="178">
        <v>18</v>
      </c>
      <c r="L82" s="178">
        <v>5</v>
      </c>
      <c r="M82" s="178">
        <v>8</v>
      </c>
      <c r="N82" s="178">
        <v>1</v>
      </c>
      <c r="O82" s="178">
        <v>0</v>
      </c>
      <c r="P82" s="178">
        <v>1</v>
      </c>
      <c r="Q82" s="178">
        <v>18</v>
      </c>
      <c r="R82" s="178">
        <v>18</v>
      </c>
      <c r="S82" s="178">
        <v>11</v>
      </c>
      <c r="T82" s="178">
        <v>9</v>
      </c>
      <c r="U82" s="178">
        <v>135</v>
      </c>
    </row>
    <row r="83" spans="3:21" ht="14.45">
      <c r="C83" s="115" t="s">
        <v>2956</v>
      </c>
      <c r="D83" s="178">
        <v>1</v>
      </c>
      <c r="E83" s="178">
        <v>3</v>
      </c>
      <c r="F83" s="178">
        <v>1</v>
      </c>
      <c r="G83" s="178">
        <v>2</v>
      </c>
      <c r="H83" s="178">
        <v>2</v>
      </c>
      <c r="I83" s="178">
        <v>2</v>
      </c>
      <c r="J83" s="178">
        <v>3</v>
      </c>
      <c r="K83" s="178">
        <v>4</v>
      </c>
      <c r="L83" s="178">
        <v>0</v>
      </c>
      <c r="M83" s="178">
        <v>1</v>
      </c>
      <c r="N83" s="178">
        <v>0</v>
      </c>
      <c r="O83" s="178">
        <v>0</v>
      </c>
      <c r="P83" s="178">
        <v>0</v>
      </c>
      <c r="Q83" s="178">
        <v>4</v>
      </c>
      <c r="R83" s="178">
        <v>5</v>
      </c>
      <c r="S83" s="178">
        <v>0</v>
      </c>
      <c r="T83" s="178">
        <v>4</v>
      </c>
      <c r="U83" s="178">
        <v>32</v>
      </c>
    </row>
    <row r="84" spans="2:21" ht="14.45">
      <c r="B84" s="113" t="s">
        <v>2958</v>
      </c>
      <c r="C84" s="115" t="s">
        <v>2941</v>
      </c>
      <c r="D84" s="178">
        <v>0</v>
      </c>
      <c r="E84" s="178">
        <v>0</v>
      </c>
      <c r="F84" s="178">
        <v>0</v>
      </c>
      <c r="G84" s="178">
        <v>0</v>
      </c>
      <c r="H84" s="178">
        <v>0</v>
      </c>
      <c r="I84" s="178">
        <v>17</v>
      </c>
      <c r="J84" s="178">
        <v>3</v>
      </c>
      <c r="K84" s="178">
        <v>5</v>
      </c>
      <c r="L84" s="178">
        <v>0</v>
      </c>
      <c r="M84" s="178">
        <v>0</v>
      </c>
      <c r="N84" s="178">
        <v>0</v>
      </c>
      <c r="O84" s="178">
        <v>0</v>
      </c>
      <c r="P84" s="178">
        <v>0</v>
      </c>
      <c r="Q84" s="178">
        <v>3</v>
      </c>
      <c r="R84" s="178">
        <v>5</v>
      </c>
      <c r="S84" s="178">
        <v>2</v>
      </c>
      <c r="T84" s="178">
        <v>1</v>
      </c>
      <c r="U84" s="178">
        <v>36</v>
      </c>
    </row>
    <row r="85" spans="3:21" ht="14.45">
      <c r="C85" s="115" t="s">
        <v>2943</v>
      </c>
      <c r="D85" s="178">
        <v>0</v>
      </c>
      <c r="E85" s="178">
        <v>1</v>
      </c>
      <c r="F85" s="178">
        <v>0</v>
      </c>
      <c r="G85" s="178">
        <v>1</v>
      </c>
      <c r="H85" s="178">
        <v>0</v>
      </c>
      <c r="I85" s="178">
        <v>3</v>
      </c>
      <c r="J85" s="178">
        <v>1</v>
      </c>
      <c r="K85" s="178">
        <v>4</v>
      </c>
      <c r="L85" s="178">
        <v>1</v>
      </c>
      <c r="M85" s="178">
        <v>1</v>
      </c>
      <c r="N85" s="178">
        <v>0</v>
      </c>
      <c r="O85" s="178">
        <v>0</v>
      </c>
      <c r="P85" s="178">
        <v>0</v>
      </c>
      <c r="Q85" s="178">
        <v>4</v>
      </c>
      <c r="R85" s="178">
        <v>4</v>
      </c>
      <c r="S85" s="178">
        <v>2</v>
      </c>
      <c r="T85" s="178">
        <v>0</v>
      </c>
      <c r="U85" s="178">
        <v>22</v>
      </c>
    </row>
    <row r="86" spans="3:21" ht="14.45">
      <c r="C86" s="115" t="s">
        <v>2956</v>
      </c>
      <c r="D86" s="178">
        <v>0</v>
      </c>
      <c r="E86" s="178">
        <v>6</v>
      </c>
      <c r="F86" s="178">
        <v>0</v>
      </c>
      <c r="G86" s="178">
        <v>0</v>
      </c>
      <c r="H86" s="178">
        <v>0</v>
      </c>
      <c r="I86" s="178">
        <v>2</v>
      </c>
      <c r="J86" s="178">
        <v>1</v>
      </c>
      <c r="K86" s="178">
        <v>0</v>
      </c>
      <c r="L86" s="178">
        <v>0</v>
      </c>
      <c r="M86" s="178">
        <v>0</v>
      </c>
      <c r="N86" s="178">
        <v>0</v>
      </c>
      <c r="O86" s="178">
        <v>1</v>
      </c>
      <c r="P86" s="178">
        <v>0</v>
      </c>
      <c r="Q86" s="178">
        <v>2</v>
      </c>
      <c r="R86" s="178">
        <v>6</v>
      </c>
      <c r="S86" s="178">
        <v>2</v>
      </c>
      <c r="T86" s="178">
        <v>0</v>
      </c>
      <c r="U86" s="178">
        <v>20</v>
      </c>
    </row>
    <row r="87" spans="2:21" ht="14.45">
      <c r="B87" s="113" t="s">
        <v>138</v>
      </c>
      <c r="C87" s="115" t="s">
        <v>2941</v>
      </c>
      <c r="D87" s="178">
        <v>1</v>
      </c>
      <c r="E87" s="178">
        <v>1</v>
      </c>
      <c r="F87" s="178">
        <v>0</v>
      </c>
      <c r="G87" s="178">
        <v>0</v>
      </c>
      <c r="H87" s="178">
        <v>0</v>
      </c>
      <c r="I87" s="178">
        <v>1</v>
      </c>
      <c r="J87" s="178">
        <v>0</v>
      </c>
      <c r="K87" s="178">
        <v>0</v>
      </c>
      <c r="L87" s="178">
        <v>0</v>
      </c>
      <c r="M87" s="178">
        <v>0</v>
      </c>
      <c r="N87" s="178">
        <v>0</v>
      </c>
      <c r="O87" s="178">
        <v>0</v>
      </c>
      <c r="P87" s="178">
        <v>0</v>
      </c>
      <c r="Q87" s="178">
        <v>0</v>
      </c>
      <c r="R87" s="178">
        <v>0</v>
      </c>
      <c r="S87" s="178">
        <v>0</v>
      </c>
      <c r="T87" s="178">
        <v>0</v>
      </c>
      <c r="U87" s="178">
        <v>3</v>
      </c>
    </row>
    <row r="88" spans="3:21" ht="14.45">
      <c r="C88" s="115" t="s">
        <v>2943</v>
      </c>
      <c r="D88" s="178">
        <v>0</v>
      </c>
      <c r="E88" s="178">
        <v>1</v>
      </c>
      <c r="F88" s="178">
        <v>0</v>
      </c>
      <c r="G88" s="178">
        <v>2</v>
      </c>
      <c r="H88" s="178">
        <v>0</v>
      </c>
      <c r="I88" s="178">
        <v>6</v>
      </c>
      <c r="J88" s="178">
        <v>0</v>
      </c>
      <c r="K88" s="178">
        <v>4</v>
      </c>
      <c r="L88" s="178">
        <v>0</v>
      </c>
      <c r="M88" s="178">
        <v>0</v>
      </c>
      <c r="N88" s="178">
        <v>0</v>
      </c>
      <c r="O88" s="178">
        <v>0</v>
      </c>
      <c r="P88" s="178">
        <v>0</v>
      </c>
      <c r="Q88" s="178">
        <v>3</v>
      </c>
      <c r="R88" s="178">
        <v>3</v>
      </c>
      <c r="S88" s="178">
        <v>0</v>
      </c>
      <c r="T88" s="178">
        <v>0</v>
      </c>
      <c r="U88" s="178">
        <v>19</v>
      </c>
    </row>
    <row r="89" spans="3:21" ht="14.45">
      <c r="C89" s="115" t="s">
        <v>2956</v>
      </c>
      <c r="D89" s="178">
        <v>0</v>
      </c>
      <c r="E89" s="178">
        <v>22</v>
      </c>
      <c r="F89" s="178">
        <v>2</v>
      </c>
      <c r="G89" s="178">
        <v>7</v>
      </c>
      <c r="H89" s="178">
        <v>3</v>
      </c>
      <c r="I89" s="178">
        <v>12</v>
      </c>
      <c r="J89" s="178">
        <v>2</v>
      </c>
      <c r="K89" s="178">
        <v>1</v>
      </c>
      <c r="L89" s="178">
        <v>1</v>
      </c>
      <c r="M89" s="178">
        <v>2</v>
      </c>
      <c r="N89" s="178">
        <v>9</v>
      </c>
      <c r="O89" s="178">
        <v>7</v>
      </c>
      <c r="P89" s="178">
        <v>0</v>
      </c>
      <c r="Q89" s="178">
        <v>5</v>
      </c>
      <c r="R89" s="178">
        <v>3</v>
      </c>
      <c r="S89" s="178">
        <v>3</v>
      </c>
      <c r="T89" s="178">
        <v>4</v>
      </c>
      <c r="U89" s="178">
        <v>83</v>
      </c>
    </row>
    <row r="90" spans="2:21" ht="14.45">
      <c r="B90" s="113" t="s">
        <v>137</v>
      </c>
      <c r="C90" s="115" t="s">
        <v>2941</v>
      </c>
      <c r="D90" s="178">
        <v>0</v>
      </c>
      <c r="E90" s="178">
        <v>0</v>
      </c>
      <c r="F90" s="178">
        <v>0</v>
      </c>
      <c r="G90" s="178">
        <v>0</v>
      </c>
      <c r="H90" s="178">
        <v>0</v>
      </c>
      <c r="I90" s="178">
        <v>0</v>
      </c>
      <c r="J90" s="178">
        <v>0</v>
      </c>
      <c r="K90" s="178">
        <v>0</v>
      </c>
      <c r="L90" s="178">
        <v>0</v>
      </c>
      <c r="M90" s="178">
        <v>0</v>
      </c>
      <c r="N90" s="178">
        <v>0</v>
      </c>
      <c r="O90" s="178">
        <v>0</v>
      </c>
      <c r="P90" s="178">
        <v>0</v>
      </c>
      <c r="Q90" s="178">
        <v>0</v>
      </c>
      <c r="R90" s="178">
        <v>0</v>
      </c>
      <c r="S90" s="178">
        <v>0</v>
      </c>
      <c r="T90" s="178">
        <v>0</v>
      </c>
      <c r="U90" s="178">
        <v>0</v>
      </c>
    </row>
    <row r="91" spans="3:21" ht="14.45">
      <c r="C91" s="115" t="s">
        <v>2943</v>
      </c>
      <c r="D91" s="178">
        <v>0</v>
      </c>
      <c r="E91" s="178">
        <v>0</v>
      </c>
      <c r="F91" s="178">
        <v>0</v>
      </c>
      <c r="G91" s="178">
        <v>0</v>
      </c>
      <c r="H91" s="178">
        <v>0</v>
      </c>
      <c r="I91" s="178">
        <v>3</v>
      </c>
      <c r="J91" s="178">
        <v>0</v>
      </c>
      <c r="K91" s="178">
        <v>0</v>
      </c>
      <c r="L91" s="178">
        <v>0</v>
      </c>
      <c r="M91" s="178">
        <v>0</v>
      </c>
      <c r="N91" s="178">
        <v>1</v>
      </c>
      <c r="O91" s="178">
        <v>0</v>
      </c>
      <c r="P91" s="178">
        <v>0</v>
      </c>
      <c r="Q91" s="178">
        <v>3</v>
      </c>
      <c r="R91" s="178">
        <v>2</v>
      </c>
      <c r="S91" s="178">
        <v>2</v>
      </c>
      <c r="T91" s="178">
        <v>0</v>
      </c>
      <c r="U91" s="178">
        <v>11</v>
      </c>
    </row>
    <row r="92" spans="3:21" ht="14.45">
      <c r="C92" s="115" t="s">
        <v>2956</v>
      </c>
      <c r="D92" s="178">
        <v>3</v>
      </c>
      <c r="E92" s="178">
        <v>6</v>
      </c>
      <c r="F92" s="178">
        <v>4</v>
      </c>
      <c r="G92" s="178">
        <v>10</v>
      </c>
      <c r="H92" s="178">
        <v>7</v>
      </c>
      <c r="I92" s="178">
        <v>69</v>
      </c>
      <c r="J92" s="178">
        <v>12</v>
      </c>
      <c r="K92" s="178">
        <v>17</v>
      </c>
      <c r="L92" s="178">
        <v>6</v>
      </c>
      <c r="M92" s="178">
        <v>8</v>
      </c>
      <c r="N92" s="178">
        <v>12</v>
      </c>
      <c r="O92" s="178">
        <v>21</v>
      </c>
      <c r="P92" s="178">
        <v>1</v>
      </c>
      <c r="Q92" s="178">
        <v>23</v>
      </c>
      <c r="R92" s="178">
        <v>21</v>
      </c>
      <c r="S92" s="178">
        <v>11</v>
      </c>
      <c r="T92" s="178">
        <v>11</v>
      </c>
      <c r="U92" s="178">
        <v>242</v>
      </c>
    </row>
    <row r="93" spans="3:21" ht="14.45">
      <c r="C93" s="115"/>
      <c r="D93" s="178"/>
      <c r="E93" s="178"/>
      <c r="F93" s="178"/>
      <c r="G93" s="178"/>
      <c r="H93" s="178"/>
      <c r="I93" s="178"/>
      <c r="J93" s="178"/>
      <c r="K93" s="178"/>
      <c r="L93" s="178"/>
      <c r="M93" s="178"/>
      <c r="N93" s="178"/>
      <c r="O93" s="178"/>
      <c r="P93" s="178"/>
      <c r="Q93" s="178"/>
      <c r="R93" s="178"/>
      <c r="S93" s="178"/>
      <c r="T93" s="178"/>
      <c r="U93" s="178"/>
    </row>
    <row r="94" spans="3:21" ht="14.45">
      <c r="C94" s="115"/>
      <c r="D94" s="178"/>
      <c r="E94" s="178"/>
      <c r="F94" s="178"/>
      <c r="G94" s="178"/>
      <c r="H94" s="178"/>
      <c r="I94" s="178"/>
      <c r="J94" s="178"/>
      <c r="K94" s="178"/>
      <c r="L94" s="178"/>
      <c r="M94" s="178"/>
      <c r="N94" s="178"/>
      <c r="O94" s="178"/>
      <c r="P94" s="178"/>
      <c r="Q94" s="178"/>
      <c r="R94" s="178"/>
      <c r="S94" s="178"/>
      <c r="T94" s="178"/>
      <c r="U94" s="178"/>
    </row>
    <row r="95" spans="3:21" ht="14.45">
      <c r="C95" s="115"/>
      <c r="D95" s="178"/>
      <c r="E95" s="178"/>
      <c r="F95" s="178"/>
      <c r="G95" s="178"/>
      <c r="H95" s="178"/>
      <c r="I95" s="178"/>
      <c r="J95" s="178"/>
      <c r="K95" s="178"/>
      <c r="L95" s="178"/>
      <c r="M95" s="178"/>
      <c r="N95" s="178"/>
      <c r="O95" s="178"/>
      <c r="P95" s="178"/>
      <c r="Q95" s="178"/>
      <c r="R95" s="178"/>
      <c r="S95" s="178"/>
      <c r="T95" s="178"/>
      <c r="U95" s="178"/>
    </row>
    <row r="97" spans="3:3" ht="14.45">
      <c r="C97" s="113" t="s">
        <v>2959</v>
      </c>
    </row>
    <row r="98" spans="3:7" ht="14.45">
      <c r="C98" s="115"/>
      <c r="D98" s="123" t="s">
        <v>2915</v>
      </c>
      <c r="E98" s="117" t="s">
        <v>2</v>
      </c>
      <c r="F98" s="117" t="s">
        <v>6</v>
      </c>
      <c r="G98" s="117" t="s">
        <v>5</v>
      </c>
    </row>
    <row r="99" spans="3:7" ht="14.45">
      <c r="C99" s="123" t="s">
        <v>2960</v>
      </c>
      <c r="D99" s="127">
        <f>FG500_DataCollection_FY26!BN506</f>
        <v>29</v>
      </c>
      <c r="E99" s="127">
        <f>FG500_DataCollection_FY26!BJ506</f>
        <v>18</v>
      </c>
      <c r="F99" s="127">
        <f>FG500_DataCollection_FY26!CC506</f>
        <v>62</v>
      </c>
      <c r="G99" s="127">
        <f>FG500_DataCollection_FY26!BX506</f>
        <v>54</v>
      </c>
    </row>
    <row r="100" spans="3:7" ht="14.45">
      <c r="C100" s="117" t="s">
        <v>2961</v>
      </c>
      <c r="D100" s="127">
        <f>FG500_DataCollection_FY26!BN507</f>
        <v>68</v>
      </c>
      <c r="E100" s="127">
        <f>FG500_DataCollection_FY26!BJ507</f>
        <v>34</v>
      </c>
      <c r="F100" s="127">
        <f>FG500_DataCollection_FY26!CC507</f>
        <v>95</v>
      </c>
      <c r="G100" s="127">
        <f>FG500_DataCollection_FY26!BX507</f>
        <v>1</v>
      </c>
    </row>
    <row r="101" spans="3:7" ht="14.45">
      <c r="C101" s="117" t="s">
        <v>146</v>
      </c>
      <c r="D101" s="127">
        <f>FG500_DataCollection_FY26!BN508</f>
        <v>59</v>
      </c>
      <c r="E101" s="127">
        <f>FG500_DataCollection_FY26!BJ508</f>
        <v>22</v>
      </c>
      <c r="F101" s="127">
        <f>FG500_DataCollection_FY26!CC508</f>
        <v>82</v>
      </c>
      <c r="G101" s="127">
        <f>FG500_DataCollection_FY26!BX508</f>
        <v>0</v>
      </c>
    </row>
    <row r="102" spans="3:7" ht="14.45">
      <c r="C102" s="117" t="s">
        <v>9</v>
      </c>
      <c r="D102" s="127">
        <f>FG500_DataCollection_FY26!BN509</f>
        <v>1</v>
      </c>
      <c r="E102" s="127">
        <f>FG500_DataCollection_FY26!BJ509</f>
        <v>4</v>
      </c>
      <c r="F102" s="127">
        <f>FG500_DataCollection_FY26!CC509</f>
        <v>14</v>
      </c>
      <c r="G102" s="127">
        <f>FG500_DataCollection_FY26!BX509</f>
        <v>1</v>
      </c>
    </row>
    <row r="104" spans="3:3" ht="14.45">
      <c r="C104" s="113" t="s">
        <v>2962</v>
      </c>
    </row>
    <row r="106" spans="3:6" ht="14.45">
      <c r="C106" s="115"/>
      <c r="D106" s="123" t="s">
        <v>337</v>
      </c>
      <c r="E106" s="117" t="s">
        <v>2923</v>
      </c>
      <c r="F106" s="117" t="s">
        <v>2963</v>
      </c>
    </row>
    <row r="107" spans="3:6" ht="14.45">
      <c r="C107" s="123" t="s">
        <v>2960</v>
      </c>
      <c r="D107" s="127">
        <f>FG500_DataCollection_FY26!CN506</f>
        <v>52</v>
      </c>
      <c r="E107" s="127">
        <f>FG500_DataCollection_FY26!CO506</f>
        <v>4</v>
      </c>
      <c r="F107" s="127">
        <f>FG500_DataCollection_FY26!CP506</f>
        <v>142</v>
      </c>
    </row>
    <row r="108" spans="3:6" ht="14.45">
      <c r="C108" s="117" t="s">
        <v>2961</v>
      </c>
      <c r="D108" s="127">
        <f>FG500_DataCollection_FY26!CN507</f>
        <v>82</v>
      </c>
      <c r="E108" s="127">
        <f>FG500_DataCollection_FY26!CO507</f>
        <v>6</v>
      </c>
      <c r="F108" s="127">
        <f>FG500_DataCollection_FY26!CP507</f>
        <v>42</v>
      </c>
    </row>
    <row r="109" spans="3:6" ht="14.45">
      <c r="C109" s="117" t="s">
        <v>146</v>
      </c>
      <c r="D109" s="127">
        <f>FG500_DataCollection_FY26!CN508</f>
        <v>73</v>
      </c>
      <c r="E109" s="127">
        <f>FG500_DataCollection_FY26!CO508</f>
        <v>7</v>
      </c>
      <c r="F109" s="127">
        <f>FG500_DataCollection_FY26!CP508</f>
        <v>71</v>
      </c>
    </row>
    <row r="110" spans="3:6" ht="14.45">
      <c r="C110" s="117" t="s">
        <v>9</v>
      </c>
      <c r="D110" s="127">
        <f>FG500_DataCollection_FY26!CN509</f>
        <v>15</v>
      </c>
      <c r="E110" s="127">
        <f>FG500_DataCollection_FY26!CO509</f>
        <v>0</v>
      </c>
      <c r="F110" s="127">
        <f>FG500_DataCollection_FY26!CP509</f>
        <v>6</v>
      </c>
    </row>
    <row r="111" spans="3:24" ht="14.45">
      <c r="C111" s="149"/>
      <c r="D111" s="149"/>
      <c r="E111" s="149"/>
      <c r="F111" s="149"/>
      <c r="G111" s="149"/>
      <c r="H111" s="149"/>
      <c r="I111" s="149"/>
      <c r="J111" s="149"/>
      <c r="K111" s="149"/>
      <c r="L111" s="149"/>
      <c r="M111" s="149"/>
      <c r="N111" s="149"/>
      <c r="O111" s="149"/>
      <c r="P111" s="149"/>
      <c r="Q111" s="149"/>
      <c r="R111" s="149"/>
      <c r="S111" s="149"/>
      <c r="T111" s="149"/>
      <c r="U111" s="149"/>
      <c r="V111" s="149"/>
      <c r="W111" s="149"/>
      <c r="X111" s="149"/>
    </row>
    <row r="112" spans="3:24" ht="14.45">
      <c r="C112" s="149" t="s">
        <v>2960</v>
      </c>
      <c r="D112" s="149"/>
      <c r="E112" s="149"/>
      <c r="F112" s="149"/>
      <c r="G112" s="149"/>
      <c r="H112" s="149"/>
      <c r="I112" s="149"/>
      <c r="J112" s="149"/>
      <c r="K112" s="149"/>
      <c r="L112" s="149"/>
      <c r="M112" s="149"/>
      <c r="N112" s="149"/>
      <c r="O112" s="149"/>
      <c r="P112" s="149"/>
      <c r="Q112" s="149"/>
      <c r="R112" s="149"/>
      <c r="S112" s="149"/>
      <c r="T112" s="149"/>
      <c r="U112" s="149"/>
      <c r="V112" s="149"/>
      <c r="W112" s="149"/>
      <c r="X112" s="149"/>
    </row>
    <row r="113" spans="3:24" ht="14.45">
      <c r="C113" s="123"/>
      <c r="D113" s="123" t="s">
        <v>2941</v>
      </c>
      <c r="E113" s="123" t="s">
        <v>2943</v>
      </c>
      <c r="F113" s="123" t="s">
        <v>2956</v>
      </c>
      <c r="G113" s="149"/>
      <c r="H113" s="149"/>
      <c r="I113" s="149"/>
      <c r="J113" s="149"/>
      <c r="K113" s="149"/>
      <c r="L113" s="149"/>
      <c r="M113" s="149"/>
      <c r="N113" s="149"/>
      <c r="O113" s="149"/>
      <c r="P113" s="149"/>
      <c r="Q113" s="149"/>
      <c r="R113" s="149"/>
      <c r="S113" s="149"/>
      <c r="T113" s="149"/>
      <c r="U113" s="149"/>
      <c r="V113" s="149"/>
      <c r="W113" s="149"/>
      <c r="X113" s="149"/>
    </row>
    <row r="114" spans="3:24" ht="14.45">
      <c r="C114" s="123" t="s">
        <v>2915</v>
      </c>
      <c r="D114" s="127"/>
      <c r="E114" s="127"/>
      <c r="F114" s="127"/>
      <c r="G114" s="206"/>
      <c r="H114" s="206"/>
      <c r="I114" s="206"/>
      <c r="J114" s="206"/>
      <c r="K114" s="206"/>
      <c r="L114" s="206"/>
      <c r="M114" s="206"/>
      <c r="N114" s="206"/>
      <c r="O114" s="206"/>
      <c r="P114" s="206"/>
      <c r="Q114" s="206"/>
      <c r="R114" s="206"/>
      <c r="S114" s="205"/>
      <c r="T114" s="206"/>
      <c r="U114" s="149"/>
      <c r="V114" s="149"/>
      <c r="W114" s="149"/>
      <c r="X114" s="149"/>
    </row>
    <row r="115" spans="3:24" ht="14.45">
      <c r="C115" s="117" t="s">
        <v>6</v>
      </c>
      <c r="D115" s="127"/>
      <c r="E115" s="127"/>
      <c r="F115" s="127"/>
      <c r="G115" s="207"/>
      <c r="H115" s="207"/>
      <c r="I115" s="207"/>
      <c r="J115" s="207"/>
      <c r="K115" s="207"/>
      <c r="L115" s="207"/>
      <c r="M115" s="207"/>
      <c r="N115" s="207"/>
      <c r="O115" s="207"/>
      <c r="P115" s="207"/>
      <c r="Q115" s="207"/>
      <c r="R115" s="207"/>
      <c r="S115" s="207"/>
      <c r="T115" s="207"/>
      <c r="U115" s="149"/>
      <c r="V115" s="149"/>
      <c r="W115" s="149"/>
      <c r="X115" s="149"/>
    </row>
    <row r="116" spans="3:24" ht="14.45">
      <c r="C116" s="117" t="s">
        <v>2</v>
      </c>
      <c r="D116" s="127"/>
      <c r="E116" s="127"/>
      <c r="F116" s="127"/>
      <c r="G116" s="207"/>
      <c r="H116" s="207"/>
      <c r="I116" s="207"/>
      <c r="J116" s="207"/>
      <c r="K116" s="207"/>
      <c r="L116" s="207"/>
      <c r="M116" s="207"/>
      <c r="N116" s="207"/>
      <c r="O116" s="207"/>
      <c r="P116" s="207"/>
      <c r="Q116" s="207"/>
      <c r="R116" s="207"/>
      <c r="S116" s="207"/>
      <c r="T116" s="207"/>
      <c r="U116" s="149"/>
      <c r="V116" s="149"/>
      <c r="W116" s="149"/>
      <c r="X116" s="149"/>
    </row>
    <row r="117" spans="3:24" ht="14.45">
      <c r="C117" s="123" t="s">
        <v>5</v>
      </c>
      <c r="D117" s="127"/>
      <c r="E117" s="127"/>
      <c r="F117" s="127"/>
      <c r="G117" s="207"/>
      <c r="H117" s="207"/>
      <c r="I117" s="207"/>
      <c r="J117" s="207"/>
      <c r="K117" s="207"/>
      <c r="L117" s="207"/>
      <c r="M117" s="207"/>
      <c r="N117" s="207"/>
      <c r="O117" s="207"/>
      <c r="P117" s="207"/>
      <c r="Q117" s="207"/>
      <c r="R117" s="207"/>
      <c r="S117" s="207"/>
      <c r="T117" s="207"/>
      <c r="U117" s="149"/>
      <c r="V117" s="149"/>
      <c r="W117" s="149"/>
      <c r="X117" s="149"/>
    </row>
    <row r="118" spans="3:24" ht="14.45">
      <c r="C118" s="209" t="s">
        <v>2961</v>
      </c>
      <c r="D118" s="210"/>
      <c r="E118" s="210"/>
      <c r="F118" s="210"/>
      <c r="G118" s="210"/>
      <c r="H118" s="210"/>
      <c r="I118" s="210"/>
      <c r="J118" s="210"/>
      <c r="K118" s="210"/>
      <c r="L118" s="210"/>
      <c r="M118" s="210"/>
      <c r="N118" s="210"/>
      <c r="O118" s="210"/>
      <c r="P118" s="210"/>
      <c r="Q118" s="210"/>
      <c r="R118" s="210"/>
      <c r="S118" s="210"/>
      <c r="T118" s="207"/>
      <c r="U118" s="149"/>
      <c r="V118" s="149"/>
      <c r="W118" s="149"/>
      <c r="X118" s="149"/>
    </row>
    <row r="119" spans="3:24" ht="14.45">
      <c r="C119" s="123"/>
      <c r="D119" s="123" t="s">
        <v>2941</v>
      </c>
      <c r="E119" s="123" t="s">
        <v>2943</v>
      </c>
      <c r="F119" s="123" t="s">
        <v>2956</v>
      </c>
      <c r="G119" s="210"/>
      <c r="H119" s="210"/>
      <c r="I119" s="210"/>
      <c r="J119" s="210"/>
      <c r="K119" s="210"/>
      <c r="L119" s="210"/>
      <c r="M119" s="210"/>
      <c r="N119" s="210"/>
      <c r="O119" s="210"/>
      <c r="P119" s="210"/>
      <c r="Q119" s="210"/>
      <c r="R119" s="210"/>
      <c r="S119" s="210"/>
      <c r="T119" s="207"/>
      <c r="U119" s="149"/>
      <c r="V119" s="149"/>
      <c r="W119" s="149"/>
      <c r="X119" s="149"/>
    </row>
    <row r="120" spans="3:24" ht="14.45">
      <c r="C120" s="123" t="s">
        <v>2915</v>
      </c>
      <c r="D120" s="127"/>
      <c r="E120" s="127"/>
      <c r="F120" s="127"/>
      <c r="G120" s="210"/>
      <c r="H120" s="210"/>
      <c r="I120" s="210"/>
      <c r="J120" s="210"/>
      <c r="K120" s="210"/>
      <c r="L120" s="210"/>
      <c r="M120" s="210"/>
      <c r="N120" s="210"/>
      <c r="O120" s="210"/>
      <c r="P120" s="210"/>
      <c r="Q120" s="210"/>
      <c r="R120" s="210"/>
      <c r="S120" s="210"/>
      <c r="T120" s="207"/>
      <c r="U120" s="149"/>
      <c r="V120" s="149"/>
      <c r="W120" s="149"/>
      <c r="X120" s="149"/>
    </row>
    <row r="121" spans="3:24" ht="14.45">
      <c r="C121" s="117" t="s">
        <v>6</v>
      </c>
      <c r="D121" s="127"/>
      <c r="E121" s="127"/>
      <c r="F121" s="127"/>
      <c r="G121" s="210"/>
      <c r="H121" s="210"/>
      <c r="I121" s="210"/>
      <c r="J121" s="210"/>
      <c r="K121" s="210"/>
      <c r="L121" s="210"/>
      <c r="M121" s="210"/>
      <c r="N121" s="210"/>
      <c r="O121" s="210"/>
      <c r="P121" s="210"/>
      <c r="Q121" s="210"/>
      <c r="R121" s="210"/>
      <c r="S121" s="210"/>
      <c r="T121" s="207"/>
      <c r="U121" s="149"/>
      <c r="V121" s="149"/>
      <c r="W121" s="149"/>
      <c r="X121" s="149"/>
    </row>
    <row r="122" spans="3:24" ht="14.45">
      <c r="C122" s="117" t="s">
        <v>2</v>
      </c>
      <c r="D122" s="127"/>
      <c r="E122" s="127"/>
      <c r="F122" s="127"/>
      <c r="G122" s="210"/>
      <c r="H122" s="210"/>
      <c r="I122" s="210"/>
      <c r="J122" s="210"/>
      <c r="K122" s="210"/>
      <c r="L122" s="210"/>
      <c r="M122" s="210"/>
      <c r="N122" s="210"/>
      <c r="O122" s="210"/>
      <c r="P122" s="210"/>
      <c r="Q122" s="210"/>
      <c r="R122" s="210"/>
      <c r="S122" s="210"/>
      <c r="T122" s="207"/>
      <c r="U122" s="149"/>
      <c r="V122" s="149"/>
      <c r="W122" s="149"/>
      <c r="X122" s="149"/>
    </row>
    <row r="123" spans="3:24" ht="14.45">
      <c r="C123" s="123" t="s">
        <v>5</v>
      </c>
      <c r="D123" s="127"/>
      <c r="E123" s="127"/>
      <c r="F123" s="127"/>
      <c r="G123" s="210"/>
      <c r="H123" s="210"/>
      <c r="I123" s="210"/>
      <c r="J123" s="210"/>
      <c r="K123" s="210"/>
      <c r="L123" s="210"/>
      <c r="M123" s="210"/>
      <c r="N123" s="210"/>
      <c r="O123" s="210"/>
      <c r="P123" s="210"/>
      <c r="Q123" s="210"/>
      <c r="R123" s="210"/>
      <c r="S123" s="210"/>
      <c r="T123" s="207"/>
      <c r="U123" s="149"/>
      <c r="V123" s="149"/>
      <c r="W123" s="149"/>
      <c r="X123" s="149"/>
    </row>
    <row r="124" spans="3:24" ht="14.45">
      <c r="C124" s="208" t="s">
        <v>2964</v>
      </c>
      <c r="D124" s="210"/>
      <c r="E124" s="210"/>
      <c r="F124" s="210"/>
      <c r="G124" s="210"/>
      <c r="H124" s="210"/>
      <c r="I124" s="210"/>
      <c r="J124" s="210"/>
      <c r="K124" s="210"/>
      <c r="L124" s="210"/>
      <c r="M124" s="210"/>
      <c r="N124" s="210"/>
      <c r="O124" s="210"/>
      <c r="P124" s="210"/>
      <c r="Q124" s="210"/>
      <c r="R124" s="210"/>
      <c r="S124" s="210"/>
      <c r="T124" s="207"/>
      <c r="U124" s="149"/>
      <c r="V124" s="149"/>
      <c r="W124" s="149"/>
      <c r="X124" s="149"/>
    </row>
    <row r="125" spans="3:24" ht="14.45">
      <c r="C125" s="123"/>
      <c r="D125" s="123" t="s">
        <v>2941</v>
      </c>
      <c r="E125" s="123" t="s">
        <v>2943</v>
      </c>
      <c r="F125" s="123" t="s">
        <v>2956</v>
      </c>
      <c r="G125" s="210"/>
      <c r="H125" s="210"/>
      <c r="I125" s="210"/>
      <c r="J125" s="210"/>
      <c r="K125" s="210"/>
      <c r="L125" s="210"/>
      <c r="M125" s="210"/>
      <c r="N125" s="210"/>
      <c r="O125" s="210"/>
      <c r="P125" s="210"/>
      <c r="Q125" s="210"/>
      <c r="R125" s="210"/>
      <c r="S125" s="210"/>
      <c r="T125" s="207"/>
      <c r="U125" s="149"/>
      <c r="V125" s="149"/>
      <c r="W125" s="149"/>
      <c r="X125" s="149"/>
    </row>
    <row r="126" spans="3:24" ht="14.45">
      <c r="C126" s="123" t="s">
        <v>2915</v>
      </c>
      <c r="D126" s="127"/>
      <c r="E126" s="127"/>
      <c r="F126" s="127"/>
      <c r="G126" s="210"/>
      <c r="H126" s="210"/>
      <c r="I126" s="210"/>
      <c r="J126" s="210"/>
      <c r="K126" s="210"/>
      <c r="L126" s="210"/>
      <c r="M126" s="210"/>
      <c r="N126" s="210"/>
      <c r="O126" s="210"/>
      <c r="P126" s="210"/>
      <c r="Q126" s="210"/>
      <c r="R126" s="210"/>
      <c r="S126" s="210"/>
      <c r="T126" s="207"/>
      <c r="U126" s="149"/>
      <c r="V126" s="149"/>
      <c r="W126" s="149"/>
      <c r="X126" s="149"/>
    </row>
    <row r="127" spans="3:24" ht="14.45">
      <c r="C127" s="117" t="s">
        <v>6</v>
      </c>
      <c r="D127" s="127"/>
      <c r="E127" s="127"/>
      <c r="F127" s="127"/>
      <c r="G127" s="210"/>
      <c r="H127" s="210"/>
      <c r="I127" s="210"/>
      <c r="J127" s="210"/>
      <c r="K127" s="210"/>
      <c r="L127" s="210"/>
      <c r="M127" s="210"/>
      <c r="N127" s="210"/>
      <c r="O127" s="210"/>
      <c r="P127" s="149"/>
      <c r="Q127" s="149"/>
      <c r="R127" s="149"/>
      <c r="S127" s="149"/>
      <c r="T127" s="149"/>
      <c r="U127" s="149"/>
      <c r="V127" s="149"/>
      <c r="W127" s="149"/>
      <c r="X127" s="149"/>
    </row>
    <row r="128" spans="3:24" ht="14.45">
      <c r="C128" s="117" t="s">
        <v>2</v>
      </c>
      <c r="D128" s="127"/>
      <c r="E128" s="127"/>
      <c r="F128" s="127"/>
      <c r="G128" s="210"/>
      <c r="H128" s="210"/>
      <c r="I128" s="210"/>
      <c r="J128" s="210"/>
      <c r="K128" s="210"/>
      <c r="L128" s="210"/>
      <c r="M128" s="210"/>
      <c r="N128" s="210"/>
      <c r="O128" s="210"/>
      <c r="P128" s="149"/>
      <c r="Q128" s="149"/>
      <c r="R128" s="149"/>
      <c r="S128" s="149"/>
      <c r="T128" s="149"/>
      <c r="U128" s="149"/>
      <c r="V128" s="149"/>
      <c r="W128" s="149"/>
      <c r="X128" s="149"/>
    </row>
    <row r="129" spans="3:24" ht="14.45">
      <c r="C129" s="123" t="s">
        <v>5</v>
      </c>
      <c r="D129" s="127"/>
      <c r="E129" s="127"/>
      <c r="F129" s="127"/>
      <c r="G129" s="210"/>
      <c r="H129" s="210"/>
      <c r="I129" s="210"/>
      <c r="J129" s="210"/>
      <c r="K129" s="210"/>
      <c r="L129" s="210"/>
      <c r="M129" s="210"/>
      <c r="N129" s="210"/>
      <c r="O129" s="210"/>
      <c r="P129" s="149"/>
      <c r="Q129" s="149"/>
      <c r="R129" s="149"/>
      <c r="S129" s="149"/>
      <c r="T129" s="149"/>
      <c r="U129" s="149"/>
      <c r="V129" s="149"/>
      <c r="W129" s="149"/>
      <c r="X129" s="149"/>
    </row>
    <row r="130" spans="3:24" ht="14.45">
      <c r="C130" s="209"/>
      <c r="D130" s="210"/>
      <c r="E130" s="210"/>
      <c r="F130" s="210"/>
      <c r="G130" s="210"/>
      <c r="H130" s="210"/>
      <c r="I130" s="210"/>
      <c r="J130" s="210"/>
      <c r="K130" s="210"/>
      <c r="L130" s="210"/>
      <c r="M130" s="210"/>
      <c r="N130" s="210"/>
      <c r="O130" s="210"/>
      <c r="P130" s="149"/>
      <c r="Q130" s="149"/>
      <c r="R130" s="149"/>
      <c r="S130" s="149"/>
      <c r="T130" s="149"/>
      <c r="U130" s="149"/>
      <c r="V130" s="149"/>
      <c r="W130" s="149"/>
      <c r="X130" s="149"/>
    </row>
    <row r="131" spans="3:24" ht="14.45">
      <c r="C131" s="208"/>
      <c r="D131" s="210"/>
      <c r="E131" s="210"/>
      <c r="F131" s="210"/>
      <c r="G131" s="210"/>
      <c r="H131" s="210"/>
      <c r="I131" s="210"/>
      <c r="J131" s="210"/>
      <c r="K131" s="210"/>
      <c r="L131" s="210"/>
      <c r="M131" s="210"/>
      <c r="N131" s="210"/>
      <c r="O131" s="210"/>
      <c r="P131" s="149"/>
      <c r="Q131" s="149"/>
      <c r="R131" s="149"/>
      <c r="S131" s="149"/>
      <c r="T131" s="149"/>
      <c r="U131" s="149"/>
      <c r="V131" s="149"/>
      <c r="W131" s="149"/>
      <c r="X131" s="149"/>
    </row>
    <row r="132" spans="3:24" ht="14.45">
      <c r="C132" s="149" t="s">
        <v>2965</v>
      </c>
      <c r="D132" s="149"/>
      <c r="E132" s="149"/>
      <c r="F132" s="149"/>
      <c r="G132" s="149"/>
      <c r="H132" s="149"/>
      <c r="I132" s="149"/>
      <c r="J132" s="149"/>
      <c r="K132" s="149"/>
      <c r="L132" s="149"/>
      <c r="M132" s="149"/>
      <c r="N132" s="149"/>
      <c r="O132" s="149"/>
      <c r="P132" s="149"/>
      <c r="Q132" s="149"/>
      <c r="R132" s="149"/>
      <c r="S132" s="149"/>
      <c r="T132" s="149"/>
      <c r="U132" s="149"/>
      <c r="V132" s="149"/>
      <c r="W132" s="149"/>
      <c r="X132" s="149"/>
    </row>
    <row r="133" spans="3:24" ht="14.45">
      <c r="C133" s="123"/>
      <c r="D133" s="123" t="s">
        <v>2966</v>
      </c>
      <c r="E133" s="123" t="s">
        <v>2967</v>
      </c>
      <c r="F133" s="123" t="s">
        <v>2963</v>
      </c>
      <c r="G133" s="149"/>
      <c r="H133" s="149"/>
      <c r="I133" s="149"/>
      <c r="J133" s="149"/>
      <c r="K133" s="149"/>
      <c r="L133" s="149"/>
      <c r="M133" s="149"/>
      <c r="N133" s="149"/>
      <c r="O133" s="149"/>
      <c r="P133" s="149"/>
      <c r="Q133" s="149"/>
      <c r="R133" s="149"/>
      <c r="S133" s="149"/>
      <c r="T133" s="149"/>
      <c r="U133" s="149"/>
      <c r="V133" s="149"/>
      <c r="W133" s="149"/>
      <c r="X133" s="149"/>
    </row>
    <row r="134" spans="3:24" ht="14.45">
      <c r="C134" s="123" t="s">
        <v>1047</v>
      </c>
      <c r="D134" s="127">
        <f>FG500_DataCollection_FY26!CN511</f>
        <v>4</v>
      </c>
      <c r="E134" s="127">
        <f>FG500_DataCollection_FY26!CO511</f>
        <v>0</v>
      </c>
      <c r="F134" s="127">
        <f>FG500_DataCollection_FY26!CP511</f>
        <v>6</v>
      </c>
      <c r="G134" s="149"/>
      <c r="H134" s="149"/>
      <c r="I134" s="149"/>
      <c r="J134" s="149"/>
      <c r="K134" s="149"/>
      <c r="L134" s="149"/>
      <c r="M134" s="149"/>
      <c r="N134" s="149"/>
      <c r="O134" s="149"/>
      <c r="P134" s="149"/>
      <c r="Q134" s="149"/>
      <c r="R134" s="149"/>
      <c r="S134" s="149"/>
      <c r="T134" s="149"/>
      <c r="U134" s="149"/>
      <c r="V134" s="149"/>
      <c r="W134" s="149"/>
      <c r="X134" s="149"/>
    </row>
    <row r="135" spans="3:24" ht="14.45">
      <c r="C135" s="123" t="s">
        <v>244</v>
      </c>
      <c r="D135" s="127">
        <f>FG500_DataCollection_FY26!CN512</f>
        <v>14</v>
      </c>
      <c r="E135" s="127">
        <f>FG500_DataCollection_FY26!CO512</f>
        <v>0</v>
      </c>
      <c r="F135" s="127">
        <f>FG500_DataCollection_FY26!CP512</f>
        <v>19</v>
      </c>
      <c r="G135" s="149"/>
      <c r="H135" s="149"/>
      <c r="I135" s="149"/>
      <c r="J135" s="149"/>
      <c r="K135" s="149"/>
      <c r="L135" s="149"/>
      <c r="M135" s="149"/>
      <c r="N135" s="149"/>
      <c r="O135" s="149"/>
      <c r="P135" s="149"/>
      <c r="Q135" s="149"/>
      <c r="R135" s="149"/>
      <c r="S135" s="149"/>
      <c r="T135" s="149"/>
      <c r="U135" s="149"/>
      <c r="V135" s="149"/>
      <c r="W135" s="149"/>
      <c r="X135" s="149"/>
    </row>
    <row r="136" spans="3:24" ht="14.45">
      <c r="C136" s="123" t="s">
        <v>852</v>
      </c>
      <c r="D136" s="127">
        <f>FG500_DataCollection_FY26!CN513</f>
        <v>3</v>
      </c>
      <c r="E136" s="127">
        <f>FG500_DataCollection_FY26!CO513</f>
        <v>0</v>
      </c>
      <c r="F136" s="127">
        <f>FG500_DataCollection_FY26!CP513</f>
        <v>6</v>
      </c>
      <c r="G136" s="149"/>
      <c r="H136" s="149"/>
      <c r="I136" s="149"/>
      <c r="J136" s="149"/>
      <c r="K136" s="149"/>
      <c r="L136" s="149"/>
      <c r="M136" s="149"/>
      <c r="N136" s="149"/>
      <c r="O136" s="149"/>
      <c r="P136" s="149"/>
      <c r="Q136" s="149"/>
      <c r="R136" s="149"/>
      <c r="S136" s="149"/>
      <c r="T136" s="149"/>
      <c r="U136" s="149"/>
      <c r="V136" s="149"/>
      <c r="W136" s="149"/>
      <c r="X136" s="149"/>
    </row>
    <row r="137" spans="3:24" ht="14.45">
      <c r="C137" s="123" t="s">
        <v>174</v>
      </c>
      <c r="D137" s="127">
        <f>FG500_DataCollection_FY26!CN514</f>
        <v>12</v>
      </c>
      <c r="E137" s="127">
        <f>FG500_DataCollection_FY26!CO514</f>
        <v>2</v>
      </c>
      <c r="F137" s="127">
        <f>FG500_DataCollection_FY26!CP514</f>
        <v>16</v>
      </c>
      <c r="G137" s="149"/>
      <c r="H137" s="149"/>
      <c r="I137" s="149"/>
      <c r="J137" s="149"/>
      <c r="K137" s="149"/>
      <c r="L137" s="149"/>
      <c r="M137" s="149"/>
      <c r="N137" s="149"/>
      <c r="O137" s="149"/>
      <c r="P137" s="149"/>
      <c r="Q137" s="149"/>
      <c r="R137" s="149"/>
      <c r="S137" s="149"/>
      <c r="T137" s="149"/>
      <c r="U137" s="149"/>
      <c r="V137" s="149"/>
      <c r="W137" s="149"/>
      <c r="X137" s="149"/>
    </row>
    <row r="138" spans="3:6" ht="14.45">
      <c r="C138" s="123" t="s">
        <v>272</v>
      </c>
      <c r="D138" s="127">
        <f>FG500_DataCollection_FY26!CN515</f>
        <v>5</v>
      </c>
      <c r="E138" s="127">
        <f>FG500_DataCollection_FY26!CO515</f>
        <v>1</v>
      </c>
      <c r="F138" s="127">
        <f>FG500_DataCollection_FY26!CP515</f>
        <v>15</v>
      </c>
    </row>
    <row r="139" spans="3:6" ht="14.45">
      <c r="C139" s="123" t="s">
        <v>229</v>
      </c>
      <c r="D139" s="127">
        <f>FG500_DataCollection_FY26!CN516</f>
        <v>71</v>
      </c>
      <c r="E139" s="127">
        <f>FG500_DataCollection_FY26!CO516</f>
        <v>5</v>
      </c>
      <c r="F139" s="127">
        <f>FG500_DataCollection_FY26!CP516</f>
        <v>55</v>
      </c>
    </row>
    <row r="140" spans="3:6" ht="14.45">
      <c r="C140" s="123" t="s">
        <v>735</v>
      </c>
      <c r="D140" s="127">
        <f>FG500_DataCollection_FY26!CN517</f>
        <v>5</v>
      </c>
      <c r="E140" s="127">
        <f>FG500_DataCollection_FY26!CO517</f>
        <v>2</v>
      </c>
      <c r="F140" s="127">
        <f>FG500_DataCollection_FY26!CP517</f>
        <v>15</v>
      </c>
    </row>
    <row r="141" spans="3:6" ht="14.45">
      <c r="C141" s="123" t="s">
        <v>206</v>
      </c>
      <c r="D141" s="127">
        <f>FG500_DataCollection_FY26!CN518</f>
        <v>12</v>
      </c>
      <c r="E141" s="127">
        <f>FG500_DataCollection_FY26!CO518</f>
        <v>1</v>
      </c>
      <c r="F141" s="127">
        <f>FG500_DataCollection_FY26!CP518</f>
        <v>20</v>
      </c>
    </row>
    <row r="142" spans="3:6" ht="14.45">
      <c r="C142" s="123" t="s">
        <v>642</v>
      </c>
      <c r="D142" s="127">
        <f>FG500_DataCollection_FY26!CN519</f>
        <v>3</v>
      </c>
      <c r="E142" s="127">
        <f>FG500_DataCollection_FY26!CO519</f>
        <v>1</v>
      </c>
      <c r="F142" s="127">
        <f>FG500_DataCollection_FY26!CP519</f>
        <v>4</v>
      </c>
    </row>
    <row r="143" spans="3:6" ht="14.45">
      <c r="C143" s="123" t="s">
        <v>998</v>
      </c>
      <c r="D143" s="127">
        <f>FG500_DataCollection_FY26!CN520</f>
        <v>6</v>
      </c>
      <c r="E143" s="127">
        <f>FG500_DataCollection_FY26!CO520</f>
        <v>0</v>
      </c>
      <c r="F143" s="127">
        <f>FG500_DataCollection_FY26!CP520</f>
        <v>8</v>
      </c>
    </row>
    <row r="144" spans="3:6" ht="14.45">
      <c r="C144" s="123" t="s">
        <v>184</v>
      </c>
      <c r="D144" s="127">
        <f>FG500_DataCollection_FY26!CN521</f>
        <v>15</v>
      </c>
      <c r="E144" s="127">
        <f>FG500_DataCollection_FY26!CO521</f>
        <v>0</v>
      </c>
      <c r="F144" s="127">
        <f>FG500_DataCollection_FY26!CP521</f>
        <v>22</v>
      </c>
    </row>
    <row r="145" spans="3:6" ht="14.45">
      <c r="C145" s="123" t="s">
        <v>193</v>
      </c>
      <c r="D145" s="127">
        <f>FG500_DataCollection_FY26!CN522</f>
        <v>20</v>
      </c>
      <c r="E145" s="127">
        <f>FG500_DataCollection_FY26!CO522</f>
        <v>0</v>
      </c>
      <c r="F145" s="127">
        <f>FG500_DataCollection_FY26!CP522</f>
        <v>13</v>
      </c>
    </row>
    <row r="146" spans="3:6" ht="14.45">
      <c r="C146" s="123" t="s">
        <v>1294</v>
      </c>
      <c r="D146" s="127">
        <f>FG500_DataCollection_FY26!CN523</f>
        <v>1</v>
      </c>
      <c r="E146" s="127">
        <f>FG500_DataCollection_FY26!CO523</f>
        <v>0</v>
      </c>
      <c r="F146" s="127">
        <f>FG500_DataCollection_FY26!CP523</f>
        <v>4</v>
      </c>
    </row>
    <row r="147" spans="3:6" ht="14.45">
      <c r="C147" s="123" t="s">
        <v>144</v>
      </c>
      <c r="D147" s="127">
        <f>FG500_DataCollection_FY26!CN524</f>
        <v>13</v>
      </c>
      <c r="E147" s="127">
        <f>FG500_DataCollection_FY26!CO524</f>
        <v>3</v>
      </c>
      <c r="F147" s="127">
        <f>FG500_DataCollection_FY26!CP524</f>
        <v>28</v>
      </c>
    </row>
    <row r="148" spans="3:6" ht="14.45">
      <c r="C148" s="123" t="s">
        <v>214</v>
      </c>
      <c r="D148" s="127">
        <f>FG500_DataCollection_FY26!CN525</f>
        <v>16</v>
      </c>
      <c r="E148" s="127">
        <f>FG500_DataCollection_FY26!CO525</f>
        <v>0</v>
      </c>
      <c r="F148" s="127">
        <f>FG500_DataCollection_FY26!CP525</f>
        <v>16</v>
      </c>
    </row>
    <row r="149" spans="3:6" ht="14.45">
      <c r="C149" s="123" t="s">
        <v>517</v>
      </c>
      <c r="D149" s="127">
        <f>FG500_DataCollection_FY26!CN526</f>
        <v>11</v>
      </c>
      <c r="E149" s="127">
        <f>FG500_DataCollection_FY26!CO526</f>
        <v>0</v>
      </c>
      <c r="F149" s="127">
        <f>FG500_DataCollection_FY26!CP526</f>
        <v>7</v>
      </c>
    </row>
    <row r="150" spans="3:6" ht="14.45">
      <c r="C150" s="123" t="s">
        <v>790</v>
      </c>
      <c r="D150" s="127">
        <f>FG500_DataCollection_FY26!CN527</f>
        <v>11</v>
      </c>
      <c r="E150" s="127">
        <f>FG500_DataCollection_FY26!CO527</f>
        <v>2</v>
      </c>
      <c r="F150" s="127">
        <f>FG500_DataCollection_FY26!CP527</f>
        <v>7</v>
      </c>
    </row>
    <row r="152" spans="3:10" ht="14.45">
      <c r="C152" s="115"/>
      <c r="D152" s="115">
        <v>2019</v>
      </c>
      <c r="E152" s="115">
        <v>2020</v>
      </c>
      <c r="F152" s="115">
        <v>2021</v>
      </c>
      <c r="G152" s="115">
        <v>2022</v>
      </c>
      <c r="H152" s="115">
        <v>2023</v>
      </c>
      <c r="I152" s="115">
        <v>2024</v>
      </c>
      <c r="J152" s="116">
        <v>2025</v>
      </c>
    </row>
    <row r="153" spans="3:10" ht="14.45">
      <c r="C153" s="117" t="s">
        <v>2918</v>
      </c>
      <c r="D153" s="128">
        <f t="shared" si="4" ref="D153:I153">D5</f>
        <v>0.24</v>
      </c>
      <c r="E153" s="128">
        <f t="shared" si="4"/>
        <v>0.33</v>
      </c>
      <c r="F153" s="128">
        <f t="shared" si="4"/>
        <v>0.498</v>
      </c>
      <c r="G153" s="128">
        <f t="shared" si="4"/>
        <v>0.604</v>
      </c>
      <c r="H153" s="128">
        <f t="shared" si="4"/>
        <v>0.642</v>
      </c>
      <c r="I153" s="128">
        <f t="shared" si="4"/>
        <v>0.692</v>
      </c>
      <c r="J153" s="128">
        <f>J5</f>
        <v>0.724</v>
      </c>
    </row>
    <row r="154" spans="3:10" ht="14.45">
      <c r="C154" s="123" t="s">
        <v>2921</v>
      </c>
      <c r="D154" s="128">
        <f t="shared" si="5" ref="D154:J154">D6</f>
        <v>0.23</v>
      </c>
      <c r="E154" s="128">
        <f t="shared" si="5"/>
        <v>0.30</v>
      </c>
      <c r="F154" s="128">
        <f t="shared" si="5"/>
        <v>0.312</v>
      </c>
      <c r="G154" s="128">
        <f t="shared" si="5"/>
        <v>0.312</v>
      </c>
      <c r="H154" s="128">
        <f t="shared" si="5"/>
        <v>0.336</v>
      </c>
      <c r="I154" s="128">
        <f t="shared" si="5"/>
        <v>0.388</v>
      </c>
      <c r="J154" s="128">
        <f t="shared" si="5"/>
        <v>0.34</v>
      </c>
    </row>
    <row r="155" spans="3:10" ht="14.45">
      <c r="C155" s="117" t="s">
        <v>2924</v>
      </c>
      <c r="D155" s="128">
        <f t="shared" si="6" ref="D155:J155">D7</f>
        <v>0.04</v>
      </c>
      <c r="E155" s="128">
        <f t="shared" si="6"/>
        <v>0.08</v>
      </c>
      <c r="F155" s="128">
        <f t="shared" si="6"/>
        <v>0.078</v>
      </c>
      <c r="G155" s="128">
        <f t="shared" si="6"/>
        <v>0.064</v>
      </c>
      <c r="H155" s="128">
        <f t="shared" si="6"/>
        <v>0.052</v>
      </c>
      <c r="I155" s="128">
        <f t="shared" si="6"/>
        <v>0.07</v>
      </c>
      <c r="J155" s="128">
        <f t="shared" si="6"/>
        <v>0.086</v>
      </c>
    </row>
    <row r="156" spans="3:10" ht="14.45">
      <c r="C156" s="117" t="s">
        <v>2968</v>
      </c>
      <c r="D156" s="114">
        <f>D11+D23+D27</f>
        <v>0.04</v>
      </c>
      <c r="E156" s="114">
        <f>E11+E15+E23+E27</f>
        <v>0.13999999999999999</v>
      </c>
      <c r="F156" s="114">
        <f>historic!D35/500</f>
        <v>0.38</v>
      </c>
      <c r="G156" s="114">
        <f>historic!E35/500</f>
        <v>0.548</v>
      </c>
      <c r="H156" s="114">
        <f>historic!F35/500</f>
        <v>0.618</v>
      </c>
      <c r="I156" s="114">
        <f>historic!G35/500</f>
        <v>0.618</v>
      </c>
      <c r="J156" s="114">
        <f>FG500_DataCollection_FY26!CK504/500</f>
        <v>0.732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48FF4A-F136-4DFD-8DA9-155A15266C03}">
  <sheetPr codeName="Sheet4">
    <tabColor theme="6" tint="0.399980008602142"/>
  </sheetPr>
  <dimension ref="A1"/>
  <sheetViews>
    <sheetView showGridLines="0" zoomScale="24" zoomScaleNormal="24" workbookViewId="0" topLeftCell="AO56">
      <selection pane="topLeft" activeCell="AO56" sqref="AO56"/>
    </sheetView>
  </sheetViews>
  <sheetFormatPr defaultColWidth="8.85428571428571" defaultRowHeight="14.4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ED6D06D-2B67-4157-A1A0-78B2661512DF}">
  <sheetPr codeName="Sheet3"/>
  <dimension ref="A1:CV90"/>
  <sheetViews>
    <sheetView zoomScale="73" zoomScaleNormal="73" workbookViewId="0" topLeftCell="J1">
      <selection pane="topLeft" activeCell="B59" sqref="B59"/>
    </sheetView>
  </sheetViews>
  <sheetFormatPr defaultColWidth="9.14428571428571" defaultRowHeight="14.45"/>
  <cols>
    <col min="1" max="1" width="27.4285714285714" style="183" bestFit="1" customWidth="1"/>
    <col min="2" max="2" width="14.4285714285714" style="183" bestFit="1" customWidth="1"/>
    <col min="3" max="4" width="10.5714285714286" style="183" bestFit="1" customWidth="1"/>
    <col min="5" max="5" width="8.28571428571429" style="183" bestFit="1" customWidth="1"/>
    <col min="6" max="7" width="10.5714285714286" style="183" bestFit="1" customWidth="1"/>
    <col min="8" max="8" width="14.5714285714286" style="183" bestFit="1" customWidth="1"/>
    <col min="9" max="10" width="10.5714285714286" style="183" bestFit="1" customWidth="1"/>
    <col min="11" max="11" width="8.57142857142857" style="183" bestFit="1" customWidth="1"/>
    <col min="12" max="13" width="10.5714285714286" style="183" bestFit="1" customWidth="1"/>
    <col min="14" max="14" width="6.71428571428571" style="183" bestFit="1" customWidth="1"/>
    <col min="15" max="15" width="4.85714285714286" style="183" customWidth="1"/>
    <col min="16" max="16" width="6.71428571428571" style="183" bestFit="1" customWidth="1"/>
    <col min="17" max="17" width="5.28571428571429" style="183" bestFit="1" customWidth="1"/>
    <col min="18" max="18" width="11.5714285714286" style="183" bestFit="1" customWidth="1"/>
    <col min="19" max="19" width="27.2857142857143" style="183" bestFit="1" customWidth="1"/>
    <col min="20" max="20" width="14.4285714285714" style="183" bestFit="1" customWidth="1"/>
    <col min="21" max="22" width="10.5714285714286" style="183" bestFit="1" customWidth="1"/>
    <col min="23" max="23" width="7.85714285714286" style="183" bestFit="1" customWidth="1"/>
    <col min="24" max="25" width="10.5714285714286" style="183" bestFit="1" customWidth="1"/>
    <col min="26" max="26" width="14.5714285714286" style="183" bestFit="1" customWidth="1"/>
    <col min="27" max="28" width="10.5714285714286" style="183" bestFit="1" customWidth="1"/>
    <col min="29" max="30" width="10.4285714285714" style="183" customWidth="1"/>
    <col min="31" max="31" width="12.8571428571429" style="183" bestFit="1" customWidth="1"/>
    <col min="32" max="32" width="8.57142857142857" style="183" bestFit="1" customWidth="1"/>
    <col min="33" max="34" width="10.5714285714286" style="183" bestFit="1" customWidth="1"/>
    <col min="35" max="35" width="8.28571428571429" style="183" bestFit="1" customWidth="1"/>
    <col min="36" max="36" width="6.71428571428571" style="183" bestFit="1" customWidth="1"/>
    <col min="37" max="37" width="3.85714285714286" style="183" customWidth="1"/>
    <col min="38" max="38" width="11.5714285714286" style="183" bestFit="1" customWidth="1"/>
    <col min="39" max="39" width="30.8571428571429" style="183" bestFit="1" customWidth="1"/>
    <col min="40" max="40" width="14.4285714285714" style="183" bestFit="1" customWidth="1"/>
    <col min="41" max="42" width="10.5714285714286" style="183" bestFit="1" customWidth="1"/>
    <col min="43" max="43" width="7.85714285714286" style="183" bestFit="1" customWidth="1"/>
    <col min="44" max="45" width="10.5714285714286" style="183" bestFit="1" customWidth="1"/>
    <col min="46" max="46" width="14.5714285714286" style="183" bestFit="1" customWidth="1"/>
    <col min="47" max="48" width="10.5714285714286" style="183" bestFit="1" customWidth="1"/>
    <col min="49" max="51" width="10.4285714285714" style="183" customWidth="1"/>
    <col min="52" max="52" width="8.57142857142857" style="183" bestFit="1" customWidth="1"/>
    <col min="53" max="54" width="10.5714285714286" style="183" bestFit="1" customWidth="1"/>
    <col min="55" max="57" width="6.71428571428571" style="183" bestFit="1" customWidth="1"/>
    <col min="58" max="58" width="11.5714285714286" style="183" bestFit="1" customWidth="1"/>
    <col min="59" max="59" width="30.8571428571429" style="183" bestFit="1" customWidth="1"/>
    <col min="60" max="60" width="14.4285714285714" style="183" bestFit="1" customWidth="1"/>
    <col min="61" max="62" width="10.5714285714286" style="183" bestFit="1" customWidth="1"/>
    <col min="63" max="63" width="7.85714285714286" style="183" bestFit="1" customWidth="1"/>
    <col min="64" max="65" width="10.5714285714286" style="183" bestFit="1" customWidth="1"/>
    <col min="66" max="66" width="14.5714285714286" style="183" bestFit="1" customWidth="1"/>
    <col min="67" max="68" width="10.5714285714286" style="183" bestFit="1" customWidth="1"/>
    <col min="69" max="71" width="10.4285714285714" style="183" customWidth="1"/>
    <col min="72" max="72" width="8.57142857142857" style="183" bestFit="1" customWidth="1"/>
    <col min="73" max="74" width="10.5714285714286" style="183" bestFit="1" customWidth="1"/>
    <col min="75" max="77" width="4.85714285714286" style="183" bestFit="1" customWidth="1"/>
    <col min="78" max="78" width="11.5714285714286" style="183" bestFit="1" customWidth="1"/>
    <col min="79" max="79" width="30.8571428571429" style="183" bestFit="1" customWidth="1"/>
    <col min="80" max="80" width="14.4285714285714" style="183" bestFit="1" customWidth="1"/>
    <col min="81" max="82" width="10.5714285714286" style="183" bestFit="1" customWidth="1"/>
    <col min="83" max="83" width="7.85714285714286" style="183" bestFit="1" customWidth="1"/>
    <col min="84" max="85" width="10.5714285714286" style="183" bestFit="1" customWidth="1"/>
    <col min="86" max="86" width="14.4285714285714" style="183" bestFit="1" customWidth="1"/>
    <col min="87" max="88" width="10.4285714285714" style="183" bestFit="1" customWidth="1"/>
    <col min="89" max="91" width="10.4285714285714" style="183" customWidth="1"/>
    <col min="92" max="92" width="8.42857142857143" style="183" bestFit="1" customWidth="1"/>
    <col min="93" max="94" width="10.4285714285714" style="183" bestFit="1" customWidth="1"/>
    <col min="95" max="95" width="4.85714285714286" style="183" bestFit="1" customWidth="1"/>
    <col min="96" max="16384" width="9.14285714285714" style="183"/>
  </cols>
  <sheetData>
    <row r="1" spans="1:95" s="227" customFormat="1" ht="14.45" customHeight="1">
      <c r="A1" s="224">
        <v>2025</v>
      </c>
      <c r="B1" s="462" t="s">
        <v>2969</v>
      </c>
      <c r="C1" s="462"/>
      <c r="D1" s="462"/>
      <c r="E1" s="462" t="s">
        <v>2</v>
      </c>
      <c r="F1" s="462"/>
      <c r="G1" s="462"/>
      <c r="H1" s="462" t="s">
        <v>5</v>
      </c>
      <c r="I1" s="462"/>
      <c r="J1" s="462"/>
      <c r="K1" s="462" t="s">
        <v>6</v>
      </c>
      <c r="L1" s="462"/>
      <c r="M1" s="462"/>
      <c r="N1" s="224" t="s">
        <v>2928</v>
      </c>
      <c r="O1" s="462" t="s">
        <v>2970</v>
      </c>
      <c r="P1" s="462"/>
      <c r="Q1" s="464"/>
      <c r="R1" s="228">
        <v>2024</v>
      </c>
      <c r="S1" s="468" t="s">
        <v>2969</v>
      </c>
      <c r="T1" s="468"/>
      <c r="U1" s="468"/>
      <c r="V1" s="468" t="s">
        <v>2</v>
      </c>
      <c r="W1" s="468"/>
      <c r="X1" s="468"/>
      <c r="Y1" s="468" t="s">
        <v>5</v>
      </c>
      <c r="Z1" s="468"/>
      <c r="AA1" s="468"/>
      <c r="AB1" s="468" t="s">
        <v>2971</v>
      </c>
      <c r="AC1" s="468"/>
      <c r="AD1" s="468"/>
      <c r="AE1" s="468" t="s">
        <v>6</v>
      </c>
      <c r="AF1" s="468"/>
      <c r="AG1" s="468"/>
      <c r="AH1" s="165"/>
      <c r="AI1" s="165" t="s">
        <v>2928</v>
      </c>
      <c r="AJ1" s="165"/>
      <c r="AK1" s="165" t="s">
        <v>2970</v>
      </c>
      <c r="AL1" s="165"/>
      <c r="AM1" s="235">
        <v>2023</v>
      </c>
      <c r="AN1" s="458" t="s">
        <v>2969</v>
      </c>
      <c r="AO1" s="458"/>
      <c r="AP1" s="458"/>
      <c r="AQ1" s="458" t="s">
        <v>2</v>
      </c>
      <c r="AR1" s="458"/>
      <c r="AS1" s="458"/>
      <c r="AT1" s="458" t="s">
        <v>5</v>
      </c>
      <c r="AU1" s="458"/>
      <c r="AV1" s="458"/>
      <c r="AW1" s="458" t="s">
        <v>2971</v>
      </c>
      <c r="AX1" s="458"/>
      <c r="AY1" s="458"/>
      <c r="AZ1" s="458" t="s">
        <v>6</v>
      </c>
      <c r="BA1" s="458"/>
      <c r="BB1" s="458"/>
      <c r="BC1" s="225" t="s">
        <v>2928</v>
      </c>
      <c r="BD1" s="458" t="s">
        <v>2970</v>
      </c>
      <c r="BE1" s="458"/>
      <c r="BF1" s="459"/>
      <c r="BG1" s="237">
        <v>2022</v>
      </c>
      <c r="BH1" s="463" t="s">
        <v>2969</v>
      </c>
      <c r="BI1" s="463"/>
      <c r="BJ1" s="463"/>
      <c r="BK1" s="463" t="s">
        <v>2</v>
      </c>
      <c r="BL1" s="463"/>
      <c r="BM1" s="463"/>
      <c r="BN1" s="463" t="s">
        <v>5</v>
      </c>
      <c r="BO1" s="463"/>
      <c r="BP1" s="463"/>
      <c r="BQ1" s="463" t="s">
        <v>2972</v>
      </c>
      <c r="BR1" s="463"/>
      <c r="BS1" s="463"/>
      <c r="BT1" s="463" t="s">
        <v>6</v>
      </c>
      <c r="BU1" s="463"/>
      <c r="BV1" s="463"/>
      <c r="BW1" s="226" t="s">
        <v>2928</v>
      </c>
      <c r="BX1" s="226"/>
      <c r="BY1" s="226"/>
      <c r="BZ1" s="226"/>
      <c r="CA1" s="238">
        <v>2021</v>
      </c>
      <c r="CB1" s="239" t="s">
        <v>2969</v>
      </c>
      <c r="CC1" s="239"/>
      <c r="CD1" s="239"/>
      <c r="CE1" s="239" t="s">
        <v>2</v>
      </c>
      <c r="CF1" s="239"/>
      <c r="CG1" s="239"/>
      <c r="CH1" s="239" t="s">
        <v>5</v>
      </c>
      <c r="CI1" s="239"/>
      <c r="CJ1" s="239"/>
      <c r="CK1" s="460" t="s">
        <v>2973</v>
      </c>
      <c r="CL1" s="460"/>
      <c r="CM1" s="460"/>
      <c r="CN1" s="460" t="s">
        <v>6</v>
      </c>
      <c r="CO1" s="460"/>
      <c r="CP1" s="460"/>
      <c r="CQ1" s="239" t="s">
        <v>2928</v>
      </c>
    </row>
    <row r="2" spans="1:94" s="222" customFormat="1" ht="14.45">
      <c r="A2" s="221" t="s">
        <v>2974</v>
      </c>
      <c r="B2" s="222" t="s">
        <v>2941</v>
      </c>
      <c r="C2" s="222" t="s">
        <v>2943</v>
      </c>
      <c r="D2" s="222" t="s">
        <v>2975</v>
      </c>
      <c r="E2" s="222" t="s">
        <v>2941</v>
      </c>
      <c r="F2" s="222" t="s">
        <v>2943</v>
      </c>
      <c r="G2" s="222" t="s">
        <v>2975</v>
      </c>
      <c r="H2" s="222" t="s">
        <v>2941</v>
      </c>
      <c r="I2" s="222" t="s">
        <v>2943</v>
      </c>
      <c r="J2" s="222" t="s">
        <v>2975</v>
      </c>
      <c r="K2" s="222" t="s">
        <v>2941</v>
      </c>
      <c r="L2" s="222" t="s">
        <v>2943</v>
      </c>
      <c r="M2" s="222" t="s">
        <v>2975</v>
      </c>
      <c r="O2" s="222" t="s">
        <v>157</v>
      </c>
      <c r="P2" s="222" t="s">
        <v>158</v>
      </c>
      <c r="Q2" s="222" t="s">
        <v>2976</v>
      </c>
      <c r="R2" s="229" t="s">
        <v>2974</v>
      </c>
      <c r="S2" s="222" t="s">
        <v>2977</v>
      </c>
      <c r="T2" s="222" t="s">
        <v>2978</v>
      </c>
      <c r="U2" s="222" t="s">
        <v>2975</v>
      </c>
      <c r="V2" s="222" t="s">
        <v>2977</v>
      </c>
      <c r="W2" s="222" t="s">
        <v>2978</v>
      </c>
      <c r="X2" s="222" t="s">
        <v>2975</v>
      </c>
      <c r="Y2" s="222" t="s">
        <v>2977</v>
      </c>
      <c r="Z2" s="222" t="s">
        <v>2978</v>
      </c>
      <c r="AA2" s="222" t="s">
        <v>2975</v>
      </c>
      <c r="AB2" s="222" t="s">
        <v>2977</v>
      </c>
      <c r="AC2" s="222" t="s">
        <v>2978</v>
      </c>
      <c r="AD2" s="222" t="s">
        <v>2975</v>
      </c>
      <c r="AE2" s="222" t="s">
        <v>2977</v>
      </c>
      <c r="AF2" s="222" t="s">
        <v>2978</v>
      </c>
      <c r="AG2" s="222" t="s">
        <v>2975</v>
      </c>
      <c r="AJ2" s="222" t="s">
        <v>157</v>
      </c>
      <c r="AK2" s="222" t="s">
        <v>158</v>
      </c>
      <c r="AL2" s="222" t="s">
        <v>2976</v>
      </c>
      <c r="AM2" s="236" t="s">
        <v>2974</v>
      </c>
      <c r="AN2" s="222" t="s">
        <v>2979</v>
      </c>
      <c r="AO2" s="222" t="s">
        <v>2980</v>
      </c>
      <c r="AP2" s="222" t="s">
        <v>2975</v>
      </c>
      <c r="AQ2" s="222" t="s">
        <v>2979</v>
      </c>
      <c r="AR2" s="222" t="s">
        <v>2980</v>
      </c>
      <c r="AS2" s="222" t="s">
        <v>2975</v>
      </c>
      <c r="AT2" s="222" t="s">
        <v>2979</v>
      </c>
      <c r="AU2" s="222" t="s">
        <v>2980</v>
      </c>
      <c r="AV2" s="222" t="s">
        <v>2975</v>
      </c>
      <c r="AW2" s="222" t="s">
        <v>2979</v>
      </c>
      <c r="AX2" s="222" t="s">
        <v>2980</v>
      </c>
      <c r="AY2" s="222" t="s">
        <v>2975</v>
      </c>
      <c r="AZ2" s="222" t="s">
        <v>2979</v>
      </c>
      <c r="BA2" s="222" t="s">
        <v>2980</v>
      </c>
      <c r="BB2" s="222" t="s">
        <v>2975</v>
      </c>
      <c r="BD2" s="222" t="s">
        <v>157</v>
      </c>
      <c r="BE2" s="222" t="s">
        <v>158</v>
      </c>
      <c r="BF2" s="222" t="s">
        <v>2976</v>
      </c>
      <c r="BG2" s="236" t="s">
        <v>2974</v>
      </c>
      <c r="BH2" s="222" t="s">
        <v>2981</v>
      </c>
      <c r="BI2" s="222" t="s">
        <v>2982</v>
      </c>
      <c r="BJ2" s="222" t="s">
        <v>2975</v>
      </c>
      <c r="BK2" s="222" t="s">
        <v>2981</v>
      </c>
      <c r="BL2" s="222" t="s">
        <v>2982</v>
      </c>
      <c r="BM2" s="222" t="s">
        <v>2975</v>
      </c>
      <c r="BN2" s="222" t="s">
        <v>2981</v>
      </c>
      <c r="BO2" s="222" t="s">
        <v>2982</v>
      </c>
      <c r="BP2" s="222" t="s">
        <v>2975</v>
      </c>
      <c r="BQ2" s="222" t="s">
        <v>2981</v>
      </c>
      <c r="BR2" s="222" t="s">
        <v>2982</v>
      </c>
      <c r="BS2" s="222" t="s">
        <v>2975</v>
      </c>
      <c r="BT2" s="222" t="s">
        <v>2981</v>
      </c>
      <c r="BU2" s="222" t="s">
        <v>2982</v>
      </c>
      <c r="BV2" s="222" t="s">
        <v>2975</v>
      </c>
      <c r="BX2" s="222" t="s">
        <v>157</v>
      </c>
      <c r="BY2" s="222" t="s">
        <v>158</v>
      </c>
      <c r="BZ2" s="222" t="s">
        <v>2976</v>
      </c>
      <c r="CA2" s="236" t="s">
        <v>2974</v>
      </c>
      <c r="CB2" s="222" t="s">
        <v>2983</v>
      </c>
      <c r="CC2" s="222" t="s">
        <v>2984</v>
      </c>
      <c r="CD2" s="222" t="s">
        <v>2975</v>
      </c>
      <c r="CE2" s="222" t="s">
        <v>2983</v>
      </c>
      <c r="CF2" s="222" t="s">
        <v>2984</v>
      </c>
      <c r="CG2" s="222" t="s">
        <v>2975</v>
      </c>
      <c r="CH2" s="222" t="s">
        <v>2983</v>
      </c>
      <c r="CI2" s="222" t="s">
        <v>2984</v>
      </c>
      <c r="CJ2" s="222" t="s">
        <v>2975</v>
      </c>
      <c r="CN2" s="222" t="s">
        <v>2983</v>
      </c>
      <c r="CO2" s="222" t="s">
        <v>2984</v>
      </c>
      <c r="CP2" s="222" t="s">
        <v>2975</v>
      </c>
    </row>
    <row r="3" spans="1:95" ht="14.45">
      <c r="A3" s="216" t="s">
        <v>1047</v>
      </c>
      <c r="B3" s="216">
        <f>FG500_DataCollection_FY26!BK511</f>
        <v>0</v>
      </c>
      <c r="C3" s="216">
        <f>FG500_DataCollection_FY26!BL511</f>
        <v>1</v>
      </c>
      <c r="D3" s="216">
        <f>FG500_DataCollection_FY26!BM511</f>
        <v>1</v>
      </c>
      <c r="E3" s="152">
        <f>FG500_DataCollection_FY26!BG511</f>
        <v>0</v>
      </c>
      <c r="F3" s="152">
        <f>FG500_DataCollection_FY26!BH511</f>
        <v>0</v>
      </c>
      <c r="G3" s="152">
        <f>FG500_DataCollection_FY26!BI511</f>
        <v>0</v>
      </c>
      <c r="H3" s="223">
        <f>FG500_DataCollection_FY26!BU511</f>
        <v>0</v>
      </c>
      <c r="I3" s="223">
        <f>FG500_DataCollection_FY26!BV511</f>
        <v>0</v>
      </c>
      <c r="J3" s="223">
        <f>FG500_DataCollection_FY26!BW511</f>
        <v>1</v>
      </c>
      <c r="K3" s="149">
        <f>FG500_DataCollection_FY26!BZ511</f>
        <v>0</v>
      </c>
      <c r="L3" s="149">
        <f>FG500_DataCollection_FY26!CA511</f>
        <v>0</v>
      </c>
      <c r="M3" s="149">
        <f>FG500_DataCollection_FY26!CB511</f>
        <v>3</v>
      </c>
      <c r="N3" s="149">
        <f>SUM(B3:M3)</f>
        <v>6</v>
      </c>
      <c r="O3" s="149">
        <v>4</v>
      </c>
      <c r="P3" s="149">
        <v>0</v>
      </c>
      <c r="Q3" s="149">
        <v>6</v>
      </c>
      <c r="R3" s="230" t="s">
        <v>1047</v>
      </c>
      <c r="S3" s="183">
        <v>0</v>
      </c>
      <c r="T3" s="183">
        <v>1</v>
      </c>
      <c r="U3" s="183">
        <v>0</v>
      </c>
      <c r="V3" s="183">
        <v>0</v>
      </c>
      <c r="W3" s="183">
        <v>0</v>
      </c>
      <c r="X3" s="183">
        <v>0</v>
      </c>
      <c r="Y3" s="183">
        <v>1</v>
      </c>
      <c r="Z3" s="183">
        <v>0</v>
      </c>
      <c r="AA3" s="183">
        <v>1</v>
      </c>
      <c r="AB3" s="183">
        <v>0</v>
      </c>
      <c r="AC3" s="183">
        <v>0</v>
      </c>
      <c r="AD3" s="183">
        <v>0</v>
      </c>
      <c r="AE3" s="183">
        <v>0</v>
      </c>
      <c r="AF3" s="183">
        <v>0</v>
      </c>
      <c r="AG3" s="183">
        <v>4</v>
      </c>
      <c r="AI3" s="183">
        <f t="shared" si="0" ref="AI3:AI19">SUM(S3:AA3)-SUM(AB3:AD3)+SUM(AE3:AG3)</f>
        <v>7</v>
      </c>
      <c r="AJ3" s="183">
        <v>4</v>
      </c>
      <c r="AK3" s="183">
        <v>0</v>
      </c>
      <c r="AL3" s="183">
        <v>6</v>
      </c>
      <c r="AM3" s="231" t="s">
        <v>1047</v>
      </c>
      <c r="AN3" s="183">
        <v>0</v>
      </c>
      <c r="AO3" s="183">
        <v>1</v>
      </c>
      <c r="AP3" s="183">
        <v>0</v>
      </c>
      <c r="AQ3" s="183">
        <v>1</v>
      </c>
      <c r="AR3" s="183">
        <v>0</v>
      </c>
      <c r="AS3" s="183">
        <v>0</v>
      </c>
      <c r="AT3" s="183">
        <v>0</v>
      </c>
      <c r="AU3" s="183">
        <v>0</v>
      </c>
      <c r="AV3" s="183">
        <v>0</v>
      </c>
      <c r="AW3" s="183">
        <v>0</v>
      </c>
      <c r="AX3" s="183">
        <v>0</v>
      </c>
      <c r="AY3" s="183">
        <v>0</v>
      </c>
      <c r="AZ3" s="183">
        <v>1</v>
      </c>
      <c r="BA3" s="183">
        <v>0</v>
      </c>
      <c r="BB3" s="183">
        <v>3</v>
      </c>
      <c r="BC3" s="183">
        <f>SUM(AN3:AV3)-SUM(AW3:AY3)+SUM(AZ3:BB3)</f>
        <v>6</v>
      </c>
      <c r="BD3" s="183">
        <v>0</v>
      </c>
      <c r="BE3" s="183">
        <v>0</v>
      </c>
      <c r="BF3" s="183">
        <v>11</v>
      </c>
      <c r="BG3" s="231" t="s">
        <v>1047</v>
      </c>
      <c r="BH3" s="183">
        <v>0</v>
      </c>
      <c r="BI3" s="183">
        <v>0</v>
      </c>
      <c r="BJ3" s="183">
        <v>0</v>
      </c>
      <c r="BK3" s="183">
        <v>0</v>
      </c>
      <c r="BL3" s="183">
        <v>0</v>
      </c>
      <c r="BM3" s="183">
        <v>0</v>
      </c>
      <c r="BN3" s="183">
        <v>0</v>
      </c>
      <c r="BO3" s="183">
        <v>0</v>
      </c>
      <c r="BP3" s="183">
        <v>1</v>
      </c>
      <c r="BQ3" s="183">
        <v>0</v>
      </c>
      <c r="BR3" s="183">
        <v>0</v>
      </c>
      <c r="BS3" s="183">
        <v>0</v>
      </c>
      <c r="BT3" s="183">
        <v>1</v>
      </c>
      <c r="BU3" s="183">
        <v>1</v>
      </c>
      <c r="BV3" s="183">
        <v>2</v>
      </c>
      <c r="BW3" s="183">
        <f t="shared" si="1" ref="BW3:BW18">SUM(BH3:BP3)-SUM(BQ3:BS3)+SUM(BT3:BV3)</f>
        <v>5</v>
      </c>
      <c r="BX3" s="183">
        <v>3</v>
      </c>
      <c r="BY3" s="183">
        <v>0</v>
      </c>
      <c r="BZ3" s="183">
        <v>9</v>
      </c>
      <c r="CA3" s="231" t="s">
        <v>1047</v>
      </c>
      <c r="CB3" s="183">
        <v>0</v>
      </c>
      <c r="CC3" s="183">
        <v>1</v>
      </c>
      <c r="CD3" s="183">
        <v>0</v>
      </c>
      <c r="CE3" s="183">
        <v>0</v>
      </c>
      <c r="CF3" s="183">
        <v>0</v>
      </c>
      <c r="CG3" s="183">
        <v>0</v>
      </c>
      <c r="CH3" s="183">
        <v>0</v>
      </c>
      <c r="CI3" s="183">
        <v>0</v>
      </c>
      <c r="CJ3" s="183">
        <v>0</v>
      </c>
      <c r="CK3" s="183">
        <v>0</v>
      </c>
      <c r="CL3" s="183">
        <v>0</v>
      </c>
      <c r="CM3" s="183">
        <v>0</v>
      </c>
      <c r="CN3" s="183">
        <v>1</v>
      </c>
      <c r="CO3" s="183">
        <v>1</v>
      </c>
      <c r="CP3" s="183">
        <v>0</v>
      </c>
      <c r="CQ3" s="183">
        <f>SUM(CN3:CP3)-SUM(CK3:CM3)+SUM(CB3:CJ3)</f>
        <v>3</v>
      </c>
    </row>
    <row r="4" spans="1:95" ht="14.45">
      <c r="A4" s="215" t="s">
        <v>244</v>
      </c>
      <c r="B4" s="216">
        <f>FG500_DataCollection_FY26!BK512</f>
        <v>0</v>
      </c>
      <c r="C4" s="216">
        <f>FG500_DataCollection_FY26!BL512</f>
        <v>11</v>
      </c>
      <c r="D4" s="216">
        <f>FG500_DataCollection_FY26!BM512</f>
        <v>3</v>
      </c>
      <c r="E4" s="152">
        <f>FG500_DataCollection_FY26!BG512</f>
        <v>0</v>
      </c>
      <c r="F4" s="152">
        <f>FG500_DataCollection_FY26!BH512</f>
        <v>1</v>
      </c>
      <c r="G4" s="152">
        <f>FG500_DataCollection_FY26!BI512</f>
        <v>6</v>
      </c>
      <c r="H4" s="223">
        <f>FG500_DataCollection_FY26!BU512</f>
        <v>1</v>
      </c>
      <c r="I4" s="223">
        <f>FG500_DataCollection_FY26!BV512</f>
        <v>1</v>
      </c>
      <c r="J4" s="223">
        <f>FG500_DataCollection_FY26!BW512</f>
        <v>22</v>
      </c>
      <c r="K4" s="149">
        <f>FG500_DataCollection_FY26!BZ512</f>
        <v>0</v>
      </c>
      <c r="L4" s="149">
        <f>FG500_DataCollection_FY26!CA512</f>
        <v>0</v>
      </c>
      <c r="M4" s="149">
        <f>FG500_DataCollection_FY26!CB512</f>
        <v>6</v>
      </c>
      <c r="N4" s="149">
        <f t="shared" si="2" ref="N4:N19">SUM(B4:M4)</f>
        <v>51</v>
      </c>
      <c r="O4" s="149">
        <v>14</v>
      </c>
      <c r="P4" s="149">
        <v>0</v>
      </c>
      <c r="Q4" s="149">
        <v>19</v>
      </c>
      <c r="R4" s="230" t="s">
        <v>244</v>
      </c>
      <c r="S4" s="183">
        <v>0</v>
      </c>
      <c r="T4" s="183">
        <v>12</v>
      </c>
      <c r="U4" s="183">
        <v>3</v>
      </c>
      <c r="V4" s="183">
        <v>0</v>
      </c>
      <c r="W4" s="183">
        <v>1</v>
      </c>
      <c r="X4" s="183">
        <v>2</v>
      </c>
      <c r="Y4" s="183">
        <v>2</v>
      </c>
      <c r="Z4" s="183">
        <v>3</v>
      </c>
      <c r="AA4" s="183">
        <v>17</v>
      </c>
      <c r="AB4" s="183">
        <v>0</v>
      </c>
      <c r="AC4" s="183">
        <v>0</v>
      </c>
      <c r="AD4" s="183">
        <v>1</v>
      </c>
      <c r="AE4" s="183">
        <v>0</v>
      </c>
      <c r="AF4" s="183">
        <v>0</v>
      </c>
      <c r="AG4" s="183">
        <v>7</v>
      </c>
      <c r="AI4" s="183">
        <f t="shared" si="0"/>
        <v>46</v>
      </c>
      <c r="AJ4" s="183">
        <v>17</v>
      </c>
      <c r="AK4" s="183">
        <v>0</v>
      </c>
      <c r="AL4" s="183">
        <v>20</v>
      </c>
      <c r="AM4" s="231" t="s">
        <v>244</v>
      </c>
      <c r="AN4" s="183">
        <v>0</v>
      </c>
      <c r="AO4" s="183">
        <v>8</v>
      </c>
      <c r="AP4" s="183">
        <v>3</v>
      </c>
      <c r="AQ4" s="183">
        <v>0</v>
      </c>
      <c r="AR4" s="183">
        <v>1</v>
      </c>
      <c r="AS4" s="183">
        <v>6</v>
      </c>
      <c r="AT4" s="183">
        <v>1</v>
      </c>
      <c r="AU4" s="183">
        <v>2</v>
      </c>
      <c r="AV4" s="183">
        <v>20</v>
      </c>
      <c r="AW4" s="183">
        <v>0</v>
      </c>
      <c r="AX4" s="183">
        <v>1</v>
      </c>
      <c r="AY4" s="183">
        <v>1</v>
      </c>
      <c r="AZ4" s="183">
        <v>0</v>
      </c>
      <c r="BA4" s="183">
        <v>0</v>
      </c>
      <c r="BB4" s="183">
        <v>6</v>
      </c>
      <c r="BC4" s="183">
        <f t="shared" si="3" ref="BC4:BC19">SUM(AN4:AV4)-SUM(AW4:AY4)+SUM(AZ4:BB4)</f>
        <v>45</v>
      </c>
      <c r="BD4" s="183">
        <v>10</v>
      </c>
      <c r="BE4" s="183">
        <v>0</v>
      </c>
      <c r="BF4" s="183">
        <v>24</v>
      </c>
      <c r="BG4" s="231" t="s">
        <v>244</v>
      </c>
      <c r="BH4" s="183">
        <v>0</v>
      </c>
      <c r="BI4" s="183">
        <v>7</v>
      </c>
      <c r="BJ4" s="183">
        <v>4</v>
      </c>
      <c r="BK4" s="183">
        <v>0</v>
      </c>
      <c r="BL4" s="183">
        <v>1</v>
      </c>
      <c r="BM4" s="183">
        <v>6</v>
      </c>
      <c r="BN4" s="183">
        <v>1</v>
      </c>
      <c r="BO4" s="183">
        <v>2</v>
      </c>
      <c r="BP4" s="183">
        <v>20</v>
      </c>
      <c r="BQ4" s="183">
        <v>0</v>
      </c>
      <c r="BR4" s="183">
        <v>1</v>
      </c>
      <c r="BS4" s="183">
        <v>0</v>
      </c>
      <c r="BT4" s="183">
        <v>0</v>
      </c>
      <c r="BU4" s="183">
        <v>0</v>
      </c>
      <c r="BV4" s="183">
        <v>3</v>
      </c>
      <c r="BW4" s="183">
        <f t="shared" si="1"/>
        <v>43</v>
      </c>
      <c r="BX4" s="183">
        <v>9</v>
      </c>
      <c r="BY4" s="183">
        <v>4</v>
      </c>
      <c r="BZ4" s="183">
        <v>20</v>
      </c>
      <c r="CA4" s="231" t="s">
        <v>244</v>
      </c>
      <c r="CB4" s="183">
        <v>0</v>
      </c>
      <c r="CC4" s="183">
        <v>6</v>
      </c>
      <c r="CD4" s="183">
        <v>2</v>
      </c>
      <c r="CE4" s="183">
        <v>0</v>
      </c>
      <c r="CF4" s="183">
        <v>4</v>
      </c>
      <c r="CG4" s="183">
        <v>3</v>
      </c>
      <c r="CH4" s="183">
        <v>2</v>
      </c>
      <c r="CI4" s="183">
        <v>3</v>
      </c>
      <c r="CJ4" s="183">
        <v>9</v>
      </c>
      <c r="CK4" s="183">
        <v>0</v>
      </c>
      <c r="CL4" s="183">
        <v>1</v>
      </c>
      <c r="CM4" s="183">
        <v>0</v>
      </c>
      <c r="CN4" s="183">
        <v>0</v>
      </c>
      <c r="CO4" s="183">
        <v>0</v>
      </c>
      <c r="CP4" s="183">
        <v>7</v>
      </c>
      <c r="CQ4" s="183">
        <f t="shared" si="4" ref="CQ4:CQ19">SUM(CN4:CP4)-SUM(CK4:CM4)+SUM(CB4:CJ4)</f>
        <v>35</v>
      </c>
    </row>
    <row r="5" spans="1:95" ht="14.45">
      <c r="A5" s="215" t="s">
        <v>852</v>
      </c>
      <c r="B5" s="216">
        <f>FG500_DataCollection_FY26!BK513</f>
        <v>0</v>
      </c>
      <c r="C5" s="216">
        <f>FG500_DataCollection_FY26!BL513</f>
        <v>1</v>
      </c>
      <c r="D5" s="216">
        <f>FG500_DataCollection_FY26!BM513</f>
        <v>1</v>
      </c>
      <c r="E5" s="152">
        <f>FG500_DataCollection_FY26!BG513</f>
        <v>0</v>
      </c>
      <c r="F5" s="152">
        <f>FG500_DataCollection_FY26!BH513</f>
        <v>0</v>
      </c>
      <c r="G5" s="152">
        <f>FG500_DataCollection_FY26!BI513</f>
        <v>0</v>
      </c>
      <c r="H5" s="223">
        <f>FG500_DataCollection_FY26!BU513</f>
        <v>0</v>
      </c>
      <c r="I5" s="223">
        <f>FG500_DataCollection_FY26!BV513</f>
        <v>0</v>
      </c>
      <c r="J5" s="223">
        <f>FG500_DataCollection_FY26!BW513</f>
        <v>2</v>
      </c>
      <c r="K5" s="149">
        <f>FG500_DataCollection_FY26!BZ513</f>
        <v>0</v>
      </c>
      <c r="L5" s="149">
        <f>FG500_DataCollection_FY26!CA513</f>
        <v>0</v>
      </c>
      <c r="M5" s="149">
        <f>FG500_DataCollection_FY26!CB513</f>
        <v>4</v>
      </c>
      <c r="N5" s="149">
        <f t="shared" si="2"/>
        <v>8</v>
      </c>
      <c r="O5" s="149">
        <v>3</v>
      </c>
      <c r="P5" s="149">
        <v>0</v>
      </c>
      <c r="Q5" s="149">
        <v>6</v>
      </c>
      <c r="R5" s="230" t="s">
        <v>852</v>
      </c>
      <c r="S5" s="183">
        <v>0</v>
      </c>
      <c r="T5" s="183">
        <v>0</v>
      </c>
      <c r="U5" s="183">
        <v>1</v>
      </c>
      <c r="V5" s="183">
        <v>0</v>
      </c>
      <c r="W5" s="183">
        <v>0</v>
      </c>
      <c r="X5" s="183">
        <v>0</v>
      </c>
      <c r="Y5" s="183">
        <v>0</v>
      </c>
      <c r="Z5" s="183">
        <v>1</v>
      </c>
      <c r="AA5" s="183">
        <v>3</v>
      </c>
      <c r="AB5" s="183">
        <v>0</v>
      </c>
      <c r="AC5" s="183">
        <v>1</v>
      </c>
      <c r="AD5" s="183">
        <v>0</v>
      </c>
      <c r="AE5" s="183">
        <v>0</v>
      </c>
      <c r="AF5" s="183">
        <v>0</v>
      </c>
      <c r="AG5" s="183">
        <v>3</v>
      </c>
      <c r="AI5" s="183">
        <f t="shared" si="0"/>
        <v>7</v>
      </c>
      <c r="AJ5" s="183">
        <v>5</v>
      </c>
      <c r="AK5" s="183">
        <v>0</v>
      </c>
      <c r="AL5" s="183">
        <v>5</v>
      </c>
      <c r="AM5" s="231" t="s">
        <v>852</v>
      </c>
      <c r="AN5" s="183">
        <v>0</v>
      </c>
      <c r="AO5" s="183">
        <v>0</v>
      </c>
      <c r="AP5" s="183">
        <v>2</v>
      </c>
      <c r="AQ5" s="183">
        <v>0</v>
      </c>
      <c r="AR5" s="183">
        <v>0</v>
      </c>
      <c r="AS5" s="183">
        <v>1</v>
      </c>
      <c r="AT5" s="183">
        <v>0</v>
      </c>
      <c r="AU5" s="183">
        <v>1</v>
      </c>
      <c r="AV5" s="183">
        <v>5</v>
      </c>
      <c r="AW5" s="183">
        <v>0</v>
      </c>
      <c r="AX5" s="183">
        <v>1</v>
      </c>
      <c r="AY5" s="183">
        <v>0</v>
      </c>
      <c r="AZ5" s="183">
        <v>0</v>
      </c>
      <c r="BA5" s="183">
        <v>0</v>
      </c>
      <c r="BB5" s="183">
        <v>3</v>
      </c>
      <c r="BC5" s="183">
        <f t="shared" si="3"/>
        <v>11</v>
      </c>
      <c r="BD5" s="183">
        <v>1</v>
      </c>
      <c r="BE5" s="183">
        <v>0</v>
      </c>
      <c r="BF5" s="183">
        <v>12</v>
      </c>
      <c r="BG5" s="231" t="s">
        <v>852</v>
      </c>
      <c r="BH5" s="183">
        <v>0</v>
      </c>
      <c r="BI5" s="183">
        <v>0</v>
      </c>
      <c r="BJ5" s="183">
        <v>0</v>
      </c>
      <c r="BK5" s="183">
        <v>0</v>
      </c>
      <c r="BL5" s="183">
        <v>0</v>
      </c>
      <c r="BM5" s="183">
        <v>1</v>
      </c>
      <c r="BN5" s="183">
        <v>0</v>
      </c>
      <c r="BO5" s="183">
        <v>0</v>
      </c>
      <c r="BP5" s="183">
        <v>3</v>
      </c>
      <c r="BQ5" s="183">
        <v>0</v>
      </c>
      <c r="BR5" s="183">
        <v>0</v>
      </c>
      <c r="BS5" s="183">
        <v>0</v>
      </c>
      <c r="BT5" s="183">
        <v>0</v>
      </c>
      <c r="BU5" s="183">
        <v>0</v>
      </c>
      <c r="BV5" s="183">
        <v>4</v>
      </c>
      <c r="BW5" s="183">
        <f t="shared" si="1"/>
        <v>8</v>
      </c>
      <c r="BX5" s="183">
        <v>5</v>
      </c>
      <c r="BY5" s="183">
        <v>0</v>
      </c>
      <c r="BZ5" s="183">
        <v>8</v>
      </c>
      <c r="CA5" s="231" t="s">
        <v>852</v>
      </c>
      <c r="CB5" s="183">
        <v>0</v>
      </c>
      <c r="CC5" s="183">
        <v>0</v>
      </c>
      <c r="CD5" s="183">
        <v>0</v>
      </c>
      <c r="CE5" s="183">
        <v>0</v>
      </c>
      <c r="CF5" s="183">
        <v>0</v>
      </c>
      <c r="CG5" s="183">
        <v>1</v>
      </c>
      <c r="CH5" s="183">
        <v>0</v>
      </c>
      <c r="CI5" s="183">
        <v>2</v>
      </c>
      <c r="CJ5" s="183">
        <v>3</v>
      </c>
      <c r="CK5" s="183">
        <v>0</v>
      </c>
      <c r="CL5" s="183">
        <v>1</v>
      </c>
      <c r="CM5" s="183">
        <v>0</v>
      </c>
      <c r="CN5" s="183">
        <v>0</v>
      </c>
      <c r="CO5" s="183">
        <v>0</v>
      </c>
      <c r="CP5" s="183">
        <v>1</v>
      </c>
      <c r="CQ5" s="183">
        <f t="shared" si="4"/>
        <v>6</v>
      </c>
    </row>
    <row r="6" spans="1:95" ht="14.45">
      <c r="A6" s="215" t="s">
        <v>174</v>
      </c>
      <c r="B6" s="216">
        <f>FG500_DataCollection_FY26!BK514</f>
        <v>0</v>
      </c>
      <c r="C6" s="216">
        <f>FG500_DataCollection_FY26!BL514</f>
        <v>6</v>
      </c>
      <c r="D6" s="216">
        <f>FG500_DataCollection_FY26!BM514</f>
        <v>2</v>
      </c>
      <c r="E6" s="152">
        <f>FG500_DataCollection_FY26!BG514</f>
        <v>0</v>
      </c>
      <c r="F6" s="152">
        <f>FG500_DataCollection_FY26!BH514</f>
        <v>1</v>
      </c>
      <c r="G6" s="152">
        <f>FG500_DataCollection_FY26!BI514</f>
        <v>0</v>
      </c>
      <c r="H6" s="223">
        <f>FG500_DataCollection_FY26!BU514</f>
        <v>0</v>
      </c>
      <c r="I6" s="223">
        <f>FG500_DataCollection_FY26!BV514</f>
        <v>2</v>
      </c>
      <c r="J6" s="223">
        <f>FG500_DataCollection_FY26!BW514</f>
        <v>7</v>
      </c>
      <c r="K6" s="149">
        <f>FG500_DataCollection_FY26!BZ514</f>
        <v>0</v>
      </c>
      <c r="L6" s="149">
        <f>FG500_DataCollection_FY26!CA514</f>
        <v>0</v>
      </c>
      <c r="M6" s="149">
        <f>FG500_DataCollection_FY26!CB514</f>
        <v>10</v>
      </c>
      <c r="N6" s="149">
        <f t="shared" si="2"/>
        <v>28</v>
      </c>
      <c r="O6" s="149">
        <v>12</v>
      </c>
      <c r="P6" s="149">
        <v>2</v>
      </c>
      <c r="Q6" s="149">
        <v>16</v>
      </c>
      <c r="R6" s="230" t="s">
        <v>174</v>
      </c>
      <c r="S6" s="183">
        <v>1</v>
      </c>
      <c r="T6" s="183">
        <v>5</v>
      </c>
      <c r="U6" s="183">
        <v>2</v>
      </c>
      <c r="V6" s="183">
        <v>0</v>
      </c>
      <c r="W6" s="183">
        <v>0</v>
      </c>
      <c r="X6" s="183">
        <v>0</v>
      </c>
      <c r="Y6" s="183">
        <v>1</v>
      </c>
      <c r="Z6" s="183">
        <v>2</v>
      </c>
      <c r="AA6" s="183">
        <v>5</v>
      </c>
      <c r="AB6" s="183">
        <v>0</v>
      </c>
      <c r="AC6" s="183">
        <v>2</v>
      </c>
      <c r="AD6" s="183">
        <v>1</v>
      </c>
      <c r="AE6" s="183">
        <v>0</v>
      </c>
      <c r="AF6" s="183">
        <v>0</v>
      </c>
      <c r="AG6" s="183">
        <v>8</v>
      </c>
      <c r="AI6" s="183">
        <f t="shared" si="0"/>
        <v>21</v>
      </c>
      <c r="AJ6" s="183">
        <v>9</v>
      </c>
      <c r="AK6" s="183">
        <v>0</v>
      </c>
      <c r="AL6" s="183">
        <v>13</v>
      </c>
      <c r="AM6" s="231" t="s">
        <v>174</v>
      </c>
      <c r="AN6" s="183">
        <v>0</v>
      </c>
      <c r="AO6" s="183">
        <v>8</v>
      </c>
      <c r="AP6" s="183">
        <v>2</v>
      </c>
      <c r="AQ6" s="183">
        <v>0</v>
      </c>
      <c r="AR6" s="183">
        <v>0</v>
      </c>
      <c r="AS6" s="183">
        <v>0</v>
      </c>
      <c r="AT6" s="183">
        <v>2</v>
      </c>
      <c r="AU6" s="183">
        <v>3</v>
      </c>
      <c r="AV6" s="183">
        <v>18</v>
      </c>
      <c r="AW6" s="183">
        <v>0</v>
      </c>
      <c r="AX6" s="183">
        <v>1</v>
      </c>
      <c r="AY6" s="183">
        <v>2</v>
      </c>
      <c r="AZ6" s="183">
        <v>0</v>
      </c>
      <c r="BA6" s="183">
        <v>0</v>
      </c>
      <c r="BB6" s="183">
        <v>33</v>
      </c>
      <c r="BC6" s="183">
        <f t="shared" si="3"/>
        <v>63</v>
      </c>
      <c r="BD6" s="183">
        <v>13</v>
      </c>
      <c r="BE6" s="183">
        <v>1</v>
      </c>
      <c r="BF6" s="183">
        <v>71</v>
      </c>
      <c r="BG6" s="231" t="s">
        <v>174</v>
      </c>
      <c r="BH6" s="183">
        <v>0</v>
      </c>
      <c r="BI6" s="183">
        <v>7</v>
      </c>
      <c r="BJ6" s="183">
        <v>1</v>
      </c>
      <c r="BK6" s="183">
        <v>0</v>
      </c>
      <c r="BL6" s="183">
        <v>0</v>
      </c>
      <c r="BM6" s="183">
        <v>0</v>
      </c>
      <c r="BN6" s="183">
        <v>1</v>
      </c>
      <c r="BO6" s="183">
        <v>1</v>
      </c>
      <c r="BP6" s="183">
        <v>9</v>
      </c>
      <c r="BQ6" s="183">
        <v>0</v>
      </c>
      <c r="BR6" s="183">
        <v>1</v>
      </c>
      <c r="BS6" s="183">
        <v>0</v>
      </c>
      <c r="BT6" s="183">
        <v>0</v>
      </c>
      <c r="BU6" s="183">
        <v>0</v>
      </c>
      <c r="BV6" s="183">
        <v>6</v>
      </c>
      <c r="BW6" s="183">
        <f t="shared" si="1"/>
        <v>24</v>
      </c>
      <c r="BX6" s="183">
        <v>5</v>
      </c>
      <c r="BY6" s="183">
        <v>3</v>
      </c>
      <c r="BZ6" s="183">
        <v>14</v>
      </c>
      <c r="CA6" s="231" t="s">
        <v>174</v>
      </c>
      <c r="CB6" s="183">
        <v>0</v>
      </c>
      <c r="CC6" s="183">
        <v>5</v>
      </c>
      <c r="CD6" s="183">
        <v>0</v>
      </c>
      <c r="CE6" s="183">
        <v>0</v>
      </c>
      <c r="CF6" s="183">
        <v>1</v>
      </c>
      <c r="CG6" s="183">
        <v>0</v>
      </c>
      <c r="CH6" s="183">
        <v>1</v>
      </c>
      <c r="CI6" s="183">
        <v>2</v>
      </c>
      <c r="CJ6" s="183">
        <v>6</v>
      </c>
      <c r="CK6" s="183">
        <v>0</v>
      </c>
      <c r="CL6" s="183">
        <v>0</v>
      </c>
      <c r="CM6" s="183">
        <v>0</v>
      </c>
      <c r="CN6" s="183">
        <v>0</v>
      </c>
      <c r="CO6" s="183">
        <v>0</v>
      </c>
      <c r="CP6" s="183">
        <v>5</v>
      </c>
      <c r="CQ6" s="183">
        <f t="shared" si="4"/>
        <v>20</v>
      </c>
    </row>
    <row r="7" spans="1:95" ht="14.45">
      <c r="A7" s="215" t="s">
        <v>272</v>
      </c>
      <c r="B7" s="216">
        <f>FG500_DataCollection_FY26!BK515</f>
        <v>0</v>
      </c>
      <c r="C7" s="216">
        <f>FG500_DataCollection_FY26!BL515</f>
        <v>3</v>
      </c>
      <c r="D7" s="216">
        <f>FG500_DataCollection_FY26!BM515</f>
        <v>2</v>
      </c>
      <c r="E7" s="152">
        <f>FG500_DataCollection_FY26!BG515</f>
        <v>0</v>
      </c>
      <c r="F7" s="152">
        <f>FG500_DataCollection_FY26!BH515</f>
        <v>0</v>
      </c>
      <c r="G7" s="152">
        <f>FG500_DataCollection_FY26!BI515</f>
        <v>0</v>
      </c>
      <c r="H7" s="223">
        <f>FG500_DataCollection_FY26!BU515</f>
        <v>0</v>
      </c>
      <c r="I7" s="223">
        <f>FG500_DataCollection_FY26!BV515</f>
        <v>0</v>
      </c>
      <c r="J7" s="223">
        <f>FG500_DataCollection_FY26!BW515</f>
        <v>2</v>
      </c>
      <c r="K7" s="149">
        <f>FG500_DataCollection_FY26!BZ515</f>
        <v>0</v>
      </c>
      <c r="L7" s="149">
        <f>FG500_DataCollection_FY26!CA515</f>
        <v>0</v>
      </c>
      <c r="M7" s="149">
        <f>FG500_DataCollection_FY26!CB515</f>
        <v>7</v>
      </c>
      <c r="N7" s="149">
        <f t="shared" si="2"/>
        <v>14</v>
      </c>
      <c r="O7" s="149">
        <v>5</v>
      </c>
      <c r="P7" s="149">
        <v>1</v>
      </c>
      <c r="Q7" s="216">
        <v>15</v>
      </c>
      <c r="R7" s="230" t="s">
        <v>272</v>
      </c>
      <c r="S7" s="183">
        <v>0</v>
      </c>
      <c r="T7" s="183">
        <v>3</v>
      </c>
      <c r="U7" s="183">
        <v>0</v>
      </c>
      <c r="V7" s="183">
        <v>1</v>
      </c>
      <c r="W7" s="183">
        <v>0</v>
      </c>
      <c r="X7" s="183">
        <v>1</v>
      </c>
      <c r="Y7" s="183">
        <v>0</v>
      </c>
      <c r="Z7" s="183">
        <v>0</v>
      </c>
      <c r="AA7" s="183">
        <v>4</v>
      </c>
      <c r="AB7" s="183">
        <v>0</v>
      </c>
      <c r="AC7" s="183">
        <v>0</v>
      </c>
      <c r="AD7" s="183">
        <v>1</v>
      </c>
      <c r="AE7" s="183">
        <v>0</v>
      </c>
      <c r="AF7" s="183">
        <v>0</v>
      </c>
      <c r="AG7" s="183">
        <v>1</v>
      </c>
      <c r="AI7" s="183">
        <f t="shared" si="0"/>
        <v>9</v>
      </c>
      <c r="AJ7" s="183">
        <v>1</v>
      </c>
      <c r="AK7" s="183">
        <v>0</v>
      </c>
      <c r="AL7" s="183">
        <v>17</v>
      </c>
      <c r="AM7" s="231" t="s">
        <v>272</v>
      </c>
      <c r="AN7" s="183">
        <v>0</v>
      </c>
      <c r="AO7" s="183">
        <v>1</v>
      </c>
      <c r="AP7" s="183">
        <v>1</v>
      </c>
      <c r="AQ7" s="183">
        <v>0</v>
      </c>
      <c r="AR7" s="183">
        <v>1</v>
      </c>
      <c r="AS7" s="183">
        <v>0</v>
      </c>
      <c r="AT7" s="183">
        <v>0</v>
      </c>
      <c r="AU7" s="183">
        <v>0</v>
      </c>
      <c r="AV7" s="183">
        <v>3</v>
      </c>
      <c r="AW7" s="183">
        <v>0</v>
      </c>
      <c r="AX7" s="183">
        <v>0</v>
      </c>
      <c r="AY7" s="183">
        <v>1</v>
      </c>
      <c r="AZ7" s="183">
        <v>0</v>
      </c>
      <c r="BA7" s="183">
        <v>0</v>
      </c>
      <c r="BB7" s="183">
        <v>1</v>
      </c>
      <c r="BC7" s="183">
        <f t="shared" si="3"/>
        <v>6</v>
      </c>
      <c r="BD7" s="183">
        <v>2</v>
      </c>
      <c r="BE7" s="183">
        <v>0</v>
      </c>
      <c r="BF7" s="183">
        <v>17</v>
      </c>
      <c r="BG7" s="231" t="s">
        <v>272</v>
      </c>
      <c r="BH7" s="183">
        <v>0</v>
      </c>
      <c r="BI7" s="183">
        <v>2</v>
      </c>
      <c r="BJ7" s="183">
        <v>0</v>
      </c>
      <c r="BK7" s="183">
        <v>0</v>
      </c>
      <c r="BL7" s="183">
        <v>0</v>
      </c>
      <c r="BM7" s="183">
        <v>1</v>
      </c>
      <c r="BN7" s="183">
        <v>0</v>
      </c>
      <c r="BO7" s="183">
        <v>0</v>
      </c>
      <c r="BP7" s="183">
        <v>3</v>
      </c>
      <c r="BQ7" s="183">
        <v>0</v>
      </c>
      <c r="BR7" s="183">
        <v>0</v>
      </c>
      <c r="BS7" s="183">
        <v>0</v>
      </c>
      <c r="BT7" s="183">
        <v>0</v>
      </c>
      <c r="BU7" s="183">
        <v>0</v>
      </c>
      <c r="BV7" s="183">
        <v>0</v>
      </c>
      <c r="BW7" s="183">
        <f t="shared" si="1"/>
        <v>6</v>
      </c>
      <c r="BX7" s="183">
        <v>0</v>
      </c>
      <c r="BY7" s="183">
        <v>0</v>
      </c>
      <c r="BZ7" s="183">
        <v>16</v>
      </c>
      <c r="CA7" s="231" t="s">
        <v>272</v>
      </c>
      <c r="CB7" s="183">
        <v>0</v>
      </c>
      <c r="CC7" s="183">
        <v>1</v>
      </c>
      <c r="CD7" s="183">
        <v>0</v>
      </c>
      <c r="CE7" s="183">
        <v>0</v>
      </c>
      <c r="CF7" s="183">
        <v>0</v>
      </c>
      <c r="CG7" s="183">
        <v>0</v>
      </c>
      <c r="CH7" s="183">
        <v>0</v>
      </c>
      <c r="CI7" s="183">
        <v>0</v>
      </c>
      <c r="CJ7" s="183">
        <v>0</v>
      </c>
      <c r="CK7" s="183">
        <v>0</v>
      </c>
      <c r="CL7" s="183">
        <v>0</v>
      </c>
      <c r="CM7" s="183">
        <v>0</v>
      </c>
      <c r="CN7" s="183">
        <v>0</v>
      </c>
      <c r="CO7" s="183">
        <v>0</v>
      </c>
      <c r="CP7" s="183">
        <v>2</v>
      </c>
      <c r="CQ7" s="183">
        <f t="shared" si="4"/>
        <v>3</v>
      </c>
    </row>
    <row r="8" spans="1:95" ht="14.45">
      <c r="A8" s="215" t="s">
        <v>229</v>
      </c>
      <c r="B8" s="216">
        <f>FG500_DataCollection_FY26!BK516</f>
        <v>4</v>
      </c>
      <c r="C8" s="216">
        <f>FG500_DataCollection_FY26!BL516</f>
        <v>3</v>
      </c>
      <c r="D8" s="216">
        <f>FG500_DataCollection_FY26!BM516</f>
        <v>2</v>
      </c>
      <c r="E8" s="152">
        <f>FG500_DataCollection_FY26!BG516</f>
        <v>17</v>
      </c>
      <c r="F8" s="152">
        <f>FG500_DataCollection_FY26!BH516</f>
        <v>3</v>
      </c>
      <c r="G8" s="152">
        <f>FG500_DataCollection_FY26!BI516</f>
        <v>2</v>
      </c>
      <c r="H8" s="223">
        <f>FG500_DataCollection_FY26!BU516</f>
        <v>1</v>
      </c>
      <c r="I8" s="223">
        <f>FG500_DataCollection_FY26!BV516</f>
        <v>6</v>
      </c>
      <c r="J8" s="223">
        <f>FG500_DataCollection_FY26!BW516</f>
        <v>11</v>
      </c>
      <c r="K8" s="149">
        <f>FG500_DataCollection_FY26!BZ516</f>
        <v>0</v>
      </c>
      <c r="L8" s="149">
        <f>FG500_DataCollection_FY26!CA516</f>
        <v>3</v>
      </c>
      <c r="M8" s="149">
        <f>FG500_DataCollection_FY26!CB516</f>
        <v>69</v>
      </c>
      <c r="N8" s="149">
        <f t="shared" si="2"/>
        <v>121</v>
      </c>
      <c r="O8" s="149">
        <v>71</v>
      </c>
      <c r="P8" s="149">
        <v>5</v>
      </c>
      <c r="Q8" s="149">
        <v>55</v>
      </c>
      <c r="R8" s="230" t="s">
        <v>229</v>
      </c>
      <c r="S8" s="183">
        <v>0</v>
      </c>
      <c r="T8" s="183">
        <v>4</v>
      </c>
      <c r="U8" s="183">
        <v>1</v>
      </c>
      <c r="V8" s="183">
        <v>11</v>
      </c>
      <c r="W8" s="183">
        <v>9</v>
      </c>
      <c r="X8" s="183">
        <v>2</v>
      </c>
      <c r="Y8" s="183">
        <v>29</v>
      </c>
      <c r="Z8" s="183">
        <v>13</v>
      </c>
      <c r="AA8" s="183">
        <v>12</v>
      </c>
      <c r="AB8" s="183">
        <v>26</v>
      </c>
      <c r="AC8" s="183">
        <v>6</v>
      </c>
      <c r="AD8" s="183">
        <v>2</v>
      </c>
      <c r="AE8" s="183">
        <v>0</v>
      </c>
      <c r="AF8" s="183">
        <v>15</v>
      </c>
      <c r="AG8" s="183">
        <v>52</v>
      </c>
      <c r="AI8" s="183">
        <f t="shared" si="0"/>
        <v>114</v>
      </c>
      <c r="AJ8" s="183">
        <v>67</v>
      </c>
      <c r="AK8" s="183">
        <v>2</v>
      </c>
      <c r="AL8" s="183">
        <v>58</v>
      </c>
      <c r="AM8" s="231" t="s">
        <v>229</v>
      </c>
      <c r="AN8" s="183">
        <v>0</v>
      </c>
      <c r="AO8" s="183">
        <v>1</v>
      </c>
      <c r="AP8" s="183">
        <v>0</v>
      </c>
      <c r="AQ8" s="183">
        <v>11</v>
      </c>
      <c r="AR8" s="183">
        <v>7</v>
      </c>
      <c r="AS8" s="183">
        <v>2</v>
      </c>
      <c r="AT8" s="183">
        <v>24</v>
      </c>
      <c r="AU8" s="183">
        <v>13</v>
      </c>
      <c r="AV8" s="183">
        <v>9</v>
      </c>
      <c r="AW8" s="183">
        <v>23</v>
      </c>
      <c r="AX8" s="183">
        <v>6</v>
      </c>
      <c r="AY8" s="183">
        <v>0</v>
      </c>
      <c r="AZ8" s="183">
        <v>1</v>
      </c>
      <c r="BA8" s="183">
        <v>6</v>
      </c>
      <c r="BB8" s="183">
        <v>44</v>
      </c>
      <c r="BC8" s="183">
        <f t="shared" si="3"/>
        <v>89</v>
      </c>
      <c r="BD8" s="183">
        <v>40</v>
      </c>
      <c r="BE8" s="183">
        <v>2</v>
      </c>
      <c r="BF8" s="183">
        <v>58</v>
      </c>
      <c r="BG8" s="231" t="s">
        <v>229</v>
      </c>
      <c r="BH8" s="183">
        <v>0</v>
      </c>
      <c r="BI8" s="183">
        <v>2</v>
      </c>
      <c r="BJ8" s="183">
        <v>0</v>
      </c>
      <c r="BK8" s="183">
        <v>13</v>
      </c>
      <c r="BL8" s="183">
        <v>10</v>
      </c>
      <c r="BM8" s="183">
        <v>0</v>
      </c>
      <c r="BN8" s="183">
        <v>31</v>
      </c>
      <c r="BO8" s="183">
        <v>6</v>
      </c>
      <c r="BP8" s="183">
        <v>8</v>
      </c>
      <c r="BQ8" s="183">
        <v>27</v>
      </c>
      <c r="BR8" s="183">
        <v>1</v>
      </c>
      <c r="BS8" s="183">
        <v>2</v>
      </c>
      <c r="BT8" s="183">
        <v>0</v>
      </c>
      <c r="BU8" s="183">
        <v>3</v>
      </c>
      <c r="BV8" s="183">
        <v>56</v>
      </c>
      <c r="BW8" s="183">
        <f t="shared" si="1"/>
        <v>99</v>
      </c>
      <c r="BX8" s="183">
        <v>35</v>
      </c>
      <c r="BY8" s="183">
        <v>14</v>
      </c>
      <c r="BZ8" s="183">
        <v>75</v>
      </c>
      <c r="CA8" s="231" t="s">
        <v>229</v>
      </c>
      <c r="CB8" s="183">
        <v>0</v>
      </c>
      <c r="CC8" s="183">
        <v>14</v>
      </c>
      <c r="CD8" s="183">
        <v>1</v>
      </c>
      <c r="CE8" s="183">
        <v>10</v>
      </c>
      <c r="CF8" s="183">
        <v>13</v>
      </c>
      <c r="CG8" s="183">
        <v>1</v>
      </c>
      <c r="CH8" s="183">
        <v>24</v>
      </c>
      <c r="CI8" s="183">
        <v>9</v>
      </c>
      <c r="CJ8" s="183">
        <v>11</v>
      </c>
      <c r="CK8" s="183">
        <v>17</v>
      </c>
      <c r="CL8" s="183">
        <v>3</v>
      </c>
      <c r="CM8" s="183">
        <v>1</v>
      </c>
      <c r="CN8" s="183">
        <v>2</v>
      </c>
      <c r="CO8" s="183">
        <v>7</v>
      </c>
      <c r="CP8" s="183">
        <v>35</v>
      </c>
      <c r="CQ8" s="183">
        <f t="shared" si="4"/>
        <v>106</v>
      </c>
    </row>
    <row r="9" spans="1:95" ht="14.45">
      <c r="A9" s="215" t="s">
        <v>735</v>
      </c>
      <c r="B9" s="216">
        <f>FG500_DataCollection_FY26!BK517</f>
        <v>1</v>
      </c>
      <c r="C9" s="216">
        <f>FG500_DataCollection_FY26!BL517</f>
        <v>10</v>
      </c>
      <c r="D9" s="216">
        <f>FG500_DataCollection_FY26!BM517</f>
        <v>3</v>
      </c>
      <c r="E9" s="152">
        <f>FG500_DataCollection_FY26!BG517</f>
        <v>3</v>
      </c>
      <c r="F9" s="152">
        <f>FG500_DataCollection_FY26!BH517</f>
        <v>1</v>
      </c>
      <c r="G9" s="152">
        <f>FG500_DataCollection_FY26!BI517</f>
        <v>1</v>
      </c>
      <c r="H9" s="223">
        <f>FG500_DataCollection_FY26!BU517</f>
        <v>0</v>
      </c>
      <c r="I9" s="223">
        <f>FG500_DataCollection_FY26!BV517</f>
        <v>0</v>
      </c>
      <c r="J9" s="223">
        <f>FG500_DataCollection_FY26!BW517</f>
        <v>2</v>
      </c>
      <c r="K9" s="149">
        <f>FG500_DataCollection_FY26!BZ517</f>
        <v>0</v>
      </c>
      <c r="L9" s="149">
        <f>FG500_DataCollection_FY26!CA517</f>
        <v>0</v>
      </c>
      <c r="M9" s="149">
        <f>FG500_DataCollection_FY26!CB517</f>
        <v>12</v>
      </c>
      <c r="N9" s="149">
        <f t="shared" si="2"/>
        <v>33</v>
      </c>
      <c r="O9" s="149">
        <v>5</v>
      </c>
      <c r="P9" s="149">
        <v>2</v>
      </c>
      <c r="Q9" s="149">
        <v>15</v>
      </c>
      <c r="R9" s="230" t="s">
        <v>735</v>
      </c>
      <c r="S9" s="183">
        <v>0</v>
      </c>
      <c r="T9" s="183">
        <v>12</v>
      </c>
      <c r="U9" s="183">
        <v>1</v>
      </c>
      <c r="V9" s="183">
        <v>1</v>
      </c>
      <c r="W9" s="183">
        <v>3</v>
      </c>
      <c r="X9" s="183">
        <v>2</v>
      </c>
      <c r="Y9" s="183">
        <v>0</v>
      </c>
      <c r="Z9" s="183">
        <v>3</v>
      </c>
      <c r="AA9" s="183">
        <v>0</v>
      </c>
      <c r="AB9" s="183">
        <v>0</v>
      </c>
      <c r="AC9" s="183">
        <v>3</v>
      </c>
      <c r="AD9" s="183">
        <v>0</v>
      </c>
      <c r="AE9" s="183">
        <v>0</v>
      </c>
      <c r="AF9" s="183">
        <v>0</v>
      </c>
      <c r="AG9" s="183">
        <v>13</v>
      </c>
      <c r="AI9" s="183">
        <f t="shared" si="0"/>
        <v>32</v>
      </c>
      <c r="AJ9" s="183">
        <v>8</v>
      </c>
      <c r="AK9" s="183">
        <v>0</v>
      </c>
      <c r="AL9" s="183">
        <v>13</v>
      </c>
      <c r="AM9" s="231" t="s">
        <v>735</v>
      </c>
      <c r="AN9" s="183">
        <v>0</v>
      </c>
      <c r="AO9" s="183">
        <v>18</v>
      </c>
      <c r="AP9" s="183">
        <v>0</v>
      </c>
      <c r="AQ9" s="183">
        <v>0</v>
      </c>
      <c r="AR9" s="183">
        <v>6</v>
      </c>
      <c r="AS9" s="183">
        <v>1</v>
      </c>
      <c r="AT9" s="183">
        <v>1</v>
      </c>
      <c r="AU9" s="183">
        <v>2</v>
      </c>
      <c r="AV9" s="183">
        <v>4</v>
      </c>
      <c r="AW9" s="183">
        <v>1</v>
      </c>
      <c r="AX9" s="183">
        <v>2</v>
      </c>
      <c r="AY9" s="183">
        <v>1</v>
      </c>
      <c r="AZ9" s="183">
        <v>0</v>
      </c>
      <c r="BA9" s="183">
        <v>0</v>
      </c>
      <c r="BB9" s="183">
        <v>18</v>
      </c>
      <c r="BC9" s="183">
        <f t="shared" si="3"/>
        <v>46</v>
      </c>
      <c r="BD9" s="183">
        <v>4</v>
      </c>
      <c r="BE9" s="183">
        <v>0</v>
      </c>
      <c r="BF9" s="183">
        <v>31</v>
      </c>
      <c r="BG9" s="231" t="s">
        <v>735</v>
      </c>
      <c r="BH9" s="183">
        <v>0</v>
      </c>
      <c r="BI9" s="183">
        <v>10</v>
      </c>
      <c r="BJ9" s="183">
        <v>0</v>
      </c>
      <c r="BK9" s="183">
        <v>1</v>
      </c>
      <c r="BL9" s="183">
        <v>4</v>
      </c>
      <c r="BM9" s="183">
        <v>0</v>
      </c>
      <c r="BN9" s="183">
        <v>0</v>
      </c>
      <c r="BO9" s="183">
        <v>2</v>
      </c>
      <c r="BP9" s="183">
        <v>2</v>
      </c>
      <c r="BQ9" s="183">
        <v>0</v>
      </c>
      <c r="BR9" s="183">
        <v>2</v>
      </c>
      <c r="BS9" s="183">
        <v>0</v>
      </c>
      <c r="BT9" s="183">
        <v>0</v>
      </c>
      <c r="BU9" s="183">
        <v>0</v>
      </c>
      <c r="BV9" s="183">
        <v>9</v>
      </c>
      <c r="BW9" s="183">
        <f t="shared" si="1"/>
        <v>26</v>
      </c>
      <c r="BX9" s="183">
        <v>4</v>
      </c>
      <c r="BY9" s="183">
        <v>2</v>
      </c>
      <c r="BZ9" s="183">
        <v>12</v>
      </c>
      <c r="CA9" s="231" t="s">
        <v>735</v>
      </c>
      <c r="CB9" s="183">
        <v>0</v>
      </c>
      <c r="CC9" s="183">
        <v>13</v>
      </c>
      <c r="CD9" s="183">
        <v>0</v>
      </c>
      <c r="CE9" s="183">
        <v>1</v>
      </c>
      <c r="CF9" s="183">
        <v>3</v>
      </c>
      <c r="CG9" s="183">
        <v>3</v>
      </c>
      <c r="CH9" s="183">
        <v>1</v>
      </c>
      <c r="CI9" s="183">
        <v>4</v>
      </c>
      <c r="CJ9" s="183">
        <v>4</v>
      </c>
      <c r="CK9" s="183">
        <v>1</v>
      </c>
      <c r="CL9" s="183">
        <v>1</v>
      </c>
      <c r="CM9" s="183">
        <v>0</v>
      </c>
      <c r="CN9" s="183">
        <v>0</v>
      </c>
      <c r="CO9" s="183">
        <v>0</v>
      </c>
      <c r="CP9" s="183">
        <v>10</v>
      </c>
      <c r="CQ9" s="183">
        <f t="shared" si="4"/>
        <v>37</v>
      </c>
    </row>
    <row r="10" spans="1:95" ht="14.45">
      <c r="A10" s="215" t="s">
        <v>206</v>
      </c>
      <c r="B10" s="216">
        <f>FG500_DataCollection_FY26!BK518</f>
        <v>0</v>
      </c>
      <c r="C10" s="216">
        <f>FG500_DataCollection_FY26!BL518</f>
        <v>16</v>
      </c>
      <c r="D10" s="216">
        <f>FG500_DataCollection_FY26!BM518</f>
        <v>4</v>
      </c>
      <c r="E10" s="152">
        <f>FG500_DataCollection_FY26!BG518</f>
        <v>5</v>
      </c>
      <c r="F10" s="152">
        <f>FG500_DataCollection_FY26!BH518</f>
        <v>4</v>
      </c>
      <c r="G10" s="152">
        <f>FG500_DataCollection_FY26!BI518</f>
        <v>0</v>
      </c>
      <c r="H10" s="223">
        <f>FG500_DataCollection_FY26!BU518</f>
        <v>0</v>
      </c>
      <c r="I10" s="223">
        <f>FG500_DataCollection_FY26!BV518</f>
        <v>3</v>
      </c>
      <c r="J10" s="223">
        <f>FG500_DataCollection_FY26!BW518</f>
        <v>1</v>
      </c>
      <c r="K10" s="149">
        <f>FG500_DataCollection_FY26!BZ518</f>
        <v>0</v>
      </c>
      <c r="L10" s="149">
        <f>FG500_DataCollection_FY26!CA518</f>
        <v>0</v>
      </c>
      <c r="M10" s="149">
        <f>FG500_DataCollection_FY26!CB518</f>
        <v>17</v>
      </c>
      <c r="N10" s="149">
        <f t="shared" si="2"/>
        <v>50</v>
      </c>
      <c r="O10" s="149">
        <v>12</v>
      </c>
      <c r="P10" s="149">
        <v>1</v>
      </c>
      <c r="Q10" s="149">
        <v>20</v>
      </c>
      <c r="R10" s="230" t="s">
        <v>206</v>
      </c>
      <c r="S10" s="183">
        <v>0</v>
      </c>
      <c r="T10" s="183">
        <v>13</v>
      </c>
      <c r="U10" s="183">
        <v>1</v>
      </c>
      <c r="V10" s="183">
        <v>1</v>
      </c>
      <c r="W10" s="183">
        <v>8</v>
      </c>
      <c r="X10" s="183">
        <v>2</v>
      </c>
      <c r="Y10" s="183">
        <v>1</v>
      </c>
      <c r="Z10" s="183">
        <v>8</v>
      </c>
      <c r="AA10" s="183">
        <v>1</v>
      </c>
      <c r="AB10" s="183">
        <v>1</v>
      </c>
      <c r="AC10" s="183">
        <v>6</v>
      </c>
      <c r="AD10" s="183">
        <v>0</v>
      </c>
      <c r="AE10" s="183">
        <v>0</v>
      </c>
      <c r="AF10" s="183">
        <v>1</v>
      </c>
      <c r="AG10" s="183">
        <v>14</v>
      </c>
      <c r="AI10" s="183">
        <f t="shared" si="0"/>
        <v>43</v>
      </c>
      <c r="AJ10" s="183">
        <v>12</v>
      </c>
      <c r="AK10" s="183">
        <v>1</v>
      </c>
      <c r="AL10" s="183">
        <v>12</v>
      </c>
      <c r="AM10" s="231" t="s">
        <v>206</v>
      </c>
      <c r="AN10" s="183">
        <v>0</v>
      </c>
      <c r="AO10" s="183">
        <v>12</v>
      </c>
      <c r="AP10" s="183">
        <v>2</v>
      </c>
      <c r="AQ10" s="183">
        <v>0</v>
      </c>
      <c r="AR10" s="183">
        <v>8</v>
      </c>
      <c r="AS10" s="183">
        <v>0</v>
      </c>
      <c r="AT10" s="183">
        <v>1</v>
      </c>
      <c r="AU10" s="183">
        <v>9</v>
      </c>
      <c r="AV10" s="183">
        <v>4</v>
      </c>
      <c r="AW10" s="183">
        <v>1</v>
      </c>
      <c r="AX10" s="183">
        <v>7</v>
      </c>
      <c r="AY10" s="183">
        <v>0</v>
      </c>
      <c r="AZ10" s="183">
        <v>0</v>
      </c>
      <c r="BA10" s="183">
        <v>0</v>
      </c>
      <c r="BB10" s="183">
        <v>13</v>
      </c>
      <c r="BC10" s="183">
        <f t="shared" si="3"/>
        <v>41</v>
      </c>
      <c r="BD10" s="183">
        <v>9</v>
      </c>
      <c r="BE10" s="183">
        <v>0</v>
      </c>
      <c r="BF10" s="183">
        <v>22</v>
      </c>
      <c r="BG10" s="231" t="s">
        <v>206</v>
      </c>
      <c r="BH10" s="183">
        <v>0</v>
      </c>
      <c r="BI10" s="183">
        <v>9</v>
      </c>
      <c r="BJ10" s="183">
        <v>1</v>
      </c>
      <c r="BK10" s="183">
        <v>0</v>
      </c>
      <c r="BL10" s="183">
        <v>7</v>
      </c>
      <c r="BM10" s="183">
        <v>0</v>
      </c>
      <c r="BN10" s="183">
        <v>1</v>
      </c>
      <c r="BO10" s="183">
        <v>8</v>
      </c>
      <c r="BP10" s="183">
        <v>2</v>
      </c>
      <c r="BQ10" s="183">
        <v>1</v>
      </c>
      <c r="BR10" s="183">
        <v>6</v>
      </c>
      <c r="BS10" s="183">
        <v>0</v>
      </c>
      <c r="BT10" s="183">
        <v>0</v>
      </c>
      <c r="BU10" s="183">
        <v>2</v>
      </c>
      <c r="BV10" s="183">
        <v>10</v>
      </c>
      <c r="BW10" s="183">
        <f t="shared" si="1"/>
        <v>33</v>
      </c>
      <c r="BX10" s="183">
        <v>5</v>
      </c>
      <c r="BY10" s="183">
        <v>0</v>
      </c>
      <c r="BZ10" s="183">
        <v>21</v>
      </c>
      <c r="CA10" s="231" t="s">
        <v>206</v>
      </c>
      <c r="CB10" s="183">
        <v>0</v>
      </c>
      <c r="CC10" s="183">
        <v>5</v>
      </c>
      <c r="CD10" s="183">
        <v>0</v>
      </c>
      <c r="CE10" s="183">
        <v>0</v>
      </c>
      <c r="CF10" s="183">
        <v>4</v>
      </c>
      <c r="CG10" s="183">
        <v>1</v>
      </c>
      <c r="CH10" s="183">
        <v>0</v>
      </c>
      <c r="CI10" s="183">
        <v>7</v>
      </c>
      <c r="CJ10" s="183">
        <v>4</v>
      </c>
      <c r="CK10" s="183">
        <v>0</v>
      </c>
      <c r="CL10" s="183">
        <v>3</v>
      </c>
      <c r="CM10" s="183">
        <v>0</v>
      </c>
      <c r="CN10" s="183">
        <v>1</v>
      </c>
      <c r="CO10" s="183">
        <v>2</v>
      </c>
      <c r="CP10" s="183">
        <v>4</v>
      </c>
      <c r="CQ10" s="183">
        <f t="shared" si="4"/>
        <v>25</v>
      </c>
    </row>
    <row r="11" spans="1:95" ht="14.45">
      <c r="A11" s="215" t="s">
        <v>642</v>
      </c>
      <c r="B11" s="216">
        <f>FG500_DataCollection_FY26!BK519</f>
        <v>0</v>
      </c>
      <c r="C11" s="216">
        <f>FG500_DataCollection_FY26!BL519</f>
        <v>5</v>
      </c>
      <c r="D11" s="216">
        <f>FG500_DataCollection_FY26!BM519</f>
        <v>0</v>
      </c>
      <c r="E11" s="152">
        <f>FG500_DataCollection_FY26!BG519</f>
        <v>0</v>
      </c>
      <c r="F11" s="152">
        <f>FG500_DataCollection_FY26!BH519</f>
        <v>1</v>
      </c>
      <c r="G11" s="152">
        <f>FG500_DataCollection_FY26!BI519</f>
        <v>0</v>
      </c>
      <c r="H11" s="223">
        <f>FG500_DataCollection_FY26!BU519</f>
        <v>0</v>
      </c>
      <c r="I11" s="223">
        <f>FG500_DataCollection_FY26!BV519</f>
        <v>0</v>
      </c>
      <c r="J11" s="223">
        <f>FG500_DataCollection_FY26!BW519</f>
        <v>1</v>
      </c>
      <c r="K11" s="149">
        <f>FG500_DataCollection_FY26!BZ519</f>
        <v>0</v>
      </c>
      <c r="L11" s="149">
        <f>FG500_DataCollection_FY26!CA519</f>
        <v>0</v>
      </c>
      <c r="M11" s="149">
        <f>FG500_DataCollection_FY26!CB519</f>
        <v>6</v>
      </c>
      <c r="N11" s="149">
        <f t="shared" si="2"/>
        <v>13</v>
      </c>
      <c r="O11" s="149">
        <v>3</v>
      </c>
      <c r="P11" s="149">
        <v>1</v>
      </c>
      <c r="Q11" s="149">
        <v>4</v>
      </c>
      <c r="R11" s="230" t="s">
        <v>642</v>
      </c>
      <c r="S11" s="183">
        <v>0</v>
      </c>
      <c r="T11" s="183">
        <v>4</v>
      </c>
      <c r="U11" s="183">
        <v>0</v>
      </c>
      <c r="V11" s="183">
        <v>0</v>
      </c>
      <c r="W11" s="183">
        <v>3</v>
      </c>
      <c r="X11" s="183">
        <v>0</v>
      </c>
      <c r="Y11" s="183">
        <v>1</v>
      </c>
      <c r="Z11" s="183">
        <v>1</v>
      </c>
      <c r="AA11" s="183">
        <v>0</v>
      </c>
      <c r="AB11" s="183">
        <v>1</v>
      </c>
      <c r="AC11" s="183">
        <v>1</v>
      </c>
      <c r="AD11" s="183">
        <v>0</v>
      </c>
      <c r="AE11" s="183">
        <v>0</v>
      </c>
      <c r="AF11" s="183">
        <v>0</v>
      </c>
      <c r="AG11" s="183">
        <v>5</v>
      </c>
      <c r="AI11" s="183">
        <f t="shared" si="0"/>
        <v>12</v>
      </c>
      <c r="AJ11" s="183">
        <v>2</v>
      </c>
      <c r="AK11" s="183">
        <v>2</v>
      </c>
      <c r="AL11" s="183">
        <v>3</v>
      </c>
      <c r="AM11" s="231" t="s">
        <v>642</v>
      </c>
      <c r="AN11" s="183">
        <v>0</v>
      </c>
      <c r="AO11" s="183">
        <v>3</v>
      </c>
      <c r="AP11" s="183">
        <v>0</v>
      </c>
      <c r="AQ11" s="183">
        <v>0</v>
      </c>
      <c r="AR11" s="183">
        <v>2</v>
      </c>
      <c r="AS11" s="183">
        <v>0</v>
      </c>
      <c r="AT11" s="183">
        <v>1</v>
      </c>
      <c r="AU11" s="183">
        <v>1</v>
      </c>
      <c r="AV11" s="183">
        <v>0</v>
      </c>
      <c r="AW11" s="183">
        <v>1</v>
      </c>
      <c r="AX11" s="183">
        <v>1</v>
      </c>
      <c r="AY11" s="183">
        <v>0</v>
      </c>
      <c r="AZ11" s="183">
        <v>0</v>
      </c>
      <c r="BA11" s="183">
        <v>0</v>
      </c>
      <c r="BB11" s="183">
        <v>3</v>
      </c>
      <c r="BC11" s="183">
        <f t="shared" si="3"/>
        <v>8</v>
      </c>
      <c r="BD11" s="183">
        <v>2</v>
      </c>
      <c r="BE11" s="183">
        <v>0</v>
      </c>
      <c r="BF11" s="183">
        <v>1</v>
      </c>
      <c r="BG11" s="231" t="s">
        <v>642</v>
      </c>
      <c r="BH11" s="183">
        <v>0</v>
      </c>
      <c r="BI11" s="183">
        <v>4</v>
      </c>
      <c r="BJ11" s="183">
        <v>0</v>
      </c>
      <c r="BK11" s="183">
        <v>1</v>
      </c>
      <c r="BL11" s="183">
        <v>2</v>
      </c>
      <c r="BM11" s="183">
        <v>0</v>
      </c>
      <c r="BN11" s="183">
        <v>0</v>
      </c>
      <c r="BO11" s="183">
        <v>2</v>
      </c>
      <c r="BP11" s="183">
        <v>0</v>
      </c>
      <c r="BQ11" s="183">
        <v>0</v>
      </c>
      <c r="BR11" s="183">
        <v>2</v>
      </c>
      <c r="BS11" s="183">
        <v>0</v>
      </c>
      <c r="BT11" s="183">
        <v>0</v>
      </c>
      <c r="BU11" s="183">
        <v>0</v>
      </c>
      <c r="BV11" s="183">
        <v>3</v>
      </c>
      <c r="BW11" s="183">
        <f t="shared" si="1"/>
        <v>10</v>
      </c>
      <c r="BX11" s="183">
        <v>1</v>
      </c>
      <c r="BY11" s="183">
        <v>1</v>
      </c>
      <c r="BZ11" s="183">
        <v>5</v>
      </c>
      <c r="CA11" s="231" t="s">
        <v>642</v>
      </c>
      <c r="CB11" s="183">
        <v>0</v>
      </c>
      <c r="CC11" s="183">
        <v>1</v>
      </c>
      <c r="CD11" s="183">
        <v>0</v>
      </c>
      <c r="CE11" s="183">
        <v>0</v>
      </c>
      <c r="CF11" s="183">
        <v>0</v>
      </c>
      <c r="CG11" s="183">
        <v>0</v>
      </c>
      <c r="CH11" s="183">
        <v>0</v>
      </c>
      <c r="CI11" s="183">
        <v>1</v>
      </c>
      <c r="CJ11" s="183">
        <v>0</v>
      </c>
      <c r="CK11" s="183">
        <v>0</v>
      </c>
      <c r="CL11" s="183">
        <v>1</v>
      </c>
      <c r="CM11" s="183">
        <v>0</v>
      </c>
      <c r="CN11" s="183">
        <v>0</v>
      </c>
      <c r="CO11" s="183">
        <v>0</v>
      </c>
      <c r="CP11" s="183">
        <v>1</v>
      </c>
      <c r="CQ11" s="183">
        <f t="shared" si="4"/>
        <v>2</v>
      </c>
    </row>
    <row r="12" spans="1:95" ht="14.45">
      <c r="A12" s="215" t="s">
        <v>998</v>
      </c>
      <c r="B12" s="216">
        <f>FG500_DataCollection_FY26!BK520</f>
        <v>0</v>
      </c>
      <c r="C12" s="216">
        <f>FG500_DataCollection_FY26!BL520</f>
        <v>8</v>
      </c>
      <c r="D12" s="216">
        <f>FG500_DataCollection_FY26!BM520</f>
        <v>1</v>
      </c>
      <c r="E12" s="152">
        <f>FG500_DataCollection_FY26!BG520</f>
        <v>0</v>
      </c>
      <c r="F12" s="152">
        <f>FG500_DataCollection_FY26!BH520</f>
        <v>1</v>
      </c>
      <c r="G12" s="152">
        <f>FG500_DataCollection_FY26!BI520</f>
        <v>0</v>
      </c>
      <c r="H12" s="223">
        <f>FG500_DataCollection_FY26!BU520</f>
        <v>0</v>
      </c>
      <c r="I12" s="223">
        <f>FG500_DataCollection_FY26!BV520</f>
        <v>0</v>
      </c>
      <c r="J12" s="223">
        <f>FG500_DataCollection_FY26!BW520</f>
        <v>2</v>
      </c>
      <c r="K12" s="149">
        <f>FG500_DataCollection_FY26!BZ520</f>
        <v>0</v>
      </c>
      <c r="L12" s="149">
        <f>FG500_DataCollection_FY26!CA520</f>
        <v>0</v>
      </c>
      <c r="M12" s="149">
        <f>FG500_DataCollection_FY26!CB520</f>
        <v>8</v>
      </c>
      <c r="N12" s="149">
        <f t="shared" si="2"/>
        <v>20</v>
      </c>
      <c r="O12" s="149">
        <v>6</v>
      </c>
      <c r="P12" s="149">
        <v>0</v>
      </c>
      <c r="Q12" s="149">
        <v>8</v>
      </c>
      <c r="R12" s="230" t="s">
        <v>998</v>
      </c>
      <c r="S12" s="183">
        <v>0</v>
      </c>
      <c r="T12" s="183">
        <v>14</v>
      </c>
      <c r="U12" s="183">
        <v>2</v>
      </c>
      <c r="V12" s="183">
        <v>0</v>
      </c>
      <c r="W12" s="183">
        <v>5</v>
      </c>
      <c r="X12" s="183">
        <v>2</v>
      </c>
      <c r="Y12" s="183">
        <v>0</v>
      </c>
      <c r="Z12" s="183">
        <v>5</v>
      </c>
      <c r="AA12" s="183">
        <v>5</v>
      </c>
      <c r="AB12" s="183">
        <v>0</v>
      </c>
      <c r="AC12" s="183">
        <v>3</v>
      </c>
      <c r="AD12" s="183">
        <v>1</v>
      </c>
      <c r="AE12" s="183">
        <v>0</v>
      </c>
      <c r="AF12" s="183">
        <v>2</v>
      </c>
      <c r="AG12" s="183">
        <v>18</v>
      </c>
      <c r="AI12" s="183">
        <f t="shared" si="0"/>
        <v>49</v>
      </c>
      <c r="AJ12" s="183">
        <v>13</v>
      </c>
      <c r="AK12" s="183">
        <v>0</v>
      </c>
      <c r="AL12" s="183">
        <v>21</v>
      </c>
      <c r="AM12" s="231" t="s">
        <v>998</v>
      </c>
      <c r="AN12" s="183">
        <v>0</v>
      </c>
      <c r="AO12" s="183">
        <v>7</v>
      </c>
      <c r="AP12" s="183">
        <v>1</v>
      </c>
      <c r="AQ12" s="183">
        <v>0</v>
      </c>
      <c r="AR12" s="183">
        <v>2</v>
      </c>
      <c r="AS12" s="183">
        <v>0</v>
      </c>
      <c r="AT12" s="183">
        <v>0</v>
      </c>
      <c r="AU12" s="183">
        <v>1</v>
      </c>
      <c r="AV12" s="183">
        <v>12</v>
      </c>
      <c r="AW12" s="183">
        <v>0</v>
      </c>
      <c r="AX12" s="183">
        <v>1</v>
      </c>
      <c r="AY12" s="183">
        <v>2</v>
      </c>
      <c r="AZ12" s="183">
        <v>0</v>
      </c>
      <c r="BA12" s="183">
        <v>0</v>
      </c>
      <c r="BB12" s="183">
        <v>9</v>
      </c>
      <c r="BC12" s="183">
        <f t="shared" si="3"/>
        <v>29</v>
      </c>
      <c r="BD12" s="183">
        <v>6</v>
      </c>
      <c r="BE12" s="183">
        <v>0</v>
      </c>
      <c r="BF12" s="183">
        <v>37</v>
      </c>
      <c r="BG12" s="231" t="s">
        <v>998</v>
      </c>
      <c r="BH12" s="183">
        <v>0</v>
      </c>
      <c r="BI12" s="183">
        <v>12</v>
      </c>
      <c r="BJ12" s="183">
        <v>0</v>
      </c>
      <c r="BK12" s="183">
        <v>0</v>
      </c>
      <c r="BL12" s="183">
        <v>4</v>
      </c>
      <c r="BM12" s="183">
        <v>4</v>
      </c>
      <c r="BN12" s="183">
        <v>0</v>
      </c>
      <c r="BO12" s="183">
        <v>5</v>
      </c>
      <c r="BP12" s="183">
        <v>6</v>
      </c>
      <c r="BQ12" s="183">
        <v>0</v>
      </c>
      <c r="BR12" s="183">
        <v>2</v>
      </c>
      <c r="BS12" s="183">
        <v>1</v>
      </c>
      <c r="BT12" s="183">
        <v>0</v>
      </c>
      <c r="BU12" s="183">
        <v>0</v>
      </c>
      <c r="BV12" s="183">
        <v>13</v>
      </c>
      <c r="BW12" s="183">
        <f t="shared" si="1"/>
        <v>41</v>
      </c>
      <c r="BX12" s="183">
        <v>8</v>
      </c>
      <c r="BY12" s="183">
        <v>4</v>
      </c>
      <c r="BZ12" s="183">
        <v>24</v>
      </c>
      <c r="CA12" s="231" t="s">
        <v>998</v>
      </c>
      <c r="CB12" s="183">
        <v>0</v>
      </c>
      <c r="CC12" s="183">
        <v>1</v>
      </c>
      <c r="CD12" s="183">
        <v>0</v>
      </c>
      <c r="CE12" s="183">
        <v>0</v>
      </c>
      <c r="CF12" s="183">
        <v>1</v>
      </c>
      <c r="CG12" s="183">
        <v>0</v>
      </c>
      <c r="CH12" s="183">
        <v>1</v>
      </c>
      <c r="CI12" s="183">
        <v>2</v>
      </c>
      <c r="CJ12" s="183">
        <v>6</v>
      </c>
      <c r="CK12" s="183">
        <v>1</v>
      </c>
      <c r="CL12" s="183">
        <v>1</v>
      </c>
      <c r="CM12" s="183">
        <v>0</v>
      </c>
      <c r="CN12" s="183">
        <v>0</v>
      </c>
      <c r="CO12" s="183">
        <v>1</v>
      </c>
      <c r="CP12" s="183">
        <v>7</v>
      </c>
      <c r="CQ12" s="183">
        <f t="shared" si="4"/>
        <v>17</v>
      </c>
    </row>
    <row r="13" spans="1:95" ht="14.45">
      <c r="A13" s="215" t="s">
        <v>184</v>
      </c>
      <c r="B13" s="216">
        <f>FG500_DataCollection_FY26!BK521</f>
        <v>0</v>
      </c>
      <c r="C13" s="216">
        <f>FG500_DataCollection_FY26!BL521</f>
        <v>1</v>
      </c>
      <c r="D13" s="216">
        <f>FG500_DataCollection_FY26!BM521</f>
        <v>0</v>
      </c>
      <c r="E13" s="152">
        <f>FG500_DataCollection_FY26!BG521</f>
        <v>0</v>
      </c>
      <c r="F13" s="152">
        <f>FG500_DataCollection_FY26!BH521</f>
        <v>0</v>
      </c>
      <c r="G13" s="152">
        <f>FG500_DataCollection_FY26!BI521</f>
        <v>0</v>
      </c>
      <c r="H13" s="223">
        <f>FG500_DataCollection_FY26!BU521</f>
        <v>0</v>
      </c>
      <c r="I13" s="223">
        <f>FG500_DataCollection_FY26!BV521</f>
        <v>0</v>
      </c>
      <c r="J13" s="223">
        <f>FG500_DataCollection_FY26!BW521</f>
        <v>5</v>
      </c>
      <c r="K13" s="149">
        <f>FG500_DataCollection_FY26!BZ521</f>
        <v>0</v>
      </c>
      <c r="L13" s="149">
        <f>FG500_DataCollection_FY26!CA521</f>
        <v>1</v>
      </c>
      <c r="M13" s="149">
        <f>FG500_DataCollection_FY26!CB521</f>
        <v>12</v>
      </c>
      <c r="N13" s="149">
        <f t="shared" si="2"/>
        <v>19</v>
      </c>
      <c r="O13" s="149">
        <v>15</v>
      </c>
      <c r="P13" s="149">
        <v>0</v>
      </c>
      <c r="Q13" s="149">
        <v>22</v>
      </c>
      <c r="R13" s="230" t="s">
        <v>184</v>
      </c>
      <c r="S13" s="183">
        <v>0</v>
      </c>
      <c r="T13" s="183">
        <v>1</v>
      </c>
      <c r="U13" s="183">
        <v>0</v>
      </c>
      <c r="V13" s="183">
        <v>0</v>
      </c>
      <c r="W13" s="183">
        <v>0</v>
      </c>
      <c r="X13" s="183">
        <v>1</v>
      </c>
      <c r="Y13" s="183">
        <v>0</v>
      </c>
      <c r="Z13" s="183">
        <v>0</v>
      </c>
      <c r="AA13" s="183">
        <v>9</v>
      </c>
      <c r="AB13" s="183">
        <v>0</v>
      </c>
      <c r="AC13" s="183">
        <v>0</v>
      </c>
      <c r="AD13" s="183">
        <v>1</v>
      </c>
      <c r="AE13" s="183">
        <v>0</v>
      </c>
      <c r="AF13" s="183">
        <v>0</v>
      </c>
      <c r="AG13" s="183">
        <v>10</v>
      </c>
      <c r="AI13" s="183">
        <f t="shared" si="0"/>
        <v>20</v>
      </c>
      <c r="AJ13" s="183">
        <v>9</v>
      </c>
      <c r="AK13" s="183">
        <v>0</v>
      </c>
      <c r="AL13" s="183">
        <v>31</v>
      </c>
      <c r="AM13" s="231" t="s">
        <v>184</v>
      </c>
      <c r="AN13" s="183">
        <v>0</v>
      </c>
      <c r="AO13" s="183">
        <v>0</v>
      </c>
      <c r="AP13" s="183">
        <v>0</v>
      </c>
      <c r="AQ13" s="183">
        <v>0</v>
      </c>
      <c r="AR13" s="183">
        <v>0</v>
      </c>
      <c r="AS13" s="183">
        <v>0</v>
      </c>
      <c r="AT13" s="183">
        <v>0</v>
      </c>
      <c r="AU13" s="183">
        <v>0</v>
      </c>
      <c r="AV13" s="183">
        <v>0</v>
      </c>
      <c r="AW13" s="183">
        <v>0</v>
      </c>
      <c r="AX13" s="183">
        <v>0</v>
      </c>
      <c r="AY13" s="183">
        <v>0</v>
      </c>
      <c r="AZ13" s="183">
        <v>0</v>
      </c>
      <c r="BA13" s="183">
        <v>0</v>
      </c>
      <c r="BB13" s="183">
        <v>0</v>
      </c>
      <c r="BC13" s="183">
        <f t="shared" si="3"/>
        <v>0</v>
      </c>
      <c r="BD13" s="183">
        <v>0</v>
      </c>
      <c r="BE13" s="183">
        <v>0</v>
      </c>
      <c r="BF13" s="183">
        <v>0</v>
      </c>
      <c r="BG13" s="231" t="s">
        <v>184</v>
      </c>
      <c r="BH13" s="183">
        <v>0</v>
      </c>
      <c r="BI13" s="183">
        <v>1</v>
      </c>
      <c r="BJ13" s="183">
        <v>0</v>
      </c>
      <c r="BK13" s="183">
        <v>0</v>
      </c>
      <c r="BL13" s="183">
        <v>0</v>
      </c>
      <c r="BM13" s="183">
        <v>0</v>
      </c>
      <c r="BN13" s="183">
        <v>0</v>
      </c>
      <c r="BO13" s="183">
        <v>1</v>
      </c>
      <c r="BP13" s="183">
        <v>9</v>
      </c>
      <c r="BQ13" s="183">
        <v>0</v>
      </c>
      <c r="BR13" s="183">
        <v>0</v>
      </c>
      <c r="BS13" s="183">
        <v>0</v>
      </c>
      <c r="BT13" s="183">
        <v>0</v>
      </c>
      <c r="BU13" s="183">
        <v>0</v>
      </c>
      <c r="BV13" s="183">
        <v>8</v>
      </c>
      <c r="BW13" s="183">
        <f t="shared" si="1"/>
        <v>19</v>
      </c>
      <c r="BX13" s="183">
        <v>9</v>
      </c>
      <c r="BY13" s="183">
        <v>1</v>
      </c>
      <c r="BZ13" s="183">
        <v>36</v>
      </c>
      <c r="CA13" s="231" t="s">
        <v>184</v>
      </c>
      <c r="CB13" s="183">
        <v>0</v>
      </c>
      <c r="CC13" s="183">
        <v>0</v>
      </c>
      <c r="CD13" s="183">
        <v>0</v>
      </c>
      <c r="CE13" s="183">
        <v>0</v>
      </c>
      <c r="CF13" s="183">
        <v>0</v>
      </c>
      <c r="CG13" s="183">
        <v>0</v>
      </c>
      <c r="CH13" s="183">
        <v>0</v>
      </c>
      <c r="CI13" s="183">
        <v>0</v>
      </c>
      <c r="CJ13" s="183">
        <v>0</v>
      </c>
      <c r="CK13" s="183">
        <v>0</v>
      </c>
      <c r="CL13" s="183">
        <v>0</v>
      </c>
      <c r="CM13" s="183">
        <v>0</v>
      </c>
      <c r="CN13" s="183">
        <v>0</v>
      </c>
      <c r="CO13" s="183">
        <v>0</v>
      </c>
      <c r="CP13" s="183">
        <v>0</v>
      </c>
      <c r="CQ13" s="183">
        <f t="shared" si="4"/>
        <v>0</v>
      </c>
    </row>
    <row r="14" spans="1:95" ht="14.45">
      <c r="A14" s="215" t="s">
        <v>193</v>
      </c>
      <c r="B14" s="216">
        <f>FG500_DataCollection_FY26!BK522</f>
        <v>0</v>
      </c>
      <c r="C14" s="216">
        <f>FG500_DataCollection_FY26!BL522</f>
        <v>0</v>
      </c>
      <c r="D14" s="216">
        <f>FG500_DataCollection_FY26!BM522</f>
        <v>0</v>
      </c>
      <c r="E14" s="152">
        <f>FG500_DataCollection_FY26!BG522</f>
        <v>0</v>
      </c>
      <c r="F14" s="152">
        <f>FG500_DataCollection_FY26!BH522</f>
        <v>0</v>
      </c>
      <c r="G14" s="152">
        <f>FG500_DataCollection_FY26!BI522</f>
        <v>1</v>
      </c>
      <c r="H14" s="223">
        <f>FG500_DataCollection_FY26!BU522</f>
        <v>0</v>
      </c>
      <c r="I14" s="223">
        <f>FG500_DataCollection_FY26!BV522</f>
        <v>0</v>
      </c>
      <c r="J14" s="223">
        <f>FG500_DataCollection_FY26!BW522</f>
        <v>7</v>
      </c>
      <c r="K14" s="149">
        <f>FG500_DataCollection_FY26!BZ522</f>
        <v>0</v>
      </c>
      <c r="L14" s="149">
        <f>FG500_DataCollection_FY26!CA522</f>
        <v>0</v>
      </c>
      <c r="M14" s="149">
        <f>FG500_DataCollection_FY26!CB522</f>
        <v>21</v>
      </c>
      <c r="N14" s="149">
        <f t="shared" si="2"/>
        <v>29</v>
      </c>
      <c r="O14" s="149">
        <v>20</v>
      </c>
      <c r="P14" s="149">
        <v>0</v>
      </c>
      <c r="Q14" s="149">
        <v>13</v>
      </c>
      <c r="R14" s="230" t="s">
        <v>193</v>
      </c>
      <c r="S14" s="183">
        <v>0</v>
      </c>
      <c r="T14" s="183">
        <v>0</v>
      </c>
      <c r="U14" s="183">
        <v>0</v>
      </c>
      <c r="V14" s="183">
        <v>0</v>
      </c>
      <c r="W14" s="183">
        <v>0</v>
      </c>
      <c r="X14" s="183">
        <v>3</v>
      </c>
      <c r="Y14" s="183">
        <v>0</v>
      </c>
      <c r="Z14" s="183">
        <v>3</v>
      </c>
      <c r="AA14" s="183">
        <v>9</v>
      </c>
      <c r="AB14" s="183">
        <v>0</v>
      </c>
      <c r="AC14" s="183">
        <v>1</v>
      </c>
      <c r="AD14" s="183">
        <v>2</v>
      </c>
      <c r="AE14" s="183">
        <v>0</v>
      </c>
      <c r="AF14" s="183">
        <v>0</v>
      </c>
      <c r="AG14" s="183">
        <v>20</v>
      </c>
      <c r="AI14" s="183">
        <f t="shared" si="0"/>
        <v>32</v>
      </c>
      <c r="AJ14" s="183">
        <v>22</v>
      </c>
      <c r="AK14" s="183">
        <v>0</v>
      </c>
      <c r="AL14" s="183">
        <v>21</v>
      </c>
      <c r="AM14" s="231" t="s">
        <v>193</v>
      </c>
      <c r="AN14" s="183">
        <v>0</v>
      </c>
      <c r="AO14" s="183">
        <v>0</v>
      </c>
      <c r="AP14" s="183">
        <v>0</v>
      </c>
      <c r="AQ14" s="183">
        <v>0</v>
      </c>
      <c r="AR14" s="183">
        <v>0</v>
      </c>
      <c r="AS14" s="183">
        <v>0</v>
      </c>
      <c r="AT14" s="183">
        <v>0</v>
      </c>
      <c r="AU14" s="183">
        <v>0</v>
      </c>
      <c r="AV14" s="183">
        <v>1</v>
      </c>
      <c r="AW14" s="183">
        <v>0</v>
      </c>
      <c r="AX14" s="183">
        <v>0</v>
      </c>
      <c r="AY14" s="183">
        <v>0</v>
      </c>
      <c r="AZ14" s="183">
        <v>0</v>
      </c>
      <c r="BA14" s="183">
        <v>0</v>
      </c>
      <c r="BB14" s="183">
        <v>0</v>
      </c>
      <c r="BC14" s="183">
        <f t="shared" si="3"/>
        <v>1</v>
      </c>
      <c r="BD14" s="183">
        <v>0</v>
      </c>
      <c r="BE14" s="183">
        <v>0</v>
      </c>
      <c r="BF14" s="183">
        <v>3</v>
      </c>
      <c r="BG14" s="231" t="s">
        <v>193</v>
      </c>
      <c r="BH14" s="183">
        <v>0</v>
      </c>
      <c r="BI14" s="183">
        <v>0</v>
      </c>
      <c r="BJ14" s="183">
        <v>0</v>
      </c>
      <c r="BK14" s="183">
        <v>0</v>
      </c>
      <c r="BL14" s="183">
        <v>0</v>
      </c>
      <c r="BM14" s="183">
        <v>0</v>
      </c>
      <c r="BN14" s="183">
        <v>0</v>
      </c>
      <c r="BO14" s="183">
        <v>1</v>
      </c>
      <c r="BP14" s="183">
        <v>3</v>
      </c>
      <c r="BQ14" s="183">
        <v>0</v>
      </c>
      <c r="BR14" s="183">
        <v>1</v>
      </c>
      <c r="BS14" s="183">
        <v>0</v>
      </c>
      <c r="BT14" s="183">
        <v>0</v>
      </c>
      <c r="BU14" s="183">
        <v>0</v>
      </c>
      <c r="BV14" s="183">
        <v>19</v>
      </c>
      <c r="BW14" s="183">
        <f t="shared" si="1"/>
        <v>22</v>
      </c>
      <c r="BX14" s="183">
        <v>6</v>
      </c>
      <c r="BY14" s="183">
        <v>1</v>
      </c>
      <c r="BZ14" s="183">
        <v>30</v>
      </c>
      <c r="CA14" s="231" t="s">
        <v>193</v>
      </c>
      <c r="CB14" s="183">
        <v>0</v>
      </c>
      <c r="CC14" s="183">
        <v>5</v>
      </c>
      <c r="CD14" s="183">
        <v>0</v>
      </c>
      <c r="CE14" s="183">
        <v>1</v>
      </c>
      <c r="CF14" s="183">
        <v>1</v>
      </c>
      <c r="CG14" s="183">
        <v>1</v>
      </c>
      <c r="CH14" s="183">
        <v>1</v>
      </c>
      <c r="CI14" s="183">
        <v>5</v>
      </c>
      <c r="CJ14" s="183">
        <v>4</v>
      </c>
      <c r="CK14" s="183">
        <v>1</v>
      </c>
      <c r="CL14" s="183">
        <v>4</v>
      </c>
      <c r="CM14" s="183">
        <v>0</v>
      </c>
      <c r="CN14" s="183">
        <v>0</v>
      </c>
      <c r="CO14" s="183">
        <v>0</v>
      </c>
      <c r="CP14" s="183">
        <v>10</v>
      </c>
      <c r="CQ14" s="183">
        <f t="shared" si="4"/>
        <v>23</v>
      </c>
    </row>
    <row r="15" spans="1:95" ht="14.45">
      <c r="A15" s="215" t="s">
        <v>1294</v>
      </c>
      <c r="B15" s="216">
        <f>FG500_DataCollection_FY26!BK523</f>
        <v>0</v>
      </c>
      <c r="C15" s="216">
        <f>FG500_DataCollection_FY26!BL523</f>
        <v>1</v>
      </c>
      <c r="D15" s="216">
        <f>FG500_DataCollection_FY26!BM523</f>
        <v>0</v>
      </c>
      <c r="E15" s="152">
        <f>FG500_DataCollection_FY26!BG523</f>
        <v>0</v>
      </c>
      <c r="F15" s="152">
        <f>FG500_DataCollection_FY26!BH523</f>
        <v>0</v>
      </c>
      <c r="G15" s="152">
        <f>FG500_DataCollection_FY26!BI523</f>
        <v>0</v>
      </c>
      <c r="H15" s="223">
        <f>FG500_DataCollection_FY26!BU523</f>
        <v>0</v>
      </c>
      <c r="I15" s="223">
        <f>FG500_DataCollection_FY26!BV523</f>
        <v>0</v>
      </c>
      <c r="J15" s="223">
        <f>FG500_DataCollection_FY26!BW523</f>
        <v>0</v>
      </c>
      <c r="K15" s="149">
        <f>FG500_DataCollection_FY26!BZ523</f>
        <v>0</v>
      </c>
      <c r="L15" s="149">
        <f>FG500_DataCollection_FY26!CA523</f>
        <v>0</v>
      </c>
      <c r="M15" s="149">
        <f>FG500_DataCollection_FY26!CB523</f>
        <v>1</v>
      </c>
      <c r="N15" s="149">
        <f t="shared" si="2"/>
        <v>2</v>
      </c>
      <c r="O15" s="149">
        <v>1</v>
      </c>
      <c r="P15" s="149">
        <v>0</v>
      </c>
      <c r="Q15" s="149">
        <v>4</v>
      </c>
      <c r="R15" s="230" t="s">
        <v>1294</v>
      </c>
      <c r="S15" s="183">
        <v>0</v>
      </c>
      <c r="T15" s="183">
        <v>0</v>
      </c>
      <c r="U15" s="183">
        <v>0</v>
      </c>
      <c r="V15" s="183">
        <v>0</v>
      </c>
      <c r="W15" s="183">
        <v>0</v>
      </c>
      <c r="X15" s="183">
        <v>0</v>
      </c>
      <c r="Y15" s="183">
        <v>0</v>
      </c>
      <c r="Z15" s="183">
        <v>0</v>
      </c>
      <c r="AA15" s="183">
        <v>0</v>
      </c>
      <c r="AB15" s="183">
        <v>0</v>
      </c>
      <c r="AC15" s="183">
        <v>0</v>
      </c>
      <c r="AD15" s="183">
        <v>0</v>
      </c>
      <c r="AE15" s="183">
        <v>0</v>
      </c>
      <c r="AF15" s="183">
        <v>0</v>
      </c>
      <c r="AG15" s="183">
        <v>0</v>
      </c>
      <c r="AI15" s="183">
        <f t="shared" si="0"/>
        <v>0</v>
      </c>
      <c r="AJ15" s="183">
        <v>0</v>
      </c>
      <c r="AK15" s="183">
        <v>0</v>
      </c>
      <c r="AL15" s="183">
        <v>3</v>
      </c>
      <c r="AM15" s="231" t="s">
        <v>1294</v>
      </c>
      <c r="AN15" s="183">
        <v>0</v>
      </c>
      <c r="AO15" s="183">
        <v>0</v>
      </c>
      <c r="AP15" s="183">
        <v>0</v>
      </c>
      <c r="AQ15" s="183">
        <v>0</v>
      </c>
      <c r="AR15" s="183">
        <v>0</v>
      </c>
      <c r="AS15" s="183">
        <v>0</v>
      </c>
      <c r="AT15" s="183">
        <v>0</v>
      </c>
      <c r="AU15" s="183">
        <v>0</v>
      </c>
      <c r="AV15" s="183">
        <v>0</v>
      </c>
      <c r="AW15" s="183">
        <v>0</v>
      </c>
      <c r="AX15" s="183">
        <v>0</v>
      </c>
      <c r="AY15" s="183">
        <v>0</v>
      </c>
      <c r="AZ15" s="183">
        <v>0</v>
      </c>
      <c r="BA15" s="183">
        <v>0</v>
      </c>
      <c r="BB15" s="183">
        <v>0</v>
      </c>
      <c r="BC15" s="183">
        <f t="shared" si="3"/>
        <v>0</v>
      </c>
      <c r="BD15" s="183">
        <v>0</v>
      </c>
      <c r="BE15" s="183">
        <v>0</v>
      </c>
      <c r="BF15" s="183">
        <v>1</v>
      </c>
      <c r="BG15" s="231" t="s">
        <v>1294</v>
      </c>
      <c r="BH15" s="183">
        <v>0</v>
      </c>
      <c r="BI15" s="183">
        <v>0</v>
      </c>
      <c r="BJ15" s="183">
        <v>0</v>
      </c>
      <c r="BK15" s="183">
        <v>0</v>
      </c>
      <c r="BL15" s="183">
        <v>0</v>
      </c>
      <c r="BM15" s="183">
        <v>0</v>
      </c>
      <c r="BN15" s="183">
        <v>0</v>
      </c>
      <c r="BO15" s="183">
        <v>0</v>
      </c>
      <c r="BP15" s="183">
        <v>0</v>
      </c>
      <c r="BQ15" s="183">
        <v>0</v>
      </c>
      <c r="BR15" s="183">
        <v>0</v>
      </c>
      <c r="BS15" s="183">
        <v>0</v>
      </c>
      <c r="BT15" s="183">
        <v>0</v>
      </c>
      <c r="BU15" s="183">
        <v>0</v>
      </c>
      <c r="BV15" s="183">
        <v>0</v>
      </c>
      <c r="BW15" s="183">
        <f t="shared" si="1"/>
        <v>0</v>
      </c>
      <c r="BX15" s="183">
        <v>0</v>
      </c>
      <c r="BY15" s="183">
        <v>1</v>
      </c>
      <c r="BZ15" s="183">
        <v>4</v>
      </c>
      <c r="CA15" s="231" t="s">
        <v>1294</v>
      </c>
      <c r="CB15" s="183">
        <v>0</v>
      </c>
      <c r="CC15" s="183">
        <v>1</v>
      </c>
      <c r="CD15" s="183">
        <v>0</v>
      </c>
      <c r="CE15" s="183">
        <v>0</v>
      </c>
      <c r="CF15" s="183">
        <v>0</v>
      </c>
      <c r="CG15" s="183">
        <v>1</v>
      </c>
      <c r="CH15" s="183">
        <v>1</v>
      </c>
      <c r="CI15" s="183">
        <v>0</v>
      </c>
      <c r="CJ15" s="183">
        <v>1</v>
      </c>
      <c r="CK15" s="183">
        <v>0</v>
      </c>
      <c r="CL15" s="183">
        <v>0</v>
      </c>
      <c r="CM15" s="183">
        <v>0</v>
      </c>
      <c r="CN15" s="183">
        <v>0</v>
      </c>
      <c r="CO15" s="183">
        <v>0</v>
      </c>
      <c r="CP15" s="183">
        <v>1</v>
      </c>
      <c r="CQ15" s="183">
        <f t="shared" si="4"/>
        <v>5</v>
      </c>
    </row>
    <row r="16" spans="1:95" ht="14.45">
      <c r="A16" s="215" t="s">
        <v>144</v>
      </c>
      <c r="B16" s="216">
        <f>FG500_DataCollection_FY26!BK524</f>
        <v>0</v>
      </c>
      <c r="C16" s="216">
        <f>FG500_DataCollection_FY26!BL524</f>
        <v>18</v>
      </c>
      <c r="D16" s="216">
        <f>FG500_DataCollection_FY26!BM524</f>
        <v>4</v>
      </c>
      <c r="E16" s="152">
        <f>FG500_DataCollection_FY26!BG524</f>
        <v>3</v>
      </c>
      <c r="F16" s="152">
        <f>FG500_DataCollection_FY26!BH524</f>
        <v>4</v>
      </c>
      <c r="G16" s="152">
        <f>FG500_DataCollection_FY26!BI524</f>
        <v>2</v>
      </c>
      <c r="H16" s="223">
        <f>FG500_DataCollection_FY26!BU524</f>
        <v>0</v>
      </c>
      <c r="I16" s="223">
        <f>FG500_DataCollection_FY26!BV524</f>
        <v>2</v>
      </c>
      <c r="J16" s="223">
        <f>FG500_DataCollection_FY26!BW524</f>
        <v>3</v>
      </c>
      <c r="K16" s="149">
        <f>FG500_DataCollection_FY26!BZ524</f>
        <v>0</v>
      </c>
      <c r="L16" s="149">
        <f>FG500_DataCollection_FY26!CA524</f>
        <v>3</v>
      </c>
      <c r="M16" s="149">
        <f>FG500_DataCollection_FY26!CB524</f>
        <v>23</v>
      </c>
      <c r="N16" s="149">
        <f t="shared" si="2"/>
        <v>62</v>
      </c>
      <c r="O16" s="149">
        <v>13</v>
      </c>
      <c r="P16" s="149">
        <v>3</v>
      </c>
      <c r="Q16" s="149">
        <v>28</v>
      </c>
      <c r="R16" s="230" t="s">
        <v>144</v>
      </c>
      <c r="S16" s="183">
        <v>1</v>
      </c>
      <c r="T16" s="183">
        <v>19</v>
      </c>
      <c r="U16" s="183">
        <v>3</v>
      </c>
      <c r="V16" s="183">
        <v>0</v>
      </c>
      <c r="W16" s="183">
        <v>6</v>
      </c>
      <c r="X16" s="183">
        <v>1</v>
      </c>
      <c r="Y16" s="183">
        <v>1</v>
      </c>
      <c r="Z16" s="183">
        <v>3</v>
      </c>
      <c r="AA16" s="183">
        <v>4</v>
      </c>
      <c r="AB16" s="183">
        <v>1</v>
      </c>
      <c r="AC16" s="183">
        <v>1</v>
      </c>
      <c r="AD16" s="183">
        <v>2</v>
      </c>
      <c r="AE16" s="183">
        <v>0</v>
      </c>
      <c r="AF16" s="183">
        <v>0</v>
      </c>
      <c r="AG16" s="183">
        <v>25</v>
      </c>
      <c r="AI16" s="183">
        <f t="shared" si="0"/>
        <v>59</v>
      </c>
      <c r="AJ16" s="183">
        <v>15</v>
      </c>
      <c r="AK16" s="183">
        <v>2</v>
      </c>
      <c r="AL16" s="183">
        <v>29</v>
      </c>
      <c r="AM16" s="231" t="s">
        <v>144</v>
      </c>
      <c r="AN16" s="183">
        <v>0</v>
      </c>
      <c r="AO16" s="183">
        <v>12</v>
      </c>
      <c r="AP16" s="183">
        <v>1</v>
      </c>
      <c r="AQ16" s="183">
        <v>1</v>
      </c>
      <c r="AR16" s="183">
        <v>4</v>
      </c>
      <c r="AS16" s="183">
        <v>2</v>
      </c>
      <c r="AT16" s="183">
        <v>0</v>
      </c>
      <c r="AU16" s="183">
        <v>3</v>
      </c>
      <c r="AV16" s="183">
        <v>6</v>
      </c>
      <c r="AW16" s="183">
        <v>0</v>
      </c>
      <c r="AX16" s="183">
        <v>1</v>
      </c>
      <c r="AY16" s="183">
        <v>0</v>
      </c>
      <c r="AZ16" s="183">
        <v>0</v>
      </c>
      <c r="BA16" s="183">
        <v>0</v>
      </c>
      <c r="BB16" s="183">
        <v>17</v>
      </c>
      <c r="BC16" s="183">
        <f t="shared" si="3"/>
        <v>45</v>
      </c>
      <c r="BD16" s="183">
        <v>3</v>
      </c>
      <c r="BE16" s="183">
        <v>1</v>
      </c>
      <c r="BF16" s="183">
        <v>42</v>
      </c>
      <c r="BG16" s="231" t="s">
        <v>144</v>
      </c>
      <c r="BH16" s="183">
        <v>0</v>
      </c>
      <c r="BI16" s="183">
        <v>15</v>
      </c>
      <c r="BJ16" s="183">
        <v>0</v>
      </c>
      <c r="BK16" s="183">
        <v>0</v>
      </c>
      <c r="BL16" s="183">
        <v>7</v>
      </c>
      <c r="BM16" s="183">
        <v>1</v>
      </c>
      <c r="BN16" s="183">
        <v>1</v>
      </c>
      <c r="BO16" s="183">
        <v>2</v>
      </c>
      <c r="BP16" s="183">
        <v>7</v>
      </c>
      <c r="BQ16" s="183">
        <v>1</v>
      </c>
      <c r="BR16" s="183">
        <v>1</v>
      </c>
      <c r="BS16" s="183">
        <v>0</v>
      </c>
      <c r="BT16" s="183">
        <v>0</v>
      </c>
      <c r="BU16" s="183">
        <v>1</v>
      </c>
      <c r="BV16" s="183">
        <v>19</v>
      </c>
      <c r="BW16" s="183">
        <f t="shared" si="1"/>
        <v>51</v>
      </c>
      <c r="BX16" s="183">
        <v>7</v>
      </c>
      <c r="BY16" s="183">
        <v>5</v>
      </c>
      <c r="BZ16" s="183">
        <v>37</v>
      </c>
      <c r="CA16" s="231" t="s">
        <v>144</v>
      </c>
      <c r="CB16" s="183">
        <v>0</v>
      </c>
      <c r="CC16" s="183">
        <v>5</v>
      </c>
      <c r="CD16" s="183">
        <v>0</v>
      </c>
      <c r="CE16" s="183">
        <v>1</v>
      </c>
      <c r="CF16" s="183">
        <v>2</v>
      </c>
      <c r="CG16" s="183">
        <v>0</v>
      </c>
      <c r="CH16" s="183">
        <v>0</v>
      </c>
      <c r="CI16" s="183">
        <v>2</v>
      </c>
      <c r="CJ16" s="183">
        <v>2</v>
      </c>
      <c r="CK16" s="183">
        <v>0</v>
      </c>
      <c r="CL16" s="183">
        <v>0</v>
      </c>
      <c r="CM16" s="183">
        <v>0</v>
      </c>
      <c r="CN16" s="183">
        <v>0</v>
      </c>
      <c r="CO16" s="183">
        <v>2</v>
      </c>
      <c r="CP16" s="183">
        <v>2</v>
      </c>
      <c r="CQ16" s="183">
        <f t="shared" si="4"/>
        <v>16</v>
      </c>
    </row>
    <row r="17" spans="1:95" ht="14.45">
      <c r="A17" s="215" t="s">
        <v>214</v>
      </c>
      <c r="B17" s="216">
        <f>FG500_DataCollection_FY26!BK525</f>
        <v>0</v>
      </c>
      <c r="C17" s="216">
        <f>FG500_DataCollection_FY26!BL525</f>
        <v>17</v>
      </c>
      <c r="D17" s="216">
        <f>FG500_DataCollection_FY26!BM525</f>
        <v>5</v>
      </c>
      <c r="E17" s="152">
        <f>FG500_DataCollection_FY26!BG525</f>
        <v>5</v>
      </c>
      <c r="F17" s="152">
        <f>FG500_DataCollection_FY26!BH525</f>
        <v>4</v>
      </c>
      <c r="G17" s="152">
        <f>FG500_DataCollection_FY26!BI525</f>
        <v>6</v>
      </c>
      <c r="H17" s="223">
        <f>FG500_DataCollection_FY26!BU525</f>
        <v>0</v>
      </c>
      <c r="I17" s="223">
        <f>FG500_DataCollection_FY26!BV525</f>
        <v>3</v>
      </c>
      <c r="J17" s="223">
        <f>FG500_DataCollection_FY26!BW525</f>
        <v>1</v>
      </c>
      <c r="K17" s="149">
        <f>FG500_DataCollection_FY26!BZ525</f>
        <v>0</v>
      </c>
      <c r="L17" s="149">
        <f>FG500_DataCollection_FY26!CA525</f>
        <v>2</v>
      </c>
      <c r="M17" s="149">
        <f>FG500_DataCollection_FY26!CB525</f>
        <v>21</v>
      </c>
      <c r="N17" s="149">
        <f t="shared" si="2"/>
        <v>64</v>
      </c>
      <c r="O17" s="149">
        <v>16</v>
      </c>
      <c r="P17" s="149">
        <v>0</v>
      </c>
      <c r="Q17" s="149">
        <v>16</v>
      </c>
      <c r="R17" s="230" t="s">
        <v>214</v>
      </c>
      <c r="S17" s="183">
        <v>1</v>
      </c>
      <c r="T17" s="183">
        <v>7</v>
      </c>
      <c r="U17" s="183">
        <v>3</v>
      </c>
      <c r="V17" s="183">
        <v>4</v>
      </c>
      <c r="W17" s="183">
        <v>1</v>
      </c>
      <c r="X17" s="183">
        <v>0</v>
      </c>
      <c r="Y17" s="183">
        <v>3</v>
      </c>
      <c r="Z17" s="183">
        <v>2</v>
      </c>
      <c r="AA17" s="183">
        <v>2</v>
      </c>
      <c r="AB17" s="183">
        <v>1</v>
      </c>
      <c r="AC17" s="183">
        <v>1</v>
      </c>
      <c r="AD17" s="183">
        <v>0</v>
      </c>
      <c r="AE17" s="183">
        <v>2</v>
      </c>
      <c r="AF17" s="183">
        <v>3</v>
      </c>
      <c r="AG17" s="183">
        <v>5</v>
      </c>
      <c r="AI17" s="183">
        <f t="shared" si="0"/>
        <v>31</v>
      </c>
      <c r="AJ17" s="183">
        <v>11</v>
      </c>
      <c r="AK17" s="183">
        <v>0</v>
      </c>
      <c r="AL17" s="183">
        <v>6</v>
      </c>
      <c r="AM17" s="231" t="s">
        <v>214</v>
      </c>
      <c r="AN17" s="183">
        <v>0</v>
      </c>
      <c r="AO17" s="183">
        <v>13</v>
      </c>
      <c r="AP17" s="183">
        <v>3</v>
      </c>
      <c r="AQ17" s="183">
        <v>5</v>
      </c>
      <c r="AR17" s="183">
        <v>3</v>
      </c>
      <c r="AS17" s="183">
        <v>6</v>
      </c>
      <c r="AT17" s="183">
        <v>3</v>
      </c>
      <c r="AU17" s="183">
        <v>5</v>
      </c>
      <c r="AV17" s="183">
        <v>5</v>
      </c>
      <c r="AW17" s="183">
        <v>3</v>
      </c>
      <c r="AX17" s="183">
        <v>2</v>
      </c>
      <c r="AY17" s="183">
        <v>1</v>
      </c>
      <c r="AZ17" s="183">
        <v>1</v>
      </c>
      <c r="BA17" s="183">
        <v>6</v>
      </c>
      <c r="BB17" s="183">
        <v>15</v>
      </c>
      <c r="BC17" s="183">
        <f t="shared" si="3"/>
        <v>59</v>
      </c>
      <c r="BD17" s="183">
        <v>10</v>
      </c>
      <c r="BE17" s="183">
        <v>0</v>
      </c>
      <c r="BF17" s="183">
        <v>25</v>
      </c>
      <c r="BG17" s="231" t="s">
        <v>214</v>
      </c>
      <c r="BH17" s="183">
        <v>1</v>
      </c>
      <c r="BI17" s="183">
        <v>5</v>
      </c>
      <c r="BJ17" s="183">
        <v>0</v>
      </c>
      <c r="BK17" s="183">
        <v>4</v>
      </c>
      <c r="BL17" s="183">
        <v>2</v>
      </c>
      <c r="BM17" s="183">
        <v>2</v>
      </c>
      <c r="BN17" s="183">
        <v>2</v>
      </c>
      <c r="BO17" s="183">
        <v>5</v>
      </c>
      <c r="BP17" s="183">
        <v>0</v>
      </c>
      <c r="BQ17" s="183">
        <v>2</v>
      </c>
      <c r="BR17" s="183">
        <v>3</v>
      </c>
      <c r="BS17" s="183">
        <v>0</v>
      </c>
      <c r="BT17" s="183">
        <v>0</v>
      </c>
      <c r="BU17" s="183">
        <v>5</v>
      </c>
      <c r="BV17" s="183">
        <v>7</v>
      </c>
      <c r="BW17" s="183">
        <f t="shared" si="1"/>
        <v>28</v>
      </c>
      <c r="BX17" s="183">
        <v>8</v>
      </c>
      <c r="BY17" s="183">
        <v>0</v>
      </c>
      <c r="BZ17" s="183">
        <v>8</v>
      </c>
      <c r="CA17" s="231" t="s">
        <v>214</v>
      </c>
      <c r="CB17" s="183">
        <v>0</v>
      </c>
      <c r="CC17" s="183">
        <v>15</v>
      </c>
      <c r="CD17" s="183">
        <v>0</v>
      </c>
      <c r="CE17" s="183">
        <v>5</v>
      </c>
      <c r="CF17" s="183">
        <v>3</v>
      </c>
      <c r="CG17" s="183">
        <v>5</v>
      </c>
      <c r="CH17" s="183">
        <v>5</v>
      </c>
      <c r="CI17" s="183">
        <v>5</v>
      </c>
      <c r="CJ17" s="183">
        <v>3</v>
      </c>
      <c r="CK17" s="183">
        <v>4</v>
      </c>
      <c r="CL17" s="183">
        <v>1</v>
      </c>
      <c r="CM17" s="183">
        <v>0</v>
      </c>
      <c r="CN17" s="183">
        <v>1</v>
      </c>
      <c r="CO17" s="183">
        <v>4</v>
      </c>
      <c r="CP17" s="183">
        <v>11</v>
      </c>
      <c r="CQ17" s="183">
        <f t="shared" si="4"/>
        <v>52</v>
      </c>
    </row>
    <row r="18" spans="1:95" ht="14.45">
      <c r="A18" s="215" t="s">
        <v>517</v>
      </c>
      <c r="B18" s="216">
        <f>FG500_DataCollection_FY26!BK526</f>
        <v>0</v>
      </c>
      <c r="C18" s="216">
        <f>FG500_DataCollection_FY26!BL526</f>
        <v>11</v>
      </c>
      <c r="D18" s="216">
        <f>FG500_DataCollection_FY26!BM526</f>
        <v>0</v>
      </c>
      <c r="E18" s="152">
        <f>FG500_DataCollection_FY26!BG526</f>
        <v>2</v>
      </c>
      <c r="F18" s="152">
        <f>FG500_DataCollection_FY26!BH526</f>
        <v>2</v>
      </c>
      <c r="G18" s="152">
        <f>FG500_DataCollection_FY26!BI526</f>
        <v>2</v>
      </c>
      <c r="H18" s="223">
        <f>FG500_DataCollection_FY26!BU526</f>
        <v>0</v>
      </c>
      <c r="I18" s="223">
        <f>FG500_DataCollection_FY26!BV526</f>
        <v>0</v>
      </c>
      <c r="J18" s="223">
        <f>FG500_DataCollection_FY26!BW526</f>
        <v>2</v>
      </c>
      <c r="K18" s="149">
        <f>FG500_DataCollection_FY26!BZ526</f>
        <v>0</v>
      </c>
      <c r="L18" s="149">
        <f>FG500_DataCollection_FY26!CA526</f>
        <v>2</v>
      </c>
      <c r="M18" s="149">
        <f>FG500_DataCollection_FY26!CB526</f>
        <v>11</v>
      </c>
      <c r="N18" s="149">
        <f t="shared" si="2"/>
        <v>32</v>
      </c>
      <c r="O18" s="149">
        <v>11</v>
      </c>
      <c r="P18" s="149">
        <v>0</v>
      </c>
      <c r="Q18" s="149">
        <v>7</v>
      </c>
      <c r="R18" s="230" t="s">
        <v>517</v>
      </c>
      <c r="S18" s="183">
        <v>1</v>
      </c>
      <c r="T18" s="183">
        <v>10</v>
      </c>
      <c r="U18" s="183">
        <v>1</v>
      </c>
      <c r="V18" s="183">
        <v>1</v>
      </c>
      <c r="W18" s="183">
        <v>4</v>
      </c>
      <c r="X18" s="183">
        <v>2</v>
      </c>
      <c r="Y18" s="183">
        <v>0</v>
      </c>
      <c r="Z18" s="183">
        <v>3</v>
      </c>
      <c r="AA18" s="183">
        <v>5</v>
      </c>
      <c r="AB18" s="183">
        <v>0</v>
      </c>
      <c r="AC18" s="183">
        <v>2</v>
      </c>
      <c r="AD18" s="183">
        <v>1</v>
      </c>
      <c r="AE18" s="183">
        <v>1</v>
      </c>
      <c r="AF18" s="183">
        <v>1</v>
      </c>
      <c r="AG18" s="183">
        <v>7</v>
      </c>
      <c r="AI18" s="183">
        <f t="shared" si="0"/>
        <v>33</v>
      </c>
      <c r="AJ18" s="183">
        <v>8</v>
      </c>
      <c r="AK18" s="183">
        <v>0</v>
      </c>
      <c r="AL18" s="183">
        <v>12</v>
      </c>
      <c r="AM18" s="231" t="s">
        <v>517</v>
      </c>
      <c r="AN18" s="183">
        <v>0</v>
      </c>
      <c r="AO18" s="183">
        <v>9</v>
      </c>
      <c r="AP18" s="183">
        <v>2</v>
      </c>
      <c r="AQ18" s="183">
        <v>1</v>
      </c>
      <c r="AR18" s="183">
        <v>2</v>
      </c>
      <c r="AS18" s="183">
        <v>1</v>
      </c>
      <c r="AT18" s="183">
        <v>1</v>
      </c>
      <c r="AU18" s="183">
        <v>3</v>
      </c>
      <c r="AV18" s="183">
        <v>4</v>
      </c>
      <c r="AW18" s="183">
        <v>1</v>
      </c>
      <c r="AX18" s="183">
        <v>2</v>
      </c>
      <c r="AY18" s="183">
        <v>0</v>
      </c>
      <c r="AZ18" s="183">
        <v>0</v>
      </c>
      <c r="BA18" s="183">
        <v>1</v>
      </c>
      <c r="BB18" s="183">
        <v>8</v>
      </c>
      <c r="BC18" s="183">
        <f t="shared" si="3"/>
        <v>29</v>
      </c>
      <c r="BD18" s="183">
        <v>5</v>
      </c>
      <c r="BE18" s="183">
        <v>0</v>
      </c>
      <c r="BF18" s="183">
        <v>14</v>
      </c>
      <c r="BG18" s="231" t="s">
        <v>517</v>
      </c>
      <c r="BH18" s="183">
        <v>2</v>
      </c>
      <c r="BI18" s="183">
        <v>8</v>
      </c>
      <c r="BJ18" s="183">
        <v>1</v>
      </c>
      <c r="BK18" s="183">
        <v>1</v>
      </c>
      <c r="BL18" s="183">
        <v>2</v>
      </c>
      <c r="BM18" s="183">
        <v>0</v>
      </c>
      <c r="BN18" s="183">
        <v>1</v>
      </c>
      <c r="BO18" s="183">
        <v>1</v>
      </c>
      <c r="BP18" s="183">
        <v>4</v>
      </c>
      <c r="BQ18" s="183">
        <v>0</v>
      </c>
      <c r="BR18" s="183">
        <v>1</v>
      </c>
      <c r="BS18" s="183">
        <v>0</v>
      </c>
      <c r="BT18" s="183">
        <v>1</v>
      </c>
      <c r="BU18" s="183">
        <v>1</v>
      </c>
      <c r="BV18" s="183">
        <v>8</v>
      </c>
      <c r="BW18" s="183">
        <f t="shared" si="1"/>
        <v>29</v>
      </c>
      <c r="BX18" s="183">
        <v>5</v>
      </c>
      <c r="BY18" s="183">
        <v>2</v>
      </c>
      <c r="BZ18" s="183">
        <v>13</v>
      </c>
      <c r="CA18" s="231" t="s">
        <v>517</v>
      </c>
      <c r="CB18" s="183">
        <v>0</v>
      </c>
      <c r="CC18" s="183">
        <v>7</v>
      </c>
      <c r="CD18" s="183">
        <v>1</v>
      </c>
      <c r="CE18" s="183">
        <v>2</v>
      </c>
      <c r="CF18" s="183">
        <v>2</v>
      </c>
      <c r="CG18" s="183">
        <v>1</v>
      </c>
      <c r="CH18" s="183">
        <v>0</v>
      </c>
      <c r="CI18" s="183">
        <v>3</v>
      </c>
      <c r="CJ18" s="183">
        <v>8</v>
      </c>
      <c r="CK18" s="183">
        <v>0</v>
      </c>
      <c r="CL18" s="183">
        <v>1</v>
      </c>
      <c r="CM18" s="183">
        <v>0</v>
      </c>
      <c r="CN18" s="183">
        <v>0</v>
      </c>
      <c r="CO18" s="183">
        <v>0</v>
      </c>
      <c r="CP18" s="183">
        <v>6</v>
      </c>
      <c r="CQ18" s="183">
        <f t="shared" si="4"/>
        <v>29</v>
      </c>
    </row>
    <row r="19" spans="1:95" ht="14.45">
      <c r="A19" s="149" t="s">
        <v>790</v>
      </c>
      <c r="B19" s="216">
        <f>FG500_DataCollection_FY26!BK527</f>
        <v>0</v>
      </c>
      <c r="C19" s="216">
        <f>FG500_DataCollection_FY26!BL527</f>
        <v>8</v>
      </c>
      <c r="D19" s="216">
        <f>FG500_DataCollection_FY26!BM527</f>
        <v>4</v>
      </c>
      <c r="E19" s="152">
        <f>FG500_DataCollection_FY26!BG527</f>
        <v>1</v>
      </c>
      <c r="F19" s="152">
        <f>FG500_DataCollection_FY26!BH527</f>
        <v>0</v>
      </c>
      <c r="G19" s="152">
        <f>FG500_DataCollection_FY26!BI527</f>
        <v>0</v>
      </c>
      <c r="H19" s="223">
        <f>FG500_DataCollection_FY26!BU527</f>
        <v>0</v>
      </c>
      <c r="I19" s="223">
        <f>FG500_DataCollection_FY26!BV527</f>
        <v>0</v>
      </c>
      <c r="J19" s="223">
        <f>FG500_DataCollection_FY26!BW527</f>
        <v>3</v>
      </c>
      <c r="K19" s="149">
        <f>FG500_DataCollection_FY26!BZ527</f>
        <v>0</v>
      </c>
      <c r="L19" s="149">
        <f>FG500_DataCollection_FY26!CA527</f>
        <v>0</v>
      </c>
      <c r="M19" s="149">
        <f>FG500_DataCollection_FY26!CB527</f>
        <v>11</v>
      </c>
      <c r="N19" s="149">
        <f t="shared" si="2"/>
        <v>27</v>
      </c>
      <c r="O19" s="149">
        <v>11</v>
      </c>
      <c r="P19" s="149">
        <v>2</v>
      </c>
      <c r="Q19" s="149">
        <v>7</v>
      </c>
      <c r="R19" s="231" t="s">
        <v>790</v>
      </c>
      <c r="S19" s="183">
        <v>0</v>
      </c>
      <c r="T19" s="183">
        <v>7</v>
      </c>
      <c r="U19" s="183">
        <v>3</v>
      </c>
      <c r="V19" s="183">
        <v>0</v>
      </c>
      <c r="W19" s="183">
        <v>0</v>
      </c>
      <c r="X19" s="183">
        <v>0</v>
      </c>
      <c r="Y19" s="183">
        <v>1</v>
      </c>
      <c r="Z19" s="183">
        <v>0</v>
      </c>
      <c r="AA19" s="183">
        <v>6</v>
      </c>
      <c r="AB19" s="183">
        <v>1</v>
      </c>
      <c r="AC19" s="183">
        <v>0</v>
      </c>
      <c r="AD19" s="183">
        <v>2</v>
      </c>
      <c r="AE19" s="183">
        <v>0</v>
      </c>
      <c r="AF19" s="183">
        <v>0</v>
      </c>
      <c r="AG19" s="183">
        <v>9</v>
      </c>
      <c r="AI19" s="183">
        <f t="shared" si="0"/>
        <v>23</v>
      </c>
      <c r="AJ19" s="183">
        <v>5</v>
      </c>
      <c r="AK19" s="183">
        <v>1</v>
      </c>
      <c r="AL19" s="183">
        <v>14</v>
      </c>
      <c r="AM19" s="231" t="s">
        <v>790</v>
      </c>
      <c r="AN19" s="183">
        <v>0</v>
      </c>
      <c r="AO19" s="183">
        <v>8</v>
      </c>
      <c r="AP19" s="183">
        <v>3</v>
      </c>
      <c r="AQ19" s="183">
        <v>0</v>
      </c>
      <c r="AR19" s="183">
        <v>0</v>
      </c>
      <c r="AS19" s="183">
        <v>0</v>
      </c>
      <c r="AT19" s="183">
        <v>1</v>
      </c>
      <c r="AU19" s="183">
        <v>0</v>
      </c>
      <c r="AV19" s="183">
        <v>6</v>
      </c>
      <c r="AW19" s="183">
        <v>1</v>
      </c>
      <c r="AX19" s="183">
        <v>0</v>
      </c>
      <c r="AY19" s="183">
        <v>0</v>
      </c>
      <c r="AZ19" s="183">
        <v>0</v>
      </c>
      <c r="BA19" s="183">
        <v>0</v>
      </c>
      <c r="BB19" s="183">
        <v>8</v>
      </c>
      <c r="BC19" s="183">
        <f t="shared" si="3"/>
        <v>25</v>
      </c>
      <c r="BD19" s="183">
        <v>4</v>
      </c>
      <c r="BE19" s="183">
        <v>0</v>
      </c>
      <c r="BF19" s="183">
        <v>18</v>
      </c>
      <c r="BG19" s="231" t="s">
        <v>790</v>
      </c>
      <c r="BH19" s="183">
        <v>0</v>
      </c>
      <c r="BI19" s="183">
        <v>4</v>
      </c>
      <c r="BJ19" s="183">
        <v>1</v>
      </c>
      <c r="BK19" s="183">
        <v>0</v>
      </c>
      <c r="BL19" s="183">
        <v>1</v>
      </c>
      <c r="BM19" s="183">
        <v>0</v>
      </c>
      <c r="BN19" s="183">
        <v>2</v>
      </c>
      <c r="BO19" s="183">
        <v>1</v>
      </c>
      <c r="BP19" s="183">
        <v>5</v>
      </c>
      <c r="BQ19" s="183">
        <v>2</v>
      </c>
      <c r="BR19" s="183">
        <v>0</v>
      </c>
      <c r="BS19" s="183">
        <v>0</v>
      </c>
      <c r="BT19" s="183">
        <v>0</v>
      </c>
      <c r="BU19" s="183">
        <v>1</v>
      </c>
      <c r="BV19" s="183">
        <v>5</v>
      </c>
      <c r="BW19" s="183">
        <f>SUM(BH19:BP19)-SUM(BQ19:BS19)+SUM(BT19:BV19)</f>
        <v>18</v>
      </c>
      <c r="BX19" s="183">
        <v>8</v>
      </c>
      <c r="BY19" s="183">
        <v>0</v>
      </c>
      <c r="BZ19" s="183">
        <v>12</v>
      </c>
      <c r="CA19" s="231" t="s">
        <v>790</v>
      </c>
      <c r="CB19" s="183">
        <v>0</v>
      </c>
      <c r="CC19" s="183">
        <v>2</v>
      </c>
      <c r="CD19" s="183">
        <v>0</v>
      </c>
      <c r="CE19" s="183">
        <v>1</v>
      </c>
      <c r="CF19" s="183">
        <v>0</v>
      </c>
      <c r="CG19" s="183">
        <v>1</v>
      </c>
      <c r="CH19" s="183">
        <v>1</v>
      </c>
      <c r="CI19" s="183">
        <v>1</v>
      </c>
      <c r="CJ19" s="183">
        <v>4</v>
      </c>
      <c r="CK19" s="183">
        <v>0</v>
      </c>
      <c r="CL19" s="183">
        <v>1</v>
      </c>
      <c r="CM19" s="183">
        <v>0</v>
      </c>
      <c r="CN19" s="183">
        <v>0</v>
      </c>
      <c r="CO19" s="183">
        <v>0</v>
      </c>
      <c r="CP19" s="183">
        <v>2</v>
      </c>
      <c r="CQ19" s="183">
        <f t="shared" si="4"/>
        <v>11</v>
      </c>
    </row>
    <row r="20" spans="1:95" s="219" customFormat="1" ht="15" thickBot="1">
      <c r="A20" s="217" t="s">
        <v>2928</v>
      </c>
      <c r="B20" s="218">
        <f>SUM(B3:B19)</f>
        <v>5</v>
      </c>
      <c r="C20" s="218">
        <f t="shared" si="5" ref="C20:Q20">SUM(C3:C19)</f>
        <v>120</v>
      </c>
      <c r="D20" s="218">
        <f t="shared" si="5"/>
        <v>32</v>
      </c>
      <c r="E20" s="218">
        <f t="shared" si="5"/>
        <v>36</v>
      </c>
      <c r="F20" s="218">
        <f t="shared" si="5"/>
        <v>22</v>
      </c>
      <c r="G20" s="218">
        <f t="shared" si="5"/>
        <v>20</v>
      </c>
      <c r="H20" s="218">
        <f t="shared" si="5"/>
        <v>2</v>
      </c>
      <c r="I20" s="218">
        <f t="shared" si="5"/>
        <v>17</v>
      </c>
      <c r="J20" s="218">
        <f t="shared" si="5"/>
        <v>72</v>
      </c>
      <c r="K20" s="243">
        <f t="shared" si="5"/>
        <v>0</v>
      </c>
      <c r="L20" s="218">
        <f t="shared" si="5"/>
        <v>11</v>
      </c>
      <c r="M20" s="218">
        <f t="shared" si="5"/>
        <v>242</v>
      </c>
      <c r="N20" s="218">
        <f t="shared" si="5"/>
        <v>579</v>
      </c>
      <c r="O20" s="218">
        <f t="shared" si="5"/>
        <v>222</v>
      </c>
      <c r="P20" s="218">
        <f t="shared" si="5"/>
        <v>17</v>
      </c>
      <c r="Q20" s="218">
        <f t="shared" si="5"/>
        <v>261</v>
      </c>
      <c r="R20" s="232" t="s">
        <v>2928</v>
      </c>
      <c r="S20" s="219">
        <v>4</v>
      </c>
      <c r="T20" s="219">
        <v>112</v>
      </c>
      <c r="U20" s="219">
        <v>21</v>
      </c>
      <c r="V20" s="219">
        <v>19</v>
      </c>
      <c r="W20" s="219">
        <v>40</v>
      </c>
      <c r="X20" s="219">
        <v>18</v>
      </c>
      <c r="Y20" s="219">
        <v>40</v>
      </c>
      <c r="Z20" s="219">
        <v>47</v>
      </c>
      <c r="AA20" s="219">
        <f>SUM(AA3:AA19)</f>
        <v>83</v>
      </c>
      <c r="AB20" s="219">
        <v>31</v>
      </c>
      <c r="AC20" s="219">
        <v>27</v>
      </c>
      <c r="AD20" s="219">
        <v>14</v>
      </c>
      <c r="AE20" s="219">
        <v>3</v>
      </c>
      <c r="AF20" s="219">
        <v>22</v>
      </c>
      <c r="AG20" s="219">
        <v>201</v>
      </c>
      <c r="AI20" s="219">
        <f>SUM(AI3:AI19)</f>
        <v>538</v>
      </c>
      <c r="AJ20" s="219">
        <v>208</v>
      </c>
      <c r="AK20" s="219">
        <v>8</v>
      </c>
      <c r="AL20" s="219">
        <v>284</v>
      </c>
      <c r="AM20" s="232" t="s">
        <v>2928</v>
      </c>
      <c r="AN20" s="219">
        <v>0</v>
      </c>
      <c r="AO20" s="219">
        <v>101</v>
      </c>
      <c r="AP20" s="219">
        <v>20</v>
      </c>
      <c r="AQ20" s="219">
        <v>19</v>
      </c>
      <c r="AR20" s="219">
        <v>36</v>
      </c>
      <c r="AS20" s="219">
        <v>19</v>
      </c>
      <c r="AT20" s="219">
        <v>35</v>
      </c>
      <c r="AU20" s="219">
        <v>43</v>
      </c>
      <c r="AV20" s="219">
        <f>SUM(AV3:AV19)</f>
        <v>97</v>
      </c>
      <c r="AW20" s="219">
        <f t="shared" si="6" ref="AW20:BE20">SUM(AW3:AW19)</f>
        <v>31</v>
      </c>
      <c r="AX20" s="219">
        <f t="shared" si="6"/>
        <v>25</v>
      </c>
      <c r="AY20" s="219">
        <f t="shared" si="6"/>
        <v>8</v>
      </c>
      <c r="AZ20" s="219">
        <f t="shared" si="6"/>
        <v>3</v>
      </c>
      <c r="BA20" s="219">
        <f t="shared" si="6"/>
        <v>13</v>
      </c>
      <c r="BB20" s="219">
        <f t="shared" si="6"/>
        <v>181</v>
      </c>
      <c r="BC20" s="219">
        <f t="shared" si="6"/>
        <v>503</v>
      </c>
      <c r="BD20" s="219">
        <f t="shared" si="6"/>
        <v>109</v>
      </c>
      <c r="BE20" s="219">
        <f t="shared" si="6"/>
        <v>4</v>
      </c>
      <c r="BF20" s="219">
        <v>387</v>
      </c>
      <c r="BG20" s="232" t="s">
        <v>2928</v>
      </c>
      <c r="BH20" s="219">
        <v>3</v>
      </c>
      <c r="BI20" s="219">
        <f>SUM(BI3:BI19)</f>
        <v>86</v>
      </c>
      <c r="BJ20" s="219">
        <f t="shared" si="7" ref="BJ20:BZ20">SUM(BJ3:BJ19)</f>
        <v>8</v>
      </c>
      <c r="BK20" s="219">
        <f t="shared" si="7"/>
        <v>20</v>
      </c>
      <c r="BL20" s="219">
        <f t="shared" si="7"/>
        <v>40</v>
      </c>
      <c r="BM20" s="219">
        <f t="shared" si="7"/>
        <v>15</v>
      </c>
      <c r="BN20" s="219">
        <f t="shared" si="7"/>
        <v>40</v>
      </c>
      <c r="BO20" s="219">
        <f t="shared" si="7"/>
        <v>37</v>
      </c>
      <c r="BP20" s="219">
        <f t="shared" si="7"/>
        <v>82</v>
      </c>
      <c r="BQ20" s="219">
        <f t="shared" si="7"/>
        <v>33</v>
      </c>
      <c r="BR20" s="219">
        <f t="shared" si="7"/>
        <v>21</v>
      </c>
      <c r="BS20" s="219">
        <f t="shared" si="7"/>
        <v>3</v>
      </c>
      <c r="BT20" s="219">
        <f t="shared" si="7"/>
        <v>2</v>
      </c>
      <c r="BU20" s="219">
        <f t="shared" si="7"/>
        <v>14</v>
      </c>
      <c r="BV20" s="219">
        <f t="shared" si="7"/>
        <v>172</v>
      </c>
      <c r="BW20" s="219">
        <f t="shared" si="7"/>
        <v>462</v>
      </c>
      <c r="BX20" s="219">
        <f t="shared" si="7"/>
        <v>118</v>
      </c>
      <c r="BY20" s="219">
        <f t="shared" si="7"/>
        <v>38</v>
      </c>
      <c r="BZ20" s="219">
        <f t="shared" si="7"/>
        <v>344</v>
      </c>
      <c r="CA20" s="232" t="s">
        <v>2928</v>
      </c>
      <c r="CB20" s="219">
        <f t="shared" si="8" ref="CB20:CP20">SUM(CB3:CB19)</f>
        <v>0</v>
      </c>
      <c r="CC20" s="219">
        <f t="shared" si="8"/>
        <v>82</v>
      </c>
      <c r="CD20" s="219">
        <f t="shared" si="8"/>
        <v>4</v>
      </c>
      <c r="CE20" s="219">
        <f t="shared" si="8"/>
        <v>21</v>
      </c>
      <c r="CF20" s="219">
        <f t="shared" si="8"/>
        <v>34</v>
      </c>
      <c r="CG20" s="219">
        <f t="shared" si="8"/>
        <v>18</v>
      </c>
      <c r="CH20" s="219">
        <f t="shared" si="8"/>
        <v>37</v>
      </c>
      <c r="CI20" s="219">
        <f t="shared" si="8"/>
        <v>46</v>
      </c>
      <c r="CJ20" s="219">
        <f t="shared" si="8"/>
        <v>65</v>
      </c>
      <c r="CK20" s="219">
        <f t="shared" si="8"/>
        <v>24</v>
      </c>
      <c r="CL20" s="219">
        <f t="shared" si="8"/>
        <v>18</v>
      </c>
      <c r="CM20" s="219">
        <f t="shared" si="8"/>
        <v>1</v>
      </c>
      <c r="CN20" s="219">
        <f t="shared" si="8"/>
        <v>5</v>
      </c>
      <c r="CO20" s="219">
        <f t="shared" si="8"/>
        <v>17</v>
      </c>
      <c r="CP20" s="219">
        <f t="shared" si="8"/>
        <v>104</v>
      </c>
      <c r="CQ20" s="219">
        <f>SUM(CQ3:CQ19)</f>
        <v>390</v>
      </c>
    </row>
    <row r="21" spans="1:100" ht="14.45">
      <c r="A21" s="224"/>
      <c r="B21" s="466" t="s">
        <v>2969</v>
      </c>
      <c r="C21" s="466"/>
      <c r="D21" s="466"/>
      <c r="E21" s="466" t="s">
        <v>2</v>
      </c>
      <c r="F21" s="466"/>
      <c r="G21" s="466"/>
      <c r="H21" s="466" t="s">
        <v>5</v>
      </c>
      <c r="I21" s="466"/>
      <c r="J21" s="466"/>
      <c r="K21" s="466" t="s">
        <v>6</v>
      </c>
      <c r="L21" s="466"/>
      <c r="M21" s="466"/>
      <c r="N21" s="244" t="s">
        <v>2928</v>
      </c>
      <c r="O21" s="240"/>
      <c r="P21" s="241" t="s">
        <v>2985</v>
      </c>
      <c r="Q21" s="242"/>
      <c r="R21" s="228"/>
      <c r="S21" s="165" t="s">
        <v>2969</v>
      </c>
      <c r="T21" s="165"/>
      <c r="U21" s="165"/>
      <c r="V21" s="165" t="s">
        <v>2</v>
      </c>
      <c r="W21" s="165"/>
      <c r="X21" s="165"/>
      <c r="Y21" s="165" t="s">
        <v>5</v>
      </c>
      <c r="Z21" s="165"/>
      <c r="AA21" s="165"/>
      <c r="AB21" s="165"/>
      <c r="AC21" s="165" t="s">
        <v>2971</v>
      </c>
      <c r="AD21" s="165"/>
      <c r="AE21" s="165" t="s">
        <v>6</v>
      </c>
      <c r="AF21" s="165"/>
      <c r="AG21" s="165"/>
      <c r="AH21" s="165"/>
      <c r="AI21" s="165" t="s">
        <v>2928</v>
      </c>
      <c r="AJ21" s="165"/>
      <c r="AK21" s="165"/>
      <c r="AL21" s="165"/>
      <c r="AM21" s="235"/>
      <c r="AN21" s="458" t="s">
        <v>2969</v>
      </c>
      <c r="AO21" s="458"/>
      <c r="AP21" s="458"/>
      <c r="AQ21" s="458" t="s">
        <v>2</v>
      </c>
      <c r="AR21" s="458"/>
      <c r="AS21" s="458"/>
      <c r="AT21" s="458" t="s">
        <v>5</v>
      </c>
      <c r="AU21" s="458"/>
      <c r="AV21" s="458"/>
      <c r="AW21" s="458" t="s">
        <v>2971</v>
      </c>
      <c r="AX21" s="458"/>
      <c r="AY21" s="458"/>
      <c r="AZ21" s="458" t="s">
        <v>6</v>
      </c>
      <c r="BA21" s="458"/>
      <c r="BB21" s="458"/>
      <c r="BC21" s="225" t="s">
        <v>2928</v>
      </c>
      <c r="BD21" s="458" t="s">
        <v>2970</v>
      </c>
      <c r="BE21" s="458"/>
      <c r="BF21" s="459"/>
      <c r="BG21" s="237"/>
      <c r="BH21" s="226" t="s">
        <v>2969</v>
      </c>
      <c r="BI21" s="226"/>
      <c r="BJ21" s="226"/>
      <c r="BK21" s="226" t="s">
        <v>2</v>
      </c>
      <c r="BL21" s="226"/>
      <c r="BM21" s="226"/>
      <c r="BN21" s="226" t="s">
        <v>5</v>
      </c>
      <c r="BO21" s="226"/>
      <c r="BP21" s="226"/>
      <c r="BQ21" s="226"/>
      <c r="BR21" s="226"/>
      <c r="BS21" s="226"/>
      <c r="BT21" s="226" t="s">
        <v>6</v>
      </c>
      <c r="BU21" s="226"/>
      <c r="BV21" s="226"/>
      <c r="BW21" s="226" t="s">
        <v>2928</v>
      </c>
      <c r="BX21" s="226"/>
      <c r="BY21" s="226"/>
      <c r="BZ21" s="226"/>
      <c r="CA21" s="238"/>
      <c r="CB21" s="461" t="s">
        <v>2969</v>
      </c>
      <c r="CC21" s="461"/>
      <c r="CD21" s="461"/>
      <c r="CE21" s="461" t="s">
        <v>2</v>
      </c>
      <c r="CF21" s="461"/>
      <c r="CG21" s="461"/>
      <c r="CH21" s="461" t="s">
        <v>5</v>
      </c>
      <c r="CI21" s="461"/>
      <c r="CJ21" s="461"/>
      <c r="CK21" s="461" t="s">
        <v>2973</v>
      </c>
      <c r="CL21" s="461"/>
      <c r="CM21" s="461"/>
      <c r="CN21" s="461" t="s">
        <v>6</v>
      </c>
      <c r="CO21" s="461"/>
      <c r="CP21" s="461"/>
      <c r="CQ21" s="239" t="s">
        <v>2928</v>
      </c>
      <c r="CR21" s="227"/>
      <c r="CS21" s="227"/>
      <c r="CT21" s="227"/>
      <c r="CU21" s="227"/>
      <c r="CV21" s="227"/>
    </row>
    <row r="22" spans="1:100" ht="14.45">
      <c r="A22" s="221" t="s">
        <v>2986</v>
      </c>
      <c r="B22" s="222" t="s">
        <v>2941</v>
      </c>
      <c r="C22" s="222" t="s">
        <v>2943</v>
      </c>
      <c r="D22" s="222" t="s">
        <v>2975</v>
      </c>
      <c r="E22" s="222" t="s">
        <v>2941</v>
      </c>
      <c r="F22" s="222" t="s">
        <v>2943</v>
      </c>
      <c r="G22" s="222" t="s">
        <v>2975</v>
      </c>
      <c r="H22" s="222" t="s">
        <v>2941</v>
      </c>
      <c r="I22" s="222" t="s">
        <v>2943</v>
      </c>
      <c r="J22" s="222" t="s">
        <v>2975</v>
      </c>
      <c r="K22" s="222" t="s">
        <v>2941</v>
      </c>
      <c r="L22" s="222" t="s">
        <v>2943</v>
      </c>
      <c r="M22" s="222" t="s">
        <v>2975</v>
      </c>
      <c r="N22" s="245"/>
      <c r="O22" s="222" t="s">
        <v>157</v>
      </c>
      <c r="P22" s="222" t="s">
        <v>158</v>
      </c>
      <c r="Q22" s="222" t="s">
        <v>2976</v>
      </c>
      <c r="R22" s="229" t="s">
        <v>2986</v>
      </c>
      <c r="S22" s="222" t="s">
        <v>2977</v>
      </c>
      <c r="T22" s="222" t="s">
        <v>2978</v>
      </c>
      <c r="U22" s="222" t="s">
        <v>2975</v>
      </c>
      <c r="V22" s="222" t="s">
        <v>2977</v>
      </c>
      <c r="W22" s="222" t="s">
        <v>2978</v>
      </c>
      <c r="X22" s="222" t="s">
        <v>2975</v>
      </c>
      <c r="Y22" s="222" t="s">
        <v>2977</v>
      </c>
      <c r="Z22" s="222" t="s">
        <v>2978</v>
      </c>
      <c r="AA22" s="222" t="s">
        <v>2975</v>
      </c>
      <c r="AB22" s="222" t="s">
        <v>2977</v>
      </c>
      <c r="AC22" s="222" t="s">
        <v>2978</v>
      </c>
      <c r="AD22" s="222" t="s">
        <v>2975</v>
      </c>
      <c r="AE22" s="222" t="s">
        <v>2977</v>
      </c>
      <c r="AF22" s="222" t="s">
        <v>2978</v>
      </c>
      <c r="AG22" s="222" t="s">
        <v>2975</v>
      </c>
      <c r="AH22" s="222"/>
      <c r="AI22" s="222"/>
      <c r="AJ22" s="222"/>
      <c r="AK22" s="222"/>
      <c r="AL22" s="222"/>
      <c r="AM22" s="236" t="s">
        <v>2986</v>
      </c>
      <c r="AN22" s="222" t="s">
        <v>2979</v>
      </c>
      <c r="AO22" s="222" t="s">
        <v>2980</v>
      </c>
      <c r="AP22" s="222" t="s">
        <v>2975</v>
      </c>
      <c r="AQ22" s="222" t="s">
        <v>2979</v>
      </c>
      <c r="AR22" s="222" t="s">
        <v>2980</v>
      </c>
      <c r="AS22" s="222" t="s">
        <v>2975</v>
      </c>
      <c r="AT22" s="222" t="s">
        <v>2979</v>
      </c>
      <c r="AU22" s="222" t="s">
        <v>2980</v>
      </c>
      <c r="AV22" s="222" t="s">
        <v>2975</v>
      </c>
      <c r="AW22" s="222" t="s">
        <v>2979</v>
      </c>
      <c r="AX22" s="222" t="s">
        <v>2980</v>
      </c>
      <c r="AY22" s="222" t="s">
        <v>2975</v>
      </c>
      <c r="AZ22" s="222" t="s">
        <v>2979</v>
      </c>
      <c r="BA22" s="222" t="s">
        <v>2980</v>
      </c>
      <c r="BB22" s="222" t="s">
        <v>2975</v>
      </c>
      <c r="BC22" s="222"/>
      <c r="BD22" s="222"/>
      <c r="BE22" s="222"/>
      <c r="BF22" s="222"/>
      <c r="BG22" s="236" t="s">
        <v>2986</v>
      </c>
      <c r="BH22" s="222" t="s">
        <v>2981</v>
      </c>
      <c r="BI22" s="222" t="s">
        <v>2982</v>
      </c>
      <c r="BJ22" s="222" t="s">
        <v>2975</v>
      </c>
      <c r="BK22" s="222" t="s">
        <v>2981</v>
      </c>
      <c r="BL22" s="222" t="s">
        <v>2982</v>
      </c>
      <c r="BM22" s="222" t="s">
        <v>2975</v>
      </c>
      <c r="BN22" s="222" t="s">
        <v>2981</v>
      </c>
      <c r="BO22" s="222" t="s">
        <v>2982</v>
      </c>
      <c r="BP22" s="222" t="s">
        <v>2975</v>
      </c>
      <c r="BQ22" s="222" t="s">
        <v>2981</v>
      </c>
      <c r="BR22" s="222" t="s">
        <v>2982</v>
      </c>
      <c r="BS22" s="222" t="s">
        <v>2975</v>
      </c>
      <c r="BT22" s="222" t="s">
        <v>2981</v>
      </c>
      <c r="BU22" s="222" t="s">
        <v>2982</v>
      </c>
      <c r="BV22" s="222" t="s">
        <v>2975</v>
      </c>
      <c r="BW22" s="222"/>
      <c r="BX22" s="222" t="s">
        <v>157</v>
      </c>
      <c r="BY22" s="222" t="s">
        <v>158</v>
      </c>
      <c r="BZ22" s="222" t="s">
        <v>2976</v>
      </c>
      <c r="CA22" s="236" t="s">
        <v>2986</v>
      </c>
      <c r="CB22" s="222" t="s">
        <v>2983</v>
      </c>
      <c r="CC22" s="222" t="s">
        <v>2984</v>
      </c>
      <c r="CD22" s="222" t="s">
        <v>2975</v>
      </c>
      <c r="CE22" s="222" t="s">
        <v>2983</v>
      </c>
      <c r="CF22" s="222" t="s">
        <v>2984</v>
      </c>
      <c r="CG22" s="222" t="s">
        <v>2975</v>
      </c>
      <c r="CH22" s="222" t="s">
        <v>2983</v>
      </c>
      <c r="CI22" s="222" t="s">
        <v>2984</v>
      </c>
      <c r="CJ22" s="222" t="s">
        <v>2975</v>
      </c>
      <c r="CK22" s="222"/>
      <c r="CL22" s="222"/>
      <c r="CM22" s="222"/>
      <c r="CN22" s="222" t="s">
        <v>2983</v>
      </c>
      <c r="CO22" s="222" t="s">
        <v>2984</v>
      </c>
      <c r="CP22" s="222" t="s">
        <v>2975</v>
      </c>
      <c r="CQ22" s="222"/>
      <c r="CR22" s="222"/>
      <c r="CS22" s="222"/>
      <c r="CT22" s="222"/>
      <c r="CU22" s="222"/>
      <c r="CV22" s="222"/>
    </row>
    <row r="23" spans="1:95" ht="14.45">
      <c r="A23" s="149" t="s">
        <v>176</v>
      </c>
      <c r="B23" s="152">
        <f>FG500_DataCollection_FY26!BK506</f>
        <v>2</v>
      </c>
      <c r="C23" s="152">
        <f>FG500_DataCollection_FY26!BL506</f>
        <v>20</v>
      </c>
      <c r="D23" s="152">
        <f>FG500_DataCollection_FY26!BM506</f>
        <v>7</v>
      </c>
      <c r="E23" s="152">
        <f>FG500_DataCollection_FY26!BG506</f>
        <v>0</v>
      </c>
      <c r="F23" s="152">
        <f>FG500_DataCollection_FY26!BH506</f>
        <v>4</v>
      </c>
      <c r="G23" s="152">
        <f>FG500_DataCollection_FY26!BI506</f>
        <v>14</v>
      </c>
      <c r="H23" s="152">
        <f>FG500_DataCollection_FY26!BU506</f>
        <v>0</v>
      </c>
      <c r="I23" s="152">
        <f>FG500_DataCollection_FY26!BV506</f>
        <v>5</v>
      </c>
      <c r="J23" s="152">
        <f>FG500_DataCollection_FY26!BW506</f>
        <v>44</v>
      </c>
      <c r="K23" s="152">
        <f>FG500_DataCollection_FY26!BZ506</f>
        <v>0</v>
      </c>
      <c r="L23" s="152">
        <f>FG500_DataCollection_FY26!CA506</f>
        <v>1</v>
      </c>
      <c r="M23" s="152">
        <f>FG500_DataCollection_FY26!CB506</f>
        <v>61</v>
      </c>
      <c r="N23" s="149">
        <f t="shared" si="9" ref="N23:N26">SUM(B23:M23)</f>
        <v>158</v>
      </c>
      <c r="O23" s="208">
        <v>52</v>
      </c>
      <c r="P23" s="208">
        <v>4</v>
      </c>
      <c r="Q23" s="233">
        <v>142</v>
      </c>
      <c r="R23" s="231" t="s">
        <v>176</v>
      </c>
      <c r="S23" s="183">
        <v>0</v>
      </c>
      <c r="T23" s="183">
        <v>19</v>
      </c>
      <c r="U23" s="183">
        <v>4</v>
      </c>
      <c r="V23" s="183">
        <v>1</v>
      </c>
      <c r="W23" s="183">
        <v>3</v>
      </c>
      <c r="X23" s="183">
        <v>8</v>
      </c>
      <c r="Y23" s="183">
        <v>3</v>
      </c>
      <c r="Z23" s="183">
        <v>15</v>
      </c>
      <c r="AA23" s="183">
        <v>34</v>
      </c>
      <c r="AB23" s="183">
        <v>2</v>
      </c>
      <c r="AC23" s="183">
        <v>4</v>
      </c>
      <c r="AD23" s="183">
        <v>4</v>
      </c>
      <c r="AE23" s="183">
        <v>0</v>
      </c>
      <c r="AF23" s="183">
        <v>3</v>
      </c>
      <c r="AG23" s="183">
        <v>46</v>
      </c>
      <c r="AI23" s="183">
        <f>SUM(S23:AA23)-SUM(AB23:AD23)+SUM(AE23:AG23)</f>
        <v>126</v>
      </c>
      <c r="AJ23" s="183">
        <v>54</v>
      </c>
      <c r="AK23" s="183">
        <v>1</v>
      </c>
      <c r="AL23" s="183">
        <v>155</v>
      </c>
      <c r="AM23" s="231" t="s">
        <v>176</v>
      </c>
      <c r="AN23" s="183">
        <v>0</v>
      </c>
      <c r="AO23" s="183">
        <v>15</v>
      </c>
      <c r="AP23" s="183">
        <v>5</v>
      </c>
      <c r="AQ23" s="183">
        <v>0</v>
      </c>
      <c r="AR23" s="183">
        <v>4</v>
      </c>
      <c r="AS23" s="183">
        <v>12</v>
      </c>
      <c r="AT23" s="183">
        <v>1</v>
      </c>
      <c r="AU23" s="183">
        <v>13</v>
      </c>
      <c r="AV23" s="183">
        <v>40</v>
      </c>
      <c r="AW23" s="183">
        <v>1</v>
      </c>
      <c r="AX23" s="183">
        <v>5</v>
      </c>
      <c r="AY23" s="183">
        <v>3</v>
      </c>
      <c r="AZ23" s="183">
        <v>0</v>
      </c>
      <c r="BA23" s="183">
        <v>0</v>
      </c>
      <c r="BB23" s="183">
        <v>44</v>
      </c>
      <c r="BC23" s="183">
        <f t="shared" si="10" ref="BC23:BC26">SUM(AN23:AV23)-SUM(AW23:AY23)+SUM(AZ23:BB23)</f>
        <v>125</v>
      </c>
      <c r="BD23" s="183">
        <v>31</v>
      </c>
      <c r="BE23" s="183">
        <v>0</v>
      </c>
      <c r="BF23" s="183">
        <v>183</v>
      </c>
      <c r="BG23" s="231" t="s">
        <v>176</v>
      </c>
      <c r="BH23" s="183">
        <v>0</v>
      </c>
      <c r="BI23" s="183">
        <v>16</v>
      </c>
      <c r="BJ23" s="183">
        <v>3</v>
      </c>
      <c r="BK23" s="183">
        <v>0</v>
      </c>
      <c r="BL23" s="183">
        <v>2</v>
      </c>
      <c r="BM23" s="183">
        <v>10</v>
      </c>
      <c r="BN23" s="183">
        <v>4</v>
      </c>
      <c r="BO23" s="183">
        <v>6</v>
      </c>
      <c r="BP23" s="183">
        <v>38</v>
      </c>
      <c r="BQ23" s="183">
        <v>2</v>
      </c>
      <c r="BR23" s="183">
        <v>1</v>
      </c>
      <c r="BS23" s="183">
        <v>1</v>
      </c>
      <c r="BT23" s="183">
        <v>0</v>
      </c>
      <c r="BU23" s="183">
        <v>0</v>
      </c>
      <c r="BV23" s="183">
        <v>37</v>
      </c>
      <c r="BW23" s="183">
        <f t="shared" si="11" ref="BW23:BW26">SUM(BH23:BP23)-SUM(BQ23:BS23)+SUM(BT23:BV23)</f>
        <v>112</v>
      </c>
      <c r="BX23" s="183">
        <v>26</v>
      </c>
      <c r="BY23" s="183">
        <v>15</v>
      </c>
      <c r="BZ23" s="183">
        <v>181</v>
      </c>
      <c r="CA23" s="231" t="s">
        <v>176</v>
      </c>
      <c r="CB23" s="183">
        <v>0</v>
      </c>
      <c r="CC23" s="183">
        <v>15</v>
      </c>
      <c r="CD23" s="183">
        <v>1</v>
      </c>
      <c r="CE23" s="183">
        <v>0</v>
      </c>
      <c r="CF23" s="183">
        <v>1</v>
      </c>
      <c r="CG23" s="183">
        <v>11</v>
      </c>
      <c r="CH23" s="183">
        <v>3</v>
      </c>
      <c r="CI23" s="183">
        <v>6</v>
      </c>
      <c r="CJ23" s="183">
        <v>26</v>
      </c>
      <c r="CK23" s="183">
        <v>2</v>
      </c>
      <c r="CL23" s="183">
        <v>2</v>
      </c>
      <c r="CM23" s="183">
        <v>1</v>
      </c>
      <c r="CN23" s="183">
        <v>1</v>
      </c>
      <c r="CO23" s="183">
        <v>1</v>
      </c>
      <c r="CP23" s="183">
        <v>30</v>
      </c>
      <c r="CQ23" s="183">
        <f t="shared" si="12" ref="CQ23:CQ26">SUM(CN23:CP23)-SUM(CK23:CM23)+SUM(CB23:CJ23)</f>
        <v>90</v>
      </c>
    </row>
    <row r="24" spans="1:95" ht="14.45">
      <c r="A24" s="149" t="s">
        <v>246</v>
      </c>
      <c r="B24" s="152">
        <f>FG500_DataCollection_FY26!BK507</f>
        <v>3</v>
      </c>
      <c r="C24" s="152">
        <f>FG500_DataCollection_FY26!BL507</f>
        <v>55</v>
      </c>
      <c r="D24" s="152">
        <f>FG500_DataCollection_FY26!BM507</f>
        <v>10</v>
      </c>
      <c r="E24" s="152">
        <f>FG500_DataCollection_FY26!BG507</f>
        <v>22</v>
      </c>
      <c r="F24" s="152">
        <f>FG500_DataCollection_FY26!BH507</f>
        <v>10</v>
      </c>
      <c r="G24" s="152">
        <f>FG500_DataCollection_FY26!BI507</f>
        <v>2</v>
      </c>
      <c r="H24" s="152">
        <f>FG500_DataCollection_FY26!BU507</f>
        <v>1</v>
      </c>
      <c r="I24" s="152">
        <f>FG500_DataCollection_FY26!BV507</f>
        <v>6</v>
      </c>
      <c r="J24" s="152">
        <f>FG500_DataCollection_FY26!BW507</f>
        <v>17</v>
      </c>
      <c r="K24" s="152">
        <f>FG500_DataCollection_FY26!BZ507</f>
        <v>0</v>
      </c>
      <c r="L24" s="152">
        <f>FG500_DataCollection_FY26!CA507</f>
        <v>2</v>
      </c>
      <c r="M24" s="152">
        <f>FG500_DataCollection_FY26!CB507</f>
        <v>93</v>
      </c>
      <c r="N24" s="149">
        <f t="shared" si="9"/>
        <v>221</v>
      </c>
      <c r="O24" s="208">
        <v>82</v>
      </c>
      <c r="P24" s="208">
        <v>6</v>
      </c>
      <c r="Q24" s="233">
        <v>42</v>
      </c>
      <c r="R24" s="231" t="s">
        <v>246</v>
      </c>
      <c r="S24" s="183">
        <v>1</v>
      </c>
      <c r="T24" s="183">
        <v>53</v>
      </c>
      <c r="U24" s="183">
        <v>5</v>
      </c>
      <c r="V24" s="183">
        <v>9</v>
      </c>
      <c r="W24" s="183">
        <v>21</v>
      </c>
      <c r="X24" s="183">
        <v>5</v>
      </c>
      <c r="Y24" s="183">
        <v>13</v>
      </c>
      <c r="Z24" s="183">
        <v>16</v>
      </c>
      <c r="AA24" s="183">
        <v>31</v>
      </c>
      <c r="AB24" s="183">
        <v>11</v>
      </c>
      <c r="AC24" s="183">
        <v>15</v>
      </c>
      <c r="AD24" s="183">
        <v>8</v>
      </c>
      <c r="AE24" s="183">
        <v>0</v>
      </c>
      <c r="AF24" s="183">
        <v>11</v>
      </c>
      <c r="AG24" s="183">
        <v>73</v>
      </c>
      <c r="AI24" s="183">
        <f>SUM(S24:AA24)-SUM(AB24:AD24)+SUM(AE24:AG24)</f>
        <v>204</v>
      </c>
      <c r="AJ24" s="183">
        <v>70</v>
      </c>
      <c r="AK24" s="183">
        <v>4</v>
      </c>
      <c r="AL24" s="183">
        <v>43</v>
      </c>
      <c r="AM24" s="231" t="s">
        <v>246</v>
      </c>
      <c r="AN24" s="183">
        <v>0</v>
      </c>
      <c r="AO24" s="183">
        <v>52</v>
      </c>
      <c r="AP24" s="183">
        <v>4</v>
      </c>
      <c r="AQ24" s="183">
        <v>8</v>
      </c>
      <c r="AR24" s="183">
        <v>18</v>
      </c>
      <c r="AS24" s="183">
        <v>2</v>
      </c>
      <c r="AT24" s="183">
        <v>15</v>
      </c>
      <c r="AU24" s="183">
        <v>17</v>
      </c>
      <c r="AV24" s="183">
        <v>34</v>
      </c>
      <c r="AW24" s="183">
        <v>12</v>
      </c>
      <c r="AX24" s="183">
        <v>11</v>
      </c>
      <c r="AY24" s="183">
        <v>5</v>
      </c>
      <c r="AZ24" s="183">
        <v>0</v>
      </c>
      <c r="BA24" s="183">
        <v>6</v>
      </c>
      <c r="BB24" s="183">
        <v>60</v>
      </c>
      <c r="BC24" s="183">
        <f t="shared" si="10"/>
        <v>188</v>
      </c>
      <c r="BD24" s="183">
        <v>42</v>
      </c>
      <c r="BE24" s="183">
        <v>2</v>
      </c>
      <c r="BF24" s="183">
        <v>68</v>
      </c>
      <c r="BG24" s="231" t="s">
        <v>246</v>
      </c>
      <c r="BH24" s="183">
        <v>1</v>
      </c>
      <c r="BI24" s="183">
        <v>46</v>
      </c>
      <c r="BJ24" s="183">
        <v>2</v>
      </c>
      <c r="BK24" s="183">
        <v>8</v>
      </c>
      <c r="BL24" s="183">
        <v>24</v>
      </c>
      <c r="BM24" s="183">
        <v>2</v>
      </c>
      <c r="BN24" s="183">
        <v>20</v>
      </c>
      <c r="BO24" s="183">
        <v>17</v>
      </c>
      <c r="BP24" s="183">
        <v>26</v>
      </c>
      <c r="BQ24" s="183">
        <v>18</v>
      </c>
      <c r="BR24" s="183">
        <v>12</v>
      </c>
      <c r="BS24" s="183">
        <v>2</v>
      </c>
      <c r="BT24" s="183">
        <v>0</v>
      </c>
      <c r="BU24" s="183">
        <v>8</v>
      </c>
      <c r="BV24" s="183">
        <v>69</v>
      </c>
      <c r="BW24" s="183">
        <f t="shared" si="11"/>
        <v>191</v>
      </c>
      <c r="BX24" s="183">
        <v>48</v>
      </c>
      <c r="BY24" s="183">
        <v>12</v>
      </c>
      <c r="BZ24" s="183">
        <v>60</v>
      </c>
      <c r="CA24" s="231" t="s">
        <v>246</v>
      </c>
      <c r="CB24" s="183">
        <v>0</v>
      </c>
      <c r="CC24" s="183">
        <v>40</v>
      </c>
      <c r="CD24" s="183">
        <v>1</v>
      </c>
      <c r="CE24" s="183">
        <v>10</v>
      </c>
      <c r="CF24" s="183">
        <v>22</v>
      </c>
      <c r="CG24" s="183">
        <v>1</v>
      </c>
      <c r="CH24" s="183">
        <v>18</v>
      </c>
      <c r="CI24" s="183">
        <v>25</v>
      </c>
      <c r="CJ24" s="183">
        <v>18</v>
      </c>
      <c r="CK24" s="183">
        <v>12</v>
      </c>
      <c r="CL24" s="183">
        <v>10</v>
      </c>
      <c r="CM24" s="183">
        <v>0</v>
      </c>
      <c r="CN24" s="183">
        <v>0</v>
      </c>
      <c r="CO24" s="183">
        <v>10</v>
      </c>
      <c r="CP24" s="183">
        <v>44</v>
      </c>
      <c r="CQ24" s="183">
        <f t="shared" si="12"/>
        <v>167</v>
      </c>
    </row>
    <row r="25" spans="1:95" ht="14.45">
      <c r="A25" s="149" t="s">
        <v>146</v>
      </c>
      <c r="B25" s="152">
        <f>FG500_DataCollection_FY26!BK508</f>
        <v>0</v>
      </c>
      <c r="C25" s="152">
        <f>FG500_DataCollection_FY26!BL508</f>
        <v>45</v>
      </c>
      <c r="D25" s="152">
        <f>FG500_DataCollection_FY26!BM508</f>
        <v>14</v>
      </c>
      <c r="E25" s="152">
        <f>FG500_DataCollection_FY26!BG508</f>
        <v>11</v>
      </c>
      <c r="F25" s="152">
        <f>FG500_DataCollection_FY26!BH508</f>
        <v>7</v>
      </c>
      <c r="G25" s="152">
        <f>FG500_DataCollection_FY26!BI508</f>
        <v>4</v>
      </c>
      <c r="H25" s="152">
        <f>FG500_DataCollection_FY26!BU508</f>
        <v>1</v>
      </c>
      <c r="I25" s="152">
        <f>FG500_DataCollection_FY26!BV508</f>
        <v>6</v>
      </c>
      <c r="J25" s="152">
        <f>FG500_DataCollection_FY26!BW508</f>
        <v>11</v>
      </c>
      <c r="K25" s="152">
        <f>FG500_DataCollection_FY26!BZ508</f>
        <v>0</v>
      </c>
      <c r="L25" s="152">
        <f>FG500_DataCollection_FY26!CA508</f>
        <v>8</v>
      </c>
      <c r="M25" s="152">
        <f>FG500_DataCollection_FY26!CB508</f>
        <v>74</v>
      </c>
      <c r="N25" s="149">
        <f t="shared" si="9"/>
        <v>181</v>
      </c>
      <c r="O25" s="208">
        <v>73</v>
      </c>
      <c r="P25" s="208">
        <v>7</v>
      </c>
      <c r="Q25" s="233">
        <v>71</v>
      </c>
      <c r="R25" s="231" t="s">
        <v>146</v>
      </c>
      <c r="S25" s="183">
        <v>3</v>
      </c>
      <c r="T25" s="183">
        <v>39</v>
      </c>
      <c r="U25" s="183">
        <v>12</v>
      </c>
      <c r="V25" s="183">
        <v>9</v>
      </c>
      <c r="W25" s="183">
        <v>13</v>
      </c>
      <c r="X25" s="183">
        <v>5</v>
      </c>
      <c r="Y25" s="183">
        <v>21</v>
      </c>
      <c r="Z25" s="183">
        <v>14</v>
      </c>
      <c r="AA25" s="183">
        <v>17</v>
      </c>
      <c r="AB25" s="183">
        <v>15</v>
      </c>
      <c r="AC25" s="183">
        <v>8</v>
      </c>
      <c r="AD25" s="183">
        <v>2</v>
      </c>
      <c r="AE25" s="183">
        <v>3</v>
      </c>
      <c r="AF25" s="183">
        <v>8</v>
      </c>
      <c r="AG25" s="183">
        <v>71</v>
      </c>
      <c r="AI25" s="183">
        <f>SUM(S25:AA25)-SUM(AB25:AD25)+SUM(AE25:AG25)</f>
        <v>190</v>
      </c>
      <c r="AJ25" s="183">
        <v>73</v>
      </c>
      <c r="AK25" s="183">
        <v>3</v>
      </c>
      <c r="AL25" s="183">
        <v>81</v>
      </c>
      <c r="AM25" s="231" t="s">
        <v>146</v>
      </c>
      <c r="AN25" s="183">
        <v>0</v>
      </c>
      <c r="AO25" s="183">
        <v>32</v>
      </c>
      <c r="AP25" s="183">
        <v>11</v>
      </c>
      <c r="AQ25" s="183">
        <v>11</v>
      </c>
      <c r="AR25" s="183">
        <v>12</v>
      </c>
      <c r="AS25" s="183">
        <v>5</v>
      </c>
      <c r="AT25" s="183">
        <v>17</v>
      </c>
      <c r="AU25" s="183">
        <v>13</v>
      </c>
      <c r="AV25" s="183">
        <v>16</v>
      </c>
      <c r="AW25" s="183">
        <v>16</v>
      </c>
      <c r="AX25" s="183">
        <v>9</v>
      </c>
      <c r="AY25" s="183">
        <v>0</v>
      </c>
      <c r="AZ25" s="183">
        <v>3</v>
      </c>
      <c r="BA25" s="183">
        <v>7</v>
      </c>
      <c r="BB25" s="183">
        <v>67</v>
      </c>
      <c r="BC25" s="183">
        <f t="shared" si="10"/>
        <v>169</v>
      </c>
      <c r="BD25" s="183">
        <v>30</v>
      </c>
      <c r="BE25" s="183">
        <v>2</v>
      </c>
      <c r="BF25" s="183">
        <v>123</v>
      </c>
      <c r="BG25" s="231" t="s">
        <v>146</v>
      </c>
      <c r="BH25" s="183">
        <v>2</v>
      </c>
      <c r="BI25" s="183">
        <v>22</v>
      </c>
      <c r="BJ25" s="183">
        <v>3</v>
      </c>
      <c r="BK25" s="183">
        <v>12</v>
      </c>
      <c r="BL25" s="183">
        <v>12</v>
      </c>
      <c r="BM25" s="183">
        <v>3</v>
      </c>
      <c r="BN25" s="183">
        <v>13</v>
      </c>
      <c r="BO25" s="183">
        <v>14</v>
      </c>
      <c r="BP25" s="183">
        <v>16</v>
      </c>
      <c r="BQ25" s="183">
        <v>11</v>
      </c>
      <c r="BR25" s="183">
        <v>8</v>
      </c>
      <c r="BS25" s="183">
        <v>0</v>
      </c>
      <c r="BT25" s="183">
        <v>2</v>
      </c>
      <c r="BU25" s="183">
        <v>6</v>
      </c>
      <c r="BV25" s="183">
        <v>52</v>
      </c>
      <c r="BW25" s="183">
        <f t="shared" si="11"/>
        <v>138</v>
      </c>
      <c r="BX25" s="183">
        <v>37</v>
      </c>
      <c r="BY25" s="183">
        <v>10</v>
      </c>
      <c r="BZ25" s="183">
        <v>93</v>
      </c>
      <c r="CA25" s="231" t="s">
        <v>146</v>
      </c>
      <c r="CB25" s="183">
        <v>0</v>
      </c>
      <c r="CC25" s="183">
        <v>24</v>
      </c>
      <c r="CD25" s="183">
        <v>2</v>
      </c>
      <c r="CE25" s="183">
        <v>11</v>
      </c>
      <c r="CF25" s="183">
        <v>8</v>
      </c>
      <c r="CG25" s="183">
        <v>6</v>
      </c>
      <c r="CH25" s="183">
        <v>14</v>
      </c>
      <c r="CI25" s="183">
        <v>15</v>
      </c>
      <c r="CJ25" s="183">
        <v>16</v>
      </c>
      <c r="CK25" s="183">
        <v>9</v>
      </c>
      <c r="CL25" s="183">
        <v>6</v>
      </c>
      <c r="CM25" s="183">
        <v>0</v>
      </c>
      <c r="CN25" s="183">
        <v>4</v>
      </c>
      <c r="CO25" s="183">
        <v>5</v>
      </c>
      <c r="CP25" s="183">
        <v>25</v>
      </c>
      <c r="CQ25" s="183">
        <f t="shared" si="12"/>
        <v>115</v>
      </c>
    </row>
    <row r="26" spans="1:95" ht="14.45">
      <c r="A26" s="149" t="s">
        <v>2931</v>
      </c>
      <c r="B26" s="152">
        <f>FG500_DataCollection_FY26!BK509</f>
        <v>0</v>
      </c>
      <c r="C26" s="152">
        <f>FG500_DataCollection_FY26!BL509</f>
        <v>0</v>
      </c>
      <c r="D26" s="152">
        <f>FG500_DataCollection_FY26!BM509</f>
        <v>1</v>
      </c>
      <c r="E26" s="152">
        <f>FG500_DataCollection_FY26!BG509</f>
        <v>3</v>
      </c>
      <c r="F26" s="152">
        <f>FG500_DataCollection_FY26!BH509</f>
        <v>1</v>
      </c>
      <c r="G26" s="152">
        <f>FG500_DataCollection_FY26!BI509</f>
        <v>0</v>
      </c>
      <c r="H26" s="152">
        <f>FG500_DataCollection_FY26!BU509</f>
        <v>0</v>
      </c>
      <c r="I26" s="152">
        <f>FG500_DataCollection_FY26!BV509</f>
        <v>0</v>
      </c>
      <c r="J26" s="152">
        <f>FG500_DataCollection_FY26!BW509</f>
        <v>0</v>
      </c>
      <c r="K26" s="152">
        <f>FG500_DataCollection_FY26!BZ509</f>
        <v>0</v>
      </c>
      <c r="L26" s="152">
        <f>FG500_DataCollection_FY26!CA509</f>
        <v>0</v>
      </c>
      <c r="M26" s="152">
        <f>FG500_DataCollection_FY26!CB509</f>
        <v>14</v>
      </c>
      <c r="N26" s="149">
        <f t="shared" si="9"/>
        <v>19</v>
      </c>
      <c r="O26" s="220">
        <v>15</v>
      </c>
      <c r="P26" s="220">
        <v>0</v>
      </c>
      <c r="Q26" s="234">
        <v>6</v>
      </c>
      <c r="R26" s="231" t="s">
        <v>2931</v>
      </c>
      <c r="S26" s="183">
        <v>0</v>
      </c>
      <c r="T26" s="183">
        <v>1</v>
      </c>
      <c r="U26" s="183">
        <v>0</v>
      </c>
      <c r="V26" s="183">
        <v>0</v>
      </c>
      <c r="W26" s="183">
        <v>3</v>
      </c>
      <c r="X26" s="183">
        <v>0</v>
      </c>
      <c r="Y26" s="183">
        <v>3</v>
      </c>
      <c r="Z26" s="183">
        <v>2</v>
      </c>
      <c r="AA26" s="183">
        <v>1</v>
      </c>
      <c r="AB26" s="183">
        <v>3</v>
      </c>
      <c r="AC26" s="183">
        <v>0</v>
      </c>
      <c r="AD26" s="183">
        <v>0</v>
      </c>
      <c r="AE26" s="183">
        <v>0</v>
      </c>
      <c r="AF26" s="183">
        <v>0</v>
      </c>
      <c r="AG26" s="183">
        <v>11</v>
      </c>
      <c r="AI26" s="183">
        <f>SUM(S26:AA26)-SUM(AB26:AD26)+SUM(AE26:AG26)</f>
        <v>18</v>
      </c>
      <c r="AJ26" s="183">
        <v>11</v>
      </c>
      <c r="AK26" s="183">
        <v>0</v>
      </c>
      <c r="AL26" s="183">
        <v>5</v>
      </c>
      <c r="AM26" s="231" t="s">
        <v>2931</v>
      </c>
      <c r="AN26" s="183">
        <v>0</v>
      </c>
      <c r="AO26" s="183">
        <v>2</v>
      </c>
      <c r="AP26" s="183">
        <v>0</v>
      </c>
      <c r="AQ26" s="183">
        <v>0</v>
      </c>
      <c r="AR26" s="183">
        <v>2</v>
      </c>
      <c r="AS26" s="183">
        <v>0</v>
      </c>
      <c r="AT26" s="183">
        <v>2</v>
      </c>
      <c r="AU26" s="183">
        <v>0</v>
      </c>
      <c r="AV26" s="183">
        <v>7</v>
      </c>
      <c r="AW26" s="183">
        <v>2</v>
      </c>
      <c r="AX26" s="183">
        <v>0</v>
      </c>
      <c r="AY26" s="183">
        <v>0</v>
      </c>
      <c r="AZ26" s="183">
        <v>0</v>
      </c>
      <c r="BA26" s="183">
        <v>0</v>
      </c>
      <c r="BB26" s="183">
        <v>10</v>
      </c>
      <c r="BC26" s="183">
        <f t="shared" si="10"/>
        <v>21</v>
      </c>
      <c r="BD26" s="183">
        <v>6</v>
      </c>
      <c r="BE26" s="183">
        <v>0</v>
      </c>
      <c r="BF26" s="183">
        <v>13</v>
      </c>
      <c r="BG26" s="231" t="s">
        <v>2931</v>
      </c>
      <c r="BH26" s="183">
        <v>0</v>
      </c>
      <c r="BI26" s="183">
        <v>2</v>
      </c>
      <c r="BJ26" s="183">
        <v>0</v>
      </c>
      <c r="BK26" s="183">
        <v>0</v>
      </c>
      <c r="BL26" s="183">
        <v>2</v>
      </c>
      <c r="BM26" s="183">
        <v>0</v>
      </c>
      <c r="BN26" s="183">
        <v>3</v>
      </c>
      <c r="BO26" s="183">
        <v>0</v>
      </c>
      <c r="BP26" s="183">
        <v>2</v>
      </c>
      <c r="BQ26" s="183">
        <v>2</v>
      </c>
      <c r="BR26" s="183">
        <v>0</v>
      </c>
      <c r="BS26" s="183">
        <v>0</v>
      </c>
      <c r="BT26" s="183">
        <v>0</v>
      </c>
      <c r="BU26" s="183">
        <v>0</v>
      </c>
      <c r="BV26" s="183">
        <v>14</v>
      </c>
      <c r="BW26" s="183">
        <f t="shared" si="11"/>
        <v>21</v>
      </c>
      <c r="BX26" s="183">
        <v>7</v>
      </c>
      <c r="BY26" s="183">
        <v>1</v>
      </c>
      <c r="BZ26" s="183">
        <v>10</v>
      </c>
      <c r="CA26" s="231" t="s">
        <v>2931</v>
      </c>
      <c r="CB26" s="183">
        <v>0</v>
      </c>
      <c r="CC26" s="183">
        <v>3</v>
      </c>
      <c r="CD26" s="183">
        <v>0</v>
      </c>
      <c r="CE26" s="183">
        <v>0</v>
      </c>
      <c r="CF26" s="183">
        <v>3</v>
      </c>
      <c r="CG26" s="183">
        <v>0</v>
      </c>
      <c r="CH26" s="183">
        <v>2</v>
      </c>
      <c r="CI26" s="183">
        <v>0</v>
      </c>
      <c r="CJ26" s="183">
        <v>5</v>
      </c>
      <c r="CK26" s="183">
        <v>1</v>
      </c>
      <c r="CL26" s="183">
        <v>0</v>
      </c>
      <c r="CM26" s="183">
        <v>0</v>
      </c>
      <c r="CN26" s="183">
        <v>0</v>
      </c>
      <c r="CO26" s="183">
        <v>1</v>
      </c>
      <c r="CP26" s="183">
        <v>5</v>
      </c>
      <c r="CQ26" s="183">
        <f t="shared" si="12"/>
        <v>18</v>
      </c>
    </row>
    <row r="27" spans="1:95" s="219" customFormat="1" ht="15" thickBot="1">
      <c r="A27" s="217" t="s">
        <v>2928</v>
      </c>
      <c r="B27" s="217">
        <f>SUM(B23:B26)</f>
        <v>5</v>
      </c>
      <c r="C27" s="247">
        <f t="shared" si="13" ref="C27:N27">SUM(C23:C26)</f>
        <v>120</v>
      </c>
      <c r="D27" s="217">
        <f t="shared" si="13"/>
        <v>32</v>
      </c>
      <c r="E27" s="217">
        <f t="shared" si="13"/>
        <v>36</v>
      </c>
      <c r="F27" s="217">
        <f t="shared" si="13"/>
        <v>22</v>
      </c>
      <c r="G27" s="217">
        <f t="shared" si="13"/>
        <v>20</v>
      </c>
      <c r="H27" s="217">
        <f t="shared" si="13"/>
        <v>2</v>
      </c>
      <c r="I27" s="217">
        <f t="shared" si="13"/>
        <v>17</v>
      </c>
      <c r="J27" s="217">
        <f t="shared" si="13"/>
        <v>72</v>
      </c>
      <c r="K27" s="217">
        <f>SUM(K23:K26)</f>
        <v>0</v>
      </c>
      <c r="L27" s="217">
        <f t="shared" si="13"/>
        <v>11</v>
      </c>
      <c r="M27" s="217">
        <f t="shared" si="13"/>
        <v>242</v>
      </c>
      <c r="N27" s="217">
        <f t="shared" si="13"/>
        <v>579</v>
      </c>
      <c r="O27" s="217">
        <f t="shared" si="14" ref="O27">SUM(O23:O26)</f>
        <v>222</v>
      </c>
      <c r="P27" s="217">
        <f t="shared" si="15" ref="P27">SUM(P23:P26)</f>
        <v>17</v>
      </c>
      <c r="Q27" s="217">
        <f t="shared" si="16" ref="Q27">SUM(Q23:Q26)</f>
        <v>261</v>
      </c>
      <c r="R27" s="232" t="s">
        <v>2928</v>
      </c>
      <c r="S27" s="219">
        <v>4</v>
      </c>
      <c r="T27" s="219">
        <f>SUM(T23:T26)</f>
        <v>112</v>
      </c>
      <c r="U27" s="219">
        <v>21</v>
      </c>
      <c r="V27" s="219">
        <v>19</v>
      </c>
      <c r="W27" s="219">
        <v>40</v>
      </c>
      <c r="X27" s="219">
        <v>18</v>
      </c>
      <c r="Y27" s="219">
        <v>40</v>
      </c>
      <c r="Z27" s="219">
        <v>47</v>
      </c>
      <c r="AA27" s="219">
        <f>SUM(AA23:AA26)</f>
        <v>83</v>
      </c>
      <c r="AB27" s="219">
        <v>31</v>
      </c>
      <c r="AC27" s="219">
        <v>27</v>
      </c>
      <c r="AD27" s="219">
        <v>14</v>
      </c>
      <c r="AE27" s="219">
        <v>3</v>
      </c>
      <c r="AF27" s="219">
        <v>22</v>
      </c>
      <c r="AG27" s="219">
        <v>201</v>
      </c>
      <c r="AH27" s="183"/>
      <c r="AI27" s="183">
        <f>SUM(AI23:AI26)</f>
        <v>538</v>
      </c>
      <c r="AJ27" s="219">
        <v>208</v>
      </c>
      <c r="AK27" s="219">
        <v>8</v>
      </c>
      <c r="AL27" s="219">
        <v>284</v>
      </c>
      <c r="AM27" s="232" t="s">
        <v>2928</v>
      </c>
      <c r="AN27" s="219">
        <v>0</v>
      </c>
      <c r="AO27" s="219">
        <v>101</v>
      </c>
      <c r="AP27" s="219">
        <v>20</v>
      </c>
      <c r="AQ27" s="219">
        <v>19</v>
      </c>
      <c r="AR27" s="219">
        <v>36</v>
      </c>
      <c r="AS27" s="219">
        <v>19</v>
      </c>
      <c r="AT27" s="219">
        <v>35</v>
      </c>
      <c r="AU27" s="219">
        <v>43</v>
      </c>
      <c r="AV27" s="219">
        <f>SUM(AV23:AV26)</f>
        <v>97</v>
      </c>
      <c r="AW27" s="219">
        <f>SUM(AW23:AW26)</f>
        <v>31</v>
      </c>
      <c r="AX27" s="219">
        <f t="shared" si="17" ref="AX27:BE27">SUM(AX23:AX26)</f>
        <v>25</v>
      </c>
      <c r="AY27" s="219">
        <f t="shared" si="17"/>
        <v>8</v>
      </c>
      <c r="AZ27" s="219">
        <f t="shared" si="17"/>
        <v>3</v>
      </c>
      <c r="BA27" s="219">
        <f t="shared" si="17"/>
        <v>13</v>
      </c>
      <c r="BB27" s="219">
        <f t="shared" si="17"/>
        <v>181</v>
      </c>
      <c r="BC27" s="219">
        <f t="shared" si="17"/>
        <v>503</v>
      </c>
      <c r="BD27" s="219">
        <f t="shared" si="17"/>
        <v>109</v>
      </c>
      <c r="BE27" s="219">
        <f t="shared" si="17"/>
        <v>4</v>
      </c>
      <c r="BF27" s="219">
        <v>387</v>
      </c>
      <c r="BG27" s="232" t="s">
        <v>2928</v>
      </c>
      <c r="BH27" s="219">
        <v>3</v>
      </c>
      <c r="BI27" s="219">
        <f>SUM(BI23:BI26)</f>
        <v>86</v>
      </c>
      <c r="BJ27" s="219">
        <f t="shared" si="18" ref="BJ27:BZ27">SUM(BJ23:BJ26)</f>
        <v>8</v>
      </c>
      <c r="BK27" s="219">
        <f t="shared" si="18"/>
        <v>20</v>
      </c>
      <c r="BL27" s="219">
        <f t="shared" si="18"/>
        <v>40</v>
      </c>
      <c r="BM27" s="219">
        <f t="shared" si="18"/>
        <v>15</v>
      </c>
      <c r="BN27" s="219">
        <f t="shared" si="18"/>
        <v>40</v>
      </c>
      <c r="BO27" s="219">
        <f t="shared" si="18"/>
        <v>37</v>
      </c>
      <c r="BP27" s="219">
        <f t="shared" si="18"/>
        <v>82</v>
      </c>
      <c r="BQ27" s="219">
        <f t="shared" si="18"/>
        <v>33</v>
      </c>
      <c r="BR27" s="219">
        <f t="shared" si="18"/>
        <v>21</v>
      </c>
      <c r="BS27" s="219">
        <f t="shared" si="18"/>
        <v>3</v>
      </c>
      <c r="BT27" s="219">
        <f t="shared" si="18"/>
        <v>2</v>
      </c>
      <c r="BU27" s="219">
        <f t="shared" si="18"/>
        <v>14</v>
      </c>
      <c r="BV27" s="219">
        <f t="shared" si="18"/>
        <v>172</v>
      </c>
      <c r="BW27" s="219">
        <f t="shared" si="18"/>
        <v>462</v>
      </c>
      <c r="BX27" s="219">
        <f t="shared" si="18"/>
        <v>118</v>
      </c>
      <c r="BY27" s="219">
        <f t="shared" si="18"/>
        <v>38</v>
      </c>
      <c r="BZ27" s="219">
        <f t="shared" si="18"/>
        <v>344</v>
      </c>
      <c r="CA27" s="232" t="s">
        <v>2928</v>
      </c>
      <c r="CB27" s="219">
        <f t="shared" si="19" ref="CB27:CP27">SUM(CB23:CB26)</f>
        <v>0</v>
      </c>
      <c r="CC27" s="219">
        <f t="shared" si="19"/>
        <v>82</v>
      </c>
      <c r="CD27" s="219">
        <f t="shared" si="19"/>
        <v>4</v>
      </c>
      <c r="CE27" s="219">
        <f t="shared" si="19"/>
        <v>21</v>
      </c>
      <c r="CF27" s="219">
        <f t="shared" si="19"/>
        <v>34</v>
      </c>
      <c r="CG27" s="219">
        <f t="shared" si="19"/>
        <v>18</v>
      </c>
      <c r="CH27" s="219">
        <f t="shared" si="19"/>
        <v>37</v>
      </c>
      <c r="CI27" s="219">
        <f t="shared" si="19"/>
        <v>46</v>
      </c>
      <c r="CJ27" s="219">
        <f t="shared" si="19"/>
        <v>65</v>
      </c>
      <c r="CK27" s="219">
        <f t="shared" si="19"/>
        <v>24</v>
      </c>
      <c r="CL27" s="219">
        <f t="shared" si="19"/>
        <v>18</v>
      </c>
      <c r="CM27" s="219">
        <f t="shared" si="19"/>
        <v>1</v>
      </c>
      <c r="CN27" s="219">
        <f t="shared" si="19"/>
        <v>5</v>
      </c>
      <c r="CO27" s="219">
        <f t="shared" si="19"/>
        <v>17</v>
      </c>
      <c r="CP27" s="219">
        <f t="shared" si="19"/>
        <v>104</v>
      </c>
      <c r="CQ27" s="219">
        <f>SUM(CQ23:CQ26)</f>
        <v>390</v>
      </c>
    </row>
    <row r="28" spans="1:17" ht="14.45">
      <c r="A28" s="149"/>
      <c r="B28" s="149"/>
      <c r="C28" s="149"/>
      <c r="D28" s="149"/>
      <c r="E28" s="149"/>
      <c r="F28" s="149"/>
      <c r="G28" s="149"/>
      <c r="H28" s="149"/>
      <c r="I28" s="149"/>
      <c r="J28" s="149"/>
      <c r="K28" s="149"/>
      <c r="L28" s="149"/>
      <c r="M28" s="149"/>
      <c r="N28" s="149"/>
      <c r="O28" s="149"/>
      <c r="P28" s="149"/>
      <c r="Q28" s="149"/>
    </row>
    <row r="29" spans="1:18" ht="14.45">
      <c r="A29" s="149"/>
      <c r="B29" s="149"/>
      <c r="C29" s="149"/>
      <c r="D29" s="149"/>
      <c r="E29" s="149"/>
      <c r="F29" s="149"/>
      <c r="G29" s="149"/>
      <c r="H29" s="149"/>
      <c r="I29" s="149"/>
      <c r="J29" s="149"/>
      <c r="K29" s="149"/>
      <c r="L29" s="149"/>
      <c r="M29" s="149"/>
      <c r="N29" s="149"/>
      <c r="O29" s="149"/>
      <c r="P29" s="149"/>
      <c r="Q29" s="149"/>
      <c r="R29" s="149"/>
    </row>
    <row r="30" spans="2:3" ht="14.45" customHeight="1">
      <c r="B30" s="467" t="s">
        <v>2987</v>
      </c>
      <c r="C30" s="467"/>
    </row>
    <row r="31" spans="1:13" s="227" customFormat="1" ht="14.45">
      <c r="A31" s="296"/>
      <c r="B31" s="296">
        <v>2019</v>
      </c>
      <c r="C31" s="296">
        <v>2020</v>
      </c>
      <c r="D31" s="296">
        <v>2021</v>
      </c>
      <c r="E31" s="296">
        <v>2022</v>
      </c>
      <c r="F31" s="296">
        <v>2023</v>
      </c>
      <c r="G31" s="296">
        <v>2024</v>
      </c>
      <c r="H31" s="296">
        <v>2025</v>
      </c>
      <c r="M31" s="297"/>
    </row>
    <row r="32" spans="1:8" ht="14.45">
      <c r="A32" s="290" t="s">
        <v>2988</v>
      </c>
      <c r="B32" s="291">
        <f>('Historical trends'!D8+'Historical trends'!D20+'Historical trends'!D24)*500</f>
        <v>180</v>
      </c>
      <c r="C32" s="291">
        <f>('Historical trends'!E24+'Historical trends'!E20+'Historical trends'!E12+'Historical trends'!E8)*500</f>
        <v>290</v>
      </c>
      <c r="D32" s="291">
        <f>CQ20</f>
        <v>390</v>
      </c>
      <c r="E32" s="291">
        <f>BW20</f>
        <v>462</v>
      </c>
      <c r="F32" s="291">
        <f>BC27</f>
        <v>503</v>
      </c>
      <c r="G32" s="291">
        <f>AI20</f>
        <v>538</v>
      </c>
      <c r="H32" s="291">
        <f>N27</f>
        <v>579</v>
      </c>
    </row>
    <row r="33" spans="1:8" ht="14.45">
      <c r="A33" s="292" t="s">
        <v>2989</v>
      </c>
      <c r="B33" s="289">
        <f>('Historical trends'!D9+'Historical trends'!D21+'Historical trends'!D25)*500</f>
        <v>25</v>
      </c>
      <c r="C33" s="289">
        <f>('Historical trends'!E9+'Historical trends'!E13+'Historical trends'!E21+'Historical trends'!E25)*500</f>
        <v>55</v>
      </c>
      <c r="D33" s="289">
        <f>CB27+CE27+CH27-CK27+CN27</f>
        <v>39</v>
      </c>
      <c r="E33" s="289">
        <f>BH27+BK27+BN27-BQ27+BT27</f>
        <v>32</v>
      </c>
      <c r="F33" s="289">
        <f>AN27+AQ27+AT27-AW27+AZ27</f>
        <v>26</v>
      </c>
      <c r="G33" s="289">
        <f>S27+V27+Y27-AB27+AE27</f>
        <v>35</v>
      </c>
      <c r="H33" s="289">
        <f>FG500_DataCollection_FY26!CI504</f>
        <v>43</v>
      </c>
    </row>
    <row r="34" spans="1:8" ht="14.45">
      <c r="A34" s="292" t="s">
        <v>2990</v>
      </c>
      <c r="B34" s="289">
        <f>('Historical trends'!D10+'Historical trends'!D22+'Historical trends'!D26)*500</f>
        <v>135</v>
      </c>
      <c r="C34" s="289">
        <f>('Historical trends'!E10+'Historical trends'!E14+'Historical trends'!E22+'Historical trends'!E26)*500</f>
        <v>175.00000000000003</v>
      </c>
      <c r="D34" s="289">
        <f>BI27+BL27+BO27-BR27+BU27</f>
        <v>156</v>
      </c>
      <c r="E34" s="289">
        <f>BI27+BL27+BO27-BR27+BU27</f>
        <v>156</v>
      </c>
      <c r="F34" s="289">
        <f>AO27+AR27+AU27-AX27+BA27</f>
        <v>168</v>
      </c>
      <c r="G34" s="289">
        <f>T27+W27+Z27+AF27-AC27</f>
        <v>194</v>
      </c>
      <c r="H34" s="289">
        <f>FG500_DataCollection_FY26!CJ504</f>
        <v>170</v>
      </c>
    </row>
    <row r="35" spans="1:8" ht="14.45">
      <c r="A35" s="289" t="s">
        <v>2991</v>
      </c>
      <c r="B35" s="289">
        <f>('Historical trends'!D11+'Historical trends'!D23+'Historical trends'!D27)*500</f>
        <v>20</v>
      </c>
      <c r="C35" s="289">
        <f>('Historical trends'!E11+'Historical trends'!E15+'Historical trends'!E23+'Historical trends'!E27)*500</f>
        <v>69.99999999999999</v>
      </c>
      <c r="D35" s="289">
        <f>CD27+CG27+CJ27-CM27+CP27</f>
        <v>190</v>
      </c>
      <c r="E35" s="289">
        <f>BM27+BJ27+BP27-BS27+BV27</f>
        <v>274</v>
      </c>
      <c r="F35" s="289">
        <f>AP27+AS27+AV27-AY27+BB27</f>
        <v>309</v>
      </c>
      <c r="G35" s="289">
        <f>U27+X27+AA27-AD27+AG27</f>
        <v>309</v>
      </c>
      <c r="H35" s="289">
        <f>FG500_DataCollection_FY26!CK504</f>
        <v>366</v>
      </c>
    </row>
    <row r="36" spans="1:8" ht="14.45">
      <c r="A36" s="291" t="s">
        <v>2992</v>
      </c>
      <c r="B36" s="291">
        <f>'Historical trends'!D5*500</f>
        <v>120</v>
      </c>
      <c r="C36" s="291">
        <f>'Historical trends'!E5*500</f>
        <v>165</v>
      </c>
      <c r="D36" s="291">
        <v>249</v>
      </c>
      <c r="E36" s="291">
        <v>302</v>
      </c>
      <c r="F36" s="291">
        <v>321</v>
      </c>
      <c r="G36" s="291">
        <v>346</v>
      </c>
      <c r="H36" s="291">
        <f>FG500_DataCollection_FY26!CM504</f>
        <v>362</v>
      </c>
    </row>
    <row r="37" spans="1:8" ht="14.45">
      <c r="A37" s="289"/>
      <c r="B37" s="289"/>
      <c r="C37" s="289"/>
      <c r="D37" s="289"/>
      <c r="E37" s="289"/>
      <c r="F37" s="289"/>
      <c r="G37" s="289"/>
      <c r="H37" s="289"/>
    </row>
    <row r="39" spans="1:1" ht="14.45">
      <c r="A39" s="183" t="s">
        <v>2993</v>
      </c>
    </row>
    <row r="40" spans="1:6" ht="14.45">
      <c r="A40" s="296"/>
      <c r="B40" s="296">
        <v>2021</v>
      </c>
      <c r="C40" s="296">
        <v>2022</v>
      </c>
      <c r="D40" s="296">
        <v>2023</v>
      </c>
      <c r="E40" s="296">
        <v>2024</v>
      </c>
      <c r="F40" s="296">
        <v>2025</v>
      </c>
    </row>
    <row r="41" spans="1:6" ht="14.45">
      <c r="A41" s="183" t="s">
        <v>2994</v>
      </c>
      <c r="B41" s="183">
        <v>54</v>
      </c>
      <c r="C41" s="183">
        <v>77</v>
      </c>
      <c r="D41" s="183">
        <v>67</v>
      </c>
      <c r="E41" s="183">
        <v>84</v>
      </c>
      <c r="F41" s="183">
        <v>95</v>
      </c>
    </row>
    <row r="42" spans="1:6" ht="14.45">
      <c r="A42" s="183" t="s">
        <v>2995</v>
      </c>
      <c r="B42" s="183">
        <v>34</v>
      </c>
      <c r="C42" s="183">
        <v>60</v>
      </c>
      <c r="D42" s="183">
        <v>77</v>
      </c>
      <c r="E42" s="183">
        <v>82</v>
      </c>
      <c r="F42" s="183">
        <v>82</v>
      </c>
    </row>
    <row r="43" spans="1:6" ht="14.45">
      <c r="A43" s="183" t="s">
        <v>2996</v>
      </c>
      <c r="B43" s="183">
        <v>126</v>
      </c>
      <c r="C43" s="183">
        <v>188</v>
      </c>
      <c r="D43" s="183">
        <v>200</v>
      </c>
      <c r="E43" s="183">
        <v>226</v>
      </c>
      <c r="F43" s="183">
        <v>253</v>
      </c>
    </row>
    <row r="48" spans="2:8" ht="14.45">
      <c r="B48" s="183">
        <v>500</v>
      </c>
      <c r="C48" s="183">
        <v>500</v>
      </c>
      <c r="D48" s="183">
        <v>500</v>
      </c>
      <c r="E48" s="183">
        <v>500</v>
      </c>
      <c r="F48" s="183">
        <v>500</v>
      </c>
      <c r="G48" s="183">
        <v>500</v>
      </c>
      <c r="H48" s="183">
        <v>500</v>
      </c>
    </row>
    <row r="49" spans="2:8" ht="14.45">
      <c r="B49" s="227">
        <v>2019</v>
      </c>
      <c r="C49" s="227">
        <v>2020</v>
      </c>
      <c r="D49" s="227">
        <v>2021</v>
      </c>
      <c r="E49" s="227">
        <v>2022</v>
      </c>
      <c r="F49" s="227">
        <v>2023</v>
      </c>
      <c r="G49" s="227">
        <v>2024</v>
      </c>
      <c r="H49" s="227">
        <v>2025</v>
      </c>
    </row>
    <row r="50" spans="1:8" ht="14.45">
      <c r="A50" s="448" t="s">
        <v>2</v>
      </c>
      <c r="B50" s="448">
        <f>0.1*B48</f>
        <v>50</v>
      </c>
      <c r="C50" s="448">
        <f>0.12*C48</f>
        <v>60</v>
      </c>
      <c r="D50" s="448">
        <f>SUM(CE27:CG27)</f>
        <v>73</v>
      </c>
      <c r="E50" s="448">
        <f>SUM(BK27:BM27)</f>
        <v>75</v>
      </c>
      <c r="F50" s="448">
        <f>SUM(AQ27:AS27)</f>
        <v>74</v>
      </c>
      <c r="G50" s="448">
        <f>SUM(V27:X27)</f>
        <v>77</v>
      </c>
      <c r="H50" s="448">
        <f>SUM(E27:G27)</f>
        <v>78</v>
      </c>
    </row>
    <row r="51" spans="1:8" ht="14.45">
      <c r="A51" s="447" t="s">
        <v>2939</v>
      </c>
      <c r="B51" s="447">
        <f>0.16*B48</f>
        <v>80</v>
      </c>
      <c r="C51" s="447">
        <f>0.21*C48</f>
        <v>105</v>
      </c>
      <c r="D51" s="447">
        <f>SUM(CB27:CD27)</f>
        <v>86</v>
      </c>
      <c r="E51" s="447">
        <f>SUM(BH27:BJ27)</f>
        <v>97</v>
      </c>
      <c r="F51" s="447">
        <f>SUM(AN27:AP27)</f>
        <v>121</v>
      </c>
      <c r="G51" s="447">
        <f>SUM(S27:U27)</f>
        <v>137</v>
      </c>
      <c r="H51" s="447">
        <f>SUM(B27:D27)</f>
        <v>157</v>
      </c>
    </row>
    <row r="52" spans="1:8" ht="14.45">
      <c r="A52" s="446" t="s">
        <v>6</v>
      </c>
      <c r="B52" s="446" t="s">
        <v>2935</v>
      </c>
      <c r="C52" s="446">
        <f>0.08*C48</f>
        <v>40</v>
      </c>
      <c r="D52" s="446">
        <f>SUM(CN27:CP27)</f>
        <v>126</v>
      </c>
      <c r="E52" s="446">
        <f>SUM(BT20:BV20)</f>
        <v>188</v>
      </c>
      <c r="F52" s="446">
        <f>SUM(AZ27:BB27)</f>
        <v>197</v>
      </c>
      <c r="G52" s="446">
        <f>SUM(AE27:AG27)</f>
        <v>226</v>
      </c>
      <c r="H52" s="446">
        <f>SUM(K27:M27)</f>
        <v>253</v>
      </c>
    </row>
    <row r="53" spans="1:8" ht="14.45">
      <c r="A53" s="445" t="s">
        <v>5</v>
      </c>
      <c r="B53" s="445">
        <f>0.1*B48</f>
        <v>50</v>
      </c>
      <c r="C53" s="445">
        <f>0.17*C48</f>
        <v>85</v>
      </c>
      <c r="D53" s="445">
        <f>SUM(CH27:CJ27)-SUM(CK27:CM27)</f>
        <v>105</v>
      </c>
      <c r="E53" s="445">
        <f>SUM(BN27:BP27)-SUM(BQ27:BS27)</f>
        <v>102</v>
      </c>
      <c r="F53" s="445">
        <f>SUM(AT27:AV27)-SUM(AW27:AY27)</f>
        <v>111</v>
      </c>
      <c r="G53" s="445">
        <f>SUM(Y27:AA27)-SUM(AB27:AD27)</f>
        <v>98</v>
      </c>
      <c r="H53" s="445">
        <f>SUM(H27:J27)</f>
        <v>91</v>
      </c>
    </row>
    <row r="54" spans="1:8" ht="14.45">
      <c r="A54" s="444" t="s">
        <v>2988</v>
      </c>
      <c r="B54" s="444">
        <v>180</v>
      </c>
      <c r="C54" s="444">
        <v>290</v>
      </c>
      <c r="D54" s="444">
        <f>SUM(D50:D53)</f>
        <v>390</v>
      </c>
      <c r="E54" s="444">
        <f>SUM(E50:E53)</f>
        <v>462</v>
      </c>
      <c r="F54" s="444">
        <v>503</v>
      </c>
      <c r="G54" s="444">
        <v>538</v>
      </c>
      <c r="H54" s="444">
        <v>579</v>
      </c>
    </row>
    <row r="69" spans="2:13" ht="14.45">
      <c r="B69" s="465">
        <v>2022</v>
      </c>
      <c r="C69" s="465"/>
      <c r="D69" s="465"/>
      <c r="E69" s="465">
        <v>2023</v>
      </c>
      <c r="F69" s="465"/>
      <c r="G69" s="465"/>
      <c r="H69" s="465">
        <v>2024</v>
      </c>
      <c r="I69" s="465"/>
      <c r="J69" s="465"/>
      <c r="K69" s="465">
        <v>2025</v>
      </c>
      <c r="L69" s="465"/>
      <c r="M69" s="465"/>
    </row>
    <row r="70" spans="2:13" ht="14.45">
      <c r="B70" s="222" t="s">
        <v>157</v>
      </c>
      <c r="C70" s="222" t="s">
        <v>158</v>
      </c>
      <c r="D70" s="222" t="s">
        <v>2976</v>
      </c>
      <c r="E70" s="222" t="s">
        <v>157</v>
      </c>
      <c r="F70" s="222" t="s">
        <v>158</v>
      </c>
      <c r="G70" s="222" t="s">
        <v>2976</v>
      </c>
      <c r="H70" s="222" t="s">
        <v>157</v>
      </c>
      <c r="I70" s="222" t="s">
        <v>158</v>
      </c>
      <c r="J70" s="222" t="s">
        <v>2976</v>
      </c>
      <c r="K70" s="222" t="s">
        <v>157</v>
      </c>
      <c r="L70" s="222" t="s">
        <v>158</v>
      </c>
      <c r="M70" s="222" t="s">
        <v>2976</v>
      </c>
    </row>
    <row r="71" spans="1:13" ht="14.45">
      <c r="A71" s="149" t="s">
        <v>176</v>
      </c>
      <c r="B71" s="183">
        <v>26</v>
      </c>
      <c r="C71" s="183">
        <v>15</v>
      </c>
      <c r="D71" s="183">
        <v>181</v>
      </c>
      <c r="E71" s="183">
        <v>31</v>
      </c>
      <c r="F71" s="183">
        <v>0</v>
      </c>
      <c r="G71" s="183">
        <v>183</v>
      </c>
      <c r="H71" s="183">
        <v>54</v>
      </c>
      <c r="I71" s="183">
        <v>1</v>
      </c>
      <c r="J71" s="183">
        <v>155</v>
      </c>
      <c r="K71" s="208">
        <v>52</v>
      </c>
      <c r="L71" s="208">
        <v>4</v>
      </c>
      <c r="M71" s="233">
        <v>142</v>
      </c>
    </row>
    <row r="72" spans="1:13" ht="14.45">
      <c r="A72" s="149" t="s">
        <v>246</v>
      </c>
      <c r="B72" s="183">
        <v>48</v>
      </c>
      <c r="C72" s="183">
        <v>12</v>
      </c>
      <c r="D72" s="183">
        <v>60</v>
      </c>
      <c r="E72" s="183">
        <v>42</v>
      </c>
      <c r="F72" s="183">
        <v>2</v>
      </c>
      <c r="G72" s="183">
        <v>68</v>
      </c>
      <c r="H72" s="183">
        <v>70</v>
      </c>
      <c r="I72" s="183">
        <v>4</v>
      </c>
      <c r="J72" s="183">
        <v>43</v>
      </c>
      <c r="K72" s="208">
        <v>82</v>
      </c>
      <c r="L72" s="208">
        <v>6</v>
      </c>
      <c r="M72" s="233">
        <v>42</v>
      </c>
    </row>
    <row r="73" spans="1:13" ht="14.45">
      <c r="A73" s="149" t="s">
        <v>146</v>
      </c>
      <c r="B73" s="183">
        <v>37</v>
      </c>
      <c r="C73" s="183">
        <v>10</v>
      </c>
      <c r="D73" s="183">
        <v>93</v>
      </c>
      <c r="E73" s="183">
        <v>30</v>
      </c>
      <c r="F73" s="183">
        <v>2</v>
      </c>
      <c r="G73" s="183">
        <v>123</v>
      </c>
      <c r="H73" s="183">
        <v>73</v>
      </c>
      <c r="I73" s="183">
        <v>3</v>
      </c>
      <c r="J73" s="183">
        <v>81</v>
      </c>
      <c r="K73" s="208">
        <v>73</v>
      </c>
      <c r="L73" s="208">
        <v>7</v>
      </c>
      <c r="M73" s="233">
        <v>71</v>
      </c>
    </row>
    <row r="74" spans="1:13" ht="14.45">
      <c r="A74" s="149" t="s">
        <v>2931</v>
      </c>
      <c r="B74" s="183">
        <v>7</v>
      </c>
      <c r="C74" s="183">
        <v>1</v>
      </c>
      <c r="D74" s="183">
        <v>10</v>
      </c>
      <c r="E74" s="183">
        <v>6</v>
      </c>
      <c r="F74" s="183">
        <v>0</v>
      </c>
      <c r="G74" s="183">
        <v>13</v>
      </c>
      <c r="H74" s="183">
        <v>11</v>
      </c>
      <c r="I74" s="183">
        <v>0</v>
      </c>
      <c r="J74" s="183">
        <v>5</v>
      </c>
      <c r="K74" s="220">
        <v>15</v>
      </c>
      <c r="L74" s="220">
        <v>0</v>
      </c>
      <c r="M74" s="234">
        <v>6</v>
      </c>
    </row>
    <row r="78" spans="3:6" ht="14.45">
      <c r="C78" s="149" t="s">
        <v>176</v>
      </c>
      <c r="D78" s="149" t="s">
        <v>246</v>
      </c>
      <c r="E78" s="149" t="s">
        <v>146</v>
      </c>
      <c r="F78" s="149" t="s">
        <v>2931</v>
      </c>
    </row>
    <row r="79" spans="1:6" ht="14.45">
      <c r="A79" s="465">
        <v>2022</v>
      </c>
      <c r="B79" s="222" t="s">
        <v>157</v>
      </c>
      <c r="C79" s="183">
        <v>26</v>
      </c>
      <c r="D79" s="183">
        <v>48</v>
      </c>
      <c r="E79" s="183">
        <v>37</v>
      </c>
      <c r="F79" s="183">
        <v>7</v>
      </c>
    </row>
    <row r="80" spans="1:6" ht="14.45">
      <c r="A80" s="465"/>
      <c r="B80" s="222" t="s">
        <v>158</v>
      </c>
      <c r="C80" s="183">
        <v>15</v>
      </c>
      <c r="D80" s="183">
        <v>12</v>
      </c>
      <c r="E80" s="183">
        <v>10</v>
      </c>
      <c r="F80" s="183">
        <v>1</v>
      </c>
    </row>
    <row r="81" spans="1:6" ht="14.45">
      <c r="A81" s="465"/>
      <c r="B81" s="222" t="s">
        <v>2976</v>
      </c>
      <c r="C81" s="183">
        <v>181</v>
      </c>
      <c r="D81" s="183">
        <v>60</v>
      </c>
      <c r="E81" s="183">
        <v>93</v>
      </c>
      <c r="F81" s="183">
        <v>10</v>
      </c>
    </row>
    <row r="82" spans="1:6" ht="14.45">
      <c r="A82" s="465">
        <v>2023</v>
      </c>
      <c r="B82" s="222" t="s">
        <v>157</v>
      </c>
      <c r="C82" s="183">
        <v>31</v>
      </c>
      <c r="D82" s="183">
        <v>42</v>
      </c>
      <c r="E82" s="183">
        <v>30</v>
      </c>
      <c r="F82" s="183">
        <v>6</v>
      </c>
    </row>
    <row r="83" spans="1:6" ht="14.45">
      <c r="A83" s="465"/>
      <c r="B83" s="222" t="s">
        <v>158</v>
      </c>
      <c r="C83" s="183">
        <v>0</v>
      </c>
      <c r="D83" s="183">
        <v>2</v>
      </c>
      <c r="E83" s="183">
        <v>2</v>
      </c>
      <c r="F83" s="183">
        <v>0</v>
      </c>
    </row>
    <row r="84" spans="1:6" ht="14.45">
      <c r="A84" s="465"/>
      <c r="B84" s="222" t="s">
        <v>2976</v>
      </c>
      <c r="C84" s="183">
        <v>183</v>
      </c>
      <c r="D84" s="183">
        <v>68</v>
      </c>
      <c r="E84" s="183">
        <v>123</v>
      </c>
      <c r="F84" s="183">
        <v>13</v>
      </c>
    </row>
    <row r="85" spans="1:6" ht="14.45">
      <c r="A85" s="465">
        <v>2024</v>
      </c>
      <c r="B85" s="222" t="s">
        <v>157</v>
      </c>
      <c r="C85" s="183">
        <v>54</v>
      </c>
      <c r="D85" s="183">
        <v>70</v>
      </c>
      <c r="E85" s="183">
        <v>73</v>
      </c>
      <c r="F85" s="183">
        <v>11</v>
      </c>
    </row>
    <row r="86" spans="1:6" ht="14.45">
      <c r="A86" s="465"/>
      <c r="B86" s="222" t="s">
        <v>158</v>
      </c>
      <c r="C86" s="183">
        <v>1</v>
      </c>
      <c r="D86" s="183">
        <v>4</v>
      </c>
      <c r="E86" s="183">
        <v>3</v>
      </c>
      <c r="F86" s="183">
        <v>0</v>
      </c>
    </row>
    <row r="87" spans="1:6" ht="14.45">
      <c r="A87" s="465"/>
      <c r="B87" s="222" t="s">
        <v>2976</v>
      </c>
      <c r="C87" s="183">
        <v>155</v>
      </c>
      <c r="D87" s="183">
        <v>43</v>
      </c>
      <c r="E87" s="183">
        <v>81</v>
      </c>
      <c r="F87" s="183">
        <v>5</v>
      </c>
    </row>
    <row r="88" spans="1:6" ht="14.45">
      <c r="A88" s="465">
        <v>2025</v>
      </c>
      <c r="B88" s="222" t="s">
        <v>157</v>
      </c>
      <c r="C88" s="208">
        <v>52</v>
      </c>
      <c r="D88" s="208">
        <v>82</v>
      </c>
      <c r="E88" s="208">
        <v>73</v>
      </c>
      <c r="F88" s="220">
        <v>15</v>
      </c>
    </row>
    <row r="89" spans="1:6" ht="14.45">
      <c r="A89" s="465"/>
      <c r="B89" s="222" t="s">
        <v>158</v>
      </c>
      <c r="C89" s="208">
        <v>4</v>
      </c>
      <c r="D89" s="208">
        <v>6</v>
      </c>
      <c r="E89" s="208">
        <v>7</v>
      </c>
      <c r="F89" s="220">
        <v>0</v>
      </c>
    </row>
    <row r="90" spans="1:6" ht="14.45">
      <c r="A90" s="465"/>
      <c r="B90" s="222" t="s">
        <v>2976</v>
      </c>
      <c r="C90" s="233">
        <v>142</v>
      </c>
      <c r="D90" s="233">
        <v>42</v>
      </c>
      <c r="E90" s="233">
        <v>71</v>
      </c>
      <c r="F90" s="234">
        <v>6</v>
      </c>
    </row>
  </sheetData>
  <mergeCells count="47">
    <mergeCell ref="AB1:AD1"/>
    <mergeCell ref="Y1:AA1"/>
    <mergeCell ref="V1:X1"/>
    <mergeCell ref="S1:U1"/>
    <mergeCell ref="AE1:AG1"/>
    <mergeCell ref="E21:G21"/>
    <mergeCell ref="H21:J21"/>
    <mergeCell ref="K21:M21"/>
    <mergeCell ref="B69:D69"/>
    <mergeCell ref="E69:G69"/>
    <mergeCell ref="H69:J69"/>
    <mergeCell ref="K69:M69"/>
    <mergeCell ref="A82:A84"/>
    <mergeCell ref="A85:A87"/>
    <mergeCell ref="A88:A90"/>
    <mergeCell ref="A79:A81"/>
    <mergeCell ref="B21:D21"/>
    <mergeCell ref="B30:C30"/>
    <mergeCell ref="B1:D1"/>
    <mergeCell ref="BH1:BJ1"/>
    <mergeCell ref="BK1:BM1"/>
    <mergeCell ref="BN1:BP1"/>
    <mergeCell ref="BT1:BV1"/>
    <mergeCell ref="O1:Q1"/>
    <mergeCell ref="K1:M1"/>
    <mergeCell ref="H1:J1"/>
    <mergeCell ref="AT1:AV1"/>
    <mergeCell ref="AZ1:BB1"/>
    <mergeCell ref="BD1:BF1"/>
    <mergeCell ref="AW1:AY1"/>
    <mergeCell ref="E1:G1"/>
    <mergeCell ref="BQ1:BS1"/>
    <mergeCell ref="AN1:AP1"/>
    <mergeCell ref="AQ1:AS1"/>
    <mergeCell ref="CN1:CP1"/>
    <mergeCell ref="CK1:CM1"/>
    <mergeCell ref="CB21:CD21"/>
    <mergeCell ref="CE21:CG21"/>
    <mergeCell ref="CH21:CJ21"/>
    <mergeCell ref="CK21:CM21"/>
    <mergeCell ref="CN21:CP21"/>
    <mergeCell ref="AN21:AP21"/>
    <mergeCell ref="AQ21:AS21"/>
    <mergeCell ref="AT21:AV21"/>
    <mergeCell ref="AZ21:BB21"/>
    <mergeCell ref="BD21:BF21"/>
    <mergeCell ref="AW21:AY21"/>
  </mergeCells>
  <pageMargins left="0.7" right="0.7" top="0.75" bottom="0.75" header="0.3" footer="0.3"/>
  <drawing r:id="rId3"/>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2FD4C41-151A-4B91-A46C-EF268EADF078}">
  <dimension ref="A1:E6"/>
  <sheetViews>
    <sheetView workbookViewId="0" topLeftCell="A1">
      <selection pane="topLeft" activeCell="A1" sqref="A1:E6"/>
    </sheetView>
  </sheetViews>
  <sheetFormatPr defaultRowHeight="14.45"/>
  <sheetData>
    <row r="1" spans="1:5" ht="14.45">
      <c r="A1" s="115"/>
      <c r="B1" s="115" t="s">
        <v>2997</v>
      </c>
      <c r="C1" s="115" t="s">
        <v>2998</v>
      </c>
      <c r="D1" s="115" t="s">
        <v>2999</v>
      </c>
      <c r="E1" s="115" t="s">
        <v>210</v>
      </c>
    </row>
    <row r="2" spans="1:5" ht="14.45">
      <c r="A2" s="117">
        <v>2021</v>
      </c>
      <c r="B2" s="120">
        <v>86</v>
      </c>
      <c r="C2" s="120">
        <v>48</v>
      </c>
      <c r="D2" s="120" t="s">
        <v>3000</v>
      </c>
      <c r="E2" s="120" t="s">
        <v>3000</v>
      </c>
    </row>
    <row r="3" spans="1:5" ht="14.45">
      <c r="A3" s="117">
        <v>2022</v>
      </c>
      <c r="B3" s="120">
        <v>99</v>
      </c>
      <c r="C3" s="120">
        <v>69</v>
      </c>
      <c r="D3" s="120">
        <v>3</v>
      </c>
      <c r="E3" s="120">
        <v>81</v>
      </c>
    </row>
    <row r="4" spans="1:5" ht="14.45">
      <c r="A4" s="117">
        <v>2023</v>
      </c>
      <c r="B4" s="120">
        <v>117</v>
      </c>
      <c r="C4" s="120">
        <v>55</v>
      </c>
      <c r="D4" s="120">
        <v>22</v>
      </c>
      <c r="E4" s="120">
        <v>68</v>
      </c>
    </row>
    <row r="5" spans="1:5" ht="14.45">
      <c r="A5" s="117">
        <v>2024</v>
      </c>
      <c r="B5" s="120">
        <v>137</v>
      </c>
      <c r="C5" s="120">
        <v>36</v>
      </c>
      <c r="D5" s="120">
        <v>39</v>
      </c>
      <c r="E5" s="120">
        <v>98</v>
      </c>
    </row>
    <row r="6" spans="1:5" ht="14.45">
      <c r="A6" s="115">
        <v>2025</v>
      </c>
      <c r="B6" s="120">
        <v>157</v>
      </c>
      <c r="C6" s="120">
        <v>16</v>
      </c>
      <c r="D6" s="120">
        <v>74</v>
      </c>
      <c r="E6" s="120">
        <v>10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22D85F3-F5E5-4BDA-AC52-89E0EE52E228}">
  <dimension ref="A1:P6"/>
  <sheetViews>
    <sheetView zoomScale="83" zoomScaleNormal="83" workbookViewId="0" topLeftCell="H1">
      <selection pane="topLeft" activeCell="AB11" sqref="AB11"/>
    </sheetView>
  </sheetViews>
  <sheetFormatPr defaultRowHeight="14.45"/>
  <cols>
    <col min="11" max="11" width="13" bestFit="1" customWidth="1"/>
  </cols>
  <sheetData>
    <row r="1" spans="1:16" ht="14.45">
      <c r="A1" s="402"/>
      <c r="B1" s="403" t="s">
        <v>3001</v>
      </c>
      <c r="C1" s="405" t="s">
        <v>3002</v>
      </c>
      <c r="D1" s="404" t="s">
        <v>3003</v>
      </c>
      <c r="E1" s="406" t="s">
        <v>137</v>
      </c>
      <c r="F1" s="402"/>
      <c r="G1" s="402"/>
      <c r="H1" s="402"/>
      <c r="K1" s="402" t="s">
        <v>3004</v>
      </c>
      <c r="L1" s="403" t="s">
        <v>3001</v>
      </c>
      <c r="M1" s="405" t="s">
        <v>3002</v>
      </c>
      <c r="N1" s="404" t="s">
        <v>3003</v>
      </c>
      <c r="O1" s="406" t="s">
        <v>137</v>
      </c>
      <c r="P1" s="402"/>
    </row>
    <row r="2" spans="1:16" ht="14.45">
      <c r="A2" s="402">
        <v>2021</v>
      </c>
      <c r="B2" s="407">
        <f>153-D2</f>
        <v>110</v>
      </c>
      <c r="C2" s="409" t="s">
        <v>3005</v>
      </c>
      <c r="D2" s="408">
        <v>43</v>
      </c>
      <c r="E2" s="410">
        <f>126-D2</f>
        <v>83</v>
      </c>
      <c r="F2" s="411">
        <f>SUM(B2,E2)</f>
        <v>193</v>
      </c>
      <c r="G2" s="411">
        <f t="shared" si="0" ref="G2:G5">SUM(B2:F2)</f>
        <v>429</v>
      </c>
      <c r="H2" s="411">
        <f>SUM(B2,D2,E2)</f>
        <v>236</v>
      </c>
      <c r="K2" s="402"/>
      <c r="L2" s="407"/>
      <c r="M2" s="409"/>
      <c r="N2" s="408"/>
      <c r="O2" s="410"/>
      <c r="P2" s="411"/>
    </row>
    <row r="3" spans="1:16" ht="14.45">
      <c r="A3" s="402">
        <v>2022</v>
      </c>
      <c r="B3" s="407">
        <f>191-C3-D3</f>
        <v>99</v>
      </c>
      <c r="C3" s="409">
        <v>35</v>
      </c>
      <c r="D3" s="408">
        <v>57</v>
      </c>
      <c r="E3" s="410">
        <f>188-D3</f>
        <v>131</v>
      </c>
      <c r="F3" s="411">
        <f>SUM(B3,E3)</f>
        <v>230</v>
      </c>
      <c r="G3" s="411">
        <f t="shared" si="0"/>
        <v>552</v>
      </c>
      <c r="H3" s="411">
        <f>SUM(B3,D3,E3)</f>
        <v>287</v>
      </c>
      <c r="K3" s="402">
        <v>2022</v>
      </c>
      <c r="L3" s="407">
        <f>151-M3-N3</f>
        <v>92</v>
      </c>
      <c r="M3" s="409">
        <v>35</v>
      </c>
      <c r="N3" s="408">
        <v>24</v>
      </c>
      <c r="O3" s="410">
        <f>E2+D2-N3</f>
        <v>102</v>
      </c>
      <c r="P3" s="411"/>
    </row>
    <row r="4" spans="1:16" ht="14.45">
      <c r="A4" s="402">
        <v>2023</v>
      </c>
      <c r="B4" s="407">
        <f>247-C4-D4</f>
        <v>106</v>
      </c>
      <c r="C4" s="409">
        <v>72</v>
      </c>
      <c r="D4" s="408">
        <v>69</v>
      </c>
      <c r="E4" s="410">
        <f>197-D4</f>
        <v>128</v>
      </c>
      <c r="F4" s="411">
        <f>SUM(B4,E4)</f>
        <v>234</v>
      </c>
      <c r="G4" s="411">
        <f t="shared" si="0"/>
        <v>609</v>
      </c>
      <c r="H4" s="411">
        <f t="shared" si="1" ref="H4:H6">SUM(B4,D4,E4)</f>
        <v>303</v>
      </c>
      <c r="K4" s="402">
        <v>2023</v>
      </c>
      <c r="L4" s="407">
        <f>212-M4-N4</f>
        <v>102</v>
      </c>
      <c r="M4" s="409">
        <v>72</v>
      </c>
      <c r="N4" s="408">
        <v>38</v>
      </c>
      <c r="O4" s="410">
        <f t="shared" si="2" ref="O4:O6">E3+D3-N4</f>
        <v>150</v>
      </c>
      <c r="P4" s="411"/>
    </row>
    <row r="5" spans="1:16" ht="14.45">
      <c r="A5" s="402">
        <v>2024</v>
      </c>
      <c r="B5" s="407">
        <f>169-D5</f>
        <v>97</v>
      </c>
      <c r="C5" s="409">
        <v>55</v>
      </c>
      <c r="D5" s="408">
        <v>72</v>
      </c>
      <c r="E5" s="410">
        <f>226-D5</f>
        <v>154</v>
      </c>
      <c r="F5" s="411">
        <f>SUM(B5,E5)</f>
        <v>251</v>
      </c>
      <c r="G5" s="411">
        <f t="shared" si="0"/>
        <v>629</v>
      </c>
      <c r="H5" s="411">
        <f t="shared" si="1"/>
        <v>323</v>
      </c>
      <c r="K5" s="402">
        <v>2024</v>
      </c>
      <c r="L5" s="407">
        <f>185-N5-M5</f>
        <v>58</v>
      </c>
      <c r="M5" s="409">
        <v>55</v>
      </c>
      <c r="N5" s="408">
        <v>72</v>
      </c>
      <c r="O5" s="410">
        <f t="shared" si="2"/>
        <v>125</v>
      </c>
      <c r="P5" s="411"/>
    </row>
    <row r="6" spans="1:16" ht="14.45">
      <c r="A6" s="402">
        <v>2025</v>
      </c>
      <c r="B6" s="407">
        <f>157-C6-D6</f>
        <v>91</v>
      </c>
      <c r="C6" s="409">
        <v>55</v>
      </c>
      <c r="D6" s="408">
        <v>11</v>
      </c>
      <c r="E6" s="410">
        <f>253-D6</f>
        <v>242</v>
      </c>
      <c r="F6" s="411">
        <f>SUM(B6,E6)</f>
        <v>333</v>
      </c>
      <c r="G6" s="411">
        <f>SUM(B6:F6)</f>
        <v>732</v>
      </c>
      <c r="H6" s="411">
        <f t="shared" si="1"/>
        <v>344</v>
      </c>
      <c r="K6" s="402">
        <v>2025</v>
      </c>
      <c r="L6" s="407">
        <f>141-M6-N6</f>
        <v>75</v>
      </c>
      <c r="M6" s="409">
        <v>55</v>
      </c>
      <c r="N6" s="408">
        <v>11</v>
      </c>
      <c r="O6" s="410">
        <f t="shared" si="2"/>
        <v>215</v>
      </c>
      <c r="P6" s="411"/>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4327BBD-BB5C-4AD6-B034-DDB2B3F3C4DE}">
  <sheetPr codeName="Sheet5"/>
  <dimension ref="A1"/>
  <sheetViews>
    <sheetView zoomScale="36" zoomScaleNormal="36" workbookViewId="0" topLeftCell="A1">
      <selection pane="topLeft" activeCell="F7" sqref="F7"/>
    </sheetView>
  </sheetViews>
  <sheetFormatPr defaultColWidth="8.85428571428571" defaultRowHeight="14.4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C14C5A-4DEA-451F-8DB8-C3338AC1C5C0}">
  <sheetPr codeName="Sheet6"/>
  <dimension ref="A1:AL92"/>
  <sheetViews>
    <sheetView tabSelected="1" zoomScale="72" zoomScaleNormal="72" workbookViewId="0" topLeftCell="N1">
      <selection pane="topLeft" activeCell="V4" sqref="V4:Z22"/>
    </sheetView>
  </sheetViews>
  <sheetFormatPr defaultRowHeight="14.45"/>
  <cols>
    <col min="22" max="22" width="27.1428571428571" bestFit="1" customWidth="1"/>
  </cols>
  <sheetData>
    <row r="1" spans="1:38" ht="14.45">
      <c r="A1" s="469" t="s">
        <v>3006</v>
      </c>
      <c r="B1" s="469"/>
      <c r="C1" s="469"/>
      <c r="D1" s="469"/>
      <c r="E1" s="469"/>
      <c r="F1" s="469"/>
      <c r="G1" s="469"/>
      <c r="H1" s="469"/>
      <c r="I1" s="469"/>
      <c r="J1" s="469"/>
      <c r="K1" s="469"/>
      <c r="L1" s="469"/>
      <c r="M1" s="469"/>
      <c r="N1" s="469"/>
      <c r="O1" s="469"/>
      <c r="P1" s="469"/>
      <c r="Q1" s="469"/>
      <c r="R1" s="469"/>
      <c r="S1" s="469"/>
      <c r="T1" s="469"/>
      <c r="U1" s="470" t="s">
        <v>3007</v>
      </c>
      <c r="V1" s="470"/>
      <c r="W1" s="470"/>
      <c r="X1" s="470"/>
      <c r="Y1" s="470"/>
      <c r="Z1" s="470"/>
      <c r="AA1" s="470"/>
      <c r="AB1" s="470"/>
      <c r="AC1" s="470"/>
      <c r="AD1" s="470"/>
      <c r="AE1" s="470"/>
      <c r="AF1" s="470"/>
      <c r="AG1" s="470"/>
      <c r="AH1" s="470"/>
      <c r="AI1" s="470"/>
      <c r="AJ1" s="470"/>
      <c r="AK1" s="470"/>
      <c r="AL1" s="470"/>
    </row>
    <row r="2" spans="2:11" ht="14.45">
      <c r="B2">
        <v>2022</v>
      </c>
      <c r="E2">
        <v>2023</v>
      </c>
      <c r="H2">
        <v>2024</v>
      </c>
      <c r="K2">
        <v>2025</v>
      </c>
    </row>
    <row r="3" spans="2:13" ht="14.45">
      <c r="B3" t="s">
        <v>157</v>
      </c>
      <c r="C3" t="s">
        <v>158</v>
      </c>
      <c r="D3" t="s">
        <v>2976</v>
      </c>
      <c r="E3" t="s">
        <v>157</v>
      </c>
      <c r="F3" t="s">
        <v>158</v>
      </c>
      <c r="G3" t="s">
        <v>2976</v>
      </c>
      <c r="H3" t="s">
        <v>157</v>
      </c>
      <c r="I3" t="s">
        <v>158</v>
      </c>
      <c r="J3" t="s">
        <v>2976</v>
      </c>
      <c r="K3" t="s">
        <v>157</v>
      </c>
      <c r="L3" t="s">
        <v>158</v>
      </c>
      <c r="M3" t="s">
        <v>2976</v>
      </c>
    </row>
    <row r="4" spans="1:26" ht="14.45">
      <c r="A4" t="s">
        <v>176</v>
      </c>
      <c r="B4">
        <v>26</v>
      </c>
      <c r="C4">
        <v>15</v>
      </c>
      <c r="D4">
        <v>181</v>
      </c>
      <c r="E4">
        <v>31</v>
      </c>
      <c r="F4">
        <v>0</v>
      </c>
      <c r="G4">
        <v>183</v>
      </c>
      <c r="H4">
        <v>54</v>
      </c>
      <c r="I4">
        <v>1</v>
      </c>
      <c r="J4">
        <v>155</v>
      </c>
      <c r="K4">
        <v>52</v>
      </c>
      <c r="L4">
        <v>4</v>
      </c>
      <c r="M4">
        <v>142</v>
      </c>
      <c r="V4" s="221"/>
      <c r="W4" s="222">
        <f>2025*1</f>
        <v>2025</v>
      </c>
      <c r="X4" s="222">
        <f>2024*1</f>
        <v>2024</v>
      </c>
      <c r="Y4" s="222">
        <f>2023*1</f>
        <v>2023</v>
      </c>
      <c r="Z4" s="222">
        <f>2022*1</f>
        <v>2022</v>
      </c>
    </row>
    <row r="5" spans="1:27" ht="14.45">
      <c r="A5" t="s">
        <v>246</v>
      </c>
      <c r="B5">
        <v>48</v>
      </c>
      <c r="C5">
        <v>12</v>
      </c>
      <c r="D5">
        <v>60</v>
      </c>
      <c r="E5">
        <v>42</v>
      </c>
      <c r="F5">
        <v>2</v>
      </c>
      <c r="G5">
        <v>68</v>
      </c>
      <c r="H5">
        <v>70</v>
      </c>
      <c r="I5">
        <v>4</v>
      </c>
      <c r="J5">
        <v>43</v>
      </c>
      <c r="K5">
        <v>82</v>
      </c>
      <c r="L5">
        <v>6</v>
      </c>
      <c r="M5">
        <v>42</v>
      </c>
      <c r="V5" s="216" t="s">
        <v>1047</v>
      </c>
      <c r="W5" s="149">
        <v>4</v>
      </c>
      <c r="X5" s="183">
        <v>4</v>
      </c>
      <c r="Y5" s="183">
        <v>0</v>
      </c>
      <c r="Z5" s="183">
        <v>3</v>
      </c>
      <c r="AA5" s="183"/>
    </row>
    <row r="6" spans="1:27" ht="14.45">
      <c r="A6" t="s">
        <v>146</v>
      </c>
      <c r="B6">
        <v>37</v>
      </c>
      <c r="C6">
        <v>10</v>
      </c>
      <c r="D6">
        <v>93</v>
      </c>
      <c r="E6">
        <v>30</v>
      </c>
      <c r="F6">
        <v>2</v>
      </c>
      <c r="G6">
        <v>123</v>
      </c>
      <c r="H6">
        <v>73</v>
      </c>
      <c r="I6">
        <v>3</v>
      </c>
      <c r="J6">
        <v>81</v>
      </c>
      <c r="K6">
        <v>73</v>
      </c>
      <c r="L6">
        <v>7</v>
      </c>
      <c r="M6">
        <v>71</v>
      </c>
      <c r="V6" s="215" t="s">
        <v>244</v>
      </c>
      <c r="W6" s="149">
        <v>14</v>
      </c>
      <c r="X6" s="183">
        <v>17</v>
      </c>
      <c r="Y6" s="183">
        <v>10</v>
      </c>
      <c r="Z6" s="183">
        <v>9</v>
      </c>
      <c r="AA6" s="183"/>
    </row>
    <row r="7" spans="1:27" ht="14.45">
      <c r="A7" t="s">
        <v>2931</v>
      </c>
      <c r="B7">
        <v>7</v>
      </c>
      <c r="C7">
        <v>1</v>
      </c>
      <c r="D7">
        <v>10</v>
      </c>
      <c r="E7">
        <v>6</v>
      </c>
      <c r="F7">
        <v>0</v>
      </c>
      <c r="G7">
        <v>13</v>
      </c>
      <c r="H7">
        <v>11</v>
      </c>
      <c r="I7">
        <v>0</v>
      </c>
      <c r="J7">
        <v>5</v>
      </c>
      <c r="K7">
        <v>15</v>
      </c>
      <c r="L7">
        <v>0</v>
      </c>
      <c r="M7">
        <v>6</v>
      </c>
      <c r="V7" s="215" t="s">
        <v>852</v>
      </c>
      <c r="W7" s="149">
        <v>3</v>
      </c>
      <c r="X7" s="183">
        <v>5</v>
      </c>
      <c r="Y7" s="183">
        <v>1</v>
      </c>
      <c r="Z7" s="183">
        <v>5</v>
      </c>
      <c r="AA7" s="183"/>
    </row>
    <row r="8" spans="2:27" ht="14.45">
      <c r="B8">
        <f>SUM(B4:B7)</f>
        <v>118</v>
      </c>
      <c r="C8">
        <f t="shared" si="0" ref="C8:M8">SUM(C4:C7)</f>
        <v>38</v>
      </c>
      <c r="D8">
        <f t="shared" si="0"/>
        <v>344</v>
      </c>
      <c r="E8">
        <f t="shared" si="0"/>
        <v>109</v>
      </c>
      <c r="F8">
        <f t="shared" si="0"/>
        <v>4</v>
      </c>
      <c r="G8">
        <f t="shared" si="0"/>
        <v>387</v>
      </c>
      <c r="H8">
        <f t="shared" si="0"/>
        <v>208</v>
      </c>
      <c r="I8">
        <f t="shared" si="0"/>
        <v>8</v>
      </c>
      <c r="J8">
        <f t="shared" si="0"/>
        <v>284</v>
      </c>
      <c r="K8">
        <f t="shared" si="0"/>
        <v>222</v>
      </c>
      <c r="L8">
        <f t="shared" si="0"/>
        <v>17</v>
      </c>
      <c r="M8">
        <f t="shared" si="0"/>
        <v>261</v>
      </c>
      <c r="V8" s="215" t="s">
        <v>174</v>
      </c>
      <c r="W8" s="149">
        <v>12</v>
      </c>
      <c r="X8" s="183">
        <v>9</v>
      </c>
      <c r="Y8" s="183">
        <v>13</v>
      </c>
      <c r="Z8" s="183">
        <v>5</v>
      </c>
      <c r="AA8" s="183"/>
    </row>
    <row r="9" spans="22:27" ht="14.45">
      <c r="V9" s="215" t="s">
        <v>272</v>
      </c>
      <c r="W9" s="149">
        <v>5</v>
      </c>
      <c r="X9" s="183">
        <v>1</v>
      </c>
      <c r="Y9" s="183">
        <v>2</v>
      </c>
      <c r="Z9" s="183">
        <v>0</v>
      </c>
      <c r="AA9" s="183"/>
    </row>
    <row r="10" spans="22:27" ht="14.45">
      <c r="V10" s="215" t="s">
        <v>229</v>
      </c>
      <c r="W10" s="149">
        <v>71</v>
      </c>
      <c r="X10" s="183">
        <v>67</v>
      </c>
      <c r="Y10" s="183">
        <v>40</v>
      </c>
      <c r="Z10" s="183">
        <v>35</v>
      </c>
      <c r="AA10" s="183"/>
    </row>
    <row r="11" spans="3:27" ht="14.45">
      <c r="C11" t="s">
        <v>176</v>
      </c>
      <c r="D11" t="s">
        <v>246</v>
      </c>
      <c r="E11" t="s">
        <v>146</v>
      </c>
      <c r="F11" t="s">
        <v>2931</v>
      </c>
      <c r="V11" s="215" t="s">
        <v>735</v>
      </c>
      <c r="W11" s="149">
        <v>5</v>
      </c>
      <c r="X11" s="183">
        <v>8</v>
      </c>
      <c r="Y11" s="183">
        <v>4</v>
      </c>
      <c r="Z11" s="183">
        <v>4</v>
      </c>
      <c r="AA11" s="183"/>
    </row>
    <row r="12" spans="1:27" ht="14.45">
      <c r="A12">
        <v>2022</v>
      </c>
      <c r="B12" t="s">
        <v>157</v>
      </c>
      <c r="C12">
        <v>26</v>
      </c>
      <c r="D12">
        <v>48</v>
      </c>
      <c r="E12">
        <v>37</v>
      </c>
      <c r="F12">
        <v>7</v>
      </c>
      <c r="G12">
        <f>SUM(C12:F12)</f>
        <v>118</v>
      </c>
      <c r="V12" s="215" t="s">
        <v>206</v>
      </c>
      <c r="W12" s="149">
        <v>12</v>
      </c>
      <c r="X12" s="183">
        <v>12</v>
      </c>
      <c r="Y12" s="183">
        <v>9</v>
      </c>
      <c r="Z12" s="183">
        <v>5</v>
      </c>
      <c r="AA12" s="183"/>
    </row>
    <row r="13" spans="2:27" ht="14.45">
      <c r="B13" t="s">
        <v>158</v>
      </c>
      <c r="C13">
        <v>15</v>
      </c>
      <c r="D13">
        <v>12</v>
      </c>
      <c r="E13">
        <v>10</v>
      </c>
      <c r="F13">
        <v>1</v>
      </c>
      <c r="G13">
        <f t="shared" si="1" ref="G13:G19">SUM(C13:F13)</f>
        <v>38</v>
      </c>
      <c r="V13" s="215" t="s">
        <v>642</v>
      </c>
      <c r="W13" s="149">
        <v>3</v>
      </c>
      <c r="X13" s="183">
        <v>2</v>
      </c>
      <c r="Y13" s="183">
        <v>2</v>
      </c>
      <c r="Z13" s="183">
        <v>1</v>
      </c>
      <c r="AA13" s="183"/>
    </row>
    <row r="14" spans="1:27" ht="14.45">
      <c r="A14">
        <v>2023</v>
      </c>
      <c r="B14" t="s">
        <v>157</v>
      </c>
      <c r="C14">
        <v>31</v>
      </c>
      <c r="D14">
        <v>42</v>
      </c>
      <c r="E14">
        <v>30</v>
      </c>
      <c r="F14">
        <v>6</v>
      </c>
      <c r="G14">
        <f t="shared" si="1"/>
        <v>109</v>
      </c>
      <c r="V14" s="215" t="s">
        <v>998</v>
      </c>
      <c r="W14" s="149">
        <v>6</v>
      </c>
      <c r="X14" s="183">
        <v>13</v>
      </c>
      <c r="Y14" s="183">
        <v>6</v>
      </c>
      <c r="Z14" s="183">
        <v>8</v>
      </c>
      <c r="AA14" s="183"/>
    </row>
    <row r="15" spans="2:27" ht="14.45">
      <c r="B15" t="s">
        <v>158</v>
      </c>
      <c r="C15">
        <v>0</v>
      </c>
      <c r="D15">
        <v>2</v>
      </c>
      <c r="E15">
        <v>2</v>
      </c>
      <c r="F15">
        <v>0</v>
      </c>
      <c r="G15">
        <f t="shared" si="1"/>
        <v>4</v>
      </c>
      <c r="V15" s="215" t="s">
        <v>184</v>
      </c>
      <c r="W15" s="149">
        <v>15</v>
      </c>
      <c r="X15" s="183">
        <v>9</v>
      </c>
      <c r="Y15" s="183">
        <v>0</v>
      </c>
      <c r="Z15" s="183">
        <v>9</v>
      </c>
      <c r="AA15" s="183"/>
    </row>
    <row r="16" spans="1:27" ht="14.45">
      <c r="A16">
        <v>2024</v>
      </c>
      <c r="B16" t="s">
        <v>157</v>
      </c>
      <c r="C16">
        <v>54</v>
      </c>
      <c r="D16">
        <v>70</v>
      </c>
      <c r="E16">
        <v>73</v>
      </c>
      <c r="F16">
        <v>11</v>
      </c>
      <c r="G16">
        <f t="shared" si="1"/>
        <v>208</v>
      </c>
      <c r="V16" s="215" t="s">
        <v>193</v>
      </c>
      <c r="W16" s="149">
        <v>20</v>
      </c>
      <c r="X16" s="183">
        <v>22</v>
      </c>
      <c r="Y16" s="183">
        <v>0</v>
      </c>
      <c r="Z16" s="183">
        <v>6</v>
      </c>
      <c r="AA16" s="183"/>
    </row>
    <row r="17" spans="2:27" ht="14.45">
      <c r="B17" t="s">
        <v>158</v>
      </c>
      <c r="C17">
        <v>1</v>
      </c>
      <c r="D17">
        <v>4</v>
      </c>
      <c r="E17">
        <v>3</v>
      </c>
      <c r="F17">
        <v>0</v>
      </c>
      <c r="G17">
        <f t="shared" si="1"/>
        <v>8</v>
      </c>
      <c r="V17" s="215" t="s">
        <v>1294</v>
      </c>
      <c r="W17" s="149">
        <v>1</v>
      </c>
      <c r="X17" s="183">
        <v>0</v>
      </c>
      <c r="Y17" s="183">
        <v>0</v>
      </c>
      <c r="Z17" s="183">
        <v>0</v>
      </c>
      <c r="AA17" s="183"/>
    </row>
    <row r="18" spans="1:27" ht="14.45">
      <c r="A18">
        <v>2025</v>
      </c>
      <c r="B18" t="s">
        <v>157</v>
      </c>
      <c r="C18">
        <v>52</v>
      </c>
      <c r="D18">
        <v>82</v>
      </c>
      <c r="E18">
        <v>73</v>
      </c>
      <c r="F18">
        <v>15</v>
      </c>
      <c r="G18">
        <f t="shared" si="1"/>
        <v>222</v>
      </c>
      <c r="V18" s="215" t="s">
        <v>144</v>
      </c>
      <c r="W18" s="149">
        <v>13</v>
      </c>
      <c r="X18" s="183">
        <v>15</v>
      </c>
      <c r="Y18" s="183">
        <v>3</v>
      </c>
      <c r="Z18" s="183">
        <v>7</v>
      </c>
      <c r="AA18" s="183"/>
    </row>
    <row r="19" spans="2:27" ht="14.45">
      <c r="B19" t="s">
        <v>158</v>
      </c>
      <c r="C19">
        <v>4</v>
      </c>
      <c r="D19">
        <v>6</v>
      </c>
      <c r="E19">
        <v>7</v>
      </c>
      <c r="F19">
        <v>0</v>
      </c>
      <c r="G19">
        <f t="shared" si="1"/>
        <v>17</v>
      </c>
      <c r="V19" s="215" t="s">
        <v>214</v>
      </c>
      <c r="W19" s="149">
        <v>16</v>
      </c>
      <c r="X19" s="183">
        <v>11</v>
      </c>
      <c r="Y19" s="183">
        <v>10</v>
      </c>
      <c r="Z19" s="183">
        <v>8</v>
      </c>
      <c r="AA19" s="183"/>
    </row>
    <row r="20" spans="22:27" ht="14.45">
      <c r="V20" s="215" t="s">
        <v>517</v>
      </c>
      <c r="W20" s="149">
        <v>11</v>
      </c>
      <c r="X20" s="183">
        <v>8</v>
      </c>
      <c r="Y20" s="183">
        <v>5</v>
      </c>
      <c r="Z20" s="183">
        <v>5</v>
      </c>
      <c r="AA20" s="183"/>
    </row>
    <row r="21" spans="3:27" ht="14.45">
      <c r="C21">
        <v>2022</v>
      </c>
      <c r="D21">
        <v>2023</v>
      </c>
      <c r="E21">
        <v>2024</v>
      </c>
      <c r="F21">
        <v>2025</v>
      </c>
      <c r="V21" s="149" t="s">
        <v>790</v>
      </c>
      <c r="W21" s="149">
        <v>11</v>
      </c>
      <c r="X21" s="183">
        <v>5</v>
      </c>
      <c r="Y21" s="183">
        <v>4</v>
      </c>
      <c r="Z21" s="183">
        <v>8</v>
      </c>
      <c r="AA21" s="183"/>
    </row>
    <row r="22" spans="2:26" ht="14.45" thickBot="1">
      <c r="B22" t="s">
        <v>3008</v>
      </c>
      <c r="C22">
        <v>26</v>
      </c>
      <c r="D22">
        <v>31</v>
      </c>
      <c r="E22">
        <v>54</v>
      </c>
      <c r="F22">
        <v>52</v>
      </c>
      <c r="V22" s="217" t="s">
        <v>3009</v>
      </c>
      <c r="W22" s="218">
        <f t="shared" si="2" ref="W22">SUM(W5:W21)</f>
        <v>222</v>
      </c>
      <c r="X22" s="219">
        <v>208</v>
      </c>
      <c r="Y22" s="219">
        <v>109</v>
      </c>
      <c r="Z22" s="219">
        <v>118</v>
      </c>
    </row>
    <row r="23" spans="2:6" ht="14.45">
      <c r="B23" t="s">
        <v>3010</v>
      </c>
      <c r="C23">
        <v>15</v>
      </c>
      <c r="D23">
        <v>0</v>
      </c>
      <c r="E23">
        <v>1</v>
      </c>
      <c r="F23">
        <v>4</v>
      </c>
    </row>
    <row r="24" spans="2:6" ht="14.45">
      <c r="B24" t="s">
        <v>3011</v>
      </c>
      <c r="C24">
        <v>48</v>
      </c>
      <c r="D24">
        <v>42</v>
      </c>
      <c r="E24">
        <v>70</v>
      </c>
      <c r="F24">
        <v>82</v>
      </c>
    </row>
    <row r="25" spans="2:6" ht="14.45">
      <c r="B25" t="s">
        <v>3012</v>
      </c>
      <c r="C25">
        <v>12</v>
      </c>
      <c r="D25">
        <v>2</v>
      </c>
      <c r="E25">
        <v>4</v>
      </c>
      <c r="F25">
        <v>6</v>
      </c>
    </row>
    <row r="26" spans="2:6" ht="14.45">
      <c r="B26" t="s">
        <v>3013</v>
      </c>
      <c r="C26">
        <v>37</v>
      </c>
      <c r="D26">
        <v>30</v>
      </c>
      <c r="E26">
        <v>73</v>
      </c>
      <c r="F26">
        <v>73</v>
      </c>
    </row>
    <row r="27" spans="2:6" ht="14.45">
      <c r="B27" t="s">
        <v>3014</v>
      </c>
      <c r="C27">
        <v>10</v>
      </c>
      <c r="D27">
        <v>2</v>
      </c>
      <c r="E27">
        <v>3</v>
      </c>
      <c r="F27">
        <v>7</v>
      </c>
    </row>
    <row r="28" spans="2:6" ht="14.45">
      <c r="B28" t="s">
        <v>3015</v>
      </c>
      <c r="C28">
        <v>7</v>
      </c>
      <c r="D28">
        <v>6</v>
      </c>
      <c r="E28">
        <v>11</v>
      </c>
      <c r="F28">
        <v>15</v>
      </c>
    </row>
    <row r="29" spans="2:6" ht="14.45">
      <c r="B29" t="s">
        <v>3016</v>
      </c>
      <c r="C29">
        <v>1</v>
      </c>
      <c r="D29">
        <v>0</v>
      </c>
      <c r="E29">
        <v>0</v>
      </c>
      <c r="F29">
        <v>0</v>
      </c>
    </row>
    <row r="87" spans="6:12" ht="14.45">
      <c r="F87">
        <v>2023</v>
      </c>
      <c r="I87">
        <v>2024</v>
      </c>
      <c r="L87">
        <v>2025</v>
      </c>
    </row>
    <row r="88" spans="3:6" ht="14.45">
      <c r="C88">
        <v>2022</v>
      </c>
      <c r="D88">
        <v>2023</v>
      </c>
      <c r="E88">
        <v>2024</v>
      </c>
      <c r="F88">
        <v>2025</v>
      </c>
    </row>
    <row r="89" spans="2:6" ht="14.45">
      <c r="B89" t="s">
        <v>246</v>
      </c>
      <c r="C89">
        <v>48</v>
      </c>
      <c r="D89">
        <v>42</v>
      </c>
      <c r="E89">
        <v>70</v>
      </c>
      <c r="F89">
        <v>82</v>
      </c>
    </row>
    <row r="90" spans="2:6" ht="14.45">
      <c r="B90" t="s">
        <v>146</v>
      </c>
      <c r="C90">
        <v>37</v>
      </c>
      <c r="D90">
        <v>30</v>
      </c>
      <c r="E90">
        <v>73</v>
      </c>
      <c r="F90">
        <v>73</v>
      </c>
    </row>
    <row r="91" spans="2:6" ht="14.45">
      <c r="B91" t="s">
        <v>176</v>
      </c>
      <c r="C91">
        <v>26</v>
      </c>
      <c r="D91">
        <v>31</v>
      </c>
      <c r="E91">
        <v>54</v>
      </c>
      <c r="F91">
        <v>52</v>
      </c>
    </row>
    <row r="92" spans="2:6" ht="14.45">
      <c r="B92" t="s">
        <v>2931</v>
      </c>
      <c r="C92">
        <v>7</v>
      </c>
      <c r="D92">
        <v>6</v>
      </c>
      <c r="E92">
        <v>11</v>
      </c>
      <c r="F92">
        <v>15</v>
      </c>
    </row>
  </sheetData>
  <mergeCells count="2">
    <mergeCell ref="A1:T1"/>
    <mergeCell ref="U1:AL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5453934-A690-45B6-B925-EE1230F937D2}">
  <sheetPr codeName="Sheet7"/>
  <dimension ref="A1"/>
  <sheetViews>
    <sheetView zoomScale="31" zoomScaleNormal="31" workbookViewId="0" topLeftCell="A1">
      <selection pane="topLeft" activeCell="G55" sqref="G55"/>
    </sheetView>
  </sheetViews>
  <sheetFormatPr defaultRowHeight="14.4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93E7DD6-08C2-4871-A727-3206101E118B}">
  <sheetPr codeName="Sheet8">
    <tabColor theme="6" tint="0.599990010261536"/>
  </sheetPr>
  <dimension ref="B91:AD106"/>
  <sheetViews>
    <sheetView zoomScale="17" zoomScaleNormal="17" workbookViewId="0" topLeftCell="A1">
      <selection pane="topLeft" activeCell="Q12" sqref="Q12"/>
    </sheetView>
  </sheetViews>
  <sheetFormatPr defaultColWidth="8.85428571428571" defaultRowHeight="14.45"/>
  <sheetData>
    <row r="91" spans="2:30" ht="14.45">
      <c r="B91" s="205"/>
      <c r="C91" s="205"/>
      <c r="D91" s="205"/>
      <c r="E91" s="205"/>
      <c r="F91" s="205"/>
      <c r="G91" s="205"/>
      <c r="H91" s="205"/>
      <c r="I91" s="205"/>
      <c r="J91" s="205"/>
      <c r="K91" s="205"/>
      <c r="L91" s="205"/>
      <c r="M91" s="205"/>
      <c r="N91" s="205"/>
      <c r="O91" s="205"/>
      <c r="P91" s="205"/>
      <c r="Q91" s="205"/>
      <c r="R91" s="205"/>
      <c r="S91" s="205"/>
      <c r="T91" s="205"/>
      <c r="U91" s="211"/>
      <c r="V91" s="211"/>
      <c r="W91" s="211"/>
      <c r="X91" s="211"/>
      <c r="Y91" s="211"/>
      <c r="Z91" s="211"/>
      <c r="AA91" s="211"/>
      <c r="AB91" s="211"/>
      <c r="AC91" s="211"/>
      <c r="AD91" s="211"/>
    </row>
    <row r="92" spans="2:30" ht="14.45">
      <c r="B92" s="206"/>
      <c r="C92" s="207"/>
      <c r="D92" s="207"/>
      <c r="E92" s="207"/>
      <c r="F92" s="207"/>
      <c r="G92" s="207"/>
      <c r="H92" s="207"/>
      <c r="I92" s="207"/>
      <c r="J92" s="207"/>
      <c r="K92" s="207"/>
      <c r="L92" s="207"/>
      <c r="M92" s="207"/>
      <c r="N92" s="207"/>
      <c r="O92" s="207"/>
      <c r="P92" s="207"/>
      <c r="Q92" s="207"/>
      <c r="R92" s="207"/>
      <c r="S92" s="207"/>
      <c r="T92" s="207"/>
      <c r="U92" s="211"/>
      <c r="V92" s="211"/>
      <c r="W92" s="211"/>
      <c r="X92" s="211"/>
      <c r="Y92" s="211"/>
      <c r="Z92" s="211"/>
      <c r="AA92" s="211"/>
      <c r="AB92" s="211"/>
      <c r="AC92" s="211"/>
      <c r="AD92" s="211"/>
    </row>
    <row r="93" spans="2:30" ht="14.45">
      <c r="B93" s="206"/>
      <c r="C93" s="207"/>
      <c r="D93" s="207"/>
      <c r="E93" s="207"/>
      <c r="F93" s="207"/>
      <c r="G93" s="207"/>
      <c r="H93" s="207"/>
      <c r="I93" s="207"/>
      <c r="J93" s="207"/>
      <c r="K93" s="207"/>
      <c r="L93" s="207"/>
      <c r="M93" s="207"/>
      <c r="N93" s="207"/>
      <c r="O93" s="207"/>
      <c r="P93" s="207"/>
      <c r="Q93" s="207"/>
      <c r="R93" s="207"/>
      <c r="S93" s="207"/>
      <c r="T93" s="207"/>
      <c r="U93" s="211"/>
      <c r="V93" s="211"/>
      <c r="W93" s="211"/>
      <c r="X93" s="211"/>
      <c r="Y93" s="211"/>
      <c r="Z93" s="211"/>
      <c r="AA93" s="211"/>
      <c r="AB93" s="211"/>
      <c r="AC93" s="211"/>
      <c r="AD93" s="211"/>
    </row>
    <row r="94" spans="2:30" ht="14.45">
      <c r="B94" s="206"/>
      <c r="C94" s="207"/>
      <c r="D94" s="207"/>
      <c r="E94" s="207"/>
      <c r="F94" s="207"/>
      <c r="G94" s="207"/>
      <c r="H94" s="207"/>
      <c r="I94" s="207"/>
      <c r="J94" s="207"/>
      <c r="K94" s="207"/>
      <c r="L94" s="207"/>
      <c r="M94" s="207"/>
      <c r="N94" s="207"/>
      <c r="O94" s="207"/>
      <c r="P94" s="207"/>
      <c r="Q94" s="207"/>
      <c r="R94" s="207"/>
      <c r="S94" s="207"/>
      <c r="T94" s="207"/>
      <c r="U94" s="211"/>
      <c r="V94" s="211"/>
      <c r="W94" s="211"/>
      <c r="X94" s="211"/>
      <c r="Y94" s="211"/>
      <c r="Z94" s="211"/>
      <c r="AA94" s="211"/>
      <c r="AB94" s="211"/>
      <c r="AC94" s="211"/>
      <c r="AD94" s="211"/>
    </row>
    <row r="95" spans="2:30" ht="14.45">
      <c r="B95" s="206"/>
      <c r="C95" s="207"/>
      <c r="D95" s="207"/>
      <c r="E95" s="207"/>
      <c r="F95" s="207"/>
      <c r="G95" s="207"/>
      <c r="H95" s="207"/>
      <c r="I95" s="207"/>
      <c r="J95" s="207"/>
      <c r="K95" s="207"/>
      <c r="L95" s="207"/>
      <c r="M95" s="207"/>
      <c r="N95" s="207"/>
      <c r="O95" s="207"/>
      <c r="P95" s="207"/>
      <c r="Q95" s="207"/>
      <c r="R95" s="207"/>
      <c r="S95" s="207"/>
      <c r="T95" s="207"/>
      <c r="U95" s="211"/>
      <c r="V95" s="211"/>
      <c r="W95" s="211"/>
      <c r="X95" s="211"/>
      <c r="Y95" s="211"/>
      <c r="Z95" s="211"/>
      <c r="AA95" s="211"/>
      <c r="AB95" s="211"/>
      <c r="AC95" s="211"/>
      <c r="AD95" s="211"/>
    </row>
    <row r="96" spans="2:30" ht="14.45">
      <c r="B96" s="206"/>
      <c r="C96" s="207"/>
      <c r="D96" s="207"/>
      <c r="E96" s="207"/>
      <c r="F96" s="207"/>
      <c r="G96" s="207"/>
      <c r="H96" s="207"/>
      <c r="I96" s="207"/>
      <c r="J96" s="207"/>
      <c r="K96" s="207"/>
      <c r="L96" s="207"/>
      <c r="M96" s="207"/>
      <c r="N96" s="207"/>
      <c r="O96" s="207"/>
      <c r="P96" s="207"/>
      <c r="Q96" s="207"/>
      <c r="R96" s="207"/>
      <c r="S96" s="207"/>
      <c r="T96" s="207"/>
      <c r="U96" s="211"/>
      <c r="V96" s="211"/>
      <c r="W96" s="211"/>
      <c r="X96" s="211"/>
      <c r="Y96" s="211"/>
      <c r="Z96" s="211"/>
      <c r="AA96" s="211"/>
      <c r="AB96" s="211"/>
      <c r="AC96" s="211"/>
      <c r="AD96" s="211"/>
    </row>
    <row r="97" spans="2:30" ht="14.45">
      <c r="B97" s="206"/>
      <c r="C97" s="207"/>
      <c r="D97" s="207"/>
      <c r="E97" s="207"/>
      <c r="F97" s="207"/>
      <c r="G97" s="207"/>
      <c r="H97" s="207"/>
      <c r="I97" s="207"/>
      <c r="J97" s="207"/>
      <c r="K97" s="207"/>
      <c r="L97" s="207"/>
      <c r="M97" s="207"/>
      <c r="N97" s="207"/>
      <c r="O97" s="207"/>
      <c r="P97" s="207"/>
      <c r="Q97" s="207"/>
      <c r="R97" s="207"/>
      <c r="S97" s="207"/>
      <c r="T97" s="207"/>
      <c r="U97" s="211"/>
      <c r="V97" s="211"/>
      <c r="W97" s="211"/>
      <c r="X97" s="211"/>
      <c r="Y97" s="211"/>
      <c r="Z97" s="211"/>
      <c r="AA97" s="211"/>
      <c r="AB97" s="211"/>
      <c r="AC97" s="211"/>
      <c r="AD97" s="211"/>
    </row>
    <row r="98" spans="2:30" ht="14.45">
      <c r="B98" s="206"/>
      <c r="C98" s="207"/>
      <c r="D98" s="207"/>
      <c r="E98" s="207"/>
      <c r="F98" s="207"/>
      <c r="G98" s="207"/>
      <c r="H98" s="207"/>
      <c r="I98" s="207"/>
      <c r="J98" s="207"/>
      <c r="K98" s="207"/>
      <c r="L98" s="207"/>
      <c r="M98" s="207"/>
      <c r="N98" s="207"/>
      <c r="O98" s="207"/>
      <c r="P98" s="207"/>
      <c r="Q98" s="207"/>
      <c r="R98" s="207"/>
      <c r="S98" s="207"/>
      <c r="T98" s="207"/>
      <c r="U98" s="211"/>
      <c r="V98" s="211"/>
      <c r="W98" s="211"/>
      <c r="X98" s="211"/>
      <c r="Y98" s="211"/>
      <c r="Z98" s="211"/>
      <c r="AA98" s="211"/>
      <c r="AB98" s="211"/>
      <c r="AC98" s="211"/>
      <c r="AD98" s="211"/>
    </row>
    <row r="99" spans="2:30" ht="14.45">
      <c r="B99" s="206"/>
      <c r="C99" s="207"/>
      <c r="D99" s="207"/>
      <c r="E99" s="207"/>
      <c r="F99" s="207"/>
      <c r="G99" s="207"/>
      <c r="H99" s="207"/>
      <c r="I99" s="207"/>
      <c r="J99" s="207"/>
      <c r="K99" s="207"/>
      <c r="L99" s="207"/>
      <c r="M99" s="207"/>
      <c r="N99" s="207"/>
      <c r="O99" s="207"/>
      <c r="P99" s="207"/>
      <c r="Q99" s="207"/>
      <c r="R99" s="207"/>
      <c r="S99" s="207"/>
      <c r="T99" s="207"/>
      <c r="U99" s="211"/>
      <c r="V99" s="211"/>
      <c r="W99" s="211"/>
      <c r="X99" s="211"/>
      <c r="Y99" s="211"/>
      <c r="Z99" s="211"/>
      <c r="AA99" s="211"/>
      <c r="AB99" s="211"/>
      <c r="AC99" s="211"/>
      <c r="AD99" s="211"/>
    </row>
    <row r="100" spans="2:30" ht="14.45">
      <c r="B100" s="206"/>
      <c r="C100" s="207"/>
      <c r="D100" s="207"/>
      <c r="E100" s="207"/>
      <c r="F100" s="207"/>
      <c r="G100" s="207"/>
      <c r="H100" s="207"/>
      <c r="I100" s="207"/>
      <c r="J100" s="207"/>
      <c r="K100" s="207"/>
      <c r="L100" s="207"/>
      <c r="M100" s="207"/>
      <c r="N100" s="207"/>
      <c r="O100" s="207"/>
      <c r="P100" s="207"/>
      <c r="Q100" s="207"/>
      <c r="R100" s="207"/>
      <c r="S100" s="207"/>
      <c r="T100" s="207"/>
      <c r="U100" s="211"/>
      <c r="V100" s="211"/>
      <c r="W100" s="211"/>
      <c r="X100" s="211"/>
      <c r="Y100" s="211"/>
      <c r="Z100" s="211"/>
      <c r="AA100" s="211"/>
      <c r="AB100" s="211"/>
      <c r="AC100" s="211"/>
      <c r="AD100" s="211"/>
    </row>
    <row r="101" spans="2:30" ht="14.45">
      <c r="B101" s="206"/>
      <c r="C101" s="207"/>
      <c r="D101" s="207"/>
      <c r="E101" s="207"/>
      <c r="F101" s="207"/>
      <c r="G101" s="207"/>
      <c r="H101" s="207"/>
      <c r="I101" s="207"/>
      <c r="J101" s="207"/>
      <c r="K101" s="207"/>
      <c r="L101" s="207"/>
      <c r="M101" s="207"/>
      <c r="N101" s="207"/>
      <c r="O101" s="207"/>
      <c r="P101" s="207"/>
      <c r="Q101" s="207"/>
      <c r="R101" s="207"/>
      <c r="S101" s="207"/>
      <c r="T101" s="207"/>
      <c r="U101" s="211"/>
      <c r="V101" s="211"/>
      <c r="W101" s="211"/>
      <c r="X101" s="211"/>
      <c r="Y101" s="211"/>
      <c r="Z101" s="211"/>
      <c r="AA101" s="211"/>
      <c r="AB101" s="211"/>
      <c r="AC101" s="211"/>
      <c r="AD101" s="211"/>
    </row>
    <row r="102" spans="2:30" ht="14.45">
      <c r="B102" s="206"/>
      <c r="C102" s="207"/>
      <c r="D102" s="207"/>
      <c r="E102" s="207"/>
      <c r="F102" s="207"/>
      <c r="G102" s="207"/>
      <c r="H102" s="207"/>
      <c r="I102" s="207"/>
      <c r="J102" s="207"/>
      <c r="K102" s="207"/>
      <c r="L102" s="207"/>
      <c r="M102" s="207"/>
      <c r="N102" s="207"/>
      <c r="O102" s="207"/>
      <c r="P102" s="207"/>
      <c r="Q102" s="207"/>
      <c r="R102" s="207"/>
      <c r="S102" s="207"/>
      <c r="T102" s="207"/>
      <c r="U102" s="211"/>
      <c r="V102" s="211"/>
      <c r="W102" s="211"/>
      <c r="X102" s="211"/>
      <c r="Y102" s="211"/>
      <c r="Z102" s="211"/>
      <c r="AA102" s="211"/>
      <c r="AB102" s="211"/>
      <c r="AC102" s="211"/>
      <c r="AD102" s="211"/>
    </row>
    <row r="103" spans="2:30" ht="14.45">
      <c r="B103" s="206"/>
      <c r="C103" s="207"/>
      <c r="D103" s="207"/>
      <c r="E103" s="207"/>
      <c r="F103" s="207"/>
      <c r="G103" s="207"/>
      <c r="H103" s="207"/>
      <c r="I103" s="207"/>
      <c r="J103" s="207"/>
      <c r="K103" s="207"/>
      <c r="L103" s="207"/>
      <c r="M103" s="207"/>
      <c r="N103" s="207"/>
      <c r="O103" s="207"/>
      <c r="P103" s="207"/>
      <c r="Q103" s="207"/>
      <c r="R103" s="207"/>
      <c r="S103" s="207"/>
      <c r="T103" s="207"/>
      <c r="U103" s="211"/>
      <c r="V103" s="211"/>
      <c r="W103" s="211"/>
      <c r="X103" s="211"/>
      <c r="Y103" s="211"/>
      <c r="Z103" s="211"/>
      <c r="AA103" s="211"/>
      <c r="AB103" s="211"/>
      <c r="AC103" s="211"/>
      <c r="AD103" s="211"/>
    </row>
    <row r="104" spans="2:30" ht="14.45">
      <c r="B104" s="211"/>
      <c r="C104" s="212"/>
      <c r="D104" s="211"/>
      <c r="E104" s="211"/>
      <c r="F104" s="211"/>
      <c r="G104" s="211"/>
      <c r="H104" s="211"/>
      <c r="I104" s="211"/>
      <c r="J104" s="211"/>
      <c r="K104" s="211"/>
      <c r="L104" s="211"/>
      <c r="M104" s="211"/>
      <c r="N104" s="211"/>
      <c r="O104" s="211"/>
      <c r="P104" s="211"/>
      <c r="Q104" s="211"/>
      <c r="R104" s="211"/>
      <c r="S104" s="211"/>
      <c r="T104" s="211"/>
      <c r="U104" s="211"/>
      <c r="V104" s="211"/>
      <c r="W104" s="211"/>
      <c r="X104" s="211"/>
      <c r="Y104" s="211"/>
      <c r="Z104" s="211"/>
      <c r="AA104" s="211"/>
      <c r="AB104" s="211"/>
      <c r="AC104" s="211"/>
      <c r="AD104" s="211"/>
    </row>
    <row r="105" spans="2:30" ht="14.45">
      <c r="B105" s="211"/>
      <c r="C105" s="211"/>
      <c r="D105" s="211"/>
      <c r="E105" s="211"/>
      <c r="F105" s="211"/>
      <c r="G105" s="211"/>
      <c r="H105" s="211"/>
      <c r="I105" s="211"/>
      <c r="J105" s="211"/>
      <c r="K105" s="211"/>
      <c r="L105" s="211"/>
      <c r="M105" s="211"/>
      <c r="N105" s="211"/>
      <c r="O105" s="211"/>
      <c r="P105" s="211"/>
      <c r="Q105" s="211"/>
      <c r="R105" s="211"/>
      <c r="S105" s="211"/>
      <c r="T105" s="211"/>
      <c r="U105" s="211"/>
      <c r="V105" s="211"/>
      <c r="W105" s="211"/>
      <c r="X105" s="211"/>
      <c r="Y105" s="211"/>
      <c r="Z105" s="211"/>
      <c r="AA105" s="211"/>
      <c r="AB105" s="211"/>
      <c r="AC105" s="211"/>
      <c r="AD105" s="211"/>
    </row>
    <row r="106" spans="2:30" ht="14.45">
      <c r="B106" s="211"/>
      <c r="C106" s="211"/>
      <c r="D106" s="211"/>
      <c r="E106" s="211"/>
      <c r="F106" s="211"/>
      <c r="G106" s="211"/>
      <c r="H106" s="211"/>
      <c r="I106" s="211"/>
      <c r="J106" s="211"/>
      <c r="K106" s="211"/>
      <c r="L106" s="211"/>
      <c r="M106" s="211"/>
      <c r="N106" s="211"/>
      <c r="O106" s="211"/>
      <c r="P106" s="211"/>
      <c r="Q106" s="211"/>
      <c r="R106" s="211"/>
      <c r="S106" s="211"/>
      <c r="T106" s="211"/>
      <c r="U106" s="211"/>
      <c r="V106" s="211"/>
      <c r="W106" s="211"/>
      <c r="X106" s="211"/>
      <c r="Y106" s="211"/>
      <c r="Z106" s="211"/>
      <c r="AA106" s="211"/>
      <c r="AB106" s="211"/>
      <c r="AC106" s="211"/>
      <c r="AD106" s="211"/>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4A8ED6-F08B-4858-BC72-42AF0EBE4C9B}">
  <sheetPr codeName="Sheet9">
    <tabColor theme="8" tint="-0.249970003962517"/>
  </sheetPr>
  <dimension ref="A1"/>
  <sheetViews>
    <sheetView showGridLines="0" workbookViewId="0" topLeftCell="A1">
      <selection pane="topLeft" activeCell="F26" sqref="F26"/>
    </sheetView>
  </sheetViews>
  <sheetFormatPr defaultColWidth="8.85428571428571" defaultRowHeight="14.4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8D5BB8B-7829-4E44-8217-9DED25DD1C44}">
  <sheetPr codeName="Sheet10">
    <tabColor theme="8" tint="0.399980008602142"/>
  </sheetPr>
  <dimension ref="B3:AP46"/>
  <sheetViews>
    <sheetView showGridLines="0" workbookViewId="0" topLeftCell="Z19">
      <selection pane="topLeft" activeCell="Z28" sqref="Z28:AP46"/>
    </sheetView>
  </sheetViews>
  <sheetFormatPr defaultColWidth="8.85428571428571" defaultRowHeight="14.45"/>
  <cols>
    <col min="2" max="2" width="11.8571428571429" bestFit="1" customWidth="1"/>
    <col min="3" max="3" width="12.1428571428571" bestFit="1" customWidth="1"/>
    <col min="4" max="4" width="11.8571428571429" bestFit="1" customWidth="1"/>
    <col min="5" max="5" width="15.4285714285714" bestFit="1" customWidth="1"/>
    <col min="8" max="8" width="18.8571428571429" bestFit="1" customWidth="1"/>
    <col min="9" max="9" width="21.4285714285714" bestFit="1" customWidth="1"/>
    <col min="10" max="10" width="17.4285714285714" bestFit="1" customWidth="1"/>
    <col min="13" max="13" width="19.8571428571429" bestFit="1" customWidth="1"/>
    <col min="14" max="14" width="22.1428571428571" bestFit="1" customWidth="1"/>
    <col min="15" max="15" width="18.8571428571429" bestFit="1" customWidth="1"/>
    <col min="18" max="18" width="16.4285714285714" bestFit="1" customWidth="1"/>
    <col min="19" max="19" width="18.8571428571429" bestFit="1" customWidth="1"/>
    <col min="20" max="20" width="15.4285714285714" bestFit="1" customWidth="1"/>
    <col min="22" max="22" width="20.1428571428571" bestFit="1" customWidth="1"/>
    <col min="23" max="23" width="23" bestFit="1" customWidth="1"/>
    <col min="24" max="24" width="19.4285714285714" bestFit="1" customWidth="1"/>
    <col min="26" max="26" width="40.7142857142857" customWidth="1"/>
    <col min="27" max="27" width="13.4285714285714" bestFit="1" customWidth="1"/>
    <col min="28" max="28" width="14.8571428571429" bestFit="1" customWidth="1"/>
    <col min="29" max="29" width="2.28571428571429" bestFit="1" customWidth="1"/>
    <col min="30" max="30" width="11.4285714285714" bestFit="1" customWidth="1"/>
    <col min="31" max="31" width="13.4285714285714" bestFit="1" customWidth="1"/>
    <col min="32" max="33" width="16.4285714285714" bestFit="1" customWidth="1"/>
  </cols>
  <sheetData>
    <row r="3" spans="2:24" ht="14.45">
      <c r="B3" t="s">
        <v>3017</v>
      </c>
      <c r="C3" t="s">
        <v>3018</v>
      </c>
      <c r="D3" t="s">
        <v>3019</v>
      </c>
      <c r="E3" t="s">
        <v>3020</v>
      </c>
      <c r="H3" t="s">
        <v>3021</v>
      </c>
      <c r="I3" t="s">
        <v>3022</v>
      </c>
      <c r="J3" t="s">
        <v>3023</v>
      </c>
      <c r="M3" t="s">
        <v>3024</v>
      </c>
      <c r="N3" t="s">
        <v>3025</v>
      </c>
      <c r="O3" t="s">
        <v>3026</v>
      </c>
      <c r="R3" t="s">
        <v>3027</v>
      </c>
      <c r="S3" t="s">
        <v>3028</v>
      </c>
      <c r="T3" t="s">
        <v>3029</v>
      </c>
      <c r="V3" t="s">
        <v>3030</v>
      </c>
      <c r="W3" t="s">
        <v>3031</v>
      </c>
      <c r="X3" t="s">
        <v>3032</v>
      </c>
    </row>
    <row r="4" spans="2:32" ht="14.45">
      <c r="B4">
        <v>78</v>
      </c>
      <c r="C4">
        <v>89</v>
      </c>
      <c r="D4">
        <v>243</v>
      </c>
      <c r="E4">
        <v>173</v>
      </c>
      <c r="H4">
        <v>16</v>
      </c>
      <c r="I4">
        <v>42</v>
      </c>
      <c r="J4">
        <v>20</v>
      </c>
      <c r="M4">
        <v>0</v>
      </c>
      <c r="N4">
        <v>141</v>
      </c>
      <c r="O4">
        <v>32</v>
      </c>
      <c r="R4">
        <v>1</v>
      </c>
      <c r="S4">
        <v>16</v>
      </c>
      <c r="T4">
        <v>72</v>
      </c>
      <c r="V4">
        <v>0</v>
      </c>
      <c r="W4">
        <v>10</v>
      </c>
      <c r="X4">
        <v>234</v>
      </c>
      <c r="AA4" s="137" t="s">
        <v>23</v>
      </c>
      <c r="AE4" s="137" t="s">
        <v>23</v>
      </c>
      <c r="AF4" t="s">
        <v>3033</v>
      </c>
    </row>
    <row r="5" spans="27:32" ht="14.45">
      <c r="AA5" t="s">
        <v>176</v>
      </c>
      <c r="AE5" t="s">
        <v>176</v>
      </c>
      <c r="AF5">
        <v>197</v>
      </c>
    </row>
    <row r="6" spans="2:32" ht="14.45">
      <c r="B6" s="108">
        <f>B4/500</f>
        <v>0.156</v>
      </c>
      <c r="C6" s="108">
        <f t="shared" si="0" ref="C6:E6">C4/500</f>
        <v>0.178</v>
      </c>
      <c r="D6" s="108">
        <f t="shared" si="0"/>
        <v>0.486</v>
      </c>
      <c r="E6" s="108">
        <f t="shared" si="0"/>
        <v>0.346</v>
      </c>
      <c r="H6" s="108">
        <f>H4/500</f>
        <v>0.032</v>
      </c>
      <c r="I6" s="108">
        <f t="shared" si="1" ref="I6:J6">I4/500</f>
        <v>0.084</v>
      </c>
      <c r="J6" s="108">
        <f t="shared" si="1"/>
        <v>0.04</v>
      </c>
      <c r="K6" s="108"/>
      <c r="M6" s="108">
        <f>M4/500</f>
        <v>0</v>
      </c>
      <c r="N6" s="108">
        <f t="shared" si="2" ref="N6:O6">N4/500</f>
        <v>0.282</v>
      </c>
      <c r="O6" s="108">
        <f t="shared" si="2"/>
        <v>0.064</v>
      </c>
      <c r="R6" s="108">
        <f>R4/500</f>
        <v>0.002</v>
      </c>
      <c r="S6" s="108">
        <f t="shared" si="3" ref="S6:T6">S4/500</f>
        <v>0.032</v>
      </c>
      <c r="T6" s="108">
        <f t="shared" si="3"/>
        <v>0.144</v>
      </c>
      <c r="V6" s="108">
        <f>V4/500</f>
        <v>0</v>
      </c>
      <c r="W6" s="108">
        <f t="shared" si="4" ref="W6">W4/500</f>
        <v>0.02</v>
      </c>
      <c r="X6" s="108">
        <f>X4/500</f>
        <v>0.468</v>
      </c>
      <c r="AA6" t="s">
        <v>246</v>
      </c>
      <c r="AE6" t="s">
        <v>246</v>
      </c>
      <c r="AF6">
        <v>130</v>
      </c>
    </row>
    <row r="7" spans="27:32" ht="14.45">
      <c r="AA7" t="s">
        <v>3034</v>
      </c>
      <c r="AE7" t="s">
        <v>3034</v>
      </c>
      <c r="AF7">
        <v>12</v>
      </c>
    </row>
    <row r="8" spans="27:32" ht="14.45">
      <c r="AA8" t="s">
        <v>3035</v>
      </c>
      <c r="AE8" t="s">
        <v>3035</v>
      </c>
      <c r="AF8">
        <v>3</v>
      </c>
    </row>
    <row r="9" spans="27:32" ht="14.45">
      <c r="AA9" t="s">
        <v>146</v>
      </c>
      <c r="AE9" t="s">
        <v>146</v>
      </c>
      <c r="AF9">
        <v>151</v>
      </c>
    </row>
    <row r="10" spans="27:32" ht="14.45">
      <c r="AA10" t="s">
        <v>3036</v>
      </c>
      <c r="AE10" t="s">
        <v>3036</v>
      </c>
      <c r="AF10">
        <v>6</v>
      </c>
    </row>
    <row r="11" spans="27:31" ht="14.45">
      <c r="AA11" t="s">
        <v>3037</v>
      </c>
      <c r="AE11" t="s">
        <v>3038</v>
      </c>
    </row>
    <row r="12" spans="31:32" ht="14.45">
      <c r="AE12" t="s">
        <v>3037</v>
      </c>
      <c r="AF12">
        <v>499</v>
      </c>
    </row>
    <row r="27" ht="15"/>
    <row r="28" spans="26:42" ht="19.5" customHeight="1">
      <c r="Z28" s="449"/>
      <c r="AA28" s="450" t="s">
        <v>71</v>
      </c>
      <c r="AB28" s="451" t="s">
        <v>72</v>
      </c>
      <c r="AC28" s="451" t="s">
        <v>73</v>
      </c>
      <c r="AD28" s="451" t="s">
        <v>74</v>
      </c>
      <c r="AE28" s="452" t="s">
        <v>75</v>
      </c>
      <c r="AF28" s="453" t="s">
        <v>76</v>
      </c>
      <c r="AG28" s="453" t="s">
        <v>77</v>
      </c>
      <c r="AH28" s="453" t="s">
        <v>78</v>
      </c>
      <c r="AI28" s="454" t="s">
        <v>85</v>
      </c>
      <c r="AJ28" s="455" t="s">
        <v>86</v>
      </c>
      <c r="AK28" s="455" t="s">
        <v>87</v>
      </c>
      <c r="AL28" s="455" t="s">
        <v>92</v>
      </c>
      <c r="AM28" s="456" t="s">
        <v>93</v>
      </c>
      <c r="AN28" s="457" t="s">
        <v>94</v>
      </c>
      <c r="AO28" s="457" t="s">
        <v>95</v>
      </c>
      <c r="AP28" s="457" t="s">
        <v>96</v>
      </c>
    </row>
    <row r="29" spans="26:42" ht="19.5" customHeight="1">
      <c r="Z29" s="401" t="s">
        <v>1047</v>
      </c>
      <c r="AA29" s="401">
        <v>0</v>
      </c>
      <c r="AB29" s="401">
        <v>0</v>
      </c>
      <c r="AC29" s="401">
        <v>0</v>
      </c>
      <c r="AD29" s="401">
        <v>0</v>
      </c>
      <c r="AE29" s="401">
        <v>0</v>
      </c>
      <c r="AF29" s="401">
        <v>1</v>
      </c>
      <c r="AG29" s="401">
        <v>1</v>
      </c>
      <c r="AH29" s="401">
        <v>2</v>
      </c>
      <c r="AI29" s="401">
        <v>0</v>
      </c>
      <c r="AJ29" s="401">
        <v>0</v>
      </c>
      <c r="AK29" s="401">
        <v>1</v>
      </c>
      <c r="AL29" s="401">
        <v>1</v>
      </c>
      <c r="AM29" s="401">
        <v>0</v>
      </c>
      <c r="AN29" s="401">
        <v>0</v>
      </c>
      <c r="AO29" s="401">
        <v>3</v>
      </c>
      <c r="AP29" s="401">
        <v>3</v>
      </c>
    </row>
    <row r="30" spans="26:42" ht="19.5" customHeight="1">
      <c r="Z30" s="378" t="s">
        <v>244</v>
      </c>
      <c r="AA30" s="378">
        <v>0</v>
      </c>
      <c r="AB30" s="378">
        <v>1</v>
      </c>
      <c r="AC30" s="378">
        <v>6</v>
      </c>
      <c r="AD30" s="378">
        <v>7</v>
      </c>
      <c r="AE30" s="378">
        <v>0</v>
      </c>
      <c r="AF30" s="378">
        <v>11</v>
      </c>
      <c r="AG30" s="378">
        <v>3</v>
      </c>
      <c r="AH30" s="378">
        <v>14</v>
      </c>
      <c r="AI30" s="378">
        <v>1</v>
      </c>
      <c r="AJ30" s="378">
        <v>1</v>
      </c>
      <c r="AK30" s="378">
        <v>22</v>
      </c>
      <c r="AL30" s="378">
        <v>24</v>
      </c>
      <c r="AM30" s="378">
        <v>0</v>
      </c>
      <c r="AN30" s="378">
        <v>0</v>
      </c>
      <c r="AO30" s="378">
        <v>6</v>
      </c>
      <c r="AP30" s="378">
        <v>6</v>
      </c>
    </row>
    <row r="31" spans="26:42" ht="19.5" customHeight="1">
      <c r="Z31" s="379" t="s">
        <v>852</v>
      </c>
      <c r="AA31" s="379">
        <v>0</v>
      </c>
      <c r="AB31" s="379">
        <v>0</v>
      </c>
      <c r="AC31" s="379">
        <v>0</v>
      </c>
      <c r="AD31" s="379">
        <v>0</v>
      </c>
      <c r="AE31" s="379">
        <v>0</v>
      </c>
      <c r="AF31" s="379">
        <v>1</v>
      </c>
      <c r="AG31" s="379">
        <v>1</v>
      </c>
      <c r="AH31" s="379">
        <v>2</v>
      </c>
      <c r="AI31" s="379">
        <v>0</v>
      </c>
      <c r="AJ31" s="379">
        <v>0</v>
      </c>
      <c r="AK31" s="379">
        <v>2</v>
      </c>
      <c r="AL31" s="379">
        <v>2</v>
      </c>
      <c r="AM31" s="379">
        <v>0</v>
      </c>
      <c r="AN31" s="379">
        <v>0</v>
      </c>
      <c r="AO31" s="379">
        <v>4</v>
      </c>
      <c r="AP31" s="379">
        <v>4</v>
      </c>
    </row>
    <row r="32" spans="26:42" ht="19.5" customHeight="1">
      <c r="Z32" s="380" t="s">
        <v>174</v>
      </c>
      <c r="AA32" s="380">
        <v>0</v>
      </c>
      <c r="AB32" s="380">
        <v>1</v>
      </c>
      <c r="AC32" s="380">
        <v>0</v>
      </c>
      <c r="AD32" s="380">
        <v>1</v>
      </c>
      <c r="AE32" s="380">
        <v>0</v>
      </c>
      <c r="AF32" s="380">
        <v>6</v>
      </c>
      <c r="AG32" s="380">
        <v>2</v>
      </c>
      <c r="AH32" s="380">
        <v>8</v>
      </c>
      <c r="AI32" s="380">
        <v>0</v>
      </c>
      <c r="AJ32" s="380">
        <v>2</v>
      </c>
      <c r="AK32" s="380">
        <v>7</v>
      </c>
      <c r="AL32" s="380">
        <v>9</v>
      </c>
      <c r="AM32" s="380">
        <v>0</v>
      </c>
      <c r="AN32" s="380">
        <v>0</v>
      </c>
      <c r="AO32" s="380">
        <v>10</v>
      </c>
      <c r="AP32" s="380">
        <v>10</v>
      </c>
    </row>
    <row r="33" spans="26:42" ht="19.5" customHeight="1">
      <c r="Z33" s="381" t="s">
        <v>272</v>
      </c>
      <c r="AA33" s="381">
        <v>0</v>
      </c>
      <c r="AB33" s="381">
        <v>0</v>
      </c>
      <c r="AC33" s="381">
        <v>0</v>
      </c>
      <c r="AD33" s="381">
        <v>0</v>
      </c>
      <c r="AE33" s="381">
        <v>0</v>
      </c>
      <c r="AF33" s="381">
        <v>3</v>
      </c>
      <c r="AG33" s="381">
        <v>2</v>
      </c>
      <c r="AH33" s="381">
        <v>5</v>
      </c>
      <c r="AI33" s="381">
        <v>0</v>
      </c>
      <c r="AJ33" s="381">
        <v>0</v>
      </c>
      <c r="AK33" s="381">
        <v>2</v>
      </c>
      <c r="AL33" s="381">
        <v>2</v>
      </c>
      <c r="AM33" s="381">
        <v>0</v>
      </c>
      <c r="AN33" s="381">
        <v>0</v>
      </c>
      <c r="AO33" s="381">
        <v>7</v>
      </c>
      <c r="AP33" s="381">
        <v>7</v>
      </c>
    </row>
    <row r="34" spans="26:42" ht="19.5" customHeight="1">
      <c r="Z34" s="382" t="s">
        <v>229</v>
      </c>
      <c r="AA34" s="382">
        <v>17</v>
      </c>
      <c r="AB34" s="382">
        <v>3</v>
      </c>
      <c r="AC34" s="382">
        <v>2</v>
      </c>
      <c r="AD34" s="382">
        <v>22</v>
      </c>
      <c r="AE34" s="382">
        <v>4</v>
      </c>
      <c r="AF34" s="382">
        <v>3</v>
      </c>
      <c r="AG34" s="382">
        <v>2</v>
      </c>
      <c r="AH34" s="382">
        <v>9</v>
      </c>
      <c r="AI34" s="382">
        <v>1</v>
      </c>
      <c r="AJ34" s="382">
        <v>6</v>
      </c>
      <c r="AK34" s="382">
        <v>11</v>
      </c>
      <c r="AL34" s="382">
        <v>18</v>
      </c>
      <c r="AM34" s="382">
        <v>0</v>
      </c>
      <c r="AN34" s="382">
        <v>3</v>
      </c>
      <c r="AO34" s="382">
        <v>69</v>
      </c>
      <c r="AP34" s="382">
        <v>72</v>
      </c>
    </row>
    <row r="35" spans="26:42" ht="19.5" customHeight="1">
      <c r="Z35" s="383" t="s">
        <v>735</v>
      </c>
      <c r="AA35" s="383">
        <v>3</v>
      </c>
      <c r="AB35" s="383">
        <v>1</v>
      </c>
      <c r="AC35" s="383">
        <v>1</v>
      </c>
      <c r="AD35" s="383">
        <v>5</v>
      </c>
      <c r="AE35" s="383">
        <v>1</v>
      </c>
      <c r="AF35" s="383">
        <v>10</v>
      </c>
      <c r="AG35" s="383">
        <v>3</v>
      </c>
      <c r="AH35" s="383">
        <v>14</v>
      </c>
      <c r="AI35" s="383">
        <v>0</v>
      </c>
      <c r="AJ35" s="383">
        <v>0</v>
      </c>
      <c r="AK35" s="383">
        <v>2</v>
      </c>
      <c r="AL35" s="383">
        <v>2</v>
      </c>
      <c r="AM35" s="383">
        <v>0</v>
      </c>
      <c r="AN35" s="383">
        <v>0</v>
      </c>
      <c r="AO35" s="383">
        <v>12</v>
      </c>
      <c r="AP35" s="383">
        <v>12</v>
      </c>
    </row>
    <row r="36" spans="26:42" ht="19.5" customHeight="1">
      <c r="Z36" s="384" t="s">
        <v>206</v>
      </c>
      <c r="AA36" s="384">
        <v>5</v>
      </c>
      <c r="AB36" s="384">
        <v>4</v>
      </c>
      <c r="AC36" s="384">
        <v>0</v>
      </c>
      <c r="AD36" s="384">
        <v>9</v>
      </c>
      <c r="AE36" s="384">
        <v>0</v>
      </c>
      <c r="AF36" s="384">
        <v>16</v>
      </c>
      <c r="AG36" s="384">
        <v>4</v>
      </c>
      <c r="AH36" s="384">
        <v>20</v>
      </c>
      <c r="AI36" s="384">
        <v>0</v>
      </c>
      <c r="AJ36" s="384">
        <v>3</v>
      </c>
      <c r="AK36" s="384">
        <v>1</v>
      </c>
      <c r="AL36" s="384">
        <v>4</v>
      </c>
      <c r="AM36" s="384">
        <v>0</v>
      </c>
      <c r="AN36" s="384">
        <v>0</v>
      </c>
      <c r="AO36" s="384">
        <v>17</v>
      </c>
      <c r="AP36" s="384">
        <v>17</v>
      </c>
    </row>
    <row r="37" spans="26:42" ht="19.5" customHeight="1">
      <c r="Z37" s="385" t="s">
        <v>642</v>
      </c>
      <c r="AA37" s="385">
        <v>0</v>
      </c>
      <c r="AB37" s="385">
        <v>1</v>
      </c>
      <c r="AC37" s="385">
        <v>0</v>
      </c>
      <c r="AD37" s="385">
        <v>1</v>
      </c>
      <c r="AE37" s="385">
        <v>0</v>
      </c>
      <c r="AF37" s="385">
        <v>5</v>
      </c>
      <c r="AG37" s="385">
        <v>0</v>
      </c>
      <c r="AH37" s="385">
        <v>5</v>
      </c>
      <c r="AI37" s="385">
        <v>0</v>
      </c>
      <c r="AJ37" s="385">
        <v>0</v>
      </c>
      <c r="AK37" s="385">
        <v>1</v>
      </c>
      <c r="AL37" s="385">
        <v>1</v>
      </c>
      <c r="AM37" s="385">
        <v>0</v>
      </c>
      <c r="AN37" s="385">
        <v>0</v>
      </c>
      <c r="AO37" s="385">
        <v>6</v>
      </c>
      <c r="AP37" s="385">
        <v>6</v>
      </c>
    </row>
    <row r="38" spans="26:42" ht="19.5" customHeight="1">
      <c r="Z38" s="386" t="s">
        <v>998</v>
      </c>
      <c r="AA38" s="386">
        <v>0</v>
      </c>
      <c r="AB38" s="386">
        <v>1</v>
      </c>
      <c r="AC38" s="386">
        <v>0</v>
      </c>
      <c r="AD38" s="386">
        <v>1</v>
      </c>
      <c r="AE38" s="386">
        <v>0</v>
      </c>
      <c r="AF38" s="386">
        <v>8</v>
      </c>
      <c r="AG38" s="386">
        <v>1</v>
      </c>
      <c r="AH38" s="386">
        <v>9</v>
      </c>
      <c r="AI38" s="386">
        <v>0</v>
      </c>
      <c r="AJ38" s="386">
        <v>0</v>
      </c>
      <c r="AK38" s="386">
        <v>2</v>
      </c>
      <c r="AL38" s="386">
        <v>2</v>
      </c>
      <c r="AM38" s="386">
        <v>0</v>
      </c>
      <c r="AN38" s="386">
        <v>0</v>
      </c>
      <c r="AO38" s="386">
        <v>8</v>
      </c>
      <c r="AP38" s="386">
        <v>8</v>
      </c>
    </row>
    <row r="39" spans="26:42" ht="19.5" customHeight="1">
      <c r="Z39" s="346" t="s">
        <v>184</v>
      </c>
      <c r="AA39" s="346">
        <v>0</v>
      </c>
      <c r="AB39" s="346">
        <v>0</v>
      </c>
      <c r="AC39" s="346">
        <v>0</v>
      </c>
      <c r="AD39" s="346">
        <v>0</v>
      </c>
      <c r="AE39" s="346">
        <v>0</v>
      </c>
      <c r="AF39" s="346">
        <v>1</v>
      </c>
      <c r="AG39" s="346">
        <v>0</v>
      </c>
      <c r="AH39" s="346">
        <v>1</v>
      </c>
      <c r="AI39" s="346">
        <v>0</v>
      </c>
      <c r="AJ39" s="346">
        <v>0</v>
      </c>
      <c r="AK39" s="346">
        <v>5</v>
      </c>
      <c r="AL39" s="346">
        <v>5</v>
      </c>
      <c r="AM39" s="346">
        <v>0</v>
      </c>
      <c r="AN39" s="346">
        <v>1</v>
      </c>
      <c r="AO39" s="346">
        <v>12</v>
      </c>
      <c r="AP39" s="346">
        <v>13</v>
      </c>
    </row>
    <row r="40" spans="26:42" ht="19.5" customHeight="1">
      <c r="Z40" s="364" t="s">
        <v>193</v>
      </c>
      <c r="AA40" s="364">
        <v>0</v>
      </c>
      <c r="AB40" s="364">
        <v>0</v>
      </c>
      <c r="AC40" s="364">
        <v>1</v>
      </c>
      <c r="AD40" s="364">
        <v>1</v>
      </c>
      <c r="AE40" s="364">
        <v>0</v>
      </c>
      <c r="AF40" s="364">
        <v>0</v>
      </c>
      <c r="AG40" s="364">
        <v>0</v>
      </c>
      <c r="AH40" s="364">
        <v>0</v>
      </c>
      <c r="AI40" s="364">
        <v>0</v>
      </c>
      <c r="AJ40" s="364">
        <v>0</v>
      </c>
      <c r="AK40" s="364">
        <v>7</v>
      </c>
      <c r="AL40" s="364">
        <v>7</v>
      </c>
      <c r="AM40" s="364">
        <v>0</v>
      </c>
      <c r="AN40" s="364">
        <v>0</v>
      </c>
      <c r="AO40" s="364">
        <v>21</v>
      </c>
      <c r="AP40" s="364">
        <v>21</v>
      </c>
    </row>
    <row r="41" spans="26:42" ht="19.5" customHeight="1">
      <c r="Z41" s="365" t="s">
        <v>1294</v>
      </c>
      <c r="AA41" s="365">
        <v>0</v>
      </c>
      <c r="AB41" s="365">
        <v>0</v>
      </c>
      <c r="AC41" s="365">
        <v>0</v>
      </c>
      <c r="AD41" s="365">
        <v>0</v>
      </c>
      <c r="AE41" s="365">
        <v>0</v>
      </c>
      <c r="AF41" s="365">
        <v>1</v>
      </c>
      <c r="AG41" s="365">
        <v>0</v>
      </c>
      <c r="AH41" s="365">
        <v>1</v>
      </c>
      <c r="AI41" s="365">
        <v>0</v>
      </c>
      <c r="AJ41" s="365">
        <v>0</v>
      </c>
      <c r="AK41" s="365">
        <v>0</v>
      </c>
      <c r="AL41" s="365">
        <v>0</v>
      </c>
      <c r="AM41" s="365">
        <v>0</v>
      </c>
      <c r="AN41" s="365">
        <v>0</v>
      </c>
      <c r="AO41" s="365">
        <v>1</v>
      </c>
      <c r="AP41" s="365">
        <v>1</v>
      </c>
    </row>
    <row r="42" spans="26:42" ht="19.5" customHeight="1">
      <c r="Z42" s="366" t="s">
        <v>144</v>
      </c>
      <c r="AA42" s="366">
        <v>3</v>
      </c>
      <c r="AB42" s="366">
        <v>4</v>
      </c>
      <c r="AC42" s="366">
        <v>2</v>
      </c>
      <c r="AD42" s="366">
        <v>9</v>
      </c>
      <c r="AE42" s="366">
        <v>0</v>
      </c>
      <c r="AF42" s="366">
        <v>18</v>
      </c>
      <c r="AG42" s="366">
        <v>4</v>
      </c>
      <c r="AH42" s="366">
        <v>22</v>
      </c>
      <c r="AI42" s="366">
        <v>0</v>
      </c>
      <c r="AJ42" s="366">
        <v>2</v>
      </c>
      <c r="AK42" s="366">
        <v>3</v>
      </c>
      <c r="AL42" s="366">
        <v>5</v>
      </c>
      <c r="AM42" s="366">
        <v>0</v>
      </c>
      <c r="AN42" s="366">
        <v>3</v>
      </c>
      <c r="AO42" s="366">
        <v>23</v>
      </c>
      <c r="AP42" s="366">
        <v>26</v>
      </c>
    </row>
    <row r="43" spans="26:42" ht="19.5" customHeight="1">
      <c r="Z43" s="367" t="s">
        <v>214</v>
      </c>
      <c r="AA43" s="367">
        <v>5</v>
      </c>
      <c r="AB43" s="367">
        <v>4</v>
      </c>
      <c r="AC43" s="367">
        <v>6</v>
      </c>
      <c r="AD43" s="367">
        <v>15</v>
      </c>
      <c r="AE43" s="367">
        <v>0</v>
      </c>
      <c r="AF43" s="367">
        <v>17</v>
      </c>
      <c r="AG43" s="367">
        <v>5</v>
      </c>
      <c r="AH43" s="367">
        <v>22</v>
      </c>
      <c r="AI43" s="367">
        <v>0</v>
      </c>
      <c r="AJ43" s="367">
        <v>3</v>
      </c>
      <c r="AK43" s="367">
        <v>1</v>
      </c>
      <c r="AL43" s="367">
        <v>4</v>
      </c>
      <c r="AM43" s="367">
        <v>0</v>
      </c>
      <c r="AN43" s="367">
        <v>2</v>
      </c>
      <c r="AO43" s="367">
        <v>21</v>
      </c>
      <c r="AP43" s="367">
        <v>23</v>
      </c>
    </row>
    <row r="44" spans="26:42" ht="19.5" customHeight="1">
      <c r="Z44" s="368" t="s">
        <v>517</v>
      </c>
      <c r="AA44" s="368">
        <v>2</v>
      </c>
      <c r="AB44" s="368">
        <v>2</v>
      </c>
      <c r="AC44" s="368">
        <v>2</v>
      </c>
      <c r="AD44" s="368">
        <v>6</v>
      </c>
      <c r="AE44" s="368">
        <v>0</v>
      </c>
      <c r="AF44" s="368">
        <v>11</v>
      </c>
      <c r="AG44" s="368">
        <v>0</v>
      </c>
      <c r="AH44" s="368">
        <v>11</v>
      </c>
      <c r="AI44" s="368">
        <v>0</v>
      </c>
      <c r="AJ44" s="368">
        <v>0</v>
      </c>
      <c r="AK44" s="368">
        <v>2</v>
      </c>
      <c r="AL44" s="368">
        <v>2</v>
      </c>
      <c r="AM44" s="368">
        <v>0</v>
      </c>
      <c r="AN44" s="368">
        <v>2</v>
      </c>
      <c r="AO44" s="368">
        <v>11</v>
      </c>
      <c r="AP44" s="368">
        <v>13</v>
      </c>
    </row>
    <row r="45" spans="26:42" ht="19.5" customHeight="1">
      <c r="Z45" s="369" t="s">
        <v>790</v>
      </c>
      <c r="AA45" s="369">
        <v>1</v>
      </c>
      <c r="AB45" s="369">
        <v>0</v>
      </c>
      <c r="AC45" s="369">
        <v>0</v>
      </c>
      <c r="AD45" s="369">
        <v>1</v>
      </c>
      <c r="AE45" s="369">
        <v>0</v>
      </c>
      <c r="AF45" s="369">
        <v>8</v>
      </c>
      <c r="AG45" s="369">
        <v>4</v>
      </c>
      <c r="AH45" s="369">
        <v>12</v>
      </c>
      <c r="AI45" s="369">
        <v>0</v>
      </c>
      <c r="AJ45" s="369">
        <v>0</v>
      </c>
      <c r="AK45" s="369">
        <v>3</v>
      </c>
      <c r="AL45" s="369">
        <v>3</v>
      </c>
      <c r="AM45" s="369">
        <v>0</v>
      </c>
      <c r="AN45" s="369">
        <v>0</v>
      </c>
      <c r="AO45" s="369">
        <v>11</v>
      </c>
      <c r="AP45" s="369">
        <v>11</v>
      </c>
    </row>
    <row r="46" spans="26:42" ht="19.5" customHeight="1" thickBot="1">
      <c r="Z46" s="394"/>
      <c r="AA46" s="394">
        <v>36</v>
      </c>
      <c r="AB46" s="394">
        <v>22</v>
      </c>
      <c r="AC46" s="394">
        <v>20</v>
      </c>
      <c r="AD46" s="394">
        <v>78</v>
      </c>
      <c r="AE46" s="394">
        <v>5</v>
      </c>
      <c r="AF46" s="394">
        <v>120</v>
      </c>
      <c r="AG46" s="394">
        <v>32</v>
      </c>
      <c r="AH46" s="394">
        <v>157</v>
      </c>
      <c r="AI46" s="394">
        <v>2</v>
      </c>
      <c r="AJ46" s="394">
        <v>17</v>
      </c>
      <c r="AK46" s="394">
        <v>72</v>
      </c>
      <c r="AL46" s="394">
        <v>91</v>
      </c>
      <c r="AM46" s="394">
        <v>0</v>
      </c>
      <c r="AN46" s="394">
        <v>11</v>
      </c>
      <c r="AO46" s="394">
        <v>242</v>
      </c>
      <c r="AP46" s="394">
        <v>253</v>
      </c>
    </row>
    <row r="47" ht="19.5" customHeight="1"/>
    <row r="48" ht="19.5" customHeight="1"/>
    <row r="49" ht="19.5" customHeight="1"/>
  </sheetData>
  <pageMargins left="0.7" right="0.7" top="0.75" bottom="0.75" header="0.3" footer="0.3"/>
  <drawing r:id="rId3"/>
  <legacyDrawing r:id="rId4"/>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90C284-9C67-4483-832B-78D67C72FA59}">
  <sheetPr codeName="Sheet11">
    <tabColor theme="8" tint="0.399980008602142"/>
  </sheetPr>
  <dimension ref="A1:JE536"/>
  <sheetViews>
    <sheetView showGridLines="0" zoomScale="70" zoomScaleNormal="70" workbookViewId="0" topLeftCell="A1">
      <pane ySplit="2" topLeftCell="A3" activePane="bottomLeft" state="frozen"/>
      <selection pane="topLeft" activeCell="A1" sqref="A1"/>
      <selection pane="bottomLeft" activeCell="E19" sqref="E19"/>
    </sheetView>
  </sheetViews>
  <sheetFormatPr defaultColWidth="9.14428571428571" defaultRowHeight="16.5" customHeight="1"/>
  <cols>
    <col min="1" max="2" width="10.4285714285714" style="113" customWidth="1"/>
    <col min="3" max="3" width="32.4285714285714" style="141" customWidth="1"/>
    <col min="4" max="4" width="42.4285714285714" style="113" customWidth="1"/>
    <col min="5" max="5" width="28.1428571428571" style="113" customWidth="1"/>
    <col min="6" max="6" width="10.8571428571429" style="113" customWidth="1"/>
    <col min="7" max="7" width="12.4285714285714" style="113" customWidth="1"/>
    <col min="8" max="8" width="20.4285714285714" style="157" customWidth="1"/>
    <col min="9" max="9" width="19.1428571428571" style="113" customWidth="1"/>
    <col min="10" max="10" width="18.8571428571429" style="113" customWidth="1"/>
    <col min="11" max="12" width="8.14285714285714" style="113" customWidth="1"/>
    <col min="13" max="13" width="8.14285714285714" style="141" customWidth="1"/>
    <col min="14" max="14" width="11.1428571428571" style="113" customWidth="1"/>
    <col min="15" max="15" width="14.8571428571429" style="113" customWidth="1"/>
    <col min="16" max="16" width="20.4285714285714" style="141" customWidth="1"/>
    <col min="17" max="17" width="30.4285714285714" style="113" customWidth="1"/>
    <col min="18" max="18" width="46.8571428571429" style="113" customWidth="1"/>
    <col min="19" max="19" width="106.142857142857" style="113" customWidth="1"/>
    <col min="20" max="20" width="38.4285714285714" style="113" customWidth="1"/>
    <col min="21" max="21" width="62.4285714285714" style="113" customWidth="1"/>
    <col min="22" max="22" width="25.4285714285714" style="113" customWidth="1"/>
    <col min="23" max="23" width="32.4285714285714" style="113" customWidth="1"/>
    <col min="24" max="24" width="24" style="113" customWidth="1"/>
    <col min="25" max="25" width="41.4285714285714" style="113" customWidth="1"/>
    <col min="26" max="26" width="34.4285714285714" style="113" customWidth="1"/>
    <col min="27" max="27" width="38.1428571428571" style="141" customWidth="1"/>
    <col min="28" max="28" width="17.4285714285714" style="113" customWidth="1"/>
    <col min="29" max="29" width="31.8571428571429" style="113" customWidth="1"/>
    <col min="30" max="30" width="22" style="113" customWidth="1"/>
    <col min="31" max="31" width="20.1428571428571" style="113" customWidth="1"/>
    <col min="32" max="32" width="19.8571428571429" style="113" customWidth="1"/>
    <col min="33" max="33" width="21.4285714285714" style="113" customWidth="1"/>
    <col min="34" max="34" width="25.4285714285714" style="141" customWidth="1"/>
    <col min="35" max="35" width="41.8571428571429" style="113" customWidth="1"/>
    <col min="36" max="36" width="13.4285714285714" style="113" customWidth="1"/>
    <col min="37" max="37" width="20" style="113" customWidth="1"/>
    <col min="38" max="38" width="21.8571428571429" style="113" bestFit="1" customWidth="1"/>
    <col min="39" max="39" width="6.85714285714286" style="113" hidden="1" customWidth="1"/>
    <col min="40" max="40" width="38.4285714285714" style="141" hidden="1" customWidth="1"/>
    <col min="41" max="41" width="11.4285714285714" style="113" customWidth="1"/>
    <col min="42" max="42" width="19.4285714285714" style="113" bestFit="1" customWidth="1"/>
    <col min="43" max="43" width="7.42857142857143" style="113" customWidth="1"/>
    <col min="44" max="44" width="21.4285714285714" style="113" hidden="1" customWidth="1"/>
    <col min="45" max="45" width="19.4285714285714" style="113" bestFit="1" customWidth="1"/>
    <col min="46" max="46" width="7.14285714285714" style="113" hidden="1" customWidth="1"/>
    <col min="47" max="47" width="8" style="141" hidden="1" customWidth="1"/>
    <col min="48" max="48" width="16.4285714285714" style="113" customWidth="1"/>
    <col min="49" max="49" width="20.4285714285714" style="167" customWidth="1"/>
    <col min="50" max="50" width="24.1428571428571" style="113" customWidth="1"/>
    <col min="51" max="51" width="18.4285714285714" style="113" customWidth="1"/>
    <col min="52" max="52" width="16.1428571428571" style="113" customWidth="1"/>
    <col min="53" max="53" width="12.8571428571429" style="113" customWidth="1"/>
    <col min="54" max="54" width="12.4285714285714" style="113" hidden="1" customWidth="1"/>
    <col min="55" max="55" width="12.4285714285714" style="141" hidden="1" customWidth="1"/>
    <col min="56" max="56" width="12.4285714285714" style="113" hidden="1" customWidth="1"/>
    <col min="57" max="57" width="13" style="159" hidden="1" customWidth="1"/>
    <col min="58" max="58" width="15.4285714285714" style="141" hidden="1" customWidth="1"/>
    <col min="59" max="59" width="21.8571428571429" style="282" customWidth="1"/>
    <col min="60" max="60" width="21.8571428571429" style="113" bestFit="1" customWidth="1"/>
    <col min="61" max="61" width="19.4285714285714" style="113" bestFit="1" customWidth="1"/>
    <col min="62" max="62" width="19.4285714285714" style="113" customWidth="1"/>
    <col min="63" max="63" width="19.4285714285714" style="347" customWidth="1"/>
    <col min="64" max="64" width="25.1428571428571" style="113" bestFit="1" customWidth="1"/>
    <col min="65" max="65" width="23.4285714285714" style="113" bestFit="1" customWidth="1"/>
    <col min="66" max="67" width="23.4285714285714" style="113" customWidth="1"/>
    <col min="68" max="68" width="24.4285714285714" style="113" bestFit="1" customWidth="1"/>
    <col min="69" max="69" width="24" style="113" bestFit="1" customWidth="1"/>
    <col min="70" max="70" width="30.8571428571429" style="347" bestFit="1" customWidth="1"/>
    <col min="71" max="72" width="30.8571428571429" style="113" customWidth="1"/>
    <col min="73" max="73" width="30.8571428571429" style="347" customWidth="1"/>
    <col min="74" max="75" width="30.8571428571429" style="113" customWidth="1"/>
    <col min="76" max="77" width="29.4285714285714" style="113" customWidth="1"/>
    <col min="78" max="78" width="29.4285714285714" style="347" customWidth="1"/>
    <col min="79" max="83" width="29.4285714285714" style="113" customWidth="1"/>
    <col min="84" max="84" width="29.4285714285714" style="347" customWidth="1"/>
    <col min="85" max="85" width="44.4285714285714" style="113" bestFit="1" customWidth="1"/>
    <col min="86" max="86" width="45.4285714285714" style="141" bestFit="1" customWidth="1"/>
    <col min="87" max="91" width="45.4285714285714" style="113" customWidth="1"/>
    <col min="92" max="92" width="45.4285714285714" style="282" customWidth="1"/>
    <col min="93" max="94" width="45.4285714285714" style="113" customWidth="1"/>
    <col min="95" max="95" width="45.4285714285714" style="282" hidden="1" customWidth="1"/>
    <col min="96" max="97" width="45.4285714285714" style="113" hidden="1" customWidth="1"/>
    <col min="98" max="120" width="45.4285714285714" style="160" hidden="1" customWidth="1"/>
    <col min="121" max="121" width="14.4285714285714" style="104" hidden="1" customWidth="1"/>
    <col min="122" max="122" width="6.42857142857143" style="104" hidden="1" customWidth="1"/>
    <col min="123" max="123" width="0" style="104" hidden="1" customWidth="1"/>
    <col min="124" max="124" width="8.85714285714286" style="104" hidden="1" customWidth="1"/>
    <col min="125" max="126" width="0" style="104" hidden="1" customWidth="1"/>
    <col min="127" max="127" width="0" style="107" hidden="1" customWidth="1"/>
    <col min="128" max="128" width="19" style="107" hidden="1" customWidth="1"/>
    <col min="129" max="132" width="0" style="107" hidden="1" customWidth="1"/>
    <col min="133" max="133" width="0" style="113" hidden="1" customWidth="1"/>
    <col min="134" max="16384" width="9.14285714285714" style="113"/>
  </cols>
  <sheetData>
    <row r="1" spans="1:120" ht="16.5" customHeight="1">
      <c r="A1" s="139" t="s">
        <v>0</v>
      </c>
      <c r="B1" s="139"/>
      <c r="C1" s="140"/>
      <c r="D1" s="139" t="s">
        <v>1</v>
      </c>
      <c r="E1" s="139"/>
      <c r="F1" s="139"/>
      <c r="G1" s="139"/>
      <c r="H1" s="153"/>
      <c r="I1" s="139"/>
      <c r="J1" s="139"/>
      <c r="K1" s="139"/>
      <c r="L1" s="139"/>
      <c r="M1" s="140"/>
      <c r="N1" s="138" t="s">
        <v>2</v>
      </c>
      <c r="O1" s="139"/>
      <c r="P1" s="140"/>
      <c r="Q1" s="139" t="s">
        <v>3</v>
      </c>
      <c r="R1" s="139"/>
      <c r="S1" s="139"/>
      <c r="T1" s="139"/>
      <c r="U1" s="139"/>
      <c r="V1" s="139"/>
      <c r="W1" s="139"/>
      <c r="X1" s="139"/>
      <c r="Y1" s="139"/>
      <c r="Z1" s="139"/>
      <c r="AA1" s="140"/>
      <c r="AB1" s="139"/>
      <c r="AC1" s="139" t="s">
        <v>4</v>
      </c>
      <c r="AD1" s="139"/>
      <c r="AE1" s="139"/>
      <c r="AF1" s="139"/>
      <c r="AG1" s="139"/>
      <c r="AH1" s="140"/>
      <c r="AI1" s="139" t="s">
        <v>5</v>
      </c>
      <c r="AJ1" s="139"/>
      <c r="AK1" s="139"/>
      <c r="AL1" s="139"/>
      <c r="AM1" s="139"/>
      <c r="AN1" s="140"/>
      <c r="AO1" s="138" t="s">
        <v>6</v>
      </c>
      <c r="AP1" s="139"/>
      <c r="AQ1" s="139"/>
      <c r="AR1" s="139"/>
      <c r="AS1" s="139"/>
      <c r="AT1" s="139"/>
      <c r="AU1" s="140"/>
      <c r="AV1" s="139" t="s">
        <v>7</v>
      </c>
      <c r="AW1" s="154"/>
      <c r="AX1" s="139" t="s">
        <v>8</v>
      </c>
      <c r="AY1" s="139"/>
      <c r="AZ1" s="139"/>
      <c r="BA1" s="139"/>
      <c r="BB1" s="139"/>
      <c r="BC1" s="140"/>
      <c r="BD1" s="139" t="s">
        <v>9</v>
      </c>
      <c r="BE1" s="155"/>
      <c r="BF1" s="140"/>
      <c r="BG1" s="138" t="s">
        <v>10</v>
      </c>
      <c r="BH1" s="139"/>
      <c r="BI1" s="139"/>
      <c r="BJ1" s="139"/>
      <c r="BK1" s="354"/>
      <c r="BL1" s="139"/>
      <c r="BM1" s="139"/>
      <c r="BN1" s="139"/>
      <c r="BO1" s="139"/>
      <c r="BP1" s="139"/>
      <c r="BQ1" s="139"/>
      <c r="BR1" s="354"/>
      <c r="BS1" s="139"/>
      <c r="BT1" s="139"/>
      <c r="BU1" s="354"/>
      <c r="BV1" s="139"/>
      <c r="BW1" s="139"/>
      <c r="BX1" s="139"/>
      <c r="BY1" s="139"/>
      <c r="BZ1" s="354"/>
      <c r="CA1" s="139"/>
      <c r="CB1" s="139"/>
      <c r="CC1" s="139"/>
      <c r="CD1" s="139"/>
      <c r="CE1" s="139"/>
      <c r="CF1" s="354"/>
      <c r="CG1" s="139"/>
      <c r="CH1" s="140"/>
      <c r="CI1" s="139" t="s">
        <v>11</v>
      </c>
      <c r="CJ1" s="139"/>
      <c r="CK1" s="139"/>
      <c r="CL1" s="139"/>
      <c r="CM1" s="139" t="s">
        <v>12</v>
      </c>
      <c r="CN1" s="138"/>
      <c r="CO1" s="139"/>
      <c r="CP1" s="139"/>
      <c r="CQ1" s="138" t="s">
        <v>13</v>
      </c>
      <c r="CR1" s="139"/>
      <c r="CS1" s="139"/>
      <c r="CT1" s="156"/>
      <c r="CU1" s="156"/>
      <c r="CV1" s="156"/>
      <c r="CW1" s="156"/>
      <c r="CX1" s="156"/>
      <c r="CY1" s="156"/>
      <c r="CZ1" s="156"/>
      <c r="DA1" s="156"/>
      <c r="DB1" s="156"/>
      <c r="DC1" s="156"/>
      <c r="DD1" s="156"/>
      <c r="DE1" s="156"/>
      <c r="DF1" s="156"/>
      <c r="DG1" s="156"/>
      <c r="DH1" s="156"/>
      <c r="DI1" s="156"/>
      <c r="DJ1" s="156"/>
      <c r="DK1" s="156"/>
      <c r="DL1" s="156"/>
      <c r="DM1" s="156"/>
      <c r="DN1" s="156"/>
      <c r="DO1" s="156"/>
      <c r="DP1" s="156"/>
    </row>
    <row r="2" spans="39:55 91:127" ht="16.5" customHeight="1">
      <c r="AM2" s="144"/>
      <c r="AO2" s="144"/>
      <c r="AP2" s="144"/>
      <c r="AQ2" s="144"/>
      <c r="AR2" s="144"/>
      <c r="AS2" s="144"/>
      <c r="AT2" s="144"/>
      <c r="AV2" s="144"/>
      <c r="AW2" s="158"/>
      <c r="BB2" s="144"/>
      <c r="BC2" s="145"/>
      <c r="CM2" s="149"/>
      <c r="CT2" s="160" t="s">
        <v>14</v>
      </c>
      <c r="CU2" s="160" t="s">
        <v>14</v>
      </c>
      <c r="CV2" s="160" t="s">
        <v>14</v>
      </c>
      <c r="CW2" s="160" t="s">
        <v>14</v>
      </c>
      <c r="CX2" s="160" t="s">
        <v>14</v>
      </c>
      <c r="CY2" s="160" t="s">
        <v>14</v>
      </c>
      <c r="CZ2" s="160" t="s">
        <v>14</v>
      </c>
      <c r="DA2" s="160" t="s">
        <v>14</v>
      </c>
      <c r="DB2" s="160" t="s">
        <v>14</v>
      </c>
      <c r="DC2" s="160" t="s">
        <v>14</v>
      </c>
      <c r="DD2" s="160" t="s">
        <v>14</v>
      </c>
      <c r="DE2" s="160" t="s">
        <v>14</v>
      </c>
      <c r="DF2" s="160" t="s">
        <v>14</v>
      </c>
      <c r="DG2" s="160" t="s">
        <v>14</v>
      </c>
      <c r="DH2" s="160" t="s">
        <v>14</v>
      </c>
      <c r="DI2" s="160" t="s">
        <v>14</v>
      </c>
      <c r="DJ2" s="160" t="s">
        <v>14</v>
      </c>
      <c r="DK2" s="160" t="s">
        <v>14</v>
      </c>
      <c r="DL2" s="160" t="s">
        <v>14</v>
      </c>
      <c r="DM2" s="160" t="s">
        <v>14</v>
      </c>
      <c r="DN2" s="160" t="s">
        <v>14</v>
      </c>
      <c r="DO2" s="160" t="s">
        <v>14</v>
      </c>
      <c r="DP2" s="160" t="s">
        <v>14</v>
      </c>
      <c r="DQ2" s="104" t="s">
        <v>15</v>
      </c>
      <c r="DW2" s="107" t="s">
        <v>16</v>
      </c>
    </row>
    <row r="3" spans="1:133" s="144" customFormat="1" ht="30.6" customHeight="1">
      <c r="A3" s="144" t="s">
        <v>17</v>
      </c>
      <c r="B3" s="144" t="s">
        <v>18</v>
      </c>
      <c r="C3" s="145" t="s">
        <v>19</v>
      </c>
      <c r="D3" s="144" t="s">
        <v>20</v>
      </c>
      <c r="E3" s="144" t="s">
        <v>21</v>
      </c>
      <c r="F3" s="161" t="s">
        <v>22</v>
      </c>
      <c r="G3" s="144" t="s">
        <v>23</v>
      </c>
      <c r="H3" s="161" t="s">
        <v>24</v>
      </c>
      <c r="I3" s="144" t="s">
        <v>25</v>
      </c>
      <c r="J3" s="144" t="s">
        <v>26</v>
      </c>
      <c r="K3" s="144" t="s">
        <v>27</v>
      </c>
      <c r="L3" s="144" t="s">
        <v>28</v>
      </c>
      <c r="M3" s="145" t="s">
        <v>29</v>
      </c>
      <c r="N3" s="142" t="s">
        <v>30</v>
      </c>
      <c r="O3" s="142" t="s">
        <v>31</v>
      </c>
      <c r="P3" s="143" t="s">
        <v>32</v>
      </c>
      <c r="Q3" s="142" t="s">
        <v>33</v>
      </c>
      <c r="R3" s="142" t="s">
        <v>34</v>
      </c>
      <c r="S3" s="251" t="s">
        <v>35</v>
      </c>
      <c r="T3" s="251" t="s">
        <v>36</v>
      </c>
      <c r="U3" s="252" t="s">
        <v>37</v>
      </c>
      <c r="V3" s="252" t="s">
        <v>38</v>
      </c>
      <c r="W3" s="252" t="s">
        <v>39</v>
      </c>
      <c r="X3" s="252" t="s">
        <v>40</v>
      </c>
      <c r="Y3" s="105" t="s">
        <v>41</v>
      </c>
      <c r="Z3" s="105" t="s">
        <v>42</v>
      </c>
      <c r="AA3" s="250" t="s">
        <v>43</v>
      </c>
      <c r="AB3" s="144" t="s">
        <v>44</v>
      </c>
      <c r="AC3" s="146" t="s">
        <v>45</v>
      </c>
      <c r="AD3" s="146" t="s">
        <v>46</v>
      </c>
      <c r="AE3" s="142" t="s">
        <v>47</v>
      </c>
      <c r="AF3" s="142" t="s">
        <v>48</v>
      </c>
      <c r="AG3" s="142" t="s">
        <v>49</v>
      </c>
      <c r="AH3" s="143" t="s">
        <v>50</v>
      </c>
      <c r="AI3" s="142" t="s">
        <v>51</v>
      </c>
      <c r="AJ3" s="142" t="s">
        <v>52</v>
      </c>
      <c r="AK3" s="142" t="s">
        <v>53</v>
      </c>
      <c r="AL3" s="142" t="s">
        <v>32</v>
      </c>
      <c r="AM3" s="144" t="s">
        <v>54</v>
      </c>
      <c r="AN3" s="145" t="s">
        <v>55</v>
      </c>
      <c r="AO3" s="142" t="s">
        <v>56</v>
      </c>
      <c r="AP3" s="142" t="s">
        <v>57</v>
      </c>
      <c r="AQ3" s="142" t="s">
        <v>58</v>
      </c>
      <c r="AR3" s="142" t="s">
        <v>59</v>
      </c>
      <c r="AS3" s="142" t="s">
        <v>60</v>
      </c>
      <c r="AT3" s="144" t="s">
        <v>54</v>
      </c>
      <c r="AU3" s="145" t="s">
        <v>61</v>
      </c>
      <c r="AV3" s="142" t="s">
        <v>62</v>
      </c>
      <c r="AW3" s="162" t="s">
        <v>63</v>
      </c>
      <c r="AX3" s="142" t="s">
        <v>64</v>
      </c>
      <c r="AY3" s="144" t="s">
        <v>65</v>
      </c>
      <c r="AZ3" s="142" t="s">
        <v>66</v>
      </c>
      <c r="BA3" s="142" t="s">
        <v>67</v>
      </c>
      <c r="BB3" s="144" t="s">
        <v>54</v>
      </c>
      <c r="BC3" s="145" t="s">
        <v>61</v>
      </c>
      <c r="BD3" s="144" t="s">
        <v>68</v>
      </c>
      <c r="BE3" s="163" t="s">
        <v>69</v>
      </c>
      <c r="BF3" s="145" t="s">
        <v>70</v>
      </c>
      <c r="BG3" s="284" t="s">
        <v>71</v>
      </c>
      <c r="BH3" s="279" t="s">
        <v>72</v>
      </c>
      <c r="BI3" s="279" t="s">
        <v>73</v>
      </c>
      <c r="BJ3" s="279" t="s">
        <v>74</v>
      </c>
      <c r="BK3" s="355" t="s">
        <v>75</v>
      </c>
      <c r="BL3" s="251" t="s">
        <v>76</v>
      </c>
      <c r="BM3" s="251" t="s">
        <v>77</v>
      </c>
      <c r="BN3" s="251" t="s">
        <v>78</v>
      </c>
      <c r="BO3" s="105" t="s">
        <v>79</v>
      </c>
      <c r="BP3" s="105" t="s">
        <v>80</v>
      </c>
      <c r="BQ3" s="105" t="s">
        <v>81</v>
      </c>
      <c r="BR3" s="357" t="s">
        <v>82</v>
      </c>
      <c r="BS3" s="277" t="s">
        <v>83</v>
      </c>
      <c r="BT3" s="277" t="s">
        <v>84</v>
      </c>
      <c r="BU3" s="358" t="s">
        <v>85</v>
      </c>
      <c r="BV3" s="272" t="s">
        <v>86</v>
      </c>
      <c r="BW3" s="272" t="s">
        <v>87</v>
      </c>
      <c r="BX3" s="249" t="s">
        <v>3039</v>
      </c>
      <c r="BY3" s="272" t="s">
        <v>92</v>
      </c>
      <c r="BZ3" s="359" t="s">
        <v>93</v>
      </c>
      <c r="CA3" s="275" t="s">
        <v>94</v>
      </c>
      <c r="CB3" s="275" t="s">
        <v>95</v>
      </c>
      <c r="CC3" s="275" t="s">
        <v>96</v>
      </c>
      <c r="CD3" s="249" t="s">
        <v>97</v>
      </c>
      <c r="CE3" s="273" t="s">
        <v>98</v>
      </c>
      <c r="CF3" s="360" t="s">
        <v>99</v>
      </c>
      <c r="CG3" s="144" t="s">
        <v>100</v>
      </c>
      <c r="CH3" s="145" t="s">
        <v>101</v>
      </c>
      <c r="CI3" s="144" t="s">
        <v>102</v>
      </c>
      <c r="CJ3" s="144" t="s">
        <v>103</v>
      </c>
      <c r="CK3" s="144" t="s">
        <v>104</v>
      </c>
      <c r="CL3" s="144" t="s">
        <v>105</v>
      </c>
      <c r="CM3" s="164" t="s">
        <v>106</v>
      </c>
      <c r="CN3" s="287" t="s">
        <v>107</v>
      </c>
      <c r="CO3" s="288" t="s">
        <v>108</v>
      </c>
      <c r="CP3" s="288" t="s">
        <v>109</v>
      </c>
      <c r="CQ3" s="285" t="s">
        <v>76</v>
      </c>
      <c r="CR3" s="144" t="s">
        <v>110</v>
      </c>
      <c r="CS3" s="144" t="s">
        <v>111</v>
      </c>
      <c r="CT3" s="165" t="s">
        <v>112</v>
      </c>
      <c r="CU3" s="165" t="s">
        <v>113</v>
      </c>
      <c r="CV3" s="165" t="s">
        <v>114</v>
      </c>
      <c r="CW3" s="165" t="s">
        <v>115</v>
      </c>
      <c r="CX3" s="165" t="s">
        <v>116</v>
      </c>
      <c r="CY3" s="165" t="s">
        <v>117</v>
      </c>
      <c r="CZ3" s="165" t="s">
        <v>118</v>
      </c>
      <c r="DA3" s="165" t="s">
        <v>119</v>
      </c>
      <c r="DB3" s="165" t="s">
        <v>120</v>
      </c>
      <c r="DC3" s="165" t="s">
        <v>121</v>
      </c>
      <c r="DD3" s="165" t="s">
        <v>122</v>
      </c>
      <c r="DE3" s="165" t="s">
        <v>123</v>
      </c>
      <c r="DF3" s="165" t="s">
        <v>124</v>
      </c>
      <c r="DG3" s="165" t="s">
        <v>125</v>
      </c>
      <c r="DH3" s="165" t="s">
        <v>126</v>
      </c>
      <c r="DI3" s="165" t="s">
        <v>127</v>
      </c>
      <c r="DJ3" s="165" t="s">
        <v>128</v>
      </c>
      <c r="DK3" s="165" t="s">
        <v>129</v>
      </c>
      <c r="DL3" s="165" t="s">
        <v>130</v>
      </c>
      <c r="DM3" s="165" t="s">
        <v>131</v>
      </c>
      <c r="DN3" s="165" t="s">
        <v>132</v>
      </c>
      <c r="DO3" s="165" t="s">
        <v>133</v>
      </c>
      <c r="DP3" s="165" t="s">
        <v>134</v>
      </c>
      <c r="DQ3" s="105" t="s">
        <v>135</v>
      </c>
      <c r="DR3" s="105" t="s">
        <v>136</v>
      </c>
      <c r="DS3" s="105" t="s">
        <v>137</v>
      </c>
      <c r="DT3" s="105" t="s">
        <v>138</v>
      </c>
      <c r="DU3" s="105" t="s">
        <v>139</v>
      </c>
      <c r="DV3" s="105" t="s">
        <v>140</v>
      </c>
      <c r="DW3" s="106" t="s">
        <v>135</v>
      </c>
      <c r="DX3" s="106" t="s">
        <v>136</v>
      </c>
      <c r="DY3" s="106" t="s">
        <v>137</v>
      </c>
      <c r="DZ3" s="106" t="s">
        <v>138</v>
      </c>
      <c r="EA3" s="106" t="s">
        <v>139</v>
      </c>
      <c r="EB3" s="106" t="s">
        <v>140</v>
      </c>
      <c r="EC3" s="144" t="s">
        <v>141</v>
      </c>
    </row>
    <row r="4" spans="1:133" s="149" customFormat="1" ht="16.5" customHeight="1">
      <c r="A4" s="149">
        <v>1</v>
      </c>
      <c r="B4" s="149">
        <v>1</v>
      </c>
      <c r="C4" s="150" t="s">
        <v>142</v>
      </c>
      <c r="D4" s="149" t="s">
        <v>143</v>
      </c>
      <c r="E4" s="149" t="s">
        <v>144</v>
      </c>
      <c r="F4" s="149" t="s">
        <v>145</v>
      </c>
      <c r="G4" s="149" t="s">
        <v>146</v>
      </c>
      <c r="H4" s="253" t="s">
        <v>147</v>
      </c>
      <c r="I4" s="149" t="s">
        <v>148</v>
      </c>
      <c r="J4" s="149">
        <v>0.253</v>
      </c>
      <c r="K4" s="149" t="s">
        <v>149</v>
      </c>
      <c r="L4" s="149">
        <v>2100000</v>
      </c>
      <c r="M4" s="150">
        <v>31</v>
      </c>
      <c r="N4" s="149" t="s">
        <v>150</v>
      </c>
      <c r="O4" s="149">
        <v>2015</v>
      </c>
      <c r="P4" s="150">
        <v>2035</v>
      </c>
      <c r="Q4" s="149" t="s">
        <v>150</v>
      </c>
      <c r="R4" s="149" t="s">
        <v>150</v>
      </c>
      <c r="S4" s="149" t="s">
        <v>151</v>
      </c>
      <c r="T4" s="149" t="s">
        <v>152</v>
      </c>
      <c r="U4" s="151">
        <v>2030</v>
      </c>
      <c r="V4" s="149" t="s">
        <v>153</v>
      </c>
      <c r="W4" s="149" t="s">
        <v>153</v>
      </c>
      <c r="X4" s="152" t="s">
        <v>153</v>
      </c>
      <c r="Y4" s="149" t="s">
        <v>154</v>
      </c>
      <c r="Z4" s="149" t="s">
        <v>155</v>
      </c>
      <c r="AA4" s="150"/>
      <c r="AC4" s="149" t="s">
        <v>156</v>
      </c>
      <c r="AD4" s="149" t="s">
        <v>6</v>
      </c>
      <c r="AE4" s="149" t="s">
        <v>157</v>
      </c>
      <c r="AF4" s="149" t="s">
        <v>157</v>
      </c>
      <c r="AG4" s="149" t="s">
        <v>158</v>
      </c>
      <c r="AH4" s="150" t="s">
        <v>159</v>
      </c>
      <c r="AJ4" s="149" t="s">
        <v>154</v>
      </c>
      <c r="AK4" s="170" t="s">
        <v>153</v>
      </c>
      <c r="AN4" s="150"/>
      <c r="AO4" s="149" t="s">
        <v>160</v>
      </c>
      <c r="AP4" s="149" t="s">
        <v>150</v>
      </c>
      <c r="AQ4" s="149" t="s">
        <v>159</v>
      </c>
      <c r="AR4" s="149" t="s">
        <v>161</v>
      </c>
      <c r="AS4" s="149">
        <v>2040</v>
      </c>
      <c r="AU4" s="150"/>
      <c r="AV4" s="149" t="s">
        <v>158</v>
      </c>
      <c r="AW4" s="172" t="s">
        <v>158</v>
      </c>
      <c r="AX4" s="149" t="s">
        <v>158</v>
      </c>
      <c r="AY4" s="149" t="s">
        <v>154</v>
      </c>
      <c r="AZ4" s="149" t="s">
        <v>153</v>
      </c>
      <c r="BA4" s="149" t="s">
        <v>153</v>
      </c>
      <c r="BB4" s="171"/>
      <c r="BC4" s="172"/>
      <c r="BE4" s="173"/>
      <c r="BF4" s="150"/>
      <c r="BG4" s="283">
        <f>IF(AND($N4="Y",$P4&lt;=2025),1,0)</f>
        <v>0</v>
      </c>
      <c r="BH4" s="149">
        <f>IF(AND($N4="Y",AND($P4&gt;2025,$P4&lt;=2030)),1,0)</f>
        <v>0</v>
      </c>
      <c r="BI4" s="149">
        <f t="shared" si="0" ref="BI4:BI67">IF(AND($N4="Y",$P4&gt;2030),1,0)</f>
        <v>1</v>
      </c>
      <c r="BJ4" s="280">
        <f t="shared" si="1" ref="BJ4:BJ67">MAX(BG4:BI4)</f>
        <v>1</v>
      </c>
      <c r="BK4" s="356">
        <f>IF(AND($R4="Y",$U4&lt;=2025),1,0)</f>
        <v>0</v>
      </c>
      <c r="BL4" s="149">
        <f>IF(AND($R4="Y",AND($U4&gt;2025,$U4&lt;=2030)),1,0)</f>
        <v>1</v>
      </c>
      <c r="BM4" s="149">
        <f t="shared" si="2" ref="BM4:BM67">IF(AND($R4="Y",$U4&gt;2030),1,0)</f>
        <v>0</v>
      </c>
      <c r="BN4" s="278">
        <f t="shared" si="3" ref="BN4:BN67">MAX(BK4:BM4)</f>
        <v>1</v>
      </c>
      <c r="BO4" s="149">
        <f>IF(AND($Y4="Y",$AA4&lt;=2025),1,0)</f>
        <v>0</v>
      </c>
      <c r="BP4" s="149">
        <f>IF(AND($Y4="Y",AND($AA4&gt;2025,$AA4&lt;=2030)),1,0)</f>
        <v>0</v>
      </c>
      <c r="BQ4" s="149">
        <f t="shared" si="4" ref="BQ4:BQ67">IF(AND($Y4="Y",$AA4&gt;2030),1,0)</f>
        <v>0</v>
      </c>
      <c r="BR4" s="356">
        <f>IF(AND($AP4="Y",$AS4&lt;=2025),1,0)</f>
        <v>0</v>
      </c>
      <c r="BS4" s="149">
        <f>IF(AND($AP4="Y",AND($AS4&gt;2025,$AS4&lt;=2030)),1,0)</f>
        <v>0</v>
      </c>
      <c r="BT4" s="149">
        <f t="shared" si="5" ref="BT4:BT67">IF(AND($AP4="Y",$AS4&gt;2030),1,0)</f>
        <v>1</v>
      </c>
      <c r="BU4" s="356">
        <f t="shared" si="6" ref="BU4:BU67">IF(AND(AL4&lt;=2025,CC4=0,AJ4="Y"),1,0)</f>
        <v>0</v>
      </c>
      <c r="BV4" s="149">
        <f t="shared" si="7" ref="BV4:BV67">IF(AND(AL4&gt;=2026,AL4&lt;=2030,AJ4="Y",CC4=0),1,0)</f>
        <v>0</v>
      </c>
      <c r="BW4" s="113">
        <f t="shared" si="8" ref="BW4:BW67">IF(AND(AL4&gt;=2031,CC4=0,AJ4="Y"),1,0)</f>
        <v>0</v>
      </c>
      <c r="BX4" s="248">
        <f t="shared" si="9" ref="BX4:BX67">IF(AI4="G",1,0)</f>
        <v>0</v>
      </c>
      <c r="BY4" s="175">
        <f t="shared" si="10" ref="BY4:BY67">IF(AND(CC4=0,AJ4="Y"),1,0)</f>
        <v>0</v>
      </c>
      <c r="BZ4" s="356">
        <f t="shared" si="11" ref="BZ4:BZ67">MAX($BO4,$BR4)</f>
        <v>0</v>
      </c>
      <c r="CA4" s="149">
        <f t="shared" si="12" ref="CA4:CA67">MAX($BP4,$BS4)</f>
        <v>0</v>
      </c>
      <c r="CB4" s="149">
        <f t="shared" si="13" ref="CB4:CB67">MAX($BQ4,$BT4)</f>
        <v>1</v>
      </c>
      <c r="CC4" s="276">
        <f t="shared" si="14" ref="CC4:CC67">MAX(BZ4:CB4)</f>
        <v>1</v>
      </c>
      <c r="CD4" s="248">
        <f t="shared" si="15" ref="CD4:CD67">MAX($CC4,$BX4)</f>
        <v>1</v>
      </c>
      <c r="CE4" s="274">
        <f>MAX(CC4,BY4)</f>
        <v>1</v>
      </c>
      <c r="CF4" s="356">
        <f t="shared" si="16" ref="CF4:CF67">IF(AND($AY4="Y",$BA4&lt;=2024),1,0)</f>
        <v>0</v>
      </c>
      <c r="CG4" s="149">
        <f t="shared" si="17" ref="CG4:CG67">IF(AND($AY4="Y",AND($BA4&gt;2024,$BA4&lt;=2030)),1,0)</f>
        <v>0</v>
      </c>
      <c r="CH4" s="150">
        <f t="shared" si="18" ref="CH4:CH67">IF(AND($AY4="Y",$BA4&gt;2030),1,0)</f>
        <v>0</v>
      </c>
      <c r="CI4" s="149">
        <f t="shared" si="19" ref="CI4:CI67">SUM(BZ4,BU4,BK4,BG4)</f>
        <v>0</v>
      </c>
      <c r="CJ4" s="149">
        <f t="shared" si="20" ref="CJ4:CJ67">SUM(CA4,BV4,BL4,BH4)</f>
        <v>1</v>
      </c>
      <c r="CK4" s="149">
        <f t="shared" si="21" ref="CK4:CK67">SUM(CB4,BW4,BM4,BI4)</f>
        <v>2</v>
      </c>
      <c r="CL4" s="149">
        <f t="shared" si="22" ref="CL4:CL67">CC4+BY4+BN4+BJ4</f>
        <v>3</v>
      </c>
      <c r="CM4" s="149">
        <f t="shared" si="23" ref="CM4:CM67">MAX(CE4,BN4,BJ4)</f>
        <v>1</v>
      </c>
      <c r="CN4" s="283">
        <f t="shared" si="24" ref="CN4:CN67">IF($AV4="Yes",1,0)</f>
        <v>0</v>
      </c>
      <c r="CO4" s="149">
        <f t="shared" si="25" ref="CO4:CO67">IF($AV4="No",1,0)</f>
        <v>1</v>
      </c>
      <c r="CP4" s="149">
        <f t="shared" si="26" ref="CP4:CP67">IF($AV4="Not Specified",1,0)</f>
        <v>0</v>
      </c>
      <c r="CQ4" s="283">
        <f t="shared" si="27" ref="CQ4:CQ67">IF(OR(AND(U4&gt;=2026,U4&lt;=2030),AND(X4&gt;=2026,X4&lt;=2030)),1,"")</f>
        <v>1</v>
      </c>
      <c r="CR4" s="149" t="str">
        <f t="shared" si="28" ref="CR4:CR67">AA4&amp;" "&amp;AS4</f>
        <v xml:space="preserve"> 2040</v>
      </c>
      <c r="CS4" s="149">
        <f t="shared" si="29" ref="CS4:CS67">MAX(AA4,AS4)</f>
        <v>2040</v>
      </c>
      <c r="CT4" s="149">
        <v>0</v>
      </c>
      <c r="CU4" s="149">
        <v>0</v>
      </c>
      <c r="CV4" s="149">
        <v>0</v>
      </c>
      <c r="CW4" s="149">
        <v>0</v>
      </c>
      <c r="CX4" s="149">
        <v>0</v>
      </c>
      <c r="CY4" s="149">
        <v>0</v>
      </c>
      <c r="CZ4" s="149">
        <v>1</v>
      </c>
      <c r="DA4" s="149">
        <v>1</v>
      </c>
      <c r="DB4" s="149">
        <v>0</v>
      </c>
      <c r="DC4" s="149">
        <v>1</v>
      </c>
      <c r="DD4" s="149">
        <v>0</v>
      </c>
      <c r="DE4" s="149">
        <v>1</v>
      </c>
      <c r="DF4" s="149">
        <v>0</v>
      </c>
      <c r="DG4" s="149">
        <v>0</v>
      </c>
      <c r="DH4" s="149">
        <v>1</v>
      </c>
      <c r="DI4" s="149">
        <v>1</v>
      </c>
      <c r="DJ4" s="149">
        <v>1</v>
      </c>
      <c r="DK4" s="149">
        <v>0</v>
      </c>
      <c r="DL4" s="149">
        <v>1</v>
      </c>
      <c r="DM4" s="149">
        <v>0</v>
      </c>
      <c r="DN4" s="149">
        <v>1</v>
      </c>
      <c r="DO4" s="149">
        <v>1</v>
      </c>
      <c r="DP4" s="149">
        <v>0</v>
      </c>
      <c r="DQ4" s="149" t="s">
        <v>150</v>
      </c>
      <c r="DR4" s="149" t="s">
        <v>158</v>
      </c>
      <c r="DS4" s="149" t="s">
        <v>160</v>
      </c>
      <c r="DT4" s="149" t="s">
        <v>154</v>
      </c>
      <c r="DU4" s="149">
        <v>0</v>
      </c>
      <c r="DV4" s="149" t="s">
        <v>154</v>
      </c>
      <c r="DW4" s="149" t="str">
        <f t="shared" si="30" ref="DW4:DW67">Q4</f>
        <v>Y</v>
      </c>
      <c r="DX4" s="149" t="str">
        <f t="shared" si="31" ref="DX4:DX67">Z4</f>
        <v>Commitment removed</v>
      </c>
      <c r="DY4" s="149" t="str">
        <f t="shared" si="32" ref="DY4:DY67">AP4</f>
        <v>Y</v>
      </c>
      <c r="DZ4" s="149" t="str">
        <f t="shared" si="33" ref="DZ4:DZ67">AJ4</f>
        <v>N</v>
      </c>
      <c r="EA4" s="149" t="str">
        <f t="shared" si="34" ref="EA4:EA67">AV4</f>
        <v>No</v>
      </c>
      <c r="EC4" s="149">
        <f t="shared" si="35" ref="EC4:EC67">MAX(AS4,AA4)</f>
        <v>2040</v>
      </c>
    </row>
    <row r="5" spans="1:133" s="149" customFormat="1" ht="16.5" customHeight="1">
      <c r="A5" s="149">
        <v>2</v>
      </c>
      <c r="B5" s="149">
        <v>2</v>
      </c>
      <c r="C5" s="150" t="s">
        <v>162</v>
      </c>
      <c r="D5" s="149" t="s">
        <v>163</v>
      </c>
      <c r="E5" s="149" t="s">
        <v>144</v>
      </c>
      <c r="F5" s="149" t="s">
        <v>145</v>
      </c>
      <c r="G5" s="149" t="s">
        <v>146</v>
      </c>
      <c r="H5" s="168" t="s">
        <v>164</v>
      </c>
      <c r="I5" s="149" t="s">
        <v>165</v>
      </c>
      <c r="J5" s="149">
        <v>0.947</v>
      </c>
      <c r="K5" s="149" t="s">
        <v>166</v>
      </c>
      <c r="L5" s="149">
        <v>1556000</v>
      </c>
      <c r="M5" s="150">
        <v>17</v>
      </c>
      <c r="N5" s="149" t="s">
        <v>154</v>
      </c>
      <c r="O5" s="149" t="s">
        <v>153</v>
      </c>
      <c r="P5" s="150" t="s">
        <v>153</v>
      </c>
      <c r="Q5" s="149" t="s">
        <v>150</v>
      </c>
      <c r="R5" s="149" t="s">
        <v>154</v>
      </c>
      <c r="S5" s="149" t="s">
        <v>155</v>
      </c>
      <c r="T5" s="149" t="s">
        <v>153</v>
      </c>
      <c r="U5" s="151" t="s">
        <v>153</v>
      </c>
      <c r="V5" s="149" t="s">
        <v>153</v>
      </c>
      <c r="W5" s="149" t="s">
        <v>153</v>
      </c>
      <c r="X5" s="152" t="s">
        <v>153</v>
      </c>
      <c r="Y5" s="149" t="s">
        <v>153</v>
      </c>
      <c r="Z5" s="149" t="s">
        <v>153</v>
      </c>
      <c r="AA5" s="150"/>
      <c r="AC5" s="149" t="s">
        <v>167</v>
      </c>
      <c r="AD5" s="149" t="s">
        <v>6</v>
      </c>
      <c r="AE5" s="149" t="s">
        <v>168</v>
      </c>
      <c r="AF5" s="149" t="s">
        <v>168</v>
      </c>
      <c r="AG5" s="149" t="s">
        <v>169</v>
      </c>
      <c r="AH5" s="150" t="s">
        <v>153</v>
      </c>
      <c r="AJ5" s="149" t="s">
        <v>154</v>
      </c>
      <c r="AK5" s="170" t="s">
        <v>153</v>
      </c>
      <c r="AN5" s="150"/>
      <c r="AO5" s="149" t="s">
        <v>160</v>
      </c>
      <c r="AP5" s="149" t="s">
        <v>150</v>
      </c>
      <c r="AQ5" s="149" t="s">
        <v>153</v>
      </c>
      <c r="AR5" s="149" t="s">
        <v>170</v>
      </c>
      <c r="AS5" s="149">
        <v>2040</v>
      </c>
      <c r="AU5" s="150"/>
      <c r="AV5" s="149" t="s">
        <v>157</v>
      </c>
      <c r="AW5" s="172" t="s">
        <v>171</v>
      </c>
      <c r="AX5" s="149" t="s">
        <v>158</v>
      </c>
      <c r="AY5" s="149" t="s">
        <v>154</v>
      </c>
      <c r="AZ5" s="149" t="s">
        <v>153</v>
      </c>
      <c r="BA5" s="149" t="s">
        <v>153</v>
      </c>
      <c r="BB5" s="171"/>
      <c r="BC5" s="172"/>
      <c r="BE5" s="173"/>
      <c r="BF5" s="150"/>
      <c r="BG5" s="283">
        <f t="shared" si="36" ref="BG5:BG68">IF(AND($N5="Y",$P5&lt;=2025),1,0)</f>
        <v>0</v>
      </c>
      <c r="BH5" s="149">
        <f t="shared" si="37" ref="BH5:BH68">IF(AND($N5="Y",AND($P5&gt;2025,$P5&lt;=2030)),1,0)</f>
        <v>0</v>
      </c>
      <c r="BI5" s="149">
        <f t="shared" si="0"/>
        <v>0</v>
      </c>
      <c r="BJ5" s="280">
        <f t="shared" si="1"/>
        <v>0</v>
      </c>
      <c r="BK5" s="356">
        <f t="shared" si="38" ref="BK5:BK68">IF(AND($R5="Y",$U5&lt;=2025),1,0)</f>
        <v>0</v>
      </c>
      <c r="BL5" s="149">
        <f t="shared" si="39" ref="BL5:BL68">IF(AND($R5="Y",AND($U5&gt;2025,$U5&lt;=2030)),1,0)</f>
        <v>0</v>
      </c>
      <c r="BM5" s="149">
        <f t="shared" si="2"/>
        <v>0</v>
      </c>
      <c r="BN5" s="278">
        <f t="shared" si="3"/>
        <v>0</v>
      </c>
      <c r="BO5" s="149">
        <f t="shared" si="40" ref="BO5:BO68">IF(AND($Y5="Y",$AA5&lt;=2025),1,0)</f>
        <v>0</v>
      </c>
      <c r="BP5" s="149">
        <f t="shared" si="41" ref="BP5:BP68">IF(AND($Y5="Y",AND($AA5&gt;2025,$AA5&lt;=2030)),1,0)</f>
        <v>0</v>
      </c>
      <c r="BQ5" s="149">
        <f t="shared" si="4"/>
        <v>0</v>
      </c>
      <c r="BR5" s="356">
        <f t="shared" si="42" ref="BR5:BR68">IF(AND($AP5="Y",$AS5&lt;=2025),1,0)</f>
        <v>0</v>
      </c>
      <c r="BS5" s="149">
        <f t="shared" si="43" ref="BS5:BS68">IF(AND($AP5="Y",AND($AS5&gt;2025,$AS5&lt;=2030)),1,0)</f>
        <v>0</v>
      </c>
      <c r="BT5" s="149">
        <f t="shared" si="5"/>
        <v>1</v>
      </c>
      <c r="BU5" s="356">
        <f t="shared" si="6"/>
        <v>0</v>
      </c>
      <c r="BV5" s="149">
        <f t="shared" si="7"/>
        <v>0</v>
      </c>
      <c r="BW5" s="113">
        <f t="shared" si="8"/>
        <v>0</v>
      </c>
      <c r="BX5" s="248">
        <f t="shared" si="9"/>
        <v>0</v>
      </c>
      <c r="BY5" s="175">
        <f t="shared" si="10"/>
        <v>0</v>
      </c>
      <c r="BZ5" s="356">
        <f t="shared" si="11"/>
        <v>0</v>
      </c>
      <c r="CA5" s="149">
        <f t="shared" si="12"/>
        <v>0</v>
      </c>
      <c r="CB5" s="149">
        <f t="shared" si="13"/>
        <v>1</v>
      </c>
      <c r="CC5" s="276">
        <f t="shared" si="14"/>
        <v>1</v>
      </c>
      <c r="CD5" s="248">
        <f t="shared" si="15"/>
        <v>1</v>
      </c>
      <c r="CE5" s="274">
        <f t="shared" si="44" ref="CE5:CE68">MAX(CC5,BY5)</f>
        <v>1</v>
      </c>
      <c r="CF5" s="356">
        <f t="shared" si="16"/>
        <v>0</v>
      </c>
      <c r="CG5" s="149">
        <f t="shared" si="17"/>
        <v>0</v>
      </c>
      <c r="CH5" s="150">
        <f t="shared" si="18"/>
        <v>0</v>
      </c>
      <c r="CI5" s="149">
        <f t="shared" si="19"/>
        <v>0</v>
      </c>
      <c r="CJ5" s="149">
        <f t="shared" si="20"/>
        <v>0</v>
      </c>
      <c r="CK5" s="149">
        <f t="shared" si="21"/>
        <v>1</v>
      </c>
      <c r="CL5" s="149">
        <f t="shared" si="22"/>
        <v>1</v>
      </c>
      <c r="CM5" s="149">
        <f t="shared" si="23"/>
        <v>1</v>
      </c>
      <c r="CN5" s="283">
        <f t="shared" si="24"/>
        <v>1</v>
      </c>
      <c r="CO5" s="149">
        <f t="shared" si="25"/>
        <v>0</v>
      </c>
      <c r="CP5" s="149">
        <f t="shared" si="26"/>
        <v>0</v>
      </c>
      <c r="CQ5" s="283" t="str">
        <f t="shared" si="27"/>
        <v/>
      </c>
      <c r="CR5" s="149" t="str">
        <f t="shared" si="28"/>
        <v xml:space="preserve"> 2040</v>
      </c>
      <c r="CS5" s="149">
        <f t="shared" si="29"/>
        <v>2040</v>
      </c>
      <c r="CT5" s="149">
        <v>0</v>
      </c>
      <c r="CU5" s="149">
        <v>0</v>
      </c>
      <c r="CV5" s="149">
        <v>0</v>
      </c>
      <c r="CW5" s="149">
        <v>0</v>
      </c>
      <c r="CX5" s="149">
        <v>0</v>
      </c>
      <c r="CY5" s="149">
        <v>0</v>
      </c>
      <c r="CZ5" s="149">
        <v>1</v>
      </c>
      <c r="DA5" s="149">
        <v>1</v>
      </c>
      <c r="DB5" s="149">
        <v>0</v>
      </c>
      <c r="DC5" s="149">
        <v>0</v>
      </c>
      <c r="DD5" s="149">
        <v>0</v>
      </c>
      <c r="DE5" s="149">
        <v>0</v>
      </c>
      <c r="DF5" s="149">
        <v>0</v>
      </c>
      <c r="DG5" s="149">
        <v>0</v>
      </c>
      <c r="DH5" s="149">
        <v>0</v>
      </c>
      <c r="DI5" s="149">
        <v>0</v>
      </c>
      <c r="DJ5" s="149">
        <v>1</v>
      </c>
      <c r="DK5" s="149">
        <v>0</v>
      </c>
      <c r="DL5" s="149">
        <v>1</v>
      </c>
      <c r="DM5" s="149">
        <v>1</v>
      </c>
      <c r="DN5" s="149">
        <v>0</v>
      </c>
      <c r="DO5" s="149">
        <v>1</v>
      </c>
      <c r="DP5" s="149">
        <v>0</v>
      </c>
      <c r="DQ5" s="149" t="s">
        <v>154</v>
      </c>
      <c r="DR5" s="149" t="s">
        <v>158</v>
      </c>
      <c r="DS5" s="149" t="s">
        <v>160</v>
      </c>
      <c r="DT5" s="149" t="s">
        <v>154</v>
      </c>
      <c r="DU5" s="149">
        <v>0</v>
      </c>
      <c r="DV5" s="149" t="s">
        <v>150</v>
      </c>
      <c r="DW5" s="149" t="str">
        <f t="shared" si="30"/>
        <v>Y</v>
      </c>
      <c r="DX5" s="149" t="str">
        <f t="shared" si="31"/>
        <v/>
      </c>
      <c r="DY5" s="149" t="str">
        <f t="shared" si="32"/>
        <v>Y</v>
      </c>
      <c r="DZ5" s="149" t="str">
        <f t="shared" si="33"/>
        <v>N</v>
      </c>
      <c r="EA5" s="149" t="str">
        <f t="shared" si="34"/>
        <v>Yes</v>
      </c>
      <c r="EC5" s="149">
        <f t="shared" si="35"/>
        <v>2040</v>
      </c>
    </row>
    <row r="6" spans="1:133" s="149" customFormat="1" ht="16.5" customHeight="1">
      <c r="A6" s="149">
        <v>3</v>
      </c>
      <c r="B6" s="149">
        <v>3</v>
      </c>
      <c r="C6" s="150" t="s">
        <v>172</v>
      </c>
      <c r="D6" s="149" t="s">
        <v>173</v>
      </c>
      <c r="E6" s="149" t="s">
        <v>174</v>
      </c>
      <c r="F6" s="149" t="s">
        <v>175</v>
      </c>
      <c r="G6" s="149" t="s">
        <v>176</v>
      </c>
      <c r="H6" s="168" t="s">
        <v>177</v>
      </c>
      <c r="I6" s="149" t="s">
        <v>178</v>
      </c>
      <c r="J6" s="149">
        <v>0.091</v>
      </c>
      <c r="K6" s="149" t="s">
        <v>179</v>
      </c>
      <c r="L6" s="149">
        <v>1354310</v>
      </c>
      <c r="M6" s="150">
        <v>25</v>
      </c>
      <c r="N6" s="149" t="s">
        <v>154</v>
      </c>
      <c r="O6" s="149" t="s">
        <v>153</v>
      </c>
      <c r="P6" s="150" t="s">
        <v>153</v>
      </c>
      <c r="Q6" s="149" t="s">
        <v>154</v>
      </c>
      <c r="R6" s="149" t="s">
        <v>154</v>
      </c>
      <c r="S6" s="149" t="s">
        <v>153</v>
      </c>
      <c r="T6" s="149" t="s">
        <v>153</v>
      </c>
      <c r="U6" s="151" t="s">
        <v>153</v>
      </c>
      <c r="V6" s="149" t="s">
        <v>153</v>
      </c>
      <c r="W6" s="149" t="s">
        <v>153</v>
      </c>
      <c r="X6" s="152" t="s">
        <v>153</v>
      </c>
      <c r="Y6" s="149" t="s">
        <v>153</v>
      </c>
      <c r="Z6" s="149" t="s">
        <v>153</v>
      </c>
      <c r="AA6" s="150"/>
      <c r="AC6" s="149" t="s">
        <v>153</v>
      </c>
      <c r="AD6" s="149" t="s">
        <v>153</v>
      </c>
      <c r="AE6" s="149" t="s">
        <v>153</v>
      </c>
      <c r="AF6" s="149" t="s">
        <v>153</v>
      </c>
      <c r="AG6" s="149" t="s">
        <v>153</v>
      </c>
      <c r="AH6" s="150" t="s">
        <v>153</v>
      </c>
      <c r="AI6" s="149" t="s">
        <v>180</v>
      </c>
      <c r="AJ6" s="149" t="s">
        <v>154</v>
      </c>
      <c r="AK6" s="170" t="s">
        <v>153</v>
      </c>
      <c r="AL6" s="149">
        <v>2060</v>
      </c>
      <c r="AM6" s="171" t="s">
        <v>181</v>
      </c>
      <c r="AN6" s="150"/>
      <c r="AP6" s="149" t="s">
        <v>154</v>
      </c>
      <c r="AQ6" s="149" t="s">
        <v>153</v>
      </c>
      <c r="AR6" s="149" t="s">
        <v>153</v>
      </c>
      <c r="AT6" s="171"/>
      <c r="AU6" s="150"/>
      <c r="AV6" s="188" t="s">
        <v>168</v>
      </c>
      <c r="AW6" s="172" t="s">
        <v>153</v>
      </c>
      <c r="AX6" s="149" t="s">
        <v>153</v>
      </c>
      <c r="AY6" s="149" t="s">
        <v>154</v>
      </c>
      <c r="AZ6" s="149" t="s">
        <v>153</v>
      </c>
      <c r="BA6" s="149" t="s">
        <v>153</v>
      </c>
      <c r="BB6" s="171"/>
      <c r="BC6" s="172"/>
      <c r="BE6" s="173"/>
      <c r="BF6" s="150"/>
      <c r="BG6" s="283">
        <f t="shared" si="36"/>
        <v>0</v>
      </c>
      <c r="BH6" s="149">
        <f t="shared" si="37"/>
        <v>0</v>
      </c>
      <c r="BI6" s="149">
        <f t="shared" si="0"/>
        <v>0</v>
      </c>
      <c r="BJ6" s="280">
        <f t="shared" si="1"/>
        <v>0</v>
      </c>
      <c r="BK6" s="356">
        <f t="shared" si="38"/>
        <v>0</v>
      </c>
      <c r="BL6" s="149">
        <f t="shared" si="39"/>
        <v>0</v>
      </c>
      <c r="BM6" s="149">
        <f t="shared" si="2"/>
        <v>0</v>
      </c>
      <c r="BN6" s="278">
        <f t="shared" si="3"/>
        <v>0</v>
      </c>
      <c r="BO6" s="149">
        <f t="shared" si="40"/>
        <v>0</v>
      </c>
      <c r="BP6" s="149">
        <f t="shared" si="41"/>
        <v>0</v>
      </c>
      <c r="BQ6" s="149">
        <f t="shared" si="4"/>
        <v>0</v>
      </c>
      <c r="BR6" s="356">
        <f t="shared" si="42"/>
        <v>0</v>
      </c>
      <c r="BS6" s="149">
        <f t="shared" si="43"/>
        <v>0</v>
      </c>
      <c r="BT6" s="149">
        <f t="shared" si="5"/>
        <v>0</v>
      </c>
      <c r="BU6" s="356">
        <f t="shared" si="6"/>
        <v>0</v>
      </c>
      <c r="BV6" s="149">
        <f t="shared" si="7"/>
        <v>0</v>
      </c>
      <c r="BW6" s="113">
        <f t="shared" si="8"/>
        <v>0</v>
      </c>
      <c r="BX6" s="248">
        <f t="shared" si="9"/>
        <v>1</v>
      </c>
      <c r="BY6" s="175">
        <f t="shared" si="10"/>
        <v>0</v>
      </c>
      <c r="BZ6" s="356">
        <f t="shared" si="11"/>
        <v>0</v>
      </c>
      <c r="CA6" s="149">
        <f t="shared" si="12"/>
        <v>0</v>
      </c>
      <c r="CB6" s="149">
        <f t="shared" si="13"/>
        <v>0</v>
      </c>
      <c r="CC6" s="276">
        <f t="shared" si="14"/>
        <v>0</v>
      </c>
      <c r="CD6" s="248">
        <f t="shared" si="15"/>
        <v>1</v>
      </c>
      <c r="CE6" s="274">
        <f t="shared" si="44"/>
        <v>0</v>
      </c>
      <c r="CF6" s="356">
        <f t="shared" si="16"/>
        <v>0</v>
      </c>
      <c r="CG6" s="149">
        <f t="shared" si="17"/>
        <v>0</v>
      </c>
      <c r="CH6" s="150">
        <f t="shared" si="18"/>
        <v>0</v>
      </c>
      <c r="CI6" s="149">
        <f t="shared" si="19"/>
        <v>0</v>
      </c>
      <c r="CJ6" s="149">
        <f t="shared" si="20"/>
        <v>0</v>
      </c>
      <c r="CK6" s="149">
        <f t="shared" si="21"/>
        <v>0</v>
      </c>
      <c r="CL6" s="149">
        <f t="shared" si="22"/>
        <v>0</v>
      </c>
      <c r="CM6" s="149">
        <f t="shared" si="23"/>
        <v>0</v>
      </c>
      <c r="CN6" s="283">
        <f t="shared" si="24"/>
        <v>0</v>
      </c>
      <c r="CO6" s="149">
        <f t="shared" si="25"/>
        <v>0</v>
      </c>
      <c r="CP6" s="149">
        <f t="shared" si="26"/>
        <v>1</v>
      </c>
      <c r="CQ6" s="283" t="str">
        <f t="shared" si="27"/>
        <v/>
      </c>
      <c r="CR6" s="149" t="str">
        <f t="shared" si="28"/>
        <v xml:space="preserve"> </v>
      </c>
      <c r="CS6" s="149">
        <f t="shared" si="29"/>
        <v>0</v>
      </c>
      <c r="CT6" s="149">
        <v>0</v>
      </c>
      <c r="CU6" s="149">
        <v>0</v>
      </c>
      <c r="CV6" s="149">
        <v>0</v>
      </c>
      <c r="CW6" s="149">
        <v>0</v>
      </c>
      <c r="CX6" s="149">
        <v>0</v>
      </c>
      <c r="CY6" s="149">
        <v>0</v>
      </c>
      <c r="CZ6" s="149">
        <v>0</v>
      </c>
      <c r="DA6" s="149">
        <v>0</v>
      </c>
      <c r="DB6" s="149">
        <v>0</v>
      </c>
      <c r="DC6" s="149">
        <v>0</v>
      </c>
      <c r="DD6" s="149">
        <v>0</v>
      </c>
      <c r="DE6" s="149">
        <v>0</v>
      </c>
      <c r="DF6" s="149">
        <v>0</v>
      </c>
      <c r="DG6" s="149">
        <v>0</v>
      </c>
      <c r="DH6" s="149">
        <v>0</v>
      </c>
      <c r="DI6" s="149">
        <v>0</v>
      </c>
      <c r="DJ6" s="149">
        <v>0</v>
      </c>
      <c r="DK6" s="149">
        <v>0</v>
      </c>
      <c r="DL6" s="149">
        <v>0</v>
      </c>
      <c r="DM6" s="149">
        <v>0</v>
      </c>
      <c r="DN6" s="149">
        <v>0</v>
      </c>
      <c r="DO6" s="149">
        <v>0</v>
      </c>
      <c r="DP6" s="149">
        <v>0</v>
      </c>
      <c r="DQ6" s="149" t="s">
        <v>154</v>
      </c>
      <c r="DR6" s="149">
        <v>0</v>
      </c>
      <c r="DS6" s="149" t="s">
        <v>154</v>
      </c>
      <c r="DT6" s="149" t="s">
        <v>154</v>
      </c>
      <c r="DU6" s="149">
        <v>0</v>
      </c>
      <c r="DV6" s="149">
        <v>0</v>
      </c>
      <c r="DW6" s="149" t="str">
        <f t="shared" si="30"/>
        <v>N</v>
      </c>
      <c r="DX6" s="149" t="str">
        <f t="shared" si="31"/>
        <v/>
      </c>
      <c r="DY6" s="149" t="str">
        <f t="shared" si="32"/>
        <v>N</v>
      </c>
      <c r="DZ6" s="149" t="str">
        <f t="shared" si="33"/>
        <v>N</v>
      </c>
      <c r="EA6" s="149" t="str">
        <f t="shared" si="34"/>
        <v>Not Specified</v>
      </c>
      <c r="EC6" s="149">
        <f t="shared" si="35"/>
        <v>0</v>
      </c>
    </row>
    <row r="7" spans="1:133" s="149" customFormat="1" ht="16.5" customHeight="1">
      <c r="A7" s="149">
        <v>4</v>
      </c>
      <c r="B7" s="149">
        <v>4</v>
      </c>
      <c r="C7" s="150" t="s">
        <v>182</v>
      </c>
      <c r="D7" s="149" t="s">
        <v>183</v>
      </c>
      <c r="E7" s="149" t="s">
        <v>184</v>
      </c>
      <c r="F7" s="149" t="s">
        <v>185</v>
      </c>
      <c r="G7" s="149" t="s">
        <v>9</v>
      </c>
      <c r="H7" s="168" t="s">
        <v>186</v>
      </c>
      <c r="I7" s="149" t="s">
        <v>187</v>
      </c>
      <c r="J7" s="149">
        <v>-0.13</v>
      </c>
      <c r="K7" s="149" t="s">
        <v>188</v>
      </c>
      <c r="L7" s="149">
        <v>75118</v>
      </c>
      <c r="M7" s="150">
        <v>7</v>
      </c>
      <c r="N7" s="149" t="s">
        <v>154</v>
      </c>
      <c r="O7" s="149" t="s">
        <v>153</v>
      </c>
      <c r="P7" s="150" t="s">
        <v>153</v>
      </c>
      <c r="Q7" s="149" t="s">
        <v>154</v>
      </c>
      <c r="R7" s="149" t="s">
        <v>154</v>
      </c>
      <c r="S7" s="149" t="s">
        <v>153</v>
      </c>
      <c r="T7" s="149" t="s">
        <v>153</v>
      </c>
      <c r="U7" s="151" t="s">
        <v>153</v>
      </c>
      <c r="V7" s="149" t="s">
        <v>153</v>
      </c>
      <c r="W7" s="149" t="s">
        <v>153</v>
      </c>
      <c r="X7" s="152" t="s">
        <v>153</v>
      </c>
      <c r="Y7" s="149" t="s">
        <v>153</v>
      </c>
      <c r="Z7" s="149" t="s">
        <v>153</v>
      </c>
      <c r="AA7" s="150"/>
      <c r="AC7" s="149" t="s">
        <v>167</v>
      </c>
      <c r="AD7" s="149" t="s">
        <v>6</v>
      </c>
      <c r="AE7" s="149" t="s">
        <v>157</v>
      </c>
      <c r="AF7" s="149" t="s">
        <v>157</v>
      </c>
      <c r="AG7" s="149" t="s">
        <v>158</v>
      </c>
      <c r="AH7" s="150" t="s">
        <v>159</v>
      </c>
      <c r="AJ7" s="149" t="s">
        <v>154</v>
      </c>
      <c r="AK7" s="170" t="s">
        <v>153</v>
      </c>
      <c r="AN7" s="150"/>
      <c r="AO7" s="149" t="s">
        <v>160</v>
      </c>
      <c r="AP7" s="149" t="s">
        <v>150</v>
      </c>
      <c r="AQ7" s="149" t="s">
        <v>159</v>
      </c>
      <c r="AR7" s="149" t="s">
        <v>189</v>
      </c>
      <c r="AS7" s="149">
        <v>2050</v>
      </c>
      <c r="AU7" s="150"/>
      <c r="AV7" s="149" t="s">
        <v>157</v>
      </c>
      <c r="AW7" s="172" t="s">
        <v>190</v>
      </c>
      <c r="AX7" s="149" t="s">
        <v>158</v>
      </c>
      <c r="AY7" s="149" t="s">
        <v>154</v>
      </c>
      <c r="AZ7" s="149" t="s">
        <v>153</v>
      </c>
      <c r="BA7" s="149" t="s">
        <v>153</v>
      </c>
      <c r="BB7" s="171"/>
      <c r="BC7" s="172"/>
      <c r="BE7" s="173"/>
      <c r="BF7" s="150"/>
      <c r="BG7" s="283">
        <f t="shared" si="36"/>
        <v>0</v>
      </c>
      <c r="BH7" s="149">
        <f t="shared" si="37"/>
        <v>0</v>
      </c>
      <c r="BI7" s="149">
        <f t="shared" si="0"/>
        <v>0</v>
      </c>
      <c r="BJ7" s="280">
        <f t="shared" si="1"/>
        <v>0</v>
      </c>
      <c r="BK7" s="356">
        <f t="shared" si="38"/>
        <v>0</v>
      </c>
      <c r="BL7" s="149">
        <f t="shared" si="39"/>
        <v>0</v>
      </c>
      <c r="BM7" s="149">
        <f t="shared" si="2"/>
        <v>0</v>
      </c>
      <c r="BN7" s="278">
        <f t="shared" si="3"/>
        <v>0</v>
      </c>
      <c r="BO7" s="149">
        <f t="shared" si="40"/>
        <v>0</v>
      </c>
      <c r="BP7" s="149">
        <f t="shared" si="41"/>
        <v>0</v>
      </c>
      <c r="BQ7" s="149">
        <f t="shared" si="4"/>
        <v>0</v>
      </c>
      <c r="BR7" s="356">
        <f t="shared" si="42"/>
        <v>0</v>
      </c>
      <c r="BS7" s="149">
        <f t="shared" si="43"/>
        <v>0</v>
      </c>
      <c r="BT7" s="149">
        <f t="shared" si="5"/>
        <v>1</v>
      </c>
      <c r="BU7" s="356">
        <f t="shared" si="6"/>
        <v>0</v>
      </c>
      <c r="BV7" s="149">
        <f t="shared" si="7"/>
        <v>0</v>
      </c>
      <c r="BW7" s="113">
        <f t="shared" si="8"/>
        <v>0</v>
      </c>
      <c r="BX7" s="248">
        <f t="shared" si="9"/>
        <v>0</v>
      </c>
      <c r="BY7" s="175">
        <f t="shared" si="10"/>
        <v>0</v>
      </c>
      <c r="BZ7" s="356">
        <f t="shared" si="11"/>
        <v>0</v>
      </c>
      <c r="CA7" s="149">
        <f t="shared" si="12"/>
        <v>0</v>
      </c>
      <c r="CB7" s="149">
        <f t="shared" si="13"/>
        <v>1</v>
      </c>
      <c r="CC7" s="276">
        <f t="shared" si="14"/>
        <v>1</v>
      </c>
      <c r="CD7" s="248">
        <f t="shared" si="15"/>
        <v>1</v>
      </c>
      <c r="CE7" s="274">
        <f t="shared" si="44"/>
        <v>1</v>
      </c>
      <c r="CF7" s="356">
        <f t="shared" si="16"/>
        <v>0</v>
      </c>
      <c r="CG7" s="149">
        <f t="shared" si="17"/>
        <v>0</v>
      </c>
      <c r="CH7" s="150">
        <f t="shared" si="18"/>
        <v>0</v>
      </c>
      <c r="CI7" s="149">
        <f t="shared" si="19"/>
        <v>0</v>
      </c>
      <c r="CJ7" s="149">
        <f t="shared" si="20"/>
        <v>0</v>
      </c>
      <c r="CK7" s="149">
        <f t="shared" si="21"/>
        <v>1</v>
      </c>
      <c r="CL7" s="149">
        <f t="shared" si="22"/>
        <v>1</v>
      </c>
      <c r="CM7" s="149">
        <f t="shared" si="23"/>
        <v>1</v>
      </c>
      <c r="CN7" s="283">
        <f t="shared" si="24"/>
        <v>1</v>
      </c>
      <c r="CO7" s="149">
        <f t="shared" si="25"/>
        <v>0</v>
      </c>
      <c r="CP7" s="149">
        <f t="shared" si="26"/>
        <v>0</v>
      </c>
      <c r="CQ7" s="283" t="str">
        <f t="shared" si="27"/>
        <v/>
      </c>
      <c r="CR7" s="149" t="str">
        <f t="shared" si="28"/>
        <v xml:space="preserve"> 2050</v>
      </c>
      <c r="CS7" s="149">
        <f t="shared" si="29"/>
        <v>2050</v>
      </c>
      <c r="CT7" s="149">
        <v>0</v>
      </c>
      <c r="CU7" s="149">
        <v>0</v>
      </c>
      <c r="CV7" s="149">
        <v>0</v>
      </c>
      <c r="CW7" s="149">
        <v>0</v>
      </c>
      <c r="CX7" s="149">
        <v>0</v>
      </c>
      <c r="CY7" s="149">
        <v>0</v>
      </c>
      <c r="CZ7" s="149">
        <v>1</v>
      </c>
      <c r="DA7" s="149">
        <v>1</v>
      </c>
      <c r="DB7" s="149">
        <v>0</v>
      </c>
      <c r="DC7" s="149">
        <v>0</v>
      </c>
      <c r="DD7" s="149">
        <v>0</v>
      </c>
      <c r="DE7" s="149">
        <v>0</v>
      </c>
      <c r="DF7" s="149">
        <v>0</v>
      </c>
      <c r="DG7" s="149">
        <v>0</v>
      </c>
      <c r="DH7" s="149">
        <v>0</v>
      </c>
      <c r="DI7" s="149">
        <v>0</v>
      </c>
      <c r="DJ7" s="149">
        <v>1</v>
      </c>
      <c r="DK7" s="149">
        <v>0</v>
      </c>
      <c r="DL7" s="149">
        <v>1</v>
      </c>
      <c r="DM7" s="149">
        <v>1</v>
      </c>
      <c r="DN7" s="149">
        <v>0</v>
      </c>
      <c r="DO7" s="149">
        <v>1</v>
      </c>
      <c r="DP7" s="149">
        <v>0</v>
      </c>
      <c r="DQ7" s="149" t="s">
        <v>154</v>
      </c>
      <c r="DR7" s="149">
        <v>0</v>
      </c>
      <c r="DS7" s="149" t="s">
        <v>160</v>
      </c>
      <c r="DT7" s="149" t="s">
        <v>154</v>
      </c>
      <c r="DU7" s="149">
        <v>0</v>
      </c>
      <c r="DV7" s="149" t="s">
        <v>150</v>
      </c>
      <c r="DW7" s="149" t="str">
        <f t="shared" si="30"/>
        <v>N</v>
      </c>
      <c r="DX7" s="149" t="str">
        <f t="shared" si="31"/>
        <v/>
      </c>
      <c r="DY7" s="149" t="str">
        <f t="shared" si="32"/>
        <v>Y</v>
      </c>
      <c r="DZ7" s="149" t="str">
        <f t="shared" si="33"/>
        <v>N</v>
      </c>
      <c r="EA7" s="149" t="str">
        <f t="shared" si="34"/>
        <v>Yes</v>
      </c>
      <c r="EC7" s="149">
        <f t="shared" si="35"/>
        <v>2050</v>
      </c>
    </row>
    <row r="8" spans="1:133" s="149" customFormat="1" ht="16.5" customHeight="1">
      <c r="A8" s="149">
        <v>5</v>
      </c>
      <c r="B8" s="149">
        <v>6</v>
      </c>
      <c r="C8" s="150" t="s">
        <v>191</v>
      </c>
      <c r="D8" s="149" t="s">
        <v>192</v>
      </c>
      <c r="E8" s="149" t="s">
        <v>193</v>
      </c>
      <c r="F8" s="149" t="s">
        <v>175</v>
      </c>
      <c r="G8" s="149" t="s">
        <v>176</v>
      </c>
      <c r="H8" s="168" t="s">
        <v>194</v>
      </c>
      <c r="I8" s="149" t="s">
        <v>195</v>
      </c>
      <c r="J8" s="149">
        <v>0.053</v>
      </c>
      <c r="K8" s="149" t="s">
        <v>196</v>
      </c>
      <c r="L8" s="149">
        <v>985155</v>
      </c>
      <c r="M8" s="150">
        <v>25</v>
      </c>
      <c r="N8" s="149" t="s">
        <v>154</v>
      </c>
      <c r="O8" s="149" t="s">
        <v>153</v>
      </c>
      <c r="P8" s="150" t="s">
        <v>153</v>
      </c>
      <c r="Q8" s="149" t="s">
        <v>154</v>
      </c>
      <c r="R8" s="149" t="s">
        <v>154</v>
      </c>
      <c r="S8" s="149" t="s">
        <v>153</v>
      </c>
      <c r="T8" s="149" t="s">
        <v>153</v>
      </c>
      <c r="U8" s="151" t="s">
        <v>153</v>
      </c>
      <c r="V8" s="149" t="s">
        <v>153</v>
      </c>
      <c r="W8" s="149" t="s">
        <v>153</v>
      </c>
      <c r="X8" s="152" t="s">
        <v>153</v>
      </c>
      <c r="Y8" s="149" t="s">
        <v>153</v>
      </c>
      <c r="Z8" s="149" t="s">
        <v>153</v>
      </c>
      <c r="AA8" s="150"/>
      <c r="AC8" s="149" t="s">
        <v>167</v>
      </c>
      <c r="AD8" s="149" t="s">
        <v>6</v>
      </c>
      <c r="AE8" s="149" t="s">
        <v>157</v>
      </c>
      <c r="AF8" s="149" t="s">
        <v>157</v>
      </c>
      <c r="AG8" s="149" t="s">
        <v>168</v>
      </c>
      <c r="AH8" s="150" t="s">
        <v>159</v>
      </c>
      <c r="AI8" s="149" t="s">
        <v>180</v>
      </c>
      <c r="AJ8" s="149" t="s">
        <v>154</v>
      </c>
      <c r="AK8" s="170" t="s">
        <v>153</v>
      </c>
      <c r="AL8" s="149">
        <v>2060</v>
      </c>
      <c r="AM8" s="171"/>
      <c r="AN8" s="150"/>
      <c r="AO8" s="149" t="s">
        <v>160</v>
      </c>
      <c r="AP8" s="149" t="s">
        <v>150</v>
      </c>
      <c r="AQ8" s="149" t="s">
        <v>159</v>
      </c>
      <c r="AR8" s="149" t="s">
        <v>197</v>
      </c>
      <c r="AS8" s="149">
        <v>2050</v>
      </c>
      <c r="AT8" s="189"/>
      <c r="AU8" s="150"/>
      <c r="AV8" s="149" t="s">
        <v>168</v>
      </c>
      <c r="AW8" s="172" t="s">
        <v>158</v>
      </c>
      <c r="AX8" s="149" t="s">
        <v>158</v>
      </c>
      <c r="AY8" s="149" t="s">
        <v>154</v>
      </c>
      <c r="AZ8" s="149" t="s">
        <v>153</v>
      </c>
      <c r="BA8" s="149" t="s">
        <v>153</v>
      </c>
      <c r="BC8" s="172"/>
      <c r="BE8" s="173"/>
      <c r="BF8" s="150"/>
      <c r="BG8" s="283">
        <f t="shared" si="36"/>
        <v>0</v>
      </c>
      <c r="BH8" s="149">
        <f t="shared" si="37"/>
        <v>0</v>
      </c>
      <c r="BI8" s="149">
        <f t="shared" si="0"/>
        <v>0</v>
      </c>
      <c r="BJ8" s="280">
        <f t="shared" si="1"/>
        <v>0</v>
      </c>
      <c r="BK8" s="356">
        <f t="shared" si="38"/>
        <v>0</v>
      </c>
      <c r="BL8" s="149">
        <f t="shared" si="39"/>
        <v>0</v>
      </c>
      <c r="BM8" s="149">
        <f t="shared" si="2"/>
        <v>0</v>
      </c>
      <c r="BN8" s="278">
        <f t="shared" si="3"/>
        <v>0</v>
      </c>
      <c r="BO8" s="149">
        <f t="shared" si="40"/>
        <v>0</v>
      </c>
      <c r="BP8" s="149">
        <f t="shared" si="41"/>
        <v>0</v>
      </c>
      <c r="BQ8" s="149">
        <f t="shared" si="4"/>
        <v>0</v>
      </c>
      <c r="BR8" s="356">
        <f t="shared" si="42"/>
        <v>0</v>
      </c>
      <c r="BS8" s="149">
        <f t="shared" si="43"/>
        <v>0</v>
      </c>
      <c r="BT8" s="149">
        <f t="shared" si="5"/>
        <v>1</v>
      </c>
      <c r="BU8" s="356">
        <f t="shared" si="6"/>
        <v>0</v>
      </c>
      <c r="BV8" s="149">
        <f t="shared" si="7"/>
        <v>0</v>
      </c>
      <c r="BW8" s="113">
        <f t="shared" si="8"/>
        <v>0</v>
      </c>
      <c r="BX8" s="248">
        <f t="shared" si="9"/>
        <v>1</v>
      </c>
      <c r="BY8" s="175">
        <f t="shared" si="10"/>
        <v>0</v>
      </c>
      <c r="BZ8" s="356">
        <f t="shared" si="11"/>
        <v>0</v>
      </c>
      <c r="CA8" s="149">
        <f t="shared" si="12"/>
        <v>0</v>
      </c>
      <c r="CB8" s="149">
        <f t="shared" si="13"/>
        <v>1</v>
      </c>
      <c r="CC8" s="276">
        <f t="shared" si="14"/>
        <v>1</v>
      </c>
      <c r="CD8" s="248">
        <f t="shared" si="15"/>
        <v>1</v>
      </c>
      <c r="CE8" s="274">
        <f t="shared" si="44"/>
        <v>1</v>
      </c>
      <c r="CF8" s="356">
        <f t="shared" si="16"/>
        <v>0</v>
      </c>
      <c r="CG8" s="149">
        <f t="shared" si="17"/>
        <v>0</v>
      </c>
      <c r="CH8" s="150">
        <f t="shared" si="18"/>
        <v>0</v>
      </c>
      <c r="CI8" s="149">
        <f t="shared" si="19"/>
        <v>0</v>
      </c>
      <c r="CJ8" s="149">
        <f t="shared" si="20"/>
        <v>0</v>
      </c>
      <c r="CK8" s="149">
        <f t="shared" si="21"/>
        <v>1</v>
      </c>
      <c r="CL8" s="149">
        <f t="shared" si="22"/>
        <v>1</v>
      </c>
      <c r="CM8" s="149">
        <f t="shared" si="23"/>
        <v>1</v>
      </c>
      <c r="CN8" s="283">
        <f t="shared" si="24"/>
        <v>0</v>
      </c>
      <c r="CO8" s="149">
        <f t="shared" si="25"/>
        <v>0</v>
      </c>
      <c r="CP8" s="149">
        <f t="shared" si="26"/>
        <v>1</v>
      </c>
      <c r="CQ8" s="283" t="str">
        <f t="shared" si="27"/>
        <v/>
      </c>
      <c r="CR8" s="149" t="str">
        <f t="shared" si="28"/>
        <v xml:space="preserve"> 2050</v>
      </c>
      <c r="CS8" s="149">
        <f t="shared" si="29"/>
        <v>2050</v>
      </c>
      <c r="CT8" s="149">
        <v>0</v>
      </c>
      <c r="CU8" s="149">
        <v>0</v>
      </c>
      <c r="CV8" s="149">
        <v>0</v>
      </c>
      <c r="CW8" s="149">
        <v>0</v>
      </c>
      <c r="CX8" s="149">
        <v>0</v>
      </c>
      <c r="CY8" s="149">
        <v>0</v>
      </c>
      <c r="CZ8" s="149">
        <v>0</v>
      </c>
      <c r="DA8" s="149">
        <v>0</v>
      </c>
      <c r="DB8" s="149">
        <v>0</v>
      </c>
      <c r="DC8" s="149">
        <v>0</v>
      </c>
      <c r="DD8" s="149">
        <v>0</v>
      </c>
      <c r="DE8" s="149">
        <v>0</v>
      </c>
      <c r="DF8" s="149">
        <v>0</v>
      </c>
      <c r="DG8" s="149">
        <v>0</v>
      </c>
      <c r="DH8" s="149">
        <v>0</v>
      </c>
      <c r="DI8" s="149">
        <v>0</v>
      </c>
      <c r="DJ8" s="149">
        <v>0</v>
      </c>
      <c r="DK8" s="149">
        <v>0</v>
      </c>
      <c r="DL8" s="149">
        <v>0</v>
      </c>
      <c r="DM8" s="149">
        <v>0</v>
      </c>
      <c r="DN8" s="149">
        <v>0</v>
      </c>
      <c r="DO8" s="149">
        <v>0</v>
      </c>
      <c r="DP8" s="149">
        <v>0</v>
      </c>
      <c r="DQ8" s="149" t="s">
        <v>154</v>
      </c>
      <c r="DR8" s="149">
        <v>0</v>
      </c>
      <c r="DS8" s="149" t="s">
        <v>7858</v>
      </c>
      <c r="DT8" s="149" t="s">
        <v>180</v>
      </c>
      <c r="DU8" s="149" t="s">
        <v>7861</v>
      </c>
      <c r="DV8" s="149">
        <v>0</v>
      </c>
      <c r="DW8" s="149" t="str">
        <f t="shared" si="30"/>
        <v>N</v>
      </c>
      <c r="DX8" s="149" t="str">
        <f t="shared" si="31"/>
        <v/>
      </c>
      <c r="DY8" s="149" t="str">
        <f t="shared" si="32"/>
        <v>Y</v>
      </c>
      <c r="DZ8" s="149" t="str">
        <f t="shared" si="33"/>
        <v>N</v>
      </c>
      <c r="EA8" s="149" t="str">
        <f t="shared" si="34"/>
        <v>Not Specified</v>
      </c>
      <c r="EC8" s="149">
        <f t="shared" si="35"/>
        <v>2050</v>
      </c>
    </row>
    <row r="9" spans="1:133" s="149" customFormat="1" ht="16.5" customHeight="1">
      <c r="A9" s="149">
        <v>6</v>
      </c>
      <c r="B9" s="149">
        <v>5</v>
      </c>
      <c r="C9" s="150" t="s">
        <v>198</v>
      </c>
      <c r="D9" s="149" t="s">
        <v>192</v>
      </c>
      <c r="E9" s="149" t="s">
        <v>193</v>
      </c>
      <c r="F9" s="149" t="s">
        <v>175</v>
      </c>
      <c r="G9" s="149" t="s">
        <v>176</v>
      </c>
      <c r="H9" s="168" t="s">
        <v>199</v>
      </c>
      <c r="I9" s="149" t="s">
        <v>200</v>
      </c>
      <c r="J9" s="149">
        <v>-0.145</v>
      </c>
      <c r="K9" s="149" t="s">
        <v>201</v>
      </c>
      <c r="L9" s="149">
        <v>495096</v>
      </c>
      <c r="M9" s="150">
        <v>27</v>
      </c>
      <c r="N9" s="149" t="s">
        <v>154</v>
      </c>
      <c r="O9" s="149" t="s">
        <v>153</v>
      </c>
      <c r="P9" s="150" t="s">
        <v>153</v>
      </c>
      <c r="Q9" s="149" t="s">
        <v>154</v>
      </c>
      <c r="R9" s="149" t="s">
        <v>154</v>
      </c>
      <c r="S9" s="149" t="s">
        <v>153</v>
      </c>
      <c r="T9" s="149" t="s">
        <v>153</v>
      </c>
      <c r="U9" s="151" t="s">
        <v>153</v>
      </c>
      <c r="V9" s="149" t="s">
        <v>153</v>
      </c>
      <c r="W9" s="149" t="s">
        <v>153</v>
      </c>
      <c r="X9" s="152" t="s">
        <v>153</v>
      </c>
      <c r="Y9" s="149" t="s">
        <v>153</v>
      </c>
      <c r="Z9" s="149" t="s">
        <v>153</v>
      </c>
      <c r="AA9" s="150"/>
      <c r="AC9" s="149" t="s">
        <v>202</v>
      </c>
      <c r="AD9" s="149" t="s">
        <v>5</v>
      </c>
      <c r="AE9" s="149" t="s">
        <v>157</v>
      </c>
      <c r="AF9" s="149" t="s">
        <v>157</v>
      </c>
      <c r="AG9" s="149" t="s">
        <v>168</v>
      </c>
      <c r="AH9" s="150" t="s">
        <v>159</v>
      </c>
      <c r="AI9" s="149" t="s">
        <v>160</v>
      </c>
      <c r="AJ9" s="149" t="s">
        <v>150</v>
      </c>
      <c r="AK9" s="170" t="s">
        <v>203</v>
      </c>
      <c r="AL9" s="149">
        <v>2050</v>
      </c>
      <c r="AM9" s="171"/>
      <c r="AN9" s="150"/>
      <c r="AP9" s="149" t="s">
        <v>154</v>
      </c>
      <c r="AQ9" s="149" t="s">
        <v>153</v>
      </c>
      <c r="AR9" s="149" t="s">
        <v>153</v>
      </c>
      <c r="AT9" s="171"/>
      <c r="AU9" s="150"/>
      <c r="AV9" s="149" t="s">
        <v>157</v>
      </c>
      <c r="AW9" s="172" t="s">
        <v>171</v>
      </c>
      <c r="AX9" s="149" t="s">
        <v>158</v>
      </c>
      <c r="AY9" s="149" t="s">
        <v>154</v>
      </c>
      <c r="AZ9" s="149" t="s">
        <v>153</v>
      </c>
      <c r="BA9" s="149" t="s">
        <v>153</v>
      </c>
      <c r="BC9" s="150"/>
      <c r="BE9" s="173"/>
      <c r="BF9" s="150"/>
      <c r="BG9" s="283">
        <f t="shared" si="36"/>
        <v>0</v>
      </c>
      <c r="BH9" s="149">
        <f t="shared" si="37"/>
        <v>0</v>
      </c>
      <c r="BI9" s="149">
        <f t="shared" si="0"/>
        <v>0</v>
      </c>
      <c r="BJ9" s="280">
        <f t="shared" si="1"/>
        <v>0</v>
      </c>
      <c r="BK9" s="356">
        <f t="shared" si="38"/>
        <v>0</v>
      </c>
      <c r="BL9" s="149">
        <f t="shared" si="39"/>
        <v>0</v>
      </c>
      <c r="BM9" s="149">
        <f t="shared" si="2"/>
        <v>0</v>
      </c>
      <c r="BN9" s="278">
        <f t="shared" si="3"/>
        <v>0</v>
      </c>
      <c r="BO9" s="149">
        <f t="shared" si="40"/>
        <v>0</v>
      </c>
      <c r="BP9" s="149">
        <f t="shared" si="41"/>
        <v>0</v>
      </c>
      <c r="BQ9" s="149">
        <f t="shared" si="4"/>
        <v>0</v>
      </c>
      <c r="BR9" s="356">
        <f t="shared" si="42"/>
        <v>0</v>
      </c>
      <c r="BS9" s="149">
        <f t="shared" si="43"/>
        <v>0</v>
      </c>
      <c r="BT9" s="149">
        <f t="shared" si="5"/>
        <v>0</v>
      </c>
      <c r="BU9" s="356">
        <f t="shared" si="6"/>
        <v>0</v>
      </c>
      <c r="BV9" s="149">
        <f t="shared" si="7"/>
        <v>0</v>
      </c>
      <c r="BW9" s="113">
        <f t="shared" si="8"/>
        <v>1</v>
      </c>
      <c r="BX9" s="248">
        <f t="shared" si="9"/>
        <v>0</v>
      </c>
      <c r="BY9" s="175">
        <f t="shared" si="10"/>
        <v>1</v>
      </c>
      <c r="BZ9" s="356">
        <f t="shared" si="11"/>
        <v>0</v>
      </c>
      <c r="CA9" s="149">
        <f t="shared" si="12"/>
        <v>0</v>
      </c>
      <c r="CB9" s="149">
        <f t="shared" si="13"/>
        <v>0</v>
      </c>
      <c r="CC9" s="276">
        <f t="shared" si="14"/>
        <v>0</v>
      </c>
      <c r="CD9" s="248">
        <f t="shared" si="15"/>
        <v>0</v>
      </c>
      <c r="CE9" s="274">
        <f t="shared" si="44"/>
        <v>1</v>
      </c>
      <c r="CF9" s="356">
        <f t="shared" si="16"/>
        <v>0</v>
      </c>
      <c r="CG9" s="149">
        <f t="shared" si="17"/>
        <v>0</v>
      </c>
      <c r="CH9" s="150">
        <f t="shared" si="18"/>
        <v>0</v>
      </c>
      <c r="CI9" s="149">
        <f t="shared" si="19"/>
        <v>0</v>
      </c>
      <c r="CJ9" s="149">
        <f t="shared" si="20"/>
        <v>0</v>
      </c>
      <c r="CK9" s="149">
        <f t="shared" si="21"/>
        <v>1</v>
      </c>
      <c r="CL9" s="149">
        <f t="shared" si="22"/>
        <v>1</v>
      </c>
      <c r="CM9" s="149">
        <f t="shared" si="23"/>
        <v>1</v>
      </c>
      <c r="CN9" s="283">
        <f t="shared" si="24"/>
        <v>1</v>
      </c>
      <c r="CO9" s="149">
        <f t="shared" si="25"/>
        <v>0</v>
      </c>
      <c r="CP9" s="149">
        <f t="shared" si="26"/>
        <v>0</v>
      </c>
      <c r="CQ9" s="283" t="str">
        <f t="shared" si="27"/>
        <v/>
      </c>
      <c r="CR9" s="149" t="str">
        <f t="shared" si="28"/>
        <v xml:space="preserve"> </v>
      </c>
      <c r="CS9" s="149">
        <f t="shared" si="29"/>
        <v>0</v>
      </c>
      <c r="CT9" s="149">
        <v>0</v>
      </c>
      <c r="CU9" s="149">
        <v>0</v>
      </c>
      <c r="CV9" s="149">
        <v>0</v>
      </c>
      <c r="CW9" s="149">
        <v>0</v>
      </c>
      <c r="CX9" s="149">
        <v>0</v>
      </c>
      <c r="CY9" s="149">
        <v>0</v>
      </c>
      <c r="CZ9" s="149">
        <v>0</v>
      </c>
      <c r="DA9" s="149">
        <v>0</v>
      </c>
      <c r="DB9" s="149">
        <v>0</v>
      </c>
      <c r="DC9" s="149">
        <v>0</v>
      </c>
      <c r="DD9" s="149">
        <v>0</v>
      </c>
      <c r="DE9" s="149">
        <v>0</v>
      </c>
      <c r="DF9" s="149">
        <v>0</v>
      </c>
      <c r="DG9" s="149">
        <v>0</v>
      </c>
      <c r="DH9" s="149">
        <v>0</v>
      </c>
      <c r="DI9" s="149">
        <v>0</v>
      </c>
      <c r="DJ9" s="149">
        <v>0</v>
      </c>
      <c r="DK9" s="149">
        <v>0</v>
      </c>
      <c r="DL9" s="149">
        <v>0</v>
      </c>
      <c r="DM9" s="149">
        <v>0</v>
      </c>
      <c r="DN9" s="149">
        <v>0</v>
      </c>
      <c r="DO9" s="149">
        <v>0</v>
      </c>
      <c r="DP9" s="149">
        <v>0</v>
      </c>
      <c r="DQ9" s="149" t="s">
        <v>154</v>
      </c>
      <c r="DR9" s="149">
        <v>0</v>
      </c>
      <c r="DS9" s="149" t="s">
        <v>154</v>
      </c>
      <c r="DT9" s="149" t="s">
        <v>180</v>
      </c>
      <c r="DU9" s="149" t="s">
        <v>3005</v>
      </c>
      <c r="DV9" s="149">
        <v>0</v>
      </c>
      <c r="DW9" s="149" t="str">
        <f t="shared" si="30"/>
        <v>N</v>
      </c>
      <c r="DX9" s="149" t="str">
        <f t="shared" si="31"/>
        <v/>
      </c>
      <c r="DY9" s="149" t="str">
        <f t="shared" si="32"/>
        <v>N</v>
      </c>
      <c r="DZ9" s="149" t="str">
        <f t="shared" si="33"/>
        <v>Y</v>
      </c>
      <c r="EA9" s="149" t="str">
        <f t="shared" si="34"/>
        <v>Yes</v>
      </c>
      <c r="EC9" s="149">
        <f t="shared" si="35"/>
        <v>0</v>
      </c>
    </row>
    <row r="10" spans="1:135" s="188" customFormat="1" ht="16.5" customHeight="1">
      <c r="A10" s="188">
        <v>7</v>
      </c>
      <c r="B10" s="188">
        <v>8</v>
      </c>
      <c r="C10" s="254" t="s">
        <v>204</v>
      </c>
      <c r="D10" s="149" t="s">
        <v>205</v>
      </c>
      <c r="E10" s="149" t="s">
        <v>206</v>
      </c>
      <c r="F10" s="149" t="s">
        <v>145</v>
      </c>
      <c r="G10" s="149" t="s">
        <v>146</v>
      </c>
      <c r="H10" s="168" t="s">
        <v>207</v>
      </c>
      <c r="I10" s="149" t="s">
        <v>208</v>
      </c>
      <c r="J10" s="149">
        <v>-0.356</v>
      </c>
      <c r="K10" s="149" t="s">
        <v>209</v>
      </c>
      <c r="L10" s="149">
        <v>400000</v>
      </c>
      <c r="M10" s="150">
        <v>29</v>
      </c>
      <c r="N10" s="149" t="s">
        <v>154</v>
      </c>
      <c r="O10" s="149" t="s">
        <v>153</v>
      </c>
      <c r="P10" s="150" t="s">
        <v>153</v>
      </c>
      <c r="Q10" s="149" t="s">
        <v>150</v>
      </c>
      <c r="R10" s="149" t="s">
        <v>150</v>
      </c>
      <c r="S10" s="149" t="s">
        <v>151</v>
      </c>
      <c r="T10" s="149" t="s">
        <v>152</v>
      </c>
      <c r="U10" s="151">
        <v>2030</v>
      </c>
      <c r="V10" s="149" t="s">
        <v>153</v>
      </c>
      <c r="W10" s="149" t="s">
        <v>153</v>
      </c>
      <c r="X10" s="152" t="s">
        <v>153</v>
      </c>
      <c r="Y10" s="188" t="s">
        <v>154</v>
      </c>
      <c r="Z10" s="188" t="s">
        <v>210</v>
      </c>
      <c r="AA10" s="254"/>
      <c r="AC10" s="149" t="s">
        <v>167</v>
      </c>
      <c r="AD10" s="149" t="s">
        <v>6</v>
      </c>
      <c r="AE10" s="149" t="s">
        <v>157</v>
      </c>
      <c r="AF10" s="149" t="s">
        <v>157</v>
      </c>
      <c r="AG10" s="149" t="s">
        <v>158</v>
      </c>
      <c r="AH10" s="150" t="s">
        <v>159</v>
      </c>
      <c r="AI10" s="149"/>
      <c r="AJ10" s="149" t="s">
        <v>154</v>
      </c>
      <c r="AK10" s="170" t="s">
        <v>153</v>
      </c>
      <c r="AL10" s="149"/>
      <c r="AM10" s="149"/>
      <c r="AN10" s="150"/>
      <c r="AO10" s="149" t="s">
        <v>160</v>
      </c>
      <c r="AP10" s="149" t="s">
        <v>150</v>
      </c>
      <c r="AQ10" s="149" t="s">
        <v>159</v>
      </c>
      <c r="AR10" s="149" t="s">
        <v>211</v>
      </c>
      <c r="AS10" s="149">
        <v>2035</v>
      </c>
      <c r="AT10" s="149"/>
      <c r="AU10" s="150"/>
      <c r="AV10" s="149" t="s">
        <v>168</v>
      </c>
      <c r="AW10" s="172" t="s">
        <v>168</v>
      </c>
      <c r="AX10" s="149" t="s">
        <v>158</v>
      </c>
      <c r="AY10" s="149" t="s">
        <v>154</v>
      </c>
      <c r="AZ10" s="149" t="s">
        <v>153</v>
      </c>
      <c r="BA10" s="149" t="s">
        <v>153</v>
      </c>
      <c r="BB10" s="149"/>
      <c r="BC10" s="150"/>
      <c r="BD10" s="149"/>
      <c r="BE10" s="173"/>
      <c r="BF10" s="150"/>
      <c r="BG10" s="283">
        <f t="shared" si="36"/>
        <v>0</v>
      </c>
      <c r="BH10" s="149">
        <f t="shared" si="37"/>
        <v>0</v>
      </c>
      <c r="BI10" s="149">
        <f t="shared" si="0"/>
        <v>0</v>
      </c>
      <c r="BJ10" s="280">
        <f t="shared" si="1"/>
        <v>0</v>
      </c>
      <c r="BK10" s="356">
        <f t="shared" si="38"/>
        <v>0</v>
      </c>
      <c r="BL10" s="149">
        <f t="shared" si="39"/>
        <v>1</v>
      </c>
      <c r="BM10" s="149">
        <f t="shared" si="2"/>
        <v>0</v>
      </c>
      <c r="BN10" s="278">
        <f t="shared" si="3"/>
        <v>1</v>
      </c>
      <c r="BO10" s="149">
        <f t="shared" si="40"/>
        <v>0</v>
      </c>
      <c r="BP10" s="149">
        <f t="shared" si="41"/>
        <v>0</v>
      </c>
      <c r="BQ10" s="149">
        <f t="shared" si="4"/>
        <v>0</v>
      </c>
      <c r="BR10" s="356">
        <f t="shared" si="42"/>
        <v>0</v>
      </c>
      <c r="BS10" s="149">
        <f t="shared" si="43"/>
        <v>0</v>
      </c>
      <c r="BT10" s="149">
        <f t="shared" si="5"/>
        <v>1</v>
      </c>
      <c r="BU10" s="356">
        <f t="shared" si="6"/>
        <v>0</v>
      </c>
      <c r="BV10" s="149">
        <f t="shared" si="7"/>
        <v>0</v>
      </c>
      <c r="BW10" s="113">
        <f t="shared" si="8"/>
        <v>0</v>
      </c>
      <c r="BX10" s="248">
        <f t="shared" si="9"/>
        <v>0</v>
      </c>
      <c r="BY10" s="175">
        <f t="shared" si="10"/>
        <v>0</v>
      </c>
      <c r="BZ10" s="356">
        <f t="shared" si="11"/>
        <v>0</v>
      </c>
      <c r="CA10" s="149">
        <f t="shared" si="12"/>
        <v>0</v>
      </c>
      <c r="CB10" s="149">
        <f t="shared" si="13"/>
        <v>1</v>
      </c>
      <c r="CC10" s="276">
        <f t="shared" si="14"/>
        <v>1</v>
      </c>
      <c r="CD10" s="248">
        <f t="shared" si="15"/>
        <v>1</v>
      </c>
      <c r="CE10" s="274">
        <f t="shared" si="44"/>
        <v>1</v>
      </c>
      <c r="CF10" s="356">
        <f t="shared" si="16"/>
        <v>0</v>
      </c>
      <c r="CG10" s="149">
        <f t="shared" si="17"/>
        <v>0</v>
      </c>
      <c r="CH10" s="150">
        <f t="shared" si="18"/>
        <v>0</v>
      </c>
      <c r="CI10" s="149">
        <f t="shared" si="19"/>
        <v>0</v>
      </c>
      <c r="CJ10" s="149">
        <f t="shared" si="20"/>
        <v>1</v>
      </c>
      <c r="CK10" s="149">
        <f t="shared" si="21"/>
        <v>1</v>
      </c>
      <c r="CL10" s="149">
        <f t="shared" si="22"/>
        <v>2</v>
      </c>
      <c r="CM10" s="149">
        <f t="shared" si="23"/>
        <v>1</v>
      </c>
      <c r="CN10" s="283">
        <f t="shared" si="24"/>
        <v>0</v>
      </c>
      <c r="CO10" s="149">
        <f t="shared" si="25"/>
        <v>0</v>
      </c>
      <c r="CP10" s="149">
        <f t="shared" si="26"/>
        <v>1</v>
      </c>
      <c r="CQ10" s="283">
        <f t="shared" si="27"/>
        <v>1</v>
      </c>
      <c r="CR10" s="149" t="str">
        <f t="shared" si="28"/>
        <v xml:space="preserve"> 2035</v>
      </c>
      <c r="CS10" s="149">
        <f t="shared" si="29"/>
        <v>2035</v>
      </c>
      <c r="CT10" s="149">
        <v>0</v>
      </c>
      <c r="CU10" s="149">
        <v>0</v>
      </c>
      <c r="CV10" s="149">
        <v>0</v>
      </c>
      <c r="CW10" s="149">
        <v>0</v>
      </c>
      <c r="CX10" s="149">
        <v>0</v>
      </c>
      <c r="CY10" s="149">
        <v>0</v>
      </c>
      <c r="CZ10" s="149">
        <v>1</v>
      </c>
      <c r="DA10" s="149">
        <v>1</v>
      </c>
      <c r="DB10" s="149">
        <v>0</v>
      </c>
      <c r="DC10" s="149">
        <v>1</v>
      </c>
      <c r="DD10" s="149">
        <v>0</v>
      </c>
      <c r="DE10" s="149">
        <v>1</v>
      </c>
      <c r="DF10" s="149">
        <v>0</v>
      </c>
      <c r="DG10" s="149">
        <v>0</v>
      </c>
      <c r="DH10" s="149">
        <v>0</v>
      </c>
      <c r="DI10" s="149">
        <v>0</v>
      </c>
      <c r="DJ10" s="149">
        <v>1</v>
      </c>
      <c r="DK10" s="149">
        <v>0</v>
      </c>
      <c r="DL10" s="149">
        <v>1</v>
      </c>
      <c r="DM10" s="149">
        <v>1</v>
      </c>
      <c r="DN10" s="149">
        <v>0</v>
      </c>
      <c r="DO10" s="149">
        <v>1</v>
      </c>
      <c r="DP10" s="149">
        <v>0</v>
      </c>
      <c r="DQ10" s="149" t="s">
        <v>154</v>
      </c>
      <c r="DR10" s="149" t="s">
        <v>157</v>
      </c>
      <c r="DS10" s="149" t="s">
        <v>160</v>
      </c>
      <c r="DT10" s="149" t="s">
        <v>154</v>
      </c>
      <c r="DU10" s="149">
        <v>0</v>
      </c>
      <c r="DV10" s="149" t="s">
        <v>150</v>
      </c>
      <c r="DW10" s="149" t="str">
        <f t="shared" si="30"/>
        <v>Y</v>
      </c>
      <c r="DX10" s="149" t="str">
        <f t="shared" si="31"/>
        <v>Committed</v>
      </c>
      <c r="DY10" s="149" t="str">
        <f t="shared" si="32"/>
        <v>Y</v>
      </c>
      <c r="DZ10" s="149" t="str">
        <f t="shared" si="33"/>
        <v>N</v>
      </c>
      <c r="EA10" s="149" t="str">
        <f t="shared" si="34"/>
        <v>Not Specified</v>
      </c>
      <c r="EB10" s="149"/>
      <c r="EC10" s="149">
        <f t="shared" si="35"/>
        <v>2035</v>
      </c>
      <c r="ED10" s="149"/>
      <c r="EE10" s="149"/>
    </row>
    <row r="11" spans="1:133" s="149" customFormat="1" ht="16.5" customHeight="1">
      <c r="A11" s="149">
        <v>8</v>
      </c>
      <c r="B11" s="149">
        <v>7</v>
      </c>
      <c r="C11" s="150" t="s">
        <v>212</v>
      </c>
      <c r="D11" s="149" t="s">
        <v>213</v>
      </c>
      <c r="E11" s="149" t="s">
        <v>214</v>
      </c>
      <c r="F11" s="149" t="s">
        <v>145</v>
      </c>
      <c r="G11" s="149" t="s">
        <v>146</v>
      </c>
      <c r="H11" s="168" t="s">
        <v>215</v>
      </c>
      <c r="I11" s="149" t="s">
        <v>216</v>
      </c>
      <c r="J11" s="149">
        <v>-0.034</v>
      </c>
      <c r="K11" s="149" t="s">
        <v>217</v>
      </c>
      <c r="L11" s="149">
        <v>164000</v>
      </c>
      <c r="M11" s="150">
        <v>23</v>
      </c>
      <c r="N11" s="149" t="s">
        <v>150</v>
      </c>
      <c r="O11" s="149">
        <v>2016</v>
      </c>
      <c r="P11" s="150">
        <v>2021</v>
      </c>
      <c r="Q11" s="149" t="s">
        <v>150</v>
      </c>
      <c r="R11" s="149" t="s">
        <v>150</v>
      </c>
      <c r="S11" s="149" t="s">
        <v>151</v>
      </c>
      <c r="T11" s="149" t="s">
        <v>152</v>
      </c>
      <c r="U11" s="151">
        <v>2030</v>
      </c>
      <c r="V11" s="149" t="s">
        <v>153</v>
      </c>
      <c r="W11" s="149" t="s">
        <v>153</v>
      </c>
      <c r="X11" s="152" t="s">
        <v>153</v>
      </c>
      <c r="Y11" s="149" t="s">
        <v>153</v>
      </c>
      <c r="Z11" s="149" t="s">
        <v>153</v>
      </c>
      <c r="AA11" s="150"/>
      <c r="AC11" s="149" t="s">
        <v>202</v>
      </c>
      <c r="AD11" s="149" t="s">
        <v>5</v>
      </c>
      <c r="AE11" s="149" t="s">
        <v>157</v>
      </c>
      <c r="AF11" s="149" t="s">
        <v>157</v>
      </c>
      <c r="AG11" s="149" t="s">
        <v>157</v>
      </c>
      <c r="AH11" s="150" t="s">
        <v>218</v>
      </c>
      <c r="AI11" s="149" t="s">
        <v>219</v>
      </c>
      <c r="AJ11" s="149" t="s">
        <v>150</v>
      </c>
      <c r="AK11" s="170" t="s">
        <v>220</v>
      </c>
      <c r="AL11" s="149">
        <v>2030</v>
      </c>
      <c r="AN11" s="150"/>
      <c r="AP11" s="149" t="s">
        <v>154</v>
      </c>
      <c r="AQ11" s="149" t="s">
        <v>153</v>
      </c>
      <c r="AR11" s="149" t="s">
        <v>153</v>
      </c>
      <c r="AT11" s="171"/>
      <c r="AU11" s="150"/>
      <c r="AV11" s="149" t="s">
        <v>157</v>
      </c>
      <c r="AW11" s="172" t="s">
        <v>171</v>
      </c>
      <c r="AX11" s="149" t="s">
        <v>157</v>
      </c>
      <c r="AY11" s="149" t="s">
        <v>154</v>
      </c>
      <c r="AZ11" s="149" t="s">
        <v>153</v>
      </c>
      <c r="BA11" s="149" t="s">
        <v>153</v>
      </c>
      <c r="BC11" s="150"/>
      <c r="BE11" s="173"/>
      <c r="BF11" s="150"/>
      <c r="BG11" s="283">
        <f t="shared" si="36"/>
        <v>1</v>
      </c>
      <c r="BH11" s="149">
        <f t="shared" si="37"/>
        <v>0</v>
      </c>
      <c r="BI11" s="149">
        <f t="shared" si="0"/>
        <v>0</v>
      </c>
      <c r="BJ11" s="280">
        <f t="shared" si="1"/>
        <v>1</v>
      </c>
      <c r="BK11" s="356">
        <f t="shared" si="38"/>
        <v>0</v>
      </c>
      <c r="BL11" s="149">
        <f t="shared" si="39"/>
        <v>1</v>
      </c>
      <c r="BM11" s="149">
        <f t="shared" si="2"/>
        <v>0</v>
      </c>
      <c r="BN11" s="278">
        <f t="shared" si="3"/>
        <v>1</v>
      </c>
      <c r="BO11" s="149">
        <f t="shared" si="40"/>
        <v>0</v>
      </c>
      <c r="BP11" s="149">
        <f t="shared" si="41"/>
        <v>0</v>
      </c>
      <c r="BQ11" s="149">
        <f t="shared" si="4"/>
        <v>0</v>
      </c>
      <c r="BR11" s="356">
        <f t="shared" si="42"/>
        <v>0</v>
      </c>
      <c r="BS11" s="149">
        <f t="shared" si="43"/>
        <v>0</v>
      </c>
      <c r="BT11" s="149">
        <f t="shared" si="5"/>
        <v>0</v>
      </c>
      <c r="BU11" s="356">
        <f t="shared" si="6"/>
        <v>0</v>
      </c>
      <c r="BV11" s="149">
        <f t="shared" si="7"/>
        <v>1</v>
      </c>
      <c r="BW11" s="113">
        <f t="shared" si="8"/>
        <v>0</v>
      </c>
      <c r="BX11" s="248">
        <f t="shared" si="9"/>
        <v>0</v>
      </c>
      <c r="BY11" s="175">
        <f t="shared" si="10"/>
        <v>1</v>
      </c>
      <c r="BZ11" s="356">
        <f t="shared" si="11"/>
        <v>0</v>
      </c>
      <c r="CA11" s="149">
        <f t="shared" si="12"/>
        <v>0</v>
      </c>
      <c r="CB11" s="149">
        <f t="shared" si="13"/>
        <v>0</v>
      </c>
      <c r="CC11" s="276">
        <f t="shared" si="14"/>
        <v>0</v>
      </c>
      <c r="CD11" s="248">
        <f t="shared" si="15"/>
        <v>0</v>
      </c>
      <c r="CE11" s="274">
        <f t="shared" si="44"/>
        <v>1</v>
      </c>
      <c r="CF11" s="356">
        <f t="shared" si="16"/>
        <v>0</v>
      </c>
      <c r="CG11" s="149">
        <f t="shared" si="17"/>
        <v>0</v>
      </c>
      <c r="CH11" s="150">
        <f t="shared" si="18"/>
        <v>0</v>
      </c>
      <c r="CI11" s="149">
        <f t="shared" si="19"/>
        <v>1</v>
      </c>
      <c r="CJ11" s="149">
        <f t="shared" si="20"/>
        <v>2</v>
      </c>
      <c r="CK11" s="149">
        <f t="shared" si="21"/>
        <v>0</v>
      </c>
      <c r="CL11" s="149">
        <f t="shared" si="22"/>
        <v>3</v>
      </c>
      <c r="CM11" s="149">
        <f t="shared" si="23"/>
        <v>1</v>
      </c>
      <c r="CN11" s="283">
        <f t="shared" si="24"/>
        <v>1</v>
      </c>
      <c r="CO11" s="149">
        <f t="shared" si="25"/>
        <v>0</v>
      </c>
      <c r="CP11" s="149">
        <f t="shared" si="26"/>
        <v>0</v>
      </c>
      <c r="CQ11" s="283">
        <f t="shared" si="27"/>
        <v>1</v>
      </c>
      <c r="CR11" s="149" t="str">
        <f t="shared" si="28"/>
        <v xml:space="preserve"> </v>
      </c>
      <c r="CS11" s="149">
        <f t="shared" si="29"/>
        <v>0</v>
      </c>
      <c r="CT11" s="149">
        <v>1</v>
      </c>
      <c r="CU11" s="149">
        <v>0</v>
      </c>
      <c r="CV11" s="149">
        <v>0</v>
      </c>
      <c r="CW11" s="149">
        <v>1</v>
      </c>
      <c r="CX11" s="149">
        <v>0</v>
      </c>
      <c r="CY11" s="149">
        <v>0</v>
      </c>
      <c r="CZ11" s="149">
        <v>0</v>
      </c>
      <c r="DA11" s="149">
        <v>0</v>
      </c>
      <c r="DB11" s="149">
        <v>0</v>
      </c>
      <c r="DC11" s="149">
        <v>1</v>
      </c>
      <c r="DD11" s="149">
        <v>0</v>
      </c>
      <c r="DE11" s="149">
        <v>1</v>
      </c>
      <c r="DF11" s="149">
        <v>1</v>
      </c>
      <c r="DG11" s="149">
        <v>0</v>
      </c>
      <c r="DH11" s="149">
        <v>0</v>
      </c>
      <c r="DI11" s="149">
        <v>1</v>
      </c>
      <c r="DJ11" s="149">
        <v>1</v>
      </c>
      <c r="DK11" s="149">
        <v>1</v>
      </c>
      <c r="DL11" s="149">
        <v>1</v>
      </c>
      <c r="DM11" s="149">
        <v>1</v>
      </c>
      <c r="DN11" s="149">
        <v>0</v>
      </c>
      <c r="DO11" s="149">
        <v>1</v>
      </c>
      <c r="DP11" s="149">
        <v>1</v>
      </c>
      <c r="DQ11" s="149" t="s">
        <v>150</v>
      </c>
      <c r="DR11" s="149" t="s">
        <v>158</v>
      </c>
      <c r="DS11" s="149" t="s">
        <v>154</v>
      </c>
      <c r="DT11" s="149" t="s">
        <v>7857</v>
      </c>
      <c r="DU11" s="149" t="s">
        <v>7000</v>
      </c>
      <c r="DV11" s="149">
        <v>0</v>
      </c>
      <c r="DW11" s="149" t="str">
        <f t="shared" si="30"/>
        <v>Y</v>
      </c>
      <c r="DX11" s="149" t="str">
        <f t="shared" si="31"/>
        <v/>
      </c>
      <c r="DY11" s="149" t="str">
        <f t="shared" si="32"/>
        <v>N</v>
      </c>
      <c r="DZ11" s="149" t="str">
        <f t="shared" si="33"/>
        <v>Y</v>
      </c>
      <c r="EA11" s="149" t="str">
        <f t="shared" si="34"/>
        <v>Yes</v>
      </c>
      <c r="EC11" s="149">
        <f t="shared" si="35"/>
        <v>0</v>
      </c>
    </row>
    <row r="12" spans="1:133" s="149" customFormat="1" ht="16.5" customHeight="1">
      <c r="A12" s="149">
        <v>9</v>
      </c>
      <c r="B12" s="149">
        <v>10</v>
      </c>
      <c r="C12" s="150" t="s">
        <v>221</v>
      </c>
      <c r="D12" s="149" t="s">
        <v>222</v>
      </c>
      <c r="E12" s="149" t="s">
        <v>206</v>
      </c>
      <c r="F12" s="149" t="s">
        <v>145</v>
      </c>
      <c r="G12" s="149" t="s">
        <v>146</v>
      </c>
      <c r="H12" s="168" t="s">
        <v>223</v>
      </c>
      <c r="I12" s="149" t="s">
        <v>224</v>
      </c>
      <c r="J12" s="149">
        <v>-0.447</v>
      </c>
      <c r="K12" s="149" t="s">
        <v>225</v>
      </c>
      <c r="L12" s="149">
        <v>259500</v>
      </c>
      <c r="M12" s="150">
        <v>30</v>
      </c>
      <c r="N12" s="149" t="s">
        <v>154</v>
      </c>
      <c r="O12" s="149" t="s">
        <v>153</v>
      </c>
      <c r="P12" s="150" t="s">
        <v>153</v>
      </c>
      <c r="Q12" s="149" t="s">
        <v>150</v>
      </c>
      <c r="R12" s="149" t="s">
        <v>150</v>
      </c>
      <c r="S12" s="149" t="s">
        <v>151</v>
      </c>
      <c r="T12" s="149" t="s">
        <v>152</v>
      </c>
      <c r="U12" s="151">
        <v>2030</v>
      </c>
      <c r="V12" s="149" t="s">
        <v>151</v>
      </c>
      <c r="W12" s="149" t="s">
        <v>152</v>
      </c>
      <c r="X12" s="152">
        <v>2050</v>
      </c>
      <c r="Y12" s="149" t="s">
        <v>150</v>
      </c>
      <c r="Z12" s="149" t="s">
        <v>151</v>
      </c>
      <c r="AA12" s="150">
        <v>2050</v>
      </c>
      <c r="AC12" s="149" t="s">
        <v>167</v>
      </c>
      <c r="AD12" s="149" t="s">
        <v>6</v>
      </c>
      <c r="AE12" s="149" t="s">
        <v>157</v>
      </c>
      <c r="AF12" s="149" t="s">
        <v>157</v>
      </c>
      <c r="AG12" s="149" t="s">
        <v>157</v>
      </c>
      <c r="AH12" s="150" t="s">
        <v>218</v>
      </c>
      <c r="AJ12" s="149" t="s">
        <v>154</v>
      </c>
      <c r="AK12" s="170" t="s">
        <v>153</v>
      </c>
      <c r="AM12" s="171"/>
      <c r="AN12" s="150"/>
      <c r="AO12" s="149" t="s">
        <v>219</v>
      </c>
      <c r="AP12" s="149" t="s">
        <v>150</v>
      </c>
      <c r="AQ12" s="149" t="s">
        <v>218</v>
      </c>
      <c r="AR12" s="149" t="s">
        <v>226</v>
      </c>
      <c r="AS12" s="149">
        <v>2050</v>
      </c>
      <c r="AT12" s="171"/>
      <c r="AU12" s="150"/>
      <c r="AV12" s="149" t="s">
        <v>157</v>
      </c>
      <c r="AW12" s="172" t="s">
        <v>168</v>
      </c>
      <c r="AX12" s="149" t="s">
        <v>158</v>
      </c>
      <c r="AY12" s="149" t="s">
        <v>154</v>
      </c>
      <c r="AZ12" s="149" t="s">
        <v>153</v>
      </c>
      <c r="BA12" s="149" t="s">
        <v>153</v>
      </c>
      <c r="BC12" s="150"/>
      <c r="BE12" s="173"/>
      <c r="BF12" s="150"/>
      <c r="BG12" s="283">
        <f t="shared" si="36"/>
        <v>0</v>
      </c>
      <c r="BH12" s="149">
        <f t="shared" si="37"/>
        <v>0</v>
      </c>
      <c r="BI12" s="149">
        <f t="shared" si="0"/>
        <v>0</v>
      </c>
      <c r="BJ12" s="280">
        <f t="shared" si="1"/>
        <v>0</v>
      </c>
      <c r="BK12" s="356">
        <f t="shared" si="38"/>
        <v>0</v>
      </c>
      <c r="BL12" s="149">
        <f t="shared" si="39"/>
        <v>1</v>
      </c>
      <c r="BM12" s="149">
        <f t="shared" si="2"/>
        <v>0</v>
      </c>
      <c r="BN12" s="278">
        <f t="shared" si="3"/>
        <v>1</v>
      </c>
      <c r="BO12" s="149">
        <f t="shared" si="40"/>
        <v>0</v>
      </c>
      <c r="BP12" s="149">
        <f t="shared" si="41"/>
        <v>0</v>
      </c>
      <c r="BQ12" s="149">
        <f t="shared" si="4"/>
        <v>1</v>
      </c>
      <c r="BR12" s="356">
        <f t="shared" si="42"/>
        <v>0</v>
      </c>
      <c r="BS12" s="149">
        <f t="shared" si="43"/>
        <v>0</v>
      </c>
      <c r="BT12" s="149">
        <f t="shared" si="5"/>
        <v>1</v>
      </c>
      <c r="BU12" s="356">
        <f t="shared" si="6"/>
        <v>0</v>
      </c>
      <c r="BV12" s="149">
        <f t="shared" si="7"/>
        <v>0</v>
      </c>
      <c r="BW12" s="113">
        <f t="shared" si="8"/>
        <v>0</v>
      </c>
      <c r="BX12" s="248">
        <f t="shared" si="9"/>
        <v>0</v>
      </c>
      <c r="BY12" s="175">
        <f t="shared" si="10"/>
        <v>0</v>
      </c>
      <c r="BZ12" s="356">
        <f t="shared" si="11"/>
        <v>0</v>
      </c>
      <c r="CA12" s="149">
        <f t="shared" si="12"/>
        <v>0</v>
      </c>
      <c r="CB12" s="149">
        <f t="shared" si="13"/>
        <v>1</v>
      </c>
      <c r="CC12" s="276">
        <f t="shared" si="14"/>
        <v>1</v>
      </c>
      <c r="CD12" s="248">
        <f t="shared" si="15"/>
        <v>1</v>
      </c>
      <c r="CE12" s="274">
        <f t="shared" si="44"/>
        <v>1</v>
      </c>
      <c r="CF12" s="356">
        <f t="shared" si="16"/>
        <v>0</v>
      </c>
      <c r="CG12" s="149">
        <f t="shared" si="17"/>
        <v>0</v>
      </c>
      <c r="CH12" s="150">
        <f t="shared" si="18"/>
        <v>0</v>
      </c>
      <c r="CI12" s="149">
        <f t="shared" si="19"/>
        <v>0</v>
      </c>
      <c r="CJ12" s="149">
        <f t="shared" si="20"/>
        <v>1</v>
      </c>
      <c r="CK12" s="149">
        <f t="shared" si="21"/>
        <v>1</v>
      </c>
      <c r="CL12" s="149">
        <f t="shared" si="22"/>
        <v>2</v>
      </c>
      <c r="CM12" s="149">
        <f t="shared" si="23"/>
        <v>1</v>
      </c>
      <c r="CN12" s="283">
        <f t="shared" si="24"/>
        <v>1</v>
      </c>
      <c r="CO12" s="149">
        <f t="shared" si="25"/>
        <v>0</v>
      </c>
      <c r="CP12" s="149">
        <f t="shared" si="26"/>
        <v>0</v>
      </c>
      <c r="CQ12" s="283">
        <f t="shared" si="27"/>
        <v>1</v>
      </c>
      <c r="CR12" s="149" t="str">
        <f t="shared" si="28"/>
        <v>2050 2050</v>
      </c>
      <c r="CS12" s="149">
        <f t="shared" si="29"/>
        <v>2050</v>
      </c>
      <c r="CT12" s="149">
        <v>0</v>
      </c>
      <c r="CU12" s="149">
        <v>1</v>
      </c>
      <c r="CV12" s="149">
        <v>0</v>
      </c>
      <c r="CW12" s="149">
        <v>1</v>
      </c>
      <c r="CX12" s="149">
        <v>0</v>
      </c>
      <c r="CY12" s="149">
        <v>0</v>
      </c>
      <c r="CZ12" s="149">
        <v>1</v>
      </c>
      <c r="DA12" s="149">
        <v>1</v>
      </c>
      <c r="DB12" s="149">
        <v>0</v>
      </c>
      <c r="DC12" s="149">
        <v>1</v>
      </c>
      <c r="DD12" s="149">
        <v>0</v>
      </c>
      <c r="DE12" s="149">
        <v>1</v>
      </c>
      <c r="DF12" s="149">
        <v>0</v>
      </c>
      <c r="DG12" s="149">
        <v>0</v>
      </c>
      <c r="DH12" s="149">
        <v>0</v>
      </c>
      <c r="DI12" s="149">
        <v>0</v>
      </c>
      <c r="DJ12" s="149">
        <v>1</v>
      </c>
      <c r="DK12" s="149">
        <v>1</v>
      </c>
      <c r="DL12" s="149">
        <v>1</v>
      </c>
      <c r="DM12" s="149">
        <v>0</v>
      </c>
      <c r="DN12" s="149">
        <v>0</v>
      </c>
      <c r="DO12" s="149">
        <v>1</v>
      </c>
      <c r="DP12" s="149">
        <v>0</v>
      </c>
      <c r="DQ12" s="149" t="s">
        <v>150</v>
      </c>
      <c r="DR12" s="149" t="s">
        <v>157</v>
      </c>
      <c r="DS12" s="149" t="s">
        <v>7857</v>
      </c>
      <c r="DT12" s="149" t="s">
        <v>160</v>
      </c>
      <c r="DU12" s="149" t="s">
        <v>3005</v>
      </c>
      <c r="DV12" s="149" t="s">
        <v>3005</v>
      </c>
      <c r="DW12" s="149" t="str">
        <f t="shared" si="30"/>
        <v>Y</v>
      </c>
      <c r="DX12" s="149" t="str">
        <f t="shared" si="31"/>
        <v>Targets set</v>
      </c>
      <c r="DY12" s="149" t="str">
        <f t="shared" si="32"/>
        <v>Y</v>
      </c>
      <c r="DZ12" s="149" t="str">
        <f t="shared" si="33"/>
        <v>N</v>
      </c>
      <c r="EA12" s="149" t="str">
        <f t="shared" si="34"/>
        <v>Yes</v>
      </c>
      <c r="EC12" s="149">
        <f t="shared" si="35"/>
        <v>2050</v>
      </c>
    </row>
    <row r="13" spans="1:133" s="149" customFormat="1" ht="16.5" customHeight="1">
      <c r="A13" s="149">
        <v>10</v>
      </c>
      <c r="B13" s="149">
        <v>9</v>
      </c>
      <c r="C13" s="150" t="s">
        <v>227</v>
      </c>
      <c r="D13" s="149" t="s">
        <v>228</v>
      </c>
      <c r="E13" s="149" t="s">
        <v>229</v>
      </c>
      <c r="F13" s="149" t="s">
        <v>145</v>
      </c>
      <c r="G13" s="149" t="s">
        <v>146</v>
      </c>
      <c r="H13" s="168" t="s">
        <v>230</v>
      </c>
      <c r="I13" s="149" t="s">
        <v>231</v>
      </c>
      <c r="J13" s="149">
        <v>-0.075</v>
      </c>
      <c r="K13" s="149" t="s">
        <v>232</v>
      </c>
      <c r="L13" s="149">
        <v>392400</v>
      </c>
      <c r="M13" s="150">
        <v>29</v>
      </c>
      <c r="N13" s="149" t="s">
        <v>154</v>
      </c>
      <c r="O13" s="149" t="s">
        <v>153</v>
      </c>
      <c r="P13" s="150" t="s">
        <v>153</v>
      </c>
      <c r="Q13" s="149" t="s">
        <v>154</v>
      </c>
      <c r="R13" s="149" t="s">
        <v>154</v>
      </c>
      <c r="S13" s="149" t="s">
        <v>153</v>
      </c>
      <c r="T13" s="149" t="s">
        <v>153</v>
      </c>
      <c r="U13" s="151" t="s">
        <v>153</v>
      </c>
      <c r="V13" s="149" t="s">
        <v>153</v>
      </c>
      <c r="W13" s="149" t="s">
        <v>153</v>
      </c>
      <c r="X13" s="152" t="s">
        <v>153</v>
      </c>
      <c r="Y13" s="149" t="s">
        <v>153</v>
      </c>
      <c r="Z13" s="149" t="s">
        <v>153</v>
      </c>
      <c r="AA13" s="150"/>
      <c r="AC13" s="149" t="s">
        <v>233</v>
      </c>
      <c r="AD13" s="149" t="s">
        <v>234</v>
      </c>
      <c r="AE13" s="149" t="s">
        <v>168</v>
      </c>
      <c r="AF13" s="149" t="s">
        <v>168</v>
      </c>
      <c r="AG13" s="149" t="s">
        <v>168</v>
      </c>
      <c r="AH13" s="150" t="s">
        <v>153</v>
      </c>
      <c r="AJ13" s="149" t="s">
        <v>154</v>
      </c>
      <c r="AK13" s="170" t="s">
        <v>153</v>
      </c>
      <c r="AN13" s="150"/>
      <c r="AP13" s="149" t="s">
        <v>154</v>
      </c>
      <c r="AQ13" s="149" t="s">
        <v>153</v>
      </c>
      <c r="AR13" s="149" t="s">
        <v>153</v>
      </c>
      <c r="AU13" s="150"/>
      <c r="AV13" s="149" t="s">
        <v>168</v>
      </c>
      <c r="AW13" s="172" t="s">
        <v>168</v>
      </c>
      <c r="AX13" s="149" t="s">
        <v>158</v>
      </c>
      <c r="AY13" s="149" t="s">
        <v>154</v>
      </c>
      <c r="AZ13" s="149" t="s">
        <v>153</v>
      </c>
      <c r="BA13" s="149" t="s">
        <v>153</v>
      </c>
      <c r="BC13" s="150"/>
      <c r="BE13" s="173"/>
      <c r="BF13" s="150"/>
      <c r="BG13" s="283">
        <f t="shared" si="36"/>
        <v>0</v>
      </c>
      <c r="BH13" s="149">
        <f t="shared" si="37"/>
        <v>0</v>
      </c>
      <c r="BI13" s="149">
        <f t="shared" si="0"/>
        <v>0</v>
      </c>
      <c r="BJ13" s="280">
        <f t="shared" si="1"/>
        <v>0</v>
      </c>
      <c r="BK13" s="356">
        <f t="shared" si="38"/>
        <v>0</v>
      </c>
      <c r="BL13" s="149">
        <f t="shared" si="39"/>
        <v>0</v>
      </c>
      <c r="BM13" s="149">
        <f t="shared" si="2"/>
        <v>0</v>
      </c>
      <c r="BN13" s="278">
        <f t="shared" si="3"/>
        <v>0</v>
      </c>
      <c r="BO13" s="149">
        <f t="shared" si="40"/>
        <v>0</v>
      </c>
      <c r="BP13" s="149">
        <f t="shared" si="41"/>
        <v>0</v>
      </c>
      <c r="BQ13" s="149">
        <f t="shared" si="4"/>
        <v>0</v>
      </c>
      <c r="BR13" s="356">
        <f t="shared" si="42"/>
        <v>0</v>
      </c>
      <c r="BS13" s="149">
        <f t="shared" si="43"/>
        <v>0</v>
      </c>
      <c r="BT13" s="149">
        <f t="shared" si="5"/>
        <v>0</v>
      </c>
      <c r="BU13" s="356">
        <f t="shared" si="6"/>
        <v>0</v>
      </c>
      <c r="BV13" s="149">
        <f t="shared" si="7"/>
        <v>0</v>
      </c>
      <c r="BW13" s="113">
        <f t="shared" si="8"/>
        <v>0</v>
      </c>
      <c r="BX13" s="248">
        <f t="shared" si="9"/>
        <v>0</v>
      </c>
      <c r="BY13" s="175">
        <f t="shared" si="10"/>
        <v>0</v>
      </c>
      <c r="BZ13" s="356">
        <f t="shared" si="11"/>
        <v>0</v>
      </c>
      <c r="CA13" s="149">
        <f t="shared" si="12"/>
        <v>0</v>
      </c>
      <c r="CB13" s="149">
        <f t="shared" si="13"/>
        <v>0</v>
      </c>
      <c r="CC13" s="276">
        <f t="shared" si="14"/>
        <v>0</v>
      </c>
      <c r="CD13" s="248">
        <f t="shared" si="15"/>
        <v>0</v>
      </c>
      <c r="CE13" s="274">
        <f t="shared" si="44"/>
        <v>0</v>
      </c>
      <c r="CF13" s="356">
        <f t="shared" si="16"/>
        <v>0</v>
      </c>
      <c r="CG13" s="149">
        <f t="shared" si="17"/>
        <v>0</v>
      </c>
      <c r="CH13" s="150">
        <f t="shared" si="18"/>
        <v>0</v>
      </c>
      <c r="CI13" s="149">
        <f t="shared" si="19"/>
        <v>0</v>
      </c>
      <c r="CJ13" s="149">
        <f t="shared" si="20"/>
        <v>0</v>
      </c>
      <c r="CK13" s="149">
        <f t="shared" si="21"/>
        <v>0</v>
      </c>
      <c r="CL13" s="149">
        <f t="shared" si="22"/>
        <v>0</v>
      </c>
      <c r="CM13" s="149">
        <f t="shared" si="23"/>
        <v>0</v>
      </c>
      <c r="CN13" s="283">
        <f t="shared" si="24"/>
        <v>0</v>
      </c>
      <c r="CO13" s="149">
        <f t="shared" si="25"/>
        <v>0</v>
      </c>
      <c r="CP13" s="149">
        <f t="shared" si="26"/>
        <v>1</v>
      </c>
      <c r="CQ13" s="283" t="str">
        <f t="shared" si="27"/>
        <v/>
      </c>
      <c r="CR13" s="149" t="str">
        <f t="shared" si="28"/>
        <v xml:space="preserve"> </v>
      </c>
      <c r="CS13" s="149">
        <f t="shared" si="29"/>
        <v>0</v>
      </c>
      <c r="CT13" s="149">
        <v>0</v>
      </c>
      <c r="CU13" s="149">
        <v>0</v>
      </c>
      <c r="CV13" s="149">
        <v>0</v>
      </c>
      <c r="CW13" s="149">
        <v>0</v>
      </c>
      <c r="CX13" s="149">
        <v>0</v>
      </c>
      <c r="CY13" s="149">
        <v>0</v>
      </c>
      <c r="CZ13" s="149">
        <v>0</v>
      </c>
      <c r="DA13" s="149">
        <v>0</v>
      </c>
      <c r="DB13" s="149">
        <v>0</v>
      </c>
      <c r="DC13" s="149">
        <v>0</v>
      </c>
      <c r="DD13" s="149">
        <v>0</v>
      </c>
      <c r="DE13" s="149">
        <v>0</v>
      </c>
      <c r="DF13" s="149">
        <v>0</v>
      </c>
      <c r="DG13" s="149">
        <v>0</v>
      </c>
      <c r="DH13" s="149">
        <v>0</v>
      </c>
      <c r="DI13" s="149">
        <v>0</v>
      </c>
      <c r="DJ13" s="149">
        <v>0</v>
      </c>
      <c r="DK13" s="149">
        <v>0</v>
      </c>
      <c r="DL13" s="149">
        <v>0</v>
      </c>
      <c r="DM13" s="149">
        <v>0</v>
      </c>
      <c r="DN13" s="149">
        <v>0</v>
      </c>
      <c r="DO13" s="149">
        <v>0</v>
      </c>
      <c r="DP13" s="149">
        <v>0</v>
      </c>
      <c r="DQ13" s="149" t="s">
        <v>154</v>
      </c>
      <c r="DR13" s="149">
        <v>0</v>
      </c>
      <c r="DS13" s="149" t="s">
        <v>154</v>
      </c>
      <c r="DT13" s="149" t="s">
        <v>154</v>
      </c>
      <c r="DU13" s="149">
        <v>0</v>
      </c>
      <c r="DV13" s="149">
        <v>0</v>
      </c>
      <c r="DW13" s="149" t="str">
        <f t="shared" si="30"/>
        <v>N</v>
      </c>
      <c r="DX13" s="149" t="str">
        <f t="shared" si="31"/>
        <v/>
      </c>
      <c r="DY13" s="149" t="str">
        <f t="shared" si="32"/>
        <v>N</v>
      </c>
      <c r="DZ13" s="149" t="str">
        <f t="shared" si="33"/>
        <v>N</v>
      </c>
      <c r="EA13" s="149" t="str">
        <f t="shared" si="34"/>
        <v>Not Specified</v>
      </c>
      <c r="EC13" s="149">
        <f t="shared" si="35"/>
        <v>0</v>
      </c>
    </row>
    <row r="14" spans="1:133" s="149" customFormat="1" ht="16.5" customHeight="1">
      <c r="A14" s="149">
        <v>11</v>
      </c>
      <c r="B14" s="149">
        <v>16</v>
      </c>
      <c r="C14" s="150" t="s">
        <v>235</v>
      </c>
      <c r="D14" s="149" t="s">
        <v>236</v>
      </c>
      <c r="E14" s="149" t="s">
        <v>206</v>
      </c>
      <c r="F14" s="149" t="s">
        <v>145</v>
      </c>
      <c r="G14" s="149" t="s">
        <v>146</v>
      </c>
      <c r="H14" s="168" t="s">
        <v>237</v>
      </c>
      <c r="I14" s="149" t="s">
        <v>238</v>
      </c>
      <c r="J14" s="149">
        <v>0.098</v>
      </c>
      <c r="K14" s="149" t="s">
        <v>239</v>
      </c>
      <c r="L14" s="149">
        <v>44000</v>
      </c>
      <c r="M14" s="150">
        <v>31</v>
      </c>
      <c r="N14" s="149" t="s">
        <v>154</v>
      </c>
      <c r="O14" s="149" t="s">
        <v>153</v>
      </c>
      <c r="P14" s="150" t="s">
        <v>153</v>
      </c>
      <c r="Q14" s="149" t="s">
        <v>150</v>
      </c>
      <c r="R14" s="149" t="s">
        <v>150</v>
      </c>
      <c r="S14" s="149" t="s">
        <v>151</v>
      </c>
      <c r="T14" s="149" t="s">
        <v>152</v>
      </c>
      <c r="U14" s="151">
        <v>2032</v>
      </c>
      <c r="V14" s="149" t="s">
        <v>153</v>
      </c>
      <c r="W14" s="149" t="s">
        <v>153</v>
      </c>
      <c r="X14" s="152" t="s">
        <v>153</v>
      </c>
      <c r="Y14" s="149" t="s">
        <v>153</v>
      </c>
      <c r="Z14" s="149" t="s">
        <v>153</v>
      </c>
      <c r="AA14" s="150"/>
      <c r="AC14" s="149" t="s">
        <v>9</v>
      </c>
      <c r="AD14" s="149" t="s">
        <v>240</v>
      </c>
      <c r="AE14" s="149" t="s">
        <v>157</v>
      </c>
      <c r="AF14" s="149" t="s">
        <v>157</v>
      </c>
      <c r="AG14" s="149" t="s">
        <v>169</v>
      </c>
      <c r="AH14" s="150" t="s">
        <v>159</v>
      </c>
      <c r="AJ14" s="149" t="s">
        <v>154</v>
      </c>
      <c r="AK14" s="170" t="s">
        <v>153</v>
      </c>
      <c r="AN14" s="150"/>
      <c r="AP14" s="149" t="s">
        <v>154</v>
      </c>
      <c r="AQ14" s="149" t="s">
        <v>153</v>
      </c>
      <c r="AR14" s="149" t="s">
        <v>153</v>
      </c>
      <c r="AU14" s="150"/>
      <c r="AV14" s="149" t="s">
        <v>168</v>
      </c>
      <c r="AW14" s="172" t="s">
        <v>168</v>
      </c>
      <c r="AX14" s="149" t="s">
        <v>158</v>
      </c>
      <c r="AY14" s="149" t="s">
        <v>150</v>
      </c>
      <c r="AZ14" s="149" t="s">
        <v>241</v>
      </c>
      <c r="BA14" s="149">
        <v>2032</v>
      </c>
      <c r="BC14" s="150"/>
      <c r="BE14" s="173"/>
      <c r="BF14" s="150"/>
      <c r="BG14" s="283">
        <f t="shared" si="36"/>
        <v>0</v>
      </c>
      <c r="BH14" s="149">
        <f t="shared" si="37"/>
        <v>0</v>
      </c>
      <c r="BI14" s="149">
        <f t="shared" si="0"/>
        <v>0</v>
      </c>
      <c r="BJ14" s="280">
        <f t="shared" si="1"/>
        <v>0</v>
      </c>
      <c r="BK14" s="356">
        <f t="shared" si="38"/>
        <v>0</v>
      </c>
      <c r="BL14" s="149">
        <f t="shared" si="39"/>
        <v>0</v>
      </c>
      <c r="BM14" s="149">
        <f t="shared" si="2"/>
        <v>1</v>
      </c>
      <c r="BN14" s="278">
        <f t="shared" si="3"/>
        <v>1</v>
      </c>
      <c r="BO14" s="149">
        <f t="shared" si="40"/>
        <v>0</v>
      </c>
      <c r="BP14" s="149">
        <f t="shared" si="41"/>
        <v>0</v>
      </c>
      <c r="BQ14" s="149">
        <f t="shared" si="4"/>
        <v>0</v>
      </c>
      <c r="BR14" s="356">
        <f t="shared" si="42"/>
        <v>0</v>
      </c>
      <c r="BS14" s="149">
        <f t="shared" si="43"/>
        <v>0</v>
      </c>
      <c r="BT14" s="149">
        <f t="shared" si="5"/>
        <v>0</v>
      </c>
      <c r="BU14" s="356">
        <f t="shared" si="6"/>
        <v>0</v>
      </c>
      <c r="BV14" s="149">
        <f t="shared" si="7"/>
        <v>0</v>
      </c>
      <c r="BW14" s="113">
        <f t="shared" si="8"/>
        <v>0</v>
      </c>
      <c r="BX14" s="248">
        <f t="shared" si="9"/>
        <v>0</v>
      </c>
      <c r="BY14" s="175">
        <f t="shared" si="10"/>
        <v>0</v>
      </c>
      <c r="BZ14" s="356">
        <f t="shared" si="11"/>
        <v>0</v>
      </c>
      <c r="CA14" s="149">
        <f t="shared" si="12"/>
        <v>0</v>
      </c>
      <c r="CB14" s="149">
        <f t="shared" si="13"/>
        <v>0</v>
      </c>
      <c r="CC14" s="276">
        <f t="shared" si="14"/>
        <v>0</v>
      </c>
      <c r="CD14" s="248">
        <f t="shared" si="15"/>
        <v>0</v>
      </c>
      <c r="CE14" s="274">
        <f t="shared" si="44"/>
        <v>0</v>
      </c>
      <c r="CF14" s="356">
        <f t="shared" si="16"/>
        <v>0</v>
      </c>
      <c r="CG14" s="149">
        <f t="shared" si="17"/>
        <v>0</v>
      </c>
      <c r="CH14" s="150">
        <f t="shared" si="18"/>
        <v>1</v>
      </c>
      <c r="CI14" s="149">
        <f t="shared" si="19"/>
        <v>0</v>
      </c>
      <c r="CJ14" s="149">
        <f t="shared" si="20"/>
        <v>0</v>
      </c>
      <c r="CK14" s="149">
        <f t="shared" si="21"/>
        <v>1</v>
      </c>
      <c r="CL14" s="149">
        <f t="shared" si="22"/>
        <v>1</v>
      </c>
      <c r="CM14" s="149">
        <f t="shared" si="23"/>
        <v>1</v>
      </c>
      <c r="CN14" s="283">
        <f t="shared" si="24"/>
        <v>0</v>
      </c>
      <c r="CO14" s="149">
        <f t="shared" si="25"/>
        <v>0</v>
      </c>
      <c r="CP14" s="149">
        <f t="shared" si="26"/>
        <v>1</v>
      </c>
      <c r="CQ14" s="283" t="str">
        <f t="shared" si="27"/>
        <v/>
      </c>
      <c r="CR14" s="149" t="str">
        <f t="shared" si="28"/>
        <v xml:space="preserve"> </v>
      </c>
      <c r="CS14" s="149">
        <f t="shared" si="29"/>
        <v>0</v>
      </c>
      <c r="CT14" s="149">
        <v>0</v>
      </c>
      <c r="CU14" s="149">
        <v>0</v>
      </c>
      <c r="CV14" s="149">
        <v>0</v>
      </c>
      <c r="CW14" s="149">
        <v>0</v>
      </c>
      <c r="CX14" s="149">
        <v>0</v>
      </c>
      <c r="CY14" s="149">
        <v>0</v>
      </c>
      <c r="CZ14" s="149">
        <v>0</v>
      </c>
      <c r="DA14" s="149">
        <v>0</v>
      </c>
      <c r="DB14" s="149">
        <v>0</v>
      </c>
      <c r="DC14" s="149">
        <v>0</v>
      </c>
      <c r="DD14" s="149">
        <v>1</v>
      </c>
      <c r="DE14" s="149">
        <v>1</v>
      </c>
      <c r="DF14" s="149">
        <v>0</v>
      </c>
      <c r="DG14" s="149">
        <v>0</v>
      </c>
      <c r="DH14" s="149">
        <v>0</v>
      </c>
      <c r="DI14" s="149">
        <v>0</v>
      </c>
      <c r="DJ14" s="149">
        <v>0</v>
      </c>
      <c r="DK14" s="149">
        <v>0</v>
      </c>
      <c r="DL14" s="149">
        <v>0</v>
      </c>
      <c r="DM14" s="149">
        <v>0</v>
      </c>
      <c r="DN14" s="149">
        <v>0</v>
      </c>
      <c r="DO14" s="149">
        <v>1</v>
      </c>
      <c r="DP14" s="149">
        <v>0</v>
      </c>
      <c r="DQ14" s="149" t="s">
        <v>150</v>
      </c>
      <c r="DR14" s="149" t="s">
        <v>158</v>
      </c>
      <c r="DS14" s="149" t="s">
        <v>154</v>
      </c>
      <c r="DT14" s="149" t="s">
        <v>154</v>
      </c>
      <c r="DU14" s="149">
        <v>0</v>
      </c>
      <c r="DV14" s="149">
        <v>0</v>
      </c>
      <c r="DW14" s="149" t="str">
        <f t="shared" si="30"/>
        <v>Y</v>
      </c>
      <c r="DX14" s="149" t="str">
        <f t="shared" si="31"/>
        <v/>
      </c>
      <c r="DY14" s="149" t="str">
        <f t="shared" si="32"/>
        <v>N</v>
      </c>
      <c r="DZ14" s="149" t="str">
        <f t="shared" si="33"/>
        <v>N</v>
      </c>
      <c r="EA14" s="149" t="str">
        <f t="shared" si="34"/>
        <v>Not Specified</v>
      </c>
      <c r="EC14" s="149">
        <f t="shared" si="35"/>
        <v>0</v>
      </c>
    </row>
    <row r="15" spans="1:133" s="149" customFormat="1" ht="16.5" customHeight="1">
      <c r="A15" s="149">
        <v>12</v>
      </c>
      <c r="B15" s="149">
        <v>11</v>
      </c>
      <c r="C15" s="150" t="s">
        <v>242</v>
      </c>
      <c r="D15" s="149" t="s">
        <v>243</v>
      </c>
      <c r="E15" s="149" t="s">
        <v>244</v>
      </c>
      <c r="F15" s="149" t="s">
        <v>245</v>
      </c>
      <c r="G15" s="149" t="s">
        <v>246</v>
      </c>
      <c r="H15" s="168" t="s">
        <v>247</v>
      </c>
      <c r="I15" s="149" t="s">
        <v>248</v>
      </c>
      <c r="J15" s="149">
        <v>-0.316</v>
      </c>
      <c r="K15" s="149" t="s">
        <v>249</v>
      </c>
      <c r="L15" s="149">
        <v>646501</v>
      </c>
      <c r="M15" s="150">
        <v>31</v>
      </c>
      <c r="N15" s="149" t="s">
        <v>154</v>
      </c>
      <c r="O15" s="149" t="s">
        <v>153</v>
      </c>
      <c r="P15" s="150" t="s">
        <v>153</v>
      </c>
      <c r="Q15" s="149" t="s">
        <v>150</v>
      </c>
      <c r="R15" s="149" t="s">
        <v>150</v>
      </c>
      <c r="S15" s="149" t="s">
        <v>151</v>
      </c>
      <c r="T15" s="149" t="s">
        <v>250</v>
      </c>
      <c r="U15" s="151">
        <v>2030</v>
      </c>
      <c r="V15" s="149" t="s">
        <v>153</v>
      </c>
      <c r="W15" s="149" t="s">
        <v>153</v>
      </c>
      <c r="X15" s="152" t="s">
        <v>153</v>
      </c>
      <c r="Y15" s="149" t="s">
        <v>153</v>
      </c>
      <c r="Z15" s="149" t="s">
        <v>153</v>
      </c>
      <c r="AA15" s="150"/>
      <c r="AC15" s="149" t="s">
        <v>202</v>
      </c>
      <c r="AD15" s="149" t="s">
        <v>5</v>
      </c>
      <c r="AE15" s="149" t="s">
        <v>157</v>
      </c>
      <c r="AF15" s="149" t="s">
        <v>157</v>
      </c>
      <c r="AG15" s="149" t="s">
        <v>169</v>
      </c>
      <c r="AH15" s="150" t="s">
        <v>159</v>
      </c>
      <c r="AI15" s="149" t="s">
        <v>160</v>
      </c>
      <c r="AJ15" s="149" t="s">
        <v>150</v>
      </c>
      <c r="AK15" s="170" t="s">
        <v>251</v>
      </c>
      <c r="AL15" s="149">
        <v>2050</v>
      </c>
      <c r="AM15" s="171"/>
      <c r="AN15" s="172"/>
      <c r="AP15" s="149" t="s">
        <v>154</v>
      </c>
      <c r="AQ15" s="149" t="s">
        <v>153</v>
      </c>
      <c r="AR15" s="149" t="s">
        <v>153</v>
      </c>
      <c r="AT15" s="171"/>
      <c r="AU15" s="172"/>
      <c r="AV15" s="149" t="s">
        <v>157</v>
      </c>
      <c r="AW15" s="172" t="s">
        <v>171</v>
      </c>
      <c r="AX15" s="149" t="s">
        <v>158</v>
      </c>
      <c r="AY15" s="149" t="s">
        <v>154</v>
      </c>
      <c r="AZ15" s="149" t="s">
        <v>153</v>
      </c>
      <c r="BA15" s="149" t="s">
        <v>153</v>
      </c>
      <c r="BC15" s="172"/>
      <c r="BE15" s="173"/>
      <c r="BF15" s="150"/>
      <c r="BG15" s="283">
        <f t="shared" si="36"/>
        <v>0</v>
      </c>
      <c r="BH15" s="149">
        <f t="shared" si="37"/>
        <v>0</v>
      </c>
      <c r="BI15" s="149">
        <f t="shared" si="0"/>
        <v>0</v>
      </c>
      <c r="BJ15" s="280">
        <f t="shared" si="1"/>
        <v>0</v>
      </c>
      <c r="BK15" s="356">
        <f t="shared" si="38"/>
        <v>0</v>
      </c>
      <c r="BL15" s="149">
        <f t="shared" si="39"/>
        <v>1</v>
      </c>
      <c r="BM15" s="149">
        <f t="shared" si="2"/>
        <v>0</v>
      </c>
      <c r="BN15" s="278">
        <f t="shared" si="3"/>
        <v>1</v>
      </c>
      <c r="BO15" s="149">
        <f t="shared" si="40"/>
        <v>0</v>
      </c>
      <c r="BP15" s="149">
        <f t="shared" si="41"/>
        <v>0</v>
      </c>
      <c r="BQ15" s="149">
        <f t="shared" si="4"/>
        <v>0</v>
      </c>
      <c r="BR15" s="356">
        <f t="shared" si="42"/>
        <v>0</v>
      </c>
      <c r="BS15" s="149">
        <f t="shared" si="43"/>
        <v>0</v>
      </c>
      <c r="BT15" s="149">
        <f t="shared" si="5"/>
        <v>0</v>
      </c>
      <c r="BU15" s="356">
        <f t="shared" si="6"/>
        <v>0</v>
      </c>
      <c r="BV15" s="149">
        <f t="shared" si="7"/>
        <v>0</v>
      </c>
      <c r="BW15" s="113">
        <f t="shared" si="8"/>
        <v>1</v>
      </c>
      <c r="BX15" s="248">
        <f t="shared" si="9"/>
        <v>0</v>
      </c>
      <c r="BY15" s="175">
        <f t="shared" si="10"/>
        <v>1</v>
      </c>
      <c r="BZ15" s="356">
        <f t="shared" si="11"/>
        <v>0</v>
      </c>
      <c r="CA15" s="149">
        <f t="shared" si="12"/>
        <v>0</v>
      </c>
      <c r="CB15" s="149">
        <f t="shared" si="13"/>
        <v>0</v>
      </c>
      <c r="CC15" s="276">
        <f t="shared" si="14"/>
        <v>0</v>
      </c>
      <c r="CD15" s="248">
        <f t="shared" si="15"/>
        <v>0</v>
      </c>
      <c r="CE15" s="274">
        <f t="shared" si="44"/>
        <v>1</v>
      </c>
      <c r="CF15" s="356">
        <f t="shared" si="16"/>
        <v>0</v>
      </c>
      <c r="CG15" s="149">
        <f t="shared" si="17"/>
        <v>0</v>
      </c>
      <c r="CH15" s="150">
        <f t="shared" si="18"/>
        <v>0</v>
      </c>
      <c r="CI15" s="149">
        <f t="shared" si="19"/>
        <v>0</v>
      </c>
      <c r="CJ15" s="149">
        <f t="shared" si="20"/>
        <v>1</v>
      </c>
      <c r="CK15" s="149">
        <f t="shared" si="21"/>
        <v>1</v>
      </c>
      <c r="CL15" s="149">
        <f t="shared" si="22"/>
        <v>2</v>
      </c>
      <c r="CM15" s="149">
        <f t="shared" si="23"/>
        <v>1</v>
      </c>
      <c r="CN15" s="283">
        <f t="shared" si="24"/>
        <v>1</v>
      </c>
      <c r="CO15" s="149">
        <f t="shared" si="25"/>
        <v>0</v>
      </c>
      <c r="CP15" s="149">
        <f t="shared" si="26"/>
        <v>0</v>
      </c>
      <c r="CQ15" s="283">
        <f t="shared" si="27"/>
        <v>1</v>
      </c>
      <c r="CR15" s="149" t="str">
        <f t="shared" si="28"/>
        <v xml:space="preserve"> </v>
      </c>
      <c r="CS15" s="149">
        <f t="shared" si="29"/>
        <v>0</v>
      </c>
      <c r="CT15" s="149">
        <v>0</v>
      </c>
      <c r="CU15" s="149">
        <v>0</v>
      </c>
      <c r="CV15" s="149">
        <v>1</v>
      </c>
      <c r="CW15" s="149">
        <v>1</v>
      </c>
      <c r="CX15" s="149">
        <v>0</v>
      </c>
      <c r="CY15" s="149">
        <v>0</v>
      </c>
      <c r="CZ15" s="149">
        <v>0</v>
      </c>
      <c r="DA15" s="149">
        <v>0</v>
      </c>
      <c r="DB15" s="149">
        <v>0</v>
      </c>
      <c r="DC15" s="149">
        <v>1</v>
      </c>
      <c r="DD15" s="149">
        <v>0</v>
      </c>
      <c r="DE15" s="149">
        <v>1</v>
      </c>
      <c r="DF15" s="149">
        <v>0</v>
      </c>
      <c r="DG15" s="149">
        <v>0</v>
      </c>
      <c r="DH15" s="149">
        <v>0</v>
      </c>
      <c r="DI15" s="149">
        <v>0</v>
      </c>
      <c r="DJ15" s="149">
        <v>1</v>
      </c>
      <c r="DK15" s="149">
        <v>0</v>
      </c>
      <c r="DL15" s="149">
        <v>1</v>
      </c>
      <c r="DM15" s="149">
        <v>1</v>
      </c>
      <c r="DN15" s="149">
        <v>0</v>
      </c>
      <c r="DO15" s="149">
        <v>1</v>
      </c>
      <c r="DP15" s="149">
        <v>0</v>
      </c>
      <c r="DQ15" s="149" t="s">
        <v>150</v>
      </c>
      <c r="DR15" s="149" t="s">
        <v>158</v>
      </c>
      <c r="DS15" s="149" t="s">
        <v>154</v>
      </c>
      <c r="DT15" s="149" t="s">
        <v>7859</v>
      </c>
      <c r="DU15" s="149" t="s">
        <v>150</v>
      </c>
      <c r="DV15" s="149">
        <v>0</v>
      </c>
      <c r="DW15" s="149" t="str">
        <f t="shared" si="30"/>
        <v>Y</v>
      </c>
      <c r="DX15" s="149" t="str">
        <f t="shared" si="31"/>
        <v/>
      </c>
      <c r="DY15" s="149" t="str">
        <f t="shared" si="32"/>
        <v>N</v>
      </c>
      <c r="DZ15" s="149" t="str">
        <f t="shared" si="33"/>
        <v>Y</v>
      </c>
      <c r="EA15" s="149" t="str">
        <f t="shared" si="34"/>
        <v>Yes</v>
      </c>
      <c r="EC15" s="149">
        <f t="shared" si="35"/>
        <v>0</v>
      </c>
    </row>
    <row r="16" spans="1:133" s="149" customFormat="1" ht="16.5" customHeight="1">
      <c r="A16" s="149">
        <v>13</v>
      </c>
      <c r="B16" s="149">
        <v>17</v>
      </c>
      <c r="C16" s="150" t="s">
        <v>252</v>
      </c>
      <c r="D16" s="149" t="s">
        <v>163</v>
      </c>
      <c r="E16" s="149" t="s">
        <v>144</v>
      </c>
      <c r="F16" s="149" t="s">
        <v>145</v>
      </c>
      <c r="G16" s="149" t="s">
        <v>146</v>
      </c>
      <c r="H16" s="168" t="s">
        <v>253</v>
      </c>
      <c r="I16" s="149" t="s">
        <v>254</v>
      </c>
      <c r="J16" s="149">
        <v>0.357</v>
      </c>
      <c r="K16" s="149" t="s">
        <v>255</v>
      </c>
      <c r="L16" s="149">
        <v>183323</v>
      </c>
      <c r="M16" s="150">
        <v>17</v>
      </c>
      <c r="N16" s="149" t="s">
        <v>154</v>
      </c>
      <c r="O16" s="149" t="s">
        <v>153</v>
      </c>
      <c r="P16" s="150" t="s">
        <v>153</v>
      </c>
      <c r="Q16" s="149" t="s">
        <v>150</v>
      </c>
      <c r="R16" s="149" t="s">
        <v>150</v>
      </c>
      <c r="S16" s="149" t="s">
        <v>151</v>
      </c>
      <c r="T16" s="149" t="s">
        <v>152</v>
      </c>
      <c r="U16" s="151">
        <v>2030</v>
      </c>
      <c r="V16" s="149" t="s">
        <v>153</v>
      </c>
      <c r="W16" s="149" t="s">
        <v>153</v>
      </c>
      <c r="X16" s="152" t="s">
        <v>153</v>
      </c>
      <c r="Y16" s="149" t="s">
        <v>153</v>
      </c>
      <c r="Z16" s="149" t="s">
        <v>153</v>
      </c>
      <c r="AA16" s="150"/>
      <c r="AC16" s="149" t="s">
        <v>167</v>
      </c>
      <c r="AD16" s="149" t="s">
        <v>6</v>
      </c>
      <c r="AE16" s="149" t="s">
        <v>157</v>
      </c>
      <c r="AF16" s="149" t="s">
        <v>157</v>
      </c>
      <c r="AG16" s="149" t="s">
        <v>157</v>
      </c>
      <c r="AH16" s="150" t="s">
        <v>218</v>
      </c>
      <c r="AJ16" s="149" t="s">
        <v>154</v>
      </c>
      <c r="AK16" s="170" t="s">
        <v>153</v>
      </c>
      <c r="AN16" s="150"/>
      <c r="AO16" s="149" t="s">
        <v>219</v>
      </c>
      <c r="AP16" s="149" t="s">
        <v>150</v>
      </c>
      <c r="AQ16" s="149" t="s">
        <v>218</v>
      </c>
      <c r="AR16" s="149" t="s">
        <v>256</v>
      </c>
      <c r="AS16" s="149">
        <v>2030</v>
      </c>
      <c r="AU16" s="150"/>
      <c r="AV16" s="149" t="s">
        <v>158</v>
      </c>
      <c r="AW16" s="172" t="s">
        <v>190</v>
      </c>
      <c r="AX16" s="149" t="s">
        <v>157</v>
      </c>
      <c r="AY16" s="149" t="s">
        <v>154</v>
      </c>
      <c r="AZ16" s="149" t="s">
        <v>153</v>
      </c>
      <c r="BA16" s="149" t="s">
        <v>153</v>
      </c>
      <c r="BB16" s="171"/>
      <c r="BC16" s="172"/>
      <c r="BE16" s="173"/>
      <c r="BF16" s="150"/>
      <c r="BG16" s="283">
        <f t="shared" si="36"/>
        <v>0</v>
      </c>
      <c r="BH16" s="149">
        <f t="shared" si="37"/>
        <v>0</v>
      </c>
      <c r="BI16" s="149">
        <f t="shared" si="0"/>
        <v>0</v>
      </c>
      <c r="BJ16" s="280">
        <f t="shared" si="1"/>
        <v>0</v>
      </c>
      <c r="BK16" s="356">
        <f t="shared" si="38"/>
        <v>0</v>
      </c>
      <c r="BL16" s="149">
        <f t="shared" si="39"/>
        <v>1</v>
      </c>
      <c r="BM16" s="149">
        <f t="shared" si="2"/>
        <v>0</v>
      </c>
      <c r="BN16" s="278">
        <f t="shared" si="3"/>
        <v>1</v>
      </c>
      <c r="BO16" s="149">
        <f t="shared" si="40"/>
        <v>0</v>
      </c>
      <c r="BP16" s="149">
        <f t="shared" si="41"/>
        <v>0</v>
      </c>
      <c r="BQ16" s="149">
        <f t="shared" si="4"/>
        <v>0</v>
      </c>
      <c r="BR16" s="356">
        <f t="shared" si="42"/>
        <v>0</v>
      </c>
      <c r="BS16" s="149">
        <f t="shared" si="43"/>
        <v>1</v>
      </c>
      <c r="BT16" s="149">
        <f t="shared" si="5"/>
        <v>0</v>
      </c>
      <c r="BU16" s="356">
        <f t="shared" si="6"/>
        <v>0</v>
      </c>
      <c r="BV16" s="149">
        <f t="shared" si="7"/>
        <v>0</v>
      </c>
      <c r="BW16" s="113">
        <f t="shared" si="8"/>
        <v>0</v>
      </c>
      <c r="BX16" s="248">
        <f t="shared" si="9"/>
        <v>0</v>
      </c>
      <c r="BY16" s="175">
        <f t="shared" si="10"/>
        <v>0</v>
      </c>
      <c r="BZ16" s="356">
        <f t="shared" si="11"/>
        <v>0</v>
      </c>
      <c r="CA16" s="149">
        <f t="shared" si="12"/>
        <v>1</v>
      </c>
      <c r="CB16" s="149">
        <f t="shared" si="13"/>
        <v>0</v>
      </c>
      <c r="CC16" s="276">
        <f t="shared" si="14"/>
        <v>1</v>
      </c>
      <c r="CD16" s="248">
        <f t="shared" si="15"/>
        <v>1</v>
      </c>
      <c r="CE16" s="274">
        <f t="shared" si="44"/>
        <v>1</v>
      </c>
      <c r="CF16" s="356">
        <f t="shared" si="16"/>
        <v>0</v>
      </c>
      <c r="CG16" s="149">
        <f t="shared" si="17"/>
        <v>0</v>
      </c>
      <c r="CH16" s="150">
        <f t="shared" si="18"/>
        <v>0</v>
      </c>
      <c r="CI16" s="149">
        <f t="shared" si="19"/>
        <v>0</v>
      </c>
      <c r="CJ16" s="149">
        <f t="shared" si="20"/>
        <v>2</v>
      </c>
      <c r="CK16" s="149">
        <f t="shared" si="21"/>
        <v>0</v>
      </c>
      <c r="CL16" s="149">
        <f t="shared" si="22"/>
        <v>2</v>
      </c>
      <c r="CM16" s="149">
        <f t="shared" si="23"/>
        <v>1</v>
      </c>
      <c r="CN16" s="283">
        <f t="shared" si="24"/>
        <v>0</v>
      </c>
      <c r="CO16" s="149">
        <f t="shared" si="25"/>
        <v>1</v>
      </c>
      <c r="CP16" s="149">
        <f t="shared" si="26"/>
        <v>0</v>
      </c>
      <c r="CQ16" s="283">
        <f t="shared" si="27"/>
        <v>1</v>
      </c>
      <c r="CR16" s="149" t="str">
        <f t="shared" si="28"/>
        <v xml:space="preserve"> 2030</v>
      </c>
      <c r="CS16" s="149">
        <f t="shared" si="29"/>
        <v>2030</v>
      </c>
      <c r="CT16" s="149">
        <v>0</v>
      </c>
      <c r="CU16" s="149">
        <v>0</v>
      </c>
      <c r="CV16" s="149">
        <v>0</v>
      </c>
      <c r="CW16" s="149">
        <v>0</v>
      </c>
      <c r="CX16" s="149">
        <v>0</v>
      </c>
      <c r="CY16" s="149">
        <v>1</v>
      </c>
      <c r="CZ16" s="149">
        <v>0</v>
      </c>
      <c r="DA16" s="149">
        <v>1</v>
      </c>
      <c r="DB16" s="149">
        <v>0</v>
      </c>
      <c r="DC16" s="149">
        <v>1</v>
      </c>
      <c r="DD16" s="149">
        <v>0</v>
      </c>
      <c r="DE16" s="149">
        <v>1</v>
      </c>
      <c r="DF16" s="149">
        <v>0</v>
      </c>
      <c r="DG16" s="149">
        <v>0</v>
      </c>
      <c r="DH16" s="149">
        <v>0</v>
      </c>
      <c r="DI16" s="149">
        <v>0</v>
      </c>
      <c r="DJ16" s="149">
        <v>1</v>
      </c>
      <c r="DK16" s="149">
        <v>0</v>
      </c>
      <c r="DL16" s="149">
        <v>1</v>
      </c>
      <c r="DM16" s="149">
        <v>1</v>
      </c>
      <c r="DN16" s="149">
        <v>0</v>
      </c>
      <c r="DO16" s="149">
        <v>1</v>
      </c>
      <c r="DP16" s="149">
        <v>0</v>
      </c>
      <c r="DQ16" s="149" t="s">
        <v>154</v>
      </c>
      <c r="DR16" s="149" t="s">
        <v>158</v>
      </c>
      <c r="DS16" s="149" t="s">
        <v>7859</v>
      </c>
      <c r="DT16" s="149" t="s">
        <v>154</v>
      </c>
      <c r="DU16" s="149">
        <v>0</v>
      </c>
      <c r="DV16" s="149" t="s">
        <v>150</v>
      </c>
      <c r="DW16" s="149" t="str">
        <f t="shared" si="30"/>
        <v>Y</v>
      </c>
      <c r="DX16" s="149" t="str">
        <f t="shared" si="31"/>
        <v/>
      </c>
      <c r="DY16" s="149" t="str">
        <f t="shared" si="32"/>
        <v>Y</v>
      </c>
      <c r="DZ16" s="149" t="str">
        <f t="shared" si="33"/>
        <v>N</v>
      </c>
      <c r="EA16" s="149" t="str">
        <f t="shared" si="34"/>
        <v>No</v>
      </c>
      <c r="EC16" s="149">
        <f t="shared" si="35"/>
        <v>2030</v>
      </c>
    </row>
    <row r="17" spans="1:133" s="149" customFormat="1" ht="16.5" customHeight="1">
      <c r="A17" s="149">
        <v>14</v>
      </c>
      <c r="B17" s="149">
        <v>12</v>
      </c>
      <c r="C17" s="150" t="s">
        <v>257</v>
      </c>
      <c r="D17" s="149" t="s">
        <v>192</v>
      </c>
      <c r="E17" s="149" t="s">
        <v>193</v>
      </c>
      <c r="F17" s="149" t="s">
        <v>145</v>
      </c>
      <c r="G17" s="149" t="s">
        <v>146</v>
      </c>
      <c r="H17" s="168" t="s">
        <v>258</v>
      </c>
      <c r="I17" s="149" t="s">
        <v>259</v>
      </c>
      <c r="J17" s="149">
        <v>-0.065</v>
      </c>
      <c r="K17" s="149" t="s">
        <v>260</v>
      </c>
      <c r="L17" s="149">
        <v>60900</v>
      </c>
      <c r="M17" s="150">
        <v>31</v>
      </c>
      <c r="N17" s="149" t="s">
        <v>154</v>
      </c>
      <c r="O17" s="149" t="s">
        <v>153</v>
      </c>
      <c r="P17" s="150" t="s">
        <v>153</v>
      </c>
      <c r="Q17" s="149" t="s">
        <v>154</v>
      </c>
      <c r="R17" s="149" t="s">
        <v>154</v>
      </c>
      <c r="S17" s="149" t="s">
        <v>153</v>
      </c>
      <c r="T17" s="149" t="s">
        <v>153</v>
      </c>
      <c r="U17" s="151" t="s">
        <v>153</v>
      </c>
      <c r="V17" s="149" t="s">
        <v>153</v>
      </c>
      <c r="W17" s="149" t="s">
        <v>153</v>
      </c>
      <c r="X17" s="152" t="s">
        <v>153</v>
      </c>
      <c r="Y17" s="149" t="s">
        <v>153</v>
      </c>
      <c r="Z17" s="149" t="s">
        <v>153</v>
      </c>
      <c r="AA17" s="150"/>
      <c r="AC17" s="149" t="s">
        <v>167</v>
      </c>
      <c r="AD17" s="149" t="s">
        <v>6</v>
      </c>
      <c r="AE17" s="149" t="s">
        <v>157</v>
      </c>
      <c r="AF17" s="149" t="s">
        <v>157</v>
      </c>
      <c r="AG17" s="149" t="s">
        <v>158</v>
      </c>
      <c r="AH17" s="150" t="s">
        <v>159</v>
      </c>
      <c r="AJ17" s="149" t="s">
        <v>154</v>
      </c>
      <c r="AK17" s="170" t="s">
        <v>153</v>
      </c>
      <c r="AN17" s="150"/>
      <c r="AO17" s="149" t="s">
        <v>160</v>
      </c>
      <c r="AP17" s="149" t="s">
        <v>150</v>
      </c>
      <c r="AQ17" s="149" t="s">
        <v>159</v>
      </c>
      <c r="AR17" s="149" t="s">
        <v>261</v>
      </c>
      <c r="AS17" s="149">
        <v>2050</v>
      </c>
      <c r="AU17" s="150"/>
      <c r="AV17" s="149" t="s">
        <v>157</v>
      </c>
      <c r="AW17" s="172" t="s">
        <v>262</v>
      </c>
      <c r="AX17" s="149" t="s">
        <v>158</v>
      </c>
      <c r="AY17" s="149" t="s">
        <v>154</v>
      </c>
      <c r="AZ17" s="149" t="s">
        <v>153</v>
      </c>
      <c r="BA17" s="149" t="s">
        <v>153</v>
      </c>
      <c r="BB17" s="171"/>
      <c r="BC17" s="150"/>
      <c r="BE17" s="173"/>
      <c r="BF17" s="150"/>
      <c r="BG17" s="283">
        <f t="shared" si="36"/>
        <v>0</v>
      </c>
      <c r="BH17" s="149">
        <f t="shared" si="37"/>
        <v>0</v>
      </c>
      <c r="BI17" s="149">
        <f t="shared" si="0"/>
        <v>0</v>
      </c>
      <c r="BJ17" s="280">
        <f t="shared" si="1"/>
        <v>0</v>
      </c>
      <c r="BK17" s="356">
        <f t="shared" si="38"/>
        <v>0</v>
      </c>
      <c r="BL17" s="149">
        <f t="shared" si="39"/>
        <v>0</v>
      </c>
      <c r="BM17" s="149">
        <f t="shared" si="2"/>
        <v>0</v>
      </c>
      <c r="BN17" s="278">
        <f t="shared" si="3"/>
        <v>0</v>
      </c>
      <c r="BO17" s="149">
        <f t="shared" si="40"/>
        <v>0</v>
      </c>
      <c r="BP17" s="149">
        <f t="shared" si="41"/>
        <v>0</v>
      </c>
      <c r="BQ17" s="149">
        <f t="shared" si="4"/>
        <v>0</v>
      </c>
      <c r="BR17" s="356">
        <f t="shared" si="42"/>
        <v>0</v>
      </c>
      <c r="BS17" s="149">
        <f t="shared" si="43"/>
        <v>0</v>
      </c>
      <c r="BT17" s="149">
        <f t="shared" si="5"/>
        <v>1</v>
      </c>
      <c r="BU17" s="356">
        <f t="shared" si="6"/>
        <v>0</v>
      </c>
      <c r="BV17" s="149">
        <f t="shared" si="7"/>
        <v>0</v>
      </c>
      <c r="BW17" s="113">
        <f t="shared" si="8"/>
        <v>0</v>
      </c>
      <c r="BX17" s="248">
        <f t="shared" si="9"/>
        <v>0</v>
      </c>
      <c r="BY17" s="175">
        <f t="shared" si="10"/>
        <v>0</v>
      </c>
      <c r="BZ17" s="356">
        <f t="shared" si="11"/>
        <v>0</v>
      </c>
      <c r="CA17" s="149">
        <f t="shared" si="12"/>
        <v>0</v>
      </c>
      <c r="CB17" s="149">
        <f t="shared" si="13"/>
        <v>1</v>
      </c>
      <c r="CC17" s="276">
        <f t="shared" si="14"/>
        <v>1</v>
      </c>
      <c r="CD17" s="248">
        <f t="shared" si="15"/>
        <v>1</v>
      </c>
      <c r="CE17" s="274">
        <f t="shared" si="44"/>
        <v>1</v>
      </c>
      <c r="CF17" s="356">
        <f t="shared" si="16"/>
        <v>0</v>
      </c>
      <c r="CG17" s="149">
        <f t="shared" si="17"/>
        <v>0</v>
      </c>
      <c r="CH17" s="150">
        <f t="shared" si="18"/>
        <v>0</v>
      </c>
      <c r="CI17" s="149">
        <f t="shared" si="19"/>
        <v>0</v>
      </c>
      <c r="CJ17" s="149">
        <f t="shared" si="20"/>
        <v>0</v>
      </c>
      <c r="CK17" s="149">
        <f t="shared" si="21"/>
        <v>1</v>
      </c>
      <c r="CL17" s="149">
        <f t="shared" si="22"/>
        <v>1</v>
      </c>
      <c r="CM17" s="149">
        <f t="shared" si="23"/>
        <v>1</v>
      </c>
      <c r="CN17" s="283">
        <f t="shared" si="24"/>
        <v>1</v>
      </c>
      <c r="CO17" s="149">
        <f t="shared" si="25"/>
        <v>0</v>
      </c>
      <c r="CP17" s="149">
        <f t="shared" si="26"/>
        <v>0</v>
      </c>
      <c r="CQ17" s="283" t="str">
        <f t="shared" si="27"/>
        <v/>
      </c>
      <c r="CR17" s="149" t="str">
        <f t="shared" si="28"/>
        <v xml:space="preserve"> 2050</v>
      </c>
      <c r="CS17" s="149">
        <f t="shared" si="29"/>
        <v>2050</v>
      </c>
      <c r="CT17" s="149">
        <v>0</v>
      </c>
      <c r="CU17" s="149">
        <v>0</v>
      </c>
      <c r="CV17" s="149">
        <v>0</v>
      </c>
      <c r="CW17" s="149">
        <v>0</v>
      </c>
      <c r="CX17" s="149">
        <v>0</v>
      </c>
      <c r="CY17" s="149">
        <v>0</v>
      </c>
      <c r="CZ17" s="149">
        <v>1</v>
      </c>
      <c r="DA17" s="149">
        <v>1</v>
      </c>
      <c r="DB17" s="149">
        <v>0</v>
      </c>
      <c r="DC17" s="149">
        <v>0</v>
      </c>
      <c r="DD17" s="149">
        <v>0</v>
      </c>
      <c r="DE17" s="149">
        <v>0</v>
      </c>
      <c r="DF17" s="149">
        <v>0</v>
      </c>
      <c r="DG17" s="149">
        <v>0</v>
      </c>
      <c r="DH17" s="149">
        <v>0</v>
      </c>
      <c r="DI17" s="149">
        <v>0</v>
      </c>
      <c r="DJ17" s="149">
        <v>1</v>
      </c>
      <c r="DK17" s="149">
        <v>0</v>
      </c>
      <c r="DL17" s="149">
        <v>1</v>
      </c>
      <c r="DM17" s="149">
        <v>1</v>
      </c>
      <c r="DN17" s="149">
        <v>0</v>
      </c>
      <c r="DO17" s="149">
        <v>1</v>
      </c>
      <c r="DP17" s="149">
        <v>0</v>
      </c>
      <c r="DQ17" s="149" t="s">
        <v>154</v>
      </c>
      <c r="DR17" s="149">
        <v>0</v>
      </c>
      <c r="DS17" s="149" t="s">
        <v>160</v>
      </c>
      <c r="DT17" s="149" t="s">
        <v>154</v>
      </c>
      <c r="DU17" s="149">
        <v>0</v>
      </c>
      <c r="DV17" s="149" t="s">
        <v>150</v>
      </c>
      <c r="DW17" s="149" t="str">
        <f t="shared" si="30"/>
        <v>N</v>
      </c>
      <c r="DX17" s="149" t="str">
        <f t="shared" si="31"/>
        <v/>
      </c>
      <c r="DY17" s="149" t="str">
        <f t="shared" si="32"/>
        <v>Y</v>
      </c>
      <c r="DZ17" s="149" t="str">
        <f t="shared" si="33"/>
        <v>N</v>
      </c>
      <c r="EA17" s="149" t="str">
        <f t="shared" si="34"/>
        <v>Yes</v>
      </c>
      <c r="EC17" s="149">
        <f t="shared" si="35"/>
        <v>2050</v>
      </c>
    </row>
    <row r="18" spans="1:133" s="149" customFormat="1" ht="16.5" customHeight="1">
      <c r="A18" s="149">
        <v>15</v>
      </c>
      <c r="B18" s="149">
        <v>15</v>
      </c>
      <c r="C18" s="150" t="s">
        <v>263</v>
      </c>
      <c r="D18" s="149" t="s">
        <v>243</v>
      </c>
      <c r="E18" s="149" t="s">
        <v>244</v>
      </c>
      <c r="F18" s="149" t="s">
        <v>264</v>
      </c>
      <c r="G18" s="149" t="s">
        <v>176</v>
      </c>
      <c r="H18" s="168" t="s">
        <v>265</v>
      </c>
      <c r="I18" s="149" t="s">
        <v>266</v>
      </c>
      <c r="J18" s="149">
        <v>-0.086</v>
      </c>
      <c r="K18" s="149" t="s">
        <v>267</v>
      </c>
      <c r="L18" s="149">
        <v>383853</v>
      </c>
      <c r="M18" s="150">
        <v>31</v>
      </c>
      <c r="N18" s="149" t="s">
        <v>154</v>
      </c>
      <c r="O18" s="149" t="s">
        <v>153</v>
      </c>
      <c r="P18" s="150" t="s">
        <v>153</v>
      </c>
      <c r="Q18" s="149" t="s">
        <v>150</v>
      </c>
      <c r="R18" s="149" t="s">
        <v>150</v>
      </c>
      <c r="S18" s="149" t="s">
        <v>151</v>
      </c>
      <c r="T18" s="149" t="s">
        <v>268</v>
      </c>
      <c r="U18" s="151">
        <v>2035</v>
      </c>
      <c r="V18" s="149" t="s">
        <v>153</v>
      </c>
      <c r="W18" s="149" t="s">
        <v>153</v>
      </c>
      <c r="X18" s="152" t="s">
        <v>153</v>
      </c>
      <c r="Y18" s="149" t="s">
        <v>153</v>
      </c>
      <c r="Z18" s="149" t="s">
        <v>153</v>
      </c>
      <c r="AA18" s="150"/>
      <c r="AC18" s="149" t="s">
        <v>202</v>
      </c>
      <c r="AD18" s="149" t="s">
        <v>5</v>
      </c>
      <c r="AE18" s="149" t="s">
        <v>157</v>
      </c>
      <c r="AF18" s="149" t="s">
        <v>157</v>
      </c>
      <c r="AG18" s="149" t="s">
        <v>157</v>
      </c>
      <c r="AH18" s="150" t="s">
        <v>218</v>
      </c>
      <c r="AI18" s="149" t="s">
        <v>219</v>
      </c>
      <c r="AJ18" s="149" t="s">
        <v>150</v>
      </c>
      <c r="AK18" s="170" t="s">
        <v>269</v>
      </c>
      <c r="AL18" s="149">
        <v>2050</v>
      </c>
      <c r="AM18" s="171"/>
      <c r="AN18" s="172"/>
      <c r="AP18" s="149" t="s">
        <v>154</v>
      </c>
      <c r="AQ18" s="149" t="s">
        <v>153</v>
      </c>
      <c r="AR18" s="149" t="s">
        <v>153</v>
      </c>
      <c r="AT18" s="171"/>
      <c r="AU18" s="172"/>
      <c r="AV18" s="149" t="s">
        <v>168</v>
      </c>
      <c r="AW18" s="172" t="s">
        <v>262</v>
      </c>
      <c r="AX18" s="149" t="s">
        <v>158</v>
      </c>
      <c r="AY18" s="149" t="s">
        <v>154</v>
      </c>
      <c r="AZ18" s="149" t="s">
        <v>153</v>
      </c>
      <c r="BA18" s="149" t="s">
        <v>153</v>
      </c>
      <c r="BC18" s="150"/>
      <c r="BE18" s="173"/>
      <c r="BF18" s="150"/>
      <c r="BG18" s="283">
        <f t="shared" si="36"/>
        <v>0</v>
      </c>
      <c r="BH18" s="149">
        <f t="shared" si="37"/>
        <v>0</v>
      </c>
      <c r="BI18" s="149">
        <f t="shared" si="0"/>
        <v>0</v>
      </c>
      <c r="BJ18" s="280">
        <f t="shared" si="1"/>
        <v>0</v>
      </c>
      <c r="BK18" s="356">
        <f t="shared" si="38"/>
        <v>0</v>
      </c>
      <c r="BL18" s="149">
        <f t="shared" si="39"/>
        <v>0</v>
      </c>
      <c r="BM18" s="149">
        <f t="shared" si="2"/>
        <v>1</v>
      </c>
      <c r="BN18" s="278">
        <f t="shared" si="3"/>
        <v>1</v>
      </c>
      <c r="BO18" s="149">
        <f t="shared" si="40"/>
        <v>0</v>
      </c>
      <c r="BP18" s="149">
        <f t="shared" si="41"/>
        <v>0</v>
      </c>
      <c r="BQ18" s="149">
        <f t="shared" si="4"/>
        <v>0</v>
      </c>
      <c r="BR18" s="356">
        <f t="shared" si="42"/>
        <v>0</v>
      </c>
      <c r="BS18" s="149">
        <f t="shared" si="43"/>
        <v>0</v>
      </c>
      <c r="BT18" s="149">
        <f t="shared" si="5"/>
        <v>0</v>
      </c>
      <c r="BU18" s="356">
        <f t="shared" si="6"/>
        <v>0</v>
      </c>
      <c r="BV18" s="149">
        <f t="shared" si="7"/>
        <v>0</v>
      </c>
      <c r="BW18" s="113">
        <f t="shared" si="8"/>
        <v>1</v>
      </c>
      <c r="BX18" s="248">
        <f t="shared" si="9"/>
        <v>0</v>
      </c>
      <c r="BY18" s="175">
        <f t="shared" si="10"/>
        <v>1</v>
      </c>
      <c r="BZ18" s="356">
        <f t="shared" si="11"/>
        <v>0</v>
      </c>
      <c r="CA18" s="149">
        <f t="shared" si="12"/>
        <v>0</v>
      </c>
      <c r="CB18" s="149">
        <f t="shared" si="13"/>
        <v>0</v>
      </c>
      <c r="CC18" s="276">
        <f t="shared" si="14"/>
        <v>0</v>
      </c>
      <c r="CD18" s="248">
        <f t="shared" si="15"/>
        <v>0</v>
      </c>
      <c r="CE18" s="274">
        <f t="shared" si="44"/>
        <v>1</v>
      </c>
      <c r="CF18" s="356">
        <f t="shared" si="16"/>
        <v>0</v>
      </c>
      <c r="CG18" s="149">
        <f t="shared" si="17"/>
        <v>0</v>
      </c>
      <c r="CH18" s="150">
        <f t="shared" si="18"/>
        <v>0</v>
      </c>
      <c r="CI18" s="149">
        <f t="shared" si="19"/>
        <v>0</v>
      </c>
      <c r="CJ18" s="149">
        <f t="shared" si="20"/>
        <v>0</v>
      </c>
      <c r="CK18" s="149">
        <f t="shared" si="21"/>
        <v>2</v>
      </c>
      <c r="CL18" s="149">
        <f t="shared" si="22"/>
        <v>2</v>
      </c>
      <c r="CM18" s="149">
        <f t="shared" si="23"/>
        <v>1</v>
      </c>
      <c r="CN18" s="283">
        <f t="shared" si="24"/>
        <v>0</v>
      </c>
      <c r="CO18" s="149">
        <f t="shared" si="25"/>
        <v>0</v>
      </c>
      <c r="CP18" s="149">
        <f t="shared" si="26"/>
        <v>1</v>
      </c>
      <c r="CQ18" s="283" t="str">
        <f t="shared" si="27"/>
        <v/>
      </c>
      <c r="CR18" s="149" t="str">
        <f t="shared" si="28"/>
        <v xml:space="preserve"> </v>
      </c>
      <c r="CS18" s="149">
        <f t="shared" si="29"/>
        <v>0</v>
      </c>
      <c r="CT18" s="149">
        <v>0</v>
      </c>
      <c r="CU18" s="149">
        <v>0</v>
      </c>
      <c r="CV18" s="149">
        <v>1</v>
      </c>
      <c r="CW18" s="149">
        <v>1</v>
      </c>
      <c r="CX18" s="149">
        <v>0</v>
      </c>
      <c r="CY18" s="149">
        <v>0</v>
      </c>
      <c r="CZ18" s="149">
        <v>0</v>
      </c>
      <c r="DA18" s="149">
        <v>0</v>
      </c>
      <c r="DB18" s="149">
        <v>0</v>
      </c>
      <c r="DC18" s="149">
        <v>1</v>
      </c>
      <c r="DD18" s="149">
        <v>0</v>
      </c>
      <c r="DE18" s="149">
        <v>1</v>
      </c>
      <c r="DF18" s="149">
        <v>0</v>
      </c>
      <c r="DG18" s="149">
        <v>0</v>
      </c>
      <c r="DH18" s="149">
        <v>0</v>
      </c>
      <c r="DI18" s="149">
        <v>0</v>
      </c>
      <c r="DJ18" s="149">
        <v>1</v>
      </c>
      <c r="DK18" s="149">
        <v>0</v>
      </c>
      <c r="DL18" s="149">
        <v>1</v>
      </c>
      <c r="DM18" s="149">
        <v>1</v>
      </c>
      <c r="DN18" s="149">
        <v>0</v>
      </c>
      <c r="DO18" s="149">
        <v>1</v>
      </c>
      <c r="DP18" s="149">
        <v>0</v>
      </c>
      <c r="DQ18" s="149" t="s">
        <v>150</v>
      </c>
      <c r="DR18" s="149" t="s">
        <v>158</v>
      </c>
      <c r="DS18" s="149" t="s">
        <v>154</v>
      </c>
      <c r="DT18" s="149" t="s">
        <v>7859</v>
      </c>
      <c r="DU18" s="149" t="s">
        <v>150</v>
      </c>
      <c r="DV18" s="149">
        <v>0</v>
      </c>
      <c r="DW18" s="149" t="str">
        <f t="shared" si="30"/>
        <v>Y</v>
      </c>
      <c r="DX18" s="149" t="str">
        <f t="shared" si="31"/>
        <v/>
      </c>
      <c r="DY18" s="149" t="str">
        <f t="shared" si="32"/>
        <v>N</v>
      </c>
      <c r="DZ18" s="149" t="str">
        <f t="shared" si="33"/>
        <v>Y</v>
      </c>
      <c r="EA18" s="149" t="str">
        <f t="shared" si="34"/>
        <v>Not Specified</v>
      </c>
      <c r="EC18" s="149">
        <f t="shared" si="35"/>
        <v>0</v>
      </c>
    </row>
    <row r="19" spans="1:133" s="149" customFormat="1" ht="16.5" customHeight="1">
      <c r="A19" s="149">
        <v>16</v>
      </c>
      <c r="B19" s="149">
        <v>14</v>
      </c>
      <c r="C19" s="150" t="s">
        <v>270</v>
      </c>
      <c r="D19" s="149" t="s">
        <v>271</v>
      </c>
      <c r="E19" s="149" t="s">
        <v>272</v>
      </c>
      <c r="F19" s="149" t="s">
        <v>175</v>
      </c>
      <c r="G19" s="149" t="s">
        <v>176</v>
      </c>
      <c r="H19" s="168" t="s">
        <v>273</v>
      </c>
      <c r="I19" s="149" t="s">
        <v>274</v>
      </c>
      <c r="J19" s="149">
        <v>-0.161</v>
      </c>
      <c r="K19" s="149" t="s">
        <v>275</v>
      </c>
      <c r="L19" s="149">
        <v>361249</v>
      </c>
      <c r="M19" s="150">
        <v>14</v>
      </c>
      <c r="N19" s="149" t="s">
        <v>154</v>
      </c>
      <c r="O19" s="149" t="s">
        <v>153</v>
      </c>
      <c r="P19" s="150" t="s">
        <v>153</v>
      </c>
      <c r="Q19" s="149" t="s">
        <v>154</v>
      </c>
      <c r="R19" s="149" t="s">
        <v>154</v>
      </c>
      <c r="S19" s="149" t="s">
        <v>153</v>
      </c>
      <c r="T19" s="149" t="s">
        <v>153</v>
      </c>
      <c r="U19" s="151" t="s">
        <v>153</v>
      </c>
      <c r="V19" s="149" t="s">
        <v>153</v>
      </c>
      <c r="W19" s="149" t="s">
        <v>153</v>
      </c>
      <c r="X19" s="152" t="s">
        <v>153</v>
      </c>
      <c r="Y19" s="149" t="s">
        <v>153</v>
      </c>
      <c r="Z19" s="149" t="s">
        <v>153</v>
      </c>
      <c r="AA19" s="150"/>
      <c r="AC19" s="149" t="s">
        <v>202</v>
      </c>
      <c r="AD19" s="149" t="s">
        <v>5</v>
      </c>
      <c r="AE19" s="149" t="s">
        <v>157</v>
      </c>
      <c r="AF19" s="149" t="s">
        <v>157</v>
      </c>
      <c r="AG19" s="149" t="s">
        <v>168</v>
      </c>
      <c r="AH19" s="150" t="s">
        <v>159</v>
      </c>
      <c r="AI19" s="149" t="s">
        <v>160</v>
      </c>
      <c r="AJ19" s="149" t="s">
        <v>150</v>
      </c>
      <c r="AK19" s="170" t="s">
        <v>276</v>
      </c>
      <c r="AL19" s="149">
        <v>2060</v>
      </c>
      <c r="AM19" s="171"/>
      <c r="AN19" s="150"/>
      <c r="AP19" s="149" t="s">
        <v>154</v>
      </c>
      <c r="AQ19" s="149" t="s">
        <v>153</v>
      </c>
      <c r="AR19" s="149" t="s">
        <v>153</v>
      </c>
      <c r="AT19" s="171"/>
      <c r="AU19" s="150"/>
      <c r="AV19" s="149" t="s">
        <v>168</v>
      </c>
      <c r="AW19" s="172" t="s">
        <v>168</v>
      </c>
      <c r="AX19" s="149" t="s">
        <v>158</v>
      </c>
      <c r="AY19" s="149" t="s">
        <v>154</v>
      </c>
      <c r="AZ19" s="149" t="s">
        <v>153</v>
      </c>
      <c r="BA19" s="149" t="s">
        <v>153</v>
      </c>
      <c r="BC19" s="150"/>
      <c r="BE19" s="173"/>
      <c r="BF19" s="150"/>
      <c r="BG19" s="283">
        <f t="shared" si="36"/>
        <v>0</v>
      </c>
      <c r="BH19" s="149">
        <f t="shared" si="37"/>
        <v>0</v>
      </c>
      <c r="BI19" s="149">
        <f t="shared" si="0"/>
        <v>0</v>
      </c>
      <c r="BJ19" s="280">
        <f t="shared" si="1"/>
        <v>0</v>
      </c>
      <c r="BK19" s="356">
        <f t="shared" si="38"/>
        <v>0</v>
      </c>
      <c r="BL19" s="149">
        <f t="shared" si="39"/>
        <v>0</v>
      </c>
      <c r="BM19" s="149">
        <f t="shared" si="2"/>
        <v>0</v>
      </c>
      <c r="BN19" s="278">
        <f t="shared" si="3"/>
        <v>0</v>
      </c>
      <c r="BO19" s="149">
        <f t="shared" si="40"/>
        <v>0</v>
      </c>
      <c r="BP19" s="149">
        <f t="shared" si="41"/>
        <v>0</v>
      </c>
      <c r="BQ19" s="149">
        <f t="shared" si="4"/>
        <v>0</v>
      </c>
      <c r="BR19" s="356">
        <f t="shared" si="42"/>
        <v>0</v>
      </c>
      <c r="BS19" s="149">
        <f t="shared" si="43"/>
        <v>0</v>
      </c>
      <c r="BT19" s="149">
        <f t="shared" si="5"/>
        <v>0</v>
      </c>
      <c r="BU19" s="356">
        <f t="shared" si="6"/>
        <v>0</v>
      </c>
      <c r="BV19" s="149">
        <f t="shared" si="7"/>
        <v>0</v>
      </c>
      <c r="BW19" s="113">
        <f t="shared" si="8"/>
        <v>1</v>
      </c>
      <c r="BX19" s="248">
        <f t="shared" si="9"/>
        <v>0</v>
      </c>
      <c r="BY19" s="175">
        <f t="shared" si="10"/>
        <v>1</v>
      </c>
      <c r="BZ19" s="356">
        <f t="shared" si="11"/>
        <v>0</v>
      </c>
      <c r="CA19" s="149">
        <f t="shared" si="12"/>
        <v>0</v>
      </c>
      <c r="CB19" s="149">
        <f t="shared" si="13"/>
        <v>0</v>
      </c>
      <c r="CC19" s="276">
        <f t="shared" si="14"/>
        <v>0</v>
      </c>
      <c r="CD19" s="248">
        <f t="shared" si="15"/>
        <v>0</v>
      </c>
      <c r="CE19" s="274">
        <f t="shared" si="44"/>
        <v>1</v>
      </c>
      <c r="CF19" s="356">
        <f t="shared" si="16"/>
        <v>0</v>
      </c>
      <c r="CG19" s="149">
        <f t="shared" si="17"/>
        <v>0</v>
      </c>
      <c r="CH19" s="150">
        <f t="shared" si="18"/>
        <v>0</v>
      </c>
      <c r="CI19" s="149">
        <f t="shared" si="19"/>
        <v>0</v>
      </c>
      <c r="CJ19" s="149">
        <f t="shared" si="20"/>
        <v>0</v>
      </c>
      <c r="CK19" s="149">
        <f t="shared" si="21"/>
        <v>1</v>
      </c>
      <c r="CL19" s="149">
        <f t="shared" si="22"/>
        <v>1</v>
      </c>
      <c r="CM19" s="149">
        <f t="shared" si="23"/>
        <v>1</v>
      </c>
      <c r="CN19" s="283">
        <f t="shared" si="24"/>
        <v>0</v>
      </c>
      <c r="CO19" s="149">
        <f t="shared" si="25"/>
        <v>0</v>
      </c>
      <c r="CP19" s="149">
        <f t="shared" si="26"/>
        <v>1</v>
      </c>
      <c r="CQ19" s="283" t="str">
        <f t="shared" si="27"/>
        <v/>
      </c>
      <c r="CR19" s="149" t="str">
        <f t="shared" si="28"/>
        <v xml:space="preserve"> </v>
      </c>
      <c r="CS19" s="149">
        <f t="shared" si="29"/>
        <v>0</v>
      </c>
      <c r="CT19" s="149">
        <v>0</v>
      </c>
      <c r="CU19" s="149">
        <v>0</v>
      </c>
      <c r="CV19" s="149">
        <v>1</v>
      </c>
      <c r="CW19" s="149">
        <v>1</v>
      </c>
      <c r="CX19" s="149">
        <v>0</v>
      </c>
      <c r="CY19" s="149">
        <v>0</v>
      </c>
      <c r="CZ19" s="149">
        <v>0</v>
      </c>
      <c r="DA19" s="149">
        <v>0</v>
      </c>
      <c r="DB19" s="149">
        <v>0</v>
      </c>
      <c r="DC19" s="149">
        <v>0</v>
      </c>
      <c r="DD19" s="149">
        <v>0</v>
      </c>
      <c r="DE19" s="149">
        <v>0</v>
      </c>
      <c r="DF19" s="149">
        <v>0</v>
      </c>
      <c r="DG19" s="149">
        <v>0</v>
      </c>
      <c r="DH19" s="149">
        <v>0</v>
      </c>
      <c r="DI19" s="149">
        <v>0</v>
      </c>
      <c r="DJ19" s="149">
        <v>1</v>
      </c>
      <c r="DK19" s="149">
        <v>0</v>
      </c>
      <c r="DL19" s="149">
        <v>1</v>
      </c>
      <c r="DM19" s="149">
        <v>0</v>
      </c>
      <c r="DN19" s="149">
        <v>0</v>
      </c>
      <c r="DO19" s="149">
        <v>1</v>
      </c>
      <c r="DP19" s="149">
        <v>0</v>
      </c>
      <c r="DQ19" s="149" t="s">
        <v>154</v>
      </c>
      <c r="DR19" s="149">
        <v>0</v>
      </c>
      <c r="DS19" s="149" t="s">
        <v>154</v>
      </c>
      <c r="DT19" s="149" t="s">
        <v>160</v>
      </c>
      <c r="DU19" s="149" t="s">
        <v>3005</v>
      </c>
      <c r="DV19" s="149">
        <v>0</v>
      </c>
      <c r="DW19" s="149" t="str">
        <f t="shared" si="30"/>
        <v>N</v>
      </c>
      <c r="DX19" s="149" t="str">
        <f t="shared" si="31"/>
        <v/>
      </c>
      <c r="DY19" s="149" t="str">
        <f t="shared" si="32"/>
        <v>N</v>
      </c>
      <c r="DZ19" s="149" t="str">
        <f t="shared" si="33"/>
        <v>Y</v>
      </c>
      <c r="EA19" s="149" t="str">
        <f t="shared" si="34"/>
        <v>Not Specified</v>
      </c>
      <c r="EC19" s="149">
        <f t="shared" si="35"/>
        <v>0</v>
      </c>
    </row>
    <row r="20" spans="1:133" s="149" customFormat="1" ht="16.5" customHeight="1">
      <c r="A20" s="149">
        <v>17</v>
      </c>
      <c r="B20" s="149">
        <v>18</v>
      </c>
      <c r="C20" s="150" t="s">
        <v>277</v>
      </c>
      <c r="D20" s="149" t="s">
        <v>236</v>
      </c>
      <c r="E20" s="149" t="s">
        <v>206</v>
      </c>
      <c r="F20" s="149" t="s">
        <v>145</v>
      </c>
      <c r="G20" s="149" t="s">
        <v>146</v>
      </c>
      <c r="H20" s="168" t="s">
        <v>278</v>
      </c>
      <c r="I20" s="149" t="s">
        <v>279</v>
      </c>
      <c r="J20" s="149">
        <v>-0.135</v>
      </c>
      <c r="K20" s="149" t="s">
        <v>280</v>
      </c>
      <c r="L20" s="149">
        <v>44000</v>
      </c>
      <c r="M20" s="150">
        <v>26</v>
      </c>
      <c r="N20" s="149" t="s">
        <v>154</v>
      </c>
      <c r="O20" s="149" t="s">
        <v>153</v>
      </c>
      <c r="P20" s="150" t="s">
        <v>153</v>
      </c>
      <c r="Q20" s="149" t="s">
        <v>150</v>
      </c>
      <c r="R20" s="149" t="s">
        <v>150</v>
      </c>
      <c r="S20" s="149" t="s">
        <v>151</v>
      </c>
      <c r="T20" s="149" t="s">
        <v>152</v>
      </c>
      <c r="U20" s="151">
        <v>2032</v>
      </c>
      <c r="V20" s="149" t="s">
        <v>153</v>
      </c>
      <c r="W20" s="149" t="s">
        <v>153</v>
      </c>
      <c r="X20" s="152" t="s">
        <v>153</v>
      </c>
      <c r="Y20" s="149" t="s">
        <v>153</v>
      </c>
      <c r="Z20" s="149" t="s">
        <v>153</v>
      </c>
      <c r="AA20" s="150"/>
      <c r="AC20" s="149" t="s">
        <v>281</v>
      </c>
      <c r="AD20" s="149" t="s">
        <v>240</v>
      </c>
      <c r="AE20" s="149" t="s">
        <v>157</v>
      </c>
      <c r="AF20" s="149" t="s">
        <v>157</v>
      </c>
      <c r="AG20" s="149" t="s">
        <v>157</v>
      </c>
      <c r="AH20" s="150" t="s">
        <v>218</v>
      </c>
      <c r="AJ20" s="149" t="s">
        <v>154</v>
      </c>
      <c r="AK20" s="170" t="s">
        <v>153</v>
      </c>
      <c r="AN20" s="150"/>
      <c r="AP20" s="149" t="s">
        <v>154</v>
      </c>
      <c r="AQ20" s="149" t="s">
        <v>153</v>
      </c>
      <c r="AR20" s="149" t="s">
        <v>153</v>
      </c>
      <c r="AU20" s="150"/>
      <c r="AV20" s="149" t="s">
        <v>168</v>
      </c>
      <c r="AW20" s="172" t="s">
        <v>168</v>
      </c>
      <c r="AX20" s="149" t="s">
        <v>158</v>
      </c>
      <c r="AY20" s="149" t="s">
        <v>150</v>
      </c>
      <c r="AZ20" s="149" t="s">
        <v>282</v>
      </c>
      <c r="BA20" s="149">
        <v>2032</v>
      </c>
      <c r="BC20" s="150"/>
      <c r="BE20" s="173"/>
      <c r="BF20" s="150"/>
      <c r="BG20" s="283">
        <f t="shared" si="36"/>
        <v>0</v>
      </c>
      <c r="BH20" s="149">
        <f t="shared" si="37"/>
        <v>0</v>
      </c>
      <c r="BI20" s="149">
        <f t="shared" si="0"/>
        <v>0</v>
      </c>
      <c r="BJ20" s="280">
        <f t="shared" si="1"/>
        <v>0</v>
      </c>
      <c r="BK20" s="356">
        <f t="shared" si="38"/>
        <v>0</v>
      </c>
      <c r="BL20" s="149">
        <f t="shared" si="39"/>
        <v>0</v>
      </c>
      <c r="BM20" s="149">
        <f t="shared" si="2"/>
        <v>1</v>
      </c>
      <c r="BN20" s="278">
        <f t="shared" si="3"/>
        <v>1</v>
      </c>
      <c r="BO20" s="149">
        <f t="shared" si="40"/>
        <v>0</v>
      </c>
      <c r="BP20" s="149">
        <f t="shared" si="41"/>
        <v>0</v>
      </c>
      <c r="BQ20" s="149">
        <f t="shared" si="4"/>
        <v>0</v>
      </c>
      <c r="BR20" s="356">
        <f t="shared" si="42"/>
        <v>0</v>
      </c>
      <c r="BS20" s="149">
        <f t="shared" si="43"/>
        <v>0</v>
      </c>
      <c r="BT20" s="149">
        <f t="shared" si="5"/>
        <v>0</v>
      </c>
      <c r="BU20" s="356">
        <f t="shared" si="6"/>
        <v>0</v>
      </c>
      <c r="BV20" s="149">
        <f t="shared" si="7"/>
        <v>0</v>
      </c>
      <c r="BW20" s="113">
        <f t="shared" si="8"/>
        <v>0</v>
      </c>
      <c r="BX20" s="248">
        <f t="shared" si="9"/>
        <v>0</v>
      </c>
      <c r="BY20" s="175">
        <f t="shared" si="10"/>
        <v>0</v>
      </c>
      <c r="BZ20" s="356">
        <f t="shared" si="11"/>
        <v>0</v>
      </c>
      <c r="CA20" s="149">
        <f t="shared" si="12"/>
        <v>0</v>
      </c>
      <c r="CB20" s="149">
        <f t="shared" si="13"/>
        <v>0</v>
      </c>
      <c r="CC20" s="276">
        <f t="shared" si="14"/>
        <v>0</v>
      </c>
      <c r="CD20" s="248">
        <f t="shared" si="15"/>
        <v>0</v>
      </c>
      <c r="CE20" s="274">
        <f t="shared" si="44"/>
        <v>0</v>
      </c>
      <c r="CF20" s="356">
        <f t="shared" si="16"/>
        <v>0</v>
      </c>
      <c r="CG20" s="149">
        <f t="shared" si="17"/>
        <v>0</v>
      </c>
      <c r="CH20" s="150">
        <f t="shared" si="18"/>
        <v>1</v>
      </c>
      <c r="CI20" s="149">
        <f t="shared" si="19"/>
        <v>0</v>
      </c>
      <c r="CJ20" s="149">
        <f t="shared" si="20"/>
        <v>0</v>
      </c>
      <c r="CK20" s="149">
        <f t="shared" si="21"/>
        <v>1</v>
      </c>
      <c r="CL20" s="149">
        <f t="shared" si="22"/>
        <v>1</v>
      </c>
      <c r="CM20" s="149">
        <f t="shared" si="23"/>
        <v>1</v>
      </c>
      <c r="CN20" s="283">
        <f t="shared" si="24"/>
        <v>0</v>
      </c>
      <c r="CO20" s="149">
        <f t="shared" si="25"/>
        <v>0</v>
      </c>
      <c r="CP20" s="149">
        <f t="shared" si="26"/>
        <v>1</v>
      </c>
      <c r="CQ20" s="283" t="str">
        <f t="shared" si="27"/>
        <v/>
      </c>
      <c r="CR20" s="149" t="str">
        <f t="shared" si="28"/>
        <v xml:space="preserve"> </v>
      </c>
      <c r="CS20" s="149">
        <f t="shared" si="29"/>
        <v>0</v>
      </c>
      <c r="CT20" s="149">
        <v>0</v>
      </c>
      <c r="CU20" s="149">
        <v>0</v>
      </c>
      <c r="CV20" s="149">
        <v>0</v>
      </c>
      <c r="CW20" s="149">
        <v>0</v>
      </c>
      <c r="CX20" s="149">
        <v>0</v>
      </c>
      <c r="CY20" s="149">
        <v>0</v>
      </c>
      <c r="CZ20" s="149">
        <v>0</v>
      </c>
      <c r="DA20" s="149">
        <v>0</v>
      </c>
      <c r="DB20" s="149">
        <v>0</v>
      </c>
      <c r="DC20" s="149">
        <v>1</v>
      </c>
      <c r="DD20" s="149">
        <v>0</v>
      </c>
      <c r="DE20" s="149">
        <v>1</v>
      </c>
      <c r="DF20" s="149">
        <v>0</v>
      </c>
      <c r="DG20" s="149">
        <v>0</v>
      </c>
      <c r="DH20" s="149">
        <v>0</v>
      </c>
      <c r="DI20" s="149">
        <v>0</v>
      </c>
      <c r="DJ20" s="149">
        <v>0</v>
      </c>
      <c r="DK20" s="149">
        <v>0</v>
      </c>
      <c r="DL20" s="149">
        <v>0</v>
      </c>
      <c r="DM20" s="149">
        <v>0</v>
      </c>
      <c r="DN20" s="149">
        <v>0</v>
      </c>
      <c r="DO20" s="149">
        <v>1</v>
      </c>
      <c r="DP20" s="149">
        <v>0</v>
      </c>
      <c r="DQ20" s="149" t="s">
        <v>150</v>
      </c>
      <c r="DR20" s="149" t="s">
        <v>158</v>
      </c>
      <c r="DS20" s="149" t="s">
        <v>154</v>
      </c>
      <c r="DT20" s="149" t="s">
        <v>154</v>
      </c>
      <c r="DU20" s="149">
        <v>0</v>
      </c>
      <c r="DV20" s="149">
        <v>0</v>
      </c>
      <c r="DW20" s="149" t="str">
        <f t="shared" si="30"/>
        <v>Y</v>
      </c>
      <c r="DX20" s="149" t="str">
        <f t="shared" si="31"/>
        <v/>
      </c>
      <c r="DY20" s="149" t="str">
        <f t="shared" si="32"/>
        <v>N</v>
      </c>
      <c r="DZ20" s="149" t="str">
        <f t="shared" si="33"/>
        <v>N</v>
      </c>
      <c r="EA20" s="149" t="str">
        <f t="shared" si="34"/>
        <v>Not Specified</v>
      </c>
      <c r="EC20" s="149">
        <f t="shared" si="35"/>
        <v>0</v>
      </c>
    </row>
    <row r="21" spans="1:133" s="149" customFormat="1" ht="16.5" customHeight="1">
      <c r="A21" s="149">
        <v>18</v>
      </c>
      <c r="B21" s="149">
        <v>13</v>
      </c>
      <c r="C21" s="150" t="s">
        <v>283</v>
      </c>
      <c r="D21" s="149" t="s">
        <v>192</v>
      </c>
      <c r="E21" s="149" t="s">
        <v>193</v>
      </c>
      <c r="F21" s="149" t="s">
        <v>284</v>
      </c>
      <c r="G21" s="149" t="s">
        <v>246</v>
      </c>
      <c r="H21" s="168" t="s">
        <v>285</v>
      </c>
      <c r="I21" s="149" t="s">
        <v>286</v>
      </c>
      <c r="J21" s="149">
        <v>-0.169</v>
      </c>
      <c r="K21" s="149" t="s">
        <v>287</v>
      </c>
      <c r="L21" s="149">
        <v>96000</v>
      </c>
      <c r="M21" s="150">
        <v>31</v>
      </c>
      <c r="N21" s="149" t="s">
        <v>154</v>
      </c>
      <c r="O21" s="149" t="s">
        <v>153</v>
      </c>
      <c r="P21" s="150" t="s">
        <v>153</v>
      </c>
      <c r="Q21" s="149" t="s">
        <v>154</v>
      </c>
      <c r="R21" s="149" t="s">
        <v>154</v>
      </c>
      <c r="S21" s="149" t="s">
        <v>153</v>
      </c>
      <c r="T21" s="149" t="s">
        <v>153</v>
      </c>
      <c r="U21" s="151" t="s">
        <v>153</v>
      </c>
      <c r="V21" s="149" t="s">
        <v>153</v>
      </c>
      <c r="W21" s="149" t="s">
        <v>153</v>
      </c>
      <c r="X21" s="152" t="s">
        <v>153</v>
      </c>
      <c r="Y21" s="149" t="s">
        <v>153</v>
      </c>
      <c r="Z21" s="149" t="s">
        <v>153</v>
      </c>
      <c r="AA21" s="150"/>
      <c r="AC21" s="149" t="s">
        <v>167</v>
      </c>
      <c r="AD21" s="149" t="s">
        <v>6</v>
      </c>
      <c r="AE21" s="149" t="s">
        <v>157</v>
      </c>
      <c r="AF21" s="149" t="s">
        <v>157</v>
      </c>
      <c r="AG21" s="149" t="s">
        <v>157</v>
      </c>
      <c r="AH21" s="150" t="s">
        <v>218</v>
      </c>
      <c r="AJ21" s="149" t="s">
        <v>154</v>
      </c>
      <c r="AK21" s="170" t="s">
        <v>153</v>
      </c>
      <c r="AN21" s="150"/>
      <c r="AO21" s="149" t="s">
        <v>219</v>
      </c>
      <c r="AP21" s="149" t="s">
        <v>150</v>
      </c>
      <c r="AQ21" s="149" t="s">
        <v>218</v>
      </c>
      <c r="AR21" s="149" t="s">
        <v>288</v>
      </c>
      <c r="AS21" s="149">
        <v>2050</v>
      </c>
      <c r="AU21" s="150"/>
      <c r="AV21" s="149" t="s">
        <v>157</v>
      </c>
      <c r="AW21" s="172" t="s">
        <v>190</v>
      </c>
      <c r="AX21" s="149" t="s">
        <v>158</v>
      </c>
      <c r="AY21" s="149" t="s">
        <v>154</v>
      </c>
      <c r="AZ21" s="149" t="s">
        <v>153</v>
      </c>
      <c r="BA21" s="149" t="s">
        <v>153</v>
      </c>
      <c r="BB21" s="171"/>
      <c r="BC21" s="172"/>
      <c r="BE21" s="173"/>
      <c r="BF21" s="150"/>
      <c r="BG21" s="283">
        <f t="shared" si="36"/>
        <v>0</v>
      </c>
      <c r="BH21" s="149">
        <f t="shared" si="37"/>
        <v>0</v>
      </c>
      <c r="BI21" s="149">
        <f t="shared" si="0"/>
        <v>0</v>
      </c>
      <c r="BJ21" s="280">
        <f t="shared" si="1"/>
        <v>0</v>
      </c>
      <c r="BK21" s="356">
        <f t="shared" si="38"/>
        <v>0</v>
      </c>
      <c r="BL21" s="149">
        <f t="shared" si="39"/>
        <v>0</v>
      </c>
      <c r="BM21" s="149">
        <f t="shared" si="2"/>
        <v>0</v>
      </c>
      <c r="BN21" s="278">
        <f t="shared" si="3"/>
        <v>0</v>
      </c>
      <c r="BO21" s="149">
        <f t="shared" si="40"/>
        <v>0</v>
      </c>
      <c r="BP21" s="149">
        <f t="shared" si="41"/>
        <v>0</v>
      </c>
      <c r="BQ21" s="149">
        <f t="shared" si="4"/>
        <v>0</v>
      </c>
      <c r="BR21" s="356">
        <f t="shared" si="42"/>
        <v>0</v>
      </c>
      <c r="BS21" s="149">
        <f t="shared" si="43"/>
        <v>0</v>
      </c>
      <c r="BT21" s="149">
        <f t="shared" si="5"/>
        <v>1</v>
      </c>
      <c r="BU21" s="356">
        <f t="shared" si="6"/>
        <v>0</v>
      </c>
      <c r="BV21" s="149">
        <f t="shared" si="7"/>
        <v>0</v>
      </c>
      <c r="BW21" s="113">
        <f t="shared" si="8"/>
        <v>0</v>
      </c>
      <c r="BX21" s="248">
        <f t="shared" si="9"/>
        <v>0</v>
      </c>
      <c r="BY21" s="175">
        <f t="shared" si="10"/>
        <v>0</v>
      </c>
      <c r="BZ21" s="356">
        <f t="shared" si="11"/>
        <v>0</v>
      </c>
      <c r="CA21" s="149">
        <f t="shared" si="12"/>
        <v>0</v>
      </c>
      <c r="CB21" s="149">
        <f t="shared" si="13"/>
        <v>1</v>
      </c>
      <c r="CC21" s="276">
        <f t="shared" si="14"/>
        <v>1</v>
      </c>
      <c r="CD21" s="248">
        <f t="shared" si="15"/>
        <v>1</v>
      </c>
      <c r="CE21" s="274">
        <f t="shared" si="44"/>
        <v>1</v>
      </c>
      <c r="CF21" s="356">
        <f t="shared" si="16"/>
        <v>0</v>
      </c>
      <c r="CG21" s="149">
        <f t="shared" si="17"/>
        <v>0</v>
      </c>
      <c r="CH21" s="150">
        <f t="shared" si="18"/>
        <v>0</v>
      </c>
      <c r="CI21" s="149">
        <f t="shared" si="19"/>
        <v>0</v>
      </c>
      <c r="CJ21" s="149">
        <f t="shared" si="20"/>
        <v>0</v>
      </c>
      <c r="CK21" s="149">
        <f t="shared" si="21"/>
        <v>1</v>
      </c>
      <c r="CL21" s="149">
        <f t="shared" si="22"/>
        <v>1</v>
      </c>
      <c r="CM21" s="149">
        <f t="shared" si="23"/>
        <v>1</v>
      </c>
      <c r="CN21" s="283">
        <f t="shared" si="24"/>
        <v>1</v>
      </c>
      <c r="CO21" s="149">
        <f t="shared" si="25"/>
        <v>0</v>
      </c>
      <c r="CP21" s="149">
        <f t="shared" si="26"/>
        <v>0</v>
      </c>
      <c r="CQ21" s="283" t="str">
        <f t="shared" si="27"/>
        <v/>
      </c>
      <c r="CR21" s="149" t="str">
        <f t="shared" si="28"/>
        <v xml:space="preserve"> 2050</v>
      </c>
      <c r="CS21" s="149">
        <f t="shared" si="29"/>
        <v>2050</v>
      </c>
      <c r="CT21" s="149">
        <v>0</v>
      </c>
      <c r="CU21" s="149">
        <v>0</v>
      </c>
      <c r="CV21" s="149">
        <v>0</v>
      </c>
      <c r="CW21" s="149">
        <v>0</v>
      </c>
      <c r="CX21" s="149">
        <v>0</v>
      </c>
      <c r="CY21" s="149">
        <v>0</v>
      </c>
      <c r="CZ21" s="149">
        <v>1</v>
      </c>
      <c r="DA21" s="149">
        <v>1</v>
      </c>
      <c r="DB21" s="149">
        <v>0</v>
      </c>
      <c r="DC21" s="149">
        <v>0</v>
      </c>
      <c r="DD21" s="149">
        <v>0</v>
      </c>
      <c r="DE21" s="149">
        <v>0</v>
      </c>
      <c r="DF21" s="149">
        <v>0</v>
      </c>
      <c r="DG21" s="149">
        <v>0</v>
      </c>
      <c r="DH21" s="149">
        <v>0</v>
      </c>
      <c r="DI21" s="149">
        <v>0</v>
      </c>
      <c r="DJ21" s="149">
        <v>1</v>
      </c>
      <c r="DK21" s="149">
        <v>0</v>
      </c>
      <c r="DL21" s="149">
        <v>1</v>
      </c>
      <c r="DM21" s="149">
        <v>1</v>
      </c>
      <c r="DN21" s="149">
        <v>0</v>
      </c>
      <c r="DO21" s="149">
        <v>1</v>
      </c>
      <c r="DP21" s="149">
        <v>0</v>
      </c>
      <c r="DQ21" s="149" t="s">
        <v>154</v>
      </c>
      <c r="DR21" s="149">
        <v>0</v>
      </c>
      <c r="DS21" s="149" t="s">
        <v>7859</v>
      </c>
      <c r="DT21" s="149" t="s">
        <v>154</v>
      </c>
      <c r="DU21" s="149">
        <v>0</v>
      </c>
      <c r="DV21" s="149" t="s">
        <v>150</v>
      </c>
      <c r="DW21" s="149" t="str">
        <f t="shared" si="30"/>
        <v>N</v>
      </c>
      <c r="DX21" s="149" t="str">
        <f t="shared" si="31"/>
        <v/>
      </c>
      <c r="DY21" s="149" t="str">
        <f t="shared" si="32"/>
        <v>Y</v>
      </c>
      <c r="DZ21" s="149" t="str">
        <f t="shared" si="33"/>
        <v>N</v>
      </c>
      <c r="EA21" s="149" t="str">
        <f t="shared" si="34"/>
        <v>Yes</v>
      </c>
      <c r="EC21" s="149">
        <f t="shared" si="35"/>
        <v>2050</v>
      </c>
    </row>
    <row r="22" spans="1:133" s="149" customFormat="1" ht="16.5" customHeight="1">
      <c r="A22" s="149">
        <v>19</v>
      </c>
      <c r="B22" s="149">
        <v>21</v>
      </c>
      <c r="C22" s="150" t="s">
        <v>289</v>
      </c>
      <c r="D22" s="149" t="s">
        <v>290</v>
      </c>
      <c r="E22" s="149" t="s">
        <v>229</v>
      </c>
      <c r="F22" s="149" t="s">
        <v>145</v>
      </c>
      <c r="G22" s="149" t="s">
        <v>146</v>
      </c>
      <c r="H22" s="168" t="s">
        <v>291</v>
      </c>
      <c r="I22" s="149" t="s">
        <v>292</v>
      </c>
      <c r="J22" s="149">
        <v>0.18</v>
      </c>
      <c r="K22" s="149" t="s">
        <v>293</v>
      </c>
      <c r="L22" s="149">
        <v>317233</v>
      </c>
      <c r="M22" s="150">
        <v>31</v>
      </c>
      <c r="N22" s="149" t="s">
        <v>154</v>
      </c>
      <c r="O22" s="149" t="s">
        <v>153</v>
      </c>
      <c r="P22" s="150" t="s">
        <v>153</v>
      </c>
      <c r="Q22" s="149" t="s">
        <v>154</v>
      </c>
      <c r="R22" s="149" t="s">
        <v>154</v>
      </c>
      <c r="S22" s="149" t="s">
        <v>153</v>
      </c>
      <c r="T22" s="149" t="s">
        <v>153</v>
      </c>
      <c r="U22" s="151" t="s">
        <v>153</v>
      </c>
      <c r="V22" s="149" t="s">
        <v>153</v>
      </c>
      <c r="W22" s="149" t="s">
        <v>153</v>
      </c>
      <c r="X22" s="152" t="s">
        <v>153</v>
      </c>
      <c r="Y22" s="149" t="s">
        <v>153</v>
      </c>
      <c r="Z22" s="149" t="s">
        <v>153</v>
      </c>
      <c r="AA22" s="150"/>
      <c r="AC22" s="149" t="s">
        <v>167</v>
      </c>
      <c r="AD22" s="149" t="s">
        <v>6</v>
      </c>
      <c r="AE22" s="149" t="s">
        <v>157</v>
      </c>
      <c r="AF22" s="149" t="s">
        <v>157</v>
      </c>
      <c r="AG22" s="149" t="s">
        <v>169</v>
      </c>
      <c r="AH22" s="150" t="s">
        <v>159</v>
      </c>
      <c r="AJ22" s="149" t="s">
        <v>154</v>
      </c>
      <c r="AK22" s="170" t="s">
        <v>153</v>
      </c>
      <c r="AN22" s="150"/>
      <c r="AO22" s="149" t="s">
        <v>160</v>
      </c>
      <c r="AP22" s="149" t="s">
        <v>150</v>
      </c>
      <c r="AQ22" s="149" t="s">
        <v>159</v>
      </c>
      <c r="AR22" s="149" t="s">
        <v>294</v>
      </c>
      <c r="AS22" s="149">
        <v>2050</v>
      </c>
      <c r="AU22" s="150"/>
      <c r="AV22" s="149" t="s">
        <v>157</v>
      </c>
      <c r="AW22" s="172" t="s">
        <v>190</v>
      </c>
      <c r="AX22" s="149" t="s">
        <v>157</v>
      </c>
      <c r="AY22" s="149" t="s">
        <v>154</v>
      </c>
      <c r="AZ22" s="149" t="s">
        <v>153</v>
      </c>
      <c r="BA22" s="149" t="s">
        <v>153</v>
      </c>
      <c r="BB22" s="171"/>
      <c r="BC22" s="150"/>
      <c r="BE22" s="173"/>
      <c r="BF22" s="150"/>
      <c r="BG22" s="283">
        <f t="shared" si="36"/>
        <v>0</v>
      </c>
      <c r="BH22" s="149">
        <f t="shared" si="37"/>
        <v>0</v>
      </c>
      <c r="BI22" s="149">
        <f t="shared" si="0"/>
        <v>0</v>
      </c>
      <c r="BJ22" s="280">
        <f t="shared" si="1"/>
        <v>0</v>
      </c>
      <c r="BK22" s="356">
        <f t="shared" si="38"/>
        <v>0</v>
      </c>
      <c r="BL22" s="149">
        <f t="shared" si="39"/>
        <v>0</v>
      </c>
      <c r="BM22" s="149">
        <f t="shared" si="2"/>
        <v>0</v>
      </c>
      <c r="BN22" s="278">
        <f t="shared" si="3"/>
        <v>0</v>
      </c>
      <c r="BO22" s="149">
        <f t="shared" si="40"/>
        <v>0</v>
      </c>
      <c r="BP22" s="149">
        <f t="shared" si="41"/>
        <v>0</v>
      </c>
      <c r="BQ22" s="149">
        <f t="shared" si="4"/>
        <v>0</v>
      </c>
      <c r="BR22" s="356">
        <f t="shared" si="42"/>
        <v>0</v>
      </c>
      <c r="BS22" s="149">
        <f t="shared" si="43"/>
        <v>0</v>
      </c>
      <c r="BT22" s="149">
        <f t="shared" si="5"/>
        <v>1</v>
      </c>
      <c r="BU22" s="356">
        <f t="shared" si="6"/>
        <v>0</v>
      </c>
      <c r="BV22" s="149">
        <f t="shared" si="7"/>
        <v>0</v>
      </c>
      <c r="BW22" s="113">
        <f t="shared" si="8"/>
        <v>0</v>
      </c>
      <c r="BX22" s="248">
        <f t="shared" si="9"/>
        <v>0</v>
      </c>
      <c r="BY22" s="175">
        <f t="shared" si="10"/>
        <v>0</v>
      </c>
      <c r="BZ22" s="356">
        <f t="shared" si="11"/>
        <v>0</v>
      </c>
      <c r="CA22" s="149">
        <f t="shared" si="12"/>
        <v>0</v>
      </c>
      <c r="CB22" s="149">
        <f t="shared" si="13"/>
        <v>1</v>
      </c>
      <c r="CC22" s="276">
        <f t="shared" si="14"/>
        <v>1</v>
      </c>
      <c r="CD22" s="248">
        <f t="shared" si="15"/>
        <v>1</v>
      </c>
      <c r="CE22" s="274">
        <f t="shared" si="44"/>
        <v>1</v>
      </c>
      <c r="CF22" s="356">
        <f t="shared" si="16"/>
        <v>0</v>
      </c>
      <c r="CG22" s="149">
        <f t="shared" si="17"/>
        <v>0</v>
      </c>
      <c r="CH22" s="150">
        <f t="shared" si="18"/>
        <v>0</v>
      </c>
      <c r="CI22" s="149">
        <f t="shared" si="19"/>
        <v>0</v>
      </c>
      <c r="CJ22" s="149">
        <f t="shared" si="20"/>
        <v>0</v>
      </c>
      <c r="CK22" s="149">
        <f t="shared" si="21"/>
        <v>1</v>
      </c>
      <c r="CL22" s="149">
        <f t="shared" si="22"/>
        <v>1</v>
      </c>
      <c r="CM22" s="149">
        <f t="shared" si="23"/>
        <v>1</v>
      </c>
      <c r="CN22" s="283">
        <f t="shared" si="24"/>
        <v>1</v>
      </c>
      <c r="CO22" s="149">
        <f t="shared" si="25"/>
        <v>0</v>
      </c>
      <c r="CP22" s="149">
        <f t="shared" si="26"/>
        <v>0</v>
      </c>
      <c r="CQ22" s="283" t="str">
        <f t="shared" si="27"/>
        <v/>
      </c>
      <c r="CR22" s="149" t="str">
        <f t="shared" si="28"/>
        <v xml:space="preserve"> 2050</v>
      </c>
      <c r="CS22" s="149">
        <f t="shared" si="29"/>
        <v>2050</v>
      </c>
      <c r="CT22" s="149">
        <v>1</v>
      </c>
      <c r="CU22" s="149">
        <v>0</v>
      </c>
      <c r="CV22" s="149">
        <v>0</v>
      </c>
      <c r="CW22" s="149">
        <v>1</v>
      </c>
      <c r="CX22" s="149">
        <v>0</v>
      </c>
      <c r="CY22" s="149">
        <v>0</v>
      </c>
      <c r="CZ22" s="149">
        <v>1</v>
      </c>
      <c r="DA22" s="149">
        <v>1</v>
      </c>
      <c r="DB22" s="149">
        <v>0</v>
      </c>
      <c r="DC22" s="149">
        <v>0</v>
      </c>
      <c r="DD22" s="149">
        <v>0</v>
      </c>
      <c r="DE22" s="149">
        <v>0</v>
      </c>
      <c r="DF22" s="149">
        <v>0</v>
      </c>
      <c r="DG22" s="149">
        <v>0</v>
      </c>
      <c r="DH22" s="149">
        <v>0</v>
      </c>
      <c r="DI22" s="149">
        <v>0</v>
      </c>
      <c r="DJ22" s="149">
        <v>1</v>
      </c>
      <c r="DK22" s="149">
        <v>1</v>
      </c>
      <c r="DL22" s="149">
        <v>1</v>
      </c>
      <c r="DM22" s="149">
        <v>1</v>
      </c>
      <c r="DN22" s="149">
        <v>0</v>
      </c>
      <c r="DO22" s="149">
        <v>1</v>
      </c>
      <c r="DP22" s="149">
        <v>1</v>
      </c>
      <c r="DQ22" s="149" t="s">
        <v>154</v>
      </c>
      <c r="DR22" s="149">
        <v>0</v>
      </c>
      <c r="DS22" s="149" t="s">
        <v>160</v>
      </c>
      <c r="DT22" s="149" t="s">
        <v>160</v>
      </c>
      <c r="DU22" s="149" t="s">
        <v>150</v>
      </c>
      <c r="DV22" s="149" t="s">
        <v>150</v>
      </c>
      <c r="DW22" s="149" t="str">
        <f t="shared" si="30"/>
        <v>N</v>
      </c>
      <c r="DX22" s="149" t="str">
        <f t="shared" si="31"/>
        <v/>
      </c>
      <c r="DY22" s="149" t="str">
        <f t="shared" si="32"/>
        <v>Y</v>
      </c>
      <c r="DZ22" s="149" t="str">
        <f t="shared" si="33"/>
        <v>N</v>
      </c>
      <c r="EA22" s="149" t="str">
        <f t="shared" si="34"/>
        <v>Yes</v>
      </c>
      <c r="EC22" s="149">
        <f t="shared" si="35"/>
        <v>2050</v>
      </c>
    </row>
    <row r="23" spans="1:133" s="149" customFormat="1" ht="16.5" customHeight="1">
      <c r="A23" s="149">
        <v>20</v>
      </c>
      <c r="B23" s="149">
        <v>20</v>
      </c>
      <c r="C23" s="150" t="s">
        <v>295</v>
      </c>
      <c r="D23" s="149" t="s">
        <v>143</v>
      </c>
      <c r="E23" s="149" t="s">
        <v>144</v>
      </c>
      <c r="F23" s="149" t="s">
        <v>145</v>
      </c>
      <c r="G23" s="149" t="s">
        <v>146</v>
      </c>
      <c r="H23" s="168" t="s">
        <v>296</v>
      </c>
      <c r="I23" s="149" t="s">
        <v>297</v>
      </c>
      <c r="J23" s="149">
        <v>0.171</v>
      </c>
      <c r="K23" s="149" t="s">
        <v>298</v>
      </c>
      <c r="M23" s="150">
        <v>31</v>
      </c>
      <c r="N23" s="149" t="s">
        <v>154</v>
      </c>
      <c r="O23" s="149" t="s">
        <v>153</v>
      </c>
      <c r="P23" s="150" t="s">
        <v>153</v>
      </c>
      <c r="Q23" s="149" t="s">
        <v>154</v>
      </c>
      <c r="R23" s="149" t="s">
        <v>154</v>
      </c>
      <c r="S23" s="149" t="s">
        <v>153</v>
      </c>
      <c r="T23" s="149" t="s">
        <v>153</v>
      </c>
      <c r="U23" s="151" t="s">
        <v>153</v>
      </c>
      <c r="V23" s="149" t="s">
        <v>153</v>
      </c>
      <c r="W23" s="149" t="s">
        <v>153</v>
      </c>
      <c r="X23" s="152" t="s">
        <v>153</v>
      </c>
      <c r="Y23" s="149" t="s">
        <v>153</v>
      </c>
      <c r="Z23" s="149" t="s">
        <v>153</v>
      </c>
      <c r="AA23" s="150"/>
      <c r="AC23" s="149" t="s">
        <v>281</v>
      </c>
      <c r="AD23" s="149" t="s">
        <v>240</v>
      </c>
      <c r="AE23" s="149" t="s">
        <v>157</v>
      </c>
      <c r="AF23" s="149" t="s">
        <v>157</v>
      </c>
      <c r="AG23" s="149" t="s">
        <v>169</v>
      </c>
      <c r="AH23" s="150" t="s">
        <v>159</v>
      </c>
      <c r="AJ23" s="149" t="s">
        <v>154</v>
      </c>
      <c r="AK23" s="170" t="s">
        <v>153</v>
      </c>
      <c r="AN23" s="150"/>
      <c r="AP23" s="149" t="s">
        <v>154</v>
      </c>
      <c r="AQ23" s="149" t="s">
        <v>153</v>
      </c>
      <c r="AR23" s="149" t="s">
        <v>153</v>
      </c>
      <c r="AU23" s="150"/>
      <c r="AV23" s="149" t="s">
        <v>168</v>
      </c>
      <c r="AW23" s="172" t="s">
        <v>168</v>
      </c>
      <c r="AX23" s="149" t="s">
        <v>158</v>
      </c>
      <c r="AY23" s="149" t="s">
        <v>150</v>
      </c>
      <c r="AZ23" s="149" t="s">
        <v>299</v>
      </c>
      <c r="BA23" s="149">
        <v>2030</v>
      </c>
      <c r="BC23" s="150"/>
      <c r="BE23" s="173"/>
      <c r="BF23" s="150"/>
      <c r="BG23" s="283">
        <f t="shared" si="36"/>
        <v>0</v>
      </c>
      <c r="BH23" s="149">
        <f t="shared" si="37"/>
        <v>0</v>
      </c>
      <c r="BI23" s="149">
        <f t="shared" si="0"/>
        <v>0</v>
      </c>
      <c r="BJ23" s="280">
        <f t="shared" si="1"/>
        <v>0</v>
      </c>
      <c r="BK23" s="356">
        <f t="shared" si="38"/>
        <v>0</v>
      </c>
      <c r="BL23" s="149">
        <f t="shared" si="39"/>
        <v>0</v>
      </c>
      <c r="BM23" s="149">
        <f t="shared" si="2"/>
        <v>0</v>
      </c>
      <c r="BN23" s="278">
        <f t="shared" si="3"/>
        <v>0</v>
      </c>
      <c r="BO23" s="149">
        <f t="shared" si="40"/>
        <v>0</v>
      </c>
      <c r="BP23" s="149">
        <f t="shared" si="41"/>
        <v>0</v>
      </c>
      <c r="BQ23" s="149">
        <f t="shared" si="4"/>
        <v>0</v>
      </c>
      <c r="BR23" s="356">
        <f t="shared" si="42"/>
        <v>0</v>
      </c>
      <c r="BS23" s="149">
        <f t="shared" si="43"/>
        <v>0</v>
      </c>
      <c r="BT23" s="149">
        <f t="shared" si="5"/>
        <v>0</v>
      </c>
      <c r="BU23" s="356">
        <f t="shared" si="6"/>
        <v>0</v>
      </c>
      <c r="BV23" s="149">
        <f t="shared" si="7"/>
        <v>0</v>
      </c>
      <c r="BW23" s="113">
        <f t="shared" si="8"/>
        <v>0</v>
      </c>
      <c r="BX23" s="248">
        <f t="shared" si="9"/>
        <v>0</v>
      </c>
      <c r="BY23" s="175">
        <f t="shared" si="10"/>
        <v>0</v>
      </c>
      <c r="BZ23" s="356">
        <f t="shared" si="11"/>
        <v>0</v>
      </c>
      <c r="CA23" s="149">
        <f t="shared" si="12"/>
        <v>0</v>
      </c>
      <c r="CB23" s="149">
        <f t="shared" si="13"/>
        <v>0</v>
      </c>
      <c r="CC23" s="276">
        <f t="shared" si="14"/>
        <v>0</v>
      </c>
      <c r="CD23" s="248">
        <f t="shared" si="15"/>
        <v>0</v>
      </c>
      <c r="CE23" s="274">
        <f t="shared" si="44"/>
        <v>0</v>
      </c>
      <c r="CF23" s="356">
        <f t="shared" si="16"/>
        <v>0</v>
      </c>
      <c r="CG23" s="149">
        <f t="shared" si="17"/>
        <v>1</v>
      </c>
      <c r="CH23" s="150">
        <f t="shared" si="18"/>
        <v>0</v>
      </c>
      <c r="CI23" s="149">
        <f t="shared" si="19"/>
        <v>0</v>
      </c>
      <c r="CJ23" s="149">
        <f t="shared" si="20"/>
        <v>0</v>
      </c>
      <c r="CK23" s="149">
        <f t="shared" si="21"/>
        <v>0</v>
      </c>
      <c r="CL23" s="149">
        <f t="shared" si="22"/>
        <v>0</v>
      </c>
      <c r="CM23" s="149">
        <f t="shared" si="23"/>
        <v>0</v>
      </c>
      <c r="CN23" s="283">
        <f t="shared" si="24"/>
        <v>0</v>
      </c>
      <c r="CO23" s="149">
        <f t="shared" si="25"/>
        <v>0</v>
      </c>
      <c r="CP23" s="149">
        <f t="shared" si="26"/>
        <v>1</v>
      </c>
      <c r="CQ23" s="283" t="str">
        <f t="shared" si="27"/>
        <v/>
      </c>
      <c r="CR23" s="149" t="str">
        <f t="shared" si="28"/>
        <v xml:space="preserve"> </v>
      </c>
      <c r="CS23" s="149">
        <f t="shared" si="29"/>
        <v>0</v>
      </c>
      <c r="CT23" s="149">
        <v>0</v>
      </c>
      <c r="CU23" s="149">
        <v>0</v>
      </c>
      <c r="CV23" s="149">
        <v>0</v>
      </c>
      <c r="CW23" s="149">
        <v>0</v>
      </c>
      <c r="CX23" s="149">
        <v>0</v>
      </c>
      <c r="CY23" s="149">
        <v>0</v>
      </c>
      <c r="CZ23" s="149">
        <v>0</v>
      </c>
      <c r="DA23" s="149">
        <v>0</v>
      </c>
      <c r="DB23" s="149">
        <v>0</v>
      </c>
      <c r="DC23" s="149">
        <v>0</v>
      </c>
      <c r="DD23" s="149">
        <v>0</v>
      </c>
      <c r="DE23" s="149">
        <v>0</v>
      </c>
      <c r="DF23" s="149">
        <v>0</v>
      </c>
      <c r="DG23" s="149">
        <v>0</v>
      </c>
      <c r="DH23" s="149">
        <v>0</v>
      </c>
      <c r="DI23" s="149">
        <v>0</v>
      </c>
      <c r="DJ23" s="149">
        <v>0</v>
      </c>
      <c r="DK23" s="149">
        <v>0</v>
      </c>
      <c r="DL23" s="149">
        <v>0</v>
      </c>
      <c r="DM23" s="149">
        <v>0</v>
      </c>
      <c r="DN23" s="149">
        <v>0</v>
      </c>
      <c r="DO23" s="149">
        <v>0</v>
      </c>
      <c r="DP23" s="149">
        <v>0</v>
      </c>
      <c r="DQ23" s="149" t="s">
        <v>154</v>
      </c>
      <c r="DR23" s="149">
        <v>0</v>
      </c>
      <c r="DS23" s="149" t="s">
        <v>154</v>
      </c>
      <c r="DT23" s="149" t="s">
        <v>154</v>
      </c>
      <c r="DU23" s="149">
        <v>0</v>
      </c>
      <c r="DV23" s="149">
        <v>0</v>
      </c>
      <c r="DW23" s="149" t="str">
        <f t="shared" si="30"/>
        <v>N</v>
      </c>
      <c r="DX23" s="149" t="str">
        <f t="shared" si="31"/>
        <v/>
      </c>
      <c r="DY23" s="149" t="str">
        <f t="shared" si="32"/>
        <v>N</v>
      </c>
      <c r="DZ23" s="149" t="str">
        <f t="shared" si="33"/>
        <v>N</v>
      </c>
      <c r="EA23" s="149" t="str">
        <f t="shared" si="34"/>
        <v>Not Specified</v>
      </c>
      <c r="EC23" s="149">
        <f t="shared" si="35"/>
        <v>0</v>
      </c>
    </row>
    <row r="24" spans="1:133" s="149" customFormat="1" ht="16.5" customHeight="1">
      <c r="A24" s="149">
        <v>21</v>
      </c>
      <c r="B24" s="149">
        <v>33</v>
      </c>
      <c r="C24" s="150" t="s">
        <v>300</v>
      </c>
      <c r="D24" s="149" t="s">
        <v>222</v>
      </c>
      <c r="E24" s="149" t="s">
        <v>206</v>
      </c>
      <c r="F24" s="149" t="s">
        <v>145</v>
      </c>
      <c r="G24" s="149" t="s">
        <v>146</v>
      </c>
      <c r="H24" s="168" t="s">
        <v>301</v>
      </c>
      <c r="I24" s="149" t="s">
        <v>302</v>
      </c>
      <c r="J24" s="149">
        <v>-0.335</v>
      </c>
      <c r="K24" s="149" t="s">
        <v>303</v>
      </c>
      <c r="L24" s="149">
        <v>72398</v>
      </c>
      <c r="M24" s="150">
        <v>30</v>
      </c>
      <c r="N24" s="149" t="s">
        <v>150</v>
      </c>
      <c r="O24" s="149">
        <v>2022</v>
      </c>
      <c r="P24" s="150">
        <v>2030</v>
      </c>
      <c r="Q24" s="149" t="s">
        <v>150</v>
      </c>
      <c r="R24" s="149" t="s">
        <v>154</v>
      </c>
      <c r="S24" s="149" t="s">
        <v>210</v>
      </c>
      <c r="T24" s="149" t="s">
        <v>153</v>
      </c>
      <c r="U24" s="151">
        <v>2030</v>
      </c>
      <c r="V24" s="149" t="s">
        <v>153</v>
      </c>
      <c r="W24" s="149" t="s">
        <v>153</v>
      </c>
      <c r="X24" s="152" t="s">
        <v>153</v>
      </c>
      <c r="Y24" s="149" t="s">
        <v>153</v>
      </c>
      <c r="Z24" s="149" t="s">
        <v>153</v>
      </c>
      <c r="AA24" s="150"/>
      <c r="AC24" s="149" t="s">
        <v>202</v>
      </c>
      <c r="AD24" s="149" t="s">
        <v>5</v>
      </c>
      <c r="AE24" s="149" t="s">
        <v>157</v>
      </c>
      <c r="AF24" s="149" t="s">
        <v>157</v>
      </c>
      <c r="AG24" s="149" t="s">
        <v>157</v>
      </c>
      <c r="AH24" s="150" t="s">
        <v>218</v>
      </c>
      <c r="AI24" s="149" t="s">
        <v>219</v>
      </c>
      <c r="AJ24" s="149" t="s">
        <v>150</v>
      </c>
      <c r="AK24" s="170" t="s">
        <v>304</v>
      </c>
      <c r="AL24" s="149">
        <v>2040</v>
      </c>
      <c r="AM24" s="171"/>
      <c r="AN24" s="172"/>
      <c r="AP24" s="149" t="s">
        <v>154</v>
      </c>
      <c r="AQ24" s="149" t="s">
        <v>153</v>
      </c>
      <c r="AR24" s="149" t="s">
        <v>153</v>
      </c>
      <c r="AT24" s="171"/>
      <c r="AU24" s="172"/>
      <c r="AV24" s="149" t="s">
        <v>168</v>
      </c>
      <c r="AW24" s="172" t="s">
        <v>168</v>
      </c>
      <c r="AX24" s="149" t="s">
        <v>157</v>
      </c>
      <c r="AY24" s="149" t="s">
        <v>154</v>
      </c>
      <c r="AZ24" s="149" t="s">
        <v>153</v>
      </c>
      <c r="BA24" s="149" t="s">
        <v>153</v>
      </c>
      <c r="BB24" s="171"/>
      <c r="BC24" s="172"/>
      <c r="BE24" s="173"/>
      <c r="BF24" s="150"/>
      <c r="BG24" s="283">
        <f t="shared" si="36"/>
        <v>0</v>
      </c>
      <c r="BH24" s="149">
        <f t="shared" si="37"/>
        <v>1</v>
      </c>
      <c r="BI24" s="149">
        <f t="shared" si="0"/>
        <v>0</v>
      </c>
      <c r="BJ24" s="280">
        <f t="shared" si="1"/>
        <v>1</v>
      </c>
      <c r="BK24" s="356">
        <f t="shared" si="38"/>
        <v>0</v>
      </c>
      <c r="BL24" s="149">
        <f t="shared" si="39"/>
        <v>0</v>
      </c>
      <c r="BM24" s="149">
        <f t="shared" si="2"/>
        <v>0</v>
      </c>
      <c r="BN24" s="278">
        <f t="shared" si="3"/>
        <v>0</v>
      </c>
      <c r="BO24" s="149">
        <f t="shared" si="40"/>
        <v>0</v>
      </c>
      <c r="BP24" s="149">
        <f t="shared" si="41"/>
        <v>0</v>
      </c>
      <c r="BQ24" s="149">
        <f t="shared" si="4"/>
        <v>0</v>
      </c>
      <c r="BR24" s="356">
        <f t="shared" si="42"/>
        <v>0</v>
      </c>
      <c r="BS24" s="149">
        <f t="shared" si="43"/>
        <v>0</v>
      </c>
      <c r="BT24" s="149">
        <f t="shared" si="5"/>
        <v>0</v>
      </c>
      <c r="BU24" s="356">
        <f t="shared" si="6"/>
        <v>0</v>
      </c>
      <c r="BV24" s="149">
        <f t="shared" si="7"/>
        <v>0</v>
      </c>
      <c r="BW24" s="113">
        <f t="shared" si="8"/>
        <v>1</v>
      </c>
      <c r="BX24" s="248">
        <f t="shared" si="9"/>
        <v>0</v>
      </c>
      <c r="BY24" s="175">
        <f t="shared" si="10"/>
        <v>1</v>
      </c>
      <c r="BZ24" s="356">
        <f t="shared" si="11"/>
        <v>0</v>
      </c>
      <c r="CA24" s="149">
        <f t="shared" si="12"/>
        <v>0</v>
      </c>
      <c r="CB24" s="149">
        <f t="shared" si="13"/>
        <v>0</v>
      </c>
      <c r="CC24" s="276">
        <f t="shared" si="14"/>
        <v>0</v>
      </c>
      <c r="CD24" s="248">
        <f t="shared" si="15"/>
        <v>0</v>
      </c>
      <c r="CE24" s="274">
        <f t="shared" si="44"/>
        <v>1</v>
      </c>
      <c r="CF24" s="356">
        <f t="shared" si="16"/>
        <v>0</v>
      </c>
      <c r="CG24" s="149">
        <f t="shared" si="17"/>
        <v>0</v>
      </c>
      <c r="CH24" s="150">
        <f t="shared" si="18"/>
        <v>0</v>
      </c>
      <c r="CI24" s="149">
        <f t="shared" si="19"/>
        <v>0</v>
      </c>
      <c r="CJ24" s="149">
        <f t="shared" si="20"/>
        <v>1</v>
      </c>
      <c r="CK24" s="149">
        <f t="shared" si="21"/>
        <v>1</v>
      </c>
      <c r="CL24" s="149">
        <f t="shared" si="22"/>
        <v>2</v>
      </c>
      <c r="CM24" s="149">
        <f t="shared" si="23"/>
        <v>1</v>
      </c>
      <c r="CN24" s="283">
        <f t="shared" si="24"/>
        <v>0</v>
      </c>
      <c r="CO24" s="149">
        <f t="shared" si="25"/>
        <v>0</v>
      </c>
      <c r="CP24" s="149">
        <f t="shared" si="26"/>
        <v>1</v>
      </c>
      <c r="CQ24" s="283">
        <f t="shared" si="27"/>
        <v>1</v>
      </c>
      <c r="CR24" s="149" t="str">
        <f t="shared" si="28"/>
        <v xml:space="preserve"> </v>
      </c>
      <c r="CS24" s="149">
        <f t="shared" si="29"/>
        <v>0</v>
      </c>
      <c r="CT24" s="149">
        <v>0</v>
      </c>
      <c r="CU24" s="149">
        <v>0</v>
      </c>
      <c r="CV24" s="149">
        <v>1</v>
      </c>
      <c r="CW24" s="149">
        <v>1</v>
      </c>
      <c r="CX24" s="149">
        <v>0</v>
      </c>
      <c r="CY24" s="149">
        <v>0</v>
      </c>
      <c r="CZ24" s="149">
        <v>0</v>
      </c>
      <c r="DA24" s="149">
        <v>0</v>
      </c>
      <c r="DB24" s="149">
        <v>0</v>
      </c>
      <c r="DC24" s="149">
        <v>1</v>
      </c>
      <c r="DD24" s="149">
        <v>0</v>
      </c>
      <c r="DE24" s="149">
        <v>1</v>
      </c>
      <c r="DF24" s="149">
        <v>0</v>
      </c>
      <c r="DG24" s="149">
        <v>1</v>
      </c>
      <c r="DH24" s="149">
        <v>0</v>
      </c>
      <c r="DI24" s="149">
        <v>1</v>
      </c>
      <c r="DJ24" s="149">
        <v>1</v>
      </c>
      <c r="DK24" s="149">
        <v>0</v>
      </c>
      <c r="DL24" s="149">
        <v>1</v>
      </c>
      <c r="DM24" s="149">
        <v>1</v>
      </c>
      <c r="DN24" s="149">
        <v>0</v>
      </c>
      <c r="DO24" s="149">
        <v>1</v>
      </c>
      <c r="DP24" s="149">
        <v>0</v>
      </c>
      <c r="DQ24" s="149" t="s">
        <v>154</v>
      </c>
      <c r="DR24" s="149" t="s">
        <v>158</v>
      </c>
      <c r="DS24" s="149" t="s">
        <v>154</v>
      </c>
      <c r="DT24" s="149" t="s">
        <v>160</v>
      </c>
      <c r="DU24" s="149" t="s">
        <v>150</v>
      </c>
      <c r="DV24" s="149">
        <v>0</v>
      </c>
      <c r="DW24" s="149" t="str">
        <f t="shared" si="30"/>
        <v>Y</v>
      </c>
      <c r="DX24" s="149" t="str">
        <f t="shared" si="31"/>
        <v/>
      </c>
      <c r="DY24" s="149" t="str">
        <f t="shared" si="32"/>
        <v>N</v>
      </c>
      <c r="DZ24" s="149" t="str">
        <f t="shared" si="33"/>
        <v>Y</v>
      </c>
      <c r="EA24" s="149" t="str">
        <f t="shared" si="34"/>
        <v>Not Specified</v>
      </c>
      <c r="EC24" s="149">
        <f t="shared" si="35"/>
        <v>0</v>
      </c>
    </row>
    <row r="25" spans="1:133" s="149" customFormat="1" ht="16.5" customHeight="1">
      <c r="A25" s="149">
        <v>22</v>
      </c>
      <c r="B25" s="149">
        <v>26</v>
      </c>
      <c r="C25" s="150" t="s">
        <v>305</v>
      </c>
      <c r="D25" s="149" t="s">
        <v>306</v>
      </c>
      <c r="E25" s="149" t="s">
        <v>214</v>
      </c>
      <c r="F25" s="149" t="s">
        <v>145</v>
      </c>
      <c r="G25" s="149" t="s">
        <v>146</v>
      </c>
      <c r="H25" s="168" t="s">
        <v>307</v>
      </c>
      <c r="I25" s="149" t="s">
        <v>308</v>
      </c>
      <c r="J25" s="149">
        <v>0.218</v>
      </c>
      <c r="K25" s="149" t="s">
        <v>309</v>
      </c>
      <c r="L25" s="149">
        <v>228000</v>
      </c>
      <c r="M25" s="150">
        <v>28</v>
      </c>
      <c r="N25" s="149" t="s">
        <v>150</v>
      </c>
      <c r="O25" s="149">
        <v>2015</v>
      </c>
      <c r="P25" s="150">
        <v>2014</v>
      </c>
      <c r="Q25" s="149" t="s">
        <v>150</v>
      </c>
      <c r="R25" s="149" t="s">
        <v>150</v>
      </c>
      <c r="S25" s="149" t="s">
        <v>151</v>
      </c>
      <c r="T25" s="149" t="s">
        <v>152</v>
      </c>
      <c r="U25" s="151">
        <v>2030</v>
      </c>
      <c r="V25" s="149" t="s">
        <v>153</v>
      </c>
      <c r="W25" s="149" t="s">
        <v>153</v>
      </c>
      <c r="X25" s="152" t="s">
        <v>153</v>
      </c>
      <c r="Y25" s="149" t="s">
        <v>154</v>
      </c>
      <c r="Z25" s="149" t="s">
        <v>155</v>
      </c>
      <c r="AA25" s="150"/>
      <c r="AC25" s="149" t="s">
        <v>310</v>
      </c>
      <c r="AD25" s="149" t="s">
        <v>5</v>
      </c>
      <c r="AE25" s="149" t="s">
        <v>157</v>
      </c>
      <c r="AF25" s="149" t="s">
        <v>157</v>
      </c>
      <c r="AG25" s="149" t="s">
        <v>157</v>
      </c>
      <c r="AH25" s="150" t="s">
        <v>218</v>
      </c>
      <c r="AI25" s="149" t="s">
        <v>219</v>
      </c>
      <c r="AJ25" s="149" t="s">
        <v>150</v>
      </c>
      <c r="AK25" s="170" t="s">
        <v>311</v>
      </c>
      <c r="AL25" s="149">
        <v>2030</v>
      </c>
      <c r="AM25" s="171"/>
      <c r="AN25" s="172"/>
      <c r="AP25" s="149" t="s">
        <v>154</v>
      </c>
      <c r="AQ25" s="149" t="s">
        <v>153</v>
      </c>
      <c r="AR25" s="149" t="s">
        <v>153</v>
      </c>
      <c r="AT25" s="171"/>
      <c r="AU25" s="172"/>
      <c r="AV25" s="149" t="s">
        <v>157</v>
      </c>
      <c r="AW25" s="172" t="s">
        <v>312</v>
      </c>
      <c r="AX25" s="149" t="s">
        <v>157</v>
      </c>
      <c r="AY25" s="149" t="s">
        <v>154</v>
      </c>
      <c r="AZ25" s="149" t="s">
        <v>153</v>
      </c>
      <c r="BA25" s="149" t="s">
        <v>153</v>
      </c>
      <c r="BC25" s="172"/>
      <c r="BE25" s="173"/>
      <c r="BF25" s="150"/>
      <c r="BG25" s="283">
        <f t="shared" si="36"/>
        <v>1</v>
      </c>
      <c r="BH25" s="149">
        <f t="shared" si="37"/>
        <v>0</v>
      </c>
      <c r="BI25" s="149">
        <f t="shared" si="0"/>
        <v>0</v>
      </c>
      <c r="BJ25" s="280">
        <f t="shared" si="1"/>
        <v>1</v>
      </c>
      <c r="BK25" s="356">
        <f t="shared" si="38"/>
        <v>0</v>
      </c>
      <c r="BL25" s="149">
        <f t="shared" si="39"/>
        <v>1</v>
      </c>
      <c r="BM25" s="149">
        <f t="shared" si="2"/>
        <v>0</v>
      </c>
      <c r="BN25" s="278">
        <f t="shared" si="3"/>
        <v>1</v>
      </c>
      <c r="BO25" s="149">
        <f t="shared" si="40"/>
        <v>0</v>
      </c>
      <c r="BP25" s="149">
        <f t="shared" si="41"/>
        <v>0</v>
      </c>
      <c r="BQ25" s="149">
        <f t="shared" si="4"/>
        <v>0</v>
      </c>
      <c r="BR25" s="356">
        <f t="shared" si="42"/>
        <v>0</v>
      </c>
      <c r="BS25" s="149">
        <f t="shared" si="43"/>
        <v>0</v>
      </c>
      <c r="BT25" s="149">
        <f t="shared" si="5"/>
        <v>0</v>
      </c>
      <c r="BU25" s="356">
        <f t="shared" si="6"/>
        <v>0</v>
      </c>
      <c r="BV25" s="149">
        <f t="shared" si="7"/>
        <v>1</v>
      </c>
      <c r="BW25" s="113">
        <f t="shared" si="8"/>
        <v>0</v>
      </c>
      <c r="BX25" s="248">
        <f t="shared" si="9"/>
        <v>0</v>
      </c>
      <c r="BY25" s="175">
        <f t="shared" si="10"/>
        <v>1</v>
      </c>
      <c r="BZ25" s="356">
        <f t="shared" si="11"/>
        <v>0</v>
      </c>
      <c r="CA25" s="149">
        <f t="shared" si="12"/>
        <v>0</v>
      </c>
      <c r="CB25" s="149">
        <f t="shared" si="13"/>
        <v>0</v>
      </c>
      <c r="CC25" s="276">
        <f t="shared" si="14"/>
        <v>0</v>
      </c>
      <c r="CD25" s="248">
        <f t="shared" si="15"/>
        <v>0</v>
      </c>
      <c r="CE25" s="274">
        <f t="shared" si="44"/>
        <v>1</v>
      </c>
      <c r="CF25" s="356">
        <f t="shared" si="16"/>
        <v>0</v>
      </c>
      <c r="CG25" s="149">
        <f t="shared" si="17"/>
        <v>0</v>
      </c>
      <c r="CH25" s="150">
        <f t="shared" si="18"/>
        <v>0</v>
      </c>
      <c r="CI25" s="149">
        <f t="shared" si="19"/>
        <v>1</v>
      </c>
      <c r="CJ25" s="149">
        <f t="shared" si="20"/>
        <v>2</v>
      </c>
      <c r="CK25" s="149">
        <f t="shared" si="21"/>
        <v>0</v>
      </c>
      <c r="CL25" s="149">
        <f t="shared" si="22"/>
        <v>3</v>
      </c>
      <c r="CM25" s="149">
        <f t="shared" si="23"/>
        <v>1</v>
      </c>
      <c r="CN25" s="283">
        <f t="shared" si="24"/>
        <v>1</v>
      </c>
      <c r="CO25" s="149">
        <f t="shared" si="25"/>
        <v>0</v>
      </c>
      <c r="CP25" s="149">
        <f t="shared" si="26"/>
        <v>0</v>
      </c>
      <c r="CQ25" s="283">
        <f t="shared" si="27"/>
        <v>1</v>
      </c>
      <c r="CR25" s="149" t="str">
        <f t="shared" si="28"/>
        <v xml:space="preserve"> </v>
      </c>
      <c r="CS25" s="149">
        <f t="shared" si="29"/>
        <v>0</v>
      </c>
      <c r="CT25" s="149">
        <v>1</v>
      </c>
      <c r="CU25" s="149">
        <v>0</v>
      </c>
      <c r="CV25" s="149">
        <v>0</v>
      </c>
      <c r="CW25" s="149">
        <v>1</v>
      </c>
      <c r="CX25" s="149">
        <v>0</v>
      </c>
      <c r="CY25" s="149">
        <v>0</v>
      </c>
      <c r="CZ25" s="149">
        <v>0</v>
      </c>
      <c r="DA25" s="149">
        <v>0</v>
      </c>
      <c r="DB25" s="149">
        <v>0</v>
      </c>
      <c r="DC25" s="149">
        <v>1</v>
      </c>
      <c r="DD25" s="149">
        <v>0</v>
      </c>
      <c r="DE25" s="149">
        <v>1</v>
      </c>
      <c r="DF25" s="149">
        <v>1</v>
      </c>
      <c r="DG25" s="149">
        <v>0</v>
      </c>
      <c r="DH25" s="149">
        <v>0</v>
      </c>
      <c r="DI25" s="149">
        <v>1</v>
      </c>
      <c r="DJ25" s="149">
        <v>1</v>
      </c>
      <c r="DK25" s="149">
        <v>1</v>
      </c>
      <c r="DL25" s="149">
        <v>1</v>
      </c>
      <c r="DM25" s="149">
        <v>1</v>
      </c>
      <c r="DN25" s="149">
        <v>0</v>
      </c>
      <c r="DO25" s="149">
        <v>1</v>
      </c>
      <c r="DP25" s="149">
        <v>1</v>
      </c>
      <c r="DQ25" s="149" t="s">
        <v>150</v>
      </c>
      <c r="DR25" s="149" t="s">
        <v>158</v>
      </c>
      <c r="DS25" s="149" t="s">
        <v>154</v>
      </c>
      <c r="DT25" s="149" t="s">
        <v>7857</v>
      </c>
      <c r="DU25" s="149" t="s">
        <v>150</v>
      </c>
      <c r="DV25" s="149">
        <v>0</v>
      </c>
      <c r="DW25" s="149" t="str">
        <f t="shared" si="30"/>
        <v>Y</v>
      </c>
      <c r="DX25" s="149" t="str">
        <f t="shared" si="31"/>
        <v>Commitment removed</v>
      </c>
      <c r="DY25" s="149" t="str">
        <f t="shared" si="32"/>
        <v>N</v>
      </c>
      <c r="DZ25" s="149" t="str">
        <f t="shared" si="33"/>
        <v>Y</v>
      </c>
      <c r="EA25" s="149" t="str">
        <f t="shared" si="34"/>
        <v>Yes</v>
      </c>
      <c r="EC25" s="149">
        <f t="shared" si="35"/>
        <v>0</v>
      </c>
    </row>
    <row r="26" spans="1:133" s="149" customFormat="1" ht="16.35" customHeight="1">
      <c r="A26" s="149">
        <v>23</v>
      </c>
      <c r="B26" s="149">
        <v>19</v>
      </c>
      <c r="C26" s="150" t="s">
        <v>313</v>
      </c>
      <c r="D26" s="149" t="s">
        <v>314</v>
      </c>
      <c r="E26" s="149" t="s">
        <v>229</v>
      </c>
      <c r="F26" s="149" t="s">
        <v>315</v>
      </c>
      <c r="G26" s="149" t="s">
        <v>176</v>
      </c>
      <c r="H26" s="168" t="s">
        <v>316</v>
      </c>
      <c r="I26" s="149" t="s">
        <v>317</v>
      </c>
      <c r="J26" s="149">
        <v>-0.625</v>
      </c>
      <c r="K26" s="149" t="s">
        <v>318</v>
      </c>
      <c r="L26" s="149">
        <v>13086</v>
      </c>
      <c r="M26" s="150">
        <v>11</v>
      </c>
      <c r="N26" s="149" t="s">
        <v>154</v>
      </c>
      <c r="O26" s="149" t="s">
        <v>153</v>
      </c>
      <c r="P26" s="150" t="s">
        <v>153</v>
      </c>
      <c r="Q26" s="149" t="s">
        <v>154</v>
      </c>
      <c r="R26" s="149" t="s">
        <v>154</v>
      </c>
      <c r="S26" s="149" t="s">
        <v>153</v>
      </c>
      <c r="T26" s="149" t="s">
        <v>153</v>
      </c>
      <c r="U26" s="151" t="s">
        <v>153</v>
      </c>
      <c r="V26" s="149" t="s">
        <v>153</v>
      </c>
      <c r="W26" s="149" t="s">
        <v>153</v>
      </c>
      <c r="X26" s="152" t="s">
        <v>153</v>
      </c>
      <c r="Y26" s="149" t="s">
        <v>153</v>
      </c>
      <c r="Z26" s="149" t="s">
        <v>153</v>
      </c>
      <c r="AA26" s="150"/>
      <c r="AC26" s="149" t="s">
        <v>202</v>
      </c>
      <c r="AD26" s="149" t="s">
        <v>5</v>
      </c>
      <c r="AE26" s="149" t="s">
        <v>157</v>
      </c>
      <c r="AF26" s="149" t="s">
        <v>157</v>
      </c>
      <c r="AG26" s="149" t="s">
        <v>157</v>
      </c>
      <c r="AH26" s="150" t="s">
        <v>218</v>
      </c>
      <c r="AI26" s="149" t="s">
        <v>219</v>
      </c>
      <c r="AJ26" s="149" t="s">
        <v>150</v>
      </c>
      <c r="AK26" s="170" t="s">
        <v>319</v>
      </c>
      <c r="AL26" s="149">
        <v>2050</v>
      </c>
      <c r="AN26" s="150"/>
      <c r="AP26" s="149" t="s">
        <v>154</v>
      </c>
      <c r="AQ26" s="149" t="s">
        <v>153</v>
      </c>
      <c r="AR26" s="149" t="s">
        <v>153</v>
      </c>
      <c r="AU26" s="150"/>
      <c r="AV26" s="170" t="s">
        <v>157</v>
      </c>
      <c r="AW26" s="172" t="s">
        <v>171</v>
      </c>
      <c r="AX26" s="149" t="s">
        <v>158</v>
      </c>
      <c r="AY26" s="149" t="s">
        <v>154</v>
      </c>
      <c r="AZ26" s="149" t="s">
        <v>153</v>
      </c>
      <c r="BA26" s="149" t="s">
        <v>153</v>
      </c>
      <c r="BC26" s="150"/>
      <c r="BE26" s="173"/>
      <c r="BF26" s="150"/>
      <c r="BG26" s="283">
        <f t="shared" si="36"/>
        <v>0</v>
      </c>
      <c r="BH26" s="149">
        <f t="shared" si="37"/>
        <v>0</v>
      </c>
      <c r="BI26" s="149">
        <f t="shared" si="0"/>
        <v>0</v>
      </c>
      <c r="BJ26" s="280">
        <f t="shared" si="1"/>
        <v>0</v>
      </c>
      <c r="BK26" s="356">
        <f t="shared" si="38"/>
        <v>0</v>
      </c>
      <c r="BL26" s="149">
        <f t="shared" si="39"/>
        <v>0</v>
      </c>
      <c r="BM26" s="149">
        <f t="shared" si="2"/>
        <v>0</v>
      </c>
      <c r="BN26" s="278">
        <f t="shared" si="3"/>
        <v>0</v>
      </c>
      <c r="BO26" s="149">
        <f t="shared" si="40"/>
        <v>0</v>
      </c>
      <c r="BP26" s="149">
        <f t="shared" si="41"/>
        <v>0</v>
      </c>
      <c r="BQ26" s="149">
        <f t="shared" si="4"/>
        <v>0</v>
      </c>
      <c r="BR26" s="356">
        <f t="shared" si="42"/>
        <v>0</v>
      </c>
      <c r="BS26" s="149">
        <f t="shared" si="43"/>
        <v>0</v>
      </c>
      <c r="BT26" s="149">
        <f t="shared" si="5"/>
        <v>0</v>
      </c>
      <c r="BU26" s="356">
        <f t="shared" si="6"/>
        <v>0</v>
      </c>
      <c r="BV26" s="149">
        <f t="shared" si="7"/>
        <v>0</v>
      </c>
      <c r="BW26" s="113">
        <f t="shared" si="8"/>
        <v>1</v>
      </c>
      <c r="BX26" s="248">
        <f t="shared" si="9"/>
        <v>0</v>
      </c>
      <c r="BY26" s="175">
        <f t="shared" si="10"/>
        <v>1</v>
      </c>
      <c r="BZ26" s="356">
        <f t="shared" si="11"/>
        <v>0</v>
      </c>
      <c r="CA26" s="149">
        <f t="shared" si="12"/>
        <v>0</v>
      </c>
      <c r="CB26" s="149">
        <f t="shared" si="13"/>
        <v>0</v>
      </c>
      <c r="CC26" s="276">
        <f t="shared" si="14"/>
        <v>0</v>
      </c>
      <c r="CD26" s="248">
        <f t="shared" si="15"/>
        <v>0</v>
      </c>
      <c r="CE26" s="274">
        <f t="shared" si="44"/>
        <v>1</v>
      </c>
      <c r="CF26" s="356">
        <f t="shared" si="16"/>
        <v>0</v>
      </c>
      <c r="CG26" s="149">
        <f t="shared" si="17"/>
        <v>0</v>
      </c>
      <c r="CH26" s="150">
        <f t="shared" si="18"/>
        <v>0</v>
      </c>
      <c r="CI26" s="149">
        <f t="shared" si="19"/>
        <v>0</v>
      </c>
      <c r="CJ26" s="149">
        <f t="shared" si="20"/>
        <v>0</v>
      </c>
      <c r="CK26" s="149">
        <f t="shared" si="21"/>
        <v>1</v>
      </c>
      <c r="CL26" s="149">
        <f t="shared" si="22"/>
        <v>1</v>
      </c>
      <c r="CM26" s="149">
        <f t="shared" si="23"/>
        <v>1</v>
      </c>
      <c r="CN26" s="283">
        <f t="shared" si="24"/>
        <v>1</v>
      </c>
      <c r="CO26" s="149">
        <f t="shared" si="25"/>
        <v>0</v>
      </c>
      <c r="CP26" s="149">
        <f t="shared" si="26"/>
        <v>0</v>
      </c>
      <c r="CQ26" s="283" t="str">
        <f t="shared" si="27"/>
        <v/>
      </c>
      <c r="CR26" s="149" t="str">
        <f t="shared" si="28"/>
        <v xml:space="preserve"> </v>
      </c>
      <c r="CS26" s="149">
        <f t="shared" si="29"/>
        <v>0</v>
      </c>
      <c r="CT26" s="149">
        <v>0</v>
      </c>
      <c r="CU26" s="149">
        <v>0</v>
      </c>
      <c r="CV26" s="149">
        <v>1</v>
      </c>
      <c r="CW26" s="149">
        <v>1</v>
      </c>
      <c r="CX26" s="149">
        <v>0</v>
      </c>
      <c r="CY26" s="149">
        <v>0</v>
      </c>
      <c r="CZ26" s="149">
        <v>0</v>
      </c>
      <c r="DA26" s="149">
        <v>0</v>
      </c>
      <c r="DB26" s="149">
        <v>0</v>
      </c>
      <c r="DC26" s="149">
        <v>0</v>
      </c>
      <c r="DD26" s="149">
        <v>0</v>
      </c>
      <c r="DE26" s="149">
        <v>0</v>
      </c>
      <c r="DF26" s="149">
        <v>0</v>
      </c>
      <c r="DG26" s="149">
        <v>0</v>
      </c>
      <c r="DH26" s="149">
        <v>0</v>
      </c>
      <c r="DI26" s="149">
        <v>0</v>
      </c>
      <c r="DJ26" s="149">
        <v>1</v>
      </c>
      <c r="DK26" s="149">
        <v>0</v>
      </c>
      <c r="DL26" s="149">
        <v>1</v>
      </c>
      <c r="DM26" s="149">
        <v>1</v>
      </c>
      <c r="DN26" s="149">
        <v>0</v>
      </c>
      <c r="DO26" s="149">
        <v>1</v>
      </c>
      <c r="DP26" s="149">
        <v>0</v>
      </c>
      <c r="DQ26" s="149" t="s">
        <v>154</v>
      </c>
      <c r="DR26" s="149">
        <v>0</v>
      </c>
      <c r="DS26" s="149" t="s">
        <v>154</v>
      </c>
      <c r="DT26" s="149" t="s">
        <v>160</v>
      </c>
      <c r="DU26" s="149" t="s">
        <v>150</v>
      </c>
      <c r="DV26" s="149">
        <v>0</v>
      </c>
      <c r="DW26" s="149" t="str">
        <f t="shared" si="30"/>
        <v>N</v>
      </c>
      <c r="DX26" s="149" t="str">
        <f t="shared" si="31"/>
        <v/>
      </c>
      <c r="DY26" s="149" t="str">
        <f t="shared" si="32"/>
        <v>N</v>
      </c>
      <c r="DZ26" s="149" t="str">
        <f t="shared" si="33"/>
        <v>Y</v>
      </c>
      <c r="EA26" s="149" t="str">
        <f t="shared" si="34"/>
        <v>Yes</v>
      </c>
      <c r="EC26" s="149">
        <f t="shared" si="35"/>
        <v>0</v>
      </c>
    </row>
    <row r="27" spans="1:133" s="149" customFormat="1" ht="16.35" customHeight="1">
      <c r="A27" s="149">
        <v>24</v>
      </c>
      <c r="B27" s="149">
        <v>24</v>
      </c>
      <c r="C27" s="150" t="s">
        <v>320</v>
      </c>
      <c r="D27" s="149" t="s">
        <v>183</v>
      </c>
      <c r="E27" s="149" t="s">
        <v>184</v>
      </c>
      <c r="F27" s="149" t="s">
        <v>321</v>
      </c>
      <c r="G27" s="149" t="s">
        <v>246</v>
      </c>
      <c r="H27" s="168" t="s">
        <v>322</v>
      </c>
      <c r="I27" s="149" t="s">
        <v>323</v>
      </c>
      <c r="J27" s="149">
        <v>-1.382</v>
      </c>
      <c r="K27" s="149" t="s">
        <v>324</v>
      </c>
      <c r="L27" s="149">
        <v>84146</v>
      </c>
      <c r="M27" s="150">
        <v>15</v>
      </c>
      <c r="N27" s="149" t="s">
        <v>154</v>
      </c>
      <c r="O27" s="149" t="s">
        <v>153</v>
      </c>
      <c r="P27" s="150" t="s">
        <v>153</v>
      </c>
      <c r="Q27" s="149" t="s">
        <v>154</v>
      </c>
      <c r="R27" s="149" t="s">
        <v>154</v>
      </c>
      <c r="S27" s="149" t="s">
        <v>153</v>
      </c>
      <c r="T27" s="149" t="s">
        <v>153</v>
      </c>
      <c r="U27" s="151" t="s">
        <v>153</v>
      </c>
      <c r="V27" s="149" t="s">
        <v>153</v>
      </c>
      <c r="W27" s="149" t="s">
        <v>153</v>
      </c>
      <c r="X27" s="152" t="s">
        <v>153</v>
      </c>
      <c r="Y27" s="149" t="s">
        <v>153</v>
      </c>
      <c r="Z27" s="149" t="s">
        <v>153</v>
      </c>
      <c r="AA27" s="150"/>
      <c r="AC27" s="149" t="s">
        <v>167</v>
      </c>
      <c r="AD27" s="149" t="s">
        <v>6</v>
      </c>
      <c r="AE27" s="149" t="s">
        <v>157</v>
      </c>
      <c r="AF27" s="149" t="s">
        <v>157</v>
      </c>
      <c r="AG27" s="149" t="s">
        <v>157</v>
      </c>
      <c r="AH27" s="150" t="s">
        <v>218</v>
      </c>
      <c r="AJ27" s="149" t="s">
        <v>154</v>
      </c>
      <c r="AK27" s="170" t="s">
        <v>153</v>
      </c>
      <c r="AN27" s="150"/>
      <c r="AO27" s="149" t="s">
        <v>219</v>
      </c>
      <c r="AP27" s="149" t="s">
        <v>150</v>
      </c>
      <c r="AQ27" s="149" t="s">
        <v>218</v>
      </c>
      <c r="AR27" s="149" t="s">
        <v>325</v>
      </c>
      <c r="AS27" s="149">
        <v>2050</v>
      </c>
      <c r="AU27" s="150"/>
      <c r="AV27" s="149" t="s">
        <v>168</v>
      </c>
      <c r="AW27" s="172" t="s">
        <v>262</v>
      </c>
      <c r="AX27" s="149" t="s">
        <v>158</v>
      </c>
      <c r="AY27" s="149" t="s">
        <v>154</v>
      </c>
      <c r="AZ27" s="149" t="s">
        <v>153</v>
      </c>
      <c r="BA27" s="149" t="s">
        <v>153</v>
      </c>
      <c r="BC27" s="150"/>
      <c r="BE27" s="173"/>
      <c r="BF27" s="150"/>
      <c r="BG27" s="283">
        <f t="shared" si="36"/>
        <v>0</v>
      </c>
      <c r="BH27" s="149">
        <f t="shared" si="37"/>
        <v>0</v>
      </c>
      <c r="BI27" s="149">
        <f t="shared" si="0"/>
        <v>0</v>
      </c>
      <c r="BJ27" s="280">
        <f t="shared" si="1"/>
        <v>0</v>
      </c>
      <c r="BK27" s="356">
        <f t="shared" si="38"/>
        <v>0</v>
      </c>
      <c r="BL27" s="149">
        <f t="shared" si="39"/>
        <v>0</v>
      </c>
      <c r="BM27" s="149">
        <f t="shared" si="2"/>
        <v>0</v>
      </c>
      <c r="BN27" s="278">
        <f t="shared" si="3"/>
        <v>0</v>
      </c>
      <c r="BO27" s="149">
        <f t="shared" si="40"/>
        <v>0</v>
      </c>
      <c r="BP27" s="149">
        <f t="shared" si="41"/>
        <v>0</v>
      </c>
      <c r="BQ27" s="149">
        <f t="shared" si="4"/>
        <v>0</v>
      </c>
      <c r="BR27" s="356">
        <f t="shared" si="42"/>
        <v>0</v>
      </c>
      <c r="BS27" s="149">
        <f t="shared" si="43"/>
        <v>0</v>
      </c>
      <c r="BT27" s="149">
        <f t="shared" si="5"/>
        <v>1</v>
      </c>
      <c r="BU27" s="356">
        <f t="shared" si="6"/>
        <v>0</v>
      </c>
      <c r="BV27" s="149">
        <f t="shared" si="7"/>
        <v>0</v>
      </c>
      <c r="BW27" s="113">
        <f t="shared" si="8"/>
        <v>0</v>
      </c>
      <c r="BX27" s="248">
        <f t="shared" si="9"/>
        <v>0</v>
      </c>
      <c r="BY27" s="175">
        <f t="shared" si="10"/>
        <v>0</v>
      </c>
      <c r="BZ27" s="356">
        <f t="shared" si="11"/>
        <v>0</v>
      </c>
      <c r="CA27" s="149">
        <f t="shared" si="12"/>
        <v>0</v>
      </c>
      <c r="CB27" s="149">
        <f t="shared" si="13"/>
        <v>1</v>
      </c>
      <c r="CC27" s="276">
        <f t="shared" si="14"/>
        <v>1</v>
      </c>
      <c r="CD27" s="248">
        <f t="shared" si="15"/>
        <v>1</v>
      </c>
      <c r="CE27" s="274">
        <f t="shared" si="44"/>
        <v>1</v>
      </c>
      <c r="CF27" s="356">
        <f t="shared" si="16"/>
        <v>0</v>
      </c>
      <c r="CG27" s="149">
        <f t="shared" si="17"/>
        <v>0</v>
      </c>
      <c r="CH27" s="150">
        <f t="shared" si="18"/>
        <v>0</v>
      </c>
      <c r="CI27" s="149">
        <f t="shared" si="19"/>
        <v>0</v>
      </c>
      <c r="CJ27" s="149">
        <f t="shared" si="20"/>
        <v>0</v>
      </c>
      <c r="CK27" s="149">
        <f t="shared" si="21"/>
        <v>1</v>
      </c>
      <c r="CL27" s="149">
        <f t="shared" si="22"/>
        <v>1</v>
      </c>
      <c r="CM27" s="149">
        <f t="shared" si="23"/>
        <v>1</v>
      </c>
      <c r="CN27" s="283">
        <f t="shared" si="24"/>
        <v>0</v>
      </c>
      <c r="CO27" s="149">
        <f t="shared" si="25"/>
        <v>0</v>
      </c>
      <c r="CP27" s="149">
        <f t="shared" si="26"/>
        <v>1</v>
      </c>
      <c r="CQ27" s="283" t="str">
        <f t="shared" si="27"/>
        <v/>
      </c>
      <c r="CR27" s="149" t="str">
        <f t="shared" si="28"/>
        <v xml:space="preserve"> 2050</v>
      </c>
      <c r="CS27" s="149">
        <f t="shared" si="29"/>
        <v>2050</v>
      </c>
      <c r="CT27" s="149">
        <v>0</v>
      </c>
      <c r="CU27" s="149">
        <v>0</v>
      </c>
      <c r="CV27" s="149">
        <v>0</v>
      </c>
      <c r="CW27" s="149">
        <v>0</v>
      </c>
      <c r="CX27" s="149">
        <v>0</v>
      </c>
      <c r="CY27" s="149">
        <v>0</v>
      </c>
      <c r="CZ27" s="149">
        <v>1</v>
      </c>
      <c r="DA27" s="149">
        <v>1</v>
      </c>
      <c r="DB27" s="149">
        <v>0</v>
      </c>
      <c r="DC27" s="149">
        <v>0</v>
      </c>
      <c r="DD27" s="149">
        <v>0</v>
      </c>
      <c r="DE27" s="149">
        <v>0</v>
      </c>
      <c r="DF27" s="149">
        <v>0</v>
      </c>
      <c r="DG27" s="149">
        <v>0</v>
      </c>
      <c r="DH27" s="149">
        <v>0</v>
      </c>
      <c r="DI27" s="149">
        <v>0</v>
      </c>
      <c r="DJ27" s="149">
        <v>1</v>
      </c>
      <c r="DK27" s="149">
        <v>0</v>
      </c>
      <c r="DL27" s="149">
        <v>1</v>
      </c>
      <c r="DM27" s="149">
        <v>0</v>
      </c>
      <c r="DN27" s="149">
        <v>0</v>
      </c>
      <c r="DO27" s="149">
        <v>1</v>
      </c>
      <c r="DP27" s="149">
        <v>0</v>
      </c>
      <c r="DQ27" s="149" t="s">
        <v>154</v>
      </c>
      <c r="DR27" s="149">
        <v>0</v>
      </c>
      <c r="DS27" s="149" t="s">
        <v>7859</v>
      </c>
      <c r="DT27" s="149" t="s">
        <v>154</v>
      </c>
      <c r="DU27" s="149">
        <v>0</v>
      </c>
      <c r="DV27" s="149" t="s">
        <v>3005</v>
      </c>
      <c r="DW27" s="149" t="str">
        <f t="shared" si="30"/>
        <v>N</v>
      </c>
      <c r="DX27" s="149" t="str">
        <f t="shared" si="31"/>
        <v/>
      </c>
      <c r="DY27" s="149" t="str">
        <f t="shared" si="32"/>
        <v>Y</v>
      </c>
      <c r="DZ27" s="149" t="str">
        <f t="shared" si="33"/>
        <v>N</v>
      </c>
      <c r="EA27" s="149" t="str">
        <f t="shared" si="34"/>
        <v>Not Specified</v>
      </c>
      <c r="EC27" s="149">
        <f t="shared" si="35"/>
        <v>2050</v>
      </c>
    </row>
    <row r="28" spans="1:133" s="149" customFormat="1" ht="16.5" customHeight="1">
      <c r="A28" s="149">
        <v>25</v>
      </c>
      <c r="B28" s="149">
        <v>27</v>
      </c>
      <c r="C28" s="150" t="s">
        <v>326</v>
      </c>
      <c r="D28" s="149" t="s">
        <v>236</v>
      </c>
      <c r="E28" s="149" t="s">
        <v>206</v>
      </c>
      <c r="F28" s="149" t="s">
        <v>145</v>
      </c>
      <c r="G28" s="149" t="s">
        <v>146</v>
      </c>
      <c r="H28" s="168" t="s">
        <v>327</v>
      </c>
      <c r="I28" s="149" t="s">
        <v>328</v>
      </c>
      <c r="J28" s="149">
        <v>2.264</v>
      </c>
      <c r="K28" s="149" t="s">
        <v>329</v>
      </c>
      <c r="L28" s="149">
        <v>48411</v>
      </c>
      <c r="M28" s="150">
        <v>28</v>
      </c>
      <c r="N28" s="149" t="s">
        <v>154</v>
      </c>
      <c r="O28" s="149" t="s">
        <v>153</v>
      </c>
      <c r="P28" s="150" t="s">
        <v>153</v>
      </c>
      <c r="Q28" s="149" t="s">
        <v>150</v>
      </c>
      <c r="R28" s="149" t="s">
        <v>150</v>
      </c>
      <c r="S28" s="149" t="s">
        <v>151</v>
      </c>
      <c r="T28" s="149" t="s">
        <v>152</v>
      </c>
      <c r="U28" s="151">
        <v>2030</v>
      </c>
      <c r="V28" s="149" t="s">
        <v>153</v>
      </c>
      <c r="W28" s="149" t="s">
        <v>153</v>
      </c>
      <c r="X28" s="152" t="s">
        <v>153</v>
      </c>
      <c r="Y28" s="149" t="s">
        <v>153</v>
      </c>
      <c r="Z28" s="149" t="s">
        <v>153</v>
      </c>
      <c r="AA28" s="150"/>
      <c r="AC28" s="149" t="s">
        <v>281</v>
      </c>
      <c r="AD28" s="149" t="s">
        <v>240</v>
      </c>
      <c r="AE28" s="149" t="s">
        <v>157</v>
      </c>
      <c r="AF28" s="149" t="s">
        <v>157</v>
      </c>
      <c r="AG28" s="149" t="s">
        <v>169</v>
      </c>
      <c r="AH28" s="150" t="s">
        <v>159</v>
      </c>
      <c r="AJ28" s="149" t="s">
        <v>154</v>
      </c>
      <c r="AK28" s="170" t="s">
        <v>153</v>
      </c>
      <c r="AN28" s="150"/>
      <c r="AP28" s="149" t="s">
        <v>154</v>
      </c>
      <c r="AQ28" s="149" t="s">
        <v>153</v>
      </c>
      <c r="AR28" s="149" t="s">
        <v>330</v>
      </c>
      <c r="AU28" s="150"/>
      <c r="AV28" s="149" t="s">
        <v>168</v>
      </c>
      <c r="AW28" s="172" t="s">
        <v>168</v>
      </c>
      <c r="AX28" s="149" t="s">
        <v>158</v>
      </c>
      <c r="AY28" s="149" t="s">
        <v>150</v>
      </c>
      <c r="AZ28" s="149" t="s">
        <v>331</v>
      </c>
      <c r="BA28" s="149">
        <v>2030</v>
      </c>
      <c r="BC28" s="150"/>
      <c r="BE28" s="173"/>
      <c r="BF28" s="150"/>
      <c r="BG28" s="283">
        <f t="shared" si="36"/>
        <v>0</v>
      </c>
      <c r="BH28" s="149">
        <f t="shared" si="37"/>
        <v>0</v>
      </c>
      <c r="BI28" s="149">
        <f t="shared" si="0"/>
        <v>0</v>
      </c>
      <c r="BJ28" s="280">
        <f t="shared" si="1"/>
        <v>0</v>
      </c>
      <c r="BK28" s="356">
        <f t="shared" si="38"/>
        <v>0</v>
      </c>
      <c r="BL28" s="149">
        <f t="shared" si="39"/>
        <v>1</v>
      </c>
      <c r="BM28" s="149">
        <f t="shared" si="2"/>
        <v>0</v>
      </c>
      <c r="BN28" s="278">
        <f t="shared" si="3"/>
        <v>1</v>
      </c>
      <c r="BO28" s="149">
        <f t="shared" si="40"/>
        <v>0</v>
      </c>
      <c r="BP28" s="149">
        <f t="shared" si="41"/>
        <v>0</v>
      </c>
      <c r="BQ28" s="149">
        <f t="shared" si="4"/>
        <v>0</v>
      </c>
      <c r="BR28" s="356">
        <f t="shared" si="42"/>
        <v>0</v>
      </c>
      <c r="BS28" s="149">
        <f t="shared" si="43"/>
        <v>0</v>
      </c>
      <c r="BT28" s="149">
        <f t="shared" si="5"/>
        <v>0</v>
      </c>
      <c r="BU28" s="356">
        <f t="shared" si="6"/>
        <v>0</v>
      </c>
      <c r="BV28" s="149">
        <f t="shared" si="7"/>
        <v>0</v>
      </c>
      <c r="BW28" s="113">
        <f t="shared" si="8"/>
        <v>0</v>
      </c>
      <c r="BX28" s="248">
        <f t="shared" si="9"/>
        <v>0</v>
      </c>
      <c r="BY28" s="175">
        <f t="shared" si="10"/>
        <v>0</v>
      </c>
      <c r="BZ28" s="356">
        <f t="shared" si="11"/>
        <v>0</v>
      </c>
      <c r="CA28" s="149">
        <f t="shared" si="12"/>
        <v>0</v>
      </c>
      <c r="CB28" s="149">
        <f t="shared" si="13"/>
        <v>0</v>
      </c>
      <c r="CC28" s="276">
        <f t="shared" si="14"/>
        <v>0</v>
      </c>
      <c r="CD28" s="248">
        <f t="shared" si="15"/>
        <v>0</v>
      </c>
      <c r="CE28" s="274">
        <f t="shared" si="44"/>
        <v>0</v>
      </c>
      <c r="CF28" s="356">
        <f t="shared" si="16"/>
        <v>0</v>
      </c>
      <c r="CG28" s="149">
        <f t="shared" si="17"/>
        <v>1</v>
      </c>
      <c r="CH28" s="150">
        <f t="shared" si="18"/>
        <v>0</v>
      </c>
      <c r="CI28" s="149">
        <f t="shared" si="19"/>
        <v>0</v>
      </c>
      <c r="CJ28" s="149">
        <f t="shared" si="20"/>
        <v>1</v>
      </c>
      <c r="CK28" s="149">
        <f t="shared" si="21"/>
        <v>0</v>
      </c>
      <c r="CL28" s="149">
        <f t="shared" si="22"/>
        <v>1</v>
      </c>
      <c r="CM28" s="149">
        <f t="shared" si="23"/>
        <v>1</v>
      </c>
      <c r="CN28" s="283">
        <f t="shared" si="24"/>
        <v>0</v>
      </c>
      <c r="CO28" s="149">
        <f t="shared" si="25"/>
        <v>0</v>
      </c>
      <c r="CP28" s="149">
        <f t="shared" si="26"/>
        <v>1</v>
      </c>
      <c r="CQ28" s="283">
        <f t="shared" si="27"/>
        <v>1</v>
      </c>
      <c r="CR28" s="149" t="str">
        <f t="shared" si="28"/>
        <v xml:space="preserve"> </v>
      </c>
      <c r="CS28" s="149">
        <f t="shared" si="29"/>
        <v>0</v>
      </c>
      <c r="CT28" s="149">
        <v>0</v>
      </c>
      <c r="CU28" s="149">
        <v>0</v>
      </c>
      <c r="CV28" s="149">
        <v>0</v>
      </c>
      <c r="CW28" s="149">
        <v>0</v>
      </c>
      <c r="CX28" s="149">
        <v>0</v>
      </c>
      <c r="CY28" s="149">
        <v>0</v>
      </c>
      <c r="CZ28" s="149">
        <v>0</v>
      </c>
      <c r="DA28" s="149">
        <v>0</v>
      </c>
      <c r="DB28" s="149">
        <v>0</v>
      </c>
      <c r="DC28" s="149">
        <v>1</v>
      </c>
      <c r="DD28" s="149">
        <v>0</v>
      </c>
      <c r="DE28" s="149">
        <v>1</v>
      </c>
      <c r="DF28" s="149">
        <v>0</v>
      </c>
      <c r="DG28" s="149">
        <v>0</v>
      </c>
      <c r="DH28" s="149">
        <v>0</v>
      </c>
      <c r="DI28" s="149">
        <v>0</v>
      </c>
      <c r="DJ28" s="149">
        <v>0</v>
      </c>
      <c r="DK28" s="149">
        <v>0</v>
      </c>
      <c r="DL28" s="149">
        <v>0</v>
      </c>
      <c r="DM28" s="149">
        <v>0</v>
      </c>
      <c r="DN28" s="149">
        <v>0</v>
      </c>
      <c r="DO28" s="149">
        <v>1</v>
      </c>
      <c r="DP28" s="149">
        <v>0</v>
      </c>
      <c r="DQ28" s="149" t="s">
        <v>150</v>
      </c>
      <c r="DR28" s="149" t="s">
        <v>158</v>
      </c>
      <c r="DS28" s="149" t="s">
        <v>154</v>
      </c>
      <c r="DT28" s="149" t="s">
        <v>154</v>
      </c>
      <c r="DU28" s="149">
        <v>0</v>
      </c>
      <c r="DV28" s="149">
        <v>0</v>
      </c>
      <c r="DW28" s="149" t="str">
        <f t="shared" si="30"/>
        <v>Y</v>
      </c>
      <c r="DX28" s="149" t="str">
        <f t="shared" si="31"/>
        <v/>
      </c>
      <c r="DY28" s="149" t="str">
        <f t="shared" si="32"/>
        <v>N</v>
      </c>
      <c r="DZ28" s="149" t="str">
        <f t="shared" si="33"/>
        <v>N</v>
      </c>
      <c r="EA28" s="149" t="str">
        <f t="shared" si="34"/>
        <v>Not Specified</v>
      </c>
      <c r="EC28" s="149">
        <f t="shared" si="35"/>
        <v>0</v>
      </c>
    </row>
    <row r="29" spans="1:133" s="149" customFormat="1" ht="16.35" customHeight="1">
      <c r="A29" s="149">
        <v>26</v>
      </c>
      <c r="B29" s="149">
        <v>22</v>
      </c>
      <c r="C29" s="150" t="s">
        <v>332</v>
      </c>
      <c r="D29" s="149" t="s">
        <v>333</v>
      </c>
      <c r="E29" s="149" t="s">
        <v>229</v>
      </c>
      <c r="F29" s="149" t="s">
        <v>175</v>
      </c>
      <c r="G29" s="149" t="s">
        <v>176</v>
      </c>
      <c r="H29" s="168" t="s">
        <v>334</v>
      </c>
      <c r="I29" s="149" t="s">
        <v>335</v>
      </c>
      <c r="J29" s="149">
        <v>-0.011</v>
      </c>
      <c r="K29" s="149" t="s">
        <v>336</v>
      </c>
      <c r="L29" s="149">
        <v>415159</v>
      </c>
      <c r="M29" s="150">
        <v>27</v>
      </c>
      <c r="N29" s="149" t="s">
        <v>154</v>
      </c>
      <c r="O29" s="149" t="s">
        <v>153</v>
      </c>
      <c r="P29" s="150" t="s">
        <v>153</v>
      </c>
      <c r="Q29" s="149" t="s">
        <v>154</v>
      </c>
      <c r="R29" s="149" t="s">
        <v>154</v>
      </c>
      <c r="S29" s="149" t="s">
        <v>153</v>
      </c>
      <c r="T29" s="149" t="s">
        <v>153</v>
      </c>
      <c r="U29" s="151" t="s">
        <v>153</v>
      </c>
      <c r="V29" s="149" t="s">
        <v>153</v>
      </c>
      <c r="W29" s="149" t="s">
        <v>153</v>
      </c>
      <c r="X29" s="152" t="s">
        <v>153</v>
      </c>
      <c r="Y29" s="149" t="s">
        <v>153</v>
      </c>
      <c r="Z29" s="149" t="s">
        <v>153</v>
      </c>
      <c r="AA29" s="150"/>
      <c r="AC29" s="149" t="s">
        <v>233</v>
      </c>
      <c r="AD29" s="149" t="s">
        <v>234</v>
      </c>
      <c r="AE29" s="149" t="s">
        <v>337</v>
      </c>
      <c r="AF29" s="149" t="s">
        <v>337</v>
      </c>
      <c r="AG29" s="149" t="s">
        <v>168</v>
      </c>
      <c r="AH29" s="150" t="s">
        <v>159</v>
      </c>
      <c r="AI29" s="149" t="s">
        <v>180</v>
      </c>
      <c r="AJ29" s="149" t="s">
        <v>154</v>
      </c>
      <c r="AK29" s="170" t="s">
        <v>338</v>
      </c>
      <c r="AL29" s="149">
        <v>2060</v>
      </c>
      <c r="AM29" s="171" t="s">
        <v>339</v>
      </c>
      <c r="AN29" s="150"/>
      <c r="AP29" s="149" t="s">
        <v>154</v>
      </c>
      <c r="AQ29" s="149" t="s">
        <v>153</v>
      </c>
      <c r="AR29" s="149" t="s">
        <v>153</v>
      </c>
      <c r="AU29" s="150"/>
      <c r="AV29" s="149" t="s">
        <v>157</v>
      </c>
      <c r="AW29" s="172" t="s">
        <v>168</v>
      </c>
      <c r="AX29" s="149" t="s">
        <v>158</v>
      </c>
      <c r="AY29" s="149" t="s">
        <v>154</v>
      </c>
      <c r="AZ29" s="149" t="s">
        <v>153</v>
      </c>
      <c r="BA29" s="149" t="s">
        <v>153</v>
      </c>
      <c r="BC29" s="150"/>
      <c r="BE29" s="173"/>
      <c r="BF29" s="150"/>
      <c r="BG29" s="283">
        <f t="shared" si="36"/>
        <v>0</v>
      </c>
      <c r="BH29" s="149">
        <f t="shared" si="37"/>
        <v>0</v>
      </c>
      <c r="BI29" s="149">
        <f t="shared" si="0"/>
        <v>0</v>
      </c>
      <c r="BJ29" s="280">
        <f t="shared" si="1"/>
        <v>0</v>
      </c>
      <c r="BK29" s="356">
        <f t="shared" si="38"/>
        <v>0</v>
      </c>
      <c r="BL29" s="149">
        <f t="shared" si="39"/>
        <v>0</v>
      </c>
      <c r="BM29" s="149">
        <f t="shared" si="2"/>
        <v>0</v>
      </c>
      <c r="BN29" s="278">
        <f t="shared" si="3"/>
        <v>0</v>
      </c>
      <c r="BO29" s="149">
        <f t="shared" si="40"/>
        <v>0</v>
      </c>
      <c r="BP29" s="149">
        <f t="shared" si="41"/>
        <v>0</v>
      </c>
      <c r="BQ29" s="149">
        <f t="shared" si="4"/>
        <v>0</v>
      </c>
      <c r="BR29" s="356">
        <f t="shared" si="42"/>
        <v>0</v>
      </c>
      <c r="BS29" s="149">
        <f t="shared" si="43"/>
        <v>0</v>
      </c>
      <c r="BT29" s="149">
        <f t="shared" si="5"/>
        <v>0</v>
      </c>
      <c r="BU29" s="356">
        <f t="shared" si="6"/>
        <v>0</v>
      </c>
      <c r="BV29" s="149">
        <f t="shared" si="7"/>
        <v>0</v>
      </c>
      <c r="BW29" s="113">
        <f t="shared" si="8"/>
        <v>0</v>
      </c>
      <c r="BX29" s="248">
        <f t="shared" si="9"/>
        <v>1</v>
      </c>
      <c r="BY29" s="175">
        <f t="shared" si="10"/>
        <v>0</v>
      </c>
      <c r="BZ29" s="356">
        <f t="shared" si="11"/>
        <v>0</v>
      </c>
      <c r="CA29" s="149">
        <f t="shared" si="12"/>
        <v>0</v>
      </c>
      <c r="CB29" s="149">
        <f t="shared" si="13"/>
        <v>0</v>
      </c>
      <c r="CC29" s="276">
        <f t="shared" si="14"/>
        <v>0</v>
      </c>
      <c r="CD29" s="248">
        <f t="shared" si="15"/>
        <v>1</v>
      </c>
      <c r="CE29" s="274">
        <f t="shared" si="44"/>
        <v>0</v>
      </c>
      <c r="CF29" s="356">
        <f t="shared" si="16"/>
        <v>0</v>
      </c>
      <c r="CG29" s="149">
        <f t="shared" si="17"/>
        <v>0</v>
      </c>
      <c r="CH29" s="150">
        <f t="shared" si="18"/>
        <v>0</v>
      </c>
      <c r="CI29" s="149">
        <f t="shared" si="19"/>
        <v>0</v>
      </c>
      <c r="CJ29" s="149">
        <f t="shared" si="20"/>
        <v>0</v>
      </c>
      <c r="CK29" s="149">
        <f t="shared" si="21"/>
        <v>0</v>
      </c>
      <c r="CL29" s="149">
        <f t="shared" si="22"/>
        <v>0</v>
      </c>
      <c r="CM29" s="149">
        <f t="shared" si="23"/>
        <v>0</v>
      </c>
      <c r="CN29" s="283">
        <f t="shared" si="24"/>
        <v>1</v>
      </c>
      <c r="CO29" s="149">
        <f t="shared" si="25"/>
        <v>0</v>
      </c>
      <c r="CP29" s="149">
        <f t="shared" si="26"/>
        <v>0</v>
      </c>
      <c r="CQ29" s="283" t="str">
        <f t="shared" si="27"/>
        <v/>
      </c>
      <c r="CR29" s="149" t="str">
        <f t="shared" si="28"/>
        <v xml:space="preserve"> </v>
      </c>
      <c r="CS29" s="149">
        <f t="shared" si="29"/>
        <v>0</v>
      </c>
      <c r="CT29" s="149">
        <v>0</v>
      </c>
      <c r="CU29" s="149">
        <v>0</v>
      </c>
      <c r="CV29" s="149">
        <v>0</v>
      </c>
      <c r="CW29" s="149">
        <v>0</v>
      </c>
      <c r="CX29" s="149">
        <v>0</v>
      </c>
      <c r="CY29" s="149">
        <v>0</v>
      </c>
      <c r="CZ29" s="149">
        <v>0</v>
      </c>
      <c r="DA29" s="149">
        <v>0</v>
      </c>
      <c r="DB29" s="149">
        <v>0</v>
      </c>
      <c r="DC29" s="149">
        <v>0</v>
      </c>
      <c r="DD29" s="149">
        <v>0</v>
      </c>
      <c r="DE29" s="149">
        <v>0</v>
      </c>
      <c r="DF29" s="149">
        <v>0</v>
      </c>
      <c r="DG29" s="149">
        <v>0</v>
      </c>
      <c r="DH29" s="149">
        <v>0</v>
      </c>
      <c r="DI29" s="149">
        <v>0</v>
      </c>
      <c r="DJ29" s="149">
        <v>0</v>
      </c>
      <c r="DK29" s="149">
        <v>0</v>
      </c>
      <c r="DL29" s="149">
        <v>0</v>
      </c>
      <c r="DM29" s="149">
        <v>0</v>
      </c>
      <c r="DN29" s="149">
        <v>0</v>
      </c>
      <c r="DO29" s="149">
        <v>0</v>
      </c>
      <c r="DP29" s="149">
        <v>0</v>
      </c>
      <c r="DQ29" s="149" t="s">
        <v>154</v>
      </c>
      <c r="DR29" s="149">
        <v>0</v>
      </c>
      <c r="DS29" s="149" t="s">
        <v>154</v>
      </c>
      <c r="DT29" s="149" t="s">
        <v>180</v>
      </c>
      <c r="DU29" s="149" t="s">
        <v>3005</v>
      </c>
      <c r="DV29" s="149">
        <v>0</v>
      </c>
      <c r="DW29" s="149" t="str">
        <f t="shared" si="30"/>
        <v>N</v>
      </c>
      <c r="DX29" s="149" t="str">
        <f t="shared" si="31"/>
        <v/>
      </c>
      <c r="DY29" s="149" t="str">
        <f t="shared" si="32"/>
        <v>N</v>
      </c>
      <c r="DZ29" s="149" t="str">
        <f t="shared" si="33"/>
        <v>N</v>
      </c>
      <c r="EA29" s="149" t="str">
        <f t="shared" si="34"/>
        <v>Yes</v>
      </c>
      <c r="EC29" s="149">
        <f t="shared" si="35"/>
        <v>0</v>
      </c>
    </row>
    <row r="30" spans="1:133" s="149" customFormat="1" ht="16.5" customHeight="1">
      <c r="A30" s="149">
        <v>27</v>
      </c>
      <c r="B30" s="149">
        <v>31</v>
      </c>
      <c r="C30" s="150" t="s">
        <v>340</v>
      </c>
      <c r="D30" s="149" t="s">
        <v>341</v>
      </c>
      <c r="E30" s="149" t="s">
        <v>214</v>
      </c>
      <c r="F30" s="149" t="s">
        <v>342</v>
      </c>
      <c r="G30" s="149" t="s">
        <v>176</v>
      </c>
      <c r="H30" s="168" t="s">
        <v>343</v>
      </c>
      <c r="I30" s="149" t="s">
        <v>344</v>
      </c>
      <c r="J30" s="149">
        <v>1.225</v>
      </c>
      <c r="K30" s="149" t="s">
        <v>345</v>
      </c>
      <c r="L30" s="149">
        <v>262647</v>
      </c>
      <c r="M30" s="150">
        <v>31</v>
      </c>
      <c r="N30" s="149" t="s">
        <v>150</v>
      </c>
      <c r="O30" s="149">
        <v>2022</v>
      </c>
      <c r="P30" s="150">
        <v>2050</v>
      </c>
      <c r="Q30" s="149" t="s">
        <v>154</v>
      </c>
      <c r="R30" s="149" t="s">
        <v>154</v>
      </c>
      <c r="S30" s="149" t="s">
        <v>153</v>
      </c>
      <c r="T30" s="149" t="s">
        <v>153</v>
      </c>
      <c r="U30" s="151" t="s">
        <v>153</v>
      </c>
      <c r="V30" s="149" t="s">
        <v>153</v>
      </c>
      <c r="W30" s="149" t="s">
        <v>153</v>
      </c>
      <c r="X30" s="152" t="s">
        <v>153</v>
      </c>
      <c r="Y30" s="149" t="s">
        <v>153</v>
      </c>
      <c r="Z30" s="149" t="s">
        <v>153</v>
      </c>
      <c r="AA30" s="150"/>
      <c r="AC30" s="149" t="s">
        <v>167</v>
      </c>
      <c r="AD30" s="149" t="s">
        <v>6</v>
      </c>
      <c r="AE30" s="149" t="s">
        <v>157</v>
      </c>
      <c r="AF30" s="149" t="s">
        <v>157</v>
      </c>
      <c r="AG30" s="149" t="s">
        <v>158</v>
      </c>
      <c r="AH30" s="150" t="s">
        <v>159</v>
      </c>
      <c r="AJ30" s="149" t="s">
        <v>154</v>
      </c>
      <c r="AK30" s="170" t="s">
        <v>153</v>
      </c>
      <c r="AN30" s="150"/>
      <c r="AO30" s="149" t="s">
        <v>160</v>
      </c>
      <c r="AP30" s="149" t="s">
        <v>150</v>
      </c>
      <c r="AQ30" s="149" t="s">
        <v>159</v>
      </c>
      <c r="AR30" s="149" t="s">
        <v>346</v>
      </c>
      <c r="AS30" s="149">
        <v>2050</v>
      </c>
      <c r="AU30" s="150"/>
      <c r="AV30" s="149" t="s">
        <v>157</v>
      </c>
      <c r="AW30" s="172" t="s">
        <v>190</v>
      </c>
      <c r="AX30" s="149" t="s">
        <v>158</v>
      </c>
      <c r="AY30" s="149" t="s">
        <v>154</v>
      </c>
      <c r="AZ30" s="149" t="s">
        <v>153</v>
      </c>
      <c r="BA30" s="149" t="s">
        <v>153</v>
      </c>
      <c r="BC30" s="150"/>
      <c r="BE30" s="173"/>
      <c r="BF30" s="150"/>
      <c r="BG30" s="283">
        <f t="shared" si="36"/>
        <v>0</v>
      </c>
      <c r="BH30" s="149">
        <f t="shared" si="37"/>
        <v>0</v>
      </c>
      <c r="BI30" s="149">
        <f t="shared" si="0"/>
        <v>1</v>
      </c>
      <c r="BJ30" s="280">
        <f t="shared" si="1"/>
        <v>1</v>
      </c>
      <c r="BK30" s="356">
        <f t="shared" si="38"/>
        <v>0</v>
      </c>
      <c r="BL30" s="149">
        <f t="shared" si="39"/>
        <v>0</v>
      </c>
      <c r="BM30" s="149">
        <f t="shared" si="2"/>
        <v>0</v>
      </c>
      <c r="BN30" s="278">
        <f t="shared" si="3"/>
        <v>0</v>
      </c>
      <c r="BO30" s="149">
        <f t="shared" si="40"/>
        <v>0</v>
      </c>
      <c r="BP30" s="149">
        <f t="shared" si="41"/>
        <v>0</v>
      </c>
      <c r="BQ30" s="149">
        <f t="shared" si="4"/>
        <v>0</v>
      </c>
      <c r="BR30" s="356">
        <f t="shared" si="42"/>
        <v>0</v>
      </c>
      <c r="BS30" s="149">
        <f t="shared" si="43"/>
        <v>0</v>
      </c>
      <c r="BT30" s="149">
        <f t="shared" si="5"/>
        <v>1</v>
      </c>
      <c r="BU30" s="356">
        <f t="shared" si="6"/>
        <v>0</v>
      </c>
      <c r="BV30" s="149">
        <f t="shared" si="7"/>
        <v>0</v>
      </c>
      <c r="BW30" s="113">
        <f t="shared" si="8"/>
        <v>0</v>
      </c>
      <c r="BX30" s="248">
        <f t="shared" si="9"/>
        <v>0</v>
      </c>
      <c r="BY30" s="175">
        <f t="shared" si="10"/>
        <v>0</v>
      </c>
      <c r="BZ30" s="356">
        <f t="shared" si="11"/>
        <v>0</v>
      </c>
      <c r="CA30" s="149">
        <f t="shared" si="12"/>
        <v>0</v>
      </c>
      <c r="CB30" s="149">
        <f t="shared" si="13"/>
        <v>1</v>
      </c>
      <c r="CC30" s="276">
        <f t="shared" si="14"/>
        <v>1</v>
      </c>
      <c r="CD30" s="248">
        <f t="shared" si="15"/>
        <v>1</v>
      </c>
      <c r="CE30" s="274">
        <f t="shared" si="44"/>
        <v>1</v>
      </c>
      <c r="CF30" s="356">
        <f t="shared" si="16"/>
        <v>0</v>
      </c>
      <c r="CG30" s="149">
        <f t="shared" si="17"/>
        <v>0</v>
      </c>
      <c r="CH30" s="150">
        <f t="shared" si="18"/>
        <v>0</v>
      </c>
      <c r="CI30" s="149">
        <f t="shared" si="19"/>
        <v>0</v>
      </c>
      <c r="CJ30" s="149">
        <f t="shared" si="20"/>
        <v>0</v>
      </c>
      <c r="CK30" s="149">
        <f t="shared" si="21"/>
        <v>2</v>
      </c>
      <c r="CL30" s="149">
        <f t="shared" si="22"/>
        <v>2</v>
      </c>
      <c r="CM30" s="149">
        <f t="shared" si="23"/>
        <v>1</v>
      </c>
      <c r="CN30" s="283">
        <f t="shared" si="24"/>
        <v>1</v>
      </c>
      <c r="CO30" s="149">
        <f t="shared" si="25"/>
        <v>0</v>
      </c>
      <c r="CP30" s="149">
        <f t="shared" si="26"/>
        <v>0</v>
      </c>
      <c r="CQ30" s="283" t="str">
        <f t="shared" si="27"/>
        <v/>
      </c>
      <c r="CR30" s="149" t="str">
        <f t="shared" si="28"/>
        <v xml:space="preserve"> 2050</v>
      </c>
      <c r="CS30" s="149">
        <f t="shared" si="29"/>
        <v>2050</v>
      </c>
      <c r="CT30" s="149">
        <v>0</v>
      </c>
      <c r="CU30" s="149">
        <v>0</v>
      </c>
      <c r="CV30" s="149">
        <v>0</v>
      </c>
      <c r="CW30" s="149">
        <v>0</v>
      </c>
      <c r="CX30" s="149">
        <v>0</v>
      </c>
      <c r="CY30" s="149">
        <v>0</v>
      </c>
      <c r="CZ30" s="149">
        <v>1</v>
      </c>
      <c r="DA30" s="149">
        <v>1</v>
      </c>
      <c r="DB30" s="149">
        <v>0</v>
      </c>
      <c r="DC30" s="149">
        <v>0</v>
      </c>
      <c r="DD30" s="149">
        <v>0</v>
      </c>
      <c r="DE30" s="149">
        <v>0</v>
      </c>
      <c r="DF30" s="149">
        <v>0</v>
      </c>
      <c r="DG30" s="149">
        <v>0</v>
      </c>
      <c r="DH30" s="149">
        <v>1</v>
      </c>
      <c r="DI30" s="149">
        <v>1</v>
      </c>
      <c r="DJ30" s="149">
        <v>1</v>
      </c>
      <c r="DK30" s="149">
        <v>0</v>
      </c>
      <c r="DL30" s="149">
        <v>1</v>
      </c>
      <c r="DM30" s="149">
        <v>0</v>
      </c>
      <c r="DN30" s="149">
        <v>0</v>
      </c>
      <c r="DO30" s="149">
        <v>1</v>
      </c>
      <c r="DP30" s="149">
        <v>0</v>
      </c>
      <c r="DQ30" s="149" t="s">
        <v>154</v>
      </c>
      <c r="DR30" s="149">
        <v>0</v>
      </c>
      <c r="DS30" s="149" t="s">
        <v>160</v>
      </c>
      <c r="DT30" s="149" t="s">
        <v>154</v>
      </c>
      <c r="DU30" s="149">
        <v>0</v>
      </c>
      <c r="DV30" s="149" t="s">
        <v>3005</v>
      </c>
      <c r="DW30" s="149" t="str">
        <f t="shared" si="30"/>
        <v>N</v>
      </c>
      <c r="DX30" s="149" t="str">
        <f t="shared" si="31"/>
        <v/>
      </c>
      <c r="DY30" s="149" t="str">
        <f t="shared" si="32"/>
        <v>Y</v>
      </c>
      <c r="DZ30" s="149" t="str">
        <f t="shared" si="33"/>
        <v>N</v>
      </c>
      <c r="EA30" s="149" t="str">
        <f t="shared" si="34"/>
        <v>Yes</v>
      </c>
      <c r="EC30" s="149">
        <f t="shared" si="35"/>
        <v>2050</v>
      </c>
    </row>
    <row r="31" spans="1:133" s="149" customFormat="1" ht="16.5" customHeight="1">
      <c r="A31" s="149">
        <v>28</v>
      </c>
      <c r="B31" s="149">
        <v>32</v>
      </c>
      <c r="C31" s="150" t="s">
        <v>347</v>
      </c>
      <c r="D31" s="149" t="s">
        <v>348</v>
      </c>
      <c r="E31" s="149" t="s">
        <v>214</v>
      </c>
      <c r="F31" s="149" t="s">
        <v>349</v>
      </c>
      <c r="G31" s="149" t="s">
        <v>176</v>
      </c>
      <c r="H31" s="168" t="s">
        <v>350</v>
      </c>
      <c r="I31" s="149" t="s">
        <v>351</v>
      </c>
      <c r="J31" s="149">
        <v>0.043</v>
      </c>
      <c r="K31" s="149" t="s">
        <v>352</v>
      </c>
      <c r="L31" s="149">
        <v>633167</v>
      </c>
      <c r="M31" s="150">
        <v>21</v>
      </c>
      <c r="N31" s="149" t="s">
        <v>150</v>
      </c>
      <c r="O31" s="149">
        <v>2024</v>
      </c>
      <c r="P31" s="150">
        <v>2040</v>
      </c>
      <c r="Q31" s="149" t="s">
        <v>150</v>
      </c>
      <c r="R31" s="149" t="s">
        <v>150</v>
      </c>
      <c r="S31" s="149" t="s">
        <v>151</v>
      </c>
      <c r="T31" s="149" t="s">
        <v>353</v>
      </c>
      <c r="U31" s="151">
        <v>2030</v>
      </c>
      <c r="V31" s="149" t="s">
        <v>151</v>
      </c>
      <c r="W31" s="149" t="s">
        <v>353</v>
      </c>
      <c r="X31" s="152">
        <v>2050</v>
      </c>
      <c r="Y31" s="149" t="s">
        <v>150</v>
      </c>
      <c r="Z31" s="149" t="s">
        <v>151</v>
      </c>
      <c r="AA31" s="150">
        <v>2050</v>
      </c>
      <c r="AC31" s="149" t="s">
        <v>167</v>
      </c>
      <c r="AD31" s="149" t="s">
        <v>6</v>
      </c>
      <c r="AE31" s="149" t="s">
        <v>157</v>
      </c>
      <c r="AF31" s="149" t="s">
        <v>157</v>
      </c>
      <c r="AG31" s="149" t="s">
        <v>158</v>
      </c>
      <c r="AH31" s="150" t="s">
        <v>159</v>
      </c>
      <c r="AJ31" s="149" t="s">
        <v>154</v>
      </c>
      <c r="AK31" s="170" t="s">
        <v>153</v>
      </c>
      <c r="AN31" s="150"/>
      <c r="AO31" s="149" t="s">
        <v>160</v>
      </c>
      <c r="AP31" s="149" t="s">
        <v>150</v>
      </c>
      <c r="AQ31" s="149" t="s">
        <v>159</v>
      </c>
      <c r="AR31" s="149" t="s">
        <v>354</v>
      </c>
      <c r="AS31" s="149">
        <v>2050</v>
      </c>
      <c r="AU31" s="150"/>
      <c r="AV31" s="149" t="s">
        <v>168</v>
      </c>
      <c r="AW31" s="172" t="s">
        <v>168</v>
      </c>
      <c r="AX31" s="149" t="s">
        <v>158</v>
      </c>
      <c r="AY31" s="149" t="s">
        <v>154</v>
      </c>
      <c r="AZ31" s="149" t="s">
        <v>153</v>
      </c>
      <c r="BA31" s="149" t="s">
        <v>153</v>
      </c>
      <c r="BC31" s="150"/>
      <c r="BE31" s="173"/>
      <c r="BF31" s="150"/>
      <c r="BG31" s="283">
        <f t="shared" si="36"/>
        <v>0</v>
      </c>
      <c r="BH31" s="149">
        <f t="shared" si="37"/>
        <v>0</v>
      </c>
      <c r="BI31" s="149">
        <f t="shared" si="0"/>
        <v>1</v>
      </c>
      <c r="BJ31" s="280">
        <f t="shared" si="1"/>
        <v>1</v>
      </c>
      <c r="BK31" s="356">
        <f t="shared" si="38"/>
        <v>0</v>
      </c>
      <c r="BL31" s="149">
        <f t="shared" si="39"/>
        <v>1</v>
      </c>
      <c r="BM31" s="149">
        <f t="shared" si="2"/>
        <v>0</v>
      </c>
      <c r="BN31" s="278">
        <f t="shared" si="3"/>
        <v>1</v>
      </c>
      <c r="BO31" s="149">
        <f t="shared" si="40"/>
        <v>0</v>
      </c>
      <c r="BP31" s="149">
        <f t="shared" si="41"/>
        <v>0</v>
      </c>
      <c r="BQ31" s="149">
        <f t="shared" si="4"/>
        <v>1</v>
      </c>
      <c r="BR31" s="356">
        <f t="shared" si="42"/>
        <v>0</v>
      </c>
      <c r="BS31" s="149">
        <f t="shared" si="43"/>
        <v>0</v>
      </c>
      <c r="BT31" s="149">
        <f t="shared" si="5"/>
        <v>1</v>
      </c>
      <c r="BU31" s="356">
        <f t="shared" si="6"/>
        <v>0</v>
      </c>
      <c r="BV31" s="149">
        <f t="shared" si="7"/>
        <v>0</v>
      </c>
      <c r="BW31" s="113">
        <f t="shared" si="8"/>
        <v>0</v>
      </c>
      <c r="BX31" s="248">
        <f t="shared" si="9"/>
        <v>0</v>
      </c>
      <c r="BY31" s="175">
        <f t="shared" si="10"/>
        <v>0</v>
      </c>
      <c r="BZ31" s="356">
        <f t="shared" si="11"/>
        <v>0</v>
      </c>
      <c r="CA31" s="149">
        <f t="shared" si="12"/>
        <v>0</v>
      </c>
      <c r="CB31" s="149">
        <f t="shared" si="13"/>
        <v>1</v>
      </c>
      <c r="CC31" s="276">
        <f t="shared" si="14"/>
        <v>1</v>
      </c>
      <c r="CD31" s="248">
        <f t="shared" si="15"/>
        <v>1</v>
      </c>
      <c r="CE31" s="274">
        <f t="shared" si="44"/>
        <v>1</v>
      </c>
      <c r="CF31" s="356">
        <f t="shared" si="16"/>
        <v>0</v>
      </c>
      <c r="CG31" s="149">
        <f t="shared" si="17"/>
        <v>0</v>
      </c>
      <c r="CH31" s="150">
        <f t="shared" si="18"/>
        <v>0</v>
      </c>
      <c r="CI31" s="149">
        <f t="shared" si="19"/>
        <v>0</v>
      </c>
      <c r="CJ31" s="149">
        <f t="shared" si="20"/>
        <v>1</v>
      </c>
      <c r="CK31" s="149">
        <f t="shared" si="21"/>
        <v>2</v>
      </c>
      <c r="CL31" s="149">
        <f t="shared" si="22"/>
        <v>3</v>
      </c>
      <c r="CM31" s="149">
        <f t="shared" si="23"/>
        <v>1</v>
      </c>
      <c r="CN31" s="283">
        <f t="shared" si="24"/>
        <v>0</v>
      </c>
      <c r="CO31" s="149">
        <f t="shared" si="25"/>
        <v>0</v>
      </c>
      <c r="CP31" s="149">
        <f t="shared" si="26"/>
        <v>1</v>
      </c>
      <c r="CQ31" s="283">
        <f t="shared" si="27"/>
        <v>1</v>
      </c>
      <c r="CR31" s="149" t="str">
        <f t="shared" si="28"/>
        <v>2050 2050</v>
      </c>
      <c r="CS31" s="149">
        <f t="shared" si="29"/>
        <v>2050</v>
      </c>
      <c r="CT31" s="149">
        <v>0</v>
      </c>
      <c r="CU31" s="149">
        <v>0</v>
      </c>
      <c r="CV31" s="149">
        <v>0</v>
      </c>
      <c r="CW31" s="149">
        <v>0</v>
      </c>
      <c r="CX31" s="149">
        <v>0</v>
      </c>
      <c r="CY31" s="149">
        <v>0</v>
      </c>
      <c r="CZ31" s="149">
        <v>1</v>
      </c>
      <c r="DA31" s="149">
        <v>1</v>
      </c>
      <c r="DB31" s="149">
        <v>0</v>
      </c>
      <c r="DC31" s="149">
        <v>1</v>
      </c>
      <c r="DD31" s="149">
        <v>0</v>
      </c>
      <c r="DE31" s="149">
        <v>1</v>
      </c>
      <c r="DF31" s="149">
        <v>0</v>
      </c>
      <c r="DG31" s="149">
        <v>0</v>
      </c>
      <c r="DH31" s="149">
        <v>0</v>
      </c>
      <c r="DI31" s="149">
        <v>0</v>
      </c>
      <c r="DJ31" s="149">
        <v>1</v>
      </c>
      <c r="DK31" s="149">
        <v>0</v>
      </c>
      <c r="DL31" s="149">
        <v>1</v>
      </c>
      <c r="DM31" s="149">
        <v>1</v>
      </c>
      <c r="DN31" s="149">
        <v>0</v>
      </c>
      <c r="DO31" s="149">
        <v>1</v>
      </c>
      <c r="DP31" s="149">
        <v>0</v>
      </c>
      <c r="DQ31" s="149" t="s">
        <v>150</v>
      </c>
      <c r="DR31" s="149" t="s">
        <v>157</v>
      </c>
      <c r="DS31" s="149" t="s">
        <v>7859</v>
      </c>
      <c r="DT31" s="149" t="s">
        <v>154</v>
      </c>
      <c r="DU31" s="149">
        <v>0</v>
      </c>
      <c r="DV31" s="149" t="s">
        <v>150</v>
      </c>
      <c r="DW31" s="149" t="str">
        <f t="shared" si="30"/>
        <v>Y</v>
      </c>
      <c r="DX31" s="149" t="str">
        <f t="shared" si="31"/>
        <v>Targets set</v>
      </c>
      <c r="DY31" s="149" t="str">
        <f t="shared" si="32"/>
        <v>Y</v>
      </c>
      <c r="DZ31" s="149" t="str">
        <f t="shared" si="33"/>
        <v>N</v>
      </c>
      <c r="EA31" s="149" t="str">
        <f t="shared" si="34"/>
        <v>Not Specified</v>
      </c>
      <c r="EC31" s="149">
        <f t="shared" si="35"/>
        <v>2050</v>
      </c>
    </row>
    <row r="32" spans="1:133" s="149" customFormat="1" ht="16.5" customHeight="1">
      <c r="A32" s="149">
        <v>29</v>
      </c>
      <c r="B32" s="149">
        <v>29</v>
      </c>
      <c r="C32" s="150" t="s">
        <v>355</v>
      </c>
      <c r="D32" s="149" t="s">
        <v>192</v>
      </c>
      <c r="E32" s="149" t="s">
        <v>193</v>
      </c>
      <c r="F32" s="149" t="s">
        <v>145</v>
      </c>
      <c r="G32" s="149" t="s">
        <v>146</v>
      </c>
      <c r="H32" s="168" t="s">
        <v>356</v>
      </c>
      <c r="I32" s="149" t="s">
        <v>357</v>
      </c>
      <c r="J32" s="149">
        <v>-0.174</v>
      </c>
      <c r="K32" s="149" t="s">
        <v>358</v>
      </c>
      <c r="L32" s="149">
        <v>45298</v>
      </c>
      <c r="M32" s="150">
        <v>31</v>
      </c>
      <c r="N32" s="149" t="s">
        <v>154</v>
      </c>
      <c r="O32" s="149" t="s">
        <v>153</v>
      </c>
      <c r="P32" s="150" t="s">
        <v>153</v>
      </c>
      <c r="Q32" s="149" t="s">
        <v>154</v>
      </c>
      <c r="R32" s="149" t="s">
        <v>154</v>
      </c>
      <c r="S32" s="149" t="s">
        <v>153</v>
      </c>
      <c r="T32" s="149" t="s">
        <v>153</v>
      </c>
      <c r="U32" s="151" t="s">
        <v>153</v>
      </c>
      <c r="V32" s="149" t="s">
        <v>153</v>
      </c>
      <c r="W32" s="149" t="s">
        <v>153</v>
      </c>
      <c r="X32" s="152" t="s">
        <v>153</v>
      </c>
      <c r="Y32" s="149" t="s">
        <v>153</v>
      </c>
      <c r="Z32" s="149" t="s">
        <v>153</v>
      </c>
      <c r="AA32" s="150"/>
      <c r="AC32" s="149" t="s">
        <v>167</v>
      </c>
      <c r="AD32" s="149" t="s">
        <v>6</v>
      </c>
      <c r="AE32" s="149" t="s">
        <v>157</v>
      </c>
      <c r="AF32" s="149" t="s">
        <v>157</v>
      </c>
      <c r="AG32" s="149" t="s">
        <v>169</v>
      </c>
      <c r="AH32" s="150" t="s">
        <v>159</v>
      </c>
      <c r="AJ32" s="149" t="s">
        <v>154</v>
      </c>
      <c r="AK32" s="170" t="s">
        <v>153</v>
      </c>
      <c r="AN32" s="150"/>
      <c r="AO32" s="149" t="s">
        <v>160</v>
      </c>
      <c r="AP32" s="149" t="s">
        <v>150</v>
      </c>
      <c r="AQ32" s="149" t="s">
        <v>159</v>
      </c>
      <c r="AR32" s="149" t="s">
        <v>359</v>
      </c>
      <c r="AS32" s="149">
        <v>2050</v>
      </c>
      <c r="AU32" s="150"/>
      <c r="AV32" s="149" t="s">
        <v>157</v>
      </c>
      <c r="AW32" s="172" t="s">
        <v>262</v>
      </c>
      <c r="AX32" s="149" t="s">
        <v>157</v>
      </c>
      <c r="AY32" s="149" t="s">
        <v>154</v>
      </c>
      <c r="AZ32" s="149" t="s">
        <v>153</v>
      </c>
      <c r="BA32" s="149" t="s">
        <v>153</v>
      </c>
      <c r="BC32" s="150"/>
      <c r="BE32" s="173"/>
      <c r="BF32" s="150"/>
      <c r="BG32" s="283">
        <f t="shared" si="36"/>
        <v>0</v>
      </c>
      <c r="BH32" s="149">
        <f t="shared" si="37"/>
        <v>0</v>
      </c>
      <c r="BI32" s="149">
        <f t="shared" si="0"/>
        <v>0</v>
      </c>
      <c r="BJ32" s="280">
        <f t="shared" si="1"/>
        <v>0</v>
      </c>
      <c r="BK32" s="356">
        <f t="shared" si="38"/>
        <v>0</v>
      </c>
      <c r="BL32" s="149">
        <f t="shared" si="39"/>
        <v>0</v>
      </c>
      <c r="BM32" s="149">
        <f t="shared" si="2"/>
        <v>0</v>
      </c>
      <c r="BN32" s="278">
        <f t="shared" si="3"/>
        <v>0</v>
      </c>
      <c r="BO32" s="149">
        <f t="shared" si="40"/>
        <v>0</v>
      </c>
      <c r="BP32" s="149">
        <f t="shared" si="41"/>
        <v>0</v>
      </c>
      <c r="BQ32" s="149">
        <f t="shared" si="4"/>
        <v>0</v>
      </c>
      <c r="BR32" s="356">
        <f t="shared" si="42"/>
        <v>0</v>
      </c>
      <c r="BS32" s="149">
        <f t="shared" si="43"/>
        <v>0</v>
      </c>
      <c r="BT32" s="149">
        <f t="shared" si="5"/>
        <v>1</v>
      </c>
      <c r="BU32" s="356">
        <f t="shared" si="6"/>
        <v>0</v>
      </c>
      <c r="BV32" s="149">
        <f t="shared" si="7"/>
        <v>0</v>
      </c>
      <c r="BW32" s="113">
        <f t="shared" si="8"/>
        <v>0</v>
      </c>
      <c r="BX32" s="248">
        <f t="shared" si="9"/>
        <v>0</v>
      </c>
      <c r="BY32" s="175">
        <f t="shared" si="10"/>
        <v>0</v>
      </c>
      <c r="BZ32" s="356">
        <f t="shared" si="11"/>
        <v>0</v>
      </c>
      <c r="CA32" s="149">
        <f t="shared" si="12"/>
        <v>0</v>
      </c>
      <c r="CB32" s="149">
        <f t="shared" si="13"/>
        <v>1</v>
      </c>
      <c r="CC32" s="276">
        <f t="shared" si="14"/>
        <v>1</v>
      </c>
      <c r="CD32" s="248">
        <f t="shared" si="15"/>
        <v>1</v>
      </c>
      <c r="CE32" s="274">
        <f t="shared" si="44"/>
        <v>1</v>
      </c>
      <c r="CF32" s="356">
        <f t="shared" si="16"/>
        <v>0</v>
      </c>
      <c r="CG32" s="149">
        <f t="shared" si="17"/>
        <v>0</v>
      </c>
      <c r="CH32" s="150">
        <f t="shared" si="18"/>
        <v>0</v>
      </c>
      <c r="CI32" s="149">
        <f t="shared" si="19"/>
        <v>0</v>
      </c>
      <c r="CJ32" s="149">
        <f t="shared" si="20"/>
        <v>0</v>
      </c>
      <c r="CK32" s="149">
        <f t="shared" si="21"/>
        <v>1</v>
      </c>
      <c r="CL32" s="149">
        <f t="shared" si="22"/>
        <v>1</v>
      </c>
      <c r="CM32" s="149">
        <f t="shared" si="23"/>
        <v>1</v>
      </c>
      <c r="CN32" s="283">
        <f t="shared" si="24"/>
        <v>1</v>
      </c>
      <c r="CO32" s="149">
        <f t="shared" si="25"/>
        <v>0</v>
      </c>
      <c r="CP32" s="149">
        <f t="shared" si="26"/>
        <v>0</v>
      </c>
      <c r="CQ32" s="283" t="str">
        <f t="shared" si="27"/>
        <v/>
      </c>
      <c r="CR32" s="149" t="str">
        <f t="shared" si="28"/>
        <v xml:space="preserve"> 2050</v>
      </c>
      <c r="CS32" s="149">
        <f t="shared" si="29"/>
        <v>2050</v>
      </c>
      <c r="CT32" s="149">
        <v>0</v>
      </c>
      <c r="CU32" s="149">
        <v>0</v>
      </c>
      <c r="CV32" s="149">
        <v>0</v>
      </c>
      <c r="CW32" s="149">
        <v>0</v>
      </c>
      <c r="CX32" s="149">
        <v>0</v>
      </c>
      <c r="CY32" s="149">
        <v>0</v>
      </c>
      <c r="CZ32" s="149">
        <v>1</v>
      </c>
      <c r="DA32" s="149">
        <v>1</v>
      </c>
      <c r="DB32" s="149">
        <v>0</v>
      </c>
      <c r="DC32" s="149">
        <v>0</v>
      </c>
      <c r="DD32" s="149">
        <v>0</v>
      </c>
      <c r="DE32" s="149">
        <v>0</v>
      </c>
      <c r="DF32" s="149">
        <v>0</v>
      </c>
      <c r="DG32" s="149">
        <v>0</v>
      </c>
      <c r="DH32" s="149">
        <v>0</v>
      </c>
      <c r="DI32" s="149">
        <v>0</v>
      </c>
      <c r="DJ32" s="149">
        <v>1</v>
      </c>
      <c r="DK32" s="149">
        <v>0</v>
      </c>
      <c r="DL32" s="149">
        <v>1</v>
      </c>
      <c r="DM32" s="149">
        <v>1</v>
      </c>
      <c r="DN32" s="149">
        <v>0</v>
      </c>
      <c r="DO32" s="149">
        <v>1</v>
      </c>
      <c r="DP32" s="149">
        <v>0</v>
      </c>
      <c r="DQ32" s="149" t="s">
        <v>154</v>
      </c>
      <c r="DR32" s="149">
        <v>0</v>
      </c>
      <c r="DS32" s="149" t="s">
        <v>160</v>
      </c>
      <c r="DT32" s="149" t="s">
        <v>154</v>
      </c>
      <c r="DU32" s="149">
        <v>0</v>
      </c>
      <c r="DV32" s="149" t="s">
        <v>150</v>
      </c>
      <c r="DW32" s="149" t="str">
        <f t="shared" si="30"/>
        <v>N</v>
      </c>
      <c r="DX32" s="149" t="str">
        <f t="shared" si="31"/>
        <v/>
      </c>
      <c r="DY32" s="149" t="str">
        <f t="shared" si="32"/>
        <v>Y</v>
      </c>
      <c r="DZ32" s="149" t="str">
        <f t="shared" si="33"/>
        <v>N</v>
      </c>
      <c r="EA32" s="149" t="str">
        <f t="shared" si="34"/>
        <v>Yes</v>
      </c>
      <c r="EC32" s="149">
        <f t="shared" si="35"/>
        <v>2050</v>
      </c>
    </row>
    <row r="33" spans="1:133" s="149" customFormat="1" ht="16.5" customHeight="1">
      <c r="A33" s="149">
        <v>30</v>
      </c>
      <c r="B33" s="149">
        <v>34</v>
      </c>
      <c r="C33" s="150" t="s">
        <v>360</v>
      </c>
      <c r="D33" s="149" t="s">
        <v>333</v>
      </c>
      <c r="E33" s="149" t="s">
        <v>229</v>
      </c>
      <c r="F33" s="149" t="s">
        <v>175</v>
      </c>
      <c r="G33" s="149" t="s">
        <v>176</v>
      </c>
      <c r="H33" s="168" t="s">
        <v>361</v>
      </c>
      <c r="I33" s="149" t="s">
        <v>362</v>
      </c>
      <c r="J33" s="149">
        <v>0.03</v>
      </c>
      <c r="K33" s="149" t="s">
        <v>363</v>
      </c>
      <c r="L33" s="149">
        <v>454716</v>
      </c>
      <c r="M33" s="150">
        <v>26</v>
      </c>
      <c r="N33" s="149" t="s">
        <v>154</v>
      </c>
      <c r="O33" s="149" t="s">
        <v>153</v>
      </c>
      <c r="P33" s="150" t="s">
        <v>153</v>
      </c>
      <c r="Q33" s="149" t="s">
        <v>154</v>
      </c>
      <c r="R33" s="149" t="s">
        <v>154</v>
      </c>
      <c r="S33" s="149" t="s">
        <v>153</v>
      </c>
      <c r="T33" s="149" t="s">
        <v>153</v>
      </c>
      <c r="U33" s="151" t="s">
        <v>153</v>
      </c>
      <c r="V33" s="149" t="s">
        <v>153</v>
      </c>
      <c r="W33" s="149" t="s">
        <v>153</v>
      </c>
      <c r="X33" s="152" t="s">
        <v>153</v>
      </c>
      <c r="Y33" s="149" t="s">
        <v>153</v>
      </c>
      <c r="Z33" s="149" t="s">
        <v>153</v>
      </c>
      <c r="AA33" s="150"/>
      <c r="AC33" s="149" t="s">
        <v>233</v>
      </c>
      <c r="AD33" s="149" t="s">
        <v>234</v>
      </c>
      <c r="AE33" s="149" t="s">
        <v>337</v>
      </c>
      <c r="AF33" s="149" t="s">
        <v>337</v>
      </c>
      <c r="AG33" s="149" t="s">
        <v>158</v>
      </c>
      <c r="AH33" s="150" t="s">
        <v>159</v>
      </c>
      <c r="AI33" s="149" t="s">
        <v>180</v>
      </c>
      <c r="AJ33" s="149" t="s">
        <v>154</v>
      </c>
      <c r="AK33" s="170" t="s">
        <v>338</v>
      </c>
      <c r="AL33" s="149">
        <v>2060</v>
      </c>
      <c r="AM33" s="171" t="s">
        <v>364</v>
      </c>
      <c r="AN33" s="150"/>
      <c r="AP33" s="149" t="s">
        <v>154</v>
      </c>
      <c r="AQ33" s="149" t="s">
        <v>153</v>
      </c>
      <c r="AR33" s="149" t="s">
        <v>153</v>
      </c>
      <c r="AU33" s="150"/>
      <c r="AV33" s="149" t="s">
        <v>158</v>
      </c>
      <c r="AW33" s="172" t="s">
        <v>158</v>
      </c>
      <c r="AX33" s="149" t="s">
        <v>158</v>
      </c>
      <c r="AY33" s="149" t="s">
        <v>150</v>
      </c>
      <c r="AZ33" s="149" t="s">
        <v>365</v>
      </c>
      <c r="BA33" s="149" t="s">
        <v>153</v>
      </c>
      <c r="BB33" s="171" t="s">
        <v>366</v>
      </c>
      <c r="BC33" s="150"/>
      <c r="BE33" s="173"/>
      <c r="BF33" s="150"/>
      <c r="BG33" s="283">
        <f t="shared" si="36"/>
        <v>0</v>
      </c>
      <c r="BH33" s="149">
        <f t="shared" si="37"/>
        <v>0</v>
      </c>
      <c r="BI33" s="149">
        <f t="shared" si="0"/>
        <v>0</v>
      </c>
      <c r="BJ33" s="280">
        <f t="shared" si="1"/>
        <v>0</v>
      </c>
      <c r="BK33" s="356">
        <f t="shared" si="38"/>
        <v>0</v>
      </c>
      <c r="BL33" s="149">
        <f t="shared" si="39"/>
        <v>0</v>
      </c>
      <c r="BM33" s="149">
        <f t="shared" si="2"/>
        <v>0</v>
      </c>
      <c r="BN33" s="278">
        <f t="shared" si="3"/>
        <v>0</v>
      </c>
      <c r="BO33" s="149">
        <f t="shared" si="40"/>
        <v>0</v>
      </c>
      <c r="BP33" s="149">
        <f t="shared" si="41"/>
        <v>0</v>
      </c>
      <c r="BQ33" s="149">
        <f t="shared" si="4"/>
        <v>0</v>
      </c>
      <c r="BR33" s="356">
        <f t="shared" si="42"/>
        <v>0</v>
      </c>
      <c r="BS33" s="149">
        <f t="shared" si="43"/>
        <v>0</v>
      </c>
      <c r="BT33" s="149">
        <f t="shared" si="5"/>
        <v>0</v>
      </c>
      <c r="BU33" s="356">
        <f t="shared" si="6"/>
        <v>0</v>
      </c>
      <c r="BV33" s="149">
        <f t="shared" si="7"/>
        <v>0</v>
      </c>
      <c r="BW33" s="113">
        <f t="shared" si="8"/>
        <v>0</v>
      </c>
      <c r="BX33" s="248">
        <f t="shared" si="9"/>
        <v>1</v>
      </c>
      <c r="BY33" s="175">
        <f t="shared" si="10"/>
        <v>0</v>
      </c>
      <c r="BZ33" s="356">
        <f t="shared" si="11"/>
        <v>0</v>
      </c>
      <c r="CA33" s="149">
        <f t="shared" si="12"/>
        <v>0</v>
      </c>
      <c r="CB33" s="149">
        <f t="shared" si="13"/>
        <v>0</v>
      </c>
      <c r="CC33" s="276">
        <f t="shared" si="14"/>
        <v>0</v>
      </c>
      <c r="CD33" s="248">
        <f t="shared" si="15"/>
        <v>1</v>
      </c>
      <c r="CE33" s="274">
        <f t="shared" si="44"/>
        <v>0</v>
      </c>
      <c r="CF33" s="356">
        <f t="shared" si="16"/>
        <v>0</v>
      </c>
      <c r="CG33" s="149">
        <f t="shared" si="17"/>
        <v>0</v>
      </c>
      <c r="CH33" s="150">
        <f t="shared" si="18"/>
        <v>1</v>
      </c>
      <c r="CI33" s="149">
        <f t="shared" si="19"/>
        <v>0</v>
      </c>
      <c r="CJ33" s="149">
        <f t="shared" si="20"/>
        <v>0</v>
      </c>
      <c r="CK33" s="149">
        <f t="shared" si="21"/>
        <v>0</v>
      </c>
      <c r="CL33" s="149">
        <f t="shared" si="22"/>
        <v>0</v>
      </c>
      <c r="CM33" s="149">
        <f t="shared" si="23"/>
        <v>0</v>
      </c>
      <c r="CN33" s="283">
        <f t="shared" si="24"/>
        <v>0</v>
      </c>
      <c r="CO33" s="149">
        <f t="shared" si="25"/>
        <v>1</v>
      </c>
      <c r="CP33" s="149">
        <f t="shared" si="26"/>
        <v>0</v>
      </c>
      <c r="CQ33" s="283" t="str">
        <f t="shared" si="27"/>
        <v/>
      </c>
      <c r="CR33" s="149" t="str">
        <f t="shared" si="28"/>
        <v xml:space="preserve"> </v>
      </c>
      <c r="CS33" s="149">
        <f t="shared" si="29"/>
        <v>0</v>
      </c>
      <c r="CT33" s="149">
        <v>0</v>
      </c>
      <c r="CU33" s="149">
        <v>0</v>
      </c>
      <c r="CV33" s="149">
        <v>0</v>
      </c>
      <c r="CW33" s="149">
        <v>0</v>
      </c>
      <c r="CX33" s="149">
        <v>0</v>
      </c>
      <c r="CY33" s="149">
        <v>0</v>
      </c>
      <c r="CZ33" s="149">
        <v>0</v>
      </c>
      <c r="DA33" s="149">
        <v>0</v>
      </c>
      <c r="DB33" s="149">
        <v>0</v>
      </c>
      <c r="DC33" s="149">
        <v>0</v>
      </c>
      <c r="DD33" s="149">
        <v>0</v>
      </c>
      <c r="DE33" s="149">
        <v>0</v>
      </c>
      <c r="DF33" s="149">
        <v>0</v>
      </c>
      <c r="DG33" s="149">
        <v>0</v>
      </c>
      <c r="DH33" s="149">
        <v>0</v>
      </c>
      <c r="DI33" s="149">
        <v>0</v>
      </c>
      <c r="DJ33" s="149">
        <v>0</v>
      </c>
      <c r="DK33" s="149">
        <v>0</v>
      </c>
      <c r="DL33" s="149">
        <v>0</v>
      </c>
      <c r="DM33" s="149">
        <v>0</v>
      </c>
      <c r="DN33" s="149">
        <v>0</v>
      </c>
      <c r="DO33" s="149">
        <v>0</v>
      </c>
      <c r="DP33" s="149">
        <v>0</v>
      </c>
      <c r="DQ33" s="149" t="s">
        <v>154</v>
      </c>
      <c r="DR33" s="149">
        <v>0</v>
      </c>
      <c r="DS33" s="149" t="s">
        <v>154</v>
      </c>
      <c r="DT33" s="149" t="s">
        <v>180</v>
      </c>
      <c r="DU33" s="149" t="s">
        <v>7861</v>
      </c>
      <c r="DV33" s="149">
        <v>0</v>
      </c>
      <c r="DW33" s="149" t="str">
        <f t="shared" si="30"/>
        <v>N</v>
      </c>
      <c r="DX33" s="149" t="str">
        <f t="shared" si="31"/>
        <v/>
      </c>
      <c r="DY33" s="149" t="str">
        <f t="shared" si="32"/>
        <v>N</v>
      </c>
      <c r="DZ33" s="149" t="str">
        <f t="shared" si="33"/>
        <v>N</v>
      </c>
      <c r="EA33" s="149" t="str">
        <f t="shared" si="34"/>
        <v>No</v>
      </c>
      <c r="EC33" s="149">
        <f t="shared" si="35"/>
        <v>0</v>
      </c>
    </row>
    <row r="34" spans="1:133" s="149" customFormat="1" ht="16.5" customHeight="1">
      <c r="A34" s="149">
        <v>31</v>
      </c>
      <c r="B34" s="149">
        <v>30</v>
      </c>
      <c r="C34" s="150" t="s">
        <v>367</v>
      </c>
      <c r="D34" s="149" t="s">
        <v>333</v>
      </c>
      <c r="E34" s="149" t="s">
        <v>229</v>
      </c>
      <c r="F34" s="149" t="s">
        <v>175</v>
      </c>
      <c r="G34" s="149" t="s">
        <v>176</v>
      </c>
      <c r="H34" s="168" t="s">
        <v>368</v>
      </c>
      <c r="I34" s="149" t="s">
        <v>369</v>
      </c>
      <c r="J34" s="149">
        <v>-0.008</v>
      </c>
      <c r="K34" s="149" t="s">
        <v>370</v>
      </c>
      <c r="L34" s="149">
        <v>376847</v>
      </c>
      <c r="M34" s="150">
        <v>26</v>
      </c>
      <c r="N34" s="149" t="s">
        <v>154</v>
      </c>
      <c r="O34" s="149" t="s">
        <v>153</v>
      </c>
      <c r="P34" s="150" t="s">
        <v>153</v>
      </c>
      <c r="Q34" s="149" t="s">
        <v>154</v>
      </c>
      <c r="R34" s="149" t="s">
        <v>154</v>
      </c>
      <c r="S34" s="149" t="s">
        <v>153</v>
      </c>
      <c r="T34" s="149" t="s">
        <v>153</v>
      </c>
      <c r="U34" s="151" t="s">
        <v>153</v>
      </c>
      <c r="V34" s="149" t="s">
        <v>153</v>
      </c>
      <c r="W34" s="149" t="s">
        <v>153</v>
      </c>
      <c r="X34" s="152" t="s">
        <v>153</v>
      </c>
      <c r="Y34" s="149" t="s">
        <v>153</v>
      </c>
      <c r="Z34" s="149" t="s">
        <v>153</v>
      </c>
      <c r="AA34" s="150"/>
      <c r="AC34" s="149" t="s">
        <v>9</v>
      </c>
      <c r="AD34" s="149" t="s">
        <v>240</v>
      </c>
      <c r="AE34" s="149" t="s">
        <v>337</v>
      </c>
      <c r="AF34" s="149" t="s">
        <v>337</v>
      </c>
      <c r="AH34" s="150" t="s">
        <v>159</v>
      </c>
      <c r="AI34" s="149" t="s">
        <v>180</v>
      </c>
      <c r="AJ34" s="149" t="s">
        <v>154</v>
      </c>
      <c r="AK34" s="170" t="s">
        <v>338</v>
      </c>
      <c r="AL34" s="149">
        <v>2060</v>
      </c>
      <c r="AM34" s="255" t="s">
        <v>371</v>
      </c>
      <c r="AN34" s="150"/>
      <c r="AP34" s="149" t="s">
        <v>154</v>
      </c>
      <c r="AQ34" s="149" t="s">
        <v>153</v>
      </c>
      <c r="AR34" s="149" t="s">
        <v>153</v>
      </c>
      <c r="AU34" s="150"/>
      <c r="AV34" s="149" t="s">
        <v>168</v>
      </c>
      <c r="AW34" s="172" t="s">
        <v>168</v>
      </c>
      <c r="AX34" s="149" t="s">
        <v>158</v>
      </c>
      <c r="AY34" s="149" t="s">
        <v>150</v>
      </c>
      <c r="AZ34" s="149" t="s">
        <v>372</v>
      </c>
      <c r="BA34" s="149" t="s">
        <v>153</v>
      </c>
      <c r="BC34" s="150"/>
      <c r="BE34" s="173"/>
      <c r="BF34" s="150"/>
      <c r="BG34" s="283">
        <f t="shared" si="36"/>
        <v>0</v>
      </c>
      <c r="BH34" s="149">
        <f t="shared" si="37"/>
        <v>0</v>
      </c>
      <c r="BI34" s="149">
        <f t="shared" si="0"/>
        <v>0</v>
      </c>
      <c r="BJ34" s="280">
        <f t="shared" si="1"/>
        <v>0</v>
      </c>
      <c r="BK34" s="356">
        <f t="shared" si="38"/>
        <v>0</v>
      </c>
      <c r="BL34" s="149">
        <f t="shared" si="39"/>
        <v>0</v>
      </c>
      <c r="BM34" s="149">
        <f t="shared" si="2"/>
        <v>0</v>
      </c>
      <c r="BN34" s="278">
        <f t="shared" si="3"/>
        <v>0</v>
      </c>
      <c r="BO34" s="149">
        <f t="shared" si="40"/>
        <v>0</v>
      </c>
      <c r="BP34" s="149">
        <f t="shared" si="41"/>
        <v>0</v>
      </c>
      <c r="BQ34" s="149">
        <f t="shared" si="4"/>
        <v>0</v>
      </c>
      <c r="BR34" s="356">
        <f t="shared" si="42"/>
        <v>0</v>
      </c>
      <c r="BS34" s="149">
        <f t="shared" si="43"/>
        <v>0</v>
      </c>
      <c r="BT34" s="149">
        <f t="shared" si="5"/>
        <v>0</v>
      </c>
      <c r="BU34" s="356">
        <f t="shared" si="6"/>
        <v>0</v>
      </c>
      <c r="BV34" s="149">
        <f t="shared" si="7"/>
        <v>0</v>
      </c>
      <c r="BW34" s="113">
        <f t="shared" si="8"/>
        <v>0</v>
      </c>
      <c r="BX34" s="248">
        <f t="shared" si="9"/>
        <v>1</v>
      </c>
      <c r="BY34" s="175">
        <f t="shared" si="10"/>
        <v>0</v>
      </c>
      <c r="BZ34" s="356">
        <f t="shared" si="11"/>
        <v>0</v>
      </c>
      <c r="CA34" s="149">
        <f t="shared" si="12"/>
        <v>0</v>
      </c>
      <c r="CB34" s="149">
        <f t="shared" si="13"/>
        <v>0</v>
      </c>
      <c r="CC34" s="276">
        <f t="shared" si="14"/>
        <v>0</v>
      </c>
      <c r="CD34" s="248">
        <f t="shared" si="15"/>
        <v>1</v>
      </c>
      <c r="CE34" s="274">
        <f t="shared" si="44"/>
        <v>0</v>
      </c>
      <c r="CF34" s="356">
        <f t="shared" si="16"/>
        <v>0</v>
      </c>
      <c r="CG34" s="149">
        <f t="shared" si="17"/>
        <v>0</v>
      </c>
      <c r="CH34" s="150">
        <f t="shared" si="18"/>
        <v>1</v>
      </c>
      <c r="CI34" s="149">
        <f t="shared" si="19"/>
        <v>0</v>
      </c>
      <c r="CJ34" s="149">
        <f t="shared" si="20"/>
        <v>0</v>
      </c>
      <c r="CK34" s="149">
        <f t="shared" si="21"/>
        <v>0</v>
      </c>
      <c r="CL34" s="149">
        <f t="shared" si="22"/>
        <v>0</v>
      </c>
      <c r="CM34" s="149">
        <f t="shared" si="23"/>
        <v>0</v>
      </c>
      <c r="CN34" s="283">
        <f t="shared" si="24"/>
        <v>0</v>
      </c>
      <c r="CO34" s="149">
        <f t="shared" si="25"/>
        <v>0</v>
      </c>
      <c r="CP34" s="149">
        <f t="shared" si="26"/>
        <v>1</v>
      </c>
      <c r="CQ34" s="283" t="str">
        <f t="shared" si="27"/>
        <v/>
      </c>
      <c r="CR34" s="149" t="str">
        <f t="shared" si="28"/>
        <v xml:space="preserve"> </v>
      </c>
      <c r="CS34" s="149">
        <f t="shared" si="29"/>
        <v>0</v>
      </c>
      <c r="CT34" s="149">
        <v>0</v>
      </c>
      <c r="CU34" s="149">
        <v>0</v>
      </c>
      <c r="CV34" s="149">
        <v>0</v>
      </c>
      <c r="CW34" s="149">
        <v>0</v>
      </c>
      <c r="CX34" s="149">
        <v>0</v>
      </c>
      <c r="CY34" s="149">
        <v>0</v>
      </c>
      <c r="CZ34" s="149">
        <v>0</v>
      </c>
      <c r="DA34" s="149">
        <v>0</v>
      </c>
      <c r="DB34" s="149">
        <v>0</v>
      </c>
      <c r="DC34" s="149">
        <v>0</v>
      </c>
      <c r="DD34" s="149">
        <v>0</v>
      </c>
      <c r="DE34" s="149">
        <v>0</v>
      </c>
      <c r="DF34" s="149">
        <v>0</v>
      </c>
      <c r="DG34" s="149">
        <v>0</v>
      </c>
      <c r="DH34" s="149">
        <v>0</v>
      </c>
      <c r="DI34" s="149">
        <v>0</v>
      </c>
      <c r="DJ34" s="149">
        <v>0</v>
      </c>
      <c r="DK34" s="149">
        <v>0</v>
      </c>
      <c r="DL34" s="149">
        <v>0</v>
      </c>
      <c r="DM34" s="149">
        <v>0</v>
      </c>
      <c r="DN34" s="149">
        <v>0</v>
      </c>
      <c r="DO34" s="149">
        <v>0</v>
      </c>
      <c r="DP34" s="149">
        <v>0</v>
      </c>
      <c r="DQ34" s="149" t="s">
        <v>154</v>
      </c>
      <c r="DR34" s="149">
        <v>0</v>
      </c>
      <c r="DS34" s="149" t="s">
        <v>154</v>
      </c>
      <c r="DT34" s="149" t="s">
        <v>180</v>
      </c>
      <c r="DU34" s="149" t="s">
        <v>3005</v>
      </c>
      <c r="DV34" s="149">
        <v>0</v>
      </c>
      <c r="DW34" s="149" t="str">
        <f t="shared" si="30"/>
        <v>N</v>
      </c>
      <c r="DX34" s="149" t="str">
        <f t="shared" si="31"/>
        <v/>
      </c>
      <c r="DY34" s="149" t="str">
        <f t="shared" si="32"/>
        <v>N</v>
      </c>
      <c r="DZ34" s="149" t="str">
        <f t="shared" si="33"/>
        <v>N</v>
      </c>
      <c r="EA34" s="149" t="str">
        <f t="shared" si="34"/>
        <v>Not Specified</v>
      </c>
      <c r="EC34" s="149">
        <f t="shared" si="35"/>
        <v>0</v>
      </c>
    </row>
    <row r="35" spans="1:133" s="149" customFormat="1" ht="16.5" customHeight="1">
      <c r="A35" s="149">
        <v>32</v>
      </c>
      <c r="B35" s="149">
        <v>23</v>
      </c>
      <c r="C35" s="150" t="s">
        <v>373</v>
      </c>
      <c r="D35" s="149" t="s">
        <v>192</v>
      </c>
      <c r="E35" s="149" t="s">
        <v>193</v>
      </c>
      <c r="F35" s="149" t="s">
        <v>374</v>
      </c>
      <c r="G35" s="149" t="s">
        <v>246</v>
      </c>
      <c r="H35" s="168" t="s">
        <v>375</v>
      </c>
      <c r="I35" s="149" t="s">
        <v>376</v>
      </c>
      <c r="J35" s="149">
        <v>-0.263</v>
      </c>
      <c r="K35" s="149" t="s">
        <v>377</v>
      </c>
      <c r="L35" s="149">
        <v>102887</v>
      </c>
      <c r="M35" s="150">
        <v>31</v>
      </c>
      <c r="N35" s="149" t="s">
        <v>154</v>
      </c>
      <c r="O35" s="149" t="s">
        <v>153</v>
      </c>
      <c r="P35" s="150" t="s">
        <v>153</v>
      </c>
      <c r="Q35" s="149" t="s">
        <v>154</v>
      </c>
      <c r="R35" s="149" t="s">
        <v>154</v>
      </c>
      <c r="S35" s="149" t="s">
        <v>153</v>
      </c>
      <c r="T35" s="149" t="s">
        <v>153</v>
      </c>
      <c r="U35" s="151" t="s">
        <v>153</v>
      </c>
      <c r="V35" s="149" t="s">
        <v>153</v>
      </c>
      <c r="W35" s="149" t="s">
        <v>153</v>
      </c>
      <c r="X35" s="152" t="s">
        <v>153</v>
      </c>
      <c r="Y35" s="149" t="s">
        <v>153</v>
      </c>
      <c r="Z35" s="149" t="s">
        <v>153</v>
      </c>
      <c r="AA35" s="150"/>
      <c r="AC35" s="149" t="s">
        <v>167</v>
      </c>
      <c r="AD35" s="149" t="s">
        <v>6</v>
      </c>
      <c r="AE35" s="149" t="s">
        <v>157</v>
      </c>
      <c r="AF35" s="149" t="s">
        <v>157</v>
      </c>
      <c r="AG35" s="149" t="s">
        <v>169</v>
      </c>
      <c r="AH35" s="150" t="s">
        <v>159</v>
      </c>
      <c r="AJ35" s="149" t="s">
        <v>154</v>
      </c>
      <c r="AK35" s="170" t="s">
        <v>153</v>
      </c>
      <c r="AN35" s="150"/>
      <c r="AO35" s="149" t="s">
        <v>160</v>
      </c>
      <c r="AP35" s="149" t="s">
        <v>150</v>
      </c>
      <c r="AQ35" s="149" t="s">
        <v>159</v>
      </c>
      <c r="AR35" s="149" t="s">
        <v>378</v>
      </c>
      <c r="AS35" s="149">
        <v>2050</v>
      </c>
      <c r="AU35" s="150"/>
      <c r="AV35" s="149" t="s">
        <v>157</v>
      </c>
      <c r="AW35" s="172" t="s">
        <v>171</v>
      </c>
      <c r="AX35" s="149" t="s">
        <v>158</v>
      </c>
      <c r="AY35" s="149" t="s">
        <v>154</v>
      </c>
      <c r="AZ35" s="149" t="s">
        <v>153</v>
      </c>
      <c r="BA35" s="149" t="s">
        <v>153</v>
      </c>
      <c r="BC35" s="150"/>
      <c r="BE35" s="173"/>
      <c r="BF35" s="150"/>
      <c r="BG35" s="283">
        <f t="shared" si="36"/>
        <v>0</v>
      </c>
      <c r="BH35" s="149">
        <f t="shared" si="37"/>
        <v>0</v>
      </c>
      <c r="BI35" s="149">
        <f t="shared" si="0"/>
        <v>0</v>
      </c>
      <c r="BJ35" s="280">
        <f t="shared" si="1"/>
        <v>0</v>
      </c>
      <c r="BK35" s="356">
        <f t="shared" si="38"/>
        <v>0</v>
      </c>
      <c r="BL35" s="149">
        <f t="shared" si="39"/>
        <v>0</v>
      </c>
      <c r="BM35" s="149">
        <f t="shared" si="2"/>
        <v>0</v>
      </c>
      <c r="BN35" s="278">
        <f t="shared" si="3"/>
        <v>0</v>
      </c>
      <c r="BO35" s="149">
        <f t="shared" si="40"/>
        <v>0</v>
      </c>
      <c r="BP35" s="149">
        <f t="shared" si="41"/>
        <v>0</v>
      </c>
      <c r="BQ35" s="149">
        <f t="shared" si="4"/>
        <v>0</v>
      </c>
      <c r="BR35" s="356">
        <f t="shared" si="42"/>
        <v>0</v>
      </c>
      <c r="BS35" s="149">
        <f t="shared" si="43"/>
        <v>0</v>
      </c>
      <c r="BT35" s="149">
        <f t="shared" si="5"/>
        <v>1</v>
      </c>
      <c r="BU35" s="356">
        <f t="shared" si="6"/>
        <v>0</v>
      </c>
      <c r="BV35" s="149">
        <f t="shared" si="7"/>
        <v>0</v>
      </c>
      <c r="BW35" s="113">
        <f t="shared" si="8"/>
        <v>0</v>
      </c>
      <c r="BX35" s="248">
        <f t="shared" si="9"/>
        <v>0</v>
      </c>
      <c r="BY35" s="175">
        <f t="shared" si="10"/>
        <v>0</v>
      </c>
      <c r="BZ35" s="356">
        <f t="shared" si="11"/>
        <v>0</v>
      </c>
      <c r="CA35" s="149">
        <f t="shared" si="12"/>
        <v>0</v>
      </c>
      <c r="CB35" s="149">
        <f t="shared" si="13"/>
        <v>1</v>
      </c>
      <c r="CC35" s="276">
        <f t="shared" si="14"/>
        <v>1</v>
      </c>
      <c r="CD35" s="248">
        <f t="shared" si="15"/>
        <v>1</v>
      </c>
      <c r="CE35" s="274">
        <f t="shared" si="44"/>
        <v>1</v>
      </c>
      <c r="CF35" s="356">
        <f t="shared" si="16"/>
        <v>0</v>
      </c>
      <c r="CG35" s="149">
        <f t="shared" si="17"/>
        <v>0</v>
      </c>
      <c r="CH35" s="150">
        <f t="shared" si="18"/>
        <v>0</v>
      </c>
      <c r="CI35" s="149">
        <f t="shared" si="19"/>
        <v>0</v>
      </c>
      <c r="CJ35" s="149">
        <f t="shared" si="20"/>
        <v>0</v>
      </c>
      <c r="CK35" s="149">
        <f t="shared" si="21"/>
        <v>1</v>
      </c>
      <c r="CL35" s="149">
        <f t="shared" si="22"/>
        <v>1</v>
      </c>
      <c r="CM35" s="149">
        <f t="shared" si="23"/>
        <v>1</v>
      </c>
      <c r="CN35" s="283">
        <f t="shared" si="24"/>
        <v>1</v>
      </c>
      <c r="CO35" s="149">
        <f t="shared" si="25"/>
        <v>0</v>
      </c>
      <c r="CP35" s="149">
        <f t="shared" si="26"/>
        <v>0</v>
      </c>
      <c r="CQ35" s="283" t="str">
        <f t="shared" si="27"/>
        <v/>
      </c>
      <c r="CR35" s="149" t="str">
        <f t="shared" si="28"/>
        <v xml:space="preserve"> 2050</v>
      </c>
      <c r="CS35" s="149">
        <f t="shared" si="29"/>
        <v>2050</v>
      </c>
      <c r="CT35" s="149">
        <v>0</v>
      </c>
      <c r="CU35" s="149">
        <v>1</v>
      </c>
      <c r="CV35" s="149">
        <v>0</v>
      </c>
      <c r="CW35" s="149">
        <v>1</v>
      </c>
      <c r="CX35" s="149">
        <v>0</v>
      </c>
      <c r="CY35" s="149">
        <v>0</v>
      </c>
      <c r="CZ35" s="149">
        <v>0</v>
      </c>
      <c r="DA35" s="149">
        <v>0</v>
      </c>
      <c r="DB35" s="149">
        <v>0</v>
      </c>
      <c r="DC35" s="149">
        <v>0</v>
      </c>
      <c r="DD35" s="149">
        <v>0</v>
      </c>
      <c r="DE35" s="149">
        <v>0</v>
      </c>
      <c r="DF35" s="149">
        <v>0</v>
      </c>
      <c r="DG35" s="149">
        <v>0</v>
      </c>
      <c r="DH35" s="149">
        <v>0</v>
      </c>
      <c r="DI35" s="149">
        <v>0</v>
      </c>
      <c r="DJ35" s="149">
        <v>1</v>
      </c>
      <c r="DK35" s="149">
        <v>1</v>
      </c>
      <c r="DL35" s="149">
        <v>1</v>
      </c>
      <c r="DM35" s="149">
        <v>1</v>
      </c>
      <c r="DN35" s="149">
        <v>0</v>
      </c>
      <c r="DO35" s="149">
        <v>1</v>
      </c>
      <c r="DP35" s="149">
        <v>0</v>
      </c>
      <c r="DQ35" s="149" t="s">
        <v>154</v>
      </c>
      <c r="DR35" s="149">
        <v>0</v>
      </c>
      <c r="DS35" s="149" t="s">
        <v>7858</v>
      </c>
      <c r="DT35" s="149" t="s">
        <v>7857</v>
      </c>
      <c r="DU35" s="149" t="s">
        <v>150</v>
      </c>
      <c r="DV35" s="149">
        <v>0</v>
      </c>
      <c r="DW35" s="149" t="str">
        <f t="shared" si="30"/>
        <v>N</v>
      </c>
      <c r="DX35" s="149" t="str">
        <f t="shared" si="31"/>
        <v/>
      </c>
      <c r="DY35" s="149" t="str">
        <f t="shared" si="32"/>
        <v>Y</v>
      </c>
      <c r="DZ35" s="149" t="str">
        <f t="shared" si="33"/>
        <v>N</v>
      </c>
      <c r="EA35" s="149" t="str">
        <f t="shared" si="34"/>
        <v>Yes</v>
      </c>
      <c r="EC35" s="149">
        <f t="shared" si="35"/>
        <v>2050</v>
      </c>
    </row>
    <row r="36" spans="1:133" s="149" customFormat="1" ht="16.5" customHeight="1">
      <c r="A36" s="149">
        <v>33</v>
      </c>
      <c r="B36" s="149">
        <v>25</v>
      </c>
      <c r="C36" s="150" t="s">
        <v>379</v>
      </c>
      <c r="D36" s="149" t="s">
        <v>192</v>
      </c>
      <c r="E36" s="149" t="s">
        <v>193</v>
      </c>
      <c r="F36" s="149" t="s">
        <v>284</v>
      </c>
      <c r="G36" s="149" t="s">
        <v>246</v>
      </c>
      <c r="H36" s="168" t="s">
        <v>380</v>
      </c>
      <c r="I36" s="149" t="s">
        <v>381</v>
      </c>
      <c r="J36" s="149">
        <v>-0.975</v>
      </c>
      <c r="K36" s="149" t="s">
        <v>382</v>
      </c>
      <c r="L36" s="149">
        <v>100500</v>
      </c>
      <c r="M36" s="150">
        <v>31</v>
      </c>
      <c r="N36" s="149" t="s">
        <v>154</v>
      </c>
      <c r="O36" s="149" t="s">
        <v>153</v>
      </c>
      <c r="P36" s="150" t="s">
        <v>153</v>
      </c>
      <c r="Q36" s="149" t="s">
        <v>154</v>
      </c>
      <c r="R36" s="149" t="s">
        <v>154</v>
      </c>
      <c r="S36" s="149" t="s">
        <v>153</v>
      </c>
      <c r="T36" s="149" t="s">
        <v>153</v>
      </c>
      <c r="U36" s="151" t="s">
        <v>153</v>
      </c>
      <c r="V36" s="149" t="s">
        <v>153</v>
      </c>
      <c r="W36" s="149" t="s">
        <v>153</v>
      </c>
      <c r="X36" s="152" t="s">
        <v>153</v>
      </c>
      <c r="Y36" s="149" t="s">
        <v>153</v>
      </c>
      <c r="Z36" s="149" t="s">
        <v>153</v>
      </c>
      <c r="AA36" s="150"/>
      <c r="AC36" s="149" t="s">
        <v>167</v>
      </c>
      <c r="AD36" s="149" t="s">
        <v>6</v>
      </c>
      <c r="AE36" s="149" t="s">
        <v>157</v>
      </c>
      <c r="AF36" s="149" t="s">
        <v>157</v>
      </c>
      <c r="AG36" s="149" t="s">
        <v>158</v>
      </c>
      <c r="AH36" s="150" t="s">
        <v>159</v>
      </c>
      <c r="AJ36" s="149" t="s">
        <v>154</v>
      </c>
      <c r="AK36" s="170" t="s">
        <v>153</v>
      </c>
      <c r="AN36" s="150"/>
      <c r="AO36" s="149" t="s">
        <v>160</v>
      </c>
      <c r="AP36" s="149" t="s">
        <v>150</v>
      </c>
      <c r="AQ36" s="149" t="s">
        <v>159</v>
      </c>
      <c r="AR36" s="149" t="s">
        <v>383</v>
      </c>
      <c r="AS36" s="149">
        <v>2050</v>
      </c>
      <c r="AU36" s="150"/>
      <c r="AV36" s="149" t="s">
        <v>157</v>
      </c>
      <c r="AW36" s="172" t="s">
        <v>190</v>
      </c>
      <c r="AX36" s="149" t="s">
        <v>158</v>
      </c>
      <c r="AY36" s="149" t="s">
        <v>154</v>
      </c>
      <c r="AZ36" s="149" t="s">
        <v>153</v>
      </c>
      <c r="BA36" s="149" t="s">
        <v>153</v>
      </c>
      <c r="BC36" s="150"/>
      <c r="BE36" s="173"/>
      <c r="BF36" s="150"/>
      <c r="BG36" s="283">
        <f t="shared" si="36"/>
        <v>0</v>
      </c>
      <c r="BH36" s="149">
        <f t="shared" si="37"/>
        <v>0</v>
      </c>
      <c r="BI36" s="149">
        <f t="shared" si="0"/>
        <v>0</v>
      </c>
      <c r="BJ36" s="280">
        <f t="shared" si="1"/>
        <v>0</v>
      </c>
      <c r="BK36" s="356">
        <f t="shared" si="38"/>
        <v>0</v>
      </c>
      <c r="BL36" s="149">
        <f t="shared" si="39"/>
        <v>0</v>
      </c>
      <c r="BM36" s="149">
        <f t="shared" si="2"/>
        <v>0</v>
      </c>
      <c r="BN36" s="278">
        <f t="shared" si="3"/>
        <v>0</v>
      </c>
      <c r="BO36" s="149">
        <f t="shared" si="40"/>
        <v>0</v>
      </c>
      <c r="BP36" s="149">
        <f t="shared" si="41"/>
        <v>0</v>
      </c>
      <c r="BQ36" s="149">
        <f t="shared" si="4"/>
        <v>0</v>
      </c>
      <c r="BR36" s="356">
        <f t="shared" si="42"/>
        <v>0</v>
      </c>
      <c r="BS36" s="149">
        <f t="shared" si="43"/>
        <v>0</v>
      </c>
      <c r="BT36" s="149">
        <f t="shared" si="5"/>
        <v>1</v>
      </c>
      <c r="BU36" s="356">
        <f t="shared" si="6"/>
        <v>0</v>
      </c>
      <c r="BV36" s="149">
        <f t="shared" si="7"/>
        <v>0</v>
      </c>
      <c r="BW36" s="113">
        <f t="shared" si="8"/>
        <v>0</v>
      </c>
      <c r="BX36" s="248">
        <f t="shared" si="9"/>
        <v>0</v>
      </c>
      <c r="BY36" s="175">
        <f t="shared" si="10"/>
        <v>0</v>
      </c>
      <c r="BZ36" s="356">
        <f t="shared" si="11"/>
        <v>0</v>
      </c>
      <c r="CA36" s="149">
        <f t="shared" si="12"/>
        <v>0</v>
      </c>
      <c r="CB36" s="149">
        <f t="shared" si="13"/>
        <v>1</v>
      </c>
      <c r="CC36" s="276">
        <f t="shared" si="14"/>
        <v>1</v>
      </c>
      <c r="CD36" s="248">
        <f t="shared" si="15"/>
        <v>1</v>
      </c>
      <c r="CE36" s="274">
        <f t="shared" si="44"/>
        <v>1</v>
      </c>
      <c r="CF36" s="356">
        <f t="shared" si="16"/>
        <v>0</v>
      </c>
      <c r="CG36" s="149">
        <f t="shared" si="17"/>
        <v>0</v>
      </c>
      <c r="CH36" s="150">
        <f t="shared" si="18"/>
        <v>0</v>
      </c>
      <c r="CI36" s="149">
        <f t="shared" si="19"/>
        <v>0</v>
      </c>
      <c r="CJ36" s="149">
        <f t="shared" si="20"/>
        <v>0</v>
      </c>
      <c r="CK36" s="149">
        <f t="shared" si="21"/>
        <v>1</v>
      </c>
      <c r="CL36" s="149">
        <f t="shared" si="22"/>
        <v>1</v>
      </c>
      <c r="CM36" s="149">
        <f t="shared" si="23"/>
        <v>1</v>
      </c>
      <c r="CN36" s="283">
        <f t="shared" si="24"/>
        <v>1</v>
      </c>
      <c r="CO36" s="149">
        <f t="shared" si="25"/>
        <v>0</v>
      </c>
      <c r="CP36" s="149">
        <f t="shared" si="26"/>
        <v>0</v>
      </c>
      <c r="CQ36" s="283" t="str">
        <f t="shared" si="27"/>
        <v/>
      </c>
      <c r="CR36" s="149" t="str">
        <f t="shared" si="28"/>
        <v xml:space="preserve"> 2050</v>
      </c>
      <c r="CS36" s="149">
        <f t="shared" si="29"/>
        <v>2050</v>
      </c>
      <c r="CT36" s="149">
        <v>0</v>
      </c>
      <c r="CU36" s="149">
        <v>0</v>
      </c>
      <c r="CV36" s="149">
        <v>0</v>
      </c>
      <c r="CW36" s="149">
        <v>0</v>
      </c>
      <c r="CX36" s="149">
        <v>0</v>
      </c>
      <c r="CY36" s="149">
        <v>0</v>
      </c>
      <c r="CZ36" s="149">
        <v>1</v>
      </c>
      <c r="DA36" s="149">
        <v>1</v>
      </c>
      <c r="DB36" s="149">
        <v>0</v>
      </c>
      <c r="DC36" s="149">
        <v>0</v>
      </c>
      <c r="DD36" s="149">
        <v>0</v>
      </c>
      <c r="DE36" s="149">
        <v>0</v>
      </c>
      <c r="DF36" s="149">
        <v>0</v>
      </c>
      <c r="DG36" s="149">
        <v>0</v>
      </c>
      <c r="DH36" s="149">
        <v>0</v>
      </c>
      <c r="DI36" s="149">
        <v>0</v>
      </c>
      <c r="DJ36" s="149">
        <v>1</v>
      </c>
      <c r="DK36" s="149">
        <v>0</v>
      </c>
      <c r="DL36" s="149">
        <v>1</v>
      </c>
      <c r="DM36" s="149">
        <v>1</v>
      </c>
      <c r="DN36" s="149">
        <v>0</v>
      </c>
      <c r="DO36" s="149">
        <v>1</v>
      </c>
      <c r="DP36" s="149">
        <v>0</v>
      </c>
      <c r="DQ36" s="149" t="s">
        <v>154</v>
      </c>
      <c r="DR36" s="149">
        <v>0</v>
      </c>
      <c r="DS36" s="149" t="s">
        <v>7859</v>
      </c>
      <c r="DT36" s="149" t="s">
        <v>154</v>
      </c>
      <c r="DU36" s="149">
        <v>0</v>
      </c>
      <c r="DV36" s="149" t="s">
        <v>150</v>
      </c>
      <c r="DW36" s="149" t="str">
        <f t="shared" si="30"/>
        <v>N</v>
      </c>
      <c r="DX36" s="149" t="str">
        <f t="shared" si="31"/>
        <v/>
      </c>
      <c r="DY36" s="149" t="str">
        <f t="shared" si="32"/>
        <v>Y</v>
      </c>
      <c r="DZ36" s="149" t="str">
        <f t="shared" si="33"/>
        <v>N</v>
      </c>
      <c r="EA36" s="149" t="str">
        <f t="shared" si="34"/>
        <v>Yes</v>
      </c>
      <c r="EC36" s="149">
        <f t="shared" si="35"/>
        <v>2050</v>
      </c>
    </row>
    <row r="37" spans="1:133" s="149" customFormat="1" ht="16.5" customHeight="1">
      <c r="A37" s="149">
        <v>34</v>
      </c>
      <c r="B37" s="149">
        <v>38</v>
      </c>
      <c r="C37" s="150" t="s">
        <v>384</v>
      </c>
      <c r="D37" s="149" t="s">
        <v>290</v>
      </c>
      <c r="E37" s="149" t="s">
        <v>229</v>
      </c>
      <c r="F37" s="149" t="s">
        <v>145</v>
      </c>
      <c r="G37" s="149" t="s">
        <v>146</v>
      </c>
      <c r="H37" s="168" t="s">
        <v>385</v>
      </c>
      <c r="I37" s="149" t="s">
        <v>386</v>
      </c>
      <c r="J37" s="149">
        <v>0.023</v>
      </c>
      <c r="K37" s="149" t="s">
        <v>387</v>
      </c>
      <c r="L37" s="149">
        <v>213193</v>
      </c>
      <c r="M37" s="150">
        <v>31</v>
      </c>
      <c r="N37" s="149" t="s">
        <v>154</v>
      </c>
      <c r="O37" s="149" t="s">
        <v>153</v>
      </c>
      <c r="P37" s="150" t="s">
        <v>153</v>
      </c>
      <c r="Q37" s="149" t="s">
        <v>154</v>
      </c>
      <c r="R37" s="149" t="s">
        <v>154</v>
      </c>
      <c r="S37" s="149" t="s">
        <v>153</v>
      </c>
      <c r="T37" s="149" t="s">
        <v>153</v>
      </c>
      <c r="U37" s="151" t="s">
        <v>153</v>
      </c>
      <c r="V37" s="149" t="s">
        <v>153</v>
      </c>
      <c r="W37" s="149" t="s">
        <v>153</v>
      </c>
      <c r="X37" s="152" t="s">
        <v>153</v>
      </c>
      <c r="Y37" s="149" t="s">
        <v>153</v>
      </c>
      <c r="Z37" s="149" t="s">
        <v>153</v>
      </c>
      <c r="AA37" s="150"/>
      <c r="AC37" s="149" t="s">
        <v>167</v>
      </c>
      <c r="AD37" s="149" t="s">
        <v>6</v>
      </c>
      <c r="AE37" s="149" t="s">
        <v>157</v>
      </c>
      <c r="AF37" s="149" t="s">
        <v>157</v>
      </c>
      <c r="AG37" s="149" t="s">
        <v>157</v>
      </c>
      <c r="AH37" s="150" t="s">
        <v>218</v>
      </c>
      <c r="AJ37" s="149" t="s">
        <v>154</v>
      </c>
      <c r="AK37" s="170" t="s">
        <v>153</v>
      </c>
      <c r="AN37" s="150"/>
      <c r="AO37" s="149" t="s">
        <v>219</v>
      </c>
      <c r="AP37" s="149" t="s">
        <v>150</v>
      </c>
      <c r="AQ37" s="149" t="s">
        <v>218</v>
      </c>
      <c r="AR37" s="149" t="s">
        <v>388</v>
      </c>
      <c r="AS37" s="149">
        <v>2050</v>
      </c>
      <c r="AU37" s="150"/>
      <c r="AV37" s="149" t="s">
        <v>157</v>
      </c>
      <c r="AW37" s="172" t="s">
        <v>168</v>
      </c>
      <c r="AX37" s="149" t="s">
        <v>158</v>
      </c>
      <c r="AY37" s="149" t="s">
        <v>154</v>
      </c>
      <c r="AZ37" s="149" t="s">
        <v>153</v>
      </c>
      <c r="BA37" s="149" t="s">
        <v>153</v>
      </c>
      <c r="BC37" s="150"/>
      <c r="BE37" s="173"/>
      <c r="BF37" s="150"/>
      <c r="BG37" s="283">
        <f t="shared" si="36"/>
        <v>0</v>
      </c>
      <c r="BH37" s="149">
        <f t="shared" si="37"/>
        <v>0</v>
      </c>
      <c r="BI37" s="149">
        <f t="shared" si="0"/>
        <v>0</v>
      </c>
      <c r="BJ37" s="280">
        <f t="shared" si="1"/>
        <v>0</v>
      </c>
      <c r="BK37" s="356">
        <f t="shared" si="38"/>
        <v>0</v>
      </c>
      <c r="BL37" s="149">
        <f t="shared" si="39"/>
        <v>0</v>
      </c>
      <c r="BM37" s="149">
        <f t="shared" si="2"/>
        <v>0</v>
      </c>
      <c r="BN37" s="278">
        <f t="shared" si="3"/>
        <v>0</v>
      </c>
      <c r="BO37" s="149">
        <f t="shared" si="40"/>
        <v>0</v>
      </c>
      <c r="BP37" s="149">
        <f t="shared" si="41"/>
        <v>0</v>
      </c>
      <c r="BQ37" s="149">
        <f t="shared" si="4"/>
        <v>0</v>
      </c>
      <c r="BR37" s="356">
        <f t="shared" si="42"/>
        <v>0</v>
      </c>
      <c r="BS37" s="149">
        <f t="shared" si="43"/>
        <v>0</v>
      </c>
      <c r="BT37" s="149">
        <f t="shared" si="5"/>
        <v>1</v>
      </c>
      <c r="BU37" s="356">
        <f t="shared" si="6"/>
        <v>0</v>
      </c>
      <c r="BV37" s="149">
        <f t="shared" si="7"/>
        <v>0</v>
      </c>
      <c r="BW37" s="113">
        <f t="shared" si="8"/>
        <v>0</v>
      </c>
      <c r="BX37" s="248">
        <f t="shared" si="9"/>
        <v>0</v>
      </c>
      <c r="BY37" s="175">
        <f t="shared" si="10"/>
        <v>0</v>
      </c>
      <c r="BZ37" s="356">
        <f t="shared" si="11"/>
        <v>0</v>
      </c>
      <c r="CA37" s="149">
        <f t="shared" si="12"/>
        <v>0</v>
      </c>
      <c r="CB37" s="149">
        <f t="shared" si="13"/>
        <v>1</v>
      </c>
      <c r="CC37" s="276">
        <f t="shared" si="14"/>
        <v>1</v>
      </c>
      <c r="CD37" s="248">
        <f t="shared" si="15"/>
        <v>1</v>
      </c>
      <c r="CE37" s="274">
        <f t="shared" si="44"/>
        <v>1</v>
      </c>
      <c r="CF37" s="356">
        <f t="shared" si="16"/>
        <v>0</v>
      </c>
      <c r="CG37" s="149">
        <f t="shared" si="17"/>
        <v>0</v>
      </c>
      <c r="CH37" s="150">
        <f t="shared" si="18"/>
        <v>0</v>
      </c>
      <c r="CI37" s="149">
        <f t="shared" si="19"/>
        <v>0</v>
      </c>
      <c r="CJ37" s="149">
        <f t="shared" si="20"/>
        <v>0</v>
      </c>
      <c r="CK37" s="149">
        <f t="shared" si="21"/>
        <v>1</v>
      </c>
      <c r="CL37" s="149">
        <f t="shared" si="22"/>
        <v>1</v>
      </c>
      <c r="CM37" s="149">
        <f t="shared" si="23"/>
        <v>1</v>
      </c>
      <c r="CN37" s="283">
        <f t="shared" si="24"/>
        <v>1</v>
      </c>
      <c r="CO37" s="149">
        <f t="shared" si="25"/>
        <v>0</v>
      </c>
      <c r="CP37" s="149">
        <f t="shared" si="26"/>
        <v>0</v>
      </c>
      <c r="CQ37" s="283" t="str">
        <f t="shared" si="27"/>
        <v/>
      </c>
      <c r="CR37" s="149" t="str">
        <f t="shared" si="28"/>
        <v xml:space="preserve"> 2050</v>
      </c>
      <c r="CS37" s="149">
        <f t="shared" si="29"/>
        <v>2050</v>
      </c>
      <c r="CT37" s="149">
        <v>1</v>
      </c>
      <c r="CU37" s="149">
        <v>0</v>
      </c>
      <c r="CV37" s="149">
        <v>0</v>
      </c>
      <c r="CW37" s="149">
        <v>1</v>
      </c>
      <c r="CX37" s="149">
        <v>0</v>
      </c>
      <c r="CY37" s="149">
        <v>1</v>
      </c>
      <c r="CZ37" s="149">
        <v>0</v>
      </c>
      <c r="DA37" s="149">
        <v>1</v>
      </c>
      <c r="DB37" s="149">
        <v>0</v>
      </c>
      <c r="DC37" s="149">
        <v>0</v>
      </c>
      <c r="DD37" s="149">
        <v>0</v>
      </c>
      <c r="DE37" s="149">
        <v>0</v>
      </c>
      <c r="DF37" s="149">
        <v>0</v>
      </c>
      <c r="DG37" s="149">
        <v>0</v>
      </c>
      <c r="DH37" s="149">
        <v>0</v>
      </c>
      <c r="DI37" s="149">
        <v>0</v>
      </c>
      <c r="DJ37" s="149">
        <v>1</v>
      </c>
      <c r="DK37" s="149">
        <v>1</v>
      </c>
      <c r="DL37" s="149">
        <v>1</v>
      </c>
      <c r="DM37" s="149">
        <v>1</v>
      </c>
      <c r="DN37" s="149">
        <v>0</v>
      </c>
      <c r="DO37" s="149">
        <v>1</v>
      </c>
      <c r="DP37" s="149">
        <v>1</v>
      </c>
      <c r="DQ37" s="149" t="s">
        <v>154</v>
      </c>
      <c r="DR37" s="149">
        <v>0</v>
      </c>
      <c r="DS37" s="149" t="s">
        <v>7869</v>
      </c>
      <c r="DT37" s="149" t="s">
        <v>160</v>
      </c>
      <c r="DU37" s="149" t="s">
        <v>150</v>
      </c>
      <c r="DV37" s="149" t="s">
        <v>3005</v>
      </c>
      <c r="DW37" s="149" t="str">
        <f t="shared" si="30"/>
        <v>N</v>
      </c>
      <c r="DX37" s="149" t="str">
        <f t="shared" si="31"/>
        <v/>
      </c>
      <c r="DY37" s="149" t="str">
        <f t="shared" si="32"/>
        <v>Y</v>
      </c>
      <c r="DZ37" s="149" t="str">
        <f t="shared" si="33"/>
        <v>N</v>
      </c>
      <c r="EA37" s="149" t="str">
        <f t="shared" si="34"/>
        <v>Yes</v>
      </c>
      <c r="EC37" s="149">
        <f t="shared" si="35"/>
        <v>2050</v>
      </c>
    </row>
    <row r="38" spans="1:133" s="149" customFormat="1" ht="16.5" customHeight="1">
      <c r="A38" s="149">
        <v>35</v>
      </c>
      <c r="B38" s="149">
        <v>39</v>
      </c>
      <c r="C38" s="150" t="s">
        <v>389</v>
      </c>
      <c r="D38" s="149" t="s">
        <v>243</v>
      </c>
      <c r="E38" s="149" t="s">
        <v>244</v>
      </c>
      <c r="F38" s="149" t="s">
        <v>145</v>
      </c>
      <c r="G38" s="149" t="s">
        <v>146</v>
      </c>
      <c r="H38" s="168" t="s">
        <v>390</v>
      </c>
      <c r="I38" s="149" t="s">
        <v>391</v>
      </c>
      <c r="J38" s="149">
        <v>-0.407</v>
      </c>
      <c r="K38" s="149" t="s">
        <v>392</v>
      </c>
      <c r="L38" s="149">
        <v>162000</v>
      </c>
      <c r="M38" s="150">
        <v>31</v>
      </c>
      <c r="N38" s="149" t="s">
        <v>150</v>
      </c>
      <c r="O38" s="149">
        <v>2016</v>
      </c>
      <c r="P38" s="150">
        <v>2035</v>
      </c>
      <c r="Q38" s="149" t="s">
        <v>150</v>
      </c>
      <c r="R38" s="149" t="s">
        <v>150</v>
      </c>
      <c r="S38" s="149" t="s">
        <v>151</v>
      </c>
      <c r="T38" s="149" t="s">
        <v>268</v>
      </c>
      <c r="U38" s="151">
        <v>2035</v>
      </c>
      <c r="V38" s="149" t="s">
        <v>153</v>
      </c>
      <c r="W38" s="149" t="s">
        <v>153</v>
      </c>
      <c r="X38" s="152" t="s">
        <v>153</v>
      </c>
      <c r="Y38" s="149" t="s">
        <v>154</v>
      </c>
      <c r="Z38" s="149" t="s">
        <v>155</v>
      </c>
      <c r="AA38" s="150"/>
      <c r="AC38" s="149" t="s">
        <v>202</v>
      </c>
      <c r="AD38" s="149" t="s">
        <v>5</v>
      </c>
      <c r="AE38" s="149" t="s">
        <v>157</v>
      </c>
      <c r="AF38" s="149" t="s">
        <v>157</v>
      </c>
      <c r="AG38" s="149" t="s">
        <v>169</v>
      </c>
      <c r="AH38" s="150" t="s">
        <v>159</v>
      </c>
      <c r="AI38" s="149" t="s">
        <v>160</v>
      </c>
      <c r="AJ38" s="149" t="s">
        <v>150</v>
      </c>
      <c r="AK38" s="170" t="s">
        <v>393</v>
      </c>
      <c r="AL38" s="149">
        <v>2040</v>
      </c>
      <c r="AN38" s="150"/>
      <c r="AP38" s="149" t="s">
        <v>154</v>
      </c>
      <c r="AQ38" s="149" t="s">
        <v>153</v>
      </c>
      <c r="AR38" s="149" t="s">
        <v>153</v>
      </c>
      <c r="AU38" s="150"/>
      <c r="AV38" s="149" t="s">
        <v>157</v>
      </c>
      <c r="AW38" s="172" t="s">
        <v>158</v>
      </c>
      <c r="AX38" s="149" t="s">
        <v>158</v>
      </c>
      <c r="AY38" s="149" t="s">
        <v>154</v>
      </c>
      <c r="AZ38" s="149" t="s">
        <v>153</v>
      </c>
      <c r="BA38" s="149" t="s">
        <v>153</v>
      </c>
      <c r="BC38" s="150"/>
      <c r="BE38" s="173"/>
      <c r="BF38" s="150"/>
      <c r="BG38" s="283">
        <f t="shared" si="36"/>
        <v>0</v>
      </c>
      <c r="BH38" s="149">
        <f t="shared" si="37"/>
        <v>0</v>
      </c>
      <c r="BI38" s="149">
        <f t="shared" si="0"/>
        <v>1</v>
      </c>
      <c r="BJ38" s="280">
        <f t="shared" si="1"/>
        <v>1</v>
      </c>
      <c r="BK38" s="356">
        <f t="shared" si="38"/>
        <v>0</v>
      </c>
      <c r="BL38" s="149">
        <f t="shared" si="39"/>
        <v>0</v>
      </c>
      <c r="BM38" s="149">
        <f t="shared" si="2"/>
        <v>1</v>
      </c>
      <c r="BN38" s="278">
        <f t="shared" si="3"/>
        <v>1</v>
      </c>
      <c r="BO38" s="149">
        <f t="shared" si="40"/>
        <v>0</v>
      </c>
      <c r="BP38" s="149">
        <f t="shared" si="41"/>
        <v>0</v>
      </c>
      <c r="BQ38" s="149">
        <f t="shared" si="4"/>
        <v>0</v>
      </c>
      <c r="BR38" s="356">
        <f t="shared" si="42"/>
        <v>0</v>
      </c>
      <c r="BS38" s="149">
        <f t="shared" si="43"/>
        <v>0</v>
      </c>
      <c r="BT38" s="149">
        <f t="shared" si="5"/>
        <v>0</v>
      </c>
      <c r="BU38" s="356">
        <f t="shared" si="6"/>
        <v>0</v>
      </c>
      <c r="BV38" s="149">
        <f t="shared" si="7"/>
        <v>0</v>
      </c>
      <c r="BW38" s="113">
        <f t="shared" si="8"/>
        <v>1</v>
      </c>
      <c r="BX38" s="248">
        <f t="shared" si="9"/>
        <v>0</v>
      </c>
      <c r="BY38" s="175">
        <f t="shared" si="10"/>
        <v>1</v>
      </c>
      <c r="BZ38" s="356">
        <f t="shared" si="11"/>
        <v>0</v>
      </c>
      <c r="CA38" s="149">
        <f t="shared" si="12"/>
        <v>0</v>
      </c>
      <c r="CB38" s="149">
        <f t="shared" si="13"/>
        <v>0</v>
      </c>
      <c r="CC38" s="276">
        <f t="shared" si="14"/>
        <v>0</v>
      </c>
      <c r="CD38" s="248">
        <f t="shared" si="15"/>
        <v>0</v>
      </c>
      <c r="CE38" s="274">
        <f t="shared" si="44"/>
        <v>1</v>
      </c>
      <c r="CF38" s="356">
        <f t="shared" si="16"/>
        <v>0</v>
      </c>
      <c r="CG38" s="149">
        <f t="shared" si="17"/>
        <v>0</v>
      </c>
      <c r="CH38" s="150">
        <f t="shared" si="18"/>
        <v>0</v>
      </c>
      <c r="CI38" s="149">
        <f t="shared" si="19"/>
        <v>0</v>
      </c>
      <c r="CJ38" s="149">
        <f t="shared" si="20"/>
        <v>0</v>
      </c>
      <c r="CK38" s="149">
        <f t="shared" si="21"/>
        <v>3</v>
      </c>
      <c r="CL38" s="149">
        <f t="shared" si="22"/>
        <v>3</v>
      </c>
      <c r="CM38" s="149">
        <f t="shared" si="23"/>
        <v>1</v>
      </c>
      <c r="CN38" s="283">
        <f t="shared" si="24"/>
        <v>1</v>
      </c>
      <c r="CO38" s="149">
        <f t="shared" si="25"/>
        <v>0</v>
      </c>
      <c r="CP38" s="149">
        <f t="shared" si="26"/>
        <v>0</v>
      </c>
      <c r="CQ38" s="283" t="str">
        <f t="shared" si="27"/>
        <v/>
      </c>
      <c r="CR38" s="149" t="str">
        <f t="shared" si="28"/>
        <v xml:space="preserve"> </v>
      </c>
      <c r="CS38" s="149">
        <f t="shared" si="29"/>
        <v>0</v>
      </c>
      <c r="CT38" s="149">
        <v>0</v>
      </c>
      <c r="CU38" s="149">
        <v>0</v>
      </c>
      <c r="CV38" s="149">
        <v>1</v>
      </c>
      <c r="CW38" s="149">
        <v>1</v>
      </c>
      <c r="CX38" s="149">
        <v>0</v>
      </c>
      <c r="CY38" s="149">
        <v>0</v>
      </c>
      <c r="CZ38" s="149">
        <v>0</v>
      </c>
      <c r="DA38" s="149">
        <v>0</v>
      </c>
      <c r="DB38" s="149">
        <v>0</v>
      </c>
      <c r="DC38" s="149">
        <v>0</v>
      </c>
      <c r="DD38" s="149">
        <v>1</v>
      </c>
      <c r="DE38" s="149">
        <v>1</v>
      </c>
      <c r="DF38" s="149">
        <v>0</v>
      </c>
      <c r="DG38" s="149">
        <v>0</v>
      </c>
      <c r="DH38" s="149">
        <v>1</v>
      </c>
      <c r="DI38" s="149">
        <v>1</v>
      </c>
      <c r="DJ38" s="149">
        <v>1</v>
      </c>
      <c r="DK38" s="149">
        <v>0</v>
      </c>
      <c r="DL38" s="149">
        <v>1</v>
      </c>
      <c r="DM38" s="149">
        <v>0</v>
      </c>
      <c r="DN38" s="149">
        <v>0</v>
      </c>
      <c r="DO38" s="149">
        <v>1</v>
      </c>
      <c r="DP38" s="149">
        <v>0</v>
      </c>
      <c r="DQ38" s="149" t="s">
        <v>150</v>
      </c>
      <c r="DR38" s="149" t="s">
        <v>157</v>
      </c>
      <c r="DS38" s="149" t="s">
        <v>154</v>
      </c>
      <c r="DT38" s="149" t="s">
        <v>160</v>
      </c>
      <c r="DU38" s="149" t="s">
        <v>3005</v>
      </c>
      <c r="DV38" s="149">
        <v>0</v>
      </c>
      <c r="DW38" s="149" t="str">
        <f t="shared" si="30"/>
        <v>Y</v>
      </c>
      <c r="DX38" s="149" t="str">
        <f t="shared" si="31"/>
        <v>Commitment removed</v>
      </c>
      <c r="DY38" s="149" t="str">
        <f t="shared" si="32"/>
        <v>N</v>
      </c>
      <c r="DZ38" s="149" t="str">
        <f t="shared" si="33"/>
        <v>Y</v>
      </c>
      <c r="EA38" s="149" t="str">
        <f t="shared" si="34"/>
        <v>Yes</v>
      </c>
      <c r="EC38" s="149">
        <f t="shared" si="35"/>
        <v>0</v>
      </c>
    </row>
    <row r="39" spans="1:133" s="149" customFormat="1" ht="16.5" customHeight="1">
      <c r="A39" s="149">
        <v>36</v>
      </c>
      <c r="B39" s="149">
        <v>36</v>
      </c>
      <c r="C39" s="150" t="s">
        <v>394</v>
      </c>
      <c r="D39" s="149" t="s">
        <v>243</v>
      </c>
      <c r="E39" s="149" t="s">
        <v>244</v>
      </c>
      <c r="F39" s="149" t="s">
        <v>145</v>
      </c>
      <c r="G39" s="149" t="s">
        <v>146</v>
      </c>
      <c r="H39" s="168" t="s">
        <v>395</v>
      </c>
      <c r="I39" s="149" t="s">
        <v>396</v>
      </c>
      <c r="J39" s="149">
        <v>0.352</v>
      </c>
      <c r="K39" s="149" t="s">
        <v>397</v>
      </c>
      <c r="L39" s="149">
        <v>171000</v>
      </c>
      <c r="M39" s="150">
        <v>31</v>
      </c>
      <c r="N39" s="149" t="s">
        <v>154</v>
      </c>
      <c r="O39" s="149" t="s">
        <v>153</v>
      </c>
      <c r="P39" s="150" t="s">
        <v>153</v>
      </c>
      <c r="Q39" s="149" t="s">
        <v>150</v>
      </c>
      <c r="R39" s="149" t="s">
        <v>150</v>
      </c>
      <c r="S39" s="149" t="s">
        <v>151</v>
      </c>
      <c r="T39" s="149" t="s">
        <v>268</v>
      </c>
      <c r="U39" s="151">
        <v>2035</v>
      </c>
      <c r="V39" s="149" t="s">
        <v>153</v>
      </c>
      <c r="W39" s="149" t="s">
        <v>153</v>
      </c>
      <c r="X39" s="152" t="s">
        <v>153</v>
      </c>
      <c r="Y39" s="149" t="s">
        <v>154</v>
      </c>
      <c r="Z39" s="149" t="s">
        <v>155</v>
      </c>
      <c r="AA39" s="150"/>
      <c r="AC39" s="149" t="s">
        <v>202</v>
      </c>
      <c r="AD39" s="149" t="s">
        <v>5</v>
      </c>
      <c r="AE39" s="149" t="s">
        <v>157</v>
      </c>
      <c r="AF39" s="149" t="s">
        <v>157</v>
      </c>
      <c r="AG39" s="149" t="s">
        <v>157</v>
      </c>
      <c r="AH39" s="150" t="s">
        <v>218</v>
      </c>
      <c r="AI39" s="149" t="s">
        <v>219</v>
      </c>
      <c r="AJ39" s="149" t="s">
        <v>150</v>
      </c>
      <c r="AK39" s="170" t="s">
        <v>398</v>
      </c>
      <c r="AL39" s="149">
        <v>2050</v>
      </c>
      <c r="AN39" s="150"/>
      <c r="AP39" s="149" t="s">
        <v>154</v>
      </c>
      <c r="AQ39" s="149" t="s">
        <v>153</v>
      </c>
      <c r="AR39" s="149" t="s">
        <v>153</v>
      </c>
      <c r="AU39" s="150"/>
      <c r="AV39" s="149" t="s">
        <v>157</v>
      </c>
      <c r="AW39" s="172" t="s">
        <v>312</v>
      </c>
      <c r="AX39" s="149" t="s">
        <v>158</v>
      </c>
      <c r="AY39" s="149" t="s">
        <v>154</v>
      </c>
      <c r="AZ39" s="149" t="s">
        <v>153</v>
      </c>
      <c r="BA39" s="149" t="s">
        <v>153</v>
      </c>
      <c r="BC39" s="150"/>
      <c r="BE39" s="173"/>
      <c r="BF39" s="150"/>
      <c r="BG39" s="283">
        <f t="shared" si="36"/>
        <v>0</v>
      </c>
      <c r="BH39" s="149">
        <f t="shared" si="37"/>
        <v>0</v>
      </c>
      <c r="BI39" s="149">
        <f t="shared" si="0"/>
        <v>0</v>
      </c>
      <c r="BJ39" s="280">
        <f t="shared" si="1"/>
        <v>0</v>
      </c>
      <c r="BK39" s="356">
        <f t="shared" si="38"/>
        <v>0</v>
      </c>
      <c r="BL39" s="149">
        <f t="shared" si="39"/>
        <v>0</v>
      </c>
      <c r="BM39" s="149">
        <f t="shared" si="2"/>
        <v>1</v>
      </c>
      <c r="BN39" s="278">
        <f t="shared" si="3"/>
        <v>1</v>
      </c>
      <c r="BO39" s="149">
        <f t="shared" si="40"/>
        <v>0</v>
      </c>
      <c r="BP39" s="149">
        <f t="shared" si="41"/>
        <v>0</v>
      </c>
      <c r="BQ39" s="149">
        <f t="shared" si="4"/>
        <v>0</v>
      </c>
      <c r="BR39" s="356">
        <f t="shared" si="42"/>
        <v>0</v>
      </c>
      <c r="BS39" s="149">
        <f t="shared" si="43"/>
        <v>0</v>
      </c>
      <c r="BT39" s="149">
        <f t="shared" si="5"/>
        <v>0</v>
      </c>
      <c r="BU39" s="356">
        <f t="shared" si="6"/>
        <v>0</v>
      </c>
      <c r="BV39" s="149">
        <f t="shared" si="7"/>
        <v>0</v>
      </c>
      <c r="BW39" s="113">
        <f t="shared" si="8"/>
        <v>1</v>
      </c>
      <c r="BX39" s="248">
        <f t="shared" si="9"/>
        <v>0</v>
      </c>
      <c r="BY39" s="175">
        <f t="shared" si="10"/>
        <v>1</v>
      </c>
      <c r="BZ39" s="356">
        <f t="shared" si="11"/>
        <v>0</v>
      </c>
      <c r="CA39" s="149">
        <f t="shared" si="12"/>
        <v>0</v>
      </c>
      <c r="CB39" s="149">
        <f t="shared" si="13"/>
        <v>0</v>
      </c>
      <c r="CC39" s="276">
        <f t="shared" si="14"/>
        <v>0</v>
      </c>
      <c r="CD39" s="248">
        <f t="shared" si="15"/>
        <v>0</v>
      </c>
      <c r="CE39" s="274">
        <f t="shared" si="44"/>
        <v>1</v>
      </c>
      <c r="CF39" s="356">
        <f t="shared" si="16"/>
        <v>0</v>
      </c>
      <c r="CG39" s="149">
        <f t="shared" si="17"/>
        <v>0</v>
      </c>
      <c r="CH39" s="150">
        <f t="shared" si="18"/>
        <v>0</v>
      </c>
      <c r="CI39" s="149">
        <f t="shared" si="19"/>
        <v>0</v>
      </c>
      <c r="CJ39" s="149">
        <f t="shared" si="20"/>
        <v>0</v>
      </c>
      <c r="CK39" s="149">
        <f t="shared" si="21"/>
        <v>2</v>
      </c>
      <c r="CL39" s="149">
        <f t="shared" si="22"/>
        <v>2</v>
      </c>
      <c r="CM39" s="149">
        <f t="shared" si="23"/>
        <v>1</v>
      </c>
      <c r="CN39" s="283">
        <f t="shared" si="24"/>
        <v>1</v>
      </c>
      <c r="CO39" s="149">
        <f t="shared" si="25"/>
        <v>0</v>
      </c>
      <c r="CP39" s="149">
        <f t="shared" si="26"/>
        <v>0</v>
      </c>
      <c r="CQ39" s="283" t="str">
        <f t="shared" si="27"/>
        <v/>
      </c>
      <c r="CR39" s="149" t="str">
        <f t="shared" si="28"/>
        <v xml:space="preserve"> </v>
      </c>
      <c r="CS39" s="149">
        <f t="shared" si="29"/>
        <v>0</v>
      </c>
      <c r="CT39" s="149">
        <v>0</v>
      </c>
      <c r="CU39" s="149">
        <v>0</v>
      </c>
      <c r="CV39" s="149">
        <v>1</v>
      </c>
      <c r="CW39" s="149">
        <v>1</v>
      </c>
      <c r="CX39" s="149">
        <v>0</v>
      </c>
      <c r="CY39" s="149">
        <v>0</v>
      </c>
      <c r="CZ39" s="149">
        <v>0</v>
      </c>
      <c r="DA39" s="149">
        <v>0</v>
      </c>
      <c r="DB39" s="149">
        <v>0</v>
      </c>
      <c r="DC39" s="149">
        <v>0</v>
      </c>
      <c r="DD39" s="149">
        <v>1</v>
      </c>
      <c r="DE39" s="149">
        <v>1</v>
      </c>
      <c r="DF39" s="149">
        <v>0</v>
      </c>
      <c r="DG39" s="149">
        <v>0</v>
      </c>
      <c r="DH39" s="149">
        <v>0</v>
      </c>
      <c r="DI39" s="149">
        <v>0</v>
      </c>
      <c r="DJ39" s="149">
        <v>1</v>
      </c>
      <c r="DK39" s="149">
        <v>0</v>
      </c>
      <c r="DL39" s="149">
        <v>1</v>
      </c>
      <c r="DM39" s="149">
        <v>1</v>
      </c>
      <c r="DN39" s="149">
        <v>0</v>
      </c>
      <c r="DO39" s="149">
        <v>1</v>
      </c>
      <c r="DP39" s="149">
        <v>0</v>
      </c>
      <c r="DQ39" s="149" t="s">
        <v>150</v>
      </c>
      <c r="DR39" s="149" t="s">
        <v>157</v>
      </c>
      <c r="DS39" s="149" t="s">
        <v>154</v>
      </c>
      <c r="DT39" s="149" t="s">
        <v>7859</v>
      </c>
      <c r="DU39" s="149" t="s">
        <v>150</v>
      </c>
      <c r="DV39" s="149">
        <v>0</v>
      </c>
      <c r="DW39" s="149" t="str">
        <f t="shared" si="30"/>
        <v>Y</v>
      </c>
      <c r="DX39" s="149" t="str">
        <f t="shared" si="31"/>
        <v>Commitment removed</v>
      </c>
      <c r="DY39" s="149" t="str">
        <f t="shared" si="32"/>
        <v>N</v>
      </c>
      <c r="DZ39" s="149" t="str">
        <f t="shared" si="33"/>
        <v>Y</v>
      </c>
      <c r="EA39" s="149" t="str">
        <f t="shared" si="34"/>
        <v>Yes</v>
      </c>
      <c r="EC39" s="149">
        <f t="shared" si="35"/>
        <v>0</v>
      </c>
    </row>
    <row r="40" spans="1:133" s="149" customFormat="1" ht="16.5" customHeight="1">
      <c r="A40" s="149">
        <v>37</v>
      </c>
      <c r="B40" s="149">
        <v>40</v>
      </c>
      <c r="C40" s="150" t="s">
        <v>399</v>
      </c>
      <c r="D40" s="149" t="s">
        <v>205</v>
      </c>
      <c r="E40" s="149" t="s">
        <v>206</v>
      </c>
      <c r="F40" s="149" t="s">
        <v>145</v>
      </c>
      <c r="G40" s="149" t="s">
        <v>146</v>
      </c>
      <c r="H40" s="168" t="s">
        <v>400</v>
      </c>
      <c r="I40" s="149" t="s">
        <v>401</v>
      </c>
      <c r="J40" s="149">
        <v>-0.001</v>
      </c>
      <c r="K40" s="149" t="s">
        <v>402</v>
      </c>
      <c r="L40" s="149">
        <v>103679</v>
      </c>
      <c r="M40" s="150">
        <v>24</v>
      </c>
      <c r="N40" s="149" t="s">
        <v>150</v>
      </c>
      <c r="O40" s="149">
        <v>2019</v>
      </c>
      <c r="P40" s="150">
        <v>2025</v>
      </c>
      <c r="Q40" s="149" t="s">
        <v>150</v>
      </c>
      <c r="R40" s="149" t="s">
        <v>150</v>
      </c>
      <c r="S40" s="149" t="s">
        <v>151</v>
      </c>
      <c r="T40" s="149" t="s">
        <v>152</v>
      </c>
      <c r="U40" s="151">
        <v>2030</v>
      </c>
      <c r="V40" s="149" t="s">
        <v>153</v>
      </c>
      <c r="W40" s="149" t="s">
        <v>153</v>
      </c>
      <c r="X40" s="152" t="s">
        <v>153</v>
      </c>
      <c r="Y40" s="149" t="s">
        <v>153</v>
      </c>
      <c r="Z40" s="149" t="s">
        <v>153</v>
      </c>
      <c r="AA40" s="150"/>
      <c r="AC40" s="149" t="s">
        <v>167</v>
      </c>
      <c r="AD40" s="149" t="s">
        <v>6</v>
      </c>
      <c r="AE40" s="149" t="s">
        <v>157</v>
      </c>
      <c r="AF40" s="149" t="s">
        <v>157</v>
      </c>
      <c r="AG40" s="149" t="s">
        <v>169</v>
      </c>
      <c r="AH40" s="150" t="s">
        <v>159</v>
      </c>
      <c r="AJ40" s="149" t="s">
        <v>154</v>
      </c>
      <c r="AK40" s="170" t="s">
        <v>153</v>
      </c>
      <c r="AN40" s="150"/>
      <c r="AO40" s="149" t="s">
        <v>160</v>
      </c>
      <c r="AP40" s="149" t="s">
        <v>150</v>
      </c>
      <c r="AQ40" s="149" t="s">
        <v>159</v>
      </c>
      <c r="AR40" s="149" t="s">
        <v>403</v>
      </c>
      <c r="AS40" s="149">
        <v>2050</v>
      </c>
      <c r="AU40" s="150"/>
      <c r="AV40" s="149" t="s">
        <v>157</v>
      </c>
      <c r="AW40" s="172" t="s">
        <v>168</v>
      </c>
      <c r="AX40" s="149" t="s">
        <v>158</v>
      </c>
      <c r="AY40" s="149" t="s">
        <v>154</v>
      </c>
      <c r="AZ40" s="149" t="s">
        <v>153</v>
      </c>
      <c r="BA40" s="149" t="s">
        <v>153</v>
      </c>
      <c r="BC40" s="150"/>
      <c r="BE40" s="173"/>
      <c r="BF40" s="150"/>
      <c r="BG40" s="283">
        <f t="shared" si="36"/>
        <v>1</v>
      </c>
      <c r="BH40" s="149">
        <f t="shared" si="37"/>
        <v>0</v>
      </c>
      <c r="BI40" s="149">
        <f t="shared" si="0"/>
        <v>0</v>
      </c>
      <c r="BJ40" s="280">
        <f t="shared" si="1"/>
        <v>1</v>
      </c>
      <c r="BK40" s="356">
        <f t="shared" si="38"/>
        <v>0</v>
      </c>
      <c r="BL40" s="149">
        <f t="shared" si="39"/>
        <v>1</v>
      </c>
      <c r="BM40" s="149">
        <f t="shared" si="2"/>
        <v>0</v>
      </c>
      <c r="BN40" s="278">
        <f t="shared" si="3"/>
        <v>1</v>
      </c>
      <c r="BO40" s="149">
        <f t="shared" si="40"/>
        <v>0</v>
      </c>
      <c r="BP40" s="149">
        <f t="shared" si="41"/>
        <v>0</v>
      </c>
      <c r="BQ40" s="149">
        <f t="shared" si="4"/>
        <v>0</v>
      </c>
      <c r="BR40" s="356">
        <f t="shared" si="42"/>
        <v>0</v>
      </c>
      <c r="BS40" s="149">
        <f t="shared" si="43"/>
        <v>0</v>
      </c>
      <c r="BT40" s="149">
        <f t="shared" si="5"/>
        <v>1</v>
      </c>
      <c r="BU40" s="356">
        <f t="shared" si="6"/>
        <v>0</v>
      </c>
      <c r="BV40" s="149">
        <f t="shared" si="7"/>
        <v>0</v>
      </c>
      <c r="BW40" s="113">
        <f t="shared" si="8"/>
        <v>0</v>
      </c>
      <c r="BX40" s="248">
        <f t="shared" si="9"/>
        <v>0</v>
      </c>
      <c r="BY40" s="175">
        <f t="shared" si="10"/>
        <v>0</v>
      </c>
      <c r="BZ40" s="356">
        <f t="shared" si="11"/>
        <v>0</v>
      </c>
      <c r="CA40" s="149">
        <f t="shared" si="12"/>
        <v>0</v>
      </c>
      <c r="CB40" s="149">
        <f t="shared" si="13"/>
        <v>1</v>
      </c>
      <c r="CC40" s="276">
        <f t="shared" si="14"/>
        <v>1</v>
      </c>
      <c r="CD40" s="248">
        <f t="shared" si="15"/>
        <v>1</v>
      </c>
      <c r="CE40" s="274">
        <f t="shared" si="44"/>
        <v>1</v>
      </c>
      <c r="CF40" s="356">
        <f t="shared" si="16"/>
        <v>0</v>
      </c>
      <c r="CG40" s="149">
        <f t="shared" si="17"/>
        <v>0</v>
      </c>
      <c r="CH40" s="150">
        <f t="shared" si="18"/>
        <v>0</v>
      </c>
      <c r="CI40" s="149">
        <f t="shared" si="19"/>
        <v>1</v>
      </c>
      <c r="CJ40" s="149">
        <f t="shared" si="20"/>
        <v>1</v>
      </c>
      <c r="CK40" s="149">
        <f t="shared" si="21"/>
        <v>1</v>
      </c>
      <c r="CL40" s="149">
        <f t="shared" si="22"/>
        <v>3</v>
      </c>
      <c r="CM40" s="149">
        <f t="shared" si="23"/>
        <v>1</v>
      </c>
      <c r="CN40" s="283">
        <f t="shared" si="24"/>
        <v>1</v>
      </c>
      <c r="CO40" s="149">
        <f t="shared" si="25"/>
        <v>0</v>
      </c>
      <c r="CP40" s="149">
        <f t="shared" si="26"/>
        <v>0</v>
      </c>
      <c r="CQ40" s="283">
        <f t="shared" si="27"/>
        <v>1</v>
      </c>
      <c r="CR40" s="149" t="str">
        <f t="shared" si="28"/>
        <v xml:space="preserve"> 2050</v>
      </c>
      <c r="CS40" s="149">
        <f t="shared" si="29"/>
        <v>2050</v>
      </c>
      <c r="CT40" s="149">
        <v>1</v>
      </c>
      <c r="CU40" s="149">
        <v>0</v>
      </c>
      <c r="CV40" s="149">
        <v>0</v>
      </c>
      <c r="CW40" s="149">
        <v>1</v>
      </c>
      <c r="CX40" s="149">
        <v>0</v>
      </c>
      <c r="CY40" s="149">
        <v>0</v>
      </c>
      <c r="CZ40" s="149">
        <v>1</v>
      </c>
      <c r="DA40" s="149">
        <v>1</v>
      </c>
      <c r="DB40" s="149">
        <v>0</v>
      </c>
      <c r="DC40" s="149">
        <v>0</v>
      </c>
      <c r="DD40" s="149">
        <v>0</v>
      </c>
      <c r="DE40" s="149">
        <v>0</v>
      </c>
      <c r="DF40" s="149">
        <v>0</v>
      </c>
      <c r="DG40" s="149">
        <v>1</v>
      </c>
      <c r="DH40" s="149">
        <v>0</v>
      </c>
      <c r="DI40" s="149">
        <v>1</v>
      </c>
      <c r="DJ40" s="149">
        <v>1</v>
      </c>
      <c r="DK40" s="149">
        <v>1</v>
      </c>
      <c r="DL40" s="149">
        <v>1</v>
      </c>
      <c r="DM40" s="149">
        <v>0</v>
      </c>
      <c r="DN40" s="149">
        <v>0</v>
      </c>
      <c r="DO40" s="149">
        <v>1</v>
      </c>
      <c r="DP40" s="149">
        <v>1</v>
      </c>
      <c r="DQ40" s="149" t="s">
        <v>154</v>
      </c>
      <c r="DR40" s="149">
        <v>0</v>
      </c>
      <c r="DS40" s="149" t="s">
        <v>160</v>
      </c>
      <c r="DT40" s="149" t="s">
        <v>160</v>
      </c>
      <c r="DU40" s="149" t="s">
        <v>3005</v>
      </c>
      <c r="DV40" s="149" t="s">
        <v>3005</v>
      </c>
      <c r="DW40" s="149" t="str">
        <f t="shared" si="30"/>
        <v>Y</v>
      </c>
      <c r="DX40" s="149" t="str">
        <f t="shared" si="31"/>
        <v/>
      </c>
      <c r="DY40" s="149" t="str">
        <f t="shared" si="32"/>
        <v>Y</v>
      </c>
      <c r="DZ40" s="149" t="str">
        <f t="shared" si="33"/>
        <v>N</v>
      </c>
      <c r="EA40" s="149" t="str">
        <f t="shared" si="34"/>
        <v>Yes</v>
      </c>
      <c r="EC40" s="149">
        <f t="shared" si="35"/>
        <v>2050</v>
      </c>
    </row>
    <row r="41" spans="1:133" s="149" customFormat="1" ht="16.5" customHeight="1">
      <c r="A41" s="149">
        <v>38</v>
      </c>
      <c r="B41" s="149">
        <v>37</v>
      </c>
      <c r="C41" s="150" t="s">
        <v>404</v>
      </c>
      <c r="D41" s="149" t="s">
        <v>333</v>
      </c>
      <c r="E41" s="149" t="s">
        <v>229</v>
      </c>
      <c r="F41" s="149" t="s">
        <v>175</v>
      </c>
      <c r="G41" s="149" t="s">
        <v>176</v>
      </c>
      <c r="H41" s="168" t="s">
        <v>405</v>
      </c>
      <c r="I41" s="149" t="s">
        <v>406</v>
      </c>
      <c r="J41" s="149">
        <v>0.009</v>
      </c>
      <c r="K41" s="149" t="s">
        <v>407</v>
      </c>
      <c r="L41" s="149">
        <v>312757</v>
      </c>
      <c r="M41" s="150">
        <v>31</v>
      </c>
      <c r="N41" s="149" t="s">
        <v>154</v>
      </c>
      <c r="O41" s="149" t="s">
        <v>153</v>
      </c>
      <c r="P41" s="150" t="s">
        <v>153</v>
      </c>
      <c r="Q41" s="149" t="s">
        <v>154</v>
      </c>
      <c r="R41" s="149" t="s">
        <v>154</v>
      </c>
      <c r="S41" s="149" t="s">
        <v>153</v>
      </c>
      <c r="T41" s="149" t="s">
        <v>153</v>
      </c>
      <c r="U41" s="151" t="s">
        <v>153</v>
      </c>
      <c r="V41" s="149" t="s">
        <v>153</v>
      </c>
      <c r="W41" s="149" t="s">
        <v>153</v>
      </c>
      <c r="X41" s="152" t="s">
        <v>153</v>
      </c>
      <c r="Y41" s="149" t="s">
        <v>153</v>
      </c>
      <c r="Z41" s="149" t="s">
        <v>153</v>
      </c>
      <c r="AA41" s="150"/>
      <c r="AC41" s="149" t="s">
        <v>202</v>
      </c>
      <c r="AD41" s="149" t="s">
        <v>5</v>
      </c>
      <c r="AE41" s="149" t="s">
        <v>157</v>
      </c>
      <c r="AF41" s="149" t="s">
        <v>157</v>
      </c>
      <c r="AG41" s="149" t="s">
        <v>169</v>
      </c>
      <c r="AH41" s="150" t="s">
        <v>159</v>
      </c>
      <c r="AI41" s="149" t="s">
        <v>160</v>
      </c>
      <c r="AJ41" s="149" t="s">
        <v>150</v>
      </c>
      <c r="AK41" s="170" t="s">
        <v>408</v>
      </c>
      <c r="AL41" s="149">
        <v>2060</v>
      </c>
      <c r="AN41" s="150"/>
      <c r="AP41" s="149" t="s">
        <v>154</v>
      </c>
      <c r="AQ41" s="149" t="s">
        <v>153</v>
      </c>
      <c r="AR41" s="149" t="s">
        <v>153</v>
      </c>
      <c r="AU41" s="150"/>
      <c r="AV41" s="149" t="s">
        <v>157</v>
      </c>
      <c r="AW41" s="172" t="s">
        <v>262</v>
      </c>
      <c r="AX41" s="149" t="s">
        <v>158</v>
      </c>
      <c r="AY41" s="149" t="s">
        <v>154</v>
      </c>
      <c r="AZ41" s="149" t="s">
        <v>153</v>
      </c>
      <c r="BA41" s="149" t="s">
        <v>153</v>
      </c>
      <c r="BC41" s="150"/>
      <c r="BE41" s="173"/>
      <c r="BF41" s="150"/>
      <c r="BG41" s="283">
        <f t="shared" si="36"/>
        <v>0</v>
      </c>
      <c r="BH41" s="149">
        <f t="shared" si="37"/>
        <v>0</v>
      </c>
      <c r="BI41" s="149">
        <f t="shared" si="0"/>
        <v>0</v>
      </c>
      <c r="BJ41" s="280">
        <f t="shared" si="1"/>
        <v>0</v>
      </c>
      <c r="BK41" s="356">
        <f t="shared" si="38"/>
        <v>0</v>
      </c>
      <c r="BL41" s="149">
        <f t="shared" si="39"/>
        <v>0</v>
      </c>
      <c r="BM41" s="149">
        <f t="shared" si="2"/>
        <v>0</v>
      </c>
      <c r="BN41" s="278">
        <f t="shared" si="3"/>
        <v>0</v>
      </c>
      <c r="BO41" s="149">
        <f t="shared" si="40"/>
        <v>0</v>
      </c>
      <c r="BP41" s="149">
        <f t="shared" si="41"/>
        <v>0</v>
      </c>
      <c r="BQ41" s="149">
        <f t="shared" si="4"/>
        <v>0</v>
      </c>
      <c r="BR41" s="356">
        <f t="shared" si="42"/>
        <v>0</v>
      </c>
      <c r="BS41" s="149">
        <f t="shared" si="43"/>
        <v>0</v>
      </c>
      <c r="BT41" s="149">
        <f t="shared" si="5"/>
        <v>0</v>
      </c>
      <c r="BU41" s="356">
        <f t="shared" si="6"/>
        <v>0</v>
      </c>
      <c r="BV41" s="149">
        <f t="shared" si="7"/>
        <v>0</v>
      </c>
      <c r="BW41" s="113">
        <f t="shared" si="8"/>
        <v>1</v>
      </c>
      <c r="BX41" s="248">
        <f t="shared" si="9"/>
        <v>0</v>
      </c>
      <c r="BY41" s="175">
        <f t="shared" si="10"/>
        <v>1</v>
      </c>
      <c r="BZ41" s="356">
        <f t="shared" si="11"/>
        <v>0</v>
      </c>
      <c r="CA41" s="149">
        <f t="shared" si="12"/>
        <v>0</v>
      </c>
      <c r="CB41" s="149">
        <f t="shared" si="13"/>
        <v>0</v>
      </c>
      <c r="CC41" s="276">
        <f t="shared" si="14"/>
        <v>0</v>
      </c>
      <c r="CD41" s="248">
        <f t="shared" si="15"/>
        <v>0</v>
      </c>
      <c r="CE41" s="274">
        <f t="shared" si="44"/>
        <v>1</v>
      </c>
      <c r="CF41" s="356">
        <f t="shared" si="16"/>
        <v>0</v>
      </c>
      <c r="CG41" s="149">
        <f t="shared" si="17"/>
        <v>0</v>
      </c>
      <c r="CH41" s="150">
        <f t="shared" si="18"/>
        <v>0</v>
      </c>
      <c r="CI41" s="149">
        <f t="shared" si="19"/>
        <v>0</v>
      </c>
      <c r="CJ41" s="149">
        <f t="shared" si="20"/>
        <v>0</v>
      </c>
      <c r="CK41" s="149">
        <f t="shared" si="21"/>
        <v>1</v>
      </c>
      <c r="CL41" s="149">
        <f t="shared" si="22"/>
        <v>1</v>
      </c>
      <c r="CM41" s="149">
        <f t="shared" si="23"/>
        <v>1</v>
      </c>
      <c r="CN41" s="283">
        <f t="shared" si="24"/>
        <v>1</v>
      </c>
      <c r="CO41" s="149">
        <f t="shared" si="25"/>
        <v>0</v>
      </c>
      <c r="CP41" s="149">
        <f t="shared" si="26"/>
        <v>0</v>
      </c>
      <c r="CQ41" s="283" t="str">
        <f t="shared" si="27"/>
        <v/>
      </c>
      <c r="CR41" s="149" t="str">
        <f t="shared" si="28"/>
        <v xml:space="preserve"> </v>
      </c>
      <c r="CS41" s="149">
        <f t="shared" si="29"/>
        <v>0</v>
      </c>
      <c r="CT41" s="149">
        <v>0</v>
      </c>
      <c r="CU41" s="149">
        <v>1</v>
      </c>
      <c r="CV41" s="149">
        <v>0</v>
      </c>
      <c r="CW41" s="149">
        <v>1</v>
      </c>
      <c r="CX41" s="149">
        <v>0</v>
      </c>
      <c r="CY41" s="149">
        <v>0</v>
      </c>
      <c r="CZ41" s="149">
        <v>0</v>
      </c>
      <c r="DA41" s="149">
        <v>0</v>
      </c>
      <c r="DB41" s="149">
        <v>0</v>
      </c>
      <c r="DC41" s="149">
        <v>0</v>
      </c>
      <c r="DD41" s="149">
        <v>0</v>
      </c>
      <c r="DE41" s="149">
        <v>0</v>
      </c>
      <c r="DF41" s="149">
        <v>0</v>
      </c>
      <c r="DG41" s="149">
        <v>0</v>
      </c>
      <c r="DH41" s="149">
        <v>0</v>
      </c>
      <c r="DI41" s="149">
        <v>0</v>
      </c>
      <c r="DJ41" s="149">
        <v>1</v>
      </c>
      <c r="DK41" s="149">
        <v>1</v>
      </c>
      <c r="DL41" s="149">
        <v>1</v>
      </c>
      <c r="DM41" s="149">
        <v>0</v>
      </c>
      <c r="DN41" s="149">
        <v>0</v>
      </c>
      <c r="DO41" s="149">
        <v>1</v>
      </c>
      <c r="DP41" s="149">
        <v>0</v>
      </c>
      <c r="DQ41" s="149" t="s">
        <v>154</v>
      </c>
      <c r="DR41" s="149">
        <v>0</v>
      </c>
      <c r="DS41" s="149" t="s">
        <v>154</v>
      </c>
      <c r="DT41" s="149" t="s">
        <v>160</v>
      </c>
      <c r="DU41" s="149" t="s">
        <v>3005</v>
      </c>
      <c r="DV41" s="149">
        <v>0</v>
      </c>
      <c r="DW41" s="149" t="str">
        <f t="shared" si="30"/>
        <v>N</v>
      </c>
      <c r="DX41" s="149" t="str">
        <f t="shared" si="31"/>
        <v/>
      </c>
      <c r="DY41" s="149" t="str">
        <f t="shared" si="32"/>
        <v>N</v>
      </c>
      <c r="DZ41" s="149" t="str">
        <f t="shared" si="33"/>
        <v>Y</v>
      </c>
      <c r="EA41" s="149" t="str">
        <f t="shared" si="34"/>
        <v>Yes</v>
      </c>
      <c r="EC41" s="149">
        <f t="shared" si="35"/>
        <v>0</v>
      </c>
    </row>
    <row r="42" spans="1:133" s="149" customFormat="1" ht="16.5" customHeight="1">
      <c r="A42" s="149">
        <v>39</v>
      </c>
      <c r="B42" s="149">
        <v>45</v>
      </c>
      <c r="C42" s="150" t="s">
        <v>409</v>
      </c>
      <c r="D42" s="149" t="s">
        <v>290</v>
      </c>
      <c r="E42" s="149" t="s">
        <v>229</v>
      </c>
      <c r="F42" s="149" t="s">
        <v>145</v>
      </c>
      <c r="G42" s="149" t="s">
        <v>146</v>
      </c>
      <c r="H42" s="168" t="s">
        <v>410</v>
      </c>
      <c r="I42" s="149" t="s">
        <v>411</v>
      </c>
      <c r="J42" s="149">
        <v>0.374</v>
      </c>
      <c r="K42" s="149" t="s">
        <v>412</v>
      </c>
      <c r="L42" s="149">
        <v>227855</v>
      </c>
      <c r="M42" s="150">
        <v>31</v>
      </c>
      <c r="N42" s="149" t="s">
        <v>154</v>
      </c>
      <c r="O42" s="149" t="s">
        <v>153</v>
      </c>
      <c r="P42" s="150" t="s">
        <v>153</v>
      </c>
      <c r="Q42" s="149" t="s">
        <v>154</v>
      </c>
      <c r="R42" s="149" t="s">
        <v>154</v>
      </c>
      <c r="S42" s="149" t="s">
        <v>153</v>
      </c>
      <c r="T42" s="149" t="s">
        <v>153</v>
      </c>
      <c r="U42" s="151" t="s">
        <v>153</v>
      </c>
      <c r="V42" s="149" t="s">
        <v>153</v>
      </c>
      <c r="W42" s="149" t="s">
        <v>153</v>
      </c>
      <c r="X42" s="152" t="s">
        <v>153</v>
      </c>
      <c r="Y42" s="149" t="s">
        <v>153</v>
      </c>
      <c r="Z42" s="149" t="s">
        <v>153</v>
      </c>
      <c r="AA42" s="150"/>
      <c r="AC42" s="149" t="s">
        <v>167</v>
      </c>
      <c r="AD42" s="149" t="s">
        <v>6</v>
      </c>
      <c r="AE42" s="149" t="s">
        <v>157</v>
      </c>
      <c r="AF42" s="149" t="s">
        <v>157</v>
      </c>
      <c r="AG42" s="149" t="s">
        <v>157</v>
      </c>
      <c r="AH42" s="150" t="s">
        <v>218</v>
      </c>
      <c r="AJ42" s="149" t="s">
        <v>154</v>
      </c>
      <c r="AK42" s="170" t="s">
        <v>153</v>
      </c>
      <c r="AN42" s="150"/>
      <c r="AO42" s="149" t="s">
        <v>219</v>
      </c>
      <c r="AP42" s="149" t="s">
        <v>150</v>
      </c>
      <c r="AQ42" s="149" t="s">
        <v>218</v>
      </c>
      <c r="AR42" s="149" t="s">
        <v>413</v>
      </c>
      <c r="AS42" s="149">
        <v>2050</v>
      </c>
      <c r="AU42" s="150"/>
      <c r="AV42" s="149" t="s">
        <v>157</v>
      </c>
      <c r="AW42" s="172" t="s">
        <v>168</v>
      </c>
      <c r="AX42" s="149" t="s">
        <v>158</v>
      </c>
      <c r="AY42" s="149" t="s">
        <v>154</v>
      </c>
      <c r="AZ42" s="149" t="s">
        <v>153</v>
      </c>
      <c r="BA42" s="149" t="s">
        <v>153</v>
      </c>
      <c r="BC42" s="150"/>
      <c r="BE42" s="173"/>
      <c r="BF42" s="150"/>
      <c r="BG42" s="283">
        <f t="shared" si="36"/>
        <v>0</v>
      </c>
      <c r="BH42" s="149">
        <f t="shared" si="37"/>
        <v>0</v>
      </c>
      <c r="BI42" s="149">
        <f t="shared" si="0"/>
        <v>0</v>
      </c>
      <c r="BJ42" s="280">
        <f t="shared" si="1"/>
        <v>0</v>
      </c>
      <c r="BK42" s="356">
        <f t="shared" si="38"/>
        <v>0</v>
      </c>
      <c r="BL42" s="149">
        <f t="shared" si="39"/>
        <v>0</v>
      </c>
      <c r="BM42" s="149">
        <f t="shared" si="2"/>
        <v>0</v>
      </c>
      <c r="BN42" s="278">
        <f t="shared" si="3"/>
        <v>0</v>
      </c>
      <c r="BO42" s="149">
        <f t="shared" si="40"/>
        <v>0</v>
      </c>
      <c r="BP42" s="149">
        <f t="shared" si="41"/>
        <v>0</v>
      </c>
      <c r="BQ42" s="149">
        <f t="shared" si="4"/>
        <v>0</v>
      </c>
      <c r="BR42" s="356">
        <f t="shared" si="42"/>
        <v>0</v>
      </c>
      <c r="BS42" s="149">
        <f t="shared" si="43"/>
        <v>0</v>
      </c>
      <c r="BT42" s="149">
        <f t="shared" si="5"/>
        <v>1</v>
      </c>
      <c r="BU42" s="356">
        <f t="shared" si="6"/>
        <v>0</v>
      </c>
      <c r="BV42" s="149">
        <f t="shared" si="7"/>
        <v>0</v>
      </c>
      <c r="BW42" s="113">
        <f t="shared" si="8"/>
        <v>0</v>
      </c>
      <c r="BX42" s="248">
        <f t="shared" si="9"/>
        <v>0</v>
      </c>
      <c r="BY42" s="175">
        <f t="shared" si="10"/>
        <v>0</v>
      </c>
      <c r="BZ42" s="356">
        <f t="shared" si="11"/>
        <v>0</v>
      </c>
      <c r="CA42" s="149">
        <f t="shared" si="12"/>
        <v>0</v>
      </c>
      <c r="CB42" s="149">
        <f t="shared" si="13"/>
        <v>1</v>
      </c>
      <c r="CC42" s="276">
        <f t="shared" si="14"/>
        <v>1</v>
      </c>
      <c r="CD42" s="248">
        <f t="shared" si="15"/>
        <v>1</v>
      </c>
      <c r="CE42" s="274">
        <f t="shared" si="44"/>
        <v>1</v>
      </c>
      <c r="CF42" s="356">
        <f t="shared" si="16"/>
        <v>0</v>
      </c>
      <c r="CG42" s="149">
        <f t="shared" si="17"/>
        <v>0</v>
      </c>
      <c r="CH42" s="150">
        <f t="shared" si="18"/>
        <v>0</v>
      </c>
      <c r="CI42" s="149">
        <f t="shared" si="19"/>
        <v>0</v>
      </c>
      <c r="CJ42" s="149">
        <f t="shared" si="20"/>
        <v>0</v>
      </c>
      <c r="CK42" s="149">
        <f t="shared" si="21"/>
        <v>1</v>
      </c>
      <c r="CL42" s="149">
        <f t="shared" si="22"/>
        <v>1</v>
      </c>
      <c r="CM42" s="149">
        <f t="shared" si="23"/>
        <v>1</v>
      </c>
      <c r="CN42" s="283">
        <f t="shared" si="24"/>
        <v>1</v>
      </c>
      <c r="CO42" s="149">
        <f t="shared" si="25"/>
        <v>0</v>
      </c>
      <c r="CP42" s="149">
        <f t="shared" si="26"/>
        <v>0</v>
      </c>
      <c r="CQ42" s="283" t="str">
        <f t="shared" si="27"/>
        <v/>
      </c>
      <c r="CR42" s="149" t="str">
        <f t="shared" si="28"/>
        <v xml:space="preserve"> 2050</v>
      </c>
      <c r="CS42" s="149">
        <f t="shared" si="29"/>
        <v>2050</v>
      </c>
      <c r="CT42" s="149">
        <v>0</v>
      </c>
      <c r="CU42" s="149">
        <v>0</v>
      </c>
      <c r="CV42" s="149">
        <v>0</v>
      </c>
      <c r="CW42" s="149">
        <v>0</v>
      </c>
      <c r="CX42" s="149">
        <v>0</v>
      </c>
      <c r="CY42" s="149">
        <v>1</v>
      </c>
      <c r="CZ42" s="149">
        <v>0</v>
      </c>
      <c r="DA42" s="149">
        <v>1</v>
      </c>
      <c r="DB42" s="149">
        <v>0</v>
      </c>
      <c r="DC42" s="149">
        <v>0</v>
      </c>
      <c r="DD42" s="149">
        <v>0</v>
      </c>
      <c r="DE42" s="149">
        <v>0</v>
      </c>
      <c r="DF42" s="149">
        <v>0</v>
      </c>
      <c r="DG42" s="149">
        <v>0</v>
      </c>
      <c r="DH42" s="149">
        <v>0</v>
      </c>
      <c r="DI42" s="149">
        <v>0</v>
      </c>
      <c r="DJ42" s="149">
        <v>1</v>
      </c>
      <c r="DK42" s="149">
        <v>1</v>
      </c>
      <c r="DL42" s="149">
        <v>1</v>
      </c>
      <c r="DM42" s="149">
        <v>1</v>
      </c>
      <c r="DN42" s="149">
        <v>0</v>
      </c>
      <c r="DO42" s="149">
        <v>1</v>
      </c>
      <c r="DP42" s="149">
        <v>0</v>
      </c>
      <c r="DQ42" s="149" t="s">
        <v>154</v>
      </c>
      <c r="DR42" s="149">
        <v>0</v>
      </c>
      <c r="DS42" s="149" t="s">
        <v>7863</v>
      </c>
      <c r="DT42" s="149" t="s">
        <v>154</v>
      </c>
      <c r="DU42" s="149">
        <v>0</v>
      </c>
      <c r="DV42" s="149" t="s">
        <v>150</v>
      </c>
      <c r="DW42" s="149" t="str">
        <f t="shared" si="30"/>
        <v>N</v>
      </c>
      <c r="DX42" s="149" t="str">
        <f t="shared" si="31"/>
        <v/>
      </c>
      <c r="DY42" s="149" t="str">
        <f t="shared" si="32"/>
        <v>Y</v>
      </c>
      <c r="DZ42" s="149" t="str">
        <f t="shared" si="33"/>
        <v>N</v>
      </c>
      <c r="EA42" s="149" t="str">
        <f t="shared" si="34"/>
        <v>Yes</v>
      </c>
      <c r="EC42" s="149">
        <f t="shared" si="35"/>
        <v>2050</v>
      </c>
    </row>
    <row r="43" spans="1:133" s="149" customFormat="1" ht="16.5" customHeight="1">
      <c r="A43" s="149">
        <v>40</v>
      </c>
      <c r="B43" s="149">
        <v>28</v>
      </c>
      <c r="C43" s="150" t="s">
        <v>414</v>
      </c>
      <c r="D43" s="149" t="s">
        <v>415</v>
      </c>
      <c r="E43" s="149" t="s">
        <v>244</v>
      </c>
      <c r="F43" s="149" t="s">
        <v>416</v>
      </c>
      <c r="G43" s="149" t="s">
        <v>246</v>
      </c>
      <c r="H43" s="168" t="s">
        <v>417</v>
      </c>
      <c r="I43" s="149" t="s">
        <v>418</v>
      </c>
      <c r="J43" s="149">
        <v>-0.706</v>
      </c>
      <c r="K43" s="149" t="s">
        <v>419</v>
      </c>
      <c r="L43" s="149">
        <v>248243</v>
      </c>
      <c r="M43" s="150">
        <v>20</v>
      </c>
      <c r="N43" s="149" t="s">
        <v>154</v>
      </c>
      <c r="O43" s="149" t="s">
        <v>153</v>
      </c>
      <c r="P43" s="150" t="s">
        <v>153</v>
      </c>
      <c r="Q43" s="149" t="s">
        <v>154</v>
      </c>
      <c r="R43" s="149" t="s">
        <v>154</v>
      </c>
      <c r="S43" s="149" t="s">
        <v>153</v>
      </c>
      <c r="T43" s="149" t="s">
        <v>153</v>
      </c>
      <c r="U43" s="151" t="s">
        <v>153</v>
      </c>
      <c r="V43" s="149" t="s">
        <v>153</v>
      </c>
      <c r="W43" s="149" t="s">
        <v>153</v>
      </c>
      <c r="X43" s="152" t="s">
        <v>153</v>
      </c>
      <c r="Y43" s="149" t="s">
        <v>153</v>
      </c>
      <c r="Z43" s="149" t="s">
        <v>153</v>
      </c>
      <c r="AA43" s="150"/>
      <c r="AC43" s="149" t="s">
        <v>167</v>
      </c>
      <c r="AD43" s="149" t="s">
        <v>6</v>
      </c>
      <c r="AE43" s="149" t="s">
        <v>157</v>
      </c>
      <c r="AF43" s="149" t="s">
        <v>157</v>
      </c>
      <c r="AG43" s="149" t="s">
        <v>157</v>
      </c>
      <c r="AH43" s="150" t="s">
        <v>218</v>
      </c>
      <c r="AJ43" s="149" t="s">
        <v>154</v>
      </c>
      <c r="AK43" s="170" t="s">
        <v>153</v>
      </c>
      <c r="AN43" s="150"/>
      <c r="AO43" s="149" t="s">
        <v>219</v>
      </c>
      <c r="AP43" s="149" t="s">
        <v>150</v>
      </c>
      <c r="AQ43" s="149" t="s">
        <v>218</v>
      </c>
      <c r="AR43" s="149" t="s">
        <v>420</v>
      </c>
      <c r="AS43" s="149">
        <v>2038</v>
      </c>
      <c r="AU43" s="150"/>
      <c r="AV43" s="149" t="s">
        <v>157</v>
      </c>
      <c r="AW43" s="172" t="s">
        <v>158</v>
      </c>
      <c r="AX43" s="149" t="s">
        <v>158</v>
      </c>
      <c r="AY43" s="149" t="s">
        <v>154</v>
      </c>
      <c r="AZ43" s="149" t="s">
        <v>153</v>
      </c>
      <c r="BA43" s="149" t="s">
        <v>153</v>
      </c>
      <c r="BC43" s="150"/>
      <c r="BE43" s="173"/>
      <c r="BF43" s="150"/>
      <c r="BG43" s="283">
        <f t="shared" si="36"/>
        <v>0</v>
      </c>
      <c r="BH43" s="149">
        <f t="shared" si="37"/>
        <v>0</v>
      </c>
      <c r="BI43" s="149">
        <f t="shared" si="0"/>
        <v>0</v>
      </c>
      <c r="BJ43" s="280">
        <f t="shared" si="1"/>
        <v>0</v>
      </c>
      <c r="BK43" s="356">
        <f t="shared" si="38"/>
        <v>0</v>
      </c>
      <c r="BL43" s="149">
        <f t="shared" si="39"/>
        <v>0</v>
      </c>
      <c r="BM43" s="149">
        <f t="shared" si="2"/>
        <v>0</v>
      </c>
      <c r="BN43" s="278">
        <f t="shared" si="3"/>
        <v>0</v>
      </c>
      <c r="BO43" s="149">
        <f t="shared" si="40"/>
        <v>0</v>
      </c>
      <c r="BP43" s="149">
        <f t="shared" si="41"/>
        <v>0</v>
      </c>
      <c r="BQ43" s="149">
        <f t="shared" si="4"/>
        <v>0</v>
      </c>
      <c r="BR43" s="356">
        <f t="shared" si="42"/>
        <v>0</v>
      </c>
      <c r="BS43" s="149">
        <f t="shared" si="43"/>
        <v>0</v>
      </c>
      <c r="BT43" s="149">
        <f t="shared" si="5"/>
        <v>1</v>
      </c>
      <c r="BU43" s="356">
        <f t="shared" si="6"/>
        <v>0</v>
      </c>
      <c r="BV43" s="149">
        <f t="shared" si="7"/>
        <v>0</v>
      </c>
      <c r="BW43" s="113">
        <f t="shared" si="8"/>
        <v>0</v>
      </c>
      <c r="BX43" s="248">
        <f t="shared" si="9"/>
        <v>0</v>
      </c>
      <c r="BY43" s="175">
        <f t="shared" si="10"/>
        <v>0</v>
      </c>
      <c r="BZ43" s="356">
        <f t="shared" si="11"/>
        <v>0</v>
      </c>
      <c r="CA43" s="149">
        <f t="shared" si="12"/>
        <v>0</v>
      </c>
      <c r="CB43" s="149">
        <f t="shared" si="13"/>
        <v>1</v>
      </c>
      <c r="CC43" s="276">
        <f t="shared" si="14"/>
        <v>1</v>
      </c>
      <c r="CD43" s="248">
        <f t="shared" si="15"/>
        <v>1</v>
      </c>
      <c r="CE43" s="274">
        <f t="shared" si="44"/>
        <v>1</v>
      </c>
      <c r="CF43" s="356">
        <f t="shared" si="16"/>
        <v>0</v>
      </c>
      <c r="CG43" s="149">
        <f t="shared" si="17"/>
        <v>0</v>
      </c>
      <c r="CH43" s="150">
        <f t="shared" si="18"/>
        <v>0</v>
      </c>
      <c r="CI43" s="149">
        <f t="shared" si="19"/>
        <v>0</v>
      </c>
      <c r="CJ43" s="149">
        <f t="shared" si="20"/>
        <v>0</v>
      </c>
      <c r="CK43" s="149">
        <f t="shared" si="21"/>
        <v>1</v>
      </c>
      <c r="CL43" s="149">
        <f t="shared" si="22"/>
        <v>1</v>
      </c>
      <c r="CM43" s="149">
        <f t="shared" si="23"/>
        <v>1</v>
      </c>
      <c r="CN43" s="283">
        <f t="shared" si="24"/>
        <v>1</v>
      </c>
      <c r="CO43" s="149">
        <f t="shared" si="25"/>
        <v>0</v>
      </c>
      <c r="CP43" s="149">
        <f t="shared" si="26"/>
        <v>0</v>
      </c>
      <c r="CQ43" s="283" t="str">
        <f t="shared" si="27"/>
        <v/>
      </c>
      <c r="CR43" s="149" t="str">
        <f t="shared" si="28"/>
        <v xml:space="preserve"> 2038</v>
      </c>
      <c r="CS43" s="149">
        <f t="shared" si="29"/>
        <v>2038</v>
      </c>
      <c r="CT43" s="149">
        <v>0</v>
      </c>
      <c r="CU43" s="149">
        <v>0</v>
      </c>
      <c r="CV43" s="149">
        <v>0</v>
      </c>
      <c r="CW43" s="149">
        <v>0</v>
      </c>
      <c r="CX43" s="149">
        <v>0</v>
      </c>
      <c r="CY43" s="149">
        <v>0</v>
      </c>
      <c r="CZ43" s="149">
        <v>1</v>
      </c>
      <c r="DA43" s="149">
        <v>1</v>
      </c>
      <c r="DB43" s="149">
        <v>0</v>
      </c>
      <c r="DC43" s="149">
        <v>0</v>
      </c>
      <c r="DD43" s="149">
        <v>0</v>
      </c>
      <c r="DE43" s="149">
        <v>0</v>
      </c>
      <c r="DF43" s="149">
        <v>0</v>
      </c>
      <c r="DG43" s="149">
        <v>0</v>
      </c>
      <c r="DH43" s="149">
        <v>0</v>
      </c>
      <c r="DI43" s="149">
        <v>0</v>
      </c>
      <c r="DJ43" s="149">
        <v>1</v>
      </c>
      <c r="DK43" s="149">
        <v>0</v>
      </c>
      <c r="DL43" s="149">
        <v>1</v>
      </c>
      <c r="DM43" s="149">
        <v>1</v>
      </c>
      <c r="DN43" s="149">
        <v>0</v>
      </c>
      <c r="DO43" s="149">
        <v>1</v>
      </c>
      <c r="DP43" s="149">
        <v>0</v>
      </c>
      <c r="DQ43" s="149" t="s">
        <v>154</v>
      </c>
      <c r="DR43" s="149">
        <v>0</v>
      </c>
      <c r="DS43" s="149" t="s">
        <v>7859</v>
      </c>
      <c r="DT43" s="149" t="s">
        <v>154</v>
      </c>
      <c r="DU43" s="149">
        <v>0</v>
      </c>
      <c r="DV43" s="149" t="s">
        <v>150</v>
      </c>
      <c r="DW43" s="149" t="str">
        <f t="shared" si="30"/>
        <v>N</v>
      </c>
      <c r="DX43" s="149" t="str">
        <f t="shared" si="31"/>
        <v/>
      </c>
      <c r="DY43" s="149" t="str">
        <f t="shared" si="32"/>
        <v>Y</v>
      </c>
      <c r="DZ43" s="149" t="str">
        <f t="shared" si="33"/>
        <v>N</v>
      </c>
      <c r="EA43" s="149" t="str">
        <f t="shared" si="34"/>
        <v>Yes</v>
      </c>
      <c r="EC43" s="149">
        <f t="shared" si="35"/>
        <v>2038</v>
      </c>
    </row>
    <row r="44" spans="1:135" s="188" customFormat="1" ht="16.5" customHeight="1">
      <c r="A44" s="188">
        <v>41</v>
      </c>
      <c r="B44" s="188">
        <v>66</v>
      </c>
      <c r="C44" s="254" t="s">
        <v>421</v>
      </c>
      <c r="D44" s="149" t="s">
        <v>163</v>
      </c>
      <c r="E44" s="149" t="s">
        <v>144</v>
      </c>
      <c r="F44" s="149" t="s">
        <v>145</v>
      </c>
      <c r="G44" s="149" t="s">
        <v>146</v>
      </c>
      <c r="H44" s="168" t="s">
        <v>422</v>
      </c>
      <c r="I44" s="149" t="s">
        <v>423</v>
      </c>
      <c r="J44" s="149">
        <v>0.595</v>
      </c>
      <c r="K44" s="149" t="s">
        <v>424</v>
      </c>
      <c r="L44" s="149">
        <v>74067</v>
      </c>
      <c r="M44" s="150">
        <v>9</v>
      </c>
      <c r="N44" s="149" t="s">
        <v>154</v>
      </c>
      <c r="O44" s="149" t="s">
        <v>153</v>
      </c>
      <c r="P44" s="150" t="s">
        <v>153</v>
      </c>
      <c r="Q44" s="149" t="s">
        <v>150</v>
      </c>
      <c r="R44" s="149" t="s">
        <v>150</v>
      </c>
      <c r="S44" s="149" t="s">
        <v>151</v>
      </c>
      <c r="T44" s="149" t="s">
        <v>152</v>
      </c>
      <c r="U44" s="151">
        <v>2031</v>
      </c>
      <c r="V44" s="149" t="s">
        <v>153</v>
      </c>
      <c r="W44" s="149" t="s">
        <v>153</v>
      </c>
      <c r="X44" s="152" t="s">
        <v>153</v>
      </c>
      <c r="Y44" s="188" t="s">
        <v>154</v>
      </c>
      <c r="Z44" s="188" t="s">
        <v>210</v>
      </c>
      <c r="AA44" s="254"/>
      <c r="AC44" s="149" t="s">
        <v>167</v>
      </c>
      <c r="AD44" s="149" t="s">
        <v>6</v>
      </c>
      <c r="AE44" s="149" t="s">
        <v>157</v>
      </c>
      <c r="AF44" s="149" t="s">
        <v>157</v>
      </c>
      <c r="AG44" s="149" t="s">
        <v>157</v>
      </c>
      <c r="AH44" s="150" t="s">
        <v>218</v>
      </c>
      <c r="AI44" s="149"/>
      <c r="AJ44" s="149" t="s">
        <v>154</v>
      </c>
      <c r="AK44" s="170" t="s">
        <v>153</v>
      </c>
      <c r="AL44" s="149"/>
      <c r="AM44" s="149"/>
      <c r="AN44" s="150"/>
      <c r="AO44" s="149" t="s">
        <v>219</v>
      </c>
      <c r="AP44" s="149" t="s">
        <v>150</v>
      </c>
      <c r="AQ44" s="149" t="s">
        <v>218</v>
      </c>
      <c r="AR44" s="149" t="s">
        <v>425</v>
      </c>
      <c r="AS44" s="149">
        <v>2030</v>
      </c>
      <c r="AT44" s="149"/>
      <c r="AU44" s="150"/>
      <c r="AV44" s="149" t="s">
        <v>157</v>
      </c>
      <c r="AW44" s="172" t="s">
        <v>190</v>
      </c>
      <c r="AX44" s="149" t="s">
        <v>157</v>
      </c>
      <c r="AY44" s="149" t="s">
        <v>154</v>
      </c>
      <c r="AZ44" s="149" t="s">
        <v>153</v>
      </c>
      <c r="BA44" s="149" t="s">
        <v>153</v>
      </c>
      <c r="BB44" s="149"/>
      <c r="BC44" s="150"/>
      <c r="BD44" s="149"/>
      <c r="BE44" s="173"/>
      <c r="BF44" s="150"/>
      <c r="BG44" s="283">
        <f t="shared" si="36"/>
        <v>0</v>
      </c>
      <c r="BH44" s="149">
        <f t="shared" si="37"/>
        <v>0</v>
      </c>
      <c r="BI44" s="149">
        <f t="shared" si="0"/>
        <v>0</v>
      </c>
      <c r="BJ44" s="280">
        <f t="shared" si="1"/>
        <v>0</v>
      </c>
      <c r="BK44" s="356">
        <f t="shared" si="38"/>
        <v>0</v>
      </c>
      <c r="BL44" s="149">
        <f t="shared" si="39"/>
        <v>0</v>
      </c>
      <c r="BM44" s="149">
        <f t="shared" si="2"/>
        <v>1</v>
      </c>
      <c r="BN44" s="278">
        <f t="shared" si="3"/>
        <v>1</v>
      </c>
      <c r="BO44" s="149">
        <f t="shared" si="40"/>
        <v>0</v>
      </c>
      <c r="BP44" s="149">
        <f t="shared" si="41"/>
        <v>0</v>
      </c>
      <c r="BQ44" s="149">
        <f t="shared" si="4"/>
        <v>0</v>
      </c>
      <c r="BR44" s="356">
        <f t="shared" si="42"/>
        <v>0</v>
      </c>
      <c r="BS44" s="149">
        <f t="shared" si="43"/>
        <v>1</v>
      </c>
      <c r="BT44" s="149">
        <f t="shared" si="5"/>
        <v>0</v>
      </c>
      <c r="BU44" s="356">
        <f t="shared" si="6"/>
        <v>0</v>
      </c>
      <c r="BV44" s="149">
        <f t="shared" si="7"/>
        <v>0</v>
      </c>
      <c r="BW44" s="113">
        <f t="shared" si="8"/>
        <v>0</v>
      </c>
      <c r="BX44" s="248">
        <f t="shared" si="9"/>
        <v>0</v>
      </c>
      <c r="BY44" s="175">
        <f t="shared" si="10"/>
        <v>0</v>
      </c>
      <c r="BZ44" s="356">
        <f t="shared" si="11"/>
        <v>0</v>
      </c>
      <c r="CA44" s="149">
        <f t="shared" si="12"/>
        <v>1</v>
      </c>
      <c r="CB44" s="149">
        <f t="shared" si="13"/>
        <v>0</v>
      </c>
      <c r="CC44" s="276">
        <f t="shared" si="14"/>
        <v>1</v>
      </c>
      <c r="CD44" s="248">
        <f t="shared" si="15"/>
        <v>1</v>
      </c>
      <c r="CE44" s="274">
        <f t="shared" si="44"/>
        <v>1</v>
      </c>
      <c r="CF44" s="356">
        <f t="shared" si="16"/>
        <v>0</v>
      </c>
      <c r="CG44" s="149">
        <f t="shared" si="17"/>
        <v>0</v>
      </c>
      <c r="CH44" s="150">
        <f t="shared" si="18"/>
        <v>0</v>
      </c>
      <c r="CI44" s="149">
        <f t="shared" si="19"/>
        <v>0</v>
      </c>
      <c r="CJ44" s="149">
        <f t="shared" si="20"/>
        <v>1</v>
      </c>
      <c r="CK44" s="149">
        <f t="shared" si="21"/>
        <v>1</v>
      </c>
      <c r="CL44" s="149">
        <f t="shared" si="22"/>
        <v>2</v>
      </c>
      <c r="CM44" s="149">
        <f t="shared" si="23"/>
        <v>1</v>
      </c>
      <c r="CN44" s="283">
        <f t="shared" si="24"/>
        <v>1</v>
      </c>
      <c r="CO44" s="149">
        <f t="shared" si="25"/>
        <v>0</v>
      </c>
      <c r="CP44" s="149">
        <f t="shared" si="26"/>
        <v>0</v>
      </c>
      <c r="CQ44" s="283" t="str">
        <f t="shared" si="27"/>
        <v/>
      </c>
      <c r="CR44" s="149" t="str">
        <f t="shared" si="28"/>
        <v xml:space="preserve"> 2030</v>
      </c>
      <c r="CS44" s="149">
        <f t="shared" si="29"/>
        <v>2030</v>
      </c>
      <c r="CT44" s="149">
        <v>0</v>
      </c>
      <c r="CU44" s="149">
        <v>0</v>
      </c>
      <c r="CV44" s="149">
        <v>0</v>
      </c>
      <c r="CW44" s="149">
        <v>0</v>
      </c>
      <c r="CX44" s="149">
        <v>1</v>
      </c>
      <c r="CY44" s="149">
        <v>0</v>
      </c>
      <c r="CZ44" s="149">
        <v>0</v>
      </c>
      <c r="DA44" s="149">
        <v>1</v>
      </c>
      <c r="DB44" s="149">
        <v>0</v>
      </c>
      <c r="DC44" s="149">
        <v>0</v>
      </c>
      <c r="DD44" s="149">
        <v>1</v>
      </c>
      <c r="DE44" s="149">
        <v>1</v>
      </c>
      <c r="DF44" s="149">
        <v>1</v>
      </c>
      <c r="DG44" s="149">
        <v>0</v>
      </c>
      <c r="DH44" s="149">
        <v>0</v>
      </c>
      <c r="DI44" s="149">
        <v>1</v>
      </c>
      <c r="DJ44" s="149">
        <v>1</v>
      </c>
      <c r="DK44" s="149">
        <v>1</v>
      </c>
      <c r="DL44" s="149">
        <v>1</v>
      </c>
      <c r="DM44" s="149">
        <v>1</v>
      </c>
      <c r="DN44" s="149">
        <v>0</v>
      </c>
      <c r="DO44" s="149">
        <v>1</v>
      </c>
      <c r="DP44" s="149">
        <v>1</v>
      </c>
      <c r="DQ44" s="149" t="s">
        <v>150</v>
      </c>
      <c r="DR44" s="149" t="s">
        <v>157</v>
      </c>
      <c r="DS44" s="149" t="s">
        <v>7857</v>
      </c>
      <c r="DT44" s="149" t="s">
        <v>154</v>
      </c>
      <c r="DU44" s="149">
        <v>0</v>
      </c>
      <c r="DV44" s="149" t="s">
        <v>150</v>
      </c>
      <c r="DW44" s="149" t="str">
        <f t="shared" si="30"/>
        <v>Y</v>
      </c>
      <c r="DX44" s="149" t="str">
        <f t="shared" si="31"/>
        <v>Committed</v>
      </c>
      <c r="DY44" s="149" t="str">
        <f t="shared" si="32"/>
        <v>Y</v>
      </c>
      <c r="DZ44" s="149" t="str">
        <f t="shared" si="33"/>
        <v>N</v>
      </c>
      <c r="EA44" s="149" t="str">
        <f t="shared" si="34"/>
        <v>Yes</v>
      </c>
      <c r="EB44" s="149"/>
      <c r="EC44" s="149">
        <f t="shared" si="35"/>
        <v>2030</v>
      </c>
      <c r="ED44" s="149"/>
      <c r="EE44" s="149"/>
    </row>
    <row r="45" spans="1:133" s="149" customFormat="1" ht="16.5" customHeight="1">
      <c r="A45" s="149">
        <v>42</v>
      </c>
      <c r="B45" s="149">
        <v>46</v>
      </c>
      <c r="C45" s="150" t="s">
        <v>426</v>
      </c>
      <c r="D45" s="149" t="s">
        <v>205</v>
      </c>
      <c r="E45" s="149" t="s">
        <v>206</v>
      </c>
      <c r="F45" s="149" t="s">
        <v>145</v>
      </c>
      <c r="G45" s="149" t="s">
        <v>146</v>
      </c>
      <c r="H45" s="168" t="s">
        <v>427</v>
      </c>
      <c r="I45" s="149" t="s">
        <v>428</v>
      </c>
      <c r="J45" s="149">
        <v>0.223</v>
      </c>
      <c r="K45" s="149" t="s">
        <v>429</v>
      </c>
      <c r="L45" s="149">
        <v>60500</v>
      </c>
      <c r="M45" s="150">
        <v>10</v>
      </c>
      <c r="N45" s="149" t="s">
        <v>154</v>
      </c>
      <c r="O45" s="149" t="s">
        <v>153</v>
      </c>
      <c r="P45" s="150" t="s">
        <v>153</v>
      </c>
      <c r="Q45" s="149" t="s">
        <v>154</v>
      </c>
      <c r="R45" s="149" t="s">
        <v>154</v>
      </c>
      <c r="S45" s="149" t="s">
        <v>153</v>
      </c>
      <c r="T45" s="149" t="s">
        <v>153</v>
      </c>
      <c r="U45" s="151" t="s">
        <v>153</v>
      </c>
      <c r="V45" s="149" t="s">
        <v>153</v>
      </c>
      <c r="W45" s="149" t="s">
        <v>153</v>
      </c>
      <c r="X45" s="152" t="s">
        <v>153</v>
      </c>
      <c r="Y45" s="149" t="s">
        <v>153</v>
      </c>
      <c r="Z45" s="149" t="s">
        <v>153</v>
      </c>
      <c r="AA45" s="150"/>
      <c r="AC45" s="149" t="s">
        <v>233</v>
      </c>
      <c r="AD45" s="149" t="s">
        <v>234</v>
      </c>
      <c r="AE45" s="149" t="s">
        <v>168</v>
      </c>
      <c r="AF45" s="149" t="s">
        <v>168</v>
      </c>
      <c r="AG45" s="149" t="s">
        <v>168</v>
      </c>
      <c r="AH45" s="150" t="s">
        <v>153</v>
      </c>
      <c r="AJ45" s="149" t="s">
        <v>154</v>
      </c>
      <c r="AK45" s="170" t="s">
        <v>153</v>
      </c>
      <c r="AM45" s="189" t="s">
        <v>430</v>
      </c>
      <c r="AN45" s="150" t="s">
        <v>431</v>
      </c>
      <c r="AP45" s="149" t="s">
        <v>154</v>
      </c>
      <c r="AQ45" s="149" t="s">
        <v>153</v>
      </c>
      <c r="AR45" s="149" t="s">
        <v>153</v>
      </c>
      <c r="AU45" s="150"/>
      <c r="AV45" s="149" t="s">
        <v>168</v>
      </c>
      <c r="AW45" s="172" t="s">
        <v>168</v>
      </c>
      <c r="AX45" s="149" t="s">
        <v>158</v>
      </c>
      <c r="AY45" s="149" t="s">
        <v>154</v>
      </c>
      <c r="AZ45" s="149" t="s">
        <v>153</v>
      </c>
      <c r="BA45" s="149" t="s">
        <v>153</v>
      </c>
      <c r="BC45" s="150"/>
      <c r="BE45" s="173"/>
      <c r="BF45" s="150"/>
      <c r="BG45" s="283">
        <f t="shared" si="36"/>
        <v>0</v>
      </c>
      <c r="BH45" s="149">
        <f t="shared" si="37"/>
        <v>0</v>
      </c>
      <c r="BI45" s="149">
        <f t="shared" si="0"/>
        <v>0</v>
      </c>
      <c r="BJ45" s="280">
        <f t="shared" si="1"/>
        <v>0</v>
      </c>
      <c r="BK45" s="356">
        <f t="shared" si="38"/>
        <v>0</v>
      </c>
      <c r="BL45" s="149">
        <f t="shared" si="39"/>
        <v>0</v>
      </c>
      <c r="BM45" s="149">
        <f t="shared" si="2"/>
        <v>0</v>
      </c>
      <c r="BN45" s="278">
        <f t="shared" si="3"/>
        <v>0</v>
      </c>
      <c r="BO45" s="149">
        <f t="shared" si="40"/>
        <v>0</v>
      </c>
      <c r="BP45" s="149">
        <f t="shared" si="41"/>
        <v>0</v>
      </c>
      <c r="BQ45" s="149">
        <f t="shared" si="4"/>
        <v>0</v>
      </c>
      <c r="BR45" s="356">
        <f t="shared" si="42"/>
        <v>0</v>
      </c>
      <c r="BS45" s="149">
        <f t="shared" si="43"/>
        <v>0</v>
      </c>
      <c r="BT45" s="149">
        <f t="shared" si="5"/>
        <v>0</v>
      </c>
      <c r="BU45" s="356">
        <f t="shared" si="6"/>
        <v>0</v>
      </c>
      <c r="BV45" s="149">
        <f t="shared" si="7"/>
        <v>0</v>
      </c>
      <c r="BW45" s="113">
        <f t="shared" si="8"/>
        <v>0</v>
      </c>
      <c r="BX45" s="248">
        <f t="shared" si="9"/>
        <v>0</v>
      </c>
      <c r="BY45" s="175">
        <f t="shared" si="10"/>
        <v>0</v>
      </c>
      <c r="BZ45" s="356">
        <f t="shared" si="11"/>
        <v>0</v>
      </c>
      <c r="CA45" s="149">
        <f t="shared" si="12"/>
        <v>0</v>
      </c>
      <c r="CB45" s="149">
        <f t="shared" si="13"/>
        <v>0</v>
      </c>
      <c r="CC45" s="276">
        <f t="shared" si="14"/>
        <v>0</v>
      </c>
      <c r="CD45" s="248">
        <f t="shared" si="15"/>
        <v>0</v>
      </c>
      <c r="CE45" s="274">
        <f t="shared" si="44"/>
        <v>0</v>
      </c>
      <c r="CF45" s="356">
        <f t="shared" si="16"/>
        <v>0</v>
      </c>
      <c r="CG45" s="149">
        <f t="shared" si="17"/>
        <v>0</v>
      </c>
      <c r="CH45" s="150">
        <f t="shared" si="18"/>
        <v>0</v>
      </c>
      <c r="CI45" s="149">
        <f t="shared" si="19"/>
        <v>0</v>
      </c>
      <c r="CJ45" s="149">
        <f t="shared" si="20"/>
        <v>0</v>
      </c>
      <c r="CK45" s="149">
        <f t="shared" si="21"/>
        <v>0</v>
      </c>
      <c r="CL45" s="149">
        <f t="shared" si="22"/>
        <v>0</v>
      </c>
      <c r="CM45" s="149">
        <f t="shared" si="23"/>
        <v>0</v>
      </c>
      <c r="CN45" s="283">
        <f t="shared" si="24"/>
        <v>0</v>
      </c>
      <c r="CO45" s="149">
        <f t="shared" si="25"/>
        <v>0</v>
      </c>
      <c r="CP45" s="149">
        <f t="shared" si="26"/>
        <v>1</v>
      </c>
      <c r="CQ45" s="283" t="str">
        <f t="shared" si="27"/>
        <v/>
      </c>
      <c r="CR45" s="149" t="str">
        <f t="shared" si="28"/>
        <v xml:space="preserve"> </v>
      </c>
      <c r="CS45" s="149">
        <f t="shared" si="29"/>
        <v>0</v>
      </c>
      <c r="CT45" s="149">
        <v>0</v>
      </c>
      <c r="CU45" s="149">
        <v>0</v>
      </c>
      <c r="CV45" s="149">
        <v>0</v>
      </c>
      <c r="CW45" s="149">
        <v>0</v>
      </c>
      <c r="CX45" s="149">
        <v>0</v>
      </c>
      <c r="CY45" s="149">
        <v>0</v>
      </c>
      <c r="CZ45" s="149">
        <v>0</v>
      </c>
      <c r="DA45" s="149">
        <v>0</v>
      </c>
      <c r="DB45" s="149">
        <v>0</v>
      </c>
      <c r="DC45" s="149">
        <v>0</v>
      </c>
      <c r="DD45" s="149">
        <v>0</v>
      </c>
      <c r="DE45" s="149">
        <v>0</v>
      </c>
      <c r="DF45" s="149">
        <v>0</v>
      </c>
      <c r="DG45" s="149">
        <v>0</v>
      </c>
      <c r="DH45" s="149">
        <v>0</v>
      </c>
      <c r="DI45" s="149">
        <v>0</v>
      </c>
      <c r="DJ45" s="149">
        <v>0</v>
      </c>
      <c r="DK45" s="149">
        <v>0</v>
      </c>
      <c r="DL45" s="149">
        <v>0</v>
      </c>
      <c r="DM45" s="149">
        <v>0</v>
      </c>
      <c r="DN45" s="149">
        <v>0</v>
      </c>
      <c r="DO45" s="149">
        <v>0</v>
      </c>
      <c r="DP45" s="149">
        <v>0</v>
      </c>
      <c r="DQ45" s="149" t="s">
        <v>154</v>
      </c>
      <c r="DR45" s="149">
        <v>0</v>
      </c>
      <c r="DS45" s="149" t="s">
        <v>154</v>
      </c>
      <c r="DT45" s="149" t="s">
        <v>154</v>
      </c>
      <c r="DU45" s="149">
        <v>0</v>
      </c>
      <c r="DV45" s="149">
        <v>0</v>
      </c>
      <c r="DW45" s="149" t="str">
        <f t="shared" si="30"/>
        <v>N</v>
      </c>
      <c r="DX45" s="149" t="str">
        <f t="shared" si="31"/>
        <v/>
      </c>
      <c r="DY45" s="149" t="str">
        <f t="shared" si="32"/>
        <v>N</v>
      </c>
      <c r="DZ45" s="149" t="str">
        <f t="shared" si="33"/>
        <v>N</v>
      </c>
      <c r="EA45" s="149" t="str">
        <f t="shared" si="34"/>
        <v>Not Specified</v>
      </c>
      <c r="EC45" s="149">
        <f t="shared" si="35"/>
        <v>0</v>
      </c>
    </row>
    <row r="46" spans="1:133" s="149" customFormat="1" ht="16.5" customHeight="1">
      <c r="A46" s="149">
        <v>43</v>
      </c>
      <c r="B46" s="149">
        <v>35</v>
      </c>
      <c r="C46" s="150" t="s">
        <v>432</v>
      </c>
      <c r="D46" s="149" t="s">
        <v>271</v>
      </c>
      <c r="E46" s="149" t="s">
        <v>272</v>
      </c>
      <c r="F46" s="149" t="s">
        <v>175</v>
      </c>
      <c r="G46" s="149" t="s">
        <v>176</v>
      </c>
      <c r="H46" s="168" t="s">
        <v>433</v>
      </c>
      <c r="I46" s="149" t="s">
        <v>434</v>
      </c>
      <c r="J46" s="149">
        <v>-0.159</v>
      </c>
      <c r="K46" s="149" t="s">
        <v>435</v>
      </c>
      <c r="L46" s="149">
        <v>313067</v>
      </c>
      <c r="M46" s="150">
        <v>11</v>
      </c>
      <c r="N46" s="149" t="s">
        <v>154</v>
      </c>
      <c r="O46" s="149" t="s">
        <v>153</v>
      </c>
      <c r="P46" s="150" t="s">
        <v>153</v>
      </c>
      <c r="Q46" s="149" t="s">
        <v>154</v>
      </c>
      <c r="R46" s="149" t="s">
        <v>154</v>
      </c>
      <c r="S46" s="149" t="s">
        <v>153</v>
      </c>
      <c r="T46" s="149" t="s">
        <v>153</v>
      </c>
      <c r="U46" s="151" t="s">
        <v>153</v>
      </c>
      <c r="V46" s="149" t="s">
        <v>153</v>
      </c>
      <c r="W46" s="149" t="s">
        <v>153</v>
      </c>
      <c r="X46" s="152" t="s">
        <v>153</v>
      </c>
      <c r="Y46" s="149" t="s">
        <v>153</v>
      </c>
      <c r="Z46" s="149" t="s">
        <v>153</v>
      </c>
      <c r="AA46" s="150"/>
      <c r="AC46" s="149" t="s">
        <v>153</v>
      </c>
      <c r="AD46" s="149" t="s">
        <v>153</v>
      </c>
      <c r="AE46" s="149" t="s">
        <v>153</v>
      </c>
      <c r="AF46" s="149" t="s">
        <v>153</v>
      </c>
      <c r="AG46" s="149" t="s">
        <v>153</v>
      </c>
      <c r="AH46" s="150" t="s">
        <v>153</v>
      </c>
      <c r="AJ46" s="149" t="s">
        <v>154</v>
      </c>
      <c r="AK46" s="170" t="s">
        <v>153</v>
      </c>
      <c r="AN46" s="150"/>
      <c r="AP46" s="149" t="s">
        <v>154</v>
      </c>
      <c r="AQ46" s="149" t="s">
        <v>153</v>
      </c>
      <c r="AR46" s="149" t="s">
        <v>153</v>
      </c>
      <c r="AU46" s="150"/>
      <c r="AV46" s="188" t="s">
        <v>168</v>
      </c>
      <c r="AW46" s="172" t="s">
        <v>153</v>
      </c>
      <c r="AX46" s="149" t="s">
        <v>153</v>
      </c>
      <c r="AY46" s="149" t="s">
        <v>154</v>
      </c>
      <c r="AZ46" s="149" t="s">
        <v>153</v>
      </c>
      <c r="BA46" s="149" t="s">
        <v>153</v>
      </c>
      <c r="BC46" s="150"/>
      <c r="BE46" s="173"/>
      <c r="BF46" s="150"/>
      <c r="BG46" s="283">
        <f t="shared" si="36"/>
        <v>0</v>
      </c>
      <c r="BH46" s="149">
        <f t="shared" si="37"/>
        <v>0</v>
      </c>
      <c r="BI46" s="149">
        <f t="shared" si="0"/>
        <v>0</v>
      </c>
      <c r="BJ46" s="280">
        <f t="shared" si="1"/>
        <v>0</v>
      </c>
      <c r="BK46" s="356">
        <f t="shared" si="38"/>
        <v>0</v>
      </c>
      <c r="BL46" s="149">
        <f t="shared" si="39"/>
        <v>0</v>
      </c>
      <c r="BM46" s="149">
        <f t="shared" si="2"/>
        <v>0</v>
      </c>
      <c r="BN46" s="278">
        <f t="shared" si="3"/>
        <v>0</v>
      </c>
      <c r="BO46" s="149">
        <f t="shared" si="40"/>
        <v>0</v>
      </c>
      <c r="BP46" s="149">
        <f t="shared" si="41"/>
        <v>0</v>
      </c>
      <c r="BQ46" s="149">
        <f t="shared" si="4"/>
        <v>0</v>
      </c>
      <c r="BR46" s="356">
        <f t="shared" si="42"/>
        <v>0</v>
      </c>
      <c r="BS46" s="149">
        <f t="shared" si="43"/>
        <v>0</v>
      </c>
      <c r="BT46" s="149">
        <f t="shared" si="5"/>
        <v>0</v>
      </c>
      <c r="BU46" s="356">
        <f t="shared" si="6"/>
        <v>0</v>
      </c>
      <c r="BV46" s="149">
        <f t="shared" si="7"/>
        <v>0</v>
      </c>
      <c r="BW46" s="113">
        <f t="shared" si="8"/>
        <v>0</v>
      </c>
      <c r="BX46" s="248">
        <f t="shared" si="9"/>
        <v>0</v>
      </c>
      <c r="BY46" s="175">
        <f t="shared" si="10"/>
        <v>0</v>
      </c>
      <c r="BZ46" s="356">
        <f t="shared" si="11"/>
        <v>0</v>
      </c>
      <c r="CA46" s="149">
        <f t="shared" si="12"/>
        <v>0</v>
      </c>
      <c r="CB46" s="149">
        <f t="shared" si="13"/>
        <v>0</v>
      </c>
      <c r="CC46" s="276">
        <f t="shared" si="14"/>
        <v>0</v>
      </c>
      <c r="CD46" s="248">
        <f t="shared" si="15"/>
        <v>0</v>
      </c>
      <c r="CE46" s="274">
        <f t="shared" si="44"/>
        <v>0</v>
      </c>
      <c r="CF46" s="356">
        <f t="shared" si="16"/>
        <v>0</v>
      </c>
      <c r="CG46" s="149">
        <f t="shared" si="17"/>
        <v>0</v>
      </c>
      <c r="CH46" s="150">
        <f t="shared" si="18"/>
        <v>0</v>
      </c>
      <c r="CI46" s="149">
        <f t="shared" si="19"/>
        <v>0</v>
      </c>
      <c r="CJ46" s="149">
        <f t="shared" si="20"/>
        <v>0</v>
      </c>
      <c r="CK46" s="149">
        <f t="shared" si="21"/>
        <v>0</v>
      </c>
      <c r="CL46" s="149">
        <f t="shared" si="22"/>
        <v>0</v>
      </c>
      <c r="CM46" s="149">
        <f t="shared" si="23"/>
        <v>0</v>
      </c>
      <c r="CN46" s="283">
        <f t="shared" si="24"/>
        <v>0</v>
      </c>
      <c r="CO46" s="149">
        <f t="shared" si="25"/>
        <v>0</v>
      </c>
      <c r="CP46" s="149">
        <f t="shared" si="26"/>
        <v>1</v>
      </c>
      <c r="CQ46" s="283" t="str">
        <f t="shared" si="27"/>
        <v/>
      </c>
      <c r="CR46" s="149" t="str">
        <f t="shared" si="28"/>
        <v xml:space="preserve"> </v>
      </c>
      <c r="CS46" s="149">
        <f t="shared" si="29"/>
        <v>0</v>
      </c>
      <c r="CT46" s="149">
        <v>0</v>
      </c>
      <c r="CU46" s="149">
        <v>0</v>
      </c>
      <c r="CV46" s="149">
        <v>0</v>
      </c>
      <c r="CW46" s="149">
        <v>0</v>
      </c>
      <c r="CX46" s="149">
        <v>0</v>
      </c>
      <c r="CY46" s="149">
        <v>0</v>
      </c>
      <c r="CZ46" s="149">
        <v>0</v>
      </c>
      <c r="DA46" s="149">
        <v>0</v>
      </c>
      <c r="DB46" s="149">
        <v>0</v>
      </c>
      <c r="DC46" s="149">
        <v>0</v>
      </c>
      <c r="DD46" s="149">
        <v>0</v>
      </c>
      <c r="DE46" s="149">
        <v>0</v>
      </c>
      <c r="DF46" s="149">
        <v>0</v>
      </c>
      <c r="DG46" s="149">
        <v>0</v>
      </c>
      <c r="DH46" s="149">
        <v>0</v>
      </c>
      <c r="DI46" s="149">
        <v>0</v>
      </c>
      <c r="DJ46" s="149">
        <v>0</v>
      </c>
      <c r="DK46" s="149">
        <v>0</v>
      </c>
      <c r="DL46" s="149">
        <v>0</v>
      </c>
      <c r="DM46" s="149">
        <v>0</v>
      </c>
      <c r="DN46" s="149">
        <v>0</v>
      </c>
      <c r="DO46" s="149">
        <v>0</v>
      </c>
      <c r="DP46" s="149">
        <v>0</v>
      </c>
      <c r="DQ46" s="149" t="s">
        <v>154</v>
      </c>
      <c r="DR46" s="149">
        <v>0</v>
      </c>
      <c r="DS46" s="149" t="s">
        <v>154</v>
      </c>
      <c r="DT46" s="149" t="s">
        <v>180</v>
      </c>
      <c r="DU46" s="149" t="s">
        <v>3005</v>
      </c>
      <c r="DV46" s="149">
        <v>0</v>
      </c>
      <c r="DW46" s="149" t="str">
        <f t="shared" si="30"/>
        <v>N</v>
      </c>
      <c r="DX46" s="149" t="str">
        <f t="shared" si="31"/>
        <v/>
      </c>
      <c r="DY46" s="149" t="str">
        <f t="shared" si="32"/>
        <v>N</v>
      </c>
      <c r="DZ46" s="149" t="str">
        <f t="shared" si="33"/>
        <v>N</v>
      </c>
      <c r="EA46" s="149" t="str">
        <f t="shared" si="34"/>
        <v>Not Specified</v>
      </c>
      <c r="EC46" s="149">
        <f t="shared" si="35"/>
        <v>0</v>
      </c>
    </row>
    <row r="47" spans="1:133" s="149" customFormat="1" ht="16.5" customHeight="1">
      <c r="A47" s="149">
        <v>44</v>
      </c>
      <c r="B47" s="149">
        <v>47</v>
      </c>
      <c r="C47" s="150" t="s">
        <v>436</v>
      </c>
      <c r="D47" s="149" t="s">
        <v>437</v>
      </c>
      <c r="E47" s="149" t="s">
        <v>144</v>
      </c>
      <c r="F47" s="149" t="s">
        <v>175</v>
      </c>
      <c r="G47" s="149" t="s">
        <v>176</v>
      </c>
      <c r="H47" s="168" t="s">
        <v>438</v>
      </c>
      <c r="I47" s="149" t="s">
        <v>439</v>
      </c>
      <c r="J47" s="149">
        <v>0.684</v>
      </c>
      <c r="K47" s="149" t="s">
        <v>440</v>
      </c>
      <c r="L47" s="149">
        <v>570895</v>
      </c>
      <c r="M47" s="150">
        <v>10</v>
      </c>
      <c r="N47" s="149" t="s">
        <v>154</v>
      </c>
      <c r="O47" s="149" t="s">
        <v>153</v>
      </c>
      <c r="P47" s="150" t="s">
        <v>153</v>
      </c>
      <c r="Q47" s="149" t="s">
        <v>154</v>
      </c>
      <c r="R47" s="149" t="s">
        <v>154</v>
      </c>
      <c r="T47" s="256"/>
      <c r="U47" s="151" t="s">
        <v>153</v>
      </c>
      <c r="V47" s="149" t="s">
        <v>153</v>
      </c>
      <c r="W47" s="149" t="s">
        <v>153</v>
      </c>
      <c r="X47" s="152" t="s">
        <v>153</v>
      </c>
      <c r="Y47" s="149" t="s">
        <v>153</v>
      </c>
      <c r="Z47" s="149" t="s">
        <v>153</v>
      </c>
      <c r="AA47" s="192"/>
      <c r="AB47" s="255"/>
      <c r="AC47" s="149" t="s">
        <v>233</v>
      </c>
      <c r="AD47" s="149" t="s">
        <v>234</v>
      </c>
      <c r="AE47" s="149" t="s">
        <v>168</v>
      </c>
      <c r="AF47" s="149" t="s">
        <v>168</v>
      </c>
      <c r="AG47" s="149" t="s">
        <v>168</v>
      </c>
      <c r="AH47" s="150" t="s">
        <v>153</v>
      </c>
      <c r="AI47" s="149" t="s">
        <v>180</v>
      </c>
      <c r="AJ47" s="149" t="s">
        <v>154</v>
      </c>
      <c r="AK47" s="170" t="s">
        <v>153</v>
      </c>
      <c r="AL47" s="149">
        <v>2060</v>
      </c>
      <c r="AN47" s="150"/>
      <c r="AP47" s="149" t="s">
        <v>154</v>
      </c>
      <c r="AQ47" s="149" t="s">
        <v>153</v>
      </c>
      <c r="AR47" s="149" t="s">
        <v>153</v>
      </c>
      <c r="AU47" s="150"/>
      <c r="AV47" s="149" t="s">
        <v>168</v>
      </c>
      <c r="AW47" s="172" t="s">
        <v>168</v>
      </c>
      <c r="AX47" s="149" t="s">
        <v>158</v>
      </c>
      <c r="AY47" s="149" t="s">
        <v>154</v>
      </c>
      <c r="AZ47" s="149" t="s">
        <v>153</v>
      </c>
      <c r="BA47" s="149" t="s">
        <v>153</v>
      </c>
      <c r="BB47" s="171" t="s">
        <v>441</v>
      </c>
      <c r="BC47" s="150"/>
      <c r="BE47" s="173"/>
      <c r="BF47" s="150"/>
      <c r="BG47" s="283">
        <f t="shared" si="36"/>
        <v>0</v>
      </c>
      <c r="BH47" s="149">
        <f t="shared" si="37"/>
        <v>0</v>
      </c>
      <c r="BI47" s="149">
        <f t="shared" si="0"/>
        <v>0</v>
      </c>
      <c r="BJ47" s="280">
        <f t="shared" si="1"/>
        <v>0</v>
      </c>
      <c r="BK47" s="356">
        <f t="shared" si="38"/>
        <v>0</v>
      </c>
      <c r="BL47" s="149">
        <f t="shared" si="39"/>
        <v>0</v>
      </c>
      <c r="BM47" s="149">
        <f t="shared" si="2"/>
        <v>0</v>
      </c>
      <c r="BN47" s="278">
        <f t="shared" si="3"/>
        <v>0</v>
      </c>
      <c r="BO47" s="149">
        <f t="shared" si="40"/>
        <v>0</v>
      </c>
      <c r="BP47" s="149">
        <f t="shared" si="41"/>
        <v>0</v>
      </c>
      <c r="BQ47" s="149">
        <f t="shared" si="4"/>
        <v>0</v>
      </c>
      <c r="BR47" s="356">
        <f t="shared" si="42"/>
        <v>0</v>
      </c>
      <c r="BS47" s="149">
        <f t="shared" si="43"/>
        <v>0</v>
      </c>
      <c r="BT47" s="149">
        <f t="shared" si="5"/>
        <v>0</v>
      </c>
      <c r="BU47" s="356">
        <f t="shared" si="6"/>
        <v>0</v>
      </c>
      <c r="BV47" s="149">
        <f t="shared" si="7"/>
        <v>0</v>
      </c>
      <c r="BW47" s="113">
        <f t="shared" si="8"/>
        <v>0</v>
      </c>
      <c r="BX47" s="248">
        <f t="shared" si="9"/>
        <v>1</v>
      </c>
      <c r="BY47" s="175">
        <f t="shared" si="10"/>
        <v>0</v>
      </c>
      <c r="BZ47" s="356">
        <f t="shared" si="11"/>
        <v>0</v>
      </c>
      <c r="CA47" s="149">
        <f t="shared" si="12"/>
        <v>0</v>
      </c>
      <c r="CB47" s="149">
        <f t="shared" si="13"/>
        <v>0</v>
      </c>
      <c r="CC47" s="276">
        <f t="shared" si="14"/>
        <v>0</v>
      </c>
      <c r="CD47" s="248">
        <f t="shared" si="15"/>
        <v>1</v>
      </c>
      <c r="CE47" s="274">
        <f t="shared" si="44"/>
        <v>0</v>
      </c>
      <c r="CF47" s="356">
        <f t="shared" si="16"/>
        <v>0</v>
      </c>
      <c r="CG47" s="149">
        <f t="shared" si="17"/>
        <v>0</v>
      </c>
      <c r="CH47" s="150">
        <f t="shared" si="18"/>
        <v>0</v>
      </c>
      <c r="CI47" s="149">
        <f t="shared" si="19"/>
        <v>0</v>
      </c>
      <c r="CJ47" s="149">
        <f t="shared" si="20"/>
        <v>0</v>
      </c>
      <c r="CK47" s="149">
        <f t="shared" si="21"/>
        <v>0</v>
      </c>
      <c r="CL47" s="149">
        <f t="shared" si="22"/>
        <v>0</v>
      </c>
      <c r="CM47" s="149">
        <f t="shared" si="23"/>
        <v>0</v>
      </c>
      <c r="CN47" s="283">
        <f t="shared" si="24"/>
        <v>0</v>
      </c>
      <c r="CO47" s="149">
        <f t="shared" si="25"/>
        <v>0</v>
      </c>
      <c r="CP47" s="149">
        <f t="shared" si="26"/>
        <v>1</v>
      </c>
      <c r="CQ47" s="283" t="str">
        <f t="shared" si="27"/>
        <v/>
      </c>
      <c r="CR47" s="149" t="str">
        <f t="shared" si="28"/>
        <v xml:space="preserve"> </v>
      </c>
      <c r="CS47" s="149">
        <f t="shared" si="29"/>
        <v>0</v>
      </c>
      <c r="CT47" s="149">
        <v>0</v>
      </c>
      <c r="CU47" s="149">
        <v>0</v>
      </c>
      <c r="CV47" s="149">
        <v>0</v>
      </c>
      <c r="CW47" s="149">
        <v>0</v>
      </c>
      <c r="CX47" s="149">
        <v>0</v>
      </c>
      <c r="CY47" s="149">
        <v>0</v>
      </c>
      <c r="CZ47" s="149">
        <v>0</v>
      </c>
      <c r="DA47" s="149">
        <v>0</v>
      </c>
      <c r="DB47" s="149">
        <v>0</v>
      </c>
      <c r="DC47" s="149">
        <v>0</v>
      </c>
      <c r="DD47" s="149">
        <v>0</v>
      </c>
      <c r="DE47" s="149">
        <v>0</v>
      </c>
      <c r="DF47" s="149">
        <v>0</v>
      </c>
      <c r="DG47" s="149">
        <v>0</v>
      </c>
      <c r="DH47" s="149">
        <v>0</v>
      </c>
      <c r="DI47" s="149">
        <v>0</v>
      </c>
      <c r="DJ47" s="149">
        <v>0</v>
      </c>
      <c r="DK47" s="149">
        <v>0</v>
      </c>
      <c r="DL47" s="149">
        <v>0</v>
      </c>
      <c r="DM47" s="149">
        <v>0</v>
      </c>
      <c r="DN47" s="149">
        <v>0</v>
      </c>
      <c r="DO47" s="149">
        <v>0</v>
      </c>
      <c r="DP47" s="149">
        <v>0</v>
      </c>
      <c r="DQ47" s="149" t="s">
        <v>154</v>
      </c>
      <c r="DR47" s="149">
        <v>0</v>
      </c>
      <c r="DS47" s="149" t="s">
        <v>154</v>
      </c>
      <c r="DT47" s="149" t="s">
        <v>154</v>
      </c>
      <c r="DU47" s="149">
        <v>0</v>
      </c>
      <c r="DV47" s="149">
        <v>0</v>
      </c>
      <c r="DW47" s="149" t="str">
        <f t="shared" si="30"/>
        <v>N</v>
      </c>
      <c r="DX47" s="149" t="str">
        <f t="shared" si="31"/>
        <v/>
      </c>
      <c r="DY47" s="149" t="str">
        <f t="shared" si="32"/>
        <v>N</v>
      </c>
      <c r="DZ47" s="149" t="str">
        <f t="shared" si="33"/>
        <v>N</v>
      </c>
      <c r="EA47" s="149" t="str">
        <f t="shared" si="34"/>
        <v>Not Specified</v>
      </c>
      <c r="EC47" s="149">
        <f t="shared" si="35"/>
        <v>0</v>
      </c>
    </row>
    <row r="48" spans="1:133" s="149" customFormat="1" ht="16.5" customHeight="1">
      <c r="A48" s="149">
        <v>45</v>
      </c>
      <c r="B48" s="149">
        <v>59</v>
      </c>
      <c r="C48" s="150" t="s">
        <v>442</v>
      </c>
      <c r="D48" s="149" t="s">
        <v>443</v>
      </c>
      <c r="E48" s="149" t="s">
        <v>229</v>
      </c>
      <c r="F48" s="149" t="s">
        <v>175</v>
      </c>
      <c r="G48" s="149" t="s">
        <v>176</v>
      </c>
      <c r="H48" s="168" t="s">
        <v>444</v>
      </c>
      <c r="I48" s="149" t="s">
        <v>445</v>
      </c>
      <c r="J48" s="149">
        <v>0</v>
      </c>
      <c r="K48" s="149" t="s">
        <v>446</v>
      </c>
      <c r="L48" s="149">
        <v>179415</v>
      </c>
      <c r="M48" s="150">
        <v>23</v>
      </c>
      <c r="N48" s="149" t="s">
        <v>154</v>
      </c>
      <c r="O48" s="149" t="s">
        <v>153</v>
      </c>
      <c r="P48" s="150" t="s">
        <v>153</v>
      </c>
      <c r="Q48" s="149" t="s">
        <v>154</v>
      </c>
      <c r="R48" s="149" t="s">
        <v>154</v>
      </c>
      <c r="S48" s="149" t="s">
        <v>153</v>
      </c>
      <c r="T48" s="149" t="s">
        <v>153</v>
      </c>
      <c r="U48" s="151" t="s">
        <v>153</v>
      </c>
      <c r="V48" s="149" t="s">
        <v>153</v>
      </c>
      <c r="W48" s="149" t="s">
        <v>153</v>
      </c>
      <c r="X48" s="152" t="s">
        <v>153</v>
      </c>
      <c r="Y48" s="149" t="s">
        <v>153</v>
      </c>
      <c r="Z48" s="149" t="s">
        <v>153</v>
      </c>
      <c r="AA48" s="150"/>
      <c r="AC48" s="149" t="s">
        <v>233</v>
      </c>
      <c r="AD48" s="149" t="s">
        <v>234</v>
      </c>
      <c r="AE48" s="149" t="s">
        <v>337</v>
      </c>
      <c r="AF48" s="149" t="s">
        <v>337</v>
      </c>
      <c r="AH48" s="150" t="s">
        <v>159</v>
      </c>
      <c r="AI48" s="149" t="s">
        <v>180</v>
      </c>
      <c r="AJ48" s="149" t="s">
        <v>154</v>
      </c>
      <c r="AK48" s="170" t="s">
        <v>338</v>
      </c>
      <c r="AL48" s="149">
        <v>2060</v>
      </c>
      <c r="AM48" s="171" t="s">
        <v>447</v>
      </c>
      <c r="AN48" s="150"/>
      <c r="AP48" s="149" t="s">
        <v>154</v>
      </c>
      <c r="AQ48" s="149" t="s">
        <v>153</v>
      </c>
      <c r="AR48" s="149" t="s">
        <v>153</v>
      </c>
      <c r="AU48" s="150"/>
      <c r="AV48" s="149" t="s">
        <v>168</v>
      </c>
      <c r="AW48" s="172" t="s">
        <v>168</v>
      </c>
      <c r="AX48" s="149" t="s">
        <v>158</v>
      </c>
      <c r="AY48" s="149" t="s">
        <v>154</v>
      </c>
      <c r="AZ48" s="149" t="s">
        <v>153</v>
      </c>
      <c r="BA48" s="149" t="s">
        <v>153</v>
      </c>
      <c r="BC48" s="150"/>
      <c r="BE48" s="173"/>
      <c r="BF48" s="150"/>
      <c r="BG48" s="283">
        <f t="shared" si="36"/>
        <v>0</v>
      </c>
      <c r="BH48" s="149">
        <f t="shared" si="37"/>
        <v>0</v>
      </c>
      <c r="BI48" s="149">
        <f t="shared" si="0"/>
        <v>0</v>
      </c>
      <c r="BJ48" s="280">
        <f t="shared" si="1"/>
        <v>0</v>
      </c>
      <c r="BK48" s="356">
        <f t="shared" si="38"/>
        <v>0</v>
      </c>
      <c r="BL48" s="149">
        <f t="shared" si="39"/>
        <v>0</v>
      </c>
      <c r="BM48" s="149">
        <f t="shared" si="2"/>
        <v>0</v>
      </c>
      <c r="BN48" s="278">
        <f t="shared" si="3"/>
        <v>0</v>
      </c>
      <c r="BO48" s="149">
        <f t="shared" si="40"/>
        <v>0</v>
      </c>
      <c r="BP48" s="149">
        <f t="shared" si="41"/>
        <v>0</v>
      </c>
      <c r="BQ48" s="149">
        <f t="shared" si="4"/>
        <v>0</v>
      </c>
      <c r="BR48" s="356">
        <f t="shared" si="42"/>
        <v>0</v>
      </c>
      <c r="BS48" s="149">
        <f t="shared" si="43"/>
        <v>0</v>
      </c>
      <c r="BT48" s="149">
        <f t="shared" si="5"/>
        <v>0</v>
      </c>
      <c r="BU48" s="356">
        <f t="shared" si="6"/>
        <v>0</v>
      </c>
      <c r="BV48" s="149">
        <f t="shared" si="7"/>
        <v>0</v>
      </c>
      <c r="BW48" s="113">
        <f t="shared" si="8"/>
        <v>0</v>
      </c>
      <c r="BX48" s="248">
        <f t="shared" si="9"/>
        <v>1</v>
      </c>
      <c r="BY48" s="175">
        <f t="shared" si="10"/>
        <v>0</v>
      </c>
      <c r="BZ48" s="356">
        <f t="shared" si="11"/>
        <v>0</v>
      </c>
      <c r="CA48" s="149">
        <f t="shared" si="12"/>
        <v>0</v>
      </c>
      <c r="CB48" s="149">
        <f t="shared" si="13"/>
        <v>0</v>
      </c>
      <c r="CC48" s="276">
        <f t="shared" si="14"/>
        <v>0</v>
      </c>
      <c r="CD48" s="248">
        <f t="shared" si="15"/>
        <v>1</v>
      </c>
      <c r="CE48" s="274">
        <f t="shared" si="44"/>
        <v>0</v>
      </c>
      <c r="CF48" s="356">
        <f t="shared" si="16"/>
        <v>0</v>
      </c>
      <c r="CG48" s="149">
        <f t="shared" si="17"/>
        <v>0</v>
      </c>
      <c r="CH48" s="150">
        <f t="shared" si="18"/>
        <v>0</v>
      </c>
      <c r="CI48" s="149">
        <f t="shared" si="19"/>
        <v>0</v>
      </c>
      <c r="CJ48" s="149">
        <f t="shared" si="20"/>
        <v>0</v>
      </c>
      <c r="CK48" s="149">
        <f t="shared" si="21"/>
        <v>0</v>
      </c>
      <c r="CL48" s="149">
        <f t="shared" si="22"/>
        <v>0</v>
      </c>
      <c r="CM48" s="149">
        <f t="shared" si="23"/>
        <v>0</v>
      </c>
      <c r="CN48" s="283">
        <f t="shared" si="24"/>
        <v>0</v>
      </c>
      <c r="CO48" s="149">
        <f t="shared" si="25"/>
        <v>0</v>
      </c>
      <c r="CP48" s="149">
        <f t="shared" si="26"/>
        <v>1</v>
      </c>
      <c r="CQ48" s="283" t="str">
        <f t="shared" si="27"/>
        <v/>
      </c>
      <c r="CR48" s="149" t="str">
        <f t="shared" si="28"/>
        <v xml:space="preserve"> </v>
      </c>
      <c r="CS48" s="149">
        <f t="shared" si="29"/>
        <v>0</v>
      </c>
      <c r="CT48" s="149">
        <v>0</v>
      </c>
      <c r="CU48" s="149">
        <v>0</v>
      </c>
      <c r="CV48" s="149">
        <v>0</v>
      </c>
      <c r="CW48" s="149">
        <v>0</v>
      </c>
      <c r="CX48" s="149">
        <v>0</v>
      </c>
      <c r="CY48" s="149">
        <v>0</v>
      </c>
      <c r="CZ48" s="149">
        <v>0</v>
      </c>
      <c r="DA48" s="149">
        <v>0</v>
      </c>
      <c r="DB48" s="149">
        <v>0</v>
      </c>
      <c r="DC48" s="149">
        <v>0</v>
      </c>
      <c r="DD48" s="149">
        <v>0</v>
      </c>
      <c r="DE48" s="149">
        <v>0</v>
      </c>
      <c r="DF48" s="149">
        <v>0</v>
      </c>
      <c r="DG48" s="149">
        <v>0</v>
      </c>
      <c r="DH48" s="149">
        <v>0</v>
      </c>
      <c r="DI48" s="149">
        <v>0</v>
      </c>
      <c r="DJ48" s="149">
        <v>0</v>
      </c>
      <c r="DK48" s="149">
        <v>0</v>
      </c>
      <c r="DL48" s="149">
        <v>0</v>
      </c>
      <c r="DM48" s="149">
        <v>0</v>
      </c>
      <c r="DN48" s="149">
        <v>0</v>
      </c>
      <c r="DO48" s="149">
        <v>0</v>
      </c>
      <c r="DP48" s="149">
        <v>0</v>
      </c>
      <c r="DQ48" s="149" t="s">
        <v>154</v>
      </c>
      <c r="DR48" s="149">
        <v>0</v>
      </c>
      <c r="DS48" s="149" t="s">
        <v>154</v>
      </c>
      <c r="DT48" s="149" t="s">
        <v>154</v>
      </c>
      <c r="DU48" s="149">
        <v>0</v>
      </c>
      <c r="DV48" s="149">
        <v>0</v>
      </c>
      <c r="DW48" s="149" t="str">
        <f t="shared" si="30"/>
        <v>N</v>
      </c>
      <c r="DX48" s="149" t="str">
        <f t="shared" si="31"/>
        <v/>
      </c>
      <c r="DY48" s="149" t="str">
        <f t="shared" si="32"/>
        <v>N</v>
      </c>
      <c r="DZ48" s="149" t="str">
        <f t="shared" si="33"/>
        <v>N</v>
      </c>
      <c r="EA48" s="149" t="str">
        <f t="shared" si="34"/>
        <v>Not Specified</v>
      </c>
      <c r="EC48" s="149">
        <f t="shared" si="35"/>
        <v>0</v>
      </c>
    </row>
    <row r="49" spans="1:133" s="149" customFormat="1" ht="16.5" customHeight="1">
      <c r="A49" s="149">
        <v>46</v>
      </c>
      <c r="B49" s="149">
        <v>48</v>
      </c>
      <c r="C49" s="150" t="s">
        <v>448</v>
      </c>
      <c r="D49" s="149" t="s">
        <v>449</v>
      </c>
      <c r="E49" s="149" t="s">
        <v>144</v>
      </c>
      <c r="F49" s="149" t="s">
        <v>145</v>
      </c>
      <c r="G49" s="149" t="s">
        <v>146</v>
      </c>
      <c r="H49" s="168" t="s">
        <v>450</v>
      </c>
      <c r="I49" s="149" t="s">
        <v>451</v>
      </c>
      <c r="J49" s="149">
        <v>-0.022</v>
      </c>
      <c r="K49" s="149" t="s">
        <v>452</v>
      </c>
      <c r="L49" s="149">
        <v>470100</v>
      </c>
      <c r="M49" s="150">
        <v>31</v>
      </c>
      <c r="N49" s="149" t="s">
        <v>150</v>
      </c>
      <c r="O49" s="149">
        <v>2021</v>
      </c>
      <c r="P49" s="150">
        <v>2030</v>
      </c>
      <c r="Q49" s="149" t="s">
        <v>150</v>
      </c>
      <c r="R49" s="149" t="s">
        <v>150</v>
      </c>
      <c r="S49" s="149" t="s">
        <v>151</v>
      </c>
      <c r="T49" s="149" t="s">
        <v>353</v>
      </c>
      <c r="U49" s="151">
        <v>2030</v>
      </c>
      <c r="V49" s="149" t="s">
        <v>153</v>
      </c>
      <c r="W49" s="149" t="s">
        <v>153</v>
      </c>
      <c r="X49" s="152" t="s">
        <v>153</v>
      </c>
      <c r="Y49" s="149" t="s">
        <v>153</v>
      </c>
      <c r="Z49" s="149" t="s">
        <v>153</v>
      </c>
      <c r="AA49" s="150"/>
      <c r="AC49" s="149" t="s">
        <v>281</v>
      </c>
      <c r="AD49" s="149" t="s">
        <v>240</v>
      </c>
      <c r="AE49" s="149" t="s">
        <v>157</v>
      </c>
      <c r="AF49" s="149" t="s">
        <v>157</v>
      </c>
      <c r="AG49" s="149" t="s">
        <v>157</v>
      </c>
      <c r="AH49" s="150" t="s">
        <v>218</v>
      </c>
      <c r="AJ49" s="149" t="s">
        <v>154</v>
      </c>
      <c r="AK49" s="170" t="s">
        <v>153</v>
      </c>
      <c r="AN49" s="150"/>
      <c r="AP49" s="149" t="s">
        <v>154</v>
      </c>
      <c r="AQ49" s="149" t="s">
        <v>153</v>
      </c>
      <c r="AR49" s="149" t="s">
        <v>153</v>
      </c>
      <c r="AU49" s="150"/>
      <c r="AV49" s="149" t="s">
        <v>168</v>
      </c>
      <c r="AW49" s="172" t="s">
        <v>168</v>
      </c>
      <c r="AX49" s="149" t="s">
        <v>158</v>
      </c>
      <c r="AY49" s="149" t="s">
        <v>150</v>
      </c>
      <c r="AZ49" s="149" t="s">
        <v>453</v>
      </c>
      <c r="BA49" s="149">
        <v>2030</v>
      </c>
      <c r="BC49" s="150"/>
      <c r="BE49" s="173"/>
      <c r="BF49" s="150"/>
      <c r="BG49" s="283">
        <f t="shared" si="36"/>
        <v>0</v>
      </c>
      <c r="BH49" s="149">
        <f t="shared" si="37"/>
        <v>1</v>
      </c>
      <c r="BI49" s="149">
        <f t="shared" si="0"/>
        <v>0</v>
      </c>
      <c r="BJ49" s="280">
        <f t="shared" si="1"/>
        <v>1</v>
      </c>
      <c r="BK49" s="356">
        <f t="shared" si="38"/>
        <v>0</v>
      </c>
      <c r="BL49" s="149">
        <f t="shared" si="39"/>
        <v>1</v>
      </c>
      <c r="BM49" s="149">
        <f t="shared" si="2"/>
        <v>0</v>
      </c>
      <c r="BN49" s="278">
        <f t="shared" si="3"/>
        <v>1</v>
      </c>
      <c r="BO49" s="149">
        <f t="shared" si="40"/>
        <v>0</v>
      </c>
      <c r="BP49" s="149">
        <f t="shared" si="41"/>
        <v>0</v>
      </c>
      <c r="BQ49" s="149">
        <f t="shared" si="4"/>
        <v>0</v>
      </c>
      <c r="BR49" s="356">
        <f t="shared" si="42"/>
        <v>0</v>
      </c>
      <c r="BS49" s="149">
        <f t="shared" si="43"/>
        <v>0</v>
      </c>
      <c r="BT49" s="149">
        <f t="shared" si="5"/>
        <v>0</v>
      </c>
      <c r="BU49" s="356">
        <f t="shared" si="6"/>
        <v>0</v>
      </c>
      <c r="BV49" s="149">
        <f t="shared" si="7"/>
        <v>0</v>
      </c>
      <c r="BW49" s="113">
        <f t="shared" si="8"/>
        <v>0</v>
      </c>
      <c r="BX49" s="248">
        <f t="shared" si="9"/>
        <v>0</v>
      </c>
      <c r="BY49" s="175">
        <f t="shared" si="10"/>
        <v>0</v>
      </c>
      <c r="BZ49" s="356">
        <f t="shared" si="11"/>
        <v>0</v>
      </c>
      <c r="CA49" s="149">
        <f t="shared" si="12"/>
        <v>0</v>
      </c>
      <c r="CB49" s="149">
        <f t="shared" si="13"/>
        <v>0</v>
      </c>
      <c r="CC49" s="276">
        <f t="shared" si="14"/>
        <v>0</v>
      </c>
      <c r="CD49" s="248">
        <f t="shared" si="15"/>
        <v>0</v>
      </c>
      <c r="CE49" s="274">
        <f t="shared" si="44"/>
        <v>0</v>
      </c>
      <c r="CF49" s="356">
        <f t="shared" si="16"/>
        <v>0</v>
      </c>
      <c r="CG49" s="149">
        <f t="shared" si="17"/>
        <v>1</v>
      </c>
      <c r="CH49" s="150">
        <f t="shared" si="18"/>
        <v>0</v>
      </c>
      <c r="CI49" s="149">
        <f t="shared" si="19"/>
        <v>0</v>
      </c>
      <c r="CJ49" s="149">
        <f t="shared" si="20"/>
        <v>2</v>
      </c>
      <c r="CK49" s="149">
        <f t="shared" si="21"/>
        <v>0</v>
      </c>
      <c r="CL49" s="149">
        <f t="shared" si="22"/>
        <v>2</v>
      </c>
      <c r="CM49" s="149">
        <f t="shared" si="23"/>
        <v>1</v>
      </c>
      <c r="CN49" s="283">
        <f t="shared" si="24"/>
        <v>0</v>
      </c>
      <c r="CO49" s="149">
        <f t="shared" si="25"/>
        <v>0</v>
      </c>
      <c r="CP49" s="149">
        <f t="shared" si="26"/>
        <v>1</v>
      </c>
      <c r="CQ49" s="283">
        <f t="shared" si="27"/>
        <v>1</v>
      </c>
      <c r="CR49" s="149" t="str">
        <f t="shared" si="28"/>
        <v xml:space="preserve"> </v>
      </c>
      <c r="CS49" s="149">
        <f t="shared" si="29"/>
        <v>0</v>
      </c>
      <c r="CT49" s="149">
        <v>0</v>
      </c>
      <c r="CU49" s="149">
        <v>0</v>
      </c>
      <c r="CV49" s="149">
        <v>0</v>
      </c>
      <c r="CW49" s="149">
        <v>0</v>
      </c>
      <c r="CX49" s="149">
        <v>0</v>
      </c>
      <c r="CY49" s="149">
        <v>0</v>
      </c>
      <c r="CZ49" s="149">
        <v>0</v>
      </c>
      <c r="DA49" s="149">
        <v>0</v>
      </c>
      <c r="DB49" s="149">
        <v>0</v>
      </c>
      <c r="DC49" s="149">
        <v>1</v>
      </c>
      <c r="DD49" s="149">
        <v>0</v>
      </c>
      <c r="DE49" s="149">
        <v>1</v>
      </c>
      <c r="DF49" s="149">
        <v>0</v>
      </c>
      <c r="DG49" s="149">
        <v>1</v>
      </c>
      <c r="DH49" s="149">
        <v>0</v>
      </c>
      <c r="DI49" s="149">
        <v>1</v>
      </c>
      <c r="DJ49" s="149">
        <v>0</v>
      </c>
      <c r="DK49" s="149">
        <v>0</v>
      </c>
      <c r="DL49" s="149">
        <v>0</v>
      </c>
      <c r="DM49" s="149">
        <v>0</v>
      </c>
      <c r="DN49" s="149">
        <v>0</v>
      </c>
      <c r="DO49" s="149">
        <v>1</v>
      </c>
      <c r="DP49" s="149">
        <v>0</v>
      </c>
      <c r="DQ49" s="149" t="s">
        <v>150</v>
      </c>
      <c r="DR49" s="149" t="s">
        <v>158</v>
      </c>
      <c r="DS49" s="149" t="s">
        <v>154</v>
      </c>
      <c r="DT49" s="149" t="s">
        <v>154</v>
      </c>
      <c r="DU49" s="149">
        <v>0</v>
      </c>
      <c r="DV49" s="149">
        <v>0</v>
      </c>
      <c r="DW49" s="149" t="str">
        <f t="shared" si="30"/>
        <v>Y</v>
      </c>
      <c r="DX49" s="149" t="str">
        <f t="shared" si="31"/>
        <v/>
      </c>
      <c r="DY49" s="149" t="str">
        <f t="shared" si="32"/>
        <v>N</v>
      </c>
      <c r="DZ49" s="149" t="str">
        <f t="shared" si="33"/>
        <v>N</v>
      </c>
      <c r="EA49" s="149" t="str">
        <f t="shared" si="34"/>
        <v>Not Specified</v>
      </c>
      <c r="EC49" s="149">
        <f t="shared" si="35"/>
        <v>0</v>
      </c>
    </row>
    <row r="50" spans="1:133" s="149" customFormat="1" ht="16.5" customHeight="1">
      <c r="A50" s="149">
        <v>47</v>
      </c>
      <c r="B50" s="149">
        <v>53</v>
      </c>
      <c r="C50" s="150" t="s">
        <v>454</v>
      </c>
      <c r="D50" s="149" t="s">
        <v>443</v>
      </c>
      <c r="E50" s="149" t="s">
        <v>229</v>
      </c>
      <c r="F50" s="149" t="s">
        <v>175</v>
      </c>
      <c r="G50" s="149" t="s">
        <v>176</v>
      </c>
      <c r="H50" s="168" t="s">
        <v>455</v>
      </c>
      <c r="I50" s="149" t="s">
        <v>456</v>
      </c>
      <c r="J50" s="149">
        <v>0.454</v>
      </c>
      <c r="K50" s="149" t="s">
        <v>457</v>
      </c>
      <c r="L50" s="149">
        <v>273053</v>
      </c>
      <c r="M50" s="150">
        <v>16</v>
      </c>
      <c r="N50" s="149" t="s">
        <v>154</v>
      </c>
      <c r="O50" s="149" t="s">
        <v>153</v>
      </c>
      <c r="P50" s="150" t="s">
        <v>153</v>
      </c>
      <c r="Q50" s="149" t="s">
        <v>154</v>
      </c>
      <c r="R50" s="149" t="s">
        <v>154</v>
      </c>
      <c r="S50" s="149" t="s">
        <v>153</v>
      </c>
      <c r="T50" s="149" t="s">
        <v>153</v>
      </c>
      <c r="U50" s="151" t="s">
        <v>153</v>
      </c>
      <c r="V50" s="149" t="s">
        <v>153</v>
      </c>
      <c r="W50" s="149" t="s">
        <v>153</v>
      </c>
      <c r="X50" s="152" t="s">
        <v>153</v>
      </c>
      <c r="Y50" s="149" t="s">
        <v>153</v>
      </c>
      <c r="Z50" s="149" t="s">
        <v>153</v>
      </c>
      <c r="AA50" s="150"/>
      <c r="AC50" s="149" t="s">
        <v>202</v>
      </c>
      <c r="AD50" s="149" t="s">
        <v>5</v>
      </c>
      <c r="AE50" s="149" t="s">
        <v>157</v>
      </c>
      <c r="AF50" s="149" t="s">
        <v>157</v>
      </c>
      <c r="AG50" s="149" t="s">
        <v>157</v>
      </c>
      <c r="AH50" s="150" t="s">
        <v>218</v>
      </c>
      <c r="AI50" s="149" t="s">
        <v>219</v>
      </c>
      <c r="AJ50" s="149" t="s">
        <v>150</v>
      </c>
      <c r="AK50" s="170" t="s">
        <v>458</v>
      </c>
      <c r="AL50" s="149">
        <v>2030</v>
      </c>
      <c r="AN50" s="150"/>
      <c r="AP50" s="149" t="s">
        <v>154</v>
      </c>
      <c r="AQ50" s="149" t="s">
        <v>153</v>
      </c>
      <c r="AR50" s="149" t="s">
        <v>153</v>
      </c>
      <c r="AU50" s="150"/>
      <c r="AV50" s="149" t="s">
        <v>168</v>
      </c>
      <c r="AW50" s="172" t="s">
        <v>171</v>
      </c>
      <c r="AX50" s="149" t="s">
        <v>158</v>
      </c>
      <c r="AY50" s="149" t="s">
        <v>154</v>
      </c>
      <c r="AZ50" s="149" t="s">
        <v>153</v>
      </c>
      <c r="BA50" s="149" t="s">
        <v>153</v>
      </c>
      <c r="BC50" s="150"/>
      <c r="BE50" s="173"/>
      <c r="BF50" s="150"/>
      <c r="BG50" s="283">
        <f t="shared" si="36"/>
        <v>0</v>
      </c>
      <c r="BH50" s="149">
        <f t="shared" si="37"/>
        <v>0</v>
      </c>
      <c r="BI50" s="149">
        <f t="shared" si="0"/>
        <v>0</v>
      </c>
      <c r="BJ50" s="280">
        <f t="shared" si="1"/>
        <v>0</v>
      </c>
      <c r="BK50" s="356">
        <f t="shared" si="38"/>
        <v>0</v>
      </c>
      <c r="BL50" s="149">
        <f t="shared" si="39"/>
        <v>0</v>
      </c>
      <c r="BM50" s="149">
        <f t="shared" si="2"/>
        <v>0</v>
      </c>
      <c r="BN50" s="278">
        <f t="shared" si="3"/>
        <v>0</v>
      </c>
      <c r="BO50" s="149">
        <f t="shared" si="40"/>
        <v>0</v>
      </c>
      <c r="BP50" s="149">
        <f t="shared" si="41"/>
        <v>0</v>
      </c>
      <c r="BQ50" s="149">
        <f t="shared" si="4"/>
        <v>0</v>
      </c>
      <c r="BR50" s="356">
        <f t="shared" si="42"/>
        <v>0</v>
      </c>
      <c r="BS50" s="149">
        <f t="shared" si="43"/>
        <v>0</v>
      </c>
      <c r="BT50" s="149">
        <f t="shared" si="5"/>
        <v>0</v>
      </c>
      <c r="BU50" s="356">
        <f t="shared" si="6"/>
        <v>0</v>
      </c>
      <c r="BV50" s="149">
        <f t="shared" si="7"/>
        <v>1</v>
      </c>
      <c r="BW50" s="113">
        <f t="shared" si="8"/>
        <v>0</v>
      </c>
      <c r="BX50" s="248">
        <f t="shared" si="9"/>
        <v>0</v>
      </c>
      <c r="BY50" s="175">
        <f t="shared" si="10"/>
        <v>1</v>
      </c>
      <c r="BZ50" s="356">
        <f t="shared" si="11"/>
        <v>0</v>
      </c>
      <c r="CA50" s="149">
        <f t="shared" si="12"/>
        <v>0</v>
      </c>
      <c r="CB50" s="149">
        <f t="shared" si="13"/>
        <v>0</v>
      </c>
      <c r="CC50" s="276">
        <f t="shared" si="14"/>
        <v>0</v>
      </c>
      <c r="CD50" s="248">
        <f t="shared" si="15"/>
        <v>0</v>
      </c>
      <c r="CE50" s="274">
        <f t="shared" si="44"/>
        <v>1</v>
      </c>
      <c r="CF50" s="356">
        <f t="shared" si="16"/>
        <v>0</v>
      </c>
      <c r="CG50" s="149">
        <f t="shared" si="17"/>
        <v>0</v>
      </c>
      <c r="CH50" s="150">
        <f t="shared" si="18"/>
        <v>0</v>
      </c>
      <c r="CI50" s="149">
        <f t="shared" si="19"/>
        <v>0</v>
      </c>
      <c r="CJ50" s="149">
        <f t="shared" si="20"/>
        <v>1</v>
      </c>
      <c r="CK50" s="149">
        <f t="shared" si="21"/>
        <v>0</v>
      </c>
      <c r="CL50" s="149">
        <f t="shared" si="22"/>
        <v>1</v>
      </c>
      <c r="CM50" s="149">
        <f t="shared" si="23"/>
        <v>1</v>
      </c>
      <c r="CN50" s="283">
        <f t="shared" si="24"/>
        <v>0</v>
      </c>
      <c r="CO50" s="149">
        <f t="shared" si="25"/>
        <v>0</v>
      </c>
      <c r="CP50" s="149">
        <f t="shared" si="26"/>
        <v>1</v>
      </c>
      <c r="CQ50" s="283" t="str">
        <f t="shared" si="27"/>
        <v/>
      </c>
      <c r="CR50" s="149" t="str">
        <f t="shared" si="28"/>
        <v xml:space="preserve"> </v>
      </c>
      <c r="CS50" s="149">
        <f t="shared" si="29"/>
        <v>0</v>
      </c>
      <c r="CT50" s="149">
        <v>0</v>
      </c>
      <c r="CU50" s="149">
        <v>1</v>
      </c>
      <c r="CV50" s="149">
        <v>0</v>
      </c>
      <c r="CW50" s="149">
        <v>1</v>
      </c>
      <c r="CX50" s="149">
        <v>0</v>
      </c>
      <c r="CY50" s="149">
        <v>0</v>
      </c>
      <c r="CZ50" s="149">
        <v>0</v>
      </c>
      <c r="DA50" s="149">
        <v>0</v>
      </c>
      <c r="DB50" s="149">
        <v>0</v>
      </c>
      <c r="DC50" s="149">
        <v>0</v>
      </c>
      <c r="DD50" s="149">
        <v>0</v>
      </c>
      <c r="DE50" s="149">
        <v>0</v>
      </c>
      <c r="DF50" s="149">
        <v>0</v>
      </c>
      <c r="DG50" s="149">
        <v>0</v>
      </c>
      <c r="DH50" s="149">
        <v>0</v>
      </c>
      <c r="DI50" s="149">
        <v>0</v>
      </c>
      <c r="DJ50" s="149">
        <v>1</v>
      </c>
      <c r="DK50" s="149">
        <v>1</v>
      </c>
      <c r="DL50" s="149">
        <v>1</v>
      </c>
      <c r="DM50" s="149">
        <v>1</v>
      </c>
      <c r="DN50" s="149">
        <v>0</v>
      </c>
      <c r="DO50" s="149">
        <v>1</v>
      </c>
      <c r="DP50" s="149">
        <v>0</v>
      </c>
      <c r="DQ50" s="149" t="s">
        <v>154</v>
      </c>
      <c r="DR50" s="149">
        <v>0</v>
      </c>
      <c r="DS50" s="149" t="s">
        <v>154</v>
      </c>
      <c r="DT50" s="149" t="s">
        <v>160</v>
      </c>
      <c r="DU50" s="149" t="s">
        <v>150</v>
      </c>
      <c r="DV50" s="149">
        <v>0</v>
      </c>
      <c r="DW50" s="149" t="str">
        <f t="shared" si="30"/>
        <v>N</v>
      </c>
      <c r="DX50" s="149" t="str">
        <f t="shared" si="31"/>
        <v/>
      </c>
      <c r="DY50" s="149" t="str">
        <f t="shared" si="32"/>
        <v>N</v>
      </c>
      <c r="DZ50" s="149" t="str">
        <f t="shared" si="33"/>
        <v>Y</v>
      </c>
      <c r="EA50" s="149" t="str">
        <f t="shared" si="34"/>
        <v>Not Specified</v>
      </c>
      <c r="EC50" s="149">
        <f t="shared" si="35"/>
        <v>0</v>
      </c>
    </row>
    <row r="51" spans="1:133" s="149" customFormat="1" ht="16.5" customHeight="1">
      <c r="A51" s="149">
        <v>48</v>
      </c>
      <c r="B51" s="149">
        <v>42</v>
      </c>
      <c r="C51" s="150" t="s">
        <v>459</v>
      </c>
      <c r="D51" s="149" t="s">
        <v>243</v>
      </c>
      <c r="E51" s="149" t="s">
        <v>244</v>
      </c>
      <c r="F51" s="149" t="s">
        <v>245</v>
      </c>
      <c r="G51" s="149" t="s">
        <v>246</v>
      </c>
      <c r="H51" s="168" t="s">
        <v>460</v>
      </c>
      <c r="I51" s="149" t="s">
        <v>461</v>
      </c>
      <c r="J51" s="149">
        <v>-0.284</v>
      </c>
      <c r="K51" s="149" t="s">
        <v>462</v>
      </c>
      <c r="L51" s="149">
        <v>169198</v>
      </c>
      <c r="M51" s="150">
        <v>31</v>
      </c>
      <c r="N51" s="149" t="s">
        <v>154</v>
      </c>
      <c r="O51" s="149" t="s">
        <v>153</v>
      </c>
      <c r="P51" s="150" t="s">
        <v>153</v>
      </c>
      <c r="Q51" s="149" t="s">
        <v>150</v>
      </c>
      <c r="R51" s="149" t="s">
        <v>150</v>
      </c>
      <c r="S51" s="149" t="s">
        <v>151</v>
      </c>
      <c r="T51" s="149" t="s">
        <v>463</v>
      </c>
      <c r="U51" s="151">
        <v>2030</v>
      </c>
      <c r="V51" s="149" t="s">
        <v>153</v>
      </c>
      <c r="W51" s="149" t="s">
        <v>153</v>
      </c>
      <c r="X51" s="152" t="s">
        <v>153</v>
      </c>
      <c r="Y51" s="149" t="s">
        <v>153</v>
      </c>
      <c r="Z51" s="149" t="s">
        <v>153</v>
      </c>
      <c r="AA51" s="150"/>
      <c r="AC51" s="149" t="s">
        <v>202</v>
      </c>
      <c r="AD51" s="149" t="s">
        <v>5</v>
      </c>
      <c r="AE51" s="149" t="s">
        <v>157</v>
      </c>
      <c r="AF51" s="149" t="s">
        <v>157</v>
      </c>
      <c r="AG51" s="149" t="s">
        <v>169</v>
      </c>
      <c r="AH51" s="150" t="s">
        <v>159</v>
      </c>
      <c r="AI51" s="149" t="s">
        <v>160</v>
      </c>
      <c r="AJ51" s="149" t="s">
        <v>150</v>
      </c>
      <c r="AK51" s="170" t="s">
        <v>464</v>
      </c>
      <c r="AL51" s="149">
        <v>2030</v>
      </c>
      <c r="AN51" s="150"/>
      <c r="AP51" s="149" t="s">
        <v>154</v>
      </c>
      <c r="AQ51" s="149" t="s">
        <v>153</v>
      </c>
      <c r="AR51" s="149" t="s">
        <v>153</v>
      </c>
      <c r="AU51" s="150"/>
      <c r="AV51" s="149" t="s">
        <v>168</v>
      </c>
      <c r="AW51" s="172" t="s">
        <v>190</v>
      </c>
      <c r="AX51" s="149" t="s">
        <v>158</v>
      </c>
      <c r="AY51" s="149" t="s">
        <v>154</v>
      </c>
      <c r="AZ51" s="149" t="s">
        <v>153</v>
      </c>
      <c r="BA51" s="149" t="s">
        <v>153</v>
      </c>
      <c r="BC51" s="150"/>
      <c r="BE51" s="173"/>
      <c r="BF51" s="150"/>
      <c r="BG51" s="283">
        <f t="shared" si="36"/>
        <v>0</v>
      </c>
      <c r="BH51" s="149">
        <f t="shared" si="37"/>
        <v>0</v>
      </c>
      <c r="BI51" s="149">
        <f t="shared" si="0"/>
        <v>0</v>
      </c>
      <c r="BJ51" s="280">
        <f t="shared" si="1"/>
        <v>0</v>
      </c>
      <c r="BK51" s="356">
        <f t="shared" si="38"/>
        <v>0</v>
      </c>
      <c r="BL51" s="149">
        <f t="shared" si="39"/>
        <v>1</v>
      </c>
      <c r="BM51" s="149">
        <f t="shared" si="2"/>
        <v>0</v>
      </c>
      <c r="BN51" s="278">
        <f t="shared" si="3"/>
        <v>1</v>
      </c>
      <c r="BO51" s="149">
        <f t="shared" si="40"/>
        <v>0</v>
      </c>
      <c r="BP51" s="149">
        <f t="shared" si="41"/>
        <v>0</v>
      </c>
      <c r="BQ51" s="149">
        <f t="shared" si="4"/>
        <v>0</v>
      </c>
      <c r="BR51" s="356">
        <f t="shared" si="42"/>
        <v>0</v>
      </c>
      <c r="BS51" s="149">
        <f t="shared" si="43"/>
        <v>0</v>
      </c>
      <c r="BT51" s="149">
        <f t="shared" si="5"/>
        <v>0</v>
      </c>
      <c r="BU51" s="356">
        <f t="shared" si="6"/>
        <v>0</v>
      </c>
      <c r="BV51" s="149">
        <f t="shared" si="7"/>
        <v>1</v>
      </c>
      <c r="BW51" s="113">
        <f t="shared" si="8"/>
        <v>0</v>
      </c>
      <c r="BX51" s="248">
        <f t="shared" si="9"/>
        <v>0</v>
      </c>
      <c r="BY51" s="175">
        <f t="shared" si="10"/>
        <v>1</v>
      </c>
      <c r="BZ51" s="356">
        <f t="shared" si="11"/>
        <v>0</v>
      </c>
      <c r="CA51" s="149">
        <f t="shared" si="12"/>
        <v>0</v>
      </c>
      <c r="CB51" s="149">
        <f t="shared" si="13"/>
        <v>0</v>
      </c>
      <c r="CC51" s="276">
        <f t="shared" si="14"/>
        <v>0</v>
      </c>
      <c r="CD51" s="248">
        <f t="shared" si="15"/>
        <v>0</v>
      </c>
      <c r="CE51" s="274">
        <f t="shared" si="44"/>
        <v>1</v>
      </c>
      <c r="CF51" s="356">
        <f t="shared" si="16"/>
        <v>0</v>
      </c>
      <c r="CG51" s="149">
        <f t="shared" si="17"/>
        <v>0</v>
      </c>
      <c r="CH51" s="150">
        <f t="shared" si="18"/>
        <v>0</v>
      </c>
      <c r="CI51" s="149">
        <f t="shared" si="19"/>
        <v>0</v>
      </c>
      <c r="CJ51" s="149">
        <f t="shared" si="20"/>
        <v>2</v>
      </c>
      <c r="CK51" s="149">
        <f t="shared" si="21"/>
        <v>0</v>
      </c>
      <c r="CL51" s="149">
        <f t="shared" si="22"/>
        <v>2</v>
      </c>
      <c r="CM51" s="149">
        <f t="shared" si="23"/>
        <v>1</v>
      </c>
      <c r="CN51" s="283">
        <f t="shared" si="24"/>
        <v>0</v>
      </c>
      <c r="CO51" s="149">
        <f t="shared" si="25"/>
        <v>0</v>
      </c>
      <c r="CP51" s="149">
        <f t="shared" si="26"/>
        <v>1</v>
      </c>
      <c r="CQ51" s="283">
        <f t="shared" si="27"/>
        <v>1</v>
      </c>
      <c r="CR51" s="149" t="str">
        <f t="shared" si="28"/>
        <v xml:space="preserve"> </v>
      </c>
      <c r="CS51" s="149">
        <f t="shared" si="29"/>
        <v>0</v>
      </c>
      <c r="CT51" s="149">
        <v>1</v>
      </c>
      <c r="CU51" s="149">
        <v>0</v>
      </c>
      <c r="CV51" s="149">
        <v>0</v>
      </c>
      <c r="CW51" s="149">
        <v>1</v>
      </c>
      <c r="CX51" s="149">
        <v>0</v>
      </c>
      <c r="CY51" s="149">
        <v>0</v>
      </c>
      <c r="CZ51" s="149">
        <v>0</v>
      </c>
      <c r="DA51" s="149">
        <v>0</v>
      </c>
      <c r="DB51" s="149">
        <v>0</v>
      </c>
      <c r="DC51" s="149">
        <v>1</v>
      </c>
      <c r="DD51" s="149">
        <v>0</v>
      </c>
      <c r="DE51" s="149">
        <v>1</v>
      </c>
      <c r="DF51" s="149">
        <v>0</v>
      </c>
      <c r="DG51" s="149">
        <v>0</v>
      </c>
      <c r="DH51" s="149">
        <v>0</v>
      </c>
      <c r="DI51" s="149">
        <v>0</v>
      </c>
      <c r="DJ51" s="149">
        <v>1</v>
      </c>
      <c r="DK51" s="149">
        <v>1</v>
      </c>
      <c r="DL51" s="149">
        <v>1</v>
      </c>
      <c r="DM51" s="149">
        <v>1</v>
      </c>
      <c r="DN51" s="149">
        <v>0</v>
      </c>
      <c r="DO51" s="149">
        <v>1</v>
      </c>
      <c r="DP51" s="149">
        <v>1</v>
      </c>
      <c r="DQ51" s="149" t="s">
        <v>150</v>
      </c>
      <c r="DR51" s="149" t="s">
        <v>157</v>
      </c>
      <c r="DS51" s="149" t="s">
        <v>154</v>
      </c>
      <c r="DT51" s="149" t="s">
        <v>7857</v>
      </c>
      <c r="DU51" s="149" t="s">
        <v>150</v>
      </c>
      <c r="DV51" s="149">
        <v>0</v>
      </c>
      <c r="DW51" s="149" t="str">
        <f t="shared" si="30"/>
        <v>Y</v>
      </c>
      <c r="DX51" s="149" t="str">
        <f t="shared" si="31"/>
        <v/>
      </c>
      <c r="DY51" s="149" t="str">
        <f t="shared" si="32"/>
        <v>N</v>
      </c>
      <c r="DZ51" s="149" t="str">
        <f t="shared" si="33"/>
        <v>Y</v>
      </c>
      <c r="EA51" s="149" t="str">
        <f t="shared" si="34"/>
        <v>Not Specified</v>
      </c>
      <c r="EC51" s="149">
        <f t="shared" si="35"/>
        <v>0</v>
      </c>
    </row>
    <row r="52" spans="1:133" s="149" customFormat="1" ht="16.5" customHeight="1">
      <c r="A52" s="149">
        <v>49</v>
      </c>
      <c r="B52" s="149">
        <v>41</v>
      </c>
      <c r="C52" s="150" t="s">
        <v>465</v>
      </c>
      <c r="D52" s="149" t="s">
        <v>243</v>
      </c>
      <c r="E52" s="149" t="s">
        <v>244</v>
      </c>
      <c r="F52" s="149" t="s">
        <v>245</v>
      </c>
      <c r="G52" s="149" t="s">
        <v>246</v>
      </c>
      <c r="H52" s="168" t="s">
        <v>466</v>
      </c>
      <c r="I52" s="149" t="s">
        <v>467</v>
      </c>
      <c r="J52" s="149">
        <v>-0.354</v>
      </c>
      <c r="K52" s="149" t="s">
        <v>468</v>
      </c>
      <c r="L52" s="149">
        <v>159104</v>
      </c>
      <c r="M52" s="150">
        <v>31</v>
      </c>
      <c r="N52" s="149" t="s">
        <v>150</v>
      </c>
      <c r="O52" s="149">
        <v>2015</v>
      </c>
      <c r="P52" s="150">
        <v>2050</v>
      </c>
      <c r="Q52" s="149" t="s">
        <v>150</v>
      </c>
      <c r="R52" s="149" t="s">
        <v>150</v>
      </c>
      <c r="S52" s="149" t="s">
        <v>151</v>
      </c>
      <c r="T52" s="149" t="s">
        <v>268</v>
      </c>
      <c r="U52" s="151">
        <v>2030</v>
      </c>
      <c r="V52" s="149" t="s">
        <v>153</v>
      </c>
      <c r="W52" s="149" t="s">
        <v>153</v>
      </c>
      <c r="X52" s="152" t="s">
        <v>153</v>
      </c>
      <c r="Y52" s="149" t="s">
        <v>154</v>
      </c>
      <c r="Z52" s="149" t="s">
        <v>155</v>
      </c>
      <c r="AA52" s="150"/>
      <c r="AC52" s="149" t="s">
        <v>281</v>
      </c>
      <c r="AD52" s="149" t="s">
        <v>240</v>
      </c>
      <c r="AE52" s="149" t="s">
        <v>157</v>
      </c>
      <c r="AF52" s="149" t="s">
        <v>157</v>
      </c>
      <c r="AG52" s="149" t="s">
        <v>157</v>
      </c>
      <c r="AH52" s="150" t="s">
        <v>218</v>
      </c>
      <c r="AJ52" s="149" t="s">
        <v>154</v>
      </c>
      <c r="AK52" s="170" t="s">
        <v>153</v>
      </c>
      <c r="AN52" s="150"/>
      <c r="AO52" s="149" t="s">
        <v>160</v>
      </c>
      <c r="AP52" s="149" t="s">
        <v>150</v>
      </c>
      <c r="AQ52" s="149" t="s">
        <v>153</v>
      </c>
      <c r="AS52" s="149">
        <v>2050</v>
      </c>
      <c r="AT52" s="171" t="s">
        <v>469</v>
      </c>
      <c r="AU52" s="150"/>
      <c r="AV52" s="149" t="s">
        <v>157</v>
      </c>
      <c r="AW52" s="172" t="s">
        <v>168</v>
      </c>
      <c r="AX52" s="149" t="s">
        <v>158</v>
      </c>
      <c r="AY52" s="149" t="s">
        <v>150</v>
      </c>
      <c r="AZ52" s="149" t="s">
        <v>470</v>
      </c>
      <c r="BA52" s="149">
        <v>2050</v>
      </c>
      <c r="BC52" s="150"/>
      <c r="BE52" s="173"/>
      <c r="BF52" s="150"/>
      <c r="BG52" s="283">
        <f t="shared" si="36"/>
        <v>0</v>
      </c>
      <c r="BH52" s="149">
        <f t="shared" si="37"/>
        <v>0</v>
      </c>
      <c r="BI52" s="149">
        <f t="shared" si="0"/>
        <v>1</v>
      </c>
      <c r="BJ52" s="280">
        <f t="shared" si="1"/>
        <v>1</v>
      </c>
      <c r="BK52" s="356">
        <f t="shared" si="38"/>
        <v>0</v>
      </c>
      <c r="BL52" s="149">
        <f t="shared" si="39"/>
        <v>1</v>
      </c>
      <c r="BM52" s="149">
        <f t="shared" si="2"/>
        <v>0</v>
      </c>
      <c r="BN52" s="278">
        <f t="shared" si="3"/>
        <v>1</v>
      </c>
      <c r="BO52" s="149">
        <f t="shared" si="40"/>
        <v>0</v>
      </c>
      <c r="BP52" s="149">
        <f t="shared" si="41"/>
        <v>0</v>
      </c>
      <c r="BQ52" s="149">
        <f t="shared" si="4"/>
        <v>0</v>
      </c>
      <c r="BR52" s="356">
        <f t="shared" si="42"/>
        <v>0</v>
      </c>
      <c r="BS52" s="149">
        <f t="shared" si="43"/>
        <v>0</v>
      </c>
      <c r="BT52" s="149">
        <f t="shared" si="5"/>
        <v>1</v>
      </c>
      <c r="BU52" s="356">
        <f t="shared" si="6"/>
        <v>0</v>
      </c>
      <c r="BV52" s="149">
        <f t="shared" si="7"/>
        <v>0</v>
      </c>
      <c r="BW52" s="113">
        <f t="shared" si="8"/>
        <v>0</v>
      </c>
      <c r="BX52" s="248">
        <f t="shared" si="9"/>
        <v>0</v>
      </c>
      <c r="BY52" s="175">
        <f t="shared" si="10"/>
        <v>0</v>
      </c>
      <c r="BZ52" s="356">
        <f t="shared" si="11"/>
        <v>0</v>
      </c>
      <c r="CA52" s="149">
        <f t="shared" si="12"/>
        <v>0</v>
      </c>
      <c r="CB52" s="149">
        <f t="shared" si="13"/>
        <v>1</v>
      </c>
      <c r="CC52" s="276">
        <f t="shared" si="14"/>
        <v>1</v>
      </c>
      <c r="CD52" s="248">
        <f t="shared" si="15"/>
        <v>1</v>
      </c>
      <c r="CE52" s="274">
        <f t="shared" si="44"/>
        <v>1</v>
      </c>
      <c r="CF52" s="356">
        <f t="shared" si="16"/>
        <v>0</v>
      </c>
      <c r="CG52" s="149">
        <f t="shared" si="17"/>
        <v>0</v>
      </c>
      <c r="CH52" s="150">
        <f t="shared" si="18"/>
        <v>1</v>
      </c>
      <c r="CI52" s="149">
        <f t="shared" si="19"/>
        <v>0</v>
      </c>
      <c r="CJ52" s="149">
        <f t="shared" si="20"/>
        <v>1</v>
      </c>
      <c r="CK52" s="149">
        <f t="shared" si="21"/>
        <v>2</v>
      </c>
      <c r="CL52" s="149">
        <f t="shared" si="22"/>
        <v>3</v>
      </c>
      <c r="CM52" s="149">
        <f t="shared" si="23"/>
        <v>1</v>
      </c>
      <c r="CN52" s="283">
        <f t="shared" si="24"/>
        <v>1</v>
      </c>
      <c r="CO52" s="149">
        <f t="shared" si="25"/>
        <v>0</v>
      </c>
      <c r="CP52" s="149">
        <f t="shared" si="26"/>
        <v>0</v>
      </c>
      <c r="CQ52" s="283">
        <f t="shared" si="27"/>
        <v>1</v>
      </c>
      <c r="CR52" s="149" t="str">
        <f t="shared" si="28"/>
        <v xml:space="preserve"> 2050</v>
      </c>
      <c r="CS52" s="149">
        <f t="shared" si="29"/>
        <v>2050</v>
      </c>
      <c r="CT52" s="149">
        <v>0</v>
      </c>
      <c r="CU52" s="149">
        <v>0</v>
      </c>
      <c r="CV52" s="149">
        <v>1</v>
      </c>
      <c r="CW52" s="149">
        <v>1</v>
      </c>
      <c r="CX52" s="149">
        <v>0</v>
      </c>
      <c r="CY52" s="149">
        <v>0</v>
      </c>
      <c r="CZ52" s="149">
        <v>1</v>
      </c>
      <c r="DA52" s="149">
        <v>1</v>
      </c>
      <c r="DB52" s="149">
        <v>0</v>
      </c>
      <c r="DC52" s="149">
        <v>1</v>
      </c>
      <c r="DD52" s="149">
        <v>0</v>
      </c>
      <c r="DE52" s="149">
        <v>1</v>
      </c>
      <c r="DF52" s="149">
        <v>0</v>
      </c>
      <c r="DG52" s="149">
        <v>0</v>
      </c>
      <c r="DH52" s="149">
        <v>1</v>
      </c>
      <c r="DI52" s="149">
        <v>1</v>
      </c>
      <c r="DJ52" s="149">
        <v>1</v>
      </c>
      <c r="DK52" s="149">
        <v>0</v>
      </c>
      <c r="DL52" s="149">
        <v>1</v>
      </c>
      <c r="DM52" s="149">
        <v>1</v>
      </c>
      <c r="DN52" s="149">
        <v>0</v>
      </c>
      <c r="DO52" s="149">
        <v>1</v>
      </c>
      <c r="DP52" s="149">
        <v>0</v>
      </c>
      <c r="DQ52" s="149" t="s">
        <v>150</v>
      </c>
      <c r="DR52" s="149" t="s">
        <v>157</v>
      </c>
      <c r="DS52" s="149" t="s">
        <v>7859</v>
      </c>
      <c r="DT52" s="149" t="s">
        <v>7868</v>
      </c>
      <c r="DU52" s="149" t="s">
        <v>150</v>
      </c>
      <c r="DV52" s="149" t="s">
        <v>3005</v>
      </c>
      <c r="DW52" s="149" t="str">
        <f t="shared" si="30"/>
        <v>Y</v>
      </c>
      <c r="DX52" s="149" t="str">
        <f t="shared" si="31"/>
        <v>Commitment removed</v>
      </c>
      <c r="DY52" s="149" t="str">
        <f t="shared" si="32"/>
        <v>Y</v>
      </c>
      <c r="DZ52" s="149" t="str">
        <f t="shared" si="33"/>
        <v>N</v>
      </c>
      <c r="EA52" s="149" t="str">
        <f t="shared" si="34"/>
        <v>Yes</v>
      </c>
      <c r="EC52" s="149">
        <f t="shared" si="35"/>
        <v>2050</v>
      </c>
    </row>
    <row r="53" spans="1:133" s="149" customFormat="1" ht="16.5" customHeight="1">
      <c r="A53" s="149">
        <v>50</v>
      </c>
      <c r="B53" s="149">
        <v>58</v>
      </c>
      <c r="C53" s="150" t="s">
        <v>471</v>
      </c>
      <c r="D53" s="149" t="s">
        <v>472</v>
      </c>
      <c r="E53" s="149" t="s">
        <v>229</v>
      </c>
      <c r="F53" s="149" t="s">
        <v>145</v>
      </c>
      <c r="G53" s="149" t="s">
        <v>146</v>
      </c>
      <c r="H53" s="168" t="s">
        <v>473</v>
      </c>
      <c r="I53" s="149" t="s">
        <v>474</v>
      </c>
      <c r="J53" s="149">
        <v>-0.025</v>
      </c>
      <c r="K53" s="149" t="s">
        <v>475</v>
      </c>
      <c r="L53" s="149">
        <v>8200</v>
      </c>
      <c r="M53" s="150">
        <v>28</v>
      </c>
      <c r="N53" s="149" t="s">
        <v>154</v>
      </c>
      <c r="O53" s="149" t="s">
        <v>153</v>
      </c>
      <c r="P53" s="150" t="s">
        <v>153</v>
      </c>
      <c r="Q53" s="149" t="s">
        <v>154</v>
      </c>
      <c r="R53" s="149" t="s">
        <v>154</v>
      </c>
      <c r="S53" s="149" t="s">
        <v>153</v>
      </c>
      <c r="T53" s="149" t="s">
        <v>153</v>
      </c>
      <c r="U53" s="151" t="s">
        <v>153</v>
      </c>
      <c r="V53" s="149" t="s">
        <v>153</v>
      </c>
      <c r="W53" s="149" t="s">
        <v>153</v>
      </c>
      <c r="X53" s="152" t="s">
        <v>153</v>
      </c>
      <c r="Y53" s="149" t="s">
        <v>153</v>
      </c>
      <c r="Z53" s="149" t="s">
        <v>153</v>
      </c>
      <c r="AA53" s="150"/>
      <c r="AC53" s="149" t="s">
        <v>233</v>
      </c>
      <c r="AD53" s="149" t="s">
        <v>234</v>
      </c>
      <c r="AE53" s="149" t="s">
        <v>158</v>
      </c>
      <c r="AF53" s="149" t="s">
        <v>158</v>
      </c>
      <c r="AG53" s="149" t="s">
        <v>158</v>
      </c>
      <c r="AH53" s="150" t="s">
        <v>153</v>
      </c>
      <c r="AJ53" s="149" t="s">
        <v>154</v>
      </c>
      <c r="AK53" s="170" t="s">
        <v>153</v>
      </c>
      <c r="AM53" s="171" t="s">
        <v>476</v>
      </c>
      <c r="AN53" s="150" t="s">
        <v>431</v>
      </c>
      <c r="AP53" s="149" t="s">
        <v>154</v>
      </c>
      <c r="AQ53" s="149" t="s">
        <v>153</v>
      </c>
      <c r="AR53" s="149" t="s">
        <v>153</v>
      </c>
      <c r="AU53" s="150"/>
      <c r="AV53" s="170" t="s">
        <v>168</v>
      </c>
      <c r="AW53" s="172" t="s">
        <v>158</v>
      </c>
      <c r="AX53" s="149" t="s">
        <v>158</v>
      </c>
      <c r="AY53" s="149" t="s">
        <v>154</v>
      </c>
      <c r="AZ53" s="149" t="s">
        <v>153</v>
      </c>
      <c r="BA53" s="149" t="s">
        <v>153</v>
      </c>
      <c r="BC53" s="150"/>
      <c r="BE53" s="173"/>
      <c r="BF53" s="150"/>
      <c r="BG53" s="283">
        <f t="shared" si="36"/>
        <v>0</v>
      </c>
      <c r="BH53" s="149">
        <f t="shared" si="37"/>
        <v>0</v>
      </c>
      <c r="BI53" s="149">
        <f t="shared" si="0"/>
        <v>0</v>
      </c>
      <c r="BJ53" s="280">
        <f t="shared" si="1"/>
        <v>0</v>
      </c>
      <c r="BK53" s="356">
        <f t="shared" si="38"/>
        <v>0</v>
      </c>
      <c r="BL53" s="149">
        <f t="shared" si="39"/>
        <v>0</v>
      </c>
      <c r="BM53" s="149">
        <f t="shared" si="2"/>
        <v>0</v>
      </c>
      <c r="BN53" s="278">
        <f t="shared" si="3"/>
        <v>0</v>
      </c>
      <c r="BO53" s="149">
        <f t="shared" si="40"/>
        <v>0</v>
      </c>
      <c r="BP53" s="149">
        <f t="shared" si="41"/>
        <v>0</v>
      </c>
      <c r="BQ53" s="149">
        <f t="shared" si="4"/>
        <v>0</v>
      </c>
      <c r="BR53" s="356">
        <f t="shared" si="42"/>
        <v>0</v>
      </c>
      <c r="BS53" s="149">
        <f t="shared" si="43"/>
        <v>0</v>
      </c>
      <c r="BT53" s="149">
        <f t="shared" si="5"/>
        <v>0</v>
      </c>
      <c r="BU53" s="356">
        <f t="shared" si="6"/>
        <v>0</v>
      </c>
      <c r="BV53" s="149">
        <f t="shared" si="7"/>
        <v>0</v>
      </c>
      <c r="BW53" s="113">
        <f t="shared" si="8"/>
        <v>0</v>
      </c>
      <c r="BX53" s="248">
        <f t="shared" si="9"/>
        <v>0</v>
      </c>
      <c r="BY53" s="175">
        <f t="shared" si="10"/>
        <v>0</v>
      </c>
      <c r="BZ53" s="356">
        <f t="shared" si="11"/>
        <v>0</v>
      </c>
      <c r="CA53" s="149">
        <f t="shared" si="12"/>
        <v>0</v>
      </c>
      <c r="CB53" s="149">
        <f t="shared" si="13"/>
        <v>0</v>
      </c>
      <c r="CC53" s="276">
        <f t="shared" si="14"/>
        <v>0</v>
      </c>
      <c r="CD53" s="248">
        <f t="shared" si="15"/>
        <v>0</v>
      </c>
      <c r="CE53" s="274">
        <f t="shared" si="44"/>
        <v>0</v>
      </c>
      <c r="CF53" s="356">
        <f t="shared" si="16"/>
        <v>0</v>
      </c>
      <c r="CG53" s="149">
        <f t="shared" si="17"/>
        <v>0</v>
      </c>
      <c r="CH53" s="150">
        <f t="shared" si="18"/>
        <v>0</v>
      </c>
      <c r="CI53" s="149">
        <f t="shared" si="19"/>
        <v>0</v>
      </c>
      <c r="CJ53" s="149">
        <f t="shared" si="20"/>
        <v>0</v>
      </c>
      <c r="CK53" s="149">
        <f t="shared" si="21"/>
        <v>0</v>
      </c>
      <c r="CL53" s="149">
        <f t="shared" si="22"/>
        <v>0</v>
      </c>
      <c r="CM53" s="149">
        <f t="shared" si="23"/>
        <v>0</v>
      </c>
      <c r="CN53" s="283">
        <f t="shared" si="24"/>
        <v>0</v>
      </c>
      <c r="CO53" s="149">
        <f t="shared" si="25"/>
        <v>0</v>
      </c>
      <c r="CP53" s="149">
        <f t="shared" si="26"/>
        <v>1</v>
      </c>
      <c r="CQ53" s="283" t="str">
        <f t="shared" si="27"/>
        <v/>
      </c>
      <c r="CR53" s="149" t="str">
        <f t="shared" si="28"/>
        <v xml:space="preserve"> </v>
      </c>
      <c r="CS53" s="149">
        <f t="shared" si="29"/>
        <v>0</v>
      </c>
      <c r="CT53" s="149">
        <v>0</v>
      </c>
      <c r="CU53" s="149">
        <v>0</v>
      </c>
      <c r="CV53" s="149">
        <v>0</v>
      </c>
      <c r="CW53" s="149">
        <v>0</v>
      </c>
      <c r="CX53" s="149">
        <v>0</v>
      </c>
      <c r="CY53" s="149">
        <v>0</v>
      </c>
      <c r="CZ53" s="149">
        <v>0</v>
      </c>
      <c r="DA53" s="149">
        <v>0</v>
      </c>
      <c r="DB53" s="149">
        <v>0</v>
      </c>
      <c r="DC53" s="149">
        <v>0</v>
      </c>
      <c r="DD53" s="149">
        <v>0</v>
      </c>
      <c r="DE53" s="149">
        <v>0</v>
      </c>
      <c r="DF53" s="149">
        <v>0</v>
      </c>
      <c r="DG53" s="149">
        <v>0</v>
      </c>
      <c r="DH53" s="149">
        <v>0</v>
      </c>
      <c r="DI53" s="149">
        <v>0</v>
      </c>
      <c r="DJ53" s="149">
        <v>0</v>
      </c>
      <c r="DK53" s="149">
        <v>0</v>
      </c>
      <c r="DL53" s="149">
        <v>0</v>
      </c>
      <c r="DM53" s="149">
        <v>0</v>
      </c>
      <c r="DN53" s="149">
        <v>0</v>
      </c>
      <c r="DO53" s="149">
        <v>0</v>
      </c>
      <c r="DP53" s="149">
        <v>0</v>
      </c>
      <c r="DQ53" s="149" t="s">
        <v>154</v>
      </c>
      <c r="DR53" s="149">
        <v>0</v>
      </c>
      <c r="DS53" s="149" t="s">
        <v>154</v>
      </c>
      <c r="DT53" s="149" t="s">
        <v>154</v>
      </c>
      <c r="DU53" s="149">
        <v>0</v>
      </c>
      <c r="DV53" s="149">
        <v>0</v>
      </c>
      <c r="DW53" s="149" t="str">
        <f t="shared" si="30"/>
        <v>N</v>
      </c>
      <c r="DX53" s="149" t="str">
        <f t="shared" si="31"/>
        <v/>
      </c>
      <c r="DY53" s="149" t="str">
        <f t="shared" si="32"/>
        <v>N</v>
      </c>
      <c r="DZ53" s="149" t="str">
        <f t="shared" si="33"/>
        <v>N</v>
      </c>
      <c r="EA53" s="149" t="str">
        <f t="shared" si="34"/>
        <v>Not Specified</v>
      </c>
      <c r="EC53" s="149">
        <f t="shared" si="35"/>
        <v>0</v>
      </c>
    </row>
    <row r="54" spans="1:133" s="149" customFormat="1" ht="16.5" customHeight="1">
      <c r="A54" s="149">
        <v>51</v>
      </c>
      <c r="B54" s="149">
        <v>43</v>
      </c>
      <c r="C54" s="150" t="s">
        <v>477</v>
      </c>
      <c r="D54" s="149" t="s">
        <v>271</v>
      </c>
      <c r="E54" s="149" t="s">
        <v>272</v>
      </c>
      <c r="F54" s="149" t="s">
        <v>175</v>
      </c>
      <c r="G54" s="149" t="s">
        <v>176</v>
      </c>
      <c r="H54" s="168" t="s">
        <v>478</v>
      </c>
      <c r="I54" s="149" t="s">
        <v>479</v>
      </c>
      <c r="J54" s="149">
        <v>-0.256</v>
      </c>
      <c r="K54" s="149" t="s">
        <v>480</v>
      </c>
      <c r="L54" s="149">
        <v>325108</v>
      </c>
      <c r="M54" s="150">
        <v>14</v>
      </c>
      <c r="N54" s="149" t="s">
        <v>154</v>
      </c>
      <c r="O54" s="149" t="s">
        <v>153</v>
      </c>
      <c r="P54" s="150" t="s">
        <v>153</v>
      </c>
      <c r="Q54" s="149" t="s">
        <v>154</v>
      </c>
      <c r="R54" s="149" t="s">
        <v>154</v>
      </c>
      <c r="S54" s="149" t="s">
        <v>153</v>
      </c>
      <c r="T54" s="149" t="s">
        <v>153</v>
      </c>
      <c r="U54" s="151" t="s">
        <v>153</v>
      </c>
      <c r="V54" s="149" t="s">
        <v>153</v>
      </c>
      <c r="W54" s="149" t="s">
        <v>153</v>
      </c>
      <c r="X54" s="152" t="s">
        <v>153</v>
      </c>
      <c r="Y54" s="149" t="s">
        <v>153</v>
      </c>
      <c r="Z54" s="149" t="s">
        <v>153</v>
      </c>
      <c r="AA54" s="150"/>
      <c r="AC54" s="149" t="s">
        <v>202</v>
      </c>
      <c r="AD54" s="149" t="s">
        <v>5</v>
      </c>
      <c r="AE54" s="149" t="s">
        <v>157</v>
      </c>
      <c r="AF54" s="149" t="s">
        <v>157</v>
      </c>
      <c r="AG54" s="149" t="s">
        <v>158</v>
      </c>
      <c r="AH54" s="150" t="s">
        <v>159</v>
      </c>
      <c r="AI54" s="149" t="s">
        <v>160</v>
      </c>
      <c r="AJ54" s="149" t="s">
        <v>150</v>
      </c>
      <c r="AK54" s="170" t="s">
        <v>481</v>
      </c>
      <c r="AL54" s="149">
        <v>2060</v>
      </c>
      <c r="AN54" s="150"/>
      <c r="AP54" s="149" t="s">
        <v>154</v>
      </c>
      <c r="AQ54" s="149" t="s">
        <v>153</v>
      </c>
      <c r="AR54" s="149" t="s">
        <v>153</v>
      </c>
      <c r="AU54" s="150"/>
      <c r="AV54" s="149" t="s">
        <v>168</v>
      </c>
      <c r="AW54" s="172" t="s">
        <v>171</v>
      </c>
      <c r="AX54" s="149" t="s">
        <v>158</v>
      </c>
      <c r="AY54" s="149" t="s">
        <v>154</v>
      </c>
      <c r="AZ54" s="149" t="s">
        <v>153</v>
      </c>
      <c r="BA54" s="149" t="s">
        <v>153</v>
      </c>
      <c r="BC54" s="150"/>
      <c r="BE54" s="173"/>
      <c r="BF54" s="150"/>
      <c r="BG54" s="283">
        <f t="shared" si="36"/>
        <v>0</v>
      </c>
      <c r="BH54" s="149">
        <f t="shared" si="37"/>
        <v>0</v>
      </c>
      <c r="BI54" s="149">
        <f t="shared" si="0"/>
        <v>0</v>
      </c>
      <c r="BJ54" s="280">
        <f t="shared" si="1"/>
        <v>0</v>
      </c>
      <c r="BK54" s="356">
        <f t="shared" si="38"/>
        <v>0</v>
      </c>
      <c r="BL54" s="149">
        <f t="shared" si="39"/>
        <v>0</v>
      </c>
      <c r="BM54" s="149">
        <f t="shared" si="2"/>
        <v>0</v>
      </c>
      <c r="BN54" s="278">
        <f t="shared" si="3"/>
        <v>0</v>
      </c>
      <c r="BO54" s="149">
        <f t="shared" si="40"/>
        <v>0</v>
      </c>
      <c r="BP54" s="149">
        <f t="shared" si="41"/>
        <v>0</v>
      </c>
      <c r="BQ54" s="149">
        <f t="shared" si="4"/>
        <v>0</v>
      </c>
      <c r="BR54" s="356">
        <f t="shared" si="42"/>
        <v>0</v>
      </c>
      <c r="BS54" s="149">
        <f t="shared" si="43"/>
        <v>0</v>
      </c>
      <c r="BT54" s="149">
        <f t="shared" si="5"/>
        <v>0</v>
      </c>
      <c r="BU54" s="356">
        <f t="shared" si="6"/>
        <v>0</v>
      </c>
      <c r="BV54" s="149">
        <f t="shared" si="7"/>
        <v>0</v>
      </c>
      <c r="BW54" s="113">
        <f t="shared" si="8"/>
        <v>1</v>
      </c>
      <c r="BX54" s="248">
        <f t="shared" si="9"/>
        <v>0</v>
      </c>
      <c r="BY54" s="175">
        <f t="shared" si="10"/>
        <v>1</v>
      </c>
      <c r="BZ54" s="356">
        <f t="shared" si="11"/>
        <v>0</v>
      </c>
      <c r="CA54" s="149">
        <f t="shared" si="12"/>
        <v>0</v>
      </c>
      <c r="CB54" s="149">
        <f t="shared" si="13"/>
        <v>0</v>
      </c>
      <c r="CC54" s="276">
        <f t="shared" si="14"/>
        <v>0</v>
      </c>
      <c r="CD54" s="248">
        <f t="shared" si="15"/>
        <v>0</v>
      </c>
      <c r="CE54" s="274">
        <f t="shared" si="44"/>
        <v>1</v>
      </c>
      <c r="CF54" s="356">
        <f t="shared" si="16"/>
        <v>0</v>
      </c>
      <c r="CG54" s="149">
        <f t="shared" si="17"/>
        <v>0</v>
      </c>
      <c r="CH54" s="150">
        <f t="shared" si="18"/>
        <v>0</v>
      </c>
      <c r="CI54" s="149">
        <f t="shared" si="19"/>
        <v>0</v>
      </c>
      <c r="CJ54" s="149">
        <f t="shared" si="20"/>
        <v>0</v>
      </c>
      <c r="CK54" s="149">
        <f t="shared" si="21"/>
        <v>1</v>
      </c>
      <c r="CL54" s="149">
        <f t="shared" si="22"/>
        <v>1</v>
      </c>
      <c r="CM54" s="149">
        <f t="shared" si="23"/>
        <v>1</v>
      </c>
      <c r="CN54" s="283">
        <f t="shared" si="24"/>
        <v>0</v>
      </c>
      <c r="CO54" s="149">
        <f t="shared" si="25"/>
        <v>0</v>
      </c>
      <c r="CP54" s="149">
        <f t="shared" si="26"/>
        <v>1</v>
      </c>
      <c r="CQ54" s="283" t="str">
        <f t="shared" si="27"/>
        <v/>
      </c>
      <c r="CR54" s="149" t="str">
        <f t="shared" si="28"/>
        <v xml:space="preserve"> </v>
      </c>
      <c r="CS54" s="149">
        <f t="shared" si="29"/>
        <v>0</v>
      </c>
      <c r="CT54" s="149">
        <v>0</v>
      </c>
      <c r="CU54" s="149">
        <v>0</v>
      </c>
      <c r="CV54" s="149">
        <v>0</v>
      </c>
      <c r="CW54" s="149">
        <v>0</v>
      </c>
      <c r="CX54" s="149">
        <v>0</v>
      </c>
      <c r="CY54" s="149">
        <v>0</v>
      </c>
      <c r="CZ54" s="149">
        <v>0</v>
      </c>
      <c r="DA54" s="149">
        <v>0</v>
      </c>
      <c r="DB54" s="149">
        <v>0</v>
      </c>
      <c r="DC54" s="149">
        <v>0</v>
      </c>
      <c r="DD54" s="149">
        <v>0</v>
      </c>
      <c r="DE54" s="149">
        <v>0</v>
      </c>
      <c r="DF54" s="149">
        <v>0</v>
      </c>
      <c r="DG54" s="149">
        <v>0</v>
      </c>
      <c r="DH54" s="149">
        <v>0</v>
      </c>
      <c r="DI54" s="149">
        <v>0</v>
      </c>
      <c r="DJ54" s="149">
        <v>0</v>
      </c>
      <c r="DK54" s="149">
        <v>0</v>
      </c>
      <c r="DL54" s="149">
        <v>0</v>
      </c>
      <c r="DM54" s="149">
        <v>0</v>
      </c>
      <c r="DN54" s="149">
        <v>0</v>
      </c>
      <c r="DO54" s="149">
        <v>0</v>
      </c>
      <c r="DP54" s="149">
        <v>0</v>
      </c>
      <c r="DQ54" s="149" t="s">
        <v>154</v>
      </c>
      <c r="DR54" s="149">
        <v>0</v>
      </c>
      <c r="DS54" s="149" t="s">
        <v>154</v>
      </c>
      <c r="DT54" s="149" t="s">
        <v>154</v>
      </c>
      <c r="DU54" s="149">
        <v>0</v>
      </c>
      <c r="DV54" s="149">
        <v>0</v>
      </c>
      <c r="DW54" s="149" t="str">
        <f t="shared" si="30"/>
        <v>N</v>
      </c>
      <c r="DX54" s="149" t="str">
        <f t="shared" si="31"/>
        <v/>
      </c>
      <c r="DY54" s="149" t="str">
        <f t="shared" si="32"/>
        <v>N</v>
      </c>
      <c r="DZ54" s="149" t="str">
        <f t="shared" si="33"/>
        <v>Y</v>
      </c>
      <c r="EA54" s="149" t="str">
        <f t="shared" si="34"/>
        <v>Not Specified</v>
      </c>
      <c r="EC54" s="149">
        <f t="shared" si="35"/>
        <v>0</v>
      </c>
    </row>
    <row r="55" spans="1:133" s="149" customFormat="1" ht="16.5" customHeight="1">
      <c r="A55" s="149">
        <v>52</v>
      </c>
      <c r="B55" s="149">
        <v>60</v>
      </c>
      <c r="C55" s="150" t="s">
        <v>482</v>
      </c>
      <c r="D55" s="149" t="s">
        <v>222</v>
      </c>
      <c r="E55" s="149" t="s">
        <v>206</v>
      </c>
      <c r="F55" s="149" t="s">
        <v>145</v>
      </c>
      <c r="G55" s="149" t="s">
        <v>146</v>
      </c>
      <c r="H55" s="168" t="s">
        <v>483</v>
      </c>
      <c r="I55" s="149" t="s">
        <v>484</v>
      </c>
      <c r="J55" s="149">
        <v>0</v>
      </c>
      <c r="K55" s="149" t="s">
        <v>485</v>
      </c>
      <c r="L55" s="149">
        <v>252500</v>
      </c>
      <c r="M55" s="150">
        <v>31</v>
      </c>
      <c r="N55" s="149" t="s">
        <v>154</v>
      </c>
      <c r="O55" s="149" t="s">
        <v>153</v>
      </c>
      <c r="P55" s="150" t="s">
        <v>153</v>
      </c>
      <c r="Q55" s="149" t="s">
        <v>154</v>
      </c>
      <c r="R55" s="149" t="s">
        <v>154</v>
      </c>
      <c r="S55" s="149" t="s">
        <v>153</v>
      </c>
      <c r="T55" s="149" t="s">
        <v>153</v>
      </c>
      <c r="U55" s="151" t="s">
        <v>153</v>
      </c>
      <c r="V55" s="149" t="s">
        <v>153</v>
      </c>
      <c r="W55" s="149" t="s">
        <v>153</v>
      </c>
      <c r="X55" s="152" t="s">
        <v>153</v>
      </c>
      <c r="Y55" s="149" t="s">
        <v>153</v>
      </c>
      <c r="Z55" s="149" t="s">
        <v>153</v>
      </c>
      <c r="AA55" s="150"/>
      <c r="AC55" s="149" t="s">
        <v>281</v>
      </c>
      <c r="AD55" s="149" t="s">
        <v>240</v>
      </c>
      <c r="AE55" s="149" t="s">
        <v>157</v>
      </c>
      <c r="AF55" s="149" t="s">
        <v>157</v>
      </c>
      <c r="AG55" s="149" t="s">
        <v>158</v>
      </c>
      <c r="AH55" s="150" t="s">
        <v>159</v>
      </c>
      <c r="AJ55" s="149" t="s">
        <v>154</v>
      </c>
      <c r="AK55" s="170" t="s">
        <v>153</v>
      </c>
      <c r="AN55" s="150"/>
      <c r="AP55" s="149" t="s">
        <v>154</v>
      </c>
      <c r="AQ55" s="149" t="s">
        <v>153</v>
      </c>
      <c r="AR55" s="149" t="s">
        <v>153</v>
      </c>
      <c r="AU55" s="150"/>
      <c r="AV55" s="149" t="s">
        <v>168</v>
      </c>
      <c r="AW55" s="172" t="s">
        <v>168</v>
      </c>
      <c r="AX55" s="149" t="s">
        <v>158</v>
      </c>
      <c r="AY55" s="149" t="s">
        <v>150</v>
      </c>
      <c r="AZ55" s="149" t="s">
        <v>486</v>
      </c>
      <c r="BA55" s="149">
        <v>2030</v>
      </c>
      <c r="BC55" s="150"/>
      <c r="BE55" s="173"/>
      <c r="BF55" s="150"/>
      <c r="BG55" s="283">
        <f t="shared" si="36"/>
        <v>0</v>
      </c>
      <c r="BH55" s="149">
        <f t="shared" si="37"/>
        <v>0</v>
      </c>
      <c r="BI55" s="149">
        <f t="shared" si="0"/>
        <v>0</v>
      </c>
      <c r="BJ55" s="280">
        <f t="shared" si="1"/>
        <v>0</v>
      </c>
      <c r="BK55" s="356">
        <f t="shared" si="38"/>
        <v>0</v>
      </c>
      <c r="BL55" s="149">
        <f t="shared" si="39"/>
        <v>0</v>
      </c>
      <c r="BM55" s="149">
        <f t="shared" si="2"/>
        <v>0</v>
      </c>
      <c r="BN55" s="278">
        <f t="shared" si="3"/>
        <v>0</v>
      </c>
      <c r="BO55" s="149">
        <f t="shared" si="40"/>
        <v>0</v>
      </c>
      <c r="BP55" s="149">
        <f t="shared" si="41"/>
        <v>0</v>
      </c>
      <c r="BQ55" s="149">
        <f t="shared" si="4"/>
        <v>0</v>
      </c>
      <c r="BR55" s="356">
        <f t="shared" si="42"/>
        <v>0</v>
      </c>
      <c r="BS55" s="149">
        <f t="shared" si="43"/>
        <v>0</v>
      </c>
      <c r="BT55" s="149">
        <f t="shared" si="5"/>
        <v>0</v>
      </c>
      <c r="BU55" s="356">
        <f t="shared" si="6"/>
        <v>0</v>
      </c>
      <c r="BV55" s="149">
        <f t="shared" si="7"/>
        <v>0</v>
      </c>
      <c r="BW55" s="113">
        <f t="shared" si="8"/>
        <v>0</v>
      </c>
      <c r="BX55" s="248">
        <f t="shared" si="9"/>
        <v>0</v>
      </c>
      <c r="BY55" s="175">
        <f t="shared" si="10"/>
        <v>0</v>
      </c>
      <c r="BZ55" s="356">
        <f t="shared" si="11"/>
        <v>0</v>
      </c>
      <c r="CA55" s="149">
        <f t="shared" si="12"/>
        <v>0</v>
      </c>
      <c r="CB55" s="149">
        <f t="shared" si="13"/>
        <v>0</v>
      </c>
      <c r="CC55" s="276">
        <f t="shared" si="14"/>
        <v>0</v>
      </c>
      <c r="CD55" s="248">
        <f t="shared" si="15"/>
        <v>0</v>
      </c>
      <c r="CE55" s="274">
        <f t="shared" si="44"/>
        <v>0</v>
      </c>
      <c r="CF55" s="356">
        <f t="shared" si="16"/>
        <v>0</v>
      </c>
      <c r="CG55" s="149">
        <f t="shared" si="17"/>
        <v>1</v>
      </c>
      <c r="CH55" s="150">
        <f t="shared" si="18"/>
        <v>0</v>
      </c>
      <c r="CI55" s="149">
        <f t="shared" si="19"/>
        <v>0</v>
      </c>
      <c r="CJ55" s="149">
        <f t="shared" si="20"/>
        <v>0</v>
      </c>
      <c r="CK55" s="149">
        <f t="shared" si="21"/>
        <v>0</v>
      </c>
      <c r="CL55" s="149">
        <f t="shared" si="22"/>
        <v>0</v>
      </c>
      <c r="CM55" s="149">
        <f t="shared" si="23"/>
        <v>0</v>
      </c>
      <c r="CN55" s="283">
        <f t="shared" si="24"/>
        <v>0</v>
      </c>
      <c r="CO55" s="149">
        <f t="shared" si="25"/>
        <v>0</v>
      </c>
      <c r="CP55" s="149">
        <f t="shared" si="26"/>
        <v>1</v>
      </c>
      <c r="CQ55" s="283" t="str">
        <f t="shared" si="27"/>
        <v/>
      </c>
      <c r="CR55" s="149" t="str">
        <f t="shared" si="28"/>
        <v xml:space="preserve"> </v>
      </c>
      <c r="CS55" s="149">
        <f t="shared" si="29"/>
        <v>0</v>
      </c>
      <c r="CT55" s="149">
        <v>0</v>
      </c>
      <c r="CU55" s="149">
        <v>0</v>
      </c>
      <c r="CV55" s="149">
        <v>0</v>
      </c>
      <c r="CW55" s="149">
        <v>0</v>
      </c>
      <c r="CX55" s="149">
        <v>0</v>
      </c>
      <c r="CY55" s="149">
        <v>0</v>
      </c>
      <c r="CZ55" s="149">
        <v>1</v>
      </c>
      <c r="DA55" s="149">
        <v>1</v>
      </c>
      <c r="DB55" s="149">
        <v>0</v>
      </c>
      <c r="DC55" s="149">
        <v>0</v>
      </c>
      <c r="DD55" s="149">
        <v>0</v>
      </c>
      <c r="DE55" s="149">
        <v>0</v>
      </c>
      <c r="DF55" s="149">
        <v>0</v>
      </c>
      <c r="DG55" s="149">
        <v>0</v>
      </c>
      <c r="DH55" s="149">
        <v>0</v>
      </c>
      <c r="DI55" s="149">
        <v>0</v>
      </c>
      <c r="DJ55" s="149">
        <v>1</v>
      </c>
      <c r="DK55" s="149">
        <v>0</v>
      </c>
      <c r="DL55" s="149">
        <v>1</v>
      </c>
      <c r="DM55" s="149">
        <v>0</v>
      </c>
      <c r="DN55" s="149">
        <v>0</v>
      </c>
      <c r="DO55" s="149">
        <v>1</v>
      </c>
      <c r="DP55" s="149">
        <v>0</v>
      </c>
      <c r="DQ55" s="149" t="s">
        <v>154</v>
      </c>
      <c r="DR55" s="149">
        <v>0</v>
      </c>
      <c r="DS55" s="149" t="s">
        <v>7857</v>
      </c>
      <c r="DT55" s="149" t="s">
        <v>154</v>
      </c>
      <c r="DU55" s="149">
        <v>0</v>
      </c>
      <c r="DV55" s="149" t="s">
        <v>3005</v>
      </c>
      <c r="DW55" s="149" t="str">
        <f t="shared" si="30"/>
        <v>N</v>
      </c>
      <c r="DX55" s="149" t="str">
        <f t="shared" si="31"/>
        <v/>
      </c>
      <c r="DY55" s="149" t="str">
        <f t="shared" si="32"/>
        <v>N</v>
      </c>
      <c r="DZ55" s="149" t="str">
        <f t="shared" si="33"/>
        <v>N</v>
      </c>
      <c r="EA55" s="149" t="str">
        <f t="shared" si="34"/>
        <v>Not Specified</v>
      </c>
      <c r="EC55" s="149">
        <f t="shared" si="35"/>
        <v>0</v>
      </c>
    </row>
    <row r="56" spans="1:133" s="149" customFormat="1" ht="16.5" customHeight="1">
      <c r="A56" s="149">
        <v>53</v>
      </c>
      <c r="B56" s="149">
        <v>51</v>
      </c>
      <c r="C56" s="150" t="s">
        <v>487</v>
      </c>
      <c r="D56" s="149" t="s">
        <v>488</v>
      </c>
      <c r="E56" s="149" t="s">
        <v>144</v>
      </c>
      <c r="F56" s="149" t="s">
        <v>145</v>
      </c>
      <c r="G56" s="149" t="s">
        <v>146</v>
      </c>
      <c r="H56" s="168" t="s">
        <v>489</v>
      </c>
      <c r="I56" s="149" t="s">
        <v>490</v>
      </c>
      <c r="J56" s="149">
        <v>0.232</v>
      </c>
      <c r="K56" s="149" t="s">
        <v>491</v>
      </c>
      <c r="L56" s="149">
        <v>409000</v>
      </c>
      <c r="M56" s="150">
        <v>31</v>
      </c>
      <c r="N56" s="149" t="s">
        <v>154</v>
      </c>
      <c r="O56" s="149" t="s">
        <v>153</v>
      </c>
      <c r="P56" s="150" t="s">
        <v>153</v>
      </c>
      <c r="Q56" s="149" t="s">
        <v>150</v>
      </c>
      <c r="R56" s="149" t="s">
        <v>154</v>
      </c>
      <c r="S56" s="149" t="s">
        <v>155</v>
      </c>
      <c r="T56" s="149" t="s">
        <v>153</v>
      </c>
      <c r="U56" s="151" t="s">
        <v>153</v>
      </c>
      <c r="V56" s="149" t="s">
        <v>153</v>
      </c>
      <c r="W56" s="149" t="s">
        <v>153</v>
      </c>
      <c r="X56" s="152" t="s">
        <v>153</v>
      </c>
      <c r="Y56" s="149" t="s">
        <v>153</v>
      </c>
      <c r="Z56" s="149" t="s">
        <v>153</v>
      </c>
      <c r="AA56" s="150"/>
      <c r="AC56" s="149" t="s">
        <v>281</v>
      </c>
      <c r="AD56" s="149" t="s">
        <v>240</v>
      </c>
      <c r="AE56" s="149" t="s">
        <v>157</v>
      </c>
      <c r="AF56" s="149" t="s">
        <v>157</v>
      </c>
      <c r="AG56" s="149" t="s">
        <v>169</v>
      </c>
      <c r="AH56" s="150" t="s">
        <v>159</v>
      </c>
      <c r="AJ56" s="149" t="s">
        <v>154</v>
      </c>
      <c r="AK56" s="170" t="s">
        <v>153</v>
      </c>
      <c r="AN56" s="150"/>
      <c r="AP56" s="149" t="s">
        <v>154</v>
      </c>
      <c r="AQ56" s="149" t="s">
        <v>153</v>
      </c>
      <c r="AR56" s="149" t="s">
        <v>153</v>
      </c>
      <c r="AU56" s="150"/>
      <c r="AV56" s="149" t="s">
        <v>168</v>
      </c>
      <c r="AW56" s="172" t="s">
        <v>168</v>
      </c>
      <c r="AX56" s="149" t="s">
        <v>158</v>
      </c>
      <c r="AY56" s="149" t="s">
        <v>150</v>
      </c>
      <c r="AZ56" s="149" t="s">
        <v>492</v>
      </c>
      <c r="BA56" s="149">
        <v>2030</v>
      </c>
      <c r="BC56" s="150"/>
      <c r="BE56" s="173"/>
      <c r="BF56" s="150"/>
      <c r="BG56" s="283">
        <f t="shared" si="36"/>
        <v>0</v>
      </c>
      <c r="BH56" s="149">
        <f t="shared" si="37"/>
        <v>0</v>
      </c>
      <c r="BI56" s="149">
        <f t="shared" si="0"/>
        <v>0</v>
      </c>
      <c r="BJ56" s="280">
        <f t="shared" si="1"/>
        <v>0</v>
      </c>
      <c r="BK56" s="356">
        <f t="shared" si="38"/>
        <v>0</v>
      </c>
      <c r="BL56" s="149">
        <f t="shared" si="39"/>
        <v>0</v>
      </c>
      <c r="BM56" s="149">
        <f t="shared" si="2"/>
        <v>0</v>
      </c>
      <c r="BN56" s="278">
        <f t="shared" si="3"/>
        <v>0</v>
      </c>
      <c r="BO56" s="149">
        <f t="shared" si="40"/>
        <v>0</v>
      </c>
      <c r="BP56" s="149">
        <f t="shared" si="41"/>
        <v>0</v>
      </c>
      <c r="BQ56" s="149">
        <f t="shared" si="4"/>
        <v>0</v>
      </c>
      <c r="BR56" s="356">
        <f t="shared" si="42"/>
        <v>0</v>
      </c>
      <c r="BS56" s="149">
        <f t="shared" si="43"/>
        <v>0</v>
      </c>
      <c r="BT56" s="149">
        <f t="shared" si="5"/>
        <v>0</v>
      </c>
      <c r="BU56" s="356">
        <f t="shared" si="6"/>
        <v>0</v>
      </c>
      <c r="BV56" s="149">
        <f t="shared" si="7"/>
        <v>0</v>
      </c>
      <c r="BW56" s="113">
        <f t="shared" si="8"/>
        <v>0</v>
      </c>
      <c r="BX56" s="248">
        <f t="shared" si="9"/>
        <v>0</v>
      </c>
      <c r="BY56" s="175">
        <f t="shared" si="10"/>
        <v>0</v>
      </c>
      <c r="BZ56" s="356">
        <f t="shared" si="11"/>
        <v>0</v>
      </c>
      <c r="CA56" s="149">
        <f t="shared" si="12"/>
        <v>0</v>
      </c>
      <c r="CB56" s="149">
        <f t="shared" si="13"/>
        <v>0</v>
      </c>
      <c r="CC56" s="276">
        <f t="shared" si="14"/>
        <v>0</v>
      </c>
      <c r="CD56" s="248">
        <f t="shared" si="15"/>
        <v>0</v>
      </c>
      <c r="CE56" s="274">
        <f t="shared" si="44"/>
        <v>0</v>
      </c>
      <c r="CF56" s="356">
        <f t="shared" si="16"/>
        <v>0</v>
      </c>
      <c r="CG56" s="149">
        <f t="shared" si="17"/>
        <v>1</v>
      </c>
      <c r="CH56" s="150">
        <f t="shared" si="18"/>
        <v>0</v>
      </c>
      <c r="CI56" s="149">
        <f t="shared" si="19"/>
        <v>0</v>
      </c>
      <c r="CJ56" s="149">
        <f t="shared" si="20"/>
        <v>0</v>
      </c>
      <c r="CK56" s="149">
        <f t="shared" si="21"/>
        <v>0</v>
      </c>
      <c r="CL56" s="149">
        <f t="shared" si="22"/>
        <v>0</v>
      </c>
      <c r="CM56" s="149">
        <f t="shared" si="23"/>
        <v>0</v>
      </c>
      <c r="CN56" s="283">
        <f t="shared" si="24"/>
        <v>0</v>
      </c>
      <c r="CO56" s="149">
        <f t="shared" si="25"/>
        <v>0</v>
      </c>
      <c r="CP56" s="149">
        <f t="shared" si="26"/>
        <v>1</v>
      </c>
      <c r="CQ56" s="283" t="str">
        <f t="shared" si="27"/>
        <v/>
      </c>
      <c r="CR56" s="149" t="str">
        <f t="shared" si="28"/>
        <v xml:space="preserve"> </v>
      </c>
      <c r="CS56" s="149">
        <f t="shared" si="29"/>
        <v>0</v>
      </c>
      <c r="CT56" s="149">
        <v>0</v>
      </c>
      <c r="CU56" s="149">
        <v>0</v>
      </c>
      <c r="CV56" s="149">
        <v>0</v>
      </c>
      <c r="CW56" s="149">
        <v>0</v>
      </c>
      <c r="CX56" s="149">
        <v>0</v>
      </c>
      <c r="CY56" s="149">
        <v>0</v>
      </c>
      <c r="CZ56" s="149">
        <v>0</v>
      </c>
      <c r="DA56" s="149">
        <v>0</v>
      </c>
      <c r="DB56" s="149">
        <v>0</v>
      </c>
      <c r="DC56" s="149">
        <v>0</v>
      </c>
      <c r="DD56" s="149">
        <v>0</v>
      </c>
      <c r="DE56" s="149">
        <v>0</v>
      </c>
      <c r="DF56" s="149">
        <v>0</v>
      </c>
      <c r="DG56" s="149">
        <v>0</v>
      </c>
      <c r="DH56" s="149">
        <v>0</v>
      </c>
      <c r="DI56" s="149">
        <v>0</v>
      </c>
      <c r="DJ56" s="149">
        <v>0</v>
      </c>
      <c r="DK56" s="149">
        <v>0</v>
      </c>
      <c r="DL56" s="149">
        <v>0</v>
      </c>
      <c r="DM56" s="149">
        <v>0</v>
      </c>
      <c r="DN56" s="149">
        <v>0</v>
      </c>
      <c r="DO56" s="149">
        <v>0</v>
      </c>
      <c r="DP56" s="149">
        <v>0</v>
      </c>
      <c r="DQ56" s="149" t="s">
        <v>154</v>
      </c>
      <c r="DR56" s="149" t="s">
        <v>158</v>
      </c>
      <c r="DS56" s="149" t="s">
        <v>154</v>
      </c>
      <c r="DT56" s="149" t="s">
        <v>154</v>
      </c>
      <c r="DU56" s="149">
        <v>0</v>
      </c>
      <c r="DV56" s="149">
        <v>0</v>
      </c>
      <c r="DW56" s="149" t="str">
        <f t="shared" si="30"/>
        <v>Y</v>
      </c>
      <c r="DX56" s="149" t="str">
        <f t="shared" si="31"/>
        <v/>
      </c>
      <c r="DY56" s="149" t="str">
        <f t="shared" si="32"/>
        <v>N</v>
      </c>
      <c r="DZ56" s="149" t="str">
        <f t="shared" si="33"/>
        <v>N</v>
      </c>
      <c r="EA56" s="149" t="str">
        <f t="shared" si="34"/>
        <v>Not Specified</v>
      </c>
      <c r="EC56" s="149">
        <f t="shared" si="35"/>
        <v>0</v>
      </c>
    </row>
    <row r="57" spans="1:133" s="149" customFormat="1" ht="16.5" customHeight="1">
      <c r="A57" s="149">
        <v>54</v>
      </c>
      <c r="B57" s="149">
        <v>64</v>
      </c>
      <c r="C57" s="150" t="s">
        <v>493</v>
      </c>
      <c r="D57" s="149" t="s">
        <v>290</v>
      </c>
      <c r="E57" s="149" t="s">
        <v>229</v>
      </c>
      <c r="F57" s="149" t="s">
        <v>374</v>
      </c>
      <c r="G57" s="149" t="s">
        <v>246</v>
      </c>
      <c r="H57" s="168" t="s">
        <v>494</v>
      </c>
      <c r="I57" s="149" t="s">
        <v>495</v>
      </c>
      <c r="J57" s="149">
        <v>0.065</v>
      </c>
      <c r="K57" s="149" t="s">
        <v>496</v>
      </c>
      <c r="L57" s="149">
        <v>175853</v>
      </c>
      <c r="M57" s="150">
        <v>31</v>
      </c>
      <c r="N57" s="149" t="s">
        <v>154</v>
      </c>
      <c r="O57" s="149" t="s">
        <v>153</v>
      </c>
      <c r="P57" s="150" t="s">
        <v>153</v>
      </c>
      <c r="Q57" s="149" t="s">
        <v>150</v>
      </c>
      <c r="R57" s="149" t="s">
        <v>154</v>
      </c>
      <c r="S57" s="149" t="s">
        <v>210</v>
      </c>
      <c r="T57" s="149" t="s">
        <v>153</v>
      </c>
      <c r="U57" s="151">
        <v>2030</v>
      </c>
      <c r="V57" s="149" t="s">
        <v>153</v>
      </c>
      <c r="W57" s="149" t="s">
        <v>153</v>
      </c>
      <c r="X57" s="152" t="s">
        <v>153</v>
      </c>
      <c r="Y57" s="149" t="s">
        <v>153</v>
      </c>
      <c r="Z57" s="149" t="s">
        <v>153</v>
      </c>
      <c r="AA57" s="150"/>
      <c r="AC57" s="149" t="s">
        <v>202</v>
      </c>
      <c r="AD57" s="149" t="s">
        <v>5</v>
      </c>
      <c r="AE57" s="149" t="s">
        <v>157</v>
      </c>
      <c r="AF57" s="149" t="s">
        <v>157</v>
      </c>
      <c r="AG57" s="149" t="s">
        <v>169</v>
      </c>
      <c r="AH57" s="150" t="s">
        <v>159</v>
      </c>
      <c r="AI57" s="149" t="s">
        <v>160</v>
      </c>
      <c r="AJ57" s="149" t="s">
        <v>150</v>
      </c>
      <c r="AK57" s="170" t="s">
        <v>497</v>
      </c>
      <c r="AL57" s="149">
        <v>2050</v>
      </c>
      <c r="AN57" s="150"/>
      <c r="AP57" s="149" t="s">
        <v>154</v>
      </c>
      <c r="AQ57" s="149" t="s">
        <v>153</v>
      </c>
      <c r="AR57" s="149" t="s">
        <v>153</v>
      </c>
      <c r="AU57" s="150"/>
      <c r="AV57" s="149" t="s">
        <v>157</v>
      </c>
      <c r="AW57" s="172" t="s">
        <v>171</v>
      </c>
      <c r="AX57" s="149" t="s">
        <v>158</v>
      </c>
      <c r="AY57" s="149" t="s">
        <v>154</v>
      </c>
      <c r="AZ57" s="149" t="s">
        <v>153</v>
      </c>
      <c r="BA57" s="149" t="s">
        <v>153</v>
      </c>
      <c r="BC57" s="150"/>
      <c r="BE57" s="173"/>
      <c r="BF57" s="150"/>
      <c r="BG57" s="283">
        <f t="shared" si="36"/>
        <v>0</v>
      </c>
      <c r="BH57" s="149">
        <f t="shared" si="37"/>
        <v>0</v>
      </c>
      <c r="BI57" s="149">
        <f t="shared" si="0"/>
        <v>0</v>
      </c>
      <c r="BJ57" s="280">
        <f t="shared" si="1"/>
        <v>0</v>
      </c>
      <c r="BK57" s="356">
        <f t="shared" si="38"/>
        <v>0</v>
      </c>
      <c r="BL57" s="149">
        <f t="shared" si="39"/>
        <v>0</v>
      </c>
      <c r="BM57" s="149">
        <f t="shared" si="2"/>
        <v>0</v>
      </c>
      <c r="BN57" s="278">
        <f t="shared" si="3"/>
        <v>0</v>
      </c>
      <c r="BO57" s="149">
        <f t="shared" si="40"/>
        <v>0</v>
      </c>
      <c r="BP57" s="149">
        <f t="shared" si="41"/>
        <v>0</v>
      </c>
      <c r="BQ57" s="149">
        <f t="shared" si="4"/>
        <v>0</v>
      </c>
      <c r="BR57" s="356">
        <f t="shared" si="42"/>
        <v>0</v>
      </c>
      <c r="BS57" s="149">
        <f t="shared" si="43"/>
        <v>0</v>
      </c>
      <c r="BT57" s="149">
        <f t="shared" si="5"/>
        <v>0</v>
      </c>
      <c r="BU57" s="356">
        <f t="shared" si="6"/>
        <v>0</v>
      </c>
      <c r="BV57" s="149">
        <f t="shared" si="7"/>
        <v>0</v>
      </c>
      <c r="BW57" s="113">
        <f t="shared" si="8"/>
        <v>1</v>
      </c>
      <c r="BX57" s="248">
        <f t="shared" si="9"/>
        <v>0</v>
      </c>
      <c r="BY57" s="175">
        <f t="shared" si="10"/>
        <v>1</v>
      </c>
      <c r="BZ57" s="356">
        <f t="shared" si="11"/>
        <v>0</v>
      </c>
      <c r="CA57" s="149">
        <f t="shared" si="12"/>
        <v>0</v>
      </c>
      <c r="CB57" s="149">
        <f t="shared" si="13"/>
        <v>0</v>
      </c>
      <c r="CC57" s="276">
        <f t="shared" si="14"/>
        <v>0</v>
      </c>
      <c r="CD57" s="248">
        <f t="shared" si="15"/>
        <v>0</v>
      </c>
      <c r="CE57" s="274">
        <f t="shared" si="44"/>
        <v>1</v>
      </c>
      <c r="CF57" s="356">
        <f t="shared" si="16"/>
        <v>0</v>
      </c>
      <c r="CG57" s="149">
        <f t="shared" si="17"/>
        <v>0</v>
      </c>
      <c r="CH57" s="150">
        <f t="shared" si="18"/>
        <v>0</v>
      </c>
      <c r="CI57" s="149">
        <f t="shared" si="19"/>
        <v>0</v>
      </c>
      <c r="CJ57" s="149">
        <f t="shared" si="20"/>
        <v>0</v>
      </c>
      <c r="CK57" s="149">
        <f t="shared" si="21"/>
        <v>1</v>
      </c>
      <c r="CL57" s="149">
        <f t="shared" si="22"/>
        <v>1</v>
      </c>
      <c r="CM57" s="149">
        <f t="shared" si="23"/>
        <v>1</v>
      </c>
      <c r="CN57" s="283">
        <f t="shared" si="24"/>
        <v>1</v>
      </c>
      <c r="CO57" s="149">
        <f t="shared" si="25"/>
        <v>0</v>
      </c>
      <c r="CP57" s="149">
        <f t="shared" si="26"/>
        <v>0</v>
      </c>
      <c r="CQ57" s="283">
        <f t="shared" si="27"/>
        <v>1</v>
      </c>
      <c r="CR57" s="149" t="str">
        <f t="shared" si="28"/>
        <v xml:space="preserve"> </v>
      </c>
      <c r="CS57" s="149">
        <f t="shared" si="29"/>
        <v>0</v>
      </c>
      <c r="CT57" s="149">
        <v>0</v>
      </c>
      <c r="CU57" s="149">
        <v>0</v>
      </c>
      <c r="CV57" s="149">
        <v>1</v>
      </c>
      <c r="CW57" s="149">
        <v>1</v>
      </c>
      <c r="CX57" s="149">
        <v>0</v>
      </c>
      <c r="CY57" s="149">
        <v>0</v>
      </c>
      <c r="CZ57" s="149">
        <v>0</v>
      </c>
      <c r="DA57" s="149">
        <v>0</v>
      </c>
      <c r="DB57" s="149">
        <v>0</v>
      </c>
      <c r="DC57" s="149">
        <v>1</v>
      </c>
      <c r="DD57" s="149">
        <v>0</v>
      </c>
      <c r="DE57" s="149">
        <v>1</v>
      </c>
      <c r="DF57" s="149">
        <v>0</v>
      </c>
      <c r="DG57" s="149">
        <v>0</v>
      </c>
      <c r="DH57" s="149">
        <v>0</v>
      </c>
      <c r="DI57" s="149">
        <v>0</v>
      </c>
      <c r="DJ57" s="149">
        <v>1</v>
      </c>
      <c r="DK57" s="149">
        <v>0</v>
      </c>
      <c r="DL57" s="149">
        <v>1</v>
      </c>
      <c r="DM57" s="149">
        <v>1</v>
      </c>
      <c r="DN57" s="149">
        <v>0</v>
      </c>
      <c r="DO57" s="149">
        <v>1</v>
      </c>
      <c r="DP57" s="149">
        <v>0</v>
      </c>
      <c r="DQ57" s="149" t="s">
        <v>154</v>
      </c>
      <c r="DR57" s="149" t="s">
        <v>158</v>
      </c>
      <c r="DS57" s="149" t="s">
        <v>7858</v>
      </c>
      <c r="DT57" s="149" t="s">
        <v>7868</v>
      </c>
      <c r="DU57" s="149">
        <v>0</v>
      </c>
      <c r="DV57" s="149">
        <v>0</v>
      </c>
      <c r="DW57" s="149" t="str">
        <f t="shared" si="30"/>
        <v>Y</v>
      </c>
      <c r="DX57" s="149" t="str">
        <f t="shared" si="31"/>
        <v/>
      </c>
      <c r="DY57" s="149" t="str">
        <f t="shared" si="32"/>
        <v>N</v>
      </c>
      <c r="DZ57" s="149" t="str">
        <f t="shared" si="33"/>
        <v>Y</v>
      </c>
      <c r="EA57" s="149" t="str">
        <f t="shared" si="34"/>
        <v>Yes</v>
      </c>
      <c r="EC57" s="149">
        <f t="shared" si="35"/>
        <v>0</v>
      </c>
    </row>
    <row r="58" spans="1:133" s="149" customFormat="1" ht="16.5" customHeight="1">
      <c r="A58" s="149">
        <v>55</v>
      </c>
      <c r="B58" s="149">
        <v>62</v>
      </c>
      <c r="C58" s="150" t="s">
        <v>498</v>
      </c>
      <c r="D58" s="149" t="s">
        <v>290</v>
      </c>
      <c r="E58" s="149" t="s">
        <v>229</v>
      </c>
      <c r="F58" s="149" t="s">
        <v>499</v>
      </c>
      <c r="G58" s="149" t="s">
        <v>246</v>
      </c>
      <c r="H58" s="168" t="s">
        <v>500</v>
      </c>
      <c r="I58" s="149" t="s">
        <v>501</v>
      </c>
      <c r="J58" s="149">
        <v>0.136</v>
      </c>
      <c r="K58" s="149" t="s">
        <v>502</v>
      </c>
      <c r="L58" s="149">
        <v>206417</v>
      </c>
      <c r="M58" s="150">
        <v>31</v>
      </c>
      <c r="N58" s="149" t="s">
        <v>154</v>
      </c>
      <c r="O58" s="149" t="s">
        <v>153</v>
      </c>
      <c r="P58" s="150" t="s">
        <v>153</v>
      </c>
      <c r="Q58" s="149" t="s">
        <v>154</v>
      </c>
      <c r="R58" s="149" t="s">
        <v>154</v>
      </c>
      <c r="S58" s="149" t="s">
        <v>153</v>
      </c>
      <c r="T58" s="149" t="s">
        <v>153</v>
      </c>
      <c r="U58" s="151" t="s">
        <v>153</v>
      </c>
      <c r="V58" s="149" t="s">
        <v>153</v>
      </c>
      <c r="W58" s="149" t="s">
        <v>153</v>
      </c>
      <c r="X58" s="152" t="s">
        <v>153</v>
      </c>
      <c r="Y58" s="149" t="s">
        <v>153</v>
      </c>
      <c r="Z58" s="149" t="s">
        <v>153</v>
      </c>
      <c r="AA58" s="150"/>
      <c r="AC58" s="149" t="s">
        <v>167</v>
      </c>
      <c r="AD58" s="149" t="s">
        <v>6</v>
      </c>
      <c r="AE58" s="149" t="s">
        <v>157</v>
      </c>
      <c r="AF58" s="149" t="s">
        <v>157</v>
      </c>
      <c r="AG58" s="149" t="s">
        <v>157</v>
      </c>
      <c r="AH58" s="150" t="s">
        <v>218</v>
      </c>
      <c r="AJ58" s="149" t="s">
        <v>154</v>
      </c>
      <c r="AK58" s="170" t="s">
        <v>153</v>
      </c>
      <c r="AN58" s="150"/>
      <c r="AO58" s="149" t="s">
        <v>219</v>
      </c>
      <c r="AP58" s="149" t="s">
        <v>150</v>
      </c>
      <c r="AQ58" s="149" t="s">
        <v>218</v>
      </c>
      <c r="AR58" s="149" t="s">
        <v>503</v>
      </c>
      <c r="AS58" s="149">
        <v>2050</v>
      </c>
      <c r="AU58" s="150"/>
      <c r="AV58" s="149" t="s">
        <v>157</v>
      </c>
      <c r="AW58" s="172" t="s">
        <v>190</v>
      </c>
      <c r="AX58" s="149" t="s">
        <v>158</v>
      </c>
      <c r="AY58" s="149" t="s">
        <v>154</v>
      </c>
      <c r="AZ58" s="149" t="s">
        <v>153</v>
      </c>
      <c r="BA58" s="149" t="s">
        <v>153</v>
      </c>
      <c r="BC58" s="150"/>
      <c r="BE58" s="173"/>
      <c r="BF58" s="150"/>
      <c r="BG58" s="283">
        <f t="shared" si="36"/>
        <v>0</v>
      </c>
      <c r="BH58" s="149">
        <f t="shared" si="37"/>
        <v>0</v>
      </c>
      <c r="BI58" s="149">
        <f t="shared" si="0"/>
        <v>0</v>
      </c>
      <c r="BJ58" s="280">
        <f t="shared" si="1"/>
        <v>0</v>
      </c>
      <c r="BK58" s="356">
        <f t="shared" si="38"/>
        <v>0</v>
      </c>
      <c r="BL58" s="149">
        <f t="shared" si="39"/>
        <v>0</v>
      </c>
      <c r="BM58" s="149">
        <f t="shared" si="2"/>
        <v>0</v>
      </c>
      <c r="BN58" s="278">
        <f t="shared" si="3"/>
        <v>0</v>
      </c>
      <c r="BO58" s="149">
        <f t="shared" si="40"/>
        <v>0</v>
      </c>
      <c r="BP58" s="149">
        <f t="shared" si="41"/>
        <v>0</v>
      </c>
      <c r="BQ58" s="149">
        <f t="shared" si="4"/>
        <v>0</v>
      </c>
      <c r="BR58" s="356">
        <f t="shared" si="42"/>
        <v>0</v>
      </c>
      <c r="BS58" s="149">
        <f t="shared" si="43"/>
        <v>0</v>
      </c>
      <c r="BT58" s="149">
        <f t="shared" si="5"/>
        <v>1</v>
      </c>
      <c r="BU58" s="356">
        <f t="shared" si="6"/>
        <v>0</v>
      </c>
      <c r="BV58" s="149">
        <f t="shared" si="7"/>
        <v>0</v>
      </c>
      <c r="BW58" s="113">
        <f t="shared" si="8"/>
        <v>0</v>
      </c>
      <c r="BX58" s="248">
        <f t="shared" si="9"/>
        <v>0</v>
      </c>
      <c r="BY58" s="175">
        <f t="shared" si="10"/>
        <v>0</v>
      </c>
      <c r="BZ58" s="356">
        <f t="shared" si="11"/>
        <v>0</v>
      </c>
      <c r="CA58" s="149">
        <f t="shared" si="12"/>
        <v>0</v>
      </c>
      <c r="CB58" s="149">
        <f t="shared" si="13"/>
        <v>1</v>
      </c>
      <c r="CC58" s="276">
        <f t="shared" si="14"/>
        <v>1</v>
      </c>
      <c r="CD58" s="248">
        <f t="shared" si="15"/>
        <v>1</v>
      </c>
      <c r="CE58" s="274">
        <f t="shared" si="44"/>
        <v>1</v>
      </c>
      <c r="CF58" s="356">
        <f t="shared" si="16"/>
        <v>0</v>
      </c>
      <c r="CG58" s="149">
        <f t="shared" si="17"/>
        <v>0</v>
      </c>
      <c r="CH58" s="150">
        <f t="shared" si="18"/>
        <v>0</v>
      </c>
      <c r="CI58" s="149">
        <f t="shared" si="19"/>
        <v>0</v>
      </c>
      <c r="CJ58" s="149">
        <f t="shared" si="20"/>
        <v>0</v>
      </c>
      <c r="CK58" s="149">
        <f t="shared" si="21"/>
        <v>1</v>
      </c>
      <c r="CL58" s="149">
        <f t="shared" si="22"/>
        <v>1</v>
      </c>
      <c r="CM58" s="149">
        <f t="shared" si="23"/>
        <v>1</v>
      </c>
      <c r="CN58" s="283">
        <f t="shared" si="24"/>
        <v>1</v>
      </c>
      <c r="CO58" s="149">
        <f t="shared" si="25"/>
        <v>0</v>
      </c>
      <c r="CP58" s="149">
        <f t="shared" si="26"/>
        <v>0</v>
      </c>
      <c r="CQ58" s="283" t="str">
        <f t="shared" si="27"/>
        <v/>
      </c>
      <c r="CR58" s="149" t="str">
        <f t="shared" si="28"/>
        <v xml:space="preserve"> 2050</v>
      </c>
      <c r="CS58" s="149">
        <f t="shared" si="29"/>
        <v>2050</v>
      </c>
      <c r="CT58" s="149">
        <v>1</v>
      </c>
      <c r="CU58" s="149">
        <v>0</v>
      </c>
      <c r="CV58" s="149">
        <v>0</v>
      </c>
      <c r="CW58" s="149">
        <v>1</v>
      </c>
      <c r="CX58" s="149">
        <v>0</v>
      </c>
      <c r="CY58" s="149">
        <v>0</v>
      </c>
      <c r="CZ58" s="149">
        <v>1</v>
      </c>
      <c r="DA58" s="149">
        <v>1</v>
      </c>
      <c r="DB58" s="149">
        <v>0</v>
      </c>
      <c r="DC58" s="149">
        <v>0</v>
      </c>
      <c r="DD58" s="149">
        <v>0</v>
      </c>
      <c r="DE58" s="149">
        <v>0</v>
      </c>
      <c r="DF58" s="149">
        <v>0</v>
      </c>
      <c r="DG58" s="149">
        <v>0</v>
      </c>
      <c r="DH58" s="149">
        <v>0</v>
      </c>
      <c r="DI58" s="149">
        <v>0</v>
      </c>
      <c r="DJ58" s="149">
        <v>1</v>
      </c>
      <c r="DK58" s="149">
        <v>1</v>
      </c>
      <c r="DL58" s="149">
        <v>1</v>
      </c>
      <c r="DM58" s="149">
        <v>1</v>
      </c>
      <c r="DN58" s="149">
        <v>0</v>
      </c>
      <c r="DO58" s="149">
        <v>1</v>
      </c>
      <c r="DP58" s="149">
        <v>1</v>
      </c>
      <c r="DQ58" s="149" t="s">
        <v>154</v>
      </c>
      <c r="DR58" s="149">
        <v>0</v>
      </c>
      <c r="DS58" s="149" t="s">
        <v>7863</v>
      </c>
      <c r="DT58" s="149" t="s">
        <v>154</v>
      </c>
      <c r="DU58" s="149" t="s">
        <v>150</v>
      </c>
      <c r="DV58" s="149" t="s">
        <v>150</v>
      </c>
      <c r="DW58" s="149" t="str">
        <f t="shared" si="30"/>
        <v>N</v>
      </c>
      <c r="DX58" s="149" t="str">
        <f t="shared" si="31"/>
        <v/>
      </c>
      <c r="DY58" s="149" t="str">
        <f t="shared" si="32"/>
        <v>Y</v>
      </c>
      <c r="DZ58" s="149" t="str">
        <f t="shared" si="33"/>
        <v>N</v>
      </c>
      <c r="EA58" s="149" t="str">
        <f t="shared" si="34"/>
        <v>Yes</v>
      </c>
      <c r="EC58" s="149">
        <f t="shared" si="35"/>
        <v>2050</v>
      </c>
    </row>
    <row r="59" spans="1:133" s="149" customFormat="1" ht="16.5" customHeight="1">
      <c r="A59" s="149">
        <v>56</v>
      </c>
      <c r="B59" s="149">
        <v>67</v>
      </c>
      <c r="C59" s="150" t="s">
        <v>504</v>
      </c>
      <c r="D59" s="149" t="s">
        <v>290</v>
      </c>
      <c r="E59" s="149" t="s">
        <v>229</v>
      </c>
      <c r="F59" s="149" t="s">
        <v>284</v>
      </c>
      <c r="G59" s="149" t="s">
        <v>246</v>
      </c>
      <c r="H59" s="168" t="s">
        <v>505</v>
      </c>
      <c r="I59" s="149" t="s">
        <v>506</v>
      </c>
      <c r="J59" s="149">
        <v>0.019</v>
      </c>
      <c r="K59" s="149" t="s">
        <v>507</v>
      </c>
      <c r="L59" s="149">
        <v>211304</v>
      </c>
      <c r="M59" s="150">
        <v>31</v>
      </c>
      <c r="N59" s="149" t="s">
        <v>150</v>
      </c>
      <c r="O59" s="149">
        <v>2017</v>
      </c>
      <c r="P59" s="150">
        <v>2030</v>
      </c>
      <c r="Q59" s="149" t="s">
        <v>154</v>
      </c>
      <c r="R59" s="149" t="s">
        <v>154</v>
      </c>
      <c r="S59" s="149" t="s">
        <v>153</v>
      </c>
      <c r="T59" s="149" t="s">
        <v>153</v>
      </c>
      <c r="U59" s="151" t="s">
        <v>153</v>
      </c>
      <c r="V59" s="149" t="s">
        <v>153</v>
      </c>
      <c r="W59" s="149" t="s">
        <v>153</v>
      </c>
      <c r="X59" s="152" t="s">
        <v>153</v>
      </c>
      <c r="Y59" s="149" t="s">
        <v>153</v>
      </c>
      <c r="Z59" s="149" t="s">
        <v>153</v>
      </c>
      <c r="AA59" s="150"/>
      <c r="AC59" s="149" t="s">
        <v>167</v>
      </c>
      <c r="AD59" s="149" t="s">
        <v>6</v>
      </c>
      <c r="AE59" s="149" t="s">
        <v>157</v>
      </c>
      <c r="AF59" s="149" t="s">
        <v>157</v>
      </c>
      <c r="AG59" s="149" t="s">
        <v>157</v>
      </c>
      <c r="AH59" s="150" t="s">
        <v>218</v>
      </c>
      <c r="AJ59" s="149" t="s">
        <v>154</v>
      </c>
      <c r="AK59" s="170" t="s">
        <v>153</v>
      </c>
      <c r="AN59" s="150"/>
      <c r="AO59" s="149" t="s">
        <v>219</v>
      </c>
      <c r="AP59" s="149" t="s">
        <v>150</v>
      </c>
      <c r="AQ59" s="149" t="s">
        <v>218</v>
      </c>
      <c r="AR59" s="149" t="s">
        <v>508</v>
      </c>
      <c r="AS59" s="149">
        <v>2050</v>
      </c>
      <c r="AU59" s="150"/>
      <c r="AV59" s="149" t="s">
        <v>157</v>
      </c>
      <c r="AW59" s="172" t="s">
        <v>312</v>
      </c>
      <c r="AX59" s="149" t="s">
        <v>158</v>
      </c>
      <c r="AY59" s="149" t="s">
        <v>154</v>
      </c>
      <c r="AZ59" s="149" t="s">
        <v>153</v>
      </c>
      <c r="BA59" s="149" t="s">
        <v>153</v>
      </c>
      <c r="BC59" s="150"/>
      <c r="BE59" s="173"/>
      <c r="BF59" s="150"/>
      <c r="BG59" s="283">
        <f t="shared" si="36"/>
        <v>0</v>
      </c>
      <c r="BH59" s="149">
        <f t="shared" si="37"/>
        <v>1</v>
      </c>
      <c r="BI59" s="149">
        <f t="shared" si="0"/>
        <v>0</v>
      </c>
      <c r="BJ59" s="280">
        <f t="shared" si="1"/>
        <v>1</v>
      </c>
      <c r="BK59" s="356">
        <f t="shared" si="38"/>
        <v>0</v>
      </c>
      <c r="BL59" s="149">
        <f t="shared" si="39"/>
        <v>0</v>
      </c>
      <c r="BM59" s="149">
        <f t="shared" si="2"/>
        <v>0</v>
      </c>
      <c r="BN59" s="278">
        <f t="shared" si="3"/>
        <v>0</v>
      </c>
      <c r="BO59" s="149">
        <f t="shared" si="40"/>
        <v>0</v>
      </c>
      <c r="BP59" s="149">
        <f t="shared" si="41"/>
        <v>0</v>
      </c>
      <c r="BQ59" s="149">
        <f t="shared" si="4"/>
        <v>0</v>
      </c>
      <c r="BR59" s="356">
        <f t="shared" si="42"/>
        <v>0</v>
      </c>
      <c r="BS59" s="149">
        <f t="shared" si="43"/>
        <v>0</v>
      </c>
      <c r="BT59" s="149">
        <f t="shared" si="5"/>
        <v>1</v>
      </c>
      <c r="BU59" s="356">
        <f t="shared" si="6"/>
        <v>0</v>
      </c>
      <c r="BV59" s="149">
        <f t="shared" si="7"/>
        <v>0</v>
      </c>
      <c r="BW59" s="113">
        <f t="shared" si="8"/>
        <v>0</v>
      </c>
      <c r="BX59" s="248">
        <f t="shared" si="9"/>
        <v>0</v>
      </c>
      <c r="BY59" s="175">
        <f t="shared" si="10"/>
        <v>0</v>
      </c>
      <c r="BZ59" s="356">
        <f t="shared" si="11"/>
        <v>0</v>
      </c>
      <c r="CA59" s="149">
        <f t="shared" si="12"/>
        <v>0</v>
      </c>
      <c r="CB59" s="149">
        <f t="shared" si="13"/>
        <v>1</v>
      </c>
      <c r="CC59" s="276">
        <f t="shared" si="14"/>
        <v>1</v>
      </c>
      <c r="CD59" s="248">
        <f t="shared" si="15"/>
        <v>1</v>
      </c>
      <c r="CE59" s="274">
        <f t="shared" si="44"/>
        <v>1</v>
      </c>
      <c r="CF59" s="356">
        <f t="shared" si="16"/>
        <v>0</v>
      </c>
      <c r="CG59" s="149">
        <f t="shared" si="17"/>
        <v>0</v>
      </c>
      <c r="CH59" s="150">
        <f t="shared" si="18"/>
        <v>0</v>
      </c>
      <c r="CI59" s="149">
        <f t="shared" si="19"/>
        <v>0</v>
      </c>
      <c r="CJ59" s="149">
        <f t="shared" si="20"/>
        <v>1</v>
      </c>
      <c r="CK59" s="149">
        <f t="shared" si="21"/>
        <v>1</v>
      </c>
      <c r="CL59" s="149">
        <f t="shared" si="22"/>
        <v>2</v>
      </c>
      <c r="CM59" s="149">
        <f t="shared" si="23"/>
        <v>1</v>
      </c>
      <c r="CN59" s="283">
        <f t="shared" si="24"/>
        <v>1</v>
      </c>
      <c r="CO59" s="149">
        <f t="shared" si="25"/>
        <v>0</v>
      </c>
      <c r="CP59" s="149">
        <f t="shared" si="26"/>
        <v>0</v>
      </c>
      <c r="CQ59" s="283" t="str">
        <f t="shared" si="27"/>
        <v/>
      </c>
      <c r="CR59" s="149" t="str">
        <f t="shared" si="28"/>
        <v xml:space="preserve"> 2050</v>
      </c>
      <c r="CS59" s="149">
        <f t="shared" si="29"/>
        <v>2050</v>
      </c>
      <c r="CT59" s="149">
        <v>0</v>
      </c>
      <c r="CU59" s="149">
        <v>0</v>
      </c>
      <c r="CV59" s="149">
        <v>0</v>
      </c>
      <c r="CW59" s="149">
        <v>0</v>
      </c>
      <c r="CX59" s="149">
        <v>0</v>
      </c>
      <c r="CY59" s="149">
        <v>1</v>
      </c>
      <c r="CZ59" s="149">
        <v>0</v>
      </c>
      <c r="DA59" s="149">
        <v>1</v>
      </c>
      <c r="DB59" s="149">
        <v>0</v>
      </c>
      <c r="DC59" s="149">
        <v>0</v>
      </c>
      <c r="DD59" s="149">
        <v>0</v>
      </c>
      <c r="DE59" s="149">
        <v>0</v>
      </c>
      <c r="DF59" s="149">
        <v>0</v>
      </c>
      <c r="DG59" s="149">
        <v>1</v>
      </c>
      <c r="DH59" s="149">
        <v>0</v>
      </c>
      <c r="DI59" s="149">
        <v>1</v>
      </c>
      <c r="DJ59" s="149">
        <v>1</v>
      </c>
      <c r="DK59" s="149">
        <v>1</v>
      </c>
      <c r="DL59" s="149">
        <v>1</v>
      </c>
      <c r="DM59" s="149">
        <v>1</v>
      </c>
      <c r="DN59" s="149">
        <v>0</v>
      </c>
      <c r="DO59" s="149">
        <v>1</v>
      </c>
      <c r="DP59" s="149">
        <v>0</v>
      </c>
      <c r="DQ59" s="149" t="s">
        <v>154</v>
      </c>
      <c r="DR59" s="149">
        <v>0</v>
      </c>
      <c r="DS59" s="149" t="s">
        <v>7863</v>
      </c>
      <c r="DT59" s="149" t="s">
        <v>154</v>
      </c>
      <c r="DU59" s="149">
        <v>0</v>
      </c>
      <c r="DV59" s="149" t="s">
        <v>150</v>
      </c>
      <c r="DW59" s="149" t="str">
        <f t="shared" si="30"/>
        <v>N</v>
      </c>
      <c r="DX59" s="149" t="str">
        <f t="shared" si="31"/>
        <v/>
      </c>
      <c r="DY59" s="149" t="str">
        <f t="shared" si="32"/>
        <v>Y</v>
      </c>
      <c r="DZ59" s="149" t="str">
        <f t="shared" si="33"/>
        <v>N</v>
      </c>
      <c r="EA59" s="149" t="str">
        <f t="shared" si="34"/>
        <v>Yes</v>
      </c>
      <c r="EC59" s="149">
        <f t="shared" si="35"/>
        <v>2050</v>
      </c>
    </row>
    <row r="60" spans="1:133" s="149" customFormat="1" ht="16.5" customHeight="1">
      <c r="A60" s="149">
        <v>57</v>
      </c>
      <c r="B60" s="149">
        <v>52</v>
      </c>
      <c r="C60" s="150" t="s">
        <v>509</v>
      </c>
      <c r="D60" s="149" t="s">
        <v>192</v>
      </c>
      <c r="E60" s="149" t="s">
        <v>193</v>
      </c>
      <c r="F60" s="149" t="s">
        <v>145</v>
      </c>
      <c r="G60" s="149" t="s">
        <v>146</v>
      </c>
      <c r="H60" s="168" t="s">
        <v>510</v>
      </c>
      <c r="I60" s="149" t="s">
        <v>511</v>
      </c>
      <c r="J60" s="149">
        <v>-0.698</v>
      </c>
      <c r="K60" s="149" t="s">
        <v>512</v>
      </c>
      <c r="L60" s="149">
        <v>13200</v>
      </c>
      <c r="M60" s="150">
        <v>13</v>
      </c>
      <c r="N60" s="149" t="s">
        <v>154</v>
      </c>
      <c r="O60" s="149" t="s">
        <v>153</v>
      </c>
      <c r="P60" s="150" t="s">
        <v>153</v>
      </c>
      <c r="Q60" s="149" t="s">
        <v>154</v>
      </c>
      <c r="R60" s="149" t="s">
        <v>154</v>
      </c>
      <c r="S60" s="149" t="s">
        <v>153</v>
      </c>
      <c r="T60" s="149" t="s">
        <v>153</v>
      </c>
      <c r="U60" s="151" t="s">
        <v>153</v>
      </c>
      <c r="V60" s="149" t="s">
        <v>153</v>
      </c>
      <c r="W60" s="149" t="s">
        <v>153</v>
      </c>
      <c r="X60" s="152" t="s">
        <v>153</v>
      </c>
      <c r="Y60" s="149" t="s">
        <v>153</v>
      </c>
      <c r="Z60" s="149" t="s">
        <v>153</v>
      </c>
      <c r="AA60" s="150"/>
      <c r="AC60" s="149" t="s">
        <v>513</v>
      </c>
      <c r="AD60" s="149" t="s">
        <v>240</v>
      </c>
      <c r="AE60" s="149" t="s">
        <v>157</v>
      </c>
      <c r="AF60" s="149" t="s">
        <v>157</v>
      </c>
      <c r="AG60" s="149" t="s">
        <v>157</v>
      </c>
      <c r="AH60" s="150" t="s">
        <v>218</v>
      </c>
      <c r="AJ60" s="149" t="s">
        <v>154</v>
      </c>
      <c r="AK60" s="170" t="s">
        <v>153</v>
      </c>
      <c r="AN60" s="150"/>
      <c r="AP60" s="149" t="s">
        <v>154</v>
      </c>
      <c r="AQ60" s="149" t="s">
        <v>153</v>
      </c>
      <c r="AR60" s="149" t="s">
        <v>153</v>
      </c>
      <c r="AU60" s="150"/>
      <c r="AV60" s="149" t="s">
        <v>168</v>
      </c>
      <c r="AW60" s="172" t="s">
        <v>262</v>
      </c>
      <c r="AX60" s="149" t="s">
        <v>158</v>
      </c>
      <c r="AY60" s="149" t="s">
        <v>150</v>
      </c>
      <c r="AZ60" s="149" t="s">
        <v>514</v>
      </c>
      <c r="BA60" s="149">
        <v>2050</v>
      </c>
      <c r="BC60" s="150"/>
      <c r="BE60" s="173"/>
      <c r="BF60" s="150"/>
      <c r="BG60" s="283">
        <f t="shared" si="36"/>
        <v>0</v>
      </c>
      <c r="BH60" s="149">
        <f t="shared" si="37"/>
        <v>0</v>
      </c>
      <c r="BI60" s="149">
        <f t="shared" si="0"/>
        <v>0</v>
      </c>
      <c r="BJ60" s="280">
        <f t="shared" si="1"/>
        <v>0</v>
      </c>
      <c r="BK60" s="356">
        <f t="shared" si="38"/>
        <v>0</v>
      </c>
      <c r="BL60" s="149">
        <f t="shared" si="39"/>
        <v>0</v>
      </c>
      <c r="BM60" s="149">
        <f t="shared" si="2"/>
        <v>0</v>
      </c>
      <c r="BN60" s="278">
        <f t="shared" si="3"/>
        <v>0</v>
      </c>
      <c r="BO60" s="149">
        <f t="shared" si="40"/>
        <v>0</v>
      </c>
      <c r="BP60" s="149">
        <f t="shared" si="41"/>
        <v>0</v>
      </c>
      <c r="BQ60" s="149">
        <f t="shared" si="4"/>
        <v>0</v>
      </c>
      <c r="BR60" s="356">
        <f t="shared" si="42"/>
        <v>0</v>
      </c>
      <c r="BS60" s="149">
        <f t="shared" si="43"/>
        <v>0</v>
      </c>
      <c r="BT60" s="149">
        <f t="shared" si="5"/>
        <v>0</v>
      </c>
      <c r="BU60" s="356">
        <f t="shared" si="6"/>
        <v>0</v>
      </c>
      <c r="BV60" s="149">
        <f t="shared" si="7"/>
        <v>0</v>
      </c>
      <c r="BW60" s="113">
        <f t="shared" si="8"/>
        <v>0</v>
      </c>
      <c r="BX60" s="248">
        <f t="shared" si="9"/>
        <v>0</v>
      </c>
      <c r="BY60" s="175">
        <f t="shared" si="10"/>
        <v>0</v>
      </c>
      <c r="BZ60" s="356">
        <f t="shared" si="11"/>
        <v>0</v>
      </c>
      <c r="CA60" s="149">
        <f t="shared" si="12"/>
        <v>0</v>
      </c>
      <c r="CB60" s="149">
        <f t="shared" si="13"/>
        <v>0</v>
      </c>
      <c r="CC60" s="276">
        <f t="shared" si="14"/>
        <v>0</v>
      </c>
      <c r="CD60" s="248">
        <f t="shared" si="15"/>
        <v>0</v>
      </c>
      <c r="CE60" s="274">
        <f t="shared" si="44"/>
        <v>0</v>
      </c>
      <c r="CF60" s="356">
        <f t="shared" si="16"/>
        <v>0</v>
      </c>
      <c r="CG60" s="149">
        <f t="shared" si="17"/>
        <v>0</v>
      </c>
      <c r="CH60" s="150">
        <f t="shared" si="18"/>
        <v>1</v>
      </c>
      <c r="CI60" s="149">
        <f t="shared" si="19"/>
        <v>0</v>
      </c>
      <c r="CJ60" s="149">
        <f t="shared" si="20"/>
        <v>0</v>
      </c>
      <c r="CK60" s="149">
        <f t="shared" si="21"/>
        <v>0</v>
      </c>
      <c r="CL60" s="149">
        <f t="shared" si="22"/>
        <v>0</v>
      </c>
      <c r="CM60" s="149">
        <f t="shared" si="23"/>
        <v>0</v>
      </c>
      <c r="CN60" s="283">
        <f t="shared" si="24"/>
        <v>0</v>
      </c>
      <c r="CO60" s="149">
        <f t="shared" si="25"/>
        <v>0</v>
      </c>
      <c r="CP60" s="149">
        <f t="shared" si="26"/>
        <v>1</v>
      </c>
      <c r="CQ60" s="283" t="str">
        <f t="shared" si="27"/>
        <v/>
      </c>
      <c r="CR60" s="149" t="str">
        <f t="shared" si="28"/>
        <v xml:space="preserve"> </v>
      </c>
      <c r="CS60" s="149">
        <f t="shared" si="29"/>
        <v>0</v>
      </c>
      <c r="CT60" s="149">
        <v>0</v>
      </c>
      <c r="CU60" s="149">
        <v>0</v>
      </c>
      <c r="CV60" s="149">
        <v>0</v>
      </c>
      <c r="CW60" s="149">
        <v>0</v>
      </c>
      <c r="CX60" s="149">
        <v>0</v>
      </c>
      <c r="CY60" s="149">
        <v>0</v>
      </c>
      <c r="CZ60" s="149">
        <v>0</v>
      </c>
      <c r="DA60" s="149">
        <v>0</v>
      </c>
      <c r="DB60" s="149">
        <v>0</v>
      </c>
      <c r="DC60" s="149">
        <v>0</v>
      </c>
      <c r="DD60" s="149">
        <v>0</v>
      </c>
      <c r="DE60" s="149">
        <v>0</v>
      </c>
      <c r="DF60" s="149">
        <v>0</v>
      </c>
      <c r="DG60" s="149">
        <v>0</v>
      </c>
      <c r="DH60" s="149">
        <v>0</v>
      </c>
      <c r="DI60" s="149">
        <v>0</v>
      </c>
      <c r="DJ60" s="149">
        <v>0</v>
      </c>
      <c r="DK60" s="149">
        <v>0</v>
      </c>
      <c r="DL60" s="149">
        <v>0</v>
      </c>
      <c r="DM60" s="149">
        <v>0</v>
      </c>
      <c r="DN60" s="149">
        <v>0</v>
      </c>
      <c r="DO60" s="149">
        <v>0</v>
      </c>
      <c r="DP60" s="149">
        <v>0</v>
      </c>
      <c r="DQ60" s="149" t="s">
        <v>154</v>
      </c>
      <c r="DR60" s="149">
        <v>0</v>
      </c>
      <c r="DS60" s="149" t="s">
        <v>154</v>
      </c>
      <c r="DT60" s="149" t="s">
        <v>154</v>
      </c>
      <c r="DU60" s="149">
        <v>0</v>
      </c>
      <c r="DV60" s="149">
        <v>0</v>
      </c>
      <c r="DW60" s="149" t="str">
        <f t="shared" si="30"/>
        <v>N</v>
      </c>
      <c r="DX60" s="149" t="str">
        <f t="shared" si="31"/>
        <v/>
      </c>
      <c r="DY60" s="149" t="str">
        <f t="shared" si="32"/>
        <v>N</v>
      </c>
      <c r="DZ60" s="149" t="str">
        <f t="shared" si="33"/>
        <v>N</v>
      </c>
      <c r="EA60" s="149" t="str">
        <f t="shared" si="34"/>
        <v>Not Specified</v>
      </c>
      <c r="EC60" s="149">
        <f t="shared" si="35"/>
        <v>0</v>
      </c>
    </row>
    <row r="61" spans="1:133" s="149" customFormat="1" ht="16.5" customHeight="1">
      <c r="A61" s="149">
        <v>58</v>
      </c>
      <c r="B61" s="149">
        <v>55</v>
      </c>
      <c r="C61" s="150" t="s">
        <v>515</v>
      </c>
      <c r="D61" s="149" t="s">
        <v>516</v>
      </c>
      <c r="E61" s="149" t="s">
        <v>517</v>
      </c>
      <c r="F61" s="149" t="s">
        <v>175</v>
      </c>
      <c r="G61" s="149" t="s">
        <v>176</v>
      </c>
      <c r="H61" s="168" t="s">
        <v>518</v>
      </c>
      <c r="I61" s="149" t="s">
        <v>519</v>
      </c>
      <c r="J61" s="149">
        <v>-0.036</v>
      </c>
      <c r="K61" s="149" t="s">
        <v>520</v>
      </c>
      <c r="L61" s="149">
        <v>456965</v>
      </c>
      <c r="M61" s="150">
        <v>25</v>
      </c>
      <c r="N61" s="149" t="s">
        <v>154</v>
      </c>
      <c r="O61" s="149" t="s">
        <v>153</v>
      </c>
      <c r="P61" s="150" t="s">
        <v>153</v>
      </c>
      <c r="Q61" s="149" t="s">
        <v>154</v>
      </c>
      <c r="R61" s="149" t="s">
        <v>154</v>
      </c>
      <c r="S61" s="149" t="s">
        <v>153</v>
      </c>
      <c r="T61" s="149" t="s">
        <v>153</v>
      </c>
      <c r="U61" s="151" t="s">
        <v>153</v>
      </c>
      <c r="V61" s="149" t="s">
        <v>153</v>
      </c>
      <c r="W61" s="149" t="s">
        <v>153</v>
      </c>
      <c r="X61" s="152" t="s">
        <v>153</v>
      </c>
      <c r="Y61" s="149" t="s">
        <v>153</v>
      </c>
      <c r="Z61" s="149" t="s">
        <v>153</v>
      </c>
      <c r="AA61" s="150"/>
      <c r="AC61" s="149" t="s">
        <v>513</v>
      </c>
      <c r="AD61" s="149" t="s">
        <v>240</v>
      </c>
      <c r="AE61" s="149" t="s">
        <v>157</v>
      </c>
      <c r="AF61" s="149" t="s">
        <v>157</v>
      </c>
      <c r="AG61" s="149" t="s">
        <v>158</v>
      </c>
      <c r="AH61" s="150" t="s">
        <v>159</v>
      </c>
      <c r="AJ61" s="149" t="s">
        <v>154</v>
      </c>
      <c r="AK61" s="170" t="s">
        <v>153</v>
      </c>
      <c r="AN61" s="150"/>
      <c r="AP61" s="149" t="s">
        <v>154</v>
      </c>
      <c r="AQ61" s="149" t="s">
        <v>153</v>
      </c>
      <c r="AR61" s="149" t="s">
        <v>153</v>
      </c>
      <c r="AU61" s="150"/>
      <c r="AV61" s="149" t="s">
        <v>168</v>
      </c>
      <c r="AW61" s="172" t="s">
        <v>168</v>
      </c>
      <c r="AX61" s="149" t="s">
        <v>158</v>
      </c>
      <c r="AY61" s="149" t="s">
        <v>150</v>
      </c>
      <c r="AZ61" s="149" t="s">
        <v>521</v>
      </c>
      <c r="BA61" s="149">
        <v>2025</v>
      </c>
      <c r="BC61" s="150"/>
      <c r="BE61" s="173"/>
      <c r="BF61" s="150"/>
      <c r="BG61" s="283">
        <f t="shared" si="36"/>
        <v>0</v>
      </c>
      <c r="BH61" s="149">
        <f t="shared" si="37"/>
        <v>0</v>
      </c>
      <c r="BI61" s="149">
        <f t="shared" si="0"/>
        <v>0</v>
      </c>
      <c r="BJ61" s="280">
        <f t="shared" si="1"/>
        <v>0</v>
      </c>
      <c r="BK61" s="356">
        <f t="shared" si="38"/>
        <v>0</v>
      </c>
      <c r="BL61" s="149">
        <f t="shared" si="39"/>
        <v>0</v>
      </c>
      <c r="BM61" s="149">
        <f t="shared" si="2"/>
        <v>0</v>
      </c>
      <c r="BN61" s="278">
        <f t="shared" si="3"/>
        <v>0</v>
      </c>
      <c r="BO61" s="149">
        <f t="shared" si="40"/>
        <v>0</v>
      </c>
      <c r="BP61" s="149">
        <f t="shared" si="41"/>
        <v>0</v>
      </c>
      <c r="BQ61" s="149">
        <f t="shared" si="4"/>
        <v>0</v>
      </c>
      <c r="BR61" s="356">
        <f t="shared" si="42"/>
        <v>0</v>
      </c>
      <c r="BS61" s="149">
        <f t="shared" si="43"/>
        <v>0</v>
      </c>
      <c r="BT61" s="149">
        <f t="shared" si="5"/>
        <v>0</v>
      </c>
      <c r="BU61" s="356">
        <f t="shared" si="6"/>
        <v>0</v>
      </c>
      <c r="BV61" s="149">
        <f t="shared" si="7"/>
        <v>0</v>
      </c>
      <c r="BW61" s="113">
        <f t="shared" si="8"/>
        <v>0</v>
      </c>
      <c r="BX61" s="248">
        <f t="shared" si="9"/>
        <v>0</v>
      </c>
      <c r="BY61" s="175">
        <f t="shared" si="10"/>
        <v>0</v>
      </c>
      <c r="BZ61" s="356">
        <f t="shared" si="11"/>
        <v>0</v>
      </c>
      <c r="CA61" s="149">
        <f t="shared" si="12"/>
        <v>0</v>
      </c>
      <c r="CB61" s="149">
        <f t="shared" si="13"/>
        <v>0</v>
      </c>
      <c r="CC61" s="276">
        <f t="shared" si="14"/>
        <v>0</v>
      </c>
      <c r="CD61" s="248">
        <f t="shared" si="15"/>
        <v>0</v>
      </c>
      <c r="CE61" s="274">
        <f t="shared" si="44"/>
        <v>0</v>
      </c>
      <c r="CF61" s="356">
        <f t="shared" si="16"/>
        <v>0</v>
      </c>
      <c r="CG61" s="149">
        <f t="shared" si="17"/>
        <v>1</v>
      </c>
      <c r="CH61" s="150">
        <f t="shared" si="18"/>
        <v>0</v>
      </c>
      <c r="CI61" s="149">
        <f t="shared" si="19"/>
        <v>0</v>
      </c>
      <c r="CJ61" s="149">
        <f t="shared" si="20"/>
        <v>0</v>
      </c>
      <c r="CK61" s="149">
        <f t="shared" si="21"/>
        <v>0</v>
      </c>
      <c r="CL61" s="149">
        <f t="shared" si="22"/>
        <v>0</v>
      </c>
      <c r="CM61" s="149">
        <f t="shared" si="23"/>
        <v>0</v>
      </c>
      <c r="CN61" s="283">
        <f t="shared" si="24"/>
        <v>0</v>
      </c>
      <c r="CO61" s="149">
        <f t="shared" si="25"/>
        <v>0</v>
      </c>
      <c r="CP61" s="149">
        <f t="shared" si="26"/>
        <v>1</v>
      </c>
      <c r="CQ61" s="283" t="str">
        <f t="shared" si="27"/>
        <v/>
      </c>
      <c r="CR61" s="149" t="str">
        <f t="shared" si="28"/>
        <v xml:space="preserve"> </v>
      </c>
      <c r="CS61" s="149">
        <f t="shared" si="29"/>
        <v>0</v>
      </c>
      <c r="CT61" s="149">
        <v>0</v>
      </c>
      <c r="CU61" s="149">
        <v>0</v>
      </c>
      <c r="CV61" s="149">
        <v>0</v>
      </c>
      <c r="CW61" s="149">
        <v>0</v>
      </c>
      <c r="CX61" s="149">
        <v>0</v>
      </c>
      <c r="CY61" s="149">
        <v>0</v>
      </c>
      <c r="CZ61" s="149">
        <v>0</v>
      </c>
      <c r="DA61" s="149">
        <v>0</v>
      </c>
      <c r="DB61" s="149">
        <v>0</v>
      </c>
      <c r="DC61" s="149">
        <v>0</v>
      </c>
      <c r="DD61" s="149">
        <v>0</v>
      </c>
      <c r="DE61" s="149">
        <v>0</v>
      </c>
      <c r="DF61" s="149">
        <v>0</v>
      </c>
      <c r="DG61" s="149">
        <v>0</v>
      </c>
      <c r="DH61" s="149">
        <v>0</v>
      </c>
      <c r="DI61" s="149">
        <v>0</v>
      </c>
      <c r="DJ61" s="149">
        <v>0</v>
      </c>
      <c r="DK61" s="149">
        <v>0</v>
      </c>
      <c r="DL61" s="149">
        <v>0</v>
      </c>
      <c r="DM61" s="149">
        <v>0</v>
      </c>
      <c r="DN61" s="149">
        <v>0</v>
      </c>
      <c r="DO61" s="149">
        <v>0</v>
      </c>
      <c r="DP61" s="149">
        <v>0</v>
      </c>
      <c r="DQ61" s="149" t="s">
        <v>154</v>
      </c>
      <c r="DR61" s="149">
        <v>0</v>
      </c>
      <c r="DS61" s="149" t="s">
        <v>154</v>
      </c>
      <c r="DT61" s="149" t="s">
        <v>180</v>
      </c>
      <c r="DU61" s="149" t="s">
        <v>3005</v>
      </c>
      <c r="DV61" s="149">
        <v>0</v>
      </c>
      <c r="DW61" s="149" t="str">
        <f t="shared" si="30"/>
        <v>N</v>
      </c>
      <c r="DX61" s="149" t="str">
        <f t="shared" si="31"/>
        <v/>
      </c>
      <c r="DY61" s="149" t="str">
        <f t="shared" si="32"/>
        <v>N</v>
      </c>
      <c r="DZ61" s="149" t="str">
        <f t="shared" si="33"/>
        <v>N</v>
      </c>
      <c r="EA61" s="149" t="str">
        <f t="shared" si="34"/>
        <v>Not Specified</v>
      </c>
      <c r="EC61" s="149">
        <f t="shared" si="35"/>
        <v>0</v>
      </c>
    </row>
    <row r="62" spans="1:133" s="149" customFormat="1" ht="16.5" customHeight="1">
      <c r="A62" s="149">
        <v>59</v>
      </c>
      <c r="B62" s="149">
        <v>57</v>
      </c>
      <c r="C62" s="150" t="s">
        <v>522</v>
      </c>
      <c r="D62" s="149" t="s">
        <v>243</v>
      </c>
      <c r="E62" s="149" t="s">
        <v>244</v>
      </c>
      <c r="F62" s="149" t="s">
        <v>264</v>
      </c>
      <c r="G62" s="149" t="s">
        <v>176</v>
      </c>
      <c r="H62" s="168" t="s">
        <v>523</v>
      </c>
      <c r="I62" s="149" t="s">
        <v>524</v>
      </c>
      <c r="J62" s="149">
        <v>-0.284</v>
      </c>
      <c r="K62" s="149" t="s">
        <v>525</v>
      </c>
      <c r="L62" s="149">
        <v>194173</v>
      </c>
      <c r="M62" s="150">
        <v>31</v>
      </c>
      <c r="N62" s="149" t="s">
        <v>154</v>
      </c>
      <c r="O62" s="149" t="s">
        <v>153</v>
      </c>
      <c r="P62" s="150" t="s">
        <v>153</v>
      </c>
      <c r="Q62" s="149" t="s">
        <v>154</v>
      </c>
      <c r="R62" s="149" t="s">
        <v>154</v>
      </c>
      <c r="S62" s="149" t="s">
        <v>153</v>
      </c>
      <c r="T62" s="149" t="s">
        <v>153</v>
      </c>
      <c r="U62" s="151" t="s">
        <v>153</v>
      </c>
      <c r="V62" s="149" t="s">
        <v>153</v>
      </c>
      <c r="W62" s="149" t="s">
        <v>153</v>
      </c>
      <c r="X62" s="152" t="s">
        <v>153</v>
      </c>
      <c r="Y62" s="149" t="s">
        <v>153</v>
      </c>
      <c r="Z62" s="149" t="s">
        <v>153</v>
      </c>
      <c r="AA62" s="150"/>
      <c r="AC62" s="149" t="s">
        <v>202</v>
      </c>
      <c r="AD62" s="149" t="s">
        <v>5</v>
      </c>
      <c r="AE62" s="149" t="s">
        <v>157</v>
      </c>
      <c r="AF62" s="149" t="s">
        <v>157</v>
      </c>
      <c r="AG62" s="149" t="s">
        <v>157</v>
      </c>
      <c r="AH62" s="150" t="s">
        <v>218</v>
      </c>
      <c r="AI62" s="149" t="s">
        <v>219</v>
      </c>
      <c r="AJ62" s="149" t="s">
        <v>150</v>
      </c>
      <c r="AK62" s="170" t="s">
        <v>526</v>
      </c>
      <c r="AL62" s="149">
        <v>2050</v>
      </c>
      <c r="AN62" s="150"/>
      <c r="AP62" s="149" t="s">
        <v>154</v>
      </c>
      <c r="AQ62" s="149" t="s">
        <v>153</v>
      </c>
      <c r="AR62" s="149" t="s">
        <v>153</v>
      </c>
      <c r="AU62" s="150"/>
      <c r="AV62" s="149" t="s">
        <v>157</v>
      </c>
      <c r="AW62" s="172" t="s">
        <v>168</v>
      </c>
      <c r="AX62" s="149" t="s">
        <v>158</v>
      </c>
      <c r="AY62" s="149" t="s">
        <v>154</v>
      </c>
      <c r="AZ62" s="149" t="s">
        <v>153</v>
      </c>
      <c r="BA62" s="149" t="s">
        <v>153</v>
      </c>
      <c r="BC62" s="150"/>
      <c r="BE62" s="173"/>
      <c r="BF62" s="150"/>
      <c r="BG62" s="283">
        <f t="shared" si="36"/>
        <v>0</v>
      </c>
      <c r="BH62" s="149">
        <f t="shared" si="37"/>
        <v>0</v>
      </c>
      <c r="BI62" s="149">
        <f t="shared" si="0"/>
        <v>0</v>
      </c>
      <c r="BJ62" s="280">
        <f t="shared" si="1"/>
        <v>0</v>
      </c>
      <c r="BK62" s="356">
        <f t="shared" si="38"/>
        <v>0</v>
      </c>
      <c r="BL62" s="149">
        <f t="shared" si="39"/>
        <v>0</v>
      </c>
      <c r="BM62" s="149">
        <f t="shared" si="2"/>
        <v>0</v>
      </c>
      <c r="BN62" s="278">
        <f t="shared" si="3"/>
        <v>0</v>
      </c>
      <c r="BO62" s="149">
        <f t="shared" si="40"/>
        <v>0</v>
      </c>
      <c r="BP62" s="149">
        <f t="shared" si="41"/>
        <v>0</v>
      </c>
      <c r="BQ62" s="149">
        <f t="shared" si="4"/>
        <v>0</v>
      </c>
      <c r="BR62" s="356">
        <f t="shared" si="42"/>
        <v>0</v>
      </c>
      <c r="BS62" s="149">
        <f t="shared" si="43"/>
        <v>0</v>
      </c>
      <c r="BT62" s="149">
        <f t="shared" si="5"/>
        <v>0</v>
      </c>
      <c r="BU62" s="356">
        <f t="shared" si="6"/>
        <v>0</v>
      </c>
      <c r="BV62" s="149">
        <f t="shared" si="7"/>
        <v>0</v>
      </c>
      <c r="BW62" s="113">
        <f t="shared" si="8"/>
        <v>1</v>
      </c>
      <c r="BX62" s="248">
        <f t="shared" si="9"/>
        <v>0</v>
      </c>
      <c r="BY62" s="175">
        <f t="shared" si="10"/>
        <v>1</v>
      </c>
      <c r="BZ62" s="356">
        <f t="shared" si="11"/>
        <v>0</v>
      </c>
      <c r="CA62" s="149">
        <f t="shared" si="12"/>
        <v>0</v>
      </c>
      <c r="CB62" s="149">
        <f t="shared" si="13"/>
        <v>0</v>
      </c>
      <c r="CC62" s="276">
        <f t="shared" si="14"/>
        <v>0</v>
      </c>
      <c r="CD62" s="248">
        <f t="shared" si="15"/>
        <v>0</v>
      </c>
      <c r="CE62" s="274">
        <f t="shared" si="44"/>
        <v>1</v>
      </c>
      <c r="CF62" s="356">
        <f t="shared" si="16"/>
        <v>0</v>
      </c>
      <c r="CG62" s="149">
        <f t="shared" si="17"/>
        <v>0</v>
      </c>
      <c r="CH62" s="150">
        <f t="shared" si="18"/>
        <v>0</v>
      </c>
      <c r="CI62" s="149">
        <f t="shared" si="19"/>
        <v>0</v>
      </c>
      <c r="CJ62" s="149">
        <f t="shared" si="20"/>
        <v>0</v>
      </c>
      <c r="CK62" s="149">
        <f t="shared" si="21"/>
        <v>1</v>
      </c>
      <c r="CL62" s="149">
        <f t="shared" si="22"/>
        <v>1</v>
      </c>
      <c r="CM62" s="149">
        <f t="shared" si="23"/>
        <v>1</v>
      </c>
      <c r="CN62" s="283">
        <f t="shared" si="24"/>
        <v>1</v>
      </c>
      <c r="CO62" s="149">
        <f t="shared" si="25"/>
        <v>0</v>
      </c>
      <c r="CP62" s="149">
        <f t="shared" si="26"/>
        <v>0</v>
      </c>
      <c r="CQ62" s="283" t="str">
        <f t="shared" si="27"/>
        <v/>
      </c>
      <c r="CR62" s="149" t="str">
        <f t="shared" si="28"/>
        <v xml:space="preserve"> </v>
      </c>
      <c r="CS62" s="149">
        <f t="shared" si="29"/>
        <v>0</v>
      </c>
      <c r="CT62" s="149">
        <v>0</v>
      </c>
      <c r="CU62" s="149">
        <v>0</v>
      </c>
      <c r="CV62" s="149">
        <v>1</v>
      </c>
      <c r="CW62" s="149">
        <v>1</v>
      </c>
      <c r="CX62" s="149">
        <v>0</v>
      </c>
      <c r="CY62" s="149">
        <v>0</v>
      </c>
      <c r="CZ62" s="149">
        <v>0</v>
      </c>
      <c r="DA62" s="149">
        <v>0</v>
      </c>
      <c r="DB62" s="149">
        <v>0</v>
      </c>
      <c r="DC62" s="149">
        <v>0</v>
      </c>
      <c r="DD62" s="149">
        <v>0</v>
      </c>
      <c r="DE62" s="149">
        <v>0</v>
      </c>
      <c r="DF62" s="149">
        <v>0</v>
      </c>
      <c r="DG62" s="149">
        <v>0</v>
      </c>
      <c r="DH62" s="149">
        <v>0</v>
      </c>
      <c r="DI62" s="149">
        <v>0</v>
      </c>
      <c r="DJ62" s="149">
        <v>1</v>
      </c>
      <c r="DK62" s="149">
        <v>0</v>
      </c>
      <c r="DL62" s="149">
        <v>1</v>
      </c>
      <c r="DM62" s="149">
        <v>0</v>
      </c>
      <c r="DN62" s="149">
        <v>0</v>
      </c>
      <c r="DO62" s="149">
        <v>1</v>
      </c>
      <c r="DP62" s="149">
        <v>0</v>
      </c>
      <c r="DQ62" s="149" t="s">
        <v>154</v>
      </c>
      <c r="DR62" s="149">
        <v>0</v>
      </c>
      <c r="DS62" s="149" t="s">
        <v>7858</v>
      </c>
      <c r="DT62" s="149" t="s">
        <v>7859</v>
      </c>
      <c r="DU62" s="149" t="s">
        <v>3005</v>
      </c>
      <c r="DV62" s="149">
        <v>0</v>
      </c>
      <c r="DW62" s="149" t="str">
        <f t="shared" si="30"/>
        <v>N</v>
      </c>
      <c r="DX62" s="149" t="str">
        <f t="shared" si="31"/>
        <v/>
      </c>
      <c r="DY62" s="149" t="str">
        <f t="shared" si="32"/>
        <v>N</v>
      </c>
      <c r="DZ62" s="149" t="str">
        <f t="shared" si="33"/>
        <v>Y</v>
      </c>
      <c r="EA62" s="149" t="str">
        <f t="shared" si="34"/>
        <v>Yes</v>
      </c>
      <c r="EC62" s="149">
        <f t="shared" si="35"/>
        <v>0</v>
      </c>
    </row>
    <row r="63" spans="1:133" s="149" customFormat="1" ht="16.5" customHeight="1">
      <c r="A63" s="149">
        <v>60</v>
      </c>
      <c r="B63" s="149">
        <v>50</v>
      </c>
      <c r="C63" s="150" t="s">
        <v>527</v>
      </c>
      <c r="D63" s="149" t="s">
        <v>192</v>
      </c>
      <c r="E63" s="149" t="s">
        <v>193</v>
      </c>
      <c r="F63" s="149" t="s">
        <v>145</v>
      </c>
      <c r="G63" s="149" t="s">
        <v>146</v>
      </c>
      <c r="H63" s="168" t="s">
        <v>528</v>
      </c>
      <c r="I63" s="149" t="s">
        <v>529</v>
      </c>
      <c r="J63" s="149">
        <v>-0.644</v>
      </c>
      <c r="K63" s="149" t="s">
        <v>530</v>
      </c>
      <c r="L63" s="149">
        <v>18300</v>
      </c>
      <c r="M63" s="150">
        <v>14</v>
      </c>
      <c r="N63" s="149" t="s">
        <v>154</v>
      </c>
      <c r="O63" s="149" t="s">
        <v>153</v>
      </c>
      <c r="P63" s="150" t="s">
        <v>153</v>
      </c>
      <c r="Q63" s="149" t="s">
        <v>154</v>
      </c>
      <c r="R63" s="149" t="s">
        <v>154</v>
      </c>
      <c r="S63" s="149" t="s">
        <v>153</v>
      </c>
      <c r="T63" s="149" t="s">
        <v>153</v>
      </c>
      <c r="U63" s="151" t="s">
        <v>153</v>
      </c>
      <c r="V63" s="149" t="s">
        <v>153</v>
      </c>
      <c r="W63" s="149" t="s">
        <v>153</v>
      </c>
      <c r="X63" s="152" t="s">
        <v>153</v>
      </c>
      <c r="Y63" s="149" t="s">
        <v>153</v>
      </c>
      <c r="Z63" s="149" t="s">
        <v>153</v>
      </c>
      <c r="AA63" s="150"/>
      <c r="AC63" s="149" t="s">
        <v>513</v>
      </c>
      <c r="AD63" s="149" t="s">
        <v>240</v>
      </c>
      <c r="AE63" s="149" t="s">
        <v>157</v>
      </c>
      <c r="AF63" s="149" t="s">
        <v>157</v>
      </c>
      <c r="AG63" s="149" t="s">
        <v>169</v>
      </c>
      <c r="AH63" s="150" t="s">
        <v>159</v>
      </c>
      <c r="AJ63" s="149" t="s">
        <v>154</v>
      </c>
      <c r="AK63" s="170" t="s">
        <v>153</v>
      </c>
      <c r="AN63" s="150"/>
      <c r="AP63" s="149" t="s">
        <v>154</v>
      </c>
      <c r="AQ63" s="149" t="s">
        <v>153</v>
      </c>
      <c r="AR63" s="149" t="s">
        <v>153</v>
      </c>
      <c r="AU63" s="150"/>
      <c r="AV63" s="149" t="s">
        <v>168</v>
      </c>
      <c r="AW63" s="172" t="s">
        <v>190</v>
      </c>
      <c r="AX63" s="149" t="s">
        <v>158</v>
      </c>
      <c r="AY63" s="149" t="s">
        <v>150</v>
      </c>
      <c r="AZ63" s="149" t="s">
        <v>531</v>
      </c>
      <c r="BA63" s="149">
        <v>2035</v>
      </c>
      <c r="BC63" s="150"/>
      <c r="BE63" s="173"/>
      <c r="BF63" s="150"/>
      <c r="BG63" s="283">
        <f t="shared" si="36"/>
        <v>0</v>
      </c>
      <c r="BH63" s="149">
        <f t="shared" si="37"/>
        <v>0</v>
      </c>
      <c r="BI63" s="149">
        <f t="shared" si="0"/>
        <v>0</v>
      </c>
      <c r="BJ63" s="280">
        <f t="shared" si="1"/>
        <v>0</v>
      </c>
      <c r="BK63" s="356">
        <f t="shared" si="38"/>
        <v>0</v>
      </c>
      <c r="BL63" s="149">
        <f t="shared" si="39"/>
        <v>0</v>
      </c>
      <c r="BM63" s="149">
        <f t="shared" si="2"/>
        <v>0</v>
      </c>
      <c r="BN63" s="278">
        <f t="shared" si="3"/>
        <v>0</v>
      </c>
      <c r="BO63" s="149">
        <f t="shared" si="40"/>
        <v>0</v>
      </c>
      <c r="BP63" s="149">
        <f t="shared" si="41"/>
        <v>0</v>
      </c>
      <c r="BQ63" s="149">
        <f t="shared" si="4"/>
        <v>0</v>
      </c>
      <c r="BR63" s="356">
        <f t="shared" si="42"/>
        <v>0</v>
      </c>
      <c r="BS63" s="149">
        <f t="shared" si="43"/>
        <v>0</v>
      </c>
      <c r="BT63" s="149">
        <f t="shared" si="5"/>
        <v>0</v>
      </c>
      <c r="BU63" s="356">
        <f t="shared" si="6"/>
        <v>0</v>
      </c>
      <c r="BV63" s="149">
        <f t="shared" si="7"/>
        <v>0</v>
      </c>
      <c r="BW63" s="113">
        <f t="shared" si="8"/>
        <v>0</v>
      </c>
      <c r="BX63" s="248">
        <f t="shared" si="9"/>
        <v>0</v>
      </c>
      <c r="BY63" s="175">
        <f t="shared" si="10"/>
        <v>0</v>
      </c>
      <c r="BZ63" s="356">
        <f t="shared" si="11"/>
        <v>0</v>
      </c>
      <c r="CA63" s="149">
        <f t="shared" si="12"/>
        <v>0</v>
      </c>
      <c r="CB63" s="149">
        <f t="shared" si="13"/>
        <v>0</v>
      </c>
      <c r="CC63" s="276">
        <f t="shared" si="14"/>
        <v>0</v>
      </c>
      <c r="CD63" s="248">
        <f t="shared" si="15"/>
        <v>0</v>
      </c>
      <c r="CE63" s="274">
        <f t="shared" si="44"/>
        <v>0</v>
      </c>
      <c r="CF63" s="356">
        <f t="shared" si="16"/>
        <v>0</v>
      </c>
      <c r="CG63" s="149">
        <f t="shared" si="17"/>
        <v>0</v>
      </c>
      <c r="CH63" s="150">
        <f t="shared" si="18"/>
        <v>1</v>
      </c>
      <c r="CI63" s="149">
        <f t="shared" si="19"/>
        <v>0</v>
      </c>
      <c r="CJ63" s="149">
        <f t="shared" si="20"/>
        <v>0</v>
      </c>
      <c r="CK63" s="149">
        <f t="shared" si="21"/>
        <v>0</v>
      </c>
      <c r="CL63" s="149">
        <f t="shared" si="22"/>
        <v>0</v>
      </c>
      <c r="CM63" s="149">
        <f t="shared" si="23"/>
        <v>0</v>
      </c>
      <c r="CN63" s="283">
        <f t="shared" si="24"/>
        <v>0</v>
      </c>
      <c r="CO63" s="149">
        <f t="shared" si="25"/>
        <v>0</v>
      </c>
      <c r="CP63" s="149">
        <f t="shared" si="26"/>
        <v>1</v>
      </c>
      <c r="CQ63" s="283" t="str">
        <f t="shared" si="27"/>
        <v/>
      </c>
      <c r="CR63" s="149" t="str">
        <f t="shared" si="28"/>
        <v xml:space="preserve"> </v>
      </c>
      <c r="CS63" s="149">
        <f t="shared" si="29"/>
        <v>0</v>
      </c>
      <c r="CT63" s="149">
        <v>0</v>
      </c>
      <c r="CU63" s="149">
        <v>0</v>
      </c>
      <c r="CV63" s="149">
        <v>0</v>
      </c>
      <c r="CW63" s="149">
        <v>0</v>
      </c>
      <c r="CX63" s="149">
        <v>0</v>
      </c>
      <c r="CY63" s="149">
        <v>0</v>
      </c>
      <c r="CZ63" s="149">
        <v>0</v>
      </c>
      <c r="DA63" s="149">
        <v>0</v>
      </c>
      <c r="DB63" s="149">
        <v>0</v>
      </c>
      <c r="DC63" s="149">
        <v>0</v>
      </c>
      <c r="DD63" s="149">
        <v>0</v>
      </c>
      <c r="DE63" s="149">
        <v>0</v>
      </c>
      <c r="DF63" s="149">
        <v>0</v>
      </c>
      <c r="DG63" s="149">
        <v>0</v>
      </c>
      <c r="DH63" s="149">
        <v>0</v>
      </c>
      <c r="DI63" s="149">
        <v>0</v>
      </c>
      <c r="DJ63" s="149">
        <v>0</v>
      </c>
      <c r="DK63" s="149">
        <v>0</v>
      </c>
      <c r="DL63" s="149">
        <v>0</v>
      </c>
      <c r="DM63" s="149">
        <v>0</v>
      </c>
      <c r="DN63" s="149">
        <v>0</v>
      </c>
      <c r="DO63" s="149">
        <v>0</v>
      </c>
      <c r="DP63" s="149">
        <v>0</v>
      </c>
      <c r="DQ63" s="149" t="s">
        <v>154</v>
      </c>
      <c r="DR63" s="149">
        <v>0</v>
      </c>
      <c r="DS63" s="149" t="s">
        <v>154</v>
      </c>
      <c r="DT63" s="149" t="s">
        <v>154</v>
      </c>
      <c r="DU63" s="149">
        <v>0</v>
      </c>
      <c r="DV63" s="149">
        <v>0</v>
      </c>
      <c r="DW63" s="149" t="str">
        <f t="shared" si="30"/>
        <v>N</v>
      </c>
      <c r="DX63" s="149" t="str">
        <f t="shared" si="31"/>
        <v/>
      </c>
      <c r="DY63" s="149" t="str">
        <f t="shared" si="32"/>
        <v>N</v>
      </c>
      <c r="DZ63" s="149" t="str">
        <f t="shared" si="33"/>
        <v>N</v>
      </c>
      <c r="EA63" s="149" t="str">
        <f t="shared" si="34"/>
        <v>Not Specified</v>
      </c>
      <c r="EC63" s="149">
        <f t="shared" si="35"/>
        <v>0</v>
      </c>
    </row>
    <row r="64" spans="1:133" s="149" customFormat="1" ht="16.5" customHeight="1">
      <c r="A64" s="149">
        <v>61</v>
      </c>
      <c r="B64" s="149">
        <v>63</v>
      </c>
      <c r="C64" s="150" t="s">
        <v>532</v>
      </c>
      <c r="D64" s="149" t="s">
        <v>271</v>
      </c>
      <c r="E64" s="149" t="s">
        <v>272</v>
      </c>
      <c r="F64" s="149" t="s">
        <v>175</v>
      </c>
      <c r="G64" s="149" t="s">
        <v>176</v>
      </c>
      <c r="H64" s="168" t="s">
        <v>533</v>
      </c>
      <c r="I64" s="149" t="s">
        <v>534</v>
      </c>
      <c r="J64" s="149">
        <v>-0.44</v>
      </c>
      <c r="K64" s="149" t="s">
        <v>535</v>
      </c>
      <c r="L64" s="149">
        <v>204994</v>
      </c>
      <c r="M64" s="150">
        <v>18</v>
      </c>
      <c r="N64" s="149" t="s">
        <v>154</v>
      </c>
      <c r="O64" s="149" t="s">
        <v>153</v>
      </c>
      <c r="P64" s="150" t="s">
        <v>153</v>
      </c>
      <c r="Q64" s="149" t="s">
        <v>154</v>
      </c>
      <c r="R64" s="149" t="s">
        <v>154</v>
      </c>
      <c r="S64" s="149" t="s">
        <v>153</v>
      </c>
      <c r="T64" s="149" t="s">
        <v>153</v>
      </c>
      <c r="U64" s="151" t="s">
        <v>153</v>
      </c>
      <c r="V64" s="149" t="s">
        <v>153</v>
      </c>
      <c r="W64" s="149" t="s">
        <v>153</v>
      </c>
      <c r="X64" s="152" t="s">
        <v>153</v>
      </c>
      <c r="Y64" s="149" t="s">
        <v>153</v>
      </c>
      <c r="Z64" s="149" t="s">
        <v>153</v>
      </c>
      <c r="AA64" s="150"/>
      <c r="AC64" s="149" t="s">
        <v>9</v>
      </c>
      <c r="AD64" s="149" t="s">
        <v>240</v>
      </c>
      <c r="AE64" s="149" t="s">
        <v>158</v>
      </c>
      <c r="AF64" s="149" t="s">
        <v>158</v>
      </c>
      <c r="AG64" s="149" t="s">
        <v>158</v>
      </c>
      <c r="AH64" s="150" t="s">
        <v>153</v>
      </c>
      <c r="AJ64" s="149" t="s">
        <v>154</v>
      </c>
      <c r="AK64" s="170" t="s">
        <v>153</v>
      </c>
      <c r="AN64" s="150"/>
      <c r="AP64" s="149" t="s">
        <v>154</v>
      </c>
      <c r="AQ64" s="149" t="s">
        <v>153</v>
      </c>
      <c r="AR64" s="149" t="s">
        <v>153</v>
      </c>
      <c r="AU64" s="150"/>
      <c r="AV64" s="149" t="s">
        <v>158</v>
      </c>
      <c r="AW64" s="172" t="s">
        <v>158</v>
      </c>
      <c r="AX64" s="149" t="s">
        <v>158</v>
      </c>
      <c r="AY64" s="149" t="s">
        <v>150</v>
      </c>
      <c r="AZ64" s="149" t="s">
        <v>536</v>
      </c>
      <c r="BA64" s="149" t="s">
        <v>153</v>
      </c>
      <c r="BC64" s="150"/>
      <c r="BE64" s="173"/>
      <c r="BF64" s="150"/>
      <c r="BG64" s="283">
        <f t="shared" si="36"/>
        <v>0</v>
      </c>
      <c r="BH64" s="149">
        <f t="shared" si="37"/>
        <v>0</v>
      </c>
      <c r="BI64" s="149">
        <f t="shared" si="0"/>
        <v>0</v>
      </c>
      <c r="BJ64" s="280">
        <f t="shared" si="1"/>
        <v>0</v>
      </c>
      <c r="BK64" s="356">
        <f t="shared" si="38"/>
        <v>0</v>
      </c>
      <c r="BL64" s="149">
        <f t="shared" si="39"/>
        <v>0</v>
      </c>
      <c r="BM64" s="149">
        <f t="shared" si="2"/>
        <v>0</v>
      </c>
      <c r="BN64" s="278">
        <f t="shared" si="3"/>
        <v>0</v>
      </c>
      <c r="BO64" s="149">
        <f t="shared" si="40"/>
        <v>0</v>
      </c>
      <c r="BP64" s="149">
        <f t="shared" si="41"/>
        <v>0</v>
      </c>
      <c r="BQ64" s="149">
        <f t="shared" si="4"/>
        <v>0</v>
      </c>
      <c r="BR64" s="356">
        <f t="shared" si="42"/>
        <v>0</v>
      </c>
      <c r="BS64" s="149">
        <f t="shared" si="43"/>
        <v>0</v>
      </c>
      <c r="BT64" s="149">
        <f t="shared" si="5"/>
        <v>0</v>
      </c>
      <c r="BU64" s="356">
        <f t="shared" si="6"/>
        <v>0</v>
      </c>
      <c r="BV64" s="149">
        <f t="shared" si="7"/>
        <v>0</v>
      </c>
      <c r="BW64" s="113">
        <f t="shared" si="8"/>
        <v>0</v>
      </c>
      <c r="BX64" s="248">
        <f t="shared" si="9"/>
        <v>0</v>
      </c>
      <c r="BY64" s="175">
        <f t="shared" si="10"/>
        <v>0</v>
      </c>
      <c r="BZ64" s="356">
        <f t="shared" si="11"/>
        <v>0</v>
      </c>
      <c r="CA64" s="149">
        <f t="shared" si="12"/>
        <v>0</v>
      </c>
      <c r="CB64" s="149">
        <f t="shared" si="13"/>
        <v>0</v>
      </c>
      <c r="CC64" s="276">
        <f t="shared" si="14"/>
        <v>0</v>
      </c>
      <c r="CD64" s="248">
        <f t="shared" si="15"/>
        <v>0</v>
      </c>
      <c r="CE64" s="274">
        <f t="shared" si="44"/>
        <v>0</v>
      </c>
      <c r="CF64" s="356">
        <f t="shared" si="16"/>
        <v>0</v>
      </c>
      <c r="CG64" s="149">
        <f t="shared" si="17"/>
        <v>0</v>
      </c>
      <c r="CH64" s="150">
        <f t="shared" si="18"/>
        <v>1</v>
      </c>
      <c r="CI64" s="149">
        <f t="shared" si="19"/>
        <v>0</v>
      </c>
      <c r="CJ64" s="149">
        <f t="shared" si="20"/>
        <v>0</v>
      </c>
      <c r="CK64" s="149">
        <f t="shared" si="21"/>
        <v>0</v>
      </c>
      <c r="CL64" s="149">
        <f t="shared" si="22"/>
        <v>0</v>
      </c>
      <c r="CM64" s="149">
        <f t="shared" si="23"/>
        <v>0</v>
      </c>
      <c r="CN64" s="283">
        <f t="shared" si="24"/>
        <v>0</v>
      </c>
      <c r="CO64" s="149">
        <f t="shared" si="25"/>
        <v>1</v>
      </c>
      <c r="CP64" s="149">
        <f t="shared" si="26"/>
        <v>0</v>
      </c>
      <c r="CQ64" s="283" t="str">
        <f t="shared" si="27"/>
        <v/>
      </c>
      <c r="CR64" s="149" t="str">
        <f t="shared" si="28"/>
        <v xml:space="preserve"> </v>
      </c>
      <c r="CS64" s="149">
        <f t="shared" si="29"/>
        <v>0</v>
      </c>
      <c r="CT64" s="149">
        <v>0</v>
      </c>
      <c r="CU64" s="149">
        <v>0</v>
      </c>
      <c r="CV64" s="149">
        <v>0</v>
      </c>
      <c r="CW64" s="149">
        <v>0</v>
      </c>
      <c r="CX64" s="149">
        <v>0</v>
      </c>
      <c r="CY64" s="149">
        <v>0</v>
      </c>
      <c r="CZ64" s="149">
        <v>0</v>
      </c>
      <c r="DA64" s="149">
        <v>0</v>
      </c>
      <c r="DB64" s="149">
        <v>0</v>
      </c>
      <c r="DC64" s="149">
        <v>0</v>
      </c>
      <c r="DD64" s="149">
        <v>0</v>
      </c>
      <c r="DE64" s="149">
        <v>0</v>
      </c>
      <c r="DF64" s="149">
        <v>0</v>
      </c>
      <c r="DG64" s="149">
        <v>0</v>
      </c>
      <c r="DH64" s="149">
        <v>0</v>
      </c>
      <c r="DI64" s="149">
        <v>0</v>
      </c>
      <c r="DJ64" s="149">
        <v>0</v>
      </c>
      <c r="DK64" s="149">
        <v>0</v>
      </c>
      <c r="DL64" s="149">
        <v>0</v>
      </c>
      <c r="DM64" s="149">
        <v>0</v>
      </c>
      <c r="DN64" s="149">
        <v>0</v>
      </c>
      <c r="DO64" s="149">
        <v>0</v>
      </c>
      <c r="DP64" s="149">
        <v>0</v>
      </c>
      <c r="DQ64" s="149" t="s">
        <v>154</v>
      </c>
      <c r="DR64" s="149">
        <v>0</v>
      </c>
      <c r="DS64" s="149" t="s">
        <v>154</v>
      </c>
      <c r="DT64" s="149" t="s">
        <v>180</v>
      </c>
      <c r="DU64" s="149" t="s">
        <v>3005</v>
      </c>
      <c r="DV64" s="149">
        <v>0</v>
      </c>
      <c r="DW64" s="149" t="str">
        <f t="shared" si="30"/>
        <v>N</v>
      </c>
      <c r="DX64" s="149" t="str">
        <f t="shared" si="31"/>
        <v/>
      </c>
      <c r="DY64" s="149" t="str">
        <f t="shared" si="32"/>
        <v>N</v>
      </c>
      <c r="DZ64" s="149" t="str">
        <f t="shared" si="33"/>
        <v>N</v>
      </c>
      <c r="EA64" s="149" t="str">
        <f t="shared" si="34"/>
        <v>No</v>
      </c>
      <c r="EC64" s="149">
        <f t="shared" si="35"/>
        <v>0</v>
      </c>
    </row>
    <row r="65" spans="1:133" s="149" customFormat="1" ht="16.5" customHeight="1">
      <c r="A65" s="149">
        <v>62</v>
      </c>
      <c r="B65" s="149">
        <v>71</v>
      </c>
      <c r="C65" s="150" t="s">
        <v>537</v>
      </c>
      <c r="D65" s="149" t="s">
        <v>472</v>
      </c>
      <c r="E65" s="149" t="s">
        <v>229</v>
      </c>
      <c r="F65" s="149" t="s">
        <v>175</v>
      </c>
      <c r="G65" s="149" t="s">
        <v>176</v>
      </c>
      <c r="H65" s="168" t="s">
        <v>538</v>
      </c>
      <c r="I65" s="149" t="s">
        <v>539</v>
      </c>
      <c r="J65" s="149">
        <v>-0.042</v>
      </c>
      <c r="K65" s="149" t="s">
        <v>540</v>
      </c>
      <c r="L65" s="149">
        <v>214660</v>
      </c>
      <c r="M65" s="150">
        <v>17</v>
      </c>
      <c r="N65" s="149" t="s">
        <v>154</v>
      </c>
      <c r="O65" s="149" t="s">
        <v>153</v>
      </c>
      <c r="P65" s="150" t="s">
        <v>153</v>
      </c>
      <c r="Q65" s="149" t="s">
        <v>154</v>
      </c>
      <c r="R65" s="149" t="s">
        <v>154</v>
      </c>
      <c r="S65" s="149" t="s">
        <v>153</v>
      </c>
      <c r="T65" s="149" t="s">
        <v>153</v>
      </c>
      <c r="U65" s="151" t="s">
        <v>153</v>
      </c>
      <c r="V65" s="149" t="s">
        <v>153</v>
      </c>
      <c r="W65" s="149" t="s">
        <v>153</v>
      </c>
      <c r="X65" s="152" t="s">
        <v>153</v>
      </c>
      <c r="Y65" s="149" t="s">
        <v>153</v>
      </c>
      <c r="Z65" s="149" t="s">
        <v>153</v>
      </c>
      <c r="AA65" s="150"/>
      <c r="AC65" s="149" t="s">
        <v>202</v>
      </c>
      <c r="AD65" s="149" t="s">
        <v>5</v>
      </c>
      <c r="AE65" s="149" t="s">
        <v>157</v>
      </c>
      <c r="AF65" s="149" t="s">
        <v>157</v>
      </c>
      <c r="AG65" s="149" t="s">
        <v>157</v>
      </c>
      <c r="AH65" s="150" t="s">
        <v>218</v>
      </c>
      <c r="AI65" s="149" t="s">
        <v>219</v>
      </c>
      <c r="AJ65" s="149" t="s">
        <v>150</v>
      </c>
      <c r="AK65" s="170" t="s">
        <v>541</v>
      </c>
      <c r="AL65" s="149">
        <v>2060</v>
      </c>
      <c r="AN65" s="150"/>
      <c r="AP65" s="149" t="s">
        <v>154</v>
      </c>
      <c r="AQ65" s="149" t="s">
        <v>153</v>
      </c>
      <c r="AR65" s="149" t="s">
        <v>153</v>
      </c>
      <c r="AU65" s="150"/>
      <c r="AV65" s="149" t="s">
        <v>168</v>
      </c>
      <c r="AW65" s="172" t="s">
        <v>262</v>
      </c>
      <c r="AX65" s="149" t="s">
        <v>158</v>
      </c>
      <c r="AY65" s="149" t="s">
        <v>154</v>
      </c>
      <c r="AZ65" s="149" t="s">
        <v>153</v>
      </c>
      <c r="BA65" s="149" t="s">
        <v>153</v>
      </c>
      <c r="BC65" s="150"/>
      <c r="BE65" s="173"/>
      <c r="BF65" s="150"/>
      <c r="BG65" s="283">
        <f t="shared" si="36"/>
        <v>0</v>
      </c>
      <c r="BH65" s="149">
        <f t="shared" si="37"/>
        <v>0</v>
      </c>
      <c r="BI65" s="149">
        <f t="shared" si="0"/>
        <v>0</v>
      </c>
      <c r="BJ65" s="280">
        <f t="shared" si="1"/>
        <v>0</v>
      </c>
      <c r="BK65" s="356">
        <f t="shared" si="38"/>
        <v>0</v>
      </c>
      <c r="BL65" s="149">
        <f t="shared" si="39"/>
        <v>0</v>
      </c>
      <c r="BM65" s="149">
        <f t="shared" si="2"/>
        <v>0</v>
      </c>
      <c r="BN65" s="278">
        <f t="shared" si="3"/>
        <v>0</v>
      </c>
      <c r="BO65" s="149">
        <f t="shared" si="40"/>
        <v>0</v>
      </c>
      <c r="BP65" s="149">
        <f t="shared" si="41"/>
        <v>0</v>
      </c>
      <c r="BQ65" s="149">
        <f t="shared" si="4"/>
        <v>0</v>
      </c>
      <c r="BR65" s="356">
        <f t="shared" si="42"/>
        <v>0</v>
      </c>
      <c r="BS65" s="149">
        <f t="shared" si="43"/>
        <v>0</v>
      </c>
      <c r="BT65" s="149">
        <f t="shared" si="5"/>
        <v>0</v>
      </c>
      <c r="BU65" s="356">
        <f t="shared" si="6"/>
        <v>0</v>
      </c>
      <c r="BV65" s="149">
        <f t="shared" si="7"/>
        <v>0</v>
      </c>
      <c r="BW65" s="113">
        <f t="shared" si="8"/>
        <v>1</v>
      </c>
      <c r="BX65" s="248">
        <f t="shared" si="9"/>
        <v>0</v>
      </c>
      <c r="BY65" s="175">
        <f t="shared" si="10"/>
        <v>1</v>
      </c>
      <c r="BZ65" s="356">
        <f t="shared" si="11"/>
        <v>0</v>
      </c>
      <c r="CA65" s="149">
        <f t="shared" si="12"/>
        <v>0</v>
      </c>
      <c r="CB65" s="149">
        <f t="shared" si="13"/>
        <v>0</v>
      </c>
      <c r="CC65" s="276">
        <f t="shared" si="14"/>
        <v>0</v>
      </c>
      <c r="CD65" s="248">
        <f t="shared" si="15"/>
        <v>0</v>
      </c>
      <c r="CE65" s="274">
        <f t="shared" si="44"/>
        <v>1</v>
      </c>
      <c r="CF65" s="356">
        <f t="shared" si="16"/>
        <v>0</v>
      </c>
      <c r="CG65" s="149">
        <f t="shared" si="17"/>
        <v>0</v>
      </c>
      <c r="CH65" s="150">
        <f t="shared" si="18"/>
        <v>0</v>
      </c>
      <c r="CI65" s="149">
        <f t="shared" si="19"/>
        <v>0</v>
      </c>
      <c r="CJ65" s="149">
        <f t="shared" si="20"/>
        <v>0</v>
      </c>
      <c r="CK65" s="149">
        <f t="shared" si="21"/>
        <v>1</v>
      </c>
      <c r="CL65" s="149">
        <f t="shared" si="22"/>
        <v>1</v>
      </c>
      <c r="CM65" s="149">
        <f t="shared" si="23"/>
        <v>1</v>
      </c>
      <c r="CN65" s="283">
        <f t="shared" si="24"/>
        <v>0</v>
      </c>
      <c r="CO65" s="149">
        <f t="shared" si="25"/>
        <v>0</v>
      </c>
      <c r="CP65" s="149">
        <f t="shared" si="26"/>
        <v>1</v>
      </c>
      <c r="CQ65" s="283" t="str">
        <f t="shared" si="27"/>
        <v/>
      </c>
      <c r="CR65" s="149" t="str">
        <f t="shared" si="28"/>
        <v xml:space="preserve"> </v>
      </c>
      <c r="CS65" s="149">
        <f t="shared" si="29"/>
        <v>0</v>
      </c>
      <c r="CT65" s="149">
        <v>0</v>
      </c>
      <c r="CU65" s="149">
        <v>0</v>
      </c>
      <c r="CV65" s="149">
        <v>0</v>
      </c>
      <c r="CW65" s="149">
        <v>0</v>
      </c>
      <c r="CX65" s="149">
        <v>0</v>
      </c>
      <c r="CY65" s="149">
        <v>0</v>
      </c>
      <c r="CZ65" s="149">
        <v>0</v>
      </c>
      <c r="DA65" s="149">
        <v>0</v>
      </c>
      <c r="DB65" s="149">
        <v>0</v>
      </c>
      <c r="DC65" s="149">
        <v>0</v>
      </c>
      <c r="DD65" s="149">
        <v>0</v>
      </c>
      <c r="DE65" s="149">
        <v>0</v>
      </c>
      <c r="DF65" s="149">
        <v>0</v>
      </c>
      <c r="DG65" s="149">
        <v>0</v>
      </c>
      <c r="DH65" s="149">
        <v>0</v>
      </c>
      <c r="DI65" s="149">
        <v>0</v>
      </c>
      <c r="DJ65" s="149">
        <v>0</v>
      </c>
      <c r="DK65" s="149">
        <v>0</v>
      </c>
      <c r="DL65" s="149">
        <v>0</v>
      </c>
      <c r="DM65" s="149">
        <v>0</v>
      </c>
      <c r="DN65" s="149">
        <v>0</v>
      </c>
      <c r="DO65" s="149">
        <v>0</v>
      </c>
      <c r="DP65" s="149">
        <v>0</v>
      </c>
      <c r="DQ65" s="149" t="s">
        <v>154</v>
      </c>
      <c r="DR65" s="149">
        <v>0</v>
      </c>
      <c r="DS65" s="149" t="s">
        <v>154</v>
      </c>
      <c r="DT65" s="149" t="s">
        <v>180</v>
      </c>
      <c r="DU65" s="149" t="s">
        <v>7861</v>
      </c>
      <c r="DV65" s="149">
        <v>0</v>
      </c>
      <c r="DW65" s="149" t="str">
        <f t="shared" si="30"/>
        <v>N</v>
      </c>
      <c r="DX65" s="149" t="str">
        <f t="shared" si="31"/>
        <v/>
      </c>
      <c r="DY65" s="149" t="str">
        <f t="shared" si="32"/>
        <v>N</v>
      </c>
      <c r="DZ65" s="149" t="str">
        <f t="shared" si="33"/>
        <v>Y</v>
      </c>
      <c r="EA65" s="149" t="str">
        <f t="shared" si="34"/>
        <v>Not Specified</v>
      </c>
      <c r="EC65" s="149">
        <f t="shared" si="35"/>
        <v>0</v>
      </c>
    </row>
    <row r="66" spans="1:133" s="149" customFormat="1" ht="16.5" customHeight="1">
      <c r="A66" s="149">
        <v>63</v>
      </c>
      <c r="B66" s="149">
        <v>70</v>
      </c>
      <c r="C66" s="150" t="s">
        <v>542</v>
      </c>
      <c r="D66" s="149" t="s">
        <v>163</v>
      </c>
      <c r="E66" s="149" t="s">
        <v>144</v>
      </c>
      <c r="F66" s="149" t="s">
        <v>175</v>
      </c>
      <c r="G66" s="149" t="s">
        <v>176</v>
      </c>
      <c r="H66" s="168" t="s">
        <v>543</v>
      </c>
      <c r="I66" s="149" t="s">
        <v>544</v>
      </c>
      <c r="J66" s="149">
        <v>0.615</v>
      </c>
      <c r="K66" s="149" t="s">
        <v>545</v>
      </c>
      <c r="L66" s="149">
        <v>124320</v>
      </c>
      <c r="M66" s="150">
        <v>9</v>
      </c>
      <c r="N66" s="149" t="s">
        <v>154</v>
      </c>
      <c r="O66" s="149" t="s">
        <v>153</v>
      </c>
      <c r="P66" s="150" t="s">
        <v>153</v>
      </c>
      <c r="Q66" s="149" t="s">
        <v>150</v>
      </c>
      <c r="R66" s="149" t="s">
        <v>154</v>
      </c>
      <c r="S66" s="149" t="s">
        <v>155</v>
      </c>
      <c r="T66" s="149" t="s">
        <v>153</v>
      </c>
      <c r="U66" s="151" t="s">
        <v>153</v>
      </c>
      <c r="V66" s="149" t="s">
        <v>153</v>
      </c>
      <c r="W66" s="149" t="s">
        <v>153</v>
      </c>
      <c r="X66" s="152" t="s">
        <v>153</v>
      </c>
      <c r="Y66" s="149" t="s">
        <v>154</v>
      </c>
      <c r="Z66" s="149" t="s">
        <v>155</v>
      </c>
      <c r="AA66" s="150"/>
      <c r="AC66" s="149" t="s">
        <v>202</v>
      </c>
      <c r="AD66" s="149" t="s">
        <v>5</v>
      </c>
      <c r="AE66" s="149" t="s">
        <v>157</v>
      </c>
      <c r="AF66" s="149" t="s">
        <v>157</v>
      </c>
      <c r="AG66" s="149" t="s">
        <v>157</v>
      </c>
      <c r="AH66" s="150" t="s">
        <v>218</v>
      </c>
      <c r="AI66" s="149" t="s">
        <v>219</v>
      </c>
      <c r="AJ66" s="149" t="s">
        <v>150</v>
      </c>
      <c r="AK66" s="170" t="s">
        <v>546</v>
      </c>
      <c r="AL66" s="149">
        <v>2030</v>
      </c>
      <c r="AM66" s="201"/>
      <c r="AN66" s="150"/>
      <c r="AP66" s="149" t="s">
        <v>154</v>
      </c>
      <c r="AQ66" s="149" t="s">
        <v>547</v>
      </c>
      <c r="AR66" s="257" t="s">
        <v>548</v>
      </c>
      <c r="AU66" s="150"/>
      <c r="AV66" s="149" t="s">
        <v>168</v>
      </c>
      <c r="AW66" s="172" t="s">
        <v>190</v>
      </c>
      <c r="AX66" s="149" t="s">
        <v>158</v>
      </c>
      <c r="AY66" s="149" t="s">
        <v>154</v>
      </c>
      <c r="AZ66" s="149" t="s">
        <v>153</v>
      </c>
      <c r="BA66" s="149" t="s">
        <v>153</v>
      </c>
      <c r="BC66" s="150"/>
      <c r="BE66" s="173"/>
      <c r="BF66" s="150"/>
      <c r="BG66" s="283">
        <f t="shared" si="36"/>
        <v>0</v>
      </c>
      <c r="BH66" s="149">
        <f t="shared" si="37"/>
        <v>0</v>
      </c>
      <c r="BI66" s="149">
        <f t="shared" si="0"/>
        <v>0</v>
      </c>
      <c r="BJ66" s="280">
        <f t="shared" si="1"/>
        <v>0</v>
      </c>
      <c r="BK66" s="356">
        <f t="shared" si="38"/>
        <v>0</v>
      </c>
      <c r="BL66" s="149">
        <f t="shared" si="39"/>
        <v>0</v>
      </c>
      <c r="BM66" s="149">
        <f t="shared" si="2"/>
        <v>0</v>
      </c>
      <c r="BN66" s="278">
        <f t="shared" si="3"/>
        <v>0</v>
      </c>
      <c r="BO66" s="149">
        <f t="shared" si="40"/>
        <v>0</v>
      </c>
      <c r="BP66" s="149">
        <f t="shared" si="41"/>
        <v>0</v>
      </c>
      <c r="BQ66" s="149">
        <f t="shared" si="4"/>
        <v>0</v>
      </c>
      <c r="BR66" s="356">
        <f t="shared" si="42"/>
        <v>0</v>
      </c>
      <c r="BS66" s="149">
        <f t="shared" si="43"/>
        <v>0</v>
      </c>
      <c r="BT66" s="149">
        <f t="shared" si="5"/>
        <v>0</v>
      </c>
      <c r="BU66" s="356">
        <f t="shared" si="6"/>
        <v>0</v>
      </c>
      <c r="BV66" s="149">
        <f t="shared" si="7"/>
        <v>1</v>
      </c>
      <c r="BW66" s="113">
        <f t="shared" si="8"/>
        <v>0</v>
      </c>
      <c r="BX66" s="248">
        <f t="shared" si="9"/>
        <v>0</v>
      </c>
      <c r="BY66" s="175">
        <f t="shared" si="10"/>
        <v>1</v>
      </c>
      <c r="BZ66" s="356">
        <f t="shared" si="11"/>
        <v>0</v>
      </c>
      <c r="CA66" s="149">
        <f t="shared" si="12"/>
        <v>0</v>
      </c>
      <c r="CB66" s="149">
        <f t="shared" si="13"/>
        <v>0</v>
      </c>
      <c r="CC66" s="276">
        <f t="shared" si="14"/>
        <v>0</v>
      </c>
      <c r="CD66" s="248">
        <f t="shared" si="15"/>
        <v>0</v>
      </c>
      <c r="CE66" s="274">
        <f t="shared" si="44"/>
        <v>1</v>
      </c>
      <c r="CF66" s="356">
        <f t="shared" si="16"/>
        <v>0</v>
      </c>
      <c r="CG66" s="149">
        <f t="shared" si="17"/>
        <v>0</v>
      </c>
      <c r="CH66" s="150">
        <f t="shared" si="18"/>
        <v>0</v>
      </c>
      <c r="CI66" s="149">
        <f t="shared" si="19"/>
        <v>0</v>
      </c>
      <c r="CJ66" s="149">
        <f t="shared" si="20"/>
        <v>1</v>
      </c>
      <c r="CK66" s="149">
        <f t="shared" si="21"/>
        <v>0</v>
      </c>
      <c r="CL66" s="149">
        <f t="shared" si="22"/>
        <v>1</v>
      </c>
      <c r="CM66" s="149">
        <f t="shared" si="23"/>
        <v>1</v>
      </c>
      <c r="CN66" s="283">
        <f t="shared" si="24"/>
        <v>0</v>
      </c>
      <c r="CO66" s="149">
        <f t="shared" si="25"/>
        <v>0</v>
      </c>
      <c r="CP66" s="149">
        <f t="shared" si="26"/>
        <v>1</v>
      </c>
      <c r="CQ66" s="283" t="str">
        <f t="shared" si="27"/>
        <v/>
      </c>
      <c r="CR66" s="149" t="str">
        <f t="shared" si="28"/>
        <v xml:space="preserve"> </v>
      </c>
      <c r="CS66" s="149">
        <f t="shared" si="29"/>
        <v>0</v>
      </c>
      <c r="CT66" s="149">
        <v>0</v>
      </c>
      <c r="CU66" s="149">
        <v>1</v>
      </c>
      <c r="CV66" s="149">
        <v>0</v>
      </c>
      <c r="CW66" s="149">
        <v>1</v>
      </c>
      <c r="CX66" s="149">
        <v>0</v>
      </c>
      <c r="CY66" s="149">
        <v>0</v>
      </c>
      <c r="CZ66" s="149">
        <v>0</v>
      </c>
      <c r="DA66" s="149">
        <v>0</v>
      </c>
      <c r="DB66" s="149">
        <v>0</v>
      </c>
      <c r="DC66" s="149">
        <v>1</v>
      </c>
      <c r="DD66" s="149">
        <v>0</v>
      </c>
      <c r="DE66" s="149">
        <v>1</v>
      </c>
      <c r="DF66" s="149">
        <v>0</v>
      </c>
      <c r="DG66" s="149">
        <v>0</v>
      </c>
      <c r="DH66" s="149">
        <v>0</v>
      </c>
      <c r="DI66" s="149">
        <v>0</v>
      </c>
      <c r="DJ66" s="149">
        <v>1</v>
      </c>
      <c r="DK66" s="149">
        <v>1</v>
      </c>
      <c r="DL66" s="149">
        <v>1</v>
      </c>
      <c r="DM66" s="149">
        <v>1</v>
      </c>
      <c r="DN66" s="149">
        <v>0</v>
      </c>
      <c r="DO66" s="149">
        <v>1</v>
      </c>
      <c r="DP66" s="149">
        <v>0</v>
      </c>
      <c r="DQ66" s="149" t="s">
        <v>154</v>
      </c>
      <c r="DR66" s="149" t="s">
        <v>157</v>
      </c>
      <c r="DS66" s="149" t="s">
        <v>154</v>
      </c>
      <c r="DT66" s="149" t="s">
        <v>160</v>
      </c>
      <c r="DU66" s="149" t="s">
        <v>150</v>
      </c>
      <c r="DV66" s="149">
        <v>0</v>
      </c>
      <c r="DW66" s="149" t="str">
        <f t="shared" si="30"/>
        <v>Y</v>
      </c>
      <c r="DX66" s="149" t="str">
        <f t="shared" si="31"/>
        <v>Commitment removed</v>
      </c>
      <c r="DY66" s="149" t="str">
        <f t="shared" si="32"/>
        <v>N</v>
      </c>
      <c r="DZ66" s="149" t="str">
        <f t="shared" si="33"/>
        <v>Y</v>
      </c>
      <c r="EA66" s="149" t="str">
        <f t="shared" si="34"/>
        <v>Not Specified</v>
      </c>
      <c r="EC66" s="149">
        <f t="shared" si="35"/>
        <v>0</v>
      </c>
    </row>
    <row r="67" spans="1:133" s="149" customFormat="1" ht="16.5" customHeight="1">
      <c r="A67" s="149">
        <v>64</v>
      </c>
      <c r="B67" s="149">
        <v>68</v>
      </c>
      <c r="C67" s="150" t="s">
        <v>549</v>
      </c>
      <c r="D67" s="149" t="s">
        <v>516</v>
      </c>
      <c r="E67" s="149" t="s">
        <v>517</v>
      </c>
      <c r="F67" s="149" t="s">
        <v>145</v>
      </c>
      <c r="G67" s="149" t="s">
        <v>146</v>
      </c>
      <c r="H67" s="168" t="s">
        <v>550</v>
      </c>
      <c r="I67" s="149" t="s">
        <v>551</v>
      </c>
      <c r="J67" s="149">
        <v>0.507</v>
      </c>
      <c r="K67" s="149" t="s">
        <v>552</v>
      </c>
      <c r="L67" s="149">
        <v>99600</v>
      </c>
      <c r="M67" s="150">
        <v>31</v>
      </c>
      <c r="N67" s="149" t="s">
        <v>150</v>
      </c>
      <c r="O67" s="149">
        <v>2024</v>
      </c>
      <c r="P67" s="150">
        <v>2030</v>
      </c>
      <c r="Q67" s="149" t="s">
        <v>154</v>
      </c>
      <c r="R67" s="149" t="s">
        <v>154</v>
      </c>
      <c r="S67" s="149" t="s">
        <v>153</v>
      </c>
      <c r="T67" s="149" t="s">
        <v>153</v>
      </c>
      <c r="U67" s="151" t="s">
        <v>153</v>
      </c>
      <c r="V67" s="149" t="s">
        <v>153</v>
      </c>
      <c r="W67" s="149" t="s">
        <v>153</v>
      </c>
      <c r="X67" s="152" t="s">
        <v>153</v>
      </c>
      <c r="Y67" s="149" t="s">
        <v>153</v>
      </c>
      <c r="Z67" s="149" t="s">
        <v>153</v>
      </c>
      <c r="AA67" s="150"/>
      <c r="AC67" s="149" t="s">
        <v>167</v>
      </c>
      <c r="AD67" s="149" t="s">
        <v>6</v>
      </c>
      <c r="AE67" s="149" t="s">
        <v>157</v>
      </c>
      <c r="AF67" s="149" t="s">
        <v>157</v>
      </c>
      <c r="AG67" s="149" t="s">
        <v>157</v>
      </c>
      <c r="AH67" s="150" t="s">
        <v>218</v>
      </c>
      <c r="AJ67" s="149" t="s">
        <v>154</v>
      </c>
      <c r="AK67" s="170" t="s">
        <v>153</v>
      </c>
      <c r="AN67" s="150"/>
      <c r="AO67" s="149" t="s">
        <v>219</v>
      </c>
      <c r="AP67" s="149" t="s">
        <v>150</v>
      </c>
      <c r="AQ67" s="149" t="s">
        <v>218</v>
      </c>
      <c r="AR67" s="149" t="s">
        <v>553</v>
      </c>
      <c r="AS67" s="149">
        <v>2050</v>
      </c>
      <c r="AU67" s="150"/>
      <c r="AV67" s="149" t="s">
        <v>168</v>
      </c>
      <c r="AW67" s="172" t="s">
        <v>312</v>
      </c>
      <c r="AX67" s="149" t="s">
        <v>158</v>
      </c>
      <c r="AY67" s="149" t="s">
        <v>154</v>
      </c>
      <c r="AZ67" s="149" t="s">
        <v>153</v>
      </c>
      <c r="BA67" s="149" t="s">
        <v>153</v>
      </c>
      <c r="BC67" s="150"/>
      <c r="BE67" s="173"/>
      <c r="BF67" s="150"/>
      <c r="BG67" s="283">
        <f t="shared" si="36"/>
        <v>0</v>
      </c>
      <c r="BH67" s="149">
        <f t="shared" si="37"/>
        <v>1</v>
      </c>
      <c r="BI67" s="149">
        <f t="shared" si="0"/>
        <v>0</v>
      </c>
      <c r="BJ67" s="280">
        <f t="shared" si="1"/>
        <v>1</v>
      </c>
      <c r="BK67" s="356">
        <f t="shared" si="38"/>
        <v>0</v>
      </c>
      <c r="BL67" s="149">
        <f t="shared" si="39"/>
        <v>0</v>
      </c>
      <c r="BM67" s="149">
        <f t="shared" si="2"/>
        <v>0</v>
      </c>
      <c r="BN67" s="278">
        <f t="shared" si="3"/>
        <v>0</v>
      </c>
      <c r="BO67" s="149">
        <f t="shared" si="40"/>
        <v>0</v>
      </c>
      <c r="BP67" s="149">
        <f t="shared" si="41"/>
        <v>0</v>
      </c>
      <c r="BQ67" s="149">
        <f t="shared" si="4"/>
        <v>0</v>
      </c>
      <c r="BR67" s="356">
        <f t="shared" si="42"/>
        <v>0</v>
      </c>
      <c r="BS67" s="149">
        <f t="shared" si="43"/>
        <v>0</v>
      </c>
      <c r="BT67" s="149">
        <f t="shared" si="5"/>
        <v>1</v>
      </c>
      <c r="BU67" s="356">
        <f t="shared" si="6"/>
        <v>0</v>
      </c>
      <c r="BV67" s="149">
        <f t="shared" si="7"/>
        <v>0</v>
      </c>
      <c r="BW67" s="113">
        <f t="shared" si="8"/>
        <v>0</v>
      </c>
      <c r="BX67" s="248">
        <f t="shared" si="9"/>
        <v>0</v>
      </c>
      <c r="BY67" s="175">
        <f t="shared" si="10"/>
        <v>0</v>
      </c>
      <c r="BZ67" s="356">
        <f t="shared" si="11"/>
        <v>0</v>
      </c>
      <c r="CA67" s="149">
        <f t="shared" si="12"/>
        <v>0</v>
      </c>
      <c r="CB67" s="149">
        <f t="shared" si="13"/>
        <v>1</v>
      </c>
      <c r="CC67" s="276">
        <f t="shared" si="14"/>
        <v>1</v>
      </c>
      <c r="CD67" s="248">
        <f t="shared" si="15"/>
        <v>1</v>
      </c>
      <c r="CE67" s="274">
        <f t="shared" si="44"/>
        <v>1</v>
      </c>
      <c r="CF67" s="356">
        <f t="shared" si="16"/>
        <v>0</v>
      </c>
      <c r="CG67" s="149">
        <f t="shared" si="17"/>
        <v>0</v>
      </c>
      <c r="CH67" s="150">
        <f t="shared" si="18"/>
        <v>0</v>
      </c>
      <c r="CI67" s="149">
        <f t="shared" si="19"/>
        <v>0</v>
      </c>
      <c r="CJ67" s="149">
        <f t="shared" si="20"/>
        <v>1</v>
      </c>
      <c r="CK67" s="149">
        <f t="shared" si="21"/>
        <v>1</v>
      </c>
      <c r="CL67" s="149">
        <f t="shared" si="22"/>
        <v>2</v>
      </c>
      <c r="CM67" s="149">
        <f t="shared" si="23"/>
        <v>1</v>
      </c>
      <c r="CN67" s="283">
        <f t="shared" si="24"/>
        <v>0</v>
      </c>
      <c r="CO67" s="149">
        <f t="shared" si="25"/>
        <v>0</v>
      </c>
      <c r="CP67" s="149">
        <f t="shared" si="26"/>
        <v>1</v>
      </c>
      <c r="CQ67" s="283" t="str">
        <f t="shared" si="27"/>
        <v/>
      </c>
      <c r="CR67" s="149" t="str">
        <f t="shared" si="28"/>
        <v xml:space="preserve"> 2050</v>
      </c>
      <c r="CS67" s="149">
        <f t="shared" si="29"/>
        <v>2050</v>
      </c>
      <c r="CT67" s="149">
        <v>0</v>
      </c>
      <c r="CU67" s="149">
        <v>0</v>
      </c>
      <c r="CV67" s="149">
        <v>0</v>
      </c>
      <c r="CW67" s="149">
        <v>0</v>
      </c>
      <c r="CX67" s="149">
        <v>0</v>
      </c>
      <c r="CY67" s="149">
        <v>0</v>
      </c>
      <c r="CZ67" s="149">
        <v>1</v>
      </c>
      <c r="DA67" s="149">
        <v>1</v>
      </c>
      <c r="DB67" s="149">
        <v>0</v>
      </c>
      <c r="DC67" s="149">
        <v>0</v>
      </c>
      <c r="DD67" s="149">
        <v>1</v>
      </c>
      <c r="DE67" s="149">
        <v>1</v>
      </c>
      <c r="DF67" s="149">
        <v>0</v>
      </c>
      <c r="DG67" s="149">
        <v>1</v>
      </c>
      <c r="DH67" s="149">
        <v>0</v>
      </c>
      <c r="DI67" s="149">
        <v>1</v>
      </c>
      <c r="DJ67" s="149">
        <v>1</v>
      </c>
      <c r="DK67" s="149">
        <v>0</v>
      </c>
      <c r="DL67" s="149">
        <v>1</v>
      </c>
      <c r="DM67" s="149">
        <v>0</v>
      </c>
      <c r="DN67" s="149">
        <v>0</v>
      </c>
      <c r="DO67" s="149">
        <v>1</v>
      </c>
      <c r="DP67" s="149">
        <v>0</v>
      </c>
      <c r="DQ67" s="149" t="s">
        <v>150</v>
      </c>
      <c r="DR67" s="149" t="s">
        <v>158</v>
      </c>
      <c r="DS67" s="149" t="s">
        <v>160</v>
      </c>
      <c r="DT67" s="149" t="s">
        <v>154</v>
      </c>
      <c r="DU67" s="149">
        <v>0</v>
      </c>
      <c r="DV67" s="149" t="s">
        <v>3005</v>
      </c>
      <c r="DW67" s="149" t="str">
        <f t="shared" si="30"/>
        <v>N</v>
      </c>
      <c r="DX67" s="149" t="str">
        <f t="shared" si="31"/>
        <v/>
      </c>
      <c r="DY67" s="149" t="str">
        <f t="shared" si="32"/>
        <v>Y</v>
      </c>
      <c r="DZ67" s="149" t="str">
        <f t="shared" si="33"/>
        <v>N</v>
      </c>
      <c r="EA67" s="149" t="str">
        <f t="shared" si="34"/>
        <v>Not Specified</v>
      </c>
      <c r="EC67" s="149">
        <f t="shared" si="35"/>
        <v>2050</v>
      </c>
    </row>
    <row r="68" spans="1:133" s="149" customFormat="1" ht="16.5" customHeight="1">
      <c r="A68" s="149">
        <v>65</v>
      </c>
      <c r="B68" s="149">
        <v>56</v>
      </c>
      <c r="C68" s="150" t="s">
        <v>554</v>
      </c>
      <c r="D68" s="149" t="s">
        <v>183</v>
      </c>
      <c r="E68" s="149" t="s">
        <v>184</v>
      </c>
      <c r="F68" s="149" t="s">
        <v>175</v>
      </c>
      <c r="G68" s="149" t="s">
        <v>176</v>
      </c>
      <c r="H68" s="168" t="s">
        <v>555</v>
      </c>
      <c r="I68" s="149" t="s">
        <v>556</v>
      </c>
      <c r="J68" s="149">
        <v>0.015</v>
      </c>
      <c r="K68" s="149" t="s">
        <v>557</v>
      </c>
      <c r="L68" s="149">
        <v>85957</v>
      </c>
      <c r="M68" s="150">
        <v>19</v>
      </c>
      <c r="N68" s="149" t="s">
        <v>154</v>
      </c>
      <c r="O68" s="149" t="s">
        <v>153</v>
      </c>
      <c r="P68" s="150" t="s">
        <v>153</v>
      </c>
      <c r="Q68" s="149" t="s">
        <v>154</v>
      </c>
      <c r="R68" s="149" t="s">
        <v>154</v>
      </c>
      <c r="S68" s="149" t="s">
        <v>153</v>
      </c>
      <c r="T68" s="149" t="s">
        <v>153</v>
      </c>
      <c r="U68" s="151" t="s">
        <v>153</v>
      </c>
      <c r="V68" s="149" t="s">
        <v>153</v>
      </c>
      <c r="W68" s="149" t="s">
        <v>153</v>
      </c>
      <c r="X68" s="152" t="s">
        <v>153</v>
      </c>
      <c r="Y68" s="149" t="s">
        <v>153</v>
      </c>
      <c r="Z68" s="149" t="s">
        <v>153</v>
      </c>
      <c r="AA68" s="150"/>
      <c r="AC68" s="149" t="s">
        <v>9</v>
      </c>
      <c r="AD68" s="149" t="s">
        <v>240</v>
      </c>
      <c r="AE68" s="149" t="s">
        <v>168</v>
      </c>
      <c r="AF68" s="149" t="s">
        <v>168</v>
      </c>
      <c r="AG68" s="149" t="s">
        <v>168</v>
      </c>
      <c r="AH68" s="150" t="s">
        <v>153</v>
      </c>
      <c r="AJ68" s="149" t="s">
        <v>154</v>
      </c>
      <c r="AK68" s="170" t="s">
        <v>153</v>
      </c>
      <c r="AN68" s="150"/>
      <c r="AP68" s="149" t="s">
        <v>154</v>
      </c>
      <c r="AQ68" s="149" t="s">
        <v>153</v>
      </c>
      <c r="AR68" s="149" t="s">
        <v>153</v>
      </c>
      <c r="AU68" s="150"/>
      <c r="AV68" s="149" t="s">
        <v>157</v>
      </c>
      <c r="AW68" s="172" t="s">
        <v>262</v>
      </c>
      <c r="AX68" s="149" t="s">
        <v>158</v>
      </c>
      <c r="AY68" s="149" t="s">
        <v>150</v>
      </c>
      <c r="AZ68" s="149" t="s">
        <v>558</v>
      </c>
      <c r="BA68" s="149">
        <v>2025</v>
      </c>
      <c r="BC68" s="150"/>
      <c r="BE68" s="173"/>
      <c r="BF68" s="150"/>
      <c r="BG68" s="283">
        <f t="shared" si="36"/>
        <v>0</v>
      </c>
      <c r="BH68" s="149">
        <f t="shared" si="37"/>
        <v>0</v>
      </c>
      <c r="BI68" s="149">
        <f t="shared" si="45" ref="BI68:BI74">IF(AND($N68="Y",$P68&gt;2030),1,0)</f>
        <v>0</v>
      </c>
      <c r="BJ68" s="280">
        <f t="shared" si="46" ref="BJ68:BJ74">MAX(BG68:BI68)</f>
        <v>0</v>
      </c>
      <c r="BK68" s="356">
        <f t="shared" si="38"/>
        <v>0</v>
      </c>
      <c r="BL68" s="149">
        <f t="shared" si="39"/>
        <v>0</v>
      </c>
      <c r="BM68" s="149">
        <f t="shared" si="47" ref="BM68:BM74">IF(AND($R68="Y",$U68&gt;2030),1,0)</f>
        <v>0</v>
      </c>
      <c r="BN68" s="278">
        <f t="shared" si="48" ref="BN68:BN74">MAX(BK68:BM68)</f>
        <v>0</v>
      </c>
      <c r="BO68" s="149">
        <f t="shared" si="40"/>
        <v>0</v>
      </c>
      <c r="BP68" s="149">
        <f t="shared" si="41"/>
        <v>0</v>
      </c>
      <c r="BQ68" s="149">
        <f t="shared" si="49" ref="BQ68:BQ74">IF(AND($Y68="Y",$AA68&gt;2030),1,0)</f>
        <v>0</v>
      </c>
      <c r="BR68" s="356">
        <f t="shared" si="42"/>
        <v>0</v>
      </c>
      <c r="BS68" s="149">
        <f t="shared" si="43"/>
        <v>0</v>
      </c>
      <c r="BT68" s="149">
        <f t="shared" si="50" ref="BT68:BT74">IF(AND($AP68="Y",$AS68&gt;2030),1,0)</f>
        <v>0</v>
      </c>
      <c r="BU68" s="356">
        <f t="shared" si="51" ref="BU68:BU131">IF(AND(AL68&lt;=2025,CC68=0,AJ68="Y"),1,0)</f>
        <v>0</v>
      </c>
      <c r="BV68" s="149">
        <f t="shared" si="52" ref="BV68:BV131">IF(AND(AL68&gt;=2026,AL68&lt;=2030,AJ68="Y",CC68=0),1,0)</f>
        <v>0</v>
      </c>
      <c r="BW68" s="113">
        <f t="shared" si="53" ref="BW68:BW131">IF(AND(AL68&gt;=2031,CC68=0,AJ68="Y"),1,0)</f>
        <v>0</v>
      </c>
      <c r="BX68" s="248">
        <f t="shared" si="54" ref="BX68:BX131">IF(AI68="G",1,0)</f>
        <v>0</v>
      </c>
      <c r="BY68" s="175">
        <f t="shared" si="55" ref="BY68:BY131">IF(AND(CC68=0,AJ68="Y"),1,0)</f>
        <v>0</v>
      </c>
      <c r="BZ68" s="356">
        <f t="shared" si="56" ref="BZ68:BZ74">MAX($BO68,$BR68)</f>
        <v>0</v>
      </c>
      <c r="CA68" s="149">
        <f t="shared" si="57" ref="CA68:CA74">MAX($BP68,$BS68)</f>
        <v>0</v>
      </c>
      <c r="CB68" s="149">
        <f t="shared" si="58" ref="CB68:CB74">MAX($BQ68,$BT68)</f>
        <v>0</v>
      </c>
      <c r="CC68" s="276">
        <f t="shared" si="59" ref="CC68:CC74">MAX(BZ68:CB68)</f>
        <v>0</v>
      </c>
      <c r="CD68" s="248">
        <f t="shared" si="60" ref="CD68:CD74">MAX($CC68,$BX68)</f>
        <v>0</v>
      </c>
      <c r="CE68" s="274">
        <f t="shared" si="44"/>
        <v>0</v>
      </c>
      <c r="CF68" s="356">
        <f t="shared" si="61" ref="CF68:CF74">IF(AND($AY68="Y",$BA68&lt;=2024),1,0)</f>
        <v>0</v>
      </c>
      <c r="CG68" s="149">
        <f t="shared" si="62" ref="CG68:CG74">IF(AND($AY68="Y",AND($BA68&gt;2024,$BA68&lt;=2030)),1,0)</f>
        <v>1</v>
      </c>
      <c r="CH68" s="150">
        <f t="shared" si="63" ref="CH68:CH74">IF(AND($AY68="Y",$BA68&gt;2030),1,0)</f>
        <v>0</v>
      </c>
      <c r="CI68" s="149">
        <f t="shared" si="64" ref="CI68:CI131">SUM(BZ68,BU68,BK68,BG68)</f>
        <v>0</v>
      </c>
      <c r="CJ68" s="149">
        <f t="shared" si="65" ref="CJ68:CJ131">SUM(CA68,BV68,BL68,BH68)</f>
        <v>0</v>
      </c>
      <c r="CK68" s="149">
        <f t="shared" si="66" ref="CK68:CK131">SUM(CB68,BW68,BM68,BI68)</f>
        <v>0</v>
      </c>
      <c r="CL68" s="149">
        <f t="shared" si="67" ref="CL68:CL131">CC68+BY68+BN68+BJ68</f>
        <v>0</v>
      </c>
      <c r="CM68" s="149">
        <f t="shared" si="68" ref="CM68:CM131">MAX(CE68,BN68,BJ68)</f>
        <v>0</v>
      </c>
      <c r="CN68" s="283">
        <f t="shared" si="69" ref="CN68:CN74">IF($AV68="Yes",1,0)</f>
        <v>1</v>
      </c>
      <c r="CO68" s="149">
        <f t="shared" si="70" ref="CO68:CO74">IF($AV68="No",1,0)</f>
        <v>0</v>
      </c>
      <c r="CP68" s="149">
        <f t="shared" si="71" ref="CP68:CP74">IF($AV68="Not Specified",1,0)</f>
        <v>0</v>
      </c>
      <c r="CQ68" s="283" t="str">
        <f t="shared" si="72" ref="CQ68:CQ131">IF(OR(AND(U68&gt;=2026,U68&lt;=2030),AND(X68&gt;=2026,X68&lt;=2030)),1,"")</f>
        <v/>
      </c>
      <c r="CR68" s="149" t="str">
        <f t="shared" si="73" ref="CR68:CR131">AA68&amp;" "&amp;AS68</f>
        <v xml:space="preserve"> </v>
      </c>
      <c r="CS68" s="149">
        <f t="shared" si="74" ref="CS68:CS131">MAX(AA68,AS68)</f>
        <v>0</v>
      </c>
      <c r="CT68" s="149">
        <v>0</v>
      </c>
      <c r="CU68" s="149">
        <v>0</v>
      </c>
      <c r="CV68" s="149">
        <v>1</v>
      </c>
      <c r="CW68" s="149">
        <v>1</v>
      </c>
      <c r="CX68" s="149">
        <v>0</v>
      </c>
      <c r="CY68" s="149">
        <v>0</v>
      </c>
      <c r="CZ68" s="149">
        <v>0</v>
      </c>
      <c r="DA68" s="149">
        <v>0</v>
      </c>
      <c r="DB68" s="149">
        <v>0</v>
      </c>
      <c r="DC68" s="149">
        <v>0</v>
      </c>
      <c r="DD68" s="149">
        <v>0</v>
      </c>
      <c r="DE68" s="149">
        <v>0</v>
      </c>
      <c r="DF68" s="149">
        <v>0</v>
      </c>
      <c r="DG68" s="149">
        <v>0</v>
      </c>
      <c r="DH68" s="149">
        <v>0</v>
      </c>
      <c r="DI68" s="149">
        <v>0</v>
      </c>
      <c r="DJ68" s="149">
        <v>1</v>
      </c>
      <c r="DK68" s="149">
        <v>0</v>
      </c>
      <c r="DL68" s="149">
        <v>1</v>
      </c>
      <c r="DM68" s="149">
        <v>1</v>
      </c>
      <c r="DN68" s="149">
        <v>0</v>
      </c>
      <c r="DO68" s="149">
        <v>1</v>
      </c>
      <c r="DP68" s="149">
        <v>0</v>
      </c>
      <c r="DQ68" s="149" t="s">
        <v>154</v>
      </c>
      <c r="DR68" s="149">
        <v>0</v>
      </c>
      <c r="DS68" s="149" t="s">
        <v>154</v>
      </c>
      <c r="DT68" s="149" t="s">
        <v>160</v>
      </c>
      <c r="DU68" s="149" t="s">
        <v>150</v>
      </c>
      <c r="DV68" s="149">
        <v>0</v>
      </c>
      <c r="DW68" s="149" t="str">
        <f t="shared" si="75" ref="DW68:DW131">Q68</f>
        <v>N</v>
      </c>
      <c r="DX68" s="149" t="str">
        <f t="shared" si="76" ref="DX68:DX131">Z68</f>
        <v/>
      </c>
      <c r="DY68" s="149" t="str">
        <f t="shared" si="77" ref="DY68:DY131">AP68</f>
        <v>N</v>
      </c>
      <c r="DZ68" s="149" t="str">
        <f t="shared" si="78" ref="DZ68:DZ131">AJ68</f>
        <v>N</v>
      </c>
      <c r="EA68" s="149" t="str">
        <f t="shared" si="79" ref="EA68:EA131">AV68</f>
        <v>Yes</v>
      </c>
      <c r="EC68" s="149">
        <f t="shared" si="80" ref="EC68:EC131">MAX(AS68,AA68)</f>
        <v>0</v>
      </c>
    </row>
    <row r="69" spans="1:133" s="149" customFormat="1" ht="16.5" customHeight="1">
      <c r="A69" s="149">
        <v>66</v>
      </c>
      <c r="B69" s="149">
        <v>222</v>
      </c>
      <c r="C69" s="150" t="s">
        <v>559</v>
      </c>
      <c r="D69" s="149" t="s">
        <v>560</v>
      </c>
      <c r="E69" s="149" t="s">
        <v>214</v>
      </c>
      <c r="F69" s="149" t="s">
        <v>145</v>
      </c>
      <c r="G69" s="149" t="s">
        <v>146</v>
      </c>
      <c r="H69" s="168" t="s">
        <v>561</v>
      </c>
      <c r="I69" s="149" t="s">
        <v>562</v>
      </c>
      <c r="J69" s="149">
        <v>1.449</v>
      </c>
      <c r="K69" s="149" t="s">
        <v>563</v>
      </c>
      <c r="L69" s="149">
        <v>36000</v>
      </c>
      <c r="M69" s="150">
        <v>2</v>
      </c>
      <c r="N69" s="149" t="s">
        <v>154</v>
      </c>
      <c r="O69" s="149" t="s">
        <v>153</v>
      </c>
      <c r="P69" s="150" t="s">
        <v>153</v>
      </c>
      <c r="Q69" s="149" t="s">
        <v>150</v>
      </c>
      <c r="R69" s="149" t="s">
        <v>150</v>
      </c>
      <c r="S69" s="149" t="s">
        <v>151</v>
      </c>
      <c r="T69" s="149" t="s">
        <v>152</v>
      </c>
      <c r="U69" s="151">
        <v>2030</v>
      </c>
      <c r="V69" s="149" t="s">
        <v>153</v>
      </c>
      <c r="W69" s="149" t="s">
        <v>153</v>
      </c>
      <c r="X69" s="152" t="s">
        <v>153</v>
      </c>
      <c r="Y69" s="149" t="s">
        <v>153</v>
      </c>
      <c r="Z69" s="149" t="s">
        <v>153</v>
      </c>
      <c r="AA69" s="150"/>
      <c r="AC69" s="149" t="s">
        <v>281</v>
      </c>
      <c r="AD69" s="149" t="s">
        <v>240</v>
      </c>
      <c r="AE69" s="149" t="s">
        <v>157</v>
      </c>
      <c r="AF69" s="149" t="s">
        <v>157</v>
      </c>
      <c r="AG69" s="149" t="s">
        <v>157</v>
      </c>
      <c r="AH69" s="150" t="s">
        <v>218</v>
      </c>
      <c r="AJ69" s="149" t="s">
        <v>154</v>
      </c>
      <c r="AK69" s="170" t="s">
        <v>153</v>
      </c>
      <c r="AN69" s="150"/>
      <c r="AP69" s="149" t="s">
        <v>154</v>
      </c>
      <c r="AQ69" s="149" t="s">
        <v>153</v>
      </c>
      <c r="AR69" s="149" t="s">
        <v>153</v>
      </c>
      <c r="AU69" s="150"/>
      <c r="AV69" s="149" t="s">
        <v>168</v>
      </c>
      <c r="AW69" s="172" t="s">
        <v>168</v>
      </c>
      <c r="AX69" s="149" t="s">
        <v>158</v>
      </c>
      <c r="AY69" s="149" t="s">
        <v>150</v>
      </c>
      <c r="AZ69" s="149" t="s">
        <v>564</v>
      </c>
      <c r="BA69" s="149">
        <v>2030</v>
      </c>
      <c r="BC69" s="150"/>
      <c r="BE69" s="173"/>
      <c r="BF69" s="150"/>
      <c r="BG69" s="283">
        <f t="shared" si="81" ref="BG69:BG132">IF(AND($N69="Y",$P69&lt;=2025),1,0)</f>
        <v>0</v>
      </c>
      <c r="BH69" s="149">
        <f t="shared" si="82" ref="BH69:BH132">IF(AND($N69="Y",AND($P69&gt;2025,$P69&lt;=2030)),1,0)</f>
        <v>0</v>
      </c>
      <c r="BI69" s="149">
        <f t="shared" si="45"/>
        <v>0</v>
      </c>
      <c r="BJ69" s="280">
        <f t="shared" si="46"/>
        <v>0</v>
      </c>
      <c r="BK69" s="356">
        <f t="shared" si="83" ref="BK69:BK132">IF(AND($R69="Y",$U69&lt;=2025),1,0)</f>
        <v>0</v>
      </c>
      <c r="BL69" s="149">
        <f t="shared" si="84" ref="BL69:BL132">IF(AND($R69="Y",AND($U69&gt;2025,$U69&lt;=2030)),1,0)</f>
        <v>1</v>
      </c>
      <c r="BM69" s="149">
        <f t="shared" si="47"/>
        <v>0</v>
      </c>
      <c r="BN69" s="278">
        <f t="shared" si="48"/>
        <v>1</v>
      </c>
      <c r="BO69" s="149">
        <f t="shared" si="85" ref="BO69:BO132">IF(AND($Y69="Y",$AA69&lt;=2025),1,0)</f>
        <v>0</v>
      </c>
      <c r="BP69" s="149">
        <f t="shared" si="86" ref="BP69:BP132">IF(AND($Y69="Y",AND($AA69&gt;2025,$AA69&lt;=2030)),1,0)</f>
        <v>0</v>
      </c>
      <c r="BQ69" s="149">
        <f t="shared" si="49"/>
        <v>0</v>
      </c>
      <c r="BR69" s="356">
        <f t="shared" si="87" ref="BR69:BR132">IF(AND($AP69="Y",$AS69&lt;=2025),1,0)</f>
        <v>0</v>
      </c>
      <c r="BS69" s="149">
        <f t="shared" si="88" ref="BS69:BS132">IF(AND($AP69="Y",AND($AS69&gt;2025,$AS69&lt;=2030)),1,0)</f>
        <v>0</v>
      </c>
      <c r="BT69" s="149">
        <f t="shared" si="50"/>
        <v>0</v>
      </c>
      <c r="BU69" s="356">
        <f t="shared" si="51"/>
        <v>0</v>
      </c>
      <c r="BV69" s="149">
        <f t="shared" si="52"/>
        <v>0</v>
      </c>
      <c r="BW69" s="113">
        <f t="shared" si="53"/>
        <v>0</v>
      </c>
      <c r="BX69" s="248">
        <f t="shared" si="54"/>
        <v>0</v>
      </c>
      <c r="BY69" s="175">
        <f t="shared" si="55"/>
        <v>0</v>
      </c>
      <c r="BZ69" s="356">
        <f t="shared" si="56"/>
        <v>0</v>
      </c>
      <c r="CA69" s="149">
        <f t="shared" si="57"/>
        <v>0</v>
      </c>
      <c r="CB69" s="149">
        <f t="shared" si="58"/>
        <v>0</v>
      </c>
      <c r="CC69" s="276">
        <f t="shared" si="59"/>
        <v>0</v>
      </c>
      <c r="CD69" s="248">
        <f t="shared" si="60"/>
        <v>0</v>
      </c>
      <c r="CE69" s="274">
        <f t="shared" si="89" ref="CE69:CE132">MAX(CC69,BY69)</f>
        <v>0</v>
      </c>
      <c r="CF69" s="356">
        <f t="shared" si="61"/>
        <v>0</v>
      </c>
      <c r="CG69" s="149">
        <f t="shared" si="62"/>
        <v>1</v>
      </c>
      <c r="CH69" s="150">
        <f t="shared" si="63"/>
        <v>0</v>
      </c>
      <c r="CI69" s="149">
        <f t="shared" si="64"/>
        <v>0</v>
      </c>
      <c r="CJ69" s="149">
        <f t="shared" si="65"/>
        <v>1</v>
      </c>
      <c r="CK69" s="149">
        <f t="shared" si="66"/>
        <v>0</v>
      </c>
      <c r="CL69" s="149">
        <f t="shared" si="67"/>
        <v>1</v>
      </c>
      <c r="CM69" s="149">
        <f t="shared" si="68"/>
        <v>1</v>
      </c>
      <c r="CN69" s="283">
        <f t="shared" si="69"/>
        <v>0</v>
      </c>
      <c r="CO69" s="149">
        <f t="shared" si="70"/>
        <v>0</v>
      </c>
      <c r="CP69" s="149">
        <f t="shared" si="71"/>
        <v>1</v>
      </c>
      <c r="CQ69" s="283">
        <f t="shared" si="72"/>
        <v>1</v>
      </c>
      <c r="CR69" s="149" t="str">
        <f t="shared" si="73"/>
        <v xml:space="preserve"> </v>
      </c>
      <c r="CS69" s="149">
        <f t="shared" si="74"/>
        <v>0</v>
      </c>
      <c r="CT69" s="149">
        <v>0</v>
      </c>
      <c r="CU69" s="149">
        <v>0</v>
      </c>
      <c r="CV69" s="149">
        <v>0</v>
      </c>
      <c r="CW69" s="149">
        <v>0</v>
      </c>
      <c r="CX69" s="149">
        <v>0</v>
      </c>
      <c r="CY69" s="149">
        <v>0</v>
      </c>
      <c r="CZ69" s="149">
        <v>0</v>
      </c>
      <c r="DA69" s="149">
        <v>0</v>
      </c>
      <c r="DB69" s="149">
        <v>0</v>
      </c>
      <c r="DC69" s="149">
        <v>0</v>
      </c>
      <c r="DD69" s="149">
        <v>0</v>
      </c>
      <c r="DE69" s="149">
        <v>0</v>
      </c>
      <c r="DF69" s="149">
        <v>0</v>
      </c>
      <c r="DG69" s="149">
        <v>0</v>
      </c>
      <c r="DH69" s="149">
        <v>0</v>
      </c>
      <c r="DI69" s="149">
        <v>0</v>
      </c>
      <c r="DJ69" s="149">
        <v>0</v>
      </c>
      <c r="DK69" s="149">
        <v>0</v>
      </c>
      <c r="DL69" s="149">
        <v>0</v>
      </c>
      <c r="DM69" s="149">
        <v>0</v>
      </c>
      <c r="DN69" s="149">
        <v>0</v>
      </c>
      <c r="DO69" s="149">
        <v>0</v>
      </c>
      <c r="DP69" s="149">
        <v>0</v>
      </c>
      <c r="DQ69" s="149" t="s">
        <v>154</v>
      </c>
      <c r="DR69" s="149">
        <v>0</v>
      </c>
      <c r="DS69" s="149" t="s">
        <v>154</v>
      </c>
      <c r="DT69" s="149">
        <v>0</v>
      </c>
      <c r="DU69" s="149" t="s">
        <v>154</v>
      </c>
      <c r="DV69" s="149" t="s">
        <v>154</v>
      </c>
      <c r="DW69" s="149" t="str">
        <f t="shared" si="75"/>
        <v>Y</v>
      </c>
      <c r="DX69" s="149" t="str">
        <f t="shared" si="76"/>
        <v/>
      </c>
      <c r="DY69" s="149" t="str">
        <f t="shared" si="77"/>
        <v>N</v>
      </c>
      <c r="DZ69" s="149" t="str">
        <f t="shared" si="78"/>
        <v>N</v>
      </c>
      <c r="EA69" s="149" t="str">
        <f t="shared" si="79"/>
        <v>Not Specified</v>
      </c>
      <c r="EC69" s="149">
        <f t="shared" si="80"/>
        <v>0</v>
      </c>
    </row>
    <row r="70" spans="1:133" s="149" customFormat="1" ht="16.5" customHeight="1">
      <c r="A70" s="149">
        <v>67</v>
      </c>
      <c r="B70" s="149">
        <v>72</v>
      </c>
      <c r="C70" s="150" t="s">
        <v>565</v>
      </c>
      <c r="D70" s="149" t="s">
        <v>472</v>
      </c>
      <c r="E70" s="149" t="s">
        <v>229</v>
      </c>
      <c r="F70" s="149" t="s">
        <v>175</v>
      </c>
      <c r="G70" s="149" t="s">
        <v>176</v>
      </c>
      <c r="H70" s="168" t="s">
        <v>566</v>
      </c>
      <c r="I70" s="149" t="s">
        <v>567</v>
      </c>
      <c r="J70" s="149">
        <v>-0.042</v>
      </c>
      <c r="K70" s="149" t="s">
        <v>568</v>
      </c>
      <c r="L70" s="149">
        <v>396087</v>
      </c>
      <c r="M70" s="150">
        <v>16</v>
      </c>
      <c r="N70" s="149" t="s">
        <v>154</v>
      </c>
      <c r="O70" s="149" t="s">
        <v>153</v>
      </c>
      <c r="P70" s="150" t="s">
        <v>153</v>
      </c>
      <c r="Q70" s="149" t="s">
        <v>154</v>
      </c>
      <c r="R70" s="149" t="s">
        <v>154</v>
      </c>
      <c r="S70" s="149" t="s">
        <v>153</v>
      </c>
      <c r="T70" s="149" t="s">
        <v>153</v>
      </c>
      <c r="U70" s="151" t="s">
        <v>153</v>
      </c>
      <c r="V70" s="149" t="s">
        <v>153</v>
      </c>
      <c r="W70" s="149" t="s">
        <v>153</v>
      </c>
      <c r="X70" s="152" t="s">
        <v>153</v>
      </c>
      <c r="Y70" s="149" t="s">
        <v>153</v>
      </c>
      <c r="Z70" s="149" t="s">
        <v>153</v>
      </c>
      <c r="AA70" s="150"/>
      <c r="AC70" s="149" t="s">
        <v>281</v>
      </c>
      <c r="AD70" s="149" t="s">
        <v>240</v>
      </c>
      <c r="AE70" s="149" t="s">
        <v>168</v>
      </c>
      <c r="AF70" s="149" t="s">
        <v>168</v>
      </c>
      <c r="AG70" s="149" t="s">
        <v>158</v>
      </c>
      <c r="AH70" s="150" t="s">
        <v>153</v>
      </c>
      <c r="AJ70" s="149" t="s">
        <v>154</v>
      </c>
      <c r="AK70" s="170" t="s">
        <v>153</v>
      </c>
      <c r="AN70" s="150"/>
      <c r="AP70" s="149" t="s">
        <v>154</v>
      </c>
      <c r="AQ70" s="149" t="s">
        <v>153</v>
      </c>
      <c r="AR70" s="149" t="s">
        <v>153</v>
      </c>
      <c r="AU70" s="150"/>
      <c r="AV70" s="149" t="s">
        <v>168</v>
      </c>
      <c r="AW70" s="172" t="s">
        <v>168</v>
      </c>
      <c r="AX70" s="149" t="s">
        <v>158</v>
      </c>
      <c r="AY70" s="149" t="s">
        <v>150</v>
      </c>
      <c r="AZ70" s="149" t="s">
        <v>569</v>
      </c>
      <c r="BA70" s="149">
        <v>2025</v>
      </c>
      <c r="BC70" s="150"/>
      <c r="BE70" s="173"/>
      <c r="BF70" s="150"/>
      <c r="BG70" s="283">
        <f t="shared" si="81"/>
        <v>0</v>
      </c>
      <c r="BH70" s="149">
        <f t="shared" si="82"/>
        <v>0</v>
      </c>
      <c r="BI70" s="149">
        <f t="shared" si="45"/>
        <v>0</v>
      </c>
      <c r="BJ70" s="280">
        <f t="shared" si="46"/>
        <v>0</v>
      </c>
      <c r="BK70" s="356">
        <f t="shared" si="83"/>
        <v>0</v>
      </c>
      <c r="BL70" s="149">
        <f t="shared" si="84"/>
        <v>0</v>
      </c>
      <c r="BM70" s="149">
        <f t="shared" si="47"/>
        <v>0</v>
      </c>
      <c r="BN70" s="278">
        <f t="shared" si="48"/>
        <v>0</v>
      </c>
      <c r="BO70" s="149">
        <f t="shared" si="85"/>
        <v>0</v>
      </c>
      <c r="BP70" s="149">
        <f t="shared" si="86"/>
        <v>0</v>
      </c>
      <c r="BQ70" s="149">
        <f t="shared" si="49"/>
        <v>0</v>
      </c>
      <c r="BR70" s="356">
        <f t="shared" si="87"/>
        <v>0</v>
      </c>
      <c r="BS70" s="149">
        <f t="shared" si="88"/>
        <v>0</v>
      </c>
      <c r="BT70" s="149">
        <f t="shared" si="50"/>
        <v>0</v>
      </c>
      <c r="BU70" s="356">
        <f t="shared" si="51"/>
        <v>0</v>
      </c>
      <c r="BV70" s="149">
        <f t="shared" si="52"/>
        <v>0</v>
      </c>
      <c r="BW70" s="113">
        <f t="shared" si="53"/>
        <v>0</v>
      </c>
      <c r="BX70" s="248">
        <f t="shared" si="54"/>
        <v>0</v>
      </c>
      <c r="BY70" s="175">
        <f t="shared" si="55"/>
        <v>0</v>
      </c>
      <c r="BZ70" s="356">
        <f t="shared" si="56"/>
        <v>0</v>
      </c>
      <c r="CA70" s="149">
        <f t="shared" si="57"/>
        <v>0</v>
      </c>
      <c r="CB70" s="149">
        <f t="shared" si="58"/>
        <v>0</v>
      </c>
      <c r="CC70" s="276">
        <f t="shared" si="59"/>
        <v>0</v>
      </c>
      <c r="CD70" s="248">
        <f t="shared" si="60"/>
        <v>0</v>
      </c>
      <c r="CE70" s="274">
        <f t="shared" si="89"/>
        <v>0</v>
      </c>
      <c r="CF70" s="356">
        <f t="shared" si="61"/>
        <v>0</v>
      </c>
      <c r="CG70" s="149">
        <f t="shared" si="62"/>
        <v>1</v>
      </c>
      <c r="CH70" s="150">
        <f t="shared" si="63"/>
        <v>0</v>
      </c>
      <c r="CI70" s="149">
        <f t="shared" si="64"/>
        <v>0</v>
      </c>
      <c r="CJ70" s="149">
        <f t="shared" si="65"/>
        <v>0</v>
      </c>
      <c r="CK70" s="149">
        <f t="shared" si="66"/>
        <v>0</v>
      </c>
      <c r="CL70" s="149">
        <f t="shared" si="67"/>
        <v>0</v>
      </c>
      <c r="CM70" s="149">
        <f t="shared" si="68"/>
        <v>0</v>
      </c>
      <c r="CN70" s="283">
        <f t="shared" si="69"/>
        <v>0</v>
      </c>
      <c r="CO70" s="149">
        <f t="shared" si="70"/>
        <v>0</v>
      </c>
      <c r="CP70" s="149">
        <f t="shared" si="71"/>
        <v>1</v>
      </c>
      <c r="CQ70" s="283" t="str">
        <f t="shared" si="72"/>
        <v/>
      </c>
      <c r="CR70" s="149" t="str">
        <f t="shared" si="73"/>
        <v xml:space="preserve"> </v>
      </c>
      <c r="CS70" s="149">
        <f t="shared" si="74"/>
        <v>0</v>
      </c>
      <c r="CT70" s="149">
        <v>0</v>
      </c>
      <c r="CU70" s="149">
        <v>0</v>
      </c>
      <c r="CV70" s="149">
        <v>0</v>
      </c>
      <c r="CW70" s="149">
        <v>0</v>
      </c>
      <c r="CX70" s="149">
        <v>0</v>
      </c>
      <c r="CY70" s="149">
        <v>0</v>
      </c>
      <c r="CZ70" s="149">
        <v>0</v>
      </c>
      <c r="DA70" s="149">
        <v>0</v>
      </c>
      <c r="DB70" s="149">
        <v>0</v>
      </c>
      <c r="DC70" s="149">
        <v>0</v>
      </c>
      <c r="DD70" s="149">
        <v>0</v>
      </c>
      <c r="DE70" s="149">
        <v>0</v>
      </c>
      <c r="DF70" s="149">
        <v>0</v>
      </c>
      <c r="DG70" s="149">
        <v>0</v>
      </c>
      <c r="DH70" s="149">
        <v>0</v>
      </c>
      <c r="DI70" s="149">
        <v>0</v>
      </c>
      <c r="DJ70" s="149">
        <v>0</v>
      </c>
      <c r="DK70" s="149">
        <v>0</v>
      </c>
      <c r="DL70" s="149">
        <v>0</v>
      </c>
      <c r="DM70" s="149">
        <v>0</v>
      </c>
      <c r="DN70" s="149">
        <v>0</v>
      </c>
      <c r="DO70" s="149">
        <v>0</v>
      </c>
      <c r="DP70" s="149">
        <v>0</v>
      </c>
      <c r="DQ70" s="149" t="s">
        <v>154</v>
      </c>
      <c r="DR70" s="149">
        <v>0</v>
      </c>
      <c r="DS70" s="149" t="s">
        <v>154</v>
      </c>
      <c r="DT70" s="149" t="s">
        <v>180</v>
      </c>
      <c r="DU70" s="149" t="s">
        <v>3005</v>
      </c>
      <c r="DV70" s="149">
        <v>0</v>
      </c>
      <c r="DW70" s="149" t="str">
        <f t="shared" si="75"/>
        <v>N</v>
      </c>
      <c r="DX70" s="149" t="str">
        <f t="shared" si="76"/>
        <v/>
      </c>
      <c r="DY70" s="149" t="str">
        <f t="shared" si="77"/>
        <v>N</v>
      </c>
      <c r="DZ70" s="149" t="str">
        <f t="shared" si="78"/>
        <v>N</v>
      </c>
      <c r="EA70" s="149" t="str">
        <f t="shared" si="79"/>
        <v>Not Specified</v>
      </c>
      <c r="EC70" s="149">
        <f t="shared" si="80"/>
        <v>0</v>
      </c>
    </row>
    <row r="71" spans="1:133" s="149" customFormat="1" ht="16.5" customHeight="1">
      <c r="A71" s="149">
        <v>68</v>
      </c>
      <c r="B71" s="149">
        <v>73</v>
      </c>
      <c r="C71" s="150" t="s">
        <v>570</v>
      </c>
      <c r="D71" s="149" t="s">
        <v>243</v>
      </c>
      <c r="E71" s="149" t="s">
        <v>244</v>
      </c>
      <c r="F71" s="149" t="s">
        <v>342</v>
      </c>
      <c r="G71" s="149" t="s">
        <v>176</v>
      </c>
      <c r="H71" s="168" t="s">
        <v>571</v>
      </c>
      <c r="I71" s="149" t="s">
        <v>572</v>
      </c>
      <c r="J71" s="149">
        <v>0.003</v>
      </c>
      <c r="K71" s="149" t="s">
        <v>573</v>
      </c>
      <c r="L71" s="149">
        <v>75137</v>
      </c>
      <c r="M71" s="150">
        <v>30</v>
      </c>
      <c r="N71" s="149" t="s">
        <v>150</v>
      </c>
      <c r="O71" s="149">
        <v>2022</v>
      </c>
      <c r="P71" s="150">
        <v>2045</v>
      </c>
      <c r="Q71" s="149" t="s">
        <v>150</v>
      </c>
      <c r="R71" s="149" t="s">
        <v>154</v>
      </c>
      <c r="S71" s="149" t="s">
        <v>210</v>
      </c>
      <c r="T71" s="149" t="s">
        <v>153</v>
      </c>
      <c r="U71" s="151">
        <v>2030</v>
      </c>
      <c r="V71" s="149" t="s">
        <v>153</v>
      </c>
      <c r="W71" s="149" t="s">
        <v>153</v>
      </c>
      <c r="X71" s="152" t="s">
        <v>153</v>
      </c>
      <c r="Y71" s="149" t="s">
        <v>153</v>
      </c>
      <c r="Z71" s="149" t="s">
        <v>153</v>
      </c>
      <c r="AA71" s="150"/>
      <c r="AC71" s="149" t="s">
        <v>202</v>
      </c>
      <c r="AD71" s="149" t="s">
        <v>5</v>
      </c>
      <c r="AE71" s="149" t="s">
        <v>157</v>
      </c>
      <c r="AF71" s="149" t="s">
        <v>157</v>
      </c>
      <c r="AG71" s="149" t="s">
        <v>168</v>
      </c>
      <c r="AH71" s="150" t="s">
        <v>159</v>
      </c>
      <c r="AI71" s="149" t="s">
        <v>160</v>
      </c>
      <c r="AJ71" s="149" t="s">
        <v>150</v>
      </c>
      <c r="AK71" s="170" t="s">
        <v>574</v>
      </c>
      <c r="AL71" s="149">
        <v>2045</v>
      </c>
      <c r="AN71" s="150"/>
      <c r="AP71" s="149" t="s">
        <v>154</v>
      </c>
      <c r="AQ71" s="149" t="s">
        <v>153</v>
      </c>
      <c r="AR71" s="149" t="s">
        <v>153</v>
      </c>
      <c r="AU71" s="150"/>
      <c r="AV71" s="149" t="s">
        <v>168</v>
      </c>
      <c r="AW71" s="172" t="s">
        <v>262</v>
      </c>
      <c r="AX71" s="149" t="s">
        <v>158</v>
      </c>
      <c r="AY71" s="149" t="s">
        <v>154</v>
      </c>
      <c r="AZ71" s="149" t="s">
        <v>153</v>
      </c>
      <c r="BA71" s="149" t="s">
        <v>153</v>
      </c>
      <c r="BC71" s="150"/>
      <c r="BE71" s="173"/>
      <c r="BF71" s="150"/>
      <c r="BG71" s="283">
        <f t="shared" si="81"/>
        <v>0</v>
      </c>
      <c r="BH71" s="149">
        <f t="shared" si="82"/>
        <v>0</v>
      </c>
      <c r="BI71" s="149">
        <f t="shared" si="45"/>
        <v>1</v>
      </c>
      <c r="BJ71" s="280">
        <f t="shared" si="46"/>
        <v>1</v>
      </c>
      <c r="BK71" s="356">
        <f t="shared" si="83"/>
        <v>0</v>
      </c>
      <c r="BL71" s="149">
        <f t="shared" si="84"/>
        <v>0</v>
      </c>
      <c r="BM71" s="149">
        <f t="shared" si="47"/>
        <v>0</v>
      </c>
      <c r="BN71" s="278">
        <f t="shared" si="48"/>
        <v>0</v>
      </c>
      <c r="BO71" s="149">
        <f t="shared" si="85"/>
        <v>0</v>
      </c>
      <c r="BP71" s="149">
        <f t="shared" si="86"/>
        <v>0</v>
      </c>
      <c r="BQ71" s="149">
        <f t="shared" si="49"/>
        <v>0</v>
      </c>
      <c r="BR71" s="356">
        <f t="shared" si="87"/>
        <v>0</v>
      </c>
      <c r="BS71" s="149">
        <f t="shared" si="88"/>
        <v>0</v>
      </c>
      <c r="BT71" s="149">
        <f t="shared" si="50"/>
        <v>0</v>
      </c>
      <c r="BU71" s="356">
        <f t="shared" si="51"/>
        <v>0</v>
      </c>
      <c r="BV71" s="149">
        <f t="shared" si="52"/>
        <v>0</v>
      </c>
      <c r="BW71" s="113">
        <f t="shared" si="53"/>
        <v>1</v>
      </c>
      <c r="BX71" s="248">
        <f t="shared" si="54"/>
        <v>0</v>
      </c>
      <c r="BY71" s="175">
        <f t="shared" si="55"/>
        <v>1</v>
      </c>
      <c r="BZ71" s="356">
        <f t="shared" si="56"/>
        <v>0</v>
      </c>
      <c r="CA71" s="149">
        <f t="shared" si="57"/>
        <v>0</v>
      </c>
      <c r="CB71" s="149">
        <f t="shared" si="58"/>
        <v>0</v>
      </c>
      <c r="CC71" s="276">
        <f t="shared" si="59"/>
        <v>0</v>
      </c>
      <c r="CD71" s="248">
        <f t="shared" si="60"/>
        <v>0</v>
      </c>
      <c r="CE71" s="274">
        <f t="shared" si="89"/>
        <v>1</v>
      </c>
      <c r="CF71" s="356">
        <f t="shared" si="61"/>
        <v>0</v>
      </c>
      <c r="CG71" s="149">
        <f t="shared" si="62"/>
        <v>0</v>
      </c>
      <c r="CH71" s="150">
        <f t="shared" si="63"/>
        <v>0</v>
      </c>
      <c r="CI71" s="149">
        <f t="shared" si="64"/>
        <v>0</v>
      </c>
      <c r="CJ71" s="149">
        <f t="shared" si="65"/>
        <v>0</v>
      </c>
      <c r="CK71" s="149">
        <f t="shared" si="66"/>
        <v>2</v>
      </c>
      <c r="CL71" s="149">
        <f t="shared" si="67"/>
        <v>2</v>
      </c>
      <c r="CM71" s="149">
        <f t="shared" si="68"/>
        <v>1</v>
      </c>
      <c r="CN71" s="283">
        <f t="shared" si="69"/>
        <v>0</v>
      </c>
      <c r="CO71" s="149">
        <f t="shared" si="70"/>
        <v>0</v>
      </c>
      <c r="CP71" s="149">
        <f t="shared" si="71"/>
        <v>1</v>
      </c>
      <c r="CQ71" s="283">
        <f t="shared" si="72"/>
        <v>1</v>
      </c>
      <c r="CR71" s="149" t="str">
        <f t="shared" si="73"/>
        <v xml:space="preserve"> </v>
      </c>
      <c r="CS71" s="149">
        <f t="shared" si="74"/>
        <v>0</v>
      </c>
      <c r="CT71" s="149">
        <v>0</v>
      </c>
      <c r="CU71" s="149">
        <v>0</v>
      </c>
      <c r="CV71" s="149">
        <v>1</v>
      </c>
      <c r="CW71" s="149">
        <v>1</v>
      </c>
      <c r="CX71" s="149">
        <v>0</v>
      </c>
      <c r="CY71" s="149">
        <v>0</v>
      </c>
      <c r="CZ71" s="149">
        <v>0</v>
      </c>
      <c r="DA71" s="149">
        <v>0</v>
      </c>
      <c r="DB71" s="149">
        <v>0</v>
      </c>
      <c r="DC71" s="149">
        <v>0</v>
      </c>
      <c r="DD71" s="149">
        <v>0</v>
      </c>
      <c r="DE71" s="149">
        <v>0</v>
      </c>
      <c r="DF71" s="149">
        <v>0</v>
      </c>
      <c r="DG71" s="149">
        <v>0</v>
      </c>
      <c r="DH71" s="149">
        <v>1</v>
      </c>
      <c r="DI71" s="149">
        <v>1</v>
      </c>
      <c r="DJ71" s="149">
        <v>1</v>
      </c>
      <c r="DK71" s="149">
        <v>0</v>
      </c>
      <c r="DL71" s="149">
        <v>1</v>
      </c>
      <c r="DM71" s="149">
        <v>1</v>
      </c>
      <c r="DN71" s="149">
        <v>0</v>
      </c>
      <c r="DO71" s="149">
        <v>1</v>
      </c>
      <c r="DP71" s="149">
        <v>0</v>
      </c>
      <c r="DQ71" s="149" t="s">
        <v>154</v>
      </c>
      <c r="DR71" s="149">
        <v>0</v>
      </c>
      <c r="DS71" s="149" t="s">
        <v>7858</v>
      </c>
      <c r="DT71" s="149" t="s">
        <v>7859</v>
      </c>
      <c r="DU71" s="149" t="s">
        <v>150</v>
      </c>
      <c r="DV71" s="149">
        <v>0</v>
      </c>
      <c r="DW71" s="149" t="str">
        <f t="shared" si="75"/>
        <v>Y</v>
      </c>
      <c r="DX71" s="149" t="str">
        <f t="shared" si="76"/>
        <v/>
      </c>
      <c r="DY71" s="149" t="str">
        <f t="shared" si="77"/>
        <v>N</v>
      </c>
      <c r="DZ71" s="149" t="str">
        <f t="shared" si="78"/>
        <v>Y</v>
      </c>
      <c r="EA71" s="149" t="str">
        <f t="shared" si="79"/>
        <v>Not Specified</v>
      </c>
      <c r="EC71" s="149">
        <f t="shared" si="80"/>
        <v>0</v>
      </c>
    </row>
    <row r="72" spans="1:133" s="149" customFormat="1" ht="16.5" customHeight="1">
      <c r="A72" s="149">
        <v>69</v>
      </c>
      <c r="B72" s="149">
        <v>49</v>
      </c>
      <c r="C72" s="150" t="s">
        <v>575</v>
      </c>
      <c r="D72" s="149" t="s">
        <v>173</v>
      </c>
      <c r="E72" s="149" t="s">
        <v>174</v>
      </c>
      <c r="F72" s="149" t="s">
        <v>374</v>
      </c>
      <c r="G72" s="149" t="s">
        <v>246</v>
      </c>
      <c r="H72" s="168" t="s">
        <v>576</v>
      </c>
      <c r="I72" s="149" t="s">
        <v>577</v>
      </c>
      <c r="J72" s="149">
        <v>0.139</v>
      </c>
      <c r="K72" s="149" t="s">
        <v>578</v>
      </c>
      <c r="L72" s="149">
        <v>181850</v>
      </c>
      <c r="M72" s="150">
        <v>31</v>
      </c>
      <c r="N72" s="149" t="s">
        <v>154</v>
      </c>
      <c r="O72" s="149" t="s">
        <v>153</v>
      </c>
      <c r="P72" s="150" t="s">
        <v>153</v>
      </c>
      <c r="Q72" s="149" t="s">
        <v>150</v>
      </c>
      <c r="R72" s="149" t="s">
        <v>150</v>
      </c>
      <c r="S72" s="149" t="s">
        <v>151</v>
      </c>
      <c r="T72" s="149" t="s">
        <v>579</v>
      </c>
      <c r="U72" s="151">
        <v>2030</v>
      </c>
      <c r="V72" s="149" t="s">
        <v>153</v>
      </c>
      <c r="W72" s="149" t="s">
        <v>153</v>
      </c>
      <c r="X72" s="152" t="s">
        <v>153</v>
      </c>
      <c r="Y72" s="149" t="s">
        <v>154</v>
      </c>
      <c r="Z72" s="149" t="s">
        <v>155</v>
      </c>
      <c r="AA72" s="150"/>
      <c r="AC72" s="149" t="s">
        <v>167</v>
      </c>
      <c r="AD72" s="149" t="s">
        <v>6</v>
      </c>
      <c r="AE72" s="149" t="s">
        <v>157</v>
      </c>
      <c r="AF72" s="149" t="s">
        <v>157</v>
      </c>
      <c r="AG72" s="149" t="s">
        <v>157</v>
      </c>
      <c r="AH72" s="150" t="s">
        <v>218</v>
      </c>
      <c r="AJ72" s="149" t="s">
        <v>154</v>
      </c>
      <c r="AK72" s="170" t="s">
        <v>153</v>
      </c>
      <c r="AN72" s="150"/>
      <c r="AO72" s="149" t="s">
        <v>219</v>
      </c>
      <c r="AP72" s="149" t="s">
        <v>150</v>
      </c>
      <c r="AQ72" s="149" t="s">
        <v>218</v>
      </c>
      <c r="AR72" s="149">
        <v>2020</v>
      </c>
      <c r="AS72" s="149">
        <v>2050</v>
      </c>
      <c r="AU72" s="150"/>
      <c r="AV72" s="149" t="s">
        <v>158</v>
      </c>
      <c r="AW72" s="150" t="s">
        <v>190</v>
      </c>
      <c r="AX72" s="149" t="s">
        <v>153</v>
      </c>
      <c r="AY72" s="149" t="s">
        <v>154</v>
      </c>
      <c r="AZ72" s="149" t="s">
        <v>153</v>
      </c>
      <c r="BA72" s="149" t="s">
        <v>153</v>
      </c>
      <c r="BC72" s="150"/>
      <c r="BE72" s="173"/>
      <c r="BF72" s="150"/>
      <c r="BG72" s="283">
        <f t="shared" si="81"/>
        <v>0</v>
      </c>
      <c r="BH72" s="149">
        <f t="shared" si="82"/>
        <v>0</v>
      </c>
      <c r="BI72" s="149">
        <f t="shared" si="45"/>
        <v>0</v>
      </c>
      <c r="BJ72" s="280">
        <f t="shared" si="46"/>
        <v>0</v>
      </c>
      <c r="BK72" s="356">
        <f t="shared" si="83"/>
        <v>0</v>
      </c>
      <c r="BL72" s="149">
        <f t="shared" si="84"/>
        <v>1</v>
      </c>
      <c r="BM72" s="149">
        <f t="shared" si="47"/>
        <v>0</v>
      </c>
      <c r="BN72" s="278">
        <f t="shared" si="48"/>
        <v>1</v>
      </c>
      <c r="BO72" s="149">
        <f t="shared" si="85"/>
        <v>0</v>
      </c>
      <c r="BP72" s="149">
        <f t="shared" si="86"/>
        <v>0</v>
      </c>
      <c r="BQ72" s="149">
        <f t="shared" si="49"/>
        <v>0</v>
      </c>
      <c r="BR72" s="356">
        <f t="shared" si="87"/>
        <v>0</v>
      </c>
      <c r="BS72" s="149">
        <f t="shared" si="88"/>
        <v>0</v>
      </c>
      <c r="BT72" s="149">
        <f t="shared" si="50"/>
        <v>1</v>
      </c>
      <c r="BU72" s="356">
        <f t="shared" si="51"/>
        <v>0</v>
      </c>
      <c r="BV72" s="149">
        <f t="shared" si="52"/>
        <v>0</v>
      </c>
      <c r="BW72" s="113">
        <f t="shared" si="53"/>
        <v>0</v>
      </c>
      <c r="BX72" s="248">
        <f t="shared" si="54"/>
        <v>0</v>
      </c>
      <c r="BY72" s="175">
        <f t="shared" si="55"/>
        <v>0</v>
      </c>
      <c r="BZ72" s="356">
        <f t="shared" si="56"/>
        <v>0</v>
      </c>
      <c r="CA72" s="149">
        <f t="shared" si="57"/>
        <v>0</v>
      </c>
      <c r="CB72" s="149">
        <f t="shared" si="58"/>
        <v>1</v>
      </c>
      <c r="CC72" s="276">
        <f t="shared" si="59"/>
        <v>1</v>
      </c>
      <c r="CD72" s="248">
        <f t="shared" si="60"/>
        <v>1</v>
      </c>
      <c r="CE72" s="274">
        <f t="shared" si="89"/>
        <v>1</v>
      </c>
      <c r="CF72" s="356">
        <f t="shared" si="61"/>
        <v>0</v>
      </c>
      <c r="CG72" s="149">
        <f t="shared" si="62"/>
        <v>0</v>
      </c>
      <c r="CH72" s="150">
        <f t="shared" si="63"/>
        <v>0</v>
      </c>
      <c r="CI72" s="149">
        <f t="shared" si="64"/>
        <v>0</v>
      </c>
      <c r="CJ72" s="149">
        <f t="shared" si="65"/>
        <v>1</v>
      </c>
      <c r="CK72" s="149">
        <f t="shared" si="66"/>
        <v>1</v>
      </c>
      <c r="CL72" s="149">
        <f t="shared" si="67"/>
        <v>2</v>
      </c>
      <c r="CM72" s="149">
        <f t="shared" si="68"/>
        <v>1</v>
      </c>
      <c r="CN72" s="283">
        <f t="shared" si="69"/>
        <v>0</v>
      </c>
      <c r="CO72" s="149">
        <f t="shared" si="70"/>
        <v>1</v>
      </c>
      <c r="CP72" s="149">
        <f t="shared" si="71"/>
        <v>0</v>
      </c>
      <c r="CQ72" s="283">
        <f t="shared" si="72"/>
        <v>1</v>
      </c>
      <c r="CR72" s="149" t="str">
        <f t="shared" si="73"/>
        <v xml:space="preserve"> 2050</v>
      </c>
      <c r="CS72" s="149">
        <f t="shared" si="74"/>
        <v>2050</v>
      </c>
      <c r="CT72" s="149">
        <v>0</v>
      </c>
      <c r="CU72" s="149">
        <v>0</v>
      </c>
      <c r="CV72" s="149">
        <v>0</v>
      </c>
      <c r="CW72" s="149">
        <v>0</v>
      </c>
      <c r="CX72" s="149">
        <v>0</v>
      </c>
      <c r="CY72" s="149">
        <v>0</v>
      </c>
      <c r="CZ72" s="149">
        <v>1</v>
      </c>
      <c r="DA72" s="149">
        <v>1</v>
      </c>
      <c r="DB72" s="149">
        <v>0</v>
      </c>
      <c r="DC72" s="149">
        <v>1</v>
      </c>
      <c r="DD72" s="149">
        <v>0</v>
      </c>
      <c r="DE72" s="149">
        <v>1</v>
      </c>
      <c r="DF72" s="149">
        <v>0</v>
      </c>
      <c r="DG72" s="149">
        <v>0</v>
      </c>
      <c r="DH72" s="149">
        <v>0</v>
      </c>
      <c r="DI72" s="149">
        <v>0</v>
      </c>
      <c r="DJ72" s="149">
        <v>1</v>
      </c>
      <c r="DK72" s="149">
        <v>0</v>
      </c>
      <c r="DL72" s="149">
        <v>1</v>
      </c>
      <c r="DM72" s="149">
        <v>0</v>
      </c>
      <c r="DN72" s="149">
        <v>0</v>
      </c>
      <c r="DO72" s="149">
        <v>1</v>
      </c>
      <c r="DP72" s="149">
        <v>0</v>
      </c>
      <c r="DQ72" s="149" t="s">
        <v>150</v>
      </c>
      <c r="DR72" s="149" t="s">
        <v>158</v>
      </c>
      <c r="DS72" s="149" t="s">
        <v>7859</v>
      </c>
      <c r="DT72" s="149" t="s">
        <v>154</v>
      </c>
      <c r="DU72" s="149">
        <v>0</v>
      </c>
      <c r="DV72" s="149" t="s">
        <v>3005</v>
      </c>
      <c r="DW72" s="149" t="str">
        <f t="shared" si="75"/>
        <v>Y</v>
      </c>
      <c r="DX72" s="149" t="str">
        <f t="shared" si="76"/>
        <v>Commitment removed</v>
      </c>
      <c r="DY72" s="149" t="str">
        <f t="shared" si="77"/>
        <v>Y</v>
      </c>
      <c r="DZ72" s="149" t="str">
        <f t="shared" si="78"/>
        <v>N</v>
      </c>
      <c r="EA72" s="149" t="str">
        <f t="shared" si="79"/>
        <v>No</v>
      </c>
      <c r="EC72" s="149">
        <f t="shared" si="80"/>
        <v>2050</v>
      </c>
    </row>
    <row r="73" spans="1:133" s="149" customFormat="1" ht="16.5" customHeight="1">
      <c r="A73" s="149">
        <v>70</v>
      </c>
      <c r="B73" s="149">
        <v>87</v>
      </c>
      <c r="C73" s="150" t="s">
        <v>580</v>
      </c>
      <c r="D73" s="149" t="s">
        <v>290</v>
      </c>
      <c r="E73" s="149" t="s">
        <v>229</v>
      </c>
      <c r="F73" s="149" t="s">
        <v>145</v>
      </c>
      <c r="G73" s="149" t="s">
        <v>146</v>
      </c>
      <c r="H73" s="168" t="s">
        <v>581</v>
      </c>
      <c r="I73" s="149" t="s">
        <v>582</v>
      </c>
      <c r="J73" s="149">
        <v>0.676</v>
      </c>
      <c r="K73" s="149" t="s">
        <v>583</v>
      </c>
      <c r="L73" s="149">
        <v>46500</v>
      </c>
      <c r="M73" s="150">
        <v>26</v>
      </c>
      <c r="N73" s="149" t="s">
        <v>150</v>
      </c>
      <c r="O73" s="149">
        <v>2015</v>
      </c>
      <c r="P73" s="150">
        <v>2021</v>
      </c>
      <c r="Q73" s="149" t="s">
        <v>154</v>
      </c>
      <c r="R73" s="149" t="s">
        <v>154</v>
      </c>
      <c r="S73" s="149" t="s">
        <v>153</v>
      </c>
      <c r="T73" s="149" t="s">
        <v>153</v>
      </c>
      <c r="U73" s="151" t="s">
        <v>153</v>
      </c>
      <c r="V73" s="149" t="s">
        <v>153</v>
      </c>
      <c r="W73" s="149" t="s">
        <v>153</v>
      </c>
      <c r="X73" s="152" t="s">
        <v>153</v>
      </c>
      <c r="Y73" s="149" t="s">
        <v>153</v>
      </c>
      <c r="Z73" s="149" t="s">
        <v>153</v>
      </c>
      <c r="AA73" s="150"/>
      <c r="AC73" s="149" t="s">
        <v>167</v>
      </c>
      <c r="AD73" s="149" t="s">
        <v>6</v>
      </c>
      <c r="AE73" s="149" t="s">
        <v>157</v>
      </c>
      <c r="AF73" s="149" t="s">
        <v>157</v>
      </c>
      <c r="AG73" s="149" t="s">
        <v>168</v>
      </c>
      <c r="AH73" s="150" t="s">
        <v>159</v>
      </c>
      <c r="AJ73" s="149" t="s">
        <v>154</v>
      </c>
      <c r="AK73" s="170" t="s">
        <v>153</v>
      </c>
      <c r="AN73" s="150"/>
      <c r="AO73" s="149" t="s">
        <v>160</v>
      </c>
      <c r="AP73" s="149" t="s">
        <v>150</v>
      </c>
      <c r="AQ73" s="149" t="s">
        <v>159</v>
      </c>
      <c r="AR73" s="149" t="s">
        <v>584</v>
      </c>
      <c r="AS73" s="149">
        <v>2050</v>
      </c>
      <c r="AU73" s="150"/>
      <c r="AV73" s="149" t="s">
        <v>157</v>
      </c>
      <c r="AW73" s="172" t="s">
        <v>168</v>
      </c>
      <c r="AX73" s="149" t="s">
        <v>158</v>
      </c>
      <c r="AY73" s="149" t="s">
        <v>154</v>
      </c>
      <c r="AZ73" s="149" t="s">
        <v>153</v>
      </c>
      <c r="BA73" s="149" t="s">
        <v>153</v>
      </c>
      <c r="BC73" s="150"/>
      <c r="BE73" s="173"/>
      <c r="BF73" s="150"/>
      <c r="BG73" s="283">
        <f t="shared" si="81"/>
        <v>1</v>
      </c>
      <c r="BH73" s="149">
        <f t="shared" si="82"/>
        <v>0</v>
      </c>
      <c r="BI73" s="149">
        <f t="shared" si="45"/>
        <v>0</v>
      </c>
      <c r="BJ73" s="280">
        <f t="shared" si="46"/>
        <v>1</v>
      </c>
      <c r="BK73" s="356">
        <f t="shared" si="83"/>
        <v>0</v>
      </c>
      <c r="BL73" s="149">
        <f t="shared" si="84"/>
        <v>0</v>
      </c>
      <c r="BM73" s="149">
        <f t="shared" si="47"/>
        <v>0</v>
      </c>
      <c r="BN73" s="278">
        <f t="shared" si="48"/>
        <v>0</v>
      </c>
      <c r="BO73" s="149">
        <f t="shared" si="85"/>
        <v>0</v>
      </c>
      <c r="BP73" s="149">
        <f t="shared" si="86"/>
        <v>0</v>
      </c>
      <c r="BQ73" s="149">
        <f t="shared" si="49"/>
        <v>0</v>
      </c>
      <c r="BR73" s="356">
        <f t="shared" si="87"/>
        <v>0</v>
      </c>
      <c r="BS73" s="149">
        <f t="shared" si="88"/>
        <v>0</v>
      </c>
      <c r="BT73" s="149">
        <f t="shared" si="50"/>
        <v>1</v>
      </c>
      <c r="BU73" s="356">
        <f t="shared" si="51"/>
        <v>0</v>
      </c>
      <c r="BV73" s="149">
        <f t="shared" si="52"/>
        <v>0</v>
      </c>
      <c r="BW73" s="113">
        <f t="shared" si="53"/>
        <v>0</v>
      </c>
      <c r="BX73" s="248">
        <f t="shared" si="54"/>
        <v>0</v>
      </c>
      <c r="BY73" s="175">
        <f t="shared" si="55"/>
        <v>0</v>
      </c>
      <c r="BZ73" s="356">
        <f t="shared" si="56"/>
        <v>0</v>
      </c>
      <c r="CA73" s="149">
        <f t="shared" si="57"/>
        <v>0</v>
      </c>
      <c r="CB73" s="149">
        <f t="shared" si="58"/>
        <v>1</v>
      </c>
      <c r="CC73" s="276">
        <f t="shared" si="59"/>
        <v>1</v>
      </c>
      <c r="CD73" s="248">
        <f t="shared" si="60"/>
        <v>1</v>
      </c>
      <c r="CE73" s="274">
        <f t="shared" si="89"/>
        <v>1</v>
      </c>
      <c r="CF73" s="356">
        <f t="shared" si="61"/>
        <v>0</v>
      </c>
      <c r="CG73" s="149">
        <f t="shared" si="62"/>
        <v>0</v>
      </c>
      <c r="CH73" s="150">
        <f t="shared" si="63"/>
        <v>0</v>
      </c>
      <c r="CI73" s="149">
        <f t="shared" si="64"/>
        <v>1</v>
      </c>
      <c r="CJ73" s="149">
        <f t="shared" si="65"/>
        <v>0</v>
      </c>
      <c r="CK73" s="149">
        <f t="shared" si="66"/>
        <v>1</v>
      </c>
      <c r="CL73" s="149">
        <f t="shared" si="67"/>
        <v>2</v>
      </c>
      <c r="CM73" s="149">
        <f t="shared" si="68"/>
        <v>1</v>
      </c>
      <c r="CN73" s="283">
        <f t="shared" si="69"/>
        <v>1</v>
      </c>
      <c r="CO73" s="149">
        <f t="shared" si="70"/>
        <v>0</v>
      </c>
      <c r="CP73" s="149">
        <f t="shared" si="71"/>
        <v>0</v>
      </c>
      <c r="CQ73" s="283" t="str">
        <f t="shared" si="72"/>
        <v/>
      </c>
      <c r="CR73" s="149" t="str">
        <f t="shared" si="73"/>
        <v xml:space="preserve"> 2050</v>
      </c>
      <c r="CS73" s="149">
        <f t="shared" si="74"/>
        <v>2050</v>
      </c>
      <c r="CT73" s="149">
        <v>1</v>
      </c>
      <c r="CU73" s="149">
        <v>0</v>
      </c>
      <c r="CV73" s="149">
        <v>0</v>
      </c>
      <c r="CW73" s="149">
        <v>1</v>
      </c>
      <c r="CX73" s="149">
        <v>0</v>
      </c>
      <c r="CY73" s="149">
        <v>1</v>
      </c>
      <c r="CZ73" s="149">
        <v>0</v>
      </c>
      <c r="DA73" s="149">
        <v>1</v>
      </c>
      <c r="DB73" s="149">
        <v>0</v>
      </c>
      <c r="DC73" s="149">
        <v>0</v>
      </c>
      <c r="DD73" s="149">
        <v>0</v>
      </c>
      <c r="DE73" s="149">
        <v>0</v>
      </c>
      <c r="DF73" s="149">
        <v>1</v>
      </c>
      <c r="DG73" s="149">
        <v>0</v>
      </c>
      <c r="DH73" s="149">
        <v>0</v>
      </c>
      <c r="DI73" s="149">
        <v>1</v>
      </c>
      <c r="DJ73" s="149">
        <v>1</v>
      </c>
      <c r="DK73" s="149">
        <v>1</v>
      </c>
      <c r="DL73" s="149">
        <v>1</v>
      </c>
      <c r="DM73" s="149">
        <v>1</v>
      </c>
      <c r="DN73" s="149">
        <v>0</v>
      </c>
      <c r="DO73" s="149">
        <v>1</v>
      </c>
      <c r="DP73" s="149">
        <v>1</v>
      </c>
      <c r="DQ73" s="149" t="s">
        <v>154</v>
      </c>
      <c r="DR73" s="149">
        <v>0</v>
      </c>
      <c r="DS73" s="149" t="s">
        <v>7859</v>
      </c>
      <c r="DT73" s="149" t="s">
        <v>160</v>
      </c>
      <c r="DU73" s="149" t="s">
        <v>150</v>
      </c>
      <c r="DV73" s="149" t="s">
        <v>3005</v>
      </c>
      <c r="DW73" s="149" t="str">
        <f t="shared" si="75"/>
        <v>N</v>
      </c>
      <c r="DX73" s="149" t="str">
        <f t="shared" si="76"/>
        <v/>
      </c>
      <c r="DY73" s="149" t="str">
        <f t="shared" si="77"/>
        <v>Y</v>
      </c>
      <c r="DZ73" s="149" t="str">
        <f t="shared" si="78"/>
        <v>N</v>
      </c>
      <c r="EA73" s="149" t="str">
        <f t="shared" si="79"/>
        <v>Yes</v>
      </c>
      <c r="EC73" s="149">
        <f t="shared" si="80"/>
        <v>2050</v>
      </c>
    </row>
    <row r="74" spans="1:133" s="149" customFormat="1" ht="16.5" customHeight="1">
      <c r="A74" s="149">
        <v>71</v>
      </c>
      <c r="B74" s="149">
        <v>80</v>
      </c>
      <c r="C74" s="150" t="s">
        <v>585</v>
      </c>
      <c r="D74" s="149" t="s">
        <v>586</v>
      </c>
      <c r="E74" s="149" t="s">
        <v>229</v>
      </c>
      <c r="F74" s="149" t="s">
        <v>145</v>
      </c>
      <c r="G74" s="149" t="s">
        <v>146</v>
      </c>
      <c r="H74" s="168" t="s">
        <v>587</v>
      </c>
      <c r="I74" s="149" t="s">
        <v>588</v>
      </c>
      <c r="J74" s="149">
        <v>0.03</v>
      </c>
      <c r="K74" s="149" t="s">
        <v>589</v>
      </c>
      <c r="L74" s="149">
        <v>217502</v>
      </c>
      <c r="M74" s="150">
        <v>28</v>
      </c>
      <c r="N74" s="149" t="s">
        <v>154</v>
      </c>
      <c r="O74" s="149" t="s">
        <v>153</v>
      </c>
      <c r="P74" s="150" t="s">
        <v>153</v>
      </c>
      <c r="Q74" s="149" t="s">
        <v>154</v>
      </c>
      <c r="R74" s="149" t="s">
        <v>154</v>
      </c>
      <c r="S74" s="149" t="s">
        <v>153</v>
      </c>
      <c r="T74" s="149" t="s">
        <v>153</v>
      </c>
      <c r="U74" s="151" t="s">
        <v>153</v>
      </c>
      <c r="V74" s="149" t="s">
        <v>153</v>
      </c>
      <c r="W74" s="149" t="s">
        <v>153</v>
      </c>
      <c r="X74" s="152" t="s">
        <v>153</v>
      </c>
      <c r="Y74" s="149" t="s">
        <v>153</v>
      </c>
      <c r="Z74" s="149" t="s">
        <v>153</v>
      </c>
      <c r="AA74" s="150"/>
      <c r="AC74" s="149" t="s">
        <v>281</v>
      </c>
      <c r="AD74" s="149" t="s">
        <v>240</v>
      </c>
      <c r="AE74" s="149" t="s">
        <v>157</v>
      </c>
      <c r="AF74" s="149" t="s">
        <v>157</v>
      </c>
      <c r="AG74" s="149" t="s">
        <v>158</v>
      </c>
      <c r="AH74" s="150" t="s">
        <v>159</v>
      </c>
      <c r="AJ74" s="149" t="s">
        <v>154</v>
      </c>
      <c r="AK74" s="170" t="s">
        <v>153</v>
      </c>
      <c r="AN74" s="150"/>
      <c r="AP74" s="149" t="s">
        <v>154</v>
      </c>
      <c r="AQ74" s="149" t="s">
        <v>153</v>
      </c>
      <c r="AR74" s="149" t="s">
        <v>153</v>
      </c>
      <c r="AT74" s="258" t="s">
        <v>590</v>
      </c>
      <c r="AU74" s="150" t="s">
        <v>591</v>
      </c>
      <c r="AV74" s="149" t="s">
        <v>157</v>
      </c>
      <c r="AW74" s="172" t="s">
        <v>168</v>
      </c>
      <c r="AX74" s="149" t="s">
        <v>158</v>
      </c>
      <c r="AY74" s="149" t="s">
        <v>150</v>
      </c>
      <c r="AZ74" s="149" t="s">
        <v>592</v>
      </c>
      <c r="BA74" s="149">
        <v>2030</v>
      </c>
      <c r="BC74" s="150"/>
      <c r="BE74" s="173"/>
      <c r="BF74" s="150"/>
      <c r="BG74" s="283">
        <f t="shared" si="81"/>
        <v>0</v>
      </c>
      <c r="BH74" s="149">
        <f t="shared" si="82"/>
        <v>0</v>
      </c>
      <c r="BI74" s="149">
        <f t="shared" si="45"/>
        <v>0</v>
      </c>
      <c r="BJ74" s="280">
        <f t="shared" si="46"/>
        <v>0</v>
      </c>
      <c r="BK74" s="356">
        <f t="shared" si="83"/>
        <v>0</v>
      </c>
      <c r="BL74" s="149">
        <f t="shared" si="84"/>
        <v>0</v>
      </c>
      <c r="BM74" s="149">
        <f t="shared" si="47"/>
        <v>0</v>
      </c>
      <c r="BN74" s="278">
        <f t="shared" si="48"/>
        <v>0</v>
      </c>
      <c r="BO74" s="149">
        <f t="shared" si="85"/>
        <v>0</v>
      </c>
      <c r="BP74" s="149">
        <f t="shared" si="86"/>
        <v>0</v>
      </c>
      <c r="BQ74" s="149">
        <f t="shared" si="49"/>
        <v>0</v>
      </c>
      <c r="BR74" s="356">
        <f t="shared" si="87"/>
        <v>0</v>
      </c>
      <c r="BS74" s="149">
        <f t="shared" si="88"/>
        <v>0</v>
      </c>
      <c r="BT74" s="149">
        <f t="shared" si="50"/>
        <v>0</v>
      </c>
      <c r="BU74" s="356">
        <f t="shared" si="51"/>
        <v>0</v>
      </c>
      <c r="BV74" s="149">
        <f t="shared" si="52"/>
        <v>0</v>
      </c>
      <c r="BW74" s="113">
        <f t="shared" si="53"/>
        <v>0</v>
      </c>
      <c r="BX74" s="248">
        <f t="shared" si="54"/>
        <v>0</v>
      </c>
      <c r="BY74" s="175">
        <f t="shared" si="55"/>
        <v>0</v>
      </c>
      <c r="BZ74" s="356">
        <f t="shared" si="56"/>
        <v>0</v>
      </c>
      <c r="CA74" s="149">
        <f t="shared" si="57"/>
        <v>0</v>
      </c>
      <c r="CB74" s="149">
        <f t="shared" si="58"/>
        <v>0</v>
      </c>
      <c r="CC74" s="276">
        <f t="shared" si="59"/>
        <v>0</v>
      </c>
      <c r="CD74" s="248">
        <f t="shared" si="60"/>
        <v>0</v>
      </c>
      <c r="CE74" s="274">
        <f t="shared" si="89"/>
        <v>0</v>
      </c>
      <c r="CF74" s="356">
        <f t="shared" si="61"/>
        <v>0</v>
      </c>
      <c r="CG74" s="149">
        <f t="shared" si="62"/>
        <v>1</v>
      </c>
      <c r="CH74" s="150">
        <f t="shared" si="63"/>
        <v>0</v>
      </c>
      <c r="CI74" s="149">
        <f t="shared" si="64"/>
        <v>0</v>
      </c>
      <c r="CJ74" s="149">
        <f t="shared" si="65"/>
        <v>0</v>
      </c>
      <c r="CK74" s="149">
        <f t="shared" si="66"/>
        <v>0</v>
      </c>
      <c r="CL74" s="149">
        <f t="shared" si="67"/>
        <v>0</v>
      </c>
      <c r="CM74" s="149">
        <f t="shared" si="68"/>
        <v>0</v>
      </c>
      <c r="CN74" s="283">
        <f t="shared" si="69"/>
        <v>1</v>
      </c>
      <c r="CO74" s="149">
        <f t="shared" si="70"/>
        <v>0</v>
      </c>
      <c r="CP74" s="149">
        <f t="shared" si="71"/>
        <v>0</v>
      </c>
      <c r="CQ74" s="283" t="str">
        <f t="shared" si="72"/>
        <v/>
      </c>
      <c r="CR74" s="149" t="str">
        <f t="shared" si="73"/>
        <v xml:space="preserve"> </v>
      </c>
      <c r="CS74" s="149">
        <f t="shared" si="74"/>
        <v>0</v>
      </c>
      <c r="CT74" s="149">
        <v>1</v>
      </c>
      <c r="CU74" s="149">
        <v>0</v>
      </c>
      <c r="CV74" s="149">
        <v>0</v>
      </c>
      <c r="CW74" s="149">
        <v>1</v>
      </c>
      <c r="CX74" s="149">
        <v>0</v>
      </c>
      <c r="CY74" s="149">
        <v>0</v>
      </c>
      <c r="CZ74" s="149">
        <v>1</v>
      </c>
      <c r="DA74" s="149">
        <v>1</v>
      </c>
      <c r="DB74" s="149">
        <v>0</v>
      </c>
      <c r="DC74" s="149">
        <v>0</v>
      </c>
      <c r="DD74" s="149">
        <v>0</v>
      </c>
      <c r="DE74" s="149">
        <v>0</v>
      </c>
      <c r="DF74" s="149">
        <v>0</v>
      </c>
      <c r="DG74" s="149">
        <v>0</v>
      </c>
      <c r="DH74" s="149">
        <v>0</v>
      </c>
      <c r="DI74" s="149">
        <v>0</v>
      </c>
      <c r="DJ74" s="149">
        <v>1</v>
      </c>
      <c r="DK74" s="149">
        <v>1</v>
      </c>
      <c r="DL74" s="149">
        <v>1</v>
      </c>
      <c r="DM74" s="149">
        <v>1</v>
      </c>
      <c r="DN74" s="149">
        <v>0</v>
      </c>
      <c r="DO74" s="149">
        <v>1</v>
      </c>
      <c r="DP74" s="149">
        <v>1</v>
      </c>
      <c r="DQ74" s="149" t="s">
        <v>154</v>
      </c>
      <c r="DR74" s="149">
        <v>0</v>
      </c>
      <c r="DS74" s="149" t="s">
        <v>7866</v>
      </c>
      <c r="DT74" s="149" t="s">
        <v>160</v>
      </c>
      <c r="DU74" s="149" t="s">
        <v>7000</v>
      </c>
      <c r="DV74" s="149" t="s">
        <v>150</v>
      </c>
      <c r="DW74" s="149" t="str">
        <f t="shared" si="75"/>
        <v>N</v>
      </c>
      <c r="DX74" s="149" t="str">
        <f t="shared" si="76"/>
        <v/>
      </c>
      <c r="DY74" s="149" t="str">
        <f t="shared" si="77"/>
        <v>N</v>
      </c>
      <c r="DZ74" s="149" t="str">
        <f t="shared" si="78"/>
        <v>N</v>
      </c>
      <c r="EA74" s="149" t="str">
        <f t="shared" si="79"/>
        <v>Yes</v>
      </c>
      <c r="EC74" s="149">
        <f t="shared" si="80"/>
        <v>0</v>
      </c>
    </row>
    <row r="75" spans="1:133" s="149" customFormat="1" ht="16.5" customHeight="1">
      <c r="A75" s="149">
        <v>72</v>
      </c>
      <c r="B75" s="149">
        <v>77</v>
      </c>
      <c r="C75" s="150" t="s">
        <v>593</v>
      </c>
      <c r="D75" s="149" t="s">
        <v>516</v>
      </c>
      <c r="E75" s="149" t="s">
        <v>517</v>
      </c>
      <c r="F75" s="149" t="s">
        <v>245</v>
      </c>
      <c r="G75" s="149" t="s">
        <v>246</v>
      </c>
      <c r="H75" s="168" t="s">
        <v>594</v>
      </c>
      <c r="I75" s="149" t="s">
        <v>595</v>
      </c>
      <c r="J75" s="149">
        <v>-0.37</v>
      </c>
      <c r="K75" s="149" t="s">
        <v>596</v>
      </c>
      <c r="L75" s="149">
        <v>198194</v>
      </c>
      <c r="M75" s="150">
        <v>31</v>
      </c>
      <c r="N75" s="149" t="s">
        <v>150</v>
      </c>
      <c r="O75" s="149">
        <v>2019</v>
      </c>
      <c r="P75" s="150">
        <v>2021</v>
      </c>
      <c r="Q75" s="149" t="s">
        <v>150</v>
      </c>
      <c r="R75" s="149" t="s">
        <v>150</v>
      </c>
      <c r="S75" s="149" t="s">
        <v>151</v>
      </c>
      <c r="T75" s="149" t="s">
        <v>353</v>
      </c>
      <c r="U75" s="151">
        <v>2030</v>
      </c>
      <c r="V75" s="149" t="s">
        <v>151</v>
      </c>
      <c r="W75" s="149" t="s">
        <v>353</v>
      </c>
      <c r="X75" s="152">
        <v>2040</v>
      </c>
      <c r="Y75" s="149" t="s">
        <v>150</v>
      </c>
      <c r="Z75" s="149" t="s">
        <v>151</v>
      </c>
      <c r="AA75" s="150">
        <v>2040</v>
      </c>
      <c r="AC75" s="149" t="s">
        <v>202</v>
      </c>
      <c r="AD75" s="149" t="s">
        <v>5</v>
      </c>
      <c r="AE75" s="149" t="s">
        <v>157</v>
      </c>
      <c r="AF75" s="149" t="s">
        <v>157</v>
      </c>
      <c r="AG75" s="149" t="s">
        <v>157</v>
      </c>
      <c r="AH75" s="150" t="s">
        <v>218</v>
      </c>
      <c r="AI75" s="149" t="s">
        <v>219</v>
      </c>
      <c r="AJ75" s="149" t="s">
        <v>150</v>
      </c>
      <c r="AK75" s="170" t="s">
        <v>597</v>
      </c>
      <c r="AL75" s="149">
        <v>2040</v>
      </c>
      <c r="AN75" s="150"/>
      <c r="AP75" s="149" t="s">
        <v>154</v>
      </c>
      <c r="AQ75" s="149" t="s">
        <v>153</v>
      </c>
      <c r="AR75" s="149" t="s">
        <v>153</v>
      </c>
      <c r="AU75" s="150"/>
      <c r="AV75" s="149" t="s">
        <v>157</v>
      </c>
      <c r="AW75" s="172" t="s">
        <v>190</v>
      </c>
      <c r="AX75" s="149" t="s">
        <v>157</v>
      </c>
      <c r="AY75" s="149" t="s">
        <v>154</v>
      </c>
      <c r="AZ75" s="149" t="s">
        <v>153</v>
      </c>
      <c r="BA75" s="149" t="s">
        <v>153</v>
      </c>
      <c r="BC75" s="150"/>
      <c r="BE75" s="173"/>
      <c r="BF75" s="150"/>
      <c r="BG75" s="283">
        <f t="shared" si="81"/>
        <v>1</v>
      </c>
      <c r="BH75" s="149">
        <f t="shared" si="82"/>
        <v>0</v>
      </c>
      <c r="BI75" s="149">
        <f t="shared" si="90" ref="BI75:BI138">IF(AND($N75="Y",$P75&gt;2030),1,0)</f>
        <v>0</v>
      </c>
      <c r="BJ75" s="280">
        <f t="shared" si="91" ref="BJ75:BJ138">MAX(BG75:BI75)</f>
        <v>1</v>
      </c>
      <c r="BK75" s="356">
        <f t="shared" si="83"/>
        <v>0</v>
      </c>
      <c r="BL75" s="149">
        <f t="shared" si="84"/>
        <v>1</v>
      </c>
      <c r="BM75" s="149">
        <f t="shared" si="92" ref="BM75:BM138">IF(AND($R75="Y",$U75&gt;2030),1,0)</f>
        <v>0</v>
      </c>
      <c r="BN75" s="278">
        <f t="shared" si="93" ref="BN75:BN138">MAX(BK75:BM75)</f>
        <v>1</v>
      </c>
      <c r="BO75" s="149">
        <f t="shared" si="85"/>
        <v>0</v>
      </c>
      <c r="BP75" s="149">
        <f t="shared" si="86"/>
        <v>0</v>
      </c>
      <c r="BQ75" s="149">
        <f t="shared" si="94" ref="BQ75:BQ138">IF(AND($Y75="Y",$AA75&gt;2030),1,0)</f>
        <v>1</v>
      </c>
      <c r="BR75" s="356">
        <f t="shared" si="87"/>
        <v>0</v>
      </c>
      <c r="BS75" s="149">
        <f t="shared" si="88"/>
        <v>0</v>
      </c>
      <c r="BT75" s="149">
        <f t="shared" si="95" ref="BT75:BT138">IF(AND($AP75="Y",$AS75&gt;2030),1,0)</f>
        <v>0</v>
      </c>
      <c r="BU75" s="356">
        <f t="shared" si="51"/>
        <v>0</v>
      </c>
      <c r="BV75" s="149">
        <f t="shared" si="52"/>
        <v>0</v>
      </c>
      <c r="BW75" s="113">
        <f t="shared" si="53"/>
        <v>0</v>
      </c>
      <c r="BX75" s="248">
        <f t="shared" si="54"/>
        <v>0</v>
      </c>
      <c r="BY75" s="175">
        <f t="shared" si="55"/>
        <v>0</v>
      </c>
      <c r="BZ75" s="356">
        <f t="shared" si="96" ref="BZ75:BZ138">MAX($BO75,$BR75)</f>
        <v>0</v>
      </c>
      <c r="CA75" s="149">
        <f t="shared" si="97" ref="CA75:CA138">MAX($BP75,$BS75)</f>
        <v>0</v>
      </c>
      <c r="CB75" s="149">
        <f t="shared" si="98" ref="CB75:CB138">MAX($BQ75,$BT75)</f>
        <v>1</v>
      </c>
      <c r="CC75" s="276">
        <f t="shared" si="99" ref="CC75:CC138">MAX(BZ75:CB75)</f>
        <v>1</v>
      </c>
      <c r="CD75" s="248">
        <f t="shared" si="100" ref="CD75:CD138">MAX($CC75,$BX75)</f>
        <v>1</v>
      </c>
      <c r="CE75" s="274">
        <f t="shared" si="89"/>
        <v>1</v>
      </c>
      <c r="CF75" s="356">
        <f t="shared" si="101" ref="CF75:CF138">IF(AND($AY75="Y",$BA75&lt;=2024),1,0)</f>
        <v>0</v>
      </c>
      <c r="CG75" s="149">
        <f t="shared" si="102" ref="CG75:CG138">IF(AND($AY75="Y",AND($BA75&gt;2024,$BA75&lt;=2030)),1,0)</f>
        <v>0</v>
      </c>
      <c r="CH75" s="150">
        <f t="shared" si="103" ref="CH75:CH138">IF(AND($AY75="Y",$BA75&gt;2030),1,0)</f>
        <v>0</v>
      </c>
      <c r="CI75" s="149">
        <f t="shared" si="64"/>
        <v>1</v>
      </c>
      <c r="CJ75" s="149">
        <f t="shared" si="65"/>
        <v>1</v>
      </c>
      <c r="CK75" s="149">
        <f t="shared" si="66"/>
        <v>1</v>
      </c>
      <c r="CL75" s="149">
        <f t="shared" si="67"/>
        <v>3</v>
      </c>
      <c r="CM75" s="149">
        <f t="shared" si="68"/>
        <v>1</v>
      </c>
      <c r="CN75" s="283">
        <f t="shared" si="104" ref="CN75:CN138">IF($AV75="Yes",1,0)</f>
        <v>1</v>
      </c>
      <c r="CO75" s="149">
        <f t="shared" si="105" ref="CO75:CO138">IF($AV75="No",1,0)</f>
        <v>0</v>
      </c>
      <c r="CP75" s="149">
        <f t="shared" si="106" ref="CP75:CP138">IF($AV75="Not Specified",1,0)</f>
        <v>0</v>
      </c>
      <c r="CQ75" s="283">
        <f t="shared" si="72"/>
        <v>1</v>
      </c>
      <c r="CR75" s="149" t="str">
        <f t="shared" si="73"/>
        <v xml:space="preserve">2040 </v>
      </c>
      <c r="CS75" s="149">
        <f t="shared" si="74"/>
        <v>2040</v>
      </c>
      <c r="CT75" s="149">
        <v>0</v>
      </c>
      <c r="CU75" s="149">
        <v>1</v>
      </c>
      <c r="CV75" s="149">
        <v>0</v>
      </c>
      <c r="CW75" s="149">
        <v>1</v>
      </c>
      <c r="CX75" s="149">
        <v>0</v>
      </c>
      <c r="CY75" s="149">
        <v>0</v>
      </c>
      <c r="CZ75" s="149">
        <v>1</v>
      </c>
      <c r="DA75" s="149">
        <v>1</v>
      </c>
      <c r="DB75" s="149">
        <v>0</v>
      </c>
      <c r="DC75" s="149">
        <v>1</v>
      </c>
      <c r="DD75" s="149">
        <v>0</v>
      </c>
      <c r="DE75" s="149">
        <v>1</v>
      </c>
      <c r="DF75" s="149">
        <v>1</v>
      </c>
      <c r="DG75" s="149">
        <v>0</v>
      </c>
      <c r="DH75" s="149">
        <v>0</v>
      </c>
      <c r="DI75" s="149">
        <v>1</v>
      </c>
      <c r="DJ75" s="149">
        <v>1</v>
      </c>
      <c r="DK75" s="149">
        <v>1</v>
      </c>
      <c r="DL75" s="149">
        <v>1</v>
      </c>
      <c r="DM75" s="149">
        <v>1</v>
      </c>
      <c r="DN75" s="149">
        <v>0</v>
      </c>
      <c r="DO75" s="149">
        <v>1</v>
      </c>
      <c r="DP75" s="149">
        <v>1</v>
      </c>
      <c r="DQ75" s="149" t="s">
        <v>150</v>
      </c>
      <c r="DR75" s="149" t="s">
        <v>157</v>
      </c>
      <c r="DS75" s="149" t="s">
        <v>7859</v>
      </c>
      <c r="DT75" s="149" t="s">
        <v>160</v>
      </c>
      <c r="DU75" s="149">
        <v>0</v>
      </c>
      <c r="DV75" s="149" t="s">
        <v>150</v>
      </c>
      <c r="DW75" s="149" t="str">
        <f t="shared" si="75"/>
        <v>Y</v>
      </c>
      <c r="DX75" s="149" t="str">
        <f t="shared" si="76"/>
        <v>Targets set</v>
      </c>
      <c r="DY75" s="149" t="str">
        <f t="shared" si="77"/>
        <v>N</v>
      </c>
      <c r="DZ75" s="149" t="str">
        <f t="shared" si="78"/>
        <v>Y</v>
      </c>
      <c r="EA75" s="149" t="str">
        <f t="shared" si="79"/>
        <v>Yes</v>
      </c>
      <c r="EC75" s="149">
        <f t="shared" si="80"/>
        <v>2040</v>
      </c>
    </row>
    <row r="76" spans="1:133" s="149" customFormat="1" ht="16.5" customHeight="1">
      <c r="A76" s="149">
        <v>73</v>
      </c>
      <c r="B76" s="149">
        <v>44</v>
      </c>
      <c r="C76" s="150" t="s">
        <v>598</v>
      </c>
      <c r="D76" s="149" t="s">
        <v>599</v>
      </c>
      <c r="E76" s="149" t="s">
        <v>184</v>
      </c>
      <c r="F76" s="149" t="s">
        <v>175</v>
      </c>
      <c r="G76" s="149" t="s">
        <v>176</v>
      </c>
      <c r="H76" s="168" t="s">
        <v>600</v>
      </c>
      <c r="I76" s="149" t="s">
        <v>601</v>
      </c>
      <c r="J76" s="149">
        <v>0.001</v>
      </c>
      <c r="K76" s="149" t="s">
        <v>602</v>
      </c>
      <c r="L76" s="149">
        <v>237100</v>
      </c>
      <c r="M76" s="150">
        <v>22</v>
      </c>
      <c r="N76" s="149" t="s">
        <v>154</v>
      </c>
      <c r="O76" s="149" t="s">
        <v>153</v>
      </c>
      <c r="P76" s="150" t="s">
        <v>153</v>
      </c>
      <c r="Q76" s="149" t="s">
        <v>154</v>
      </c>
      <c r="R76" s="149" t="s">
        <v>154</v>
      </c>
      <c r="S76" s="149" t="s">
        <v>153</v>
      </c>
      <c r="T76" s="149" t="s">
        <v>153</v>
      </c>
      <c r="U76" s="151" t="s">
        <v>153</v>
      </c>
      <c r="V76" s="149" t="s">
        <v>153</v>
      </c>
      <c r="W76" s="149" t="s">
        <v>153</v>
      </c>
      <c r="X76" s="152" t="s">
        <v>153</v>
      </c>
      <c r="Y76" s="149" t="s">
        <v>153</v>
      </c>
      <c r="Z76" s="149" t="s">
        <v>153</v>
      </c>
      <c r="AA76" s="150"/>
      <c r="AC76" s="149" t="s">
        <v>153</v>
      </c>
      <c r="AD76" s="149" t="s">
        <v>153</v>
      </c>
      <c r="AE76" s="149" t="s">
        <v>153</v>
      </c>
      <c r="AF76" s="149" t="s">
        <v>153</v>
      </c>
      <c r="AG76" s="149" t="s">
        <v>153</v>
      </c>
      <c r="AH76" s="150" t="s">
        <v>153</v>
      </c>
      <c r="AI76" s="149" t="s">
        <v>180</v>
      </c>
      <c r="AJ76" s="149" t="s">
        <v>154</v>
      </c>
      <c r="AK76" s="170" t="s">
        <v>153</v>
      </c>
      <c r="AL76" s="149">
        <v>2060</v>
      </c>
      <c r="AN76" s="150"/>
      <c r="AP76" s="149" t="s">
        <v>154</v>
      </c>
      <c r="AQ76" s="149" t="s">
        <v>153</v>
      </c>
      <c r="AR76" s="149" t="s">
        <v>153</v>
      </c>
      <c r="AU76" s="150"/>
      <c r="AV76" s="149" t="s">
        <v>157</v>
      </c>
      <c r="AW76" s="172" t="s">
        <v>153</v>
      </c>
      <c r="AX76" s="149" t="s">
        <v>153</v>
      </c>
      <c r="AY76" s="149" t="s">
        <v>154</v>
      </c>
      <c r="AZ76" s="149" t="s">
        <v>153</v>
      </c>
      <c r="BA76" s="149" t="s">
        <v>153</v>
      </c>
      <c r="BC76" s="150"/>
      <c r="BD76" s="149" t="s">
        <v>603</v>
      </c>
      <c r="BE76" s="173">
        <v>45967</v>
      </c>
      <c r="BF76" s="150"/>
      <c r="BG76" s="283">
        <f t="shared" si="81"/>
        <v>0</v>
      </c>
      <c r="BH76" s="149">
        <f t="shared" si="82"/>
        <v>0</v>
      </c>
      <c r="BI76" s="149">
        <f t="shared" si="90"/>
        <v>0</v>
      </c>
      <c r="BJ76" s="280">
        <f t="shared" si="91"/>
        <v>0</v>
      </c>
      <c r="BK76" s="356">
        <f t="shared" si="83"/>
        <v>0</v>
      </c>
      <c r="BL76" s="149">
        <f t="shared" si="84"/>
        <v>0</v>
      </c>
      <c r="BM76" s="149">
        <f t="shared" si="92"/>
        <v>0</v>
      </c>
      <c r="BN76" s="278">
        <f t="shared" si="93"/>
        <v>0</v>
      </c>
      <c r="BO76" s="149">
        <f t="shared" si="85"/>
        <v>0</v>
      </c>
      <c r="BP76" s="149">
        <f t="shared" si="86"/>
        <v>0</v>
      </c>
      <c r="BQ76" s="149">
        <f t="shared" si="94"/>
        <v>0</v>
      </c>
      <c r="BR76" s="356">
        <f t="shared" si="87"/>
        <v>0</v>
      </c>
      <c r="BS76" s="149">
        <f t="shared" si="88"/>
        <v>0</v>
      </c>
      <c r="BT76" s="149">
        <f t="shared" si="95"/>
        <v>0</v>
      </c>
      <c r="BU76" s="356">
        <f t="shared" si="51"/>
        <v>0</v>
      </c>
      <c r="BV76" s="149">
        <f t="shared" si="52"/>
        <v>0</v>
      </c>
      <c r="BW76" s="113">
        <f t="shared" si="53"/>
        <v>0</v>
      </c>
      <c r="BX76" s="248">
        <f t="shared" si="54"/>
        <v>1</v>
      </c>
      <c r="BY76" s="175">
        <f t="shared" si="55"/>
        <v>0</v>
      </c>
      <c r="BZ76" s="356">
        <f t="shared" si="96"/>
        <v>0</v>
      </c>
      <c r="CA76" s="149">
        <f t="shared" si="97"/>
        <v>0</v>
      </c>
      <c r="CB76" s="149">
        <f t="shared" si="98"/>
        <v>0</v>
      </c>
      <c r="CC76" s="276">
        <f t="shared" si="99"/>
        <v>0</v>
      </c>
      <c r="CD76" s="248">
        <f t="shared" si="100"/>
        <v>1</v>
      </c>
      <c r="CE76" s="274">
        <f t="shared" si="89"/>
        <v>0</v>
      </c>
      <c r="CF76" s="356">
        <f t="shared" si="101"/>
        <v>0</v>
      </c>
      <c r="CG76" s="149">
        <f t="shared" si="102"/>
        <v>0</v>
      </c>
      <c r="CH76" s="150">
        <f t="shared" si="103"/>
        <v>0</v>
      </c>
      <c r="CI76" s="149">
        <f t="shared" si="64"/>
        <v>0</v>
      </c>
      <c r="CJ76" s="149">
        <f t="shared" si="65"/>
        <v>0</v>
      </c>
      <c r="CK76" s="149">
        <f t="shared" si="66"/>
        <v>0</v>
      </c>
      <c r="CL76" s="149">
        <f t="shared" si="67"/>
        <v>0</v>
      </c>
      <c r="CM76" s="149">
        <f t="shared" si="68"/>
        <v>0</v>
      </c>
      <c r="CN76" s="283">
        <f t="shared" si="104"/>
        <v>1</v>
      </c>
      <c r="CO76" s="149">
        <f t="shared" si="105"/>
        <v>0</v>
      </c>
      <c r="CP76" s="149">
        <f t="shared" si="106"/>
        <v>0</v>
      </c>
      <c r="CQ76" s="283" t="str">
        <f t="shared" si="72"/>
        <v/>
      </c>
      <c r="CR76" s="149" t="str">
        <f t="shared" si="73"/>
        <v xml:space="preserve"> </v>
      </c>
      <c r="CS76" s="149">
        <f t="shared" si="74"/>
        <v>0</v>
      </c>
      <c r="CT76" s="149">
        <v>0</v>
      </c>
      <c r="CU76" s="149">
        <v>0</v>
      </c>
      <c r="CV76" s="149">
        <v>1</v>
      </c>
      <c r="CW76" s="149">
        <v>1</v>
      </c>
      <c r="CX76" s="149">
        <v>0</v>
      </c>
      <c r="CY76" s="149">
        <v>0</v>
      </c>
      <c r="CZ76" s="149">
        <v>0</v>
      </c>
      <c r="DA76" s="149">
        <v>0</v>
      </c>
      <c r="DB76" s="149">
        <v>0</v>
      </c>
      <c r="DC76" s="149">
        <v>0</v>
      </c>
      <c r="DD76" s="149">
        <v>0</v>
      </c>
      <c r="DE76" s="149">
        <v>0</v>
      </c>
      <c r="DF76" s="149">
        <v>0</v>
      </c>
      <c r="DG76" s="149">
        <v>0</v>
      </c>
      <c r="DH76" s="149">
        <v>0</v>
      </c>
      <c r="DI76" s="149">
        <v>0</v>
      </c>
      <c r="DJ76" s="149">
        <v>1</v>
      </c>
      <c r="DK76" s="149">
        <v>0</v>
      </c>
      <c r="DL76" s="149">
        <v>1</v>
      </c>
      <c r="DM76" s="149">
        <v>0</v>
      </c>
      <c r="DN76" s="149">
        <v>0</v>
      </c>
      <c r="DO76" s="149">
        <v>1</v>
      </c>
      <c r="DP76" s="149">
        <v>0</v>
      </c>
      <c r="DQ76" s="149" t="s">
        <v>154</v>
      </c>
      <c r="DR76" s="149">
        <v>0</v>
      </c>
      <c r="DS76" s="149" t="s">
        <v>154</v>
      </c>
      <c r="DT76" s="149" t="s">
        <v>160</v>
      </c>
      <c r="DU76" s="149" t="s">
        <v>3005</v>
      </c>
      <c r="DV76" s="149">
        <v>0</v>
      </c>
      <c r="DW76" s="149" t="str">
        <f t="shared" si="75"/>
        <v>N</v>
      </c>
      <c r="DX76" s="149" t="str">
        <f t="shared" si="76"/>
        <v/>
      </c>
      <c r="DY76" s="149" t="str">
        <f t="shared" si="77"/>
        <v>N</v>
      </c>
      <c r="DZ76" s="149" t="str">
        <f t="shared" si="78"/>
        <v>N</v>
      </c>
      <c r="EA76" s="149" t="str">
        <f t="shared" si="79"/>
        <v>Yes</v>
      </c>
      <c r="EC76" s="149">
        <f t="shared" si="80"/>
        <v>0</v>
      </c>
    </row>
    <row r="77" spans="1:133" s="149" customFormat="1" ht="16.5" customHeight="1">
      <c r="A77" s="149">
        <v>74</v>
      </c>
      <c r="B77" s="149">
        <v>61</v>
      </c>
      <c r="C77" s="150" t="s">
        <v>604</v>
      </c>
      <c r="D77" s="149" t="s">
        <v>192</v>
      </c>
      <c r="E77" s="149" t="s">
        <v>193</v>
      </c>
      <c r="F77" s="149" t="s">
        <v>145</v>
      </c>
      <c r="G77" s="149" t="s">
        <v>146</v>
      </c>
      <c r="H77" s="168" t="s">
        <v>605</v>
      </c>
      <c r="I77" s="149" t="s">
        <v>606</v>
      </c>
      <c r="J77" s="149">
        <v>-0.687</v>
      </c>
      <c r="K77" s="149" t="s">
        <v>607</v>
      </c>
      <c r="L77" s="149">
        <v>9910</v>
      </c>
      <c r="M77" s="150">
        <v>25</v>
      </c>
      <c r="N77" s="149" t="s">
        <v>154</v>
      </c>
      <c r="O77" s="149" t="s">
        <v>153</v>
      </c>
      <c r="P77" s="150" t="s">
        <v>153</v>
      </c>
      <c r="Q77" s="149" t="s">
        <v>154</v>
      </c>
      <c r="R77" s="149" t="s">
        <v>154</v>
      </c>
      <c r="S77" s="149" t="s">
        <v>153</v>
      </c>
      <c r="T77" s="149" t="s">
        <v>153</v>
      </c>
      <c r="U77" s="151" t="s">
        <v>153</v>
      </c>
      <c r="V77" s="149" t="s">
        <v>153</v>
      </c>
      <c r="W77" s="149" t="s">
        <v>153</v>
      </c>
      <c r="X77" s="152" t="s">
        <v>153</v>
      </c>
      <c r="Y77" s="149" t="s">
        <v>153</v>
      </c>
      <c r="Z77" s="149" t="s">
        <v>153</v>
      </c>
      <c r="AA77" s="150"/>
      <c r="AC77" s="149" t="s">
        <v>310</v>
      </c>
      <c r="AD77" s="149" t="s">
        <v>5</v>
      </c>
      <c r="AE77" s="149" t="s">
        <v>157</v>
      </c>
      <c r="AF77" s="149" t="s">
        <v>157</v>
      </c>
      <c r="AG77" s="149" t="s">
        <v>157</v>
      </c>
      <c r="AH77" s="150" t="s">
        <v>218</v>
      </c>
      <c r="AI77" s="149" t="s">
        <v>219</v>
      </c>
      <c r="AJ77" s="149" t="s">
        <v>150</v>
      </c>
      <c r="AK77" s="170" t="s">
        <v>608</v>
      </c>
      <c r="AL77" s="149">
        <v>2050</v>
      </c>
      <c r="AN77" s="150"/>
      <c r="AP77" s="149" t="s">
        <v>154</v>
      </c>
      <c r="AQ77" s="149" t="s">
        <v>153</v>
      </c>
      <c r="AR77" s="149" t="s">
        <v>153</v>
      </c>
      <c r="AU77" s="150"/>
      <c r="AV77" s="149" t="s">
        <v>157</v>
      </c>
      <c r="AW77" s="172" t="s">
        <v>262</v>
      </c>
      <c r="AX77" s="149" t="s">
        <v>157</v>
      </c>
      <c r="AY77" s="149" t="s">
        <v>154</v>
      </c>
      <c r="AZ77" s="149" t="s">
        <v>153</v>
      </c>
      <c r="BA77" s="149" t="s">
        <v>153</v>
      </c>
      <c r="BC77" s="150"/>
      <c r="BE77" s="173"/>
      <c r="BF77" s="150"/>
      <c r="BG77" s="283">
        <f t="shared" si="81"/>
        <v>0</v>
      </c>
      <c r="BH77" s="149">
        <f t="shared" si="82"/>
        <v>0</v>
      </c>
      <c r="BI77" s="149">
        <f t="shared" si="90"/>
        <v>0</v>
      </c>
      <c r="BJ77" s="280">
        <f t="shared" si="91"/>
        <v>0</v>
      </c>
      <c r="BK77" s="356">
        <f t="shared" si="83"/>
        <v>0</v>
      </c>
      <c r="BL77" s="149">
        <f t="shared" si="84"/>
        <v>0</v>
      </c>
      <c r="BM77" s="149">
        <f t="shared" si="92"/>
        <v>0</v>
      </c>
      <c r="BN77" s="278">
        <f t="shared" si="93"/>
        <v>0</v>
      </c>
      <c r="BO77" s="149">
        <f t="shared" si="85"/>
        <v>0</v>
      </c>
      <c r="BP77" s="149">
        <f t="shared" si="86"/>
        <v>0</v>
      </c>
      <c r="BQ77" s="149">
        <f t="shared" si="94"/>
        <v>0</v>
      </c>
      <c r="BR77" s="356">
        <f t="shared" si="87"/>
        <v>0</v>
      </c>
      <c r="BS77" s="149">
        <f t="shared" si="88"/>
        <v>0</v>
      </c>
      <c r="BT77" s="149">
        <f t="shared" si="95"/>
        <v>0</v>
      </c>
      <c r="BU77" s="356">
        <f t="shared" si="51"/>
        <v>0</v>
      </c>
      <c r="BV77" s="149">
        <f t="shared" si="52"/>
        <v>0</v>
      </c>
      <c r="BW77" s="113">
        <f t="shared" si="53"/>
        <v>1</v>
      </c>
      <c r="BX77" s="248">
        <f t="shared" si="54"/>
        <v>0</v>
      </c>
      <c r="BY77" s="175">
        <f t="shared" si="55"/>
        <v>1</v>
      </c>
      <c r="BZ77" s="356">
        <f t="shared" si="96"/>
        <v>0</v>
      </c>
      <c r="CA77" s="149">
        <f t="shared" si="97"/>
        <v>0</v>
      </c>
      <c r="CB77" s="149">
        <f t="shared" si="98"/>
        <v>0</v>
      </c>
      <c r="CC77" s="276">
        <f t="shared" si="99"/>
        <v>0</v>
      </c>
      <c r="CD77" s="248">
        <f t="shared" si="100"/>
        <v>0</v>
      </c>
      <c r="CE77" s="274">
        <f t="shared" si="89"/>
        <v>1</v>
      </c>
      <c r="CF77" s="356">
        <f t="shared" si="101"/>
        <v>0</v>
      </c>
      <c r="CG77" s="149">
        <f t="shared" si="102"/>
        <v>0</v>
      </c>
      <c r="CH77" s="150">
        <f t="shared" si="103"/>
        <v>0</v>
      </c>
      <c r="CI77" s="149">
        <f t="shared" si="64"/>
        <v>0</v>
      </c>
      <c r="CJ77" s="149">
        <f t="shared" si="65"/>
        <v>0</v>
      </c>
      <c r="CK77" s="149">
        <f t="shared" si="66"/>
        <v>1</v>
      </c>
      <c r="CL77" s="149">
        <f t="shared" si="67"/>
        <v>1</v>
      </c>
      <c r="CM77" s="149">
        <f t="shared" si="68"/>
        <v>1</v>
      </c>
      <c r="CN77" s="283">
        <f t="shared" si="104"/>
        <v>1</v>
      </c>
      <c r="CO77" s="149">
        <f t="shared" si="105"/>
        <v>0</v>
      </c>
      <c r="CP77" s="149">
        <f t="shared" si="106"/>
        <v>0</v>
      </c>
      <c r="CQ77" s="283" t="str">
        <f t="shared" si="72"/>
        <v/>
      </c>
      <c r="CR77" s="149" t="str">
        <f t="shared" si="73"/>
        <v xml:space="preserve"> </v>
      </c>
      <c r="CS77" s="149">
        <f t="shared" si="74"/>
        <v>0</v>
      </c>
      <c r="CT77" s="149">
        <v>0</v>
      </c>
      <c r="CU77" s="149">
        <v>0</v>
      </c>
      <c r="CV77" s="149">
        <v>1</v>
      </c>
      <c r="CW77" s="149">
        <v>1</v>
      </c>
      <c r="CX77" s="149">
        <v>0</v>
      </c>
      <c r="CY77" s="149">
        <v>0</v>
      </c>
      <c r="CZ77" s="149">
        <v>0</v>
      </c>
      <c r="DA77" s="149">
        <v>0</v>
      </c>
      <c r="DB77" s="149">
        <v>0</v>
      </c>
      <c r="DC77" s="149">
        <v>0</v>
      </c>
      <c r="DD77" s="149">
        <v>0</v>
      </c>
      <c r="DE77" s="149">
        <v>0</v>
      </c>
      <c r="DF77" s="149">
        <v>0</v>
      </c>
      <c r="DG77" s="149">
        <v>0</v>
      </c>
      <c r="DH77" s="149">
        <v>0</v>
      </c>
      <c r="DI77" s="149">
        <v>0</v>
      </c>
      <c r="DJ77" s="149">
        <v>1</v>
      </c>
      <c r="DK77" s="149">
        <v>0</v>
      </c>
      <c r="DL77" s="149">
        <v>1</v>
      </c>
      <c r="DM77" s="149">
        <v>1</v>
      </c>
      <c r="DN77" s="149">
        <v>0</v>
      </c>
      <c r="DO77" s="149">
        <v>1</v>
      </c>
      <c r="DP77" s="149">
        <v>0</v>
      </c>
      <c r="DQ77" s="149" t="s">
        <v>154</v>
      </c>
      <c r="DR77" s="149">
        <v>0</v>
      </c>
      <c r="DS77" s="149" t="s">
        <v>7858</v>
      </c>
      <c r="DT77" s="149" t="s">
        <v>7857</v>
      </c>
      <c r="DU77" s="149" t="s">
        <v>150</v>
      </c>
      <c r="DV77" s="149">
        <v>0</v>
      </c>
      <c r="DW77" s="149" t="str">
        <f t="shared" si="75"/>
        <v>N</v>
      </c>
      <c r="DX77" s="149" t="str">
        <f t="shared" si="76"/>
        <v/>
      </c>
      <c r="DY77" s="149" t="str">
        <f t="shared" si="77"/>
        <v>N</v>
      </c>
      <c r="DZ77" s="149" t="str">
        <f t="shared" si="78"/>
        <v>Y</v>
      </c>
      <c r="EA77" s="149" t="str">
        <f t="shared" si="79"/>
        <v>Yes</v>
      </c>
      <c r="EC77" s="149">
        <f t="shared" si="80"/>
        <v>0</v>
      </c>
    </row>
    <row r="78" spans="1:133" s="149" customFormat="1" ht="16.5" customHeight="1">
      <c r="A78" s="149">
        <v>75</v>
      </c>
      <c r="B78" s="149">
        <v>76</v>
      </c>
      <c r="C78" s="150" t="s">
        <v>609</v>
      </c>
      <c r="D78" s="149" t="s">
        <v>610</v>
      </c>
      <c r="E78" s="149" t="s">
        <v>517</v>
      </c>
      <c r="F78" s="149" t="s">
        <v>145</v>
      </c>
      <c r="G78" s="149" t="s">
        <v>146</v>
      </c>
      <c r="H78" s="168" t="s">
        <v>611</v>
      </c>
      <c r="I78" s="149" t="s">
        <v>612</v>
      </c>
      <c r="J78" s="149">
        <v>0.052</v>
      </c>
      <c r="K78" s="149" t="s">
        <v>613</v>
      </c>
      <c r="L78" s="149">
        <v>182000</v>
      </c>
      <c r="M78" s="150">
        <v>23</v>
      </c>
      <c r="N78" s="149" t="s">
        <v>154</v>
      </c>
      <c r="O78" s="149" t="s">
        <v>153</v>
      </c>
      <c r="P78" s="150" t="s">
        <v>153</v>
      </c>
      <c r="Q78" s="149" t="s">
        <v>150</v>
      </c>
      <c r="R78" s="149" t="s">
        <v>150</v>
      </c>
      <c r="S78" s="149" t="s">
        <v>151</v>
      </c>
      <c r="T78" s="149" t="s">
        <v>152</v>
      </c>
      <c r="U78" s="151">
        <v>2030</v>
      </c>
      <c r="V78" s="149" t="s">
        <v>153</v>
      </c>
      <c r="W78" s="149" t="s">
        <v>153</v>
      </c>
      <c r="X78" s="152" t="s">
        <v>153</v>
      </c>
      <c r="Y78" s="149" t="s">
        <v>153</v>
      </c>
      <c r="Z78" s="149" t="s">
        <v>153</v>
      </c>
      <c r="AA78" s="150"/>
      <c r="AC78" s="149" t="s">
        <v>202</v>
      </c>
      <c r="AD78" s="149" t="s">
        <v>5</v>
      </c>
      <c r="AE78" s="149" t="s">
        <v>157</v>
      </c>
      <c r="AF78" s="149" t="s">
        <v>157</v>
      </c>
      <c r="AG78" s="149" t="s">
        <v>158</v>
      </c>
      <c r="AH78" s="150" t="s">
        <v>159</v>
      </c>
      <c r="AI78" s="149" t="s">
        <v>160</v>
      </c>
      <c r="AJ78" s="149" t="s">
        <v>150</v>
      </c>
      <c r="AK78" s="170" t="s">
        <v>614</v>
      </c>
      <c r="AL78" s="149">
        <v>2035</v>
      </c>
      <c r="AN78" s="150"/>
      <c r="AP78" s="149" t="s">
        <v>154</v>
      </c>
      <c r="AQ78" s="149" t="s">
        <v>153</v>
      </c>
      <c r="AR78" s="149" t="s">
        <v>153</v>
      </c>
      <c r="AU78" s="150"/>
      <c r="AV78" s="149" t="s">
        <v>157</v>
      </c>
      <c r="AW78" s="172" t="s">
        <v>168</v>
      </c>
      <c r="AX78" s="149" t="s">
        <v>158</v>
      </c>
      <c r="AY78" s="149" t="s">
        <v>154</v>
      </c>
      <c r="AZ78" s="149" t="s">
        <v>153</v>
      </c>
      <c r="BA78" s="149" t="s">
        <v>153</v>
      </c>
      <c r="BC78" s="150"/>
      <c r="BE78" s="173"/>
      <c r="BF78" s="150"/>
      <c r="BG78" s="283">
        <f t="shared" si="81"/>
        <v>0</v>
      </c>
      <c r="BH78" s="149">
        <f t="shared" si="82"/>
        <v>0</v>
      </c>
      <c r="BI78" s="149">
        <f t="shared" si="90"/>
        <v>0</v>
      </c>
      <c r="BJ78" s="280">
        <f t="shared" si="91"/>
        <v>0</v>
      </c>
      <c r="BK78" s="356">
        <f t="shared" si="83"/>
        <v>0</v>
      </c>
      <c r="BL78" s="149">
        <f t="shared" si="84"/>
        <v>1</v>
      </c>
      <c r="BM78" s="149">
        <f t="shared" si="92"/>
        <v>0</v>
      </c>
      <c r="BN78" s="278">
        <f t="shared" si="93"/>
        <v>1</v>
      </c>
      <c r="BO78" s="149">
        <f t="shared" si="85"/>
        <v>0</v>
      </c>
      <c r="BP78" s="149">
        <f t="shared" si="86"/>
        <v>0</v>
      </c>
      <c r="BQ78" s="149">
        <f t="shared" si="94"/>
        <v>0</v>
      </c>
      <c r="BR78" s="356">
        <f t="shared" si="87"/>
        <v>0</v>
      </c>
      <c r="BS78" s="149">
        <f t="shared" si="88"/>
        <v>0</v>
      </c>
      <c r="BT78" s="149">
        <f t="shared" si="95"/>
        <v>0</v>
      </c>
      <c r="BU78" s="356">
        <f t="shared" si="51"/>
        <v>0</v>
      </c>
      <c r="BV78" s="149">
        <f t="shared" si="52"/>
        <v>0</v>
      </c>
      <c r="BW78" s="113">
        <f t="shared" si="53"/>
        <v>1</v>
      </c>
      <c r="BX78" s="248">
        <f t="shared" si="54"/>
        <v>0</v>
      </c>
      <c r="BY78" s="175">
        <f t="shared" si="55"/>
        <v>1</v>
      </c>
      <c r="BZ78" s="356">
        <f t="shared" si="96"/>
        <v>0</v>
      </c>
      <c r="CA78" s="149">
        <f t="shared" si="97"/>
        <v>0</v>
      </c>
      <c r="CB78" s="149">
        <f t="shared" si="98"/>
        <v>0</v>
      </c>
      <c r="CC78" s="276">
        <f t="shared" si="99"/>
        <v>0</v>
      </c>
      <c r="CD78" s="248">
        <f t="shared" si="100"/>
        <v>0</v>
      </c>
      <c r="CE78" s="274">
        <f t="shared" si="89"/>
        <v>1</v>
      </c>
      <c r="CF78" s="356">
        <f t="shared" si="101"/>
        <v>0</v>
      </c>
      <c r="CG78" s="149">
        <f t="shared" si="102"/>
        <v>0</v>
      </c>
      <c r="CH78" s="150">
        <f t="shared" si="103"/>
        <v>0</v>
      </c>
      <c r="CI78" s="149">
        <f t="shared" si="64"/>
        <v>0</v>
      </c>
      <c r="CJ78" s="149">
        <f t="shared" si="65"/>
        <v>1</v>
      </c>
      <c r="CK78" s="149">
        <f t="shared" si="66"/>
        <v>1</v>
      </c>
      <c r="CL78" s="149">
        <f t="shared" si="67"/>
        <v>2</v>
      </c>
      <c r="CM78" s="149">
        <f t="shared" si="68"/>
        <v>1</v>
      </c>
      <c r="CN78" s="283">
        <f t="shared" si="104"/>
        <v>1</v>
      </c>
      <c r="CO78" s="149">
        <f t="shared" si="105"/>
        <v>0</v>
      </c>
      <c r="CP78" s="149">
        <f t="shared" si="106"/>
        <v>0</v>
      </c>
      <c r="CQ78" s="283">
        <f t="shared" si="72"/>
        <v>1</v>
      </c>
      <c r="CR78" s="149" t="str">
        <f t="shared" si="73"/>
        <v xml:space="preserve"> </v>
      </c>
      <c r="CS78" s="149">
        <f t="shared" si="74"/>
        <v>0</v>
      </c>
      <c r="CT78" s="149">
        <v>0</v>
      </c>
      <c r="CU78" s="149">
        <v>0</v>
      </c>
      <c r="CV78" s="149">
        <v>1</v>
      </c>
      <c r="CW78" s="149">
        <v>1</v>
      </c>
      <c r="CX78" s="149">
        <v>0</v>
      </c>
      <c r="CY78" s="149">
        <v>0</v>
      </c>
      <c r="CZ78" s="149">
        <v>0</v>
      </c>
      <c r="DA78" s="149">
        <v>0</v>
      </c>
      <c r="DB78" s="149">
        <v>0</v>
      </c>
      <c r="DC78" s="149">
        <v>1</v>
      </c>
      <c r="DD78" s="149">
        <v>0</v>
      </c>
      <c r="DE78" s="149">
        <v>1</v>
      </c>
      <c r="DF78" s="149">
        <v>0</v>
      </c>
      <c r="DG78" s="149">
        <v>0</v>
      </c>
      <c r="DH78" s="149">
        <v>0</v>
      </c>
      <c r="DI78" s="149">
        <v>0</v>
      </c>
      <c r="DJ78" s="149">
        <v>1</v>
      </c>
      <c r="DK78" s="149">
        <v>0</v>
      </c>
      <c r="DL78" s="149">
        <v>1</v>
      </c>
      <c r="DM78" s="149">
        <v>0</v>
      </c>
      <c r="DN78" s="149">
        <v>0</v>
      </c>
      <c r="DO78" s="149">
        <v>1</v>
      </c>
      <c r="DP78" s="149">
        <v>0</v>
      </c>
      <c r="DQ78" s="149" t="s">
        <v>154</v>
      </c>
      <c r="DR78" s="149" t="s">
        <v>158</v>
      </c>
      <c r="DS78" s="149" t="s">
        <v>154</v>
      </c>
      <c r="DT78" s="149" t="s">
        <v>160</v>
      </c>
      <c r="DU78" s="149" t="s">
        <v>3005</v>
      </c>
      <c r="DV78" s="149">
        <v>0</v>
      </c>
      <c r="DW78" s="149" t="str">
        <f t="shared" si="75"/>
        <v>Y</v>
      </c>
      <c r="DX78" s="149" t="str">
        <f t="shared" si="76"/>
        <v/>
      </c>
      <c r="DY78" s="149" t="str">
        <f t="shared" si="77"/>
        <v>N</v>
      </c>
      <c r="DZ78" s="149" t="str">
        <f t="shared" si="78"/>
        <v>Y</v>
      </c>
      <c r="EA78" s="149" t="str">
        <f t="shared" si="79"/>
        <v>Yes</v>
      </c>
      <c r="EC78" s="149">
        <f t="shared" si="80"/>
        <v>0</v>
      </c>
    </row>
    <row r="79" spans="1:133" s="149" customFormat="1" ht="16.5" customHeight="1">
      <c r="A79" s="149">
        <v>76</v>
      </c>
      <c r="B79" s="149">
        <v>82</v>
      </c>
      <c r="C79" s="150" t="s">
        <v>615</v>
      </c>
      <c r="D79" s="149" t="s">
        <v>443</v>
      </c>
      <c r="E79" s="149" t="s">
        <v>229</v>
      </c>
      <c r="F79" s="149" t="s">
        <v>245</v>
      </c>
      <c r="G79" s="149" t="s">
        <v>246</v>
      </c>
      <c r="H79" s="168" t="s">
        <v>616</v>
      </c>
      <c r="I79" s="149" t="s">
        <v>617</v>
      </c>
      <c r="J79" s="149">
        <v>0.163</v>
      </c>
      <c r="K79" s="149" t="s">
        <v>618</v>
      </c>
      <c r="L79" s="149">
        <v>156626</v>
      </c>
      <c r="M79" s="150">
        <v>31</v>
      </c>
      <c r="N79" s="149" t="s">
        <v>150</v>
      </c>
      <c r="O79" s="149">
        <v>2018</v>
      </c>
      <c r="P79" s="150">
        <v>2023</v>
      </c>
      <c r="Q79" s="149" t="s">
        <v>150</v>
      </c>
      <c r="R79" s="149" t="s">
        <v>154</v>
      </c>
      <c r="S79" s="149" t="s">
        <v>155</v>
      </c>
      <c r="T79" s="149" t="s">
        <v>153</v>
      </c>
      <c r="U79" s="151" t="s">
        <v>153</v>
      </c>
      <c r="V79" s="149" t="s">
        <v>153</v>
      </c>
      <c r="W79" s="149" t="s">
        <v>153</v>
      </c>
      <c r="X79" s="152" t="s">
        <v>153</v>
      </c>
      <c r="Y79" s="149" t="s">
        <v>153</v>
      </c>
      <c r="Z79" s="149" t="s">
        <v>153</v>
      </c>
      <c r="AA79" s="150"/>
      <c r="AC79" s="149" t="s">
        <v>167</v>
      </c>
      <c r="AD79" s="149" t="s">
        <v>6</v>
      </c>
      <c r="AE79" s="149" t="s">
        <v>157</v>
      </c>
      <c r="AF79" s="149" t="s">
        <v>157</v>
      </c>
      <c r="AG79" s="149" t="s">
        <v>157</v>
      </c>
      <c r="AH79" s="150" t="s">
        <v>218</v>
      </c>
      <c r="AJ79" s="149" t="s">
        <v>154</v>
      </c>
      <c r="AK79" s="170" t="s">
        <v>153</v>
      </c>
      <c r="AN79" s="150"/>
      <c r="AO79" s="149" t="s">
        <v>219</v>
      </c>
      <c r="AP79" s="149" t="s">
        <v>150</v>
      </c>
      <c r="AQ79" s="149" t="s">
        <v>218</v>
      </c>
      <c r="AS79" s="149">
        <v>2050</v>
      </c>
      <c r="AU79" s="150"/>
      <c r="AV79" s="149" t="s">
        <v>157</v>
      </c>
      <c r="AW79" s="172" t="s">
        <v>190</v>
      </c>
      <c r="AX79" s="149" t="s">
        <v>158</v>
      </c>
      <c r="AY79" s="149" t="s">
        <v>154</v>
      </c>
      <c r="AZ79" s="149" t="s">
        <v>153</v>
      </c>
      <c r="BA79" s="149" t="s">
        <v>153</v>
      </c>
      <c r="BC79" s="150"/>
      <c r="BE79" s="173"/>
      <c r="BF79" s="150"/>
      <c r="BG79" s="283">
        <f t="shared" si="81"/>
        <v>1</v>
      </c>
      <c r="BH79" s="149">
        <f t="shared" si="82"/>
        <v>0</v>
      </c>
      <c r="BI79" s="149">
        <f t="shared" si="90"/>
        <v>0</v>
      </c>
      <c r="BJ79" s="280">
        <f t="shared" si="91"/>
        <v>1</v>
      </c>
      <c r="BK79" s="356">
        <f t="shared" si="83"/>
        <v>0</v>
      </c>
      <c r="BL79" s="149">
        <f t="shared" si="84"/>
        <v>0</v>
      </c>
      <c r="BM79" s="149">
        <f t="shared" si="92"/>
        <v>0</v>
      </c>
      <c r="BN79" s="278">
        <f t="shared" si="93"/>
        <v>0</v>
      </c>
      <c r="BO79" s="149">
        <f t="shared" si="85"/>
        <v>0</v>
      </c>
      <c r="BP79" s="149">
        <f t="shared" si="86"/>
        <v>0</v>
      </c>
      <c r="BQ79" s="149">
        <f t="shared" si="94"/>
        <v>0</v>
      </c>
      <c r="BR79" s="356">
        <f t="shared" si="87"/>
        <v>0</v>
      </c>
      <c r="BS79" s="149">
        <f t="shared" si="88"/>
        <v>0</v>
      </c>
      <c r="BT79" s="149">
        <f t="shared" si="95"/>
        <v>1</v>
      </c>
      <c r="BU79" s="356">
        <f t="shared" si="51"/>
        <v>0</v>
      </c>
      <c r="BV79" s="149">
        <f t="shared" si="52"/>
        <v>0</v>
      </c>
      <c r="BW79" s="113">
        <f t="shared" si="53"/>
        <v>0</v>
      </c>
      <c r="BX79" s="248">
        <f t="shared" si="54"/>
        <v>0</v>
      </c>
      <c r="BY79" s="175">
        <f t="shared" si="55"/>
        <v>0</v>
      </c>
      <c r="BZ79" s="356">
        <f t="shared" si="96"/>
        <v>0</v>
      </c>
      <c r="CA79" s="149">
        <f t="shared" si="97"/>
        <v>0</v>
      </c>
      <c r="CB79" s="149">
        <f t="shared" si="98"/>
        <v>1</v>
      </c>
      <c r="CC79" s="276">
        <f t="shared" si="99"/>
        <v>1</v>
      </c>
      <c r="CD79" s="248">
        <f t="shared" si="100"/>
        <v>1</v>
      </c>
      <c r="CE79" s="274">
        <f t="shared" si="89"/>
        <v>1</v>
      </c>
      <c r="CF79" s="356">
        <f t="shared" si="101"/>
        <v>0</v>
      </c>
      <c r="CG79" s="149">
        <f t="shared" si="102"/>
        <v>0</v>
      </c>
      <c r="CH79" s="150">
        <f t="shared" si="103"/>
        <v>0</v>
      </c>
      <c r="CI79" s="149">
        <f t="shared" si="64"/>
        <v>1</v>
      </c>
      <c r="CJ79" s="149">
        <f t="shared" si="65"/>
        <v>0</v>
      </c>
      <c r="CK79" s="149">
        <f t="shared" si="66"/>
        <v>1</v>
      </c>
      <c r="CL79" s="149">
        <f t="shared" si="67"/>
        <v>2</v>
      </c>
      <c r="CM79" s="149">
        <f t="shared" si="68"/>
        <v>1</v>
      </c>
      <c r="CN79" s="283">
        <f t="shared" si="104"/>
        <v>1</v>
      </c>
      <c r="CO79" s="149">
        <f t="shared" si="105"/>
        <v>0</v>
      </c>
      <c r="CP79" s="149">
        <f t="shared" si="106"/>
        <v>0</v>
      </c>
      <c r="CQ79" s="283" t="str">
        <f t="shared" si="72"/>
        <v/>
      </c>
      <c r="CR79" s="149" t="str">
        <f t="shared" si="73"/>
        <v xml:space="preserve"> 2050</v>
      </c>
      <c r="CS79" s="149">
        <f t="shared" si="74"/>
        <v>2050</v>
      </c>
      <c r="CT79" s="149">
        <v>1</v>
      </c>
      <c r="CU79" s="149">
        <v>0</v>
      </c>
      <c r="CV79" s="149">
        <v>0</v>
      </c>
      <c r="CW79" s="149">
        <v>1</v>
      </c>
      <c r="CX79" s="149">
        <v>0</v>
      </c>
      <c r="CY79" s="149">
        <v>0</v>
      </c>
      <c r="CZ79" s="149">
        <v>1</v>
      </c>
      <c r="DA79" s="149">
        <v>1</v>
      </c>
      <c r="DB79" s="149">
        <v>0</v>
      </c>
      <c r="DC79" s="149">
        <v>0</v>
      </c>
      <c r="DD79" s="149">
        <v>0</v>
      </c>
      <c r="DE79" s="149">
        <v>0</v>
      </c>
      <c r="DF79" s="149">
        <v>1</v>
      </c>
      <c r="DG79" s="149">
        <v>0</v>
      </c>
      <c r="DH79" s="149">
        <v>0</v>
      </c>
      <c r="DI79" s="149">
        <v>1</v>
      </c>
      <c r="DJ79" s="149">
        <v>1</v>
      </c>
      <c r="DK79" s="149">
        <v>1</v>
      </c>
      <c r="DL79" s="149">
        <v>1</v>
      </c>
      <c r="DM79" s="149">
        <v>1</v>
      </c>
      <c r="DN79" s="149">
        <v>0</v>
      </c>
      <c r="DO79" s="149">
        <v>1</v>
      </c>
      <c r="DP79" s="149">
        <v>1</v>
      </c>
      <c r="DQ79" s="149" t="s">
        <v>154</v>
      </c>
      <c r="DR79" s="149">
        <v>0</v>
      </c>
      <c r="DS79" s="149" t="s">
        <v>7859</v>
      </c>
      <c r="DT79" s="149" t="s">
        <v>154</v>
      </c>
      <c r="DU79" s="149" t="s">
        <v>150</v>
      </c>
      <c r="DV79" s="149" t="s">
        <v>7000</v>
      </c>
      <c r="DW79" s="149" t="str">
        <f t="shared" si="75"/>
        <v>Y</v>
      </c>
      <c r="DX79" s="149" t="str">
        <f t="shared" si="76"/>
        <v/>
      </c>
      <c r="DY79" s="149" t="str">
        <f t="shared" si="77"/>
        <v>Y</v>
      </c>
      <c r="DZ79" s="149" t="str">
        <f t="shared" si="78"/>
        <v>N</v>
      </c>
      <c r="EA79" s="149" t="str">
        <f t="shared" si="79"/>
        <v>Yes</v>
      </c>
      <c r="EC79" s="149">
        <f t="shared" si="80"/>
        <v>2050</v>
      </c>
    </row>
    <row r="80" spans="1:133" s="149" customFormat="1" ht="16.5" customHeight="1">
      <c r="A80" s="149">
        <v>77</v>
      </c>
      <c r="B80" s="149">
        <v>94</v>
      </c>
      <c r="C80" s="150" t="s">
        <v>619</v>
      </c>
      <c r="D80" s="149" t="s">
        <v>620</v>
      </c>
      <c r="E80" s="149" t="s">
        <v>229</v>
      </c>
      <c r="F80" s="149" t="s">
        <v>145</v>
      </c>
      <c r="G80" s="149" t="s">
        <v>146</v>
      </c>
      <c r="H80" s="168" t="s">
        <v>621</v>
      </c>
      <c r="I80" s="149" t="s">
        <v>622</v>
      </c>
      <c r="J80" s="149">
        <v>0</v>
      </c>
      <c r="K80" s="149" t="s">
        <v>623</v>
      </c>
      <c r="L80" s="149">
        <v>67381</v>
      </c>
      <c r="M80" s="150">
        <v>31</v>
      </c>
      <c r="N80" s="149" t="s">
        <v>154</v>
      </c>
      <c r="O80" s="149" t="s">
        <v>153</v>
      </c>
      <c r="P80" s="150" t="s">
        <v>153</v>
      </c>
      <c r="Q80" s="149" t="s">
        <v>154</v>
      </c>
      <c r="R80" s="149" t="s">
        <v>154</v>
      </c>
      <c r="S80" s="149" t="s">
        <v>153</v>
      </c>
      <c r="T80" s="149" t="s">
        <v>153</v>
      </c>
      <c r="U80" s="151" t="s">
        <v>153</v>
      </c>
      <c r="V80" s="149" t="s">
        <v>153</v>
      </c>
      <c r="W80" s="149" t="s">
        <v>153</v>
      </c>
      <c r="X80" s="152" t="s">
        <v>153</v>
      </c>
      <c r="Y80" s="149" t="s">
        <v>153</v>
      </c>
      <c r="Z80" s="149" t="s">
        <v>153</v>
      </c>
      <c r="AA80" s="150"/>
      <c r="AC80" s="149" t="s">
        <v>281</v>
      </c>
      <c r="AD80" s="149" t="s">
        <v>240</v>
      </c>
      <c r="AE80" s="149" t="s">
        <v>157</v>
      </c>
      <c r="AF80" s="149" t="s">
        <v>157</v>
      </c>
      <c r="AG80" s="149" t="s">
        <v>158</v>
      </c>
      <c r="AH80" s="150" t="s">
        <v>159</v>
      </c>
      <c r="AJ80" s="149" t="s">
        <v>154</v>
      </c>
      <c r="AK80" s="170" t="s">
        <v>153</v>
      </c>
      <c r="AN80" s="150"/>
      <c r="AP80" s="149" t="s">
        <v>154</v>
      </c>
      <c r="AQ80" s="149" t="s">
        <v>153</v>
      </c>
      <c r="AR80" s="149" t="s">
        <v>153</v>
      </c>
      <c r="AU80" s="150"/>
      <c r="AV80" s="149" t="s">
        <v>168</v>
      </c>
      <c r="AW80" s="172" t="s">
        <v>168</v>
      </c>
      <c r="AX80" s="149" t="s">
        <v>158</v>
      </c>
      <c r="AY80" s="149" t="s">
        <v>150</v>
      </c>
      <c r="AZ80" s="149" t="s">
        <v>624</v>
      </c>
      <c r="BA80" s="149">
        <v>2030</v>
      </c>
      <c r="BC80" s="150"/>
      <c r="BE80" s="173"/>
      <c r="BF80" s="150"/>
      <c r="BG80" s="283">
        <f t="shared" si="81"/>
        <v>0</v>
      </c>
      <c r="BH80" s="149">
        <f t="shared" si="82"/>
        <v>0</v>
      </c>
      <c r="BI80" s="149">
        <f t="shared" si="90"/>
        <v>0</v>
      </c>
      <c r="BJ80" s="280">
        <f t="shared" si="91"/>
        <v>0</v>
      </c>
      <c r="BK80" s="356">
        <f t="shared" si="83"/>
        <v>0</v>
      </c>
      <c r="BL80" s="149">
        <f t="shared" si="84"/>
        <v>0</v>
      </c>
      <c r="BM80" s="149">
        <f t="shared" si="92"/>
        <v>0</v>
      </c>
      <c r="BN80" s="278">
        <f t="shared" si="93"/>
        <v>0</v>
      </c>
      <c r="BO80" s="149">
        <f t="shared" si="85"/>
        <v>0</v>
      </c>
      <c r="BP80" s="149">
        <f t="shared" si="86"/>
        <v>0</v>
      </c>
      <c r="BQ80" s="149">
        <f t="shared" si="94"/>
        <v>0</v>
      </c>
      <c r="BR80" s="356">
        <f t="shared" si="87"/>
        <v>0</v>
      </c>
      <c r="BS80" s="149">
        <f t="shared" si="88"/>
        <v>0</v>
      </c>
      <c r="BT80" s="149">
        <f t="shared" si="95"/>
        <v>0</v>
      </c>
      <c r="BU80" s="356">
        <f t="shared" si="51"/>
        <v>0</v>
      </c>
      <c r="BV80" s="149">
        <f t="shared" si="52"/>
        <v>0</v>
      </c>
      <c r="BW80" s="113">
        <f t="shared" si="53"/>
        <v>0</v>
      </c>
      <c r="BX80" s="248">
        <f t="shared" si="54"/>
        <v>0</v>
      </c>
      <c r="BY80" s="175">
        <f t="shared" si="55"/>
        <v>0</v>
      </c>
      <c r="BZ80" s="356">
        <f t="shared" si="96"/>
        <v>0</v>
      </c>
      <c r="CA80" s="149">
        <f t="shared" si="97"/>
        <v>0</v>
      </c>
      <c r="CB80" s="149">
        <f t="shared" si="98"/>
        <v>0</v>
      </c>
      <c r="CC80" s="276">
        <f t="shared" si="99"/>
        <v>0</v>
      </c>
      <c r="CD80" s="248">
        <f t="shared" si="100"/>
        <v>0</v>
      </c>
      <c r="CE80" s="274">
        <f t="shared" si="89"/>
        <v>0</v>
      </c>
      <c r="CF80" s="356">
        <f t="shared" si="101"/>
        <v>0</v>
      </c>
      <c r="CG80" s="149">
        <f t="shared" si="102"/>
        <v>1</v>
      </c>
      <c r="CH80" s="150">
        <f t="shared" si="103"/>
        <v>0</v>
      </c>
      <c r="CI80" s="149">
        <f t="shared" si="64"/>
        <v>0</v>
      </c>
      <c r="CJ80" s="149">
        <f t="shared" si="65"/>
        <v>0</v>
      </c>
      <c r="CK80" s="149">
        <f t="shared" si="66"/>
        <v>0</v>
      </c>
      <c r="CL80" s="149">
        <f t="shared" si="67"/>
        <v>0</v>
      </c>
      <c r="CM80" s="149">
        <f t="shared" si="68"/>
        <v>0</v>
      </c>
      <c r="CN80" s="283">
        <f t="shared" si="104"/>
        <v>0</v>
      </c>
      <c r="CO80" s="149">
        <f t="shared" si="105"/>
        <v>0</v>
      </c>
      <c r="CP80" s="149">
        <f t="shared" si="106"/>
        <v>1</v>
      </c>
      <c r="CQ80" s="283" t="str">
        <f t="shared" si="72"/>
        <v/>
      </c>
      <c r="CR80" s="149" t="str">
        <f t="shared" si="73"/>
        <v xml:space="preserve"> </v>
      </c>
      <c r="CS80" s="149">
        <f t="shared" si="74"/>
        <v>0</v>
      </c>
      <c r="CT80" s="149">
        <v>0</v>
      </c>
      <c r="CU80" s="149">
        <v>0</v>
      </c>
      <c r="CV80" s="149">
        <v>0</v>
      </c>
      <c r="CW80" s="149">
        <v>0</v>
      </c>
      <c r="CX80" s="149">
        <v>0</v>
      </c>
      <c r="CY80" s="149">
        <v>0</v>
      </c>
      <c r="CZ80" s="149">
        <v>0</v>
      </c>
      <c r="DA80" s="149">
        <v>0</v>
      </c>
      <c r="DB80" s="149">
        <v>0</v>
      </c>
      <c r="DC80" s="149">
        <v>0</v>
      </c>
      <c r="DD80" s="149">
        <v>0</v>
      </c>
      <c r="DE80" s="149">
        <v>0</v>
      </c>
      <c r="DF80" s="149">
        <v>0</v>
      </c>
      <c r="DG80" s="149">
        <v>0</v>
      </c>
      <c r="DH80" s="149">
        <v>0</v>
      </c>
      <c r="DI80" s="149">
        <v>0</v>
      </c>
      <c r="DJ80" s="149">
        <v>0</v>
      </c>
      <c r="DK80" s="149">
        <v>0</v>
      </c>
      <c r="DL80" s="149">
        <v>0</v>
      </c>
      <c r="DM80" s="149">
        <v>0</v>
      </c>
      <c r="DN80" s="149">
        <v>0</v>
      </c>
      <c r="DO80" s="149">
        <v>0</v>
      </c>
      <c r="DP80" s="149">
        <v>0</v>
      </c>
      <c r="DQ80" s="149" t="s">
        <v>154</v>
      </c>
      <c r="DR80" s="149">
        <v>0</v>
      </c>
      <c r="DS80" s="149" t="s">
        <v>154</v>
      </c>
      <c r="DT80" s="149" t="s">
        <v>154</v>
      </c>
      <c r="DU80" s="149">
        <v>0</v>
      </c>
      <c r="DV80" s="149">
        <v>0</v>
      </c>
      <c r="DW80" s="149" t="str">
        <f t="shared" si="75"/>
        <v>N</v>
      </c>
      <c r="DX80" s="149" t="str">
        <f t="shared" si="76"/>
        <v/>
      </c>
      <c r="DY80" s="149" t="str">
        <f t="shared" si="77"/>
        <v>N</v>
      </c>
      <c r="DZ80" s="149" t="str">
        <f t="shared" si="78"/>
        <v>N</v>
      </c>
      <c r="EA80" s="149" t="str">
        <f t="shared" si="79"/>
        <v>Not Specified</v>
      </c>
      <c r="EC80" s="149">
        <f t="shared" si="80"/>
        <v>0</v>
      </c>
    </row>
    <row r="81" spans="1:133" s="149" customFormat="1" ht="16.5" customHeight="1">
      <c r="A81" s="149">
        <v>78</v>
      </c>
      <c r="B81" s="149">
        <v>74</v>
      </c>
      <c r="C81" s="150" t="s">
        <v>625</v>
      </c>
      <c r="D81" s="149" t="s">
        <v>516</v>
      </c>
      <c r="E81" s="149" t="s">
        <v>517</v>
      </c>
      <c r="F81" s="149" t="s">
        <v>145</v>
      </c>
      <c r="G81" s="149" t="s">
        <v>146</v>
      </c>
      <c r="H81" s="168" t="s">
        <v>626</v>
      </c>
      <c r="I81" s="149" t="s">
        <v>627</v>
      </c>
      <c r="J81" s="149">
        <v>-0.24</v>
      </c>
      <c r="K81" s="149" t="s">
        <v>628</v>
      </c>
      <c r="L81" s="149">
        <v>140990</v>
      </c>
      <c r="M81" s="150">
        <v>31</v>
      </c>
      <c r="N81" s="149" t="s">
        <v>154</v>
      </c>
      <c r="O81" s="149" t="s">
        <v>153</v>
      </c>
      <c r="P81" s="150" t="s">
        <v>153</v>
      </c>
      <c r="Q81" s="149" t="s">
        <v>150</v>
      </c>
      <c r="R81" s="149" t="s">
        <v>150</v>
      </c>
      <c r="S81" s="149" t="s">
        <v>151</v>
      </c>
      <c r="T81" s="149" t="s">
        <v>152</v>
      </c>
      <c r="U81" s="151">
        <v>2030</v>
      </c>
      <c r="V81" s="149" t="s">
        <v>153</v>
      </c>
      <c r="W81" s="149" t="s">
        <v>153</v>
      </c>
      <c r="X81" s="152" t="s">
        <v>153</v>
      </c>
      <c r="Y81" s="149" t="s">
        <v>153</v>
      </c>
      <c r="Z81" s="149" t="s">
        <v>153</v>
      </c>
      <c r="AA81" s="150"/>
      <c r="AC81" s="149" t="s">
        <v>167</v>
      </c>
      <c r="AD81" s="149" t="s">
        <v>6</v>
      </c>
      <c r="AE81" s="149" t="s">
        <v>157</v>
      </c>
      <c r="AF81" s="149" t="s">
        <v>157</v>
      </c>
      <c r="AG81" s="149" t="s">
        <v>169</v>
      </c>
      <c r="AH81" s="150" t="s">
        <v>159</v>
      </c>
      <c r="AJ81" s="149" t="s">
        <v>154</v>
      </c>
      <c r="AK81" s="170" t="s">
        <v>153</v>
      </c>
      <c r="AN81" s="150"/>
      <c r="AO81" s="149" t="s">
        <v>160</v>
      </c>
      <c r="AP81" s="149" t="s">
        <v>150</v>
      </c>
      <c r="AQ81" s="149" t="s">
        <v>159</v>
      </c>
      <c r="AR81" s="149" t="s">
        <v>629</v>
      </c>
      <c r="AS81" s="149">
        <v>2035</v>
      </c>
      <c r="AU81" s="150"/>
      <c r="AV81" s="149" t="s">
        <v>157</v>
      </c>
      <c r="AW81" s="172" t="s">
        <v>168</v>
      </c>
      <c r="AX81" s="149" t="s">
        <v>158</v>
      </c>
      <c r="AY81" s="149" t="s">
        <v>154</v>
      </c>
      <c r="AZ81" s="149" t="s">
        <v>153</v>
      </c>
      <c r="BA81" s="149" t="s">
        <v>153</v>
      </c>
      <c r="BC81" s="150"/>
      <c r="BE81" s="173"/>
      <c r="BF81" s="150"/>
      <c r="BG81" s="283">
        <f t="shared" si="81"/>
        <v>0</v>
      </c>
      <c r="BH81" s="149">
        <f t="shared" si="82"/>
        <v>0</v>
      </c>
      <c r="BI81" s="149">
        <f t="shared" si="90"/>
        <v>0</v>
      </c>
      <c r="BJ81" s="280">
        <f t="shared" si="91"/>
        <v>0</v>
      </c>
      <c r="BK81" s="356">
        <f t="shared" si="83"/>
        <v>0</v>
      </c>
      <c r="BL81" s="149">
        <f t="shared" si="84"/>
        <v>1</v>
      </c>
      <c r="BM81" s="149">
        <f t="shared" si="92"/>
        <v>0</v>
      </c>
      <c r="BN81" s="278">
        <f t="shared" si="93"/>
        <v>1</v>
      </c>
      <c r="BO81" s="149">
        <f t="shared" si="85"/>
        <v>0</v>
      </c>
      <c r="BP81" s="149">
        <f t="shared" si="86"/>
        <v>0</v>
      </c>
      <c r="BQ81" s="149">
        <f t="shared" si="94"/>
        <v>0</v>
      </c>
      <c r="BR81" s="356">
        <f t="shared" si="87"/>
        <v>0</v>
      </c>
      <c r="BS81" s="149">
        <f t="shared" si="88"/>
        <v>0</v>
      </c>
      <c r="BT81" s="149">
        <f t="shared" si="95"/>
        <v>1</v>
      </c>
      <c r="BU81" s="356">
        <f t="shared" si="51"/>
        <v>0</v>
      </c>
      <c r="BV81" s="149">
        <f t="shared" si="52"/>
        <v>0</v>
      </c>
      <c r="BW81" s="113">
        <f t="shared" si="53"/>
        <v>0</v>
      </c>
      <c r="BX81" s="248">
        <f t="shared" si="54"/>
        <v>0</v>
      </c>
      <c r="BY81" s="175">
        <f t="shared" si="55"/>
        <v>0</v>
      </c>
      <c r="BZ81" s="356">
        <f t="shared" si="96"/>
        <v>0</v>
      </c>
      <c r="CA81" s="149">
        <f t="shared" si="97"/>
        <v>0</v>
      </c>
      <c r="CB81" s="149">
        <f t="shared" si="98"/>
        <v>1</v>
      </c>
      <c r="CC81" s="276">
        <f t="shared" si="99"/>
        <v>1</v>
      </c>
      <c r="CD81" s="248">
        <f t="shared" si="100"/>
        <v>1</v>
      </c>
      <c r="CE81" s="274">
        <f t="shared" si="89"/>
        <v>1</v>
      </c>
      <c r="CF81" s="356">
        <f t="shared" si="101"/>
        <v>0</v>
      </c>
      <c r="CG81" s="149">
        <f t="shared" si="102"/>
        <v>0</v>
      </c>
      <c r="CH81" s="150">
        <f t="shared" si="103"/>
        <v>0</v>
      </c>
      <c r="CI81" s="149">
        <f t="shared" si="64"/>
        <v>0</v>
      </c>
      <c r="CJ81" s="149">
        <f t="shared" si="65"/>
        <v>1</v>
      </c>
      <c r="CK81" s="149">
        <f t="shared" si="66"/>
        <v>1</v>
      </c>
      <c r="CL81" s="149">
        <f t="shared" si="67"/>
        <v>2</v>
      </c>
      <c r="CM81" s="149">
        <f t="shared" si="68"/>
        <v>1</v>
      </c>
      <c r="CN81" s="283">
        <f t="shared" si="104"/>
        <v>1</v>
      </c>
      <c r="CO81" s="149">
        <f t="shared" si="105"/>
        <v>0</v>
      </c>
      <c r="CP81" s="149">
        <f t="shared" si="106"/>
        <v>0</v>
      </c>
      <c r="CQ81" s="283">
        <f t="shared" si="72"/>
        <v>1</v>
      </c>
      <c r="CR81" s="149" t="str">
        <f t="shared" si="73"/>
        <v xml:space="preserve"> 2035</v>
      </c>
      <c r="CS81" s="149">
        <f t="shared" si="74"/>
        <v>2035</v>
      </c>
      <c r="CT81" s="149">
        <v>0</v>
      </c>
      <c r="CU81" s="149">
        <v>0</v>
      </c>
      <c r="CV81" s="149">
        <v>1</v>
      </c>
      <c r="CW81" s="149">
        <v>1</v>
      </c>
      <c r="CX81" s="149">
        <v>0</v>
      </c>
      <c r="CY81" s="149">
        <v>0</v>
      </c>
      <c r="CZ81" s="149">
        <v>0</v>
      </c>
      <c r="DA81" s="149">
        <v>0</v>
      </c>
      <c r="DB81" s="149">
        <v>0</v>
      </c>
      <c r="DC81" s="149">
        <v>1</v>
      </c>
      <c r="DD81" s="149">
        <v>0</v>
      </c>
      <c r="DE81" s="149">
        <v>1</v>
      </c>
      <c r="DF81" s="149">
        <v>0</v>
      </c>
      <c r="DG81" s="149">
        <v>0</v>
      </c>
      <c r="DH81" s="149">
        <v>0</v>
      </c>
      <c r="DI81" s="149">
        <v>0</v>
      </c>
      <c r="DJ81" s="149">
        <v>1</v>
      </c>
      <c r="DK81" s="149">
        <v>0</v>
      </c>
      <c r="DL81" s="149">
        <v>1</v>
      </c>
      <c r="DM81" s="149">
        <v>1</v>
      </c>
      <c r="DN81" s="149">
        <v>0</v>
      </c>
      <c r="DO81" s="149">
        <v>1</v>
      </c>
      <c r="DP81" s="149">
        <v>0</v>
      </c>
      <c r="DQ81" s="149" t="s">
        <v>150</v>
      </c>
      <c r="DR81" s="149" t="s">
        <v>158</v>
      </c>
      <c r="DS81" s="149" t="s">
        <v>154</v>
      </c>
      <c r="DT81" s="149" t="s">
        <v>160</v>
      </c>
      <c r="DU81" s="149" t="s">
        <v>150</v>
      </c>
      <c r="DV81" s="149">
        <v>0</v>
      </c>
      <c r="DW81" s="149" t="str">
        <f t="shared" si="75"/>
        <v>Y</v>
      </c>
      <c r="DX81" s="149" t="str">
        <f t="shared" si="76"/>
        <v/>
      </c>
      <c r="DY81" s="149" t="str">
        <f t="shared" si="77"/>
        <v>Y</v>
      </c>
      <c r="DZ81" s="149" t="str">
        <f t="shared" si="78"/>
        <v>N</v>
      </c>
      <c r="EA81" s="149" t="str">
        <f t="shared" si="79"/>
        <v>Yes</v>
      </c>
      <c r="EC81" s="149">
        <f t="shared" si="80"/>
        <v>2035</v>
      </c>
    </row>
    <row r="82" spans="1:133" s="149" customFormat="1" ht="16.5" customHeight="1">
      <c r="A82" s="149">
        <v>79</v>
      </c>
      <c r="B82" s="149">
        <v>65</v>
      </c>
      <c r="C82" s="150" t="s">
        <v>630</v>
      </c>
      <c r="D82" s="149" t="s">
        <v>314</v>
      </c>
      <c r="E82" s="149" t="s">
        <v>229</v>
      </c>
      <c r="F82" s="149" t="s">
        <v>264</v>
      </c>
      <c r="G82" s="149" t="s">
        <v>176</v>
      </c>
      <c r="H82" s="168" t="s">
        <v>631</v>
      </c>
      <c r="I82" s="149" t="s">
        <v>632</v>
      </c>
      <c r="J82" s="149">
        <v>-0.065</v>
      </c>
      <c r="K82" s="149" t="s">
        <v>633</v>
      </c>
      <c r="L82" s="149">
        <v>62062</v>
      </c>
      <c r="M82" s="150">
        <v>31</v>
      </c>
      <c r="N82" s="149" t="s">
        <v>154</v>
      </c>
      <c r="O82" s="149" t="s">
        <v>153</v>
      </c>
      <c r="P82" s="150" t="s">
        <v>153</v>
      </c>
      <c r="Q82" s="149" t="s">
        <v>154</v>
      </c>
      <c r="R82" s="149" t="s">
        <v>154</v>
      </c>
      <c r="S82" s="149" t="s">
        <v>153</v>
      </c>
      <c r="T82" s="149" t="s">
        <v>153</v>
      </c>
      <c r="U82" s="151" t="s">
        <v>153</v>
      </c>
      <c r="V82" s="149" t="s">
        <v>153</v>
      </c>
      <c r="W82" s="149" t="s">
        <v>153</v>
      </c>
      <c r="X82" s="152" t="s">
        <v>153</v>
      </c>
      <c r="Y82" s="149" t="s">
        <v>153</v>
      </c>
      <c r="Z82" s="149" t="s">
        <v>153</v>
      </c>
      <c r="AA82" s="150"/>
      <c r="AC82" s="149" t="s">
        <v>167</v>
      </c>
      <c r="AD82" s="149" t="s">
        <v>6</v>
      </c>
      <c r="AE82" s="149" t="s">
        <v>157</v>
      </c>
      <c r="AF82" s="149" t="s">
        <v>157</v>
      </c>
      <c r="AG82" s="149" t="s">
        <v>157</v>
      </c>
      <c r="AH82" s="150" t="s">
        <v>218</v>
      </c>
      <c r="AJ82" s="149" t="s">
        <v>154</v>
      </c>
      <c r="AK82" s="170" t="s">
        <v>153</v>
      </c>
      <c r="AN82" s="150"/>
      <c r="AO82" s="149" t="s">
        <v>219</v>
      </c>
      <c r="AP82" s="149" t="s">
        <v>150</v>
      </c>
      <c r="AQ82" s="149" t="s">
        <v>218</v>
      </c>
      <c r="AR82" s="149" t="s">
        <v>634</v>
      </c>
      <c r="AS82" s="149">
        <v>2050</v>
      </c>
      <c r="AU82" s="150"/>
      <c r="AV82" s="149" t="s">
        <v>157</v>
      </c>
      <c r="AW82" s="172" t="s">
        <v>312</v>
      </c>
      <c r="AX82" s="149" t="s">
        <v>158</v>
      </c>
      <c r="AY82" s="149" t="s">
        <v>154</v>
      </c>
      <c r="AZ82" s="149" t="s">
        <v>153</v>
      </c>
      <c r="BA82" s="149" t="s">
        <v>153</v>
      </c>
      <c r="BC82" s="150"/>
      <c r="BE82" s="173"/>
      <c r="BF82" s="150"/>
      <c r="BG82" s="283">
        <f t="shared" si="81"/>
        <v>0</v>
      </c>
      <c r="BH82" s="149">
        <f t="shared" si="82"/>
        <v>0</v>
      </c>
      <c r="BI82" s="149">
        <f t="shared" si="90"/>
        <v>0</v>
      </c>
      <c r="BJ82" s="280">
        <f t="shared" si="91"/>
        <v>0</v>
      </c>
      <c r="BK82" s="356">
        <f t="shared" si="83"/>
        <v>0</v>
      </c>
      <c r="BL82" s="149">
        <f t="shared" si="84"/>
        <v>0</v>
      </c>
      <c r="BM82" s="149">
        <f t="shared" si="92"/>
        <v>0</v>
      </c>
      <c r="BN82" s="278">
        <f t="shared" si="93"/>
        <v>0</v>
      </c>
      <c r="BO82" s="149">
        <f t="shared" si="85"/>
        <v>0</v>
      </c>
      <c r="BP82" s="149">
        <f t="shared" si="86"/>
        <v>0</v>
      </c>
      <c r="BQ82" s="149">
        <f t="shared" si="94"/>
        <v>0</v>
      </c>
      <c r="BR82" s="356">
        <f t="shared" si="87"/>
        <v>0</v>
      </c>
      <c r="BS82" s="149">
        <f t="shared" si="88"/>
        <v>0</v>
      </c>
      <c r="BT82" s="149">
        <f t="shared" si="95"/>
        <v>1</v>
      </c>
      <c r="BU82" s="356">
        <f t="shared" si="51"/>
        <v>0</v>
      </c>
      <c r="BV82" s="149">
        <f t="shared" si="52"/>
        <v>0</v>
      </c>
      <c r="BW82" s="113">
        <f t="shared" si="53"/>
        <v>0</v>
      </c>
      <c r="BX82" s="248">
        <f t="shared" si="54"/>
        <v>0</v>
      </c>
      <c r="BY82" s="175">
        <f t="shared" si="55"/>
        <v>0</v>
      </c>
      <c r="BZ82" s="356">
        <f t="shared" si="96"/>
        <v>0</v>
      </c>
      <c r="CA82" s="149">
        <f t="shared" si="97"/>
        <v>0</v>
      </c>
      <c r="CB82" s="149">
        <f t="shared" si="98"/>
        <v>1</v>
      </c>
      <c r="CC82" s="276">
        <f t="shared" si="99"/>
        <v>1</v>
      </c>
      <c r="CD82" s="248">
        <f t="shared" si="100"/>
        <v>1</v>
      </c>
      <c r="CE82" s="274">
        <f t="shared" si="89"/>
        <v>1</v>
      </c>
      <c r="CF82" s="356">
        <f t="shared" si="101"/>
        <v>0</v>
      </c>
      <c r="CG82" s="149">
        <f t="shared" si="102"/>
        <v>0</v>
      </c>
      <c r="CH82" s="150">
        <f t="shared" si="103"/>
        <v>0</v>
      </c>
      <c r="CI82" s="149">
        <f t="shared" si="64"/>
        <v>0</v>
      </c>
      <c r="CJ82" s="149">
        <f t="shared" si="65"/>
        <v>0</v>
      </c>
      <c r="CK82" s="149">
        <f t="shared" si="66"/>
        <v>1</v>
      </c>
      <c r="CL82" s="149">
        <f t="shared" si="67"/>
        <v>1</v>
      </c>
      <c r="CM82" s="149">
        <f t="shared" si="68"/>
        <v>1</v>
      </c>
      <c r="CN82" s="283">
        <f t="shared" si="104"/>
        <v>1</v>
      </c>
      <c r="CO82" s="149">
        <f t="shared" si="105"/>
        <v>0</v>
      </c>
      <c r="CP82" s="149">
        <f t="shared" si="106"/>
        <v>0</v>
      </c>
      <c r="CQ82" s="283" t="str">
        <f t="shared" si="72"/>
        <v/>
      </c>
      <c r="CR82" s="149" t="str">
        <f t="shared" si="73"/>
        <v xml:space="preserve"> 2050</v>
      </c>
      <c r="CS82" s="149">
        <f t="shared" si="74"/>
        <v>2050</v>
      </c>
      <c r="CT82" s="149">
        <v>0</v>
      </c>
      <c r="CU82" s="149">
        <v>0</v>
      </c>
      <c r="CV82" s="149">
        <v>0</v>
      </c>
      <c r="CW82" s="149">
        <v>0</v>
      </c>
      <c r="CX82" s="149">
        <v>0</v>
      </c>
      <c r="CY82" s="149">
        <v>0</v>
      </c>
      <c r="CZ82" s="149">
        <v>1</v>
      </c>
      <c r="DA82" s="149">
        <v>1</v>
      </c>
      <c r="DB82" s="149">
        <v>0</v>
      </c>
      <c r="DC82" s="149">
        <v>0</v>
      </c>
      <c r="DD82" s="149">
        <v>0</v>
      </c>
      <c r="DE82" s="149">
        <v>0</v>
      </c>
      <c r="DF82" s="149">
        <v>0</v>
      </c>
      <c r="DG82" s="149">
        <v>0</v>
      </c>
      <c r="DH82" s="149">
        <v>0</v>
      </c>
      <c r="DI82" s="149">
        <v>0</v>
      </c>
      <c r="DJ82" s="149">
        <v>1</v>
      </c>
      <c r="DK82" s="149">
        <v>0</v>
      </c>
      <c r="DL82" s="149">
        <v>1</v>
      </c>
      <c r="DM82" s="149">
        <v>1</v>
      </c>
      <c r="DN82" s="149">
        <v>0</v>
      </c>
      <c r="DO82" s="149">
        <v>1</v>
      </c>
      <c r="DP82" s="149">
        <v>0</v>
      </c>
      <c r="DQ82" s="149" t="s">
        <v>154</v>
      </c>
      <c r="DR82" s="149">
        <v>0</v>
      </c>
      <c r="DS82" s="149" t="s">
        <v>160</v>
      </c>
      <c r="DT82" s="149" t="s">
        <v>154</v>
      </c>
      <c r="DU82" s="149">
        <v>0</v>
      </c>
      <c r="DV82" s="149" t="s">
        <v>150</v>
      </c>
      <c r="DW82" s="149" t="str">
        <f t="shared" si="75"/>
        <v>N</v>
      </c>
      <c r="DX82" s="149" t="str">
        <f t="shared" si="76"/>
        <v/>
      </c>
      <c r="DY82" s="149" t="str">
        <f t="shared" si="77"/>
        <v>Y</v>
      </c>
      <c r="DZ82" s="149" t="str">
        <f t="shared" si="78"/>
        <v>N</v>
      </c>
      <c r="EA82" s="149" t="str">
        <f t="shared" si="79"/>
        <v>Yes</v>
      </c>
      <c r="EC82" s="149">
        <f t="shared" si="80"/>
        <v>2050</v>
      </c>
    </row>
    <row r="83" spans="1:133" s="149" customFormat="1" ht="16.5" customHeight="1">
      <c r="A83" s="149">
        <v>80</v>
      </c>
      <c r="B83" s="149">
        <v>88</v>
      </c>
      <c r="C83" s="150" t="s">
        <v>635</v>
      </c>
      <c r="D83" s="149" t="s">
        <v>472</v>
      </c>
      <c r="E83" s="149" t="s">
        <v>229</v>
      </c>
      <c r="F83" s="149" t="s">
        <v>145</v>
      </c>
      <c r="G83" s="149" t="s">
        <v>146</v>
      </c>
      <c r="H83" s="168" t="s">
        <v>636</v>
      </c>
      <c r="I83" s="149" t="s">
        <v>637</v>
      </c>
      <c r="J83" s="149">
        <v>0.125</v>
      </c>
      <c r="K83" s="149" t="s">
        <v>638</v>
      </c>
      <c r="L83" s="149">
        <v>8090</v>
      </c>
      <c r="M83" s="150">
        <v>29</v>
      </c>
      <c r="N83" s="149" t="s">
        <v>154</v>
      </c>
      <c r="O83" s="149" t="s">
        <v>153</v>
      </c>
      <c r="P83" s="150" t="s">
        <v>153</v>
      </c>
      <c r="Q83" s="149" t="s">
        <v>154</v>
      </c>
      <c r="R83" s="149" t="s">
        <v>154</v>
      </c>
      <c r="S83" s="149" t="s">
        <v>153</v>
      </c>
      <c r="T83" s="149" t="s">
        <v>153</v>
      </c>
      <c r="U83" s="151" t="s">
        <v>153</v>
      </c>
      <c r="V83" s="149" t="s">
        <v>153</v>
      </c>
      <c r="W83" s="149" t="s">
        <v>153</v>
      </c>
      <c r="X83" s="152" t="s">
        <v>153</v>
      </c>
      <c r="Y83" s="149" t="s">
        <v>153</v>
      </c>
      <c r="Z83" s="149" t="s">
        <v>153</v>
      </c>
      <c r="AA83" s="150"/>
      <c r="AC83" s="149" t="s">
        <v>233</v>
      </c>
      <c r="AD83" s="149" t="s">
        <v>234</v>
      </c>
      <c r="AE83" s="149" t="s">
        <v>168</v>
      </c>
      <c r="AF83" s="149" t="s">
        <v>168</v>
      </c>
      <c r="AG83" s="149" t="s">
        <v>168</v>
      </c>
      <c r="AH83" s="150" t="s">
        <v>153</v>
      </c>
      <c r="AJ83" s="149" t="s">
        <v>154</v>
      </c>
      <c r="AK83" s="170" t="s">
        <v>153</v>
      </c>
      <c r="AM83" s="171" t="s">
        <v>639</v>
      </c>
      <c r="AN83" s="150" t="s">
        <v>431</v>
      </c>
      <c r="AP83" s="149" t="s">
        <v>154</v>
      </c>
      <c r="AQ83" s="149" t="s">
        <v>153</v>
      </c>
      <c r="AR83" s="149" t="s">
        <v>153</v>
      </c>
      <c r="AU83" s="150"/>
      <c r="AV83" s="149" t="s">
        <v>168</v>
      </c>
      <c r="AW83" s="172" t="s">
        <v>168</v>
      </c>
      <c r="AX83" s="149" t="s">
        <v>158</v>
      </c>
      <c r="AY83" s="149" t="s">
        <v>154</v>
      </c>
      <c r="AZ83" s="149" t="s">
        <v>153</v>
      </c>
      <c r="BA83" s="149" t="s">
        <v>153</v>
      </c>
      <c r="BC83" s="150"/>
      <c r="BE83" s="173"/>
      <c r="BF83" s="150"/>
      <c r="BG83" s="283">
        <f t="shared" si="81"/>
        <v>0</v>
      </c>
      <c r="BH83" s="149">
        <f t="shared" si="82"/>
        <v>0</v>
      </c>
      <c r="BI83" s="149">
        <f t="shared" si="90"/>
        <v>0</v>
      </c>
      <c r="BJ83" s="280">
        <f t="shared" si="91"/>
        <v>0</v>
      </c>
      <c r="BK83" s="356">
        <f t="shared" si="83"/>
        <v>0</v>
      </c>
      <c r="BL83" s="149">
        <f t="shared" si="84"/>
        <v>0</v>
      </c>
      <c r="BM83" s="149">
        <f t="shared" si="92"/>
        <v>0</v>
      </c>
      <c r="BN83" s="278">
        <f t="shared" si="93"/>
        <v>0</v>
      </c>
      <c r="BO83" s="149">
        <f t="shared" si="85"/>
        <v>0</v>
      </c>
      <c r="BP83" s="149">
        <f t="shared" si="86"/>
        <v>0</v>
      </c>
      <c r="BQ83" s="149">
        <f t="shared" si="94"/>
        <v>0</v>
      </c>
      <c r="BR83" s="356">
        <f t="shared" si="87"/>
        <v>0</v>
      </c>
      <c r="BS83" s="149">
        <f t="shared" si="88"/>
        <v>0</v>
      </c>
      <c r="BT83" s="149">
        <f t="shared" si="95"/>
        <v>0</v>
      </c>
      <c r="BU83" s="356">
        <f t="shared" si="51"/>
        <v>0</v>
      </c>
      <c r="BV83" s="149">
        <f t="shared" si="52"/>
        <v>0</v>
      </c>
      <c r="BW83" s="113">
        <f t="shared" si="53"/>
        <v>0</v>
      </c>
      <c r="BX83" s="248">
        <f t="shared" si="54"/>
        <v>0</v>
      </c>
      <c r="BY83" s="175">
        <f t="shared" si="55"/>
        <v>0</v>
      </c>
      <c r="BZ83" s="356">
        <f t="shared" si="96"/>
        <v>0</v>
      </c>
      <c r="CA83" s="149">
        <f t="shared" si="97"/>
        <v>0</v>
      </c>
      <c r="CB83" s="149">
        <f t="shared" si="98"/>
        <v>0</v>
      </c>
      <c r="CC83" s="276">
        <f t="shared" si="99"/>
        <v>0</v>
      </c>
      <c r="CD83" s="248">
        <f t="shared" si="100"/>
        <v>0</v>
      </c>
      <c r="CE83" s="274">
        <f t="shared" si="89"/>
        <v>0</v>
      </c>
      <c r="CF83" s="356">
        <f t="shared" si="101"/>
        <v>0</v>
      </c>
      <c r="CG83" s="149">
        <f t="shared" si="102"/>
        <v>0</v>
      </c>
      <c r="CH83" s="150">
        <f t="shared" si="103"/>
        <v>0</v>
      </c>
      <c r="CI83" s="149">
        <f t="shared" si="64"/>
        <v>0</v>
      </c>
      <c r="CJ83" s="149">
        <f t="shared" si="65"/>
        <v>0</v>
      </c>
      <c r="CK83" s="149">
        <f t="shared" si="66"/>
        <v>0</v>
      </c>
      <c r="CL83" s="149">
        <f t="shared" si="67"/>
        <v>0</v>
      </c>
      <c r="CM83" s="149">
        <f t="shared" si="68"/>
        <v>0</v>
      </c>
      <c r="CN83" s="283">
        <f t="shared" si="104"/>
        <v>0</v>
      </c>
      <c r="CO83" s="149">
        <f t="shared" si="105"/>
        <v>0</v>
      </c>
      <c r="CP83" s="149">
        <f t="shared" si="106"/>
        <v>1</v>
      </c>
      <c r="CQ83" s="283" t="str">
        <f t="shared" si="72"/>
        <v/>
      </c>
      <c r="CR83" s="149" t="str">
        <f t="shared" si="73"/>
        <v xml:space="preserve"> </v>
      </c>
      <c r="CS83" s="149">
        <f t="shared" si="74"/>
        <v>0</v>
      </c>
      <c r="CT83" s="149">
        <v>0</v>
      </c>
      <c r="CU83" s="149">
        <v>0</v>
      </c>
      <c r="CV83" s="149">
        <v>0</v>
      </c>
      <c r="CW83" s="149">
        <v>0</v>
      </c>
      <c r="CX83" s="149">
        <v>0</v>
      </c>
      <c r="CY83" s="149">
        <v>0</v>
      </c>
      <c r="CZ83" s="149">
        <v>0</v>
      </c>
      <c r="DA83" s="149">
        <v>0</v>
      </c>
      <c r="DB83" s="149">
        <v>0</v>
      </c>
      <c r="DC83" s="149">
        <v>0</v>
      </c>
      <c r="DD83" s="149">
        <v>0</v>
      </c>
      <c r="DE83" s="149">
        <v>0</v>
      </c>
      <c r="DF83" s="149">
        <v>0</v>
      </c>
      <c r="DG83" s="149">
        <v>0</v>
      </c>
      <c r="DH83" s="149">
        <v>0</v>
      </c>
      <c r="DI83" s="149">
        <v>0</v>
      </c>
      <c r="DJ83" s="149">
        <v>0</v>
      </c>
      <c r="DK83" s="149">
        <v>0</v>
      </c>
      <c r="DL83" s="149">
        <v>0</v>
      </c>
      <c r="DM83" s="149">
        <v>0</v>
      </c>
      <c r="DN83" s="149">
        <v>0</v>
      </c>
      <c r="DO83" s="149">
        <v>0</v>
      </c>
      <c r="DP83" s="149">
        <v>0</v>
      </c>
      <c r="DQ83" s="149" t="s">
        <v>154</v>
      </c>
      <c r="DR83" s="149">
        <v>0</v>
      </c>
      <c r="DS83" s="149" t="s">
        <v>154</v>
      </c>
      <c r="DT83" s="149" t="s">
        <v>154</v>
      </c>
      <c r="DU83" s="149">
        <v>0</v>
      </c>
      <c r="DV83" s="149">
        <v>0</v>
      </c>
      <c r="DW83" s="149" t="str">
        <f t="shared" si="75"/>
        <v>N</v>
      </c>
      <c r="DX83" s="149" t="str">
        <f t="shared" si="76"/>
        <v/>
      </c>
      <c r="DY83" s="149" t="str">
        <f t="shared" si="77"/>
        <v>N</v>
      </c>
      <c r="DZ83" s="149" t="str">
        <f t="shared" si="78"/>
        <v>N</v>
      </c>
      <c r="EA83" s="149" t="str">
        <f t="shared" si="79"/>
        <v>Not Specified</v>
      </c>
      <c r="EC83" s="149">
        <f t="shared" si="80"/>
        <v>0</v>
      </c>
    </row>
    <row r="84" spans="1:133" s="149" customFormat="1" ht="16.5" customHeight="1">
      <c r="A84" s="149">
        <v>81</v>
      </c>
      <c r="B84" s="149">
        <v>81</v>
      </c>
      <c r="C84" s="150" t="s">
        <v>640</v>
      </c>
      <c r="D84" s="149" t="s">
        <v>641</v>
      </c>
      <c r="E84" s="149" t="s">
        <v>642</v>
      </c>
      <c r="F84" s="149" t="s">
        <v>175</v>
      </c>
      <c r="G84" s="149" t="s">
        <v>176</v>
      </c>
      <c r="H84" s="168" t="s">
        <v>643</v>
      </c>
      <c r="I84" s="149" t="s">
        <v>644</v>
      </c>
      <c r="J84" s="149">
        <v>-0.169</v>
      </c>
      <c r="K84" s="149" t="s">
        <v>645</v>
      </c>
      <c r="L84" s="149">
        <v>211360</v>
      </c>
      <c r="M84" s="150">
        <v>9</v>
      </c>
      <c r="N84" s="149" t="s">
        <v>154</v>
      </c>
      <c r="O84" s="149" t="s">
        <v>153</v>
      </c>
      <c r="P84" s="150" t="s">
        <v>153</v>
      </c>
      <c r="Q84" s="149" t="s">
        <v>154</v>
      </c>
      <c r="R84" s="149" t="s">
        <v>154</v>
      </c>
      <c r="S84" s="149" t="s">
        <v>153</v>
      </c>
      <c r="T84" s="149" t="s">
        <v>153</v>
      </c>
      <c r="U84" s="151" t="s">
        <v>153</v>
      </c>
      <c r="V84" s="149" t="s">
        <v>153</v>
      </c>
      <c r="W84" s="149" t="s">
        <v>153</v>
      </c>
      <c r="X84" s="152" t="s">
        <v>153</v>
      </c>
      <c r="Y84" s="149" t="s">
        <v>153</v>
      </c>
      <c r="Z84" s="149" t="s">
        <v>153</v>
      </c>
      <c r="AA84" s="150"/>
      <c r="AC84" s="149" t="s">
        <v>233</v>
      </c>
      <c r="AD84" s="149" t="s">
        <v>234</v>
      </c>
      <c r="AE84" s="149" t="s">
        <v>153</v>
      </c>
      <c r="AF84" s="149" t="s">
        <v>153</v>
      </c>
      <c r="AG84" s="149" t="s">
        <v>153</v>
      </c>
      <c r="AH84" s="150" t="s">
        <v>153</v>
      </c>
      <c r="AI84" s="149" t="s">
        <v>180</v>
      </c>
      <c r="AJ84" s="149" t="s">
        <v>154</v>
      </c>
      <c r="AK84" s="170" t="s">
        <v>646</v>
      </c>
      <c r="AL84" s="149">
        <v>2060</v>
      </c>
      <c r="AM84" s="171" t="s">
        <v>647</v>
      </c>
      <c r="AN84" s="150"/>
      <c r="AP84" s="149" t="s">
        <v>154</v>
      </c>
      <c r="AQ84" s="149" t="s">
        <v>153</v>
      </c>
      <c r="AR84" s="149" t="s">
        <v>153</v>
      </c>
      <c r="AU84" s="150"/>
      <c r="AV84" s="188" t="s">
        <v>168</v>
      </c>
      <c r="AW84" s="172" t="s">
        <v>153</v>
      </c>
      <c r="AX84" s="149" t="s">
        <v>153</v>
      </c>
      <c r="AY84" s="149" t="s">
        <v>154</v>
      </c>
      <c r="AZ84" s="149" t="s">
        <v>153</v>
      </c>
      <c r="BA84" s="149" t="s">
        <v>153</v>
      </c>
      <c r="BC84" s="150"/>
      <c r="BE84" s="173"/>
      <c r="BF84" s="150"/>
      <c r="BG84" s="283">
        <f t="shared" si="81"/>
        <v>0</v>
      </c>
      <c r="BH84" s="149">
        <f t="shared" si="82"/>
        <v>0</v>
      </c>
      <c r="BI84" s="149">
        <f t="shared" si="90"/>
        <v>0</v>
      </c>
      <c r="BJ84" s="280">
        <f t="shared" si="91"/>
        <v>0</v>
      </c>
      <c r="BK84" s="356">
        <f t="shared" si="83"/>
        <v>0</v>
      </c>
      <c r="BL84" s="149">
        <f t="shared" si="84"/>
        <v>0</v>
      </c>
      <c r="BM84" s="149">
        <f t="shared" si="92"/>
        <v>0</v>
      </c>
      <c r="BN84" s="278">
        <f t="shared" si="93"/>
        <v>0</v>
      </c>
      <c r="BO84" s="149">
        <f t="shared" si="85"/>
        <v>0</v>
      </c>
      <c r="BP84" s="149">
        <f t="shared" si="86"/>
        <v>0</v>
      </c>
      <c r="BQ84" s="149">
        <f t="shared" si="94"/>
        <v>0</v>
      </c>
      <c r="BR84" s="356">
        <f t="shared" si="87"/>
        <v>0</v>
      </c>
      <c r="BS84" s="149">
        <f t="shared" si="88"/>
        <v>0</v>
      </c>
      <c r="BT84" s="149">
        <f t="shared" si="95"/>
        <v>0</v>
      </c>
      <c r="BU84" s="356">
        <f t="shared" si="51"/>
        <v>0</v>
      </c>
      <c r="BV84" s="149">
        <f t="shared" si="52"/>
        <v>0</v>
      </c>
      <c r="BW84" s="113">
        <f t="shared" si="53"/>
        <v>0</v>
      </c>
      <c r="BX84" s="248">
        <f t="shared" si="54"/>
        <v>1</v>
      </c>
      <c r="BY84" s="175">
        <f t="shared" si="55"/>
        <v>0</v>
      </c>
      <c r="BZ84" s="356">
        <f t="shared" si="96"/>
        <v>0</v>
      </c>
      <c r="CA84" s="149">
        <f t="shared" si="97"/>
        <v>0</v>
      </c>
      <c r="CB84" s="149">
        <f t="shared" si="98"/>
        <v>0</v>
      </c>
      <c r="CC84" s="276">
        <f t="shared" si="99"/>
        <v>0</v>
      </c>
      <c r="CD84" s="248">
        <f t="shared" si="100"/>
        <v>1</v>
      </c>
      <c r="CE84" s="274">
        <f t="shared" si="89"/>
        <v>0</v>
      </c>
      <c r="CF84" s="356">
        <f t="shared" si="101"/>
        <v>0</v>
      </c>
      <c r="CG84" s="149">
        <f t="shared" si="102"/>
        <v>0</v>
      </c>
      <c r="CH84" s="150">
        <f t="shared" si="103"/>
        <v>0</v>
      </c>
      <c r="CI84" s="149">
        <f t="shared" si="64"/>
        <v>0</v>
      </c>
      <c r="CJ84" s="149">
        <f t="shared" si="65"/>
        <v>0</v>
      </c>
      <c r="CK84" s="149">
        <f t="shared" si="66"/>
        <v>0</v>
      </c>
      <c r="CL84" s="149">
        <f t="shared" si="67"/>
        <v>0</v>
      </c>
      <c r="CM84" s="149">
        <f t="shared" si="68"/>
        <v>0</v>
      </c>
      <c r="CN84" s="283">
        <f t="shared" si="104"/>
        <v>0</v>
      </c>
      <c r="CO84" s="149">
        <f t="shared" si="105"/>
        <v>0</v>
      </c>
      <c r="CP84" s="149">
        <f t="shared" si="106"/>
        <v>1</v>
      </c>
      <c r="CQ84" s="283" t="str">
        <f t="shared" si="72"/>
        <v/>
      </c>
      <c r="CR84" s="149" t="str">
        <f t="shared" si="73"/>
        <v xml:space="preserve"> </v>
      </c>
      <c r="CS84" s="149">
        <f t="shared" si="74"/>
        <v>0</v>
      </c>
      <c r="CT84" s="149">
        <v>0</v>
      </c>
      <c r="CU84" s="149">
        <v>0</v>
      </c>
      <c r="CV84" s="149">
        <v>0</v>
      </c>
      <c r="CW84" s="149">
        <v>0</v>
      </c>
      <c r="CX84" s="149">
        <v>0</v>
      </c>
      <c r="CY84" s="149">
        <v>0</v>
      </c>
      <c r="CZ84" s="149">
        <v>0</v>
      </c>
      <c r="DA84" s="149">
        <v>0</v>
      </c>
      <c r="DB84" s="149">
        <v>0</v>
      </c>
      <c r="DC84" s="149">
        <v>0</v>
      </c>
      <c r="DD84" s="149">
        <v>0</v>
      </c>
      <c r="DE84" s="149">
        <v>0</v>
      </c>
      <c r="DF84" s="149">
        <v>0</v>
      </c>
      <c r="DG84" s="149">
        <v>0</v>
      </c>
      <c r="DH84" s="149">
        <v>0</v>
      </c>
      <c r="DI84" s="149">
        <v>0</v>
      </c>
      <c r="DJ84" s="149">
        <v>0</v>
      </c>
      <c r="DK84" s="149">
        <v>0</v>
      </c>
      <c r="DL84" s="149">
        <v>0</v>
      </c>
      <c r="DM84" s="149">
        <v>0</v>
      </c>
      <c r="DN84" s="149">
        <v>0</v>
      </c>
      <c r="DO84" s="149">
        <v>0</v>
      </c>
      <c r="DP84" s="149">
        <v>0</v>
      </c>
      <c r="DQ84" s="149" t="s">
        <v>154</v>
      </c>
      <c r="DR84" s="149">
        <v>0</v>
      </c>
      <c r="DS84" s="149" t="s">
        <v>154</v>
      </c>
      <c r="DT84" s="149" t="s">
        <v>154</v>
      </c>
      <c r="DU84" s="149">
        <v>0</v>
      </c>
      <c r="DV84" s="149">
        <v>0</v>
      </c>
      <c r="DW84" s="149" t="str">
        <f t="shared" si="75"/>
        <v>N</v>
      </c>
      <c r="DX84" s="149" t="str">
        <f t="shared" si="76"/>
        <v/>
      </c>
      <c r="DY84" s="149" t="str">
        <f t="shared" si="77"/>
        <v>N</v>
      </c>
      <c r="DZ84" s="149" t="str">
        <f t="shared" si="78"/>
        <v>N</v>
      </c>
      <c r="EA84" s="149" t="str">
        <f t="shared" si="79"/>
        <v>Not Specified</v>
      </c>
      <c r="EC84" s="149">
        <f t="shared" si="80"/>
        <v>0</v>
      </c>
    </row>
    <row r="85" spans="1:133" s="149" customFormat="1" ht="16.5" customHeight="1">
      <c r="A85" s="149">
        <v>82</v>
      </c>
      <c r="B85" s="149">
        <v>75</v>
      </c>
      <c r="C85" s="150" t="s">
        <v>648</v>
      </c>
      <c r="D85" s="149" t="s">
        <v>183</v>
      </c>
      <c r="E85" s="149" t="s">
        <v>184</v>
      </c>
      <c r="F85" s="149" t="s">
        <v>175</v>
      </c>
      <c r="G85" s="149" t="s">
        <v>176</v>
      </c>
      <c r="H85" s="168" t="s">
        <v>649</v>
      </c>
      <c r="I85" s="149" t="s">
        <v>650</v>
      </c>
      <c r="J85" s="149">
        <v>-0.873</v>
      </c>
      <c r="K85" s="149" t="s">
        <v>651</v>
      </c>
      <c r="L85" s="149">
        <v>199526</v>
      </c>
      <c r="M85" s="150">
        <v>8</v>
      </c>
      <c r="N85" s="149" t="s">
        <v>154</v>
      </c>
      <c r="O85" s="149" t="s">
        <v>153</v>
      </c>
      <c r="P85" s="150" t="s">
        <v>153</v>
      </c>
      <c r="Q85" s="149" t="s">
        <v>154</v>
      </c>
      <c r="R85" s="149" t="s">
        <v>154</v>
      </c>
      <c r="S85" s="149" t="s">
        <v>153</v>
      </c>
      <c r="T85" s="149" t="s">
        <v>153</v>
      </c>
      <c r="U85" s="151" t="s">
        <v>153</v>
      </c>
      <c r="V85" s="149" t="s">
        <v>153</v>
      </c>
      <c r="W85" s="149" t="s">
        <v>153</v>
      </c>
      <c r="X85" s="152" t="s">
        <v>153</v>
      </c>
      <c r="Y85" s="149" t="s">
        <v>153</v>
      </c>
      <c r="Z85" s="149" t="s">
        <v>153</v>
      </c>
      <c r="AA85" s="150"/>
      <c r="AC85" s="149" t="s">
        <v>153</v>
      </c>
      <c r="AD85" s="149" t="s">
        <v>153</v>
      </c>
      <c r="AE85" s="149" t="s">
        <v>153</v>
      </c>
      <c r="AF85" s="149" t="s">
        <v>153</v>
      </c>
      <c r="AG85" s="149" t="s">
        <v>153</v>
      </c>
      <c r="AH85" s="150" t="s">
        <v>153</v>
      </c>
      <c r="AI85" s="149" t="s">
        <v>180</v>
      </c>
      <c r="AJ85" s="149" t="s">
        <v>154</v>
      </c>
      <c r="AK85" s="170" t="s">
        <v>652</v>
      </c>
      <c r="AL85" s="149">
        <v>2060</v>
      </c>
      <c r="AM85" s="259" t="s">
        <v>653</v>
      </c>
      <c r="AN85" s="260" t="s">
        <v>654</v>
      </c>
      <c r="AP85" s="149" t="s">
        <v>154</v>
      </c>
      <c r="AQ85" s="149" t="s">
        <v>153</v>
      </c>
      <c r="AR85" s="149" t="s">
        <v>153</v>
      </c>
      <c r="AU85" s="150"/>
      <c r="AV85" s="188" t="s">
        <v>168</v>
      </c>
      <c r="AW85" s="172" t="s">
        <v>153</v>
      </c>
      <c r="AX85" s="149" t="s">
        <v>153</v>
      </c>
      <c r="AY85" s="149" t="s">
        <v>154</v>
      </c>
      <c r="AZ85" s="149" t="s">
        <v>153</v>
      </c>
      <c r="BA85" s="149" t="s">
        <v>153</v>
      </c>
      <c r="BC85" s="150"/>
      <c r="BE85" s="173"/>
      <c r="BF85" s="150"/>
      <c r="BG85" s="283">
        <f t="shared" si="81"/>
        <v>0</v>
      </c>
      <c r="BH85" s="149">
        <f t="shared" si="82"/>
        <v>0</v>
      </c>
      <c r="BI85" s="149">
        <f t="shared" si="90"/>
        <v>0</v>
      </c>
      <c r="BJ85" s="280">
        <f t="shared" si="91"/>
        <v>0</v>
      </c>
      <c r="BK85" s="356">
        <f t="shared" si="83"/>
        <v>0</v>
      </c>
      <c r="BL85" s="149">
        <f t="shared" si="84"/>
        <v>0</v>
      </c>
      <c r="BM85" s="149">
        <f t="shared" si="92"/>
        <v>0</v>
      </c>
      <c r="BN85" s="278">
        <f t="shared" si="93"/>
        <v>0</v>
      </c>
      <c r="BO85" s="149">
        <f t="shared" si="85"/>
        <v>0</v>
      </c>
      <c r="BP85" s="149">
        <f t="shared" si="86"/>
        <v>0</v>
      </c>
      <c r="BQ85" s="149">
        <f t="shared" si="94"/>
        <v>0</v>
      </c>
      <c r="BR85" s="356">
        <f t="shared" si="87"/>
        <v>0</v>
      </c>
      <c r="BS85" s="149">
        <f t="shared" si="88"/>
        <v>0</v>
      </c>
      <c r="BT85" s="149">
        <f t="shared" si="95"/>
        <v>0</v>
      </c>
      <c r="BU85" s="356">
        <f t="shared" si="51"/>
        <v>0</v>
      </c>
      <c r="BV85" s="149">
        <f t="shared" si="52"/>
        <v>0</v>
      </c>
      <c r="BW85" s="113">
        <f t="shared" si="53"/>
        <v>0</v>
      </c>
      <c r="BX85" s="248">
        <f t="shared" si="54"/>
        <v>1</v>
      </c>
      <c r="BY85" s="175">
        <f t="shared" si="55"/>
        <v>0</v>
      </c>
      <c r="BZ85" s="356">
        <f t="shared" si="96"/>
        <v>0</v>
      </c>
      <c r="CA85" s="149">
        <f t="shared" si="97"/>
        <v>0</v>
      </c>
      <c r="CB85" s="149">
        <f t="shared" si="98"/>
        <v>0</v>
      </c>
      <c r="CC85" s="276">
        <f t="shared" si="99"/>
        <v>0</v>
      </c>
      <c r="CD85" s="248">
        <f t="shared" si="100"/>
        <v>1</v>
      </c>
      <c r="CE85" s="274">
        <f t="shared" si="89"/>
        <v>0</v>
      </c>
      <c r="CF85" s="356">
        <f t="shared" si="101"/>
        <v>0</v>
      </c>
      <c r="CG85" s="149">
        <f t="shared" si="102"/>
        <v>0</v>
      </c>
      <c r="CH85" s="150">
        <f t="shared" si="103"/>
        <v>0</v>
      </c>
      <c r="CI85" s="149">
        <f t="shared" si="64"/>
        <v>0</v>
      </c>
      <c r="CJ85" s="149">
        <f t="shared" si="65"/>
        <v>0</v>
      </c>
      <c r="CK85" s="149">
        <f t="shared" si="66"/>
        <v>0</v>
      </c>
      <c r="CL85" s="149">
        <f t="shared" si="67"/>
        <v>0</v>
      </c>
      <c r="CM85" s="149">
        <f t="shared" si="68"/>
        <v>0</v>
      </c>
      <c r="CN85" s="283">
        <f t="shared" si="104"/>
        <v>0</v>
      </c>
      <c r="CO85" s="149">
        <f t="shared" si="105"/>
        <v>0</v>
      </c>
      <c r="CP85" s="149">
        <f t="shared" si="106"/>
        <v>1</v>
      </c>
      <c r="CQ85" s="283" t="str">
        <f t="shared" si="72"/>
        <v/>
      </c>
      <c r="CR85" s="149" t="str">
        <f t="shared" si="73"/>
        <v xml:space="preserve"> </v>
      </c>
      <c r="CS85" s="149">
        <f t="shared" si="74"/>
        <v>0</v>
      </c>
      <c r="CT85" s="149">
        <v>0</v>
      </c>
      <c r="CU85" s="149">
        <v>0</v>
      </c>
      <c r="CV85" s="149">
        <v>0</v>
      </c>
      <c r="CW85" s="149">
        <v>0</v>
      </c>
      <c r="CX85" s="149">
        <v>0</v>
      </c>
      <c r="CY85" s="149">
        <v>0</v>
      </c>
      <c r="CZ85" s="149">
        <v>0</v>
      </c>
      <c r="DA85" s="149">
        <v>0</v>
      </c>
      <c r="DB85" s="149">
        <v>0</v>
      </c>
      <c r="DC85" s="149">
        <v>0</v>
      </c>
      <c r="DD85" s="149">
        <v>0</v>
      </c>
      <c r="DE85" s="149">
        <v>0</v>
      </c>
      <c r="DF85" s="149">
        <v>0</v>
      </c>
      <c r="DG85" s="149">
        <v>0</v>
      </c>
      <c r="DH85" s="149">
        <v>0</v>
      </c>
      <c r="DI85" s="149">
        <v>0</v>
      </c>
      <c r="DJ85" s="149">
        <v>0</v>
      </c>
      <c r="DK85" s="149">
        <v>0</v>
      </c>
      <c r="DL85" s="149">
        <v>0</v>
      </c>
      <c r="DM85" s="149">
        <v>0</v>
      </c>
      <c r="DN85" s="149">
        <v>0</v>
      </c>
      <c r="DO85" s="149">
        <v>0</v>
      </c>
      <c r="DP85" s="149">
        <v>0</v>
      </c>
      <c r="DQ85" s="149" t="s">
        <v>154</v>
      </c>
      <c r="DR85" s="149">
        <v>0</v>
      </c>
      <c r="DS85" s="149" t="s">
        <v>154</v>
      </c>
      <c r="DT85" s="149" t="s">
        <v>180</v>
      </c>
      <c r="DU85" s="149" t="s">
        <v>7861</v>
      </c>
      <c r="DV85" s="149">
        <v>0</v>
      </c>
      <c r="DW85" s="149" t="str">
        <f t="shared" si="75"/>
        <v>N</v>
      </c>
      <c r="DX85" s="149" t="str">
        <f t="shared" si="76"/>
        <v/>
      </c>
      <c r="DY85" s="149" t="str">
        <f t="shared" si="77"/>
        <v>N</v>
      </c>
      <c r="DZ85" s="149" t="str">
        <f t="shared" si="78"/>
        <v>N</v>
      </c>
      <c r="EA85" s="149" t="str">
        <f t="shared" si="79"/>
        <v>Not Specified</v>
      </c>
      <c r="EC85" s="149">
        <f t="shared" si="80"/>
        <v>0</v>
      </c>
    </row>
    <row r="86" spans="1:133" s="149" customFormat="1" ht="16.5" customHeight="1">
      <c r="A86" s="149">
        <v>83</v>
      </c>
      <c r="B86" s="149">
        <v>103</v>
      </c>
      <c r="C86" s="150" t="s">
        <v>655</v>
      </c>
      <c r="D86" s="149" t="s">
        <v>656</v>
      </c>
      <c r="E86" s="149" t="s">
        <v>214</v>
      </c>
      <c r="F86" s="149" t="s">
        <v>175</v>
      </c>
      <c r="G86" s="149" t="s">
        <v>176</v>
      </c>
      <c r="H86" s="168" t="s">
        <v>657</v>
      </c>
      <c r="I86" s="149" t="s">
        <v>658</v>
      </c>
      <c r="J86" s="149">
        <v>-0.292</v>
      </c>
      <c r="K86" s="149" t="s">
        <v>659</v>
      </c>
      <c r="L86" s="149">
        <v>208000</v>
      </c>
      <c r="M86" s="150">
        <v>16</v>
      </c>
      <c r="N86" s="149" t="s">
        <v>154</v>
      </c>
      <c r="O86" s="149" t="s">
        <v>153</v>
      </c>
      <c r="P86" s="150" t="s">
        <v>153</v>
      </c>
      <c r="Q86" s="149" t="s">
        <v>154</v>
      </c>
      <c r="R86" s="149" t="s">
        <v>154</v>
      </c>
      <c r="S86" s="149" t="s">
        <v>153</v>
      </c>
      <c r="T86" s="149" t="s">
        <v>153</v>
      </c>
      <c r="U86" s="151" t="s">
        <v>153</v>
      </c>
      <c r="V86" s="149" t="s">
        <v>153</v>
      </c>
      <c r="W86" s="149" t="s">
        <v>153</v>
      </c>
      <c r="X86" s="152" t="s">
        <v>153</v>
      </c>
      <c r="Y86" s="149" t="s">
        <v>153</v>
      </c>
      <c r="Z86" s="149" t="s">
        <v>153</v>
      </c>
      <c r="AA86" s="150"/>
      <c r="AC86" s="149" t="s">
        <v>281</v>
      </c>
      <c r="AD86" s="149" t="s">
        <v>240</v>
      </c>
      <c r="AE86" s="149" t="s">
        <v>157</v>
      </c>
      <c r="AF86" s="149" t="s">
        <v>157</v>
      </c>
      <c r="AG86" s="149" t="s">
        <v>168</v>
      </c>
      <c r="AH86" s="150" t="s">
        <v>159</v>
      </c>
      <c r="AJ86" s="149" t="s">
        <v>154</v>
      </c>
      <c r="AK86" s="170" t="s">
        <v>153</v>
      </c>
      <c r="AN86" s="150"/>
      <c r="AP86" s="149" t="s">
        <v>154</v>
      </c>
      <c r="AQ86" s="149" t="s">
        <v>153</v>
      </c>
      <c r="AR86" s="149" t="s">
        <v>153</v>
      </c>
      <c r="AU86" s="150"/>
      <c r="AV86" s="149" t="s">
        <v>168</v>
      </c>
      <c r="AW86" s="172" t="s">
        <v>168</v>
      </c>
      <c r="AX86" s="149" t="s">
        <v>158</v>
      </c>
      <c r="AY86" s="149" t="s">
        <v>150</v>
      </c>
      <c r="AZ86" s="149" t="s">
        <v>660</v>
      </c>
      <c r="BA86" s="149">
        <v>2025</v>
      </c>
      <c r="BC86" s="150"/>
      <c r="BE86" s="173"/>
      <c r="BF86" s="150"/>
      <c r="BG86" s="283">
        <f t="shared" si="81"/>
        <v>0</v>
      </c>
      <c r="BH86" s="149">
        <f t="shared" si="82"/>
        <v>0</v>
      </c>
      <c r="BI86" s="149">
        <f t="shared" si="90"/>
        <v>0</v>
      </c>
      <c r="BJ86" s="280">
        <f t="shared" si="91"/>
        <v>0</v>
      </c>
      <c r="BK86" s="356">
        <f t="shared" si="83"/>
        <v>0</v>
      </c>
      <c r="BL86" s="149">
        <f t="shared" si="84"/>
        <v>0</v>
      </c>
      <c r="BM86" s="149">
        <f t="shared" si="92"/>
        <v>0</v>
      </c>
      <c r="BN86" s="278">
        <f t="shared" si="93"/>
        <v>0</v>
      </c>
      <c r="BO86" s="149">
        <f t="shared" si="85"/>
        <v>0</v>
      </c>
      <c r="BP86" s="149">
        <f t="shared" si="86"/>
        <v>0</v>
      </c>
      <c r="BQ86" s="149">
        <f t="shared" si="94"/>
        <v>0</v>
      </c>
      <c r="BR86" s="356">
        <f t="shared" si="87"/>
        <v>0</v>
      </c>
      <c r="BS86" s="149">
        <f t="shared" si="88"/>
        <v>0</v>
      </c>
      <c r="BT86" s="149">
        <f t="shared" si="95"/>
        <v>0</v>
      </c>
      <c r="BU86" s="356">
        <f t="shared" si="51"/>
        <v>0</v>
      </c>
      <c r="BV86" s="149">
        <f t="shared" si="52"/>
        <v>0</v>
      </c>
      <c r="BW86" s="113">
        <f t="shared" si="53"/>
        <v>0</v>
      </c>
      <c r="BX86" s="248">
        <f t="shared" si="54"/>
        <v>0</v>
      </c>
      <c r="BY86" s="175">
        <f t="shared" si="55"/>
        <v>0</v>
      </c>
      <c r="BZ86" s="356">
        <f t="shared" si="96"/>
        <v>0</v>
      </c>
      <c r="CA86" s="149">
        <f t="shared" si="97"/>
        <v>0</v>
      </c>
      <c r="CB86" s="149">
        <f t="shared" si="98"/>
        <v>0</v>
      </c>
      <c r="CC86" s="276">
        <f t="shared" si="99"/>
        <v>0</v>
      </c>
      <c r="CD86" s="248">
        <f t="shared" si="100"/>
        <v>0</v>
      </c>
      <c r="CE86" s="274">
        <f t="shared" si="89"/>
        <v>0</v>
      </c>
      <c r="CF86" s="356">
        <f t="shared" si="101"/>
        <v>0</v>
      </c>
      <c r="CG86" s="149">
        <f t="shared" si="102"/>
        <v>1</v>
      </c>
      <c r="CH86" s="150">
        <f t="shared" si="103"/>
        <v>0</v>
      </c>
      <c r="CI86" s="149">
        <f t="shared" si="64"/>
        <v>0</v>
      </c>
      <c r="CJ86" s="149">
        <f t="shared" si="65"/>
        <v>0</v>
      </c>
      <c r="CK86" s="149">
        <f t="shared" si="66"/>
        <v>0</v>
      </c>
      <c r="CL86" s="149">
        <f t="shared" si="67"/>
        <v>0</v>
      </c>
      <c r="CM86" s="149">
        <f t="shared" si="68"/>
        <v>0</v>
      </c>
      <c r="CN86" s="283">
        <f t="shared" si="104"/>
        <v>0</v>
      </c>
      <c r="CO86" s="149">
        <f t="shared" si="105"/>
        <v>0</v>
      </c>
      <c r="CP86" s="149">
        <f t="shared" si="106"/>
        <v>1</v>
      </c>
      <c r="CQ86" s="283" t="str">
        <f t="shared" si="72"/>
        <v/>
      </c>
      <c r="CR86" s="149" t="str">
        <f t="shared" si="73"/>
        <v xml:space="preserve"> </v>
      </c>
      <c r="CS86" s="149">
        <f t="shared" si="74"/>
        <v>0</v>
      </c>
      <c r="CT86" s="149">
        <v>0</v>
      </c>
      <c r="CU86" s="149">
        <v>0</v>
      </c>
      <c r="CV86" s="149">
        <v>0</v>
      </c>
      <c r="CW86" s="149">
        <v>0</v>
      </c>
      <c r="CX86" s="149">
        <v>0</v>
      </c>
      <c r="CY86" s="149">
        <v>0</v>
      </c>
      <c r="CZ86" s="149">
        <v>0</v>
      </c>
      <c r="DA86" s="149">
        <v>0</v>
      </c>
      <c r="DB86" s="149">
        <v>0</v>
      </c>
      <c r="DC86" s="149">
        <v>0</v>
      </c>
      <c r="DD86" s="149">
        <v>0</v>
      </c>
      <c r="DE86" s="149">
        <v>0</v>
      </c>
      <c r="DF86" s="149">
        <v>0</v>
      </c>
      <c r="DG86" s="149">
        <v>0</v>
      </c>
      <c r="DH86" s="149">
        <v>0</v>
      </c>
      <c r="DI86" s="149">
        <v>0</v>
      </c>
      <c r="DJ86" s="149">
        <v>0</v>
      </c>
      <c r="DK86" s="149">
        <v>0</v>
      </c>
      <c r="DL86" s="149">
        <v>0</v>
      </c>
      <c r="DM86" s="149">
        <v>0</v>
      </c>
      <c r="DN86" s="149">
        <v>0</v>
      </c>
      <c r="DO86" s="149">
        <v>0</v>
      </c>
      <c r="DP86" s="149">
        <v>0</v>
      </c>
      <c r="DQ86" s="149" t="s">
        <v>154</v>
      </c>
      <c r="DR86" s="149">
        <v>0</v>
      </c>
      <c r="DS86" s="149" t="s">
        <v>154</v>
      </c>
      <c r="DT86" s="149" t="s">
        <v>154</v>
      </c>
      <c r="DU86" s="149">
        <v>0</v>
      </c>
      <c r="DV86" s="149">
        <v>0</v>
      </c>
      <c r="DW86" s="149" t="str">
        <f t="shared" si="75"/>
        <v>N</v>
      </c>
      <c r="DX86" s="149" t="str">
        <f t="shared" si="76"/>
        <v/>
      </c>
      <c r="DY86" s="149" t="str">
        <f t="shared" si="77"/>
        <v>N</v>
      </c>
      <c r="DZ86" s="149" t="str">
        <f t="shared" si="78"/>
        <v>N</v>
      </c>
      <c r="EA86" s="149" t="str">
        <f t="shared" si="79"/>
        <v>Not Specified</v>
      </c>
      <c r="EC86" s="149">
        <f t="shared" si="80"/>
        <v>0</v>
      </c>
    </row>
    <row r="87" spans="1:133" s="149" customFormat="1" ht="16.5" customHeight="1">
      <c r="A87" s="149">
        <v>84</v>
      </c>
      <c r="B87" s="149">
        <v>78</v>
      </c>
      <c r="C87" s="150" t="s">
        <v>661</v>
      </c>
      <c r="D87" s="149" t="s">
        <v>173</v>
      </c>
      <c r="E87" s="149" t="s">
        <v>174</v>
      </c>
      <c r="F87" s="149" t="s">
        <v>175</v>
      </c>
      <c r="G87" s="149" t="s">
        <v>176</v>
      </c>
      <c r="H87" s="168" t="s">
        <v>662</v>
      </c>
      <c r="I87" s="149" t="s">
        <v>663</v>
      </c>
      <c r="J87" s="149">
        <v>0.068</v>
      </c>
      <c r="K87" s="149" t="s">
        <v>664</v>
      </c>
      <c r="L87" s="149">
        <v>269097</v>
      </c>
      <c r="M87" s="150">
        <v>21</v>
      </c>
      <c r="N87" s="149" t="s">
        <v>154</v>
      </c>
      <c r="O87" s="149" t="s">
        <v>153</v>
      </c>
      <c r="P87" s="150" t="s">
        <v>153</v>
      </c>
      <c r="Q87" s="149" t="s">
        <v>150</v>
      </c>
      <c r="R87" s="149" t="s">
        <v>154</v>
      </c>
      <c r="S87" s="149" t="s">
        <v>210</v>
      </c>
      <c r="T87" s="149" t="s">
        <v>153</v>
      </c>
      <c r="U87" s="151">
        <v>2030</v>
      </c>
      <c r="V87" s="149" t="s">
        <v>153</v>
      </c>
      <c r="W87" s="149" t="s">
        <v>153</v>
      </c>
      <c r="X87" s="152" t="s">
        <v>153</v>
      </c>
      <c r="Y87" s="149" t="s">
        <v>153</v>
      </c>
      <c r="Z87" s="149" t="s">
        <v>153</v>
      </c>
      <c r="AA87" s="150"/>
      <c r="AC87" s="149" t="s">
        <v>153</v>
      </c>
      <c r="AD87" s="149" t="s">
        <v>153</v>
      </c>
      <c r="AE87" s="149" t="s">
        <v>157</v>
      </c>
      <c r="AF87" s="149" t="s">
        <v>157</v>
      </c>
      <c r="AG87" s="149" t="s">
        <v>153</v>
      </c>
      <c r="AH87" s="150" t="s">
        <v>159</v>
      </c>
      <c r="AI87" s="149" t="s">
        <v>180</v>
      </c>
      <c r="AJ87" s="149" t="s">
        <v>154</v>
      </c>
      <c r="AK87" s="170" t="s">
        <v>665</v>
      </c>
      <c r="AL87" s="149">
        <v>2060</v>
      </c>
      <c r="AM87" s="149" t="s">
        <v>666</v>
      </c>
      <c r="AN87" s="150"/>
      <c r="AP87" s="149" t="s">
        <v>154</v>
      </c>
      <c r="AQ87" s="149" t="s">
        <v>153</v>
      </c>
      <c r="AR87" s="149" t="s">
        <v>153</v>
      </c>
      <c r="AU87" s="150"/>
      <c r="AV87" s="188" t="s">
        <v>168</v>
      </c>
      <c r="AW87" s="172" t="s">
        <v>153</v>
      </c>
      <c r="AX87" s="149" t="s">
        <v>153</v>
      </c>
      <c r="AY87" s="149" t="s">
        <v>154</v>
      </c>
      <c r="AZ87" s="149" t="s">
        <v>153</v>
      </c>
      <c r="BA87" s="149" t="s">
        <v>153</v>
      </c>
      <c r="BC87" s="150"/>
      <c r="BE87" s="173"/>
      <c r="BF87" s="150"/>
      <c r="BG87" s="283">
        <f t="shared" si="81"/>
        <v>0</v>
      </c>
      <c r="BH87" s="149">
        <f t="shared" si="82"/>
        <v>0</v>
      </c>
      <c r="BI87" s="149">
        <f t="shared" si="90"/>
        <v>0</v>
      </c>
      <c r="BJ87" s="280">
        <f t="shared" si="91"/>
        <v>0</v>
      </c>
      <c r="BK87" s="356">
        <f t="shared" si="83"/>
        <v>0</v>
      </c>
      <c r="BL87" s="149">
        <f t="shared" si="84"/>
        <v>0</v>
      </c>
      <c r="BM87" s="149">
        <f t="shared" si="92"/>
        <v>0</v>
      </c>
      <c r="BN87" s="278">
        <f t="shared" si="93"/>
        <v>0</v>
      </c>
      <c r="BO87" s="149">
        <f t="shared" si="85"/>
        <v>0</v>
      </c>
      <c r="BP87" s="149">
        <f t="shared" si="86"/>
        <v>0</v>
      </c>
      <c r="BQ87" s="149">
        <f t="shared" si="94"/>
        <v>0</v>
      </c>
      <c r="BR87" s="356">
        <f t="shared" si="87"/>
        <v>0</v>
      </c>
      <c r="BS87" s="149">
        <f t="shared" si="88"/>
        <v>0</v>
      </c>
      <c r="BT87" s="149">
        <f t="shared" si="95"/>
        <v>0</v>
      </c>
      <c r="BU87" s="356">
        <f t="shared" si="51"/>
        <v>0</v>
      </c>
      <c r="BV87" s="149">
        <f t="shared" si="52"/>
        <v>0</v>
      </c>
      <c r="BW87" s="113">
        <f t="shared" si="53"/>
        <v>0</v>
      </c>
      <c r="BX87" s="248">
        <f t="shared" si="54"/>
        <v>1</v>
      </c>
      <c r="BY87" s="175">
        <f t="shared" si="55"/>
        <v>0</v>
      </c>
      <c r="BZ87" s="356">
        <f t="shared" si="96"/>
        <v>0</v>
      </c>
      <c r="CA87" s="149">
        <f t="shared" si="97"/>
        <v>0</v>
      </c>
      <c r="CB87" s="149">
        <f t="shared" si="98"/>
        <v>0</v>
      </c>
      <c r="CC87" s="276">
        <f t="shared" si="99"/>
        <v>0</v>
      </c>
      <c r="CD87" s="248">
        <f t="shared" si="100"/>
        <v>1</v>
      </c>
      <c r="CE87" s="274">
        <f t="shared" si="89"/>
        <v>0</v>
      </c>
      <c r="CF87" s="356">
        <f t="shared" si="101"/>
        <v>0</v>
      </c>
      <c r="CG87" s="149">
        <f t="shared" si="102"/>
        <v>0</v>
      </c>
      <c r="CH87" s="150">
        <f t="shared" si="103"/>
        <v>0</v>
      </c>
      <c r="CI87" s="149">
        <f t="shared" si="64"/>
        <v>0</v>
      </c>
      <c r="CJ87" s="149">
        <f t="shared" si="65"/>
        <v>0</v>
      </c>
      <c r="CK87" s="149">
        <f t="shared" si="66"/>
        <v>0</v>
      </c>
      <c r="CL87" s="149">
        <f t="shared" si="67"/>
        <v>0</v>
      </c>
      <c r="CM87" s="149">
        <f t="shared" si="68"/>
        <v>0</v>
      </c>
      <c r="CN87" s="283">
        <f t="shared" si="104"/>
        <v>0</v>
      </c>
      <c r="CO87" s="149">
        <f t="shared" si="105"/>
        <v>0</v>
      </c>
      <c r="CP87" s="149">
        <f t="shared" si="106"/>
        <v>1</v>
      </c>
      <c r="CQ87" s="283">
        <f t="shared" si="72"/>
        <v>1</v>
      </c>
      <c r="CR87" s="149" t="str">
        <f t="shared" si="73"/>
        <v xml:space="preserve"> </v>
      </c>
      <c r="CS87" s="149">
        <f t="shared" si="74"/>
        <v>0</v>
      </c>
      <c r="CT87" s="149">
        <v>0</v>
      </c>
      <c r="CU87" s="149">
        <v>0</v>
      </c>
      <c r="CV87" s="149">
        <v>0</v>
      </c>
      <c r="CW87" s="149">
        <v>0</v>
      </c>
      <c r="CX87" s="149">
        <v>0</v>
      </c>
      <c r="CY87" s="149">
        <v>0</v>
      </c>
      <c r="CZ87" s="149">
        <v>0</v>
      </c>
      <c r="DA87" s="149">
        <v>0</v>
      </c>
      <c r="DB87" s="149">
        <v>0</v>
      </c>
      <c r="DC87" s="149">
        <v>0</v>
      </c>
      <c r="DD87" s="149">
        <v>0</v>
      </c>
      <c r="DE87" s="149">
        <v>0</v>
      </c>
      <c r="DF87" s="149">
        <v>0</v>
      </c>
      <c r="DG87" s="149">
        <v>0</v>
      </c>
      <c r="DH87" s="149">
        <v>0</v>
      </c>
      <c r="DI87" s="149">
        <v>0</v>
      </c>
      <c r="DJ87" s="149">
        <v>0</v>
      </c>
      <c r="DK87" s="149">
        <v>0</v>
      </c>
      <c r="DL87" s="149">
        <v>0</v>
      </c>
      <c r="DM87" s="149">
        <v>0</v>
      </c>
      <c r="DN87" s="149">
        <v>0</v>
      </c>
      <c r="DO87" s="149">
        <v>0</v>
      </c>
      <c r="DP87" s="149">
        <v>0</v>
      </c>
      <c r="DQ87" s="149" t="s">
        <v>154</v>
      </c>
      <c r="DR87" s="149">
        <v>0</v>
      </c>
      <c r="DS87" s="149" t="s">
        <v>154</v>
      </c>
      <c r="DT87" s="149" t="s">
        <v>180</v>
      </c>
      <c r="DU87" s="149" t="s">
        <v>7861</v>
      </c>
      <c r="DV87" s="149">
        <v>0</v>
      </c>
      <c r="DW87" s="149" t="str">
        <f t="shared" si="75"/>
        <v>Y</v>
      </c>
      <c r="DX87" s="149" t="str">
        <f t="shared" si="76"/>
        <v/>
      </c>
      <c r="DY87" s="149" t="str">
        <f t="shared" si="77"/>
        <v>N</v>
      </c>
      <c r="DZ87" s="149" t="str">
        <f t="shared" si="78"/>
        <v>N</v>
      </c>
      <c r="EA87" s="149" t="str">
        <f t="shared" si="79"/>
        <v>Not Specified</v>
      </c>
      <c r="EC87" s="149">
        <f t="shared" si="80"/>
        <v>0</v>
      </c>
    </row>
    <row r="88" spans="1:133" s="149" customFormat="1" ht="16.5" customHeight="1">
      <c r="A88" s="149">
        <v>85</v>
      </c>
      <c r="B88" s="149">
        <v>92</v>
      </c>
      <c r="C88" s="150" t="s">
        <v>667</v>
      </c>
      <c r="D88" s="149" t="s">
        <v>205</v>
      </c>
      <c r="E88" s="149" t="s">
        <v>206</v>
      </c>
      <c r="F88" s="149" t="s">
        <v>145</v>
      </c>
      <c r="G88" s="149" t="s">
        <v>146</v>
      </c>
      <c r="H88" s="168" t="s">
        <v>668</v>
      </c>
      <c r="I88" s="149" t="s">
        <v>669</v>
      </c>
      <c r="J88" s="149">
        <v>-0.515</v>
      </c>
      <c r="K88" s="149" t="s">
        <v>670</v>
      </c>
      <c r="L88" s="149">
        <v>65680</v>
      </c>
      <c r="M88" s="150">
        <v>27</v>
      </c>
      <c r="N88" s="149" t="s">
        <v>154</v>
      </c>
      <c r="O88" s="149" t="s">
        <v>153</v>
      </c>
      <c r="P88" s="150" t="s">
        <v>153</v>
      </c>
      <c r="Q88" s="149" t="s">
        <v>150</v>
      </c>
      <c r="R88" s="149" t="s">
        <v>150</v>
      </c>
      <c r="S88" s="149" t="s">
        <v>151</v>
      </c>
      <c r="T88" s="149" t="s">
        <v>152</v>
      </c>
      <c r="U88" s="151">
        <v>2029</v>
      </c>
      <c r="V88" s="149" t="s">
        <v>153</v>
      </c>
      <c r="W88" s="149" t="s">
        <v>153</v>
      </c>
      <c r="X88" s="152" t="s">
        <v>153</v>
      </c>
      <c r="Y88" s="149" t="s">
        <v>153</v>
      </c>
      <c r="Z88" s="149" t="s">
        <v>153</v>
      </c>
      <c r="AA88" s="150"/>
      <c r="AC88" s="149" t="s">
        <v>281</v>
      </c>
      <c r="AD88" s="149" t="s">
        <v>240</v>
      </c>
      <c r="AE88" s="149" t="s">
        <v>157</v>
      </c>
      <c r="AF88" s="149" t="s">
        <v>157</v>
      </c>
      <c r="AG88" s="149" t="s">
        <v>157</v>
      </c>
      <c r="AH88" s="150" t="s">
        <v>218</v>
      </c>
      <c r="AJ88" s="149" t="s">
        <v>154</v>
      </c>
      <c r="AK88" s="170" t="s">
        <v>153</v>
      </c>
      <c r="AN88" s="150"/>
      <c r="AP88" s="149" t="s">
        <v>154</v>
      </c>
      <c r="AQ88" s="149" t="s">
        <v>153</v>
      </c>
      <c r="AR88" s="149" t="s">
        <v>153</v>
      </c>
      <c r="AU88" s="150"/>
      <c r="AV88" s="149" t="s">
        <v>168</v>
      </c>
      <c r="AW88" s="172" t="s">
        <v>168</v>
      </c>
      <c r="AX88" s="149" t="s">
        <v>158</v>
      </c>
      <c r="AY88" s="149" t="s">
        <v>150</v>
      </c>
      <c r="AZ88" s="149" t="s">
        <v>671</v>
      </c>
      <c r="BA88" s="149">
        <v>2032</v>
      </c>
      <c r="BC88" s="150"/>
      <c r="BE88" s="173"/>
      <c r="BF88" s="150"/>
      <c r="BG88" s="283">
        <f t="shared" si="81"/>
        <v>0</v>
      </c>
      <c r="BH88" s="149">
        <f t="shared" si="82"/>
        <v>0</v>
      </c>
      <c r="BI88" s="149">
        <f t="shared" si="90"/>
        <v>0</v>
      </c>
      <c r="BJ88" s="280">
        <f t="shared" si="91"/>
        <v>0</v>
      </c>
      <c r="BK88" s="356">
        <f t="shared" si="83"/>
        <v>0</v>
      </c>
      <c r="BL88" s="149">
        <f t="shared" si="84"/>
        <v>1</v>
      </c>
      <c r="BM88" s="149">
        <f t="shared" si="92"/>
        <v>0</v>
      </c>
      <c r="BN88" s="278">
        <f t="shared" si="93"/>
        <v>1</v>
      </c>
      <c r="BO88" s="149">
        <f t="shared" si="85"/>
        <v>0</v>
      </c>
      <c r="BP88" s="149">
        <f t="shared" si="86"/>
        <v>0</v>
      </c>
      <c r="BQ88" s="149">
        <f t="shared" si="94"/>
        <v>0</v>
      </c>
      <c r="BR88" s="356">
        <f t="shared" si="87"/>
        <v>0</v>
      </c>
      <c r="BS88" s="149">
        <f t="shared" si="88"/>
        <v>0</v>
      </c>
      <c r="BT88" s="149">
        <f t="shared" si="95"/>
        <v>0</v>
      </c>
      <c r="BU88" s="356">
        <f t="shared" si="51"/>
        <v>0</v>
      </c>
      <c r="BV88" s="149">
        <f t="shared" si="52"/>
        <v>0</v>
      </c>
      <c r="BW88" s="113">
        <f t="shared" si="53"/>
        <v>0</v>
      </c>
      <c r="BX88" s="248">
        <f t="shared" si="54"/>
        <v>0</v>
      </c>
      <c r="BY88" s="175">
        <f t="shared" si="55"/>
        <v>0</v>
      </c>
      <c r="BZ88" s="356">
        <f t="shared" si="96"/>
        <v>0</v>
      </c>
      <c r="CA88" s="149">
        <f t="shared" si="97"/>
        <v>0</v>
      </c>
      <c r="CB88" s="149">
        <f t="shared" si="98"/>
        <v>0</v>
      </c>
      <c r="CC88" s="276">
        <f t="shared" si="99"/>
        <v>0</v>
      </c>
      <c r="CD88" s="248">
        <f t="shared" si="100"/>
        <v>0</v>
      </c>
      <c r="CE88" s="274">
        <f t="shared" si="89"/>
        <v>0</v>
      </c>
      <c r="CF88" s="356">
        <f t="shared" si="101"/>
        <v>0</v>
      </c>
      <c r="CG88" s="149">
        <f t="shared" si="102"/>
        <v>0</v>
      </c>
      <c r="CH88" s="150">
        <f t="shared" si="103"/>
        <v>1</v>
      </c>
      <c r="CI88" s="149">
        <f t="shared" si="64"/>
        <v>0</v>
      </c>
      <c r="CJ88" s="149">
        <f t="shared" si="65"/>
        <v>1</v>
      </c>
      <c r="CK88" s="149">
        <f t="shared" si="66"/>
        <v>0</v>
      </c>
      <c r="CL88" s="149">
        <f t="shared" si="67"/>
        <v>1</v>
      </c>
      <c r="CM88" s="149">
        <f t="shared" si="68"/>
        <v>1</v>
      </c>
      <c r="CN88" s="283">
        <f t="shared" si="104"/>
        <v>0</v>
      </c>
      <c r="CO88" s="149">
        <f t="shared" si="105"/>
        <v>0</v>
      </c>
      <c r="CP88" s="149">
        <f t="shared" si="106"/>
        <v>1</v>
      </c>
      <c r="CQ88" s="283">
        <f t="shared" si="72"/>
        <v>1</v>
      </c>
      <c r="CR88" s="149" t="str">
        <f t="shared" si="73"/>
        <v xml:space="preserve"> </v>
      </c>
      <c r="CS88" s="149">
        <f t="shared" si="74"/>
        <v>0</v>
      </c>
      <c r="CT88" s="149">
        <v>0</v>
      </c>
      <c r="CU88" s="149">
        <v>0</v>
      </c>
      <c r="CV88" s="149">
        <v>0</v>
      </c>
      <c r="CW88" s="149">
        <v>0</v>
      </c>
      <c r="CX88" s="149">
        <v>0</v>
      </c>
      <c r="CY88" s="149">
        <v>0</v>
      </c>
      <c r="CZ88" s="149">
        <v>0</v>
      </c>
      <c r="DA88" s="149">
        <v>0</v>
      </c>
      <c r="DB88" s="149">
        <v>0</v>
      </c>
      <c r="DC88" s="149">
        <v>0</v>
      </c>
      <c r="DD88" s="149">
        <v>1</v>
      </c>
      <c r="DE88" s="149">
        <v>1</v>
      </c>
      <c r="DF88" s="149">
        <v>0</v>
      </c>
      <c r="DG88" s="149">
        <v>0</v>
      </c>
      <c r="DH88" s="149">
        <v>0</v>
      </c>
      <c r="DI88" s="149">
        <v>0</v>
      </c>
      <c r="DJ88" s="149">
        <v>0</v>
      </c>
      <c r="DK88" s="149">
        <v>0</v>
      </c>
      <c r="DL88" s="149">
        <v>0</v>
      </c>
      <c r="DM88" s="149">
        <v>0</v>
      </c>
      <c r="DN88" s="149">
        <v>0</v>
      </c>
      <c r="DO88" s="149">
        <v>1</v>
      </c>
      <c r="DP88" s="149">
        <v>0</v>
      </c>
      <c r="DQ88" s="149" t="s">
        <v>150</v>
      </c>
      <c r="DR88" s="149" t="s">
        <v>158</v>
      </c>
      <c r="DS88" s="149" t="s">
        <v>154</v>
      </c>
      <c r="DT88" s="149" t="s">
        <v>154</v>
      </c>
      <c r="DU88" s="149">
        <v>0</v>
      </c>
      <c r="DV88" s="149">
        <v>0</v>
      </c>
      <c r="DW88" s="149" t="str">
        <f t="shared" si="75"/>
        <v>Y</v>
      </c>
      <c r="DX88" s="149" t="str">
        <f t="shared" si="76"/>
        <v/>
      </c>
      <c r="DY88" s="149" t="str">
        <f t="shared" si="77"/>
        <v>N</v>
      </c>
      <c r="DZ88" s="149" t="str">
        <f t="shared" si="78"/>
        <v>N</v>
      </c>
      <c r="EA88" s="149" t="str">
        <f t="shared" si="79"/>
        <v>Not Specified</v>
      </c>
      <c r="EC88" s="149">
        <f t="shared" si="80"/>
        <v>0</v>
      </c>
    </row>
    <row r="89" spans="1:133" s="149" customFormat="1" ht="16.5" customHeight="1">
      <c r="A89" s="149">
        <v>86</v>
      </c>
      <c r="B89" s="149">
        <v>69</v>
      </c>
      <c r="C89" s="150" t="s">
        <v>672</v>
      </c>
      <c r="D89" s="149" t="s">
        <v>599</v>
      </c>
      <c r="E89" s="149" t="s">
        <v>184</v>
      </c>
      <c r="F89" s="149" t="s">
        <v>175</v>
      </c>
      <c r="G89" s="149" t="s">
        <v>176</v>
      </c>
      <c r="H89" s="168" t="s">
        <v>673</v>
      </c>
      <c r="I89" s="149" t="s">
        <v>674</v>
      </c>
      <c r="J89" s="149">
        <v>0.206</v>
      </c>
      <c r="K89" s="149" t="s">
        <v>675</v>
      </c>
      <c r="L89" s="149">
        <v>170430</v>
      </c>
      <c r="M89" s="150">
        <v>19</v>
      </c>
      <c r="N89" s="149" t="s">
        <v>154</v>
      </c>
      <c r="O89" s="149" t="s">
        <v>153</v>
      </c>
      <c r="P89" s="150" t="s">
        <v>153</v>
      </c>
      <c r="Q89" s="149" t="s">
        <v>154</v>
      </c>
      <c r="R89" s="149" t="s">
        <v>154</v>
      </c>
      <c r="S89" s="149" t="s">
        <v>153</v>
      </c>
      <c r="T89" s="149" t="s">
        <v>153</v>
      </c>
      <c r="U89" s="151" t="s">
        <v>153</v>
      </c>
      <c r="V89" s="149" t="s">
        <v>153</v>
      </c>
      <c r="W89" s="149" t="s">
        <v>153</v>
      </c>
      <c r="X89" s="152" t="s">
        <v>153</v>
      </c>
      <c r="Y89" s="149" t="s">
        <v>153</v>
      </c>
      <c r="Z89" s="149" t="s">
        <v>153</v>
      </c>
      <c r="AA89" s="150"/>
      <c r="AC89" s="149" t="s">
        <v>153</v>
      </c>
      <c r="AD89" s="149" t="s">
        <v>153</v>
      </c>
      <c r="AE89" s="149" t="s">
        <v>153</v>
      </c>
      <c r="AF89" s="149" t="s">
        <v>153</v>
      </c>
      <c r="AG89" s="149" t="s">
        <v>153</v>
      </c>
      <c r="AH89" s="150" t="s">
        <v>153</v>
      </c>
      <c r="AI89" s="149" t="s">
        <v>180</v>
      </c>
      <c r="AJ89" s="149" t="s">
        <v>154</v>
      </c>
      <c r="AK89" s="170" t="s">
        <v>153</v>
      </c>
      <c r="AL89" s="149">
        <v>2060</v>
      </c>
      <c r="AM89" s="171" t="s">
        <v>676</v>
      </c>
      <c r="AN89" s="149" t="s">
        <v>677</v>
      </c>
      <c r="AP89" s="149" t="s">
        <v>154</v>
      </c>
      <c r="AQ89" s="149" t="s">
        <v>153</v>
      </c>
      <c r="AR89" s="149" t="s">
        <v>153</v>
      </c>
      <c r="AU89" s="150"/>
      <c r="AV89" s="188" t="s">
        <v>168</v>
      </c>
      <c r="AW89" s="172" t="s">
        <v>153</v>
      </c>
      <c r="AX89" s="149" t="s">
        <v>153</v>
      </c>
      <c r="AY89" s="149" t="s">
        <v>154</v>
      </c>
      <c r="AZ89" s="149" t="s">
        <v>153</v>
      </c>
      <c r="BA89" s="149" t="s">
        <v>153</v>
      </c>
      <c r="BC89" s="150"/>
      <c r="BE89" s="173"/>
      <c r="BF89" s="150"/>
      <c r="BG89" s="283">
        <f t="shared" si="81"/>
        <v>0</v>
      </c>
      <c r="BH89" s="149">
        <f t="shared" si="82"/>
        <v>0</v>
      </c>
      <c r="BI89" s="149">
        <f t="shared" si="90"/>
        <v>0</v>
      </c>
      <c r="BJ89" s="280">
        <f t="shared" si="91"/>
        <v>0</v>
      </c>
      <c r="BK89" s="356">
        <f t="shared" si="83"/>
        <v>0</v>
      </c>
      <c r="BL89" s="149">
        <f t="shared" si="84"/>
        <v>0</v>
      </c>
      <c r="BM89" s="149">
        <f t="shared" si="92"/>
        <v>0</v>
      </c>
      <c r="BN89" s="278">
        <f t="shared" si="93"/>
        <v>0</v>
      </c>
      <c r="BO89" s="149">
        <f t="shared" si="85"/>
        <v>0</v>
      </c>
      <c r="BP89" s="149">
        <f t="shared" si="86"/>
        <v>0</v>
      </c>
      <c r="BQ89" s="149">
        <f t="shared" si="94"/>
        <v>0</v>
      </c>
      <c r="BR89" s="356">
        <f t="shared" si="87"/>
        <v>0</v>
      </c>
      <c r="BS89" s="149">
        <f t="shared" si="88"/>
        <v>0</v>
      </c>
      <c r="BT89" s="149">
        <f t="shared" si="95"/>
        <v>0</v>
      </c>
      <c r="BU89" s="356">
        <f t="shared" si="51"/>
        <v>0</v>
      </c>
      <c r="BV89" s="149">
        <f t="shared" si="52"/>
        <v>0</v>
      </c>
      <c r="BW89" s="113">
        <f t="shared" si="53"/>
        <v>0</v>
      </c>
      <c r="BX89" s="248">
        <f t="shared" si="54"/>
        <v>1</v>
      </c>
      <c r="BY89" s="175">
        <f t="shared" si="55"/>
        <v>0</v>
      </c>
      <c r="BZ89" s="356">
        <f t="shared" si="96"/>
        <v>0</v>
      </c>
      <c r="CA89" s="149">
        <f t="shared" si="97"/>
        <v>0</v>
      </c>
      <c r="CB89" s="149">
        <f t="shared" si="98"/>
        <v>0</v>
      </c>
      <c r="CC89" s="276">
        <f t="shared" si="99"/>
        <v>0</v>
      </c>
      <c r="CD89" s="248">
        <f t="shared" si="100"/>
        <v>1</v>
      </c>
      <c r="CE89" s="274">
        <f t="shared" si="89"/>
        <v>0</v>
      </c>
      <c r="CF89" s="356">
        <f t="shared" si="101"/>
        <v>0</v>
      </c>
      <c r="CG89" s="149">
        <f t="shared" si="102"/>
        <v>0</v>
      </c>
      <c r="CH89" s="150">
        <f t="shared" si="103"/>
        <v>0</v>
      </c>
      <c r="CI89" s="149">
        <f t="shared" si="64"/>
        <v>0</v>
      </c>
      <c r="CJ89" s="149">
        <f t="shared" si="65"/>
        <v>0</v>
      </c>
      <c r="CK89" s="149">
        <f t="shared" si="66"/>
        <v>0</v>
      </c>
      <c r="CL89" s="149">
        <f t="shared" si="67"/>
        <v>0</v>
      </c>
      <c r="CM89" s="149">
        <f t="shared" si="68"/>
        <v>0</v>
      </c>
      <c r="CN89" s="283">
        <f t="shared" si="104"/>
        <v>0</v>
      </c>
      <c r="CO89" s="149">
        <f t="shared" si="105"/>
        <v>0</v>
      </c>
      <c r="CP89" s="149">
        <f t="shared" si="106"/>
        <v>1</v>
      </c>
      <c r="CQ89" s="283" t="str">
        <f t="shared" si="72"/>
        <v/>
      </c>
      <c r="CR89" s="149" t="str">
        <f t="shared" si="73"/>
        <v xml:space="preserve"> </v>
      </c>
      <c r="CS89" s="149">
        <f t="shared" si="74"/>
        <v>0</v>
      </c>
      <c r="CT89" s="149">
        <v>0</v>
      </c>
      <c r="CU89" s="149">
        <v>0</v>
      </c>
      <c r="CV89" s="149">
        <v>0</v>
      </c>
      <c r="CW89" s="149">
        <v>0</v>
      </c>
      <c r="CX89" s="149">
        <v>0</v>
      </c>
      <c r="CY89" s="149">
        <v>0</v>
      </c>
      <c r="CZ89" s="149">
        <v>0</v>
      </c>
      <c r="DA89" s="149">
        <v>0</v>
      </c>
      <c r="DB89" s="149">
        <v>0</v>
      </c>
      <c r="DC89" s="149">
        <v>0</v>
      </c>
      <c r="DD89" s="149">
        <v>0</v>
      </c>
      <c r="DE89" s="149">
        <v>0</v>
      </c>
      <c r="DF89" s="149">
        <v>0</v>
      </c>
      <c r="DG89" s="149">
        <v>0</v>
      </c>
      <c r="DH89" s="149">
        <v>0</v>
      </c>
      <c r="DI89" s="149">
        <v>0</v>
      </c>
      <c r="DJ89" s="149">
        <v>0</v>
      </c>
      <c r="DK89" s="149">
        <v>0</v>
      </c>
      <c r="DL89" s="149">
        <v>0</v>
      </c>
      <c r="DM89" s="149">
        <v>0</v>
      </c>
      <c r="DN89" s="149">
        <v>0</v>
      </c>
      <c r="DO89" s="149">
        <v>0</v>
      </c>
      <c r="DP89" s="149">
        <v>0</v>
      </c>
      <c r="DQ89" s="149" t="s">
        <v>154</v>
      </c>
      <c r="DR89" s="149">
        <v>0</v>
      </c>
      <c r="DS89" s="149" t="s">
        <v>154</v>
      </c>
      <c r="DT89" s="149" t="s">
        <v>180</v>
      </c>
      <c r="DU89" s="149" t="s">
        <v>3005</v>
      </c>
      <c r="DV89" s="149">
        <v>0</v>
      </c>
      <c r="DW89" s="149" t="str">
        <f t="shared" si="75"/>
        <v>N</v>
      </c>
      <c r="DX89" s="149" t="str">
        <f t="shared" si="76"/>
        <v/>
      </c>
      <c r="DY89" s="149" t="str">
        <f t="shared" si="77"/>
        <v>N</v>
      </c>
      <c r="DZ89" s="149" t="str">
        <f t="shared" si="78"/>
        <v>N</v>
      </c>
      <c r="EA89" s="149" t="str">
        <f t="shared" si="79"/>
        <v>Not Specified</v>
      </c>
      <c r="EC89" s="149">
        <f t="shared" si="80"/>
        <v>0</v>
      </c>
    </row>
    <row r="90" spans="1:133" s="149" customFormat="1" ht="16.5" customHeight="1">
      <c r="A90" s="149">
        <v>87</v>
      </c>
      <c r="B90" s="149">
        <v>102</v>
      </c>
      <c r="C90" s="150" t="s">
        <v>678</v>
      </c>
      <c r="D90" s="149" t="s">
        <v>679</v>
      </c>
      <c r="E90" s="149" t="s">
        <v>174</v>
      </c>
      <c r="F90" s="149" t="s">
        <v>680</v>
      </c>
      <c r="G90" s="149" t="s">
        <v>246</v>
      </c>
      <c r="H90" s="168" t="s">
        <v>681</v>
      </c>
      <c r="I90" s="149" t="s">
        <v>682</v>
      </c>
      <c r="J90" s="149">
        <v>0</v>
      </c>
      <c r="K90" s="149" t="s">
        <v>683</v>
      </c>
      <c r="L90" s="149">
        <v>501000</v>
      </c>
      <c r="M90" s="150">
        <v>29</v>
      </c>
      <c r="N90" s="149" t="s">
        <v>154</v>
      </c>
      <c r="O90" s="149" t="s">
        <v>153</v>
      </c>
      <c r="P90" s="150" t="s">
        <v>153</v>
      </c>
      <c r="Q90" s="149" t="s">
        <v>154</v>
      </c>
      <c r="R90" s="149" t="s">
        <v>154</v>
      </c>
      <c r="S90" s="149" t="s">
        <v>153</v>
      </c>
      <c r="T90" s="149" t="s">
        <v>153</v>
      </c>
      <c r="U90" s="151" t="s">
        <v>153</v>
      </c>
      <c r="V90" s="149" t="s">
        <v>153</v>
      </c>
      <c r="W90" s="149" t="s">
        <v>153</v>
      </c>
      <c r="X90" s="152" t="s">
        <v>153</v>
      </c>
      <c r="Y90" s="149" t="s">
        <v>153</v>
      </c>
      <c r="Z90" s="149" t="s">
        <v>153</v>
      </c>
      <c r="AA90" s="150"/>
      <c r="AC90" s="149" t="s">
        <v>513</v>
      </c>
      <c r="AD90" s="149" t="s">
        <v>240</v>
      </c>
      <c r="AE90" s="149" t="s">
        <v>157</v>
      </c>
      <c r="AF90" s="149" t="s">
        <v>157</v>
      </c>
      <c r="AG90" s="149" t="s">
        <v>157</v>
      </c>
      <c r="AH90" s="150" t="s">
        <v>218</v>
      </c>
      <c r="AJ90" s="149" t="s">
        <v>154</v>
      </c>
      <c r="AK90" s="170" t="s">
        <v>153</v>
      </c>
      <c r="AN90" s="150"/>
      <c r="AP90" s="149" t="s">
        <v>154</v>
      </c>
      <c r="AQ90" s="149" t="s">
        <v>153</v>
      </c>
      <c r="AR90" s="149" t="s">
        <v>153</v>
      </c>
      <c r="AU90" s="150"/>
      <c r="AV90" s="149" t="s">
        <v>157</v>
      </c>
      <c r="AW90" s="172" t="s">
        <v>190</v>
      </c>
      <c r="AX90" s="149" t="s">
        <v>158</v>
      </c>
      <c r="AY90" s="149" t="s">
        <v>150</v>
      </c>
      <c r="AZ90" s="149" t="s">
        <v>684</v>
      </c>
      <c r="BA90" s="149">
        <v>2050</v>
      </c>
      <c r="BC90" s="150"/>
      <c r="BE90" s="173"/>
      <c r="BF90" s="150"/>
      <c r="BG90" s="283">
        <f t="shared" si="81"/>
        <v>0</v>
      </c>
      <c r="BH90" s="149">
        <f t="shared" si="82"/>
        <v>0</v>
      </c>
      <c r="BI90" s="149">
        <f t="shared" si="90"/>
        <v>0</v>
      </c>
      <c r="BJ90" s="280">
        <f t="shared" si="91"/>
        <v>0</v>
      </c>
      <c r="BK90" s="356">
        <f t="shared" si="83"/>
        <v>0</v>
      </c>
      <c r="BL90" s="149">
        <f t="shared" si="84"/>
        <v>0</v>
      </c>
      <c r="BM90" s="149">
        <f t="shared" si="92"/>
        <v>0</v>
      </c>
      <c r="BN90" s="278">
        <f t="shared" si="93"/>
        <v>0</v>
      </c>
      <c r="BO90" s="149">
        <f t="shared" si="85"/>
        <v>0</v>
      </c>
      <c r="BP90" s="149">
        <f t="shared" si="86"/>
        <v>0</v>
      </c>
      <c r="BQ90" s="149">
        <f t="shared" si="94"/>
        <v>0</v>
      </c>
      <c r="BR90" s="356">
        <f t="shared" si="87"/>
        <v>0</v>
      </c>
      <c r="BS90" s="149">
        <f t="shared" si="88"/>
        <v>0</v>
      </c>
      <c r="BT90" s="149">
        <f t="shared" si="95"/>
        <v>0</v>
      </c>
      <c r="BU90" s="356">
        <f t="shared" si="51"/>
        <v>0</v>
      </c>
      <c r="BV90" s="149">
        <f t="shared" si="52"/>
        <v>0</v>
      </c>
      <c r="BW90" s="113">
        <f t="shared" si="53"/>
        <v>0</v>
      </c>
      <c r="BX90" s="248">
        <f t="shared" si="54"/>
        <v>0</v>
      </c>
      <c r="BY90" s="175">
        <f t="shared" si="55"/>
        <v>0</v>
      </c>
      <c r="BZ90" s="356">
        <f t="shared" si="96"/>
        <v>0</v>
      </c>
      <c r="CA90" s="149">
        <f t="shared" si="97"/>
        <v>0</v>
      </c>
      <c r="CB90" s="149">
        <f t="shared" si="98"/>
        <v>0</v>
      </c>
      <c r="CC90" s="276">
        <f t="shared" si="99"/>
        <v>0</v>
      </c>
      <c r="CD90" s="248">
        <f t="shared" si="100"/>
        <v>0</v>
      </c>
      <c r="CE90" s="274">
        <f t="shared" si="89"/>
        <v>0</v>
      </c>
      <c r="CF90" s="356">
        <f t="shared" si="101"/>
        <v>0</v>
      </c>
      <c r="CG90" s="149">
        <f t="shared" si="102"/>
        <v>0</v>
      </c>
      <c r="CH90" s="150">
        <f t="shared" si="103"/>
        <v>1</v>
      </c>
      <c r="CI90" s="149">
        <f t="shared" si="64"/>
        <v>0</v>
      </c>
      <c r="CJ90" s="149">
        <f t="shared" si="65"/>
        <v>0</v>
      </c>
      <c r="CK90" s="149">
        <f t="shared" si="66"/>
        <v>0</v>
      </c>
      <c r="CL90" s="149">
        <f t="shared" si="67"/>
        <v>0</v>
      </c>
      <c r="CM90" s="149">
        <f t="shared" si="68"/>
        <v>0</v>
      </c>
      <c r="CN90" s="283">
        <f t="shared" si="104"/>
        <v>1</v>
      </c>
      <c r="CO90" s="149">
        <f t="shared" si="105"/>
        <v>0</v>
      </c>
      <c r="CP90" s="149">
        <f t="shared" si="106"/>
        <v>0</v>
      </c>
      <c r="CQ90" s="283" t="str">
        <f t="shared" si="72"/>
        <v/>
      </c>
      <c r="CR90" s="149" t="str">
        <f t="shared" si="73"/>
        <v xml:space="preserve"> </v>
      </c>
      <c r="CS90" s="149">
        <f t="shared" si="74"/>
        <v>0</v>
      </c>
      <c r="CT90" s="149">
        <v>0</v>
      </c>
      <c r="CU90" s="149">
        <v>0</v>
      </c>
      <c r="CV90" s="149">
        <v>0</v>
      </c>
      <c r="CW90" s="149">
        <v>0</v>
      </c>
      <c r="CX90" s="149">
        <v>0</v>
      </c>
      <c r="CY90" s="149">
        <v>0</v>
      </c>
      <c r="CZ90" s="149">
        <v>0</v>
      </c>
      <c r="DA90" s="149">
        <v>0</v>
      </c>
      <c r="DB90" s="149">
        <v>0</v>
      </c>
      <c r="DC90" s="149">
        <v>0</v>
      </c>
      <c r="DD90" s="149">
        <v>0</v>
      </c>
      <c r="DE90" s="149">
        <v>0</v>
      </c>
      <c r="DF90" s="149">
        <v>0</v>
      </c>
      <c r="DG90" s="149">
        <v>0</v>
      </c>
      <c r="DH90" s="149">
        <v>0</v>
      </c>
      <c r="DI90" s="149">
        <v>0</v>
      </c>
      <c r="DJ90" s="149">
        <v>0</v>
      </c>
      <c r="DK90" s="149">
        <v>0</v>
      </c>
      <c r="DL90" s="149">
        <v>0</v>
      </c>
      <c r="DM90" s="149">
        <v>0</v>
      </c>
      <c r="DN90" s="149">
        <v>0</v>
      </c>
      <c r="DO90" s="149">
        <v>0</v>
      </c>
      <c r="DP90" s="149">
        <v>0</v>
      </c>
      <c r="DQ90" s="149" t="s">
        <v>154</v>
      </c>
      <c r="DR90" s="149">
        <v>0</v>
      </c>
      <c r="DS90" s="149" t="s">
        <v>154</v>
      </c>
      <c r="DT90" s="149" t="s">
        <v>154</v>
      </c>
      <c r="DU90" s="149">
        <v>0</v>
      </c>
      <c r="DV90" s="149">
        <v>0</v>
      </c>
      <c r="DW90" s="149" t="str">
        <f t="shared" si="75"/>
        <v>N</v>
      </c>
      <c r="DX90" s="149" t="str">
        <f t="shared" si="76"/>
        <v/>
      </c>
      <c r="DY90" s="149" t="str">
        <f t="shared" si="77"/>
        <v>N</v>
      </c>
      <c r="DZ90" s="149" t="str">
        <f t="shared" si="78"/>
        <v>N</v>
      </c>
      <c r="EA90" s="149" t="str">
        <f t="shared" si="79"/>
        <v>Yes</v>
      </c>
      <c r="EC90" s="149">
        <f t="shared" si="80"/>
        <v>0</v>
      </c>
    </row>
    <row r="91" spans="1:133" s="149" customFormat="1" ht="16.5" customHeight="1">
      <c r="A91" s="149">
        <v>88</v>
      </c>
      <c r="B91" s="149">
        <v>86</v>
      </c>
      <c r="C91" s="150" t="s">
        <v>685</v>
      </c>
      <c r="D91" s="149" t="s">
        <v>192</v>
      </c>
      <c r="E91" s="149" t="s">
        <v>193</v>
      </c>
      <c r="F91" s="149" t="s">
        <v>686</v>
      </c>
      <c r="G91" s="149" t="s">
        <v>176</v>
      </c>
      <c r="H91" s="168" t="s">
        <v>687</v>
      </c>
      <c r="I91" s="149" t="s">
        <v>688</v>
      </c>
      <c r="J91" s="149">
        <v>-0.021</v>
      </c>
      <c r="K91" s="149" t="s">
        <v>689</v>
      </c>
      <c r="L91" s="149">
        <v>381876</v>
      </c>
      <c r="M91" s="150">
        <v>22</v>
      </c>
      <c r="N91" s="149" t="s">
        <v>154</v>
      </c>
      <c r="O91" s="149" t="s">
        <v>153</v>
      </c>
      <c r="P91" s="150" t="s">
        <v>153</v>
      </c>
      <c r="Q91" s="149" t="s">
        <v>154</v>
      </c>
      <c r="R91" s="149" t="s">
        <v>154</v>
      </c>
      <c r="S91" s="149" t="s">
        <v>153</v>
      </c>
      <c r="T91" s="149" t="s">
        <v>153</v>
      </c>
      <c r="U91" s="151" t="s">
        <v>153</v>
      </c>
      <c r="V91" s="149" t="s">
        <v>153</v>
      </c>
      <c r="W91" s="149" t="s">
        <v>153</v>
      </c>
      <c r="X91" s="152" t="s">
        <v>153</v>
      </c>
      <c r="Y91" s="149" t="s">
        <v>153</v>
      </c>
      <c r="Z91" s="149" t="s">
        <v>153</v>
      </c>
      <c r="AA91" s="150"/>
      <c r="AC91" s="149" t="s">
        <v>167</v>
      </c>
      <c r="AD91" s="149" t="s">
        <v>6</v>
      </c>
      <c r="AE91" s="149" t="s">
        <v>157</v>
      </c>
      <c r="AF91" s="149" t="s">
        <v>157</v>
      </c>
      <c r="AG91" s="149" t="s">
        <v>157</v>
      </c>
      <c r="AH91" s="150" t="s">
        <v>218</v>
      </c>
      <c r="AJ91" s="149" t="s">
        <v>154</v>
      </c>
      <c r="AK91" s="170" t="s">
        <v>153</v>
      </c>
      <c r="AM91" s="261"/>
      <c r="AN91" s="150"/>
      <c r="AO91" s="149" t="s">
        <v>219</v>
      </c>
      <c r="AP91" s="149" t="s">
        <v>150</v>
      </c>
      <c r="AQ91" s="149" t="s">
        <v>218</v>
      </c>
      <c r="AR91" s="149" t="s">
        <v>690</v>
      </c>
      <c r="AS91" s="149">
        <v>2035</v>
      </c>
      <c r="AU91" s="150"/>
      <c r="AV91" s="149" t="s">
        <v>157</v>
      </c>
      <c r="AW91" s="172" t="s">
        <v>262</v>
      </c>
      <c r="AX91" s="149" t="s">
        <v>158</v>
      </c>
      <c r="AY91" s="149" t="s">
        <v>154</v>
      </c>
      <c r="AZ91" s="149" t="s">
        <v>153</v>
      </c>
      <c r="BA91" s="149" t="s">
        <v>153</v>
      </c>
      <c r="BC91" s="150"/>
      <c r="BE91" s="173"/>
      <c r="BF91" s="150"/>
      <c r="BG91" s="283">
        <f t="shared" si="81"/>
        <v>0</v>
      </c>
      <c r="BH91" s="149">
        <f t="shared" si="82"/>
        <v>0</v>
      </c>
      <c r="BI91" s="149">
        <f t="shared" si="90"/>
        <v>0</v>
      </c>
      <c r="BJ91" s="280">
        <f t="shared" si="91"/>
        <v>0</v>
      </c>
      <c r="BK91" s="356">
        <f t="shared" si="83"/>
        <v>0</v>
      </c>
      <c r="BL91" s="149">
        <f t="shared" si="84"/>
        <v>0</v>
      </c>
      <c r="BM91" s="149">
        <f t="shared" si="92"/>
        <v>0</v>
      </c>
      <c r="BN91" s="278">
        <f t="shared" si="93"/>
        <v>0</v>
      </c>
      <c r="BO91" s="149">
        <f t="shared" si="85"/>
        <v>0</v>
      </c>
      <c r="BP91" s="149">
        <f t="shared" si="86"/>
        <v>0</v>
      </c>
      <c r="BQ91" s="149">
        <f t="shared" si="94"/>
        <v>0</v>
      </c>
      <c r="BR91" s="356">
        <f t="shared" si="87"/>
        <v>0</v>
      </c>
      <c r="BS91" s="149">
        <f t="shared" si="88"/>
        <v>0</v>
      </c>
      <c r="BT91" s="149">
        <f t="shared" si="95"/>
        <v>1</v>
      </c>
      <c r="BU91" s="356">
        <f t="shared" si="51"/>
        <v>0</v>
      </c>
      <c r="BV91" s="149">
        <f t="shared" si="52"/>
        <v>0</v>
      </c>
      <c r="BW91" s="113">
        <f t="shared" si="53"/>
        <v>0</v>
      </c>
      <c r="BX91" s="248">
        <f t="shared" si="54"/>
        <v>0</v>
      </c>
      <c r="BY91" s="175">
        <f t="shared" si="55"/>
        <v>0</v>
      </c>
      <c r="BZ91" s="356">
        <f t="shared" si="96"/>
        <v>0</v>
      </c>
      <c r="CA91" s="149">
        <f t="shared" si="97"/>
        <v>0</v>
      </c>
      <c r="CB91" s="149">
        <f t="shared" si="98"/>
        <v>1</v>
      </c>
      <c r="CC91" s="276">
        <f t="shared" si="99"/>
        <v>1</v>
      </c>
      <c r="CD91" s="248">
        <f t="shared" si="100"/>
        <v>1</v>
      </c>
      <c r="CE91" s="274">
        <f t="shared" si="89"/>
        <v>1</v>
      </c>
      <c r="CF91" s="356">
        <f t="shared" si="101"/>
        <v>0</v>
      </c>
      <c r="CG91" s="149">
        <f t="shared" si="102"/>
        <v>0</v>
      </c>
      <c r="CH91" s="150">
        <f t="shared" si="103"/>
        <v>0</v>
      </c>
      <c r="CI91" s="149">
        <f t="shared" si="64"/>
        <v>0</v>
      </c>
      <c r="CJ91" s="149">
        <f t="shared" si="65"/>
        <v>0</v>
      </c>
      <c r="CK91" s="149">
        <f t="shared" si="66"/>
        <v>1</v>
      </c>
      <c r="CL91" s="149">
        <f t="shared" si="67"/>
        <v>1</v>
      </c>
      <c r="CM91" s="149">
        <f t="shared" si="68"/>
        <v>1</v>
      </c>
      <c r="CN91" s="283">
        <f t="shared" si="104"/>
        <v>1</v>
      </c>
      <c r="CO91" s="149">
        <f t="shared" si="105"/>
        <v>0</v>
      </c>
      <c r="CP91" s="149">
        <f t="shared" si="106"/>
        <v>0</v>
      </c>
      <c r="CQ91" s="283" t="str">
        <f t="shared" si="72"/>
        <v/>
      </c>
      <c r="CR91" s="149" t="str">
        <f t="shared" si="73"/>
        <v xml:space="preserve"> 2035</v>
      </c>
      <c r="CS91" s="149">
        <f t="shared" si="74"/>
        <v>2035</v>
      </c>
      <c r="CT91" s="149">
        <v>0</v>
      </c>
      <c r="CU91" s="149">
        <v>0</v>
      </c>
      <c r="CV91" s="149">
        <v>0</v>
      </c>
      <c r="CW91" s="149">
        <v>0</v>
      </c>
      <c r="CX91" s="149">
        <v>0</v>
      </c>
      <c r="CY91" s="149">
        <v>0</v>
      </c>
      <c r="CZ91" s="149">
        <v>1</v>
      </c>
      <c r="DA91" s="149">
        <v>1</v>
      </c>
      <c r="DB91" s="149">
        <v>0</v>
      </c>
      <c r="DC91" s="149">
        <v>0</v>
      </c>
      <c r="DD91" s="149">
        <v>0</v>
      </c>
      <c r="DE91" s="149">
        <v>0</v>
      </c>
      <c r="DF91" s="149">
        <v>0</v>
      </c>
      <c r="DG91" s="149">
        <v>0</v>
      </c>
      <c r="DH91" s="149">
        <v>0</v>
      </c>
      <c r="DI91" s="149">
        <v>0</v>
      </c>
      <c r="DJ91" s="149">
        <v>1</v>
      </c>
      <c r="DK91" s="149">
        <v>0</v>
      </c>
      <c r="DL91" s="149">
        <v>1</v>
      </c>
      <c r="DM91" s="149">
        <v>0</v>
      </c>
      <c r="DN91" s="149">
        <v>0</v>
      </c>
      <c r="DO91" s="149">
        <v>1</v>
      </c>
      <c r="DP91" s="149">
        <v>0</v>
      </c>
      <c r="DQ91" s="149" t="s">
        <v>154</v>
      </c>
      <c r="DR91" s="149">
        <v>0</v>
      </c>
      <c r="DS91" s="149" t="s">
        <v>160</v>
      </c>
      <c r="DT91" s="149" t="s">
        <v>154</v>
      </c>
      <c r="DU91" s="149">
        <v>0</v>
      </c>
      <c r="DV91" s="149" t="s">
        <v>3005</v>
      </c>
      <c r="DW91" s="149" t="str">
        <f t="shared" si="75"/>
        <v>N</v>
      </c>
      <c r="DX91" s="149" t="str">
        <f t="shared" si="76"/>
        <v/>
      </c>
      <c r="DY91" s="149" t="str">
        <f t="shared" si="77"/>
        <v>Y</v>
      </c>
      <c r="DZ91" s="149" t="str">
        <f t="shared" si="78"/>
        <v>N</v>
      </c>
      <c r="EA91" s="149" t="str">
        <f t="shared" si="79"/>
        <v>Yes</v>
      </c>
      <c r="EC91" s="149">
        <f t="shared" si="80"/>
        <v>2035</v>
      </c>
    </row>
    <row r="92" spans="1:133" s="149" customFormat="1" ht="16.5" customHeight="1">
      <c r="A92" s="149">
        <v>89</v>
      </c>
      <c r="B92" s="149">
        <v>104</v>
      </c>
      <c r="C92" s="150" t="s">
        <v>691</v>
      </c>
      <c r="D92" s="149" t="s">
        <v>290</v>
      </c>
      <c r="E92" s="149" t="s">
        <v>229</v>
      </c>
      <c r="F92" s="149" t="s">
        <v>374</v>
      </c>
      <c r="G92" s="149" t="s">
        <v>246</v>
      </c>
      <c r="H92" s="168" t="s">
        <v>692</v>
      </c>
      <c r="I92" s="149" t="s">
        <v>693</v>
      </c>
      <c r="J92" s="149">
        <v>0.685</v>
      </c>
      <c r="K92" s="149" t="s">
        <v>694</v>
      </c>
      <c r="L92" s="149">
        <v>114139</v>
      </c>
      <c r="M92" s="150">
        <v>29</v>
      </c>
      <c r="N92" s="149" t="s">
        <v>154</v>
      </c>
      <c r="O92" s="149" t="s">
        <v>153</v>
      </c>
      <c r="P92" s="150" t="s">
        <v>153</v>
      </c>
      <c r="Q92" s="149" t="s">
        <v>154</v>
      </c>
      <c r="R92" s="149" t="s">
        <v>154</v>
      </c>
      <c r="S92" s="149" t="s">
        <v>153</v>
      </c>
      <c r="T92" s="149" t="s">
        <v>153</v>
      </c>
      <c r="U92" s="151" t="s">
        <v>153</v>
      </c>
      <c r="V92" s="149" t="s">
        <v>153</v>
      </c>
      <c r="W92" s="149" t="s">
        <v>153</v>
      </c>
      <c r="X92" s="152" t="s">
        <v>153</v>
      </c>
      <c r="Y92" s="149" t="s">
        <v>153</v>
      </c>
      <c r="Z92" s="149" t="s">
        <v>153</v>
      </c>
      <c r="AA92" s="150"/>
      <c r="AC92" s="149" t="s">
        <v>202</v>
      </c>
      <c r="AD92" s="149" t="s">
        <v>5</v>
      </c>
      <c r="AE92" s="149" t="s">
        <v>157</v>
      </c>
      <c r="AF92" s="149" t="s">
        <v>157</v>
      </c>
      <c r="AG92" s="149" t="s">
        <v>157</v>
      </c>
      <c r="AH92" s="150" t="s">
        <v>218</v>
      </c>
      <c r="AI92" s="149" t="s">
        <v>219</v>
      </c>
      <c r="AJ92" s="149" t="s">
        <v>150</v>
      </c>
      <c r="AK92" s="170" t="s">
        <v>695</v>
      </c>
      <c r="AL92" s="149">
        <v>2050</v>
      </c>
      <c r="AN92" s="150"/>
      <c r="AP92" s="149" t="s">
        <v>154</v>
      </c>
      <c r="AQ92" s="149" t="s">
        <v>153</v>
      </c>
      <c r="AR92" s="149" t="s">
        <v>153</v>
      </c>
      <c r="AU92" s="150"/>
      <c r="AV92" s="149" t="s">
        <v>168</v>
      </c>
      <c r="AW92" s="172" t="s">
        <v>190</v>
      </c>
      <c r="AX92" s="149" t="s">
        <v>158</v>
      </c>
      <c r="AY92" s="149" t="s">
        <v>154</v>
      </c>
      <c r="AZ92" s="149" t="s">
        <v>153</v>
      </c>
      <c r="BA92" s="149" t="s">
        <v>153</v>
      </c>
      <c r="BC92" s="150"/>
      <c r="BE92" s="173"/>
      <c r="BF92" s="150"/>
      <c r="BG92" s="283">
        <f t="shared" si="81"/>
        <v>0</v>
      </c>
      <c r="BH92" s="149">
        <f t="shared" si="82"/>
        <v>0</v>
      </c>
      <c r="BI92" s="149">
        <f t="shared" si="90"/>
        <v>0</v>
      </c>
      <c r="BJ92" s="280">
        <f t="shared" si="91"/>
        <v>0</v>
      </c>
      <c r="BK92" s="356">
        <f t="shared" si="83"/>
        <v>0</v>
      </c>
      <c r="BL92" s="149">
        <f t="shared" si="84"/>
        <v>0</v>
      </c>
      <c r="BM92" s="149">
        <f t="shared" si="92"/>
        <v>0</v>
      </c>
      <c r="BN92" s="278">
        <f t="shared" si="93"/>
        <v>0</v>
      </c>
      <c r="BO92" s="149">
        <f t="shared" si="85"/>
        <v>0</v>
      </c>
      <c r="BP92" s="149">
        <f t="shared" si="86"/>
        <v>0</v>
      </c>
      <c r="BQ92" s="149">
        <f t="shared" si="94"/>
        <v>0</v>
      </c>
      <c r="BR92" s="356">
        <f t="shared" si="87"/>
        <v>0</v>
      </c>
      <c r="BS92" s="149">
        <f t="shared" si="88"/>
        <v>0</v>
      </c>
      <c r="BT92" s="149">
        <f t="shared" si="95"/>
        <v>0</v>
      </c>
      <c r="BU92" s="356">
        <f t="shared" si="51"/>
        <v>0</v>
      </c>
      <c r="BV92" s="149">
        <f t="shared" si="52"/>
        <v>0</v>
      </c>
      <c r="BW92" s="113">
        <f t="shared" si="53"/>
        <v>1</v>
      </c>
      <c r="BX92" s="248">
        <f t="shared" si="54"/>
        <v>0</v>
      </c>
      <c r="BY92" s="175">
        <f t="shared" si="55"/>
        <v>1</v>
      </c>
      <c r="BZ92" s="356">
        <f t="shared" si="96"/>
        <v>0</v>
      </c>
      <c r="CA92" s="149">
        <f t="shared" si="97"/>
        <v>0</v>
      </c>
      <c r="CB92" s="149">
        <f t="shared" si="98"/>
        <v>0</v>
      </c>
      <c r="CC92" s="276">
        <f t="shared" si="99"/>
        <v>0</v>
      </c>
      <c r="CD92" s="248">
        <f t="shared" si="100"/>
        <v>0</v>
      </c>
      <c r="CE92" s="274">
        <f t="shared" si="89"/>
        <v>1</v>
      </c>
      <c r="CF92" s="356">
        <f t="shared" si="101"/>
        <v>0</v>
      </c>
      <c r="CG92" s="149">
        <f t="shared" si="102"/>
        <v>0</v>
      </c>
      <c r="CH92" s="150">
        <f t="shared" si="103"/>
        <v>0</v>
      </c>
      <c r="CI92" s="149">
        <f t="shared" si="64"/>
        <v>0</v>
      </c>
      <c r="CJ92" s="149">
        <f t="shared" si="65"/>
        <v>0</v>
      </c>
      <c r="CK92" s="149">
        <f t="shared" si="66"/>
        <v>1</v>
      </c>
      <c r="CL92" s="149">
        <f t="shared" si="67"/>
        <v>1</v>
      </c>
      <c r="CM92" s="149">
        <f t="shared" si="68"/>
        <v>1</v>
      </c>
      <c r="CN92" s="283">
        <f t="shared" si="104"/>
        <v>0</v>
      </c>
      <c r="CO92" s="149">
        <f t="shared" si="105"/>
        <v>0</v>
      </c>
      <c r="CP92" s="149">
        <f t="shared" si="106"/>
        <v>1</v>
      </c>
      <c r="CQ92" s="283" t="str">
        <f t="shared" si="72"/>
        <v/>
      </c>
      <c r="CR92" s="149" t="str">
        <f t="shared" si="73"/>
        <v xml:space="preserve"> </v>
      </c>
      <c r="CS92" s="149">
        <f t="shared" si="74"/>
        <v>0</v>
      </c>
      <c r="CT92" s="149">
        <v>0</v>
      </c>
      <c r="CU92" s="149">
        <v>0</v>
      </c>
      <c r="CV92" s="149">
        <v>1</v>
      </c>
      <c r="CW92" s="149">
        <v>1</v>
      </c>
      <c r="CX92" s="149">
        <v>0</v>
      </c>
      <c r="CY92" s="149">
        <v>0</v>
      </c>
      <c r="CZ92" s="149">
        <v>0</v>
      </c>
      <c r="DA92" s="149">
        <v>0</v>
      </c>
      <c r="DB92" s="149">
        <v>0</v>
      </c>
      <c r="DC92" s="149">
        <v>0</v>
      </c>
      <c r="DD92" s="149">
        <v>0</v>
      </c>
      <c r="DE92" s="149">
        <v>0</v>
      </c>
      <c r="DF92" s="149">
        <v>0</v>
      </c>
      <c r="DG92" s="149">
        <v>0</v>
      </c>
      <c r="DH92" s="149">
        <v>0</v>
      </c>
      <c r="DI92" s="149">
        <v>0</v>
      </c>
      <c r="DJ92" s="149">
        <v>1</v>
      </c>
      <c r="DK92" s="149">
        <v>0</v>
      </c>
      <c r="DL92" s="149">
        <v>1</v>
      </c>
      <c r="DM92" s="149">
        <v>1</v>
      </c>
      <c r="DN92" s="149">
        <v>0</v>
      </c>
      <c r="DO92" s="149">
        <v>1</v>
      </c>
      <c r="DP92" s="149">
        <v>0</v>
      </c>
      <c r="DQ92" s="149" t="s">
        <v>154</v>
      </c>
      <c r="DR92" s="149">
        <v>0</v>
      </c>
      <c r="DS92" s="149" t="s">
        <v>7858</v>
      </c>
      <c r="DT92" s="149" t="s">
        <v>7859</v>
      </c>
      <c r="DU92" s="149" t="s">
        <v>150</v>
      </c>
      <c r="DV92" s="149">
        <v>0</v>
      </c>
      <c r="DW92" s="149" t="str">
        <f t="shared" si="75"/>
        <v>N</v>
      </c>
      <c r="DX92" s="149" t="str">
        <f t="shared" si="76"/>
        <v/>
      </c>
      <c r="DY92" s="149" t="str">
        <f t="shared" si="77"/>
        <v>N</v>
      </c>
      <c r="DZ92" s="149" t="str">
        <f t="shared" si="78"/>
        <v>Y</v>
      </c>
      <c r="EA92" s="149" t="str">
        <f t="shared" si="79"/>
        <v>Not Specified</v>
      </c>
      <c r="EC92" s="149">
        <f t="shared" si="80"/>
        <v>0</v>
      </c>
    </row>
    <row r="93" spans="1:133" s="149" customFormat="1" ht="16.5" customHeight="1">
      <c r="A93" s="149">
        <v>90</v>
      </c>
      <c r="B93" s="149">
        <v>89</v>
      </c>
      <c r="C93" s="150" t="s">
        <v>696</v>
      </c>
      <c r="D93" s="149" t="s">
        <v>192</v>
      </c>
      <c r="E93" s="149" t="s">
        <v>193</v>
      </c>
      <c r="F93" s="149" t="s">
        <v>680</v>
      </c>
      <c r="G93" s="149" t="s">
        <v>246</v>
      </c>
      <c r="H93" s="168" t="s">
        <v>697</v>
      </c>
      <c r="I93" s="149" t="s">
        <v>698</v>
      </c>
      <c r="J93" s="149">
        <v>-0.215</v>
      </c>
      <c r="K93" s="149" t="s">
        <v>699</v>
      </c>
      <c r="L93" s="149">
        <v>333700</v>
      </c>
      <c r="M93" s="150">
        <v>19</v>
      </c>
      <c r="N93" s="149" t="s">
        <v>154</v>
      </c>
      <c r="O93" s="149" t="s">
        <v>153</v>
      </c>
      <c r="P93" s="150" t="s">
        <v>153</v>
      </c>
      <c r="Q93" s="149" t="s">
        <v>154</v>
      </c>
      <c r="R93" s="149" t="s">
        <v>154</v>
      </c>
      <c r="S93" s="149" t="s">
        <v>153</v>
      </c>
      <c r="T93" s="149" t="s">
        <v>153</v>
      </c>
      <c r="U93" s="151" t="s">
        <v>153</v>
      </c>
      <c r="V93" s="149" t="s">
        <v>153</v>
      </c>
      <c r="W93" s="149" t="s">
        <v>153</v>
      </c>
      <c r="X93" s="152" t="s">
        <v>153</v>
      </c>
      <c r="Y93" s="149" t="s">
        <v>153</v>
      </c>
      <c r="Z93" s="149" t="s">
        <v>153</v>
      </c>
      <c r="AA93" s="150"/>
      <c r="AC93" s="149" t="s">
        <v>202</v>
      </c>
      <c r="AD93" s="149" t="s">
        <v>5</v>
      </c>
      <c r="AE93" s="149" t="s">
        <v>157</v>
      </c>
      <c r="AF93" s="149" t="s">
        <v>157</v>
      </c>
      <c r="AG93" s="149" t="s">
        <v>158</v>
      </c>
      <c r="AH93" s="150" t="s">
        <v>159</v>
      </c>
      <c r="AI93" s="149" t="s">
        <v>160</v>
      </c>
      <c r="AJ93" s="149" t="s">
        <v>150</v>
      </c>
      <c r="AK93" s="170" t="s">
        <v>700</v>
      </c>
      <c r="AL93" s="149">
        <v>2050</v>
      </c>
      <c r="AN93" s="150"/>
      <c r="AP93" s="149" t="s">
        <v>154</v>
      </c>
      <c r="AQ93" s="149" t="s">
        <v>153</v>
      </c>
      <c r="AR93" s="149" t="s">
        <v>153</v>
      </c>
      <c r="AU93" s="150"/>
      <c r="AV93" s="149" t="s">
        <v>168</v>
      </c>
      <c r="AW93" s="172" t="s">
        <v>190</v>
      </c>
      <c r="AX93" s="149" t="s">
        <v>158</v>
      </c>
      <c r="AY93" s="149" t="s">
        <v>154</v>
      </c>
      <c r="AZ93" s="149" t="s">
        <v>153</v>
      </c>
      <c r="BA93" s="149" t="s">
        <v>153</v>
      </c>
      <c r="BC93" s="150"/>
      <c r="BE93" s="173"/>
      <c r="BF93" s="150"/>
      <c r="BG93" s="283">
        <f t="shared" si="81"/>
        <v>0</v>
      </c>
      <c r="BH93" s="149">
        <f t="shared" si="82"/>
        <v>0</v>
      </c>
      <c r="BI93" s="149">
        <f t="shared" si="90"/>
        <v>0</v>
      </c>
      <c r="BJ93" s="280">
        <f t="shared" si="91"/>
        <v>0</v>
      </c>
      <c r="BK93" s="356">
        <f t="shared" si="83"/>
        <v>0</v>
      </c>
      <c r="BL93" s="149">
        <f t="shared" si="84"/>
        <v>0</v>
      </c>
      <c r="BM93" s="149">
        <f t="shared" si="92"/>
        <v>0</v>
      </c>
      <c r="BN93" s="278">
        <f t="shared" si="93"/>
        <v>0</v>
      </c>
      <c r="BO93" s="149">
        <f t="shared" si="85"/>
        <v>0</v>
      </c>
      <c r="BP93" s="149">
        <f t="shared" si="86"/>
        <v>0</v>
      </c>
      <c r="BQ93" s="149">
        <f t="shared" si="94"/>
        <v>0</v>
      </c>
      <c r="BR93" s="356">
        <f t="shared" si="87"/>
        <v>0</v>
      </c>
      <c r="BS93" s="149">
        <f t="shared" si="88"/>
        <v>0</v>
      </c>
      <c r="BT93" s="149">
        <f t="shared" si="95"/>
        <v>0</v>
      </c>
      <c r="BU93" s="356">
        <f t="shared" si="51"/>
        <v>0</v>
      </c>
      <c r="BV93" s="149">
        <f t="shared" si="52"/>
        <v>0</v>
      </c>
      <c r="BW93" s="113">
        <f t="shared" si="53"/>
        <v>1</v>
      </c>
      <c r="BX93" s="248">
        <f t="shared" si="54"/>
        <v>0</v>
      </c>
      <c r="BY93" s="175">
        <f t="shared" si="55"/>
        <v>1</v>
      </c>
      <c r="BZ93" s="356">
        <f t="shared" si="96"/>
        <v>0</v>
      </c>
      <c r="CA93" s="149">
        <f t="shared" si="97"/>
        <v>0</v>
      </c>
      <c r="CB93" s="149">
        <f t="shared" si="98"/>
        <v>0</v>
      </c>
      <c r="CC93" s="276">
        <f t="shared" si="99"/>
        <v>0</v>
      </c>
      <c r="CD93" s="248">
        <f t="shared" si="100"/>
        <v>0</v>
      </c>
      <c r="CE93" s="274">
        <f t="shared" si="89"/>
        <v>1</v>
      </c>
      <c r="CF93" s="356">
        <f t="shared" si="101"/>
        <v>0</v>
      </c>
      <c r="CG93" s="149">
        <f t="shared" si="102"/>
        <v>0</v>
      </c>
      <c r="CH93" s="150">
        <f t="shared" si="103"/>
        <v>0</v>
      </c>
      <c r="CI93" s="149">
        <f t="shared" si="64"/>
        <v>0</v>
      </c>
      <c r="CJ93" s="149">
        <f t="shared" si="65"/>
        <v>0</v>
      </c>
      <c r="CK93" s="149">
        <f t="shared" si="66"/>
        <v>1</v>
      </c>
      <c r="CL93" s="149">
        <f t="shared" si="67"/>
        <v>1</v>
      </c>
      <c r="CM93" s="149">
        <f t="shared" si="68"/>
        <v>1</v>
      </c>
      <c r="CN93" s="283">
        <f t="shared" si="104"/>
        <v>0</v>
      </c>
      <c r="CO93" s="149">
        <f t="shared" si="105"/>
        <v>0</v>
      </c>
      <c r="CP93" s="149">
        <f t="shared" si="106"/>
        <v>1</v>
      </c>
      <c r="CQ93" s="283" t="str">
        <f t="shared" si="72"/>
        <v/>
      </c>
      <c r="CR93" s="149" t="str">
        <f t="shared" si="73"/>
        <v xml:space="preserve"> </v>
      </c>
      <c r="CS93" s="149">
        <f t="shared" si="74"/>
        <v>0</v>
      </c>
      <c r="CT93" s="149">
        <v>0</v>
      </c>
      <c r="CU93" s="149">
        <v>0</v>
      </c>
      <c r="CV93" s="149">
        <v>1</v>
      </c>
      <c r="CW93" s="149">
        <v>1</v>
      </c>
      <c r="CX93" s="149">
        <v>0</v>
      </c>
      <c r="CY93" s="149">
        <v>0</v>
      </c>
      <c r="CZ93" s="149">
        <v>0</v>
      </c>
      <c r="DA93" s="149">
        <v>0</v>
      </c>
      <c r="DB93" s="149">
        <v>0</v>
      </c>
      <c r="DC93" s="149">
        <v>0</v>
      </c>
      <c r="DD93" s="149">
        <v>0</v>
      </c>
      <c r="DE93" s="149">
        <v>0</v>
      </c>
      <c r="DF93" s="149">
        <v>0</v>
      </c>
      <c r="DG93" s="149">
        <v>0</v>
      </c>
      <c r="DH93" s="149">
        <v>0</v>
      </c>
      <c r="DI93" s="149">
        <v>0</v>
      </c>
      <c r="DJ93" s="149">
        <v>1</v>
      </c>
      <c r="DK93" s="149">
        <v>0</v>
      </c>
      <c r="DL93" s="149">
        <v>1</v>
      </c>
      <c r="DM93" s="149">
        <v>1</v>
      </c>
      <c r="DN93" s="149">
        <v>0</v>
      </c>
      <c r="DO93" s="149">
        <v>1</v>
      </c>
      <c r="DP93" s="149">
        <v>0</v>
      </c>
      <c r="DQ93" s="149" t="s">
        <v>154</v>
      </c>
      <c r="DR93" s="149">
        <v>0</v>
      </c>
      <c r="DS93" s="149" t="s">
        <v>154</v>
      </c>
      <c r="DT93" s="149" t="s">
        <v>160</v>
      </c>
      <c r="DU93" s="149" t="s">
        <v>150</v>
      </c>
      <c r="DV93" s="149" t="s">
        <v>154</v>
      </c>
      <c r="DW93" s="149" t="str">
        <f t="shared" si="75"/>
        <v>N</v>
      </c>
      <c r="DX93" s="149" t="str">
        <f t="shared" si="76"/>
        <v/>
      </c>
      <c r="DY93" s="149" t="str">
        <f t="shared" si="77"/>
        <v>N</v>
      </c>
      <c r="DZ93" s="149" t="str">
        <f t="shared" si="78"/>
        <v>Y</v>
      </c>
      <c r="EA93" s="149" t="str">
        <f t="shared" si="79"/>
        <v>Not Specified</v>
      </c>
      <c r="EC93" s="149">
        <f t="shared" si="80"/>
        <v>0</v>
      </c>
    </row>
    <row r="94" spans="1:133" s="149" customFormat="1" ht="16.5" customHeight="1">
      <c r="A94" s="149">
        <v>91</v>
      </c>
      <c r="B94" s="149">
        <v>143</v>
      </c>
      <c r="C94" s="150" t="s">
        <v>701</v>
      </c>
      <c r="D94" s="149" t="s">
        <v>702</v>
      </c>
      <c r="E94" s="149" t="s">
        <v>244</v>
      </c>
      <c r="F94" s="149" t="s">
        <v>175</v>
      </c>
      <c r="G94" s="149" t="s">
        <v>176</v>
      </c>
      <c r="H94" s="168" t="s">
        <v>703</v>
      </c>
      <c r="I94" s="149" t="s">
        <v>704</v>
      </c>
      <c r="J94" s="149">
        <v>0.318</v>
      </c>
      <c r="K94" s="149" t="s">
        <v>705</v>
      </c>
      <c r="L94" s="149">
        <v>968872</v>
      </c>
      <c r="M94" s="150">
        <v>4</v>
      </c>
      <c r="N94" s="149" t="s">
        <v>154</v>
      </c>
      <c r="O94" s="149" t="s">
        <v>153</v>
      </c>
      <c r="P94" s="150" t="s">
        <v>153</v>
      </c>
      <c r="Q94" s="149" t="s">
        <v>154</v>
      </c>
      <c r="R94" s="149" t="s">
        <v>154</v>
      </c>
      <c r="S94" s="149" t="s">
        <v>153</v>
      </c>
      <c r="T94" s="149" t="s">
        <v>153</v>
      </c>
      <c r="U94" s="151" t="s">
        <v>153</v>
      </c>
      <c r="V94" s="149" t="s">
        <v>153</v>
      </c>
      <c r="W94" s="149" t="s">
        <v>153</v>
      </c>
      <c r="X94" s="152" t="s">
        <v>153</v>
      </c>
      <c r="Y94" s="149" t="s">
        <v>153</v>
      </c>
      <c r="Z94" s="149" t="s">
        <v>153</v>
      </c>
      <c r="AA94" s="150"/>
      <c r="AC94" s="149" t="s">
        <v>202</v>
      </c>
      <c r="AD94" s="149" t="s">
        <v>5</v>
      </c>
      <c r="AE94" s="149" t="s">
        <v>157</v>
      </c>
      <c r="AF94" s="149" t="s">
        <v>157</v>
      </c>
      <c r="AG94" s="149" t="s">
        <v>157</v>
      </c>
      <c r="AH94" s="150" t="s">
        <v>218</v>
      </c>
      <c r="AI94" s="149" t="s">
        <v>219</v>
      </c>
      <c r="AJ94" s="149" t="s">
        <v>150</v>
      </c>
      <c r="AK94" s="170" t="s">
        <v>706</v>
      </c>
      <c r="AL94" s="149">
        <v>2045</v>
      </c>
      <c r="AN94" s="150"/>
      <c r="AP94" s="149" t="s">
        <v>154</v>
      </c>
      <c r="AQ94" s="149" t="s">
        <v>153</v>
      </c>
      <c r="AR94" s="149" t="s">
        <v>153</v>
      </c>
      <c r="AU94" s="150"/>
      <c r="AV94" s="149" t="s">
        <v>168</v>
      </c>
      <c r="AW94" s="172" t="s">
        <v>168</v>
      </c>
      <c r="AX94" s="149" t="s">
        <v>158</v>
      </c>
      <c r="AY94" s="149" t="s">
        <v>154</v>
      </c>
      <c r="AZ94" s="149" t="s">
        <v>153</v>
      </c>
      <c r="BA94" s="149" t="s">
        <v>153</v>
      </c>
      <c r="BC94" s="150"/>
      <c r="BE94" s="173"/>
      <c r="BF94" s="150"/>
      <c r="BG94" s="283">
        <f t="shared" si="81"/>
        <v>0</v>
      </c>
      <c r="BH94" s="149">
        <f t="shared" si="82"/>
        <v>0</v>
      </c>
      <c r="BI94" s="149">
        <f t="shared" si="90"/>
        <v>0</v>
      </c>
      <c r="BJ94" s="280">
        <f t="shared" si="91"/>
        <v>0</v>
      </c>
      <c r="BK94" s="356">
        <f t="shared" si="83"/>
        <v>0</v>
      </c>
      <c r="BL94" s="149">
        <f t="shared" si="84"/>
        <v>0</v>
      </c>
      <c r="BM94" s="149">
        <f t="shared" si="92"/>
        <v>0</v>
      </c>
      <c r="BN94" s="278">
        <f t="shared" si="93"/>
        <v>0</v>
      </c>
      <c r="BO94" s="149">
        <f t="shared" si="85"/>
        <v>0</v>
      </c>
      <c r="BP94" s="149">
        <f t="shared" si="86"/>
        <v>0</v>
      </c>
      <c r="BQ94" s="149">
        <f t="shared" si="94"/>
        <v>0</v>
      </c>
      <c r="BR94" s="356">
        <f t="shared" si="87"/>
        <v>0</v>
      </c>
      <c r="BS94" s="149">
        <f t="shared" si="88"/>
        <v>0</v>
      </c>
      <c r="BT94" s="149">
        <f t="shared" si="95"/>
        <v>0</v>
      </c>
      <c r="BU94" s="356">
        <f t="shared" si="51"/>
        <v>0</v>
      </c>
      <c r="BV94" s="149">
        <f t="shared" si="52"/>
        <v>0</v>
      </c>
      <c r="BW94" s="113">
        <f t="shared" si="53"/>
        <v>1</v>
      </c>
      <c r="BX94" s="248">
        <f t="shared" si="54"/>
        <v>0</v>
      </c>
      <c r="BY94" s="175">
        <f t="shared" si="55"/>
        <v>1</v>
      </c>
      <c r="BZ94" s="356">
        <f t="shared" si="96"/>
        <v>0</v>
      </c>
      <c r="CA94" s="149">
        <f t="shared" si="97"/>
        <v>0</v>
      </c>
      <c r="CB94" s="149">
        <f t="shared" si="98"/>
        <v>0</v>
      </c>
      <c r="CC94" s="276">
        <f t="shared" si="99"/>
        <v>0</v>
      </c>
      <c r="CD94" s="248">
        <f t="shared" si="100"/>
        <v>0</v>
      </c>
      <c r="CE94" s="274">
        <f t="shared" si="89"/>
        <v>1</v>
      </c>
      <c r="CF94" s="356">
        <f t="shared" si="101"/>
        <v>0</v>
      </c>
      <c r="CG94" s="149">
        <f t="shared" si="102"/>
        <v>0</v>
      </c>
      <c r="CH94" s="150">
        <f t="shared" si="103"/>
        <v>0</v>
      </c>
      <c r="CI94" s="149">
        <f t="shared" si="64"/>
        <v>0</v>
      </c>
      <c r="CJ94" s="149">
        <f t="shared" si="65"/>
        <v>0</v>
      </c>
      <c r="CK94" s="149">
        <f t="shared" si="66"/>
        <v>1</v>
      </c>
      <c r="CL94" s="149">
        <f t="shared" si="67"/>
        <v>1</v>
      </c>
      <c r="CM94" s="149">
        <f t="shared" si="68"/>
        <v>1</v>
      </c>
      <c r="CN94" s="283">
        <f t="shared" si="104"/>
        <v>0</v>
      </c>
      <c r="CO94" s="149">
        <f t="shared" si="105"/>
        <v>0</v>
      </c>
      <c r="CP94" s="149">
        <f t="shared" si="106"/>
        <v>1</v>
      </c>
      <c r="CQ94" s="283" t="str">
        <f t="shared" si="72"/>
        <v/>
      </c>
      <c r="CR94" s="149" t="str">
        <f t="shared" si="73"/>
        <v xml:space="preserve"> </v>
      </c>
      <c r="CS94" s="149">
        <f t="shared" si="74"/>
        <v>0</v>
      </c>
      <c r="CT94" s="149">
        <v>0</v>
      </c>
      <c r="CU94" s="149">
        <v>0</v>
      </c>
      <c r="CV94" s="149">
        <v>0</v>
      </c>
      <c r="CW94" s="149">
        <v>0</v>
      </c>
      <c r="CX94" s="149">
        <v>0</v>
      </c>
      <c r="CY94" s="149">
        <v>0</v>
      </c>
      <c r="CZ94" s="149">
        <v>0</v>
      </c>
      <c r="DA94" s="149">
        <v>0</v>
      </c>
      <c r="DB94" s="149">
        <v>0</v>
      </c>
      <c r="DC94" s="149">
        <v>1</v>
      </c>
      <c r="DD94" s="149">
        <v>0</v>
      </c>
      <c r="DE94" s="149">
        <v>1</v>
      </c>
      <c r="DF94" s="149">
        <v>0</v>
      </c>
      <c r="DG94" s="149">
        <v>0</v>
      </c>
      <c r="DH94" s="149">
        <v>0</v>
      </c>
      <c r="DI94" s="149">
        <v>0</v>
      </c>
      <c r="DJ94" s="149">
        <v>0</v>
      </c>
      <c r="DK94" s="149">
        <v>0</v>
      </c>
      <c r="DL94" s="149">
        <v>0</v>
      </c>
      <c r="DM94" s="149">
        <v>0</v>
      </c>
      <c r="DN94" s="149">
        <v>0</v>
      </c>
      <c r="DO94" s="149">
        <v>1</v>
      </c>
      <c r="DP94" s="149">
        <v>0</v>
      </c>
      <c r="DQ94" s="149" t="s">
        <v>154</v>
      </c>
      <c r="DR94" s="149" t="s">
        <v>157</v>
      </c>
      <c r="DS94" s="149" t="s">
        <v>154</v>
      </c>
      <c r="DT94" s="149" t="s">
        <v>180</v>
      </c>
      <c r="DU94" s="149" t="s">
        <v>3005</v>
      </c>
      <c r="DV94" s="149">
        <v>0</v>
      </c>
      <c r="DW94" s="149" t="str">
        <f t="shared" si="75"/>
        <v>N</v>
      </c>
      <c r="DX94" s="149" t="str">
        <f t="shared" si="76"/>
        <v/>
      </c>
      <c r="DY94" s="149" t="str">
        <f t="shared" si="77"/>
        <v>N</v>
      </c>
      <c r="DZ94" s="149" t="str">
        <f t="shared" si="78"/>
        <v>Y</v>
      </c>
      <c r="EA94" s="149" t="str">
        <f t="shared" si="79"/>
        <v>Not Specified</v>
      </c>
      <c r="EC94" s="149">
        <f t="shared" si="80"/>
        <v>0</v>
      </c>
    </row>
    <row r="95" spans="1:133" s="149" customFormat="1" ht="16.5" customHeight="1">
      <c r="A95" s="149">
        <v>92</v>
      </c>
      <c r="B95" s="149">
        <v>84</v>
      </c>
      <c r="C95" s="150" t="s">
        <v>707</v>
      </c>
      <c r="D95" s="149" t="s">
        <v>679</v>
      </c>
      <c r="E95" s="149" t="s">
        <v>174</v>
      </c>
      <c r="F95" s="149" t="s">
        <v>175</v>
      </c>
      <c r="G95" s="149" t="s">
        <v>176</v>
      </c>
      <c r="H95" s="168" t="s">
        <v>708</v>
      </c>
      <c r="I95" s="149" t="s">
        <v>709</v>
      </c>
      <c r="J95" s="149">
        <v>0.089</v>
      </c>
      <c r="K95" s="149" t="s">
        <v>710</v>
      </c>
      <c r="L95" s="149">
        <v>305247</v>
      </c>
      <c r="M95" s="150">
        <v>16</v>
      </c>
      <c r="N95" s="149" t="s">
        <v>154</v>
      </c>
      <c r="O95" s="149" t="s">
        <v>153</v>
      </c>
      <c r="P95" s="150" t="s">
        <v>153</v>
      </c>
      <c r="Q95" s="149" t="s">
        <v>154</v>
      </c>
      <c r="R95" s="149" t="s">
        <v>154</v>
      </c>
      <c r="S95" s="149" t="s">
        <v>153</v>
      </c>
      <c r="T95" s="149" t="s">
        <v>153</v>
      </c>
      <c r="U95" s="151" t="s">
        <v>153</v>
      </c>
      <c r="V95" s="149" t="s">
        <v>153</v>
      </c>
      <c r="W95" s="149" t="s">
        <v>153</v>
      </c>
      <c r="X95" s="152" t="s">
        <v>153</v>
      </c>
      <c r="Y95" s="149" t="s">
        <v>153</v>
      </c>
      <c r="Z95" s="149" t="s">
        <v>153</v>
      </c>
      <c r="AA95" s="150"/>
      <c r="AC95" s="149" t="s">
        <v>153</v>
      </c>
      <c r="AD95" s="149" t="s">
        <v>153</v>
      </c>
      <c r="AE95" s="149" t="s">
        <v>153</v>
      </c>
      <c r="AF95" s="149" t="s">
        <v>153</v>
      </c>
      <c r="AG95" s="149" t="s">
        <v>153</v>
      </c>
      <c r="AH95" s="150" t="s">
        <v>153</v>
      </c>
      <c r="AI95" s="149" t="s">
        <v>180</v>
      </c>
      <c r="AJ95" s="149" t="s">
        <v>154</v>
      </c>
      <c r="AK95" s="170" t="s">
        <v>153</v>
      </c>
      <c r="AL95" s="149">
        <v>2060</v>
      </c>
      <c r="AN95" s="150"/>
      <c r="AP95" s="149" t="s">
        <v>154</v>
      </c>
      <c r="AQ95" s="149" t="s">
        <v>153</v>
      </c>
      <c r="AR95" s="149" t="s">
        <v>153</v>
      </c>
      <c r="AU95" s="150"/>
      <c r="AV95" s="149" t="s">
        <v>168</v>
      </c>
      <c r="AW95" s="172" t="s">
        <v>153</v>
      </c>
      <c r="AX95" s="149" t="s">
        <v>153</v>
      </c>
      <c r="AY95" s="149" t="s">
        <v>154</v>
      </c>
      <c r="AZ95" s="149" t="s">
        <v>153</v>
      </c>
      <c r="BA95" s="149" t="s">
        <v>153</v>
      </c>
      <c r="BC95" s="150"/>
      <c r="BE95" s="173"/>
      <c r="BF95" s="150"/>
      <c r="BG95" s="283">
        <f t="shared" si="81"/>
        <v>0</v>
      </c>
      <c r="BH95" s="149">
        <f t="shared" si="82"/>
        <v>0</v>
      </c>
      <c r="BI95" s="149">
        <f t="shared" si="90"/>
        <v>0</v>
      </c>
      <c r="BJ95" s="280">
        <f t="shared" si="91"/>
        <v>0</v>
      </c>
      <c r="BK95" s="356">
        <f t="shared" si="83"/>
        <v>0</v>
      </c>
      <c r="BL95" s="149">
        <f t="shared" si="84"/>
        <v>0</v>
      </c>
      <c r="BM95" s="149">
        <f t="shared" si="92"/>
        <v>0</v>
      </c>
      <c r="BN95" s="278">
        <f t="shared" si="93"/>
        <v>0</v>
      </c>
      <c r="BO95" s="149">
        <f t="shared" si="85"/>
        <v>0</v>
      </c>
      <c r="BP95" s="149">
        <f t="shared" si="86"/>
        <v>0</v>
      </c>
      <c r="BQ95" s="149">
        <f t="shared" si="94"/>
        <v>0</v>
      </c>
      <c r="BR95" s="356">
        <f t="shared" si="87"/>
        <v>0</v>
      </c>
      <c r="BS95" s="149">
        <f t="shared" si="88"/>
        <v>0</v>
      </c>
      <c r="BT95" s="149">
        <f t="shared" si="95"/>
        <v>0</v>
      </c>
      <c r="BU95" s="356">
        <f t="shared" si="51"/>
        <v>0</v>
      </c>
      <c r="BV95" s="149">
        <f t="shared" si="52"/>
        <v>0</v>
      </c>
      <c r="BW95" s="113">
        <f t="shared" si="53"/>
        <v>0</v>
      </c>
      <c r="BX95" s="248">
        <f t="shared" si="54"/>
        <v>1</v>
      </c>
      <c r="BY95" s="175">
        <f t="shared" si="55"/>
        <v>0</v>
      </c>
      <c r="BZ95" s="356">
        <f t="shared" si="96"/>
        <v>0</v>
      </c>
      <c r="CA95" s="149">
        <f t="shared" si="97"/>
        <v>0</v>
      </c>
      <c r="CB95" s="149">
        <f t="shared" si="98"/>
        <v>0</v>
      </c>
      <c r="CC95" s="276">
        <f t="shared" si="99"/>
        <v>0</v>
      </c>
      <c r="CD95" s="248">
        <f t="shared" si="100"/>
        <v>1</v>
      </c>
      <c r="CE95" s="274">
        <f t="shared" si="89"/>
        <v>0</v>
      </c>
      <c r="CF95" s="356">
        <f t="shared" si="101"/>
        <v>0</v>
      </c>
      <c r="CG95" s="149">
        <f t="shared" si="102"/>
        <v>0</v>
      </c>
      <c r="CH95" s="150">
        <f t="shared" si="103"/>
        <v>0</v>
      </c>
      <c r="CI95" s="149">
        <f t="shared" si="64"/>
        <v>0</v>
      </c>
      <c r="CJ95" s="149">
        <f t="shared" si="65"/>
        <v>0</v>
      </c>
      <c r="CK95" s="149">
        <f t="shared" si="66"/>
        <v>0</v>
      </c>
      <c r="CL95" s="149">
        <f t="shared" si="67"/>
        <v>0</v>
      </c>
      <c r="CM95" s="149">
        <f t="shared" si="68"/>
        <v>0</v>
      </c>
      <c r="CN95" s="283">
        <f t="shared" si="104"/>
        <v>0</v>
      </c>
      <c r="CO95" s="149">
        <f t="shared" si="105"/>
        <v>0</v>
      </c>
      <c r="CP95" s="149">
        <f t="shared" si="106"/>
        <v>1</v>
      </c>
      <c r="CQ95" s="283" t="str">
        <f t="shared" si="72"/>
        <v/>
      </c>
      <c r="CR95" s="149" t="str">
        <f t="shared" si="73"/>
        <v xml:space="preserve"> </v>
      </c>
      <c r="CS95" s="149">
        <f t="shared" si="74"/>
        <v>0</v>
      </c>
      <c r="CT95" s="149">
        <v>0</v>
      </c>
      <c r="CU95" s="149">
        <v>0</v>
      </c>
      <c r="CV95" s="149">
        <v>0</v>
      </c>
      <c r="CW95" s="149">
        <v>0</v>
      </c>
      <c r="CX95" s="149">
        <v>0</v>
      </c>
      <c r="CY95" s="149">
        <v>0</v>
      </c>
      <c r="CZ95" s="149">
        <v>0</v>
      </c>
      <c r="DA95" s="149">
        <v>0</v>
      </c>
      <c r="DB95" s="149">
        <v>0</v>
      </c>
      <c r="DC95" s="149">
        <v>0</v>
      </c>
      <c r="DD95" s="149">
        <v>0</v>
      </c>
      <c r="DE95" s="149">
        <v>0</v>
      </c>
      <c r="DF95" s="149">
        <v>0</v>
      </c>
      <c r="DG95" s="149">
        <v>0</v>
      </c>
      <c r="DH95" s="149">
        <v>0</v>
      </c>
      <c r="DI95" s="149">
        <v>0</v>
      </c>
      <c r="DJ95" s="149">
        <v>0</v>
      </c>
      <c r="DK95" s="149">
        <v>0</v>
      </c>
      <c r="DL95" s="149">
        <v>0</v>
      </c>
      <c r="DM95" s="149">
        <v>0</v>
      </c>
      <c r="DN95" s="149">
        <v>0</v>
      </c>
      <c r="DO95" s="149">
        <v>0</v>
      </c>
      <c r="DP95" s="149">
        <v>0</v>
      </c>
      <c r="DQ95" s="149" t="s">
        <v>154</v>
      </c>
      <c r="DR95" s="149">
        <v>0</v>
      </c>
      <c r="DS95" s="149" t="s">
        <v>154</v>
      </c>
      <c r="DT95" s="149" t="s">
        <v>180</v>
      </c>
      <c r="DU95" s="149" t="s">
        <v>3005</v>
      </c>
      <c r="DV95" s="149">
        <v>0</v>
      </c>
      <c r="DW95" s="149" t="str">
        <f t="shared" si="75"/>
        <v>N</v>
      </c>
      <c r="DX95" s="149" t="str">
        <f t="shared" si="76"/>
        <v/>
      </c>
      <c r="DY95" s="149" t="str">
        <f t="shared" si="77"/>
        <v>N</v>
      </c>
      <c r="DZ95" s="149" t="str">
        <f t="shared" si="78"/>
        <v>N</v>
      </c>
      <c r="EA95" s="149" t="str">
        <f t="shared" si="79"/>
        <v>Not Specified</v>
      </c>
      <c r="EC95" s="149">
        <f t="shared" si="80"/>
        <v>0</v>
      </c>
    </row>
    <row r="96" spans="1:133" s="149" customFormat="1" ht="16.5" customHeight="1">
      <c r="A96" s="149">
        <v>93</v>
      </c>
      <c r="B96" s="149">
        <v>111</v>
      </c>
      <c r="C96" s="150" t="s">
        <v>711</v>
      </c>
      <c r="D96" s="149" t="s">
        <v>290</v>
      </c>
      <c r="E96" s="149" t="s">
        <v>229</v>
      </c>
      <c r="F96" s="149" t="s">
        <v>145</v>
      </c>
      <c r="G96" s="149" t="s">
        <v>146</v>
      </c>
      <c r="H96" s="168" t="s">
        <v>712</v>
      </c>
      <c r="I96" s="149" t="s">
        <v>713</v>
      </c>
      <c r="J96" s="149">
        <v>0.474</v>
      </c>
      <c r="K96" s="149" t="s">
        <v>714</v>
      </c>
      <c r="L96" s="149">
        <v>80478</v>
      </c>
      <c r="M96" s="150">
        <v>28</v>
      </c>
      <c r="N96" s="149" t="s">
        <v>154</v>
      </c>
      <c r="O96" s="149" t="s">
        <v>153</v>
      </c>
      <c r="P96" s="150" t="s">
        <v>153</v>
      </c>
      <c r="Q96" s="149" t="s">
        <v>154</v>
      </c>
      <c r="R96" s="149" t="s">
        <v>154</v>
      </c>
      <c r="S96" s="149" t="s">
        <v>153</v>
      </c>
      <c r="T96" s="149" t="s">
        <v>153</v>
      </c>
      <c r="U96" s="151" t="s">
        <v>153</v>
      </c>
      <c r="V96" s="149" t="s">
        <v>153</v>
      </c>
      <c r="W96" s="149" t="s">
        <v>153</v>
      </c>
      <c r="X96" s="152" t="s">
        <v>153</v>
      </c>
      <c r="Y96" s="149" t="s">
        <v>153</v>
      </c>
      <c r="Z96" s="149" t="s">
        <v>153</v>
      </c>
      <c r="AA96" s="150"/>
      <c r="AC96" s="149" t="s">
        <v>167</v>
      </c>
      <c r="AD96" s="149" t="s">
        <v>6</v>
      </c>
      <c r="AE96" s="149" t="s">
        <v>157</v>
      </c>
      <c r="AF96" s="149" t="s">
        <v>157</v>
      </c>
      <c r="AG96" s="149" t="s">
        <v>169</v>
      </c>
      <c r="AH96" s="150" t="s">
        <v>159</v>
      </c>
      <c r="AJ96" s="149" t="s">
        <v>154</v>
      </c>
      <c r="AK96" s="170" t="s">
        <v>153</v>
      </c>
      <c r="AN96" s="150"/>
      <c r="AO96" s="149" t="s">
        <v>160</v>
      </c>
      <c r="AP96" s="149" t="s">
        <v>150</v>
      </c>
      <c r="AQ96" s="149" t="s">
        <v>159</v>
      </c>
      <c r="AR96" s="149" t="s">
        <v>715</v>
      </c>
      <c r="AS96" s="149">
        <v>2050</v>
      </c>
      <c r="AU96" s="150"/>
      <c r="AV96" s="149" t="s">
        <v>157</v>
      </c>
      <c r="AW96" s="172" t="s">
        <v>168</v>
      </c>
      <c r="AX96" s="149" t="s">
        <v>158</v>
      </c>
      <c r="AY96" s="149" t="s">
        <v>154</v>
      </c>
      <c r="AZ96" s="149" t="s">
        <v>153</v>
      </c>
      <c r="BA96" s="149" t="s">
        <v>153</v>
      </c>
      <c r="BC96" s="150"/>
      <c r="BE96" s="173"/>
      <c r="BF96" s="150"/>
      <c r="BG96" s="283">
        <f t="shared" si="81"/>
        <v>0</v>
      </c>
      <c r="BH96" s="149">
        <f t="shared" si="82"/>
        <v>0</v>
      </c>
      <c r="BI96" s="149">
        <f t="shared" si="90"/>
        <v>0</v>
      </c>
      <c r="BJ96" s="280">
        <f t="shared" si="91"/>
        <v>0</v>
      </c>
      <c r="BK96" s="356">
        <f t="shared" si="83"/>
        <v>0</v>
      </c>
      <c r="BL96" s="149">
        <f t="shared" si="84"/>
        <v>0</v>
      </c>
      <c r="BM96" s="149">
        <f t="shared" si="92"/>
        <v>0</v>
      </c>
      <c r="BN96" s="278">
        <f t="shared" si="93"/>
        <v>0</v>
      </c>
      <c r="BO96" s="149">
        <f t="shared" si="85"/>
        <v>0</v>
      </c>
      <c r="BP96" s="149">
        <f t="shared" si="86"/>
        <v>0</v>
      </c>
      <c r="BQ96" s="149">
        <f t="shared" si="94"/>
        <v>0</v>
      </c>
      <c r="BR96" s="356">
        <f t="shared" si="87"/>
        <v>0</v>
      </c>
      <c r="BS96" s="149">
        <f t="shared" si="88"/>
        <v>0</v>
      </c>
      <c r="BT96" s="149">
        <f t="shared" si="95"/>
        <v>1</v>
      </c>
      <c r="BU96" s="356">
        <f t="shared" si="51"/>
        <v>0</v>
      </c>
      <c r="BV96" s="149">
        <f t="shared" si="52"/>
        <v>0</v>
      </c>
      <c r="BW96" s="113">
        <f t="shared" si="53"/>
        <v>0</v>
      </c>
      <c r="BX96" s="248">
        <f t="shared" si="54"/>
        <v>0</v>
      </c>
      <c r="BY96" s="175">
        <f t="shared" si="55"/>
        <v>0</v>
      </c>
      <c r="BZ96" s="356">
        <f t="shared" si="96"/>
        <v>0</v>
      </c>
      <c r="CA96" s="149">
        <f t="shared" si="97"/>
        <v>0</v>
      </c>
      <c r="CB96" s="149">
        <f t="shared" si="98"/>
        <v>1</v>
      </c>
      <c r="CC96" s="276">
        <f t="shared" si="99"/>
        <v>1</v>
      </c>
      <c r="CD96" s="248">
        <f t="shared" si="100"/>
        <v>1</v>
      </c>
      <c r="CE96" s="274">
        <f t="shared" si="89"/>
        <v>1</v>
      </c>
      <c r="CF96" s="356">
        <f t="shared" si="101"/>
        <v>0</v>
      </c>
      <c r="CG96" s="149">
        <f t="shared" si="102"/>
        <v>0</v>
      </c>
      <c r="CH96" s="150">
        <f t="shared" si="103"/>
        <v>0</v>
      </c>
      <c r="CI96" s="149">
        <f t="shared" si="64"/>
        <v>0</v>
      </c>
      <c r="CJ96" s="149">
        <f t="shared" si="65"/>
        <v>0</v>
      </c>
      <c r="CK96" s="149">
        <f t="shared" si="66"/>
        <v>1</v>
      </c>
      <c r="CL96" s="149">
        <f t="shared" si="67"/>
        <v>1</v>
      </c>
      <c r="CM96" s="149">
        <f t="shared" si="68"/>
        <v>1</v>
      </c>
      <c r="CN96" s="283">
        <f t="shared" si="104"/>
        <v>1</v>
      </c>
      <c r="CO96" s="149">
        <f t="shared" si="105"/>
        <v>0</v>
      </c>
      <c r="CP96" s="149">
        <f t="shared" si="106"/>
        <v>0</v>
      </c>
      <c r="CQ96" s="283" t="str">
        <f t="shared" si="72"/>
        <v/>
      </c>
      <c r="CR96" s="149" t="str">
        <f t="shared" si="73"/>
        <v xml:space="preserve"> 2050</v>
      </c>
      <c r="CS96" s="149">
        <f t="shared" si="74"/>
        <v>2050</v>
      </c>
      <c r="CT96" s="149">
        <v>1</v>
      </c>
      <c r="CU96" s="149">
        <v>0</v>
      </c>
      <c r="CV96" s="149">
        <v>0</v>
      </c>
      <c r="CW96" s="149">
        <v>1</v>
      </c>
      <c r="CX96" s="149">
        <v>0</v>
      </c>
      <c r="CY96" s="149">
        <v>0</v>
      </c>
      <c r="CZ96" s="149">
        <v>1</v>
      </c>
      <c r="DA96" s="149">
        <v>1</v>
      </c>
      <c r="DB96" s="149">
        <v>0</v>
      </c>
      <c r="DC96" s="149">
        <v>0</v>
      </c>
      <c r="DD96" s="149">
        <v>0</v>
      </c>
      <c r="DE96" s="149">
        <v>0</v>
      </c>
      <c r="DF96" s="149">
        <v>1</v>
      </c>
      <c r="DG96" s="149">
        <v>0</v>
      </c>
      <c r="DH96" s="149">
        <v>0</v>
      </c>
      <c r="DI96" s="149">
        <v>1</v>
      </c>
      <c r="DJ96" s="149">
        <v>1</v>
      </c>
      <c r="DK96" s="149">
        <v>1</v>
      </c>
      <c r="DL96" s="149">
        <v>1</v>
      </c>
      <c r="DM96" s="149">
        <v>1</v>
      </c>
      <c r="DN96" s="149">
        <v>0</v>
      </c>
      <c r="DO96" s="149">
        <v>1</v>
      </c>
      <c r="DP96" s="149">
        <v>1</v>
      </c>
      <c r="DQ96" s="149" t="s">
        <v>154</v>
      </c>
      <c r="DR96" s="149">
        <v>0</v>
      </c>
      <c r="DS96" s="149" t="s">
        <v>7868</v>
      </c>
      <c r="DT96" s="149" t="s">
        <v>160</v>
      </c>
      <c r="DU96" s="149" t="s">
        <v>3005</v>
      </c>
      <c r="DV96" s="149" t="s">
        <v>150</v>
      </c>
      <c r="DW96" s="149" t="str">
        <f t="shared" si="75"/>
        <v>N</v>
      </c>
      <c r="DX96" s="149" t="str">
        <f t="shared" si="76"/>
        <v/>
      </c>
      <c r="DY96" s="149" t="str">
        <f t="shared" si="77"/>
        <v>Y</v>
      </c>
      <c r="DZ96" s="149" t="str">
        <f t="shared" si="78"/>
        <v>N</v>
      </c>
      <c r="EA96" s="149" t="str">
        <f t="shared" si="79"/>
        <v>Yes</v>
      </c>
      <c r="EC96" s="149">
        <f t="shared" si="80"/>
        <v>2050</v>
      </c>
    </row>
    <row r="97" spans="1:135" s="188" customFormat="1" ht="16.5" customHeight="1">
      <c r="A97" s="188">
        <v>94</v>
      </c>
      <c r="B97" s="188">
        <v>90</v>
      </c>
      <c r="C97" s="254" t="s">
        <v>716</v>
      </c>
      <c r="D97" s="149" t="s">
        <v>143</v>
      </c>
      <c r="E97" s="149" t="s">
        <v>144</v>
      </c>
      <c r="F97" s="149" t="s">
        <v>145</v>
      </c>
      <c r="G97" s="149" t="s">
        <v>146</v>
      </c>
      <c r="H97" s="168" t="s">
        <v>717</v>
      </c>
      <c r="I97" s="149" t="s">
        <v>718</v>
      </c>
      <c r="J97" s="149">
        <v>-0.011</v>
      </c>
      <c r="K97" s="149" t="s">
        <v>719</v>
      </c>
      <c r="L97" s="149">
        <v>440000</v>
      </c>
      <c r="M97" s="150">
        <v>31</v>
      </c>
      <c r="N97" s="149" t="s">
        <v>150</v>
      </c>
      <c r="O97" s="149">
        <v>2019</v>
      </c>
      <c r="P97" s="150">
        <v>2030</v>
      </c>
      <c r="Q97" s="149" t="s">
        <v>150</v>
      </c>
      <c r="R97" s="149" t="s">
        <v>150</v>
      </c>
      <c r="S97" s="149" t="s">
        <v>151</v>
      </c>
      <c r="T97" s="149" t="s">
        <v>720</v>
      </c>
      <c r="U97" s="151">
        <v>2030</v>
      </c>
      <c r="V97" s="149" t="s">
        <v>153</v>
      </c>
      <c r="W97" s="149" t="s">
        <v>153</v>
      </c>
      <c r="X97" s="152" t="s">
        <v>153</v>
      </c>
      <c r="Y97" s="188" t="s">
        <v>154</v>
      </c>
      <c r="Z97" s="188" t="s">
        <v>210</v>
      </c>
      <c r="AA97" s="254"/>
      <c r="AC97" s="149" t="s">
        <v>167</v>
      </c>
      <c r="AD97" s="149" t="s">
        <v>6</v>
      </c>
      <c r="AE97" s="149" t="s">
        <v>157</v>
      </c>
      <c r="AF97" s="149" t="s">
        <v>157</v>
      </c>
      <c r="AG97" s="149" t="s">
        <v>157</v>
      </c>
      <c r="AH97" s="150" t="s">
        <v>218</v>
      </c>
      <c r="AI97" s="149"/>
      <c r="AJ97" s="149" t="s">
        <v>154</v>
      </c>
      <c r="AK97" s="170" t="s">
        <v>153</v>
      </c>
      <c r="AL97" s="149"/>
      <c r="AM97" s="149"/>
      <c r="AN97" s="150"/>
      <c r="AO97" s="149" t="s">
        <v>219</v>
      </c>
      <c r="AP97" s="149" t="s">
        <v>150</v>
      </c>
      <c r="AQ97" s="149" t="s">
        <v>218</v>
      </c>
      <c r="AR97" s="149" t="s">
        <v>721</v>
      </c>
      <c r="AS97" s="149">
        <v>2040</v>
      </c>
      <c r="AT97" s="149"/>
      <c r="AU97" s="150"/>
      <c r="AV97" s="149" t="s">
        <v>168</v>
      </c>
      <c r="AW97" s="172" t="s">
        <v>312</v>
      </c>
      <c r="AX97" s="149" t="s">
        <v>158</v>
      </c>
      <c r="AY97" s="149" t="s">
        <v>154</v>
      </c>
      <c r="AZ97" s="149" t="s">
        <v>153</v>
      </c>
      <c r="BA97" s="149" t="s">
        <v>153</v>
      </c>
      <c r="BB97" s="149"/>
      <c r="BC97" s="150"/>
      <c r="BD97" s="149"/>
      <c r="BE97" s="173"/>
      <c r="BF97" s="150"/>
      <c r="BG97" s="283">
        <f t="shared" si="81"/>
        <v>0</v>
      </c>
      <c r="BH97" s="149">
        <f t="shared" si="82"/>
        <v>1</v>
      </c>
      <c r="BI97" s="149">
        <f t="shared" si="90"/>
        <v>0</v>
      </c>
      <c r="BJ97" s="280">
        <f t="shared" si="91"/>
        <v>1</v>
      </c>
      <c r="BK97" s="356">
        <f t="shared" si="83"/>
        <v>0</v>
      </c>
      <c r="BL97" s="149">
        <f t="shared" si="84"/>
        <v>1</v>
      </c>
      <c r="BM97" s="149">
        <f t="shared" si="92"/>
        <v>0</v>
      </c>
      <c r="BN97" s="278">
        <f t="shared" si="93"/>
        <v>1</v>
      </c>
      <c r="BO97" s="149">
        <f t="shared" si="85"/>
        <v>0</v>
      </c>
      <c r="BP97" s="149">
        <f t="shared" si="86"/>
        <v>0</v>
      </c>
      <c r="BQ97" s="149">
        <f t="shared" si="94"/>
        <v>0</v>
      </c>
      <c r="BR97" s="356">
        <f t="shared" si="87"/>
        <v>0</v>
      </c>
      <c r="BS97" s="149">
        <f t="shared" si="88"/>
        <v>0</v>
      </c>
      <c r="BT97" s="149">
        <f t="shared" si="95"/>
        <v>1</v>
      </c>
      <c r="BU97" s="356">
        <f t="shared" si="51"/>
        <v>0</v>
      </c>
      <c r="BV97" s="149">
        <f t="shared" si="52"/>
        <v>0</v>
      </c>
      <c r="BW97" s="113">
        <f t="shared" si="53"/>
        <v>0</v>
      </c>
      <c r="BX97" s="248">
        <f t="shared" si="54"/>
        <v>0</v>
      </c>
      <c r="BY97" s="175">
        <f t="shared" si="55"/>
        <v>0</v>
      </c>
      <c r="BZ97" s="356">
        <f t="shared" si="96"/>
        <v>0</v>
      </c>
      <c r="CA97" s="149">
        <f t="shared" si="97"/>
        <v>0</v>
      </c>
      <c r="CB97" s="149">
        <f t="shared" si="98"/>
        <v>1</v>
      </c>
      <c r="CC97" s="276">
        <f t="shared" si="99"/>
        <v>1</v>
      </c>
      <c r="CD97" s="248">
        <f t="shared" si="100"/>
        <v>1</v>
      </c>
      <c r="CE97" s="274">
        <f t="shared" si="89"/>
        <v>1</v>
      </c>
      <c r="CF97" s="356">
        <f t="shared" si="101"/>
        <v>0</v>
      </c>
      <c r="CG97" s="149">
        <f t="shared" si="102"/>
        <v>0</v>
      </c>
      <c r="CH97" s="150">
        <f t="shared" si="103"/>
        <v>0</v>
      </c>
      <c r="CI97" s="149">
        <f t="shared" si="64"/>
        <v>0</v>
      </c>
      <c r="CJ97" s="149">
        <f t="shared" si="65"/>
        <v>2</v>
      </c>
      <c r="CK97" s="149">
        <f t="shared" si="66"/>
        <v>1</v>
      </c>
      <c r="CL97" s="149">
        <f t="shared" si="67"/>
        <v>3</v>
      </c>
      <c r="CM97" s="149">
        <f t="shared" si="68"/>
        <v>1</v>
      </c>
      <c r="CN97" s="283">
        <f t="shared" si="104"/>
        <v>0</v>
      </c>
      <c r="CO97" s="149">
        <f t="shared" si="105"/>
        <v>0</v>
      </c>
      <c r="CP97" s="149">
        <f t="shared" si="106"/>
        <v>1</v>
      </c>
      <c r="CQ97" s="283">
        <f t="shared" si="72"/>
        <v>1</v>
      </c>
      <c r="CR97" s="149" t="str">
        <f t="shared" si="73"/>
        <v xml:space="preserve"> 2040</v>
      </c>
      <c r="CS97" s="149">
        <f t="shared" si="74"/>
        <v>2040</v>
      </c>
      <c r="CT97" s="149">
        <v>0</v>
      </c>
      <c r="CU97" s="149">
        <v>0</v>
      </c>
      <c r="CV97" s="149">
        <v>0</v>
      </c>
      <c r="CW97" s="149">
        <v>0</v>
      </c>
      <c r="CX97" s="149">
        <v>0</v>
      </c>
      <c r="CY97" s="149">
        <v>0</v>
      </c>
      <c r="CZ97" s="149">
        <v>1</v>
      </c>
      <c r="DA97" s="149">
        <v>1</v>
      </c>
      <c r="DB97" s="149">
        <v>1</v>
      </c>
      <c r="DC97" s="149">
        <v>0</v>
      </c>
      <c r="DD97" s="149">
        <v>0</v>
      </c>
      <c r="DE97" s="149">
        <v>1</v>
      </c>
      <c r="DF97" s="149">
        <v>0</v>
      </c>
      <c r="DG97" s="149">
        <v>1</v>
      </c>
      <c r="DH97" s="149">
        <v>0</v>
      </c>
      <c r="DI97" s="149">
        <v>1</v>
      </c>
      <c r="DJ97" s="149">
        <v>1</v>
      </c>
      <c r="DK97" s="149">
        <v>0</v>
      </c>
      <c r="DL97" s="149">
        <v>1</v>
      </c>
      <c r="DM97" s="149">
        <v>1</v>
      </c>
      <c r="DN97" s="149">
        <v>0</v>
      </c>
      <c r="DO97" s="149">
        <v>1</v>
      </c>
      <c r="DP97" s="149">
        <v>1</v>
      </c>
      <c r="DQ97" s="149" t="s">
        <v>150</v>
      </c>
      <c r="DR97" s="149" t="s">
        <v>157</v>
      </c>
      <c r="DS97" s="149" t="s">
        <v>7859</v>
      </c>
      <c r="DT97" s="149" t="s">
        <v>154</v>
      </c>
      <c r="DU97" s="149">
        <v>0</v>
      </c>
      <c r="DV97" s="149" t="s">
        <v>150</v>
      </c>
      <c r="DW97" s="149" t="str">
        <f t="shared" si="75"/>
        <v>Y</v>
      </c>
      <c r="DX97" s="149" t="str">
        <f t="shared" si="76"/>
        <v>Committed</v>
      </c>
      <c r="DY97" s="149" t="str">
        <f t="shared" si="77"/>
        <v>Y</v>
      </c>
      <c r="DZ97" s="149" t="str">
        <f t="shared" si="78"/>
        <v>N</v>
      </c>
      <c r="EA97" s="149" t="str">
        <f t="shared" si="79"/>
        <v>Not Specified</v>
      </c>
      <c r="EB97" s="149"/>
      <c r="EC97" s="149">
        <f t="shared" si="80"/>
        <v>2040</v>
      </c>
      <c r="ED97" s="149"/>
      <c r="EE97" s="149"/>
    </row>
    <row r="98" spans="1:133" s="149" customFormat="1" ht="16.5" customHeight="1">
      <c r="A98" s="149">
        <v>95</v>
      </c>
      <c r="B98" s="149">
        <v>95</v>
      </c>
      <c r="C98" s="150" t="s">
        <v>722</v>
      </c>
      <c r="D98" s="149" t="s">
        <v>443</v>
      </c>
      <c r="E98" s="149" t="s">
        <v>229</v>
      </c>
      <c r="F98" s="149" t="s">
        <v>686</v>
      </c>
      <c r="G98" s="149" t="s">
        <v>176</v>
      </c>
      <c r="H98" s="168" t="s">
        <v>723</v>
      </c>
      <c r="I98" s="149" t="s">
        <v>724</v>
      </c>
      <c r="J98" s="149">
        <v>0.156</v>
      </c>
      <c r="K98" s="149" t="s">
        <v>725</v>
      </c>
      <c r="L98" s="149">
        <v>98661</v>
      </c>
      <c r="M98" s="150">
        <v>4</v>
      </c>
      <c r="N98" s="149" t="s">
        <v>154</v>
      </c>
      <c r="O98" s="149" t="s">
        <v>153</v>
      </c>
      <c r="P98" s="150" t="s">
        <v>153</v>
      </c>
      <c r="Q98" s="149" t="s">
        <v>154</v>
      </c>
      <c r="R98" s="149" t="s">
        <v>154</v>
      </c>
      <c r="T98" s="149" t="s">
        <v>153</v>
      </c>
      <c r="U98" s="151" t="s">
        <v>153</v>
      </c>
      <c r="V98" s="149" t="s">
        <v>153</v>
      </c>
      <c r="W98" s="149" t="s">
        <v>153</v>
      </c>
      <c r="X98" s="152" t="s">
        <v>153</v>
      </c>
      <c r="Y98" s="149" t="s">
        <v>153</v>
      </c>
      <c r="Z98" s="149" t="s">
        <v>153</v>
      </c>
      <c r="AA98" s="150"/>
      <c r="AC98" s="149" t="s">
        <v>233</v>
      </c>
      <c r="AD98" s="149" t="s">
        <v>234</v>
      </c>
      <c r="AE98" s="149" t="s">
        <v>153</v>
      </c>
      <c r="AF98" s="149" t="s">
        <v>153</v>
      </c>
      <c r="AG98" s="149" t="s">
        <v>153</v>
      </c>
      <c r="AH98" s="150" t="s">
        <v>153</v>
      </c>
      <c r="AJ98" s="149" t="s">
        <v>154</v>
      </c>
      <c r="AK98" s="170" t="s">
        <v>153</v>
      </c>
      <c r="AM98" s="171" t="s">
        <v>726</v>
      </c>
      <c r="AN98" s="150" t="s">
        <v>431</v>
      </c>
      <c r="AP98" s="149" t="s">
        <v>154</v>
      </c>
      <c r="AQ98" s="149" t="s">
        <v>153</v>
      </c>
      <c r="AR98" s="149" t="s">
        <v>153</v>
      </c>
      <c r="AU98" s="150"/>
      <c r="AV98" s="149" t="s">
        <v>168</v>
      </c>
      <c r="AW98" s="172" t="s">
        <v>168</v>
      </c>
      <c r="AX98" s="149" t="s">
        <v>158</v>
      </c>
      <c r="AY98" s="149" t="s">
        <v>154</v>
      </c>
      <c r="AZ98" s="149" t="s">
        <v>153</v>
      </c>
      <c r="BA98" s="149" t="s">
        <v>153</v>
      </c>
      <c r="BC98" s="150"/>
      <c r="BE98" s="173"/>
      <c r="BF98" s="150"/>
      <c r="BG98" s="283">
        <f t="shared" si="81"/>
        <v>0</v>
      </c>
      <c r="BH98" s="149">
        <f t="shared" si="82"/>
        <v>0</v>
      </c>
      <c r="BI98" s="149">
        <f t="shared" si="90"/>
        <v>0</v>
      </c>
      <c r="BJ98" s="280">
        <f t="shared" si="91"/>
        <v>0</v>
      </c>
      <c r="BK98" s="356">
        <f t="shared" si="83"/>
        <v>0</v>
      </c>
      <c r="BL98" s="149">
        <f t="shared" si="84"/>
        <v>0</v>
      </c>
      <c r="BM98" s="149">
        <f t="shared" si="92"/>
        <v>0</v>
      </c>
      <c r="BN98" s="278">
        <f t="shared" si="93"/>
        <v>0</v>
      </c>
      <c r="BO98" s="149">
        <f t="shared" si="85"/>
        <v>0</v>
      </c>
      <c r="BP98" s="149">
        <f t="shared" si="86"/>
        <v>0</v>
      </c>
      <c r="BQ98" s="149">
        <f t="shared" si="94"/>
        <v>0</v>
      </c>
      <c r="BR98" s="356">
        <f t="shared" si="87"/>
        <v>0</v>
      </c>
      <c r="BS98" s="149">
        <f t="shared" si="88"/>
        <v>0</v>
      </c>
      <c r="BT98" s="149">
        <f t="shared" si="95"/>
        <v>0</v>
      </c>
      <c r="BU98" s="356">
        <f t="shared" si="51"/>
        <v>0</v>
      </c>
      <c r="BV98" s="149">
        <f t="shared" si="52"/>
        <v>0</v>
      </c>
      <c r="BW98" s="113">
        <f t="shared" si="53"/>
        <v>0</v>
      </c>
      <c r="BX98" s="248">
        <f t="shared" si="54"/>
        <v>0</v>
      </c>
      <c r="BY98" s="175">
        <f t="shared" si="55"/>
        <v>0</v>
      </c>
      <c r="BZ98" s="356">
        <f t="shared" si="96"/>
        <v>0</v>
      </c>
      <c r="CA98" s="149">
        <f t="shared" si="97"/>
        <v>0</v>
      </c>
      <c r="CB98" s="149">
        <f t="shared" si="98"/>
        <v>0</v>
      </c>
      <c r="CC98" s="276">
        <f t="shared" si="99"/>
        <v>0</v>
      </c>
      <c r="CD98" s="248">
        <f t="shared" si="100"/>
        <v>0</v>
      </c>
      <c r="CE98" s="274">
        <f t="shared" si="89"/>
        <v>0</v>
      </c>
      <c r="CF98" s="356">
        <f t="shared" si="101"/>
        <v>0</v>
      </c>
      <c r="CG98" s="149">
        <f t="shared" si="102"/>
        <v>0</v>
      </c>
      <c r="CH98" s="150">
        <f t="shared" si="103"/>
        <v>0</v>
      </c>
      <c r="CI98" s="149">
        <f t="shared" si="64"/>
        <v>0</v>
      </c>
      <c r="CJ98" s="149">
        <f t="shared" si="65"/>
        <v>0</v>
      </c>
      <c r="CK98" s="149">
        <f t="shared" si="66"/>
        <v>0</v>
      </c>
      <c r="CL98" s="149">
        <f t="shared" si="67"/>
        <v>0</v>
      </c>
      <c r="CM98" s="149">
        <f t="shared" si="68"/>
        <v>0</v>
      </c>
      <c r="CN98" s="283">
        <f t="shared" si="104"/>
        <v>0</v>
      </c>
      <c r="CO98" s="149">
        <f t="shared" si="105"/>
        <v>0</v>
      </c>
      <c r="CP98" s="149">
        <f t="shared" si="106"/>
        <v>1</v>
      </c>
      <c r="CQ98" s="283" t="str">
        <f t="shared" si="72"/>
        <v/>
      </c>
      <c r="CR98" s="149" t="str">
        <f t="shared" si="73"/>
        <v xml:space="preserve"> </v>
      </c>
      <c r="CS98" s="149">
        <f t="shared" si="74"/>
        <v>0</v>
      </c>
      <c r="CT98" s="149">
        <v>0</v>
      </c>
      <c r="CU98" s="149">
        <v>0</v>
      </c>
      <c r="CV98" s="149">
        <v>0</v>
      </c>
      <c r="CW98" s="149">
        <v>0</v>
      </c>
      <c r="CX98" s="149">
        <v>0</v>
      </c>
      <c r="CY98" s="149">
        <v>0</v>
      </c>
      <c r="CZ98" s="149">
        <v>0</v>
      </c>
      <c r="DA98" s="149">
        <v>0</v>
      </c>
      <c r="DB98" s="149">
        <v>0</v>
      </c>
      <c r="DC98" s="149">
        <v>0</v>
      </c>
      <c r="DD98" s="149">
        <v>0</v>
      </c>
      <c r="DE98" s="149">
        <v>0</v>
      </c>
      <c r="DF98" s="149">
        <v>0</v>
      </c>
      <c r="DG98" s="149">
        <v>0</v>
      </c>
      <c r="DH98" s="149">
        <v>0</v>
      </c>
      <c r="DI98" s="149">
        <v>0</v>
      </c>
      <c r="DJ98" s="149">
        <v>0</v>
      </c>
      <c r="DK98" s="149">
        <v>0</v>
      </c>
      <c r="DL98" s="149">
        <v>0</v>
      </c>
      <c r="DM98" s="149">
        <v>0</v>
      </c>
      <c r="DN98" s="149">
        <v>0</v>
      </c>
      <c r="DO98" s="149">
        <v>0</v>
      </c>
      <c r="DP98" s="149">
        <v>0</v>
      </c>
      <c r="DQ98" s="149" t="s">
        <v>154</v>
      </c>
      <c r="DR98" s="149">
        <v>0</v>
      </c>
      <c r="DS98" s="149" t="s">
        <v>154</v>
      </c>
      <c r="DT98" s="149" t="s">
        <v>154</v>
      </c>
      <c r="DU98" s="149">
        <v>0</v>
      </c>
      <c r="DV98" s="149">
        <v>0</v>
      </c>
      <c r="DW98" s="149" t="str">
        <f t="shared" si="75"/>
        <v>N</v>
      </c>
      <c r="DX98" s="149" t="str">
        <f t="shared" si="76"/>
        <v/>
      </c>
      <c r="DY98" s="149" t="str">
        <f t="shared" si="77"/>
        <v>N</v>
      </c>
      <c r="DZ98" s="149" t="str">
        <f t="shared" si="78"/>
        <v>N</v>
      </c>
      <c r="EA98" s="149" t="str">
        <f t="shared" si="79"/>
        <v>Not Specified</v>
      </c>
      <c r="EC98" s="149">
        <f t="shared" si="80"/>
        <v>0</v>
      </c>
    </row>
    <row r="99" spans="1:133" s="149" customFormat="1" ht="16.5" customHeight="1">
      <c r="A99" s="149">
        <v>96</v>
      </c>
      <c r="B99" s="149">
        <v>91</v>
      </c>
      <c r="C99" s="150" t="s">
        <v>727</v>
      </c>
      <c r="D99" s="149" t="s">
        <v>192</v>
      </c>
      <c r="E99" s="149" t="s">
        <v>193</v>
      </c>
      <c r="F99" s="149" t="s">
        <v>728</v>
      </c>
      <c r="G99" s="149" t="s">
        <v>246</v>
      </c>
      <c r="H99" s="168" t="s">
        <v>729</v>
      </c>
      <c r="I99" s="149" t="s">
        <v>730</v>
      </c>
      <c r="J99" s="149">
        <v>-0.259</v>
      </c>
      <c r="K99" s="149" t="s">
        <v>731</v>
      </c>
      <c r="L99" s="149">
        <v>24898</v>
      </c>
      <c r="M99" s="150">
        <v>31</v>
      </c>
      <c r="N99" s="149" t="s">
        <v>154</v>
      </c>
      <c r="O99" s="149" t="s">
        <v>153</v>
      </c>
      <c r="P99" s="150" t="s">
        <v>153</v>
      </c>
      <c r="Q99" s="149" t="s">
        <v>154</v>
      </c>
      <c r="R99" s="149" t="s">
        <v>154</v>
      </c>
      <c r="S99" s="149" t="s">
        <v>153</v>
      </c>
      <c r="T99" s="149" t="s">
        <v>153</v>
      </c>
      <c r="U99" s="151" t="s">
        <v>153</v>
      </c>
      <c r="V99" s="149" t="s">
        <v>153</v>
      </c>
      <c r="W99" s="149" t="s">
        <v>153</v>
      </c>
      <c r="X99" s="152" t="s">
        <v>153</v>
      </c>
      <c r="Y99" s="149" t="s">
        <v>153</v>
      </c>
      <c r="Z99" s="149" t="s">
        <v>153</v>
      </c>
      <c r="AA99" s="150"/>
      <c r="AC99" s="149" t="s">
        <v>167</v>
      </c>
      <c r="AD99" s="149" t="s">
        <v>6</v>
      </c>
      <c r="AE99" s="149" t="s">
        <v>157</v>
      </c>
      <c r="AF99" s="149" t="s">
        <v>157</v>
      </c>
      <c r="AG99" s="149" t="s">
        <v>157</v>
      </c>
      <c r="AH99" s="150" t="s">
        <v>218</v>
      </c>
      <c r="AJ99" s="149" t="s">
        <v>154</v>
      </c>
      <c r="AK99" s="170" t="s">
        <v>153</v>
      </c>
      <c r="AN99" s="150"/>
      <c r="AO99" s="149" t="s">
        <v>219</v>
      </c>
      <c r="AP99" s="149" t="s">
        <v>150</v>
      </c>
      <c r="AQ99" s="149" t="s">
        <v>218</v>
      </c>
      <c r="AR99" s="149" t="s">
        <v>732</v>
      </c>
      <c r="AS99" s="149">
        <v>2050</v>
      </c>
      <c r="AU99" s="150"/>
      <c r="AV99" s="149" t="s">
        <v>157</v>
      </c>
      <c r="AW99" s="172" t="s">
        <v>190</v>
      </c>
      <c r="AX99" s="149" t="s">
        <v>158</v>
      </c>
      <c r="AY99" s="149" t="s">
        <v>154</v>
      </c>
      <c r="AZ99" s="149" t="s">
        <v>153</v>
      </c>
      <c r="BA99" s="149" t="s">
        <v>153</v>
      </c>
      <c r="BC99" s="150"/>
      <c r="BE99" s="173"/>
      <c r="BF99" s="150"/>
      <c r="BG99" s="283">
        <f t="shared" si="81"/>
        <v>0</v>
      </c>
      <c r="BH99" s="149">
        <f t="shared" si="82"/>
        <v>0</v>
      </c>
      <c r="BI99" s="149">
        <f t="shared" si="90"/>
        <v>0</v>
      </c>
      <c r="BJ99" s="280">
        <f t="shared" si="91"/>
        <v>0</v>
      </c>
      <c r="BK99" s="356">
        <f t="shared" si="83"/>
        <v>0</v>
      </c>
      <c r="BL99" s="149">
        <f t="shared" si="84"/>
        <v>0</v>
      </c>
      <c r="BM99" s="149">
        <f t="shared" si="92"/>
        <v>0</v>
      </c>
      <c r="BN99" s="278">
        <f t="shared" si="93"/>
        <v>0</v>
      </c>
      <c r="BO99" s="149">
        <f t="shared" si="85"/>
        <v>0</v>
      </c>
      <c r="BP99" s="149">
        <f t="shared" si="86"/>
        <v>0</v>
      </c>
      <c r="BQ99" s="149">
        <f t="shared" si="94"/>
        <v>0</v>
      </c>
      <c r="BR99" s="356">
        <f t="shared" si="87"/>
        <v>0</v>
      </c>
      <c r="BS99" s="149">
        <f t="shared" si="88"/>
        <v>0</v>
      </c>
      <c r="BT99" s="149">
        <f t="shared" si="95"/>
        <v>1</v>
      </c>
      <c r="BU99" s="356">
        <f t="shared" si="51"/>
        <v>0</v>
      </c>
      <c r="BV99" s="149">
        <f t="shared" si="52"/>
        <v>0</v>
      </c>
      <c r="BW99" s="113">
        <f t="shared" si="53"/>
        <v>0</v>
      </c>
      <c r="BX99" s="248">
        <f t="shared" si="54"/>
        <v>0</v>
      </c>
      <c r="BY99" s="175">
        <f t="shared" si="55"/>
        <v>0</v>
      </c>
      <c r="BZ99" s="356">
        <f t="shared" si="96"/>
        <v>0</v>
      </c>
      <c r="CA99" s="149">
        <f t="shared" si="97"/>
        <v>0</v>
      </c>
      <c r="CB99" s="149">
        <f t="shared" si="98"/>
        <v>1</v>
      </c>
      <c r="CC99" s="276">
        <f t="shared" si="99"/>
        <v>1</v>
      </c>
      <c r="CD99" s="248">
        <f t="shared" si="100"/>
        <v>1</v>
      </c>
      <c r="CE99" s="274">
        <f t="shared" si="89"/>
        <v>1</v>
      </c>
      <c r="CF99" s="356">
        <f t="shared" si="101"/>
        <v>0</v>
      </c>
      <c r="CG99" s="149">
        <f t="shared" si="102"/>
        <v>0</v>
      </c>
      <c r="CH99" s="150">
        <f t="shared" si="103"/>
        <v>0</v>
      </c>
      <c r="CI99" s="149">
        <f t="shared" si="64"/>
        <v>0</v>
      </c>
      <c r="CJ99" s="149">
        <f t="shared" si="65"/>
        <v>0</v>
      </c>
      <c r="CK99" s="149">
        <f t="shared" si="66"/>
        <v>1</v>
      </c>
      <c r="CL99" s="149">
        <f t="shared" si="67"/>
        <v>1</v>
      </c>
      <c r="CM99" s="149">
        <f t="shared" si="68"/>
        <v>1</v>
      </c>
      <c r="CN99" s="283">
        <f t="shared" si="104"/>
        <v>1</v>
      </c>
      <c r="CO99" s="149">
        <f t="shared" si="105"/>
        <v>0</v>
      </c>
      <c r="CP99" s="149">
        <f t="shared" si="106"/>
        <v>0</v>
      </c>
      <c r="CQ99" s="283" t="str">
        <f t="shared" si="72"/>
        <v/>
      </c>
      <c r="CR99" s="149" t="str">
        <f t="shared" si="73"/>
        <v xml:space="preserve"> 2050</v>
      </c>
      <c r="CS99" s="149">
        <f t="shared" si="74"/>
        <v>2050</v>
      </c>
      <c r="CT99" s="149">
        <v>0</v>
      </c>
      <c r="CU99" s="149">
        <v>1</v>
      </c>
      <c r="CV99" s="149">
        <v>0</v>
      </c>
      <c r="CW99" s="149">
        <v>1</v>
      </c>
      <c r="CX99" s="149">
        <v>0</v>
      </c>
      <c r="CY99" s="149">
        <v>0</v>
      </c>
      <c r="CZ99" s="149">
        <v>1</v>
      </c>
      <c r="DA99" s="149">
        <v>1</v>
      </c>
      <c r="DB99" s="149">
        <v>0</v>
      </c>
      <c r="DC99" s="149">
        <v>0</v>
      </c>
      <c r="DD99" s="149">
        <v>0</v>
      </c>
      <c r="DE99" s="149">
        <v>0</v>
      </c>
      <c r="DF99" s="149">
        <v>0</v>
      </c>
      <c r="DG99" s="149">
        <v>0</v>
      </c>
      <c r="DH99" s="149">
        <v>0</v>
      </c>
      <c r="DI99" s="149">
        <v>0</v>
      </c>
      <c r="DJ99" s="149">
        <v>1</v>
      </c>
      <c r="DK99" s="149">
        <v>1</v>
      </c>
      <c r="DL99" s="149">
        <v>1</v>
      </c>
      <c r="DM99" s="149">
        <v>0</v>
      </c>
      <c r="DN99" s="149">
        <v>0</v>
      </c>
      <c r="DO99" s="149">
        <v>1</v>
      </c>
      <c r="DP99" s="149">
        <v>0</v>
      </c>
      <c r="DQ99" s="149" t="s">
        <v>154</v>
      </c>
      <c r="DR99" s="149">
        <v>0</v>
      </c>
      <c r="DS99" s="149" t="s">
        <v>7859</v>
      </c>
      <c r="DT99" s="149" t="s">
        <v>7857</v>
      </c>
      <c r="DU99" s="149" t="s">
        <v>3005</v>
      </c>
      <c r="DV99" s="149" t="s">
        <v>3005</v>
      </c>
      <c r="DW99" s="149" t="str">
        <f t="shared" si="75"/>
        <v>N</v>
      </c>
      <c r="DX99" s="149" t="str">
        <f t="shared" si="76"/>
        <v/>
      </c>
      <c r="DY99" s="149" t="str">
        <f t="shared" si="77"/>
        <v>Y</v>
      </c>
      <c r="DZ99" s="149" t="str">
        <f t="shared" si="78"/>
        <v>N</v>
      </c>
      <c r="EA99" s="149" t="str">
        <f t="shared" si="79"/>
        <v>Yes</v>
      </c>
      <c r="EC99" s="149">
        <f t="shared" si="80"/>
        <v>2050</v>
      </c>
    </row>
    <row r="100" spans="1:133" s="149" customFormat="1" ht="16.5" customHeight="1">
      <c r="A100" s="149">
        <v>97</v>
      </c>
      <c r="B100" s="149">
        <v>96</v>
      </c>
      <c r="C100" s="150" t="s">
        <v>733</v>
      </c>
      <c r="D100" s="149" t="s">
        <v>734</v>
      </c>
      <c r="E100" s="149" t="s">
        <v>735</v>
      </c>
      <c r="F100" s="149" t="s">
        <v>321</v>
      </c>
      <c r="G100" s="149" t="s">
        <v>246</v>
      </c>
      <c r="H100" s="168" t="s">
        <v>736</v>
      </c>
      <c r="I100" s="149" t="s">
        <v>737</v>
      </c>
      <c r="J100" s="149">
        <v>-0.009</v>
      </c>
      <c r="K100" s="149" t="s">
        <v>738</v>
      </c>
      <c r="L100" s="149">
        <v>277000</v>
      </c>
      <c r="M100" s="150">
        <v>31</v>
      </c>
      <c r="N100" s="149" t="s">
        <v>150</v>
      </c>
      <c r="O100" s="149">
        <v>2014</v>
      </c>
      <c r="P100" s="150">
        <v>2025</v>
      </c>
      <c r="Q100" s="149" t="s">
        <v>150</v>
      </c>
      <c r="R100" s="149" t="s">
        <v>150</v>
      </c>
      <c r="S100" s="149" t="s">
        <v>151</v>
      </c>
      <c r="T100" s="149" t="s">
        <v>152</v>
      </c>
      <c r="U100" s="151">
        <v>2030</v>
      </c>
      <c r="V100" s="149" t="s">
        <v>151</v>
      </c>
      <c r="W100" s="149" t="s">
        <v>152</v>
      </c>
      <c r="X100" s="152">
        <v>2050</v>
      </c>
      <c r="Y100" s="149" t="s">
        <v>150</v>
      </c>
      <c r="Z100" s="149" t="s">
        <v>151</v>
      </c>
      <c r="AA100" s="150">
        <v>2050</v>
      </c>
      <c r="AC100" s="149" t="s">
        <v>167</v>
      </c>
      <c r="AD100" s="149" t="s">
        <v>6</v>
      </c>
      <c r="AE100" s="149" t="s">
        <v>157</v>
      </c>
      <c r="AF100" s="149" t="s">
        <v>157</v>
      </c>
      <c r="AG100" s="149" t="s">
        <v>169</v>
      </c>
      <c r="AH100" s="150" t="s">
        <v>159</v>
      </c>
      <c r="AJ100" s="149" t="s">
        <v>154</v>
      </c>
      <c r="AK100" s="170" t="s">
        <v>153</v>
      </c>
      <c r="AN100" s="150"/>
      <c r="AO100" s="149" t="s">
        <v>160</v>
      </c>
      <c r="AP100" s="149" t="s">
        <v>150</v>
      </c>
      <c r="AQ100" s="149" t="s">
        <v>159</v>
      </c>
      <c r="AR100" s="149" t="s">
        <v>739</v>
      </c>
      <c r="AS100" s="149">
        <v>2050</v>
      </c>
      <c r="AU100" s="150"/>
      <c r="AV100" s="149" t="s">
        <v>158</v>
      </c>
      <c r="AW100" s="172" t="s">
        <v>171</v>
      </c>
      <c r="AX100" s="149" t="s">
        <v>157</v>
      </c>
      <c r="AY100" s="149" t="s">
        <v>154</v>
      </c>
      <c r="AZ100" s="149" t="s">
        <v>153</v>
      </c>
      <c r="BA100" s="149" t="s">
        <v>153</v>
      </c>
      <c r="BC100" s="150"/>
      <c r="BE100" s="173"/>
      <c r="BF100" s="150"/>
      <c r="BG100" s="283">
        <f t="shared" si="81"/>
        <v>1</v>
      </c>
      <c r="BH100" s="149">
        <f t="shared" si="82"/>
        <v>0</v>
      </c>
      <c r="BI100" s="149">
        <f t="shared" si="90"/>
        <v>0</v>
      </c>
      <c r="BJ100" s="280">
        <f t="shared" si="91"/>
        <v>1</v>
      </c>
      <c r="BK100" s="356">
        <f t="shared" si="83"/>
        <v>0</v>
      </c>
      <c r="BL100" s="149">
        <f t="shared" si="84"/>
        <v>1</v>
      </c>
      <c r="BM100" s="149">
        <f t="shared" si="92"/>
        <v>0</v>
      </c>
      <c r="BN100" s="278">
        <f t="shared" si="93"/>
        <v>1</v>
      </c>
      <c r="BO100" s="149">
        <f t="shared" si="85"/>
        <v>0</v>
      </c>
      <c r="BP100" s="149">
        <f t="shared" si="86"/>
        <v>0</v>
      </c>
      <c r="BQ100" s="149">
        <f t="shared" si="94"/>
        <v>1</v>
      </c>
      <c r="BR100" s="356">
        <f t="shared" si="87"/>
        <v>0</v>
      </c>
      <c r="BS100" s="149">
        <f t="shared" si="88"/>
        <v>0</v>
      </c>
      <c r="BT100" s="149">
        <f t="shared" si="95"/>
        <v>1</v>
      </c>
      <c r="BU100" s="356">
        <f t="shared" si="51"/>
        <v>0</v>
      </c>
      <c r="BV100" s="149">
        <f t="shared" si="52"/>
        <v>0</v>
      </c>
      <c r="BW100" s="113">
        <f t="shared" si="53"/>
        <v>0</v>
      </c>
      <c r="BX100" s="248">
        <f t="shared" si="54"/>
        <v>0</v>
      </c>
      <c r="BY100" s="175">
        <f t="shared" si="55"/>
        <v>0</v>
      </c>
      <c r="BZ100" s="356">
        <f t="shared" si="96"/>
        <v>0</v>
      </c>
      <c r="CA100" s="149">
        <f t="shared" si="97"/>
        <v>0</v>
      </c>
      <c r="CB100" s="149">
        <f t="shared" si="98"/>
        <v>1</v>
      </c>
      <c r="CC100" s="276">
        <f t="shared" si="99"/>
        <v>1</v>
      </c>
      <c r="CD100" s="248">
        <f t="shared" si="100"/>
        <v>1</v>
      </c>
      <c r="CE100" s="274">
        <f t="shared" si="89"/>
        <v>1</v>
      </c>
      <c r="CF100" s="356">
        <f t="shared" si="101"/>
        <v>0</v>
      </c>
      <c r="CG100" s="149">
        <f t="shared" si="102"/>
        <v>0</v>
      </c>
      <c r="CH100" s="150">
        <f t="shared" si="103"/>
        <v>0</v>
      </c>
      <c r="CI100" s="149">
        <f t="shared" si="64"/>
        <v>1</v>
      </c>
      <c r="CJ100" s="149">
        <f t="shared" si="65"/>
        <v>1</v>
      </c>
      <c r="CK100" s="149">
        <f t="shared" si="66"/>
        <v>1</v>
      </c>
      <c r="CL100" s="149">
        <f t="shared" si="67"/>
        <v>3</v>
      </c>
      <c r="CM100" s="149">
        <f t="shared" si="68"/>
        <v>1</v>
      </c>
      <c r="CN100" s="283">
        <f t="shared" si="104"/>
        <v>0</v>
      </c>
      <c r="CO100" s="149">
        <f t="shared" si="105"/>
        <v>1</v>
      </c>
      <c r="CP100" s="149">
        <f t="shared" si="106"/>
        <v>0</v>
      </c>
      <c r="CQ100" s="283">
        <f t="shared" si="72"/>
        <v>1</v>
      </c>
      <c r="CR100" s="149" t="str">
        <f t="shared" si="73"/>
        <v>2050 2050</v>
      </c>
      <c r="CS100" s="149">
        <f t="shared" si="74"/>
        <v>2050</v>
      </c>
      <c r="CT100" s="149">
        <v>0</v>
      </c>
      <c r="CU100" s="149">
        <v>0</v>
      </c>
      <c r="CV100" s="149">
        <v>0</v>
      </c>
      <c r="CW100" s="149">
        <v>0</v>
      </c>
      <c r="CX100" s="149">
        <v>0</v>
      </c>
      <c r="CY100" s="149">
        <v>0</v>
      </c>
      <c r="CZ100" s="149">
        <v>1</v>
      </c>
      <c r="DA100" s="149">
        <v>1</v>
      </c>
      <c r="DB100" s="149">
        <v>0</v>
      </c>
      <c r="DC100" s="149">
        <v>1</v>
      </c>
      <c r="DD100" s="149">
        <v>0</v>
      </c>
      <c r="DE100" s="149">
        <v>1</v>
      </c>
      <c r="DF100" s="149">
        <v>0</v>
      </c>
      <c r="DG100" s="149">
        <v>1</v>
      </c>
      <c r="DH100" s="149">
        <v>0</v>
      </c>
      <c r="DI100" s="149">
        <v>1</v>
      </c>
      <c r="DJ100" s="149">
        <v>1</v>
      </c>
      <c r="DK100" s="149">
        <v>0</v>
      </c>
      <c r="DL100" s="149">
        <v>1</v>
      </c>
      <c r="DM100" s="149">
        <v>1</v>
      </c>
      <c r="DN100" s="149">
        <v>0</v>
      </c>
      <c r="DO100" s="149">
        <v>1</v>
      </c>
      <c r="DP100" s="149">
        <v>0</v>
      </c>
      <c r="DQ100" s="149" t="e">
        <v>#N/A</v>
      </c>
      <c r="DR100" s="149" t="e">
        <v>#N/A</v>
      </c>
      <c r="DS100" s="149" t="e">
        <v>#N/A</v>
      </c>
      <c r="DT100" s="149" t="e">
        <v>#N/A</v>
      </c>
      <c r="DU100" s="149" t="e">
        <v>#N/A</v>
      </c>
      <c r="DV100" s="149" t="e">
        <v>#N/A</v>
      </c>
      <c r="DW100" s="149" t="str">
        <f t="shared" si="75"/>
        <v>Y</v>
      </c>
      <c r="DX100" s="149" t="str">
        <f t="shared" si="76"/>
        <v>Targets set</v>
      </c>
      <c r="DY100" s="149" t="str">
        <f t="shared" si="77"/>
        <v>Y</v>
      </c>
      <c r="DZ100" s="149" t="str">
        <f t="shared" si="78"/>
        <v>N</v>
      </c>
      <c r="EA100" s="149" t="str">
        <f t="shared" si="79"/>
        <v>No</v>
      </c>
      <c r="EC100" s="149">
        <f t="shared" si="80"/>
        <v>2050</v>
      </c>
    </row>
    <row r="101" spans="1:133" s="149" customFormat="1" ht="16.5" customHeight="1">
      <c r="A101" s="149">
        <v>98</v>
      </c>
      <c r="B101" s="149">
        <v>85</v>
      </c>
      <c r="C101" s="150" t="s">
        <v>740</v>
      </c>
      <c r="D101" s="149" t="s">
        <v>314</v>
      </c>
      <c r="E101" s="149" t="s">
        <v>229</v>
      </c>
      <c r="F101" s="149" t="s">
        <v>175</v>
      </c>
      <c r="G101" s="149" t="s">
        <v>176</v>
      </c>
      <c r="H101" s="168" t="s">
        <v>741</v>
      </c>
      <c r="I101" s="149" t="s">
        <v>742</v>
      </c>
      <c r="J101" s="149">
        <v>-0.645</v>
      </c>
      <c r="K101" s="149" t="s">
        <v>743</v>
      </c>
      <c r="L101" s="149">
        <v>59074</v>
      </c>
      <c r="M101" s="150">
        <v>9</v>
      </c>
      <c r="N101" s="149" t="s">
        <v>154</v>
      </c>
      <c r="O101" s="149" t="s">
        <v>153</v>
      </c>
      <c r="P101" s="150" t="s">
        <v>153</v>
      </c>
      <c r="Q101" s="149" t="s">
        <v>154</v>
      </c>
      <c r="R101" s="149" t="s">
        <v>154</v>
      </c>
      <c r="S101" s="149" t="s">
        <v>153</v>
      </c>
      <c r="T101" s="149" t="s">
        <v>153</v>
      </c>
      <c r="U101" s="151" t="s">
        <v>153</v>
      </c>
      <c r="V101" s="149" t="s">
        <v>153</v>
      </c>
      <c r="W101" s="149" t="s">
        <v>153</v>
      </c>
      <c r="X101" s="152" t="s">
        <v>153</v>
      </c>
      <c r="Y101" s="149" t="s">
        <v>153</v>
      </c>
      <c r="Z101" s="149" t="s">
        <v>153</v>
      </c>
      <c r="AA101" s="150"/>
      <c r="AC101" s="149" t="s">
        <v>233</v>
      </c>
      <c r="AD101" s="149" t="s">
        <v>234</v>
      </c>
      <c r="AE101" s="149" t="s">
        <v>337</v>
      </c>
      <c r="AF101" s="149" t="s">
        <v>337</v>
      </c>
      <c r="AG101" s="149" t="s">
        <v>153</v>
      </c>
      <c r="AH101" s="150" t="s">
        <v>159</v>
      </c>
      <c r="AI101" s="149" t="s">
        <v>180</v>
      </c>
      <c r="AJ101" s="149" t="s">
        <v>154</v>
      </c>
      <c r="AK101" s="170" t="s">
        <v>338</v>
      </c>
      <c r="AL101" s="149">
        <v>2060</v>
      </c>
      <c r="AM101" s="171" t="s">
        <v>744</v>
      </c>
      <c r="AN101" s="150"/>
      <c r="AP101" s="149" t="s">
        <v>154</v>
      </c>
      <c r="AQ101" s="149" t="s">
        <v>153</v>
      </c>
      <c r="AR101" s="149" t="s">
        <v>153</v>
      </c>
      <c r="AU101" s="150"/>
      <c r="AV101" s="188" t="s">
        <v>168</v>
      </c>
      <c r="AW101" s="172" t="s">
        <v>153</v>
      </c>
      <c r="AX101" s="149" t="s">
        <v>153</v>
      </c>
      <c r="AY101" s="149" t="s">
        <v>154</v>
      </c>
      <c r="AZ101" s="149" t="s">
        <v>153</v>
      </c>
      <c r="BA101" s="149" t="s">
        <v>153</v>
      </c>
      <c r="BC101" s="150"/>
      <c r="BE101" s="173"/>
      <c r="BF101" s="150"/>
      <c r="BG101" s="283">
        <f t="shared" si="81"/>
        <v>0</v>
      </c>
      <c r="BH101" s="149">
        <f t="shared" si="82"/>
        <v>0</v>
      </c>
      <c r="BI101" s="149">
        <f t="shared" si="90"/>
        <v>0</v>
      </c>
      <c r="BJ101" s="280">
        <f t="shared" si="91"/>
        <v>0</v>
      </c>
      <c r="BK101" s="356">
        <f t="shared" si="83"/>
        <v>0</v>
      </c>
      <c r="BL101" s="149">
        <f t="shared" si="84"/>
        <v>0</v>
      </c>
      <c r="BM101" s="149">
        <f t="shared" si="92"/>
        <v>0</v>
      </c>
      <c r="BN101" s="278">
        <f t="shared" si="93"/>
        <v>0</v>
      </c>
      <c r="BO101" s="149">
        <f t="shared" si="85"/>
        <v>0</v>
      </c>
      <c r="BP101" s="149">
        <f t="shared" si="86"/>
        <v>0</v>
      </c>
      <c r="BQ101" s="149">
        <f t="shared" si="94"/>
        <v>0</v>
      </c>
      <c r="BR101" s="356">
        <f t="shared" si="87"/>
        <v>0</v>
      </c>
      <c r="BS101" s="149">
        <f t="shared" si="88"/>
        <v>0</v>
      </c>
      <c r="BT101" s="149">
        <f t="shared" si="95"/>
        <v>0</v>
      </c>
      <c r="BU101" s="356">
        <f t="shared" si="51"/>
        <v>0</v>
      </c>
      <c r="BV101" s="149">
        <f t="shared" si="52"/>
        <v>0</v>
      </c>
      <c r="BW101" s="113">
        <f t="shared" si="53"/>
        <v>0</v>
      </c>
      <c r="BX101" s="248">
        <f t="shared" si="54"/>
        <v>1</v>
      </c>
      <c r="BY101" s="175">
        <f t="shared" si="55"/>
        <v>0</v>
      </c>
      <c r="BZ101" s="356">
        <f t="shared" si="96"/>
        <v>0</v>
      </c>
      <c r="CA101" s="149">
        <f t="shared" si="97"/>
        <v>0</v>
      </c>
      <c r="CB101" s="149">
        <f t="shared" si="98"/>
        <v>0</v>
      </c>
      <c r="CC101" s="276">
        <f t="shared" si="99"/>
        <v>0</v>
      </c>
      <c r="CD101" s="248">
        <f t="shared" si="100"/>
        <v>1</v>
      </c>
      <c r="CE101" s="274">
        <f t="shared" si="89"/>
        <v>0</v>
      </c>
      <c r="CF101" s="356">
        <f t="shared" si="101"/>
        <v>0</v>
      </c>
      <c r="CG101" s="149">
        <f t="shared" si="102"/>
        <v>0</v>
      </c>
      <c r="CH101" s="150">
        <f t="shared" si="103"/>
        <v>0</v>
      </c>
      <c r="CI101" s="149">
        <f t="shared" si="64"/>
        <v>0</v>
      </c>
      <c r="CJ101" s="149">
        <f t="shared" si="65"/>
        <v>0</v>
      </c>
      <c r="CK101" s="149">
        <f t="shared" si="66"/>
        <v>0</v>
      </c>
      <c r="CL101" s="149">
        <f t="shared" si="67"/>
        <v>0</v>
      </c>
      <c r="CM101" s="149">
        <f t="shared" si="68"/>
        <v>0</v>
      </c>
      <c r="CN101" s="283">
        <f t="shared" si="104"/>
        <v>0</v>
      </c>
      <c r="CO101" s="149">
        <f t="shared" si="105"/>
        <v>0</v>
      </c>
      <c r="CP101" s="149">
        <f t="shared" si="106"/>
        <v>1</v>
      </c>
      <c r="CQ101" s="283" t="str">
        <f t="shared" si="72"/>
        <v/>
      </c>
      <c r="CR101" s="149" t="str">
        <f t="shared" si="73"/>
        <v xml:space="preserve"> </v>
      </c>
      <c r="CS101" s="149">
        <f t="shared" si="74"/>
        <v>0</v>
      </c>
      <c r="CT101" s="149">
        <v>0</v>
      </c>
      <c r="CU101" s="149">
        <v>0</v>
      </c>
      <c r="CV101" s="149">
        <v>0</v>
      </c>
      <c r="CW101" s="149">
        <v>0</v>
      </c>
      <c r="CX101" s="149">
        <v>0</v>
      </c>
      <c r="CY101" s="149">
        <v>0</v>
      </c>
      <c r="CZ101" s="149">
        <v>0</v>
      </c>
      <c r="DA101" s="149">
        <v>0</v>
      </c>
      <c r="DB101" s="149">
        <v>0</v>
      </c>
      <c r="DC101" s="149">
        <v>0</v>
      </c>
      <c r="DD101" s="149">
        <v>0</v>
      </c>
      <c r="DE101" s="149">
        <v>0</v>
      </c>
      <c r="DF101" s="149">
        <v>0</v>
      </c>
      <c r="DG101" s="149">
        <v>0</v>
      </c>
      <c r="DH101" s="149">
        <v>0</v>
      </c>
      <c r="DI101" s="149">
        <v>0</v>
      </c>
      <c r="DJ101" s="149">
        <v>0</v>
      </c>
      <c r="DK101" s="149">
        <v>0</v>
      </c>
      <c r="DL101" s="149">
        <v>0</v>
      </c>
      <c r="DM101" s="149">
        <v>0</v>
      </c>
      <c r="DN101" s="149">
        <v>0</v>
      </c>
      <c r="DO101" s="149">
        <v>0</v>
      </c>
      <c r="DP101" s="149">
        <v>0</v>
      </c>
      <c r="DQ101" s="149" t="s">
        <v>154</v>
      </c>
      <c r="DR101" s="149">
        <v>0</v>
      </c>
      <c r="DS101" s="149" t="s">
        <v>154</v>
      </c>
      <c r="DT101" s="149" t="s">
        <v>154</v>
      </c>
      <c r="DU101" s="149">
        <v>0</v>
      </c>
      <c r="DV101" s="149">
        <v>0</v>
      </c>
      <c r="DW101" s="149" t="str">
        <f t="shared" si="75"/>
        <v>N</v>
      </c>
      <c r="DX101" s="149" t="str">
        <f t="shared" si="76"/>
        <v/>
      </c>
      <c r="DY101" s="149" t="str">
        <f t="shared" si="77"/>
        <v>N</v>
      </c>
      <c r="DZ101" s="149" t="str">
        <f t="shared" si="78"/>
        <v>N</v>
      </c>
      <c r="EA101" s="149" t="str">
        <f t="shared" si="79"/>
        <v>Not Specified</v>
      </c>
      <c r="EC101" s="149">
        <f t="shared" si="80"/>
        <v>0</v>
      </c>
    </row>
    <row r="102" spans="1:133" s="149" customFormat="1" ht="16.5" customHeight="1">
      <c r="A102" s="149">
        <v>99</v>
      </c>
      <c r="B102" s="149">
        <v>223</v>
      </c>
      <c r="C102" s="150" t="s">
        <v>745</v>
      </c>
      <c r="D102" s="149" t="s">
        <v>472</v>
      </c>
      <c r="E102" s="149" t="s">
        <v>229</v>
      </c>
      <c r="F102" s="149" t="s">
        <v>145</v>
      </c>
      <c r="G102" s="149" t="s">
        <v>146</v>
      </c>
      <c r="H102" s="168" t="s">
        <v>746</v>
      </c>
      <c r="I102" s="149" t="s">
        <v>747</v>
      </c>
      <c r="J102" s="149">
        <v>0.094</v>
      </c>
      <c r="K102" s="149" t="s">
        <v>748</v>
      </c>
      <c r="L102" s="149">
        <v>4500</v>
      </c>
      <c r="M102" s="150">
        <v>15</v>
      </c>
      <c r="N102" s="149" t="s">
        <v>154</v>
      </c>
      <c r="O102" s="149" t="s">
        <v>153</v>
      </c>
      <c r="P102" s="150" t="s">
        <v>153</v>
      </c>
      <c r="Q102" s="149" t="s">
        <v>154</v>
      </c>
      <c r="R102" s="149" t="s">
        <v>154</v>
      </c>
      <c r="S102" s="149" t="s">
        <v>153</v>
      </c>
      <c r="T102" s="149" t="s">
        <v>153</v>
      </c>
      <c r="U102" s="151" t="s">
        <v>153</v>
      </c>
      <c r="V102" s="149" t="s">
        <v>153</v>
      </c>
      <c r="W102" s="149" t="s">
        <v>153</v>
      </c>
      <c r="X102" s="152" t="s">
        <v>153</v>
      </c>
      <c r="Y102" s="149" t="s">
        <v>153</v>
      </c>
      <c r="Z102" s="149" t="s">
        <v>153</v>
      </c>
      <c r="AA102" s="150"/>
      <c r="AC102" s="149" t="s">
        <v>167</v>
      </c>
      <c r="AD102" s="149" t="s">
        <v>6</v>
      </c>
      <c r="AE102" s="149" t="s">
        <v>168</v>
      </c>
      <c r="AF102" s="149" t="s">
        <v>168</v>
      </c>
      <c r="AG102" s="149" t="s">
        <v>168</v>
      </c>
      <c r="AH102" s="150" t="s">
        <v>153</v>
      </c>
      <c r="AJ102" s="149" t="s">
        <v>154</v>
      </c>
      <c r="AK102" s="170" t="s">
        <v>153</v>
      </c>
      <c r="AN102" s="150"/>
      <c r="AO102" s="149" t="s">
        <v>160</v>
      </c>
      <c r="AP102" s="149" t="s">
        <v>150</v>
      </c>
      <c r="AQ102" s="149" t="s">
        <v>153</v>
      </c>
      <c r="AR102" s="149" t="s">
        <v>749</v>
      </c>
      <c r="AS102" s="149">
        <v>2050</v>
      </c>
      <c r="AU102" s="150"/>
      <c r="AV102" s="149" t="s">
        <v>157</v>
      </c>
      <c r="AW102" s="172" t="s">
        <v>158</v>
      </c>
      <c r="AX102" s="149" t="s">
        <v>158</v>
      </c>
      <c r="AY102" s="149" t="s">
        <v>154</v>
      </c>
      <c r="AZ102" s="149" t="s">
        <v>153</v>
      </c>
      <c r="BA102" s="149" t="s">
        <v>153</v>
      </c>
      <c r="BC102" s="150"/>
      <c r="BE102" s="173"/>
      <c r="BF102" s="150"/>
      <c r="BG102" s="283">
        <f t="shared" si="81"/>
        <v>0</v>
      </c>
      <c r="BH102" s="149">
        <f t="shared" si="82"/>
        <v>0</v>
      </c>
      <c r="BI102" s="149">
        <f t="shared" si="90"/>
        <v>0</v>
      </c>
      <c r="BJ102" s="280">
        <f t="shared" si="91"/>
        <v>0</v>
      </c>
      <c r="BK102" s="356">
        <f t="shared" si="83"/>
        <v>0</v>
      </c>
      <c r="BL102" s="149">
        <f t="shared" si="84"/>
        <v>0</v>
      </c>
      <c r="BM102" s="149">
        <f t="shared" si="92"/>
        <v>0</v>
      </c>
      <c r="BN102" s="278">
        <f t="shared" si="93"/>
        <v>0</v>
      </c>
      <c r="BO102" s="149">
        <f t="shared" si="85"/>
        <v>0</v>
      </c>
      <c r="BP102" s="149">
        <f t="shared" si="86"/>
        <v>0</v>
      </c>
      <c r="BQ102" s="149">
        <f t="shared" si="94"/>
        <v>0</v>
      </c>
      <c r="BR102" s="356">
        <f t="shared" si="87"/>
        <v>0</v>
      </c>
      <c r="BS102" s="149">
        <f t="shared" si="88"/>
        <v>0</v>
      </c>
      <c r="BT102" s="149">
        <f t="shared" si="95"/>
        <v>1</v>
      </c>
      <c r="BU102" s="356">
        <f t="shared" si="51"/>
        <v>0</v>
      </c>
      <c r="BV102" s="149">
        <f t="shared" si="52"/>
        <v>0</v>
      </c>
      <c r="BW102" s="113">
        <f t="shared" si="53"/>
        <v>0</v>
      </c>
      <c r="BX102" s="248">
        <f t="shared" si="54"/>
        <v>0</v>
      </c>
      <c r="BY102" s="175">
        <f t="shared" si="55"/>
        <v>0</v>
      </c>
      <c r="BZ102" s="356">
        <f t="shared" si="96"/>
        <v>0</v>
      </c>
      <c r="CA102" s="149">
        <f t="shared" si="97"/>
        <v>0</v>
      </c>
      <c r="CB102" s="149">
        <f t="shared" si="98"/>
        <v>1</v>
      </c>
      <c r="CC102" s="276">
        <f t="shared" si="99"/>
        <v>1</v>
      </c>
      <c r="CD102" s="248">
        <f t="shared" si="100"/>
        <v>1</v>
      </c>
      <c r="CE102" s="274">
        <f t="shared" si="89"/>
        <v>1</v>
      </c>
      <c r="CF102" s="356">
        <f t="shared" si="101"/>
        <v>0</v>
      </c>
      <c r="CG102" s="149">
        <f t="shared" si="102"/>
        <v>0</v>
      </c>
      <c r="CH102" s="150">
        <f t="shared" si="103"/>
        <v>0</v>
      </c>
      <c r="CI102" s="149">
        <f t="shared" si="64"/>
        <v>0</v>
      </c>
      <c r="CJ102" s="149">
        <f t="shared" si="65"/>
        <v>0</v>
      </c>
      <c r="CK102" s="149">
        <f t="shared" si="66"/>
        <v>1</v>
      </c>
      <c r="CL102" s="149">
        <f t="shared" si="67"/>
        <v>1</v>
      </c>
      <c r="CM102" s="149">
        <f t="shared" si="68"/>
        <v>1</v>
      </c>
      <c r="CN102" s="283">
        <f t="shared" si="104"/>
        <v>1</v>
      </c>
      <c r="CO102" s="149">
        <f t="shared" si="105"/>
        <v>0</v>
      </c>
      <c r="CP102" s="149">
        <f t="shared" si="106"/>
        <v>0</v>
      </c>
      <c r="CQ102" s="283" t="str">
        <f t="shared" si="72"/>
        <v/>
      </c>
      <c r="CR102" s="149" t="str">
        <f t="shared" si="73"/>
        <v xml:space="preserve"> 2050</v>
      </c>
      <c r="CS102" s="149">
        <f t="shared" si="74"/>
        <v>2050</v>
      </c>
      <c r="CT102" s="149">
        <v>0</v>
      </c>
      <c r="CU102" s="149">
        <v>0</v>
      </c>
      <c r="CV102" s="149">
        <v>0</v>
      </c>
      <c r="CW102" s="149">
        <v>0</v>
      </c>
      <c r="CX102" s="149">
        <v>0</v>
      </c>
      <c r="CY102" s="149">
        <v>0</v>
      </c>
      <c r="CZ102" s="149">
        <v>0</v>
      </c>
      <c r="DA102" s="149">
        <v>0</v>
      </c>
      <c r="DB102" s="149">
        <v>0</v>
      </c>
      <c r="DC102" s="149">
        <v>0</v>
      </c>
      <c r="DD102" s="149">
        <v>0</v>
      </c>
      <c r="DE102" s="149">
        <v>0</v>
      </c>
      <c r="DF102" s="149">
        <v>0</v>
      </c>
      <c r="DG102" s="149">
        <v>0</v>
      </c>
      <c r="DH102" s="149">
        <v>0</v>
      </c>
      <c r="DI102" s="149">
        <v>0</v>
      </c>
      <c r="DJ102" s="149">
        <v>0</v>
      </c>
      <c r="DK102" s="149">
        <v>0</v>
      </c>
      <c r="DL102" s="149">
        <v>0</v>
      </c>
      <c r="DM102" s="149">
        <v>0</v>
      </c>
      <c r="DN102" s="149">
        <v>0</v>
      </c>
      <c r="DO102" s="149">
        <v>0</v>
      </c>
      <c r="DP102" s="149">
        <v>0</v>
      </c>
      <c r="DQ102" s="149" t="s">
        <v>154</v>
      </c>
      <c r="DR102" s="149">
        <v>0</v>
      </c>
      <c r="DS102" s="149" t="s">
        <v>154</v>
      </c>
      <c r="DT102" s="149" t="s">
        <v>154</v>
      </c>
      <c r="DU102" s="149">
        <v>0</v>
      </c>
      <c r="DV102" s="149">
        <v>0</v>
      </c>
      <c r="DW102" s="149" t="str">
        <f t="shared" si="75"/>
        <v>N</v>
      </c>
      <c r="DX102" s="149" t="str">
        <f t="shared" si="76"/>
        <v/>
      </c>
      <c r="DY102" s="149" t="str">
        <f t="shared" si="77"/>
        <v>Y</v>
      </c>
      <c r="DZ102" s="149" t="str">
        <f t="shared" si="78"/>
        <v>N</v>
      </c>
      <c r="EA102" s="149" t="str">
        <f t="shared" si="79"/>
        <v>Yes</v>
      </c>
      <c r="EC102" s="149">
        <f t="shared" si="80"/>
        <v>2050</v>
      </c>
    </row>
    <row r="103" spans="1:133" s="149" customFormat="1" ht="16.5" customHeight="1">
      <c r="A103" s="149">
        <v>100</v>
      </c>
      <c r="B103" s="149">
        <v>108</v>
      </c>
      <c r="C103" s="150" t="s">
        <v>750</v>
      </c>
      <c r="D103" s="149" t="s">
        <v>271</v>
      </c>
      <c r="E103" s="149" t="s">
        <v>272</v>
      </c>
      <c r="F103" s="149" t="s">
        <v>175</v>
      </c>
      <c r="G103" s="149" t="s">
        <v>176</v>
      </c>
      <c r="H103" s="168" t="s">
        <v>751</v>
      </c>
      <c r="I103" s="149" t="s">
        <v>752</v>
      </c>
      <c r="J103" s="149">
        <v>-0.218</v>
      </c>
      <c r="K103" s="149" t="s">
        <v>753</v>
      </c>
      <c r="L103" s="149">
        <v>182299</v>
      </c>
      <c r="M103" s="150">
        <v>14</v>
      </c>
      <c r="N103" s="149" t="s">
        <v>154</v>
      </c>
      <c r="O103" s="149" t="s">
        <v>153</v>
      </c>
      <c r="P103" s="150" t="s">
        <v>153</v>
      </c>
      <c r="Q103" s="149" t="s">
        <v>154</v>
      </c>
      <c r="R103" s="149" t="s">
        <v>154</v>
      </c>
      <c r="S103" s="149" t="s">
        <v>153</v>
      </c>
      <c r="T103" s="149" t="s">
        <v>153</v>
      </c>
      <c r="U103" s="151" t="s">
        <v>153</v>
      </c>
      <c r="V103" s="149" t="s">
        <v>153</v>
      </c>
      <c r="W103" s="149" t="s">
        <v>153</v>
      </c>
      <c r="X103" s="152" t="s">
        <v>153</v>
      </c>
      <c r="Y103" s="149" t="s">
        <v>153</v>
      </c>
      <c r="Z103" s="149" t="s">
        <v>153</v>
      </c>
      <c r="AA103" s="150"/>
      <c r="AC103" s="149" t="s">
        <v>233</v>
      </c>
      <c r="AD103" s="149" t="s">
        <v>234</v>
      </c>
      <c r="AE103" s="149" t="s">
        <v>337</v>
      </c>
      <c r="AF103" s="149" t="s">
        <v>337</v>
      </c>
      <c r="AG103" s="149" t="s">
        <v>168</v>
      </c>
      <c r="AH103" s="150" t="s">
        <v>159</v>
      </c>
      <c r="AI103" s="149" t="s">
        <v>180</v>
      </c>
      <c r="AJ103" s="149" t="s">
        <v>154</v>
      </c>
      <c r="AK103" s="170" t="s">
        <v>338</v>
      </c>
      <c r="AL103" s="149">
        <v>2060</v>
      </c>
      <c r="AM103" s="171" t="s">
        <v>754</v>
      </c>
      <c r="AN103" s="150"/>
      <c r="AP103" s="149" t="s">
        <v>154</v>
      </c>
      <c r="AQ103" s="149" t="s">
        <v>153</v>
      </c>
      <c r="AR103" s="149" t="s">
        <v>153</v>
      </c>
      <c r="AU103" s="150"/>
      <c r="AV103" s="149" t="s">
        <v>168</v>
      </c>
      <c r="AW103" s="172" t="s">
        <v>168</v>
      </c>
      <c r="AX103" s="149" t="s">
        <v>158</v>
      </c>
      <c r="AY103" s="149" t="s">
        <v>154</v>
      </c>
      <c r="AZ103" s="149" t="s">
        <v>153</v>
      </c>
      <c r="BA103" s="149" t="s">
        <v>153</v>
      </c>
      <c r="BC103" s="150"/>
      <c r="BE103" s="173"/>
      <c r="BF103" s="150"/>
      <c r="BG103" s="283">
        <f t="shared" si="81"/>
        <v>0</v>
      </c>
      <c r="BH103" s="149">
        <f t="shared" si="82"/>
        <v>0</v>
      </c>
      <c r="BI103" s="149">
        <f t="shared" si="90"/>
        <v>0</v>
      </c>
      <c r="BJ103" s="280">
        <f t="shared" si="91"/>
        <v>0</v>
      </c>
      <c r="BK103" s="356">
        <f t="shared" si="83"/>
        <v>0</v>
      </c>
      <c r="BL103" s="149">
        <f t="shared" si="84"/>
        <v>0</v>
      </c>
      <c r="BM103" s="149">
        <f t="shared" si="92"/>
        <v>0</v>
      </c>
      <c r="BN103" s="278">
        <f t="shared" si="93"/>
        <v>0</v>
      </c>
      <c r="BO103" s="149">
        <f t="shared" si="85"/>
        <v>0</v>
      </c>
      <c r="BP103" s="149">
        <f t="shared" si="86"/>
        <v>0</v>
      </c>
      <c r="BQ103" s="149">
        <f t="shared" si="94"/>
        <v>0</v>
      </c>
      <c r="BR103" s="356">
        <f t="shared" si="87"/>
        <v>0</v>
      </c>
      <c r="BS103" s="149">
        <f t="shared" si="88"/>
        <v>0</v>
      </c>
      <c r="BT103" s="149">
        <f t="shared" si="95"/>
        <v>0</v>
      </c>
      <c r="BU103" s="356">
        <f t="shared" si="51"/>
        <v>0</v>
      </c>
      <c r="BV103" s="149">
        <f t="shared" si="52"/>
        <v>0</v>
      </c>
      <c r="BW103" s="113">
        <f t="shared" si="53"/>
        <v>0</v>
      </c>
      <c r="BX103" s="248">
        <f t="shared" si="54"/>
        <v>1</v>
      </c>
      <c r="BY103" s="175">
        <f t="shared" si="55"/>
        <v>0</v>
      </c>
      <c r="BZ103" s="356">
        <f t="shared" si="96"/>
        <v>0</v>
      </c>
      <c r="CA103" s="149">
        <f t="shared" si="97"/>
        <v>0</v>
      </c>
      <c r="CB103" s="149">
        <f t="shared" si="98"/>
        <v>0</v>
      </c>
      <c r="CC103" s="276">
        <f t="shared" si="99"/>
        <v>0</v>
      </c>
      <c r="CD103" s="248">
        <f t="shared" si="100"/>
        <v>1</v>
      </c>
      <c r="CE103" s="274">
        <f t="shared" si="89"/>
        <v>0</v>
      </c>
      <c r="CF103" s="356">
        <f t="shared" si="101"/>
        <v>0</v>
      </c>
      <c r="CG103" s="149">
        <f t="shared" si="102"/>
        <v>0</v>
      </c>
      <c r="CH103" s="150">
        <f t="shared" si="103"/>
        <v>0</v>
      </c>
      <c r="CI103" s="149">
        <f t="shared" si="64"/>
        <v>0</v>
      </c>
      <c r="CJ103" s="149">
        <f t="shared" si="65"/>
        <v>0</v>
      </c>
      <c r="CK103" s="149">
        <f t="shared" si="66"/>
        <v>0</v>
      </c>
      <c r="CL103" s="149">
        <f t="shared" si="67"/>
        <v>0</v>
      </c>
      <c r="CM103" s="149">
        <f t="shared" si="68"/>
        <v>0</v>
      </c>
      <c r="CN103" s="283">
        <f t="shared" si="104"/>
        <v>0</v>
      </c>
      <c r="CO103" s="149">
        <f t="shared" si="105"/>
        <v>0</v>
      </c>
      <c r="CP103" s="149">
        <f t="shared" si="106"/>
        <v>1</v>
      </c>
      <c r="CQ103" s="283" t="str">
        <f t="shared" si="72"/>
        <v/>
      </c>
      <c r="CR103" s="149" t="str">
        <f t="shared" si="73"/>
        <v xml:space="preserve"> </v>
      </c>
      <c r="CS103" s="149">
        <f t="shared" si="74"/>
        <v>0</v>
      </c>
      <c r="CT103" s="149">
        <v>0</v>
      </c>
      <c r="CU103" s="149">
        <v>0</v>
      </c>
      <c r="CV103" s="149">
        <v>0</v>
      </c>
      <c r="CW103" s="149">
        <v>0</v>
      </c>
      <c r="CX103" s="149">
        <v>0</v>
      </c>
      <c r="CY103" s="149">
        <v>0</v>
      </c>
      <c r="CZ103" s="149">
        <v>0</v>
      </c>
      <c r="DA103" s="149">
        <v>0</v>
      </c>
      <c r="DB103" s="149">
        <v>0</v>
      </c>
      <c r="DC103" s="149">
        <v>0</v>
      </c>
      <c r="DD103" s="149">
        <v>0</v>
      </c>
      <c r="DE103" s="149">
        <v>0</v>
      </c>
      <c r="DF103" s="149">
        <v>0</v>
      </c>
      <c r="DG103" s="149">
        <v>0</v>
      </c>
      <c r="DH103" s="149">
        <v>0</v>
      </c>
      <c r="DI103" s="149">
        <v>0</v>
      </c>
      <c r="DJ103" s="149">
        <v>0</v>
      </c>
      <c r="DK103" s="149">
        <v>0</v>
      </c>
      <c r="DL103" s="149">
        <v>0</v>
      </c>
      <c r="DM103" s="149">
        <v>0</v>
      </c>
      <c r="DN103" s="149">
        <v>0</v>
      </c>
      <c r="DO103" s="149">
        <v>0</v>
      </c>
      <c r="DP103" s="149">
        <v>0</v>
      </c>
      <c r="DQ103" s="149" t="s">
        <v>154</v>
      </c>
      <c r="DR103" s="149">
        <v>0</v>
      </c>
      <c r="DS103" s="149" t="s">
        <v>154</v>
      </c>
      <c r="DT103" s="149" t="s">
        <v>180</v>
      </c>
      <c r="DU103" s="149" t="s">
        <v>7861</v>
      </c>
      <c r="DV103" s="149">
        <v>0</v>
      </c>
      <c r="DW103" s="149" t="str">
        <f t="shared" si="75"/>
        <v>N</v>
      </c>
      <c r="DX103" s="149" t="str">
        <f t="shared" si="76"/>
        <v/>
      </c>
      <c r="DY103" s="149" t="str">
        <f t="shared" si="77"/>
        <v>N</v>
      </c>
      <c r="DZ103" s="149" t="str">
        <f t="shared" si="78"/>
        <v>N</v>
      </c>
      <c r="EA103" s="149" t="str">
        <f t="shared" si="79"/>
        <v>Not Specified</v>
      </c>
      <c r="EC103" s="149">
        <f t="shared" si="80"/>
        <v>0</v>
      </c>
    </row>
    <row r="104" spans="1:133" s="149" customFormat="1" ht="16.5" customHeight="1">
      <c r="A104" s="149">
        <v>101</v>
      </c>
      <c r="B104" s="149">
        <v>137</v>
      </c>
      <c r="C104" s="150" t="s">
        <v>755</v>
      </c>
      <c r="D104" s="149" t="s">
        <v>290</v>
      </c>
      <c r="E104" s="149" t="s">
        <v>229</v>
      </c>
      <c r="F104" s="149" t="s">
        <v>756</v>
      </c>
      <c r="G104" s="149" t="s">
        <v>146</v>
      </c>
      <c r="H104" s="168" t="s">
        <v>757</v>
      </c>
      <c r="I104" s="149" t="s">
        <v>758</v>
      </c>
      <c r="J104" s="149">
        <v>0.083</v>
      </c>
      <c r="K104" s="149" t="s">
        <v>759</v>
      </c>
      <c r="L104" s="149">
        <v>94838</v>
      </c>
      <c r="M104" s="150">
        <v>31</v>
      </c>
      <c r="N104" s="149" t="s">
        <v>154</v>
      </c>
      <c r="O104" s="149" t="s">
        <v>153</v>
      </c>
      <c r="P104" s="150" t="s">
        <v>153</v>
      </c>
      <c r="Q104" s="149" t="s">
        <v>154</v>
      </c>
      <c r="R104" s="149" t="s">
        <v>154</v>
      </c>
      <c r="S104" s="149" t="s">
        <v>153</v>
      </c>
      <c r="T104" s="149" t="s">
        <v>153</v>
      </c>
      <c r="U104" s="151" t="s">
        <v>153</v>
      </c>
      <c r="V104" s="149" t="s">
        <v>153</v>
      </c>
      <c r="W104" s="149" t="s">
        <v>153</v>
      </c>
      <c r="X104" s="152" t="s">
        <v>153</v>
      </c>
      <c r="Y104" s="149" t="s">
        <v>153</v>
      </c>
      <c r="Z104" s="149" t="s">
        <v>153</v>
      </c>
      <c r="AA104" s="150"/>
      <c r="AC104" s="149" t="s">
        <v>167</v>
      </c>
      <c r="AD104" s="149" t="s">
        <v>6</v>
      </c>
      <c r="AE104" s="149" t="s">
        <v>157</v>
      </c>
      <c r="AF104" s="149" t="s">
        <v>157</v>
      </c>
      <c r="AG104" s="149" t="s">
        <v>169</v>
      </c>
      <c r="AH104" s="150" t="s">
        <v>159</v>
      </c>
      <c r="AJ104" s="149" t="s">
        <v>154</v>
      </c>
      <c r="AK104" s="170" t="s">
        <v>153</v>
      </c>
      <c r="AN104" s="150"/>
      <c r="AO104" s="149" t="s">
        <v>160</v>
      </c>
      <c r="AP104" s="149" t="s">
        <v>150</v>
      </c>
      <c r="AQ104" s="149" t="s">
        <v>159</v>
      </c>
      <c r="AR104" s="149" t="s">
        <v>760</v>
      </c>
      <c r="AS104" s="149">
        <v>2050</v>
      </c>
      <c r="AU104" s="150"/>
      <c r="AV104" s="149" t="s">
        <v>157</v>
      </c>
      <c r="AW104" s="172" t="s">
        <v>168</v>
      </c>
      <c r="AX104" s="149" t="s">
        <v>158</v>
      </c>
      <c r="AY104" s="149" t="s">
        <v>154</v>
      </c>
      <c r="AZ104" s="149" t="s">
        <v>153</v>
      </c>
      <c r="BA104" s="149" t="s">
        <v>153</v>
      </c>
      <c r="BC104" s="150"/>
      <c r="BE104" s="173"/>
      <c r="BF104" s="150"/>
      <c r="BG104" s="283">
        <f t="shared" si="81"/>
        <v>0</v>
      </c>
      <c r="BH104" s="149">
        <f t="shared" si="82"/>
        <v>0</v>
      </c>
      <c r="BI104" s="149">
        <f t="shared" si="90"/>
        <v>0</v>
      </c>
      <c r="BJ104" s="280">
        <f t="shared" si="91"/>
        <v>0</v>
      </c>
      <c r="BK104" s="356">
        <f t="shared" si="83"/>
        <v>0</v>
      </c>
      <c r="BL104" s="149">
        <f t="shared" si="84"/>
        <v>0</v>
      </c>
      <c r="BM104" s="149">
        <f t="shared" si="92"/>
        <v>0</v>
      </c>
      <c r="BN104" s="278">
        <f t="shared" si="93"/>
        <v>0</v>
      </c>
      <c r="BO104" s="149">
        <f t="shared" si="85"/>
        <v>0</v>
      </c>
      <c r="BP104" s="149">
        <f t="shared" si="86"/>
        <v>0</v>
      </c>
      <c r="BQ104" s="149">
        <f t="shared" si="94"/>
        <v>0</v>
      </c>
      <c r="BR104" s="356">
        <f t="shared" si="87"/>
        <v>0</v>
      </c>
      <c r="BS104" s="149">
        <f t="shared" si="88"/>
        <v>0</v>
      </c>
      <c r="BT104" s="149">
        <f t="shared" si="95"/>
        <v>1</v>
      </c>
      <c r="BU104" s="356">
        <f t="shared" si="51"/>
        <v>0</v>
      </c>
      <c r="BV104" s="149">
        <f t="shared" si="52"/>
        <v>0</v>
      </c>
      <c r="BW104" s="113">
        <f t="shared" si="53"/>
        <v>0</v>
      </c>
      <c r="BX104" s="248">
        <f t="shared" si="54"/>
        <v>0</v>
      </c>
      <c r="BY104" s="175">
        <f t="shared" si="55"/>
        <v>0</v>
      </c>
      <c r="BZ104" s="356">
        <f t="shared" si="96"/>
        <v>0</v>
      </c>
      <c r="CA104" s="149">
        <f t="shared" si="97"/>
        <v>0</v>
      </c>
      <c r="CB104" s="149">
        <f t="shared" si="98"/>
        <v>1</v>
      </c>
      <c r="CC104" s="276">
        <f t="shared" si="99"/>
        <v>1</v>
      </c>
      <c r="CD104" s="248">
        <f t="shared" si="100"/>
        <v>1</v>
      </c>
      <c r="CE104" s="274">
        <f t="shared" si="89"/>
        <v>1</v>
      </c>
      <c r="CF104" s="356">
        <f t="shared" si="101"/>
        <v>0</v>
      </c>
      <c r="CG104" s="149">
        <f t="shared" si="102"/>
        <v>0</v>
      </c>
      <c r="CH104" s="150">
        <f t="shared" si="103"/>
        <v>0</v>
      </c>
      <c r="CI104" s="149">
        <f t="shared" si="64"/>
        <v>0</v>
      </c>
      <c r="CJ104" s="149">
        <f t="shared" si="65"/>
        <v>0</v>
      </c>
      <c r="CK104" s="149">
        <f t="shared" si="66"/>
        <v>1</v>
      </c>
      <c r="CL104" s="149">
        <f t="shared" si="67"/>
        <v>1</v>
      </c>
      <c r="CM104" s="149">
        <f t="shared" si="68"/>
        <v>1</v>
      </c>
      <c r="CN104" s="283">
        <f t="shared" si="104"/>
        <v>1</v>
      </c>
      <c r="CO104" s="149">
        <f t="shared" si="105"/>
        <v>0</v>
      </c>
      <c r="CP104" s="149">
        <f t="shared" si="106"/>
        <v>0</v>
      </c>
      <c r="CQ104" s="283" t="str">
        <f t="shared" si="72"/>
        <v/>
      </c>
      <c r="CR104" s="149" t="str">
        <f t="shared" si="73"/>
        <v xml:space="preserve"> 2050</v>
      </c>
      <c r="CS104" s="149">
        <f t="shared" si="74"/>
        <v>2050</v>
      </c>
      <c r="CT104" s="149">
        <v>1</v>
      </c>
      <c r="CU104" s="149">
        <v>0</v>
      </c>
      <c r="CV104" s="149">
        <v>0</v>
      </c>
      <c r="CW104" s="149">
        <v>1</v>
      </c>
      <c r="CX104" s="149">
        <v>0</v>
      </c>
      <c r="CY104" s="149">
        <v>0</v>
      </c>
      <c r="CZ104" s="149">
        <v>1</v>
      </c>
      <c r="DA104" s="149">
        <v>1</v>
      </c>
      <c r="DB104" s="149">
        <v>0</v>
      </c>
      <c r="DC104" s="149">
        <v>0</v>
      </c>
      <c r="DD104" s="149">
        <v>0</v>
      </c>
      <c r="DE104" s="149">
        <v>0</v>
      </c>
      <c r="DF104" s="149">
        <v>0</v>
      </c>
      <c r="DG104" s="149">
        <v>0</v>
      </c>
      <c r="DH104" s="149">
        <v>0</v>
      </c>
      <c r="DI104" s="149">
        <v>0</v>
      </c>
      <c r="DJ104" s="149">
        <v>1</v>
      </c>
      <c r="DK104" s="149">
        <v>1</v>
      </c>
      <c r="DL104" s="149">
        <v>1</v>
      </c>
      <c r="DM104" s="149">
        <v>1</v>
      </c>
      <c r="DN104" s="149">
        <v>0</v>
      </c>
      <c r="DO104" s="149">
        <v>1</v>
      </c>
      <c r="DP104" s="149">
        <v>1</v>
      </c>
      <c r="DQ104" s="149" t="s">
        <v>154</v>
      </c>
      <c r="DR104" s="149">
        <v>0</v>
      </c>
      <c r="DS104" s="149" t="s">
        <v>7868</v>
      </c>
      <c r="DT104" s="149" t="s">
        <v>160</v>
      </c>
      <c r="DU104" s="149" t="s">
        <v>150</v>
      </c>
      <c r="DV104" s="149" t="s">
        <v>150</v>
      </c>
      <c r="DW104" s="149" t="str">
        <f t="shared" si="75"/>
        <v>N</v>
      </c>
      <c r="DX104" s="149" t="str">
        <f t="shared" si="76"/>
        <v/>
      </c>
      <c r="DY104" s="149" t="str">
        <f t="shared" si="77"/>
        <v>Y</v>
      </c>
      <c r="DZ104" s="149" t="str">
        <f t="shared" si="78"/>
        <v>N</v>
      </c>
      <c r="EA104" s="149" t="str">
        <f t="shared" si="79"/>
        <v>Yes</v>
      </c>
      <c r="EC104" s="149">
        <f t="shared" si="80"/>
        <v>2050</v>
      </c>
    </row>
    <row r="105" spans="1:133" s="149" customFormat="1" ht="16.5" customHeight="1">
      <c r="A105" s="149">
        <v>102</v>
      </c>
      <c r="B105" s="149">
        <v>216</v>
      </c>
      <c r="C105" s="150" t="s">
        <v>761</v>
      </c>
      <c r="D105" s="149" t="s">
        <v>333</v>
      </c>
      <c r="E105" s="149" t="s">
        <v>229</v>
      </c>
      <c r="F105" s="149" t="s">
        <v>680</v>
      </c>
      <c r="G105" s="149" t="s">
        <v>246</v>
      </c>
      <c r="H105" s="168" t="s">
        <v>762</v>
      </c>
      <c r="I105" s="149" t="s">
        <v>763</v>
      </c>
      <c r="J105" s="149">
        <v>-0.04</v>
      </c>
      <c r="K105" s="149" t="s">
        <v>764</v>
      </c>
      <c r="L105" s="149">
        <v>308092</v>
      </c>
      <c r="M105" s="150">
        <v>18</v>
      </c>
      <c r="N105" s="149" t="s">
        <v>154</v>
      </c>
      <c r="O105" s="149" t="s">
        <v>153</v>
      </c>
      <c r="P105" s="150" t="s">
        <v>153</v>
      </c>
      <c r="Q105" s="149" t="s">
        <v>154</v>
      </c>
      <c r="R105" s="149" t="s">
        <v>154</v>
      </c>
      <c r="S105" s="149" t="s">
        <v>153</v>
      </c>
      <c r="T105" s="149" t="s">
        <v>153</v>
      </c>
      <c r="U105" s="151" t="s">
        <v>153</v>
      </c>
      <c r="V105" s="149" t="s">
        <v>153</v>
      </c>
      <c r="W105" s="149" t="s">
        <v>153</v>
      </c>
      <c r="X105" s="152" t="s">
        <v>153</v>
      </c>
      <c r="Y105" s="149" t="s">
        <v>153</v>
      </c>
      <c r="Z105" s="149" t="s">
        <v>153</v>
      </c>
      <c r="AA105" s="150"/>
      <c r="AC105" s="149" t="s">
        <v>202</v>
      </c>
      <c r="AD105" s="149" t="s">
        <v>5</v>
      </c>
      <c r="AE105" s="149" t="s">
        <v>157</v>
      </c>
      <c r="AF105" s="149" t="s">
        <v>157</v>
      </c>
      <c r="AG105" s="149" t="s">
        <v>158</v>
      </c>
      <c r="AH105" s="150" t="s">
        <v>159</v>
      </c>
      <c r="AI105" s="149" t="s">
        <v>160</v>
      </c>
      <c r="AJ105" s="149" t="s">
        <v>150</v>
      </c>
      <c r="AK105" s="170" t="s">
        <v>765</v>
      </c>
      <c r="AL105" s="149">
        <v>2030</v>
      </c>
      <c r="AN105" s="150"/>
      <c r="AP105" s="149" t="s">
        <v>154</v>
      </c>
      <c r="AQ105" s="149" t="s">
        <v>153</v>
      </c>
      <c r="AR105" s="149" t="s">
        <v>153</v>
      </c>
      <c r="AU105" s="150"/>
      <c r="AV105" s="149" t="s">
        <v>157</v>
      </c>
      <c r="AW105" s="172" t="s">
        <v>168</v>
      </c>
      <c r="AX105" s="149" t="s">
        <v>153</v>
      </c>
      <c r="AY105" s="149" t="s">
        <v>154</v>
      </c>
      <c r="AZ105" s="149" t="s">
        <v>153</v>
      </c>
      <c r="BA105" s="149" t="s">
        <v>153</v>
      </c>
      <c r="BC105" s="150"/>
      <c r="BE105" s="173"/>
      <c r="BF105" s="150"/>
      <c r="BG105" s="283">
        <f t="shared" si="81"/>
        <v>0</v>
      </c>
      <c r="BH105" s="149">
        <f t="shared" si="82"/>
        <v>0</v>
      </c>
      <c r="BI105" s="149">
        <f t="shared" si="90"/>
        <v>0</v>
      </c>
      <c r="BJ105" s="280">
        <f t="shared" si="91"/>
        <v>0</v>
      </c>
      <c r="BK105" s="356">
        <f t="shared" si="83"/>
        <v>0</v>
      </c>
      <c r="BL105" s="149">
        <f t="shared" si="84"/>
        <v>0</v>
      </c>
      <c r="BM105" s="149">
        <f t="shared" si="92"/>
        <v>0</v>
      </c>
      <c r="BN105" s="278">
        <f t="shared" si="93"/>
        <v>0</v>
      </c>
      <c r="BO105" s="149">
        <f t="shared" si="85"/>
        <v>0</v>
      </c>
      <c r="BP105" s="149">
        <f t="shared" si="86"/>
        <v>0</v>
      </c>
      <c r="BQ105" s="149">
        <f t="shared" si="94"/>
        <v>0</v>
      </c>
      <c r="BR105" s="356">
        <f t="shared" si="87"/>
        <v>0</v>
      </c>
      <c r="BS105" s="149">
        <f t="shared" si="88"/>
        <v>0</v>
      </c>
      <c r="BT105" s="149">
        <f t="shared" si="95"/>
        <v>0</v>
      </c>
      <c r="BU105" s="356">
        <f t="shared" si="51"/>
        <v>0</v>
      </c>
      <c r="BV105" s="149">
        <f t="shared" si="52"/>
        <v>1</v>
      </c>
      <c r="BW105" s="113">
        <f t="shared" si="53"/>
        <v>0</v>
      </c>
      <c r="BX105" s="248">
        <f t="shared" si="54"/>
        <v>0</v>
      </c>
      <c r="BY105" s="175">
        <f t="shared" si="55"/>
        <v>1</v>
      </c>
      <c r="BZ105" s="356">
        <f t="shared" si="96"/>
        <v>0</v>
      </c>
      <c r="CA105" s="149">
        <f t="shared" si="97"/>
        <v>0</v>
      </c>
      <c r="CB105" s="149">
        <f t="shared" si="98"/>
        <v>0</v>
      </c>
      <c r="CC105" s="276">
        <f t="shared" si="99"/>
        <v>0</v>
      </c>
      <c r="CD105" s="248">
        <f t="shared" si="100"/>
        <v>0</v>
      </c>
      <c r="CE105" s="274">
        <f t="shared" si="89"/>
        <v>1</v>
      </c>
      <c r="CF105" s="356">
        <f t="shared" si="101"/>
        <v>0</v>
      </c>
      <c r="CG105" s="149">
        <f t="shared" si="102"/>
        <v>0</v>
      </c>
      <c r="CH105" s="150">
        <f t="shared" si="103"/>
        <v>0</v>
      </c>
      <c r="CI105" s="149">
        <f t="shared" si="64"/>
        <v>0</v>
      </c>
      <c r="CJ105" s="149">
        <f t="shared" si="65"/>
        <v>1</v>
      </c>
      <c r="CK105" s="149">
        <f t="shared" si="66"/>
        <v>0</v>
      </c>
      <c r="CL105" s="149">
        <f t="shared" si="67"/>
        <v>1</v>
      </c>
      <c r="CM105" s="149">
        <f t="shared" si="68"/>
        <v>1</v>
      </c>
      <c r="CN105" s="283">
        <f t="shared" si="104"/>
        <v>1</v>
      </c>
      <c r="CO105" s="149">
        <f t="shared" si="105"/>
        <v>0</v>
      </c>
      <c r="CP105" s="149">
        <f t="shared" si="106"/>
        <v>0</v>
      </c>
      <c r="CQ105" s="283" t="str">
        <f t="shared" si="72"/>
        <v/>
      </c>
      <c r="CR105" s="149" t="str">
        <f t="shared" si="73"/>
        <v xml:space="preserve"> </v>
      </c>
      <c r="CS105" s="149">
        <f t="shared" si="74"/>
        <v>0</v>
      </c>
      <c r="CT105" s="149">
        <v>0</v>
      </c>
      <c r="CU105" s="149">
        <v>1</v>
      </c>
      <c r="CV105" s="149">
        <v>0</v>
      </c>
      <c r="CW105" s="149">
        <v>1</v>
      </c>
      <c r="CX105" s="149">
        <v>0</v>
      </c>
      <c r="CY105" s="149">
        <v>0</v>
      </c>
      <c r="CZ105" s="149">
        <v>0</v>
      </c>
      <c r="DA105" s="149">
        <v>0</v>
      </c>
      <c r="DB105" s="149">
        <v>0</v>
      </c>
      <c r="DC105" s="149">
        <v>0</v>
      </c>
      <c r="DD105" s="149">
        <v>0</v>
      </c>
      <c r="DE105" s="149">
        <v>0</v>
      </c>
      <c r="DF105" s="149">
        <v>0</v>
      </c>
      <c r="DG105" s="149">
        <v>0</v>
      </c>
      <c r="DH105" s="149">
        <v>0</v>
      </c>
      <c r="DI105" s="149">
        <v>0</v>
      </c>
      <c r="DJ105" s="149">
        <v>1</v>
      </c>
      <c r="DK105" s="149">
        <v>1</v>
      </c>
      <c r="DL105" s="149">
        <v>1</v>
      </c>
      <c r="DM105" s="149">
        <v>1</v>
      </c>
      <c r="DN105" s="149">
        <v>0</v>
      </c>
      <c r="DO105" s="149">
        <v>1</v>
      </c>
      <c r="DP105" s="149">
        <v>0</v>
      </c>
      <c r="DQ105" s="149" t="s">
        <v>154</v>
      </c>
      <c r="DR105" s="149">
        <v>0</v>
      </c>
      <c r="DS105" s="149" t="s">
        <v>154</v>
      </c>
      <c r="DT105" s="149" t="s">
        <v>160</v>
      </c>
      <c r="DU105" s="149" t="s">
        <v>150</v>
      </c>
      <c r="DV105" s="149">
        <v>0</v>
      </c>
      <c r="DW105" s="149" t="str">
        <f t="shared" si="75"/>
        <v>N</v>
      </c>
      <c r="DX105" s="149" t="str">
        <f t="shared" si="76"/>
        <v/>
      </c>
      <c r="DY105" s="149" t="str">
        <f t="shared" si="77"/>
        <v>N</v>
      </c>
      <c r="DZ105" s="149" t="str">
        <f t="shared" si="78"/>
        <v>Y</v>
      </c>
      <c r="EA105" s="149" t="str">
        <f t="shared" si="79"/>
        <v>Yes</v>
      </c>
      <c r="EC105" s="149">
        <f t="shared" si="80"/>
        <v>0</v>
      </c>
    </row>
    <row r="106" spans="1:133" s="149" customFormat="1" ht="16.5" customHeight="1">
      <c r="A106" s="149">
        <v>103</v>
      </c>
      <c r="B106" s="149">
        <v>126</v>
      </c>
      <c r="C106" s="150" t="s">
        <v>766</v>
      </c>
      <c r="D106" s="149" t="s">
        <v>443</v>
      </c>
      <c r="E106" s="149" t="s">
        <v>229</v>
      </c>
      <c r="F106" s="149" t="s">
        <v>374</v>
      </c>
      <c r="G106" s="149" t="s">
        <v>246</v>
      </c>
      <c r="H106" s="168" t="s">
        <v>767</v>
      </c>
      <c r="I106" s="149" t="s">
        <v>768</v>
      </c>
      <c r="J106" s="149">
        <v>0.097</v>
      </c>
      <c r="K106" s="149" t="s">
        <v>769</v>
      </c>
      <c r="L106" s="149">
        <v>100041</v>
      </c>
      <c r="M106" s="150">
        <v>31</v>
      </c>
      <c r="N106" s="149" t="s">
        <v>150</v>
      </c>
      <c r="O106" s="149">
        <v>2017</v>
      </c>
      <c r="P106" s="150">
        <v>2025</v>
      </c>
      <c r="Q106" s="149" t="s">
        <v>150</v>
      </c>
      <c r="R106" s="149" t="s">
        <v>154</v>
      </c>
      <c r="S106" s="149" t="s">
        <v>210</v>
      </c>
      <c r="T106" s="149" t="s">
        <v>153</v>
      </c>
      <c r="U106" s="151">
        <v>2030</v>
      </c>
      <c r="V106" s="149" t="s">
        <v>153</v>
      </c>
      <c r="W106" s="149" t="s">
        <v>153</v>
      </c>
      <c r="X106" s="152" t="s">
        <v>153</v>
      </c>
      <c r="Y106" s="149" t="s">
        <v>153</v>
      </c>
      <c r="Z106" s="149" t="s">
        <v>153</v>
      </c>
      <c r="AA106" s="150"/>
      <c r="AC106" s="149" t="s">
        <v>167</v>
      </c>
      <c r="AD106" s="149" t="s">
        <v>6</v>
      </c>
      <c r="AE106" s="149" t="s">
        <v>168</v>
      </c>
      <c r="AF106" s="149" t="s">
        <v>168</v>
      </c>
      <c r="AG106" s="149" t="s">
        <v>168</v>
      </c>
      <c r="AH106" s="150" t="s">
        <v>153</v>
      </c>
      <c r="AJ106" s="149" t="s">
        <v>154</v>
      </c>
      <c r="AK106" s="170" t="s">
        <v>153</v>
      </c>
      <c r="AN106" s="150"/>
      <c r="AO106" s="149" t="s">
        <v>160</v>
      </c>
      <c r="AP106" s="149" t="s">
        <v>150</v>
      </c>
      <c r="AQ106" s="149" t="s">
        <v>153</v>
      </c>
      <c r="AR106" s="149" t="s">
        <v>770</v>
      </c>
      <c r="AS106" s="149">
        <v>2050</v>
      </c>
      <c r="AU106" s="150"/>
      <c r="AV106" s="149" t="s">
        <v>157</v>
      </c>
      <c r="AW106" s="172" t="s">
        <v>171</v>
      </c>
      <c r="AX106" s="149" t="s">
        <v>157</v>
      </c>
      <c r="AY106" s="149" t="s">
        <v>154</v>
      </c>
      <c r="AZ106" s="149" t="s">
        <v>153</v>
      </c>
      <c r="BA106" s="149" t="s">
        <v>153</v>
      </c>
      <c r="BC106" s="150"/>
      <c r="BE106" s="173"/>
      <c r="BF106" s="150"/>
      <c r="BG106" s="283">
        <f t="shared" si="81"/>
        <v>1</v>
      </c>
      <c r="BH106" s="149">
        <f t="shared" si="82"/>
        <v>0</v>
      </c>
      <c r="BI106" s="149">
        <f t="shared" si="90"/>
        <v>0</v>
      </c>
      <c r="BJ106" s="280">
        <f t="shared" si="91"/>
        <v>1</v>
      </c>
      <c r="BK106" s="356">
        <f t="shared" si="83"/>
        <v>0</v>
      </c>
      <c r="BL106" s="149">
        <f t="shared" si="84"/>
        <v>0</v>
      </c>
      <c r="BM106" s="149">
        <f t="shared" si="92"/>
        <v>0</v>
      </c>
      <c r="BN106" s="278">
        <f t="shared" si="93"/>
        <v>0</v>
      </c>
      <c r="BO106" s="149">
        <f t="shared" si="85"/>
        <v>0</v>
      </c>
      <c r="BP106" s="149">
        <f t="shared" si="86"/>
        <v>0</v>
      </c>
      <c r="BQ106" s="149">
        <f t="shared" si="94"/>
        <v>0</v>
      </c>
      <c r="BR106" s="356">
        <f t="shared" si="87"/>
        <v>0</v>
      </c>
      <c r="BS106" s="149">
        <f t="shared" si="88"/>
        <v>0</v>
      </c>
      <c r="BT106" s="149">
        <f t="shared" si="95"/>
        <v>1</v>
      </c>
      <c r="BU106" s="356">
        <f t="shared" si="51"/>
        <v>0</v>
      </c>
      <c r="BV106" s="149">
        <f t="shared" si="52"/>
        <v>0</v>
      </c>
      <c r="BW106" s="113">
        <f t="shared" si="53"/>
        <v>0</v>
      </c>
      <c r="BX106" s="248">
        <f t="shared" si="54"/>
        <v>0</v>
      </c>
      <c r="BY106" s="175">
        <f t="shared" si="55"/>
        <v>0</v>
      </c>
      <c r="BZ106" s="356">
        <f t="shared" si="96"/>
        <v>0</v>
      </c>
      <c r="CA106" s="149">
        <f t="shared" si="97"/>
        <v>0</v>
      </c>
      <c r="CB106" s="149">
        <f t="shared" si="98"/>
        <v>1</v>
      </c>
      <c r="CC106" s="276">
        <f t="shared" si="99"/>
        <v>1</v>
      </c>
      <c r="CD106" s="248">
        <f t="shared" si="100"/>
        <v>1</v>
      </c>
      <c r="CE106" s="274">
        <f t="shared" si="89"/>
        <v>1</v>
      </c>
      <c r="CF106" s="356">
        <f t="shared" si="101"/>
        <v>0</v>
      </c>
      <c r="CG106" s="149">
        <f t="shared" si="102"/>
        <v>0</v>
      </c>
      <c r="CH106" s="150">
        <f t="shared" si="103"/>
        <v>0</v>
      </c>
      <c r="CI106" s="149">
        <f t="shared" si="64"/>
        <v>1</v>
      </c>
      <c r="CJ106" s="149">
        <f t="shared" si="65"/>
        <v>0</v>
      </c>
      <c r="CK106" s="149">
        <f t="shared" si="66"/>
        <v>1</v>
      </c>
      <c r="CL106" s="149">
        <f t="shared" si="67"/>
        <v>2</v>
      </c>
      <c r="CM106" s="149">
        <f t="shared" si="68"/>
        <v>1</v>
      </c>
      <c r="CN106" s="283">
        <f t="shared" si="104"/>
        <v>1</v>
      </c>
      <c r="CO106" s="149">
        <f t="shared" si="105"/>
        <v>0</v>
      </c>
      <c r="CP106" s="149">
        <f t="shared" si="106"/>
        <v>0</v>
      </c>
      <c r="CQ106" s="283">
        <f t="shared" si="72"/>
        <v>1</v>
      </c>
      <c r="CR106" s="149" t="str">
        <f t="shared" si="73"/>
        <v xml:space="preserve"> 2050</v>
      </c>
      <c r="CS106" s="149">
        <f t="shared" si="74"/>
        <v>2050</v>
      </c>
      <c r="CT106" s="149">
        <v>1</v>
      </c>
      <c r="CU106" s="149">
        <v>0</v>
      </c>
      <c r="CV106" s="149">
        <v>0</v>
      </c>
      <c r="CW106" s="149">
        <v>1</v>
      </c>
      <c r="CX106" s="149">
        <v>0</v>
      </c>
      <c r="CY106" s="149">
        <v>0</v>
      </c>
      <c r="CZ106" s="149">
        <v>1</v>
      </c>
      <c r="DA106" s="149">
        <v>1</v>
      </c>
      <c r="DB106" s="149">
        <v>0</v>
      </c>
      <c r="DC106" s="149">
        <v>1</v>
      </c>
      <c r="DD106" s="149">
        <v>0</v>
      </c>
      <c r="DE106" s="149">
        <v>1</v>
      </c>
      <c r="DF106" s="149">
        <v>0</v>
      </c>
      <c r="DG106" s="149">
        <v>1</v>
      </c>
      <c r="DH106" s="149">
        <v>0</v>
      </c>
      <c r="DI106" s="149">
        <v>1</v>
      </c>
      <c r="DJ106" s="149">
        <v>1</v>
      </c>
      <c r="DK106" s="149">
        <v>1</v>
      </c>
      <c r="DL106" s="149">
        <v>1</v>
      </c>
      <c r="DM106" s="149">
        <v>1</v>
      </c>
      <c r="DN106" s="149">
        <v>0</v>
      </c>
      <c r="DO106" s="149">
        <v>1</v>
      </c>
      <c r="DP106" s="149">
        <v>1</v>
      </c>
      <c r="DQ106" s="149" t="s">
        <v>154</v>
      </c>
      <c r="DR106" s="149" t="s">
        <v>158</v>
      </c>
      <c r="DS106" s="149" t="s">
        <v>7868</v>
      </c>
      <c r="DT106" s="149" t="s">
        <v>7857</v>
      </c>
      <c r="DU106" s="149" t="s">
        <v>150</v>
      </c>
      <c r="DV106" s="149" t="s">
        <v>3005</v>
      </c>
      <c r="DW106" s="149" t="str">
        <f t="shared" si="75"/>
        <v>Y</v>
      </c>
      <c r="DX106" s="149" t="str">
        <f t="shared" si="76"/>
        <v/>
      </c>
      <c r="DY106" s="149" t="str">
        <f t="shared" si="77"/>
        <v>Y</v>
      </c>
      <c r="DZ106" s="149" t="str">
        <f t="shared" si="78"/>
        <v>N</v>
      </c>
      <c r="EA106" s="149" t="str">
        <f t="shared" si="79"/>
        <v>Yes</v>
      </c>
      <c r="EC106" s="149">
        <f t="shared" si="80"/>
        <v>2050</v>
      </c>
    </row>
    <row r="107" spans="1:133" s="149" customFormat="1" ht="16.5" customHeight="1">
      <c r="A107" s="149">
        <v>104</v>
      </c>
      <c r="B107" s="149">
        <v>98</v>
      </c>
      <c r="C107" s="150" t="s">
        <v>771</v>
      </c>
      <c r="D107" s="149" t="s">
        <v>192</v>
      </c>
      <c r="E107" s="149" t="s">
        <v>193</v>
      </c>
      <c r="F107" s="149" t="s">
        <v>772</v>
      </c>
      <c r="G107" s="149" t="s">
        <v>246</v>
      </c>
      <c r="H107" s="168" t="s">
        <v>773</v>
      </c>
      <c r="I107" s="149" t="s">
        <v>774</v>
      </c>
      <c r="J107" s="149">
        <v>-0.45</v>
      </c>
      <c r="K107" s="149" t="s">
        <v>775</v>
      </c>
      <c r="L107" s="149">
        <v>32492</v>
      </c>
      <c r="M107" s="150">
        <v>31</v>
      </c>
      <c r="N107" s="149" t="s">
        <v>154</v>
      </c>
      <c r="O107" s="149" t="s">
        <v>153</v>
      </c>
      <c r="P107" s="150" t="s">
        <v>153</v>
      </c>
      <c r="Q107" s="149" t="s">
        <v>154</v>
      </c>
      <c r="R107" s="149" t="s">
        <v>154</v>
      </c>
      <c r="S107" s="149" t="s">
        <v>153</v>
      </c>
      <c r="T107" s="149" t="s">
        <v>153</v>
      </c>
      <c r="U107" s="151" t="s">
        <v>153</v>
      </c>
      <c r="V107" s="149" t="s">
        <v>153</v>
      </c>
      <c r="W107" s="149" t="s">
        <v>153</v>
      </c>
      <c r="X107" s="152" t="s">
        <v>153</v>
      </c>
      <c r="Y107" s="149" t="s">
        <v>153</v>
      </c>
      <c r="Z107" s="149" t="s">
        <v>153</v>
      </c>
      <c r="AA107" s="150"/>
      <c r="AC107" s="149" t="s">
        <v>167</v>
      </c>
      <c r="AD107" s="149" t="s">
        <v>6</v>
      </c>
      <c r="AE107" s="149" t="s">
        <v>157</v>
      </c>
      <c r="AF107" s="149" t="s">
        <v>157</v>
      </c>
      <c r="AG107" s="149" t="s">
        <v>157</v>
      </c>
      <c r="AH107" s="150" t="s">
        <v>218</v>
      </c>
      <c r="AJ107" s="149" t="s">
        <v>154</v>
      </c>
      <c r="AK107" s="170" t="s">
        <v>153</v>
      </c>
      <c r="AN107" s="150"/>
      <c r="AO107" s="149" t="s">
        <v>219</v>
      </c>
      <c r="AP107" s="149" t="s">
        <v>150</v>
      </c>
      <c r="AQ107" s="149" t="s">
        <v>218</v>
      </c>
      <c r="AR107" s="149" t="s">
        <v>776</v>
      </c>
      <c r="AS107" s="149">
        <v>2050</v>
      </c>
      <c r="AU107" s="150"/>
      <c r="AV107" s="149" t="s">
        <v>157</v>
      </c>
      <c r="AW107" s="172" t="s">
        <v>190</v>
      </c>
      <c r="AX107" s="149" t="s">
        <v>157</v>
      </c>
      <c r="AY107" s="149" t="s">
        <v>154</v>
      </c>
      <c r="AZ107" s="149" t="s">
        <v>153</v>
      </c>
      <c r="BA107" s="149" t="s">
        <v>153</v>
      </c>
      <c r="BC107" s="150"/>
      <c r="BE107" s="173"/>
      <c r="BF107" s="150"/>
      <c r="BG107" s="283">
        <f t="shared" si="81"/>
        <v>0</v>
      </c>
      <c r="BH107" s="149">
        <f t="shared" si="82"/>
        <v>0</v>
      </c>
      <c r="BI107" s="149">
        <f t="shared" si="90"/>
        <v>0</v>
      </c>
      <c r="BJ107" s="280">
        <f t="shared" si="91"/>
        <v>0</v>
      </c>
      <c r="BK107" s="356">
        <f t="shared" si="83"/>
        <v>0</v>
      </c>
      <c r="BL107" s="149">
        <f t="shared" si="84"/>
        <v>0</v>
      </c>
      <c r="BM107" s="149">
        <f t="shared" si="92"/>
        <v>0</v>
      </c>
      <c r="BN107" s="278">
        <f t="shared" si="93"/>
        <v>0</v>
      </c>
      <c r="BO107" s="149">
        <f t="shared" si="85"/>
        <v>0</v>
      </c>
      <c r="BP107" s="149">
        <f t="shared" si="86"/>
        <v>0</v>
      </c>
      <c r="BQ107" s="149">
        <f t="shared" si="94"/>
        <v>0</v>
      </c>
      <c r="BR107" s="356">
        <f t="shared" si="87"/>
        <v>0</v>
      </c>
      <c r="BS107" s="149">
        <f t="shared" si="88"/>
        <v>0</v>
      </c>
      <c r="BT107" s="149">
        <f t="shared" si="95"/>
        <v>1</v>
      </c>
      <c r="BU107" s="356">
        <f t="shared" si="51"/>
        <v>0</v>
      </c>
      <c r="BV107" s="149">
        <f t="shared" si="52"/>
        <v>0</v>
      </c>
      <c r="BW107" s="113">
        <f t="shared" si="53"/>
        <v>0</v>
      </c>
      <c r="BX107" s="248">
        <f t="shared" si="54"/>
        <v>0</v>
      </c>
      <c r="BY107" s="175">
        <f t="shared" si="55"/>
        <v>0</v>
      </c>
      <c r="BZ107" s="356">
        <f t="shared" si="96"/>
        <v>0</v>
      </c>
      <c r="CA107" s="149">
        <f t="shared" si="97"/>
        <v>0</v>
      </c>
      <c r="CB107" s="149">
        <f t="shared" si="98"/>
        <v>1</v>
      </c>
      <c r="CC107" s="276">
        <f t="shared" si="99"/>
        <v>1</v>
      </c>
      <c r="CD107" s="248">
        <f t="shared" si="100"/>
        <v>1</v>
      </c>
      <c r="CE107" s="274">
        <f t="shared" si="89"/>
        <v>1</v>
      </c>
      <c r="CF107" s="356">
        <f t="shared" si="101"/>
        <v>0</v>
      </c>
      <c r="CG107" s="149">
        <f t="shared" si="102"/>
        <v>0</v>
      </c>
      <c r="CH107" s="150">
        <f t="shared" si="103"/>
        <v>0</v>
      </c>
      <c r="CI107" s="149">
        <f t="shared" si="64"/>
        <v>0</v>
      </c>
      <c r="CJ107" s="149">
        <f t="shared" si="65"/>
        <v>0</v>
      </c>
      <c r="CK107" s="149">
        <f t="shared" si="66"/>
        <v>1</v>
      </c>
      <c r="CL107" s="149">
        <f t="shared" si="67"/>
        <v>1</v>
      </c>
      <c r="CM107" s="149">
        <f t="shared" si="68"/>
        <v>1</v>
      </c>
      <c r="CN107" s="283">
        <f t="shared" si="104"/>
        <v>1</v>
      </c>
      <c r="CO107" s="149">
        <f t="shared" si="105"/>
        <v>0</v>
      </c>
      <c r="CP107" s="149">
        <f t="shared" si="106"/>
        <v>0</v>
      </c>
      <c r="CQ107" s="283" t="str">
        <f t="shared" si="72"/>
        <v/>
      </c>
      <c r="CR107" s="149" t="str">
        <f t="shared" si="73"/>
        <v xml:space="preserve"> 2050</v>
      </c>
      <c r="CS107" s="149">
        <f t="shared" si="74"/>
        <v>2050</v>
      </c>
      <c r="CT107" s="149">
        <v>0</v>
      </c>
      <c r="CU107" s="149">
        <v>0</v>
      </c>
      <c r="CV107" s="149">
        <v>1</v>
      </c>
      <c r="CW107" s="149">
        <v>1</v>
      </c>
      <c r="CX107" s="149">
        <v>0</v>
      </c>
      <c r="CY107" s="149">
        <v>0</v>
      </c>
      <c r="CZ107" s="149">
        <v>1</v>
      </c>
      <c r="DA107" s="149">
        <v>1</v>
      </c>
      <c r="DB107" s="149">
        <v>0</v>
      </c>
      <c r="DC107" s="149">
        <v>0</v>
      </c>
      <c r="DD107" s="149">
        <v>0</v>
      </c>
      <c r="DE107" s="149">
        <v>0</v>
      </c>
      <c r="DF107" s="149">
        <v>0</v>
      </c>
      <c r="DG107" s="149">
        <v>0</v>
      </c>
      <c r="DH107" s="149">
        <v>0</v>
      </c>
      <c r="DI107" s="149">
        <v>0</v>
      </c>
      <c r="DJ107" s="149">
        <v>1</v>
      </c>
      <c r="DK107" s="149">
        <v>0</v>
      </c>
      <c r="DL107" s="149">
        <v>1</v>
      </c>
      <c r="DM107" s="149">
        <v>1</v>
      </c>
      <c r="DN107" s="149">
        <v>0</v>
      </c>
      <c r="DO107" s="149">
        <v>1</v>
      </c>
      <c r="DP107" s="149">
        <v>0</v>
      </c>
      <c r="DQ107" s="149" t="s">
        <v>154</v>
      </c>
      <c r="DR107" s="149">
        <v>0</v>
      </c>
      <c r="DS107" s="149" t="s">
        <v>7857</v>
      </c>
      <c r="DT107" s="149" t="s">
        <v>7859</v>
      </c>
      <c r="DU107" s="149" t="s">
        <v>150</v>
      </c>
      <c r="DV107" s="149" t="s">
        <v>150</v>
      </c>
      <c r="DW107" s="149" t="str">
        <f t="shared" si="75"/>
        <v>N</v>
      </c>
      <c r="DX107" s="149" t="str">
        <f t="shared" si="76"/>
        <v/>
      </c>
      <c r="DY107" s="149" t="str">
        <f t="shared" si="77"/>
        <v>Y</v>
      </c>
      <c r="DZ107" s="149" t="str">
        <f t="shared" si="78"/>
        <v>N</v>
      </c>
      <c r="EA107" s="149" t="str">
        <f t="shared" si="79"/>
        <v>Yes</v>
      </c>
      <c r="EC107" s="149">
        <f t="shared" si="80"/>
        <v>2050</v>
      </c>
    </row>
    <row r="108" spans="1:133" s="149" customFormat="1" ht="16.5" customHeight="1">
      <c r="A108" s="149">
        <v>105</v>
      </c>
      <c r="B108" s="149">
        <v>105</v>
      </c>
      <c r="C108" s="150" t="s">
        <v>777</v>
      </c>
      <c r="D108" s="149" t="s">
        <v>778</v>
      </c>
      <c r="E108" s="149" t="s">
        <v>244</v>
      </c>
      <c r="F108" s="149" t="s">
        <v>245</v>
      </c>
      <c r="G108" s="149" t="s">
        <v>246</v>
      </c>
      <c r="H108" s="168" t="s">
        <v>779</v>
      </c>
      <c r="I108" s="149" t="s">
        <v>780</v>
      </c>
      <c r="J108" s="149">
        <v>-0.626</v>
      </c>
      <c r="K108" s="149" t="s">
        <v>781</v>
      </c>
      <c r="L108" s="149">
        <v>417859</v>
      </c>
      <c r="M108" s="150">
        <v>31</v>
      </c>
      <c r="N108" s="149" t="s">
        <v>154</v>
      </c>
      <c r="O108" s="149" t="s">
        <v>153</v>
      </c>
      <c r="P108" s="150" t="s">
        <v>153</v>
      </c>
      <c r="Q108" s="149" t="s">
        <v>150</v>
      </c>
      <c r="R108" s="149" t="s">
        <v>150</v>
      </c>
      <c r="S108" s="149" t="s">
        <v>151</v>
      </c>
      <c r="T108" s="149" t="s">
        <v>152</v>
      </c>
      <c r="U108" s="151">
        <v>2030</v>
      </c>
      <c r="V108" s="149" t="s">
        <v>153</v>
      </c>
      <c r="W108" s="149" t="s">
        <v>153</v>
      </c>
      <c r="X108" s="152" t="s">
        <v>153</v>
      </c>
      <c r="Y108" s="149" t="s">
        <v>153</v>
      </c>
      <c r="Z108" s="149" t="s">
        <v>153</v>
      </c>
      <c r="AA108" s="150"/>
      <c r="AC108" s="149" t="s">
        <v>782</v>
      </c>
      <c r="AD108" s="149" t="s">
        <v>5</v>
      </c>
      <c r="AE108" s="149" t="s">
        <v>157</v>
      </c>
      <c r="AF108" s="149" t="s">
        <v>157</v>
      </c>
      <c r="AG108" s="149" t="s">
        <v>158</v>
      </c>
      <c r="AH108" s="150" t="s">
        <v>159</v>
      </c>
      <c r="AI108" s="149" t="s">
        <v>160</v>
      </c>
      <c r="AJ108" s="149" t="s">
        <v>150</v>
      </c>
      <c r="AK108" s="170" t="s">
        <v>783</v>
      </c>
      <c r="AL108" s="149">
        <v>2020</v>
      </c>
      <c r="AN108" s="150"/>
      <c r="AP108" s="149" t="s">
        <v>154</v>
      </c>
      <c r="AQ108" s="149" t="s">
        <v>153</v>
      </c>
      <c r="AR108" s="149" t="s">
        <v>153</v>
      </c>
      <c r="AU108" s="150"/>
      <c r="AV108" s="149" t="s">
        <v>157</v>
      </c>
      <c r="AW108" s="172" t="s">
        <v>171</v>
      </c>
      <c r="AX108" s="149" t="s">
        <v>158</v>
      </c>
      <c r="AY108" s="149" t="s">
        <v>154</v>
      </c>
      <c r="AZ108" s="149" t="s">
        <v>153</v>
      </c>
      <c r="BA108" s="149" t="s">
        <v>153</v>
      </c>
      <c r="BC108" s="150"/>
      <c r="BE108" s="173"/>
      <c r="BF108" s="150"/>
      <c r="BG108" s="283">
        <f t="shared" si="81"/>
        <v>0</v>
      </c>
      <c r="BH108" s="149">
        <f t="shared" si="82"/>
        <v>0</v>
      </c>
      <c r="BI108" s="149">
        <f t="shared" si="90"/>
        <v>0</v>
      </c>
      <c r="BJ108" s="280">
        <f t="shared" si="91"/>
        <v>0</v>
      </c>
      <c r="BK108" s="356">
        <f t="shared" si="83"/>
        <v>0</v>
      </c>
      <c r="BL108" s="149">
        <f t="shared" si="84"/>
        <v>1</v>
      </c>
      <c r="BM108" s="149">
        <f t="shared" si="92"/>
        <v>0</v>
      </c>
      <c r="BN108" s="278">
        <f t="shared" si="93"/>
        <v>1</v>
      </c>
      <c r="BO108" s="149">
        <f t="shared" si="85"/>
        <v>0</v>
      </c>
      <c r="BP108" s="149">
        <f t="shared" si="86"/>
        <v>0</v>
      </c>
      <c r="BQ108" s="149">
        <f t="shared" si="94"/>
        <v>0</v>
      </c>
      <c r="BR108" s="356">
        <f t="shared" si="87"/>
        <v>0</v>
      </c>
      <c r="BS108" s="149">
        <f t="shared" si="88"/>
        <v>0</v>
      </c>
      <c r="BT108" s="149">
        <f t="shared" si="95"/>
        <v>0</v>
      </c>
      <c r="BU108" s="356">
        <f t="shared" si="51"/>
        <v>1</v>
      </c>
      <c r="BV108" s="149">
        <f t="shared" si="52"/>
        <v>0</v>
      </c>
      <c r="BW108" s="113">
        <f t="shared" si="53"/>
        <v>0</v>
      </c>
      <c r="BX108" s="248">
        <f t="shared" si="54"/>
        <v>0</v>
      </c>
      <c r="BY108" s="175">
        <f t="shared" si="55"/>
        <v>1</v>
      </c>
      <c r="BZ108" s="356">
        <f t="shared" si="96"/>
        <v>0</v>
      </c>
      <c r="CA108" s="149">
        <f t="shared" si="97"/>
        <v>0</v>
      </c>
      <c r="CB108" s="149">
        <f t="shared" si="98"/>
        <v>0</v>
      </c>
      <c r="CC108" s="276">
        <f t="shared" si="99"/>
        <v>0</v>
      </c>
      <c r="CD108" s="248">
        <f t="shared" si="100"/>
        <v>0</v>
      </c>
      <c r="CE108" s="274">
        <f t="shared" si="89"/>
        <v>1</v>
      </c>
      <c r="CF108" s="356">
        <f t="shared" si="101"/>
        <v>0</v>
      </c>
      <c r="CG108" s="149">
        <f t="shared" si="102"/>
        <v>0</v>
      </c>
      <c r="CH108" s="150">
        <f t="shared" si="103"/>
        <v>0</v>
      </c>
      <c r="CI108" s="149">
        <f t="shared" si="64"/>
        <v>1</v>
      </c>
      <c r="CJ108" s="149">
        <f t="shared" si="65"/>
        <v>1</v>
      </c>
      <c r="CK108" s="149">
        <f t="shared" si="66"/>
        <v>0</v>
      </c>
      <c r="CL108" s="149">
        <f t="shared" si="67"/>
        <v>2</v>
      </c>
      <c r="CM108" s="149">
        <f t="shared" si="68"/>
        <v>1</v>
      </c>
      <c r="CN108" s="283">
        <f t="shared" si="104"/>
        <v>1</v>
      </c>
      <c r="CO108" s="149">
        <f t="shared" si="105"/>
        <v>0</v>
      </c>
      <c r="CP108" s="149">
        <f t="shared" si="106"/>
        <v>0</v>
      </c>
      <c r="CQ108" s="283">
        <f t="shared" si="72"/>
        <v>1</v>
      </c>
      <c r="CR108" s="149" t="str">
        <f t="shared" si="73"/>
        <v xml:space="preserve"> </v>
      </c>
      <c r="CS108" s="149">
        <f t="shared" si="74"/>
        <v>0</v>
      </c>
      <c r="CT108" s="149">
        <v>1</v>
      </c>
      <c r="CU108" s="149">
        <v>0</v>
      </c>
      <c r="CV108" s="149">
        <v>0</v>
      </c>
      <c r="CW108" s="149">
        <v>1</v>
      </c>
      <c r="CX108" s="149">
        <v>0</v>
      </c>
      <c r="CY108" s="149">
        <v>0</v>
      </c>
      <c r="CZ108" s="149">
        <v>0</v>
      </c>
      <c r="DA108" s="149">
        <v>0</v>
      </c>
      <c r="DB108" s="149">
        <v>0</v>
      </c>
      <c r="DC108" s="149">
        <v>0</v>
      </c>
      <c r="DD108" s="149">
        <v>0</v>
      </c>
      <c r="DE108" s="149">
        <v>0</v>
      </c>
      <c r="DF108" s="149">
        <v>0</v>
      </c>
      <c r="DG108" s="149">
        <v>0</v>
      </c>
      <c r="DH108" s="149">
        <v>0</v>
      </c>
      <c r="DI108" s="149">
        <v>0</v>
      </c>
      <c r="DJ108" s="149">
        <v>1</v>
      </c>
      <c r="DK108" s="149">
        <v>1</v>
      </c>
      <c r="DL108" s="149">
        <v>1</v>
      </c>
      <c r="DM108" s="149">
        <v>1</v>
      </c>
      <c r="DN108" s="149">
        <v>0</v>
      </c>
      <c r="DO108" s="149">
        <v>1</v>
      </c>
      <c r="DP108" s="149">
        <v>1</v>
      </c>
      <c r="DQ108" s="149" t="s">
        <v>154</v>
      </c>
      <c r="DR108" s="149">
        <v>0</v>
      </c>
      <c r="DS108" s="149" t="s">
        <v>154</v>
      </c>
      <c r="DT108" s="149" t="s">
        <v>160</v>
      </c>
      <c r="DU108" s="149" t="s">
        <v>150</v>
      </c>
      <c r="DV108" s="149">
        <v>0</v>
      </c>
      <c r="DW108" s="149" t="str">
        <f t="shared" si="75"/>
        <v>Y</v>
      </c>
      <c r="DX108" s="149" t="str">
        <f t="shared" si="76"/>
        <v/>
      </c>
      <c r="DY108" s="149" t="str">
        <f t="shared" si="77"/>
        <v>N</v>
      </c>
      <c r="DZ108" s="149" t="str">
        <f t="shared" si="78"/>
        <v>Y</v>
      </c>
      <c r="EA108" s="149" t="str">
        <f t="shared" si="79"/>
        <v>Yes</v>
      </c>
      <c r="EC108" s="149">
        <f t="shared" si="80"/>
        <v>0</v>
      </c>
    </row>
    <row r="109" spans="1:133" s="149" customFormat="1" ht="16.5" customHeight="1">
      <c r="A109" s="149">
        <v>106</v>
      </c>
      <c r="B109" s="149">
        <v>110</v>
      </c>
      <c r="C109" s="150" t="s">
        <v>784</v>
      </c>
      <c r="D109" s="149" t="s">
        <v>243</v>
      </c>
      <c r="E109" s="149" t="s">
        <v>244</v>
      </c>
      <c r="F109" s="149" t="s">
        <v>145</v>
      </c>
      <c r="G109" s="149" t="s">
        <v>146</v>
      </c>
      <c r="H109" s="168" t="s">
        <v>785</v>
      </c>
      <c r="I109" s="149" t="s">
        <v>786</v>
      </c>
      <c r="J109" s="149">
        <v>-0.527</v>
      </c>
      <c r="K109" s="149" t="s">
        <v>787</v>
      </c>
      <c r="L109" s="149">
        <v>125665</v>
      </c>
      <c r="M109" s="150">
        <v>5</v>
      </c>
      <c r="N109" s="149" t="s">
        <v>154</v>
      </c>
      <c r="O109" s="149" t="s">
        <v>153</v>
      </c>
      <c r="P109" s="150" t="s">
        <v>153</v>
      </c>
      <c r="Q109" s="149" t="s">
        <v>150</v>
      </c>
      <c r="R109" s="149" t="s">
        <v>154</v>
      </c>
      <c r="S109" s="149" t="s">
        <v>155</v>
      </c>
      <c r="T109" s="149" t="s">
        <v>153</v>
      </c>
      <c r="U109" s="151" t="s">
        <v>153</v>
      </c>
      <c r="V109" s="149" t="s">
        <v>153</v>
      </c>
      <c r="W109" s="149" t="s">
        <v>153</v>
      </c>
      <c r="X109" s="152" t="s">
        <v>153</v>
      </c>
      <c r="Y109" s="149" t="s">
        <v>153</v>
      </c>
      <c r="Z109" s="149" t="s">
        <v>153</v>
      </c>
      <c r="AA109" s="150"/>
      <c r="AC109" s="149" t="s">
        <v>233</v>
      </c>
      <c r="AD109" s="149" t="s">
        <v>234</v>
      </c>
      <c r="AE109" s="149" t="s">
        <v>168</v>
      </c>
      <c r="AF109" s="149" t="s">
        <v>168</v>
      </c>
      <c r="AG109" s="149" t="s">
        <v>168</v>
      </c>
      <c r="AH109" s="150" t="s">
        <v>153</v>
      </c>
      <c r="AJ109" s="149" t="s">
        <v>154</v>
      </c>
      <c r="AK109" s="170" t="s">
        <v>153</v>
      </c>
      <c r="AN109" s="150"/>
      <c r="AP109" s="149" t="s">
        <v>154</v>
      </c>
      <c r="AQ109" s="149" t="s">
        <v>153</v>
      </c>
      <c r="AR109" s="149" t="s">
        <v>153</v>
      </c>
      <c r="AU109" s="150"/>
      <c r="AV109" s="149" t="s">
        <v>168</v>
      </c>
      <c r="AW109" s="172" t="s">
        <v>168</v>
      </c>
      <c r="AX109" s="149" t="s">
        <v>158</v>
      </c>
      <c r="AY109" s="149" t="s">
        <v>154</v>
      </c>
      <c r="AZ109" s="149" t="s">
        <v>153</v>
      </c>
      <c r="BA109" s="149" t="s">
        <v>153</v>
      </c>
      <c r="BC109" s="150"/>
      <c r="BE109" s="173"/>
      <c r="BF109" s="150"/>
      <c r="BG109" s="283">
        <f t="shared" si="81"/>
        <v>0</v>
      </c>
      <c r="BH109" s="149">
        <f t="shared" si="82"/>
        <v>0</v>
      </c>
      <c r="BI109" s="149">
        <f t="shared" si="90"/>
        <v>0</v>
      </c>
      <c r="BJ109" s="280">
        <f t="shared" si="91"/>
        <v>0</v>
      </c>
      <c r="BK109" s="356">
        <f t="shared" si="83"/>
        <v>0</v>
      </c>
      <c r="BL109" s="149">
        <f t="shared" si="84"/>
        <v>0</v>
      </c>
      <c r="BM109" s="149">
        <f t="shared" si="92"/>
        <v>0</v>
      </c>
      <c r="BN109" s="278">
        <f t="shared" si="93"/>
        <v>0</v>
      </c>
      <c r="BO109" s="149">
        <f t="shared" si="85"/>
        <v>0</v>
      </c>
      <c r="BP109" s="149">
        <f t="shared" si="86"/>
        <v>0</v>
      </c>
      <c r="BQ109" s="149">
        <f t="shared" si="94"/>
        <v>0</v>
      </c>
      <c r="BR109" s="356">
        <f t="shared" si="87"/>
        <v>0</v>
      </c>
      <c r="BS109" s="149">
        <f t="shared" si="88"/>
        <v>0</v>
      </c>
      <c r="BT109" s="149">
        <f t="shared" si="95"/>
        <v>0</v>
      </c>
      <c r="BU109" s="356">
        <f t="shared" si="51"/>
        <v>0</v>
      </c>
      <c r="BV109" s="149">
        <f t="shared" si="52"/>
        <v>0</v>
      </c>
      <c r="BW109" s="113">
        <f t="shared" si="53"/>
        <v>0</v>
      </c>
      <c r="BX109" s="248">
        <f t="shared" si="54"/>
        <v>0</v>
      </c>
      <c r="BY109" s="175">
        <f t="shared" si="55"/>
        <v>0</v>
      </c>
      <c r="BZ109" s="356">
        <f t="shared" si="96"/>
        <v>0</v>
      </c>
      <c r="CA109" s="149">
        <f t="shared" si="97"/>
        <v>0</v>
      </c>
      <c r="CB109" s="149">
        <f t="shared" si="98"/>
        <v>0</v>
      </c>
      <c r="CC109" s="276">
        <f t="shared" si="99"/>
        <v>0</v>
      </c>
      <c r="CD109" s="248">
        <f t="shared" si="100"/>
        <v>0</v>
      </c>
      <c r="CE109" s="274">
        <f t="shared" si="89"/>
        <v>0</v>
      </c>
      <c r="CF109" s="356">
        <f t="shared" si="101"/>
        <v>0</v>
      </c>
      <c r="CG109" s="149">
        <f t="shared" si="102"/>
        <v>0</v>
      </c>
      <c r="CH109" s="150">
        <f t="shared" si="103"/>
        <v>0</v>
      </c>
      <c r="CI109" s="149">
        <f t="shared" si="64"/>
        <v>0</v>
      </c>
      <c r="CJ109" s="149">
        <f t="shared" si="65"/>
        <v>0</v>
      </c>
      <c r="CK109" s="149">
        <f t="shared" si="66"/>
        <v>0</v>
      </c>
      <c r="CL109" s="149">
        <f t="shared" si="67"/>
        <v>0</v>
      </c>
      <c r="CM109" s="149">
        <f t="shared" si="68"/>
        <v>0</v>
      </c>
      <c r="CN109" s="283">
        <f t="shared" si="104"/>
        <v>0</v>
      </c>
      <c r="CO109" s="149">
        <f t="shared" si="105"/>
        <v>0</v>
      </c>
      <c r="CP109" s="149">
        <f t="shared" si="106"/>
        <v>1</v>
      </c>
      <c r="CQ109" s="283" t="str">
        <f t="shared" si="72"/>
        <v/>
      </c>
      <c r="CR109" s="149" t="str">
        <f t="shared" si="73"/>
        <v xml:space="preserve"> </v>
      </c>
      <c r="CS109" s="149">
        <f t="shared" si="74"/>
        <v>0</v>
      </c>
      <c r="CT109" s="149">
        <v>0</v>
      </c>
      <c r="CU109" s="149">
        <v>0</v>
      </c>
      <c r="CV109" s="149">
        <v>0</v>
      </c>
      <c r="CW109" s="149">
        <v>0</v>
      </c>
      <c r="CX109" s="149">
        <v>0</v>
      </c>
      <c r="CY109" s="149">
        <v>0</v>
      </c>
      <c r="CZ109" s="149">
        <v>0</v>
      </c>
      <c r="DA109" s="149">
        <v>0</v>
      </c>
      <c r="DB109" s="149">
        <v>0</v>
      </c>
      <c r="DC109" s="149">
        <v>1</v>
      </c>
      <c r="DD109" s="149">
        <v>0</v>
      </c>
      <c r="DE109" s="149">
        <v>1</v>
      </c>
      <c r="DF109" s="149">
        <v>0</v>
      </c>
      <c r="DG109" s="149">
        <v>0</v>
      </c>
      <c r="DH109" s="149">
        <v>0</v>
      </c>
      <c r="DI109" s="149">
        <v>0</v>
      </c>
      <c r="DJ109" s="149">
        <v>0</v>
      </c>
      <c r="DK109" s="149">
        <v>0</v>
      </c>
      <c r="DL109" s="149">
        <v>0</v>
      </c>
      <c r="DM109" s="149">
        <v>0</v>
      </c>
      <c r="DN109" s="149">
        <v>0</v>
      </c>
      <c r="DO109" s="149">
        <v>1</v>
      </c>
      <c r="DP109" s="149">
        <v>0</v>
      </c>
      <c r="DQ109" s="149" t="s">
        <v>154</v>
      </c>
      <c r="DR109" s="149" t="s">
        <v>158</v>
      </c>
      <c r="DS109" s="149" t="s">
        <v>154</v>
      </c>
      <c r="DT109" s="149" t="s">
        <v>154</v>
      </c>
      <c r="DU109" s="149">
        <v>0</v>
      </c>
      <c r="DV109" s="149">
        <v>0</v>
      </c>
      <c r="DW109" s="149" t="str">
        <f t="shared" si="75"/>
        <v>Y</v>
      </c>
      <c r="DX109" s="149" t="str">
        <f t="shared" si="76"/>
        <v/>
      </c>
      <c r="DY109" s="149" t="str">
        <f t="shared" si="77"/>
        <v>N</v>
      </c>
      <c r="DZ109" s="149" t="str">
        <f t="shared" si="78"/>
        <v>N</v>
      </c>
      <c r="EA109" s="149" t="str">
        <f t="shared" si="79"/>
        <v>Not Specified</v>
      </c>
      <c r="EC109" s="149">
        <f t="shared" si="80"/>
        <v>0</v>
      </c>
    </row>
    <row r="110" spans="1:133" s="149" customFormat="1" ht="16.5" customHeight="1">
      <c r="A110" s="149">
        <v>107</v>
      </c>
      <c r="B110" s="149">
        <v>83</v>
      </c>
      <c r="C110" s="150" t="s">
        <v>788</v>
      </c>
      <c r="D110" s="149" t="s">
        <v>789</v>
      </c>
      <c r="E110" s="149" t="s">
        <v>790</v>
      </c>
      <c r="F110" s="149" t="s">
        <v>175</v>
      </c>
      <c r="G110" s="149" t="s">
        <v>176</v>
      </c>
      <c r="H110" s="168" t="s">
        <v>791</v>
      </c>
      <c r="I110" s="149" t="s">
        <v>792</v>
      </c>
      <c r="J110" s="149">
        <v>-0.113</v>
      </c>
      <c r="K110" s="149" t="s">
        <v>793</v>
      </c>
      <c r="L110" s="149">
        <v>723227</v>
      </c>
      <c r="M110" s="150">
        <v>15</v>
      </c>
      <c r="N110" s="149" t="s">
        <v>154</v>
      </c>
      <c r="O110" s="149" t="s">
        <v>153</v>
      </c>
      <c r="P110" s="150" t="s">
        <v>153</v>
      </c>
      <c r="Q110" s="149" t="s">
        <v>154</v>
      </c>
      <c r="R110" s="149" t="s">
        <v>154</v>
      </c>
      <c r="S110" s="149" t="s">
        <v>153</v>
      </c>
      <c r="T110" s="149" t="s">
        <v>153</v>
      </c>
      <c r="U110" s="151" t="s">
        <v>153</v>
      </c>
      <c r="V110" s="149" t="s">
        <v>153</v>
      </c>
      <c r="W110" s="149" t="s">
        <v>153</v>
      </c>
      <c r="X110" s="152" t="s">
        <v>153</v>
      </c>
      <c r="Y110" s="149" t="s">
        <v>153</v>
      </c>
      <c r="Z110" s="149" t="s">
        <v>153</v>
      </c>
      <c r="AA110" s="150"/>
      <c r="AC110" s="149" t="s">
        <v>153</v>
      </c>
      <c r="AD110" s="149" t="s">
        <v>153</v>
      </c>
      <c r="AE110" s="149" t="s">
        <v>153</v>
      </c>
      <c r="AF110" s="149" t="s">
        <v>153</v>
      </c>
      <c r="AG110" s="149" t="s">
        <v>153</v>
      </c>
      <c r="AH110" s="150" t="s">
        <v>153</v>
      </c>
      <c r="AJ110" s="149" t="s">
        <v>154</v>
      </c>
      <c r="AK110" s="170" t="s">
        <v>153</v>
      </c>
      <c r="AM110" s="255" t="s">
        <v>794</v>
      </c>
      <c r="AN110" s="150" t="s">
        <v>795</v>
      </c>
      <c r="AP110" s="149" t="s">
        <v>154</v>
      </c>
      <c r="AQ110" s="149" t="s">
        <v>153</v>
      </c>
      <c r="AR110" s="149" t="s">
        <v>153</v>
      </c>
      <c r="AU110" s="150"/>
      <c r="AV110" s="188" t="s">
        <v>168</v>
      </c>
      <c r="AW110" s="172" t="s">
        <v>153</v>
      </c>
      <c r="AX110" s="149" t="s">
        <v>153</v>
      </c>
      <c r="AY110" s="149" t="s">
        <v>154</v>
      </c>
      <c r="AZ110" s="149" t="s">
        <v>153</v>
      </c>
      <c r="BA110" s="149" t="s">
        <v>153</v>
      </c>
      <c r="BC110" s="150"/>
      <c r="BE110" s="173"/>
      <c r="BF110" s="192" t="s">
        <v>796</v>
      </c>
      <c r="BG110" s="283">
        <f t="shared" si="81"/>
        <v>0</v>
      </c>
      <c r="BH110" s="149">
        <f t="shared" si="82"/>
        <v>0</v>
      </c>
      <c r="BI110" s="149">
        <f t="shared" si="90"/>
        <v>0</v>
      </c>
      <c r="BJ110" s="280">
        <f t="shared" si="91"/>
        <v>0</v>
      </c>
      <c r="BK110" s="356">
        <f t="shared" si="83"/>
        <v>0</v>
      </c>
      <c r="BL110" s="149">
        <f t="shared" si="84"/>
        <v>0</v>
      </c>
      <c r="BM110" s="149">
        <f t="shared" si="92"/>
        <v>0</v>
      </c>
      <c r="BN110" s="278">
        <f t="shared" si="93"/>
        <v>0</v>
      </c>
      <c r="BO110" s="149">
        <f t="shared" si="85"/>
        <v>0</v>
      </c>
      <c r="BP110" s="149">
        <f t="shared" si="86"/>
        <v>0</v>
      </c>
      <c r="BQ110" s="149">
        <f t="shared" si="94"/>
        <v>0</v>
      </c>
      <c r="BR110" s="356">
        <f t="shared" si="87"/>
        <v>0</v>
      </c>
      <c r="BS110" s="149">
        <f t="shared" si="88"/>
        <v>0</v>
      </c>
      <c r="BT110" s="149">
        <f t="shared" si="95"/>
        <v>0</v>
      </c>
      <c r="BU110" s="356">
        <f t="shared" si="51"/>
        <v>0</v>
      </c>
      <c r="BV110" s="149">
        <f t="shared" si="52"/>
        <v>0</v>
      </c>
      <c r="BW110" s="113">
        <f t="shared" si="53"/>
        <v>0</v>
      </c>
      <c r="BX110" s="248">
        <f t="shared" si="54"/>
        <v>0</v>
      </c>
      <c r="BY110" s="175">
        <f t="shared" si="55"/>
        <v>0</v>
      </c>
      <c r="BZ110" s="356">
        <f t="shared" si="96"/>
        <v>0</v>
      </c>
      <c r="CA110" s="149">
        <f t="shared" si="97"/>
        <v>0</v>
      </c>
      <c r="CB110" s="149">
        <f t="shared" si="98"/>
        <v>0</v>
      </c>
      <c r="CC110" s="276">
        <f t="shared" si="99"/>
        <v>0</v>
      </c>
      <c r="CD110" s="248">
        <f t="shared" si="100"/>
        <v>0</v>
      </c>
      <c r="CE110" s="274">
        <f t="shared" si="89"/>
        <v>0</v>
      </c>
      <c r="CF110" s="356">
        <f t="shared" si="101"/>
        <v>0</v>
      </c>
      <c r="CG110" s="149">
        <f t="shared" si="102"/>
        <v>0</v>
      </c>
      <c r="CH110" s="150">
        <f t="shared" si="103"/>
        <v>0</v>
      </c>
      <c r="CI110" s="149">
        <f t="shared" si="64"/>
        <v>0</v>
      </c>
      <c r="CJ110" s="149">
        <f t="shared" si="65"/>
        <v>0</v>
      </c>
      <c r="CK110" s="149">
        <f t="shared" si="66"/>
        <v>0</v>
      </c>
      <c r="CL110" s="149">
        <f t="shared" si="67"/>
        <v>0</v>
      </c>
      <c r="CM110" s="149">
        <f t="shared" si="68"/>
        <v>0</v>
      </c>
      <c r="CN110" s="283">
        <f t="shared" si="104"/>
        <v>0</v>
      </c>
      <c r="CO110" s="149">
        <f t="shared" si="105"/>
        <v>0</v>
      </c>
      <c r="CP110" s="149">
        <f t="shared" si="106"/>
        <v>1</v>
      </c>
      <c r="CQ110" s="283" t="str">
        <f t="shared" si="72"/>
        <v/>
      </c>
      <c r="CR110" s="149" t="str">
        <f t="shared" si="73"/>
        <v xml:space="preserve"> </v>
      </c>
      <c r="CS110" s="149">
        <f t="shared" si="74"/>
        <v>0</v>
      </c>
      <c r="CT110" s="149">
        <v>0</v>
      </c>
      <c r="CU110" s="149">
        <v>0</v>
      </c>
      <c r="CV110" s="149">
        <v>0</v>
      </c>
      <c r="CW110" s="149">
        <v>0</v>
      </c>
      <c r="CX110" s="149">
        <v>0</v>
      </c>
      <c r="CY110" s="149">
        <v>0</v>
      </c>
      <c r="CZ110" s="149">
        <v>0</v>
      </c>
      <c r="DA110" s="149">
        <v>0</v>
      </c>
      <c r="DB110" s="149">
        <v>0</v>
      </c>
      <c r="DC110" s="149">
        <v>0</v>
      </c>
      <c r="DD110" s="149">
        <v>0</v>
      </c>
      <c r="DE110" s="149">
        <v>0</v>
      </c>
      <c r="DF110" s="149">
        <v>0</v>
      </c>
      <c r="DG110" s="149">
        <v>0</v>
      </c>
      <c r="DH110" s="149">
        <v>0</v>
      </c>
      <c r="DI110" s="149">
        <v>0</v>
      </c>
      <c r="DJ110" s="149">
        <v>0</v>
      </c>
      <c r="DK110" s="149">
        <v>0</v>
      </c>
      <c r="DL110" s="149">
        <v>0</v>
      </c>
      <c r="DM110" s="149">
        <v>0</v>
      </c>
      <c r="DN110" s="149">
        <v>0</v>
      </c>
      <c r="DO110" s="149">
        <v>0</v>
      </c>
      <c r="DP110" s="149">
        <v>0</v>
      </c>
      <c r="DQ110" s="149" t="s">
        <v>154</v>
      </c>
      <c r="DR110" s="149">
        <v>0</v>
      </c>
      <c r="DS110" s="149" t="s">
        <v>154</v>
      </c>
      <c r="DT110" s="149" t="s">
        <v>154</v>
      </c>
      <c r="DU110" s="149">
        <v>0</v>
      </c>
      <c r="DV110" s="149">
        <v>0</v>
      </c>
      <c r="DW110" s="149" t="str">
        <f t="shared" si="75"/>
        <v>N</v>
      </c>
      <c r="DX110" s="149" t="str">
        <f t="shared" si="76"/>
        <v/>
      </c>
      <c r="DY110" s="149" t="str">
        <f t="shared" si="77"/>
        <v>N</v>
      </c>
      <c r="DZ110" s="149" t="str">
        <f t="shared" si="78"/>
        <v>N</v>
      </c>
      <c r="EA110" s="149" t="str">
        <f t="shared" si="79"/>
        <v>Not Specified</v>
      </c>
      <c r="EC110" s="149">
        <f t="shared" si="80"/>
        <v>0</v>
      </c>
    </row>
    <row r="111" spans="1:133" s="149" customFormat="1" ht="16.5" customHeight="1">
      <c r="A111" s="149">
        <v>108</v>
      </c>
      <c r="B111" s="149">
        <v>114</v>
      </c>
      <c r="C111" s="150" t="s">
        <v>797</v>
      </c>
      <c r="D111" s="149" t="s">
        <v>488</v>
      </c>
      <c r="E111" s="149" t="s">
        <v>144</v>
      </c>
      <c r="F111" s="149" t="s">
        <v>416</v>
      </c>
      <c r="G111" s="149" t="s">
        <v>246</v>
      </c>
      <c r="H111" s="168" t="s">
        <v>798</v>
      </c>
      <c r="I111" s="149" t="s">
        <v>799</v>
      </c>
      <c r="J111" s="149">
        <v>-0.058</v>
      </c>
      <c r="K111" s="149" t="s">
        <v>800</v>
      </c>
      <c r="L111" s="149">
        <v>222000</v>
      </c>
      <c r="M111" s="150">
        <v>31</v>
      </c>
      <c r="N111" s="149" t="s">
        <v>154</v>
      </c>
      <c r="O111" s="149" t="s">
        <v>153</v>
      </c>
      <c r="P111" s="150" t="s">
        <v>153</v>
      </c>
      <c r="Q111" s="149" t="s">
        <v>150</v>
      </c>
      <c r="R111" s="149" t="s">
        <v>150</v>
      </c>
      <c r="S111" s="149" t="s">
        <v>151</v>
      </c>
      <c r="T111" s="149" t="s">
        <v>152</v>
      </c>
      <c r="U111" s="151">
        <v>2030</v>
      </c>
      <c r="V111" s="149" t="s">
        <v>151</v>
      </c>
      <c r="W111" s="149" t="s">
        <v>152</v>
      </c>
      <c r="X111" s="152">
        <v>2050</v>
      </c>
      <c r="Y111" s="149" t="s">
        <v>150</v>
      </c>
      <c r="Z111" s="149" t="s">
        <v>151</v>
      </c>
      <c r="AA111" s="150">
        <v>2050</v>
      </c>
      <c r="AC111" s="149" t="s">
        <v>167</v>
      </c>
      <c r="AD111" s="149" t="s">
        <v>6</v>
      </c>
      <c r="AE111" s="149" t="s">
        <v>157</v>
      </c>
      <c r="AF111" s="149" t="s">
        <v>157</v>
      </c>
      <c r="AG111" s="149" t="s">
        <v>157</v>
      </c>
      <c r="AH111" s="150" t="s">
        <v>218</v>
      </c>
      <c r="AJ111" s="149" t="s">
        <v>154</v>
      </c>
      <c r="AK111" s="170" t="s">
        <v>153</v>
      </c>
      <c r="AM111" s="261"/>
      <c r="AN111" s="150"/>
      <c r="AO111" s="149" t="s">
        <v>219</v>
      </c>
      <c r="AP111" s="149" t="s">
        <v>150</v>
      </c>
      <c r="AQ111" s="149" t="s">
        <v>218</v>
      </c>
      <c r="AR111" s="149" t="s">
        <v>801</v>
      </c>
      <c r="AS111" s="149">
        <v>2050</v>
      </c>
      <c r="AU111" s="150"/>
      <c r="AV111" s="149" t="s">
        <v>157</v>
      </c>
      <c r="AW111" s="172" t="s">
        <v>312</v>
      </c>
      <c r="AX111" s="149" t="s">
        <v>157</v>
      </c>
      <c r="AY111" s="149" t="s">
        <v>154</v>
      </c>
      <c r="AZ111" s="149" t="s">
        <v>153</v>
      </c>
      <c r="BA111" s="149" t="s">
        <v>153</v>
      </c>
      <c r="BC111" s="150"/>
      <c r="BE111" s="173"/>
      <c r="BF111" s="150"/>
      <c r="BG111" s="283">
        <f t="shared" si="81"/>
        <v>0</v>
      </c>
      <c r="BH111" s="149">
        <f t="shared" si="82"/>
        <v>0</v>
      </c>
      <c r="BI111" s="149">
        <f t="shared" si="90"/>
        <v>0</v>
      </c>
      <c r="BJ111" s="280">
        <f t="shared" si="91"/>
        <v>0</v>
      </c>
      <c r="BK111" s="356">
        <f t="shared" si="83"/>
        <v>0</v>
      </c>
      <c r="BL111" s="149">
        <f t="shared" si="84"/>
        <v>1</v>
      </c>
      <c r="BM111" s="149">
        <f t="shared" si="92"/>
        <v>0</v>
      </c>
      <c r="BN111" s="278">
        <f t="shared" si="93"/>
        <v>1</v>
      </c>
      <c r="BO111" s="149">
        <f t="shared" si="85"/>
        <v>0</v>
      </c>
      <c r="BP111" s="149">
        <f t="shared" si="86"/>
        <v>0</v>
      </c>
      <c r="BQ111" s="149">
        <f t="shared" si="94"/>
        <v>1</v>
      </c>
      <c r="BR111" s="356">
        <f t="shared" si="87"/>
        <v>0</v>
      </c>
      <c r="BS111" s="149">
        <f t="shared" si="88"/>
        <v>0</v>
      </c>
      <c r="BT111" s="149">
        <f t="shared" si="95"/>
        <v>1</v>
      </c>
      <c r="BU111" s="356">
        <f t="shared" si="51"/>
        <v>0</v>
      </c>
      <c r="BV111" s="149">
        <f t="shared" si="52"/>
        <v>0</v>
      </c>
      <c r="BW111" s="113">
        <f t="shared" si="53"/>
        <v>0</v>
      </c>
      <c r="BX111" s="248">
        <f t="shared" si="54"/>
        <v>0</v>
      </c>
      <c r="BY111" s="175">
        <f t="shared" si="55"/>
        <v>0</v>
      </c>
      <c r="BZ111" s="356">
        <f t="shared" si="96"/>
        <v>0</v>
      </c>
      <c r="CA111" s="149">
        <f t="shared" si="97"/>
        <v>0</v>
      </c>
      <c r="CB111" s="149">
        <f t="shared" si="98"/>
        <v>1</v>
      </c>
      <c r="CC111" s="276">
        <f t="shared" si="99"/>
        <v>1</v>
      </c>
      <c r="CD111" s="248">
        <f t="shared" si="100"/>
        <v>1</v>
      </c>
      <c r="CE111" s="274">
        <f t="shared" si="89"/>
        <v>1</v>
      </c>
      <c r="CF111" s="356">
        <f t="shared" si="101"/>
        <v>0</v>
      </c>
      <c r="CG111" s="149">
        <f t="shared" si="102"/>
        <v>0</v>
      </c>
      <c r="CH111" s="150">
        <f t="shared" si="103"/>
        <v>0</v>
      </c>
      <c r="CI111" s="149">
        <f t="shared" si="64"/>
        <v>0</v>
      </c>
      <c r="CJ111" s="149">
        <f t="shared" si="65"/>
        <v>1</v>
      </c>
      <c r="CK111" s="149">
        <f t="shared" si="66"/>
        <v>1</v>
      </c>
      <c r="CL111" s="149">
        <f t="shared" si="67"/>
        <v>2</v>
      </c>
      <c r="CM111" s="149">
        <f t="shared" si="68"/>
        <v>1</v>
      </c>
      <c r="CN111" s="283">
        <f t="shared" si="104"/>
        <v>1</v>
      </c>
      <c r="CO111" s="149">
        <f t="shared" si="105"/>
        <v>0</v>
      </c>
      <c r="CP111" s="149">
        <f t="shared" si="106"/>
        <v>0</v>
      </c>
      <c r="CQ111" s="283">
        <f t="shared" si="72"/>
        <v>1</v>
      </c>
      <c r="CR111" s="149" t="str">
        <f t="shared" si="73"/>
        <v>2050 2050</v>
      </c>
      <c r="CS111" s="149">
        <f t="shared" si="74"/>
        <v>2050</v>
      </c>
      <c r="CT111" s="149">
        <v>0</v>
      </c>
      <c r="CU111" s="149">
        <v>0</v>
      </c>
      <c r="CV111" s="149">
        <v>0</v>
      </c>
      <c r="CW111" s="149">
        <v>0</v>
      </c>
      <c r="CX111" s="149">
        <v>0</v>
      </c>
      <c r="CY111" s="149">
        <v>0</v>
      </c>
      <c r="CZ111" s="149">
        <v>1</v>
      </c>
      <c r="DA111" s="149">
        <v>1</v>
      </c>
      <c r="DB111" s="149">
        <v>0</v>
      </c>
      <c r="DC111" s="149">
        <v>1</v>
      </c>
      <c r="DD111" s="149">
        <v>0</v>
      </c>
      <c r="DE111" s="149">
        <v>1</v>
      </c>
      <c r="DF111" s="149">
        <v>0</v>
      </c>
      <c r="DG111" s="149">
        <v>0</v>
      </c>
      <c r="DH111" s="149">
        <v>0</v>
      </c>
      <c r="DI111" s="149">
        <v>0</v>
      </c>
      <c r="DJ111" s="149">
        <v>1</v>
      </c>
      <c r="DK111" s="149">
        <v>0</v>
      </c>
      <c r="DL111" s="149">
        <v>1</v>
      </c>
      <c r="DM111" s="149">
        <v>0</v>
      </c>
      <c r="DN111" s="149">
        <v>0</v>
      </c>
      <c r="DO111" s="149">
        <v>1</v>
      </c>
      <c r="DP111" s="149">
        <v>0</v>
      </c>
      <c r="DQ111" s="149" t="s">
        <v>150</v>
      </c>
      <c r="DR111" s="149" t="s">
        <v>157</v>
      </c>
      <c r="DS111" s="149" t="s">
        <v>7857</v>
      </c>
      <c r="DT111" s="149" t="s">
        <v>154</v>
      </c>
      <c r="DU111" s="149">
        <v>0</v>
      </c>
      <c r="DV111" s="149" t="s">
        <v>3005</v>
      </c>
      <c r="DW111" s="149" t="str">
        <f t="shared" si="75"/>
        <v>Y</v>
      </c>
      <c r="DX111" s="149" t="str">
        <f t="shared" si="76"/>
        <v>Targets set</v>
      </c>
      <c r="DY111" s="149" t="str">
        <f t="shared" si="77"/>
        <v>Y</v>
      </c>
      <c r="DZ111" s="149" t="str">
        <f t="shared" si="78"/>
        <v>N</v>
      </c>
      <c r="EA111" s="149" t="str">
        <f t="shared" si="79"/>
        <v>Yes</v>
      </c>
      <c r="EC111" s="149">
        <f t="shared" si="80"/>
        <v>2050</v>
      </c>
    </row>
    <row r="112" spans="1:133" s="149" customFormat="1" ht="16.5" customHeight="1">
      <c r="A112" s="149">
        <v>109</v>
      </c>
      <c r="B112" s="149">
        <v>107</v>
      </c>
      <c r="C112" s="150" t="s">
        <v>802</v>
      </c>
      <c r="D112" s="149" t="s">
        <v>314</v>
      </c>
      <c r="E112" s="149" t="s">
        <v>229</v>
      </c>
      <c r="F112" s="149" t="s">
        <v>264</v>
      </c>
      <c r="G112" s="149" t="s">
        <v>176</v>
      </c>
      <c r="H112" s="168" t="s">
        <v>803</v>
      </c>
      <c r="I112" s="149" t="s">
        <v>804</v>
      </c>
      <c r="J112" s="149">
        <v>0.041</v>
      </c>
      <c r="K112" s="149" t="s">
        <v>805</v>
      </c>
      <c r="L112" s="149">
        <v>138129</v>
      </c>
      <c r="M112" s="150">
        <v>31</v>
      </c>
      <c r="N112" s="149" t="s">
        <v>154</v>
      </c>
      <c r="O112" s="149" t="s">
        <v>153</v>
      </c>
      <c r="P112" s="150" t="s">
        <v>153</v>
      </c>
      <c r="Q112" s="149" t="s">
        <v>154</v>
      </c>
      <c r="R112" s="149" t="s">
        <v>154</v>
      </c>
      <c r="S112" s="149" t="s">
        <v>153</v>
      </c>
      <c r="T112" s="149" t="s">
        <v>153</v>
      </c>
      <c r="U112" s="151" t="s">
        <v>153</v>
      </c>
      <c r="V112" s="149" t="s">
        <v>153</v>
      </c>
      <c r="W112" s="149" t="s">
        <v>153</v>
      </c>
      <c r="X112" s="152" t="s">
        <v>153</v>
      </c>
      <c r="Y112" s="149" t="s">
        <v>153</v>
      </c>
      <c r="Z112" s="149" t="s">
        <v>153</v>
      </c>
      <c r="AA112" s="150"/>
      <c r="AC112" s="149" t="s">
        <v>167</v>
      </c>
      <c r="AD112" s="149" t="s">
        <v>6</v>
      </c>
      <c r="AE112" s="149" t="s">
        <v>157</v>
      </c>
      <c r="AF112" s="149" t="s">
        <v>157</v>
      </c>
      <c r="AG112" s="149" t="s">
        <v>157</v>
      </c>
      <c r="AH112" s="150" t="s">
        <v>218</v>
      </c>
      <c r="AJ112" s="149" t="s">
        <v>154</v>
      </c>
      <c r="AK112" s="170" t="s">
        <v>153</v>
      </c>
      <c r="AN112" s="150"/>
      <c r="AO112" s="149" t="s">
        <v>219</v>
      </c>
      <c r="AP112" s="149" t="s">
        <v>150</v>
      </c>
      <c r="AQ112" s="149" t="s">
        <v>218</v>
      </c>
      <c r="AR112" s="149" t="s">
        <v>806</v>
      </c>
      <c r="AS112" s="149">
        <v>2050</v>
      </c>
      <c r="AU112" s="150"/>
      <c r="AV112" s="149" t="s">
        <v>157</v>
      </c>
      <c r="AW112" s="172" t="s">
        <v>262</v>
      </c>
      <c r="AX112" s="149" t="s">
        <v>158</v>
      </c>
      <c r="AY112" s="149" t="s">
        <v>154</v>
      </c>
      <c r="AZ112" s="149" t="s">
        <v>153</v>
      </c>
      <c r="BA112" s="149" t="s">
        <v>153</v>
      </c>
      <c r="BC112" s="150"/>
      <c r="BE112" s="173"/>
      <c r="BF112" s="150"/>
      <c r="BG112" s="283">
        <f t="shared" si="81"/>
        <v>0</v>
      </c>
      <c r="BH112" s="149">
        <f t="shared" si="82"/>
        <v>0</v>
      </c>
      <c r="BI112" s="149">
        <f t="shared" si="90"/>
        <v>0</v>
      </c>
      <c r="BJ112" s="280">
        <f t="shared" si="91"/>
        <v>0</v>
      </c>
      <c r="BK112" s="356">
        <f t="shared" si="83"/>
        <v>0</v>
      </c>
      <c r="BL112" s="149">
        <f t="shared" si="84"/>
        <v>0</v>
      </c>
      <c r="BM112" s="149">
        <f t="shared" si="92"/>
        <v>0</v>
      </c>
      <c r="BN112" s="278">
        <f t="shared" si="93"/>
        <v>0</v>
      </c>
      <c r="BO112" s="149">
        <f t="shared" si="85"/>
        <v>0</v>
      </c>
      <c r="BP112" s="149">
        <f t="shared" si="86"/>
        <v>0</v>
      </c>
      <c r="BQ112" s="149">
        <f t="shared" si="94"/>
        <v>0</v>
      </c>
      <c r="BR112" s="356">
        <f t="shared" si="87"/>
        <v>0</v>
      </c>
      <c r="BS112" s="149">
        <f t="shared" si="88"/>
        <v>0</v>
      </c>
      <c r="BT112" s="149">
        <f t="shared" si="95"/>
        <v>1</v>
      </c>
      <c r="BU112" s="356">
        <f t="shared" si="51"/>
        <v>0</v>
      </c>
      <c r="BV112" s="149">
        <f t="shared" si="52"/>
        <v>0</v>
      </c>
      <c r="BW112" s="113">
        <f t="shared" si="53"/>
        <v>0</v>
      </c>
      <c r="BX112" s="248">
        <f t="shared" si="54"/>
        <v>0</v>
      </c>
      <c r="BY112" s="175">
        <f t="shared" si="55"/>
        <v>0</v>
      </c>
      <c r="BZ112" s="356">
        <f t="shared" si="96"/>
        <v>0</v>
      </c>
      <c r="CA112" s="149">
        <f t="shared" si="97"/>
        <v>0</v>
      </c>
      <c r="CB112" s="149">
        <f t="shared" si="98"/>
        <v>1</v>
      </c>
      <c r="CC112" s="276">
        <f t="shared" si="99"/>
        <v>1</v>
      </c>
      <c r="CD112" s="248">
        <f t="shared" si="100"/>
        <v>1</v>
      </c>
      <c r="CE112" s="274">
        <f t="shared" si="89"/>
        <v>1</v>
      </c>
      <c r="CF112" s="356">
        <f t="shared" si="101"/>
        <v>0</v>
      </c>
      <c r="CG112" s="149">
        <f t="shared" si="102"/>
        <v>0</v>
      </c>
      <c r="CH112" s="150">
        <f t="shared" si="103"/>
        <v>0</v>
      </c>
      <c r="CI112" s="149">
        <f t="shared" si="64"/>
        <v>0</v>
      </c>
      <c r="CJ112" s="149">
        <f t="shared" si="65"/>
        <v>0</v>
      </c>
      <c r="CK112" s="149">
        <f t="shared" si="66"/>
        <v>1</v>
      </c>
      <c r="CL112" s="149">
        <f t="shared" si="67"/>
        <v>1</v>
      </c>
      <c r="CM112" s="149">
        <f t="shared" si="68"/>
        <v>1</v>
      </c>
      <c r="CN112" s="283">
        <f t="shared" si="104"/>
        <v>1</v>
      </c>
      <c r="CO112" s="149">
        <f t="shared" si="105"/>
        <v>0</v>
      </c>
      <c r="CP112" s="149">
        <f t="shared" si="106"/>
        <v>0</v>
      </c>
      <c r="CQ112" s="283" t="str">
        <f t="shared" si="72"/>
        <v/>
      </c>
      <c r="CR112" s="149" t="str">
        <f t="shared" si="73"/>
        <v xml:space="preserve"> 2050</v>
      </c>
      <c r="CS112" s="149">
        <f t="shared" si="74"/>
        <v>2050</v>
      </c>
      <c r="CT112" s="149">
        <v>0</v>
      </c>
      <c r="CU112" s="149">
        <v>0</v>
      </c>
      <c r="CV112" s="149">
        <v>0</v>
      </c>
      <c r="CW112" s="149">
        <v>0</v>
      </c>
      <c r="CX112" s="149">
        <v>0</v>
      </c>
      <c r="CY112" s="149">
        <v>0</v>
      </c>
      <c r="CZ112" s="149">
        <v>1</v>
      </c>
      <c r="DA112" s="149">
        <v>1</v>
      </c>
      <c r="DB112" s="149">
        <v>0</v>
      </c>
      <c r="DC112" s="149">
        <v>0</v>
      </c>
      <c r="DD112" s="149">
        <v>0</v>
      </c>
      <c r="DE112" s="149">
        <v>0</v>
      </c>
      <c r="DF112" s="149">
        <v>0</v>
      </c>
      <c r="DG112" s="149">
        <v>0</v>
      </c>
      <c r="DH112" s="149">
        <v>0</v>
      </c>
      <c r="DI112" s="149">
        <v>0</v>
      </c>
      <c r="DJ112" s="149">
        <v>1</v>
      </c>
      <c r="DK112" s="149">
        <v>0</v>
      </c>
      <c r="DL112" s="149">
        <v>1</v>
      </c>
      <c r="DM112" s="149">
        <v>1</v>
      </c>
      <c r="DN112" s="149">
        <v>0</v>
      </c>
      <c r="DO112" s="149">
        <v>1</v>
      </c>
      <c r="DP112" s="149">
        <v>0</v>
      </c>
      <c r="DQ112" s="149" t="s">
        <v>154</v>
      </c>
      <c r="DR112" s="149">
        <v>0</v>
      </c>
      <c r="DS112" s="149" t="s">
        <v>7859</v>
      </c>
      <c r="DT112" s="149" t="s">
        <v>7858</v>
      </c>
      <c r="DU112" s="149">
        <v>0</v>
      </c>
      <c r="DV112" s="149" t="s">
        <v>150</v>
      </c>
      <c r="DW112" s="149" t="str">
        <f t="shared" si="75"/>
        <v>N</v>
      </c>
      <c r="DX112" s="149" t="str">
        <f t="shared" si="76"/>
        <v/>
      </c>
      <c r="DY112" s="149" t="str">
        <f t="shared" si="77"/>
        <v>Y</v>
      </c>
      <c r="DZ112" s="149" t="str">
        <f t="shared" si="78"/>
        <v>N</v>
      </c>
      <c r="EA112" s="149" t="str">
        <f t="shared" si="79"/>
        <v>Yes</v>
      </c>
      <c r="EC112" s="149">
        <f t="shared" si="80"/>
        <v>2050</v>
      </c>
    </row>
    <row r="113" spans="1:133" s="149" customFormat="1" ht="16.5" customHeight="1">
      <c r="A113" s="149">
        <v>110</v>
      </c>
      <c r="B113" s="149">
        <v>121</v>
      </c>
      <c r="C113" s="150" t="s">
        <v>807</v>
      </c>
      <c r="D113" s="149" t="s">
        <v>314</v>
      </c>
      <c r="E113" s="149" t="s">
        <v>229</v>
      </c>
      <c r="F113" s="149" t="s">
        <v>264</v>
      </c>
      <c r="G113" s="149" t="s">
        <v>176</v>
      </c>
      <c r="H113" s="168" t="s">
        <v>808</v>
      </c>
      <c r="I113" s="149" t="s">
        <v>809</v>
      </c>
      <c r="J113" s="149">
        <v>-0.198</v>
      </c>
      <c r="K113" s="149" t="s">
        <v>810</v>
      </c>
      <c r="L113" s="149">
        <v>56400</v>
      </c>
      <c r="M113" s="150">
        <v>31</v>
      </c>
      <c r="N113" s="149" t="s">
        <v>154</v>
      </c>
      <c r="O113" s="149" t="s">
        <v>153</v>
      </c>
      <c r="P113" s="150" t="s">
        <v>153</v>
      </c>
      <c r="Q113" s="149" t="s">
        <v>154</v>
      </c>
      <c r="R113" s="149" t="s">
        <v>154</v>
      </c>
      <c r="S113" s="149" t="s">
        <v>153</v>
      </c>
      <c r="T113" s="149" t="s">
        <v>153</v>
      </c>
      <c r="U113" s="151" t="s">
        <v>153</v>
      </c>
      <c r="V113" s="149" t="s">
        <v>153</v>
      </c>
      <c r="W113" s="149" t="s">
        <v>153</v>
      </c>
      <c r="X113" s="152" t="s">
        <v>153</v>
      </c>
      <c r="Y113" s="149" t="s">
        <v>153</v>
      </c>
      <c r="Z113" s="149" t="s">
        <v>153</v>
      </c>
      <c r="AA113" s="150"/>
      <c r="AC113" s="149" t="s">
        <v>167</v>
      </c>
      <c r="AD113" s="149" t="s">
        <v>6</v>
      </c>
      <c r="AE113" s="149" t="s">
        <v>157</v>
      </c>
      <c r="AF113" s="149" t="s">
        <v>157</v>
      </c>
      <c r="AG113" s="149" t="s">
        <v>169</v>
      </c>
      <c r="AH113" s="150" t="s">
        <v>159</v>
      </c>
      <c r="AJ113" s="149" t="s">
        <v>154</v>
      </c>
      <c r="AK113" s="170" t="s">
        <v>153</v>
      </c>
      <c r="AN113" s="150"/>
      <c r="AO113" s="149" t="s">
        <v>160</v>
      </c>
      <c r="AP113" s="149" t="s">
        <v>150</v>
      </c>
      <c r="AQ113" s="149" t="s">
        <v>159</v>
      </c>
      <c r="AR113" s="149" t="s">
        <v>811</v>
      </c>
      <c r="AS113" s="149">
        <v>2050</v>
      </c>
      <c r="AU113" s="150"/>
      <c r="AV113" s="149" t="s">
        <v>157</v>
      </c>
      <c r="AW113" s="172" t="s">
        <v>171</v>
      </c>
      <c r="AX113" s="149" t="s">
        <v>158</v>
      </c>
      <c r="AY113" s="149" t="s">
        <v>154</v>
      </c>
      <c r="AZ113" s="149" t="s">
        <v>153</v>
      </c>
      <c r="BA113" s="149" t="s">
        <v>153</v>
      </c>
      <c r="BC113" s="150"/>
      <c r="BE113" s="173"/>
      <c r="BF113" s="150"/>
      <c r="BG113" s="283">
        <f t="shared" si="81"/>
        <v>0</v>
      </c>
      <c r="BH113" s="149">
        <f t="shared" si="82"/>
        <v>0</v>
      </c>
      <c r="BI113" s="149">
        <f t="shared" si="90"/>
        <v>0</v>
      </c>
      <c r="BJ113" s="280">
        <f t="shared" si="91"/>
        <v>0</v>
      </c>
      <c r="BK113" s="356">
        <f t="shared" si="83"/>
        <v>0</v>
      </c>
      <c r="BL113" s="149">
        <f t="shared" si="84"/>
        <v>0</v>
      </c>
      <c r="BM113" s="149">
        <f t="shared" si="92"/>
        <v>0</v>
      </c>
      <c r="BN113" s="278">
        <f t="shared" si="93"/>
        <v>0</v>
      </c>
      <c r="BO113" s="149">
        <f t="shared" si="85"/>
        <v>0</v>
      </c>
      <c r="BP113" s="149">
        <f t="shared" si="86"/>
        <v>0</v>
      </c>
      <c r="BQ113" s="149">
        <f t="shared" si="94"/>
        <v>0</v>
      </c>
      <c r="BR113" s="356">
        <f t="shared" si="87"/>
        <v>0</v>
      </c>
      <c r="BS113" s="149">
        <f t="shared" si="88"/>
        <v>0</v>
      </c>
      <c r="BT113" s="149">
        <f t="shared" si="95"/>
        <v>1</v>
      </c>
      <c r="BU113" s="356">
        <f t="shared" si="51"/>
        <v>0</v>
      </c>
      <c r="BV113" s="149">
        <f t="shared" si="52"/>
        <v>0</v>
      </c>
      <c r="BW113" s="113">
        <f t="shared" si="53"/>
        <v>0</v>
      </c>
      <c r="BX113" s="248">
        <f t="shared" si="54"/>
        <v>0</v>
      </c>
      <c r="BY113" s="175">
        <f t="shared" si="55"/>
        <v>0</v>
      </c>
      <c r="BZ113" s="356">
        <f t="shared" si="96"/>
        <v>0</v>
      </c>
      <c r="CA113" s="149">
        <f t="shared" si="97"/>
        <v>0</v>
      </c>
      <c r="CB113" s="149">
        <f t="shared" si="98"/>
        <v>1</v>
      </c>
      <c r="CC113" s="276">
        <f t="shared" si="99"/>
        <v>1</v>
      </c>
      <c r="CD113" s="248">
        <f t="shared" si="100"/>
        <v>1</v>
      </c>
      <c r="CE113" s="274">
        <f t="shared" si="89"/>
        <v>1</v>
      </c>
      <c r="CF113" s="356">
        <f t="shared" si="101"/>
        <v>0</v>
      </c>
      <c r="CG113" s="149">
        <f t="shared" si="102"/>
        <v>0</v>
      </c>
      <c r="CH113" s="150">
        <f t="shared" si="103"/>
        <v>0</v>
      </c>
      <c r="CI113" s="149">
        <f t="shared" si="64"/>
        <v>0</v>
      </c>
      <c r="CJ113" s="149">
        <f t="shared" si="65"/>
        <v>0</v>
      </c>
      <c r="CK113" s="149">
        <f t="shared" si="66"/>
        <v>1</v>
      </c>
      <c r="CL113" s="149">
        <f t="shared" si="67"/>
        <v>1</v>
      </c>
      <c r="CM113" s="149">
        <f t="shared" si="68"/>
        <v>1</v>
      </c>
      <c r="CN113" s="283">
        <f t="shared" si="104"/>
        <v>1</v>
      </c>
      <c r="CO113" s="149">
        <f t="shared" si="105"/>
        <v>0</v>
      </c>
      <c r="CP113" s="149">
        <f t="shared" si="106"/>
        <v>0</v>
      </c>
      <c r="CQ113" s="283" t="str">
        <f t="shared" si="72"/>
        <v/>
      </c>
      <c r="CR113" s="149" t="str">
        <f t="shared" si="73"/>
        <v xml:space="preserve"> 2050</v>
      </c>
      <c r="CS113" s="149">
        <f t="shared" si="74"/>
        <v>2050</v>
      </c>
      <c r="CT113" s="149">
        <v>0</v>
      </c>
      <c r="CU113" s="149">
        <v>0</v>
      </c>
      <c r="CV113" s="149">
        <v>0</v>
      </c>
      <c r="CW113" s="149">
        <v>0</v>
      </c>
      <c r="CX113" s="149">
        <v>0</v>
      </c>
      <c r="CY113" s="149">
        <v>0</v>
      </c>
      <c r="CZ113" s="149">
        <v>0</v>
      </c>
      <c r="DA113" s="149">
        <v>0</v>
      </c>
      <c r="DB113" s="149">
        <v>0</v>
      </c>
      <c r="DC113" s="149">
        <v>0</v>
      </c>
      <c r="DD113" s="149">
        <v>0</v>
      </c>
      <c r="DE113" s="149">
        <v>0</v>
      </c>
      <c r="DF113" s="149">
        <v>0</v>
      </c>
      <c r="DG113" s="149">
        <v>0</v>
      </c>
      <c r="DH113" s="149">
        <v>0</v>
      </c>
      <c r="DI113" s="149">
        <v>0</v>
      </c>
      <c r="DJ113" s="149">
        <v>0</v>
      </c>
      <c r="DK113" s="149">
        <v>0</v>
      </c>
      <c r="DL113" s="149">
        <v>0</v>
      </c>
      <c r="DM113" s="149">
        <v>0</v>
      </c>
      <c r="DN113" s="149">
        <v>0</v>
      </c>
      <c r="DO113" s="149">
        <v>0</v>
      </c>
      <c r="DP113" s="149">
        <v>0</v>
      </c>
      <c r="DQ113" s="149" t="s">
        <v>154</v>
      </c>
      <c r="DR113" s="149">
        <v>0</v>
      </c>
      <c r="DS113" s="149" t="s">
        <v>154</v>
      </c>
      <c r="DT113" s="149" t="s">
        <v>154</v>
      </c>
      <c r="DU113" s="149">
        <v>0</v>
      </c>
      <c r="DV113" s="149">
        <v>0</v>
      </c>
      <c r="DW113" s="149" t="str">
        <f t="shared" si="75"/>
        <v>N</v>
      </c>
      <c r="DX113" s="149" t="str">
        <f t="shared" si="76"/>
        <v/>
      </c>
      <c r="DY113" s="149" t="str">
        <f t="shared" si="77"/>
        <v>Y</v>
      </c>
      <c r="DZ113" s="149" t="str">
        <f t="shared" si="78"/>
        <v>N</v>
      </c>
      <c r="EA113" s="149" t="str">
        <f t="shared" si="79"/>
        <v>Yes</v>
      </c>
      <c r="EC113" s="149">
        <f t="shared" si="80"/>
        <v>2050</v>
      </c>
    </row>
    <row r="114" spans="1:133" s="149" customFormat="1" ht="16.5" customHeight="1">
      <c r="A114" s="149">
        <v>111</v>
      </c>
      <c r="B114" s="149">
        <v>133</v>
      </c>
      <c r="C114" s="150" t="s">
        <v>812</v>
      </c>
      <c r="D114" s="149" t="s">
        <v>213</v>
      </c>
      <c r="E114" s="149" t="s">
        <v>214</v>
      </c>
      <c r="F114" s="149" t="s">
        <v>145</v>
      </c>
      <c r="G114" s="149" t="s">
        <v>146</v>
      </c>
      <c r="H114" s="168" t="s">
        <v>813</v>
      </c>
      <c r="I114" s="149" t="s">
        <v>814</v>
      </c>
      <c r="J114" s="149">
        <v>0.355</v>
      </c>
      <c r="K114" s="149" t="s">
        <v>815</v>
      </c>
      <c r="L114" s="149">
        <v>108000</v>
      </c>
      <c r="M114" s="150">
        <v>25</v>
      </c>
      <c r="N114" s="149" t="s">
        <v>150</v>
      </c>
      <c r="O114" s="149">
        <v>2019</v>
      </c>
      <c r="P114" s="150">
        <v>2040</v>
      </c>
      <c r="Q114" s="149" t="s">
        <v>150</v>
      </c>
      <c r="R114" s="149" t="s">
        <v>150</v>
      </c>
      <c r="S114" s="149" t="s">
        <v>151</v>
      </c>
      <c r="T114" s="149" t="s">
        <v>152</v>
      </c>
      <c r="U114" s="151">
        <v>2031</v>
      </c>
      <c r="V114" s="149" t="s">
        <v>151</v>
      </c>
      <c r="W114" s="149" t="s">
        <v>152</v>
      </c>
      <c r="X114" s="152">
        <v>2051</v>
      </c>
      <c r="Y114" s="149" t="s">
        <v>150</v>
      </c>
      <c r="Z114" s="149" t="s">
        <v>151</v>
      </c>
      <c r="AA114" s="150">
        <v>2051</v>
      </c>
      <c r="AC114" s="149" t="s">
        <v>167</v>
      </c>
      <c r="AD114" s="149" t="s">
        <v>6</v>
      </c>
      <c r="AE114" s="149" t="s">
        <v>157</v>
      </c>
      <c r="AF114" s="149" t="s">
        <v>157</v>
      </c>
      <c r="AG114" s="149" t="s">
        <v>157</v>
      </c>
      <c r="AH114" s="150" t="s">
        <v>218</v>
      </c>
      <c r="AJ114" s="149" t="s">
        <v>154</v>
      </c>
      <c r="AK114" s="170" t="s">
        <v>153</v>
      </c>
      <c r="AN114" s="150"/>
      <c r="AO114" s="149" t="s">
        <v>219</v>
      </c>
      <c r="AP114" s="149" t="s">
        <v>150</v>
      </c>
      <c r="AQ114" s="149" t="s">
        <v>218</v>
      </c>
      <c r="AR114" s="149" t="s">
        <v>816</v>
      </c>
      <c r="AS114" s="149">
        <v>2050</v>
      </c>
      <c r="AU114" s="150"/>
      <c r="AV114" s="149" t="s">
        <v>168</v>
      </c>
      <c r="AW114" s="172" t="s">
        <v>158</v>
      </c>
      <c r="AX114" s="149" t="s">
        <v>158</v>
      </c>
      <c r="AY114" s="149" t="s">
        <v>154</v>
      </c>
      <c r="AZ114" s="149" t="s">
        <v>153</v>
      </c>
      <c r="BA114" s="149" t="s">
        <v>153</v>
      </c>
      <c r="BC114" s="150"/>
      <c r="BE114" s="173"/>
      <c r="BF114" s="150"/>
      <c r="BG114" s="283">
        <f t="shared" si="81"/>
        <v>0</v>
      </c>
      <c r="BH114" s="149">
        <f t="shared" si="82"/>
        <v>0</v>
      </c>
      <c r="BI114" s="149">
        <f t="shared" si="90"/>
        <v>1</v>
      </c>
      <c r="BJ114" s="280">
        <f t="shared" si="91"/>
        <v>1</v>
      </c>
      <c r="BK114" s="356">
        <f t="shared" si="83"/>
        <v>0</v>
      </c>
      <c r="BL114" s="149">
        <f t="shared" si="84"/>
        <v>0</v>
      </c>
      <c r="BM114" s="149">
        <f t="shared" si="92"/>
        <v>1</v>
      </c>
      <c r="BN114" s="278">
        <f t="shared" si="93"/>
        <v>1</v>
      </c>
      <c r="BO114" s="149">
        <f t="shared" si="85"/>
        <v>0</v>
      </c>
      <c r="BP114" s="149">
        <f t="shared" si="86"/>
        <v>0</v>
      </c>
      <c r="BQ114" s="149">
        <f t="shared" si="94"/>
        <v>1</v>
      </c>
      <c r="BR114" s="356">
        <f t="shared" si="87"/>
        <v>0</v>
      </c>
      <c r="BS114" s="149">
        <f t="shared" si="88"/>
        <v>0</v>
      </c>
      <c r="BT114" s="149">
        <f t="shared" si="95"/>
        <v>1</v>
      </c>
      <c r="BU114" s="356">
        <f t="shared" si="51"/>
        <v>0</v>
      </c>
      <c r="BV114" s="149">
        <f t="shared" si="52"/>
        <v>0</v>
      </c>
      <c r="BW114" s="113">
        <f t="shared" si="53"/>
        <v>0</v>
      </c>
      <c r="BX114" s="248">
        <f t="shared" si="54"/>
        <v>0</v>
      </c>
      <c r="BY114" s="175">
        <f t="shared" si="55"/>
        <v>0</v>
      </c>
      <c r="BZ114" s="356">
        <f t="shared" si="96"/>
        <v>0</v>
      </c>
      <c r="CA114" s="149">
        <f t="shared" si="97"/>
        <v>0</v>
      </c>
      <c r="CB114" s="149">
        <f t="shared" si="98"/>
        <v>1</v>
      </c>
      <c r="CC114" s="276">
        <f t="shared" si="99"/>
        <v>1</v>
      </c>
      <c r="CD114" s="248">
        <f t="shared" si="100"/>
        <v>1</v>
      </c>
      <c r="CE114" s="274">
        <f t="shared" si="89"/>
        <v>1</v>
      </c>
      <c r="CF114" s="356">
        <f t="shared" si="101"/>
        <v>0</v>
      </c>
      <c r="CG114" s="149">
        <f t="shared" si="102"/>
        <v>0</v>
      </c>
      <c r="CH114" s="150">
        <f t="shared" si="103"/>
        <v>0</v>
      </c>
      <c r="CI114" s="149">
        <f t="shared" si="64"/>
        <v>0</v>
      </c>
      <c r="CJ114" s="149">
        <f t="shared" si="65"/>
        <v>0</v>
      </c>
      <c r="CK114" s="149">
        <f t="shared" si="66"/>
        <v>3</v>
      </c>
      <c r="CL114" s="149">
        <f t="shared" si="67"/>
        <v>3</v>
      </c>
      <c r="CM114" s="149">
        <f t="shared" si="68"/>
        <v>1</v>
      </c>
      <c r="CN114" s="283">
        <f t="shared" si="104"/>
        <v>0</v>
      </c>
      <c r="CO114" s="149">
        <f t="shared" si="105"/>
        <v>0</v>
      </c>
      <c r="CP114" s="149">
        <f t="shared" si="106"/>
        <v>1</v>
      </c>
      <c r="CQ114" s="283" t="str">
        <f t="shared" si="72"/>
        <v/>
      </c>
      <c r="CR114" s="149" t="str">
        <f t="shared" si="73"/>
        <v>2051 2050</v>
      </c>
      <c r="CS114" s="149">
        <f t="shared" si="74"/>
        <v>2051</v>
      </c>
      <c r="CT114" s="149">
        <v>0</v>
      </c>
      <c r="CU114" s="149">
        <v>0</v>
      </c>
      <c r="CV114" s="149">
        <v>0</v>
      </c>
      <c r="CW114" s="149">
        <v>0</v>
      </c>
      <c r="CX114" s="149">
        <v>0</v>
      </c>
      <c r="CY114" s="149">
        <v>0</v>
      </c>
      <c r="CZ114" s="149">
        <v>1</v>
      </c>
      <c r="DA114" s="149">
        <v>1</v>
      </c>
      <c r="DB114" s="149">
        <v>0</v>
      </c>
      <c r="DC114" s="149">
        <v>0</v>
      </c>
      <c r="DD114" s="149">
        <v>1</v>
      </c>
      <c r="DE114" s="149">
        <v>1</v>
      </c>
      <c r="DF114" s="149">
        <v>0</v>
      </c>
      <c r="DG114" s="149">
        <v>0</v>
      </c>
      <c r="DH114" s="149">
        <v>1</v>
      </c>
      <c r="DI114" s="149">
        <v>1</v>
      </c>
      <c r="DJ114" s="149">
        <v>1</v>
      </c>
      <c r="DK114" s="149">
        <v>0</v>
      </c>
      <c r="DL114" s="149">
        <v>1</v>
      </c>
      <c r="DM114" s="149">
        <v>1</v>
      </c>
      <c r="DN114" s="149">
        <v>0</v>
      </c>
      <c r="DO114" s="149">
        <v>1</v>
      </c>
      <c r="DP114" s="149">
        <v>0</v>
      </c>
      <c r="DQ114" s="149" t="s">
        <v>150</v>
      </c>
      <c r="DR114" s="149" t="s">
        <v>157</v>
      </c>
      <c r="DS114" s="149" t="s">
        <v>7859</v>
      </c>
      <c r="DT114" s="149" t="s">
        <v>154</v>
      </c>
      <c r="DU114" s="149">
        <v>0</v>
      </c>
      <c r="DV114" s="149" t="s">
        <v>150</v>
      </c>
      <c r="DW114" s="149" t="str">
        <f t="shared" si="75"/>
        <v>Y</v>
      </c>
      <c r="DX114" s="149" t="str">
        <f t="shared" si="76"/>
        <v>Targets set</v>
      </c>
      <c r="DY114" s="149" t="str">
        <f t="shared" si="77"/>
        <v>Y</v>
      </c>
      <c r="DZ114" s="149" t="str">
        <f t="shared" si="78"/>
        <v>N</v>
      </c>
      <c r="EA114" s="149" t="str">
        <f t="shared" si="79"/>
        <v>Not Specified</v>
      </c>
      <c r="EC114" s="149">
        <f t="shared" si="80"/>
        <v>2051</v>
      </c>
    </row>
    <row r="115" spans="1:133" s="149" customFormat="1" ht="16.5" customHeight="1">
      <c r="A115" s="149">
        <v>112</v>
      </c>
      <c r="B115" s="149" t="e">
        <v>#N/A</v>
      </c>
      <c r="C115" s="150" t="s">
        <v>817</v>
      </c>
      <c r="D115" s="149" t="s">
        <v>818</v>
      </c>
      <c r="E115" s="149" t="s">
        <v>144</v>
      </c>
      <c r="F115" s="149" t="s">
        <v>245</v>
      </c>
      <c r="G115" s="149" t="s">
        <v>246</v>
      </c>
      <c r="H115" s="168" t="s">
        <v>819</v>
      </c>
      <c r="I115" s="149" t="s">
        <v>820</v>
      </c>
      <c r="J115" s="149">
        <v>0.455</v>
      </c>
      <c r="K115" s="149" t="s">
        <v>821</v>
      </c>
      <c r="L115" s="149">
        <v>194956</v>
      </c>
      <c r="M115" s="150">
        <v>1</v>
      </c>
      <c r="N115" s="149" t="s">
        <v>154</v>
      </c>
      <c r="O115" s="149" t="s">
        <v>153</v>
      </c>
      <c r="P115" s="150" t="s">
        <v>153</v>
      </c>
      <c r="Q115" s="149" t="s">
        <v>154</v>
      </c>
      <c r="R115" s="149" t="s">
        <v>154</v>
      </c>
      <c r="S115" s="149" t="s">
        <v>153</v>
      </c>
      <c r="T115" s="149" t="s">
        <v>153</v>
      </c>
      <c r="U115" s="151" t="s">
        <v>153</v>
      </c>
      <c r="V115" s="149" t="s">
        <v>153</v>
      </c>
      <c r="W115" s="149" t="s">
        <v>153</v>
      </c>
      <c r="X115" s="152" t="s">
        <v>153</v>
      </c>
      <c r="Y115" s="149" t="s">
        <v>153</v>
      </c>
      <c r="Z115" s="149" t="s">
        <v>153</v>
      </c>
      <c r="AA115" s="150"/>
      <c r="AC115" s="149" t="s">
        <v>167</v>
      </c>
      <c r="AD115" s="149" t="s">
        <v>6</v>
      </c>
      <c r="AE115" s="149" t="s">
        <v>157</v>
      </c>
      <c r="AF115" s="149" t="s">
        <v>157</v>
      </c>
      <c r="AG115" s="149" t="s">
        <v>157</v>
      </c>
      <c r="AH115" s="150" t="s">
        <v>218</v>
      </c>
      <c r="AJ115" s="149" t="s">
        <v>154</v>
      </c>
      <c r="AK115" s="170" t="s">
        <v>153</v>
      </c>
      <c r="AN115" s="150"/>
      <c r="AO115" s="149" t="s">
        <v>219</v>
      </c>
      <c r="AP115" s="149" t="s">
        <v>150</v>
      </c>
      <c r="AQ115" s="149" t="s">
        <v>218</v>
      </c>
      <c r="AR115" s="149" t="s">
        <v>822</v>
      </c>
      <c r="AS115" s="149">
        <v>2050</v>
      </c>
      <c r="AU115" s="150"/>
      <c r="AV115" s="149" t="s">
        <v>157</v>
      </c>
      <c r="AW115" s="172" t="s">
        <v>168</v>
      </c>
      <c r="AX115" s="149" t="s">
        <v>158</v>
      </c>
      <c r="AY115" s="149" t="s">
        <v>154</v>
      </c>
      <c r="AZ115" s="149" t="s">
        <v>153</v>
      </c>
      <c r="BA115" s="149" t="s">
        <v>153</v>
      </c>
      <c r="BC115" s="150"/>
      <c r="BE115" s="173"/>
      <c r="BF115" s="150"/>
      <c r="BG115" s="283">
        <f t="shared" si="81"/>
        <v>0</v>
      </c>
      <c r="BH115" s="149">
        <f t="shared" si="82"/>
        <v>0</v>
      </c>
      <c r="BI115" s="149">
        <f t="shared" si="90"/>
        <v>0</v>
      </c>
      <c r="BJ115" s="280">
        <f t="shared" si="91"/>
        <v>0</v>
      </c>
      <c r="BK115" s="356">
        <f t="shared" si="83"/>
        <v>0</v>
      </c>
      <c r="BL115" s="149">
        <f t="shared" si="84"/>
        <v>0</v>
      </c>
      <c r="BM115" s="149">
        <f t="shared" si="92"/>
        <v>0</v>
      </c>
      <c r="BN115" s="278">
        <f t="shared" si="93"/>
        <v>0</v>
      </c>
      <c r="BO115" s="149">
        <f t="shared" si="85"/>
        <v>0</v>
      </c>
      <c r="BP115" s="149">
        <f t="shared" si="86"/>
        <v>0</v>
      </c>
      <c r="BQ115" s="149">
        <f t="shared" si="94"/>
        <v>0</v>
      </c>
      <c r="BR115" s="356">
        <f t="shared" si="87"/>
        <v>0</v>
      </c>
      <c r="BS115" s="149">
        <f t="shared" si="88"/>
        <v>0</v>
      </c>
      <c r="BT115" s="149">
        <f t="shared" si="95"/>
        <v>1</v>
      </c>
      <c r="BU115" s="356">
        <f t="shared" si="51"/>
        <v>0</v>
      </c>
      <c r="BV115" s="149">
        <f t="shared" si="52"/>
        <v>0</v>
      </c>
      <c r="BW115" s="113">
        <f t="shared" si="53"/>
        <v>0</v>
      </c>
      <c r="BX115" s="248">
        <f t="shared" si="54"/>
        <v>0</v>
      </c>
      <c r="BY115" s="175">
        <f t="shared" si="55"/>
        <v>0</v>
      </c>
      <c r="BZ115" s="356">
        <f t="shared" si="96"/>
        <v>0</v>
      </c>
      <c r="CA115" s="149">
        <f t="shared" si="97"/>
        <v>0</v>
      </c>
      <c r="CB115" s="149">
        <f t="shared" si="98"/>
        <v>1</v>
      </c>
      <c r="CC115" s="276">
        <f t="shared" si="99"/>
        <v>1</v>
      </c>
      <c r="CD115" s="248">
        <f t="shared" si="100"/>
        <v>1</v>
      </c>
      <c r="CE115" s="274">
        <f t="shared" si="89"/>
        <v>1</v>
      </c>
      <c r="CF115" s="356">
        <f t="shared" si="101"/>
        <v>0</v>
      </c>
      <c r="CG115" s="149">
        <f t="shared" si="102"/>
        <v>0</v>
      </c>
      <c r="CH115" s="150">
        <f t="shared" si="103"/>
        <v>0</v>
      </c>
      <c r="CI115" s="149">
        <f t="shared" si="64"/>
        <v>0</v>
      </c>
      <c r="CJ115" s="149">
        <f t="shared" si="65"/>
        <v>0</v>
      </c>
      <c r="CK115" s="149">
        <f t="shared" si="66"/>
        <v>1</v>
      </c>
      <c r="CL115" s="149">
        <f t="shared" si="67"/>
        <v>1</v>
      </c>
      <c r="CM115" s="149">
        <f t="shared" si="68"/>
        <v>1</v>
      </c>
      <c r="CN115" s="283">
        <f t="shared" si="104"/>
        <v>1</v>
      </c>
      <c r="CO115" s="149">
        <f t="shared" si="105"/>
        <v>0</v>
      </c>
      <c r="CP115" s="149">
        <f t="shared" si="106"/>
        <v>0</v>
      </c>
      <c r="CQ115" s="283" t="str">
        <f t="shared" si="72"/>
        <v/>
      </c>
      <c r="CR115" s="149" t="str">
        <f t="shared" si="73"/>
        <v xml:space="preserve"> 2050</v>
      </c>
      <c r="CS115" s="149">
        <f t="shared" si="74"/>
        <v>2050</v>
      </c>
      <c r="CT115" s="149" t="e">
        <v>#N/A</v>
      </c>
      <c r="CU115" s="149" t="e">
        <v>#N/A</v>
      </c>
      <c r="CV115" s="149" t="e">
        <v>#N/A</v>
      </c>
      <c r="CW115" s="149" t="e">
        <v>#N/A</v>
      </c>
      <c r="CX115" s="149" t="e">
        <v>#N/A</v>
      </c>
      <c r="CY115" s="149" t="e">
        <v>#N/A</v>
      </c>
      <c r="CZ115" s="149" t="e">
        <v>#N/A</v>
      </c>
      <c r="DA115" s="149" t="e">
        <v>#N/A</v>
      </c>
      <c r="DB115" s="149" t="e">
        <v>#N/A</v>
      </c>
      <c r="DC115" s="149" t="e">
        <v>#N/A</v>
      </c>
      <c r="DD115" s="149" t="e">
        <v>#N/A</v>
      </c>
      <c r="DE115" s="149" t="e">
        <v>#N/A</v>
      </c>
      <c r="DF115" s="149" t="e">
        <v>#N/A</v>
      </c>
      <c r="DG115" s="149" t="e">
        <v>#N/A</v>
      </c>
      <c r="DH115" s="149" t="e">
        <v>#N/A</v>
      </c>
      <c r="DI115" s="149" t="e">
        <v>#N/A</v>
      </c>
      <c r="DJ115" s="149" t="e">
        <v>#N/A</v>
      </c>
      <c r="DK115" s="149" t="e">
        <v>#N/A</v>
      </c>
      <c r="DL115" s="149" t="e">
        <v>#N/A</v>
      </c>
      <c r="DM115" s="149" t="e">
        <v>#N/A</v>
      </c>
      <c r="DN115" s="149" t="e">
        <v>#N/A</v>
      </c>
      <c r="DO115" s="149" t="e">
        <v>#N/A</v>
      </c>
      <c r="DP115" s="149" t="e">
        <v>#N/A</v>
      </c>
      <c r="DQ115" s="149" t="e">
        <v>#N/A</v>
      </c>
      <c r="DR115" s="149" t="e">
        <v>#N/A</v>
      </c>
      <c r="DS115" s="149" t="e">
        <v>#N/A</v>
      </c>
      <c r="DT115" s="149" t="e">
        <v>#N/A</v>
      </c>
      <c r="DU115" s="149" t="e">
        <v>#N/A</v>
      </c>
      <c r="DV115" s="149" t="e">
        <v>#N/A</v>
      </c>
      <c r="DW115" s="149" t="str">
        <f t="shared" si="75"/>
        <v>N</v>
      </c>
      <c r="DX115" s="149" t="str">
        <f t="shared" si="76"/>
        <v/>
      </c>
      <c r="DY115" s="149" t="str">
        <f t="shared" si="77"/>
        <v>Y</v>
      </c>
      <c r="DZ115" s="149" t="str">
        <f t="shared" si="78"/>
        <v>N</v>
      </c>
      <c r="EA115" s="149" t="str">
        <f t="shared" si="79"/>
        <v>Yes</v>
      </c>
      <c r="EC115" s="149">
        <f t="shared" si="80"/>
        <v>2050</v>
      </c>
    </row>
    <row r="116" spans="1:133" s="149" customFormat="1" ht="16.5" customHeight="1">
      <c r="A116" s="149">
        <v>113</v>
      </c>
      <c r="B116" s="149">
        <v>122</v>
      </c>
      <c r="C116" s="150" t="s">
        <v>823</v>
      </c>
      <c r="D116" s="149" t="s">
        <v>818</v>
      </c>
      <c r="E116" s="149" t="s">
        <v>144</v>
      </c>
      <c r="F116" s="149" t="s">
        <v>374</v>
      </c>
      <c r="G116" s="149" t="s">
        <v>246</v>
      </c>
      <c r="H116" s="168" t="s">
        <v>824</v>
      </c>
      <c r="I116" s="149" t="s">
        <v>825</v>
      </c>
      <c r="J116" s="149">
        <v>-0.564</v>
      </c>
      <c r="K116" s="149" t="s">
        <v>826</v>
      </c>
      <c r="L116" s="149">
        <v>324750</v>
      </c>
      <c r="M116" s="150">
        <v>31</v>
      </c>
      <c r="N116" s="149" t="s">
        <v>154</v>
      </c>
      <c r="O116" s="149" t="s">
        <v>153</v>
      </c>
      <c r="P116" s="150" t="s">
        <v>153</v>
      </c>
      <c r="Q116" s="149" t="s">
        <v>150</v>
      </c>
      <c r="R116" s="149" t="s">
        <v>150</v>
      </c>
      <c r="S116" s="149" t="s">
        <v>151</v>
      </c>
      <c r="T116" s="149" t="s">
        <v>827</v>
      </c>
      <c r="U116" s="151">
        <v>2030</v>
      </c>
      <c r="V116" s="149" t="s">
        <v>153</v>
      </c>
      <c r="W116" s="149" t="s">
        <v>153</v>
      </c>
      <c r="X116" s="152" t="s">
        <v>153</v>
      </c>
      <c r="Y116" s="149" t="s">
        <v>154</v>
      </c>
      <c r="Z116" s="149" t="s">
        <v>155</v>
      </c>
      <c r="AA116" s="150"/>
      <c r="AC116" s="149" t="s">
        <v>202</v>
      </c>
      <c r="AD116" s="149" t="s">
        <v>5</v>
      </c>
      <c r="AE116" s="149" t="s">
        <v>157</v>
      </c>
      <c r="AF116" s="149" t="s">
        <v>157</v>
      </c>
      <c r="AG116" s="149" t="s">
        <v>169</v>
      </c>
      <c r="AH116" s="150" t="s">
        <v>159</v>
      </c>
      <c r="AI116" s="149" t="s">
        <v>160</v>
      </c>
      <c r="AJ116" s="149" t="s">
        <v>150</v>
      </c>
      <c r="AK116" s="170" t="s">
        <v>828</v>
      </c>
      <c r="AL116" s="149">
        <v>2040</v>
      </c>
      <c r="AN116" s="150"/>
      <c r="AP116" s="149" t="s">
        <v>154</v>
      </c>
      <c r="AQ116" s="149" t="s">
        <v>153</v>
      </c>
      <c r="AR116" s="149" t="s">
        <v>153</v>
      </c>
      <c r="AU116" s="150"/>
      <c r="AV116" s="149" t="s">
        <v>168</v>
      </c>
      <c r="AW116" s="172" t="s">
        <v>312</v>
      </c>
      <c r="AX116" s="149" t="s">
        <v>158</v>
      </c>
      <c r="AY116" s="149" t="s">
        <v>154</v>
      </c>
      <c r="AZ116" s="149" t="s">
        <v>153</v>
      </c>
      <c r="BA116" s="149" t="s">
        <v>153</v>
      </c>
      <c r="BC116" s="150"/>
      <c r="BE116" s="173"/>
      <c r="BF116" s="150"/>
      <c r="BG116" s="283">
        <f t="shared" si="81"/>
        <v>0</v>
      </c>
      <c r="BH116" s="149">
        <f t="shared" si="82"/>
        <v>0</v>
      </c>
      <c r="BI116" s="149">
        <f t="shared" si="90"/>
        <v>0</v>
      </c>
      <c r="BJ116" s="280">
        <f t="shared" si="91"/>
        <v>0</v>
      </c>
      <c r="BK116" s="356">
        <f t="shared" si="83"/>
        <v>0</v>
      </c>
      <c r="BL116" s="149">
        <f t="shared" si="84"/>
        <v>1</v>
      </c>
      <c r="BM116" s="149">
        <f t="shared" si="92"/>
        <v>0</v>
      </c>
      <c r="BN116" s="278">
        <f t="shared" si="93"/>
        <v>1</v>
      </c>
      <c r="BO116" s="149">
        <f t="shared" si="85"/>
        <v>0</v>
      </c>
      <c r="BP116" s="149">
        <f t="shared" si="86"/>
        <v>0</v>
      </c>
      <c r="BQ116" s="149">
        <f t="shared" si="94"/>
        <v>0</v>
      </c>
      <c r="BR116" s="356">
        <f t="shared" si="87"/>
        <v>0</v>
      </c>
      <c r="BS116" s="149">
        <f t="shared" si="88"/>
        <v>0</v>
      </c>
      <c r="BT116" s="149">
        <f t="shared" si="95"/>
        <v>0</v>
      </c>
      <c r="BU116" s="356">
        <f t="shared" si="51"/>
        <v>0</v>
      </c>
      <c r="BV116" s="149">
        <f t="shared" si="52"/>
        <v>0</v>
      </c>
      <c r="BW116" s="113">
        <f t="shared" si="53"/>
        <v>1</v>
      </c>
      <c r="BX116" s="248">
        <f t="shared" si="54"/>
        <v>0</v>
      </c>
      <c r="BY116" s="175">
        <f t="shared" si="55"/>
        <v>1</v>
      </c>
      <c r="BZ116" s="356">
        <f t="shared" si="96"/>
        <v>0</v>
      </c>
      <c r="CA116" s="149">
        <f t="shared" si="97"/>
        <v>0</v>
      </c>
      <c r="CB116" s="149">
        <f t="shared" si="98"/>
        <v>0</v>
      </c>
      <c r="CC116" s="276">
        <f t="shared" si="99"/>
        <v>0</v>
      </c>
      <c r="CD116" s="248">
        <f t="shared" si="100"/>
        <v>0</v>
      </c>
      <c r="CE116" s="274">
        <f t="shared" si="89"/>
        <v>1</v>
      </c>
      <c r="CF116" s="356">
        <f t="shared" si="101"/>
        <v>0</v>
      </c>
      <c r="CG116" s="149">
        <f t="shared" si="102"/>
        <v>0</v>
      </c>
      <c r="CH116" s="150">
        <f t="shared" si="103"/>
        <v>0</v>
      </c>
      <c r="CI116" s="149">
        <f t="shared" si="64"/>
        <v>0</v>
      </c>
      <c r="CJ116" s="149">
        <f t="shared" si="65"/>
        <v>1</v>
      </c>
      <c r="CK116" s="149">
        <f t="shared" si="66"/>
        <v>1</v>
      </c>
      <c r="CL116" s="149">
        <f t="shared" si="67"/>
        <v>2</v>
      </c>
      <c r="CM116" s="149">
        <f t="shared" si="68"/>
        <v>1</v>
      </c>
      <c r="CN116" s="283">
        <f t="shared" si="104"/>
        <v>0</v>
      </c>
      <c r="CO116" s="149">
        <f t="shared" si="105"/>
        <v>0</v>
      </c>
      <c r="CP116" s="149">
        <f t="shared" si="106"/>
        <v>1</v>
      </c>
      <c r="CQ116" s="283">
        <f t="shared" si="72"/>
        <v>1</v>
      </c>
      <c r="CR116" s="149" t="str">
        <f t="shared" si="73"/>
        <v xml:space="preserve"> </v>
      </c>
      <c r="CS116" s="149">
        <f t="shared" si="74"/>
        <v>0</v>
      </c>
      <c r="CT116" s="149">
        <v>0</v>
      </c>
      <c r="CU116" s="149">
        <v>0</v>
      </c>
      <c r="CV116" s="149">
        <v>1</v>
      </c>
      <c r="CW116" s="149">
        <v>1</v>
      </c>
      <c r="CX116" s="149">
        <v>0</v>
      </c>
      <c r="CY116" s="149">
        <v>0</v>
      </c>
      <c r="CZ116" s="149">
        <v>0</v>
      </c>
      <c r="DA116" s="149">
        <v>0</v>
      </c>
      <c r="DB116" s="149">
        <v>0</v>
      </c>
      <c r="DC116" s="149">
        <v>1</v>
      </c>
      <c r="DD116" s="149">
        <v>0</v>
      </c>
      <c r="DE116" s="149">
        <v>1</v>
      </c>
      <c r="DF116" s="149">
        <v>0</v>
      </c>
      <c r="DG116" s="149">
        <v>0</v>
      </c>
      <c r="DH116" s="149">
        <v>0</v>
      </c>
      <c r="DI116" s="149">
        <v>0</v>
      </c>
      <c r="DJ116" s="149">
        <v>1</v>
      </c>
      <c r="DK116" s="149">
        <v>0</v>
      </c>
      <c r="DL116" s="149">
        <v>1</v>
      </c>
      <c r="DM116" s="149">
        <v>0</v>
      </c>
      <c r="DN116" s="149">
        <v>0</v>
      </c>
      <c r="DO116" s="149">
        <v>1</v>
      </c>
      <c r="DP116" s="149">
        <v>0</v>
      </c>
      <c r="DQ116" s="149" t="s">
        <v>150</v>
      </c>
      <c r="DR116" s="149" t="s">
        <v>158</v>
      </c>
      <c r="DS116" s="149" t="s">
        <v>154</v>
      </c>
      <c r="DT116" s="149" t="s">
        <v>160</v>
      </c>
      <c r="DU116" s="149" t="s">
        <v>3005</v>
      </c>
      <c r="DV116" s="149">
        <v>0</v>
      </c>
      <c r="DW116" s="149" t="str">
        <f t="shared" si="75"/>
        <v>Y</v>
      </c>
      <c r="DX116" s="149" t="str">
        <f t="shared" si="76"/>
        <v>Commitment removed</v>
      </c>
      <c r="DY116" s="149" t="str">
        <f t="shared" si="77"/>
        <v>N</v>
      </c>
      <c r="DZ116" s="149" t="str">
        <f t="shared" si="78"/>
        <v>Y</v>
      </c>
      <c r="EA116" s="149" t="str">
        <f t="shared" si="79"/>
        <v>Not Specified</v>
      </c>
      <c r="EC116" s="149">
        <f t="shared" si="80"/>
        <v>0</v>
      </c>
    </row>
    <row r="117" spans="1:133" s="149" customFormat="1" ht="16.5" customHeight="1">
      <c r="A117" s="149">
        <v>114</v>
      </c>
      <c r="B117" s="149">
        <v>100</v>
      </c>
      <c r="C117" s="150" t="s">
        <v>829</v>
      </c>
      <c r="D117" s="149" t="s">
        <v>192</v>
      </c>
      <c r="E117" s="149" t="s">
        <v>193</v>
      </c>
      <c r="F117" s="149" t="s">
        <v>342</v>
      </c>
      <c r="G117" s="149" t="s">
        <v>176</v>
      </c>
      <c r="H117" s="168" t="s">
        <v>830</v>
      </c>
      <c r="I117" s="149" t="s">
        <v>831</v>
      </c>
      <c r="J117" s="149">
        <v>0</v>
      </c>
      <c r="K117" s="149" t="s">
        <v>832</v>
      </c>
      <c r="L117" s="149">
        <v>108301</v>
      </c>
      <c r="M117" s="150">
        <v>10</v>
      </c>
      <c r="N117" s="149" t="s">
        <v>150</v>
      </c>
      <c r="O117" s="149">
        <v>2020</v>
      </c>
      <c r="P117" s="150">
        <v>2040</v>
      </c>
      <c r="Q117" s="149" t="s">
        <v>150</v>
      </c>
      <c r="R117" s="149" t="s">
        <v>154</v>
      </c>
      <c r="S117" s="149" t="s">
        <v>155</v>
      </c>
      <c r="T117" s="149" t="s">
        <v>153</v>
      </c>
      <c r="U117" s="151" t="s">
        <v>153</v>
      </c>
      <c r="V117" s="149" t="s">
        <v>153</v>
      </c>
      <c r="W117" s="149" t="s">
        <v>153</v>
      </c>
      <c r="X117" s="152" t="s">
        <v>153</v>
      </c>
      <c r="Y117" s="149" t="s">
        <v>153</v>
      </c>
      <c r="Z117" s="149" t="s">
        <v>153</v>
      </c>
      <c r="AA117" s="150"/>
      <c r="AC117" s="149" t="s">
        <v>167</v>
      </c>
      <c r="AD117" s="149" t="s">
        <v>6</v>
      </c>
      <c r="AE117" s="149" t="s">
        <v>157</v>
      </c>
      <c r="AF117" s="149" t="s">
        <v>157</v>
      </c>
      <c r="AG117" s="149" t="s">
        <v>157</v>
      </c>
      <c r="AH117" s="150" t="s">
        <v>218</v>
      </c>
      <c r="AJ117" s="149" t="s">
        <v>154</v>
      </c>
      <c r="AK117" s="170" t="s">
        <v>153</v>
      </c>
      <c r="AN117" s="150"/>
      <c r="AO117" s="149" t="s">
        <v>219</v>
      </c>
      <c r="AP117" s="149" t="s">
        <v>150</v>
      </c>
      <c r="AQ117" s="149" t="s">
        <v>218</v>
      </c>
      <c r="AR117" s="149" t="s">
        <v>833</v>
      </c>
      <c r="AS117" s="149">
        <v>2040</v>
      </c>
      <c r="AU117" s="150"/>
      <c r="AV117" s="149" t="s">
        <v>157</v>
      </c>
      <c r="AW117" s="172" t="s">
        <v>190</v>
      </c>
      <c r="AX117" s="149" t="s">
        <v>158</v>
      </c>
      <c r="AY117" s="149" t="s">
        <v>154</v>
      </c>
      <c r="AZ117" s="149" t="s">
        <v>153</v>
      </c>
      <c r="BA117" s="149" t="s">
        <v>153</v>
      </c>
      <c r="BC117" s="150"/>
      <c r="BE117" s="173"/>
      <c r="BF117" s="150"/>
      <c r="BG117" s="283">
        <f t="shared" si="81"/>
        <v>0</v>
      </c>
      <c r="BH117" s="149">
        <f t="shared" si="82"/>
        <v>0</v>
      </c>
      <c r="BI117" s="149">
        <f t="shared" si="90"/>
        <v>1</v>
      </c>
      <c r="BJ117" s="280">
        <f t="shared" si="91"/>
        <v>1</v>
      </c>
      <c r="BK117" s="356">
        <f t="shared" si="83"/>
        <v>0</v>
      </c>
      <c r="BL117" s="149">
        <f t="shared" si="84"/>
        <v>0</v>
      </c>
      <c r="BM117" s="149">
        <f t="shared" si="92"/>
        <v>0</v>
      </c>
      <c r="BN117" s="278">
        <f t="shared" si="93"/>
        <v>0</v>
      </c>
      <c r="BO117" s="149">
        <f t="shared" si="85"/>
        <v>0</v>
      </c>
      <c r="BP117" s="149">
        <f t="shared" si="86"/>
        <v>0</v>
      </c>
      <c r="BQ117" s="149">
        <f t="shared" si="94"/>
        <v>0</v>
      </c>
      <c r="BR117" s="356">
        <f t="shared" si="87"/>
        <v>0</v>
      </c>
      <c r="BS117" s="149">
        <f t="shared" si="88"/>
        <v>0</v>
      </c>
      <c r="BT117" s="149">
        <f t="shared" si="95"/>
        <v>1</v>
      </c>
      <c r="BU117" s="356">
        <f t="shared" si="51"/>
        <v>0</v>
      </c>
      <c r="BV117" s="149">
        <f t="shared" si="52"/>
        <v>0</v>
      </c>
      <c r="BW117" s="113">
        <f t="shared" si="53"/>
        <v>0</v>
      </c>
      <c r="BX117" s="248">
        <f t="shared" si="54"/>
        <v>0</v>
      </c>
      <c r="BY117" s="175">
        <f t="shared" si="55"/>
        <v>0</v>
      </c>
      <c r="BZ117" s="356">
        <f t="shared" si="96"/>
        <v>0</v>
      </c>
      <c r="CA117" s="149">
        <f t="shared" si="97"/>
        <v>0</v>
      </c>
      <c r="CB117" s="149">
        <f t="shared" si="98"/>
        <v>1</v>
      </c>
      <c r="CC117" s="276">
        <f t="shared" si="99"/>
        <v>1</v>
      </c>
      <c r="CD117" s="248">
        <f t="shared" si="100"/>
        <v>1</v>
      </c>
      <c r="CE117" s="274">
        <f t="shared" si="89"/>
        <v>1</v>
      </c>
      <c r="CF117" s="356">
        <f t="shared" si="101"/>
        <v>0</v>
      </c>
      <c r="CG117" s="149">
        <f t="shared" si="102"/>
        <v>0</v>
      </c>
      <c r="CH117" s="150">
        <f t="shared" si="103"/>
        <v>0</v>
      </c>
      <c r="CI117" s="149">
        <f t="shared" si="64"/>
        <v>0</v>
      </c>
      <c r="CJ117" s="149">
        <f t="shared" si="65"/>
        <v>0</v>
      </c>
      <c r="CK117" s="149">
        <f t="shared" si="66"/>
        <v>2</v>
      </c>
      <c r="CL117" s="149">
        <f t="shared" si="67"/>
        <v>2</v>
      </c>
      <c r="CM117" s="149">
        <f t="shared" si="68"/>
        <v>1</v>
      </c>
      <c r="CN117" s="283">
        <f t="shared" si="104"/>
        <v>1</v>
      </c>
      <c r="CO117" s="149">
        <f t="shared" si="105"/>
        <v>0</v>
      </c>
      <c r="CP117" s="149">
        <f t="shared" si="106"/>
        <v>0</v>
      </c>
      <c r="CQ117" s="283" t="str">
        <f t="shared" si="72"/>
        <v/>
      </c>
      <c r="CR117" s="149" t="str">
        <f t="shared" si="73"/>
        <v xml:space="preserve"> 2040</v>
      </c>
      <c r="CS117" s="149">
        <f t="shared" si="74"/>
        <v>2040</v>
      </c>
      <c r="CT117" s="149">
        <v>0</v>
      </c>
      <c r="CU117" s="149">
        <v>0</v>
      </c>
      <c r="CV117" s="149">
        <v>1</v>
      </c>
      <c r="CW117" s="149">
        <v>1</v>
      </c>
      <c r="CX117" s="149">
        <v>0</v>
      </c>
      <c r="CY117" s="149">
        <v>0</v>
      </c>
      <c r="CZ117" s="149">
        <v>0</v>
      </c>
      <c r="DA117" s="149">
        <v>0</v>
      </c>
      <c r="DB117" s="149">
        <v>0</v>
      </c>
      <c r="DC117" s="149">
        <v>0</v>
      </c>
      <c r="DD117" s="149">
        <v>0</v>
      </c>
      <c r="DE117" s="149">
        <v>0</v>
      </c>
      <c r="DF117" s="149">
        <v>0</v>
      </c>
      <c r="DG117" s="149">
        <v>0</v>
      </c>
      <c r="DH117" s="149">
        <v>0</v>
      </c>
      <c r="DI117" s="149">
        <v>0</v>
      </c>
      <c r="DJ117" s="149">
        <v>1</v>
      </c>
      <c r="DK117" s="149">
        <v>0</v>
      </c>
      <c r="DL117" s="149">
        <v>1</v>
      </c>
      <c r="DM117" s="149">
        <v>1</v>
      </c>
      <c r="DN117" s="149">
        <v>0</v>
      </c>
      <c r="DO117" s="149">
        <v>1</v>
      </c>
      <c r="DP117" s="149">
        <v>0</v>
      </c>
      <c r="DQ117" s="149" t="s">
        <v>154</v>
      </c>
      <c r="DR117" s="149">
        <v>0</v>
      </c>
      <c r="DS117" s="149" t="s">
        <v>7858</v>
      </c>
      <c r="DT117" s="149" t="s">
        <v>160</v>
      </c>
      <c r="DU117" s="149" t="s">
        <v>150</v>
      </c>
      <c r="DV117" s="149">
        <v>0</v>
      </c>
      <c r="DW117" s="149" t="str">
        <f t="shared" si="75"/>
        <v>Y</v>
      </c>
      <c r="DX117" s="149" t="str">
        <f t="shared" si="76"/>
        <v/>
      </c>
      <c r="DY117" s="149" t="str">
        <f t="shared" si="77"/>
        <v>Y</v>
      </c>
      <c r="DZ117" s="149" t="str">
        <f t="shared" si="78"/>
        <v>N</v>
      </c>
      <c r="EA117" s="149" t="str">
        <f t="shared" si="79"/>
        <v>Yes</v>
      </c>
      <c r="EC117" s="149">
        <f t="shared" si="80"/>
        <v>2040</v>
      </c>
    </row>
    <row r="118" spans="1:133" s="149" customFormat="1" ht="16.5" customHeight="1">
      <c r="A118" s="149">
        <v>115</v>
      </c>
      <c r="B118" s="149">
        <v>123</v>
      </c>
      <c r="C118" s="150" t="s">
        <v>834</v>
      </c>
      <c r="D118" s="149" t="s">
        <v>734</v>
      </c>
      <c r="E118" s="149" t="s">
        <v>735</v>
      </c>
      <c r="F118" s="149" t="s">
        <v>145</v>
      </c>
      <c r="G118" s="149" t="s">
        <v>146</v>
      </c>
      <c r="H118" s="168" t="s">
        <v>835</v>
      </c>
      <c r="I118" s="149" t="s">
        <v>836</v>
      </c>
      <c r="J118" s="149">
        <v>0.056</v>
      </c>
      <c r="K118" s="149" t="s">
        <v>837</v>
      </c>
      <c r="L118" s="149">
        <v>319000</v>
      </c>
      <c r="M118" s="150">
        <v>31</v>
      </c>
      <c r="N118" s="149" t="s">
        <v>150</v>
      </c>
      <c r="O118" s="149">
        <v>2020</v>
      </c>
      <c r="P118" s="150">
        <v>2040</v>
      </c>
      <c r="Q118" s="149" t="s">
        <v>150</v>
      </c>
      <c r="R118" s="149" t="s">
        <v>150</v>
      </c>
      <c r="S118" s="149" t="s">
        <v>151</v>
      </c>
      <c r="T118" s="149" t="s">
        <v>152</v>
      </c>
      <c r="U118" s="151">
        <v>2030</v>
      </c>
      <c r="V118" s="149" t="s">
        <v>151</v>
      </c>
      <c r="W118" s="149" t="s">
        <v>152</v>
      </c>
      <c r="X118" s="152">
        <v>2050</v>
      </c>
      <c r="Y118" s="149" t="s">
        <v>150</v>
      </c>
      <c r="Z118" s="149" t="s">
        <v>151</v>
      </c>
      <c r="AA118" s="150">
        <v>2050</v>
      </c>
      <c r="AC118" s="149" t="s">
        <v>167</v>
      </c>
      <c r="AD118" s="149" t="s">
        <v>6</v>
      </c>
      <c r="AE118" s="149" t="s">
        <v>157</v>
      </c>
      <c r="AF118" s="149" t="s">
        <v>157</v>
      </c>
      <c r="AG118" s="149" t="s">
        <v>157</v>
      </c>
      <c r="AH118" s="150" t="s">
        <v>218</v>
      </c>
      <c r="AJ118" s="149" t="s">
        <v>154</v>
      </c>
      <c r="AK118" s="170" t="s">
        <v>153</v>
      </c>
      <c r="AN118" s="150"/>
      <c r="AO118" s="149" t="s">
        <v>219</v>
      </c>
      <c r="AP118" s="149" t="s">
        <v>150</v>
      </c>
      <c r="AQ118" s="149" t="s">
        <v>218</v>
      </c>
      <c r="AR118" s="149" t="s">
        <v>838</v>
      </c>
      <c r="AS118" s="149">
        <v>2050</v>
      </c>
      <c r="AU118" s="150"/>
      <c r="AV118" s="149" t="s">
        <v>157</v>
      </c>
      <c r="AW118" s="172" t="s">
        <v>190</v>
      </c>
      <c r="AX118" s="149" t="s">
        <v>158</v>
      </c>
      <c r="AY118" s="149" t="s">
        <v>154</v>
      </c>
      <c r="AZ118" s="149" t="s">
        <v>153</v>
      </c>
      <c r="BA118" s="149" t="s">
        <v>153</v>
      </c>
      <c r="BC118" s="150"/>
      <c r="BE118" s="173"/>
      <c r="BF118" s="150"/>
      <c r="BG118" s="283">
        <f t="shared" si="81"/>
        <v>0</v>
      </c>
      <c r="BH118" s="149">
        <f t="shared" si="82"/>
        <v>0</v>
      </c>
      <c r="BI118" s="149">
        <f t="shared" si="90"/>
        <v>1</v>
      </c>
      <c r="BJ118" s="280">
        <f t="shared" si="91"/>
        <v>1</v>
      </c>
      <c r="BK118" s="356">
        <f t="shared" si="83"/>
        <v>0</v>
      </c>
      <c r="BL118" s="149">
        <f t="shared" si="84"/>
        <v>1</v>
      </c>
      <c r="BM118" s="149">
        <f t="shared" si="92"/>
        <v>0</v>
      </c>
      <c r="BN118" s="278">
        <f t="shared" si="93"/>
        <v>1</v>
      </c>
      <c r="BO118" s="149">
        <f t="shared" si="85"/>
        <v>0</v>
      </c>
      <c r="BP118" s="149">
        <f t="shared" si="86"/>
        <v>0</v>
      </c>
      <c r="BQ118" s="149">
        <f t="shared" si="94"/>
        <v>1</v>
      </c>
      <c r="BR118" s="356">
        <f t="shared" si="87"/>
        <v>0</v>
      </c>
      <c r="BS118" s="149">
        <f t="shared" si="88"/>
        <v>0</v>
      </c>
      <c r="BT118" s="149">
        <f t="shared" si="95"/>
        <v>1</v>
      </c>
      <c r="BU118" s="356">
        <f t="shared" si="51"/>
        <v>0</v>
      </c>
      <c r="BV118" s="149">
        <f t="shared" si="52"/>
        <v>0</v>
      </c>
      <c r="BW118" s="113">
        <f t="shared" si="53"/>
        <v>0</v>
      </c>
      <c r="BX118" s="248">
        <f t="shared" si="54"/>
        <v>0</v>
      </c>
      <c r="BY118" s="175">
        <f t="shared" si="55"/>
        <v>0</v>
      </c>
      <c r="BZ118" s="356">
        <f t="shared" si="96"/>
        <v>0</v>
      </c>
      <c r="CA118" s="149">
        <f t="shared" si="97"/>
        <v>0</v>
      </c>
      <c r="CB118" s="149">
        <f t="shared" si="98"/>
        <v>1</v>
      </c>
      <c r="CC118" s="276">
        <f t="shared" si="99"/>
        <v>1</v>
      </c>
      <c r="CD118" s="248">
        <f t="shared" si="100"/>
        <v>1</v>
      </c>
      <c r="CE118" s="274">
        <f t="shared" si="89"/>
        <v>1</v>
      </c>
      <c r="CF118" s="356">
        <f t="shared" si="101"/>
        <v>0</v>
      </c>
      <c r="CG118" s="149">
        <f t="shared" si="102"/>
        <v>0</v>
      </c>
      <c r="CH118" s="150">
        <f t="shared" si="103"/>
        <v>0</v>
      </c>
      <c r="CI118" s="149">
        <f t="shared" si="64"/>
        <v>0</v>
      </c>
      <c r="CJ118" s="149">
        <f t="shared" si="65"/>
        <v>1</v>
      </c>
      <c r="CK118" s="149">
        <f t="shared" si="66"/>
        <v>2</v>
      </c>
      <c r="CL118" s="149">
        <f t="shared" si="67"/>
        <v>3</v>
      </c>
      <c r="CM118" s="149">
        <f t="shared" si="68"/>
        <v>1</v>
      </c>
      <c r="CN118" s="283">
        <f t="shared" si="104"/>
        <v>1</v>
      </c>
      <c r="CO118" s="149">
        <f t="shared" si="105"/>
        <v>0</v>
      </c>
      <c r="CP118" s="149">
        <f t="shared" si="106"/>
        <v>0</v>
      </c>
      <c r="CQ118" s="283">
        <f t="shared" si="72"/>
        <v>1</v>
      </c>
      <c r="CR118" s="149" t="str">
        <f t="shared" si="73"/>
        <v>2050 2050</v>
      </c>
      <c r="CS118" s="149">
        <f t="shared" si="74"/>
        <v>2050</v>
      </c>
      <c r="CT118" s="149">
        <v>0</v>
      </c>
      <c r="CU118" s="149">
        <v>0</v>
      </c>
      <c r="CV118" s="149">
        <v>0</v>
      </c>
      <c r="CW118" s="149">
        <v>0</v>
      </c>
      <c r="CX118" s="149">
        <v>0</v>
      </c>
      <c r="CY118" s="149">
        <v>0</v>
      </c>
      <c r="CZ118" s="149">
        <v>1</v>
      </c>
      <c r="DA118" s="149">
        <v>1</v>
      </c>
      <c r="DB118" s="149">
        <v>0</v>
      </c>
      <c r="DC118" s="149">
        <v>1</v>
      </c>
      <c r="DD118" s="149">
        <v>0</v>
      </c>
      <c r="DE118" s="149">
        <v>1</v>
      </c>
      <c r="DF118" s="149">
        <v>0</v>
      </c>
      <c r="DG118" s="149">
        <v>0</v>
      </c>
      <c r="DH118" s="149">
        <v>1</v>
      </c>
      <c r="DI118" s="149">
        <v>1</v>
      </c>
      <c r="DJ118" s="149">
        <v>1</v>
      </c>
      <c r="DK118" s="149">
        <v>0</v>
      </c>
      <c r="DL118" s="149">
        <v>1</v>
      </c>
      <c r="DM118" s="149">
        <v>1</v>
      </c>
      <c r="DN118" s="149">
        <v>0</v>
      </c>
      <c r="DO118" s="149">
        <v>1</v>
      </c>
      <c r="DP118" s="149">
        <v>0</v>
      </c>
      <c r="DQ118" s="149" t="s">
        <v>150</v>
      </c>
      <c r="DR118" s="149" t="s">
        <v>157</v>
      </c>
      <c r="DS118" s="149" t="s">
        <v>7859</v>
      </c>
      <c r="DT118" s="149" t="s">
        <v>154</v>
      </c>
      <c r="DU118" s="149">
        <v>0</v>
      </c>
      <c r="DV118" s="149" t="s">
        <v>7000</v>
      </c>
      <c r="DW118" s="149" t="str">
        <f t="shared" si="75"/>
        <v>Y</v>
      </c>
      <c r="DX118" s="149" t="str">
        <f t="shared" si="76"/>
        <v>Targets set</v>
      </c>
      <c r="DY118" s="149" t="str">
        <f t="shared" si="77"/>
        <v>Y</v>
      </c>
      <c r="DZ118" s="149" t="str">
        <f t="shared" si="78"/>
        <v>N</v>
      </c>
      <c r="EA118" s="149" t="str">
        <f t="shared" si="79"/>
        <v>Yes</v>
      </c>
      <c r="EC118" s="149">
        <f t="shared" si="80"/>
        <v>2050</v>
      </c>
    </row>
    <row r="119" spans="1:133" s="149" customFormat="1" ht="16.5" customHeight="1">
      <c r="A119" s="149">
        <v>116</v>
      </c>
      <c r="B119" s="149">
        <v>141</v>
      </c>
      <c r="C119" s="150" t="s">
        <v>839</v>
      </c>
      <c r="D119" s="149" t="s">
        <v>163</v>
      </c>
      <c r="E119" s="149" t="s">
        <v>144</v>
      </c>
      <c r="F119" s="149" t="s">
        <v>175</v>
      </c>
      <c r="G119" s="149" t="s">
        <v>176</v>
      </c>
      <c r="H119" s="168" t="s">
        <v>840</v>
      </c>
      <c r="I119" s="149" t="s">
        <v>841</v>
      </c>
      <c r="J119" s="149">
        <v>0.657</v>
      </c>
      <c r="K119" s="149" t="s">
        <v>842</v>
      </c>
      <c r="L119" s="149">
        <v>110558</v>
      </c>
      <c r="M119" s="150">
        <v>9</v>
      </c>
      <c r="N119" s="149" t="s">
        <v>154</v>
      </c>
      <c r="O119" s="149" t="s">
        <v>153</v>
      </c>
      <c r="P119" s="150" t="s">
        <v>153</v>
      </c>
      <c r="Q119" s="149" t="s">
        <v>150</v>
      </c>
      <c r="R119" s="149" t="s">
        <v>150</v>
      </c>
      <c r="S119" s="149" t="s">
        <v>151</v>
      </c>
      <c r="T119" s="149" t="s">
        <v>152</v>
      </c>
      <c r="U119" s="151">
        <v>2030</v>
      </c>
      <c r="V119" s="149" t="s">
        <v>151</v>
      </c>
      <c r="W119" s="149" t="s">
        <v>152</v>
      </c>
      <c r="X119" s="152">
        <v>2050</v>
      </c>
      <c r="Y119" s="149" t="s">
        <v>150</v>
      </c>
      <c r="Z119" s="149" t="s">
        <v>151</v>
      </c>
      <c r="AA119" s="150">
        <v>2050</v>
      </c>
      <c r="AC119" s="149" t="s">
        <v>202</v>
      </c>
      <c r="AD119" s="149" t="s">
        <v>5</v>
      </c>
      <c r="AE119" s="149" t="s">
        <v>157</v>
      </c>
      <c r="AF119" s="149" t="s">
        <v>157</v>
      </c>
      <c r="AG119" s="149" t="s">
        <v>157</v>
      </c>
      <c r="AH119" s="150" t="s">
        <v>218</v>
      </c>
      <c r="AI119" s="149" t="s">
        <v>219</v>
      </c>
      <c r="AJ119" s="149" t="s">
        <v>150</v>
      </c>
      <c r="AK119" s="170" t="s">
        <v>843</v>
      </c>
      <c r="AL119" s="149">
        <v>2030</v>
      </c>
      <c r="AN119" s="150"/>
      <c r="AP119" s="149" t="s">
        <v>154</v>
      </c>
      <c r="AQ119" s="149" t="s">
        <v>153</v>
      </c>
      <c r="AR119" s="149" t="s">
        <v>153</v>
      </c>
      <c r="AU119" s="150"/>
      <c r="AV119" s="149" t="s">
        <v>168</v>
      </c>
      <c r="AW119" s="172" t="s">
        <v>168</v>
      </c>
      <c r="AX119" s="149" t="s">
        <v>158</v>
      </c>
      <c r="AY119" s="149" t="s">
        <v>154</v>
      </c>
      <c r="AZ119" s="149" t="s">
        <v>153</v>
      </c>
      <c r="BA119" s="149" t="s">
        <v>153</v>
      </c>
      <c r="BC119" s="150"/>
      <c r="BE119" s="173"/>
      <c r="BF119" s="150"/>
      <c r="BG119" s="283">
        <f t="shared" si="81"/>
        <v>0</v>
      </c>
      <c r="BH119" s="149">
        <f t="shared" si="82"/>
        <v>0</v>
      </c>
      <c r="BI119" s="149">
        <f t="shared" si="90"/>
        <v>0</v>
      </c>
      <c r="BJ119" s="280">
        <f t="shared" si="91"/>
        <v>0</v>
      </c>
      <c r="BK119" s="356">
        <f t="shared" si="83"/>
        <v>0</v>
      </c>
      <c r="BL119" s="149">
        <f t="shared" si="84"/>
        <v>1</v>
      </c>
      <c r="BM119" s="149">
        <f t="shared" si="92"/>
        <v>0</v>
      </c>
      <c r="BN119" s="278">
        <f t="shared" si="93"/>
        <v>1</v>
      </c>
      <c r="BO119" s="149">
        <f t="shared" si="85"/>
        <v>0</v>
      </c>
      <c r="BP119" s="149">
        <f t="shared" si="86"/>
        <v>0</v>
      </c>
      <c r="BQ119" s="149">
        <f t="shared" si="94"/>
        <v>1</v>
      </c>
      <c r="BR119" s="356">
        <f t="shared" si="87"/>
        <v>0</v>
      </c>
      <c r="BS119" s="149">
        <f t="shared" si="88"/>
        <v>0</v>
      </c>
      <c r="BT119" s="149">
        <f t="shared" si="95"/>
        <v>0</v>
      </c>
      <c r="BU119" s="356">
        <f t="shared" si="51"/>
        <v>0</v>
      </c>
      <c r="BV119" s="149">
        <f t="shared" si="52"/>
        <v>0</v>
      </c>
      <c r="BW119" s="113">
        <f t="shared" si="53"/>
        <v>0</v>
      </c>
      <c r="BX119" s="248">
        <f t="shared" si="54"/>
        <v>0</v>
      </c>
      <c r="BY119" s="175">
        <f t="shared" si="55"/>
        <v>0</v>
      </c>
      <c r="BZ119" s="356">
        <f t="shared" si="96"/>
        <v>0</v>
      </c>
      <c r="CA119" s="149">
        <f t="shared" si="97"/>
        <v>0</v>
      </c>
      <c r="CB119" s="149">
        <f t="shared" si="98"/>
        <v>1</v>
      </c>
      <c r="CC119" s="276">
        <f t="shared" si="99"/>
        <v>1</v>
      </c>
      <c r="CD119" s="248">
        <f t="shared" si="100"/>
        <v>1</v>
      </c>
      <c r="CE119" s="274">
        <f t="shared" si="89"/>
        <v>1</v>
      </c>
      <c r="CF119" s="356">
        <f t="shared" si="101"/>
        <v>0</v>
      </c>
      <c r="CG119" s="149">
        <f t="shared" si="102"/>
        <v>0</v>
      </c>
      <c r="CH119" s="150">
        <f t="shared" si="103"/>
        <v>0</v>
      </c>
      <c r="CI119" s="149">
        <f t="shared" si="64"/>
        <v>0</v>
      </c>
      <c r="CJ119" s="149">
        <f t="shared" si="65"/>
        <v>1</v>
      </c>
      <c r="CK119" s="149">
        <f t="shared" si="66"/>
        <v>1</v>
      </c>
      <c r="CL119" s="149">
        <f t="shared" si="67"/>
        <v>2</v>
      </c>
      <c r="CM119" s="149">
        <f t="shared" si="68"/>
        <v>1</v>
      </c>
      <c r="CN119" s="283">
        <f t="shared" si="104"/>
        <v>0</v>
      </c>
      <c r="CO119" s="149">
        <f t="shared" si="105"/>
        <v>0</v>
      </c>
      <c r="CP119" s="149">
        <f t="shared" si="106"/>
        <v>1</v>
      </c>
      <c r="CQ119" s="283">
        <f t="shared" si="72"/>
        <v>1</v>
      </c>
      <c r="CR119" s="149" t="str">
        <f t="shared" si="73"/>
        <v xml:space="preserve">2050 </v>
      </c>
      <c r="CS119" s="149">
        <f t="shared" si="74"/>
        <v>2050</v>
      </c>
      <c r="CT119" s="149">
        <v>0</v>
      </c>
      <c r="CU119" s="149">
        <v>1</v>
      </c>
      <c r="CV119" s="149">
        <v>0</v>
      </c>
      <c r="CW119" s="149">
        <v>1</v>
      </c>
      <c r="CX119" s="149">
        <v>0</v>
      </c>
      <c r="CY119" s="149">
        <v>0</v>
      </c>
      <c r="CZ119" s="149">
        <v>0</v>
      </c>
      <c r="DA119" s="149">
        <v>0</v>
      </c>
      <c r="DB119" s="149">
        <v>0</v>
      </c>
      <c r="DC119" s="149">
        <v>1</v>
      </c>
      <c r="DD119" s="149">
        <v>0</v>
      </c>
      <c r="DE119" s="149">
        <v>1</v>
      </c>
      <c r="DF119" s="149">
        <v>0</v>
      </c>
      <c r="DG119" s="149">
        <v>0</v>
      </c>
      <c r="DH119" s="149">
        <v>0</v>
      </c>
      <c r="DI119" s="149">
        <v>0</v>
      </c>
      <c r="DJ119" s="149">
        <v>1</v>
      </c>
      <c r="DK119" s="149">
        <v>1</v>
      </c>
      <c r="DL119" s="149">
        <v>1</v>
      </c>
      <c r="DM119" s="149">
        <v>1</v>
      </c>
      <c r="DN119" s="149">
        <v>0</v>
      </c>
      <c r="DO119" s="149">
        <v>1</v>
      </c>
      <c r="DP119" s="149">
        <v>0</v>
      </c>
      <c r="DQ119" s="149" t="s">
        <v>150</v>
      </c>
      <c r="DR119" s="149" t="s">
        <v>157</v>
      </c>
      <c r="DS119" s="149" t="s">
        <v>154</v>
      </c>
      <c r="DT119" s="149" t="s">
        <v>160</v>
      </c>
      <c r="DU119" s="149" t="s">
        <v>150</v>
      </c>
      <c r="DV119" s="149">
        <v>0</v>
      </c>
      <c r="DW119" s="149" t="str">
        <f t="shared" si="75"/>
        <v>Y</v>
      </c>
      <c r="DX119" s="149" t="str">
        <f t="shared" si="76"/>
        <v>Targets set</v>
      </c>
      <c r="DY119" s="149" t="str">
        <f t="shared" si="77"/>
        <v>N</v>
      </c>
      <c r="DZ119" s="149" t="str">
        <f t="shared" si="78"/>
        <v>Y</v>
      </c>
      <c r="EA119" s="149" t="str">
        <f t="shared" si="79"/>
        <v>Not Specified</v>
      </c>
      <c r="EC119" s="149">
        <f t="shared" si="80"/>
        <v>2050</v>
      </c>
    </row>
    <row r="120" spans="1:133" s="149" customFormat="1" ht="16.5" customHeight="1">
      <c r="A120" s="149">
        <v>117</v>
      </c>
      <c r="B120" s="149">
        <v>119</v>
      </c>
      <c r="C120" s="150" t="s">
        <v>844</v>
      </c>
      <c r="D120" s="149" t="s">
        <v>845</v>
      </c>
      <c r="E120" s="149" t="s">
        <v>144</v>
      </c>
      <c r="F120" s="149" t="s">
        <v>374</v>
      </c>
      <c r="G120" s="149" t="s">
        <v>246</v>
      </c>
      <c r="H120" s="168" t="s">
        <v>846</v>
      </c>
      <c r="I120" s="149" t="s">
        <v>847</v>
      </c>
      <c r="J120" s="149">
        <v>-0.174</v>
      </c>
      <c r="K120" s="149" t="s">
        <v>848</v>
      </c>
      <c r="L120" s="149">
        <v>200518</v>
      </c>
      <c r="M120" s="150">
        <v>25</v>
      </c>
      <c r="N120" s="149" t="s">
        <v>154</v>
      </c>
      <c r="O120" s="149" t="s">
        <v>153</v>
      </c>
      <c r="P120" s="150" t="s">
        <v>153</v>
      </c>
      <c r="Q120" s="149" t="s">
        <v>150</v>
      </c>
      <c r="R120" s="149" t="s">
        <v>150</v>
      </c>
      <c r="S120" s="149" t="s">
        <v>151</v>
      </c>
      <c r="T120" s="149" t="s">
        <v>152</v>
      </c>
      <c r="U120" s="151">
        <v>2030</v>
      </c>
      <c r="V120" s="149" t="s">
        <v>153</v>
      </c>
      <c r="W120" s="149" t="s">
        <v>153</v>
      </c>
      <c r="X120" s="152" t="s">
        <v>153</v>
      </c>
      <c r="Y120" s="149" t="s">
        <v>153</v>
      </c>
      <c r="Z120" s="149" t="s">
        <v>153</v>
      </c>
      <c r="AA120" s="150"/>
      <c r="AC120" s="149" t="s">
        <v>153</v>
      </c>
      <c r="AD120" s="149" t="s">
        <v>153</v>
      </c>
      <c r="AE120" s="149" t="s">
        <v>153</v>
      </c>
      <c r="AF120" s="149" t="s">
        <v>153</v>
      </c>
      <c r="AG120" s="149" t="s">
        <v>153</v>
      </c>
      <c r="AH120" s="150" t="s">
        <v>153</v>
      </c>
      <c r="AJ120" s="149" t="s">
        <v>154</v>
      </c>
      <c r="AK120" s="170" t="s">
        <v>153</v>
      </c>
      <c r="AM120" s="171" t="s">
        <v>849</v>
      </c>
      <c r="AN120" s="150" t="s">
        <v>850</v>
      </c>
      <c r="AP120" s="149" t="s">
        <v>154</v>
      </c>
      <c r="AQ120" s="149" t="s">
        <v>153</v>
      </c>
      <c r="AR120" s="149" t="s">
        <v>153</v>
      </c>
      <c r="AU120" s="150"/>
      <c r="AV120" s="188" t="s">
        <v>168</v>
      </c>
      <c r="AW120" s="172" t="s">
        <v>153</v>
      </c>
      <c r="AX120" s="149" t="s">
        <v>153</v>
      </c>
      <c r="AY120" s="149" t="s">
        <v>154</v>
      </c>
      <c r="AZ120" s="149" t="s">
        <v>153</v>
      </c>
      <c r="BA120" s="149" t="s">
        <v>153</v>
      </c>
      <c r="BC120" s="150"/>
      <c r="BE120" s="173"/>
      <c r="BF120" s="150"/>
      <c r="BG120" s="283">
        <f t="shared" si="81"/>
        <v>0</v>
      </c>
      <c r="BH120" s="149">
        <f t="shared" si="82"/>
        <v>0</v>
      </c>
      <c r="BI120" s="149">
        <f t="shared" si="90"/>
        <v>0</v>
      </c>
      <c r="BJ120" s="280">
        <f t="shared" si="91"/>
        <v>0</v>
      </c>
      <c r="BK120" s="356">
        <f t="shared" si="83"/>
        <v>0</v>
      </c>
      <c r="BL120" s="149">
        <f t="shared" si="84"/>
        <v>1</v>
      </c>
      <c r="BM120" s="149">
        <f t="shared" si="92"/>
        <v>0</v>
      </c>
      <c r="BN120" s="278">
        <f t="shared" si="93"/>
        <v>1</v>
      </c>
      <c r="BO120" s="149">
        <f t="shared" si="85"/>
        <v>0</v>
      </c>
      <c r="BP120" s="149">
        <f t="shared" si="86"/>
        <v>0</v>
      </c>
      <c r="BQ120" s="149">
        <f t="shared" si="94"/>
        <v>0</v>
      </c>
      <c r="BR120" s="356">
        <f t="shared" si="87"/>
        <v>0</v>
      </c>
      <c r="BS120" s="149">
        <f t="shared" si="88"/>
        <v>0</v>
      </c>
      <c r="BT120" s="149">
        <f t="shared" si="95"/>
        <v>0</v>
      </c>
      <c r="BU120" s="356">
        <f t="shared" si="51"/>
        <v>0</v>
      </c>
      <c r="BV120" s="149">
        <f t="shared" si="52"/>
        <v>0</v>
      </c>
      <c r="BW120" s="113">
        <f t="shared" si="53"/>
        <v>0</v>
      </c>
      <c r="BX120" s="248">
        <f t="shared" si="54"/>
        <v>0</v>
      </c>
      <c r="BY120" s="175">
        <f t="shared" si="55"/>
        <v>0</v>
      </c>
      <c r="BZ120" s="356">
        <f t="shared" si="96"/>
        <v>0</v>
      </c>
      <c r="CA120" s="149">
        <f t="shared" si="97"/>
        <v>0</v>
      </c>
      <c r="CB120" s="149">
        <f t="shared" si="98"/>
        <v>0</v>
      </c>
      <c r="CC120" s="276">
        <f t="shared" si="99"/>
        <v>0</v>
      </c>
      <c r="CD120" s="248">
        <f t="shared" si="100"/>
        <v>0</v>
      </c>
      <c r="CE120" s="274">
        <f t="shared" si="89"/>
        <v>0</v>
      </c>
      <c r="CF120" s="356">
        <f t="shared" si="101"/>
        <v>0</v>
      </c>
      <c r="CG120" s="149">
        <f t="shared" si="102"/>
        <v>0</v>
      </c>
      <c r="CH120" s="150">
        <f t="shared" si="103"/>
        <v>0</v>
      </c>
      <c r="CI120" s="149">
        <f t="shared" si="64"/>
        <v>0</v>
      </c>
      <c r="CJ120" s="149">
        <f t="shared" si="65"/>
        <v>1</v>
      </c>
      <c r="CK120" s="149">
        <f t="shared" si="66"/>
        <v>0</v>
      </c>
      <c r="CL120" s="149">
        <f t="shared" si="67"/>
        <v>1</v>
      </c>
      <c r="CM120" s="149">
        <f t="shared" si="68"/>
        <v>1</v>
      </c>
      <c r="CN120" s="283">
        <f t="shared" si="104"/>
        <v>0</v>
      </c>
      <c r="CO120" s="149">
        <f t="shared" si="105"/>
        <v>0</v>
      </c>
      <c r="CP120" s="149">
        <f t="shared" si="106"/>
        <v>1</v>
      </c>
      <c r="CQ120" s="283">
        <f t="shared" si="72"/>
        <v>1</v>
      </c>
      <c r="CR120" s="149" t="str">
        <f t="shared" si="73"/>
        <v xml:space="preserve"> </v>
      </c>
      <c r="CS120" s="149">
        <f t="shared" si="74"/>
        <v>0</v>
      </c>
      <c r="CT120" s="149">
        <v>0</v>
      </c>
      <c r="CU120" s="149">
        <v>0</v>
      </c>
      <c r="CV120" s="149">
        <v>0</v>
      </c>
      <c r="CW120" s="149">
        <v>0</v>
      </c>
      <c r="CX120" s="149">
        <v>0</v>
      </c>
      <c r="CY120" s="149">
        <v>0</v>
      </c>
      <c r="CZ120" s="149">
        <v>0</v>
      </c>
      <c r="DA120" s="149">
        <v>0</v>
      </c>
      <c r="DB120" s="149">
        <v>0</v>
      </c>
      <c r="DC120" s="149">
        <v>0</v>
      </c>
      <c r="DD120" s="149">
        <v>0</v>
      </c>
      <c r="DE120" s="149">
        <v>0</v>
      </c>
      <c r="DF120" s="149">
        <v>0</v>
      </c>
      <c r="DG120" s="149">
        <v>0</v>
      </c>
      <c r="DH120" s="149">
        <v>0</v>
      </c>
      <c r="DI120" s="149">
        <v>0</v>
      </c>
      <c r="DJ120" s="149">
        <v>0</v>
      </c>
      <c r="DK120" s="149">
        <v>0</v>
      </c>
      <c r="DL120" s="149">
        <v>0</v>
      </c>
      <c r="DM120" s="149">
        <v>0</v>
      </c>
      <c r="DN120" s="149">
        <v>0</v>
      </c>
      <c r="DO120" s="149">
        <v>0</v>
      </c>
      <c r="DP120" s="149">
        <v>0</v>
      </c>
      <c r="DQ120" s="149" t="s">
        <v>154</v>
      </c>
      <c r="DR120" s="149">
        <v>0</v>
      </c>
      <c r="DS120" s="149" t="s">
        <v>154</v>
      </c>
      <c r="DT120" s="149" t="s">
        <v>154</v>
      </c>
      <c r="DU120" s="149">
        <v>0</v>
      </c>
      <c r="DV120" s="149">
        <v>0</v>
      </c>
      <c r="DW120" s="149" t="str">
        <f t="shared" si="75"/>
        <v>Y</v>
      </c>
      <c r="DX120" s="149" t="str">
        <f t="shared" si="76"/>
        <v/>
      </c>
      <c r="DY120" s="149" t="str">
        <f t="shared" si="77"/>
        <v>N</v>
      </c>
      <c r="DZ120" s="149" t="str">
        <f t="shared" si="78"/>
        <v>N</v>
      </c>
      <c r="EA120" s="149" t="str">
        <f t="shared" si="79"/>
        <v>Not Specified</v>
      </c>
      <c r="EC120" s="149">
        <f t="shared" si="80"/>
        <v>0</v>
      </c>
    </row>
    <row r="121" spans="1:133" s="149" customFormat="1" ht="16.5" customHeight="1">
      <c r="A121" s="149">
        <v>118</v>
      </c>
      <c r="B121" s="149">
        <v>138</v>
      </c>
      <c r="C121" s="150" t="s">
        <v>851</v>
      </c>
      <c r="D121" s="149" t="s">
        <v>852</v>
      </c>
      <c r="E121" s="149" t="s">
        <v>852</v>
      </c>
      <c r="F121" s="149" t="s">
        <v>175</v>
      </c>
      <c r="G121" s="149" t="s">
        <v>176</v>
      </c>
      <c r="H121" s="168" t="s">
        <v>853</v>
      </c>
      <c r="I121" s="149" t="s">
        <v>854</v>
      </c>
      <c r="J121" s="149">
        <v>-0.665</v>
      </c>
      <c r="K121" s="149" t="s">
        <v>855</v>
      </c>
      <c r="L121" s="149">
        <v>23653</v>
      </c>
      <c r="M121" s="150">
        <v>5</v>
      </c>
      <c r="N121" s="149" t="s">
        <v>154</v>
      </c>
      <c r="O121" s="149" t="s">
        <v>153</v>
      </c>
      <c r="P121" s="150" t="s">
        <v>153</v>
      </c>
      <c r="Q121" s="149" t="s">
        <v>154</v>
      </c>
      <c r="R121" s="149" t="s">
        <v>154</v>
      </c>
      <c r="S121" s="149" t="s">
        <v>153</v>
      </c>
      <c r="T121" s="149" t="s">
        <v>153</v>
      </c>
      <c r="U121" s="151" t="s">
        <v>153</v>
      </c>
      <c r="V121" s="149" t="s">
        <v>153</v>
      </c>
      <c r="W121" s="149" t="s">
        <v>153</v>
      </c>
      <c r="X121" s="152" t="s">
        <v>153</v>
      </c>
      <c r="Y121" s="149" t="s">
        <v>153</v>
      </c>
      <c r="Z121" s="149" t="s">
        <v>153</v>
      </c>
      <c r="AA121" s="150"/>
      <c r="AC121" s="149" t="s">
        <v>153</v>
      </c>
      <c r="AD121" s="149" t="s">
        <v>153</v>
      </c>
      <c r="AE121" s="149" t="s">
        <v>153</v>
      </c>
      <c r="AF121" s="149" t="s">
        <v>153</v>
      </c>
      <c r="AG121" s="149" t="s">
        <v>153</v>
      </c>
      <c r="AH121" s="150" t="s">
        <v>153</v>
      </c>
      <c r="AI121" s="149" t="s">
        <v>180</v>
      </c>
      <c r="AJ121" s="149" t="s">
        <v>154</v>
      </c>
      <c r="AK121" s="170" t="s">
        <v>665</v>
      </c>
      <c r="AL121" s="149">
        <v>2060</v>
      </c>
      <c r="AN121" s="150"/>
      <c r="AP121" s="149" t="s">
        <v>154</v>
      </c>
      <c r="AQ121" s="149" t="s">
        <v>153</v>
      </c>
      <c r="AR121" s="149" t="s">
        <v>153</v>
      </c>
      <c r="AU121" s="150"/>
      <c r="AV121" s="188" t="s">
        <v>168</v>
      </c>
      <c r="AW121" s="172" t="s">
        <v>153</v>
      </c>
      <c r="AX121" s="149" t="s">
        <v>153</v>
      </c>
      <c r="AY121" s="149" t="s">
        <v>154</v>
      </c>
      <c r="AZ121" s="149" t="s">
        <v>153</v>
      </c>
      <c r="BA121" s="149" t="s">
        <v>153</v>
      </c>
      <c r="BC121" s="150"/>
      <c r="BE121" s="173"/>
      <c r="BF121" s="192" t="s">
        <v>856</v>
      </c>
      <c r="BG121" s="283">
        <f t="shared" si="81"/>
        <v>0</v>
      </c>
      <c r="BH121" s="149">
        <f t="shared" si="82"/>
        <v>0</v>
      </c>
      <c r="BI121" s="149">
        <f t="shared" si="90"/>
        <v>0</v>
      </c>
      <c r="BJ121" s="280">
        <f t="shared" si="91"/>
        <v>0</v>
      </c>
      <c r="BK121" s="356">
        <f t="shared" si="83"/>
        <v>0</v>
      </c>
      <c r="BL121" s="149">
        <f t="shared" si="84"/>
        <v>0</v>
      </c>
      <c r="BM121" s="149">
        <f t="shared" si="92"/>
        <v>0</v>
      </c>
      <c r="BN121" s="278">
        <f t="shared" si="93"/>
        <v>0</v>
      </c>
      <c r="BO121" s="149">
        <f t="shared" si="85"/>
        <v>0</v>
      </c>
      <c r="BP121" s="149">
        <f t="shared" si="86"/>
        <v>0</v>
      </c>
      <c r="BQ121" s="149">
        <f t="shared" si="94"/>
        <v>0</v>
      </c>
      <c r="BR121" s="356">
        <f t="shared" si="87"/>
        <v>0</v>
      </c>
      <c r="BS121" s="149">
        <f t="shared" si="88"/>
        <v>0</v>
      </c>
      <c r="BT121" s="149">
        <f t="shared" si="95"/>
        <v>0</v>
      </c>
      <c r="BU121" s="356">
        <f t="shared" si="51"/>
        <v>0</v>
      </c>
      <c r="BV121" s="149">
        <f t="shared" si="52"/>
        <v>0</v>
      </c>
      <c r="BW121" s="113">
        <f t="shared" si="53"/>
        <v>0</v>
      </c>
      <c r="BX121" s="248">
        <f t="shared" si="54"/>
        <v>1</v>
      </c>
      <c r="BY121" s="175">
        <f t="shared" si="55"/>
        <v>0</v>
      </c>
      <c r="BZ121" s="356">
        <f t="shared" si="96"/>
        <v>0</v>
      </c>
      <c r="CA121" s="149">
        <f t="shared" si="97"/>
        <v>0</v>
      </c>
      <c r="CB121" s="149">
        <f t="shared" si="98"/>
        <v>0</v>
      </c>
      <c r="CC121" s="276">
        <f t="shared" si="99"/>
        <v>0</v>
      </c>
      <c r="CD121" s="248">
        <f t="shared" si="100"/>
        <v>1</v>
      </c>
      <c r="CE121" s="274">
        <f t="shared" si="89"/>
        <v>0</v>
      </c>
      <c r="CF121" s="356">
        <f t="shared" si="101"/>
        <v>0</v>
      </c>
      <c r="CG121" s="149">
        <f t="shared" si="102"/>
        <v>0</v>
      </c>
      <c r="CH121" s="150">
        <f t="shared" si="103"/>
        <v>0</v>
      </c>
      <c r="CI121" s="149">
        <f t="shared" si="64"/>
        <v>0</v>
      </c>
      <c r="CJ121" s="149">
        <f t="shared" si="65"/>
        <v>0</v>
      </c>
      <c r="CK121" s="149">
        <f t="shared" si="66"/>
        <v>0</v>
      </c>
      <c r="CL121" s="149">
        <f t="shared" si="67"/>
        <v>0</v>
      </c>
      <c r="CM121" s="149">
        <f t="shared" si="68"/>
        <v>0</v>
      </c>
      <c r="CN121" s="283">
        <f t="shared" si="104"/>
        <v>0</v>
      </c>
      <c r="CO121" s="149">
        <f t="shared" si="105"/>
        <v>0</v>
      </c>
      <c r="CP121" s="149">
        <f t="shared" si="106"/>
        <v>1</v>
      </c>
      <c r="CQ121" s="283" t="str">
        <f t="shared" si="72"/>
        <v/>
      </c>
      <c r="CR121" s="149" t="str">
        <f t="shared" si="73"/>
        <v xml:space="preserve"> </v>
      </c>
      <c r="CS121" s="149">
        <f t="shared" si="74"/>
        <v>0</v>
      </c>
      <c r="CT121" s="149">
        <v>0</v>
      </c>
      <c r="CU121" s="149">
        <v>0</v>
      </c>
      <c r="CV121" s="149">
        <v>0</v>
      </c>
      <c r="CW121" s="149">
        <v>0</v>
      </c>
      <c r="CX121" s="149">
        <v>0</v>
      </c>
      <c r="CY121" s="149">
        <v>0</v>
      </c>
      <c r="CZ121" s="149">
        <v>0</v>
      </c>
      <c r="DA121" s="149">
        <v>0</v>
      </c>
      <c r="DB121" s="149">
        <v>0</v>
      </c>
      <c r="DC121" s="149">
        <v>0</v>
      </c>
      <c r="DD121" s="149">
        <v>0</v>
      </c>
      <c r="DE121" s="149">
        <v>0</v>
      </c>
      <c r="DF121" s="149">
        <v>0</v>
      </c>
      <c r="DG121" s="149">
        <v>0</v>
      </c>
      <c r="DH121" s="149">
        <v>0</v>
      </c>
      <c r="DI121" s="149">
        <v>0</v>
      </c>
      <c r="DJ121" s="149">
        <v>0</v>
      </c>
      <c r="DK121" s="149">
        <v>0</v>
      </c>
      <c r="DL121" s="149">
        <v>0</v>
      </c>
      <c r="DM121" s="149">
        <v>0</v>
      </c>
      <c r="DN121" s="149">
        <v>0</v>
      </c>
      <c r="DO121" s="149">
        <v>0</v>
      </c>
      <c r="DP121" s="149">
        <v>0</v>
      </c>
      <c r="DQ121" s="149" t="s">
        <v>154</v>
      </c>
      <c r="DR121" s="149">
        <v>0</v>
      </c>
      <c r="DS121" s="149" t="s">
        <v>154</v>
      </c>
      <c r="DT121" s="149" t="s">
        <v>154</v>
      </c>
      <c r="DU121" s="149">
        <v>0</v>
      </c>
      <c r="DV121" s="149">
        <v>0</v>
      </c>
      <c r="DW121" s="149" t="str">
        <f t="shared" si="75"/>
        <v>N</v>
      </c>
      <c r="DX121" s="149" t="str">
        <f t="shared" si="76"/>
        <v/>
      </c>
      <c r="DY121" s="149" t="str">
        <f t="shared" si="77"/>
        <v>N</v>
      </c>
      <c r="DZ121" s="149" t="str">
        <f t="shared" si="78"/>
        <v>N</v>
      </c>
      <c r="EA121" s="149" t="str">
        <f t="shared" si="79"/>
        <v>Not Specified</v>
      </c>
      <c r="EC121" s="149">
        <f t="shared" si="80"/>
        <v>0</v>
      </c>
    </row>
    <row r="122" spans="1:133" s="149" customFormat="1" ht="16.5" customHeight="1">
      <c r="A122" s="149">
        <v>119</v>
      </c>
      <c r="B122" s="149">
        <v>112</v>
      </c>
      <c r="C122" s="150" t="s">
        <v>857</v>
      </c>
      <c r="D122" s="149" t="s">
        <v>236</v>
      </c>
      <c r="E122" s="149" t="s">
        <v>206</v>
      </c>
      <c r="F122" s="149" t="s">
        <v>175</v>
      </c>
      <c r="G122" s="149" t="s">
        <v>176</v>
      </c>
      <c r="H122" s="168" t="s">
        <v>858</v>
      </c>
      <c r="I122" s="149" t="s">
        <v>859</v>
      </c>
      <c r="J122" s="149">
        <v>-0.44</v>
      </c>
      <c r="K122" s="149" t="s">
        <v>860</v>
      </c>
      <c r="L122" s="149">
        <v>193615</v>
      </c>
      <c r="M122" s="150">
        <v>13</v>
      </c>
      <c r="N122" s="149" t="s">
        <v>154</v>
      </c>
      <c r="O122" s="149" t="s">
        <v>153</v>
      </c>
      <c r="P122" s="150" t="s">
        <v>153</v>
      </c>
      <c r="Q122" s="149" t="s">
        <v>154</v>
      </c>
      <c r="R122" s="149" t="s">
        <v>154</v>
      </c>
      <c r="S122" s="149" t="s">
        <v>153</v>
      </c>
      <c r="T122" s="149" t="s">
        <v>153</v>
      </c>
      <c r="U122" s="151" t="s">
        <v>153</v>
      </c>
      <c r="V122" s="149" t="s">
        <v>153</v>
      </c>
      <c r="W122" s="149" t="s">
        <v>153</v>
      </c>
      <c r="X122" s="152" t="s">
        <v>153</v>
      </c>
      <c r="Y122" s="149" t="s">
        <v>153</v>
      </c>
      <c r="Z122" s="149" t="s">
        <v>153</v>
      </c>
      <c r="AA122" s="150"/>
      <c r="AC122" s="149" t="s">
        <v>281</v>
      </c>
      <c r="AD122" s="149" t="s">
        <v>240</v>
      </c>
      <c r="AE122" s="149" t="s">
        <v>157</v>
      </c>
      <c r="AF122" s="149" t="s">
        <v>157</v>
      </c>
      <c r="AG122" s="149" t="s">
        <v>158</v>
      </c>
      <c r="AH122" s="150" t="s">
        <v>159</v>
      </c>
      <c r="AJ122" s="149" t="s">
        <v>154</v>
      </c>
      <c r="AK122" s="170" t="s">
        <v>153</v>
      </c>
      <c r="AN122" s="150"/>
      <c r="AP122" s="149" t="s">
        <v>154</v>
      </c>
      <c r="AQ122" s="149" t="s">
        <v>153</v>
      </c>
      <c r="AR122" s="149" t="s">
        <v>153</v>
      </c>
      <c r="AU122" s="150"/>
      <c r="AV122" s="149" t="s">
        <v>168</v>
      </c>
      <c r="AW122" s="172" t="s">
        <v>168</v>
      </c>
      <c r="AX122" s="149" t="s">
        <v>158</v>
      </c>
      <c r="AY122" s="149" t="s">
        <v>150</v>
      </c>
      <c r="AZ122" s="149" t="s">
        <v>861</v>
      </c>
      <c r="BA122" s="149">
        <v>2025</v>
      </c>
      <c r="BC122" s="150"/>
      <c r="BE122" s="173"/>
      <c r="BF122" s="150"/>
      <c r="BG122" s="283">
        <f t="shared" si="81"/>
        <v>0</v>
      </c>
      <c r="BH122" s="149">
        <f t="shared" si="82"/>
        <v>0</v>
      </c>
      <c r="BI122" s="149">
        <f t="shared" si="90"/>
        <v>0</v>
      </c>
      <c r="BJ122" s="280">
        <f t="shared" si="91"/>
        <v>0</v>
      </c>
      <c r="BK122" s="356">
        <f t="shared" si="83"/>
        <v>0</v>
      </c>
      <c r="BL122" s="149">
        <f t="shared" si="84"/>
        <v>0</v>
      </c>
      <c r="BM122" s="149">
        <f t="shared" si="92"/>
        <v>0</v>
      </c>
      <c r="BN122" s="278">
        <f t="shared" si="93"/>
        <v>0</v>
      </c>
      <c r="BO122" s="149">
        <f t="shared" si="85"/>
        <v>0</v>
      </c>
      <c r="BP122" s="149">
        <f t="shared" si="86"/>
        <v>0</v>
      </c>
      <c r="BQ122" s="149">
        <f t="shared" si="94"/>
        <v>0</v>
      </c>
      <c r="BR122" s="356">
        <f t="shared" si="87"/>
        <v>0</v>
      </c>
      <c r="BS122" s="149">
        <f t="shared" si="88"/>
        <v>0</v>
      </c>
      <c r="BT122" s="149">
        <f t="shared" si="95"/>
        <v>0</v>
      </c>
      <c r="BU122" s="356">
        <f t="shared" si="51"/>
        <v>0</v>
      </c>
      <c r="BV122" s="149">
        <f t="shared" si="52"/>
        <v>0</v>
      </c>
      <c r="BW122" s="113">
        <f t="shared" si="53"/>
        <v>0</v>
      </c>
      <c r="BX122" s="248">
        <f t="shared" si="54"/>
        <v>0</v>
      </c>
      <c r="BY122" s="175">
        <f t="shared" si="55"/>
        <v>0</v>
      </c>
      <c r="BZ122" s="356">
        <f t="shared" si="96"/>
        <v>0</v>
      </c>
      <c r="CA122" s="149">
        <f t="shared" si="97"/>
        <v>0</v>
      </c>
      <c r="CB122" s="149">
        <f t="shared" si="98"/>
        <v>0</v>
      </c>
      <c r="CC122" s="276">
        <f t="shared" si="99"/>
        <v>0</v>
      </c>
      <c r="CD122" s="248">
        <f t="shared" si="100"/>
        <v>0</v>
      </c>
      <c r="CE122" s="274">
        <f t="shared" si="89"/>
        <v>0</v>
      </c>
      <c r="CF122" s="356">
        <f t="shared" si="101"/>
        <v>0</v>
      </c>
      <c r="CG122" s="149">
        <f t="shared" si="102"/>
        <v>1</v>
      </c>
      <c r="CH122" s="150">
        <f t="shared" si="103"/>
        <v>0</v>
      </c>
      <c r="CI122" s="149">
        <f t="shared" si="64"/>
        <v>0</v>
      </c>
      <c r="CJ122" s="149">
        <f t="shared" si="65"/>
        <v>0</v>
      </c>
      <c r="CK122" s="149">
        <f t="shared" si="66"/>
        <v>0</v>
      </c>
      <c r="CL122" s="149">
        <f t="shared" si="67"/>
        <v>0</v>
      </c>
      <c r="CM122" s="149">
        <f t="shared" si="68"/>
        <v>0</v>
      </c>
      <c r="CN122" s="283">
        <f t="shared" si="104"/>
        <v>0</v>
      </c>
      <c r="CO122" s="149">
        <f t="shared" si="105"/>
        <v>0</v>
      </c>
      <c r="CP122" s="149">
        <f t="shared" si="106"/>
        <v>1</v>
      </c>
      <c r="CQ122" s="283" t="str">
        <f t="shared" si="72"/>
        <v/>
      </c>
      <c r="CR122" s="149" t="str">
        <f t="shared" si="73"/>
        <v xml:space="preserve"> </v>
      </c>
      <c r="CS122" s="149">
        <f t="shared" si="74"/>
        <v>0</v>
      </c>
      <c r="CT122" s="149">
        <v>0</v>
      </c>
      <c r="CU122" s="149">
        <v>0</v>
      </c>
      <c r="CV122" s="149">
        <v>0</v>
      </c>
      <c r="CW122" s="149">
        <v>0</v>
      </c>
      <c r="CX122" s="149">
        <v>0</v>
      </c>
      <c r="CY122" s="149">
        <v>0</v>
      </c>
      <c r="CZ122" s="149">
        <v>0</v>
      </c>
      <c r="DA122" s="149">
        <v>0</v>
      </c>
      <c r="DB122" s="149">
        <v>0</v>
      </c>
      <c r="DC122" s="149">
        <v>0</v>
      </c>
      <c r="DD122" s="149">
        <v>0</v>
      </c>
      <c r="DE122" s="149">
        <v>0</v>
      </c>
      <c r="DF122" s="149">
        <v>0</v>
      </c>
      <c r="DG122" s="149">
        <v>0</v>
      </c>
      <c r="DH122" s="149">
        <v>0</v>
      </c>
      <c r="DI122" s="149">
        <v>0</v>
      </c>
      <c r="DJ122" s="149">
        <v>0</v>
      </c>
      <c r="DK122" s="149">
        <v>0</v>
      </c>
      <c r="DL122" s="149">
        <v>0</v>
      </c>
      <c r="DM122" s="149">
        <v>0</v>
      </c>
      <c r="DN122" s="149">
        <v>0</v>
      </c>
      <c r="DO122" s="149">
        <v>0</v>
      </c>
      <c r="DP122" s="149">
        <v>0</v>
      </c>
      <c r="DQ122" s="149" t="s">
        <v>154</v>
      </c>
      <c r="DR122" s="149">
        <v>0</v>
      </c>
      <c r="DS122" s="149" t="s">
        <v>154</v>
      </c>
      <c r="DT122" s="149" t="s">
        <v>180</v>
      </c>
      <c r="DU122" s="149" t="s">
        <v>3005</v>
      </c>
      <c r="DV122" s="149">
        <v>0</v>
      </c>
      <c r="DW122" s="149" t="str">
        <f t="shared" si="75"/>
        <v>N</v>
      </c>
      <c r="DX122" s="149" t="str">
        <f t="shared" si="76"/>
        <v/>
      </c>
      <c r="DY122" s="149" t="str">
        <f t="shared" si="77"/>
        <v>N</v>
      </c>
      <c r="DZ122" s="149" t="str">
        <f t="shared" si="78"/>
        <v>N</v>
      </c>
      <c r="EA122" s="149" t="str">
        <f t="shared" si="79"/>
        <v>Not Specified</v>
      </c>
      <c r="EC122" s="149">
        <f t="shared" si="80"/>
        <v>0</v>
      </c>
    </row>
    <row r="123" spans="1:133" s="149" customFormat="1" ht="16.5" customHeight="1">
      <c r="A123" s="149">
        <v>120</v>
      </c>
      <c r="B123" s="149">
        <v>99</v>
      </c>
      <c r="C123" s="150" t="s">
        <v>862</v>
      </c>
      <c r="D123" s="149" t="s">
        <v>192</v>
      </c>
      <c r="E123" s="149" t="s">
        <v>193</v>
      </c>
      <c r="F123" s="149" t="s">
        <v>863</v>
      </c>
      <c r="G123" s="149" t="s">
        <v>9</v>
      </c>
      <c r="H123" s="168" t="s">
        <v>864</v>
      </c>
      <c r="I123" s="149" t="s">
        <v>865</v>
      </c>
      <c r="J123" s="149">
        <v>-0.698</v>
      </c>
      <c r="K123" s="149" t="s">
        <v>866</v>
      </c>
      <c r="L123" s="149">
        <v>49185</v>
      </c>
      <c r="M123" s="150">
        <v>31</v>
      </c>
      <c r="N123" s="149" t="s">
        <v>154</v>
      </c>
      <c r="O123" s="149" t="s">
        <v>153</v>
      </c>
      <c r="P123" s="150" t="s">
        <v>153</v>
      </c>
      <c r="Q123" s="149" t="s">
        <v>154</v>
      </c>
      <c r="R123" s="149" t="s">
        <v>154</v>
      </c>
      <c r="S123" s="149" t="s">
        <v>153</v>
      </c>
      <c r="T123" s="149" t="s">
        <v>153</v>
      </c>
      <c r="U123" s="151" t="s">
        <v>153</v>
      </c>
      <c r="V123" s="149" t="s">
        <v>153</v>
      </c>
      <c r="W123" s="149" t="s">
        <v>153</v>
      </c>
      <c r="X123" s="152" t="s">
        <v>153</v>
      </c>
      <c r="Y123" s="149" t="s">
        <v>153</v>
      </c>
      <c r="Z123" s="149" t="s">
        <v>153</v>
      </c>
      <c r="AA123" s="150"/>
      <c r="AC123" s="149" t="s">
        <v>167</v>
      </c>
      <c r="AD123" s="149" t="s">
        <v>6</v>
      </c>
      <c r="AE123" s="149" t="s">
        <v>157</v>
      </c>
      <c r="AF123" s="149" t="s">
        <v>157</v>
      </c>
      <c r="AG123" s="149" t="s">
        <v>158</v>
      </c>
      <c r="AH123" s="150" t="s">
        <v>159</v>
      </c>
      <c r="AJ123" s="149" t="s">
        <v>154</v>
      </c>
      <c r="AK123" s="170" t="s">
        <v>153</v>
      </c>
      <c r="AN123" s="150"/>
      <c r="AO123" s="149" t="s">
        <v>160</v>
      </c>
      <c r="AP123" s="149" t="s">
        <v>150</v>
      </c>
      <c r="AQ123" s="149" t="s">
        <v>159</v>
      </c>
      <c r="AR123" s="149" t="s">
        <v>867</v>
      </c>
      <c r="AS123" s="149">
        <v>2050</v>
      </c>
      <c r="AU123" s="150"/>
      <c r="AV123" s="149" t="s">
        <v>157</v>
      </c>
      <c r="AW123" s="172" t="s">
        <v>190</v>
      </c>
      <c r="AX123" s="149" t="s">
        <v>158</v>
      </c>
      <c r="AY123" s="149" t="s">
        <v>154</v>
      </c>
      <c r="AZ123" s="149" t="s">
        <v>153</v>
      </c>
      <c r="BA123" s="149" t="s">
        <v>153</v>
      </c>
      <c r="BC123" s="150"/>
      <c r="BE123" s="173"/>
      <c r="BF123" s="150"/>
      <c r="BG123" s="283">
        <f t="shared" si="81"/>
        <v>0</v>
      </c>
      <c r="BH123" s="149">
        <f t="shared" si="82"/>
        <v>0</v>
      </c>
      <c r="BI123" s="149">
        <f t="shared" si="90"/>
        <v>0</v>
      </c>
      <c r="BJ123" s="280">
        <f t="shared" si="91"/>
        <v>0</v>
      </c>
      <c r="BK123" s="356">
        <f t="shared" si="83"/>
        <v>0</v>
      </c>
      <c r="BL123" s="149">
        <f t="shared" si="84"/>
        <v>0</v>
      </c>
      <c r="BM123" s="149">
        <f t="shared" si="92"/>
        <v>0</v>
      </c>
      <c r="BN123" s="278">
        <f t="shared" si="93"/>
        <v>0</v>
      </c>
      <c r="BO123" s="149">
        <f t="shared" si="85"/>
        <v>0</v>
      </c>
      <c r="BP123" s="149">
        <f t="shared" si="86"/>
        <v>0</v>
      </c>
      <c r="BQ123" s="149">
        <f t="shared" si="94"/>
        <v>0</v>
      </c>
      <c r="BR123" s="356">
        <f t="shared" si="87"/>
        <v>0</v>
      </c>
      <c r="BS123" s="149">
        <f t="shared" si="88"/>
        <v>0</v>
      </c>
      <c r="BT123" s="149">
        <f t="shared" si="95"/>
        <v>1</v>
      </c>
      <c r="BU123" s="356">
        <f t="shared" si="51"/>
        <v>0</v>
      </c>
      <c r="BV123" s="149">
        <f t="shared" si="52"/>
        <v>0</v>
      </c>
      <c r="BW123" s="113">
        <f t="shared" si="53"/>
        <v>0</v>
      </c>
      <c r="BX123" s="248">
        <f t="shared" si="54"/>
        <v>0</v>
      </c>
      <c r="BY123" s="175">
        <f t="shared" si="55"/>
        <v>0</v>
      </c>
      <c r="BZ123" s="356">
        <f t="shared" si="96"/>
        <v>0</v>
      </c>
      <c r="CA123" s="149">
        <f t="shared" si="97"/>
        <v>0</v>
      </c>
      <c r="CB123" s="149">
        <f t="shared" si="98"/>
        <v>1</v>
      </c>
      <c r="CC123" s="276">
        <f t="shared" si="99"/>
        <v>1</v>
      </c>
      <c r="CD123" s="248">
        <f t="shared" si="100"/>
        <v>1</v>
      </c>
      <c r="CE123" s="274">
        <f t="shared" si="89"/>
        <v>1</v>
      </c>
      <c r="CF123" s="356">
        <f t="shared" si="101"/>
        <v>0</v>
      </c>
      <c r="CG123" s="149">
        <f t="shared" si="102"/>
        <v>0</v>
      </c>
      <c r="CH123" s="150">
        <f t="shared" si="103"/>
        <v>0</v>
      </c>
      <c r="CI123" s="149">
        <f t="shared" si="64"/>
        <v>0</v>
      </c>
      <c r="CJ123" s="149">
        <f t="shared" si="65"/>
        <v>0</v>
      </c>
      <c r="CK123" s="149">
        <f t="shared" si="66"/>
        <v>1</v>
      </c>
      <c r="CL123" s="149">
        <f t="shared" si="67"/>
        <v>1</v>
      </c>
      <c r="CM123" s="149">
        <f t="shared" si="68"/>
        <v>1</v>
      </c>
      <c r="CN123" s="283">
        <f t="shared" si="104"/>
        <v>1</v>
      </c>
      <c r="CO123" s="149">
        <f t="shared" si="105"/>
        <v>0</v>
      </c>
      <c r="CP123" s="149">
        <f t="shared" si="106"/>
        <v>0</v>
      </c>
      <c r="CQ123" s="283" t="str">
        <f t="shared" si="72"/>
        <v/>
      </c>
      <c r="CR123" s="149" t="str">
        <f t="shared" si="73"/>
        <v xml:space="preserve"> 2050</v>
      </c>
      <c r="CS123" s="149">
        <f t="shared" si="74"/>
        <v>2050</v>
      </c>
      <c r="CT123" s="149">
        <v>0</v>
      </c>
      <c r="CU123" s="149">
        <v>0</v>
      </c>
      <c r="CV123" s="149">
        <v>1</v>
      </c>
      <c r="CW123" s="149">
        <v>1</v>
      </c>
      <c r="CX123" s="149">
        <v>0</v>
      </c>
      <c r="CY123" s="149">
        <v>0</v>
      </c>
      <c r="CZ123" s="149">
        <v>0</v>
      </c>
      <c r="DA123" s="149">
        <v>0</v>
      </c>
      <c r="DB123" s="149">
        <v>0</v>
      </c>
      <c r="DC123" s="149">
        <v>0</v>
      </c>
      <c r="DD123" s="149">
        <v>0</v>
      </c>
      <c r="DE123" s="149">
        <v>0</v>
      </c>
      <c r="DF123" s="149">
        <v>0</v>
      </c>
      <c r="DG123" s="149">
        <v>0</v>
      </c>
      <c r="DH123" s="149">
        <v>0</v>
      </c>
      <c r="DI123" s="149">
        <v>0</v>
      </c>
      <c r="DJ123" s="149">
        <v>1</v>
      </c>
      <c r="DK123" s="149">
        <v>0</v>
      </c>
      <c r="DL123" s="149">
        <v>1</v>
      </c>
      <c r="DM123" s="149">
        <v>1</v>
      </c>
      <c r="DN123" s="149">
        <v>0</v>
      </c>
      <c r="DO123" s="149">
        <v>1</v>
      </c>
      <c r="DP123" s="149">
        <v>0</v>
      </c>
      <c r="DQ123" s="149" t="s">
        <v>154</v>
      </c>
      <c r="DR123" s="149">
        <v>0</v>
      </c>
      <c r="DS123" s="149" t="s">
        <v>154</v>
      </c>
      <c r="DT123" s="149" t="s">
        <v>160</v>
      </c>
      <c r="DU123" s="149" t="s">
        <v>150</v>
      </c>
      <c r="DV123" s="149">
        <v>0</v>
      </c>
      <c r="DW123" s="149" t="str">
        <f t="shared" si="75"/>
        <v>N</v>
      </c>
      <c r="DX123" s="149" t="str">
        <f t="shared" si="76"/>
        <v/>
      </c>
      <c r="DY123" s="149" t="str">
        <f t="shared" si="77"/>
        <v>Y</v>
      </c>
      <c r="DZ123" s="149" t="str">
        <f t="shared" si="78"/>
        <v>N</v>
      </c>
      <c r="EA123" s="149" t="str">
        <f t="shared" si="79"/>
        <v>Yes</v>
      </c>
      <c r="EC123" s="149">
        <f t="shared" si="80"/>
        <v>2050</v>
      </c>
    </row>
    <row r="124" spans="1:133" s="149" customFormat="1" ht="16.5" customHeight="1">
      <c r="A124" s="149">
        <v>121</v>
      </c>
      <c r="B124" s="149">
        <v>109</v>
      </c>
      <c r="C124" s="150" t="s">
        <v>868</v>
      </c>
      <c r="D124" s="149" t="s">
        <v>183</v>
      </c>
      <c r="E124" s="149" t="s">
        <v>184</v>
      </c>
      <c r="F124" s="149" t="s">
        <v>869</v>
      </c>
      <c r="G124" s="149" t="s">
        <v>9</v>
      </c>
      <c r="H124" s="168" t="s">
        <v>870</v>
      </c>
      <c r="I124" s="149" t="s">
        <v>871</v>
      </c>
      <c r="J124" s="149">
        <v>-94.27</v>
      </c>
      <c r="K124" s="149" t="s">
        <v>872</v>
      </c>
      <c r="L124" s="149">
        <v>129198</v>
      </c>
      <c r="M124" s="150">
        <v>31</v>
      </c>
      <c r="N124" s="149" t="s">
        <v>154</v>
      </c>
      <c r="O124" s="149" t="s">
        <v>153</v>
      </c>
      <c r="P124" s="150" t="s">
        <v>153</v>
      </c>
      <c r="Q124" s="149" t="s">
        <v>154</v>
      </c>
      <c r="R124" s="149" t="s">
        <v>154</v>
      </c>
      <c r="S124" s="149" t="s">
        <v>153</v>
      </c>
      <c r="T124" s="149" t="s">
        <v>153</v>
      </c>
      <c r="U124" s="151" t="s">
        <v>153</v>
      </c>
      <c r="V124" s="149" t="s">
        <v>153</v>
      </c>
      <c r="W124" s="149" t="s">
        <v>153</v>
      </c>
      <c r="X124" s="152" t="s">
        <v>153</v>
      </c>
      <c r="Y124" s="149" t="s">
        <v>153</v>
      </c>
      <c r="Z124" s="149" t="s">
        <v>153</v>
      </c>
      <c r="AA124" s="150"/>
      <c r="AC124" s="149" t="s">
        <v>153</v>
      </c>
      <c r="AD124" s="149" t="s">
        <v>153</v>
      </c>
      <c r="AE124" s="149" t="s">
        <v>157</v>
      </c>
      <c r="AF124" s="149" t="s">
        <v>157</v>
      </c>
      <c r="AG124" s="149" t="s">
        <v>158</v>
      </c>
      <c r="AH124" s="150" t="s">
        <v>159</v>
      </c>
      <c r="AJ124" s="149" t="s">
        <v>154</v>
      </c>
      <c r="AK124" s="170" t="s">
        <v>153</v>
      </c>
      <c r="AN124" s="150"/>
      <c r="AO124" s="149" t="s">
        <v>160</v>
      </c>
      <c r="AP124" s="149" t="s">
        <v>150</v>
      </c>
      <c r="AQ124" s="149" t="s">
        <v>159</v>
      </c>
      <c r="AR124" s="149" t="s">
        <v>153</v>
      </c>
      <c r="AS124" s="149">
        <v>2050</v>
      </c>
      <c r="AU124" s="150"/>
      <c r="AV124" s="149" t="s">
        <v>157</v>
      </c>
      <c r="AW124" s="172" t="s">
        <v>168</v>
      </c>
      <c r="AX124" s="149" t="s">
        <v>158</v>
      </c>
      <c r="AY124" s="149" t="s">
        <v>154</v>
      </c>
      <c r="AZ124" s="149" t="s">
        <v>153</v>
      </c>
      <c r="BA124" s="149" t="s">
        <v>153</v>
      </c>
      <c r="BC124" s="150" t="s">
        <v>873</v>
      </c>
      <c r="BE124" s="173"/>
      <c r="BF124" s="150"/>
      <c r="BG124" s="283">
        <f t="shared" si="81"/>
        <v>0</v>
      </c>
      <c r="BH124" s="149">
        <f t="shared" si="82"/>
        <v>0</v>
      </c>
      <c r="BI124" s="149">
        <f t="shared" si="90"/>
        <v>0</v>
      </c>
      <c r="BJ124" s="280">
        <f t="shared" si="91"/>
        <v>0</v>
      </c>
      <c r="BK124" s="356">
        <f t="shared" si="83"/>
        <v>0</v>
      </c>
      <c r="BL124" s="149">
        <f t="shared" si="84"/>
        <v>0</v>
      </c>
      <c r="BM124" s="149">
        <f t="shared" si="92"/>
        <v>0</v>
      </c>
      <c r="BN124" s="278">
        <f t="shared" si="93"/>
        <v>0</v>
      </c>
      <c r="BO124" s="149">
        <f t="shared" si="85"/>
        <v>0</v>
      </c>
      <c r="BP124" s="149">
        <f t="shared" si="86"/>
        <v>0</v>
      </c>
      <c r="BQ124" s="149">
        <f t="shared" si="94"/>
        <v>0</v>
      </c>
      <c r="BR124" s="356">
        <f t="shared" si="87"/>
        <v>0</v>
      </c>
      <c r="BS124" s="149">
        <f t="shared" si="88"/>
        <v>0</v>
      </c>
      <c r="BT124" s="149">
        <f t="shared" si="95"/>
        <v>1</v>
      </c>
      <c r="BU124" s="356">
        <f t="shared" si="51"/>
        <v>0</v>
      </c>
      <c r="BV124" s="149">
        <f t="shared" si="52"/>
        <v>0</v>
      </c>
      <c r="BW124" s="113">
        <f t="shared" si="53"/>
        <v>0</v>
      </c>
      <c r="BX124" s="248">
        <f t="shared" si="54"/>
        <v>0</v>
      </c>
      <c r="BY124" s="175">
        <f t="shared" si="55"/>
        <v>0</v>
      </c>
      <c r="BZ124" s="356">
        <f t="shared" si="96"/>
        <v>0</v>
      </c>
      <c r="CA124" s="149">
        <f t="shared" si="97"/>
        <v>0</v>
      </c>
      <c r="CB124" s="149">
        <f t="shared" si="98"/>
        <v>1</v>
      </c>
      <c r="CC124" s="276">
        <f t="shared" si="99"/>
        <v>1</v>
      </c>
      <c r="CD124" s="248">
        <f t="shared" si="100"/>
        <v>1</v>
      </c>
      <c r="CE124" s="274">
        <f t="shared" si="89"/>
        <v>1</v>
      </c>
      <c r="CF124" s="356">
        <f t="shared" si="101"/>
        <v>0</v>
      </c>
      <c r="CG124" s="149">
        <f t="shared" si="102"/>
        <v>0</v>
      </c>
      <c r="CH124" s="150">
        <f t="shared" si="103"/>
        <v>0</v>
      </c>
      <c r="CI124" s="149">
        <f t="shared" si="64"/>
        <v>0</v>
      </c>
      <c r="CJ124" s="149">
        <f t="shared" si="65"/>
        <v>0</v>
      </c>
      <c r="CK124" s="149">
        <f t="shared" si="66"/>
        <v>1</v>
      </c>
      <c r="CL124" s="149">
        <f t="shared" si="67"/>
        <v>1</v>
      </c>
      <c r="CM124" s="149">
        <f t="shared" si="68"/>
        <v>1</v>
      </c>
      <c r="CN124" s="283">
        <f t="shared" si="104"/>
        <v>1</v>
      </c>
      <c r="CO124" s="149">
        <f t="shared" si="105"/>
        <v>0</v>
      </c>
      <c r="CP124" s="149">
        <f t="shared" si="106"/>
        <v>0</v>
      </c>
      <c r="CQ124" s="283" t="str">
        <f t="shared" si="72"/>
        <v/>
      </c>
      <c r="CR124" s="149" t="str">
        <f t="shared" si="73"/>
        <v xml:space="preserve"> 2050</v>
      </c>
      <c r="CS124" s="149">
        <f t="shared" si="74"/>
        <v>2050</v>
      </c>
      <c r="CT124" s="149">
        <v>0</v>
      </c>
      <c r="CU124" s="149">
        <v>0</v>
      </c>
      <c r="CV124" s="149">
        <v>0</v>
      </c>
      <c r="CW124" s="149">
        <v>0</v>
      </c>
      <c r="CX124" s="149">
        <v>0</v>
      </c>
      <c r="CY124" s="149">
        <v>0</v>
      </c>
      <c r="CZ124" s="149">
        <v>1</v>
      </c>
      <c r="DA124" s="149">
        <v>1</v>
      </c>
      <c r="DB124" s="149">
        <v>0</v>
      </c>
      <c r="DC124" s="149">
        <v>0</v>
      </c>
      <c r="DD124" s="149">
        <v>0</v>
      </c>
      <c r="DE124" s="149">
        <v>0</v>
      </c>
      <c r="DF124" s="149">
        <v>0</v>
      </c>
      <c r="DG124" s="149">
        <v>0</v>
      </c>
      <c r="DH124" s="149">
        <v>0</v>
      </c>
      <c r="DI124" s="149">
        <v>0</v>
      </c>
      <c r="DJ124" s="149">
        <v>1</v>
      </c>
      <c r="DK124" s="149">
        <v>0</v>
      </c>
      <c r="DL124" s="149">
        <v>1</v>
      </c>
      <c r="DM124" s="149">
        <v>1</v>
      </c>
      <c r="DN124" s="149">
        <v>0</v>
      </c>
      <c r="DO124" s="149">
        <v>1</v>
      </c>
      <c r="DP124" s="149">
        <v>0</v>
      </c>
      <c r="DQ124" s="149" t="s">
        <v>154</v>
      </c>
      <c r="DR124" s="149">
        <v>0</v>
      </c>
      <c r="DS124" s="149" t="s">
        <v>160</v>
      </c>
      <c r="DT124" s="149" t="s">
        <v>154</v>
      </c>
      <c r="DU124" s="149">
        <v>0</v>
      </c>
      <c r="DV124" s="149" t="s">
        <v>150</v>
      </c>
      <c r="DW124" s="149" t="str">
        <f t="shared" si="75"/>
        <v>N</v>
      </c>
      <c r="DX124" s="149" t="str">
        <f t="shared" si="76"/>
        <v/>
      </c>
      <c r="DY124" s="149" t="str">
        <f t="shared" si="77"/>
        <v>Y</v>
      </c>
      <c r="DZ124" s="149" t="str">
        <f t="shared" si="78"/>
        <v>N</v>
      </c>
      <c r="EA124" s="149" t="str">
        <f t="shared" si="79"/>
        <v>Yes</v>
      </c>
      <c r="EC124" s="149">
        <f t="shared" si="80"/>
        <v>2050</v>
      </c>
    </row>
    <row r="125" spans="1:133" s="149" customFormat="1" ht="16.5" customHeight="1">
      <c r="A125" s="149">
        <v>122</v>
      </c>
      <c r="B125" s="149">
        <v>131</v>
      </c>
      <c r="C125" s="150" t="s">
        <v>874</v>
      </c>
      <c r="D125" s="149" t="s">
        <v>610</v>
      </c>
      <c r="E125" s="149" t="s">
        <v>517</v>
      </c>
      <c r="F125" s="149" t="s">
        <v>145</v>
      </c>
      <c r="G125" s="149" t="s">
        <v>146</v>
      </c>
      <c r="H125" s="168" t="s">
        <v>875</v>
      </c>
      <c r="I125" s="149" t="s">
        <v>876</v>
      </c>
      <c r="J125" s="149">
        <v>1.112</v>
      </c>
      <c r="K125" s="149" t="s">
        <v>877</v>
      </c>
      <c r="L125" s="149">
        <v>205040</v>
      </c>
      <c r="M125" s="150">
        <v>31</v>
      </c>
      <c r="N125" s="149" t="s">
        <v>154</v>
      </c>
      <c r="O125" s="149" t="s">
        <v>153</v>
      </c>
      <c r="P125" s="150" t="s">
        <v>153</v>
      </c>
      <c r="Q125" s="149" t="s">
        <v>150</v>
      </c>
      <c r="R125" s="149" t="s">
        <v>150</v>
      </c>
      <c r="S125" s="149" t="s">
        <v>151</v>
      </c>
      <c r="T125" s="149" t="s">
        <v>353</v>
      </c>
      <c r="U125" s="151">
        <v>2030</v>
      </c>
      <c r="V125" s="149" t="s">
        <v>153</v>
      </c>
      <c r="W125" s="149" t="s">
        <v>153</v>
      </c>
      <c r="X125" s="152" t="s">
        <v>153</v>
      </c>
      <c r="Y125" s="149" t="s">
        <v>153</v>
      </c>
      <c r="Z125" s="149" t="s">
        <v>153</v>
      </c>
      <c r="AA125" s="150"/>
      <c r="AC125" s="149" t="s">
        <v>167</v>
      </c>
      <c r="AD125" s="149" t="s">
        <v>6</v>
      </c>
      <c r="AE125" s="149" t="s">
        <v>157</v>
      </c>
      <c r="AF125" s="149" t="s">
        <v>157</v>
      </c>
      <c r="AG125" s="149" t="s">
        <v>157</v>
      </c>
      <c r="AH125" s="150" t="s">
        <v>218</v>
      </c>
      <c r="AJ125" s="149" t="s">
        <v>154</v>
      </c>
      <c r="AK125" s="170" t="s">
        <v>153</v>
      </c>
      <c r="AN125" s="150"/>
      <c r="AO125" s="149" t="s">
        <v>219</v>
      </c>
      <c r="AP125" s="149" t="s">
        <v>150</v>
      </c>
      <c r="AQ125" s="149" t="s">
        <v>218</v>
      </c>
      <c r="AR125" s="149" t="s">
        <v>878</v>
      </c>
      <c r="AS125" s="149">
        <v>2030</v>
      </c>
      <c r="AU125" s="150"/>
      <c r="AV125" s="149" t="s">
        <v>157</v>
      </c>
      <c r="AW125" s="172" t="s">
        <v>171</v>
      </c>
      <c r="AX125" s="149" t="s">
        <v>158</v>
      </c>
      <c r="AY125" s="149" t="s">
        <v>154</v>
      </c>
      <c r="AZ125" s="149" t="s">
        <v>153</v>
      </c>
      <c r="BA125" s="149" t="s">
        <v>153</v>
      </c>
      <c r="BC125" s="150"/>
      <c r="BE125" s="173"/>
      <c r="BF125" s="150"/>
      <c r="BG125" s="283">
        <f t="shared" si="81"/>
        <v>0</v>
      </c>
      <c r="BH125" s="149">
        <f t="shared" si="82"/>
        <v>0</v>
      </c>
      <c r="BI125" s="149">
        <f t="shared" si="90"/>
        <v>0</v>
      </c>
      <c r="BJ125" s="280">
        <f t="shared" si="91"/>
        <v>0</v>
      </c>
      <c r="BK125" s="356">
        <f t="shared" si="83"/>
        <v>0</v>
      </c>
      <c r="BL125" s="149">
        <f t="shared" si="84"/>
        <v>1</v>
      </c>
      <c r="BM125" s="149">
        <f t="shared" si="92"/>
        <v>0</v>
      </c>
      <c r="BN125" s="278">
        <f t="shared" si="93"/>
        <v>1</v>
      </c>
      <c r="BO125" s="149">
        <f t="shared" si="85"/>
        <v>0</v>
      </c>
      <c r="BP125" s="149">
        <f t="shared" si="86"/>
        <v>0</v>
      </c>
      <c r="BQ125" s="149">
        <f t="shared" si="94"/>
        <v>0</v>
      </c>
      <c r="BR125" s="356">
        <f t="shared" si="87"/>
        <v>0</v>
      </c>
      <c r="BS125" s="149">
        <f t="shared" si="88"/>
        <v>1</v>
      </c>
      <c r="BT125" s="149">
        <f t="shared" si="95"/>
        <v>0</v>
      </c>
      <c r="BU125" s="356">
        <f t="shared" si="51"/>
        <v>0</v>
      </c>
      <c r="BV125" s="149">
        <f t="shared" si="52"/>
        <v>0</v>
      </c>
      <c r="BW125" s="113">
        <f t="shared" si="53"/>
        <v>0</v>
      </c>
      <c r="BX125" s="248">
        <f t="shared" si="54"/>
        <v>0</v>
      </c>
      <c r="BY125" s="175">
        <f t="shared" si="55"/>
        <v>0</v>
      </c>
      <c r="BZ125" s="356">
        <f t="shared" si="96"/>
        <v>0</v>
      </c>
      <c r="CA125" s="149">
        <f t="shared" si="97"/>
        <v>1</v>
      </c>
      <c r="CB125" s="149">
        <f t="shared" si="98"/>
        <v>0</v>
      </c>
      <c r="CC125" s="276">
        <f t="shared" si="99"/>
        <v>1</v>
      </c>
      <c r="CD125" s="248">
        <f t="shared" si="100"/>
        <v>1</v>
      </c>
      <c r="CE125" s="274">
        <f t="shared" si="89"/>
        <v>1</v>
      </c>
      <c r="CF125" s="356">
        <f t="shared" si="101"/>
        <v>0</v>
      </c>
      <c r="CG125" s="149">
        <f t="shared" si="102"/>
        <v>0</v>
      </c>
      <c r="CH125" s="150">
        <f t="shared" si="103"/>
        <v>0</v>
      </c>
      <c r="CI125" s="149">
        <f t="shared" si="64"/>
        <v>0</v>
      </c>
      <c r="CJ125" s="149">
        <f t="shared" si="65"/>
        <v>2</v>
      </c>
      <c r="CK125" s="149">
        <f t="shared" si="66"/>
        <v>0</v>
      </c>
      <c r="CL125" s="149">
        <f t="shared" si="67"/>
        <v>2</v>
      </c>
      <c r="CM125" s="149">
        <f t="shared" si="68"/>
        <v>1</v>
      </c>
      <c r="CN125" s="283">
        <f t="shared" si="104"/>
        <v>1</v>
      </c>
      <c r="CO125" s="149">
        <f t="shared" si="105"/>
        <v>0</v>
      </c>
      <c r="CP125" s="149">
        <f t="shared" si="106"/>
        <v>0</v>
      </c>
      <c r="CQ125" s="283">
        <f t="shared" si="72"/>
        <v>1</v>
      </c>
      <c r="CR125" s="149" t="str">
        <f t="shared" si="73"/>
        <v xml:space="preserve"> 2030</v>
      </c>
      <c r="CS125" s="149">
        <f t="shared" si="74"/>
        <v>2030</v>
      </c>
      <c r="CT125" s="149">
        <v>0</v>
      </c>
      <c r="CU125" s="149">
        <v>0</v>
      </c>
      <c r="CV125" s="149">
        <v>0</v>
      </c>
      <c r="CW125" s="149">
        <v>0</v>
      </c>
      <c r="CX125" s="149">
        <v>0</v>
      </c>
      <c r="CY125" s="149">
        <v>1</v>
      </c>
      <c r="CZ125" s="149">
        <v>0</v>
      </c>
      <c r="DA125" s="149">
        <v>1</v>
      </c>
      <c r="DB125" s="149">
        <v>0</v>
      </c>
      <c r="DC125" s="149">
        <v>1</v>
      </c>
      <c r="DD125" s="149">
        <v>0</v>
      </c>
      <c r="DE125" s="149">
        <v>1</v>
      </c>
      <c r="DF125" s="149">
        <v>0</v>
      </c>
      <c r="DG125" s="149">
        <v>0</v>
      </c>
      <c r="DH125" s="149">
        <v>0</v>
      </c>
      <c r="DI125" s="149">
        <v>0</v>
      </c>
      <c r="DJ125" s="149">
        <v>1</v>
      </c>
      <c r="DK125" s="149">
        <v>1</v>
      </c>
      <c r="DL125" s="149">
        <v>1</v>
      </c>
      <c r="DM125" s="149">
        <v>1</v>
      </c>
      <c r="DN125" s="149">
        <v>0</v>
      </c>
      <c r="DO125" s="149">
        <v>1</v>
      </c>
      <c r="DP125" s="149">
        <v>0</v>
      </c>
      <c r="DQ125" s="149" t="s">
        <v>150</v>
      </c>
      <c r="DR125" s="149" t="s">
        <v>158</v>
      </c>
      <c r="DS125" s="149" t="s">
        <v>7860</v>
      </c>
      <c r="DT125" s="149" t="s">
        <v>154</v>
      </c>
      <c r="DU125" s="149">
        <v>0</v>
      </c>
      <c r="DV125" s="149" t="s">
        <v>150</v>
      </c>
      <c r="DW125" s="149" t="str">
        <f t="shared" si="75"/>
        <v>Y</v>
      </c>
      <c r="DX125" s="149" t="str">
        <f t="shared" si="76"/>
        <v/>
      </c>
      <c r="DY125" s="149" t="str">
        <f t="shared" si="77"/>
        <v>Y</v>
      </c>
      <c r="DZ125" s="149" t="str">
        <f t="shared" si="78"/>
        <v>N</v>
      </c>
      <c r="EA125" s="149" t="str">
        <f t="shared" si="79"/>
        <v>Yes</v>
      </c>
      <c r="EC125" s="149">
        <f t="shared" si="80"/>
        <v>2030</v>
      </c>
    </row>
    <row r="126" spans="1:133" s="149" customFormat="1" ht="16.5" customHeight="1">
      <c r="A126" s="149">
        <v>123</v>
      </c>
      <c r="B126" s="149">
        <v>124</v>
      </c>
      <c r="C126" s="150" t="s">
        <v>879</v>
      </c>
      <c r="D126" s="149" t="s">
        <v>880</v>
      </c>
      <c r="E126" s="149" t="s">
        <v>790</v>
      </c>
      <c r="F126" s="149" t="s">
        <v>145</v>
      </c>
      <c r="G126" s="149" t="s">
        <v>146</v>
      </c>
      <c r="H126" s="168" t="s">
        <v>881</v>
      </c>
      <c r="I126" s="149" t="s">
        <v>882</v>
      </c>
      <c r="J126" s="149">
        <v>-0.138</v>
      </c>
      <c r="K126" s="149" t="s">
        <v>883</v>
      </c>
      <c r="L126" s="149">
        <v>372180</v>
      </c>
      <c r="M126" s="150">
        <v>31</v>
      </c>
      <c r="N126" s="149" t="s">
        <v>154</v>
      </c>
      <c r="O126" s="149" t="s">
        <v>153</v>
      </c>
      <c r="P126" s="150" t="s">
        <v>153</v>
      </c>
      <c r="Q126" s="149" t="s">
        <v>154</v>
      </c>
      <c r="R126" s="149" t="s">
        <v>154</v>
      </c>
      <c r="S126" s="149" t="s">
        <v>153</v>
      </c>
      <c r="T126" s="149" t="s">
        <v>153</v>
      </c>
      <c r="U126" s="151" t="s">
        <v>153</v>
      </c>
      <c r="V126" s="149" t="s">
        <v>153</v>
      </c>
      <c r="W126" s="149" t="s">
        <v>153</v>
      </c>
      <c r="X126" s="152" t="s">
        <v>153</v>
      </c>
      <c r="Y126" s="149" t="s">
        <v>153</v>
      </c>
      <c r="Z126" s="149" t="s">
        <v>153</v>
      </c>
      <c r="AA126" s="150"/>
      <c r="AC126" s="149" t="s">
        <v>202</v>
      </c>
      <c r="AD126" s="149" t="s">
        <v>5</v>
      </c>
      <c r="AE126" s="149" t="s">
        <v>157</v>
      </c>
      <c r="AF126" s="149" t="s">
        <v>157</v>
      </c>
      <c r="AG126" s="149" t="s">
        <v>157</v>
      </c>
      <c r="AH126" s="150" t="s">
        <v>218</v>
      </c>
      <c r="AI126" s="149" t="s">
        <v>219</v>
      </c>
      <c r="AJ126" s="149" t="s">
        <v>150</v>
      </c>
      <c r="AK126" s="170" t="s">
        <v>884</v>
      </c>
      <c r="AL126" s="149">
        <v>2050</v>
      </c>
      <c r="AN126" s="150"/>
      <c r="AP126" s="149" t="s">
        <v>154</v>
      </c>
      <c r="AQ126" s="149" t="s">
        <v>153</v>
      </c>
      <c r="AR126" s="149" t="s">
        <v>153</v>
      </c>
      <c r="AU126" s="150"/>
      <c r="AV126" s="149" t="s">
        <v>158</v>
      </c>
      <c r="AW126" s="172" t="s">
        <v>158</v>
      </c>
      <c r="AX126" s="149" t="s">
        <v>158</v>
      </c>
      <c r="AY126" s="149" t="s">
        <v>154</v>
      </c>
      <c r="AZ126" s="149" t="s">
        <v>153</v>
      </c>
      <c r="BA126" s="149" t="s">
        <v>153</v>
      </c>
      <c r="BC126" s="150" t="s">
        <v>885</v>
      </c>
      <c r="BE126" s="173"/>
      <c r="BF126" s="150"/>
      <c r="BG126" s="283">
        <f t="shared" si="81"/>
        <v>0</v>
      </c>
      <c r="BH126" s="149">
        <f t="shared" si="82"/>
        <v>0</v>
      </c>
      <c r="BI126" s="149">
        <f t="shared" si="90"/>
        <v>0</v>
      </c>
      <c r="BJ126" s="280">
        <f t="shared" si="91"/>
        <v>0</v>
      </c>
      <c r="BK126" s="356">
        <f t="shared" si="83"/>
        <v>0</v>
      </c>
      <c r="BL126" s="149">
        <f t="shared" si="84"/>
        <v>0</v>
      </c>
      <c r="BM126" s="149">
        <f t="shared" si="92"/>
        <v>0</v>
      </c>
      <c r="BN126" s="278">
        <f t="shared" si="93"/>
        <v>0</v>
      </c>
      <c r="BO126" s="149">
        <f t="shared" si="85"/>
        <v>0</v>
      </c>
      <c r="BP126" s="149">
        <f t="shared" si="86"/>
        <v>0</v>
      </c>
      <c r="BQ126" s="149">
        <f t="shared" si="94"/>
        <v>0</v>
      </c>
      <c r="BR126" s="356">
        <f t="shared" si="87"/>
        <v>0</v>
      </c>
      <c r="BS126" s="149">
        <f t="shared" si="88"/>
        <v>0</v>
      </c>
      <c r="BT126" s="149">
        <f t="shared" si="95"/>
        <v>0</v>
      </c>
      <c r="BU126" s="356">
        <f t="shared" si="51"/>
        <v>0</v>
      </c>
      <c r="BV126" s="149">
        <f t="shared" si="52"/>
        <v>0</v>
      </c>
      <c r="BW126" s="113">
        <f t="shared" si="53"/>
        <v>1</v>
      </c>
      <c r="BX126" s="248">
        <f t="shared" si="54"/>
        <v>0</v>
      </c>
      <c r="BY126" s="175">
        <f t="shared" si="55"/>
        <v>1</v>
      </c>
      <c r="BZ126" s="356">
        <f t="shared" si="96"/>
        <v>0</v>
      </c>
      <c r="CA126" s="149">
        <f t="shared" si="97"/>
        <v>0</v>
      </c>
      <c r="CB126" s="149">
        <f t="shared" si="98"/>
        <v>0</v>
      </c>
      <c r="CC126" s="276">
        <f t="shared" si="99"/>
        <v>0</v>
      </c>
      <c r="CD126" s="248">
        <f t="shared" si="100"/>
        <v>0</v>
      </c>
      <c r="CE126" s="274">
        <f t="shared" si="89"/>
        <v>1</v>
      </c>
      <c r="CF126" s="356">
        <f t="shared" si="101"/>
        <v>0</v>
      </c>
      <c r="CG126" s="149">
        <f t="shared" si="102"/>
        <v>0</v>
      </c>
      <c r="CH126" s="150">
        <f t="shared" si="103"/>
        <v>0</v>
      </c>
      <c r="CI126" s="149">
        <f t="shared" si="64"/>
        <v>0</v>
      </c>
      <c r="CJ126" s="149">
        <f t="shared" si="65"/>
        <v>0</v>
      </c>
      <c r="CK126" s="149">
        <f t="shared" si="66"/>
        <v>1</v>
      </c>
      <c r="CL126" s="149">
        <f t="shared" si="67"/>
        <v>1</v>
      </c>
      <c r="CM126" s="149">
        <f t="shared" si="68"/>
        <v>1</v>
      </c>
      <c r="CN126" s="283">
        <f t="shared" si="104"/>
        <v>0</v>
      </c>
      <c r="CO126" s="149">
        <f t="shared" si="105"/>
        <v>1</v>
      </c>
      <c r="CP126" s="149">
        <f t="shared" si="106"/>
        <v>0</v>
      </c>
      <c r="CQ126" s="283" t="str">
        <f t="shared" si="72"/>
        <v/>
      </c>
      <c r="CR126" s="149" t="str">
        <f t="shared" si="73"/>
        <v xml:space="preserve"> </v>
      </c>
      <c r="CS126" s="149">
        <f t="shared" si="74"/>
        <v>0</v>
      </c>
      <c r="CT126" s="149">
        <v>0</v>
      </c>
      <c r="CU126" s="149">
        <v>0</v>
      </c>
      <c r="CV126" s="149">
        <v>1</v>
      </c>
      <c r="CW126" s="149">
        <v>1</v>
      </c>
      <c r="CX126" s="149">
        <v>0</v>
      </c>
      <c r="CY126" s="149">
        <v>0</v>
      </c>
      <c r="CZ126" s="149">
        <v>0</v>
      </c>
      <c r="DA126" s="149">
        <v>0</v>
      </c>
      <c r="DB126" s="149">
        <v>0</v>
      </c>
      <c r="DC126" s="149">
        <v>0</v>
      </c>
      <c r="DD126" s="149">
        <v>0</v>
      </c>
      <c r="DE126" s="149">
        <v>0</v>
      </c>
      <c r="DF126" s="149">
        <v>0</v>
      </c>
      <c r="DG126" s="149">
        <v>0</v>
      </c>
      <c r="DH126" s="149">
        <v>0</v>
      </c>
      <c r="DI126" s="149">
        <v>0</v>
      </c>
      <c r="DJ126" s="149">
        <v>1</v>
      </c>
      <c r="DK126" s="149">
        <v>0</v>
      </c>
      <c r="DL126" s="149">
        <v>1</v>
      </c>
      <c r="DM126" s="149">
        <v>1</v>
      </c>
      <c r="DN126" s="149">
        <v>0</v>
      </c>
      <c r="DO126" s="149">
        <v>1</v>
      </c>
      <c r="DP126" s="149">
        <v>0</v>
      </c>
      <c r="DQ126" s="149" t="s">
        <v>154</v>
      </c>
      <c r="DR126" s="149">
        <v>0</v>
      </c>
      <c r="DS126" s="149" t="s">
        <v>154</v>
      </c>
      <c r="DT126" s="149" t="s">
        <v>7859</v>
      </c>
      <c r="DU126" s="149" t="s">
        <v>150</v>
      </c>
      <c r="DV126" s="149">
        <v>0</v>
      </c>
      <c r="DW126" s="149" t="str">
        <f t="shared" si="75"/>
        <v>N</v>
      </c>
      <c r="DX126" s="149" t="str">
        <f t="shared" si="76"/>
        <v/>
      </c>
      <c r="DY126" s="149" t="str">
        <f t="shared" si="77"/>
        <v>N</v>
      </c>
      <c r="DZ126" s="149" t="str">
        <f t="shared" si="78"/>
        <v>Y</v>
      </c>
      <c r="EA126" s="149" t="str">
        <f t="shared" si="79"/>
        <v>No</v>
      </c>
      <c r="EC126" s="149">
        <f t="shared" si="80"/>
        <v>0</v>
      </c>
    </row>
    <row r="127" spans="1:133" s="149" customFormat="1" ht="16.5" customHeight="1">
      <c r="A127" s="149">
        <v>124</v>
      </c>
      <c r="B127" s="149">
        <v>134</v>
      </c>
      <c r="C127" s="150" t="s">
        <v>886</v>
      </c>
      <c r="D127" s="149" t="s">
        <v>880</v>
      </c>
      <c r="E127" s="149" t="s">
        <v>790</v>
      </c>
      <c r="F127" s="149" t="s">
        <v>245</v>
      </c>
      <c r="G127" s="149" t="s">
        <v>246</v>
      </c>
      <c r="H127" s="168" t="s">
        <v>887</v>
      </c>
      <c r="I127" s="149" t="s">
        <v>888</v>
      </c>
      <c r="J127" s="149">
        <v>-0.094</v>
      </c>
      <c r="K127" s="149" t="s">
        <v>889</v>
      </c>
      <c r="L127" s="149">
        <v>559051</v>
      </c>
      <c r="M127" s="150">
        <v>31</v>
      </c>
      <c r="N127" s="149" t="s">
        <v>154</v>
      </c>
      <c r="O127" s="149" t="s">
        <v>153</v>
      </c>
      <c r="P127" s="150" t="s">
        <v>153</v>
      </c>
      <c r="Q127" s="149" t="s">
        <v>150</v>
      </c>
      <c r="R127" s="149" t="s">
        <v>150</v>
      </c>
      <c r="S127" s="149" t="s">
        <v>151</v>
      </c>
      <c r="T127" s="149" t="s">
        <v>152</v>
      </c>
      <c r="U127" s="151">
        <v>2030</v>
      </c>
      <c r="V127" s="149" t="s">
        <v>151</v>
      </c>
      <c r="W127" s="149" t="s">
        <v>152</v>
      </c>
      <c r="X127" s="152">
        <v>2050</v>
      </c>
      <c r="Y127" s="149" t="s">
        <v>150</v>
      </c>
      <c r="Z127" s="149" t="s">
        <v>151</v>
      </c>
      <c r="AA127" s="150">
        <v>2050</v>
      </c>
      <c r="AC127" s="149" t="s">
        <v>167</v>
      </c>
      <c r="AD127" s="149" t="s">
        <v>6</v>
      </c>
      <c r="AE127" s="149" t="s">
        <v>168</v>
      </c>
      <c r="AF127" s="149" t="s">
        <v>168</v>
      </c>
      <c r="AG127" s="149" t="s">
        <v>168</v>
      </c>
      <c r="AH127" s="150" t="s">
        <v>153</v>
      </c>
      <c r="AJ127" s="149" t="s">
        <v>154</v>
      </c>
      <c r="AK127" s="170" t="s">
        <v>153</v>
      </c>
      <c r="AN127" s="150"/>
      <c r="AO127" s="149" t="s">
        <v>160</v>
      </c>
      <c r="AP127" s="149" t="s">
        <v>150</v>
      </c>
      <c r="AQ127" s="149" t="s">
        <v>153</v>
      </c>
      <c r="AR127" s="149" t="s">
        <v>890</v>
      </c>
      <c r="AS127" s="149">
        <v>2050</v>
      </c>
      <c r="AU127" s="150"/>
      <c r="AV127" s="149" t="s">
        <v>157</v>
      </c>
      <c r="AW127" s="172" t="s">
        <v>168</v>
      </c>
      <c r="AX127" s="149" t="s">
        <v>158</v>
      </c>
      <c r="AY127" s="149" t="s">
        <v>154</v>
      </c>
      <c r="AZ127" s="149" t="s">
        <v>153</v>
      </c>
      <c r="BA127" s="149" t="s">
        <v>153</v>
      </c>
      <c r="BC127" s="150"/>
      <c r="BE127" s="173"/>
      <c r="BF127" s="150"/>
      <c r="BG127" s="283">
        <f t="shared" si="81"/>
        <v>0</v>
      </c>
      <c r="BH127" s="149">
        <f t="shared" si="82"/>
        <v>0</v>
      </c>
      <c r="BI127" s="149">
        <f t="shared" si="90"/>
        <v>0</v>
      </c>
      <c r="BJ127" s="280">
        <f t="shared" si="91"/>
        <v>0</v>
      </c>
      <c r="BK127" s="356">
        <f t="shared" si="83"/>
        <v>0</v>
      </c>
      <c r="BL127" s="149">
        <f t="shared" si="84"/>
        <v>1</v>
      </c>
      <c r="BM127" s="149">
        <f t="shared" si="92"/>
        <v>0</v>
      </c>
      <c r="BN127" s="278">
        <f t="shared" si="93"/>
        <v>1</v>
      </c>
      <c r="BO127" s="149">
        <f t="shared" si="85"/>
        <v>0</v>
      </c>
      <c r="BP127" s="149">
        <f t="shared" si="86"/>
        <v>0</v>
      </c>
      <c r="BQ127" s="149">
        <f t="shared" si="94"/>
        <v>1</v>
      </c>
      <c r="BR127" s="356">
        <f t="shared" si="87"/>
        <v>0</v>
      </c>
      <c r="BS127" s="149">
        <f t="shared" si="88"/>
        <v>0</v>
      </c>
      <c r="BT127" s="149">
        <f t="shared" si="95"/>
        <v>1</v>
      </c>
      <c r="BU127" s="356">
        <f t="shared" si="51"/>
        <v>0</v>
      </c>
      <c r="BV127" s="149">
        <f t="shared" si="52"/>
        <v>0</v>
      </c>
      <c r="BW127" s="113">
        <f t="shared" si="53"/>
        <v>0</v>
      </c>
      <c r="BX127" s="248">
        <f t="shared" si="54"/>
        <v>0</v>
      </c>
      <c r="BY127" s="175">
        <f t="shared" si="55"/>
        <v>0</v>
      </c>
      <c r="BZ127" s="356">
        <f t="shared" si="96"/>
        <v>0</v>
      </c>
      <c r="CA127" s="149">
        <f t="shared" si="97"/>
        <v>0</v>
      </c>
      <c r="CB127" s="149">
        <f t="shared" si="98"/>
        <v>1</v>
      </c>
      <c r="CC127" s="276">
        <f t="shared" si="99"/>
        <v>1</v>
      </c>
      <c r="CD127" s="248">
        <f t="shared" si="100"/>
        <v>1</v>
      </c>
      <c r="CE127" s="274">
        <f t="shared" si="89"/>
        <v>1</v>
      </c>
      <c r="CF127" s="356">
        <f t="shared" si="101"/>
        <v>0</v>
      </c>
      <c r="CG127" s="149">
        <f t="shared" si="102"/>
        <v>0</v>
      </c>
      <c r="CH127" s="150">
        <f t="shared" si="103"/>
        <v>0</v>
      </c>
      <c r="CI127" s="149">
        <f t="shared" si="64"/>
        <v>0</v>
      </c>
      <c r="CJ127" s="149">
        <f t="shared" si="65"/>
        <v>1</v>
      </c>
      <c r="CK127" s="149">
        <f t="shared" si="66"/>
        <v>1</v>
      </c>
      <c r="CL127" s="149">
        <f t="shared" si="67"/>
        <v>2</v>
      </c>
      <c r="CM127" s="149">
        <f t="shared" si="68"/>
        <v>1</v>
      </c>
      <c r="CN127" s="283">
        <f t="shared" si="104"/>
        <v>1</v>
      </c>
      <c r="CO127" s="149">
        <f t="shared" si="105"/>
        <v>0</v>
      </c>
      <c r="CP127" s="149">
        <f t="shared" si="106"/>
        <v>0</v>
      </c>
      <c r="CQ127" s="283">
        <f t="shared" si="72"/>
        <v>1</v>
      </c>
      <c r="CR127" s="149" t="str">
        <f t="shared" si="73"/>
        <v>2050 2050</v>
      </c>
      <c r="CS127" s="149">
        <f t="shared" si="74"/>
        <v>2050</v>
      </c>
      <c r="CT127" s="149">
        <v>0</v>
      </c>
      <c r="CU127" s="149">
        <v>0</v>
      </c>
      <c r="CV127" s="149">
        <v>0</v>
      </c>
      <c r="CW127" s="149">
        <v>0</v>
      </c>
      <c r="CX127" s="149">
        <v>0</v>
      </c>
      <c r="CY127" s="149">
        <v>0</v>
      </c>
      <c r="CZ127" s="149">
        <v>1</v>
      </c>
      <c r="DA127" s="149">
        <v>1</v>
      </c>
      <c r="DB127" s="149">
        <v>0</v>
      </c>
      <c r="DC127" s="149">
        <v>1</v>
      </c>
      <c r="DD127" s="149">
        <v>0</v>
      </c>
      <c r="DE127" s="149">
        <v>1</v>
      </c>
      <c r="DF127" s="149">
        <v>0</v>
      </c>
      <c r="DG127" s="149">
        <v>0</v>
      </c>
      <c r="DH127" s="149">
        <v>0</v>
      </c>
      <c r="DI127" s="149">
        <v>0</v>
      </c>
      <c r="DJ127" s="149">
        <v>1</v>
      </c>
      <c r="DK127" s="149">
        <v>0</v>
      </c>
      <c r="DL127" s="149">
        <v>1</v>
      </c>
      <c r="DM127" s="149">
        <v>0</v>
      </c>
      <c r="DN127" s="149">
        <v>0</v>
      </c>
      <c r="DO127" s="149">
        <v>1</v>
      </c>
      <c r="DP127" s="149">
        <v>0</v>
      </c>
      <c r="DQ127" s="149" t="s">
        <v>150</v>
      </c>
      <c r="DR127" s="149" t="s">
        <v>157</v>
      </c>
      <c r="DS127" s="149" t="s">
        <v>160</v>
      </c>
      <c r="DT127" s="149" t="s">
        <v>154</v>
      </c>
      <c r="DU127" s="149">
        <v>0</v>
      </c>
      <c r="DV127" s="149" t="s">
        <v>3005</v>
      </c>
      <c r="DW127" s="149" t="str">
        <f t="shared" si="75"/>
        <v>Y</v>
      </c>
      <c r="DX127" s="149" t="str">
        <f t="shared" si="76"/>
        <v>Targets set</v>
      </c>
      <c r="DY127" s="149" t="str">
        <f t="shared" si="77"/>
        <v>Y</v>
      </c>
      <c r="DZ127" s="149" t="str">
        <f t="shared" si="78"/>
        <v>N</v>
      </c>
      <c r="EA127" s="149" t="str">
        <f t="shared" si="79"/>
        <v>Yes</v>
      </c>
      <c r="EC127" s="149">
        <f t="shared" si="80"/>
        <v>2050</v>
      </c>
    </row>
    <row r="128" spans="1:133" s="149" customFormat="1" ht="16.5" customHeight="1">
      <c r="A128" s="149">
        <v>125</v>
      </c>
      <c r="B128" s="149">
        <v>118</v>
      </c>
      <c r="C128" s="150" t="s">
        <v>891</v>
      </c>
      <c r="D128" s="149" t="s">
        <v>333</v>
      </c>
      <c r="E128" s="149" t="s">
        <v>229</v>
      </c>
      <c r="F128" s="149" t="s">
        <v>374</v>
      </c>
      <c r="G128" s="149" t="s">
        <v>246</v>
      </c>
      <c r="H128" s="168" t="s">
        <v>892</v>
      </c>
      <c r="I128" s="149" t="s">
        <v>893</v>
      </c>
      <c r="J128" s="149">
        <v>0.117</v>
      </c>
      <c r="K128" s="149" t="s">
        <v>894</v>
      </c>
      <c r="L128" s="149">
        <v>78401</v>
      </c>
      <c r="M128" s="150">
        <v>31</v>
      </c>
      <c r="N128" s="149" t="s">
        <v>150</v>
      </c>
      <c r="O128" s="149">
        <v>2016</v>
      </c>
      <c r="P128" s="150">
        <v>2030</v>
      </c>
      <c r="Q128" s="149" t="s">
        <v>150</v>
      </c>
      <c r="R128" s="149" t="s">
        <v>154</v>
      </c>
      <c r="S128" s="149" t="s">
        <v>210</v>
      </c>
      <c r="T128" s="149" t="s">
        <v>153</v>
      </c>
      <c r="U128" s="151">
        <v>2030</v>
      </c>
      <c r="V128" s="149" t="s">
        <v>153</v>
      </c>
      <c r="W128" s="149" t="s">
        <v>153</v>
      </c>
      <c r="X128" s="152" t="s">
        <v>153</v>
      </c>
      <c r="Y128" s="149" t="s">
        <v>153</v>
      </c>
      <c r="Z128" s="149" t="s">
        <v>153</v>
      </c>
      <c r="AA128" s="150"/>
      <c r="AC128" s="149" t="s">
        <v>167</v>
      </c>
      <c r="AD128" s="149" t="s">
        <v>6</v>
      </c>
      <c r="AE128" s="149" t="s">
        <v>157</v>
      </c>
      <c r="AF128" s="149" t="s">
        <v>157</v>
      </c>
      <c r="AG128" s="149" t="s">
        <v>169</v>
      </c>
      <c r="AH128" s="150" t="s">
        <v>159</v>
      </c>
      <c r="AJ128" s="149" t="s">
        <v>154</v>
      </c>
      <c r="AK128" s="170" t="s">
        <v>153</v>
      </c>
      <c r="AN128" s="150"/>
      <c r="AO128" s="149" t="s">
        <v>160</v>
      </c>
      <c r="AP128" s="149" t="s">
        <v>150</v>
      </c>
      <c r="AQ128" s="149" t="s">
        <v>159</v>
      </c>
      <c r="AR128" s="149" t="s">
        <v>895</v>
      </c>
      <c r="AS128" s="149">
        <v>2050</v>
      </c>
      <c r="AU128" s="150"/>
      <c r="AV128" s="149" t="s">
        <v>157</v>
      </c>
      <c r="AW128" s="172" t="s">
        <v>312</v>
      </c>
      <c r="AX128" s="149" t="s">
        <v>158</v>
      </c>
      <c r="AY128" s="149" t="s">
        <v>154</v>
      </c>
      <c r="AZ128" s="149" t="s">
        <v>153</v>
      </c>
      <c r="BA128" s="149" t="s">
        <v>153</v>
      </c>
      <c r="BC128" s="150" t="s">
        <v>896</v>
      </c>
      <c r="BE128" s="173"/>
      <c r="BF128" s="150"/>
      <c r="BG128" s="283">
        <f t="shared" si="81"/>
        <v>0</v>
      </c>
      <c r="BH128" s="149">
        <f t="shared" si="82"/>
        <v>1</v>
      </c>
      <c r="BI128" s="149">
        <f t="shared" si="90"/>
        <v>0</v>
      </c>
      <c r="BJ128" s="280">
        <f t="shared" si="91"/>
        <v>1</v>
      </c>
      <c r="BK128" s="356">
        <f t="shared" si="83"/>
        <v>0</v>
      </c>
      <c r="BL128" s="149">
        <f t="shared" si="84"/>
        <v>0</v>
      </c>
      <c r="BM128" s="149">
        <f t="shared" si="92"/>
        <v>0</v>
      </c>
      <c r="BN128" s="278">
        <f t="shared" si="93"/>
        <v>0</v>
      </c>
      <c r="BO128" s="149">
        <f t="shared" si="85"/>
        <v>0</v>
      </c>
      <c r="BP128" s="149">
        <f t="shared" si="86"/>
        <v>0</v>
      </c>
      <c r="BQ128" s="149">
        <f t="shared" si="94"/>
        <v>0</v>
      </c>
      <c r="BR128" s="356">
        <f t="shared" si="87"/>
        <v>0</v>
      </c>
      <c r="BS128" s="149">
        <f t="shared" si="88"/>
        <v>0</v>
      </c>
      <c r="BT128" s="149">
        <f t="shared" si="95"/>
        <v>1</v>
      </c>
      <c r="BU128" s="356">
        <f t="shared" si="51"/>
        <v>0</v>
      </c>
      <c r="BV128" s="149">
        <f t="shared" si="52"/>
        <v>0</v>
      </c>
      <c r="BW128" s="113">
        <f t="shared" si="53"/>
        <v>0</v>
      </c>
      <c r="BX128" s="248">
        <f t="shared" si="54"/>
        <v>0</v>
      </c>
      <c r="BY128" s="175">
        <f t="shared" si="55"/>
        <v>0</v>
      </c>
      <c r="BZ128" s="356">
        <f t="shared" si="96"/>
        <v>0</v>
      </c>
      <c r="CA128" s="149">
        <f t="shared" si="97"/>
        <v>0</v>
      </c>
      <c r="CB128" s="149">
        <f t="shared" si="98"/>
        <v>1</v>
      </c>
      <c r="CC128" s="276">
        <f t="shared" si="99"/>
        <v>1</v>
      </c>
      <c r="CD128" s="248">
        <f t="shared" si="100"/>
        <v>1</v>
      </c>
      <c r="CE128" s="274">
        <f t="shared" si="89"/>
        <v>1</v>
      </c>
      <c r="CF128" s="356">
        <f t="shared" si="101"/>
        <v>0</v>
      </c>
      <c r="CG128" s="149">
        <f t="shared" si="102"/>
        <v>0</v>
      </c>
      <c r="CH128" s="150">
        <f t="shared" si="103"/>
        <v>0</v>
      </c>
      <c r="CI128" s="149">
        <f t="shared" si="64"/>
        <v>0</v>
      </c>
      <c r="CJ128" s="149">
        <f t="shared" si="65"/>
        <v>1</v>
      </c>
      <c r="CK128" s="149">
        <f t="shared" si="66"/>
        <v>1</v>
      </c>
      <c r="CL128" s="149">
        <f t="shared" si="67"/>
        <v>2</v>
      </c>
      <c r="CM128" s="149">
        <f t="shared" si="68"/>
        <v>1</v>
      </c>
      <c r="CN128" s="283">
        <f t="shared" si="104"/>
        <v>1</v>
      </c>
      <c r="CO128" s="149">
        <f t="shared" si="105"/>
        <v>0</v>
      </c>
      <c r="CP128" s="149">
        <f t="shared" si="106"/>
        <v>0</v>
      </c>
      <c r="CQ128" s="283">
        <f t="shared" si="72"/>
        <v>1</v>
      </c>
      <c r="CR128" s="149" t="str">
        <f t="shared" si="73"/>
        <v xml:space="preserve"> 2050</v>
      </c>
      <c r="CS128" s="149">
        <f t="shared" si="74"/>
        <v>2050</v>
      </c>
      <c r="CT128" s="149">
        <v>0</v>
      </c>
      <c r="CU128" s="149">
        <v>0</v>
      </c>
      <c r="CV128" s="149">
        <v>1</v>
      </c>
      <c r="CW128" s="149">
        <v>1</v>
      </c>
      <c r="CX128" s="149">
        <v>0</v>
      </c>
      <c r="CY128" s="149">
        <v>0</v>
      </c>
      <c r="CZ128" s="149">
        <v>0</v>
      </c>
      <c r="DA128" s="149">
        <v>0</v>
      </c>
      <c r="DB128" s="149">
        <v>0</v>
      </c>
      <c r="DC128" s="149">
        <v>1</v>
      </c>
      <c r="DD128" s="149">
        <v>0</v>
      </c>
      <c r="DE128" s="149">
        <v>1</v>
      </c>
      <c r="DF128" s="149">
        <v>0</v>
      </c>
      <c r="DG128" s="149">
        <v>1</v>
      </c>
      <c r="DH128" s="149">
        <v>0</v>
      </c>
      <c r="DI128" s="149">
        <v>1</v>
      </c>
      <c r="DJ128" s="149">
        <v>1</v>
      </c>
      <c r="DK128" s="149">
        <v>0</v>
      </c>
      <c r="DL128" s="149">
        <v>1</v>
      </c>
      <c r="DM128" s="149">
        <v>1</v>
      </c>
      <c r="DN128" s="149">
        <v>0</v>
      </c>
      <c r="DO128" s="149">
        <v>1</v>
      </c>
      <c r="DP128" s="149">
        <v>0</v>
      </c>
      <c r="DQ128" s="149" t="s">
        <v>154</v>
      </c>
      <c r="DR128" s="149" t="s">
        <v>158</v>
      </c>
      <c r="DS128" s="149" t="s">
        <v>154</v>
      </c>
      <c r="DT128" s="149" t="s">
        <v>7865</v>
      </c>
      <c r="DU128" s="149" t="s">
        <v>150</v>
      </c>
      <c r="DV128" s="149">
        <v>0</v>
      </c>
      <c r="DW128" s="149" t="str">
        <f t="shared" si="75"/>
        <v>Y</v>
      </c>
      <c r="DX128" s="149" t="str">
        <f t="shared" si="76"/>
        <v/>
      </c>
      <c r="DY128" s="149" t="str">
        <f t="shared" si="77"/>
        <v>Y</v>
      </c>
      <c r="DZ128" s="149" t="str">
        <f t="shared" si="78"/>
        <v>N</v>
      </c>
      <c r="EA128" s="149" t="str">
        <f t="shared" si="79"/>
        <v>Yes</v>
      </c>
      <c r="EC128" s="149">
        <f t="shared" si="80"/>
        <v>2050</v>
      </c>
    </row>
    <row r="129" spans="1:133" s="149" customFormat="1" ht="16.5" customHeight="1">
      <c r="A129" s="149">
        <v>126</v>
      </c>
      <c r="B129" s="149">
        <v>186</v>
      </c>
      <c r="C129" s="150" t="s">
        <v>897</v>
      </c>
      <c r="D129" s="149" t="s">
        <v>560</v>
      </c>
      <c r="E129" s="149" t="s">
        <v>214</v>
      </c>
      <c r="F129" s="149" t="s">
        <v>349</v>
      </c>
      <c r="G129" s="149" t="s">
        <v>176</v>
      </c>
      <c r="H129" s="168" t="s">
        <v>898</v>
      </c>
      <c r="I129" s="149" t="s">
        <v>899</v>
      </c>
      <c r="J129" s="149">
        <v>0.319</v>
      </c>
      <c r="K129" s="149" t="s">
        <v>900</v>
      </c>
      <c r="L129" s="149">
        <v>83825</v>
      </c>
      <c r="M129" s="150">
        <v>11</v>
      </c>
      <c r="N129" s="149" t="s">
        <v>154</v>
      </c>
      <c r="O129" s="149" t="s">
        <v>153</v>
      </c>
      <c r="P129" s="150" t="s">
        <v>153</v>
      </c>
      <c r="Q129" s="149" t="s">
        <v>154</v>
      </c>
      <c r="R129" s="149" t="s">
        <v>154</v>
      </c>
      <c r="S129" s="149" t="s">
        <v>153</v>
      </c>
      <c r="T129" s="149" t="s">
        <v>153</v>
      </c>
      <c r="U129" s="151" t="s">
        <v>153</v>
      </c>
      <c r="V129" s="149" t="s">
        <v>153</v>
      </c>
      <c r="W129" s="149" t="s">
        <v>153</v>
      </c>
      <c r="X129" s="152" t="s">
        <v>153</v>
      </c>
      <c r="Y129" s="149" t="s">
        <v>153</v>
      </c>
      <c r="Z129" s="149" t="s">
        <v>153</v>
      </c>
      <c r="AA129" s="150"/>
      <c r="AC129" s="149" t="s">
        <v>9</v>
      </c>
      <c r="AD129" s="149" t="s">
        <v>240</v>
      </c>
      <c r="AE129" s="149" t="s">
        <v>157</v>
      </c>
      <c r="AF129" s="149" t="s">
        <v>157</v>
      </c>
      <c r="AG129" s="149" t="s">
        <v>168</v>
      </c>
      <c r="AH129" s="150" t="s">
        <v>159</v>
      </c>
      <c r="AJ129" s="149" t="s">
        <v>154</v>
      </c>
      <c r="AK129" s="170" t="s">
        <v>153</v>
      </c>
      <c r="AN129" s="150"/>
      <c r="AO129" s="149" t="s">
        <v>901</v>
      </c>
      <c r="AP129" s="149" t="s">
        <v>150</v>
      </c>
      <c r="AQ129" s="149" t="s">
        <v>218</v>
      </c>
      <c r="AR129" s="262" t="s">
        <v>902</v>
      </c>
      <c r="AS129" s="149">
        <v>2050</v>
      </c>
      <c r="AT129" s="149" t="s">
        <v>903</v>
      </c>
      <c r="AU129" s="150"/>
      <c r="AV129" s="149" t="s">
        <v>157</v>
      </c>
      <c r="AW129" s="172" t="s">
        <v>168</v>
      </c>
      <c r="AX129" s="149" t="s">
        <v>158</v>
      </c>
      <c r="AY129" s="149" t="s">
        <v>150</v>
      </c>
      <c r="AZ129" s="149" t="s">
        <v>904</v>
      </c>
      <c r="BA129" s="149">
        <v>2030</v>
      </c>
      <c r="BC129" s="150"/>
      <c r="BE129" s="173"/>
      <c r="BF129" s="150"/>
      <c r="BG129" s="283">
        <f t="shared" si="81"/>
        <v>0</v>
      </c>
      <c r="BH129" s="149">
        <f t="shared" si="82"/>
        <v>0</v>
      </c>
      <c r="BI129" s="149">
        <f t="shared" si="90"/>
        <v>0</v>
      </c>
      <c r="BJ129" s="280">
        <f t="shared" si="91"/>
        <v>0</v>
      </c>
      <c r="BK129" s="356">
        <f t="shared" si="83"/>
        <v>0</v>
      </c>
      <c r="BL129" s="149">
        <f t="shared" si="84"/>
        <v>0</v>
      </c>
      <c r="BM129" s="149">
        <f t="shared" si="92"/>
        <v>0</v>
      </c>
      <c r="BN129" s="278">
        <f t="shared" si="93"/>
        <v>0</v>
      </c>
      <c r="BO129" s="149">
        <f t="shared" si="85"/>
        <v>0</v>
      </c>
      <c r="BP129" s="149">
        <f t="shared" si="86"/>
        <v>0</v>
      </c>
      <c r="BQ129" s="149">
        <f t="shared" si="94"/>
        <v>0</v>
      </c>
      <c r="BR129" s="356">
        <f t="shared" si="87"/>
        <v>0</v>
      </c>
      <c r="BS129" s="149">
        <f t="shared" si="88"/>
        <v>0</v>
      </c>
      <c r="BT129" s="149">
        <f t="shared" si="95"/>
        <v>1</v>
      </c>
      <c r="BU129" s="356">
        <f t="shared" si="51"/>
        <v>0</v>
      </c>
      <c r="BV129" s="149">
        <f t="shared" si="52"/>
        <v>0</v>
      </c>
      <c r="BW129" s="113">
        <f t="shared" si="53"/>
        <v>0</v>
      </c>
      <c r="BX129" s="248">
        <f t="shared" si="54"/>
        <v>0</v>
      </c>
      <c r="BY129" s="175">
        <f t="shared" si="55"/>
        <v>0</v>
      </c>
      <c r="BZ129" s="356">
        <f t="shared" si="96"/>
        <v>0</v>
      </c>
      <c r="CA129" s="149">
        <f t="shared" si="97"/>
        <v>0</v>
      </c>
      <c r="CB129" s="149">
        <f t="shared" si="98"/>
        <v>1</v>
      </c>
      <c r="CC129" s="276">
        <f t="shared" si="99"/>
        <v>1</v>
      </c>
      <c r="CD129" s="248">
        <f t="shared" si="100"/>
        <v>1</v>
      </c>
      <c r="CE129" s="274">
        <f t="shared" si="89"/>
        <v>1</v>
      </c>
      <c r="CF129" s="356">
        <f t="shared" si="101"/>
        <v>0</v>
      </c>
      <c r="CG129" s="149">
        <f t="shared" si="102"/>
        <v>1</v>
      </c>
      <c r="CH129" s="150">
        <f t="shared" si="103"/>
        <v>0</v>
      </c>
      <c r="CI129" s="149">
        <f t="shared" si="64"/>
        <v>0</v>
      </c>
      <c r="CJ129" s="149">
        <f t="shared" si="65"/>
        <v>0</v>
      </c>
      <c r="CK129" s="149">
        <f t="shared" si="66"/>
        <v>1</v>
      </c>
      <c r="CL129" s="149">
        <f t="shared" si="67"/>
        <v>1</v>
      </c>
      <c r="CM129" s="149">
        <f t="shared" si="68"/>
        <v>1</v>
      </c>
      <c r="CN129" s="283">
        <f t="shared" si="104"/>
        <v>1</v>
      </c>
      <c r="CO129" s="149">
        <f t="shared" si="105"/>
        <v>0</v>
      </c>
      <c r="CP129" s="149">
        <f t="shared" si="106"/>
        <v>0</v>
      </c>
      <c r="CQ129" s="283" t="str">
        <f t="shared" si="72"/>
        <v/>
      </c>
      <c r="CR129" s="149" t="str">
        <f t="shared" si="73"/>
        <v xml:space="preserve"> 2050</v>
      </c>
      <c r="CS129" s="149">
        <f t="shared" si="74"/>
        <v>2050</v>
      </c>
      <c r="CT129" s="149">
        <v>0</v>
      </c>
      <c r="CU129" s="149">
        <v>0</v>
      </c>
      <c r="CV129" s="149">
        <v>0</v>
      </c>
      <c r="CW129" s="149">
        <v>0</v>
      </c>
      <c r="CX129" s="149">
        <v>0</v>
      </c>
      <c r="CY129" s="149">
        <v>0</v>
      </c>
      <c r="CZ129" s="149">
        <v>1</v>
      </c>
      <c r="DA129" s="149">
        <v>1</v>
      </c>
      <c r="DB129" s="149">
        <v>0</v>
      </c>
      <c r="DC129" s="149">
        <v>0</v>
      </c>
      <c r="DD129" s="149">
        <v>0</v>
      </c>
      <c r="DE129" s="149">
        <v>0</v>
      </c>
      <c r="DF129" s="149">
        <v>0</v>
      </c>
      <c r="DG129" s="149">
        <v>0</v>
      </c>
      <c r="DH129" s="149">
        <v>0</v>
      </c>
      <c r="DI129" s="149">
        <v>0</v>
      </c>
      <c r="DJ129" s="149">
        <v>1</v>
      </c>
      <c r="DK129" s="149">
        <v>0</v>
      </c>
      <c r="DL129" s="149">
        <v>1</v>
      </c>
      <c r="DM129" s="149">
        <v>0</v>
      </c>
      <c r="DN129" s="149">
        <v>0</v>
      </c>
      <c r="DO129" s="149">
        <v>1</v>
      </c>
      <c r="DP129" s="149">
        <v>0</v>
      </c>
      <c r="DQ129" s="149" t="s">
        <v>154</v>
      </c>
      <c r="DR129" s="149">
        <v>0</v>
      </c>
      <c r="DS129" s="149" t="s">
        <v>160</v>
      </c>
      <c r="DT129" s="149" t="s">
        <v>154</v>
      </c>
      <c r="DU129" s="149">
        <v>0</v>
      </c>
      <c r="DV129" s="149" t="s">
        <v>3005</v>
      </c>
      <c r="DW129" s="149" t="str">
        <f t="shared" si="75"/>
        <v>N</v>
      </c>
      <c r="DX129" s="149" t="str">
        <f t="shared" si="76"/>
        <v/>
      </c>
      <c r="DY129" s="149" t="str">
        <f t="shared" si="77"/>
        <v>Y</v>
      </c>
      <c r="DZ129" s="149" t="str">
        <f t="shared" si="78"/>
        <v>N</v>
      </c>
      <c r="EA129" s="149" t="str">
        <f t="shared" si="79"/>
        <v>Yes</v>
      </c>
      <c r="EC129" s="149">
        <f t="shared" si="80"/>
        <v>2050</v>
      </c>
    </row>
    <row r="130" spans="1:133" s="149" customFormat="1" ht="16.5" customHeight="1">
      <c r="A130" s="149">
        <v>127</v>
      </c>
      <c r="B130" s="149">
        <v>116</v>
      </c>
      <c r="C130" s="150" t="s">
        <v>905</v>
      </c>
      <c r="D130" s="149" t="s">
        <v>192</v>
      </c>
      <c r="E130" s="149" t="s">
        <v>193</v>
      </c>
      <c r="F130" s="149" t="s">
        <v>686</v>
      </c>
      <c r="G130" s="149" t="s">
        <v>176</v>
      </c>
      <c r="H130" s="168" t="s">
        <v>906</v>
      </c>
      <c r="I130" s="149" t="s">
        <v>907</v>
      </c>
      <c r="J130" s="149">
        <v>-0.681</v>
      </c>
      <c r="K130" s="149" t="s">
        <v>908</v>
      </c>
      <c r="L130" s="149">
        <v>31528</v>
      </c>
      <c r="M130" s="150">
        <v>31</v>
      </c>
      <c r="N130" s="149" t="s">
        <v>154</v>
      </c>
      <c r="O130" s="149" t="s">
        <v>153</v>
      </c>
      <c r="P130" s="150" t="s">
        <v>153</v>
      </c>
      <c r="Q130" s="149" t="s">
        <v>154</v>
      </c>
      <c r="R130" s="149" t="s">
        <v>154</v>
      </c>
      <c r="S130" s="149" t="s">
        <v>153</v>
      </c>
      <c r="T130" s="149" t="s">
        <v>153</v>
      </c>
      <c r="U130" s="151" t="s">
        <v>153</v>
      </c>
      <c r="V130" s="149" t="s">
        <v>153</v>
      </c>
      <c r="W130" s="149" t="s">
        <v>153</v>
      </c>
      <c r="X130" s="152" t="s">
        <v>153</v>
      </c>
      <c r="Y130" s="149" t="s">
        <v>153</v>
      </c>
      <c r="Z130" s="149" t="s">
        <v>153</v>
      </c>
      <c r="AA130" s="150"/>
      <c r="AC130" s="149" t="s">
        <v>167</v>
      </c>
      <c r="AD130" s="149" t="s">
        <v>6</v>
      </c>
      <c r="AE130" s="149" t="s">
        <v>157</v>
      </c>
      <c r="AF130" s="149" t="s">
        <v>157</v>
      </c>
      <c r="AG130" s="149" t="s">
        <v>157</v>
      </c>
      <c r="AH130" s="150" t="s">
        <v>218</v>
      </c>
      <c r="AJ130" s="149" t="s">
        <v>154</v>
      </c>
      <c r="AK130" s="170" t="s">
        <v>153</v>
      </c>
      <c r="AN130" s="150"/>
      <c r="AO130" s="149" t="s">
        <v>219</v>
      </c>
      <c r="AP130" s="149" t="s">
        <v>150</v>
      </c>
      <c r="AQ130" s="149" t="s">
        <v>218</v>
      </c>
      <c r="AR130" s="149" t="s">
        <v>909</v>
      </c>
      <c r="AS130" s="149">
        <v>2046</v>
      </c>
      <c r="AU130" s="150"/>
      <c r="AV130" s="149" t="s">
        <v>157</v>
      </c>
      <c r="AW130" s="172" t="s">
        <v>190</v>
      </c>
      <c r="AX130" s="149" t="s">
        <v>158</v>
      </c>
      <c r="AY130" s="149" t="s">
        <v>154</v>
      </c>
      <c r="AZ130" s="149" t="s">
        <v>153</v>
      </c>
      <c r="BA130" s="149" t="s">
        <v>153</v>
      </c>
      <c r="BC130" s="150"/>
      <c r="BE130" s="173"/>
      <c r="BF130" s="150"/>
      <c r="BG130" s="283">
        <f t="shared" si="81"/>
        <v>0</v>
      </c>
      <c r="BH130" s="149">
        <f t="shared" si="82"/>
        <v>0</v>
      </c>
      <c r="BI130" s="149">
        <f t="shared" si="90"/>
        <v>0</v>
      </c>
      <c r="BJ130" s="280">
        <f t="shared" si="91"/>
        <v>0</v>
      </c>
      <c r="BK130" s="356">
        <f t="shared" si="83"/>
        <v>0</v>
      </c>
      <c r="BL130" s="149">
        <f t="shared" si="84"/>
        <v>0</v>
      </c>
      <c r="BM130" s="149">
        <f t="shared" si="92"/>
        <v>0</v>
      </c>
      <c r="BN130" s="278">
        <f t="shared" si="93"/>
        <v>0</v>
      </c>
      <c r="BO130" s="149">
        <f t="shared" si="85"/>
        <v>0</v>
      </c>
      <c r="BP130" s="149">
        <f t="shared" si="86"/>
        <v>0</v>
      </c>
      <c r="BQ130" s="149">
        <f t="shared" si="94"/>
        <v>0</v>
      </c>
      <c r="BR130" s="356">
        <f t="shared" si="87"/>
        <v>0</v>
      </c>
      <c r="BS130" s="149">
        <f t="shared" si="88"/>
        <v>0</v>
      </c>
      <c r="BT130" s="149">
        <f t="shared" si="95"/>
        <v>1</v>
      </c>
      <c r="BU130" s="356">
        <f t="shared" si="51"/>
        <v>0</v>
      </c>
      <c r="BV130" s="149">
        <f t="shared" si="52"/>
        <v>0</v>
      </c>
      <c r="BW130" s="113">
        <f t="shared" si="53"/>
        <v>0</v>
      </c>
      <c r="BX130" s="248">
        <f t="shared" si="54"/>
        <v>0</v>
      </c>
      <c r="BY130" s="175">
        <f t="shared" si="55"/>
        <v>0</v>
      </c>
      <c r="BZ130" s="356">
        <f t="shared" si="96"/>
        <v>0</v>
      </c>
      <c r="CA130" s="149">
        <f t="shared" si="97"/>
        <v>0</v>
      </c>
      <c r="CB130" s="149">
        <f t="shared" si="98"/>
        <v>1</v>
      </c>
      <c r="CC130" s="276">
        <f t="shared" si="99"/>
        <v>1</v>
      </c>
      <c r="CD130" s="248">
        <f t="shared" si="100"/>
        <v>1</v>
      </c>
      <c r="CE130" s="274">
        <f t="shared" si="89"/>
        <v>1</v>
      </c>
      <c r="CF130" s="356">
        <f t="shared" si="101"/>
        <v>0</v>
      </c>
      <c r="CG130" s="149">
        <f t="shared" si="102"/>
        <v>0</v>
      </c>
      <c r="CH130" s="150">
        <f t="shared" si="103"/>
        <v>0</v>
      </c>
      <c r="CI130" s="149">
        <f t="shared" si="64"/>
        <v>0</v>
      </c>
      <c r="CJ130" s="149">
        <f t="shared" si="65"/>
        <v>0</v>
      </c>
      <c r="CK130" s="149">
        <f t="shared" si="66"/>
        <v>1</v>
      </c>
      <c r="CL130" s="149">
        <f t="shared" si="67"/>
        <v>1</v>
      </c>
      <c r="CM130" s="149">
        <f t="shared" si="68"/>
        <v>1</v>
      </c>
      <c r="CN130" s="283">
        <f t="shared" si="104"/>
        <v>1</v>
      </c>
      <c r="CO130" s="149">
        <f t="shared" si="105"/>
        <v>0</v>
      </c>
      <c r="CP130" s="149">
        <f t="shared" si="106"/>
        <v>0</v>
      </c>
      <c r="CQ130" s="283" t="str">
        <f t="shared" si="72"/>
        <v/>
      </c>
      <c r="CR130" s="149" t="str">
        <f t="shared" si="73"/>
        <v xml:space="preserve"> 2046</v>
      </c>
      <c r="CS130" s="149">
        <f t="shared" si="74"/>
        <v>2046</v>
      </c>
      <c r="CT130" s="149">
        <v>0</v>
      </c>
      <c r="CU130" s="149">
        <v>0</v>
      </c>
      <c r="CV130" s="149">
        <v>0</v>
      </c>
      <c r="CW130" s="149">
        <v>0</v>
      </c>
      <c r="CX130" s="149">
        <v>0</v>
      </c>
      <c r="CY130" s="149">
        <v>0</v>
      </c>
      <c r="CZ130" s="149">
        <v>1</v>
      </c>
      <c r="DA130" s="149">
        <v>1</v>
      </c>
      <c r="DB130" s="149">
        <v>0</v>
      </c>
      <c r="DC130" s="149">
        <v>0</v>
      </c>
      <c r="DD130" s="149">
        <v>0</v>
      </c>
      <c r="DE130" s="149">
        <v>0</v>
      </c>
      <c r="DF130" s="149">
        <v>0</v>
      </c>
      <c r="DG130" s="149">
        <v>0</v>
      </c>
      <c r="DH130" s="149">
        <v>0</v>
      </c>
      <c r="DI130" s="149">
        <v>0</v>
      </c>
      <c r="DJ130" s="149">
        <v>1</v>
      </c>
      <c r="DK130" s="149">
        <v>0</v>
      </c>
      <c r="DL130" s="149">
        <v>1</v>
      </c>
      <c r="DM130" s="149">
        <v>1</v>
      </c>
      <c r="DN130" s="149">
        <v>0</v>
      </c>
      <c r="DO130" s="149">
        <v>1</v>
      </c>
      <c r="DP130" s="149">
        <v>0</v>
      </c>
      <c r="DQ130" s="149" t="s">
        <v>154</v>
      </c>
      <c r="DR130" s="149">
        <v>0</v>
      </c>
      <c r="DS130" s="149" t="s">
        <v>160</v>
      </c>
      <c r="DT130" s="149" t="s">
        <v>154</v>
      </c>
      <c r="DU130" s="149">
        <v>0</v>
      </c>
      <c r="DV130" s="149" t="s">
        <v>150</v>
      </c>
      <c r="DW130" s="149" t="str">
        <f t="shared" si="75"/>
        <v>N</v>
      </c>
      <c r="DX130" s="149" t="str">
        <f t="shared" si="76"/>
        <v/>
      </c>
      <c r="DY130" s="149" t="str">
        <f t="shared" si="77"/>
        <v>Y</v>
      </c>
      <c r="DZ130" s="149" t="str">
        <f t="shared" si="78"/>
        <v>N</v>
      </c>
      <c r="EA130" s="149" t="str">
        <f t="shared" si="79"/>
        <v>Yes</v>
      </c>
      <c r="EC130" s="149">
        <f t="shared" si="80"/>
        <v>2046</v>
      </c>
    </row>
    <row r="131" spans="1:133" s="149" customFormat="1" ht="16.5" customHeight="1">
      <c r="A131" s="149">
        <v>128</v>
      </c>
      <c r="B131" s="149" t="e">
        <v>#N/A</v>
      </c>
      <c r="C131" s="150" t="s">
        <v>910</v>
      </c>
      <c r="D131" s="149" t="s">
        <v>516</v>
      </c>
      <c r="E131" s="149" t="s">
        <v>517</v>
      </c>
      <c r="F131" s="149" t="s">
        <v>264</v>
      </c>
      <c r="G131" s="149" t="s">
        <v>176</v>
      </c>
      <c r="H131" s="168" t="s">
        <v>911</v>
      </c>
      <c r="I131" s="149" t="s">
        <v>912</v>
      </c>
      <c r="J131" s="149">
        <v>-0.259</v>
      </c>
      <c r="K131" s="149" t="s">
        <v>913</v>
      </c>
      <c r="L131" s="149">
        <v>341321</v>
      </c>
      <c r="M131" s="150">
        <v>31</v>
      </c>
      <c r="N131" s="149" t="s">
        <v>154</v>
      </c>
      <c r="O131" s="149" t="s">
        <v>153</v>
      </c>
      <c r="P131" s="150" t="s">
        <v>153</v>
      </c>
      <c r="Q131" s="149" t="s">
        <v>150</v>
      </c>
      <c r="R131" s="149" t="s">
        <v>150</v>
      </c>
      <c r="S131" s="149" t="s">
        <v>151</v>
      </c>
      <c r="T131" s="149" t="s">
        <v>152</v>
      </c>
      <c r="U131" s="151">
        <v>2030</v>
      </c>
      <c r="V131" s="149" t="s">
        <v>151</v>
      </c>
      <c r="W131" s="149" t="s">
        <v>152</v>
      </c>
      <c r="X131" s="152">
        <v>2040</v>
      </c>
      <c r="Y131" s="149" t="s">
        <v>150</v>
      </c>
      <c r="Z131" s="149" t="s">
        <v>151</v>
      </c>
      <c r="AA131" s="150">
        <v>2040</v>
      </c>
      <c r="AC131" s="149" t="s">
        <v>167</v>
      </c>
      <c r="AD131" s="149" t="s">
        <v>6</v>
      </c>
      <c r="AE131" s="149" t="s">
        <v>157</v>
      </c>
      <c r="AF131" s="149" t="s">
        <v>157</v>
      </c>
      <c r="AG131" s="149" t="s">
        <v>157</v>
      </c>
      <c r="AH131" s="150" t="s">
        <v>218</v>
      </c>
      <c r="AJ131" s="149" t="s">
        <v>154</v>
      </c>
      <c r="AK131" s="170" t="s">
        <v>153</v>
      </c>
      <c r="AN131" s="150"/>
      <c r="AO131" s="149" t="s">
        <v>219</v>
      </c>
      <c r="AP131" s="149" t="s">
        <v>150</v>
      </c>
      <c r="AQ131" s="149" t="s">
        <v>218</v>
      </c>
      <c r="AR131" s="149" t="s">
        <v>914</v>
      </c>
      <c r="AS131" s="149">
        <v>2040</v>
      </c>
      <c r="AU131" s="150"/>
      <c r="AV131" s="149" t="s">
        <v>157</v>
      </c>
      <c r="AW131" s="172" t="s">
        <v>168</v>
      </c>
      <c r="AX131" s="149" t="s">
        <v>158</v>
      </c>
      <c r="AY131" s="149" t="s">
        <v>154</v>
      </c>
      <c r="AZ131" s="149" t="s">
        <v>153</v>
      </c>
      <c r="BA131" s="149" t="s">
        <v>153</v>
      </c>
      <c r="BC131" s="150"/>
      <c r="BE131" s="173"/>
      <c r="BF131" s="150"/>
      <c r="BG131" s="283">
        <f t="shared" si="81"/>
        <v>0</v>
      </c>
      <c r="BH131" s="149">
        <f t="shared" si="82"/>
        <v>0</v>
      </c>
      <c r="BI131" s="149">
        <f t="shared" si="90"/>
        <v>0</v>
      </c>
      <c r="BJ131" s="280">
        <f t="shared" si="91"/>
        <v>0</v>
      </c>
      <c r="BK131" s="356">
        <f t="shared" si="83"/>
        <v>0</v>
      </c>
      <c r="BL131" s="149">
        <f t="shared" si="84"/>
        <v>1</v>
      </c>
      <c r="BM131" s="149">
        <f t="shared" si="92"/>
        <v>0</v>
      </c>
      <c r="BN131" s="278">
        <f t="shared" si="93"/>
        <v>1</v>
      </c>
      <c r="BO131" s="149">
        <f t="shared" si="85"/>
        <v>0</v>
      </c>
      <c r="BP131" s="149">
        <f t="shared" si="86"/>
        <v>0</v>
      </c>
      <c r="BQ131" s="149">
        <f t="shared" si="94"/>
        <v>1</v>
      </c>
      <c r="BR131" s="356">
        <f t="shared" si="87"/>
        <v>0</v>
      </c>
      <c r="BS131" s="149">
        <f t="shared" si="88"/>
        <v>0</v>
      </c>
      <c r="BT131" s="149">
        <f t="shared" si="95"/>
        <v>1</v>
      </c>
      <c r="BU131" s="356">
        <f t="shared" si="51"/>
        <v>0</v>
      </c>
      <c r="BV131" s="149">
        <f t="shared" si="52"/>
        <v>0</v>
      </c>
      <c r="BW131" s="113">
        <f t="shared" si="53"/>
        <v>0</v>
      </c>
      <c r="BX131" s="248">
        <f t="shared" si="54"/>
        <v>0</v>
      </c>
      <c r="BY131" s="175">
        <f t="shared" si="55"/>
        <v>0</v>
      </c>
      <c r="BZ131" s="356">
        <f t="shared" si="96"/>
        <v>0</v>
      </c>
      <c r="CA131" s="149">
        <f t="shared" si="97"/>
        <v>0</v>
      </c>
      <c r="CB131" s="149">
        <f t="shared" si="98"/>
        <v>1</v>
      </c>
      <c r="CC131" s="276">
        <f t="shared" si="99"/>
        <v>1</v>
      </c>
      <c r="CD131" s="248">
        <f t="shared" si="100"/>
        <v>1</v>
      </c>
      <c r="CE131" s="274">
        <f t="shared" si="89"/>
        <v>1</v>
      </c>
      <c r="CF131" s="356">
        <f t="shared" si="101"/>
        <v>0</v>
      </c>
      <c r="CG131" s="149">
        <f t="shared" si="102"/>
        <v>0</v>
      </c>
      <c r="CH131" s="150">
        <f t="shared" si="103"/>
        <v>0</v>
      </c>
      <c r="CI131" s="149">
        <f t="shared" si="64"/>
        <v>0</v>
      </c>
      <c r="CJ131" s="149">
        <f t="shared" si="65"/>
        <v>1</v>
      </c>
      <c r="CK131" s="149">
        <f t="shared" si="66"/>
        <v>1</v>
      </c>
      <c r="CL131" s="149">
        <f t="shared" si="67"/>
        <v>2</v>
      </c>
      <c r="CM131" s="149">
        <f t="shared" si="68"/>
        <v>1</v>
      </c>
      <c r="CN131" s="283">
        <f t="shared" si="104"/>
        <v>1</v>
      </c>
      <c r="CO131" s="149">
        <f t="shared" si="105"/>
        <v>0</v>
      </c>
      <c r="CP131" s="149">
        <f t="shared" si="106"/>
        <v>0</v>
      </c>
      <c r="CQ131" s="283">
        <f t="shared" si="72"/>
        <v>1</v>
      </c>
      <c r="CR131" s="149" t="str">
        <f t="shared" si="73"/>
        <v>2040 2040</v>
      </c>
      <c r="CS131" s="149">
        <f t="shared" si="74"/>
        <v>2040</v>
      </c>
      <c r="CT131" s="149" t="e">
        <v>#N/A</v>
      </c>
      <c r="CU131" s="149" t="e">
        <v>#N/A</v>
      </c>
      <c r="CV131" s="149" t="e">
        <v>#N/A</v>
      </c>
      <c r="CW131" s="149" t="e">
        <v>#N/A</v>
      </c>
      <c r="CX131" s="149" t="e">
        <v>#N/A</v>
      </c>
      <c r="CY131" s="149" t="e">
        <v>#N/A</v>
      </c>
      <c r="CZ131" s="149" t="e">
        <v>#N/A</v>
      </c>
      <c r="DA131" s="149" t="e">
        <v>#N/A</v>
      </c>
      <c r="DB131" s="149" t="e">
        <v>#N/A</v>
      </c>
      <c r="DC131" s="149" t="e">
        <v>#N/A</v>
      </c>
      <c r="DD131" s="149" t="e">
        <v>#N/A</v>
      </c>
      <c r="DE131" s="149" t="e">
        <v>#N/A</v>
      </c>
      <c r="DF131" s="149" t="e">
        <v>#N/A</v>
      </c>
      <c r="DG131" s="149" t="e">
        <v>#N/A</v>
      </c>
      <c r="DH131" s="149" t="e">
        <v>#N/A</v>
      </c>
      <c r="DI131" s="149" t="e">
        <v>#N/A</v>
      </c>
      <c r="DJ131" s="149" t="e">
        <v>#N/A</v>
      </c>
      <c r="DK131" s="149" t="e">
        <v>#N/A</v>
      </c>
      <c r="DL131" s="149" t="e">
        <v>#N/A</v>
      </c>
      <c r="DM131" s="149" t="e">
        <v>#N/A</v>
      </c>
      <c r="DN131" s="149" t="e">
        <v>#N/A</v>
      </c>
      <c r="DO131" s="149" t="e">
        <v>#N/A</v>
      </c>
      <c r="DP131" s="149" t="e">
        <v>#N/A</v>
      </c>
      <c r="DQ131" s="149" t="e">
        <v>#N/A</v>
      </c>
      <c r="DR131" s="149" t="e">
        <v>#N/A</v>
      </c>
      <c r="DS131" s="149" t="e">
        <v>#N/A</v>
      </c>
      <c r="DT131" s="149" t="e">
        <v>#N/A</v>
      </c>
      <c r="DU131" s="149" t="e">
        <v>#N/A</v>
      </c>
      <c r="DV131" s="149" t="e">
        <v>#N/A</v>
      </c>
      <c r="DW131" s="149" t="str">
        <f t="shared" si="75"/>
        <v>Y</v>
      </c>
      <c r="DX131" s="149" t="str">
        <f t="shared" si="76"/>
        <v>Targets set</v>
      </c>
      <c r="DY131" s="149" t="str">
        <f t="shared" si="77"/>
        <v>Y</v>
      </c>
      <c r="DZ131" s="149" t="str">
        <f t="shared" si="78"/>
        <v>N</v>
      </c>
      <c r="EA131" s="149" t="str">
        <f t="shared" si="79"/>
        <v>Yes</v>
      </c>
      <c r="EC131" s="149">
        <f t="shared" si="80"/>
        <v>2040</v>
      </c>
    </row>
    <row r="132" spans="1:133" s="149" customFormat="1" ht="16.5" customHeight="1">
      <c r="A132" s="149">
        <v>129</v>
      </c>
      <c r="B132" s="149">
        <v>140</v>
      </c>
      <c r="C132" s="150" t="s">
        <v>915</v>
      </c>
      <c r="D132" s="149" t="s">
        <v>818</v>
      </c>
      <c r="E132" s="149" t="s">
        <v>144</v>
      </c>
      <c r="F132" s="149" t="s">
        <v>284</v>
      </c>
      <c r="G132" s="149" t="s">
        <v>246</v>
      </c>
      <c r="H132" s="168" t="s">
        <v>916</v>
      </c>
      <c r="I132" s="149" t="s">
        <v>917</v>
      </c>
      <c r="J132" s="149">
        <v>0.393</v>
      </c>
      <c r="K132" s="149" t="s">
        <v>918</v>
      </c>
      <c r="L132" s="149">
        <v>229140</v>
      </c>
      <c r="M132" s="150">
        <v>31</v>
      </c>
      <c r="N132" s="149" t="s">
        <v>150</v>
      </c>
      <c r="O132" s="149">
        <v>2017</v>
      </c>
      <c r="P132" s="150">
        <v>2030</v>
      </c>
      <c r="Q132" s="149" t="s">
        <v>150</v>
      </c>
      <c r="R132" s="149" t="s">
        <v>150</v>
      </c>
      <c r="S132" s="149" t="s">
        <v>151</v>
      </c>
      <c r="T132" s="149" t="s">
        <v>152</v>
      </c>
      <c r="U132" s="151">
        <v>2032</v>
      </c>
      <c r="V132" s="149" t="s">
        <v>151</v>
      </c>
      <c r="W132" s="149" t="s">
        <v>152</v>
      </c>
      <c r="X132" s="152">
        <v>2050</v>
      </c>
      <c r="Y132" s="149" t="s">
        <v>150</v>
      </c>
      <c r="Z132" s="149" t="s">
        <v>151</v>
      </c>
      <c r="AA132" s="150">
        <v>2050</v>
      </c>
      <c r="AC132" s="149" t="s">
        <v>167</v>
      </c>
      <c r="AD132" s="149" t="s">
        <v>6</v>
      </c>
      <c r="AE132" s="149" t="s">
        <v>157</v>
      </c>
      <c r="AF132" s="149" t="s">
        <v>157</v>
      </c>
      <c r="AG132" s="149" t="s">
        <v>157</v>
      </c>
      <c r="AH132" s="150" t="s">
        <v>218</v>
      </c>
      <c r="AJ132" s="149" t="s">
        <v>154</v>
      </c>
      <c r="AK132" s="170" t="s">
        <v>153</v>
      </c>
      <c r="AN132" s="150"/>
      <c r="AO132" s="149" t="s">
        <v>219</v>
      </c>
      <c r="AP132" s="149" t="s">
        <v>150</v>
      </c>
      <c r="AQ132" s="149" t="s">
        <v>218</v>
      </c>
      <c r="AR132" s="149" t="s">
        <v>919</v>
      </c>
      <c r="AS132" s="149">
        <v>2050</v>
      </c>
      <c r="AU132" s="150"/>
      <c r="AV132" s="149" t="s">
        <v>157</v>
      </c>
      <c r="AW132" s="172" t="s">
        <v>312</v>
      </c>
      <c r="AX132" s="149" t="s">
        <v>158</v>
      </c>
      <c r="AY132" s="149" t="s">
        <v>154</v>
      </c>
      <c r="AZ132" s="149" t="s">
        <v>153</v>
      </c>
      <c r="BA132" s="149" t="s">
        <v>153</v>
      </c>
      <c r="BC132" s="150"/>
      <c r="BE132" s="173"/>
      <c r="BF132" s="150"/>
      <c r="BG132" s="283">
        <f t="shared" si="81"/>
        <v>0</v>
      </c>
      <c r="BH132" s="149">
        <f t="shared" si="82"/>
        <v>1</v>
      </c>
      <c r="BI132" s="149">
        <f t="shared" si="90"/>
        <v>0</v>
      </c>
      <c r="BJ132" s="280">
        <f t="shared" si="91"/>
        <v>1</v>
      </c>
      <c r="BK132" s="356">
        <f t="shared" si="83"/>
        <v>0</v>
      </c>
      <c r="BL132" s="149">
        <f t="shared" si="84"/>
        <v>0</v>
      </c>
      <c r="BM132" s="149">
        <f t="shared" si="92"/>
        <v>1</v>
      </c>
      <c r="BN132" s="278">
        <f t="shared" si="93"/>
        <v>1</v>
      </c>
      <c r="BO132" s="149">
        <f t="shared" si="85"/>
        <v>0</v>
      </c>
      <c r="BP132" s="149">
        <f t="shared" si="86"/>
        <v>0</v>
      </c>
      <c r="BQ132" s="149">
        <f t="shared" si="94"/>
        <v>1</v>
      </c>
      <c r="BR132" s="356">
        <f t="shared" si="87"/>
        <v>0</v>
      </c>
      <c r="BS132" s="149">
        <f t="shared" si="88"/>
        <v>0</v>
      </c>
      <c r="BT132" s="149">
        <f t="shared" si="95"/>
        <v>1</v>
      </c>
      <c r="BU132" s="356">
        <f t="shared" si="107" ref="BU132:BU195">IF(AND(AL132&lt;=2025,CC132=0,AJ132="Y"),1,0)</f>
        <v>0</v>
      </c>
      <c r="BV132" s="149">
        <f t="shared" si="108" ref="BV132:BV195">IF(AND(AL132&gt;=2026,AL132&lt;=2030,AJ132="Y",CC132=0),1,0)</f>
        <v>0</v>
      </c>
      <c r="BW132" s="113">
        <f t="shared" si="109" ref="BW132:BW195">IF(AND(AL132&gt;=2031,CC132=0,AJ132="Y"),1,0)</f>
        <v>0</v>
      </c>
      <c r="BX132" s="248">
        <f t="shared" si="110" ref="BX132:BX195">IF(AI132="G",1,0)</f>
        <v>0</v>
      </c>
      <c r="BY132" s="175">
        <f t="shared" si="111" ref="BY132:BY195">IF(AND(CC132=0,AJ132="Y"),1,0)</f>
        <v>0</v>
      </c>
      <c r="BZ132" s="356">
        <f t="shared" si="96"/>
        <v>0</v>
      </c>
      <c r="CA132" s="149">
        <f t="shared" si="97"/>
        <v>0</v>
      </c>
      <c r="CB132" s="149">
        <f t="shared" si="98"/>
        <v>1</v>
      </c>
      <c r="CC132" s="276">
        <f t="shared" si="99"/>
        <v>1</v>
      </c>
      <c r="CD132" s="248">
        <f t="shared" si="100"/>
        <v>1</v>
      </c>
      <c r="CE132" s="274">
        <f t="shared" si="89"/>
        <v>1</v>
      </c>
      <c r="CF132" s="356">
        <f t="shared" si="101"/>
        <v>0</v>
      </c>
      <c r="CG132" s="149">
        <f t="shared" si="102"/>
        <v>0</v>
      </c>
      <c r="CH132" s="150">
        <f t="shared" si="103"/>
        <v>0</v>
      </c>
      <c r="CI132" s="149">
        <f t="shared" si="112" ref="CI132:CI195">SUM(BZ132,BU132,BK132,BG132)</f>
        <v>0</v>
      </c>
      <c r="CJ132" s="149">
        <f t="shared" si="113" ref="CJ132:CJ195">SUM(CA132,BV132,BL132,BH132)</f>
        <v>1</v>
      </c>
      <c r="CK132" s="149">
        <f t="shared" si="114" ref="CK132:CK195">SUM(CB132,BW132,BM132,BI132)</f>
        <v>2</v>
      </c>
      <c r="CL132" s="149">
        <f t="shared" si="115" ref="CL132:CL195">CC132+BY132+BN132+BJ132</f>
        <v>3</v>
      </c>
      <c r="CM132" s="149">
        <f t="shared" si="116" ref="CM132:CM195">MAX(CE132,BN132,BJ132)</f>
        <v>1</v>
      </c>
      <c r="CN132" s="283">
        <f t="shared" si="104"/>
        <v>1</v>
      </c>
      <c r="CO132" s="149">
        <f t="shared" si="105"/>
        <v>0</v>
      </c>
      <c r="CP132" s="149">
        <f t="shared" si="106"/>
        <v>0</v>
      </c>
      <c r="CQ132" s="283" t="str">
        <f t="shared" si="117" ref="CQ132:CQ195">IF(OR(AND(U132&gt;=2026,U132&lt;=2030),AND(X132&gt;=2026,X132&lt;=2030)),1,"")</f>
        <v/>
      </c>
      <c r="CR132" s="149" t="str">
        <f t="shared" si="118" ref="CR132:CR195">AA132&amp;" "&amp;AS132</f>
        <v>2050 2050</v>
      </c>
      <c r="CS132" s="149">
        <f t="shared" si="119" ref="CS132:CS195">MAX(AA132,AS132)</f>
        <v>2050</v>
      </c>
      <c r="CT132" s="149">
        <v>0</v>
      </c>
      <c r="CU132" s="149">
        <v>0</v>
      </c>
      <c r="CV132" s="149">
        <v>1</v>
      </c>
      <c r="CW132" s="149">
        <v>1</v>
      </c>
      <c r="CX132" s="149">
        <v>0</v>
      </c>
      <c r="CY132" s="149">
        <v>0</v>
      </c>
      <c r="CZ132" s="149">
        <v>1</v>
      </c>
      <c r="DA132" s="149">
        <v>1</v>
      </c>
      <c r="DB132" s="149">
        <v>0</v>
      </c>
      <c r="DC132" s="149">
        <v>0</v>
      </c>
      <c r="DD132" s="149">
        <v>1</v>
      </c>
      <c r="DE132" s="149">
        <v>1</v>
      </c>
      <c r="DF132" s="149">
        <v>0</v>
      </c>
      <c r="DG132" s="149">
        <v>1</v>
      </c>
      <c r="DH132" s="149">
        <v>0</v>
      </c>
      <c r="DI132" s="149">
        <v>1</v>
      </c>
      <c r="DJ132" s="149">
        <v>1</v>
      </c>
      <c r="DK132" s="149">
        <v>0</v>
      </c>
      <c r="DL132" s="149">
        <v>1</v>
      </c>
      <c r="DM132" s="149">
        <v>1</v>
      </c>
      <c r="DN132" s="149">
        <v>0</v>
      </c>
      <c r="DO132" s="149">
        <v>1</v>
      </c>
      <c r="DP132" s="149">
        <v>0</v>
      </c>
      <c r="DQ132" s="149" t="s">
        <v>150</v>
      </c>
      <c r="DR132" s="149" t="s">
        <v>157</v>
      </c>
      <c r="DS132" s="149" t="s">
        <v>7859</v>
      </c>
      <c r="DT132" s="149" t="s">
        <v>160</v>
      </c>
      <c r="DU132" s="149" t="s">
        <v>150</v>
      </c>
      <c r="DV132" s="149" t="s">
        <v>150</v>
      </c>
      <c r="DW132" s="149" t="str">
        <f t="shared" si="120" ref="DW132:DW195">Q132</f>
        <v>Y</v>
      </c>
      <c r="DX132" s="149" t="str">
        <f t="shared" si="121" ref="DX132:DX195">Z132</f>
        <v>Targets set</v>
      </c>
      <c r="DY132" s="149" t="str">
        <f t="shared" si="122" ref="DY132:DY195">AP132</f>
        <v>Y</v>
      </c>
      <c r="DZ132" s="149" t="str">
        <f t="shared" si="123" ref="DZ132:DZ195">AJ132</f>
        <v>N</v>
      </c>
      <c r="EA132" s="149" t="str">
        <f t="shared" si="124" ref="EA132:EA195">AV132</f>
        <v>Yes</v>
      </c>
      <c r="EC132" s="149">
        <f t="shared" si="125" ref="EC132:EC195">MAX(AS132,AA132)</f>
        <v>2050</v>
      </c>
    </row>
    <row r="133" spans="1:133" s="149" customFormat="1" ht="16.5" customHeight="1">
      <c r="A133" s="149">
        <v>130</v>
      </c>
      <c r="B133" s="149">
        <v>148</v>
      </c>
      <c r="C133" s="150" t="s">
        <v>920</v>
      </c>
      <c r="D133" s="149" t="s">
        <v>290</v>
      </c>
      <c r="E133" s="149" t="s">
        <v>229</v>
      </c>
      <c r="F133" s="149" t="s">
        <v>264</v>
      </c>
      <c r="G133" s="149" t="s">
        <v>176</v>
      </c>
      <c r="H133" s="168" t="s">
        <v>921</v>
      </c>
      <c r="I133" s="149" t="s">
        <v>922</v>
      </c>
      <c r="J133" s="149">
        <v>0.185</v>
      </c>
      <c r="K133" s="149" t="s">
        <v>923</v>
      </c>
      <c r="L133" s="149">
        <v>156253</v>
      </c>
      <c r="M133" s="150">
        <v>24</v>
      </c>
      <c r="N133" s="149" t="s">
        <v>154</v>
      </c>
      <c r="O133" s="149" t="s">
        <v>153</v>
      </c>
      <c r="P133" s="150" t="s">
        <v>153</v>
      </c>
      <c r="Q133" s="149" t="s">
        <v>154</v>
      </c>
      <c r="R133" s="149" t="s">
        <v>154</v>
      </c>
      <c r="S133" s="149" t="s">
        <v>153</v>
      </c>
      <c r="T133" s="149" t="s">
        <v>153</v>
      </c>
      <c r="U133" s="151" t="s">
        <v>153</v>
      </c>
      <c r="V133" s="149" t="s">
        <v>153</v>
      </c>
      <c r="W133" s="149" t="s">
        <v>153</v>
      </c>
      <c r="X133" s="152" t="s">
        <v>153</v>
      </c>
      <c r="Y133" s="149" t="s">
        <v>153</v>
      </c>
      <c r="Z133" s="149" t="s">
        <v>153</v>
      </c>
      <c r="AA133" s="150"/>
      <c r="AC133" s="149" t="s">
        <v>167</v>
      </c>
      <c r="AD133" s="149" t="s">
        <v>6</v>
      </c>
      <c r="AE133" s="149" t="s">
        <v>157</v>
      </c>
      <c r="AF133" s="149" t="s">
        <v>157</v>
      </c>
      <c r="AG133" s="149" t="s">
        <v>168</v>
      </c>
      <c r="AH133" s="150" t="s">
        <v>159</v>
      </c>
      <c r="AJ133" s="149" t="s">
        <v>154</v>
      </c>
      <c r="AK133" s="170" t="s">
        <v>153</v>
      </c>
      <c r="AN133" s="150"/>
      <c r="AO133" s="149" t="s">
        <v>160</v>
      </c>
      <c r="AP133" s="149" t="s">
        <v>150</v>
      </c>
      <c r="AQ133" s="149" t="s">
        <v>159</v>
      </c>
      <c r="AR133" s="149" t="s">
        <v>924</v>
      </c>
      <c r="AS133" s="149">
        <v>2030</v>
      </c>
      <c r="AU133" s="150"/>
      <c r="AV133" s="149" t="s">
        <v>157</v>
      </c>
      <c r="AW133" s="172" t="s">
        <v>158</v>
      </c>
      <c r="AX133" s="149" t="s">
        <v>158</v>
      </c>
      <c r="AY133" s="149" t="s">
        <v>154</v>
      </c>
      <c r="AZ133" s="149" t="s">
        <v>153</v>
      </c>
      <c r="BA133" s="149" t="s">
        <v>153</v>
      </c>
      <c r="BC133" s="150"/>
      <c r="BE133" s="173"/>
      <c r="BF133" s="150"/>
      <c r="BG133" s="283">
        <f t="shared" si="126" ref="BG133:BG196">IF(AND($N133="Y",$P133&lt;=2025),1,0)</f>
        <v>0</v>
      </c>
      <c r="BH133" s="149">
        <f t="shared" si="127" ref="BH133:BH196">IF(AND($N133="Y",AND($P133&gt;2025,$P133&lt;=2030)),1,0)</f>
        <v>0</v>
      </c>
      <c r="BI133" s="149">
        <f t="shared" si="90"/>
        <v>0</v>
      </c>
      <c r="BJ133" s="280">
        <f t="shared" si="91"/>
        <v>0</v>
      </c>
      <c r="BK133" s="356">
        <f t="shared" si="128" ref="BK133:BK196">IF(AND($R133="Y",$U133&lt;=2025),1,0)</f>
        <v>0</v>
      </c>
      <c r="BL133" s="149">
        <f t="shared" si="129" ref="BL133:BL196">IF(AND($R133="Y",AND($U133&gt;2025,$U133&lt;=2030)),1,0)</f>
        <v>0</v>
      </c>
      <c r="BM133" s="149">
        <f t="shared" si="92"/>
        <v>0</v>
      </c>
      <c r="BN133" s="278">
        <f t="shared" si="93"/>
        <v>0</v>
      </c>
      <c r="BO133" s="149">
        <f t="shared" si="130" ref="BO133:BO196">IF(AND($Y133="Y",$AA133&lt;=2025),1,0)</f>
        <v>0</v>
      </c>
      <c r="BP133" s="149">
        <f t="shared" si="131" ref="BP133:BP196">IF(AND($Y133="Y",AND($AA133&gt;2025,$AA133&lt;=2030)),1,0)</f>
        <v>0</v>
      </c>
      <c r="BQ133" s="149">
        <f t="shared" si="94"/>
        <v>0</v>
      </c>
      <c r="BR133" s="356">
        <f t="shared" si="132" ref="BR133:BR196">IF(AND($AP133="Y",$AS133&lt;=2025),1,0)</f>
        <v>0</v>
      </c>
      <c r="BS133" s="149">
        <f t="shared" si="133" ref="BS133:BS196">IF(AND($AP133="Y",AND($AS133&gt;2025,$AS133&lt;=2030)),1,0)</f>
        <v>1</v>
      </c>
      <c r="BT133" s="149">
        <f t="shared" si="95"/>
        <v>0</v>
      </c>
      <c r="BU133" s="356">
        <f t="shared" si="107"/>
        <v>0</v>
      </c>
      <c r="BV133" s="149">
        <f t="shared" si="108"/>
        <v>0</v>
      </c>
      <c r="BW133" s="113">
        <f t="shared" si="109"/>
        <v>0</v>
      </c>
      <c r="BX133" s="248">
        <f t="shared" si="110"/>
        <v>0</v>
      </c>
      <c r="BY133" s="175">
        <f t="shared" si="111"/>
        <v>0</v>
      </c>
      <c r="BZ133" s="356">
        <f t="shared" si="96"/>
        <v>0</v>
      </c>
      <c r="CA133" s="149">
        <f t="shared" si="97"/>
        <v>1</v>
      </c>
      <c r="CB133" s="149">
        <f t="shared" si="98"/>
        <v>0</v>
      </c>
      <c r="CC133" s="276">
        <f t="shared" si="99"/>
        <v>1</v>
      </c>
      <c r="CD133" s="248">
        <f t="shared" si="100"/>
        <v>1</v>
      </c>
      <c r="CE133" s="274">
        <f t="shared" si="134" ref="CE133:CE196">MAX(CC133,BY133)</f>
        <v>1</v>
      </c>
      <c r="CF133" s="356">
        <f t="shared" si="101"/>
        <v>0</v>
      </c>
      <c r="CG133" s="149">
        <f t="shared" si="102"/>
        <v>0</v>
      </c>
      <c r="CH133" s="150">
        <f t="shared" si="103"/>
        <v>0</v>
      </c>
      <c r="CI133" s="149">
        <f t="shared" si="112"/>
        <v>0</v>
      </c>
      <c r="CJ133" s="149">
        <f t="shared" si="113"/>
        <v>1</v>
      </c>
      <c r="CK133" s="149">
        <f t="shared" si="114"/>
        <v>0</v>
      </c>
      <c r="CL133" s="149">
        <f t="shared" si="115"/>
        <v>1</v>
      </c>
      <c r="CM133" s="149">
        <f t="shared" si="116"/>
        <v>1</v>
      </c>
      <c r="CN133" s="283">
        <f t="shared" si="104"/>
        <v>1</v>
      </c>
      <c r="CO133" s="149">
        <f t="shared" si="105"/>
        <v>0</v>
      </c>
      <c r="CP133" s="149">
        <f t="shared" si="106"/>
        <v>0</v>
      </c>
      <c r="CQ133" s="283" t="str">
        <f t="shared" si="117"/>
        <v/>
      </c>
      <c r="CR133" s="149" t="str">
        <f t="shared" si="118"/>
        <v xml:space="preserve"> 2030</v>
      </c>
      <c r="CS133" s="149">
        <f t="shared" si="119"/>
        <v>2030</v>
      </c>
      <c r="CT133" s="149">
        <v>0</v>
      </c>
      <c r="CU133" s="149">
        <v>0</v>
      </c>
      <c r="CV133" s="149">
        <v>0</v>
      </c>
      <c r="CW133" s="149">
        <v>0</v>
      </c>
      <c r="CX133" s="149">
        <v>0</v>
      </c>
      <c r="CY133" s="149">
        <v>1</v>
      </c>
      <c r="CZ133" s="149">
        <v>0</v>
      </c>
      <c r="DA133" s="149">
        <v>1</v>
      </c>
      <c r="DB133" s="149">
        <v>0</v>
      </c>
      <c r="DC133" s="149">
        <v>0</v>
      </c>
      <c r="DD133" s="149">
        <v>0</v>
      </c>
      <c r="DE133" s="149">
        <v>0</v>
      </c>
      <c r="DF133" s="149">
        <v>0</v>
      </c>
      <c r="DG133" s="149">
        <v>0</v>
      </c>
      <c r="DH133" s="149">
        <v>0</v>
      </c>
      <c r="DI133" s="149">
        <v>0</v>
      </c>
      <c r="DJ133" s="149">
        <v>1</v>
      </c>
      <c r="DK133" s="149">
        <v>1</v>
      </c>
      <c r="DL133" s="149">
        <v>1</v>
      </c>
      <c r="DM133" s="149">
        <v>1</v>
      </c>
      <c r="DN133" s="149">
        <v>0</v>
      </c>
      <c r="DO133" s="149">
        <v>1</v>
      </c>
      <c r="DP133" s="149">
        <v>0</v>
      </c>
      <c r="DQ133" s="149" t="s">
        <v>154</v>
      </c>
      <c r="DR133" s="149">
        <v>0</v>
      </c>
      <c r="DS133" s="149" t="s">
        <v>7863</v>
      </c>
      <c r="DT133" s="149" t="s">
        <v>7858</v>
      </c>
      <c r="DU133" s="149">
        <v>0</v>
      </c>
      <c r="DV133" s="149" t="s">
        <v>150</v>
      </c>
      <c r="DW133" s="149" t="str">
        <f t="shared" si="120"/>
        <v>N</v>
      </c>
      <c r="DX133" s="149" t="str">
        <f t="shared" si="121"/>
        <v/>
      </c>
      <c r="DY133" s="149" t="str">
        <f t="shared" si="122"/>
        <v>Y</v>
      </c>
      <c r="DZ133" s="149" t="str">
        <f t="shared" si="123"/>
        <v>N</v>
      </c>
      <c r="EA133" s="149" t="str">
        <f t="shared" si="124"/>
        <v>Yes</v>
      </c>
      <c r="EC133" s="149">
        <f t="shared" si="125"/>
        <v>2030</v>
      </c>
    </row>
    <row r="134" spans="1:133" s="149" customFormat="1" ht="16.5" customHeight="1">
      <c r="A134" s="149">
        <v>131</v>
      </c>
      <c r="B134" s="149">
        <v>115</v>
      </c>
      <c r="C134" s="150" t="s">
        <v>925</v>
      </c>
      <c r="D134" s="149" t="s">
        <v>926</v>
      </c>
      <c r="E134" s="149" t="s">
        <v>206</v>
      </c>
      <c r="F134" s="149" t="s">
        <v>145</v>
      </c>
      <c r="G134" s="149" t="s">
        <v>146</v>
      </c>
      <c r="H134" s="168" t="s">
        <v>927</v>
      </c>
      <c r="I134" s="149" t="s">
        <v>928</v>
      </c>
      <c r="J134" s="149">
        <v>-0.60</v>
      </c>
      <c r="K134" s="149" t="s">
        <v>929</v>
      </c>
      <c r="L134" s="149">
        <v>138100</v>
      </c>
      <c r="M134" s="150">
        <v>25</v>
      </c>
      <c r="N134" s="149" t="s">
        <v>150</v>
      </c>
      <c r="O134" s="149">
        <v>2015</v>
      </c>
      <c r="P134" s="150">
        <v>2025</v>
      </c>
      <c r="Q134" s="149" t="s">
        <v>150</v>
      </c>
      <c r="R134" s="149" t="s">
        <v>150</v>
      </c>
      <c r="S134" s="149" t="s">
        <v>151</v>
      </c>
      <c r="T134" s="149" t="s">
        <v>152</v>
      </c>
      <c r="U134" s="151">
        <v>2030</v>
      </c>
      <c r="V134" s="149" t="s">
        <v>153</v>
      </c>
      <c r="W134" s="149" t="s">
        <v>153</v>
      </c>
      <c r="X134" s="152" t="s">
        <v>153</v>
      </c>
      <c r="Y134" s="149" t="s">
        <v>154</v>
      </c>
      <c r="Z134" s="149" t="s">
        <v>155</v>
      </c>
      <c r="AA134" s="150"/>
      <c r="AC134" s="149" t="s">
        <v>167</v>
      </c>
      <c r="AD134" s="149" t="s">
        <v>6</v>
      </c>
      <c r="AE134" s="149" t="s">
        <v>157</v>
      </c>
      <c r="AF134" s="149" t="s">
        <v>157</v>
      </c>
      <c r="AG134" s="149" t="s">
        <v>157</v>
      </c>
      <c r="AH134" s="150" t="s">
        <v>218</v>
      </c>
      <c r="AJ134" s="149" t="s">
        <v>154</v>
      </c>
      <c r="AK134" s="170" t="s">
        <v>153</v>
      </c>
      <c r="AN134" s="150"/>
      <c r="AO134" s="149" t="s">
        <v>219</v>
      </c>
      <c r="AP134" s="149" t="s">
        <v>150</v>
      </c>
      <c r="AQ134" s="149" t="s">
        <v>218</v>
      </c>
      <c r="AR134" s="149" t="s">
        <v>930</v>
      </c>
      <c r="AS134" s="149">
        <v>2045</v>
      </c>
      <c r="AU134" s="150"/>
      <c r="AV134" s="149" t="s">
        <v>157</v>
      </c>
      <c r="AW134" s="172" t="s">
        <v>171</v>
      </c>
      <c r="AX134" s="149" t="s">
        <v>158</v>
      </c>
      <c r="AY134" s="149" t="s">
        <v>154</v>
      </c>
      <c r="AZ134" s="149" t="s">
        <v>153</v>
      </c>
      <c r="BA134" s="149" t="s">
        <v>153</v>
      </c>
      <c r="BC134" s="150" t="s">
        <v>931</v>
      </c>
      <c r="BE134" s="173"/>
      <c r="BF134" s="150"/>
      <c r="BG134" s="283">
        <f t="shared" si="126"/>
        <v>1</v>
      </c>
      <c r="BH134" s="149">
        <f t="shared" si="127"/>
        <v>0</v>
      </c>
      <c r="BI134" s="149">
        <f t="shared" si="90"/>
        <v>0</v>
      </c>
      <c r="BJ134" s="280">
        <f t="shared" si="91"/>
        <v>1</v>
      </c>
      <c r="BK134" s="356">
        <f t="shared" si="128"/>
        <v>0</v>
      </c>
      <c r="BL134" s="149">
        <f t="shared" si="129"/>
        <v>1</v>
      </c>
      <c r="BM134" s="149">
        <f t="shared" si="92"/>
        <v>0</v>
      </c>
      <c r="BN134" s="278">
        <f t="shared" si="93"/>
        <v>1</v>
      </c>
      <c r="BO134" s="149">
        <f t="shared" si="130"/>
        <v>0</v>
      </c>
      <c r="BP134" s="149">
        <f t="shared" si="131"/>
        <v>0</v>
      </c>
      <c r="BQ134" s="149">
        <f t="shared" si="94"/>
        <v>0</v>
      </c>
      <c r="BR134" s="356">
        <f t="shared" si="132"/>
        <v>0</v>
      </c>
      <c r="BS134" s="149">
        <f t="shared" si="133"/>
        <v>0</v>
      </c>
      <c r="BT134" s="149">
        <f t="shared" si="95"/>
        <v>1</v>
      </c>
      <c r="BU134" s="356">
        <f t="shared" si="107"/>
        <v>0</v>
      </c>
      <c r="BV134" s="149">
        <f t="shared" si="108"/>
        <v>0</v>
      </c>
      <c r="BW134" s="113">
        <f t="shared" si="109"/>
        <v>0</v>
      </c>
      <c r="BX134" s="248">
        <f t="shared" si="110"/>
        <v>0</v>
      </c>
      <c r="BY134" s="175">
        <f t="shared" si="111"/>
        <v>0</v>
      </c>
      <c r="BZ134" s="356">
        <f t="shared" si="96"/>
        <v>0</v>
      </c>
      <c r="CA134" s="149">
        <f t="shared" si="97"/>
        <v>0</v>
      </c>
      <c r="CB134" s="149">
        <f t="shared" si="98"/>
        <v>1</v>
      </c>
      <c r="CC134" s="276">
        <f t="shared" si="99"/>
        <v>1</v>
      </c>
      <c r="CD134" s="248">
        <f t="shared" si="100"/>
        <v>1</v>
      </c>
      <c r="CE134" s="274">
        <f t="shared" si="134"/>
        <v>1</v>
      </c>
      <c r="CF134" s="356">
        <f t="shared" si="101"/>
        <v>0</v>
      </c>
      <c r="CG134" s="149">
        <f t="shared" si="102"/>
        <v>0</v>
      </c>
      <c r="CH134" s="150">
        <f t="shared" si="103"/>
        <v>0</v>
      </c>
      <c r="CI134" s="149">
        <f t="shared" si="112"/>
        <v>1</v>
      </c>
      <c r="CJ134" s="149">
        <f t="shared" si="113"/>
        <v>1</v>
      </c>
      <c r="CK134" s="149">
        <f t="shared" si="114"/>
        <v>1</v>
      </c>
      <c r="CL134" s="149">
        <f t="shared" si="115"/>
        <v>3</v>
      </c>
      <c r="CM134" s="149">
        <f t="shared" si="116"/>
        <v>1</v>
      </c>
      <c r="CN134" s="283">
        <f t="shared" si="104"/>
        <v>1</v>
      </c>
      <c r="CO134" s="149">
        <f t="shared" si="105"/>
        <v>0</v>
      </c>
      <c r="CP134" s="149">
        <f t="shared" si="106"/>
        <v>0</v>
      </c>
      <c r="CQ134" s="283">
        <f t="shared" si="117"/>
        <v>1</v>
      </c>
      <c r="CR134" s="149" t="str">
        <f t="shared" si="118"/>
        <v xml:space="preserve"> 2045</v>
      </c>
      <c r="CS134" s="149">
        <f t="shared" si="119"/>
        <v>2045</v>
      </c>
      <c r="CT134" s="149">
        <v>0</v>
      </c>
      <c r="CU134" s="149">
        <v>1</v>
      </c>
      <c r="CV134" s="149">
        <v>0</v>
      </c>
      <c r="CW134" s="149">
        <v>1</v>
      </c>
      <c r="CX134" s="149">
        <v>0</v>
      </c>
      <c r="CY134" s="149">
        <v>0</v>
      </c>
      <c r="CZ134" s="149">
        <v>1</v>
      </c>
      <c r="DA134" s="149">
        <v>1</v>
      </c>
      <c r="DB134" s="149">
        <v>0</v>
      </c>
      <c r="DC134" s="149">
        <v>1</v>
      </c>
      <c r="DD134" s="149">
        <v>0</v>
      </c>
      <c r="DE134" s="149">
        <v>1</v>
      </c>
      <c r="DF134" s="149">
        <v>0</v>
      </c>
      <c r="DG134" s="149">
        <v>1</v>
      </c>
      <c r="DH134" s="149">
        <v>0</v>
      </c>
      <c r="DI134" s="149">
        <v>1</v>
      </c>
      <c r="DJ134" s="149">
        <v>1</v>
      </c>
      <c r="DK134" s="149">
        <v>1</v>
      </c>
      <c r="DL134" s="149">
        <v>1</v>
      </c>
      <c r="DM134" s="149">
        <v>0</v>
      </c>
      <c r="DN134" s="149">
        <v>0</v>
      </c>
      <c r="DO134" s="149">
        <v>1</v>
      </c>
      <c r="DP134" s="149">
        <v>0</v>
      </c>
      <c r="DQ134" s="149" t="s">
        <v>150</v>
      </c>
      <c r="DR134" s="149" t="s">
        <v>158</v>
      </c>
      <c r="DS134" s="149" t="s">
        <v>7859</v>
      </c>
      <c r="DT134" s="149" t="s">
        <v>160</v>
      </c>
      <c r="DU134" s="149" t="s">
        <v>3005</v>
      </c>
      <c r="DV134" s="149" t="s">
        <v>3005</v>
      </c>
      <c r="DW134" s="149" t="str">
        <f t="shared" si="120"/>
        <v>Y</v>
      </c>
      <c r="DX134" s="149" t="str">
        <f t="shared" si="121"/>
        <v>Commitment removed</v>
      </c>
      <c r="DY134" s="149" t="str">
        <f t="shared" si="122"/>
        <v>Y</v>
      </c>
      <c r="DZ134" s="149" t="str">
        <f t="shared" si="123"/>
        <v>N</v>
      </c>
      <c r="EA134" s="149" t="str">
        <f t="shared" si="124"/>
        <v>Yes</v>
      </c>
      <c r="EC134" s="149">
        <f t="shared" si="125"/>
        <v>2045</v>
      </c>
    </row>
    <row r="135" spans="1:133" s="149" customFormat="1" ht="16.5" customHeight="1">
      <c r="A135" s="149">
        <v>132</v>
      </c>
      <c r="B135" s="149">
        <v>168</v>
      </c>
      <c r="C135" s="150" t="s">
        <v>932</v>
      </c>
      <c r="D135" s="149" t="s">
        <v>333</v>
      </c>
      <c r="E135" s="149" t="s">
        <v>229</v>
      </c>
      <c r="F135" s="149" t="s">
        <v>756</v>
      </c>
      <c r="G135" s="149" t="s">
        <v>146</v>
      </c>
      <c r="H135" s="168" t="s">
        <v>933</v>
      </c>
      <c r="I135" s="149" t="s">
        <v>934</v>
      </c>
      <c r="J135" s="149">
        <v>-0.187</v>
      </c>
      <c r="K135" s="149" t="s">
        <v>935</v>
      </c>
      <c r="L135" s="149">
        <v>101759</v>
      </c>
      <c r="M135" s="150">
        <v>26</v>
      </c>
      <c r="N135" s="149" t="s">
        <v>150</v>
      </c>
      <c r="O135" s="149">
        <v>2016</v>
      </c>
      <c r="P135" s="150">
        <v>2017</v>
      </c>
      <c r="Q135" s="149" t="s">
        <v>154</v>
      </c>
      <c r="R135" s="149" t="s">
        <v>154</v>
      </c>
      <c r="S135" s="149" t="s">
        <v>153</v>
      </c>
      <c r="T135" s="149" t="s">
        <v>153</v>
      </c>
      <c r="U135" s="151" t="s">
        <v>153</v>
      </c>
      <c r="V135" s="149" t="s">
        <v>153</v>
      </c>
      <c r="W135" s="149" t="s">
        <v>153</v>
      </c>
      <c r="X135" s="152" t="s">
        <v>153</v>
      </c>
      <c r="Y135" s="149" t="s">
        <v>153</v>
      </c>
      <c r="Z135" s="149" t="s">
        <v>153</v>
      </c>
      <c r="AA135" s="150"/>
      <c r="AC135" s="149" t="s">
        <v>167</v>
      </c>
      <c r="AD135" s="149" t="s">
        <v>6</v>
      </c>
      <c r="AE135" s="149" t="s">
        <v>157</v>
      </c>
      <c r="AF135" s="149" t="s">
        <v>157</v>
      </c>
      <c r="AG135" s="149" t="s">
        <v>169</v>
      </c>
      <c r="AH135" s="150" t="s">
        <v>159</v>
      </c>
      <c r="AJ135" s="149" t="s">
        <v>154</v>
      </c>
      <c r="AK135" s="170" t="s">
        <v>153</v>
      </c>
      <c r="AN135" s="150"/>
      <c r="AO135" s="149" t="s">
        <v>160</v>
      </c>
      <c r="AP135" s="149" t="s">
        <v>150</v>
      </c>
      <c r="AQ135" s="149" t="s">
        <v>159</v>
      </c>
      <c r="AR135" s="149" t="s">
        <v>936</v>
      </c>
      <c r="AS135" s="149">
        <v>2050</v>
      </c>
      <c r="AU135" s="150"/>
      <c r="AV135" s="149" t="s">
        <v>157</v>
      </c>
      <c r="AW135" s="172" t="s">
        <v>168</v>
      </c>
      <c r="AX135" s="149" t="s">
        <v>158</v>
      </c>
      <c r="AY135" s="149" t="s">
        <v>154</v>
      </c>
      <c r="AZ135" s="149" t="s">
        <v>153</v>
      </c>
      <c r="BA135" s="149" t="s">
        <v>153</v>
      </c>
      <c r="BC135" s="150" t="s">
        <v>937</v>
      </c>
      <c r="BE135" s="173"/>
      <c r="BF135" s="150"/>
      <c r="BG135" s="283">
        <f t="shared" si="126"/>
        <v>1</v>
      </c>
      <c r="BH135" s="149">
        <f t="shared" si="127"/>
        <v>0</v>
      </c>
      <c r="BI135" s="149">
        <f t="shared" si="90"/>
        <v>0</v>
      </c>
      <c r="BJ135" s="280">
        <f t="shared" si="91"/>
        <v>1</v>
      </c>
      <c r="BK135" s="356">
        <f t="shared" si="128"/>
        <v>0</v>
      </c>
      <c r="BL135" s="149">
        <f t="shared" si="129"/>
        <v>0</v>
      </c>
      <c r="BM135" s="149">
        <f t="shared" si="92"/>
        <v>0</v>
      </c>
      <c r="BN135" s="278">
        <f t="shared" si="93"/>
        <v>0</v>
      </c>
      <c r="BO135" s="149">
        <f t="shared" si="130"/>
        <v>0</v>
      </c>
      <c r="BP135" s="149">
        <f t="shared" si="131"/>
        <v>0</v>
      </c>
      <c r="BQ135" s="149">
        <f t="shared" si="94"/>
        <v>0</v>
      </c>
      <c r="BR135" s="356">
        <f t="shared" si="132"/>
        <v>0</v>
      </c>
      <c r="BS135" s="149">
        <f t="shared" si="133"/>
        <v>0</v>
      </c>
      <c r="BT135" s="149">
        <f t="shared" si="95"/>
        <v>1</v>
      </c>
      <c r="BU135" s="356">
        <f t="shared" si="107"/>
        <v>0</v>
      </c>
      <c r="BV135" s="149">
        <f t="shared" si="108"/>
        <v>0</v>
      </c>
      <c r="BW135" s="113">
        <f t="shared" si="109"/>
        <v>0</v>
      </c>
      <c r="BX135" s="248">
        <f t="shared" si="110"/>
        <v>0</v>
      </c>
      <c r="BY135" s="175">
        <f t="shared" si="111"/>
        <v>0</v>
      </c>
      <c r="BZ135" s="356">
        <f t="shared" si="96"/>
        <v>0</v>
      </c>
      <c r="CA135" s="149">
        <f t="shared" si="97"/>
        <v>0</v>
      </c>
      <c r="CB135" s="149">
        <f t="shared" si="98"/>
        <v>1</v>
      </c>
      <c r="CC135" s="276">
        <f t="shared" si="99"/>
        <v>1</v>
      </c>
      <c r="CD135" s="248">
        <f t="shared" si="100"/>
        <v>1</v>
      </c>
      <c r="CE135" s="274">
        <f t="shared" si="134"/>
        <v>1</v>
      </c>
      <c r="CF135" s="356">
        <f t="shared" si="101"/>
        <v>0</v>
      </c>
      <c r="CG135" s="149">
        <f t="shared" si="102"/>
        <v>0</v>
      </c>
      <c r="CH135" s="150">
        <f t="shared" si="103"/>
        <v>0</v>
      </c>
      <c r="CI135" s="149">
        <f t="shared" si="112"/>
        <v>1</v>
      </c>
      <c r="CJ135" s="149">
        <f t="shared" si="113"/>
        <v>0</v>
      </c>
      <c r="CK135" s="149">
        <f t="shared" si="114"/>
        <v>1</v>
      </c>
      <c r="CL135" s="149">
        <f t="shared" si="115"/>
        <v>2</v>
      </c>
      <c r="CM135" s="149">
        <f t="shared" si="116"/>
        <v>1</v>
      </c>
      <c r="CN135" s="283">
        <f t="shared" si="104"/>
        <v>1</v>
      </c>
      <c r="CO135" s="149">
        <f t="shared" si="105"/>
        <v>0</v>
      </c>
      <c r="CP135" s="149">
        <f t="shared" si="106"/>
        <v>0</v>
      </c>
      <c r="CQ135" s="283" t="str">
        <f t="shared" si="117"/>
        <v/>
      </c>
      <c r="CR135" s="149" t="str">
        <f t="shared" si="118"/>
        <v xml:space="preserve"> 2050</v>
      </c>
      <c r="CS135" s="149">
        <f t="shared" si="119"/>
        <v>2050</v>
      </c>
      <c r="CT135" s="149">
        <v>1</v>
      </c>
      <c r="CU135" s="149">
        <v>0</v>
      </c>
      <c r="CV135" s="149">
        <v>0</v>
      </c>
      <c r="CW135" s="149">
        <v>1</v>
      </c>
      <c r="CX135" s="149">
        <v>0</v>
      </c>
      <c r="CY135" s="149">
        <v>0</v>
      </c>
      <c r="CZ135" s="149">
        <v>1</v>
      </c>
      <c r="DA135" s="149">
        <v>1</v>
      </c>
      <c r="DB135" s="149">
        <v>0</v>
      </c>
      <c r="DC135" s="149">
        <v>0</v>
      </c>
      <c r="DD135" s="149">
        <v>0</v>
      </c>
      <c r="DE135" s="149">
        <v>0</v>
      </c>
      <c r="DF135" s="149">
        <v>1</v>
      </c>
      <c r="DG135" s="149">
        <v>0</v>
      </c>
      <c r="DH135" s="149">
        <v>0</v>
      </c>
      <c r="DI135" s="149">
        <v>1</v>
      </c>
      <c r="DJ135" s="149">
        <v>1</v>
      </c>
      <c r="DK135" s="149">
        <v>1</v>
      </c>
      <c r="DL135" s="149">
        <v>1</v>
      </c>
      <c r="DM135" s="149">
        <v>1</v>
      </c>
      <c r="DN135" s="149">
        <v>0</v>
      </c>
      <c r="DO135" s="149">
        <v>1</v>
      </c>
      <c r="DP135" s="149">
        <v>1</v>
      </c>
      <c r="DQ135" s="149" t="s">
        <v>154</v>
      </c>
      <c r="DR135" s="149">
        <v>0</v>
      </c>
      <c r="DS135" s="149" t="s">
        <v>7866</v>
      </c>
      <c r="DT135" s="149" t="s">
        <v>160</v>
      </c>
      <c r="DU135" s="149" t="s">
        <v>150</v>
      </c>
      <c r="DV135" s="149" t="s">
        <v>150</v>
      </c>
      <c r="DW135" s="149" t="str">
        <f t="shared" si="120"/>
        <v>N</v>
      </c>
      <c r="DX135" s="149" t="str">
        <f t="shared" si="121"/>
        <v/>
      </c>
      <c r="DY135" s="149" t="str">
        <f t="shared" si="122"/>
        <v>Y</v>
      </c>
      <c r="DZ135" s="149" t="str">
        <f t="shared" si="123"/>
        <v>N</v>
      </c>
      <c r="EA135" s="149" t="str">
        <f t="shared" si="124"/>
        <v>Yes</v>
      </c>
      <c r="EC135" s="149">
        <f t="shared" si="125"/>
        <v>2050</v>
      </c>
    </row>
    <row r="136" spans="1:133" s="149" customFormat="1" ht="16.5" customHeight="1">
      <c r="A136" s="149">
        <v>133</v>
      </c>
      <c r="B136" s="149">
        <v>106</v>
      </c>
      <c r="C136" s="150" t="s">
        <v>938</v>
      </c>
      <c r="D136" s="149" t="s">
        <v>314</v>
      </c>
      <c r="E136" s="149" t="s">
        <v>229</v>
      </c>
      <c r="F136" s="149" t="s">
        <v>175</v>
      </c>
      <c r="G136" s="149" t="s">
        <v>176</v>
      </c>
      <c r="H136" s="168" t="s">
        <v>939</v>
      </c>
      <c r="I136" s="149" t="s">
        <v>940</v>
      </c>
      <c r="J136" s="149">
        <v>-0.887</v>
      </c>
      <c r="K136" s="149" t="s">
        <v>941</v>
      </c>
      <c r="L136" s="149">
        <v>106365</v>
      </c>
      <c r="M136" s="150">
        <v>31</v>
      </c>
      <c r="N136" s="149" t="s">
        <v>154</v>
      </c>
      <c r="O136" s="149" t="s">
        <v>153</v>
      </c>
      <c r="P136" s="150" t="s">
        <v>153</v>
      </c>
      <c r="Q136" s="149" t="s">
        <v>150</v>
      </c>
      <c r="R136" s="149" t="s">
        <v>150</v>
      </c>
      <c r="S136" s="149" t="s">
        <v>151</v>
      </c>
      <c r="T136" s="149" t="s">
        <v>152</v>
      </c>
      <c r="U136" s="151">
        <v>2033</v>
      </c>
      <c r="V136" s="149" t="s">
        <v>153</v>
      </c>
      <c r="W136" s="149" t="s">
        <v>153</v>
      </c>
      <c r="X136" s="152" t="s">
        <v>153</v>
      </c>
      <c r="Y136" s="149" t="s">
        <v>153</v>
      </c>
      <c r="Z136" s="149" t="s">
        <v>153</v>
      </c>
      <c r="AA136" s="150"/>
      <c r="AC136" s="149" t="s">
        <v>153</v>
      </c>
      <c r="AD136" s="149" t="s">
        <v>153</v>
      </c>
      <c r="AE136" s="149" t="s">
        <v>153</v>
      </c>
      <c r="AF136" s="149" t="s">
        <v>153</v>
      </c>
      <c r="AG136" s="149" t="s">
        <v>153</v>
      </c>
      <c r="AH136" s="150" t="s">
        <v>153</v>
      </c>
      <c r="AJ136" s="149" t="s">
        <v>154</v>
      </c>
      <c r="AK136" s="170" t="s">
        <v>153</v>
      </c>
      <c r="AN136" s="150"/>
      <c r="AP136" s="149" t="s">
        <v>154</v>
      </c>
      <c r="AQ136" s="149" t="s">
        <v>153</v>
      </c>
      <c r="AR136" s="149" t="s">
        <v>153</v>
      </c>
      <c r="AU136" s="150"/>
      <c r="AV136" s="188" t="s">
        <v>168</v>
      </c>
      <c r="AW136" s="172" t="s">
        <v>153</v>
      </c>
      <c r="AX136" s="149" t="s">
        <v>153</v>
      </c>
      <c r="AY136" s="149" t="s">
        <v>154</v>
      </c>
      <c r="AZ136" s="149" t="s">
        <v>153</v>
      </c>
      <c r="BA136" s="149" t="s">
        <v>153</v>
      </c>
      <c r="BC136" s="150"/>
      <c r="BE136" s="173"/>
      <c r="BF136" s="150"/>
      <c r="BG136" s="283">
        <f t="shared" si="126"/>
        <v>0</v>
      </c>
      <c r="BH136" s="149">
        <f t="shared" si="127"/>
        <v>0</v>
      </c>
      <c r="BI136" s="149">
        <f t="shared" si="90"/>
        <v>0</v>
      </c>
      <c r="BJ136" s="280">
        <f t="shared" si="91"/>
        <v>0</v>
      </c>
      <c r="BK136" s="356">
        <f t="shared" si="128"/>
        <v>0</v>
      </c>
      <c r="BL136" s="149">
        <f t="shared" si="129"/>
        <v>0</v>
      </c>
      <c r="BM136" s="149">
        <f t="shared" si="92"/>
        <v>1</v>
      </c>
      <c r="BN136" s="278">
        <f t="shared" si="93"/>
        <v>1</v>
      </c>
      <c r="BO136" s="149">
        <f t="shared" si="130"/>
        <v>0</v>
      </c>
      <c r="BP136" s="149">
        <f t="shared" si="131"/>
        <v>0</v>
      </c>
      <c r="BQ136" s="149">
        <f t="shared" si="94"/>
        <v>0</v>
      </c>
      <c r="BR136" s="356">
        <f t="shared" si="132"/>
        <v>0</v>
      </c>
      <c r="BS136" s="149">
        <f t="shared" si="133"/>
        <v>0</v>
      </c>
      <c r="BT136" s="149">
        <f t="shared" si="95"/>
        <v>0</v>
      </c>
      <c r="BU136" s="356">
        <f t="shared" si="107"/>
        <v>0</v>
      </c>
      <c r="BV136" s="149">
        <f t="shared" si="108"/>
        <v>0</v>
      </c>
      <c r="BW136" s="113">
        <f t="shared" si="109"/>
        <v>0</v>
      </c>
      <c r="BX136" s="248">
        <f t="shared" si="110"/>
        <v>0</v>
      </c>
      <c r="BY136" s="175">
        <f t="shared" si="111"/>
        <v>0</v>
      </c>
      <c r="BZ136" s="356">
        <f t="shared" si="96"/>
        <v>0</v>
      </c>
      <c r="CA136" s="149">
        <f t="shared" si="97"/>
        <v>0</v>
      </c>
      <c r="CB136" s="149">
        <f t="shared" si="98"/>
        <v>0</v>
      </c>
      <c r="CC136" s="276">
        <f t="shared" si="99"/>
        <v>0</v>
      </c>
      <c r="CD136" s="248">
        <f t="shared" si="100"/>
        <v>0</v>
      </c>
      <c r="CE136" s="274">
        <f t="shared" si="134"/>
        <v>0</v>
      </c>
      <c r="CF136" s="356">
        <f t="shared" si="101"/>
        <v>0</v>
      </c>
      <c r="CG136" s="149">
        <f t="shared" si="102"/>
        <v>0</v>
      </c>
      <c r="CH136" s="150">
        <f t="shared" si="103"/>
        <v>0</v>
      </c>
      <c r="CI136" s="149">
        <f t="shared" si="112"/>
        <v>0</v>
      </c>
      <c r="CJ136" s="149">
        <f t="shared" si="113"/>
        <v>0</v>
      </c>
      <c r="CK136" s="149">
        <f t="shared" si="114"/>
        <v>1</v>
      </c>
      <c r="CL136" s="149">
        <f t="shared" si="115"/>
        <v>1</v>
      </c>
      <c r="CM136" s="149">
        <f t="shared" si="116"/>
        <v>1</v>
      </c>
      <c r="CN136" s="283">
        <f t="shared" si="104"/>
        <v>0</v>
      </c>
      <c r="CO136" s="149">
        <f t="shared" si="105"/>
        <v>0</v>
      </c>
      <c r="CP136" s="149">
        <f t="shared" si="106"/>
        <v>1</v>
      </c>
      <c r="CQ136" s="283" t="str">
        <f t="shared" si="117"/>
        <v/>
      </c>
      <c r="CR136" s="149" t="str">
        <f t="shared" si="118"/>
        <v xml:space="preserve"> </v>
      </c>
      <c r="CS136" s="149">
        <f t="shared" si="119"/>
        <v>0</v>
      </c>
      <c r="CT136" s="149">
        <v>0</v>
      </c>
      <c r="CU136" s="149">
        <v>0</v>
      </c>
      <c r="CV136" s="149">
        <v>0</v>
      </c>
      <c r="CW136" s="149">
        <v>0</v>
      </c>
      <c r="CX136" s="149">
        <v>0</v>
      </c>
      <c r="CY136" s="149">
        <v>0</v>
      </c>
      <c r="CZ136" s="149">
        <v>0</v>
      </c>
      <c r="DA136" s="149">
        <v>0</v>
      </c>
      <c r="DB136" s="149">
        <v>0</v>
      </c>
      <c r="DC136" s="149">
        <v>0</v>
      </c>
      <c r="DD136" s="149">
        <v>1</v>
      </c>
      <c r="DE136" s="149">
        <v>1</v>
      </c>
      <c r="DF136" s="149">
        <v>0</v>
      </c>
      <c r="DG136" s="149">
        <v>0</v>
      </c>
      <c r="DH136" s="149">
        <v>0</v>
      </c>
      <c r="DI136" s="149">
        <v>0</v>
      </c>
      <c r="DJ136" s="149">
        <v>0</v>
      </c>
      <c r="DK136" s="149">
        <v>0</v>
      </c>
      <c r="DL136" s="149">
        <v>0</v>
      </c>
      <c r="DM136" s="149">
        <v>0</v>
      </c>
      <c r="DN136" s="149">
        <v>0</v>
      </c>
      <c r="DO136" s="149">
        <v>1</v>
      </c>
      <c r="DP136" s="149">
        <v>0</v>
      </c>
      <c r="DQ136" s="149" t="s">
        <v>150</v>
      </c>
      <c r="DR136" s="149" t="s">
        <v>158</v>
      </c>
      <c r="DS136" s="149" t="s">
        <v>154</v>
      </c>
      <c r="DT136" s="149" t="s">
        <v>180</v>
      </c>
      <c r="DU136" s="149" t="s">
        <v>3005</v>
      </c>
      <c r="DV136" s="149">
        <v>0</v>
      </c>
      <c r="DW136" s="149" t="str">
        <f t="shared" si="120"/>
        <v>Y</v>
      </c>
      <c r="DX136" s="149" t="str">
        <f t="shared" si="121"/>
        <v/>
      </c>
      <c r="DY136" s="149" t="str">
        <f t="shared" si="122"/>
        <v>N</v>
      </c>
      <c r="DZ136" s="149" t="str">
        <f t="shared" si="123"/>
        <v>N</v>
      </c>
      <c r="EA136" s="149" t="str">
        <f t="shared" si="124"/>
        <v>Not Specified</v>
      </c>
      <c r="EC136" s="149">
        <f t="shared" si="125"/>
        <v>0</v>
      </c>
    </row>
    <row r="137" spans="1:133" s="149" customFormat="1" ht="16.5" customHeight="1">
      <c r="A137" s="149">
        <v>134</v>
      </c>
      <c r="B137" s="149">
        <v>135</v>
      </c>
      <c r="C137" s="150" t="s">
        <v>942</v>
      </c>
      <c r="D137" s="149" t="s">
        <v>516</v>
      </c>
      <c r="E137" s="149" t="s">
        <v>517</v>
      </c>
      <c r="F137" s="149" t="s">
        <v>175</v>
      </c>
      <c r="G137" s="149" t="s">
        <v>176</v>
      </c>
      <c r="H137" s="168" t="s">
        <v>943</v>
      </c>
      <c r="I137" s="149" t="s">
        <v>944</v>
      </c>
      <c r="J137" s="149">
        <v>0.187</v>
      </c>
      <c r="K137" s="149" t="s">
        <v>945</v>
      </c>
      <c r="L137" s="149">
        <v>376371</v>
      </c>
      <c r="M137" s="150">
        <v>26</v>
      </c>
      <c r="N137" s="149" t="s">
        <v>154</v>
      </c>
      <c r="O137" s="149" t="s">
        <v>153</v>
      </c>
      <c r="P137" s="150" t="s">
        <v>153</v>
      </c>
      <c r="Q137" s="149" t="s">
        <v>154</v>
      </c>
      <c r="R137" s="149" t="s">
        <v>154</v>
      </c>
      <c r="S137" s="149" t="s">
        <v>153</v>
      </c>
      <c r="T137" s="149" t="s">
        <v>153</v>
      </c>
      <c r="U137" s="151" t="s">
        <v>153</v>
      </c>
      <c r="V137" s="149" t="s">
        <v>153</v>
      </c>
      <c r="W137" s="149" t="s">
        <v>153</v>
      </c>
      <c r="X137" s="152" t="s">
        <v>153</v>
      </c>
      <c r="Y137" s="149" t="s">
        <v>153</v>
      </c>
      <c r="Z137" s="149" t="s">
        <v>153</v>
      </c>
      <c r="AA137" s="150"/>
      <c r="AC137" s="149" t="s">
        <v>233</v>
      </c>
      <c r="AD137" s="149" t="s">
        <v>234</v>
      </c>
      <c r="AE137" s="149" t="s">
        <v>337</v>
      </c>
      <c r="AF137" s="149" t="s">
        <v>337</v>
      </c>
      <c r="AH137" s="150" t="s">
        <v>159</v>
      </c>
      <c r="AI137" s="149" t="s">
        <v>180</v>
      </c>
      <c r="AJ137" s="149" t="s">
        <v>154</v>
      </c>
      <c r="AK137" s="170" t="s">
        <v>338</v>
      </c>
      <c r="AL137" s="149">
        <v>2060</v>
      </c>
      <c r="AM137" s="171" t="s">
        <v>946</v>
      </c>
      <c r="AN137" s="150"/>
      <c r="AP137" s="149" t="s">
        <v>154</v>
      </c>
      <c r="AQ137" s="149" t="s">
        <v>153</v>
      </c>
      <c r="AR137" s="149" t="s">
        <v>153</v>
      </c>
      <c r="AU137" s="150"/>
      <c r="AV137" s="149" t="s">
        <v>168</v>
      </c>
      <c r="AW137" s="172" t="s">
        <v>168</v>
      </c>
      <c r="AX137" s="149" t="s">
        <v>158</v>
      </c>
      <c r="AY137" s="149" t="s">
        <v>154</v>
      </c>
      <c r="AZ137" s="149" t="s">
        <v>153</v>
      </c>
      <c r="BA137" s="149" t="s">
        <v>153</v>
      </c>
      <c r="BC137" s="150"/>
      <c r="BE137" s="173"/>
      <c r="BF137" s="150"/>
      <c r="BG137" s="283">
        <f t="shared" si="126"/>
        <v>0</v>
      </c>
      <c r="BH137" s="149">
        <f t="shared" si="127"/>
        <v>0</v>
      </c>
      <c r="BI137" s="149">
        <f t="shared" si="90"/>
        <v>0</v>
      </c>
      <c r="BJ137" s="280">
        <f t="shared" si="91"/>
        <v>0</v>
      </c>
      <c r="BK137" s="356">
        <f t="shared" si="128"/>
        <v>0</v>
      </c>
      <c r="BL137" s="149">
        <f t="shared" si="129"/>
        <v>0</v>
      </c>
      <c r="BM137" s="149">
        <f t="shared" si="92"/>
        <v>0</v>
      </c>
      <c r="BN137" s="278">
        <f t="shared" si="93"/>
        <v>0</v>
      </c>
      <c r="BO137" s="149">
        <f t="shared" si="130"/>
        <v>0</v>
      </c>
      <c r="BP137" s="149">
        <f t="shared" si="131"/>
        <v>0</v>
      </c>
      <c r="BQ137" s="149">
        <f t="shared" si="94"/>
        <v>0</v>
      </c>
      <c r="BR137" s="356">
        <f t="shared" si="132"/>
        <v>0</v>
      </c>
      <c r="BS137" s="149">
        <f t="shared" si="133"/>
        <v>0</v>
      </c>
      <c r="BT137" s="149">
        <f t="shared" si="95"/>
        <v>0</v>
      </c>
      <c r="BU137" s="356">
        <f t="shared" si="107"/>
        <v>0</v>
      </c>
      <c r="BV137" s="149">
        <f t="shared" si="108"/>
        <v>0</v>
      </c>
      <c r="BW137" s="113">
        <f t="shared" si="109"/>
        <v>0</v>
      </c>
      <c r="BX137" s="248">
        <f t="shared" si="110"/>
        <v>1</v>
      </c>
      <c r="BY137" s="175">
        <f t="shared" si="111"/>
        <v>0</v>
      </c>
      <c r="BZ137" s="356">
        <f t="shared" si="96"/>
        <v>0</v>
      </c>
      <c r="CA137" s="149">
        <f t="shared" si="97"/>
        <v>0</v>
      </c>
      <c r="CB137" s="149">
        <f t="shared" si="98"/>
        <v>0</v>
      </c>
      <c r="CC137" s="276">
        <f t="shared" si="99"/>
        <v>0</v>
      </c>
      <c r="CD137" s="248">
        <f t="shared" si="100"/>
        <v>1</v>
      </c>
      <c r="CE137" s="274">
        <f t="shared" si="134"/>
        <v>0</v>
      </c>
      <c r="CF137" s="356">
        <f t="shared" si="101"/>
        <v>0</v>
      </c>
      <c r="CG137" s="149">
        <f t="shared" si="102"/>
        <v>0</v>
      </c>
      <c r="CH137" s="150">
        <f t="shared" si="103"/>
        <v>0</v>
      </c>
      <c r="CI137" s="149">
        <f t="shared" si="112"/>
        <v>0</v>
      </c>
      <c r="CJ137" s="149">
        <f t="shared" si="113"/>
        <v>0</v>
      </c>
      <c r="CK137" s="149">
        <f t="shared" si="114"/>
        <v>0</v>
      </c>
      <c r="CL137" s="149">
        <f t="shared" si="115"/>
        <v>0</v>
      </c>
      <c r="CM137" s="149">
        <f t="shared" si="116"/>
        <v>0</v>
      </c>
      <c r="CN137" s="283">
        <f t="shared" si="104"/>
        <v>0</v>
      </c>
      <c r="CO137" s="149">
        <f t="shared" si="105"/>
        <v>0</v>
      </c>
      <c r="CP137" s="149">
        <f t="shared" si="106"/>
        <v>1</v>
      </c>
      <c r="CQ137" s="283" t="str">
        <f t="shared" si="117"/>
        <v/>
      </c>
      <c r="CR137" s="149" t="str">
        <f t="shared" si="118"/>
        <v xml:space="preserve"> </v>
      </c>
      <c r="CS137" s="149">
        <f t="shared" si="119"/>
        <v>0</v>
      </c>
      <c r="CT137" s="149">
        <v>0</v>
      </c>
      <c r="CU137" s="149">
        <v>0</v>
      </c>
      <c r="CV137" s="149">
        <v>0</v>
      </c>
      <c r="CW137" s="149">
        <v>0</v>
      </c>
      <c r="CX137" s="149">
        <v>0</v>
      </c>
      <c r="CY137" s="149">
        <v>0</v>
      </c>
      <c r="CZ137" s="149">
        <v>0</v>
      </c>
      <c r="DA137" s="149">
        <v>0</v>
      </c>
      <c r="DB137" s="149">
        <v>0</v>
      </c>
      <c r="DC137" s="149">
        <v>0</v>
      </c>
      <c r="DD137" s="149">
        <v>0</v>
      </c>
      <c r="DE137" s="149">
        <v>0</v>
      </c>
      <c r="DF137" s="149">
        <v>0</v>
      </c>
      <c r="DG137" s="149">
        <v>0</v>
      </c>
      <c r="DH137" s="149">
        <v>0</v>
      </c>
      <c r="DI137" s="149">
        <v>0</v>
      </c>
      <c r="DJ137" s="149">
        <v>0</v>
      </c>
      <c r="DK137" s="149">
        <v>0</v>
      </c>
      <c r="DL137" s="149">
        <v>0</v>
      </c>
      <c r="DM137" s="149">
        <v>0</v>
      </c>
      <c r="DN137" s="149">
        <v>0</v>
      </c>
      <c r="DO137" s="149">
        <v>0</v>
      </c>
      <c r="DP137" s="149">
        <v>0</v>
      </c>
      <c r="DQ137" s="149" t="s">
        <v>154</v>
      </c>
      <c r="DR137" s="149">
        <v>0</v>
      </c>
      <c r="DS137" s="149" t="s">
        <v>154</v>
      </c>
      <c r="DT137" s="149" t="s">
        <v>180</v>
      </c>
      <c r="DU137" s="149" t="s">
        <v>3005</v>
      </c>
      <c r="DV137" s="149">
        <v>0</v>
      </c>
      <c r="DW137" s="149" t="str">
        <f t="shared" si="120"/>
        <v>N</v>
      </c>
      <c r="DX137" s="149" t="str">
        <f t="shared" si="121"/>
        <v/>
      </c>
      <c r="DY137" s="149" t="str">
        <f t="shared" si="122"/>
        <v>N</v>
      </c>
      <c r="DZ137" s="149" t="str">
        <f t="shared" si="123"/>
        <v>N</v>
      </c>
      <c r="EA137" s="149" t="str">
        <f t="shared" si="124"/>
        <v>Not Specified</v>
      </c>
      <c r="EC137" s="149">
        <f t="shared" si="125"/>
        <v>0</v>
      </c>
    </row>
    <row r="138" spans="1:133" s="149" customFormat="1" ht="16.5" customHeight="1">
      <c r="A138" s="149">
        <v>135</v>
      </c>
      <c r="B138" s="149">
        <v>127</v>
      </c>
      <c r="C138" s="150" t="s">
        <v>947</v>
      </c>
      <c r="D138" s="149" t="s">
        <v>880</v>
      </c>
      <c r="E138" s="149" t="s">
        <v>790</v>
      </c>
      <c r="F138" s="149" t="s">
        <v>145</v>
      </c>
      <c r="G138" s="149" t="s">
        <v>146</v>
      </c>
      <c r="H138" s="168" t="s">
        <v>948</v>
      </c>
      <c r="I138" s="149" t="s">
        <v>949</v>
      </c>
      <c r="J138" s="149">
        <v>0.09</v>
      </c>
      <c r="K138" s="149" t="s">
        <v>950</v>
      </c>
      <c r="L138" s="149">
        <v>494824</v>
      </c>
      <c r="M138" s="150">
        <v>31</v>
      </c>
      <c r="N138" s="149" t="s">
        <v>154</v>
      </c>
      <c r="O138" s="149" t="s">
        <v>153</v>
      </c>
      <c r="P138" s="150" t="s">
        <v>153</v>
      </c>
      <c r="Q138" s="149" t="s">
        <v>150</v>
      </c>
      <c r="R138" s="149" t="s">
        <v>154</v>
      </c>
      <c r="S138" s="149" t="s">
        <v>210</v>
      </c>
      <c r="T138" s="149" t="s">
        <v>153</v>
      </c>
      <c r="U138" s="151">
        <v>2030</v>
      </c>
      <c r="V138" s="149" t="s">
        <v>153</v>
      </c>
      <c r="W138" s="149" t="s">
        <v>153</v>
      </c>
      <c r="X138" s="152" t="s">
        <v>153</v>
      </c>
      <c r="Y138" s="149" t="s">
        <v>153</v>
      </c>
      <c r="Z138" s="149" t="s">
        <v>153</v>
      </c>
      <c r="AA138" s="150"/>
      <c r="AC138" s="149" t="s">
        <v>202</v>
      </c>
      <c r="AD138" s="149" t="s">
        <v>5</v>
      </c>
      <c r="AE138" s="149" t="s">
        <v>157</v>
      </c>
      <c r="AF138" s="149" t="s">
        <v>157</v>
      </c>
      <c r="AG138" s="149" t="s">
        <v>169</v>
      </c>
      <c r="AH138" s="150" t="s">
        <v>159</v>
      </c>
      <c r="AI138" s="149" t="s">
        <v>160</v>
      </c>
      <c r="AJ138" s="149" t="s">
        <v>150</v>
      </c>
      <c r="AK138" s="170" t="s">
        <v>153</v>
      </c>
      <c r="AL138" s="149">
        <v>2040</v>
      </c>
      <c r="AN138" s="150"/>
      <c r="AP138" s="149" t="s">
        <v>154</v>
      </c>
      <c r="AQ138" s="149" t="s">
        <v>153</v>
      </c>
      <c r="AR138" s="149" t="s">
        <v>153</v>
      </c>
      <c r="AU138" s="150"/>
      <c r="AV138" s="149" t="s">
        <v>168</v>
      </c>
      <c r="AW138" s="172" t="s">
        <v>168</v>
      </c>
      <c r="AX138" s="149" t="s">
        <v>158</v>
      </c>
      <c r="AY138" s="149" t="s">
        <v>154</v>
      </c>
      <c r="AZ138" s="149" t="s">
        <v>153</v>
      </c>
      <c r="BA138" s="149" t="s">
        <v>153</v>
      </c>
      <c r="BC138" s="150"/>
      <c r="BE138" s="173"/>
      <c r="BF138" s="150"/>
      <c r="BG138" s="283">
        <f t="shared" si="126"/>
        <v>0</v>
      </c>
      <c r="BH138" s="149">
        <f t="shared" si="127"/>
        <v>0</v>
      </c>
      <c r="BI138" s="149">
        <f t="shared" si="90"/>
        <v>0</v>
      </c>
      <c r="BJ138" s="280">
        <f t="shared" si="91"/>
        <v>0</v>
      </c>
      <c r="BK138" s="356">
        <f t="shared" si="128"/>
        <v>0</v>
      </c>
      <c r="BL138" s="149">
        <f t="shared" si="129"/>
        <v>0</v>
      </c>
      <c r="BM138" s="149">
        <f t="shared" si="92"/>
        <v>0</v>
      </c>
      <c r="BN138" s="278">
        <f t="shared" si="93"/>
        <v>0</v>
      </c>
      <c r="BO138" s="149">
        <f t="shared" si="130"/>
        <v>0</v>
      </c>
      <c r="BP138" s="149">
        <f t="shared" si="131"/>
        <v>0</v>
      </c>
      <c r="BQ138" s="149">
        <f t="shared" si="94"/>
        <v>0</v>
      </c>
      <c r="BR138" s="356">
        <f t="shared" si="132"/>
        <v>0</v>
      </c>
      <c r="BS138" s="149">
        <f t="shared" si="133"/>
        <v>0</v>
      </c>
      <c r="BT138" s="149">
        <f t="shared" si="95"/>
        <v>0</v>
      </c>
      <c r="BU138" s="356">
        <f t="shared" si="107"/>
        <v>0</v>
      </c>
      <c r="BV138" s="149">
        <f t="shared" si="108"/>
        <v>0</v>
      </c>
      <c r="BW138" s="113">
        <f t="shared" si="109"/>
        <v>1</v>
      </c>
      <c r="BX138" s="248">
        <f t="shared" si="110"/>
        <v>0</v>
      </c>
      <c r="BY138" s="175">
        <f t="shared" si="111"/>
        <v>1</v>
      </c>
      <c r="BZ138" s="356">
        <f t="shared" si="96"/>
        <v>0</v>
      </c>
      <c r="CA138" s="149">
        <f t="shared" si="97"/>
        <v>0</v>
      </c>
      <c r="CB138" s="149">
        <f t="shared" si="98"/>
        <v>0</v>
      </c>
      <c r="CC138" s="276">
        <f t="shared" si="99"/>
        <v>0</v>
      </c>
      <c r="CD138" s="248">
        <f t="shared" si="100"/>
        <v>0</v>
      </c>
      <c r="CE138" s="274">
        <f t="shared" si="134"/>
        <v>1</v>
      </c>
      <c r="CF138" s="356">
        <f t="shared" si="101"/>
        <v>0</v>
      </c>
      <c r="CG138" s="149">
        <f t="shared" si="102"/>
        <v>0</v>
      </c>
      <c r="CH138" s="150">
        <f t="shared" si="103"/>
        <v>0</v>
      </c>
      <c r="CI138" s="149">
        <f t="shared" si="112"/>
        <v>0</v>
      </c>
      <c r="CJ138" s="149">
        <f t="shared" si="113"/>
        <v>0</v>
      </c>
      <c r="CK138" s="149">
        <f t="shared" si="114"/>
        <v>1</v>
      </c>
      <c r="CL138" s="149">
        <f t="shared" si="115"/>
        <v>1</v>
      </c>
      <c r="CM138" s="149">
        <f t="shared" si="116"/>
        <v>1</v>
      </c>
      <c r="CN138" s="283">
        <f t="shared" si="104"/>
        <v>0</v>
      </c>
      <c r="CO138" s="149">
        <f t="shared" si="105"/>
        <v>0</v>
      </c>
      <c r="CP138" s="149">
        <f t="shared" si="106"/>
        <v>1</v>
      </c>
      <c r="CQ138" s="283">
        <f t="shared" si="117"/>
        <v>1</v>
      </c>
      <c r="CR138" s="149" t="str">
        <f t="shared" si="118"/>
        <v xml:space="preserve"> </v>
      </c>
      <c r="CS138" s="149">
        <f t="shared" si="119"/>
        <v>0</v>
      </c>
      <c r="CT138" s="149">
        <v>0</v>
      </c>
      <c r="CU138" s="149">
        <v>0</v>
      </c>
      <c r="CV138" s="149">
        <v>1</v>
      </c>
      <c r="CW138" s="149">
        <v>1</v>
      </c>
      <c r="CX138" s="149">
        <v>0</v>
      </c>
      <c r="CY138" s="149">
        <v>0</v>
      </c>
      <c r="CZ138" s="149">
        <v>0</v>
      </c>
      <c r="DA138" s="149">
        <v>0</v>
      </c>
      <c r="DB138" s="149">
        <v>0</v>
      </c>
      <c r="DC138" s="149">
        <v>0</v>
      </c>
      <c r="DD138" s="149">
        <v>0</v>
      </c>
      <c r="DE138" s="149">
        <v>0</v>
      </c>
      <c r="DF138" s="149">
        <v>0</v>
      </c>
      <c r="DG138" s="149">
        <v>0</v>
      </c>
      <c r="DH138" s="149">
        <v>0</v>
      </c>
      <c r="DI138" s="149">
        <v>0</v>
      </c>
      <c r="DJ138" s="149">
        <v>1</v>
      </c>
      <c r="DK138" s="149">
        <v>0</v>
      </c>
      <c r="DL138" s="149">
        <v>1</v>
      </c>
      <c r="DM138" s="149">
        <v>0</v>
      </c>
      <c r="DN138" s="149">
        <v>0</v>
      </c>
      <c r="DO138" s="149">
        <v>1</v>
      </c>
      <c r="DP138" s="149">
        <v>0</v>
      </c>
      <c r="DQ138" s="149" t="s">
        <v>154</v>
      </c>
      <c r="DR138" s="149">
        <v>0</v>
      </c>
      <c r="DS138" s="149" t="s">
        <v>154</v>
      </c>
      <c r="DT138" s="149" t="s">
        <v>160</v>
      </c>
      <c r="DU138" s="149" t="s">
        <v>3005</v>
      </c>
      <c r="DV138" s="149">
        <v>0</v>
      </c>
      <c r="DW138" s="149" t="str">
        <f t="shared" si="120"/>
        <v>Y</v>
      </c>
      <c r="DX138" s="149" t="str">
        <f t="shared" si="121"/>
        <v/>
      </c>
      <c r="DY138" s="149" t="str">
        <f t="shared" si="122"/>
        <v>N</v>
      </c>
      <c r="DZ138" s="149" t="str">
        <f t="shared" si="123"/>
        <v>Y</v>
      </c>
      <c r="EA138" s="149" t="str">
        <f t="shared" si="124"/>
        <v>Not Specified</v>
      </c>
      <c r="EC138" s="149">
        <f t="shared" si="125"/>
        <v>0</v>
      </c>
    </row>
    <row r="139" spans="1:133" s="149" customFormat="1" ht="16.5" customHeight="1">
      <c r="A139" s="149">
        <v>136</v>
      </c>
      <c r="B139" s="149">
        <v>125</v>
      </c>
      <c r="C139" s="150" t="s">
        <v>951</v>
      </c>
      <c r="D139" s="149" t="s">
        <v>192</v>
      </c>
      <c r="E139" s="149" t="s">
        <v>193</v>
      </c>
      <c r="F139" s="149" t="s">
        <v>952</v>
      </c>
      <c r="G139" s="149" t="s">
        <v>176</v>
      </c>
      <c r="H139" s="168" t="s">
        <v>953</v>
      </c>
      <c r="I139" s="149" t="s">
        <v>954</v>
      </c>
      <c r="J139" s="149">
        <v>-0.207</v>
      </c>
      <c r="K139" s="149" t="s">
        <v>955</v>
      </c>
      <c r="L139" s="149">
        <v>30251</v>
      </c>
      <c r="M139" s="150">
        <v>22</v>
      </c>
      <c r="N139" s="149" t="s">
        <v>154</v>
      </c>
      <c r="O139" s="149" t="s">
        <v>153</v>
      </c>
      <c r="P139" s="150" t="s">
        <v>153</v>
      </c>
      <c r="Q139" s="149" t="s">
        <v>154</v>
      </c>
      <c r="R139" s="149" t="s">
        <v>154</v>
      </c>
      <c r="S139" s="149" t="s">
        <v>153</v>
      </c>
      <c r="T139" s="149" t="s">
        <v>153</v>
      </c>
      <c r="U139" s="151" t="s">
        <v>153</v>
      </c>
      <c r="V139" s="149" t="s">
        <v>153</v>
      </c>
      <c r="W139" s="149" t="s">
        <v>153</v>
      </c>
      <c r="X139" s="152" t="s">
        <v>153</v>
      </c>
      <c r="Y139" s="149" t="s">
        <v>153</v>
      </c>
      <c r="Z139" s="149" t="s">
        <v>153</v>
      </c>
      <c r="AA139" s="150"/>
      <c r="AC139" s="149" t="s">
        <v>167</v>
      </c>
      <c r="AD139" s="149" t="s">
        <v>6</v>
      </c>
      <c r="AE139" s="149" t="s">
        <v>157</v>
      </c>
      <c r="AF139" s="149" t="s">
        <v>157</v>
      </c>
      <c r="AG139" s="149" t="s">
        <v>169</v>
      </c>
      <c r="AH139" s="150" t="s">
        <v>159</v>
      </c>
      <c r="AJ139" s="149" t="s">
        <v>154</v>
      </c>
      <c r="AK139" s="170" t="s">
        <v>153</v>
      </c>
      <c r="AN139" s="150"/>
      <c r="AO139" s="149" t="s">
        <v>160</v>
      </c>
      <c r="AP139" s="149" t="s">
        <v>150</v>
      </c>
      <c r="AQ139" s="149" t="s">
        <v>159</v>
      </c>
      <c r="AR139" s="149" t="s">
        <v>956</v>
      </c>
      <c r="AS139" s="149">
        <v>2050</v>
      </c>
      <c r="AU139" s="150"/>
      <c r="AV139" s="149" t="s">
        <v>157</v>
      </c>
      <c r="AW139" s="172" t="s">
        <v>190</v>
      </c>
      <c r="AX139" s="149" t="s">
        <v>158</v>
      </c>
      <c r="AY139" s="149" t="s">
        <v>154</v>
      </c>
      <c r="AZ139" s="149" t="s">
        <v>153</v>
      </c>
      <c r="BA139" s="149" t="s">
        <v>153</v>
      </c>
      <c r="BC139" s="150"/>
      <c r="BE139" s="173"/>
      <c r="BF139" s="150"/>
      <c r="BG139" s="283">
        <f t="shared" si="126"/>
        <v>0</v>
      </c>
      <c r="BH139" s="149">
        <f t="shared" si="127"/>
        <v>0</v>
      </c>
      <c r="BI139" s="149">
        <f t="shared" si="135" ref="BI139:BI202">IF(AND($N139="Y",$P139&gt;2030),1,0)</f>
        <v>0</v>
      </c>
      <c r="BJ139" s="280">
        <f t="shared" si="136" ref="BJ139:BJ202">MAX(BG139:BI139)</f>
        <v>0</v>
      </c>
      <c r="BK139" s="356">
        <f t="shared" si="128"/>
        <v>0</v>
      </c>
      <c r="BL139" s="149">
        <f t="shared" si="129"/>
        <v>0</v>
      </c>
      <c r="BM139" s="149">
        <f t="shared" si="137" ref="BM139:BM202">IF(AND($R139="Y",$U139&gt;2030),1,0)</f>
        <v>0</v>
      </c>
      <c r="BN139" s="278">
        <f t="shared" si="138" ref="BN139:BN202">MAX(BK139:BM139)</f>
        <v>0</v>
      </c>
      <c r="BO139" s="149">
        <f t="shared" si="130"/>
        <v>0</v>
      </c>
      <c r="BP139" s="149">
        <f t="shared" si="131"/>
        <v>0</v>
      </c>
      <c r="BQ139" s="149">
        <f t="shared" si="139" ref="BQ139:BQ202">IF(AND($Y139="Y",$AA139&gt;2030),1,0)</f>
        <v>0</v>
      </c>
      <c r="BR139" s="356">
        <f t="shared" si="132"/>
        <v>0</v>
      </c>
      <c r="BS139" s="149">
        <f t="shared" si="133"/>
        <v>0</v>
      </c>
      <c r="BT139" s="149">
        <f t="shared" si="140" ref="BT139:BT202">IF(AND($AP139="Y",$AS139&gt;2030),1,0)</f>
        <v>1</v>
      </c>
      <c r="BU139" s="356">
        <f t="shared" si="107"/>
        <v>0</v>
      </c>
      <c r="BV139" s="149">
        <f t="shared" si="108"/>
        <v>0</v>
      </c>
      <c r="BW139" s="113">
        <f t="shared" si="109"/>
        <v>0</v>
      </c>
      <c r="BX139" s="248">
        <f t="shared" si="110"/>
        <v>0</v>
      </c>
      <c r="BY139" s="175">
        <f t="shared" si="111"/>
        <v>0</v>
      </c>
      <c r="BZ139" s="356">
        <f t="shared" si="141" ref="BZ139:BZ202">MAX($BO139,$BR139)</f>
        <v>0</v>
      </c>
      <c r="CA139" s="149">
        <f t="shared" si="142" ref="CA139:CA202">MAX($BP139,$BS139)</f>
        <v>0</v>
      </c>
      <c r="CB139" s="149">
        <f t="shared" si="143" ref="CB139:CB202">MAX($BQ139,$BT139)</f>
        <v>1</v>
      </c>
      <c r="CC139" s="276">
        <f t="shared" si="144" ref="CC139:CC202">MAX(BZ139:CB139)</f>
        <v>1</v>
      </c>
      <c r="CD139" s="248">
        <f t="shared" si="145" ref="CD139:CD202">MAX($CC139,$BX139)</f>
        <v>1</v>
      </c>
      <c r="CE139" s="274">
        <f t="shared" si="134"/>
        <v>1</v>
      </c>
      <c r="CF139" s="356">
        <f t="shared" si="146" ref="CF139:CF202">IF(AND($AY139="Y",$BA139&lt;=2024),1,0)</f>
        <v>0</v>
      </c>
      <c r="CG139" s="149">
        <f t="shared" si="147" ref="CG139:CG202">IF(AND($AY139="Y",AND($BA139&gt;2024,$BA139&lt;=2030)),1,0)</f>
        <v>0</v>
      </c>
      <c r="CH139" s="150">
        <f t="shared" si="148" ref="CH139:CH202">IF(AND($AY139="Y",$BA139&gt;2030),1,0)</f>
        <v>0</v>
      </c>
      <c r="CI139" s="149">
        <f t="shared" si="112"/>
        <v>0</v>
      </c>
      <c r="CJ139" s="149">
        <f t="shared" si="113"/>
        <v>0</v>
      </c>
      <c r="CK139" s="149">
        <f t="shared" si="114"/>
        <v>1</v>
      </c>
      <c r="CL139" s="149">
        <f t="shared" si="115"/>
        <v>1</v>
      </c>
      <c r="CM139" s="149">
        <f t="shared" si="116"/>
        <v>1</v>
      </c>
      <c r="CN139" s="283">
        <f t="shared" si="149" ref="CN139:CN202">IF($AV139="Yes",1,0)</f>
        <v>1</v>
      </c>
      <c r="CO139" s="149">
        <f t="shared" si="150" ref="CO139:CO202">IF($AV139="No",1,0)</f>
        <v>0</v>
      </c>
      <c r="CP139" s="149">
        <f t="shared" si="151" ref="CP139:CP202">IF($AV139="Not Specified",1,0)</f>
        <v>0</v>
      </c>
      <c r="CQ139" s="283" t="str">
        <f t="shared" si="117"/>
        <v/>
      </c>
      <c r="CR139" s="149" t="str">
        <f t="shared" si="118"/>
        <v xml:space="preserve"> 2050</v>
      </c>
      <c r="CS139" s="149">
        <f t="shared" si="119"/>
        <v>2050</v>
      </c>
      <c r="CT139" s="149">
        <v>0</v>
      </c>
      <c r="CU139" s="149">
        <v>0</v>
      </c>
      <c r="CV139" s="149">
        <v>1</v>
      </c>
      <c r="CW139" s="149">
        <v>1</v>
      </c>
      <c r="CX139" s="149">
        <v>0</v>
      </c>
      <c r="CY139" s="149">
        <v>0</v>
      </c>
      <c r="CZ139" s="149">
        <v>1</v>
      </c>
      <c r="DA139" s="149">
        <v>1</v>
      </c>
      <c r="DB139" s="149">
        <v>0</v>
      </c>
      <c r="DC139" s="149">
        <v>0</v>
      </c>
      <c r="DD139" s="149">
        <v>0</v>
      </c>
      <c r="DE139" s="149">
        <v>0</v>
      </c>
      <c r="DF139" s="149">
        <v>0</v>
      </c>
      <c r="DG139" s="149">
        <v>0</v>
      </c>
      <c r="DH139" s="149">
        <v>0</v>
      </c>
      <c r="DI139" s="149">
        <v>0</v>
      </c>
      <c r="DJ139" s="149">
        <v>1</v>
      </c>
      <c r="DK139" s="149">
        <v>0</v>
      </c>
      <c r="DL139" s="149">
        <v>1</v>
      </c>
      <c r="DM139" s="149">
        <v>1</v>
      </c>
      <c r="DN139" s="149">
        <v>0</v>
      </c>
      <c r="DO139" s="149">
        <v>1</v>
      </c>
      <c r="DP139" s="149">
        <v>0</v>
      </c>
      <c r="DQ139" s="149" t="s">
        <v>154</v>
      </c>
      <c r="DR139" s="149">
        <v>0</v>
      </c>
      <c r="DS139" s="149" t="s">
        <v>160</v>
      </c>
      <c r="DT139" s="149" t="s">
        <v>160</v>
      </c>
      <c r="DU139" s="149" t="s">
        <v>3005</v>
      </c>
      <c r="DV139" s="149" t="s">
        <v>150</v>
      </c>
      <c r="DW139" s="149" t="str">
        <f t="shared" si="120"/>
        <v>N</v>
      </c>
      <c r="DX139" s="149" t="str">
        <f t="shared" si="121"/>
        <v/>
      </c>
      <c r="DY139" s="149" t="str">
        <f t="shared" si="122"/>
        <v>Y</v>
      </c>
      <c r="DZ139" s="149" t="str">
        <f t="shared" si="123"/>
        <v>N</v>
      </c>
      <c r="EA139" s="149" t="str">
        <f t="shared" si="124"/>
        <v>Yes</v>
      </c>
      <c r="EC139" s="149">
        <f t="shared" si="125"/>
        <v>2050</v>
      </c>
    </row>
    <row r="140" spans="1:133" s="149" customFormat="1" ht="16.5" customHeight="1">
      <c r="A140" s="149">
        <v>137</v>
      </c>
      <c r="B140" s="149">
        <v>200</v>
      </c>
      <c r="C140" s="150" t="s">
        <v>957</v>
      </c>
      <c r="D140" s="149" t="s">
        <v>333</v>
      </c>
      <c r="E140" s="149" t="s">
        <v>229</v>
      </c>
      <c r="F140" s="149" t="s">
        <v>499</v>
      </c>
      <c r="G140" s="149" t="s">
        <v>246</v>
      </c>
      <c r="H140" s="168" t="s">
        <v>958</v>
      </c>
      <c r="I140" s="149" t="s">
        <v>959</v>
      </c>
      <c r="J140" s="149">
        <v>0.254</v>
      </c>
      <c r="K140" s="149" t="s">
        <v>960</v>
      </c>
      <c r="L140" s="149">
        <v>125916</v>
      </c>
      <c r="M140" s="150">
        <v>31</v>
      </c>
      <c r="N140" s="149" t="s">
        <v>154</v>
      </c>
      <c r="O140" s="149" t="s">
        <v>153</v>
      </c>
      <c r="P140" s="150" t="s">
        <v>153</v>
      </c>
      <c r="Q140" s="149" t="s">
        <v>150</v>
      </c>
      <c r="R140" s="149" t="s">
        <v>154</v>
      </c>
      <c r="S140" s="149" t="s">
        <v>155</v>
      </c>
      <c r="T140" s="149" t="s">
        <v>153</v>
      </c>
      <c r="U140" s="151" t="s">
        <v>153</v>
      </c>
      <c r="V140" s="149" t="s">
        <v>153</v>
      </c>
      <c r="W140" s="149" t="s">
        <v>153</v>
      </c>
      <c r="X140" s="152" t="s">
        <v>153</v>
      </c>
      <c r="Y140" s="149" t="s">
        <v>153</v>
      </c>
      <c r="Z140" s="149" t="s">
        <v>153</v>
      </c>
      <c r="AA140" s="150"/>
      <c r="AC140" s="149" t="s">
        <v>6</v>
      </c>
      <c r="AD140" s="149" t="s">
        <v>6</v>
      </c>
      <c r="AE140" s="149" t="s">
        <v>157</v>
      </c>
      <c r="AF140" s="149" t="s">
        <v>157</v>
      </c>
      <c r="AG140" s="149" t="s">
        <v>168</v>
      </c>
      <c r="AH140" s="150" t="s">
        <v>159</v>
      </c>
      <c r="AJ140" s="149" t="s">
        <v>154</v>
      </c>
      <c r="AK140" s="170" t="s">
        <v>153</v>
      </c>
      <c r="AN140" s="150"/>
      <c r="AO140" s="149" t="s">
        <v>160</v>
      </c>
      <c r="AP140" s="149" t="s">
        <v>150</v>
      </c>
      <c r="AQ140" s="149" t="s">
        <v>159</v>
      </c>
      <c r="AR140" s="149" t="s">
        <v>961</v>
      </c>
      <c r="AS140" s="149">
        <v>2050</v>
      </c>
      <c r="AU140" s="150"/>
      <c r="AV140" s="149" t="s">
        <v>157</v>
      </c>
      <c r="AW140" s="172" t="s">
        <v>168</v>
      </c>
      <c r="AX140" s="149" t="s">
        <v>158</v>
      </c>
      <c r="AY140" s="149" t="s">
        <v>154</v>
      </c>
      <c r="AZ140" s="149" t="s">
        <v>153</v>
      </c>
      <c r="BA140" s="149" t="s">
        <v>153</v>
      </c>
      <c r="BC140" s="150"/>
      <c r="BE140" s="173"/>
      <c r="BF140" s="150"/>
      <c r="BG140" s="283">
        <f t="shared" si="126"/>
        <v>0</v>
      </c>
      <c r="BH140" s="149">
        <f t="shared" si="127"/>
        <v>0</v>
      </c>
      <c r="BI140" s="149">
        <f t="shared" si="135"/>
        <v>0</v>
      </c>
      <c r="BJ140" s="280">
        <f t="shared" si="136"/>
        <v>0</v>
      </c>
      <c r="BK140" s="356">
        <f t="shared" si="128"/>
        <v>0</v>
      </c>
      <c r="BL140" s="149">
        <f t="shared" si="129"/>
        <v>0</v>
      </c>
      <c r="BM140" s="149">
        <f t="shared" si="137"/>
        <v>0</v>
      </c>
      <c r="BN140" s="278">
        <f t="shared" si="138"/>
        <v>0</v>
      </c>
      <c r="BO140" s="149">
        <f t="shared" si="130"/>
        <v>0</v>
      </c>
      <c r="BP140" s="149">
        <f t="shared" si="131"/>
        <v>0</v>
      </c>
      <c r="BQ140" s="149">
        <f t="shared" si="139"/>
        <v>0</v>
      </c>
      <c r="BR140" s="356">
        <f t="shared" si="132"/>
        <v>0</v>
      </c>
      <c r="BS140" s="149">
        <f t="shared" si="133"/>
        <v>0</v>
      </c>
      <c r="BT140" s="149">
        <f t="shared" si="140"/>
        <v>1</v>
      </c>
      <c r="BU140" s="356">
        <f t="shared" si="107"/>
        <v>0</v>
      </c>
      <c r="BV140" s="149">
        <f t="shared" si="108"/>
        <v>0</v>
      </c>
      <c r="BW140" s="113">
        <f t="shared" si="109"/>
        <v>0</v>
      </c>
      <c r="BX140" s="248">
        <f t="shared" si="110"/>
        <v>0</v>
      </c>
      <c r="BY140" s="175">
        <f t="shared" si="111"/>
        <v>0</v>
      </c>
      <c r="BZ140" s="356">
        <f t="shared" si="141"/>
        <v>0</v>
      </c>
      <c r="CA140" s="149">
        <f t="shared" si="142"/>
        <v>0</v>
      </c>
      <c r="CB140" s="149">
        <f t="shared" si="143"/>
        <v>1</v>
      </c>
      <c r="CC140" s="276">
        <f t="shared" si="144"/>
        <v>1</v>
      </c>
      <c r="CD140" s="248">
        <f t="shared" si="145"/>
        <v>1</v>
      </c>
      <c r="CE140" s="274">
        <f t="shared" si="134"/>
        <v>1</v>
      </c>
      <c r="CF140" s="356">
        <f t="shared" si="146"/>
        <v>0</v>
      </c>
      <c r="CG140" s="149">
        <f t="shared" si="147"/>
        <v>0</v>
      </c>
      <c r="CH140" s="150">
        <f t="shared" si="148"/>
        <v>0</v>
      </c>
      <c r="CI140" s="149">
        <f t="shared" si="112"/>
        <v>0</v>
      </c>
      <c r="CJ140" s="149">
        <f t="shared" si="113"/>
        <v>0</v>
      </c>
      <c r="CK140" s="149">
        <f t="shared" si="114"/>
        <v>1</v>
      </c>
      <c r="CL140" s="149">
        <f t="shared" si="115"/>
        <v>1</v>
      </c>
      <c r="CM140" s="149">
        <f t="shared" si="116"/>
        <v>1</v>
      </c>
      <c r="CN140" s="283">
        <f t="shared" si="149"/>
        <v>1</v>
      </c>
      <c r="CO140" s="149">
        <f t="shared" si="150"/>
        <v>0</v>
      </c>
      <c r="CP140" s="149">
        <f t="shared" si="151"/>
        <v>0</v>
      </c>
      <c r="CQ140" s="283" t="str">
        <f t="shared" si="117"/>
        <v/>
      </c>
      <c r="CR140" s="149" t="str">
        <f t="shared" si="118"/>
        <v xml:space="preserve"> 2050</v>
      </c>
      <c r="CS140" s="149">
        <f t="shared" si="119"/>
        <v>2050</v>
      </c>
      <c r="CT140" s="149">
        <v>1</v>
      </c>
      <c r="CU140" s="149">
        <v>0</v>
      </c>
      <c r="CV140" s="149">
        <v>0</v>
      </c>
      <c r="CW140" s="149">
        <v>1</v>
      </c>
      <c r="CX140" s="149">
        <v>0</v>
      </c>
      <c r="CY140" s="149">
        <v>0</v>
      </c>
      <c r="CZ140" s="149">
        <v>1</v>
      </c>
      <c r="DA140" s="149">
        <v>1</v>
      </c>
      <c r="DB140" s="149">
        <v>0</v>
      </c>
      <c r="DC140" s="149">
        <v>1</v>
      </c>
      <c r="DD140" s="149">
        <v>0</v>
      </c>
      <c r="DE140" s="149">
        <v>1</v>
      </c>
      <c r="DF140" s="149">
        <v>0</v>
      </c>
      <c r="DG140" s="149">
        <v>0</v>
      </c>
      <c r="DH140" s="149">
        <v>0</v>
      </c>
      <c r="DI140" s="149">
        <v>0</v>
      </c>
      <c r="DJ140" s="149">
        <v>1</v>
      </c>
      <c r="DK140" s="149">
        <v>1</v>
      </c>
      <c r="DL140" s="149">
        <v>1</v>
      </c>
      <c r="DM140" s="149">
        <v>1</v>
      </c>
      <c r="DN140" s="149">
        <v>0</v>
      </c>
      <c r="DO140" s="149">
        <v>1</v>
      </c>
      <c r="DP140" s="149">
        <v>1</v>
      </c>
      <c r="DQ140" s="149" t="s">
        <v>154</v>
      </c>
      <c r="DR140" s="149" t="s">
        <v>158</v>
      </c>
      <c r="DS140" s="149" t="s">
        <v>7859</v>
      </c>
      <c r="DT140" s="149" t="s">
        <v>160</v>
      </c>
      <c r="DU140" s="149" t="s">
        <v>150</v>
      </c>
      <c r="DV140" s="149" t="s">
        <v>150</v>
      </c>
      <c r="DW140" s="149" t="str">
        <f t="shared" si="120"/>
        <v>Y</v>
      </c>
      <c r="DX140" s="149" t="str">
        <f t="shared" si="121"/>
        <v/>
      </c>
      <c r="DY140" s="149" t="str">
        <f t="shared" si="122"/>
        <v>Y</v>
      </c>
      <c r="DZ140" s="149" t="str">
        <f t="shared" si="123"/>
        <v>N</v>
      </c>
      <c r="EA140" s="149" t="str">
        <f t="shared" si="124"/>
        <v>Yes</v>
      </c>
      <c r="EC140" s="149">
        <f t="shared" si="125"/>
        <v>2050</v>
      </c>
    </row>
    <row r="141" spans="1:133" s="149" customFormat="1" ht="16.5" customHeight="1">
      <c r="A141" s="149">
        <v>138</v>
      </c>
      <c r="B141" s="149">
        <v>93</v>
      </c>
      <c r="C141" s="150" t="s">
        <v>962</v>
      </c>
      <c r="D141" s="149" t="s">
        <v>415</v>
      </c>
      <c r="E141" s="149" t="s">
        <v>244</v>
      </c>
      <c r="F141" s="149" t="s">
        <v>175</v>
      </c>
      <c r="G141" s="149" t="s">
        <v>176</v>
      </c>
      <c r="H141" s="168" t="s">
        <v>963</v>
      </c>
      <c r="I141" s="149" t="s">
        <v>964</v>
      </c>
      <c r="J141" s="149">
        <v>-0.884</v>
      </c>
      <c r="K141" s="149" t="s">
        <v>965</v>
      </c>
      <c r="L141" s="149">
        <v>134323</v>
      </c>
      <c r="M141" s="150">
        <v>14</v>
      </c>
      <c r="N141" s="149" t="s">
        <v>154</v>
      </c>
      <c r="O141" s="149" t="s">
        <v>153</v>
      </c>
      <c r="P141" s="150" t="s">
        <v>153</v>
      </c>
      <c r="Q141" s="149" t="s">
        <v>154</v>
      </c>
      <c r="R141" s="149" t="s">
        <v>154</v>
      </c>
      <c r="S141" s="149" t="s">
        <v>153</v>
      </c>
      <c r="T141" s="149" t="s">
        <v>153</v>
      </c>
      <c r="U141" s="151" t="s">
        <v>153</v>
      </c>
      <c r="V141" s="149" t="s">
        <v>153</v>
      </c>
      <c r="W141" s="149" t="s">
        <v>153</v>
      </c>
      <c r="X141" s="152" t="s">
        <v>153</v>
      </c>
      <c r="Y141" s="149" t="s">
        <v>153</v>
      </c>
      <c r="Z141" s="149" t="s">
        <v>153</v>
      </c>
      <c r="AA141" s="150"/>
      <c r="AC141" s="149" t="s">
        <v>9</v>
      </c>
      <c r="AD141" s="149" t="s">
        <v>240</v>
      </c>
      <c r="AE141" s="149" t="s">
        <v>157</v>
      </c>
      <c r="AF141" s="149" t="s">
        <v>157</v>
      </c>
      <c r="AG141" s="149" t="s">
        <v>158</v>
      </c>
      <c r="AH141" s="150" t="s">
        <v>159</v>
      </c>
      <c r="AI141" s="149" t="s">
        <v>160</v>
      </c>
      <c r="AJ141" s="149" t="s">
        <v>150</v>
      </c>
      <c r="AK141" s="170" t="s">
        <v>966</v>
      </c>
      <c r="AL141" s="149">
        <v>2050</v>
      </c>
      <c r="AM141" s="171" t="s">
        <v>967</v>
      </c>
      <c r="AN141" s="150"/>
      <c r="AP141" s="149" t="s">
        <v>154</v>
      </c>
      <c r="AQ141" s="149" t="s">
        <v>153</v>
      </c>
      <c r="AU141" s="150"/>
      <c r="AV141" s="149" t="s">
        <v>168</v>
      </c>
      <c r="AW141" s="172" t="s">
        <v>168</v>
      </c>
      <c r="AX141" s="149" t="s">
        <v>158</v>
      </c>
      <c r="AY141" s="149" t="s">
        <v>150</v>
      </c>
      <c r="AZ141" s="149" t="s">
        <v>968</v>
      </c>
      <c r="BA141" s="149">
        <v>2025</v>
      </c>
      <c r="BC141" s="150"/>
      <c r="BE141" s="173"/>
      <c r="BF141" s="150"/>
      <c r="BG141" s="283">
        <f t="shared" si="126"/>
        <v>0</v>
      </c>
      <c r="BH141" s="149">
        <f t="shared" si="127"/>
        <v>0</v>
      </c>
      <c r="BI141" s="149">
        <f t="shared" si="135"/>
        <v>0</v>
      </c>
      <c r="BJ141" s="280">
        <f t="shared" si="136"/>
        <v>0</v>
      </c>
      <c r="BK141" s="356">
        <f t="shared" si="128"/>
        <v>0</v>
      </c>
      <c r="BL141" s="149">
        <f t="shared" si="129"/>
        <v>0</v>
      </c>
      <c r="BM141" s="149">
        <f t="shared" si="137"/>
        <v>0</v>
      </c>
      <c r="BN141" s="278">
        <f t="shared" si="138"/>
        <v>0</v>
      </c>
      <c r="BO141" s="149">
        <f t="shared" si="130"/>
        <v>0</v>
      </c>
      <c r="BP141" s="149">
        <f t="shared" si="131"/>
        <v>0</v>
      </c>
      <c r="BQ141" s="149">
        <f t="shared" si="139"/>
        <v>0</v>
      </c>
      <c r="BR141" s="356">
        <f t="shared" si="132"/>
        <v>0</v>
      </c>
      <c r="BS141" s="149">
        <f t="shared" si="133"/>
        <v>0</v>
      </c>
      <c r="BT141" s="149">
        <f t="shared" si="140"/>
        <v>0</v>
      </c>
      <c r="BU141" s="356">
        <f t="shared" si="107"/>
        <v>0</v>
      </c>
      <c r="BV141" s="149">
        <f t="shared" si="108"/>
        <v>0</v>
      </c>
      <c r="BW141" s="113">
        <f t="shared" si="109"/>
        <v>1</v>
      </c>
      <c r="BX141" s="248">
        <f t="shared" si="110"/>
        <v>0</v>
      </c>
      <c r="BY141" s="175">
        <f t="shared" si="111"/>
        <v>1</v>
      </c>
      <c r="BZ141" s="356">
        <f t="shared" si="141"/>
        <v>0</v>
      </c>
      <c r="CA141" s="149">
        <f t="shared" si="142"/>
        <v>0</v>
      </c>
      <c r="CB141" s="149">
        <f t="shared" si="143"/>
        <v>0</v>
      </c>
      <c r="CC141" s="276">
        <f t="shared" si="144"/>
        <v>0</v>
      </c>
      <c r="CD141" s="248">
        <f t="shared" si="145"/>
        <v>0</v>
      </c>
      <c r="CE141" s="274">
        <f t="shared" si="134"/>
        <v>1</v>
      </c>
      <c r="CF141" s="356">
        <f t="shared" si="146"/>
        <v>0</v>
      </c>
      <c r="CG141" s="149">
        <f t="shared" si="147"/>
        <v>1</v>
      </c>
      <c r="CH141" s="150">
        <f t="shared" si="148"/>
        <v>0</v>
      </c>
      <c r="CI141" s="149">
        <f t="shared" si="112"/>
        <v>0</v>
      </c>
      <c r="CJ141" s="149">
        <f t="shared" si="113"/>
        <v>0</v>
      </c>
      <c r="CK141" s="149">
        <f t="shared" si="114"/>
        <v>1</v>
      </c>
      <c r="CL141" s="149">
        <f t="shared" si="115"/>
        <v>1</v>
      </c>
      <c r="CM141" s="149">
        <f t="shared" si="116"/>
        <v>1</v>
      </c>
      <c r="CN141" s="283">
        <f t="shared" si="149"/>
        <v>0</v>
      </c>
      <c r="CO141" s="149">
        <f t="shared" si="150"/>
        <v>0</v>
      </c>
      <c r="CP141" s="149">
        <f t="shared" si="151"/>
        <v>1</v>
      </c>
      <c r="CQ141" s="283" t="str">
        <f t="shared" si="117"/>
        <v/>
      </c>
      <c r="CR141" s="149" t="str">
        <f t="shared" si="118"/>
        <v xml:space="preserve"> </v>
      </c>
      <c r="CS141" s="149">
        <f t="shared" si="119"/>
        <v>0</v>
      </c>
      <c r="CT141" s="149">
        <v>0</v>
      </c>
      <c r="CU141" s="149">
        <v>0</v>
      </c>
      <c r="CV141" s="149">
        <v>0</v>
      </c>
      <c r="CW141" s="149">
        <v>0</v>
      </c>
      <c r="CX141" s="149">
        <v>0</v>
      </c>
      <c r="CY141" s="149">
        <v>0</v>
      </c>
      <c r="CZ141" s="149">
        <v>0</v>
      </c>
      <c r="DA141" s="149">
        <v>0</v>
      </c>
      <c r="DB141" s="149">
        <v>0</v>
      </c>
      <c r="DC141" s="149">
        <v>0</v>
      </c>
      <c r="DD141" s="149">
        <v>0</v>
      </c>
      <c r="DE141" s="149">
        <v>0</v>
      </c>
      <c r="DF141" s="149">
        <v>0</v>
      </c>
      <c r="DG141" s="149">
        <v>0</v>
      </c>
      <c r="DH141" s="149">
        <v>0</v>
      </c>
      <c r="DI141" s="149">
        <v>0</v>
      </c>
      <c r="DJ141" s="149">
        <v>0</v>
      </c>
      <c r="DK141" s="149">
        <v>0</v>
      </c>
      <c r="DL141" s="149">
        <v>0</v>
      </c>
      <c r="DM141" s="149">
        <v>0</v>
      </c>
      <c r="DN141" s="149">
        <v>0</v>
      </c>
      <c r="DO141" s="149">
        <v>0</v>
      </c>
      <c r="DP141" s="149">
        <v>0</v>
      </c>
      <c r="DQ141" s="149" t="s">
        <v>154</v>
      </c>
      <c r="DR141" s="149">
        <v>0</v>
      </c>
      <c r="DS141" s="149" t="s">
        <v>154</v>
      </c>
      <c r="DT141" s="149" t="s">
        <v>180</v>
      </c>
      <c r="DU141" s="149" t="s">
        <v>7861</v>
      </c>
      <c r="DV141" s="149">
        <v>0</v>
      </c>
      <c r="DW141" s="149" t="str">
        <f t="shared" si="120"/>
        <v>N</v>
      </c>
      <c r="DX141" s="149" t="str">
        <f t="shared" si="121"/>
        <v/>
      </c>
      <c r="DY141" s="149" t="str">
        <f t="shared" si="122"/>
        <v>N</v>
      </c>
      <c r="DZ141" s="149" t="str">
        <f t="shared" si="123"/>
        <v>Y</v>
      </c>
      <c r="EA141" s="149" t="str">
        <f t="shared" si="124"/>
        <v>Not Specified</v>
      </c>
      <c r="EC141" s="149">
        <f t="shared" si="125"/>
        <v>0</v>
      </c>
    </row>
    <row r="142" spans="1:133" s="149" customFormat="1" ht="16.5" customHeight="1">
      <c r="A142" s="149">
        <v>139</v>
      </c>
      <c r="B142" s="149">
        <v>182</v>
      </c>
      <c r="C142" s="150" t="s">
        <v>969</v>
      </c>
      <c r="D142" s="149" t="s">
        <v>290</v>
      </c>
      <c r="E142" s="149" t="s">
        <v>229</v>
      </c>
      <c r="F142" s="149" t="s">
        <v>321</v>
      </c>
      <c r="G142" s="149" t="s">
        <v>246</v>
      </c>
      <c r="H142" s="168" t="s">
        <v>970</v>
      </c>
      <c r="I142" s="149" t="s">
        <v>971</v>
      </c>
      <c r="J142" s="149">
        <v>-0.817</v>
      </c>
      <c r="K142" s="149" t="s">
        <v>972</v>
      </c>
      <c r="L142" s="149">
        <v>108648</v>
      </c>
      <c r="M142" s="150">
        <v>31</v>
      </c>
      <c r="N142" s="149" t="s">
        <v>150</v>
      </c>
      <c r="O142" s="149">
        <v>2015</v>
      </c>
      <c r="P142" s="150">
        <v>2025</v>
      </c>
      <c r="Q142" s="149" t="s">
        <v>154</v>
      </c>
      <c r="R142" s="149" t="s">
        <v>154</v>
      </c>
      <c r="S142" s="149" t="s">
        <v>153</v>
      </c>
      <c r="T142" s="149" t="s">
        <v>153</v>
      </c>
      <c r="U142" s="151" t="s">
        <v>153</v>
      </c>
      <c r="V142" s="149" t="s">
        <v>153</v>
      </c>
      <c r="W142" s="149" t="s">
        <v>153</v>
      </c>
      <c r="X142" s="152" t="s">
        <v>153</v>
      </c>
      <c r="Y142" s="149" t="s">
        <v>153</v>
      </c>
      <c r="Z142" s="149" t="s">
        <v>153</v>
      </c>
      <c r="AA142" s="150"/>
      <c r="AC142" s="149" t="s">
        <v>167</v>
      </c>
      <c r="AD142" s="149" t="s">
        <v>6</v>
      </c>
      <c r="AE142" s="149" t="s">
        <v>157</v>
      </c>
      <c r="AF142" s="149" t="s">
        <v>157</v>
      </c>
      <c r="AG142" s="149" t="s">
        <v>158</v>
      </c>
      <c r="AH142" s="150" t="s">
        <v>159</v>
      </c>
      <c r="AJ142" s="149" t="s">
        <v>154</v>
      </c>
      <c r="AK142" s="170" t="s">
        <v>153</v>
      </c>
      <c r="AN142" s="150"/>
      <c r="AO142" s="149" t="s">
        <v>160</v>
      </c>
      <c r="AP142" s="149" t="s">
        <v>150</v>
      </c>
      <c r="AQ142" s="149" t="s">
        <v>159</v>
      </c>
      <c r="AR142" s="149" t="s">
        <v>973</v>
      </c>
      <c r="AS142" s="149">
        <v>2035</v>
      </c>
      <c r="AU142" s="150"/>
      <c r="AV142" s="149" t="s">
        <v>157</v>
      </c>
      <c r="AW142" s="172" t="s">
        <v>158</v>
      </c>
      <c r="AX142" s="149" t="s">
        <v>158</v>
      </c>
      <c r="AY142" s="149" t="s">
        <v>154</v>
      </c>
      <c r="AZ142" s="149" t="s">
        <v>153</v>
      </c>
      <c r="BA142" s="149" t="s">
        <v>153</v>
      </c>
      <c r="BC142" s="150"/>
      <c r="BE142" s="173"/>
      <c r="BF142" s="150"/>
      <c r="BG142" s="283">
        <f t="shared" si="126"/>
        <v>1</v>
      </c>
      <c r="BH142" s="149">
        <f t="shared" si="127"/>
        <v>0</v>
      </c>
      <c r="BI142" s="149">
        <f t="shared" si="135"/>
        <v>0</v>
      </c>
      <c r="BJ142" s="280">
        <f t="shared" si="136"/>
        <v>1</v>
      </c>
      <c r="BK142" s="356">
        <f t="shared" si="128"/>
        <v>0</v>
      </c>
      <c r="BL142" s="149">
        <f t="shared" si="129"/>
        <v>0</v>
      </c>
      <c r="BM142" s="149">
        <f t="shared" si="137"/>
        <v>0</v>
      </c>
      <c r="BN142" s="278">
        <f t="shared" si="138"/>
        <v>0</v>
      </c>
      <c r="BO142" s="149">
        <f t="shared" si="130"/>
        <v>0</v>
      </c>
      <c r="BP142" s="149">
        <f t="shared" si="131"/>
        <v>0</v>
      </c>
      <c r="BQ142" s="149">
        <f t="shared" si="139"/>
        <v>0</v>
      </c>
      <c r="BR142" s="356">
        <f t="shared" si="132"/>
        <v>0</v>
      </c>
      <c r="BS142" s="149">
        <f t="shared" si="133"/>
        <v>0</v>
      </c>
      <c r="BT142" s="149">
        <f t="shared" si="140"/>
        <v>1</v>
      </c>
      <c r="BU142" s="356">
        <f t="shared" si="107"/>
        <v>0</v>
      </c>
      <c r="BV142" s="149">
        <f t="shared" si="108"/>
        <v>0</v>
      </c>
      <c r="BW142" s="113">
        <f t="shared" si="109"/>
        <v>0</v>
      </c>
      <c r="BX142" s="248">
        <f t="shared" si="110"/>
        <v>0</v>
      </c>
      <c r="BY142" s="175">
        <f t="shared" si="111"/>
        <v>0</v>
      </c>
      <c r="BZ142" s="356">
        <f t="shared" si="141"/>
        <v>0</v>
      </c>
      <c r="CA142" s="149">
        <f t="shared" si="142"/>
        <v>0</v>
      </c>
      <c r="CB142" s="149">
        <f t="shared" si="143"/>
        <v>1</v>
      </c>
      <c r="CC142" s="276">
        <f t="shared" si="144"/>
        <v>1</v>
      </c>
      <c r="CD142" s="248">
        <f t="shared" si="145"/>
        <v>1</v>
      </c>
      <c r="CE142" s="274">
        <f t="shared" si="134"/>
        <v>1</v>
      </c>
      <c r="CF142" s="356">
        <f t="shared" si="146"/>
        <v>0</v>
      </c>
      <c r="CG142" s="149">
        <f t="shared" si="147"/>
        <v>0</v>
      </c>
      <c r="CH142" s="150">
        <f t="shared" si="148"/>
        <v>0</v>
      </c>
      <c r="CI142" s="149">
        <f t="shared" si="112"/>
        <v>1</v>
      </c>
      <c r="CJ142" s="149">
        <f t="shared" si="113"/>
        <v>0</v>
      </c>
      <c r="CK142" s="149">
        <f t="shared" si="114"/>
        <v>1</v>
      </c>
      <c r="CL142" s="149">
        <f t="shared" si="115"/>
        <v>2</v>
      </c>
      <c r="CM142" s="149">
        <f t="shared" si="116"/>
        <v>1</v>
      </c>
      <c r="CN142" s="283">
        <f t="shared" si="149"/>
        <v>1</v>
      </c>
      <c r="CO142" s="149">
        <f t="shared" si="150"/>
        <v>0</v>
      </c>
      <c r="CP142" s="149">
        <f t="shared" si="151"/>
        <v>0</v>
      </c>
      <c r="CQ142" s="283" t="str">
        <f t="shared" si="117"/>
        <v/>
      </c>
      <c r="CR142" s="149" t="str">
        <f t="shared" si="118"/>
        <v xml:space="preserve"> 2035</v>
      </c>
      <c r="CS142" s="149">
        <f t="shared" si="119"/>
        <v>2035</v>
      </c>
      <c r="CT142" s="149">
        <v>0</v>
      </c>
      <c r="CU142" s="149">
        <v>0</v>
      </c>
      <c r="CV142" s="149">
        <v>0</v>
      </c>
      <c r="CW142" s="149">
        <v>0</v>
      </c>
      <c r="CX142" s="149">
        <v>0</v>
      </c>
      <c r="CY142" s="149">
        <v>0</v>
      </c>
      <c r="CZ142" s="149">
        <v>1</v>
      </c>
      <c r="DA142" s="149">
        <v>1</v>
      </c>
      <c r="DB142" s="149">
        <v>0</v>
      </c>
      <c r="DC142" s="149">
        <v>0</v>
      </c>
      <c r="DD142" s="149">
        <v>0</v>
      </c>
      <c r="DE142" s="149">
        <v>0</v>
      </c>
      <c r="DF142" s="149">
        <v>0</v>
      </c>
      <c r="DG142" s="149">
        <v>1</v>
      </c>
      <c r="DH142" s="149">
        <v>0</v>
      </c>
      <c r="DI142" s="149">
        <v>1</v>
      </c>
      <c r="DJ142" s="149">
        <v>1</v>
      </c>
      <c r="DK142" s="149">
        <v>0</v>
      </c>
      <c r="DL142" s="149">
        <v>1</v>
      </c>
      <c r="DM142" s="149">
        <v>1</v>
      </c>
      <c r="DN142" s="149">
        <v>0</v>
      </c>
      <c r="DO142" s="149">
        <v>1</v>
      </c>
      <c r="DP142" s="149">
        <v>0</v>
      </c>
      <c r="DQ142" s="149" t="s">
        <v>154</v>
      </c>
      <c r="DR142" s="149">
        <v>0</v>
      </c>
      <c r="DS142" s="149" t="s">
        <v>160</v>
      </c>
      <c r="DT142" s="149" t="s">
        <v>154</v>
      </c>
      <c r="DU142" s="149">
        <v>0</v>
      </c>
      <c r="DV142" s="149" t="s">
        <v>150</v>
      </c>
      <c r="DW142" s="149" t="str">
        <f t="shared" si="120"/>
        <v>N</v>
      </c>
      <c r="DX142" s="149" t="str">
        <f t="shared" si="121"/>
        <v/>
      </c>
      <c r="DY142" s="149" t="str">
        <f t="shared" si="122"/>
        <v>Y</v>
      </c>
      <c r="DZ142" s="149" t="str">
        <f t="shared" si="123"/>
        <v>N</v>
      </c>
      <c r="EA142" s="149" t="str">
        <f t="shared" si="124"/>
        <v>Yes</v>
      </c>
      <c r="EC142" s="149">
        <f t="shared" si="125"/>
        <v>2035</v>
      </c>
    </row>
    <row r="143" spans="1:133" s="149" customFormat="1" ht="16.5" customHeight="1">
      <c r="A143" s="149">
        <v>140</v>
      </c>
      <c r="B143" s="149">
        <v>101</v>
      </c>
      <c r="C143" s="150" t="s">
        <v>974</v>
      </c>
      <c r="D143" s="149" t="s">
        <v>679</v>
      </c>
      <c r="E143" s="149" t="s">
        <v>174</v>
      </c>
      <c r="F143" s="149" t="s">
        <v>245</v>
      </c>
      <c r="G143" s="149" t="s">
        <v>246</v>
      </c>
      <c r="H143" s="168" t="s">
        <v>975</v>
      </c>
      <c r="I143" s="149" t="s">
        <v>976</v>
      </c>
      <c r="J143" s="149">
        <v>7.767</v>
      </c>
      <c r="K143" s="149" t="s">
        <v>977</v>
      </c>
      <c r="L143" s="149">
        <v>76566</v>
      </c>
      <c r="M143" s="150">
        <v>31</v>
      </c>
      <c r="N143" s="149" t="s">
        <v>154</v>
      </c>
      <c r="O143" s="149" t="s">
        <v>153</v>
      </c>
      <c r="P143" s="150" t="s">
        <v>153</v>
      </c>
      <c r="Q143" s="149" t="s">
        <v>150</v>
      </c>
      <c r="R143" s="149" t="s">
        <v>150</v>
      </c>
      <c r="S143" s="149" t="s">
        <v>151</v>
      </c>
      <c r="T143" s="149" t="s">
        <v>353</v>
      </c>
      <c r="U143" s="151">
        <v>2030</v>
      </c>
      <c r="V143" s="149" t="s">
        <v>153</v>
      </c>
      <c r="W143" s="149" t="s">
        <v>153</v>
      </c>
      <c r="X143" s="152" t="s">
        <v>153</v>
      </c>
      <c r="Y143" s="149" t="s">
        <v>153</v>
      </c>
      <c r="Z143" s="149" t="s">
        <v>153</v>
      </c>
      <c r="AA143" s="150"/>
      <c r="AC143" s="149" t="s">
        <v>782</v>
      </c>
      <c r="AD143" s="149" t="s">
        <v>5</v>
      </c>
      <c r="AE143" s="149" t="s">
        <v>157</v>
      </c>
      <c r="AF143" s="149" t="s">
        <v>157</v>
      </c>
      <c r="AG143" s="149" t="s">
        <v>157</v>
      </c>
      <c r="AH143" s="150" t="s">
        <v>218</v>
      </c>
      <c r="AI143" s="149" t="s">
        <v>219</v>
      </c>
      <c r="AJ143" s="149" t="s">
        <v>150</v>
      </c>
      <c r="AK143" s="170" t="s">
        <v>978</v>
      </c>
      <c r="AL143" s="149">
        <v>2050</v>
      </c>
      <c r="AN143" s="150"/>
      <c r="AP143" s="149" t="s">
        <v>154</v>
      </c>
      <c r="AQ143" s="149" t="s">
        <v>153</v>
      </c>
      <c r="AR143" s="149" t="s">
        <v>153</v>
      </c>
      <c r="AU143" s="150"/>
      <c r="AV143" s="149" t="s">
        <v>168</v>
      </c>
      <c r="AW143" s="172" t="s">
        <v>312</v>
      </c>
      <c r="AX143" s="149" t="s">
        <v>158</v>
      </c>
      <c r="AY143" s="149" t="s">
        <v>154</v>
      </c>
      <c r="AZ143" s="149" t="s">
        <v>153</v>
      </c>
      <c r="BA143" s="149" t="s">
        <v>153</v>
      </c>
      <c r="BC143" s="150"/>
      <c r="BE143" s="173"/>
      <c r="BF143" s="150"/>
      <c r="BG143" s="283">
        <f t="shared" si="126"/>
        <v>0</v>
      </c>
      <c r="BH143" s="149">
        <f t="shared" si="127"/>
        <v>0</v>
      </c>
      <c r="BI143" s="149">
        <f t="shared" si="135"/>
        <v>0</v>
      </c>
      <c r="BJ143" s="280">
        <f t="shared" si="136"/>
        <v>0</v>
      </c>
      <c r="BK143" s="356">
        <f t="shared" si="128"/>
        <v>0</v>
      </c>
      <c r="BL143" s="149">
        <f t="shared" si="129"/>
        <v>1</v>
      </c>
      <c r="BM143" s="149">
        <f t="shared" si="137"/>
        <v>0</v>
      </c>
      <c r="BN143" s="278">
        <f t="shared" si="138"/>
        <v>1</v>
      </c>
      <c r="BO143" s="149">
        <f t="shared" si="130"/>
        <v>0</v>
      </c>
      <c r="BP143" s="149">
        <f t="shared" si="131"/>
        <v>0</v>
      </c>
      <c r="BQ143" s="149">
        <f t="shared" si="139"/>
        <v>0</v>
      </c>
      <c r="BR143" s="356">
        <f t="shared" si="132"/>
        <v>0</v>
      </c>
      <c r="BS143" s="149">
        <f t="shared" si="133"/>
        <v>0</v>
      </c>
      <c r="BT143" s="149">
        <f t="shared" si="140"/>
        <v>0</v>
      </c>
      <c r="BU143" s="356">
        <f t="shared" si="107"/>
        <v>0</v>
      </c>
      <c r="BV143" s="149">
        <f t="shared" si="108"/>
        <v>0</v>
      </c>
      <c r="BW143" s="113">
        <f t="shared" si="109"/>
        <v>1</v>
      </c>
      <c r="BX143" s="248">
        <f t="shared" si="110"/>
        <v>0</v>
      </c>
      <c r="BY143" s="175">
        <f t="shared" si="111"/>
        <v>1</v>
      </c>
      <c r="BZ143" s="356">
        <f t="shared" si="141"/>
        <v>0</v>
      </c>
      <c r="CA143" s="149">
        <f t="shared" si="142"/>
        <v>0</v>
      </c>
      <c r="CB143" s="149">
        <f t="shared" si="143"/>
        <v>0</v>
      </c>
      <c r="CC143" s="276">
        <f t="shared" si="144"/>
        <v>0</v>
      </c>
      <c r="CD143" s="248">
        <f t="shared" si="145"/>
        <v>0</v>
      </c>
      <c r="CE143" s="274">
        <f t="shared" si="134"/>
        <v>1</v>
      </c>
      <c r="CF143" s="356">
        <f t="shared" si="146"/>
        <v>0</v>
      </c>
      <c r="CG143" s="149">
        <f t="shared" si="147"/>
        <v>0</v>
      </c>
      <c r="CH143" s="150">
        <f t="shared" si="148"/>
        <v>0</v>
      </c>
      <c r="CI143" s="149">
        <f t="shared" si="112"/>
        <v>0</v>
      </c>
      <c r="CJ143" s="149">
        <f t="shared" si="113"/>
        <v>1</v>
      </c>
      <c r="CK143" s="149">
        <f t="shared" si="114"/>
        <v>1</v>
      </c>
      <c r="CL143" s="149">
        <f t="shared" si="115"/>
        <v>2</v>
      </c>
      <c r="CM143" s="149">
        <f t="shared" si="116"/>
        <v>1</v>
      </c>
      <c r="CN143" s="283">
        <f t="shared" si="149"/>
        <v>0</v>
      </c>
      <c r="CO143" s="149">
        <f t="shared" si="150"/>
        <v>0</v>
      </c>
      <c r="CP143" s="149">
        <f t="shared" si="151"/>
        <v>1</v>
      </c>
      <c r="CQ143" s="283">
        <f t="shared" si="117"/>
        <v>1</v>
      </c>
      <c r="CR143" s="149" t="str">
        <f t="shared" si="118"/>
        <v xml:space="preserve"> </v>
      </c>
      <c r="CS143" s="149">
        <f t="shared" si="119"/>
        <v>0</v>
      </c>
      <c r="CT143" s="149">
        <v>0</v>
      </c>
      <c r="CU143" s="149">
        <v>0</v>
      </c>
      <c r="CV143" s="149">
        <v>1</v>
      </c>
      <c r="CW143" s="149">
        <v>1</v>
      </c>
      <c r="CX143" s="149">
        <v>0</v>
      </c>
      <c r="CY143" s="149">
        <v>0</v>
      </c>
      <c r="CZ143" s="149">
        <v>0</v>
      </c>
      <c r="DA143" s="149">
        <v>0</v>
      </c>
      <c r="DB143" s="149">
        <v>0</v>
      </c>
      <c r="DC143" s="149">
        <v>1</v>
      </c>
      <c r="DD143" s="149">
        <v>0</v>
      </c>
      <c r="DE143" s="149">
        <v>1</v>
      </c>
      <c r="DF143" s="149">
        <v>0</v>
      </c>
      <c r="DG143" s="149">
        <v>0</v>
      </c>
      <c r="DH143" s="149">
        <v>0</v>
      </c>
      <c r="DI143" s="149">
        <v>0</v>
      </c>
      <c r="DJ143" s="149">
        <v>1</v>
      </c>
      <c r="DK143" s="149">
        <v>0</v>
      </c>
      <c r="DL143" s="149">
        <v>1</v>
      </c>
      <c r="DM143" s="149">
        <v>1</v>
      </c>
      <c r="DN143" s="149">
        <v>0</v>
      </c>
      <c r="DO143" s="149">
        <v>1</v>
      </c>
      <c r="DP143" s="149">
        <v>0</v>
      </c>
      <c r="DQ143" s="149" t="s">
        <v>150</v>
      </c>
      <c r="DR143" s="149" t="s">
        <v>158</v>
      </c>
      <c r="DS143" s="149" t="s">
        <v>154</v>
      </c>
      <c r="DT143" s="149" t="s">
        <v>7857</v>
      </c>
      <c r="DU143" s="149" t="s">
        <v>150</v>
      </c>
      <c r="DV143" s="149">
        <v>0</v>
      </c>
      <c r="DW143" s="149" t="str">
        <f t="shared" si="120"/>
        <v>Y</v>
      </c>
      <c r="DX143" s="149" t="str">
        <f t="shared" si="121"/>
        <v/>
      </c>
      <c r="DY143" s="149" t="str">
        <f t="shared" si="122"/>
        <v>N</v>
      </c>
      <c r="DZ143" s="149" t="str">
        <f t="shared" si="123"/>
        <v>Y</v>
      </c>
      <c r="EA143" s="149" t="str">
        <f t="shared" si="124"/>
        <v>Not Specified</v>
      </c>
      <c r="EC143" s="149">
        <f t="shared" si="125"/>
        <v>0</v>
      </c>
    </row>
    <row r="144" spans="1:133" s="149" customFormat="1" ht="16.5" customHeight="1">
      <c r="A144" s="149">
        <v>141</v>
      </c>
      <c r="B144" s="149">
        <v>158</v>
      </c>
      <c r="C144" s="150" t="s">
        <v>979</v>
      </c>
      <c r="D144" s="149" t="s">
        <v>980</v>
      </c>
      <c r="E144" s="149" t="s">
        <v>229</v>
      </c>
      <c r="F144" s="149" t="s">
        <v>175</v>
      </c>
      <c r="G144" s="149" t="s">
        <v>176</v>
      </c>
      <c r="H144" s="168" t="s">
        <v>981</v>
      </c>
      <c r="I144" s="149" t="s">
        <v>982</v>
      </c>
      <c r="J144" s="149">
        <v>0.858</v>
      </c>
      <c r="K144" s="149" t="s">
        <v>983</v>
      </c>
      <c r="L144" s="149">
        <v>175121</v>
      </c>
      <c r="M144" s="150">
        <v>16</v>
      </c>
      <c r="N144" s="149" t="s">
        <v>154</v>
      </c>
      <c r="O144" s="149" t="s">
        <v>153</v>
      </c>
      <c r="P144" s="150" t="s">
        <v>153</v>
      </c>
      <c r="Q144" s="149" t="s">
        <v>154</v>
      </c>
      <c r="R144" s="149" t="s">
        <v>154</v>
      </c>
      <c r="S144" s="149" t="s">
        <v>153</v>
      </c>
      <c r="T144" s="149" t="s">
        <v>153</v>
      </c>
      <c r="U144" s="151" t="s">
        <v>153</v>
      </c>
      <c r="V144" s="149" t="s">
        <v>153</v>
      </c>
      <c r="W144" s="149" t="s">
        <v>153</v>
      </c>
      <c r="X144" s="152" t="s">
        <v>153</v>
      </c>
      <c r="Y144" s="149" t="s">
        <v>153</v>
      </c>
      <c r="Z144" s="149" t="s">
        <v>153</v>
      </c>
      <c r="AA144" s="150"/>
      <c r="AC144" s="149" t="s">
        <v>233</v>
      </c>
      <c r="AD144" s="149" t="s">
        <v>234</v>
      </c>
      <c r="AE144" s="149" t="s">
        <v>337</v>
      </c>
      <c r="AF144" s="149" t="s">
        <v>337</v>
      </c>
      <c r="AG144" s="149" t="s">
        <v>168</v>
      </c>
      <c r="AH144" s="150" t="s">
        <v>159</v>
      </c>
      <c r="AI144" s="149" t="s">
        <v>180</v>
      </c>
      <c r="AJ144" s="149" t="s">
        <v>154</v>
      </c>
      <c r="AK144" s="170" t="s">
        <v>338</v>
      </c>
      <c r="AL144" s="149">
        <v>2060</v>
      </c>
      <c r="AM144" s="171" t="s">
        <v>984</v>
      </c>
      <c r="AN144" s="150"/>
      <c r="AP144" s="149" t="s">
        <v>154</v>
      </c>
      <c r="AQ144" s="149" t="s">
        <v>153</v>
      </c>
      <c r="AR144" s="149" t="s">
        <v>153</v>
      </c>
      <c r="AU144" s="150"/>
      <c r="AV144" s="149" t="s">
        <v>168</v>
      </c>
      <c r="AW144" s="172" t="s">
        <v>168</v>
      </c>
      <c r="AX144" s="149" t="s">
        <v>158</v>
      </c>
      <c r="AY144" s="149" t="s">
        <v>154</v>
      </c>
      <c r="AZ144" s="149" t="s">
        <v>153</v>
      </c>
      <c r="BA144" s="149" t="s">
        <v>153</v>
      </c>
      <c r="BC144" s="150"/>
      <c r="BE144" s="173"/>
      <c r="BF144" s="150"/>
      <c r="BG144" s="283">
        <f t="shared" si="126"/>
        <v>0</v>
      </c>
      <c r="BH144" s="149">
        <f t="shared" si="127"/>
        <v>0</v>
      </c>
      <c r="BI144" s="149">
        <f t="shared" si="135"/>
        <v>0</v>
      </c>
      <c r="BJ144" s="280">
        <f t="shared" si="136"/>
        <v>0</v>
      </c>
      <c r="BK144" s="356">
        <f t="shared" si="128"/>
        <v>0</v>
      </c>
      <c r="BL144" s="149">
        <f t="shared" si="129"/>
        <v>0</v>
      </c>
      <c r="BM144" s="149">
        <f t="shared" si="137"/>
        <v>0</v>
      </c>
      <c r="BN144" s="278">
        <f t="shared" si="138"/>
        <v>0</v>
      </c>
      <c r="BO144" s="149">
        <f t="shared" si="130"/>
        <v>0</v>
      </c>
      <c r="BP144" s="149">
        <f t="shared" si="131"/>
        <v>0</v>
      </c>
      <c r="BQ144" s="149">
        <f t="shared" si="139"/>
        <v>0</v>
      </c>
      <c r="BR144" s="356">
        <f t="shared" si="132"/>
        <v>0</v>
      </c>
      <c r="BS144" s="149">
        <f t="shared" si="133"/>
        <v>0</v>
      </c>
      <c r="BT144" s="149">
        <f t="shared" si="140"/>
        <v>0</v>
      </c>
      <c r="BU144" s="356">
        <f t="shared" si="107"/>
        <v>0</v>
      </c>
      <c r="BV144" s="149">
        <f t="shared" si="108"/>
        <v>0</v>
      </c>
      <c r="BW144" s="113">
        <f t="shared" si="109"/>
        <v>0</v>
      </c>
      <c r="BX144" s="248">
        <f t="shared" si="110"/>
        <v>1</v>
      </c>
      <c r="BY144" s="175">
        <f t="shared" si="111"/>
        <v>0</v>
      </c>
      <c r="BZ144" s="356">
        <f t="shared" si="141"/>
        <v>0</v>
      </c>
      <c r="CA144" s="149">
        <f t="shared" si="142"/>
        <v>0</v>
      </c>
      <c r="CB144" s="149">
        <f t="shared" si="143"/>
        <v>0</v>
      </c>
      <c r="CC144" s="276">
        <f t="shared" si="144"/>
        <v>0</v>
      </c>
      <c r="CD144" s="248">
        <f t="shared" si="145"/>
        <v>1</v>
      </c>
      <c r="CE144" s="274">
        <f t="shared" si="134"/>
        <v>0</v>
      </c>
      <c r="CF144" s="356">
        <f t="shared" si="146"/>
        <v>0</v>
      </c>
      <c r="CG144" s="149">
        <f t="shared" si="147"/>
        <v>0</v>
      </c>
      <c r="CH144" s="150">
        <f t="shared" si="148"/>
        <v>0</v>
      </c>
      <c r="CI144" s="149">
        <f t="shared" si="112"/>
        <v>0</v>
      </c>
      <c r="CJ144" s="149">
        <f t="shared" si="113"/>
        <v>0</v>
      </c>
      <c r="CK144" s="149">
        <f t="shared" si="114"/>
        <v>0</v>
      </c>
      <c r="CL144" s="149">
        <f t="shared" si="115"/>
        <v>0</v>
      </c>
      <c r="CM144" s="149">
        <f t="shared" si="116"/>
        <v>0</v>
      </c>
      <c r="CN144" s="283">
        <f t="shared" si="149"/>
        <v>0</v>
      </c>
      <c r="CO144" s="149">
        <f t="shared" si="150"/>
        <v>0</v>
      </c>
      <c r="CP144" s="149">
        <f t="shared" si="151"/>
        <v>1</v>
      </c>
      <c r="CQ144" s="283" t="str">
        <f t="shared" si="117"/>
        <v/>
      </c>
      <c r="CR144" s="149" t="str">
        <f t="shared" si="118"/>
        <v xml:space="preserve"> </v>
      </c>
      <c r="CS144" s="149">
        <f t="shared" si="119"/>
        <v>0</v>
      </c>
      <c r="CT144" s="149">
        <v>0</v>
      </c>
      <c r="CU144" s="149">
        <v>0</v>
      </c>
      <c r="CV144" s="149">
        <v>0</v>
      </c>
      <c r="CW144" s="149">
        <v>0</v>
      </c>
      <c r="CX144" s="149">
        <v>0</v>
      </c>
      <c r="CY144" s="149">
        <v>0</v>
      </c>
      <c r="CZ144" s="149">
        <v>0</v>
      </c>
      <c r="DA144" s="149">
        <v>0</v>
      </c>
      <c r="DB144" s="149">
        <v>0</v>
      </c>
      <c r="DC144" s="149">
        <v>0</v>
      </c>
      <c r="DD144" s="149">
        <v>0</v>
      </c>
      <c r="DE144" s="149">
        <v>0</v>
      </c>
      <c r="DF144" s="149">
        <v>0</v>
      </c>
      <c r="DG144" s="149">
        <v>0</v>
      </c>
      <c r="DH144" s="149">
        <v>0</v>
      </c>
      <c r="DI144" s="149">
        <v>0</v>
      </c>
      <c r="DJ144" s="149">
        <v>0</v>
      </c>
      <c r="DK144" s="149">
        <v>0</v>
      </c>
      <c r="DL144" s="149">
        <v>0</v>
      </c>
      <c r="DM144" s="149">
        <v>0</v>
      </c>
      <c r="DN144" s="149">
        <v>0</v>
      </c>
      <c r="DO144" s="149">
        <v>0</v>
      </c>
      <c r="DP144" s="149">
        <v>0</v>
      </c>
      <c r="DQ144" s="149" t="s">
        <v>154</v>
      </c>
      <c r="DR144" s="149">
        <v>0</v>
      </c>
      <c r="DS144" s="149" t="s">
        <v>154</v>
      </c>
      <c r="DT144" s="149" t="s">
        <v>180</v>
      </c>
      <c r="DU144" s="149" t="s">
        <v>7861</v>
      </c>
      <c r="DV144" s="149">
        <v>0</v>
      </c>
      <c r="DW144" s="149" t="str">
        <f t="shared" si="120"/>
        <v>N</v>
      </c>
      <c r="DX144" s="149" t="str">
        <f t="shared" si="121"/>
        <v/>
      </c>
      <c r="DY144" s="149" t="str">
        <f t="shared" si="122"/>
        <v>N</v>
      </c>
      <c r="DZ144" s="149" t="str">
        <f t="shared" si="123"/>
        <v>N</v>
      </c>
      <c r="EA144" s="149" t="str">
        <f t="shared" si="124"/>
        <v>Not Specified</v>
      </c>
      <c r="EC144" s="149">
        <f t="shared" si="125"/>
        <v>0</v>
      </c>
    </row>
    <row r="145" spans="1:133" s="149" customFormat="1" ht="16.5" customHeight="1">
      <c r="A145" s="149">
        <v>142</v>
      </c>
      <c r="B145" s="149">
        <v>113</v>
      </c>
      <c r="C145" s="150" t="s">
        <v>985</v>
      </c>
      <c r="D145" s="149" t="s">
        <v>472</v>
      </c>
      <c r="E145" s="149" t="s">
        <v>229</v>
      </c>
      <c r="F145" s="149" t="s">
        <v>756</v>
      </c>
      <c r="G145" s="149" t="s">
        <v>146</v>
      </c>
      <c r="H145" s="168" t="s">
        <v>986</v>
      </c>
      <c r="I145" s="149" t="s">
        <v>987</v>
      </c>
      <c r="J145" s="149">
        <v>-0.433</v>
      </c>
      <c r="K145" s="149" t="s">
        <v>988</v>
      </c>
      <c r="L145" s="149">
        <v>250000</v>
      </c>
      <c r="M145" s="150">
        <v>9</v>
      </c>
      <c r="N145" s="149" t="s">
        <v>154</v>
      </c>
      <c r="O145" s="149" t="s">
        <v>153</v>
      </c>
      <c r="P145" s="150" t="s">
        <v>153</v>
      </c>
      <c r="Q145" s="149" t="s">
        <v>154</v>
      </c>
      <c r="R145" s="149" t="s">
        <v>154</v>
      </c>
      <c r="S145" s="149" t="s">
        <v>153</v>
      </c>
      <c r="T145" s="149" t="s">
        <v>153</v>
      </c>
      <c r="U145" s="151" t="s">
        <v>153</v>
      </c>
      <c r="V145" s="149" t="s">
        <v>153</v>
      </c>
      <c r="W145" s="149" t="s">
        <v>153</v>
      </c>
      <c r="X145" s="152" t="s">
        <v>153</v>
      </c>
      <c r="Y145" s="149" t="s">
        <v>153</v>
      </c>
      <c r="Z145" s="149" t="s">
        <v>153</v>
      </c>
      <c r="AA145" s="150"/>
      <c r="AC145" s="149" t="s">
        <v>167</v>
      </c>
      <c r="AD145" s="149" t="s">
        <v>6</v>
      </c>
      <c r="AE145" s="149" t="s">
        <v>157</v>
      </c>
      <c r="AF145" s="149" t="s">
        <v>157</v>
      </c>
      <c r="AG145" s="149" t="s">
        <v>169</v>
      </c>
      <c r="AH145" s="150" t="s">
        <v>159</v>
      </c>
      <c r="AJ145" s="149" t="s">
        <v>154</v>
      </c>
      <c r="AK145" s="170" t="s">
        <v>153</v>
      </c>
      <c r="AN145" s="150"/>
      <c r="AO145" s="149" t="s">
        <v>160</v>
      </c>
      <c r="AP145" s="149" t="s">
        <v>150</v>
      </c>
      <c r="AQ145" s="149" t="s">
        <v>159</v>
      </c>
      <c r="AR145" s="149" t="s">
        <v>989</v>
      </c>
      <c r="AS145" s="149">
        <v>2050</v>
      </c>
      <c r="AU145" s="150"/>
      <c r="AV145" s="149" t="s">
        <v>157</v>
      </c>
      <c r="AW145" s="172" t="s">
        <v>168</v>
      </c>
      <c r="AX145" s="149" t="s">
        <v>158</v>
      </c>
      <c r="AY145" s="149" t="s">
        <v>154</v>
      </c>
      <c r="AZ145" s="149" t="s">
        <v>153</v>
      </c>
      <c r="BA145" s="149" t="s">
        <v>153</v>
      </c>
      <c r="BC145" s="150"/>
      <c r="BE145" s="173"/>
      <c r="BF145" s="150"/>
      <c r="BG145" s="283">
        <f t="shared" si="126"/>
        <v>0</v>
      </c>
      <c r="BH145" s="149">
        <f t="shared" si="127"/>
        <v>0</v>
      </c>
      <c r="BI145" s="149">
        <f t="shared" si="135"/>
        <v>0</v>
      </c>
      <c r="BJ145" s="280">
        <f t="shared" si="136"/>
        <v>0</v>
      </c>
      <c r="BK145" s="356">
        <f t="shared" si="128"/>
        <v>0</v>
      </c>
      <c r="BL145" s="149">
        <f t="shared" si="129"/>
        <v>0</v>
      </c>
      <c r="BM145" s="149">
        <f t="shared" si="137"/>
        <v>0</v>
      </c>
      <c r="BN145" s="278">
        <f t="shared" si="138"/>
        <v>0</v>
      </c>
      <c r="BO145" s="149">
        <f t="shared" si="130"/>
        <v>0</v>
      </c>
      <c r="BP145" s="149">
        <f t="shared" si="131"/>
        <v>0</v>
      </c>
      <c r="BQ145" s="149">
        <f t="shared" si="139"/>
        <v>0</v>
      </c>
      <c r="BR145" s="356">
        <f t="shared" si="132"/>
        <v>0</v>
      </c>
      <c r="BS145" s="149">
        <f t="shared" si="133"/>
        <v>0</v>
      </c>
      <c r="BT145" s="149">
        <f t="shared" si="140"/>
        <v>1</v>
      </c>
      <c r="BU145" s="356">
        <f t="shared" si="107"/>
        <v>0</v>
      </c>
      <c r="BV145" s="149">
        <f t="shared" si="108"/>
        <v>0</v>
      </c>
      <c r="BW145" s="113">
        <f t="shared" si="109"/>
        <v>0</v>
      </c>
      <c r="BX145" s="248">
        <f t="shared" si="110"/>
        <v>0</v>
      </c>
      <c r="BY145" s="175">
        <f t="shared" si="111"/>
        <v>0</v>
      </c>
      <c r="BZ145" s="356">
        <f t="shared" si="141"/>
        <v>0</v>
      </c>
      <c r="CA145" s="149">
        <f t="shared" si="142"/>
        <v>0</v>
      </c>
      <c r="CB145" s="149">
        <f t="shared" si="143"/>
        <v>1</v>
      </c>
      <c r="CC145" s="276">
        <f t="shared" si="144"/>
        <v>1</v>
      </c>
      <c r="CD145" s="248">
        <f t="shared" si="145"/>
        <v>1</v>
      </c>
      <c r="CE145" s="274">
        <f t="shared" si="134"/>
        <v>1</v>
      </c>
      <c r="CF145" s="356">
        <f t="shared" si="146"/>
        <v>0</v>
      </c>
      <c r="CG145" s="149">
        <f t="shared" si="147"/>
        <v>0</v>
      </c>
      <c r="CH145" s="150">
        <f t="shared" si="148"/>
        <v>0</v>
      </c>
      <c r="CI145" s="149">
        <f t="shared" si="112"/>
        <v>0</v>
      </c>
      <c r="CJ145" s="149">
        <f t="shared" si="113"/>
        <v>0</v>
      </c>
      <c r="CK145" s="149">
        <f t="shared" si="114"/>
        <v>1</v>
      </c>
      <c r="CL145" s="149">
        <f t="shared" si="115"/>
        <v>1</v>
      </c>
      <c r="CM145" s="149">
        <f t="shared" si="116"/>
        <v>1</v>
      </c>
      <c r="CN145" s="283">
        <f t="shared" si="149"/>
        <v>1</v>
      </c>
      <c r="CO145" s="149">
        <f t="shared" si="150"/>
        <v>0</v>
      </c>
      <c r="CP145" s="149">
        <f t="shared" si="151"/>
        <v>0</v>
      </c>
      <c r="CQ145" s="283" t="str">
        <f t="shared" si="117"/>
        <v/>
      </c>
      <c r="CR145" s="149" t="str">
        <f t="shared" si="118"/>
        <v xml:space="preserve"> 2050</v>
      </c>
      <c r="CS145" s="149">
        <f t="shared" si="119"/>
        <v>2050</v>
      </c>
      <c r="CT145" s="149">
        <v>0</v>
      </c>
      <c r="CU145" s="149">
        <v>0</v>
      </c>
      <c r="CV145" s="149">
        <v>0</v>
      </c>
      <c r="CW145" s="149">
        <v>0</v>
      </c>
      <c r="CX145" s="149">
        <v>0</v>
      </c>
      <c r="CY145" s="149">
        <v>0</v>
      </c>
      <c r="CZ145" s="149">
        <v>1</v>
      </c>
      <c r="DA145" s="149">
        <v>1</v>
      </c>
      <c r="DB145" s="149">
        <v>0</v>
      </c>
      <c r="DC145" s="149">
        <v>0</v>
      </c>
      <c r="DD145" s="149">
        <v>0</v>
      </c>
      <c r="DE145" s="149">
        <v>0</v>
      </c>
      <c r="DF145" s="149">
        <v>0</v>
      </c>
      <c r="DG145" s="149">
        <v>0</v>
      </c>
      <c r="DH145" s="149">
        <v>0</v>
      </c>
      <c r="DI145" s="149">
        <v>0</v>
      </c>
      <c r="DJ145" s="149">
        <v>1</v>
      </c>
      <c r="DK145" s="149">
        <v>0</v>
      </c>
      <c r="DL145" s="149">
        <v>1</v>
      </c>
      <c r="DM145" s="149">
        <v>0</v>
      </c>
      <c r="DN145" s="149">
        <v>0</v>
      </c>
      <c r="DO145" s="149">
        <v>1</v>
      </c>
      <c r="DP145" s="149">
        <v>0</v>
      </c>
      <c r="DQ145" s="149" t="s">
        <v>154</v>
      </c>
      <c r="DR145" s="149">
        <v>0</v>
      </c>
      <c r="DS145" s="149" t="s">
        <v>7868</v>
      </c>
      <c r="DT145" s="149" t="s">
        <v>154</v>
      </c>
      <c r="DU145" s="149">
        <v>0</v>
      </c>
      <c r="DV145" s="149" t="s">
        <v>3005</v>
      </c>
      <c r="DW145" s="149" t="str">
        <f t="shared" si="120"/>
        <v>N</v>
      </c>
      <c r="DX145" s="149" t="str">
        <f t="shared" si="121"/>
        <v/>
      </c>
      <c r="DY145" s="149" t="str">
        <f t="shared" si="122"/>
        <v>Y</v>
      </c>
      <c r="DZ145" s="149" t="str">
        <f t="shared" si="123"/>
        <v>N</v>
      </c>
      <c r="EA145" s="149" t="str">
        <f t="shared" si="124"/>
        <v>Yes</v>
      </c>
      <c r="EC145" s="149">
        <f t="shared" si="125"/>
        <v>2050</v>
      </c>
    </row>
    <row r="146" spans="1:133" s="149" customFormat="1" ht="16.5" customHeight="1">
      <c r="A146" s="149">
        <v>143</v>
      </c>
      <c r="B146" s="149">
        <v>117</v>
      </c>
      <c r="C146" s="150" t="s">
        <v>990</v>
      </c>
      <c r="D146" s="149" t="s">
        <v>991</v>
      </c>
      <c r="E146" s="149" t="s">
        <v>735</v>
      </c>
      <c r="F146" s="149" t="s">
        <v>145</v>
      </c>
      <c r="G146" s="149" t="s">
        <v>146</v>
      </c>
      <c r="H146" s="168" t="s">
        <v>992</v>
      </c>
      <c r="I146" s="149" t="s">
        <v>993</v>
      </c>
      <c r="J146" s="149">
        <v>-0.483</v>
      </c>
      <c r="K146" s="149" t="s">
        <v>994</v>
      </c>
      <c r="L146" s="149">
        <v>43213</v>
      </c>
      <c r="M146" s="150">
        <v>31</v>
      </c>
      <c r="N146" s="149" t="s">
        <v>154</v>
      </c>
      <c r="O146" s="149" t="s">
        <v>153</v>
      </c>
      <c r="P146" s="150" t="s">
        <v>153</v>
      </c>
      <c r="Q146" s="149" t="s">
        <v>150</v>
      </c>
      <c r="R146" s="149" t="s">
        <v>154</v>
      </c>
      <c r="S146" s="149" t="s">
        <v>155</v>
      </c>
      <c r="T146" s="149" t="s">
        <v>153</v>
      </c>
      <c r="U146" s="151" t="s">
        <v>153</v>
      </c>
      <c r="V146" s="149" t="s">
        <v>153</v>
      </c>
      <c r="W146" s="149" t="s">
        <v>153</v>
      </c>
      <c r="X146" s="152" t="s">
        <v>153</v>
      </c>
      <c r="Y146" s="149" t="s">
        <v>153</v>
      </c>
      <c r="Z146" s="149" t="s">
        <v>153</v>
      </c>
      <c r="AA146" s="150"/>
      <c r="AC146" s="149" t="s">
        <v>281</v>
      </c>
      <c r="AD146" s="149" t="s">
        <v>240</v>
      </c>
      <c r="AE146" s="149" t="s">
        <v>157</v>
      </c>
      <c r="AF146" s="149" t="s">
        <v>157</v>
      </c>
      <c r="AG146" s="149" t="s">
        <v>157</v>
      </c>
      <c r="AH146" s="150" t="s">
        <v>218</v>
      </c>
      <c r="AJ146" s="149" t="s">
        <v>154</v>
      </c>
      <c r="AK146" s="170" t="s">
        <v>153</v>
      </c>
      <c r="AN146" s="150"/>
      <c r="AP146" s="149" t="s">
        <v>154</v>
      </c>
      <c r="AQ146" s="149" t="s">
        <v>153</v>
      </c>
      <c r="AR146" s="149" t="s">
        <v>153</v>
      </c>
      <c r="AU146" s="150"/>
      <c r="AV146" s="149" t="s">
        <v>168</v>
      </c>
      <c r="AW146" s="172" t="s">
        <v>190</v>
      </c>
      <c r="AX146" s="149" t="s">
        <v>158</v>
      </c>
      <c r="AY146" s="149" t="s">
        <v>150</v>
      </c>
      <c r="AZ146" s="149" t="s">
        <v>995</v>
      </c>
      <c r="BA146" s="149">
        <v>2050</v>
      </c>
      <c r="BC146" s="150"/>
      <c r="BE146" s="173"/>
      <c r="BF146" s="150"/>
      <c r="BG146" s="283">
        <f t="shared" si="126"/>
        <v>0</v>
      </c>
      <c r="BH146" s="149">
        <f t="shared" si="127"/>
        <v>0</v>
      </c>
      <c r="BI146" s="149">
        <f t="shared" si="135"/>
        <v>0</v>
      </c>
      <c r="BJ146" s="280">
        <f t="shared" si="136"/>
        <v>0</v>
      </c>
      <c r="BK146" s="356">
        <f t="shared" si="128"/>
        <v>0</v>
      </c>
      <c r="BL146" s="149">
        <f t="shared" si="129"/>
        <v>0</v>
      </c>
      <c r="BM146" s="149">
        <f t="shared" si="137"/>
        <v>0</v>
      </c>
      <c r="BN146" s="278">
        <f t="shared" si="138"/>
        <v>0</v>
      </c>
      <c r="BO146" s="149">
        <f t="shared" si="130"/>
        <v>0</v>
      </c>
      <c r="BP146" s="149">
        <f t="shared" si="131"/>
        <v>0</v>
      </c>
      <c r="BQ146" s="149">
        <f t="shared" si="139"/>
        <v>0</v>
      </c>
      <c r="BR146" s="356">
        <f t="shared" si="132"/>
        <v>0</v>
      </c>
      <c r="BS146" s="149">
        <f t="shared" si="133"/>
        <v>0</v>
      </c>
      <c r="BT146" s="149">
        <f t="shared" si="140"/>
        <v>0</v>
      </c>
      <c r="BU146" s="356">
        <f t="shared" si="107"/>
        <v>0</v>
      </c>
      <c r="BV146" s="149">
        <f t="shared" si="108"/>
        <v>0</v>
      </c>
      <c r="BW146" s="113">
        <f t="shared" si="109"/>
        <v>0</v>
      </c>
      <c r="BX146" s="248">
        <f t="shared" si="110"/>
        <v>0</v>
      </c>
      <c r="BY146" s="175">
        <f t="shared" si="111"/>
        <v>0</v>
      </c>
      <c r="BZ146" s="356">
        <f t="shared" si="141"/>
        <v>0</v>
      </c>
      <c r="CA146" s="149">
        <f t="shared" si="142"/>
        <v>0</v>
      </c>
      <c r="CB146" s="149">
        <f t="shared" si="143"/>
        <v>0</v>
      </c>
      <c r="CC146" s="276">
        <f t="shared" si="144"/>
        <v>0</v>
      </c>
      <c r="CD146" s="248">
        <f t="shared" si="145"/>
        <v>0</v>
      </c>
      <c r="CE146" s="274">
        <f t="shared" si="134"/>
        <v>0</v>
      </c>
      <c r="CF146" s="356">
        <f t="shared" si="146"/>
        <v>0</v>
      </c>
      <c r="CG146" s="149">
        <f t="shared" si="147"/>
        <v>0</v>
      </c>
      <c r="CH146" s="150">
        <f t="shared" si="148"/>
        <v>1</v>
      </c>
      <c r="CI146" s="149">
        <f t="shared" si="112"/>
        <v>0</v>
      </c>
      <c r="CJ146" s="149">
        <f t="shared" si="113"/>
        <v>0</v>
      </c>
      <c r="CK146" s="149">
        <f t="shared" si="114"/>
        <v>0</v>
      </c>
      <c r="CL146" s="149">
        <f t="shared" si="115"/>
        <v>0</v>
      </c>
      <c r="CM146" s="149">
        <f t="shared" si="116"/>
        <v>0</v>
      </c>
      <c r="CN146" s="283">
        <f t="shared" si="149"/>
        <v>0</v>
      </c>
      <c r="CO146" s="149">
        <f t="shared" si="150"/>
        <v>0</v>
      </c>
      <c r="CP146" s="149">
        <f t="shared" si="151"/>
        <v>1</v>
      </c>
      <c r="CQ146" s="283" t="str">
        <f t="shared" si="117"/>
        <v/>
      </c>
      <c r="CR146" s="149" t="str">
        <f t="shared" si="118"/>
        <v xml:space="preserve"> </v>
      </c>
      <c r="CS146" s="149">
        <f t="shared" si="119"/>
        <v>0</v>
      </c>
      <c r="CT146" s="149">
        <v>0</v>
      </c>
      <c r="CU146" s="149">
        <v>0</v>
      </c>
      <c r="CV146" s="149">
        <v>0</v>
      </c>
      <c r="CW146" s="149">
        <v>0</v>
      </c>
      <c r="CX146" s="149">
        <v>0</v>
      </c>
      <c r="CY146" s="149">
        <v>0</v>
      </c>
      <c r="CZ146" s="149">
        <v>0</v>
      </c>
      <c r="DA146" s="149">
        <v>0</v>
      </c>
      <c r="DB146" s="149">
        <v>0</v>
      </c>
      <c r="DC146" s="149">
        <v>1</v>
      </c>
      <c r="DD146" s="149">
        <v>0</v>
      </c>
      <c r="DE146" s="149">
        <v>1</v>
      </c>
      <c r="DF146" s="149">
        <v>0</v>
      </c>
      <c r="DG146" s="149">
        <v>0</v>
      </c>
      <c r="DH146" s="149">
        <v>0</v>
      </c>
      <c r="DI146" s="149">
        <v>0</v>
      </c>
      <c r="DJ146" s="149">
        <v>0</v>
      </c>
      <c r="DK146" s="149">
        <v>0</v>
      </c>
      <c r="DL146" s="149">
        <v>0</v>
      </c>
      <c r="DM146" s="149">
        <v>0</v>
      </c>
      <c r="DN146" s="149">
        <v>0</v>
      </c>
      <c r="DO146" s="149">
        <v>1</v>
      </c>
      <c r="DP146" s="149">
        <v>0</v>
      </c>
      <c r="DQ146" s="149" t="s">
        <v>154</v>
      </c>
      <c r="DR146" s="149" t="s">
        <v>158</v>
      </c>
      <c r="DS146" s="149" t="s">
        <v>154</v>
      </c>
      <c r="DT146" s="149" t="s">
        <v>154</v>
      </c>
      <c r="DU146" s="149">
        <v>0</v>
      </c>
      <c r="DV146" s="149">
        <v>0</v>
      </c>
      <c r="DW146" s="149" t="str">
        <f t="shared" si="120"/>
        <v>Y</v>
      </c>
      <c r="DX146" s="149" t="str">
        <f t="shared" si="121"/>
        <v/>
      </c>
      <c r="DY146" s="149" t="str">
        <f t="shared" si="122"/>
        <v>N</v>
      </c>
      <c r="DZ146" s="149" t="str">
        <f t="shared" si="123"/>
        <v>N</v>
      </c>
      <c r="EA146" s="149" t="str">
        <f t="shared" si="124"/>
        <v>Not Specified</v>
      </c>
      <c r="EC146" s="149">
        <f t="shared" si="125"/>
        <v>0</v>
      </c>
    </row>
    <row r="147" spans="1:133" s="149" customFormat="1" ht="16.5" customHeight="1">
      <c r="A147" s="149">
        <v>144</v>
      </c>
      <c r="B147" s="149">
        <v>145</v>
      </c>
      <c r="C147" s="150" t="s">
        <v>996</v>
      </c>
      <c r="D147" s="149" t="s">
        <v>997</v>
      </c>
      <c r="E147" s="149" t="s">
        <v>998</v>
      </c>
      <c r="F147" s="149" t="s">
        <v>245</v>
      </c>
      <c r="G147" s="149" t="s">
        <v>246</v>
      </c>
      <c r="H147" s="168" t="s">
        <v>999</v>
      </c>
      <c r="I147" s="149" t="s">
        <v>1000</v>
      </c>
      <c r="J147" s="149">
        <v>0.062</v>
      </c>
      <c r="K147" s="149" t="s">
        <v>1001</v>
      </c>
      <c r="L147" s="149">
        <v>327000</v>
      </c>
      <c r="M147" s="150">
        <v>31</v>
      </c>
      <c r="N147" s="149" t="s">
        <v>154</v>
      </c>
      <c r="O147" s="149" t="s">
        <v>153</v>
      </c>
      <c r="P147" s="150" t="s">
        <v>153</v>
      </c>
      <c r="Q147" s="149" t="s">
        <v>150</v>
      </c>
      <c r="R147" s="149" t="s">
        <v>150</v>
      </c>
      <c r="S147" s="149" t="s">
        <v>151</v>
      </c>
      <c r="T147" s="149" t="s">
        <v>152</v>
      </c>
      <c r="U147" s="151">
        <v>2030</v>
      </c>
      <c r="V147" s="149" t="s">
        <v>151</v>
      </c>
      <c r="W147" s="149" t="s">
        <v>152</v>
      </c>
      <c r="X147" s="152">
        <v>2050</v>
      </c>
      <c r="Y147" s="149" t="s">
        <v>150</v>
      </c>
      <c r="Z147" s="149" t="s">
        <v>151</v>
      </c>
      <c r="AA147" s="150">
        <v>2050</v>
      </c>
      <c r="AC147" s="149" t="s">
        <v>167</v>
      </c>
      <c r="AD147" s="149" t="s">
        <v>6</v>
      </c>
      <c r="AE147" s="149" t="s">
        <v>157</v>
      </c>
      <c r="AF147" s="149" t="s">
        <v>157</v>
      </c>
      <c r="AG147" s="149" t="s">
        <v>157</v>
      </c>
      <c r="AH147" s="150" t="s">
        <v>218</v>
      </c>
      <c r="AJ147" s="149" t="s">
        <v>154</v>
      </c>
      <c r="AK147" s="170" t="s">
        <v>153</v>
      </c>
      <c r="AN147" s="150"/>
      <c r="AO147" s="149" t="s">
        <v>219</v>
      </c>
      <c r="AP147" s="149" t="s">
        <v>150</v>
      </c>
      <c r="AQ147" s="149" t="s">
        <v>218</v>
      </c>
      <c r="AR147" s="149" t="s">
        <v>1002</v>
      </c>
      <c r="AS147" s="149">
        <v>2050</v>
      </c>
      <c r="AU147" s="150"/>
      <c r="AV147" s="149" t="s">
        <v>157</v>
      </c>
      <c r="AW147" s="172" t="s">
        <v>168</v>
      </c>
      <c r="AX147" s="149" t="s">
        <v>158</v>
      </c>
      <c r="AY147" s="149" t="s">
        <v>154</v>
      </c>
      <c r="AZ147" s="149" t="s">
        <v>153</v>
      </c>
      <c r="BA147" s="149" t="s">
        <v>153</v>
      </c>
      <c r="BC147" s="150"/>
      <c r="BE147" s="173"/>
      <c r="BF147" s="150"/>
      <c r="BG147" s="283">
        <f t="shared" si="126"/>
        <v>0</v>
      </c>
      <c r="BH147" s="149">
        <f t="shared" si="127"/>
        <v>0</v>
      </c>
      <c r="BI147" s="149">
        <f t="shared" si="135"/>
        <v>0</v>
      </c>
      <c r="BJ147" s="280">
        <f t="shared" si="136"/>
        <v>0</v>
      </c>
      <c r="BK147" s="356">
        <f t="shared" si="128"/>
        <v>0</v>
      </c>
      <c r="BL147" s="149">
        <f t="shared" si="129"/>
        <v>1</v>
      </c>
      <c r="BM147" s="149">
        <f t="shared" si="137"/>
        <v>0</v>
      </c>
      <c r="BN147" s="278">
        <f t="shared" si="138"/>
        <v>1</v>
      </c>
      <c r="BO147" s="149">
        <f t="shared" si="130"/>
        <v>0</v>
      </c>
      <c r="BP147" s="149">
        <f t="shared" si="131"/>
        <v>0</v>
      </c>
      <c r="BQ147" s="149">
        <f t="shared" si="139"/>
        <v>1</v>
      </c>
      <c r="BR147" s="356">
        <f t="shared" si="132"/>
        <v>0</v>
      </c>
      <c r="BS147" s="149">
        <f t="shared" si="133"/>
        <v>0</v>
      </c>
      <c r="BT147" s="149">
        <f t="shared" si="140"/>
        <v>1</v>
      </c>
      <c r="BU147" s="356">
        <f t="shared" si="107"/>
        <v>0</v>
      </c>
      <c r="BV147" s="149">
        <f t="shared" si="108"/>
        <v>0</v>
      </c>
      <c r="BW147" s="113">
        <f t="shared" si="109"/>
        <v>0</v>
      </c>
      <c r="BX147" s="248">
        <f t="shared" si="110"/>
        <v>0</v>
      </c>
      <c r="BY147" s="175">
        <f t="shared" si="111"/>
        <v>0</v>
      </c>
      <c r="BZ147" s="356">
        <f t="shared" si="141"/>
        <v>0</v>
      </c>
      <c r="CA147" s="149">
        <f t="shared" si="142"/>
        <v>0</v>
      </c>
      <c r="CB147" s="149">
        <f t="shared" si="143"/>
        <v>1</v>
      </c>
      <c r="CC147" s="276">
        <f t="shared" si="144"/>
        <v>1</v>
      </c>
      <c r="CD147" s="248">
        <f t="shared" si="145"/>
        <v>1</v>
      </c>
      <c r="CE147" s="274">
        <f t="shared" si="134"/>
        <v>1</v>
      </c>
      <c r="CF147" s="356">
        <f t="shared" si="146"/>
        <v>0</v>
      </c>
      <c r="CG147" s="149">
        <f t="shared" si="147"/>
        <v>0</v>
      </c>
      <c r="CH147" s="150">
        <f t="shared" si="148"/>
        <v>0</v>
      </c>
      <c r="CI147" s="149">
        <f t="shared" si="112"/>
        <v>0</v>
      </c>
      <c r="CJ147" s="149">
        <f t="shared" si="113"/>
        <v>1</v>
      </c>
      <c r="CK147" s="149">
        <f t="shared" si="114"/>
        <v>1</v>
      </c>
      <c r="CL147" s="149">
        <f t="shared" si="115"/>
        <v>2</v>
      </c>
      <c r="CM147" s="149">
        <f t="shared" si="116"/>
        <v>1</v>
      </c>
      <c r="CN147" s="283">
        <f t="shared" si="149"/>
        <v>1</v>
      </c>
      <c r="CO147" s="149">
        <f t="shared" si="150"/>
        <v>0</v>
      </c>
      <c r="CP147" s="149">
        <f t="shared" si="151"/>
        <v>0</v>
      </c>
      <c r="CQ147" s="283">
        <f t="shared" si="117"/>
        <v>1</v>
      </c>
      <c r="CR147" s="149" t="str">
        <f t="shared" si="118"/>
        <v>2050 2050</v>
      </c>
      <c r="CS147" s="149">
        <f t="shared" si="119"/>
        <v>2050</v>
      </c>
      <c r="CT147" s="149">
        <v>0</v>
      </c>
      <c r="CU147" s="149">
        <v>1</v>
      </c>
      <c r="CV147" s="149">
        <v>0</v>
      </c>
      <c r="CW147" s="149">
        <v>1</v>
      </c>
      <c r="CX147" s="149">
        <v>0</v>
      </c>
      <c r="CY147" s="149">
        <v>1</v>
      </c>
      <c r="CZ147" s="149">
        <v>0</v>
      </c>
      <c r="DA147" s="149">
        <v>1</v>
      </c>
      <c r="DB147" s="149">
        <v>0</v>
      </c>
      <c r="DC147" s="149">
        <v>1</v>
      </c>
      <c r="DD147" s="149">
        <v>0</v>
      </c>
      <c r="DE147" s="149">
        <v>1</v>
      </c>
      <c r="DF147" s="149">
        <v>0</v>
      </c>
      <c r="DG147" s="149">
        <v>1</v>
      </c>
      <c r="DH147" s="149">
        <v>0</v>
      </c>
      <c r="DI147" s="149">
        <v>1</v>
      </c>
      <c r="DJ147" s="149">
        <v>1</v>
      </c>
      <c r="DK147" s="149">
        <v>1</v>
      </c>
      <c r="DL147" s="149">
        <v>1</v>
      </c>
      <c r="DM147" s="149">
        <v>1</v>
      </c>
      <c r="DN147" s="149">
        <v>0</v>
      </c>
      <c r="DO147" s="149">
        <v>1</v>
      </c>
      <c r="DP147" s="149">
        <v>0</v>
      </c>
      <c r="DQ147" s="149" t="s">
        <v>150</v>
      </c>
      <c r="DR147" s="149" t="s">
        <v>157</v>
      </c>
      <c r="DS147" s="149" t="s">
        <v>7857</v>
      </c>
      <c r="DT147" s="149" t="s">
        <v>160</v>
      </c>
      <c r="DU147" s="149" t="s">
        <v>150</v>
      </c>
      <c r="DV147" s="149" t="s">
        <v>150</v>
      </c>
      <c r="DW147" s="149" t="str">
        <f t="shared" si="120"/>
        <v>Y</v>
      </c>
      <c r="DX147" s="149" t="str">
        <f t="shared" si="121"/>
        <v>Targets set</v>
      </c>
      <c r="DY147" s="149" t="str">
        <f t="shared" si="122"/>
        <v>Y</v>
      </c>
      <c r="DZ147" s="149" t="str">
        <f t="shared" si="123"/>
        <v>N</v>
      </c>
      <c r="EA147" s="149" t="str">
        <f t="shared" si="124"/>
        <v>Yes</v>
      </c>
      <c r="EC147" s="149">
        <f t="shared" si="125"/>
        <v>2050</v>
      </c>
    </row>
    <row r="148" spans="1:133" s="149" customFormat="1" ht="16.5" customHeight="1">
      <c r="A148" s="149">
        <v>145</v>
      </c>
      <c r="B148" s="149">
        <v>97</v>
      </c>
      <c r="C148" s="150" t="s">
        <v>1003</v>
      </c>
      <c r="D148" s="149" t="s">
        <v>173</v>
      </c>
      <c r="E148" s="149" t="s">
        <v>174</v>
      </c>
      <c r="F148" s="149" t="s">
        <v>772</v>
      </c>
      <c r="G148" s="149" t="s">
        <v>246</v>
      </c>
      <c r="H148" s="168" t="s">
        <v>1004</v>
      </c>
      <c r="I148" s="149" t="s">
        <v>1005</v>
      </c>
      <c r="J148" s="149">
        <v>1.041</v>
      </c>
      <c r="K148" s="149" t="s">
        <v>1006</v>
      </c>
      <c r="L148" s="149">
        <v>60359</v>
      </c>
      <c r="M148" s="150">
        <v>31</v>
      </c>
      <c r="N148" s="149" t="s">
        <v>154</v>
      </c>
      <c r="O148" s="149" t="s">
        <v>153</v>
      </c>
      <c r="P148" s="150" t="s">
        <v>153</v>
      </c>
      <c r="Q148" s="149" t="s">
        <v>150</v>
      </c>
      <c r="R148" s="149" t="s">
        <v>150</v>
      </c>
      <c r="S148" s="149" t="s">
        <v>151</v>
      </c>
      <c r="T148" s="149" t="s">
        <v>353</v>
      </c>
      <c r="U148" s="151">
        <v>2030</v>
      </c>
      <c r="V148" s="149" t="s">
        <v>151</v>
      </c>
      <c r="W148" s="149" t="s">
        <v>353</v>
      </c>
      <c r="X148" s="152">
        <v>2040</v>
      </c>
      <c r="Y148" s="149" t="s">
        <v>150</v>
      </c>
      <c r="Z148" s="149" t="s">
        <v>151</v>
      </c>
      <c r="AA148" s="150">
        <v>2040</v>
      </c>
      <c r="AC148" s="149" t="s">
        <v>167</v>
      </c>
      <c r="AD148" s="149" t="s">
        <v>6</v>
      </c>
      <c r="AE148" s="149" t="s">
        <v>157</v>
      </c>
      <c r="AF148" s="149" t="s">
        <v>157</v>
      </c>
      <c r="AG148" s="149" t="s">
        <v>157</v>
      </c>
      <c r="AH148" s="150" t="s">
        <v>218</v>
      </c>
      <c r="AJ148" s="149" t="s">
        <v>154</v>
      </c>
      <c r="AK148" s="170" t="s">
        <v>153</v>
      </c>
      <c r="AN148" s="150"/>
      <c r="AO148" s="149" t="s">
        <v>219</v>
      </c>
      <c r="AP148" s="149" t="s">
        <v>150</v>
      </c>
      <c r="AQ148" s="149" t="s">
        <v>218</v>
      </c>
      <c r="AR148" s="149" t="s">
        <v>1007</v>
      </c>
      <c r="AS148" s="149">
        <v>2040</v>
      </c>
      <c r="AU148" s="150"/>
      <c r="AV148" s="149" t="s">
        <v>158</v>
      </c>
      <c r="AW148" s="172" t="s">
        <v>312</v>
      </c>
      <c r="AX148" s="149" t="s">
        <v>157</v>
      </c>
      <c r="AY148" s="149" t="s">
        <v>154</v>
      </c>
      <c r="AZ148" s="149" t="s">
        <v>153</v>
      </c>
      <c r="BA148" s="149" t="s">
        <v>153</v>
      </c>
      <c r="BC148" s="150"/>
      <c r="BE148" s="173"/>
      <c r="BF148" s="150"/>
      <c r="BG148" s="283">
        <f t="shared" si="126"/>
        <v>0</v>
      </c>
      <c r="BH148" s="149">
        <f t="shared" si="127"/>
        <v>0</v>
      </c>
      <c r="BI148" s="149">
        <f t="shared" si="135"/>
        <v>0</v>
      </c>
      <c r="BJ148" s="280">
        <f t="shared" si="136"/>
        <v>0</v>
      </c>
      <c r="BK148" s="356">
        <f t="shared" si="128"/>
        <v>0</v>
      </c>
      <c r="BL148" s="149">
        <f t="shared" si="129"/>
        <v>1</v>
      </c>
      <c r="BM148" s="149">
        <f t="shared" si="137"/>
        <v>0</v>
      </c>
      <c r="BN148" s="278">
        <f t="shared" si="138"/>
        <v>1</v>
      </c>
      <c r="BO148" s="149">
        <f t="shared" si="130"/>
        <v>0</v>
      </c>
      <c r="BP148" s="149">
        <f t="shared" si="131"/>
        <v>0</v>
      </c>
      <c r="BQ148" s="149">
        <f t="shared" si="139"/>
        <v>1</v>
      </c>
      <c r="BR148" s="356">
        <f t="shared" si="132"/>
        <v>0</v>
      </c>
      <c r="BS148" s="149">
        <f t="shared" si="133"/>
        <v>0</v>
      </c>
      <c r="BT148" s="149">
        <f t="shared" si="140"/>
        <v>1</v>
      </c>
      <c r="BU148" s="356">
        <f t="shared" si="107"/>
        <v>0</v>
      </c>
      <c r="BV148" s="149">
        <f t="shared" si="108"/>
        <v>0</v>
      </c>
      <c r="BW148" s="113">
        <f t="shared" si="109"/>
        <v>0</v>
      </c>
      <c r="BX148" s="248">
        <f t="shared" si="110"/>
        <v>0</v>
      </c>
      <c r="BY148" s="175">
        <f t="shared" si="111"/>
        <v>0</v>
      </c>
      <c r="BZ148" s="356">
        <f t="shared" si="141"/>
        <v>0</v>
      </c>
      <c r="CA148" s="149">
        <f t="shared" si="142"/>
        <v>0</v>
      </c>
      <c r="CB148" s="149">
        <f t="shared" si="143"/>
        <v>1</v>
      </c>
      <c r="CC148" s="276">
        <f t="shared" si="144"/>
        <v>1</v>
      </c>
      <c r="CD148" s="248">
        <f t="shared" si="145"/>
        <v>1</v>
      </c>
      <c r="CE148" s="274">
        <f t="shared" si="134"/>
        <v>1</v>
      </c>
      <c r="CF148" s="356">
        <f t="shared" si="146"/>
        <v>0</v>
      </c>
      <c r="CG148" s="149">
        <f t="shared" si="147"/>
        <v>0</v>
      </c>
      <c r="CH148" s="150">
        <f t="shared" si="148"/>
        <v>0</v>
      </c>
      <c r="CI148" s="149">
        <f t="shared" si="112"/>
        <v>0</v>
      </c>
      <c r="CJ148" s="149">
        <f t="shared" si="113"/>
        <v>1</v>
      </c>
      <c r="CK148" s="149">
        <f t="shared" si="114"/>
        <v>1</v>
      </c>
      <c r="CL148" s="149">
        <f t="shared" si="115"/>
        <v>2</v>
      </c>
      <c r="CM148" s="149">
        <f t="shared" si="116"/>
        <v>1</v>
      </c>
      <c r="CN148" s="283">
        <f t="shared" si="149"/>
        <v>0</v>
      </c>
      <c r="CO148" s="149">
        <f t="shared" si="150"/>
        <v>1</v>
      </c>
      <c r="CP148" s="149">
        <f t="shared" si="151"/>
        <v>0</v>
      </c>
      <c r="CQ148" s="283">
        <f t="shared" si="117"/>
        <v>1</v>
      </c>
      <c r="CR148" s="149" t="str">
        <f t="shared" si="118"/>
        <v>2040 2040</v>
      </c>
      <c r="CS148" s="149">
        <f t="shared" si="119"/>
        <v>2040</v>
      </c>
      <c r="CT148" s="149">
        <v>0</v>
      </c>
      <c r="CU148" s="149">
        <v>0</v>
      </c>
      <c r="CV148" s="149">
        <v>0</v>
      </c>
      <c r="CW148" s="149">
        <v>0</v>
      </c>
      <c r="CX148" s="149">
        <v>0</v>
      </c>
      <c r="CY148" s="149">
        <v>0</v>
      </c>
      <c r="CZ148" s="149">
        <v>1</v>
      </c>
      <c r="DA148" s="149">
        <v>1</v>
      </c>
      <c r="DB148" s="149">
        <v>0</v>
      </c>
      <c r="DC148" s="149">
        <v>1</v>
      </c>
      <c r="DD148" s="149">
        <v>0</v>
      </c>
      <c r="DE148" s="149">
        <v>1</v>
      </c>
      <c r="DF148" s="149">
        <v>0</v>
      </c>
      <c r="DG148" s="149">
        <v>0</v>
      </c>
      <c r="DH148" s="149">
        <v>0</v>
      </c>
      <c r="DI148" s="149">
        <v>0</v>
      </c>
      <c r="DJ148" s="149">
        <v>1</v>
      </c>
      <c r="DK148" s="149">
        <v>0</v>
      </c>
      <c r="DL148" s="149">
        <v>1</v>
      </c>
      <c r="DM148" s="149">
        <v>1</v>
      </c>
      <c r="DN148" s="149">
        <v>0</v>
      </c>
      <c r="DO148" s="149">
        <v>1</v>
      </c>
      <c r="DP148" s="149">
        <v>0</v>
      </c>
      <c r="DQ148" s="149" t="s">
        <v>150</v>
      </c>
      <c r="DR148" s="149" t="s">
        <v>157</v>
      </c>
      <c r="DS148" s="149" t="s">
        <v>7859</v>
      </c>
      <c r="DT148" s="149" t="s">
        <v>154</v>
      </c>
      <c r="DU148" s="149">
        <v>0</v>
      </c>
      <c r="DV148" s="149" t="s">
        <v>150</v>
      </c>
      <c r="DW148" s="149" t="str">
        <f t="shared" si="120"/>
        <v>Y</v>
      </c>
      <c r="DX148" s="149" t="str">
        <f t="shared" si="121"/>
        <v>Targets set</v>
      </c>
      <c r="DY148" s="149" t="str">
        <f t="shared" si="122"/>
        <v>Y</v>
      </c>
      <c r="DZ148" s="149" t="str">
        <f t="shared" si="123"/>
        <v>N</v>
      </c>
      <c r="EA148" s="149" t="str">
        <f t="shared" si="124"/>
        <v>No</v>
      </c>
      <c r="EC148" s="149">
        <f t="shared" si="125"/>
        <v>2040</v>
      </c>
    </row>
    <row r="149" spans="1:133" s="149" customFormat="1" ht="16.5" customHeight="1">
      <c r="A149" s="149">
        <v>146</v>
      </c>
      <c r="B149" s="149">
        <v>128</v>
      </c>
      <c r="C149" s="150" t="s">
        <v>1008</v>
      </c>
      <c r="D149" s="149" t="s">
        <v>341</v>
      </c>
      <c r="E149" s="149" t="s">
        <v>214</v>
      </c>
      <c r="F149" s="149" t="s">
        <v>264</v>
      </c>
      <c r="G149" s="149" t="s">
        <v>176</v>
      </c>
      <c r="H149" s="168" t="s">
        <v>1009</v>
      </c>
      <c r="I149" s="149" t="s">
        <v>1010</v>
      </c>
      <c r="J149" s="149">
        <v>0.115</v>
      </c>
      <c r="K149" s="149" t="s">
        <v>1011</v>
      </c>
      <c r="L149" s="149">
        <v>112300</v>
      </c>
      <c r="M149" s="150">
        <v>31</v>
      </c>
      <c r="N149" s="149" t="s">
        <v>150</v>
      </c>
      <c r="O149" s="149">
        <v>2018</v>
      </c>
      <c r="P149" s="150">
        <v>2030</v>
      </c>
      <c r="Q149" s="149" t="s">
        <v>150</v>
      </c>
      <c r="R149" s="149" t="s">
        <v>150</v>
      </c>
      <c r="S149" s="149" t="s">
        <v>151</v>
      </c>
      <c r="T149" s="149" t="s">
        <v>152</v>
      </c>
      <c r="U149" s="151">
        <v>2035</v>
      </c>
      <c r="V149" s="149" t="s">
        <v>151</v>
      </c>
      <c r="W149" s="149" t="s">
        <v>152</v>
      </c>
      <c r="X149" s="152">
        <v>2040</v>
      </c>
      <c r="Y149" s="149" t="s">
        <v>150</v>
      </c>
      <c r="Z149" s="149" t="s">
        <v>151</v>
      </c>
      <c r="AA149" s="150">
        <v>2040</v>
      </c>
      <c r="AC149" s="149" t="s">
        <v>167</v>
      </c>
      <c r="AD149" s="149" t="s">
        <v>6</v>
      </c>
      <c r="AE149" s="149" t="s">
        <v>157</v>
      </c>
      <c r="AF149" s="149" t="s">
        <v>157</v>
      </c>
      <c r="AG149" s="149" t="s">
        <v>157</v>
      </c>
      <c r="AH149" s="150" t="s">
        <v>218</v>
      </c>
      <c r="AJ149" s="149" t="s">
        <v>154</v>
      </c>
      <c r="AK149" s="170" t="s">
        <v>153</v>
      </c>
      <c r="AN149" s="150"/>
      <c r="AO149" s="149" t="s">
        <v>219</v>
      </c>
      <c r="AP149" s="149" t="s">
        <v>150</v>
      </c>
      <c r="AQ149" s="149" t="s">
        <v>218</v>
      </c>
      <c r="AR149" s="149" t="s">
        <v>1012</v>
      </c>
      <c r="AS149" s="149">
        <v>2040</v>
      </c>
      <c r="AU149" s="150"/>
      <c r="AV149" s="149" t="s">
        <v>157</v>
      </c>
      <c r="AW149" s="172" t="s">
        <v>168</v>
      </c>
      <c r="AX149" s="149" t="s">
        <v>158</v>
      </c>
      <c r="AY149" s="149" t="s">
        <v>154</v>
      </c>
      <c r="AZ149" s="149" t="s">
        <v>153</v>
      </c>
      <c r="BA149" s="149" t="s">
        <v>153</v>
      </c>
      <c r="BC149" s="150"/>
      <c r="BE149" s="173"/>
      <c r="BF149" s="150"/>
      <c r="BG149" s="283">
        <f t="shared" si="126"/>
        <v>0</v>
      </c>
      <c r="BH149" s="149">
        <f t="shared" si="127"/>
        <v>1</v>
      </c>
      <c r="BI149" s="149">
        <f t="shared" si="135"/>
        <v>0</v>
      </c>
      <c r="BJ149" s="280">
        <f t="shared" si="136"/>
        <v>1</v>
      </c>
      <c r="BK149" s="356">
        <f t="shared" si="128"/>
        <v>0</v>
      </c>
      <c r="BL149" s="149">
        <f t="shared" si="129"/>
        <v>0</v>
      </c>
      <c r="BM149" s="149">
        <f t="shared" si="137"/>
        <v>1</v>
      </c>
      <c r="BN149" s="278">
        <f t="shared" si="138"/>
        <v>1</v>
      </c>
      <c r="BO149" s="149">
        <f t="shared" si="130"/>
        <v>0</v>
      </c>
      <c r="BP149" s="149">
        <f t="shared" si="131"/>
        <v>0</v>
      </c>
      <c r="BQ149" s="149">
        <f t="shared" si="139"/>
        <v>1</v>
      </c>
      <c r="BR149" s="356">
        <f t="shared" si="132"/>
        <v>0</v>
      </c>
      <c r="BS149" s="149">
        <f t="shared" si="133"/>
        <v>0</v>
      </c>
      <c r="BT149" s="149">
        <f t="shared" si="140"/>
        <v>1</v>
      </c>
      <c r="BU149" s="356">
        <f t="shared" si="107"/>
        <v>0</v>
      </c>
      <c r="BV149" s="149">
        <f t="shared" si="108"/>
        <v>0</v>
      </c>
      <c r="BW149" s="113">
        <f t="shared" si="109"/>
        <v>0</v>
      </c>
      <c r="BX149" s="248">
        <f t="shared" si="110"/>
        <v>0</v>
      </c>
      <c r="BY149" s="175">
        <f t="shared" si="111"/>
        <v>0</v>
      </c>
      <c r="BZ149" s="356">
        <f t="shared" si="141"/>
        <v>0</v>
      </c>
      <c r="CA149" s="149">
        <f t="shared" si="142"/>
        <v>0</v>
      </c>
      <c r="CB149" s="149">
        <f t="shared" si="143"/>
        <v>1</v>
      </c>
      <c r="CC149" s="276">
        <f t="shared" si="144"/>
        <v>1</v>
      </c>
      <c r="CD149" s="248">
        <f t="shared" si="145"/>
        <v>1</v>
      </c>
      <c r="CE149" s="274">
        <f t="shared" si="134"/>
        <v>1</v>
      </c>
      <c r="CF149" s="356">
        <f t="shared" si="146"/>
        <v>0</v>
      </c>
      <c r="CG149" s="149">
        <f t="shared" si="147"/>
        <v>0</v>
      </c>
      <c r="CH149" s="150">
        <f t="shared" si="148"/>
        <v>0</v>
      </c>
      <c r="CI149" s="149">
        <f t="shared" si="112"/>
        <v>0</v>
      </c>
      <c r="CJ149" s="149">
        <f t="shared" si="113"/>
        <v>1</v>
      </c>
      <c r="CK149" s="149">
        <f t="shared" si="114"/>
        <v>2</v>
      </c>
      <c r="CL149" s="149">
        <f t="shared" si="115"/>
        <v>3</v>
      </c>
      <c r="CM149" s="149">
        <f t="shared" si="116"/>
        <v>1</v>
      </c>
      <c r="CN149" s="283">
        <f t="shared" si="149"/>
        <v>1</v>
      </c>
      <c r="CO149" s="149">
        <f t="shared" si="150"/>
        <v>0</v>
      </c>
      <c r="CP149" s="149">
        <f t="shared" si="151"/>
        <v>0</v>
      </c>
      <c r="CQ149" s="283" t="str">
        <f t="shared" si="117"/>
        <v/>
      </c>
      <c r="CR149" s="149" t="str">
        <f t="shared" si="118"/>
        <v>2040 2040</v>
      </c>
      <c r="CS149" s="149">
        <f t="shared" si="119"/>
        <v>2040</v>
      </c>
      <c r="CT149" s="149">
        <v>0</v>
      </c>
      <c r="CU149" s="149">
        <v>0</v>
      </c>
      <c r="CV149" s="149">
        <v>0</v>
      </c>
      <c r="CW149" s="149">
        <v>0</v>
      </c>
      <c r="CX149" s="149">
        <v>0</v>
      </c>
      <c r="CY149" s="149">
        <v>1</v>
      </c>
      <c r="CZ149" s="149">
        <v>0</v>
      </c>
      <c r="DA149" s="149">
        <v>1</v>
      </c>
      <c r="DB149" s="149">
        <v>0</v>
      </c>
      <c r="DC149" s="149">
        <v>1</v>
      </c>
      <c r="DD149" s="149">
        <v>0</v>
      </c>
      <c r="DE149" s="149">
        <v>1</v>
      </c>
      <c r="DF149" s="149">
        <v>0</v>
      </c>
      <c r="DG149" s="149">
        <v>1</v>
      </c>
      <c r="DH149" s="149">
        <v>0</v>
      </c>
      <c r="DI149" s="149">
        <v>1</v>
      </c>
      <c r="DJ149" s="149">
        <v>1</v>
      </c>
      <c r="DK149" s="149">
        <v>1</v>
      </c>
      <c r="DL149" s="149">
        <v>1</v>
      </c>
      <c r="DM149" s="149">
        <v>0</v>
      </c>
      <c r="DN149" s="149">
        <v>0</v>
      </c>
      <c r="DO149" s="149">
        <v>1</v>
      </c>
      <c r="DP149" s="149">
        <v>0</v>
      </c>
      <c r="DQ149" s="149" t="s">
        <v>150</v>
      </c>
      <c r="DR149" s="149" t="s">
        <v>157</v>
      </c>
      <c r="DS149" s="149" t="s">
        <v>7857</v>
      </c>
      <c r="DT149" s="149" t="s">
        <v>7858</v>
      </c>
      <c r="DU149" s="149">
        <v>0</v>
      </c>
      <c r="DV149" s="149" t="s">
        <v>3005</v>
      </c>
      <c r="DW149" s="149" t="str">
        <f t="shared" si="120"/>
        <v>Y</v>
      </c>
      <c r="DX149" s="149" t="str">
        <f t="shared" si="121"/>
        <v>Targets set</v>
      </c>
      <c r="DY149" s="149" t="str">
        <f t="shared" si="122"/>
        <v>Y</v>
      </c>
      <c r="DZ149" s="149" t="str">
        <f t="shared" si="123"/>
        <v>N</v>
      </c>
      <c r="EA149" s="149" t="str">
        <f t="shared" si="124"/>
        <v>Yes</v>
      </c>
      <c r="EC149" s="149">
        <f t="shared" si="125"/>
        <v>2040</v>
      </c>
    </row>
    <row r="150" spans="1:133" s="149" customFormat="1" ht="16.5" customHeight="1">
      <c r="A150" s="149">
        <v>147</v>
      </c>
      <c r="B150" s="149">
        <v>149</v>
      </c>
      <c r="C150" s="150" t="s">
        <v>1013</v>
      </c>
      <c r="D150" s="149" t="s">
        <v>1014</v>
      </c>
      <c r="E150" s="149" t="s">
        <v>642</v>
      </c>
      <c r="F150" s="149" t="s">
        <v>145</v>
      </c>
      <c r="G150" s="149" t="s">
        <v>146</v>
      </c>
      <c r="H150" s="168" t="s">
        <v>1015</v>
      </c>
      <c r="I150" s="149" t="s">
        <v>1016</v>
      </c>
      <c r="J150" s="149">
        <v>0.015</v>
      </c>
      <c r="K150" s="149" t="s">
        <v>1017</v>
      </c>
      <c r="L150" s="149">
        <v>108000</v>
      </c>
      <c r="M150" s="150">
        <v>31</v>
      </c>
      <c r="N150" s="149" t="s">
        <v>154</v>
      </c>
      <c r="O150" s="149" t="s">
        <v>153</v>
      </c>
      <c r="P150" s="150" t="s">
        <v>153</v>
      </c>
      <c r="Q150" s="149" t="s">
        <v>150</v>
      </c>
      <c r="R150" s="149" t="s">
        <v>150</v>
      </c>
      <c r="S150" s="149" t="s">
        <v>151</v>
      </c>
      <c r="T150" s="149" t="s">
        <v>152</v>
      </c>
      <c r="U150" s="151">
        <v>2030</v>
      </c>
      <c r="V150" s="149" t="s">
        <v>153</v>
      </c>
      <c r="W150" s="149" t="s">
        <v>153</v>
      </c>
      <c r="X150" s="152" t="s">
        <v>153</v>
      </c>
      <c r="Y150" s="149" t="s">
        <v>154</v>
      </c>
      <c r="Z150" s="149" t="s">
        <v>155</v>
      </c>
      <c r="AA150" s="150"/>
      <c r="AC150" s="149" t="s">
        <v>167</v>
      </c>
      <c r="AD150" s="149" t="s">
        <v>6</v>
      </c>
      <c r="AE150" s="149" t="s">
        <v>157</v>
      </c>
      <c r="AF150" s="149" t="s">
        <v>157</v>
      </c>
      <c r="AG150" s="149" t="s">
        <v>157</v>
      </c>
      <c r="AH150" s="150" t="s">
        <v>218</v>
      </c>
      <c r="AJ150" s="149" t="s">
        <v>154</v>
      </c>
      <c r="AK150" s="170" t="s">
        <v>153</v>
      </c>
      <c r="AN150" s="150"/>
      <c r="AO150" s="149" t="s">
        <v>219</v>
      </c>
      <c r="AP150" s="149" t="s">
        <v>150</v>
      </c>
      <c r="AQ150" s="149" t="s">
        <v>218</v>
      </c>
      <c r="AR150" s="149" t="s">
        <v>1018</v>
      </c>
      <c r="AS150" s="149">
        <v>2040</v>
      </c>
      <c r="AU150" s="150"/>
      <c r="AV150" s="149" t="s">
        <v>157</v>
      </c>
      <c r="AW150" s="172" t="s">
        <v>190</v>
      </c>
      <c r="AX150" s="149" t="s">
        <v>158</v>
      </c>
      <c r="AY150" s="149" t="s">
        <v>154</v>
      </c>
      <c r="AZ150" s="149" t="s">
        <v>153</v>
      </c>
      <c r="BA150" s="149" t="s">
        <v>153</v>
      </c>
      <c r="BC150" s="150"/>
      <c r="BE150" s="173"/>
      <c r="BF150" s="150"/>
      <c r="BG150" s="283">
        <f t="shared" si="126"/>
        <v>0</v>
      </c>
      <c r="BH150" s="149">
        <f t="shared" si="127"/>
        <v>0</v>
      </c>
      <c r="BI150" s="149">
        <f t="shared" si="135"/>
        <v>0</v>
      </c>
      <c r="BJ150" s="280">
        <f t="shared" si="136"/>
        <v>0</v>
      </c>
      <c r="BK150" s="356">
        <f t="shared" si="128"/>
        <v>0</v>
      </c>
      <c r="BL150" s="149">
        <f t="shared" si="129"/>
        <v>1</v>
      </c>
      <c r="BM150" s="149">
        <f t="shared" si="137"/>
        <v>0</v>
      </c>
      <c r="BN150" s="278">
        <f t="shared" si="138"/>
        <v>1</v>
      </c>
      <c r="BO150" s="149">
        <f t="shared" si="130"/>
        <v>0</v>
      </c>
      <c r="BP150" s="149">
        <f t="shared" si="131"/>
        <v>0</v>
      </c>
      <c r="BQ150" s="149">
        <f t="shared" si="139"/>
        <v>0</v>
      </c>
      <c r="BR150" s="356">
        <f t="shared" si="132"/>
        <v>0</v>
      </c>
      <c r="BS150" s="149">
        <f t="shared" si="133"/>
        <v>0</v>
      </c>
      <c r="BT150" s="149">
        <f t="shared" si="140"/>
        <v>1</v>
      </c>
      <c r="BU150" s="356">
        <f t="shared" si="107"/>
        <v>0</v>
      </c>
      <c r="BV150" s="149">
        <f t="shared" si="108"/>
        <v>0</v>
      </c>
      <c r="BW150" s="113">
        <f t="shared" si="109"/>
        <v>0</v>
      </c>
      <c r="BX150" s="248">
        <f t="shared" si="110"/>
        <v>0</v>
      </c>
      <c r="BY150" s="175">
        <f t="shared" si="111"/>
        <v>0</v>
      </c>
      <c r="BZ150" s="356">
        <f t="shared" si="141"/>
        <v>0</v>
      </c>
      <c r="CA150" s="149">
        <f t="shared" si="142"/>
        <v>0</v>
      </c>
      <c r="CB150" s="149">
        <f t="shared" si="143"/>
        <v>1</v>
      </c>
      <c r="CC150" s="276">
        <f t="shared" si="144"/>
        <v>1</v>
      </c>
      <c r="CD150" s="248">
        <f t="shared" si="145"/>
        <v>1</v>
      </c>
      <c r="CE150" s="274">
        <f t="shared" si="134"/>
        <v>1</v>
      </c>
      <c r="CF150" s="356">
        <f t="shared" si="146"/>
        <v>0</v>
      </c>
      <c r="CG150" s="149">
        <f t="shared" si="147"/>
        <v>0</v>
      </c>
      <c r="CH150" s="150">
        <f t="shared" si="148"/>
        <v>0</v>
      </c>
      <c r="CI150" s="149">
        <f t="shared" si="112"/>
        <v>0</v>
      </c>
      <c r="CJ150" s="149">
        <f t="shared" si="113"/>
        <v>1</v>
      </c>
      <c r="CK150" s="149">
        <f t="shared" si="114"/>
        <v>1</v>
      </c>
      <c r="CL150" s="149">
        <f t="shared" si="115"/>
        <v>2</v>
      </c>
      <c r="CM150" s="149">
        <f t="shared" si="116"/>
        <v>1</v>
      </c>
      <c r="CN150" s="283">
        <f t="shared" si="149"/>
        <v>1</v>
      </c>
      <c r="CO150" s="149">
        <f t="shared" si="150"/>
        <v>0</v>
      </c>
      <c r="CP150" s="149">
        <f t="shared" si="151"/>
        <v>0</v>
      </c>
      <c r="CQ150" s="283">
        <f t="shared" si="117"/>
        <v>1</v>
      </c>
      <c r="CR150" s="149" t="str">
        <f t="shared" si="118"/>
        <v xml:space="preserve"> 2040</v>
      </c>
      <c r="CS150" s="149">
        <f t="shared" si="119"/>
        <v>2040</v>
      </c>
      <c r="CT150" s="149">
        <v>1</v>
      </c>
      <c r="CU150" s="149">
        <v>0</v>
      </c>
      <c r="CV150" s="149">
        <v>0</v>
      </c>
      <c r="CW150" s="149">
        <v>1</v>
      </c>
      <c r="CX150" s="149">
        <v>0</v>
      </c>
      <c r="CY150" s="149">
        <v>0</v>
      </c>
      <c r="CZ150" s="149">
        <v>1</v>
      </c>
      <c r="DA150" s="149">
        <v>1</v>
      </c>
      <c r="DB150" s="149">
        <v>0</v>
      </c>
      <c r="DC150" s="149">
        <v>1</v>
      </c>
      <c r="DD150" s="149">
        <v>0</v>
      </c>
      <c r="DE150" s="149">
        <v>1</v>
      </c>
      <c r="DF150" s="149">
        <v>0</v>
      </c>
      <c r="DG150" s="149">
        <v>1</v>
      </c>
      <c r="DH150" s="149">
        <v>0</v>
      </c>
      <c r="DI150" s="149">
        <v>1</v>
      </c>
      <c r="DJ150" s="149">
        <v>1</v>
      </c>
      <c r="DK150" s="149">
        <v>1</v>
      </c>
      <c r="DL150" s="149">
        <v>1</v>
      </c>
      <c r="DM150" s="149">
        <v>1</v>
      </c>
      <c r="DN150" s="149">
        <v>0</v>
      </c>
      <c r="DO150" s="149">
        <v>1</v>
      </c>
      <c r="DP150" s="149">
        <v>1</v>
      </c>
      <c r="DQ150" s="149" t="s">
        <v>150</v>
      </c>
      <c r="DR150" s="149" t="s">
        <v>158</v>
      </c>
      <c r="DS150" s="149" t="s">
        <v>7859</v>
      </c>
      <c r="DT150" s="149" t="s">
        <v>160</v>
      </c>
      <c r="DU150" s="149">
        <v>0</v>
      </c>
      <c r="DV150" s="149" t="s">
        <v>150</v>
      </c>
      <c r="DW150" s="149" t="str">
        <f t="shared" si="120"/>
        <v>Y</v>
      </c>
      <c r="DX150" s="149" t="str">
        <f t="shared" si="121"/>
        <v>Commitment removed</v>
      </c>
      <c r="DY150" s="149" t="str">
        <f t="shared" si="122"/>
        <v>Y</v>
      </c>
      <c r="DZ150" s="149" t="str">
        <f t="shared" si="123"/>
        <v>N</v>
      </c>
      <c r="EA150" s="149" t="str">
        <f t="shared" si="124"/>
        <v>Yes</v>
      </c>
      <c r="EC150" s="149">
        <f t="shared" si="125"/>
        <v>2040</v>
      </c>
    </row>
    <row r="151" spans="1:133" s="149" customFormat="1" ht="16.5" customHeight="1">
      <c r="A151" s="149">
        <v>148</v>
      </c>
      <c r="B151" s="149">
        <v>139</v>
      </c>
      <c r="C151" s="200" t="s">
        <v>1019</v>
      </c>
      <c r="D151" s="149" t="s">
        <v>449</v>
      </c>
      <c r="E151" s="149" t="s">
        <v>144</v>
      </c>
      <c r="F151" s="149" t="s">
        <v>145</v>
      </c>
      <c r="G151" s="149" t="s">
        <v>146</v>
      </c>
      <c r="H151" s="168" t="s">
        <v>1020</v>
      </c>
      <c r="I151" s="149" t="s">
        <v>1021</v>
      </c>
      <c r="J151" s="149">
        <v>-0.10</v>
      </c>
      <c r="K151" s="149" t="s">
        <v>1022</v>
      </c>
      <c r="L151" s="149">
        <v>215500</v>
      </c>
      <c r="M151" s="150">
        <v>28</v>
      </c>
      <c r="N151" s="149" t="s">
        <v>154</v>
      </c>
      <c r="O151" s="149" t="s">
        <v>153</v>
      </c>
      <c r="P151" s="150" t="s">
        <v>153</v>
      </c>
      <c r="Q151" s="149" t="s">
        <v>150</v>
      </c>
      <c r="R151" s="149" t="s">
        <v>154</v>
      </c>
      <c r="S151" s="149" t="s">
        <v>155</v>
      </c>
      <c r="T151" s="149" t="s">
        <v>153</v>
      </c>
      <c r="U151" s="151" t="s">
        <v>153</v>
      </c>
      <c r="V151" s="149" t="s">
        <v>153</v>
      </c>
      <c r="W151" s="149" t="s">
        <v>153</v>
      </c>
      <c r="X151" s="152" t="s">
        <v>153</v>
      </c>
      <c r="Y151" s="149" t="s">
        <v>154</v>
      </c>
      <c r="Z151" s="149" t="s">
        <v>155</v>
      </c>
      <c r="AA151" s="150"/>
      <c r="AC151" s="149" t="s">
        <v>167</v>
      </c>
      <c r="AD151" s="149" t="s">
        <v>6</v>
      </c>
      <c r="AE151" s="149" t="s">
        <v>157</v>
      </c>
      <c r="AF151" s="149" t="s">
        <v>157</v>
      </c>
      <c r="AG151" s="149" t="s">
        <v>157</v>
      </c>
      <c r="AH151" s="150" t="s">
        <v>218</v>
      </c>
      <c r="AJ151" s="149" t="s">
        <v>154</v>
      </c>
      <c r="AK151" s="170" t="s">
        <v>153</v>
      </c>
      <c r="AN151" s="150"/>
      <c r="AO151" s="149" t="s">
        <v>219</v>
      </c>
      <c r="AP151" s="149" t="s">
        <v>150</v>
      </c>
      <c r="AQ151" s="149" t="s">
        <v>218</v>
      </c>
      <c r="AR151" s="149" t="s">
        <v>1023</v>
      </c>
      <c r="AS151" s="149">
        <v>2050</v>
      </c>
      <c r="AU151" s="150"/>
      <c r="AV151" s="149" t="s">
        <v>168</v>
      </c>
      <c r="AW151" s="172" t="s">
        <v>168</v>
      </c>
      <c r="AX151" s="149" t="s">
        <v>158</v>
      </c>
      <c r="AY151" s="149" t="s">
        <v>154</v>
      </c>
      <c r="AZ151" s="149" t="s">
        <v>153</v>
      </c>
      <c r="BA151" s="149" t="s">
        <v>153</v>
      </c>
      <c r="BC151" s="150"/>
      <c r="BE151" s="173"/>
      <c r="BF151" s="150"/>
      <c r="BG151" s="283">
        <f t="shared" si="126"/>
        <v>0</v>
      </c>
      <c r="BH151" s="149">
        <f t="shared" si="127"/>
        <v>0</v>
      </c>
      <c r="BI151" s="149">
        <f t="shared" si="135"/>
        <v>0</v>
      </c>
      <c r="BJ151" s="280">
        <f t="shared" si="136"/>
        <v>0</v>
      </c>
      <c r="BK151" s="356">
        <f t="shared" si="128"/>
        <v>0</v>
      </c>
      <c r="BL151" s="149">
        <f t="shared" si="129"/>
        <v>0</v>
      </c>
      <c r="BM151" s="149">
        <f t="shared" si="137"/>
        <v>0</v>
      </c>
      <c r="BN151" s="278">
        <f t="shared" si="138"/>
        <v>0</v>
      </c>
      <c r="BO151" s="149">
        <f t="shared" si="130"/>
        <v>0</v>
      </c>
      <c r="BP151" s="149">
        <f t="shared" si="131"/>
        <v>0</v>
      </c>
      <c r="BQ151" s="149">
        <f t="shared" si="139"/>
        <v>0</v>
      </c>
      <c r="BR151" s="356">
        <f t="shared" si="132"/>
        <v>0</v>
      </c>
      <c r="BS151" s="149">
        <f t="shared" si="133"/>
        <v>0</v>
      </c>
      <c r="BT151" s="149">
        <f t="shared" si="140"/>
        <v>1</v>
      </c>
      <c r="BU151" s="356">
        <f t="shared" si="107"/>
        <v>0</v>
      </c>
      <c r="BV151" s="149">
        <f t="shared" si="108"/>
        <v>0</v>
      </c>
      <c r="BW151" s="113">
        <f t="shared" si="109"/>
        <v>0</v>
      </c>
      <c r="BX151" s="248">
        <f t="shared" si="110"/>
        <v>0</v>
      </c>
      <c r="BY151" s="175">
        <f t="shared" si="111"/>
        <v>0</v>
      </c>
      <c r="BZ151" s="356">
        <f t="shared" si="141"/>
        <v>0</v>
      </c>
      <c r="CA151" s="149">
        <f t="shared" si="142"/>
        <v>0</v>
      </c>
      <c r="CB151" s="149">
        <f t="shared" si="143"/>
        <v>1</v>
      </c>
      <c r="CC151" s="276">
        <f t="shared" si="144"/>
        <v>1</v>
      </c>
      <c r="CD151" s="248">
        <f t="shared" si="145"/>
        <v>1</v>
      </c>
      <c r="CE151" s="274">
        <f t="shared" si="134"/>
        <v>1</v>
      </c>
      <c r="CF151" s="356">
        <f t="shared" si="146"/>
        <v>0</v>
      </c>
      <c r="CG151" s="149">
        <f t="shared" si="147"/>
        <v>0</v>
      </c>
      <c r="CH151" s="150">
        <f t="shared" si="148"/>
        <v>0</v>
      </c>
      <c r="CI151" s="149">
        <f t="shared" si="112"/>
        <v>0</v>
      </c>
      <c r="CJ151" s="149">
        <f t="shared" si="113"/>
        <v>0</v>
      </c>
      <c r="CK151" s="149">
        <f t="shared" si="114"/>
        <v>1</v>
      </c>
      <c r="CL151" s="149">
        <f t="shared" si="115"/>
        <v>1</v>
      </c>
      <c r="CM151" s="149">
        <f t="shared" si="116"/>
        <v>1</v>
      </c>
      <c r="CN151" s="283">
        <f t="shared" si="149"/>
        <v>0</v>
      </c>
      <c r="CO151" s="149">
        <f t="shared" si="150"/>
        <v>0</v>
      </c>
      <c r="CP151" s="149">
        <f t="shared" si="151"/>
        <v>1</v>
      </c>
      <c r="CQ151" s="283" t="str">
        <f t="shared" si="117"/>
        <v/>
      </c>
      <c r="CR151" s="149" t="str">
        <f t="shared" si="118"/>
        <v xml:space="preserve"> 2050</v>
      </c>
      <c r="CS151" s="149">
        <f t="shared" si="119"/>
        <v>2050</v>
      </c>
      <c r="CT151" s="149">
        <v>0</v>
      </c>
      <c r="CU151" s="149">
        <v>0</v>
      </c>
      <c r="CV151" s="149">
        <v>0</v>
      </c>
      <c r="CW151" s="149">
        <v>0</v>
      </c>
      <c r="CX151" s="149">
        <v>0</v>
      </c>
      <c r="CY151" s="149">
        <v>0</v>
      </c>
      <c r="CZ151" s="149">
        <v>1</v>
      </c>
      <c r="DA151" s="149">
        <v>1</v>
      </c>
      <c r="DB151" s="149">
        <v>0</v>
      </c>
      <c r="DC151" s="149">
        <v>1</v>
      </c>
      <c r="DD151" s="149">
        <v>0</v>
      </c>
      <c r="DE151" s="149">
        <v>1</v>
      </c>
      <c r="DF151" s="149">
        <v>0</v>
      </c>
      <c r="DG151" s="149">
        <v>0</v>
      </c>
      <c r="DH151" s="149">
        <v>0</v>
      </c>
      <c r="DI151" s="149">
        <v>0</v>
      </c>
      <c r="DJ151" s="149">
        <v>1</v>
      </c>
      <c r="DK151" s="149">
        <v>0</v>
      </c>
      <c r="DL151" s="149">
        <v>1</v>
      </c>
      <c r="DM151" s="149">
        <v>0</v>
      </c>
      <c r="DN151" s="149">
        <v>0</v>
      </c>
      <c r="DO151" s="149">
        <v>1</v>
      </c>
      <c r="DP151" s="149">
        <v>0</v>
      </c>
      <c r="DQ151" s="149" t="s">
        <v>154</v>
      </c>
      <c r="DR151" s="149" t="s">
        <v>157</v>
      </c>
      <c r="DS151" s="149" t="s">
        <v>7859</v>
      </c>
      <c r="DT151" s="149" t="s">
        <v>154</v>
      </c>
      <c r="DU151" s="149">
        <v>0</v>
      </c>
      <c r="DV151" s="149" t="s">
        <v>3005</v>
      </c>
      <c r="DW151" s="149" t="str">
        <f t="shared" si="120"/>
        <v>Y</v>
      </c>
      <c r="DX151" s="149" t="str">
        <f t="shared" si="121"/>
        <v>Commitment removed</v>
      </c>
      <c r="DY151" s="149" t="str">
        <f t="shared" si="122"/>
        <v>Y</v>
      </c>
      <c r="DZ151" s="149" t="str">
        <f t="shared" si="123"/>
        <v>N</v>
      </c>
      <c r="EA151" s="149" t="str">
        <f t="shared" si="124"/>
        <v>Not Specified</v>
      </c>
      <c r="EC151" s="149">
        <f t="shared" si="125"/>
        <v>2050</v>
      </c>
    </row>
    <row r="152" spans="1:133" s="149" customFormat="1" ht="16.5" customHeight="1">
      <c r="A152" s="149">
        <v>149</v>
      </c>
      <c r="B152" s="149">
        <v>150</v>
      </c>
      <c r="C152" s="150" t="s">
        <v>1024</v>
      </c>
      <c r="D152" s="149" t="s">
        <v>314</v>
      </c>
      <c r="E152" s="149" t="s">
        <v>229</v>
      </c>
      <c r="F152" s="149" t="s">
        <v>175</v>
      </c>
      <c r="G152" s="149" t="s">
        <v>176</v>
      </c>
      <c r="H152" s="168" t="s">
        <v>1025</v>
      </c>
      <c r="I152" s="149" t="s">
        <v>1026</v>
      </c>
      <c r="J152" s="149">
        <v>-0.163</v>
      </c>
      <c r="K152" s="149" t="s">
        <v>1027</v>
      </c>
      <c r="L152" s="149">
        <v>26233</v>
      </c>
      <c r="M152" s="150">
        <v>15</v>
      </c>
      <c r="N152" s="149" t="s">
        <v>154</v>
      </c>
      <c r="O152" s="149" t="s">
        <v>153</v>
      </c>
      <c r="P152" s="150" t="s">
        <v>153</v>
      </c>
      <c r="Q152" s="149" t="s">
        <v>154</v>
      </c>
      <c r="R152" s="149" t="s">
        <v>154</v>
      </c>
      <c r="S152" s="149" t="s">
        <v>153</v>
      </c>
      <c r="T152" s="149" t="s">
        <v>153</v>
      </c>
      <c r="U152" s="151" t="s">
        <v>153</v>
      </c>
      <c r="V152" s="149" t="s">
        <v>153</v>
      </c>
      <c r="W152" s="149" t="s">
        <v>153</v>
      </c>
      <c r="X152" s="152" t="s">
        <v>153</v>
      </c>
      <c r="Y152" s="149" t="s">
        <v>153</v>
      </c>
      <c r="Z152" s="149" t="s">
        <v>153</v>
      </c>
      <c r="AA152" s="150"/>
      <c r="AC152" s="149" t="s">
        <v>233</v>
      </c>
      <c r="AD152" s="149" t="s">
        <v>234</v>
      </c>
      <c r="AE152" s="149" t="s">
        <v>153</v>
      </c>
      <c r="AF152" s="149" t="s">
        <v>153</v>
      </c>
      <c r="AG152" s="149" t="s">
        <v>153</v>
      </c>
      <c r="AH152" s="150" t="s">
        <v>153</v>
      </c>
      <c r="AJ152" s="149" t="s">
        <v>154</v>
      </c>
      <c r="AK152" s="170" t="s">
        <v>153</v>
      </c>
      <c r="AN152" s="150" t="s">
        <v>1028</v>
      </c>
      <c r="AP152" s="149" t="s">
        <v>154</v>
      </c>
      <c r="AQ152" s="149" t="s">
        <v>153</v>
      </c>
      <c r="AR152" s="149" t="s">
        <v>153</v>
      </c>
      <c r="AU152" s="150"/>
      <c r="AV152" s="188" t="s">
        <v>168</v>
      </c>
      <c r="AW152" s="172" t="s">
        <v>153</v>
      </c>
      <c r="AX152" s="149" t="s">
        <v>153</v>
      </c>
      <c r="AY152" s="149" t="s">
        <v>154</v>
      </c>
      <c r="AZ152" s="149" t="s">
        <v>153</v>
      </c>
      <c r="BA152" s="149" t="s">
        <v>153</v>
      </c>
      <c r="BC152" s="150"/>
      <c r="BE152" s="173"/>
      <c r="BF152" s="150"/>
      <c r="BG152" s="283">
        <f t="shared" si="126"/>
        <v>0</v>
      </c>
      <c r="BH152" s="149">
        <f t="shared" si="127"/>
        <v>0</v>
      </c>
      <c r="BI152" s="149">
        <f t="shared" si="135"/>
        <v>0</v>
      </c>
      <c r="BJ152" s="280">
        <f t="shared" si="136"/>
        <v>0</v>
      </c>
      <c r="BK152" s="356">
        <f t="shared" si="128"/>
        <v>0</v>
      </c>
      <c r="BL152" s="149">
        <f t="shared" si="129"/>
        <v>0</v>
      </c>
      <c r="BM152" s="149">
        <f t="shared" si="137"/>
        <v>0</v>
      </c>
      <c r="BN152" s="278">
        <f t="shared" si="138"/>
        <v>0</v>
      </c>
      <c r="BO152" s="149">
        <f t="shared" si="130"/>
        <v>0</v>
      </c>
      <c r="BP152" s="149">
        <f t="shared" si="131"/>
        <v>0</v>
      </c>
      <c r="BQ152" s="149">
        <f t="shared" si="139"/>
        <v>0</v>
      </c>
      <c r="BR152" s="356">
        <f t="shared" si="132"/>
        <v>0</v>
      </c>
      <c r="BS152" s="149">
        <f t="shared" si="133"/>
        <v>0</v>
      </c>
      <c r="BT152" s="149">
        <f t="shared" si="140"/>
        <v>0</v>
      </c>
      <c r="BU152" s="356">
        <f t="shared" si="107"/>
        <v>0</v>
      </c>
      <c r="BV152" s="149">
        <f t="shared" si="108"/>
        <v>0</v>
      </c>
      <c r="BW152" s="113">
        <f t="shared" si="109"/>
        <v>0</v>
      </c>
      <c r="BX152" s="248">
        <f t="shared" si="110"/>
        <v>0</v>
      </c>
      <c r="BY152" s="175">
        <f t="shared" si="111"/>
        <v>0</v>
      </c>
      <c r="BZ152" s="356">
        <f t="shared" si="141"/>
        <v>0</v>
      </c>
      <c r="CA152" s="149">
        <f t="shared" si="142"/>
        <v>0</v>
      </c>
      <c r="CB152" s="149">
        <f t="shared" si="143"/>
        <v>0</v>
      </c>
      <c r="CC152" s="276">
        <f t="shared" si="144"/>
        <v>0</v>
      </c>
      <c r="CD152" s="248">
        <f t="shared" si="145"/>
        <v>0</v>
      </c>
      <c r="CE152" s="274">
        <f t="shared" si="134"/>
        <v>0</v>
      </c>
      <c r="CF152" s="356">
        <f t="shared" si="146"/>
        <v>0</v>
      </c>
      <c r="CG152" s="149">
        <f t="shared" si="147"/>
        <v>0</v>
      </c>
      <c r="CH152" s="150">
        <f t="shared" si="148"/>
        <v>0</v>
      </c>
      <c r="CI152" s="149">
        <f t="shared" si="112"/>
        <v>0</v>
      </c>
      <c r="CJ152" s="149">
        <f t="shared" si="113"/>
        <v>0</v>
      </c>
      <c r="CK152" s="149">
        <f t="shared" si="114"/>
        <v>0</v>
      </c>
      <c r="CL152" s="149">
        <f t="shared" si="115"/>
        <v>0</v>
      </c>
      <c r="CM152" s="149">
        <f t="shared" si="116"/>
        <v>0</v>
      </c>
      <c r="CN152" s="283">
        <f t="shared" si="149"/>
        <v>0</v>
      </c>
      <c r="CO152" s="149">
        <f t="shared" si="150"/>
        <v>0</v>
      </c>
      <c r="CP152" s="149">
        <f t="shared" si="151"/>
        <v>1</v>
      </c>
      <c r="CQ152" s="283" t="str">
        <f t="shared" si="117"/>
        <v/>
      </c>
      <c r="CR152" s="149" t="str">
        <f t="shared" si="118"/>
        <v xml:space="preserve"> </v>
      </c>
      <c r="CS152" s="149">
        <f t="shared" si="119"/>
        <v>0</v>
      </c>
      <c r="CT152" s="149">
        <v>0</v>
      </c>
      <c r="CU152" s="149">
        <v>0</v>
      </c>
      <c r="CV152" s="149">
        <v>0</v>
      </c>
      <c r="CW152" s="149">
        <v>0</v>
      </c>
      <c r="CX152" s="149">
        <v>0</v>
      </c>
      <c r="CY152" s="149">
        <v>0</v>
      </c>
      <c r="CZ152" s="149">
        <v>0</v>
      </c>
      <c r="DA152" s="149">
        <v>0</v>
      </c>
      <c r="DB152" s="149">
        <v>0</v>
      </c>
      <c r="DC152" s="149">
        <v>0</v>
      </c>
      <c r="DD152" s="149">
        <v>0</v>
      </c>
      <c r="DE152" s="149">
        <v>0</v>
      </c>
      <c r="DF152" s="149">
        <v>0</v>
      </c>
      <c r="DG152" s="149">
        <v>0</v>
      </c>
      <c r="DH152" s="149">
        <v>0</v>
      </c>
      <c r="DI152" s="149">
        <v>0</v>
      </c>
      <c r="DJ152" s="149">
        <v>0</v>
      </c>
      <c r="DK152" s="149">
        <v>0</v>
      </c>
      <c r="DL152" s="149">
        <v>0</v>
      </c>
      <c r="DM152" s="149">
        <v>0</v>
      </c>
      <c r="DN152" s="149">
        <v>0</v>
      </c>
      <c r="DO152" s="149">
        <v>0</v>
      </c>
      <c r="DP152" s="149">
        <v>0</v>
      </c>
      <c r="DQ152" s="149" t="s">
        <v>154</v>
      </c>
      <c r="DR152" s="149">
        <v>0</v>
      </c>
      <c r="DS152" s="149" t="s">
        <v>154</v>
      </c>
      <c r="DT152" s="149" t="s">
        <v>154</v>
      </c>
      <c r="DU152" s="149">
        <v>0</v>
      </c>
      <c r="DV152" s="149">
        <v>0</v>
      </c>
      <c r="DW152" s="149" t="str">
        <f t="shared" si="120"/>
        <v>N</v>
      </c>
      <c r="DX152" s="149" t="str">
        <f t="shared" si="121"/>
        <v/>
      </c>
      <c r="DY152" s="149" t="str">
        <f t="shared" si="122"/>
        <v>N</v>
      </c>
      <c r="DZ152" s="149" t="str">
        <f t="shared" si="123"/>
        <v>N</v>
      </c>
      <c r="EA152" s="149" t="str">
        <f t="shared" si="124"/>
        <v>Not Specified</v>
      </c>
      <c r="EC152" s="149">
        <f t="shared" si="125"/>
        <v>0</v>
      </c>
    </row>
    <row r="153" spans="1:133" s="149" customFormat="1" ht="16.5" customHeight="1">
      <c r="A153" s="149">
        <v>150</v>
      </c>
      <c r="B153" s="149">
        <v>136</v>
      </c>
      <c r="C153" s="150" t="s">
        <v>1029</v>
      </c>
      <c r="D153" s="149" t="s">
        <v>415</v>
      </c>
      <c r="E153" s="149" t="s">
        <v>244</v>
      </c>
      <c r="F153" s="149" t="s">
        <v>264</v>
      </c>
      <c r="G153" s="149" t="s">
        <v>176</v>
      </c>
      <c r="H153" s="168" t="s">
        <v>1030</v>
      </c>
      <c r="I153" s="149" t="s">
        <v>1031</v>
      </c>
      <c r="J153" s="149">
        <v>-2.491</v>
      </c>
      <c r="K153" s="149" t="s">
        <v>1032</v>
      </c>
      <c r="L153" s="149">
        <v>140806</v>
      </c>
      <c r="M153" s="150">
        <v>31</v>
      </c>
      <c r="N153" s="149" t="s">
        <v>154</v>
      </c>
      <c r="O153" s="149" t="s">
        <v>153</v>
      </c>
      <c r="P153" s="150" t="s">
        <v>153</v>
      </c>
      <c r="Q153" s="149" t="s">
        <v>150</v>
      </c>
      <c r="R153" s="149" t="s">
        <v>150</v>
      </c>
      <c r="S153" s="149" t="s">
        <v>151</v>
      </c>
      <c r="T153" s="149" t="s">
        <v>1033</v>
      </c>
      <c r="U153" s="151">
        <v>2030</v>
      </c>
      <c r="V153" s="149" t="s">
        <v>153</v>
      </c>
      <c r="W153" s="149" t="s">
        <v>153</v>
      </c>
      <c r="X153" s="152" t="s">
        <v>153</v>
      </c>
      <c r="Y153" s="149" t="s">
        <v>154</v>
      </c>
      <c r="Z153" s="149" t="s">
        <v>155</v>
      </c>
      <c r="AA153" s="150"/>
      <c r="AC153" s="149" t="s">
        <v>202</v>
      </c>
      <c r="AD153" s="149" t="s">
        <v>5</v>
      </c>
      <c r="AE153" s="149" t="s">
        <v>157</v>
      </c>
      <c r="AF153" s="149" t="s">
        <v>157</v>
      </c>
      <c r="AG153" s="149" t="s">
        <v>169</v>
      </c>
      <c r="AH153" s="150" t="s">
        <v>159</v>
      </c>
      <c r="AI153" s="149" t="s">
        <v>160</v>
      </c>
      <c r="AJ153" s="149" t="s">
        <v>150</v>
      </c>
      <c r="AK153" s="170" t="s">
        <v>1034</v>
      </c>
      <c r="AL153" s="149">
        <v>2050</v>
      </c>
      <c r="AN153" s="150"/>
      <c r="AP153" s="149" t="s">
        <v>154</v>
      </c>
      <c r="AQ153" s="149" t="s">
        <v>153</v>
      </c>
      <c r="AR153" s="149" t="s">
        <v>153</v>
      </c>
      <c r="AU153" s="150"/>
      <c r="AV153" s="149" t="s">
        <v>157</v>
      </c>
      <c r="AW153" s="172" t="s">
        <v>158</v>
      </c>
      <c r="AX153" s="149" t="s">
        <v>158</v>
      </c>
      <c r="AY153" s="149" t="s">
        <v>154</v>
      </c>
      <c r="AZ153" s="149" t="s">
        <v>153</v>
      </c>
      <c r="BA153" s="149" t="s">
        <v>153</v>
      </c>
      <c r="BC153" s="150"/>
      <c r="BE153" s="173"/>
      <c r="BF153" s="150"/>
      <c r="BG153" s="283">
        <f t="shared" si="126"/>
        <v>0</v>
      </c>
      <c r="BH153" s="149">
        <f t="shared" si="127"/>
        <v>0</v>
      </c>
      <c r="BI153" s="149">
        <f t="shared" si="135"/>
        <v>0</v>
      </c>
      <c r="BJ153" s="280">
        <f t="shared" si="136"/>
        <v>0</v>
      </c>
      <c r="BK153" s="356">
        <f t="shared" si="128"/>
        <v>0</v>
      </c>
      <c r="BL153" s="149">
        <f t="shared" si="129"/>
        <v>1</v>
      </c>
      <c r="BM153" s="149">
        <f t="shared" si="137"/>
        <v>0</v>
      </c>
      <c r="BN153" s="278">
        <f t="shared" si="138"/>
        <v>1</v>
      </c>
      <c r="BO153" s="149">
        <f t="shared" si="130"/>
        <v>0</v>
      </c>
      <c r="BP153" s="149">
        <f t="shared" si="131"/>
        <v>0</v>
      </c>
      <c r="BQ153" s="149">
        <f t="shared" si="139"/>
        <v>0</v>
      </c>
      <c r="BR153" s="356">
        <f t="shared" si="132"/>
        <v>0</v>
      </c>
      <c r="BS153" s="149">
        <f t="shared" si="133"/>
        <v>0</v>
      </c>
      <c r="BT153" s="149">
        <f t="shared" si="140"/>
        <v>0</v>
      </c>
      <c r="BU153" s="356">
        <f t="shared" si="107"/>
        <v>0</v>
      </c>
      <c r="BV153" s="149">
        <f t="shared" si="108"/>
        <v>0</v>
      </c>
      <c r="BW153" s="113">
        <f t="shared" si="109"/>
        <v>1</v>
      </c>
      <c r="BX153" s="248">
        <f t="shared" si="110"/>
        <v>0</v>
      </c>
      <c r="BY153" s="175">
        <f t="shared" si="111"/>
        <v>1</v>
      </c>
      <c r="BZ153" s="356">
        <f t="shared" si="141"/>
        <v>0</v>
      </c>
      <c r="CA153" s="149">
        <f t="shared" si="142"/>
        <v>0</v>
      </c>
      <c r="CB153" s="149">
        <f t="shared" si="143"/>
        <v>0</v>
      </c>
      <c r="CC153" s="276">
        <f t="shared" si="144"/>
        <v>0</v>
      </c>
      <c r="CD153" s="248">
        <f t="shared" si="145"/>
        <v>0</v>
      </c>
      <c r="CE153" s="274">
        <f t="shared" si="134"/>
        <v>1</v>
      </c>
      <c r="CF153" s="356">
        <f t="shared" si="146"/>
        <v>0</v>
      </c>
      <c r="CG153" s="149">
        <f t="shared" si="147"/>
        <v>0</v>
      </c>
      <c r="CH153" s="150">
        <f t="shared" si="148"/>
        <v>0</v>
      </c>
      <c r="CI153" s="149">
        <f t="shared" si="112"/>
        <v>0</v>
      </c>
      <c r="CJ153" s="149">
        <f t="shared" si="113"/>
        <v>1</v>
      </c>
      <c r="CK153" s="149">
        <f t="shared" si="114"/>
        <v>1</v>
      </c>
      <c r="CL153" s="149">
        <f t="shared" si="115"/>
        <v>2</v>
      </c>
      <c r="CM153" s="149">
        <f t="shared" si="116"/>
        <v>1</v>
      </c>
      <c r="CN153" s="283">
        <f t="shared" si="149"/>
        <v>1</v>
      </c>
      <c r="CO153" s="149">
        <f t="shared" si="150"/>
        <v>0</v>
      </c>
      <c r="CP153" s="149">
        <f t="shared" si="151"/>
        <v>0</v>
      </c>
      <c r="CQ153" s="283">
        <f t="shared" si="117"/>
        <v>1</v>
      </c>
      <c r="CR153" s="149" t="str">
        <f t="shared" si="118"/>
        <v xml:space="preserve"> </v>
      </c>
      <c r="CS153" s="149">
        <f t="shared" si="119"/>
        <v>0</v>
      </c>
      <c r="CT153" s="149">
        <v>0</v>
      </c>
      <c r="CU153" s="149">
        <v>0</v>
      </c>
      <c r="CV153" s="149">
        <v>1</v>
      </c>
      <c r="CW153" s="149">
        <v>1</v>
      </c>
      <c r="CX153" s="149">
        <v>0</v>
      </c>
      <c r="CY153" s="149">
        <v>0</v>
      </c>
      <c r="CZ153" s="149">
        <v>0</v>
      </c>
      <c r="DA153" s="149">
        <v>0</v>
      </c>
      <c r="DB153" s="149">
        <v>0</v>
      </c>
      <c r="DC153" s="149">
        <v>1</v>
      </c>
      <c r="DD153" s="149">
        <v>0</v>
      </c>
      <c r="DE153" s="149">
        <v>1</v>
      </c>
      <c r="DF153" s="149">
        <v>0</v>
      </c>
      <c r="DG153" s="149">
        <v>0</v>
      </c>
      <c r="DH153" s="149">
        <v>0</v>
      </c>
      <c r="DI153" s="149">
        <v>0</v>
      </c>
      <c r="DJ153" s="149">
        <v>1</v>
      </c>
      <c r="DK153" s="149">
        <v>0</v>
      </c>
      <c r="DL153" s="149">
        <v>1</v>
      </c>
      <c r="DM153" s="149">
        <v>1</v>
      </c>
      <c r="DN153" s="149">
        <v>0</v>
      </c>
      <c r="DO153" s="149">
        <v>1</v>
      </c>
      <c r="DP153" s="149">
        <v>0</v>
      </c>
      <c r="DQ153" s="149" t="s">
        <v>150</v>
      </c>
      <c r="DR153" s="149" t="s">
        <v>157</v>
      </c>
      <c r="DS153" s="149" t="s">
        <v>7858</v>
      </c>
      <c r="DT153" s="149" t="s">
        <v>7859</v>
      </c>
      <c r="DU153" s="149" t="s">
        <v>150</v>
      </c>
      <c r="DV153" s="149">
        <v>0</v>
      </c>
      <c r="DW153" s="149" t="str">
        <f t="shared" si="120"/>
        <v>Y</v>
      </c>
      <c r="DX153" s="149" t="str">
        <f t="shared" si="121"/>
        <v>Commitment removed</v>
      </c>
      <c r="DY153" s="149" t="str">
        <f t="shared" si="122"/>
        <v>N</v>
      </c>
      <c r="DZ153" s="149" t="str">
        <f t="shared" si="123"/>
        <v>Y</v>
      </c>
      <c r="EA153" s="149" t="str">
        <f t="shared" si="124"/>
        <v>Yes</v>
      </c>
      <c r="EC153" s="149">
        <f t="shared" si="125"/>
        <v>0</v>
      </c>
    </row>
    <row r="154" spans="1:133" s="149" customFormat="1" ht="16.5" customHeight="1">
      <c r="A154" s="149">
        <v>151</v>
      </c>
      <c r="B154" s="149">
        <v>155</v>
      </c>
      <c r="C154" s="150" t="s">
        <v>1035</v>
      </c>
      <c r="D154" s="149" t="s">
        <v>1036</v>
      </c>
      <c r="E154" s="149" t="s">
        <v>174</v>
      </c>
      <c r="F154" s="149" t="s">
        <v>145</v>
      </c>
      <c r="G154" s="149" t="s">
        <v>146</v>
      </c>
      <c r="H154" s="168" t="s">
        <v>1037</v>
      </c>
      <c r="I154" s="149" t="s">
        <v>1038</v>
      </c>
      <c r="J154" s="149">
        <v>0.223</v>
      </c>
      <c r="K154" s="149" t="s">
        <v>1039</v>
      </c>
      <c r="L154" s="149">
        <v>16248</v>
      </c>
      <c r="M154" s="150">
        <v>12</v>
      </c>
      <c r="N154" s="149" t="s">
        <v>154</v>
      </c>
      <c r="O154" s="149" t="s">
        <v>153</v>
      </c>
      <c r="P154" s="150" t="s">
        <v>153</v>
      </c>
      <c r="Q154" s="149" t="s">
        <v>154</v>
      </c>
      <c r="R154" s="149" t="s">
        <v>154</v>
      </c>
      <c r="S154" s="149" t="s">
        <v>153</v>
      </c>
      <c r="T154" s="149" t="s">
        <v>153</v>
      </c>
      <c r="U154" s="151" t="s">
        <v>153</v>
      </c>
      <c r="V154" s="149" t="s">
        <v>153</v>
      </c>
      <c r="W154" s="149" t="s">
        <v>153</v>
      </c>
      <c r="X154" s="152" t="s">
        <v>153</v>
      </c>
      <c r="Y154" s="149" t="s">
        <v>153</v>
      </c>
      <c r="Z154" s="149" t="s">
        <v>153</v>
      </c>
      <c r="AA154" s="150"/>
      <c r="AC154" s="149" t="s">
        <v>153</v>
      </c>
      <c r="AD154" s="149" t="s">
        <v>153</v>
      </c>
      <c r="AE154" s="149" t="s">
        <v>153</v>
      </c>
      <c r="AF154" s="149" t="s">
        <v>153</v>
      </c>
      <c r="AG154" s="149" t="s">
        <v>153</v>
      </c>
      <c r="AH154" s="150" t="s">
        <v>153</v>
      </c>
      <c r="AJ154" s="149" t="s">
        <v>154</v>
      </c>
      <c r="AK154" s="170" t="s">
        <v>153</v>
      </c>
      <c r="AN154" s="150"/>
      <c r="AP154" s="149" t="s">
        <v>154</v>
      </c>
      <c r="AQ154" s="149" t="s">
        <v>153</v>
      </c>
      <c r="AR154" s="149" t="s">
        <v>153</v>
      </c>
      <c r="AU154" s="150"/>
      <c r="AV154" s="188" t="s">
        <v>168</v>
      </c>
      <c r="AW154" s="172" t="s">
        <v>153</v>
      </c>
      <c r="AX154" s="149" t="s">
        <v>153</v>
      </c>
      <c r="AY154" s="149" t="s">
        <v>154</v>
      </c>
      <c r="AZ154" s="149" t="s">
        <v>153</v>
      </c>
      <c r="BA154" s="149" t="s">
        <v>153</v>
      </c>
      <c r="BC154" s="150"/>
      <c r="BE154" s="173"/>
      <c r="BF154" s="150"/>
      <c r="BG154" s="283">
        <f t="shared" si="126"/>
        <v>0</v>
      </c>
      <c r="BH154" s="149">
        <f t="shared" si="127"/>
        <v>0</v>
      </c>
      <c r="BI154" s="149">
        <f t="shared" si="135"/>
        <v>0</v>
      </c>
      <c r="BJ154" s="280">
        <f t="shared" si="136"/>
        <v>0</v>
      </c>
      <c r="BK154" s="356">
        <f t="shared" si="128"/>
        <v>0</v>
      </c>
      <c r="BL154" s="149">
        <f t="shared" si="129"/>
        <v>0</v>
      </c>
      <c r="BM154" s="149">
        <f t="shared" si="137"/>
        <v>0</v>
      </c>
      <c r="BN154" s="278">
        <f t="shared" si="138"/>
        <v>0</v>
      </c>
      <c r="BO154" s="149">
        <f t="shared" si="130"/>
        <v>0</v>
      </c>
      <c r="BP154" s="149">
        <f t="shared" si="131"/>
        <v>0</v>
      </c>
      <c r="BQ154" s="149">
        <f t="shared" si="139"/>
        <v>0</v>
      </c>
      <c r="BR154" s="356">
        <f t="shared" si="132"/>
        <v>0</v>
      </c>
      <c r="BS154" s="149">
        <f t="shared" si="133"/>
        <v>0</v>
      </c>
      <c r="BT154" s="149">
        <f t="shared" si="140"/>
        <v>0</v>
      </c>
      <c r="BU154" s="356">
        <f t="shared" si="107"/>
        <v>0</v>
      </c>
      <c r="BV154" s="149">
        <f t="shared" si="108"/>
        <v>0</v>
      </c>
      <c r="BW154" s="113">
        <f t="shared" si="109"/>
        <v>0</v>
      </c>
      <c r="BX154" s="248">
        <f t="shared" si="110"/>
        <v>0</v>
      </c>
      <c r="BY154" s="175">
        <f t="shared" si="111"/>
        <v>0</v>
      </c>
      <c r="BZ154" s="356">
        <f t="shared" si="141"/>
        <v>0</v>
      </c>
      <c r="CA154" s="149">
        <f t="shared" si="142"/>
        <v>0</v>
      </c>
      <c r="CB154" s="149">
        <f t="shared" si="143"/>
        <v>0</v>
      </c>
      <c r="CC154" s="276">
        <f t="shared" si="144"/>
        <v>0</v>
      </c>
      <c r="CD154" s="248">
        <f t="shared" si="145"/>
        <v>0</v>
      </c>
      <c r="CE154" s="274">
        <f t="shared" si="134"/>
        <v>0</v>
      </c>
      <c r="CF154" s="356">
        <f t="shared" si="146"/>
        <v>0</v>
      </c>
      <c r="CG154" s="149">
        <f t="shared" si="147"/>
        <v>0</v>
      </c>
      <c r="CH154" s="150">
        <f t="shared" si="148"/>
        <v>0</v>
      </c>
      <c r="CI154" s="149">
        <f t="shared" si="112"/>
        <v>0</v>
      </c>
      <c r="CJ154" s="149">
        <f t="shared" si="113"/>
        <v>0</v>
      </c>
      <c r="CK154" s="149">
        <f t="shared" si="114"/>
        <v>0</v>
      </c>
      <c r="CL154" s="149">
        <f t="shared" si="115"/>
        <v>0</v>
      </c>
      <c r="CM154" s="149">
        <f t="shared" si="116"/>
        <v>0</v>
      </c>
      <c r="CN154" s="283">
        <f t="shared" si="149"/>
        <v>0</v>
      </c>
      <c r="CO154" s="149">
        <f t="shared" si="150"/>
        <v>0</v>
      </c>
      <c r="CP154" s="149">
        <f t="shared" si="151"/>
        <v>1</v>
      </c>
      <c r="CQ154" s="283" t="str">
        <f t="shared" si="117"/>
        <v/>
      </c>
      <c r="CR154" s="149" t="str">
        <f t="shared" si="118"/>
        <v xml:space="preserve"> </v>
      </c>
      <c r="CS154" s="149">
        <f t="shared" si="119"/>
        <v>0</v>
      </c>
      <c r="CT154" s="149">
        <v>0</v>
      </c>
      <c r="CU154" s="149">
        <v>0</v>
      </c>
      <c r="CV154" s="149">
        <v>0</v>
      </c>
      <c r="CW154" s="149">
        <v>0</v>
      </c>
      <c r="CX154" s="149">
        <v>0</v>
      </c>
      <c r="CY154" s="149">
        <v>0</v>
      </c>
      <c r="CZ154" s="149">
        <v>0</v>
      </c>
      <c r="DA154" s="149">
        <v>0</v>
      </c>
      <c r="DB154" s="149">
        <v>0</v>
      </c>
      <c r="DC154" s="149">
        <v>0</v>
      </c>
      <c r="DD154" s="149">
        <v>0</v>
      </c>
      <c r="DE154" s="149">
        <v>0</v>
      </c>
      <c r="DF154" s="149">
        <v>0</v>
      </c>
      <c r="DG154" s="149">
        <v>0</v>
      </c>
      <c r="DH154" s="149">
        <v>0</v>
      </c>
      <c r="DI154" s="149">
        <v>0</v>
      </c>
      <c r="DJ154" s="149">
        <v>0</v>
      </c>
      <c r="DK154" s="149">
        <v>0</v>
      </c>
      <c r="DL154" s="149">
        <v>0</v>
      </c>
      <c r="DM154" s="149">
        <v>0</v>
      </c>
      <c r="DN154" s="149">
        <v>0</v>
      </c>
      <c r="DO154" s="149">
        <v>0</v>
      </c>
      <c r="DP154" s="149">
        <v>0</v>
      </c>
      <c r="DQ154" s="149" t="s">
        <v>154</v>
      </c>
      <c r="DR154" s="149">
        <v>0</v>
      </c>
      <c r="DS154" s="149" t="s">
        <v>154</v>
      </c>
      <c r="DT154" s="149" t="s">
        <v>154</v>
      </c>
      <c r="DU154" s="149">
        <v>0</v>
      </c>
      <c r="DV154" s="149">
        <v>0</v>
      </c>
      <c r="DW154" s="149" t="str">
        <f t="shared" si="120"/>
        <v>N</v>
      </c>
      <c r="DX154" s="149" t="str">
        <f t="shared" si="121"/>
        <v/>
      </c>
      <c r="DY154" s="149" t="str">
        <f t="shared" si="122"/>
        <v>N</v>
      </c>
      <c r="DZ154" s="149" t="str">
        <f t="shared" si="123"/>
        <v>N</v>
      </c>
      <c r="EA154" s="149" t="str">
        <f t="shared" si="124"/>
        <v>Not Specified</v>
      </c>
      <c r="EC154" s="149">
        <f t="shared" si="125"/>
        <v>0</v>
      </c>
    </row>
    <row r="155" spans="1:133" s="149" customFormat="1" ht="16.5" customHeight="1">
      <c r="A155" s="149">
        <v>152</v>
      </c>
      <c r="B155" s="149">
        <v>174</v>
      </c>
      <c r="C155" s="150" t="s">
        <v>1040</v>
      </c>
      <c r="D155" s="149" t="s">
        <v>333</v>
      </c>
      <c r="E155" s="149" t="s">
        <v>229</v>
      </c>
      <c r="F155" s="149" t="s">
        <v>374</v>
      </c>
      <c r="G155" s="149" t="s">
        <v>246</v>
      </c>
      <c r="H155" s="168" t="s">
        <v>1041</v>
      </c>
      <c r="I155" s="149" t="s">
        <v>1042</v>
      </c>
      <c r="J155" s="149">
        <v>0.256</v>
      </c>
      <c r="K155" s="149" t="s">
        <v>1043</v>
      </c>
      <c r="L155" s="149">
        <v>98371</v>
      </c>
      <c r="M155" s="150">
        <v>16</v>
      </c>
      <c r="N155" s="149" t="s">
        <v>154</v>
      </c>
      <c r="O155" s="149" t="s">
        <v>153</v>
      </c>
      <c r="P155" s="150" t="s">
        <v>153</v>
      </c>
      <c r="Q155" s="149" t="s">
        <v>154</v>
      </c>
      <c r="R155" s="149" t="s">
        <v>154</v>
      </c>
      <c r="S155" s="149" t="s">
        <v>153</v>
      </c>
      <c r="T155" s="149" t="s">
        <v>153</v>
      </c>
      <c r="U155" s="151" t="s">
        <v>153</v>
      </c>
      <c r="V155" s="149" t="s">
        <v>153</v>
      </c>
      <c r="W155" s="149" t="s">
        <v>153</v>
      </c>
      <c r="X155" s="152" t="s">
        <v>153</v>
      </c>
      <c r="Y155" s="149" t="s">
        <v>153</v>
      </c>
      <c r="Z155" s="149" t="s">
        <v>153</v>
      </c>
      <c r="AA155" s="150"/>
      <c r="AC155" s="149" t="s">
        <v>167</v>
      </c>
      <c r="AD155" s="149" t="s">
        <v>6</v>
      </c>
      <c r="AE155" s="149" t="s">
        <v>157</v>
      </c>
      <c r="AF155" s="149" t="s">
        <v>157</v>
      </c>
      <c r="AG155" s="149" t="s">
        <v>157</v>
      </c>
      <c r="AH155" s="150" t="s">
        <v>218</v>
      </c>
      <c r="AJ155" s="149" t="s">
        <v>154</v>
      </c>
      <c r="AK155" s="170" t="s">
        <v>153</v>
      </c>
      <c r="AN155" s="150"/>
      <c r="AO155" s="149" t="s">
        <v>219</v>
      </c>
      <c r="AP155" s="149" t="s">
        <v>150</v>
      </c>
      <c r="AQ155" s="149" t="s">
        <v>218</v>
      </c>
      <c r="AR155" s="149" t="s">
        <v>1044</v>
      </c>
      <c r="AS155" s="149">
        <v>2050</v>
      </c>
      <c r="AU155" s="150"/>
      <c r="AV155" s="149" t="s">
        <v>157</v>
      </c>
      <c r="AW155" s="172" t="s">
        <v>168</v>
      </c>
      <c r="AX155" s="149" t="s">
        <v>158</v>
      </c>
      <c r="AY155" s="149" t="s">
        <v>154</v>
      </c>
      <c r="AZ155" s="149" t="s">
        <v>153</v>
      </c>
      <c r="BA155" s="149" t="s">
        <v>153</v>
      </c>
      <c r="BC155" s="150"/>
      <c r="BE155" s="173"/>
      <c r="BF155" s="150"/>
      <c r="BG155" s="283">
        <f t="shared" si="126"/>
        <v>0</v>
      </c>
      <c r="BH155" s="149">
        <f t="shared" si="127"/>
        <v>0</v>
      </c>
      <c r="BI155" s="149">
        <f t="shared" si="135"/>
        <v>0</v>
      </c>
      <c r="BJ155" s="280">
        <f t="shared" si="136"/>
        <v>0</v>
      </c>
      <c r="BK155" s="356">
        <f t="shared" si="128"/>
        <v>0</v>
      </c>
      <c r="BL155" s="149">
        <f t="shared" si="129"/>
        <v>0</v>
      </c>
      <c r="BM155" s="149">
        <f t="shared" si="137"/>
        <v>0</v>
      </c>
      <c r="BN155" s="278">
        <f t="shared" si="138"/>
        <v>0</v>
      </c>
      <c r="BO155" s="149">
        <f t="shared" si="130"/>
        <v>0</v>
      </c>
      <c r="BP155" s="149">
        <f t="shared" si="131"/>
        <v>0</v>
      </c>
      <c r="BQ155" s="149">
        <f t="shared" si="139"/>
        <v>0</v>
      </c>
      <c r="BR155" s="356">
        <f t="shared" si="132"/>
        <v>0</v>
      </c>
      <c r="BS155" s="149">
        <f t="shared" si="133"/>
        <v>0</v>
      </c>
      <c r="BT155" s="149">
        <f t="shared" si="140"/>
        <v>1</v>
      </c>
      <c r="BU155" s="356">
        <f t="shared" si="107"/>
        <v>0</v>
      </c>
      <c r="BV155" s="149">
        <f t="shared" si="108"/>
        <v>0</v>
      </c>
      <c r="BW155" s="113">
        <f t="shared" si="109"/>
        <v>0</v>
      </c>
      <c r="BX155" s="248">
        <f t="shared" si="110"/>
        <v>0</v>
      </c>
      <c r="BY155" s="175">
        <f t="shared" si="111"/>
        <v>0</v>
      </c>
      <c r="BZ155" s="356">
        <f t="shared" si="141"/>
        <v>0</v>
      </c>
      <c r="CA155" s="149">
        <f t="shared" si="142"/>
        <v>0</v>
      </c>
      <c r="CB155" s="149">
        <f t="shared" si="143"/>
        <v>1</v>
      </c>
      <c r="CC155" s="276">
        <f t="shared" si="144"/>
        <v>1</v>
      </c>
      <c r="CD155" s="248">
        <f t="shared" si="145"/>
        <v>1</v>
      </c>
      <c r="CE155" s="274">
        <f t="shared" si="134"/>
        <v>1</v>
      </c>
      <c r="CF155" s="356">
        <f t="shared" si="146"/>
        <v>0</v>
      </c>
      <c r="CG155" s="149">
        <f t="shared" si="147"/>
        <v>0</v>
      </c>
      <c r="CH155" s="150">
        <f t="shared" si="148"/>
        <v>0</v>
      </c>
      <c r="CI155" s="149">
        <f t="shared" si="112"/>
        <v>0</v>
      </c>
      <c r="CJ155" s="149">
        <f t="shared" si="113"/>
        <v>0</v>
      </c>
      <c r="CK155" s="149">
        <f t="shared" si="114"/>
        <v>1</v>
      </c>
      <c r="CL155" s="149">
        <f t="shared" si="115"/>
        <v>1</v>
      </c>
      <c r="CM155" s="149">
        <f t="shared" si="116"/>
        <v>1</v>
      </c>
      <c r="CN155" s="283">
        <f t="shared" si="149"/>
        <v>1</v>
      </c>
      <c r="CO155" s="149">
        <f t="shared" si="150"/>
        <v>0</v>
      </c>
      <c r="CP155" s="149">
        <f t="shared" si="151"/>
        <v>0</v>
      </c>
      <c r="CQ155" s="283" t="str">
        <f t="shared" si="117"/>
        <v/>
      </c>
      <c r="CR155" s="149" t="str">
        <f t="shared" si="118"/>
        <v xml:space="preserve"> 2050</v>
      </c>
      <c r="CS155" s="149">
        <f t="shared" si="119"/>
        <v>2050</v>
      </c>
      <c r="CT155" s="149">
        <v>0</v>
      </c>
      <c r="CU155" s="149">
        <v>0</v>
      </c>
      <c r="CV155" s="149">
        <v>1</v>
      </c>
      <c r="CW155" s="149">
        <v>1</v>
      </c>
      <c r="CX155" s="149">
        <v>0</v>
      </c>
      <c r="CY155" s="149">
        <v>0</v>
      </c>
      <c r="CZ155" s="149">
        <v>0</v>
      </c>
      <c r="DA155" s="149">
        <v>0</v>
      </c>
      <c r="DB155" s="149">
        <v>0</v>
      </c>
      <c r="DC155" s="149">
        <v>0</v>
      </c>
      <c r="DD155" s="149">
        <v>0</v>
      </c>
      <c r="DE155" s="149">
        <v>0</v>
      </c>
      <c r="DF155" s="149">
        <v>0</v>
      </c>
      <c r="DG155" s="149">
        <v>0</v>
      </c>
      <c r="DH155" s="149">
        <v>0</v>
      </c>
      <c r="DI155" s="149">
        <v>0</v>
      </c>
      <c r="DJ155" s="149">
        <v>1</v>
      </c>
      <c r="DK155" s="149">
        <v>0</v>
      </c>
      <c r="DL155" s="149">
        <v>1</v>
      </c>
      <c r="DM155" s="149">
        <v>1</v>
      </c>
      <c r="DN155" s="149">
        <v>0</v>
      </c>
      <c r="DO155" s="149">
        <v>1</v>
      </c>
      <c r="DP155" s="149">
        <v>0</v>
      </c>
      <c r="DQ155" s="149" t="s">
        <v>154</v>
      </c>
      <c r="DR155" s="149">
        <v>0</v>
      </c>
      <c r="DS155" s="149" t="s">
        <v>7858</v>
      </c>
      <c r="DT155" s="149" t="s">
        <v>7868</v>
      </c>
      <c r="DU155" s="149" t="s">
        <v>150</v>
      </c>
      <c r="DV155" s="149">
        <v>0</v>
      </c>
      <c r="DW155" s="149" t="str">
        <f t="shared" si="120"/>
        <v>N</v>
      </c>
      <c r="DX155" s="149" t="str">
        <f t="shared" si="121"/>
        <v/>
      </c>
      <c r="DY155" s="149" t="str">
        <f t="shared" si="122"/>
        <v>Y</v>
      </c>
      <c r="DZ155" s="149" t="str">
        <f t="shared" si="123"/>
        <v>N</v>
      </c>
      <c r="EA155" s="149" t="str">
        <f t="shared" si="124"/>
        <v>Yes</v>
      </c>
      <c r="EC155" s="149">
        <f t="shared" si="125"/>
        <v>2050</v>
      </c>
    </row>
    <row r="156" spans="1:133" s="149" customFormat="1" ht="16.5" customHeight="1">
      <c r="A156" s="149">
        <v>153</v>
      </c>
      <c r="B156" s="149">
        <v>188</v>
      </c>
      <c r="C156" s="150" t="s">
        <v>1045</v>
      </c>
      <c r="D156" s="149" t="s">
        <v>1046</v>
      </c>
      <c r="E156" s="149" t="s">
        <v>1047</v>
      </c>
      <c r="F156" s="149" t="s">
        <v>145</v>
      </c>
      <c r="G156" s="149" t="s">
        <v>146</v>
      </c>
      <c r="H156" s="168" t="s">
        <v>1048</v>
      </c>
      <c r="I156" s="149" t="s">
        <v>1049</v>
      </c>
      <c r="J156" s="149">
        <v>0.494</v>
      </c>
      <c r="K156" s="149" t="s">
        <v>1050</v>
      </c>
      <c r="L156" s="149">
        <v>186000</v>
      </c>
      <c r="M156" s="150">
        <v>31</v>
      </c>
      <c r="N156" s="149" t="s">
        <v>154</v>
      </c>
      <c r="O156" s="149" t="s">
        <v>153</v>
      </c>
      <c r="P156" s="150" t="s">
        <v>153</v>
      </c>
      <c r="Q156" s="149" t="s">
        <v>154</v>
      </c>
      <c r="R156" s="149" t="s">
        <v>154</v>
      </c>
      <c r="S156" s="149" t="s">
        <v>153</v>
      </c>
      <c r="T156" s="149" t="s">
        <v>153</v>
      </c>
      <c r="U156" s="151" t="s">
        <v>153</v>
      </c>
      <c r="V156" s="149" t="s">
        <v>153</v>
      </c>
      <c r="W156" s="149" t="s">
        <v>153</v>
      </c>
      <c r="X156" s="152" t="s">
        <v>153</v>
      </c>
      <c r="Y156" s="149" t="s">
        <v>153</v>
      </c>
      <c r="Z156" s="149" t="s">
        <v>153</v>
      </c>
      <c r="AA156" s="150"/>
      <c r="AC156" s="149" t="s">
        <v>281</v>
      </c>
      <c r="AD156" s="149" t="s">
        <v>240</v>
      </c>
      <c r="AE156" s="149" t="s">
        <v>157</v>
      </c>
      <c r="AF156" s="149" t="s">
        <v>157</v>
      </c>
      <c r="AG156" s="149" t="s">
        <v>168</v>
      </c>
      <c r="AH156" s="150" t="s">
        <v>159</v>
      </c>
      <c r="AJ156" s="149" t="s">
        <v>154</v>
      </c>
      <c r="AK156" s="170" t="s">
        <v>153</v>
      </c>
      <c r="AN156" s="150"/>
      <c r="AP156" s="149" t="s">
        <v>154</v>
      </c>
      <c r="AQ156" s="149" t="s">
        <v>153</v>
      </c>
      <c r="AR156" s="149" t="s">
        <v>153</v>
      </c>
      <c r="AU156" s="150"/>
      <c r="AV156" s="149" t="s">
        <v>168</v>
      </c>
      <c r="AW156" s="172" t="s">
        <v>168</v>
      </c>
      <c r="AX156" s="149" t="s">
        <v>158</v>
      </c>
      <c r="AY156" s="149" t="s">
        <v>150</v>
      </c>
      <c r="AZ156" s="149" t="s">
        <v>1051</v>
      </c>
      <c r="BA156" s="149">
        <v>2050</v>
      </c>
      <c r="BC156" s="150"/>
      <c r="BE156" s="173"/>
      <c r="BF156" s="150"/>
      <c r="BG156" s="283">
        <f t="shared" si="126"/>
        <v>0</v>
      </c>
      <c r="BH156" s="149">
        <f t="shared" si="127"/>
        <v>0</v>
      </c>
      <c r="BI156" s="149">
        <f t="shared" si="135"/>
        <v>0</v>
      </c>
      <c r="BJ156" s="280">
        <f t="shared" si="136"/>
        <v>0</v>
      </c>
      <c r="BK156" s="356">
        <f t="shared" si="128"/>
        <v>0</v>
      </c>
      <c r="BL156" s="149">
        <f t="shared" si="129"/>
        <v>0</v>
      </c>
      <c r="BM156" s="149">
        <f t="shared" si="137"/>
        <v>0</v>
      </c>
      <c r="BN156" s="278">
        <f t="shared" si="138"/>
        <v>0</v>
      </c>
      <c r="BO156" s="149">
        <f t="shared" si="130"/>
        <v>0</v>
      </c>
      <c r="BP156" s="149">
        <f t="shared" si="131"/>
        <v>0</v>
      </c>
      <c r="BQ156" s="149">
        <f t="shared" si="139"/>
        <v>0</v>
      </c>
      <c r="BR156" s="356">
        <f t="shared" si="132"/>
        <v>0</v>
      </c>
      <c r="BS156" s="149">
        <f t="shared" si="133"/>
        <v>0</v>
      </c>
      <c r="BT156" s="149">
        <f t="shared" si="140"/>
        <v>0</v>
      </c>
      <c r="BU156" s="356">
        <f t="shared" si="107"/>
        <v>0</v>
      </c>
      <c r="BV156" s="149">
        <f t="shared" si="108"/>
        <v>0</v>
      </c>
      <c r="BW156" s="113">
        <f t="shared" si="109"/>
        <v>0</v>
      </c>
      <c r="BX156" s="248">
        <f t="shared" si="110"/>
        <v>0</v>
      </c>
      <c r="BY156" s="175">
        <f t="shared" si="111"/>
        <v>0</v>
      </c>
      <c r="BZ156" s="356">
        <f t="shared" si="141"/>
        <v>0</v>
      </c>
      <c r="CA156" s="149">
        <f t="shared" si="142"/>
        <v>0</v>
      </c>
      <c r="CB156" s="149">
        <f t="shared" si="143"/>
        <v>0</v>
      </c>
      <c r="CC156" s="276">
        <f t="shared" si="144"/>
        <v>0</v>
      </c>
      <c r="CD156" s="248">
        <f t="shared" si="145"/>
        <v>0</v>
      </c>
      <c r="CE156" s="274">
        <f t="shared" si="134"/>
        <v>0</v>
      </c>
      <c r="CF156" s="356">
        <f t="shared" si="146"/>
        <v>0</v>
      </c>
      <c r="CG156" s="149">
        <f t="shared" si="147"/>
        <v>0</v>
      </c>
      <c r="CH156" s="150">
        <f t="shared" si="148"/>
        <v>1</v>
      </c>
      <c r="CI156" s="149">
        <f t="shared" si="112"/>
        <v>0</v>
      </c>
      <c r="CJ156" s="149">
        <f t="shared" si="113"/>
        <v>0</v>
      </c>
      <c r="CK156" s="149">
        <f t="shared" si="114"/>
        <v>0</v>
      </c>
      <c r="CL156" s="149">
        <f t="shared" si="115"/>
        <v>0</v>
      </c>
      <c r="CM156" s="149">
        <f t="shared" si="116"/>
        <v>0</v>
      </c>
      <c r="CN156" s="283">
        <f t="shared" si="149"/>
        <v>0</v>
      </c>
      <c r="CO156" s="149">
        <f t="shared" si="150"/>
        <v>0</v>
      </c>
      <c r="CP156" s="149">
        <f t="shared" si="151"/>
        <v>1</v>
      </c>
      <c r="CQ156" s="283" t="str">
        <f t="shared" si="117"/>
        <v/>
      </c>
      <c r="CR156" s="149" t="str">
        <f t="shared" si="118"/>
        <v xml:space="preserve"> </v>
      </c>
      <c r="CS156" s="149">
        <f t="shared" si="119"/>
        <v>0</v>
      </c>
      <c r="CT156" s="149">
        <v>0</v>
      </c>
      <c r="CU156" s="149">
        <v>0</v>
      </c>
      <c r="CV156" s="149">
        <v>0</v>
      </c>
      <c r="CW156" s="149">
        <v>0</v>
      </c>
      <c r="CX156" s="149">
        <v>0</v>
      </c>
      <c r="CY156" s="149">
        <v>0</v>
      </c>
      <c r="CZ156" s="149">
        <v>1</v>
      </c>
      <c r="DA156" s="149">
        <v>1</v>
      </c>
      <c r="DB156" s="149">
        <v>0</v>
      </c>
      <c r="DC156" s="149">
        <v>0</v>
      </c>
      <c r="DD156" s="149">
        <v>0</v>
      </c>
      <c r="DE156" s="149">
        <v>0</v>
      </c>
      <c r="DF156" s="149">
        <v>0</v>
      </c>
      <c r="DG156" s="149">
        <v>0</v>
      </c>
      <c r="DH156" s="149">
        <v>0</v>
      </c>
      <c r="DI156" s="149">
        <v>0</v>
      </c>
      <c r="DJ156" s="149">
        <v>1</v>
      </c>
      <c r="DK156" s="149">
        <v>0</v>
      </c>
      <c r="DL156" s="149">
        <v>1</v>
      </c>
      <c r="DM156" s="149">
        <v>1</v>
      </c>
      <c r="DN156" s="149">
        <v>0</v>
      </c>
      <c r="DO156" s="149">
        <v>1</v>
      </c>
      <c r="DP156" s="149">
        <v>0</v>
      </c>
      <c r="DQ156" s="149" t="s">
        <v>154</v>
      </c>
      <c r="DR156" s="149">
        <v>0</v>
      </c>
      <c r="DS156" s="149" t="s">
        <v>160</v>
      </c>
      <c r="DT156" s="149" t="s">
        <v>154</v>
      </c>
      <c r="DU156" s="149">
        <v>0</v>
      </c>
      <c r="DV156" s="149" t="s">
        <v>150</v>
      </c>
      <c r="DW156" s="149" t="str">
        <f t="shared" si="120"/>
        <v>N</v>
      </c>
      <c r="DX156" s="149" t="str">
        <f t="shared" si="121"/>
        <v/>
      </c>
      <c r="DY156" s="149" t="str">
        <f t="shared" si="122"/>
        <v>N</v>
      </c>
      <c r="DZ156" s="149" t="str">
        <f t="shared" si="123"/>
        <v>N</v>
      </c>
      <c r="EA156" s="149" t="str">
        <f t="shared" si="124"/>
        <v>Not Specified</v>
      </c>
      <c r="EC156" s="149">
        <f t="shared" si="125"/>
        <v>0</v>
      </c>
    </row>
    <row r="157" spans="1:133" s="149" customFormat="1" ht="16.5" customHeight="1">
      <c r="A157" s="149">
        <v>154</v>
      </c>
      <c r="B157" s="149">
        <v>152</v>
      </c>
      <c r="C157" s="150" t="s">
        <v>1052</v>
      </c>
      <c r="D157" s="149" t="s">
        <v>818</v>
      </c>
      <c r="E157" s="149" t="s">
        <v>144</v>
      </c>
      <c r="F157" s="149" t="s">
        <v>145</v>
      </c>
      <c r="G157" s="149" t="s">
        <v>146</v>
      </c>
      <c r="H157" s="168" t="s">
        <v>1053</v>
      </c>
      <c r="I157" s="149" t="s">
        <v>1054</v>
      </c>
      <c r="J157" s="149">
        <v>-0.26</v>
      </c>
      <c r="K157" s="149" t="s">
        <v>1055</v>
      </c>
      <c r="L157" s="149">
        <v>196650</v>
      </c>
      <c r="M157" s="150">
        <v>21</v>
      </c>
      <c r="N157" s="149" t="s">
        <v>154</v>
      </c>
      <c r="O157" s="149" t="s">
        <v>153</v>
      </c>
      <c r="P157" s="150" t="s">
        <v>153</v>
      </c>
      <c r="Q157" s="149" t="s">
        <v>150</v>
      </c>
      <c r="R157" s="149" t="s">
        <v>150</v>
      </c>
      <c r="S157" s="149" t="s">
        <v>151</v>
      </c>
      <c r="T157" s="149" t="s">
        <v>152</v>
      </c>
      <c r="U157" s="151">
        <v>2030</v>
      </c>
      <c r="V157" s="149" t="s">
        <v>153</v>
      </c>
      <c r="W157" s="149" t="s">
        <v>153</v>
      </c>
      <c r="X157" s="152" t="s">
        <v>153</v>
      </c>
      <c r="Y157" s="149" t="s">
        <v>153</v>
      </c>
      <c r="Z157" s="149" t="s">
        <v>153</v>
      </c>
      <c r="AA157" s="150"/>
      <c r="AC157" s="149" t="s">
        <v>153</v>
      </c>
      <c r="AD157" s="149" t="s">
        <v>153</v>
      </c>
      <c r="AE157" s="149" t="s">
        <v>153</v>
      </c>
      <c r="AF157" s="149" t="s">
        <v>153</v>
      </c>
      <c r="AG157" s="149" t="s">
        <v>153</v>
      </c>
      <c r="AH157" s="150" t="s">
        <v>153</v>
      </c>
      <c r="AJ157" s="149" t="s">
        <v>154</v>
      </c>
      <c r="AK157" s="170" t="s">
        <v>153</v>
      </c>
      <c r="AM157" s="171" t="s">
        <v>1056</v>
      </c>
      <c r="AN157" s="150"/>
      <c r="AO157" s="149" t="s">
        <v>160</v>
      </c>
      <c r="AP157" s="149" t="s">
        <v>150</v>
      </c>
      <c r="AQ157" s="149" t="s">
        <v>159</v>
      </c>
      <c r="AR157" s="257" t="s">
        <v>547</v>
      </c>
      <c r="AS157" s="149">
        <v>2040</v>
      </c>
      <c r="AT157" s="171" t="s">
        <v>1056</v>
      </c>
      <c r="AU157" s="150"/>
      <c r="AV157" s="149" t="s">
        <v>168</v>
      </c>
      <c r="AW157" s="172" t="s">
        <v>153</v>
      </c>
      <c r="AX157" s="149" t="s">
        <v>153</v>
      </c>
      <c r="AY157" s="149" t="s">
        <v>154</v>
      </c>
      <c r="AZ157" s="149" t="s">
        <v>153</v>
      </c>
      <c r="BA157" s="149" t="s">
        <v>153</v>
      </c>
      <c r="BC157" s="150"/>
      <c r="BE157" s="173"/>
      <c r="BF157" s="150"/>
      <c r="BG157" s="283">
        <f t="shared" si="126"/>
        <v>0</v>
      </c>
      <c r="BH157" s="149">
        <f t="shared" si="127"/>
        <v>0</v>
      </c>
      <c r="BI157" s="149">
        <f t="shared" si="135"/>
        <v>0</v>
      </c>
      <c r="BJ157" s="280">
        <f t="shared" si="136"/>
        <v>0</v>
      </c>
      <c r="BK157" s="356">
        <f t="shared" si="128"/>
        <v>0</v>
      </c>
      <c r="BL157" s="149">
        <f t="shared" si="129"/>
        <v>1</v>
      </c>
      <c r="BM157" s="149">
        <f t="shared" si="137"/>
        <v>0</v>
      </c>
      <c r="BN157" s="278">
        <f t="shared" si="138"/>
        <v>1</v>
      </c>
      <c r="BO157" s="149">
        <f t="shared" si="130"/>
        <v>0</v>
      </c>
      <c r="BP157" s="149">
        <f t="shared" si="131"/>
        <v>0</v>
      </c>
      <c r="BQ157" s="149">
        <f t="shared" si="139"/>
        <v>0</v>
      </c>
      <c r="BR157" s="356">
        <f t="shared" si="132"/>
        <v>0</v>
      </c>
      <c r="BS157" s="149">
        <f t="shared" si="133"/>
        <v>0</v>
      </c>
      <c r="BT157" s="149">
        <f t="shared" si="140"/>
        <v>1</v>
      </c>
      <c r="BU157" s="356">
        <f t="shared" si="107"/>
        <v>0</v>
      </c>
      <c r="BV157" s="149">
        <f t="shared" si="108"/>
        <v>0</v>
      </c>
      <c r="BW157" s="113">
        <f t="shared" si="109"/>
        <v>0</v>
      </c>
      <c r="BX157" s="248">
        <f t="shared" si="110"/>
        <v>0</v>
      </c>
      <c r="BY157" s="175">
        <f t="shared" si="111"/>
        <v>0</v>
      </c>
      <c r="BZ157" s="356">
        <f t="shared" si="141"/>
        <v>0</v>
      </c>
      <c r="CA157" s="149">
        <f t="shared" si="142"/>
        <v>0</v>
      </c>
      <c r="CB157" s="149">
        <f t="shared" si="143"/>
        <v>1</v>
      </c>
      <c r="CC157" s="276">
        <f t="shared" si="144"/>
        <v>1</v>
      </c>
      <c r="CD157" s="248">
        <f t="shared" si="145"/>
        <v>1</v>
      </c>
      <c r="CE157" s="274">
        <f t="shared" si="134"/>
        <v>1</v>
      </c>
      <c r="CF157" s="356">
        <f t="shared" si="146"/>
        <v>0</v>
      </c>
      <c r="CG157" s="149">
        <f t="shared" si="147"/>
        <v>0</v>
      </c>
      <c r="CH157" s="150">
        <f t="shared" si="148"/>
        <v>0</v>
      </c>
      <c r="CI157" s="149">
        <f t="shared" si="112"/>
        <v>0</v>
      </c>
      <c r="CJ157" s="149">
        <f t="shared" si="113"/>
        <v>1</v>
      </c>
      <c r="CK157" s="149">
        <f t="shared" si="114"/>
        <v>1</v>
      </c>
      <c r="CL157" s="149">
        <f t="shared" si="115"/>
        <v>2</v>
      </c>
      <c r="CM157" s="149">
        <f t="shared" si="116"/>
        <v>1</v>
      </c>
      <c r="CN157" s="283">
        <f t="shared" si="149"/>
        <v>0</v>
      </c>
      <c r="CO157" s="149">
        <f t="shared" si="150"/>
        <v>0</v>
      </c>
      <c r="CP157" s="149">
        <f t="shared" si="151"/>
        <v>1</v>
      </c>
      <c r="CQ157" s="283">
        <f t="shared" si="117"/>
        <v>1</v>
      </c>
      <c r="CR157" s="149" t="str">
        <f t="shared" si="118"/>
        <v xml:space="preserve"> 2040</v>
      </c>
      <c r="CS157" s="149">
        <f t="shared" si="119"/>
        <v>2040</v>
      </c>
      <c r="CT157" s="149">
        <v>0</v>
      </c>
      <c r="CU157" s="149">
        <v>0</v>
      </c>
      <c r="CV157" s="149">
        <v>0</v>
      </c>
      <c r="CW157" s="149">
        <v>0</v>
      </c>
      <c r="CX157" s="149">
        <v>0</v>
      </c>
      <c r="CY157" s="149">
        <v>0</v>
      </c>
      <c r="CZ157" s="149">
        <v>1</v>
      </c>
      <c r="DA157" s="149">
        <v>1</v>
      </c>
      <c r="DB157" s="149">
        <v>0</v>
      </c>
      <c r="DC157" s="149">
        <v>1</v>
      </c>
      <c r="DD157" s="149">
        <v>0</v>
      </c>
      <c r="DE157" s="149">
        <v>1</v>
      </c>
      <c r="DF157" s="149">
        <v>0</v>
      </c>
      <c r="DG157" s="149">
        <v>0</v>
      </c>
      <c r="DH157" s="149">
        <v>0</v>
      </c>
      <c r="DI157" s="149">
        <v>0</v>
      </c>
      <c r="DJ157" s="149">
        <v>1</v>
      </c>
      <c r="DK157" s="149">
        <v>0</v>
      </c>
      <c r="DL157" s="149">
        <v>1</v>
      </c>
      <c r="DM157" s="149">
        <v>1</v>
      </c>
      <c r="DN157" s="149">
        <v>0</v>
      </c>
      <c r="DO157" s="149">
        <v>1</v>
      </c>
      <c r="DP157" s="149">
        <v>0</v>
      </c>
      <c r="DQ157" s="149" t="s">
        <v>150</v>
      </c>
      <c r="DR157" s="149" t="s">
        <v>158</v>
      </c>
      <c r="DS157" s="149" t="s">
        <v>160</v>
      </c>
      <c r="DT157" s="149" t="s">
        <v>154</v>
      </c>
      <c r="DU157" s="149">
        <v>0</v>
      </c>
      <c r="DV157" s="149" t="s">
        <v>150</v>
      </c>
      <c r="DW157" s="149" t="str">
        <f t="shared" si="120"/>
        <v>Y</v>
      </c>
      <c r="DX157" s="149" t="str">
        <f t="shared" si="121"/>
        <v/>
      </c>
      <c r="DY157" s="149" t="str">
        <f t="shared" si="122"/>
        <v>Y</v>
      </c>
      <c r="DZ157" s="149" t="str">
        <f t="shared" si="123"/>
        <v>N</v>
      </c>
      <c r="EA157" s="149" t="str">
        <f t="shared" si="124"/>
        <v>Not Specified</v>
      </c>
      <c r="EC157" s="149">
        <f t="shared" si="125"/>
        <v>2040</v>
      </c>
    </row>
    <row r="158" spans="1:133" s="149" customFormat="1" ht="16.5" customHeight="1">
      <c r="A158" s="149">
        <v>155</v>
      </c>
      <c r="B158" s="149">
        <v>185</v>
      </c>
      <c r="C158" s="150" t="s">
        <v>1057</v>
      </c>
      <c r="D158" s="149" t="s">
        <v>415</v>
      </c>
      <c r="E158" s="149" t="s">
        <v>244</v>
      </c>
      <c r="F158" s="149" t="s">
        <v>175</v>
      </c>
      <c r="G158" s="149" t="s">
        <v>176</v>
      </c>
      <c r="H158" s="168" t="s">
        <v>1058</v>
      </c>
      <c r="I158" s="149" t="s">
        <v>1059</v>
      </c>
      <c r="J158" s="149">
        <v>0.028</v>
      </c>
      <c r="K158" s="149" t="s">
        <v>1060</v>
      </c>
      <c r="L158" s="149">
        <v>142465</v>
      </c>
      <c r="M158" s="150">
        <v>14</v>
      </c>
      <c r="N158" s="149" t="s">
        <v>154</v>
      </c>
      <c r="O158" s="149" t="s">
        <v>153</v>
      </c>
      <c r="P158" s="150" t="s">
        <v>153</v>
      </c>
      <c r="Q158" s="149" t="s">
        <v>150</v>
      </c>
      <c r="R158" s="149" t="s">
        <v>154</v>
      </c>
      <c r="S158" s="149" t="s">
        <v>155</v>
      </c>
      <c r="T158" s="149" t="s">
        <v>153</v>
      </c>
      <c r="U158" s="151" t="s">
        <v>153</v>
      </c>
      <c r="V158" s="149" t="s">
        <v>153</v>
      </c>
      <c r="W158" s="149" t="s">
        <v>153</v>
      </c>
      <c r="X158" s="152" t="s">
        <v>153</v>
      </c>
      <c r="Y158" s="149" t="s">
        <v>154</v>
      </c>
      <c r="Z158" s="149" t="s">
        <v>155</v>
      </c>
      <c r="AA158" s="150"/>
      <c r="AC158" s="149" t="s">
        <v>202</v>
      </c>
      <c r="AD158" s="149" t="s">
        <v>5</v>
      </c>
      <c r="AE158" s="149" t="s">
        <v>168</v>
      </c>
      <c r="AF158" s="149" t="s">
        <v>168</v>
      </c>
      <c r="AG158" s="149" t="s">
        <v>168</v>
      </c>
      <c r="AH158" s="150" t="s">
        <v>153</v>
      </c>
      <c r="AI158" s="149" t="s">
        <v>160</v>
      </c>
      <c r="AJ158" s="149" t="s">
        <v>150</v>
      </c>
      <c r="AK158" s="170" t="s">
        <v>1061</v>
      </c>
      <c r="AL158" s="149">
        <v>2045</v>
      </c>
      <c r="AN158" s="150"/>
      <c r="AP158" s="149" t="s">
        <v>154</v>
      </c>
      <c r="AQ158" s="149" t="s">
        <v>153</v>
      </c>
      <c r="AR158" s="149" t="s">
        <v>153</v>
      </c>
      <c r="AU158" s="150"/>
      <c r="AV158" s="149" t="s">
        <v>168</v>
      </c>
      <c r="AW158" s="172" t="s">
        <v>168</v>
      </c>
      <c r="AX158" s="149" t="s">
        <v>158</v>
      </c>
      <c r="AY158" s="149" t="s">
        <v>154</v>
      </c>
      <c r="AZ158" s="149" t="s">
        <v>153</v>
      </c>
      <c r="BA158" s="149" t="s">
        <v>153</v>
      </c>
      <c r="BC158" s="150"/>
      <c r="BE158" s="173"/>
      <c r="BF158" s="150"/>
      <c r="BG158" s="283">
        <f t="shared" si="126"/>
        <v>0</v>
      </c>
      <c r="BH158" s="149">
        <f t="shared" si="127"/>
        <v>0</v>
      </c>
      <c r="BI158" s="149">
        <f t="shared" si="135"/>
        <v>0</v>
      </c>
      <c r="BJ158" s="280">
        <f t="shared" si="136"/>
        <v>0</v>
      </c>
      <c r="BK158" s="356">
        <f t="shared" si="128"/>
        <v>0</v>
      </c>
      <c r="BL158" s="149">
        <f t="shared" si="129"/>
        <v>0</v>
      </c>
      <c r="BM158" s="149">
        <f t="shared" si="137"/>
        <v>0</v>
      </c>
      <c r="BN158" s="278">
        <f t="shared" si="138"/>
        <v>0</v>
      </c>
      <c r="BO158" s="149">
        <f t="shared" si="130"/>
        <v>0</v>
      </c>
      <c r="BP158" s="149">
        <f t="shared" si="131"/>
        <v>0</v>
      </c>
      <c r="BQ158" s="149">
        <f t="shared" si="139"/>
        <v>0</v>
      </c>
      <c r="BR158" s="356">
        <f t="shared" si="132"/>
        <v>0</v>
      </c>
      <c r="BS158" s="149">
        <f t="shared" si="133"/>
        <v>0</v>
      </c>
      <c r="BT158" s="149">
        <f t="shared" si="140"/>
        <v>0</v>
      </c>
      <c r="BU158" s="356">
        <f t="shared" si="107"/>
        <v>0</v>
      </c>
      <c r="BV158" s="149">
        <f t="shared" si="108"/>
        <v>0</v>
      </c>
      <c r="BW158" s="113">
        <f t="shared" si="109"/>
        <v>1</v>
      </c>
      <c r="BX158" s="248">
        <f t="shared" si="110"/>
        <v>0</v>
      </c>
      <c r="BY158" s="175">
        <f t="shared" si="111"/>
        <v>1</v>
      </c>
      <c r="BZ158" s="356">
        <f t="shared" si="141"/>
        <v>0</v>
      </c>
      <c r="CA158" s="149">
        <f t="shared" si="142"/>
        <v>0</v>
      </c>
      <c r="CB158" s="149">
        <f t="shared" si="143"/>
        <v>0</v>
      </c>
      <c r="CC158" s="276">
        <f t="shared" si="144"/>
        <v>0</v>
      </c>
      <c r="CD158" s="248">
        <f t="shared" si="145"/>
        <v>0</v>
      </c>
      <c r="CE158" s="274">
        <f t="shared" si="134"/>
        <v>1</v>
      </c>
      <c r="CF158" s="356">
        <f t="shared" si="146"/>
        <v>0</v>
      </c>
      <c r="CG158" s="149">
        <f t="shared" si="147"/>
        <v>0</v>
      </c>
      <c r="CH158" s="150">
        <f t="shared" si="148"/>
        <v>0</v>
      </c>
      <c r="CI158" s="149">
        <f t="shared" si="112"/>
        <v>0</v>
      </c>
      <c r="CJ158" s="149">
        <f t="shared" si="113"/>
        <v>0</v>
      </c>
      <c r="CK158" s="149">
        <f t="shared" si="114"/>
        <v>1</v>
      </c>
      <c r="CL158" s="149">
        <f t="shared" si="115"/>
        <v>1</v>
      </c>
      <c r="CM158" s="149">
        <f t="shared" si="116"/>
        <v>1</v>
      </c>
      <c r="CN158" s="283">
        <f t="shared" si="149"/>
        <v>0</v>
      </c>
      <c r="CO158" s="149">
        <f t="shared" si="150"/>
        <v>0</v>
      </c>
      <c r="CP158" s="149">
        <f t="shared" si="151"/>
        <v>1</v>
      </c>
      <c r="CQ158" s="283" t="str">
        <f t="shared" si="117"/>
        <v/>
      </c>
      <c r="CR158" s="149" t="str">
        <f t="shared" si="118"/>
        <v xml:space="preserve"> </v>
      </c>
      <c r="CS158" s="149">
        <f t="shared" si="119"/>
        <v>0</v>
      </c>
      <c r="CT158" s="149">
        <v>0</v>
      </c>
      <c r="CU158" s="149">
        <v>1</v>
      </c>
      <c r="CV158" s="149">
        <v>0</v>
      </c>
      <c r="CW158" s="149">
        <v>1</v>
      </c>
      <c r="CX158" s="149">
        <v>0</v>
      </c>
      <c r="CY158" s="149">
        <v>0</v>
      </c>
      <c r="CZ158" s="149">
        <v>0</v>
      </c>
      <c r="DA158" s="149">
        <v>0</v>
      </c>
      <c r="DB158" s="149">
        <v>0</v>
      </c>
      <c r="DC158" s="149">
        <v>0</v>
      </c>
      <c r="DD158" s="149">
        <v>0</v>
      </c>
      <c r="DE158" s="149">
        <v>0</v>
      </c>
      <c r="DF158" s="149">
        <v>0</v>
      </c>
      <c r="DG158" s="149">
        <v>0</v>
      </c>
      <c r="DH158" s="149">
        <v>0</v>
      </c>
      <c r="DI158" s="149">
        <v>0</v>
      </c>
      <c r="DJ158" s="149">
        <v>1</v>
      </c>
      <c r="DK158" s="149">
        <v>1</v>
      </c>
      <c r="DL158" s="149">
        <v>1</v>
      </c>
      <c r="DM158" s="149">
        <v>0</v>
      </c>
      <c r="DN158" s="149">
        <v>0</v>
      </c>
      <c r="DO158" s="149">
        <v>1</v>
      </c>
      <c r="DP158" s="149">
        <v>0</v>
      </c>
      <c r="DQ158" s="149" t="s">
        <v>154</v>
      </c>
      <c r="DR158" s="149">
        <v>0</v>
      </c>
      <c r="DS158" s="149" t="s">
        <v>154</v>
      </c>
      <c r="DT158" s="149" t="s">
        <v>7859</v>
      </c>
      <c r="DU158" s="149" t="s">
        <v>3005</v>
      </c>
      <c r="DV158" s="149">
        <v>0</v>
      </c>
      <c r="DW158" s="149" t="str">
        <f t="shared" si="120"/>
        <v>Y</v>
      </c>
      <c r="DX158" s="149" t="str">
        <f t="shared" si="121"/>
        <v>Commitment removed</v>
      </c>
      <c r="DY158" s="149" t="str">
        <f t="shared" si="122"/>
        <v>N</v>
      </c>
      <c r="DZ158" s="149" t="str">
        <f t="shared" si="123"/>
        <v>Y</v>
      </c>
      <c r="EA158" s="149" t="str">
        <f t="shared" si="124"/>
        <v>Not Specified</v>
      </c>
      <c r="EC158" s="149">
        <f t="shared" si="125"/>
        <v>0</v>
      </c>
    </row>
    <row r="159" spans="1:133" s="149" customFormat="1" ht="16.5" customHeight="1">
      <c r="A159" s="149">
        <v>156</v>
      </c>
      <c r="B159" s="149">
        <v>130</v>
      </c>
      <c r="C159" s="150" t="s">
        <v>1062</v>
      </c>
      <c r="D159" s="149" t="s">
        <v>679</v>
      </c>
      <c r="E159" s="149" t="s">
        <v>174</v>
      </c>
      <c r="F159" s="149" t="s">
        <v>374</v>
      </c>
      <c r="G159" s="149" t="s">
        <v>246</v>
      </c>
      <c r="H159" s="168" t="s">
        <v>1063</v>
      </c>
      <c r="I159" s="149" t="s">
        <v>1064</v>
      </c>
      <c r="J159" s="149">
        <v>0.86</v>
      </c>
      <c r="K159" s="149" t="s">
        <v>1065</v>
      </c>
      <c r="L159" s="149">
        <v>94017</v>
      </c>
      <c r="M159" s="150">
        <v>30</v>
      </c>
      <c r="N159" s="149" t="s">
        <v>154</v>
      </c>
      <c r="O159" s="149" t="s">
        <v>153</v>
      </c>
      <c r="P159" s="150" t="s">
        <v>153</v>
      </c>
      <c r="Q159" s="149" t="s">
        <v>150</v>
      </c>
      <c r="R159" s="149" t="s">
        <v>150</v>
      </c>
      <c r="S159" s="149" t="s">
        <v>151</v>
      </c>
      <c r="T159" s="149" t="s">
        <v>827</v>
      </c>
      <c r="U159" s="151">
        <v>2030</v>
      </c>
      <c r="V159" s="149" t="s">
        <v>153</v>
      </c>
      <c r="W159" s="149" t="s">
        <v>153</v>
      </c>
      <c r="X159" s="152" t="s">
        <v>153</v>
      </c>
      <c r="Y159" s="149" t="s">
        <v>153</v>
      </c>
      <c r="Z159" s="149" t="s">
        <v>153</v>
      </c>
      <c r="AA159" s="150"/>
      <c r="AC159" s="149" t="s">
        <v>167</v>
      </c>
      <c r="AD159" s="149" t="s">
        <v>6</v>
      </c>
      <c r="AE159" s="149" t="s">
        <v>157</v>
      </c>
      <c r="AF159" s="149" t="s">
        <v>157</v>
      </c>
      <c r="AG159" s="149" t="s">
        <v>157</v>
      </c>
      <c r="AH159" s="150" t="s">
        <v>218</v>
      </c>
      <c r="AJ159" s="149" t="s">
        <v>154</v>
      </c>
      <c r="AK159" s="170" t="s">
        <v>153</v>
      </c>
      <c r="AN159" s="150"/>
      <c r="AO159" s="149" t="s">
        <v>219</v>
      </c>
      <c r="AP159" s="149" t="s">
        <v>150</v>
      </c>
      <c r="AQ159" s="149" t="s">
        <v>218</v>
      </c>
      <c r="AR159" s="149" t="s">
        <v>1066</v>
      </c>
      <c r="AS159" s="149">
        <v>2045</v>
      </c>
      <c r="AU159" s="150"/>
      <c r="AV159" s="149" t="s">
        <v>157</v>
      </c>
      <c r="AW159" s="172" t="s">
        <v>312</v>
      </c>
      <c r="AX159" s="149" t="s">
        <v>158</v>
      </c>
      <c r="AY159" s="149" t="s">
        <v>154</v>
      </c>
      <c r="AZ159" s="149" t="s">
        <v>153</v>
      </c>
      <c r="BA159" s="149" t="s">
        <v>153</v>
      </c>
      <c r="BC159" s="150"/>
      <c r="BE159" s="173"/>
      <c r="BF159" s="150"/>
      <c r="BG159" s="283">
        <f t="shared" si="126"/>
        <v>0</v>
      </c>
      <c r="BH159" s="149">
        <f t="shared" si="127"/>
        <v>0</v>
      </c>
      <c r="BI159" s="149">
        <f t="shared" si="135"/>
        <v>0</v>
      </c>
      <c r="BJ159" s="280">
        <f t="shared" si="136"/>
        <v>0</v>
      </c>
      <c r="BK159" s="356">
        <f t="shared" si="128"/>
        <v>0</v>
      </c>
      <c r="BL159" s="149">
        <f t="shared" si="129"/>
        <v>1</v>
      </c>
      <c r="BM159" s="149">
        <f t="shared" si="137"/>
        <v>0</v>
      </c>
      <c r="BN159" s="278">
        <f t="shared" si="138"/>
        <v>1</v>
      </c>
      <c r="BO159" s="149">
        <f t="shared" si="130"/>
        <v>0</v>
      </c>
      <c r="BP159" s="149">
        <f t="shared" si="131"/>
        <v>0</v>
      </c>
      <c r="BQ159" s="149">
        <f t="shared" si="139"/>
        <v>0</v>
      </c>
      <c r="BR159" s="356">
        <f t="shared" si="132"/>
        <v>0</v>
      </c>
      <c r="BS159" s="149">
        <f t="shared" si="133"/>
        <v>0</v>
      </c>
      <c r="BT159" s="149">
        <f t="shared" si="140"/>
        <v>1</v>
      </c>
      <c r="BU159" s="356">
        <f t="shared" si="107"/>
        <v>0</v>
      </c>
      <c r="BV159" s="149">
        <f t="shared" si="108"/>
        <v>0</v>
      </c>
      <c r="BW159" s="113">
        <f t="shared" si="109"/>
        <v>0</v>
      </c>
      <c r="BX159" s="248">
        <f t="shared" si="110"/>
        <v>0</v>
      </c>
      <c r="BY159" s="175">
        <f t="shared" si="111"/>
        <v>0</v>
      </c>
      <c r="BZ159" s="356">
        <f t="shared" si="141"/>
        <v>0</v>
      </c>
      <c r="CA159" s="149">
        <f t="shared" si="142"/>
        <v>0</v>
      </c>
      <c r="CB159" s="149">
        <f t="shared" si="143"/>
        <v>1</v>
      </c>
      <c r="CC159" s="276">
        <f t="shared" si="144"/>
        <v>1</v>
      </c>
      <c r="CD159" s="248">
        <f t="shared" si="145"/>
        <v>1</v>
      </c>
      <c r="CE159" s="274">
        <f t="shared" si="134"/>
        <v>1</v>
      </c>
      <c r="CF159" s="356">
        <f t="shared" si="146"/>
        <v>0</v>
      </c>
      <c r="CG159" s="149">
        <f t="shared" si="147"/>
        <v>0</v>
      </c>
      <c r="CH159" s="150">
        <f t="shared" si="148"/>
        <v>0</v>
      </c>
      <c r="CI159" s="149">
        <f t="shared" si="112"/>
        <v>0</v>
      </c>
      <c r="CJ159" s="149">
        <f t="shared" si="113"/>
        <v>1</v>
      </c>
      <c r="CK159" s="149">
        <f t="shared" si="114"/>
        <v>1</v>
      </c>
      <c r="CL159" s="149">
        <f t="shared" si="115"/>
        <v>2</v>
      </c>
      <c r="CM159" s="149">
        <f t="shared" si="116"/>
        <v>1</v>
      </c>
      <c r="CN159" s="283">
        <f t="shared" si="149"/>
        <v>1</v>
      </c>
      <c r="CO159" s="149">
        <f t="shared" si="150"/>
        <v>0</v>
      </c>
      <c r="CP159" s="149">
        <f t="shared" si="151"/>
        <v>0</v>
      </c>
      <c r="CQ159" s="283">
        <f t="shared" si="117"/>
        <v>1</v>
      </c>
      <c r="CR159" s="149" t="str">
        <f t="shared" si="118"/>
        <v xml:space="preserve"> 2045</v>
      </c>
      <c r="CS159" s="149">
        <f t="shared" si="119"/>
        <v>2045</v>
      </c>
      <c r="CT159" s="149">
        <v>0</v>
      </c>
      <c r="CU159" s="149">
        <v>0</v>
      </c>
      <c r="CV159" s="149">
        <v>0</v>
      </c>
      <c r="CW159" s="149">
        <v>0</v>
      </c>
      <c r="CX159" s="149">
        <v>0</v>
      </c>
      <c r="CY159" s="149">
        <v>0</v>
      </c>
      <c r="CZ159" s="149">
        <v>1</v>
      </c>
      <c r="DA159" s="149">
        <v>1</v>
      </c>
      <c r="DB159" s="149">
        <v>0</v>
      </c>
      <c r="DC159" s="149">
        <v>1</v>
      </c>
      <c r="DD159" s="149">
        <v>0</v>
      </c>
      <c r="DE159" s="149">
        <v>1</v>
      </c>
      <c r="DF159" s="149">
        <v>0</v>
      </c>
      <c r="DG159" s="149">
        <v>0</v>
      </c>
      <c r="DH159" s="149">
        <v>0</v>
      </c>
      <c r="DI159" s="149">
        <v>0</v>
      </c>
      <c r="DJ159" s="149">
        <v>1</v>
      </c>
      <c r="DK159" s="149">
        <v>0</v>
      </c>
      <c r="DL159" s="149">
        <v>1</v>
      </c>
      <c r="DM159" s="149">
        <v>1</v>
      </c>
      <c r="DN159" s="149">
        <v>0</v>
      </c>
      <c r="DO159" s="149">
        <v>1</v>
      </c>
      <c r="DP159" s="149">
        <v>0</v>
      </c>
      <c r="DQ159" s="149" t="s">
        <v>150</v>
      </c>
      <c r="DR159" s="149" t="s">
        <v>158</v>
      </c>
      <c r="DS159" s="149" t="s">
        <v>7859</v>
      </c>
      <c r="DT159" s="149" t="s">
        <v>154</v>
      </c>
      <c r="DU159" s="149">
        <v>0</v>
      </c>
      <c r="DV159" s="149" t="s">
        <v>150</v>
      </c>
      <c r="DW159" s="149" t="str">
        <f t="shared" si="120"/>
        <v>Y</v>
      </c>
      <c r="DX159" s="149" t="str">
        <f t="shared" si="121"/>
        <v/>
      </c>
      <c r="DY159" s="149" t="str">
        <f t="shared" si="122"/>
        <v>Y</v>
      </c>
      <c r="DZ159" s="149" t="str">
        <f t="shared" si="123"/>
        <v>N</v>
      </c>
      <c r="EA159" s="149" t="str">
        <f t="shared" si="124"/>
        <v>Yes</v>
      </c>
      <c r="EC159" s="149">
        <f t="shared" si="125"/>
        <v>2045</v>
      </c>
    </row>
    <row r="160" spans="1:133" s="149" customFormat="1" ht="16.5" customHeight="1">
      <c r="A160" s="149">
        <v>157</v>
      </c>
      <c r="B160" s="149">
        <v>156</v>
      </c>
      <c r="C160" s="150" t="s">
        <v>1067</v>
      </c>
      <c r="D160" s="149" t="s">
        <v>789</v>
      </c>
      <c r="E160" s="149" t="s">
        <v>790</v>
      </c>
      <c r="F160" s="149" t="s">
        <v>145</v>
      </c>
      <c r="G160" s="149" t="s">
        <v>146</v>
      </c>
      <c r="H160" s="168" t="s">
        <v>1068</v>
      </c>
      <c r="I160" s="149" t="s">
        <v>1069</v>
      </c>
      <c r="J160" s="149">
        <v>0</v>
      </c>
      <c r="K160" s="149" t="s">
        <v>1070</v>
      </c>
      <c r="L160" s="149">
        <v>586700</v>
      </c>
      <c r="M160" s="150">
        <v>31</v>
      </c>
      <c r="N160" s="149" t="s">
        <v>154</v>
      </c>
      <c r="O160" s="149" t="s">
        <v>153</v>
      </c>
      <c r="P160" s="150" t="s">
        <v>153</v>
      </c>
      <c r="Q160" s="149" t="s">
        <v>154</v>
      </c>
      <c r="R160" s="149" t="s">
        <v>154</v>
      </c>
      <c r="S160" s="149" t="s">
        <v>153</v>
      </c>
      <c r="T160" s="149" t="s">
        <v>153</v>
      </c>
      <c r="U160" s="151" t="s">
        <v>153</v>
      </c>
      <c r="V160" s="149" t="s">
        <v>153</v>
      </c>
      <c r="W160" s="149" t="s">
        <v>153</v>
      </c>
      <c r="X160" s="152" t="s">
        <v>153</v>
      </c>
      <c r="Y160" s="149" t="s">
        <v>153</v>
      </c>
      <c r="Z160" s="149" t="s">
        <v>153</v>
      </c>
      <c r="AA160" s="150"/>
      <c r="AC160" s="149" t="s">
        <v>153</v>
      </c>
      <c r="AD160" s="149" t="s">
        <v>153</v>
      </c>
      <c r="AE160" s="149" t="s">
        <v>153</v>
      </c>
      <c r="AF160" s="149" t="s">
        <v>153</v>
      </c>
      <c r="AG160" s="149" t="s">
        <v>153</v>
      </c>
      <c r="AH160" s="150" t="s">
        <v>153</v>
      </c>
      <c r="AJ160" s="149" t="s">
        <v>154</v>
      </c>
      <c r="AK160" s="170" t="s">
        <v>153</v>
      </c>
      <c r="AN160" s="150"/>
      <c r="AP160" s="149" t="s">
        <v>154</v>
      </c>
      <c r="AQ160" s="149" t="s">
        <v>153</v>
      </c>
      <c r="AR160" s="149" t="s">
        <v>153</v>
      </c>
      <c r="AU160" s="150"/>
      <c r="AV160" s="188" t="s">
        <v>168</v>
      </c>
      <c r="AW160" s="172" t="s">
        <v>153</v>
      </c>
      <c r="AX160" s="149" t="s">
        <v>153</v>
      </c>
      <c r="AY160" s="149" t="s">
        <v>150</v>
      </c>
      <c r="AZ160" s="149" t="s">
        <v>1071</v>
      </c>
      <c r="BA160" s="149">
        <v>2030</v>
      </c>
      <c r="BB160" s="171" t="s">
        <v>1072</v>
      </c>
      <c r="BC160" s="150"/>
      <c r="BE160" s="173"/>
      <c r="BF160" s="150"/>
      <c r="BG160" s="283">
        <f t="shared" si="126"/>
        <v>0</v>
      </c>
      <c r="BH160" s="149">
        <f t="shared" si="127"/>
        <v>0</v>
      </c>
      <c r="BI160" s="149">
        <f t="shared" si="135"/>
        <v>0</v>
      </c>
      <c r="BJ160" s="280">
        <f t="shared" si="136"/>
        <v>0</v>
      </c>
      <c r="BK160" s="356">
        <f t="shared" si="128"/>
        <v>0</v>
      </c>
      <c r="BL160" s="149">
        <f t="shared" si="129"/>
        <v>0</v>
      </c>
      <c r="BM160" s="149">
        <f t="shared" si="137"/>
        <v>0</v>
      </c>
      <c r="BN160" s="278">
        <f t="shared" si="138"/>
        <v>0</v>
      </c>
      <c r="BO160" s="149">
        <f t="shared" si="130"/>
        <v>0</v>
      </c>
      <c r="BP160" s="149">
        <f t="shared" si="131"/>
        <v>0</v>
      </c>
      <c r="BQ160" s="149">
        <f t="shared" si="139"/>
        <v>0</v>
      </c>
      <c r="BR160" s="356">
        <f t="shared" si="132"/>
        <v>0</v>
      </c>
      <c r="BS160" s="149">
        <f t="shared" si="133"/>
        <v>0</v>
      </c>
      <c r="BT160" s="149">
        <f t="shared" si="140"/>
        <v>0</v>
      </c>
      <c r="BU160" s="356">
        <f t="shared" si="107"/>
        <v>0</v>
      </c>
      <c r="BV160" s="149">
        <f t="shared" si="108"/>
        <v>0</v>
      </c>
      <c r="BW160" s="113">
        <f t="shared" si="109"/>
        <v>0</v>
      </c>
      <c r="BX160" s="248">
        <f t="shared" si="110"/>
        <v>0</v>
      </c>
      <c r="BY160" s="175">
        <f t="shared" si="111"/>
        <v>0</v>
      </c>
      <c r="BZ160" s="356">
        <f t="shared" si="141"/>
        <v>0</v>
      </c>
      <c r="CA160" s="149">
        <f t="shared" si="142"/>
        <v>0</v>
      </c>
      <c r="CB160" s="149">
        <f t="shared" si="143"/>
        <v>0</v>
      </c>
      <c r="CC160" s="276">
        <f t="shared" si="144"/>
        <v>0</v>
      </c>
      <c r="CD160" s="248">
        <f t="shared" si="145"/>
        <v>0</v>
      </c>
      <c r="CE160" s="274">
        <f t="shared" si="134"/>
        <v>0</v>
      </c>
      <c r="CF160" s="356">
        <f t="shared" si="146"/>
        <v>0</v>
      </c>
      <c r="CG160" s="149">
        <f t="shared" si="147"/>
        <v>1</v>
      </c>
      <c r="CH160" s="150">
        <f t="shared" si="148"/>
        <v>0</v>
      </c>
      <c r="CI160" s="149">
        <f t="shared" si="112"/>
        <v>0</v>
      </c>
      <c r="CJ160" s="149">
        <f t="shared" si="113"/>
        <v>0</v>
      </c>
      <c r="CK160" s="149">
        <f t="shared" si="114"/>
        <v>0</v>
      </c>
      <c r="CL160" s="149">
        <f t="shared" si="115"/>
        <v>0</v>
      </c>
      <c r="CM160" s="149">
        <f t="shared" si="116"/>
        <v>0</v>
      </c>
      <c r="CN160" s="283">
        <f t="shared" si="149"/>
        <v>0</v>
      </c>
      <c r="CO160" s="149">
        <f t="shared" si="150"/>
        <v>0</v>
      </c>
      <c r="CP160" s="149">
        <f t="shared" si="151"/>
        <v>1</v>
      </c>
      <c r="CQ160" s="283" t="str">
        <f t="shared" si="117"/>
        <v/>
      </c>
      <c r="CR160" s="149" t="str">
        <f t="shared" si="118"/>
        <v xml:space="preserve"> </v>
      </c>
      <c r="CS160" s="149">
        <f t="shared" si="119"/>
        <v>0</v>
      </c>
      <c r="CT160" s="149">
        <v>0</v>
      </c>
      <c r="CU160" s="149">
        <v>0</v>
      </c>
      <c r="CV160" s="149">
        <v>0</v>
      </c>
      <c r="CW160" s="149">
        <v>0</v>
      </c>
      <c r="CX160" s="149">
        <v>0</v>
      </c>
      <c r="CY160" s="149">
        <v>0</v>
      </c>
      <c r="CZ160" s="149">
        <v>0</v>
      </c>
      <c r="DA160" s="149">
        <v>0</v>
      </c>
      <c r="DB160" s="149">
        <v>0</v>
      </c>
      <c r="DC160" s="149">
        <v>0</v>
      </c>
      <c r="DD160" s="149">
        <v>0</v>
      </c>
      <c r="DE160" s="149">
        <v>0</v>
      </c>
      <c r="DF160" s="149">
        <v>0</v>
      </c>
      <c r="DG160" s="149">
        <v>0</v>
      </c>
      <c r="DH160" s="149">
        <v>0</v>
      </c>
      <c r="DI160" s="149">
        <v>0</v>
      </c>
      <c r="DJ160" s="149">
        <v>0</v>
      </c>
      <c r="DK160" s="149">
        <v>0</v>
      </c>
      <c r="DL160" s="149">
        <v>0</v>
      </c>
      <c r="DM160" s="149">
        <v>0</v>
      </c>
      <c r="DN160" s="149">
        <v>0</v>
      </c>
      <c r="DO160" s="149">
        <v>0</v>
      </c>
      <c r="DP160" s="149">
        <v>0</v>
      </c>
      <c r="DQ160" s="149" t="s">
        <v>154</v>
      </c>
      <c r="DR160" s="149">
        <v>0</v>
      </c>
      <c r="DS160" s="149" t="s">
        <v>154</v>
      </c>
      <c r="DT160" s="149" t="s">
        <v>154</v>
      </c>
      <c r="DU160" s="149">
        <v>0</v>
      </c>
      <c r="DV160" s="149">
        <v>0</v>
      </c>
      <c r="DW160" s="149" t="str">
        <f t="shared" si="120"/>
        <v>N</v>
      </c>
      <c r="DX160" s="149" t="str">
        <f t="shared" si="121"/>
        <v/>
      </c>
      <c r="DY160" s="149" t="str">
        <f t="shared" si="122"/>
        <v>N</v>
      </c>
      <c r="DZ160" s="149" t="str">
        <f t="shared" si="123"/>
        <v>N</v>
      </c>
      <c r="EA160" s="149" t="str">
        <f t="shared" si="124"/>
        <v>Not Specified</v>
      </c>
      <c r="EC160" s="149">
        <f t="shared" si="125"/>
        <v>0</v>
      </c>
    </row>
    <row r="161" spans="1:133" s="149" customFormat="1" ht="16.5" customHeight="1">
      <c r="A161" s="149">
        <v>158</v>
      </c>
      <c r="B161" s="149">
        <v>163</v>
      </c>
      <c r="C161" s="150" t="s">
        <v>1073</v>
      </c>
      <c r="D161" s="149" t="s">
        <v>1074</v>
      </c>
      <c r="E161" s="149" t="s">
        <v>735</v>
      </c>
      <c r="F161" s="149" t="s">
        <v>145</v>
      </c>
      <c r="G161" s="149" t="s">
        <v>146</v>
      </c>
      <c r="H161" s="168" t="s">
        <v>1075</v>
      </c>
      <c r="I161" s="149" t="s">
        <v>1076</v>
      </c>
      <c r="J161" s="149">
        <v>0.104</v>
      </c>
      <c r="K161" s="149" t="s">
        <v>1077</v>
      </c>
      <c r="L161" s="149">
        <v>76000</v>
      </c>
      <c r="M161" s="150">
        <v>31</v>
      </c>
      <c r="N161" s="149" t="s">
        <v>154</v>
      </c>
      <c r="O161" s="149" t="s">
        <v>153</v>
      </c>
      <c r="P161" s="150" t="s">
        <v>153</v>
      </c>
      <c r="Q161" s="149" t="s">
        <v>150</v>
      </c>
      <c r="R161" s="149" t="s">
        <v>150</v>
      </c>
      <c r="S161" s="149" t="s">
        <v>151</v>
      </c>
      <c r="T161" s="149" t="s">
        <v>827</v>
      </c>
      <c r="U161" s="151">
        <v>2030</v>
      </c>
      <c r="V161" s="149" t="s">
        <v>153</v>
      </c>
      <c r="W161" s="149" t="s">
        <v>153</v>
      </c>
      <c r="X161" s="152" t="s">
        <v>153</v>
      </c>
      <c r="Y161" s="149" t="s">
        <v>153</v>
      </c>
      <c r="Z161" s="149" t="s">
        <v>153</v>
      </c>
      <c r="AA161" s="150"/>
      <c r="AC161" s="149" t="s">
        <v>281</v>
      </c>
      <c r="AD161" s="149" t="s">
        <v>240</v>
      </c>
      <c r="AE161" s="149" t="s">
        <v>157</v>
      </c>
      <c r="AF161" s="149" t="s">
        <v>157</v>
      </c>
      <c r="AG161" s="149" t="s">
        <v>157</v>
      </c>
      <c r="AH161" s="150" t="s">
        <v>218</v>
      </c>
      <c r="AJ161" s="149" t="s">
        <v>154</v>
      </c>
      <c r="AK161" s="170" t="s">
        <v>153</v>
      </c>
      <c r="AN161" s="150"/>
      <c r="AP161" s="149" t="s">
        <v>154</v>
      </c>
      <c r="AQ161" s="149" t="s">
        <v>153</v>
      </c>
      <c r="AR161" s="149" t="s">
        <v>153</v>
      </c>
      <c r="AU161" s="150"/>
      <c r="AV161" s="149" t="s">
        <v>157</v>
      </c>
      <c r="AW161" s="172" t="s">
        <v>171</v>
      </c>
      <c r="AX161" s="149" t="s">
        <v>158</v>
      </c>
      <c r="AY161" s="149" t="s">
        <v>150</v>
      </c>
      <c r="AZ161" s="149" t="s">
        <v>1078</v>
      </c>
      <c r="BA161" s="149">
        <v>2030</v>
      </c>
      <c r="BC161" s="150"/>
      <c r="BE161" s="173"/>
      <c r="BF161" s="150"/>
      <c r="BG161" s="283">
        <f t="shared" si="126"/>
        <v>0</v>
      </c>
      <c r="BH161" s="149">
        <f t="shared" si="127"/>
        <v>0</v>
      </c>
      <c r="BI161" s="149">
        <f t="shared" si="135"/>
        <v>0</v>
      </c>
      <c r="BJ161" s="280">
        <f t="shared" si="136"/>
        <v>0</v>
      </c>
      <c r="BK161" s="356">
        <f t="shared" si="128"/>
        <v>0</v>
      </c>
      <c r="BL161" s="149">
        <f t="shared" si="129"/>
        <v>1</v>
      </c>
      <c r="BM161" s="149">
        <f t="shared" si="137"/>
        <v>0</v>
      </c>
      <c r="BN161" s="278">
        <f t="shared" si="138"/>
        <v>1</v>
      </c>
      <c r="BO161" s="149">
        <f t="shared" si="130"/>
        <v>0</v>
      </c>
      <c r="BP161" s="149">
        <f t="shared" si="131"/>
        <v>0</v>
      </c>
      <c r="BQ161" s="149">
        <f t="shared" si="139"/>
        <v>0</v>
      </c>
      <c r="BR161" s="356">
        <f t="shared" si="132"/>
        <v>0</v>
      </c>
      <c r="BS161" s="149">
        <f t="shared" si="133"/>
        <v>0</v>
      </c>
      <c r="BT161" s="149">
        <f t="shared" si="140"/>
        <v>0</v>
      </c>
      <c r="BU161" s="356">
        <f t="shared" si="107"/>
        <v>0</v>
      </c>
      <c r="BV161" s="149">
        <f t="shared" si="108"/>
        <v>0</v>
      </c>
      <c r="BW161" s="113">
        <f t="shared" si="109"/>
        <v>0</v>
      </c>
      <c r="BX161" s="248">
        <f t="shared" si="110"/>
        <v>0</v>
      </c>
      <c r="BY161" s="175">
        <f t="shared" si="111"/>
        <v>0</v>
      </c>
      <c r="BZ161" s="356">
        <f t="shared" si="141"/>
        <v>0</v>
      </c>
      <c r="CA161" s="149">
        <f t="shared" si="142"/>
        <v>0</v>
      </c>
      <c r="CB161" s="149">
        <f t="shared" si="143"/>
        <v>0</v>
      </c>
      <c r="CC161" s="276">
        <f t="shared" si="144"/>
        <v>0</v>
      </c>
      <c r="CD161" s="248">
        <f t="shared" si="145"/>
        <v>0</v>
      </c>
      <c r="CE161" s="274">
        <f t="shared" si="134"/>
        <v>0</v>
      </c>
      <c r="CF161" s="356">
        <f t="shared" si="146"/>
        <v>0</v>
      </c>
      <c r="CG161" s="149">
        <f t="shared" si="147"/>
        <v>1</v>
      </c>
      <c r="CH161" s="150">
        <f t="shared" si="148"/>
        <v>0</v>
      </c>
      <c r="CI161" s="149">
        <f t="shared" si="112"/>
        <v>0</v>
      </c>
      <c r="CJ161" s="149">
        <f t="shared" si="113"/>
        <v>1</v>
      </c>
      <c r="CK161" s="149">
        <f t="shared" si="114"/>
        <v>0</v>
      </c>
      <c r="CL161" s="149">
        <f t="shared" si="115"/>
        <v>1</v>
      </c>
      <c r="CM161" s="149">
        <f t="shared" si="116"/>
        <v>1</v>
      </c>
      <c r="CN161" s="283">
        <f t="shared" si="149"/>
        <v>1</v>
      </c>
      <c r="CO161" s="149">
        <f t="shared" si="150"/>
        <v>0</v>
      </c>
      <c r="CP161" s="149">
        <f t="shared" si="151"/>
        <v>0</v>
      </c>
      <c r="CQ161" s="283">
        <f t="shared" si="117"/>
        <v>1</v>
      </c>
      <c r="CR161" s="149" t="str">
        <f t="shared" si="118"/>
        <v xml:space="preserve"> </v>
      </c>
      <c r="CS161" s="149">
        <f t="shared" si="119"/>
        <v>0</v>
      </c>
      <c r="CT161" s="149">
        <v>0</v>
      </c>
      <c r="CU161" s="149">
        <v>0</v>
      </c>
      <c r="CV161" s="149">
        <v>0</v>
      </c>
      <c r="CW161" s="149">
        <v>0</v>
      </c>
      <c r="CX161" s="149">
        <v>0</v>
      </c>
      <c r="CY161" s="149">
        <v>0</v>
      </c>
      <c r="CZ161" s="149">
        <v>0</v>
      </c>
      <c r="DA161" s="149">
        <v>0</v>
      </c>
      <c r="DB161" s="149">
        <v>0</v>
      </c>
      <c r="DC161" s="149">
        <v>1</v>
      </c>
      <c r="DD161" s="149">
        <v>0</v>
      </c>
      <c r="DE161" s="149">
        <v>1</v>
      </c>
      <c r="DF161" s="149">
        <v>0</v>
      </c>
      <c r="DG161" s="149">
        <v>0</v>
      </c>
      <c r="DH161" s="149">
        <v>0</v>
      </c>
      <c r="DI161" s="149">
        <v>0</v>
      </c>
      <c r="DJ161" s="149">
        <v>0</v>
      </c>
      <c r="DK161" s="149">
        <v>0</v>
      </c>
      <c r="DL161" s="149">
        <v>0</v>
      </c>
      <c r="DM161" s="149">
        <v>0</v>
      </c>
      <c r="DN161" s="149">
        <v>0</v>
      </c>
      <c r="DO161" s="149">
        <v>1</v>
      </c>
      <c r="DP161" s="149">
        <v>0</v>
      </c>
      <c r="DQ161" s="149" t="s">
        <v>150</v>
      </c>
      <c r="DR161" s="149" t="s">
        <v>158</v>
      </c>
      <c r="DS161" s="149" t="s">
        <v>154</v>
      </c>
      <c r="DT161" s="149" t="s">
        <v>154</v>
      </c>
      <c r="DU161" s="149">
        <v>0</v>
      </c>
      <c r="DV161" s="149">
        <v>0</v>
      </c>
      <c r="DW161" s="149" t="str">
        <f t="shared" si="120"/>
        <v>Y</v>
      </c>
      <c r="DX161" s="149" t="str">
        <f t="shared" si="121"/>
        <v/>
      </c>
      <c r="DY161" s="149" t="str">
        <f t="shared" si="122"/>
        <v>N</v>
      </c>
      <c r="DZ161" s="149" t="str">
        <f t="shared" si="123"/>
        <v>N</v>
      </c>
      <c r="EA161" s="149" t="str">
        <f t="shared" si="124"/>
        <v>Yes</v>
      </c>
      <c r="EC161" s="149">
        <f t="shared" si="125"/>
        <v>0</v>
      </c>
    </row>
    <row r="162" spans="1:133" s="149" customFormat="1" ht="16.5" customHeight="1">
      <c r="A162" s="149">
        <v>159</v>
      </c>
      <c r="B162" s="149">
        <v>162</v>
      </c>
      <c r="C162" s="150" t="s">
        <v>1079</v>
      </c>
      <c r="D162" s="149" t="s">
        <v>415</v>
      </c>
      <c r="E162" s="149" t="s">
        <v>244</v>
      </c>
      <c r="F162" s="149" t="s">
        <v>342</v>
      </c>
      <c r="G162" s="149" t="s">
        <v>176</v>
      </c>
      <c r="H162" s="168" t="s">
        <v>1080</v>
      </c>
      <c r="I162" s="149" t="s">
        <v>1081</v>
      </c>
      <c r="J162" s="149">
        <v>0.067</v>
      </c>
      <c r="K162" s="149" t="s">
        <v>1082</v>
      </c>
      <c r="L162" s="149">
        <v>35741</v>
      </c>
      <c r="M162" s="150">
        <v>14</v>
      </c>
      <c r="N162" s="149" t="s">
        <v>150</v>
      </c>
      <c r="O162" s="149">
        <v>2022</v>
      </c>
      <c r="P162" s="150">
        <v>2040</v>
      </c>
      <c r="Q162" s="149" t="s">
        <v>150</v>
      </c>
      <c r="R162" s="149" t="s">
        <v>154</v>
      </c>
      <c r="S162" s="149" t="s">
        <v>210</v>
      </c>
      <c r="T162" s="149" t="s">
        <v>153</v>
      </c>
      <c r="U162" s="151">
        <v>2030</v>
      </c>
      <c r="V162" s="149" t="s">
        <v>153</v>
      </c>
      <c r="W162" s="149" t="s">
        <v>153</v>
      </c>
      <c r="X162" s="152" t="s">
        <v>153</v>
      </c>
      <c r="Y162" s="149" t="s">
        <v>153</v>
      </c>
      <c r="Z162" s="149" t="s">
        <v>153</v>
      </c>
      <c r="AA162" s="150"/>
      <c r="AC162" s="149" t="s">
        <v>782</v>
      </c>
      <c r="AD162" s="149" t="s">
        <v>5</v>
      </c>
      <c r="AE162" s="149" t="s">
        <v>157</v>
      </c>
      <c r="AF162" s="149" t="s">
        <v>157</v>
      </c>
      <c r="AG162" s="149" t="s">
        <v>168</v>
      </c>
      <c r="AH162" s="150" t="s">
        <v>159</v>
      </c>
      <c r="AI162" s="149" t="s">
        <v>160</v>
      </c>
      <c r="AJ162" s="149" t="s">
        <v>150</v>
      </c>
      <c r="AK162" s="170" t="s">
        <v>1083</v>
      </c>
      <c r="AL162" s="149">
        <v>2045</v>
      </c>
      <c r="AN162" s="150"/>
      <c r="AP162" s="149" t="s">
        <v>154</v>
      </c>
      <c r="AQ162" s="149" t="s">
        <v>153</v>
      </c>
      <c r="AR162" s="149" t="s">
        <v>153</v>
      </c>
      <c r="AU162" s="150"/>
      <c r="AV162" s="149" t="s">
        <v>168</v>
      </c>
      <c r="AW162" s="172" t="s">
        <v>168</v>
      </c>
      <c r="AX162" s="149" t="s">
        <v>158</v>
      </c>
      <c r="AY162" s="149" t="s">
        <v>154</v>
      </c>
      <c r="AZ162" s="149" t="s">
        <v>153</v>
      </c>
      <c r="BA162" s="149" t="s">
        <v>153</v>
      </c>
      <c r="BC162" s="150"/>
      <c r="BE162" s="173"/>
      <c r="BF162" s="150"/>
      <c r="BG162" s="283">
        <f t="shared" si="126"/>
        <v>0</v>
      </c>
      <c r="BH162" s="149">
        <f t="shared" si="127"/>
        <v>0</v>
      </c>
      <c r="BI162" s="149">
        <f t="shared" si="135"/>
        <v>1</v>
      </c>
      <c r="BJ162" s="280">
        <f t="shared" si="136"/>
        <v>1</v>
      </c>
      <c r="BK162" s="356">
        <f t="shared" si="128"/>
        <v>0</v>
      </c>
      <c r="BL162" s="149">
        <f t="shared" si="129"/>
        <v>0</v>
      </c>
      <c r="BM162" s="149">
        <f t="shared" si="137"/>
        <v>0</v>
      </c>
      <c r="BN162" s="278">
        <f t="shared" si="138"/>
        <v>0</v>
      </c>
      <c r="BO162" s="149">
        <f t="shared" si="130"/>
        <v>0</v>
      </c>
      <c r="BP162" s="149">
        <f t="shared" si="131"/>
        <v>0</v>
      </c>
      <c r="BQ162" s="149">
        <f t="shared" si="139"/>
        <v>0</v>
      </c>
      <c r="BR162" s="356">
        <f t="shared" si="132"/>
        <v>0</v>
      </c>
      <c r="BS162" s="149">
        <f t="shared" si="133"/>
        <v>0</v>
      </c>
      <c r="BT162" s="149">
        <f t="shared" si="140"/>
        <v>0</v>
      </c>
      <c r="BU162" s="356">
        <f t="shared" si="107"/>
        <v>0</v>
      </c>
      <c r="BV162" s="149">
        <f t="shared" si="108"/>
        <v>0</v>
      </c>
      <c r="BW162" s="113">
        <f t="shared" si="109"/>
        <v>1</v>
      </c>
      <c r="BX162" s="248">
        <f t="shared" si="110"/>
        <v>0</v>
      </c>
      <c r="BY162" s="175">
        <f t="shared" si="111"/>
        <v>1</v>
      </c>
      <c r="BZ162" s="356">
        <f t="shared" si="141"/>
        <v>0</v>
      </c>
      <c r="CA162" s="149">
        <f t="shared" si="142"/>
        <v>0</v>
      </c>
      <c r="CB162" s="149">
        <f t="shared" si="143"/>
        <v>0</v>
      </c>
      <c r="CC162" s="276">
        <f t="shared" si="144"/>
        <v>0</v>
      </c>
      <c r="CD162" s="248">
        <f t="shared" si="145"/>
        <v>0</v>
      </c>
      <c r="CE162" s="274">
        <f t="shared" si="134"/>
        <v>1</v>
      </c>
      <c r="CF162" s="356">
        <f t="shared" si="146"/>
        <v>0</v>
      </c>
      <c r="CG162" s="149">
        <f t="shared" si="147"/>
        <v>0</v>
      </c>
      <c r="CH162" s="150">
        <f t="shared" si="148"/>
        <v>0</v>
      </c>
      <c r="CI162" s="149">
        <f t="shared" si="112"/>
        <v>0</v>
      </c>
      <c r="CJ162" s="149">
        <f t="shared" si="113"/>
        <v>0</v>
      </c>
      <c r="CK162" s="149">
        <f t="shared" si="114"/>
        <v>2</v>
      </c>
      <c r="CL162" s="149">
        <f t="shared" si="115"/>
        <v>2</v>
      </c>
      <c r="CM162" s="149">
        <f t="shared" si="116"/>
        <v>1</v>
      </c>
      <c r="CN162" s="283">
        <f t="shared" si="149"/>
        <v>0</v>
      </c>
      <c r="CO162" s="149">
        <f t="shared" si="150"/>
        <v>0</v>
      </c>
      <c r="CP162" s="149">
        <f t="shared" si="151"/>
        <v>1</v>
      </c>
      <c r="CQ162" s="283">
        <f t="shared" si="117"/>
        <v>1</v>
      </c>
      <c r="CR162" s="149" t="str">
        <f t="shared" si="118"/>
        <v xml:space="preserve"> </v>
      </c>
      <c r="CS162" s="149">
        <f t="shared" si="119"/>
        <v>0</v>
      </c>
      <c r="CT162" s="149">
        <v>0</v>
      </c>
      <c r="CU162" s="149">
        <v>0</v>
      </c>
      <c r="CV162" s="149">
        <v>0</v>
      </c>
      <c r="CW162" s="149">
        <v>0</v>
      </c>
      <c r="CX162" s="149">
        <v>0</v>
      </c>
      <c r="CY162" s="149">
        <v>0</v>
      </c>
      <c r="CZ162" s="149">
        <v>1</v>
      </c>
      <c r="DA162" s="149">
        <v>1</v>
      </c>
      <c r="DB162" s="149">
        <v>0</v>
      </c>
      <c r="DC162" s="149">
        <v>0</v>
      </c>
      <c r="DD162" s="149">
        <v>0</v>
      </c>
      <c r="DE162" s="149">
        <v>0</v>
      </c>
      <c r="DF162" s="149">
        <v>0</v>
      </c>
      <c r="DG162" s="149">
        <v>0</v>
      </c>
      <c r="DH162" s="149">
        <v>1</v>
      </c>
      <c r="DI162" s="149">
        <v>1</v>
      </c>
      <c r="DJ162" s="149">
        <v>1</v>
      </c>
      <c r="DK162" s="149">
        <v>0</v>
      </c>
      <c r="DL162" s="149">
        <v>1</v>
      </c>
      <c r="DM162" s="149">
        <v>1</v>
      </c>
      <c r="DN162" s="149">
        <v>0</v>
      </c>
      <c r="DO162" s="149">
        <v>1</v>
      </c>
      <c r="DP162" s="149">
        <v>0</v>
      </c>
      <c r="DQ162" s="149" t="s">
        <v>154</v>
      </c>
      <c r="DR162" s="149">
        <v>0</v>
      </c>
      <c r="DS162" s="149" t="s">
        <v>7859</v>
      </c>
      <c r="DT162" s="149" t="s">
        <v>7858</v>
      </c>
      <c r="DU162" s="149">
        <v>0</v>
      </c>
      <c r="DV162" s="149">
        <v>0</v>
      </c>
      <c r="DW162" s="149" t="str">
        <f t="shared" si="120"/>
        <v>Y</v>
      </c>
      <c r="DX162" s="149" t="str">
        <f t="shared" si="121"/>
        <v/>
      </c>
      <c r="DY162" s="149" t="str">
        <f t="shared" si="122"/>
        <v>N</v>
      </c>
      <c r="DZ162" s="149" t="str">
        <f t="shared" si="123"/>
        <v>Y</v>
      </c>
      <c r="EA162" s="149" t="str">
        <f t="shared" si="124"/>
        <v>Not Specified</v>
      </c>
      <c r="EC162" s="149">
        <f t="shared" si="125"/>
        <v>0</v>
      </c>
    </row>
    <row r="163" spans="1:133" s="149" customFormat="1" ht="16.5" customHeight="1">
      <c r="A163" s="149">
        <v>160</v>
      </c>
      <c r="B163" s="149">
        <v>166</v>
      </c>
      <c r="C163" s="150" t="s">
        <v>1084</v>
      </c>
      <c r="D163" s="149" t="s">
        <v>1085</v>
      </c>
      <c r="E163" s="149" t="s">
        <v>272</v>
      </c>
      <c r="F163" s="149" t="s">
        <v>374</v>
      </c>
      <c r="G163" s="149" t="s">
        <v>246</v>
      </c>
      <c r="H163" s="168" t="s">
        <v>1086</v>
      </c>
      <c r="I163" s="149" t="s">
        <v>1087</v>
      </c>
      <c r="J163" s="149">
        <v>0.035</v>
      </c>
      <c r="K163" s="149" t="s">
        <v>1088</v>
      </c>
      <c r="L163" s="149">
        <v>284526</v>
      </c>
      <c r="M163" s="150">
        <v>25</v>
      </c>
      <c r="N163" s="149" t="s">
        <v>154</v>
      </c>
      <c r="O163" s="149" t="s">
        <v>153</v>
      </c>
      <c r="P163" s="150" t="s">
        <v>153</v>
      </c>
      <c r="Q163" s="149" t="s">
        <v>150</v>
      </c>
      <c r="R163" s="149" t="s">
        <v>150</v>
      </c>
      <c r="S163" s="149" t="s">
        <v>151</v>
      </c>
      <c r="T163" s="149" t="s">
        <v>579</v>
      </c>
      <c r="U163" s="151">
        <v>2030</v>
      </c>
      <c r="V163" s="149" t="s">
        <v>153</v>
      </c>
      <c r="W163" s="149" t="s">
        <v>153</v>
      </c>
      <c r="X163" s="152" t="s">
        <v>153</v>
      </c>
      <c r="Y163" s="149" t="s">
        <v>153</v>
      </c>
      <c r="Z163" s="149" t="s">
        <v>153</v>
      </c>
      <c r="AA163" s="150"/>
      <c r="AC163" s="149" t="s">
        <v>167</v>
      </c>
      <c r="AD163" s="149" t="s">
        <v>6</v>
      </c>
      <c r="AE163" s="149" t="s">
        <v>157</v>
      </c>
      <c r="AF163" s="149" t="s">
        <v>157</v>
      </c>
      <c r="AG163" s="149" t="s">
        <v>169</v>
      </c>
      <c r="AH163" s="150" t="s">
        <v>159</v>
      </c>
      <c r="AJ163" s="149" t="s">
        <v>154</v>
      </c>
      <c r="AK163" s="170" t="s">
        <v>153</v>
      </c>
      <c r="AN163" s="150"/>
      <c r="AO163" s="149" t="s">
        <v>160</v>
      </c>
      <c r="AP163" s="149" t="s">
        <v>150</v>
      </c>
      <c r="AQ163" s="149" t="s">
        <v>159</v>
      </c>
      <c r="AR163" s="149" t="s">
        <v>1089</v>
      </c>
      <c r="AS163" s="149">
        <v>2050</v>
      </c>
      <c r="AU163" s="150"/>
      <c r="AV163" s="149" t="s">
        <v>157</v>
      </c>
      <c r="AW163" s="172" t="s">
        <v>168</v>
      </c>
      <c r="AX163" s="149" t="s">
        <v>158</v>
      </c>
      <c r="AY163" s="149" t="s">
        <v>154</v>
      </c>
      <c r="AZ163" s="149" t="s">
        <v>153</v>
      </c>
      <c r="BA163" s="149" t="s">
        <v>153</v>
      </c>
      <c r="BC163" s="150"/>
      <c r="BE163" s="173"/>
      <c r="BF163" s="150"/>
      <c r="BG163" s="283">
        <f t="shared" si="126"/>
        <v>0</v>
      </c>
      <c r="BH163" s="149">
        <f t="shared" si="127"/>
        <v>0</v>
      </c>
      <c r="BI163" s="149">
        <f t="shared" si="135"/>
        <v>0</v>
      </c>
      <c r="BJ163" s="280">
        <f t="shared" si="136"/>
        <v>0</v>
      </c>
      <c r="BK163" s="356">
        <f t="shared" si="128"/>
        <v>0</v>
      </c>
      <c r="BL163" s="149">
        <f t="shared" si="129"/>
        <v>1</v>
      </c>
      <c r="BM163" s="149">
        <f t="shared" si="137"/>
        <v>0</v>
      </c>
      <c r="BN163" s="278">
        <f t="shared" si="138"/>
        <v>1</v>
      </c>
      <c r="BO163" s="149">
        <f t="shared" si="130"/>
        <v>0</v>
      </c>
      <c r="BP163" s="149">
        <f t="shared" si="131"/>
        <v>0</v>
      </c>
      <c r="BQ163" s="149">
        <f t="shared" si="139"/>
        <v>0</v>
      </c>
      <c r="BR163" s="356">
        <f t="shared" si="132"/>
        <v>0</v>
      </c>
      <c r="BS163" s="149">
        <f t="shared" si="133"/>
        <v>0</v>
      </c>
      <c r="BT163" s="149">
        <f t="shared" si="140"/>
        <v>1</v>
      </c>
      <c r="BU163" s="356">
        <f t="shared" si="107"/>
        <v>0</v>
      </c>
      <c r="BV163" s="149">
        <f t="shared" si="108"/>
        <v>0</v>
      </c>
      <c r="BW163" s="113">
        <f t="shared" si="109"/>
        <v>0</v>
      </c>
      <c r="BX163" s="248">
        <f t="shared" si="110"/>
        <v>0</v>
      </c>
      <c r="BY163" s="175">
        <f t="shared" si="111"/>
        <v>0</v>
      </c>
      <c r="BZ163" s="356">
        <f t="shared" si="141"/>
        <v>0</v>
      </c>
      <c r="CA163" s="149">
        <f t="shared" si="142"/>
        <v>0</v>
      </c>
      <c r="CB163" s="149">
        <f t="shared" si="143"/>
        <v>1</v>
      </c>
      <c r="CC163" s="276">
        <f t="shared" si="144"/>
        <v>1</v>
      </c>
      <c r="CD163" s="248">
        <f t="shared" si="145"/>
        <v>1</v>
      </c>
      <c r="CE163" s="274">
        <f t="shared" si="134"/>
        <v>1</v>
      </c>
      <c r="CF163" s="356">
        <f t="shared" si="146"/>
        <v>0</v>
      </c>
      <c r="CG163" s="149">
        <f t="shared" si="147"/>
        <v>0</v>
      </c>
      <c r="CH163" s="150">
        <f t="shared" si="148"/>
        <v>0</v>
      </c>
      <c r="CI163" s="149">
        <f t="shared" si="112"/>
        <v>0</v>
      </c>
      <c r="CJ163" s="149">
        <f t="shared" si="113"/>
        <v>1</v>
      </c>
      <c r="CK163" s="149">
        <f t="shared" si="114"/>
        <v>1</v>
      </c>
      <c r="CL163" s="149">
        <f t="shared" si="115"/>
        <v>2</v>
      </c>
      <c r="CM163" s="149">
        <f t="shared" si="116"/>
        <v>1</v>
      </c>
      <c r="CN163" s="283">
        <f t="shared" si="149"/>
        <v>1</v>
      </c>
      <c r="CO163" s="149">
        <f t="shared" si="150"/>
        <v>0</v>
      </c>
      <c r="CP163" s="149">
        <f t="shared" si="151"/>
        <v>0</v>
      </c>
      <c r="CQ163" s="283">
        <f t="shared" si="117"/>
        <v>1</v>
      </c>
      <c r="CR163" s="149" t="str">
        <f t="shared" si="118"/>
        <v xml:space="preserve"> 2050</v>
      </c>
      <c r="CS163" s="149">
        <f t="shared" si="119"/>
        <v>2050</v>
      </c>
      <c r="CT163" s="149">
        <v>0</v>
      </c>
      <c r="CU163" s="149">
        <v>0</v>
      </c>
      <c r="CV163" s="149">
        <v>1</v>
      </c>
      <c r="CW163" s="149">
        <v>1</v>
      </c>
      <c r="CX163" s="149">
        <v>0</v>
      </c>
      <c r="CY163" s="149">
        <v>0</v>
      </c>
      <c r="CZ163" s="149">
        <v>0</v>
      </c>
      <c r="DA163" s="149">
        <v>0</v>
      </c>
      <c r="DB163" s="149">
        <v>0</v>
      </c>
      <c r="DC163" s="149">
        <v>1</v>
      </c>
      <c r="DD163" s="149">
        <v>0</v>
      </c>
      <c r="DE163" s="149">
        <v>1</v>
      </c>
      <c r="DF163" s="149">
        <v>0</v>
      </c>
      <c r="DG163" s="149">
        <v>0</v>
      </c>
      <c r="DH163" s="149">
        <v>0</v>
      </c>
      <c r="DI163" s="149">
        <v>0</v>
      </c>
      <c r="DJ163" s="149">
        <v>1</v>
      </c>
      <c r="DK163" s="149">
        <v>0</v>
      </c>
      <c r="DL163" s="149">
        <v>1</v>
      </c>
      <c r="DM163" s="149">
        <v>1</v>
      </c>
      <c r="DN163" s="149">
        <v>0</v>
      </c>
      <c r="DO163" s="149">
        <v>1</v>
      </c>
      <c r="DP163" s="149">
        <v>0</v>
      </c>
      <c r="DQ163" s="149" t="s">
        <v>150</v>
      </c>
      <c r="DR163" s="149" t="s">
        <v>158</v>
      </c>
      <c r="DS163" s="149" t="s">
        <v>154</v>
      </c>
      <c r="DT163" s="149" t="s">
        <v>160</v>
      </c>
      <c r="DU163" s="149" t="s">
        <v>150</v>
      </c>
      <c r="DV163" s="149">
        <v>0</v>
      </c>
      <c r="DW163" s="149" t="str">
        <f t="shared" si="120"/>
        <v>Y</v>
      </c>
      <c r="DX163" s="149" t="str">
        <f t="shared" si="121"/>
        <v/>
      </c>
      <c r="DY163" s="149" t="str">
        <f t="shared" si="122"/>
        <v>Y</v>
      </c>
      <c r="DZ163" s="149" t="str">
        <f t="shared" si="123"/>
        <v>N</v>
      </c>
      <c r="EA163" s="149" t="str">
        <f t="shared" si="124"/>
        <v>Yes</v>
      </c>
      <c r="EC163" s="149">
        <f t="shared" si="125"/>
        <v>2050</v>
      </c>
    </row>
    <row r="164" spans="1:133" s="149" customFormat="1" ht="16.5" customHeight="1">
      <c r="A164" s="149">
        <v>161</v>
      </c>
      <c r="B164" s="149">
        <v>171</v>
      </c>
      <c r="C164" s="150" t="s">
        <v>1090</v>
      </c>
      <c r="D164" s="149" t="s">
        <v>852</v>
      </c>
      <c r="E164" s="149" t="s">
        <v>852</v>
      </c>
      <c r="F164" s="149" t="s">
        <v>175</v>
      </c>
      <c r="G164" s="149" t="s">
        <v>176</v>
      </c>
      <c r="H164" s="168" t="s">
        <v>1091</v>
      </c>
      <c r="I164" s="149" t="s">
        <v>1092</v>
      </c>
      <c r="J164" s="149">
        <v>-0.268</v>
      </c>
      <c r="K164" s="149" t="s">
        <v>1093</v>
      </c>
      <c r="L164" s="149">
        <v>59553</v>
      </c>
      <c r="M164" s="150">
        <v>6</v>
      </c>
      <c r="N164" s="149" t="s">
        <v>154</v>
      </c>
      <c r="O164" s="149" t="s">
        <v>153</v>
      </c>
      <c r="P164" s="150" t="s">
        <v>153</v>
      </c>
      <c r="Q164" s="149" t="s">
        <v>154</v>
      </c>
      <c r="R164" s="149" t="s">
        <v>154</v>
      </c>
      <c r="S164" s="149" t="s">
        <v>153</v>
      </c>
      <c r="T164" s="149" t="s">
        <v>153</v>
      </c>
      <c r="U164" s="151" t="s">
        <v>153</v>
      </c>
      <c r="V164" s="149" t="s">
        <v>153</v>
      </c>
      <c r="W164" s="149" t="s">
        <v>153</v>
      </c>
      <c r="X164" s="152" t="s">
        <v>153</v>
      </c>
      <c r="Y164" s="149" t="s">
        <v>153</v>
      </c>
      <c r="Z164" s="149" t="s">
        <v>153</v>
      </c>
      <c r="AA164" s="150"/>
      <c r="AC164" s="149" t="s">
        <v>153</v>
      </c>
      <c r="AD164" s="149" t="s">
        <v>153</v>
      </c>
      <c r="AE164" s="149" t="s">
        <v>153</v>
      </c>
      <c r="AF164" s="149" t="s">
        <v>153</v>
      </c>
      <c r="AG164" s="149" t="s">
        <v>153</v>
      </c>
      <c r="AH164" s="150" t="s">
        <v>153</v>
      </c>
      <c r="AJ164" s="149" t="s">
        <v>154</v>
      </c>
      <c r="AK164" s="170" t="s">
        <v>153</v>
      </c>
      <c r="AN164" s="150"/>
      <c r="AP164" s="149" t="s">
        <v>154</v>
      </c>
      <c r="AQ164" s="149" t="s">
        <v>153</v>
      </c>
      <c r="AR164" s="149" t="s">
        <v>153</v>
      </c>
      <c r="AU164" s="150"/>
      <c r="AV164" s="188" t="s">
        <v>168</v>
      </c>
      <c r="AW164" s="172" t="s">
        <v>153</v>
      </c>
      <c r="AX164" s="149" t="s">
        <v>153</v>
      </c>
      <c r="AY164" s="149" t="s">
        <v>154</v>
      </c>
      <c r="AZ164" s="149" t="s">
        <v>153</v>
      </c>
      <c r="BA164" s="149" t="s">
        <v>153</v>
      </c>
      <c r="BC164" s="150"/>
      <c r="BE164" s="173"/>
      <c r="BF164" s="150"/>
      <c r="BG164" s="283">
        <f t="shared" si="126"/>
        <v>0</v>
      </c>
      <c r="BH164" s="149">
        <f t="shared" si="127"/>
        <v>0</v>
      </c>
      <c r="BI164" s="149">
        <f t="shared" si="135"/>
        <v>0</v>
      </c>
      <c r="BJ164" s="280">
        <f t="shared" si="136"/>
        <v>0</v>
      </c>
      <c r="BK164" s="356">
        <f t="shared" si="128"/>
        <v>0</v>
      </c>
      <c r="BL164" s="149">
        <f t="shared" si="129"/>
        <v>0</v>
      </c>
      <c r="BM164" s="149">
        <f t="shared" si="137"/>
        <v>0</v>
      </c>
      <c r="BN164" s="278">
        <f t="shared" si="138"/>
        <v>0</v>
      </c>
      <c r="BO164" s="149">
        <f t="shared" si="130"/>
        <v>0</v>
      </c>
      <c r="BP164" s="149">
        <f t="shared" si="131"/>
        <v>0</v>
      </c>
      <c r="BQ164" s="149">
        <f t="shared" si="139"/>
        <v>0</v>
      </c>
      <c r="BR164" s="356">
        <f t="shared" si="132"/>
        <v>0</v>
      </c>
      <c r="BS164" s="149">
        <f t="shared" si="133"/>
        <v>0</v>
      </c>
      <c r="BT164" s="149">
        <f t="shared" si="140"/>
        <v>0</v>
      </c>
      <c r="BU164" s="356">
        <f t="shared" si="107"/>
        <v>0</v>
      </c>
      <c r="BV164" s="149">
        <f t="shared" si="108"/>
        <v>0</v>
      </c>
      <c r="BW164" s="113">
        <f t="shared" si="109"/>
        <v>0</v>
      </c>
      <c r="BX164" s="248">
        <f t="shared" si="110"/>
        <v>0</v>
      </c>
      <c r="BY164" s="175">
        <f t="shared" si="111"/>
        <v>0</v>
      </c>
      <c r="BZ164" s="356">
        <f t="shared" si="141"/>
        <v>0</v>
      </c>
      <c r="CA164" s="149">
        <f t="shared" si="142"/>
        <v>0</v>
      </c>
      <c r="CB164" s="149">
        <f t="shared" si="143"/>
        <v>0</v>
      </c>
      <c r="CC164" s="276">
        <f t="shared" si="144"/>
        <v>0</v>
      </c>
      <c r="CD164" s="248">
        <f t="shared" si="145"/>
        <v>0</v>
      </c>
      <c r="CE164" s="274">
        <f t="shared" si="134"/>
        <v>0</v>
      </c>
      <c r="CF164" s="356">
        <f t="shared" si="146"/>
        <v>0</v>
      </c>
      <c r="CG164" s="149">
        <f t="shared" si="147"/>
        <v>0</v>
      </c>
      <c r="CH164" s="150">
        <f t="shared" si="148"/>
        <v>0</v>
      </c>
      <c r="CI164" s="149">
        <f t="shared" si="112"/>
        <v>0</v>
      </c>
      <c r="CJ164" s="149">
        <f t="shared" si="113"/>
        <v>0</v>
      </c>
      <c r="CK164" s="149">
        <f t="shared" si="114"/>
        <v>0</v>
      </c>
      <c r="CL164" s="149">
        <f t="shared" si="115"/>
        <v>0</v>
      </c>
      <c r="CM164" s="149">
        <f t="shared" si="116"/>
        <v>0</v>
      </c>
      <c r="CN164" s="283">
        <f t="shared" si="149"/>
        <v>0</v>
      </c>
      <c r="CO164" s="149">
        <f t="shared" si="150"/>
        <v>0</v>
      </c>
      <c r="CP164" s="149">
        <f t="shared" si="151"/>
        <v>1</v>
      </c>
      <c r="CQ164" s="283" t="str">
        <f t="shared" si="117"/>
        <v/>
      </c>
      <c r="CR164" s="149" t="str">
        <f t="shared" si="118"/>
        <v xml:space="preserve"> </v>
      </c>
      <c r="CS164" s="149">
        <f t="shared" si="119"/>
        <v>0</v>
      </c>
      <c r="CT164" s="149">
        <v>0</v>
      </c>
      <c r="CU164" s="149">
        <v>0</v>
      </c>
      <c r="CV164" s="149">
        <v>0</v>
      </c>
      <c r="CW164" s="149">
        <v>0</v>
      </c>
      <c r="CX164" s="149">
        <v>0</v>
      </c>
      <c r="CY164" s="149">
        <v>0</v>
      </c>
      <c r="CZ164" s="149">
        <v>0</v>
      </c>
      <c r="DA164" s="149">
        <v>0</v>
      </c>
      <c r="DB164" s="149">
        <v>0</v>
      </c>
      <c r="DC164" s="149">
        <v>0</v>
      </c>
      <c r="DD164" s="149">
        <v>0</v>
      </c>
      <c r="DE164" s="149">
        <v>0</v>
      </c>
      <c r="DF164" s="149">
        <v>0</v>
      </c>
      <c r="DG164" s="149">
        <v>0</v>
      </c>
      <c r="DH164" s="149">
        <v>0</v>
      </c>
      <c r="DI164" s="149">
        <v>0</v>
      </c>
      <c r="DJ164" s="149">
        <v>0</v>
      </c>
      <c r="DK164" s="149">
        <v>0</v>
      </c>
      <c r="DL164" s="149">
        <v>0</v>
      </c>
      <c r="DM164" s="149">
        <v>0</v>
      </c>
      <c r="DN164" s="149">
        <v>0</v>
      </c>
      <c r="DO164" s="149">
        <v>0</v>
      </c>
      <c r="DP164" s="149">
        <v>0</v>
      </c>
      <c r="DQ164" s="149" t="s">
        <v>154</v>
      </c>
      <c r="DR164" s="149">
        <v>0</v>
      </c>
      <c r="DS164" s="149" t="s">
        <v>154</v>
      </c>
      <c r="DT164" s="149" t="s">
        <v>154</v>
      </c>
      <c r="DU164" s="149">
        <v>0</v>
      </c>
      <c r="DV164" s="149">
        <v>0</v>
      </c>
      <c r="DW164" s="149" t="str">
        <f t="shared" si="120"/>
        <v>N</v>
      </c>
      <c r="DX164" s="149" t="str">
        <f t="shared" si="121"/>
        <v/>
      </c>
      <c r="DY164" s="149" t="str">
        <f t="shared" si="122"/>
        <v>N</v>
      </c>
      <c r="DZ164" s="149" t="str">
        <f t="shared" si="123"/>
        <v>N</v>
      </c>
      <c r="EA164" s="149" t="str">
        <f t="shared" si="124"/>
        <v>Not Specified</v>
      </c>
      <c r="EC164" s="149">
        <f t="shared" si="125"/>
        <v>0</v>
      </c>
    </row>
    <row r="165" spans="1:133" s="149" customFormat="1" ht="16.5" customHeight="1">
      <c r="A165" s="149">
        <v>162</v>
      </c>
      <c r="B165" s="149">
        <v>151</v>
      </c>
      <c r="C165" s="150" t="s">
        <v>1094</v>
      </c>
      <c r="D165" s="149" t="s">
        <v>818</v>
      </c>
      <c r="E165" s="149" t="s">
        <v>144</v>
      </c>
      <c r="F165" s="149" t="s">
        <v>264</v>
      </c>
      <c r="G165" s="149" t="s">
        <v>176</v>
      </c>
      <c r="H165" s="168" t="s">
        <v>1095</v>
      </c>
      <c r="I165" s="149" t="s">
        <v>1096</v>
      </c>
      <c r="J165" s="149">
        <v>-0.277</v>
      </c>
      <c r="K165" s="149" t="s">
        <v>1097</v>
      </c>
      <c r="L165" s="149">
        <v>107436</v>
      </c>
      <c r="M165" s="150">
        <v>20</v>
      </c>
      <c r="N165" s="149" t="s">
        <v>150</v>
      </c>
      <c r="O165" s="149">
        <v>2020</v>
      </c>
      <c r="P165" s="150">
        <v>2050</v>
      </c>
      <c r="Q165" s="149" t="s">
        <v>150</v>
      </c>
      <c r="R165" s="149" t="s">
        <v>154</v>
      </c>
      <c r="S165" s="149" t="s">
        <v>155</v>
      </c>
      <c r="T165" s="149" t="s">
        <v>153</v>
      </c>
      <c r="U165" s="151" t="s">
        <v>153</v>
      </c>
      <c r="V165" s="149" t="s">
        <v>153</v>
      </c>
      <c r="W165" s="149" t="s">
        <v>153</v>
      </c>
      <c r="X165" s="152" t="s">
        <v>153</v>
      </c>
      <c r="Y165" s="149" t="s">
        <v>153</v>
      </c>
      <c r="Z165" s="149" t="s">
        <v>153</v>
      </c>
      <c r="AA165" s="150"/>
      <c r="AC165" s="149" t="s">
        <v>167</v>
      </c>
      <c r="AD165" s="149" t="s">
        <v>6</v>
      </c>
      <c r="AE165" s="149" t="s">
        <v>157</v>
      </c>
      <c r="AF165" s="149" t="s">
        <v>157</v>
      </c>
      <c r="AG165" s="149" t="s">
        <v>157</v>
      </c>
      <c r="AH165" s="150" t="s">
        <v>218</v>
      </c>
      <c r="AJ165" s="149" t="s">
        <v>154</v>
      </c>
      <c r="AK165" s="170" t="s">
        <v>153</v>
      </c>
      <c r="AN165" s="150"/>
      <c r="AO165" s="149" t="s">
        <v>219</v>
      </c>
      <c r="AP165" s="149" t="s">
        <v>150</v>
      </c>
      <c r="AQ165" s="149" t="s">
        <v>218</v>
      </c>
      <c r="AR165" s="149" t="s">
        <v>1098</v>
      </c>
      <c r="AS165" s="149">
        <v>2050</v>
      </c>
      <c r="AU165" s="150"/>
      <c r="AV165" s="149" t="s">
        <v>168</v>
      </c>
      <c r="AW165" s="172" t="s">
        <v>168</v>
      </c>
      <c r="AX165" s="149" t="s">
        <v>158</v>
      </c>
      <c r="AY165" s="149" t="s">
        <v>154</v>
      </c>
      <c r="AZ165" s="149" t="s">
        <v>153</v>
      </c>
      <c r="BA165" s="149" t="s">
        <v>153</v>
      </c>
      <c r="BC165" s="150"/>
      <c r="BE165" s="173"/>
      <c r="BF165" s="150"/>
      <c r="BG165" s="283">
        <f t="shared" si="126"/>
        <v>0</v>
      </c>
      <c r="BH165" s="149">
        <f t="shared" si="127"/>
        <v>0</v>
      </c>
      <c r="BI165" s="149">
        <f t="shared" si="135"/>
        <v>1</v>
      </c>
      <c r="BJ165" s="280">
        <f t="shared" si="136"/>
        <v>1</v>
      </c>
      <c r="BK165" s="356">
        <f t="shared" si="128"/>
        <v>0</v>
      </c>
      <c r="BL165" s="149">
        <f t="shared" si="129"/>
        <v>0</v>
      </c>
      <c r="BM165" s="149">
        <f t="shared" si="137"/>
        <v>0</v>
      </c>
      <c r="BN165" s="278">
        <f t="shared" si="138"/>
        <v>0</v>
      </c>
      <c r="BO165" s="149">
        <f t="shared" si="130"/>
        <v>0</v>
      </c>
      <c r="BP165" s="149">
        <f t="shared" si="131"/>
        <v>0</v>
      </c>
      <c r="BQ165" s="149">
        <f t="shared" si="139"/>
        <v>0</v>
      </c>
      <c r="BR165" s="356">
        <f t="shared" si="132"/>
        <v>0</v>
      </c>
      <c r="BS165" s="149">
        <f t="shared" si="133"/>
        <v>0</v>
      </c>
      <c r="BT165" s="149">
        <f t="shared" si="140"/>
        <v>1</v>
      </c>
      <c r="BU165" s="356">
        <f t="shared" si="107"/>
        <v>0</v>
      </c>
      <c r="BV165" s="149">
        <f t="shared" si="108"/>
        <v>0</v>
      </c>
      <c r="BW165" s="113">
        <f t="shared" si="109"/>
        <v>0</v>
      </c>
      <c r="BX165" s="248">
        <f t="shared" si="110"/>
        <v>0</v>
      </c>
      <c r="BY165" s="175">
        <f t="shared" si="111"/>
        <v>0</v>
      </c>
      <c r="BZ165" s="356">
        <f t="shared" si="141"/>
        <v>0</v>
      </c>
      <c r="CA165" s="149">
        <f t="shared" si="142"/>
        <v>0</v>
      </c>
      <c r="CB165" s="149">
        <f t="shared" si="143"/>
        <v>1</v>
      </c>
      <c r="CC165" s="276">
        <f t="shared" si="144"/>
        <v>1</v>
      </c>
      <c r="CD165" s="248">
        <f t="shared" si="145"/>
        <v>1</v>
      </c>
      <c r="CE165" s="274">
        <f t="shared" si="134"/>
        <v>1</v>
      </c>
      <c r="CF165" s="356">
        <f t="shared" si="146"/>
        <v>0</v>
      </c>
      <c r="CG165" s="149">
        <f t="shared" si="147"/>
        <v>0</v>
      </c>
      <c r="CH165" s="150">
        <f t="shared" si="148"/>
        <v>0</v>
      </c>
      <c r="CI165" s="149">
        <f t="shared" si="112"/>
        <v>0</v>
      </c>
      <c r="CJ165" s="149">
        <f t="shared" si="113"/>
        <v>0</v>
      </c>
      <c r="CK165" s="149">
        <f t="shared" si="114"/>
        <v>2</v>
      </c>
      <c r="CL165" s="149">
        <f t="shared" si="115"/>
        <v>2</v>
      </c>
      <c r="CM165" s="149">
        <f t="shared" si="116"/>
        <v>1</v>
      </c>
      <c r="CN165" s="283">
        <f t="shared" si="149"/>
        <v>0</v>
      </c>
      <c r="CO165" s="149">
        <f t="shared" si="150"/>
        <v>0</v>
      </c>
      <c r="CP165" s="149">
        <f t="shared" si="151"/>
        <v>1</v>
      </c>
      <c r="CQ165" s="283" t="str">
        <f t="shared" si="117"/>
        <v/>
      </c>
      <c r="CR165" s="149" t="str">
        <f t="shared" si="118"/>
        <v xml:space="preserve"> 2050</v>
      </c>
      <c r="CS165" s="149">
        <f t="shared" si="119"/>
        <v>2050</v>
      </c>
      <c r="CT165" s="149">
        <v>0</v>
      </c>
      <c r="CU165" s="149">
        <v>0</v>
      </c>
      <c r="CV165" s="149">
        <v>0</v>
      </c>
      <c r="CW165" s="149">
        <v>0</v>
      </c>
      <c r="CX165" s="149">
        <v>0</v>
      </c>
      <c r="CY165" s="149">
        <v>0</v>
      </c>
      <c r="CZ165" s="149">
        <v>1</v>
      </c>
      <c r="DA165" s="149">
        <v>1</v>
      </c>
      <c r="DB165" s="149">
        <v>0</v>
      </c>
      <c r="DC165" s="149">
        <v>0</v>
      </c>
      <c r="DD165" s="149">
        <v>0</v>
      </c>
      <c r="DE165" s="149">
        <v>0</v>
      </c>
      <c r="DF165" s="149">
        <v>0</v>
      </c>
      <c r="DG165" s="149">
        <v>0</v>
      </c>
      <c r="DH165" s="149">
        <v>1</v>
      </c>
      <c r="DI165" s="149">
        <v>1</v>
      </c>
      <c r="DJ165" s="149">
        <v>1</v>
      </c>
      <c r="DK165" s="149">
        <v>0</v>
      </c>
      <c r="DL165" s="149">
        <v>1</v>
      </c>
      <c r="DM165" s="149">
        <v>0</v>
      </c>
      <c r="DN165" s="149">
        <v>0</v>
      </c>
      <c r="DO165" s="149">
        <v>1</v>
      </c>
      <c r="DP165" s="149">
        <v>0</v>
      </c>
      <c r="DQ165" s="149" t="s">
        <v>154</v>
      </c>
      <c r="DR165" s="149" t="s">
        <v>158</v>
      </c>
      <c r="DS165" s="149" t="s">
        <v>154</v>
      </c>
      <c r="DT165" s="149" t="s">
        <v>160</v>
      </c>
      <c r="DU165" s="149" t="s">
        <v>3005</v>
      </c>
      <c r="DV165" s="149">
        <v>0</v>
      </c>
      <c r="DW165" s="149" t="str">
        <f t="shared" si="120"/>
        <v>Y</v>
      </c>
      <c r="DX165" s="149" t="str">
        <f t="shared" si="121"/>
        <v/>
      </c>
      <c r="DY165" s="149" t="str">
        <f t="shared" si="122"/>
        <v>Y</v>
      </c>
      <c r="DZ165" s="149" t="str">
        <f t="shared" si="123"/>
        <v>N</v>
      </c>
      <c r="EA165" s="149" t="str">
        <f t="shared" si="124"/>
        <v>Not Specified</v>
      </c>
      <c r="EC165" s="149">
        <f t="shared" si="125"/>
        <v>2050</v>
      </c>
    </row>
    <row r="166" spans="1:133" s="149" customFormat="1" ht="16.5" customHeight="1">
      <c r="A166" s="149">
        <v>163</v>
      </c>
      <c r="B166" s="149">
        <v>178</v>
      </c>
      <c r="C166" s="150" t="s">
        <v>1099</v>
      </c>
      <c r="D166" s="149" t="s">
        <v>333</v>
      </c>
      <c r="E166" s="149" t="s">
        <v>229</v>
      </c>
      <c r="F166" s="149" t="s">
        <v>686</v>
      </c>
      <c r="G166" s="149" t="s">
        <v>176</v>
      </c>
      <c r="H166" s="168" t="s">
        <v>1100</v>
      </c>
      <c r="I166" s="149" t="s">
        <v>1101</v>
      </c>
      <c r="J166" s="149">
        <v>0.132</v>
      </c>
      <c r="K166" s="149" t="s">
        <v>1102</v>
      </c>
      <c r="L166" s="149">
        <v>236226</v>
      </c>
      <c r="M166" s="150">
        <v>20</v>
      </c>
      <c r="N166" s="149" t="s">
        <v>154</v>
      </c>
      <c r="O166" s="149" t="s">
        <v>153</v>
      </c>
      <c r="P166" s="150" t="s">
        <v>153</v>
      </c>
      <c r="Q166" s="149" t="s">
        <v>154</v>
      </c>
      <c r="R166" s="149" t="s">
        <v>154</v>
      </c>
      <c r="S166" s="149" t="s">
        <v>153</v>
      </c>
      <c r="T166" s="149" t="s">
        <v>153</v>
      </c>
      <c r="U166" s="151" t="s">
        <v>153</v>
      </c>
      <c r="V166" s="149" t="s">
        <v>153</v>
      </c>
      <c r="W166" s="149" t="s">
        <v>153</v>
      </c>
      <c r="X166" s="152" t="s">
        <v>153</v>
      </c>
      <c r="Y166" s="149" t="s">
        <v>153</v>
      </c>
      <c r="Z166" s="149" t="s">
        <v>153</v>
      </c>
      <c r="AA166" s="150"/>
      <c r="AC166" s="149" t="s">
        <v>202</v>
      </c>
      <c r="AD166" s="149" t="s">
        <v>5</v>
      </c>
      <c r="AE166" s="149" t="s">
        <v>157</v>
      </c>
      <c r="AF166" s="149" t="s">
        <v>157</v>
      </c>
      <c r="AG166" s="149" t="s">
        <v>168</v>
      </c>
      <c r="AH166" s="150" t="s">
        <v>159</v>
      </c>
      <c r="AI166" s="149" t="s">
        <v>160</v>
      </c>
      <c r="AJ166" s="149" t="s">
        <v>150</v>
      </c>
      <c r="AK166" s="170" t="s">
        <v>153</v>
      </c>
      <c r="AL166" s="149">
        <v>2030</v>
      </c>
      <c r="AN166" s="150"/>
      <c r="AP166" s="149" t="s">
        <v>154</v>
      </c>
      <c r="AQ166" s="149" t="s">
        <v>153</v>
      </c>
      <c r="AR166" s="149" t="s">
        <v>153</v>
      </c>
      <c r="AU166" s="150"/>
      <c r="AV166" s="149" t="s">
        <v>168</v>
      </c>
      <c r="AW166" s="172" t="s">
        <v>168</v>
      </c>
      <c r="AX166" s="149" t="s">
        <v>158</v>
      </c>
      <c r="AY166" s="149" t="s">
        <v>154</v>
      </c>
      <c r="AZ166" s="149" t="s">
        <v>153</v>
      </c>
      <c r="BA166" s="149" t="s">
        <v>153</v>
      </c>
      <c r="BC166" s="150"/>
      <c r="BE166" s="173"/>
      <c r="BF166" s="150"/>
      <c r="BG166" s="283">
        <f t="shared" si="126"/>
        <v>0</v>
      </c>
      <c r="BH166" s="149">
        <f t="shared" si="127"/>
        <v>0</v>
      </c>
      <c r="BI166" s="149">
        <f t="shared" si="135"/>
        <v>0</v>
      </c>
      <c r="BJ166" s="280">
        <f t="shared" si="136"/>
        <v>0</v>
      </c>
      <c r="BK166" s="356">
        <f t="shared" si="128"/>
        <v>0</v>
      </c>
      <c r="BL166" s="149">
        <f t="shared" si="129"/>
        <v>0</v>
      </c>
      <c r="BM166" s="149">
        <f t="shared" si="137"/>
        <v>0</v>
      </c>
      <c r="BN166" s="278">
        <f t="shared" si="138"/>
        <v>0</v>
      </c>
      <c r="BO166" s="149">
        <f t="shared" si="130"/>
        <v>0</v>
      </c>
      <c r="BP166" s="149">
        <f t="shared" si="131"/>
        <v>0</v>
      </c>
      <c r="BQ166" s="149">
        <f t="shared" si="139"/>
        <v>0</v>
      </c>
      <c r="BR166" s="356">
        <f t="shared" si="132"/>
        <v>0</v>
      </c>
      <c r="BS166" s="149">
        <f t="shared" si="133"/>
        <v>0</v>
      </c>
      <c r="BT166" s="149">
        <f t="shared" si="140"/>
        <v>0</v>
      </c>
      <c r="BU166" s="356">
        <f t="shared" si="107"/>
        <v>0</v>
      </c>
      <c r="BV166" s="149">
        <f t="shared" si="108"/>
        <v>1</v>
      </c>
      <c r="BW166" s="113">
        <f t="shared" si="109"/>
        <v>0</v>
      </c>
      <c r="BX166" s="248">
        <f t="shared" si="110"/>
        <v>0</v>
      </c>
      <c r="BY166" s="175">
        <f t="shared" si="111"/>
        <v>1</v>
      </c>
      <c r="BZ166" s="356">
        <f t="shared" si="141"/>
        <v>0</v>
      </c>
      <c r="CA166" s="149">
        <f t="shared" si="142"/>
        <v>0</v>
      </c>
      <c r="CB166" s="149">
        <f t="shared" si="143"/>
        <v>0</v>
      </c>
      <c r="CC166" s="276">
        <f t="shared" si="144"/>
        <v>0</v>
      </c>
      <c r="CD166" s="248">
        <f t="shared" si="145"/>
        <v>0</v>
      </c>
      <c r="CE166" s="274">
        <f t="shared" si="134"/>
        <v>1</v>
      </c>
      <c r="CF166" s="356">
        <f t="shared" si="146"/>
        <v>0</v>
      </c>
      <c r="CG166" s="149">
        <f t="shared" si="147"/>
        <v>0</v>
      </c>
      <c r="CH166" s="150">
        <f t="shared" si="148"/>
        <v>0</v>
      </c>
      <c r="CI166" s="149">
        <f t="shared" si="112"/>
        <v>0</v>
      </c>
      <c r="CJ166" s="149">
        <f t="shared" si="113"/>
        <v>1</v>
      </c>
      <c r="CK166" s="149">
        <f t="shared" si="114"/>
        <v>0</v>
      </c>
      <c r="CL166" s="149">
        <f t="shared" si="115"/>
        <v>1</v>
      </c>
      <c r="CM166" s="149">
        <f t="shared" si="116"/>
        <v>1</v>
      </c>
      <c r="CN166" s="283">
        <f t="shared" si="149"/>
        <v>0</v>
      </c>
      <c r="CO166" s="149">
        <f t="shared" si="150"/>
        <v>0</v>
      </c>
      <c r="CP166" s="149">
        <f t="shared" si="151"/>
        <v>1</v>
      </c>
      <c r="CQ166" s="283" t="str">
        <f t="shared" si="117"/>
        <v/>
      </c>
      <c r="CR166" s="149" t="str">
        <f t="shared" si="118"/>
        <v xml:space="preserve"> </v>
      </c>
      <c r="CS166" s="149">
        <f t="shared" si="119"/>
        <v>0</v>
      </c>
      <c r="CT166" s="149">
        <v>0</v>
      </c>
      <c r="CU166" s="149">
        <v>1</v>
      </c>
      <c r="CV166" s="149">
        <v>0</v>
      </c>
      <c r="CW166" s="149">
        <v>1</v>
      </c>
      <c r="CX166" s="149">
        <v>0</v>
      </c>
      <c r="CY166" s="149">
        <v>0</v>
      </c>
      <c r="CZ166" s="149">
        <v>0</v>
      </c>
      <c r="DA166" s="149">
        <v>1</v>
      </c>
      <c r="DB166" s="149">
        <v>0</v>
      </c>
      <c r="DC166" s="149">
        <v>0</v>
      </c>
      <c r="DD166" s="149">
        <v>0</v>
      </c>
      <c r="DE166" s="149">
        <v>0</v>
      </c>
      <c r="DF166" s="149">
        <v>0</v>
      </c>
      <c r="DG166" s="149">
        <v>0</v>
      </c>
      <c r="DH166" s="149">
        <v>0</v>
      </c>
      <c r="DI166" s="149">
        <v>0</v>
      </c>
      <c r="DJ166" s="149">
        <v>1</v>
      </c>
      <c r="DK166" s="149">
        <v>1</v>
      </c>
      <c r="DL166" s="149">
        <v>1</v>
      </c>
      <c r="DM166" s="149">
        <v>1</v>
      </c>
      <c r="DN166" s="149">
        <v>0</v>
      </c>
      <c r="DO166" s="149">
        <v>1</v>
      </c>
      <c r="DP166" s="149">
        <v>0</v>
      </c>
      <c r="DQ166" s="149" t="s">
        <v>154</v>
      </c>
      <c r="DR166" s="149">
        <v>0</v>
      </c>
      <c r="DS166" s="149" t="s">
        <v>7859</v>
      </c>
      <c r="DT166" s="149" t="s">
        <v>160</v>
      </c>
      <c r="DU166" s="149" t="s">
        <v>150</v>
      </c>
      <c r="DV166" s="149" t="s">
        <v>3005</v>
      </c>
      <c r="DW166" s="149" t="str">
        <f t="shared" si="120"/>
        <v>N</v>
      </c>
      <c r="DX166" s="149" t="str">
        <f t="shared" si="121"/>
        <v/>
      </c>
      <c r="DY166" s="149" t="str">
        <f t="shared" si="122"/>
        <v>N</v>
      </c>
      <c r="DZ166" s="149" t="str">
        <f t="shared" si="123"/>
        <v>Y</v>
      </c>
      <c r="EA166" s="149" t="str">
        <f t="shared" si="124"/>
        <v>Not Specified</v>
      </c>
      <c r="EC166" s="149">
        <f t="shared" si="125"/>
        <v>0</v>
      </c>
    </row>
    <row r="167" spans="1:133" s="149" customFormat="1" ht="16.5" customHeight="1">
      <c r="A167" s="149">
        <v>164</v>
      </c>
      <c r="B167" s="149">
        <v>129</v>
      </c>
      <c r="C167" s="150" t="s">
        <v>1103</v>
      </c>
      <c r="D167" s="149" t="s">
        <v>415</v>
      </c>
      <c r="E167" s="149" t="s">
        <v>244</v>
      </c>
      <c r="F167" s="149" t="s">
        <v>175</v>
      </c>
      <c r="G167" s="149" t="s">
        <v>176</v>
      </c>
      <c r="H167" s="168" t="s">
        <v>1104</v>
      </c>
      <c r="I167" s="149" t="s">
        <v>1105</v>
      </c>
      <c r="J167" s="149">
        <v>-0.708</v>
      </c>
      <c r="K167" s="149" t="s">
        <v>1106</v>
      </c>
      <c r="L167" s="149">
        <v>121737</v>
      </c>
      <c r="M167" s="150">
        <v>21</v>
      </c>
      <c r="N167" s="149" t="s">
        <v>154</v>
      </c>
      <c r="O167" s="149" t="s">
        <v>153</v>
      </c>
      <c r="P167" s="150" t="s">
        <v>153</v>
      </c>
      <c r="Q167" s="149" t="s">
        <v>154</v>
      </c>
      <c r="R167" s="149" t="s">
        <v>154</v>
      </c>
      <c r="S167" s="149" t="s">
        <v>153</v>
      </c>
      <c r="T167" s="149" t="s">
        <v>153</v>
      </c>
      <c r="U167" s="151" t="s">
        <v>153</v>
      </c>
      <c r="V167" s="149" t="s">
        <v>153</v>
      </c>
      <c r="W167" s="149" t="s">
        <v>153</v>
      </c>
      <c r="X167" s="152" t="s">
        <v>153</v>
      </c>
      <c r="Y167" s="149" t="s">
        <v>153</v>
      </c>
      <c r="Z167" s="149" t="s">
        <v>153</v>
      </c>
      <c r="AA167" s="150"/>
      <c r="AC167" s="149" t="s">
        <v>153</v>
      </c>
      <c r="AD167" s="149" t="s">
        <v>153</v>
      </c>
      <c r="AE167" s="149" t="s">
        <v>153</v>
      </c>
      <c r="AF167" s="149" t="s">
        <v>153</v>
      </c>
      <c r="AG167" s="149" t="s">
        <v>153</v>
      </c>
      <c r="AH167" s="150" t="s">
        <v>153</v>
      </c>
      <c r="AI167" s="149" t="s">
        <v>180</v>
      </c>
      <c r="AJ167" s="149" t="s">
        <v>154</v>
      </c>
      <c r="AK167" s="170" t="s">
        <v>153</v>
      </c>
      <c r="AL167" s="149">
        <v>2060</v>
      </c>
      <c r="AN167" s="150"/>
      <c r="AP167" s="149" t="s">
        <v>154</v>
      </c>
      <c r="AQ167" s="149" t="s">
        <v>153</v>
      </c>
      <c r="AR167" s="149" t="s">
        <v>153</v>
      </c>
      <c r="AU167" s="150"/>
      <c r="AV167" s="188" t="s">
        <v>168</v>
      </c>
      <c r="AW167" s="172" t="s">
        <v>153</v>
      </c>
      <c r="AX167" s="149" t="s">
        <v>153</v>
      </c>
      <c r="AY167" s="149" t="s">
        <v>154</v>
      </c>
      <c r="AZ167" s="149" t="s">
        <v>153</v>
      </c>
      <c r="BA167" s="149" t="s">
        <v>153</v>
      </c>
      <c r="BC167" s="150"/>
      <c r="BE167" s="173"/>
      <c r="BF167" s="150"/>
      <c r="BG167" s="283">
        <f t="shared" si="126"/>
        <v>0</v>
      </c>
      <c r="BH167" s="149">
        <f t="shared" si="127"/>
        <v>0</v>
      </c>
      <c r="BI167" s="149">
        <f t="shared" si="135"/>
        <v>0</v>
      </c>
      <c r="BJ167" s="280">
        <f t="shared" si="136"/>
        <v>0</v>
      </c>
      <c r="BK167" s="356">
        <f t="shared" si="128"/>
        <v>0</v>
      </c>
      <c r="BL167" s="149">
        <f t="shared" si="129"/>
        <v>0</v>
      </c>
      <c r="BM167" s="149">
        <f t="shared" si="137"/>
        <v>0</v>
      </c>
      <c r="BN167" s="278">
        <f t="shared" si="138"/>
        <v>0</v>
      </c>
      <c r="BO167" s="149">
        <f t="shared" si="130"/>
        <v>0</v>
      </c>
      <c r="BP167" s="149">
        <f t="shared" si="131"/>
        <v>0</v>
      </c>
      <c r="BQ167" s="149">
        <f t="shared" si="139"/>
        <v>0</v>
      </c>
      <c r="BR167" s="356">
        <f t="shared" si="132"/>
        <v>0</v>
      </c>
      <c r="BS167" s="149">
        <f t="shared" si="133"/>
        <v>0</v>
      </c>
      <c r="BT167" s="149">
        <f t="shared" si="140"/>
        <v>0</v>
      </c>
      <c r="BU167" s="356">
        <f t="shared" si="107"/>
        <v>0</v>
      </c>
      <c r="BV167" s="149">
        <f t="shared" si="108"/>
        <v>0</v>
      </c>
      <c r="BW167" s="113">
        <f t="shared" si="109"/>
        <v>0</v>
      </c>
      <c r="BX167" s="248">
        <f t="shared" si="110"/>
        <v>1</v>
      </c>
      <c r="BY167" s="175">
        <f t="shared" si="111"/>
        <v>0</v>
      </c>
      <c r="BZ167" s="356">
        <f t="shared" si="141"/>
        <v>0</v>
      </c>
      <c r="CA167" s="149">
        <f t="shared" si="142"/>
        <v>0</v>
      </c>
      <c r="CB167" s="149">
        <f t="shared" si="143"/>
        <v>0</v>
      </c>
      <c r="CC167" s="276">
        <f t="shared" si="144"/>
        <v>0</v>
      </c>
      <c r="CD167" s="248">
        <f t="shared" si="145"/>
        <v>1</v>
      </c>
      <c r="CE167" s="274">
        <f t="shared" si="134"/>
        <v>0</v>
      </c>
      <c r="CF167" s="356">
        <f t="shared" si="146"/>
        <v>0</v>
      </c>
      <c r="CG167" s="149">
        <f t="shared" si="147"/>
        <v>0</v>
      </c>
      <c r="CH167" s="150">
        <f t="shared" si="148"/>
        <v>0</v>
      </c>
      <c r="CI167" s="149">
        <f t="shared" si="112"/>
        <v>0</v>
      </c>
      <c r="CJ167" s="149">
        <f t="shared" si="113"/>
        <v>0</v>
      </c>
      <c r="CK167" s="149">
        <f t="shared" si="114"/>
        <v>0</v>
      </c>
      <c r="CL167" s="149">
        <f t="shared" si="115"/>
        <v>0</v>
      </c>
      <c r="CM167" s="149">
        <f t="shared" si="116"/>
        <v>0</v>
      </c>
      <c r="CN167" s="283">
        <f t="shared" si="149"/>
        <v>0</v>
      </c>
      <c r="CO167" s="149">
        <f t="shared" si="150"/>
        <v>0</v>
      </c>
      <c r="CP167" s="149">
        <f t="shared" si="151"/>
        <v>1</v>
      </c>
      <c r="CQ167" s="283" t="str">
        <f t="shared" si="117"/>
        <v/>
      </c>
      <c r="CR167" s="149" t="str">
        <f t="shared" si="118"/>
        <v xml:space="preserve"> </v>
      </c>
      <c r="CS167" s="149">
        <f t="shared" si="119"/>
        <v>0</v>
      </c>
      <c r="CT167" s="149">
        <v>0</v>
      </c>
      <c r="CU167" s="149">
        <v>0</v>
      </c>
      <c r="CV167" s="149">
        <v>0</v>
      </c>
      <c r="CW167" s="149">
        <v>0</v>
      </c>
      <c r="CX167" s="149">
        <v>0</v>
      </c>
      <c r="CY167" s="149">
        <v>0</v>
      </c>
      <c r="CZ167" s="149">
        <v>0</v>
      </c>
      <c r="DA167" s="149">
        <v>0</v>
      </c>
      <c r="DB167" s="149">
        <v>0</v>
      </c>
      <c r="DC167" s="149">
        <v>0</v>
      </c>
      <c r="DD167" s="149">
        <v>0</v>
      </c>
      <c r="DE167" s="149">
        <v>0</v>
      </c>
      <c r="DF167" s="149">
        <v>0</v>
      </c>
      <c r="DG167" s="149">
        <v>0</v>
      </c>
      <c r="DH167" s="149">
        <v>0</v>
      </c>
      <c r="DI167" s="149">
        <v>0</v>
      </c>
      <c r="DJ167" s="149">
        <v>0</v>
      </c>
      <c r="DK167" s="149">
        <v>0</v>
      </c>
      <c r="DL167" s="149">
        <v>0</v>
      </c>
      <c r="DM167" s="149">
        <v>0</v>
      </c>
      <c r="DN167" s="149">
        <v>0</v>
      </c>
      <c r="DO167" s="149">
        <v>0</v>
      </c>
      <c r="DP167" s="149">
        <v>0</v>
      </c>
      <c r="DQ167" s="149" t="s">
        <v>154</v>
      </c>
      <c r="DR167" s="149">
        <v>0</v>
      </c>
      <c r="DS167" s="149" t="s">
        <v>154</v>
      </c>
      <c r="DT167" s="149" t="s">
        <v>180</v>
      </c>
      <c r="DU167" s="149" t="s">
        <v>3005</v>
      </c>
      <c r="DV167" s="149">
        <v>0</v>
      </c>
      <c r="DW167" s="149" t="str">
        <f t="shared" si="120"/>
        <v>N</v>
      </c>
      <c r="DX167" s="149" t="str">
        <f t="shared" si="121"/>
        <v/>
      </c>
      <c r="DY167" s="149" t="str">
        <f t="shared" si="122"/>
        <v>N</v>
      </c>
      <c r="DZ167" s="149" t="str">
        <f t="shared" si="123"/>
        <v>N</v>
      </c>
      <c r="EA167" s="149" t="str">
        <f t="shared" si="124"/>
        <v>Not Specified</v>
      </c>
      <c r="EC167" s="149">
        <f t="shared" si="125"/>
        <v>0</v>
      </c>
    </row>
    <row r="168" spans="1:133" s="149" customFormat="1" ht="16.5" customHeight="1">
      <c r="A168" s="149">
        <v>165</v>
      </c>
      <c r="B168" s="149">
        <v>157</v>
      </c>
      <c r="C168" s="150" t="s">
        <v>1107</v>
      </c>
      <c r="D168" s="149" t="s">
        <v>599</v>
      </c>
      <c r="E168" s="149" t="s">
        <v>184</v>
      </c>
      <c r="F168" s="149" t="s">
        <v>175</v>
      </c>
      <c r="G168" s="149" t="s">
        <v>176</v>
      </c>
      <c r="H168" s="168" t="s">
        <v>1108</v>
      </c>
      <c r="I168" s="149" t="s">
        <v>1109</v>
      </c>
      <c r="J168" s="149">
        <v>-0.019</v>
      </c>
      <c r="K168" s="149" t="s">
        <v>1110</v>
      </c>
      <c r="L168" s="149">
        <v>32863</v>
      </c>
      <c r="M168" s="150">
        <v>13</v>
      </c>
      <c r="N168" s="149" t="s">
        <v>154</v>
      </c>
      <c r="O168" s="149" t="s">
        <v>153</v>
      </c>
      <c r="P168" s="150" t="s">
        <v>153</v>
      </c>
      <c r="Q168" s="149" t="s">
        <v>154</v>
      </c>
      <c r="R168" s="149" t="s">
        <v>154</v>
      </c>
      <c r="S168" s="149" t="s">
        <v>153</v>
      </c>
      <c r="T168" s="149" t="s">
        <v>153</v>
      </c>
      <c r="U168" s="151" t="s">
        <v>153</v>
      </c>
      <c r="V168" s="149" t="s">
        <v>153</v>
      </c>
      <c r="W168" s="149" t="s">
        <v>153</v>
      </c>
      <c r="X168" s="152" t="s">
        <v>153</v>
      </c>
      <c r="Y168" s="149" t="s">
        <v>153</v>
      </c>
      <c r="Z168" s="149" t="s">
        <v>153</v>
      </c>
      <c r="AA168" s="150"/>
      <c r="AC168" s="149" t="s">
        <v>202</v>
      </c>
      <c r="AD168" s="149" t="s">
        <v>5</v>
      </c>
      <c r="AE168" s="149" t="s">
        <v>168</v>
      </c>
      <c r="AF168" s="149" t="s">
        <v>168</v>
      </c>
      <c r="AG168" s="149" t="s">
        <v>168</v>
      </c>
      <c r="AH168" s="150" t="s">
        <v>153</v>
      </c>
      <c r="AI168" s="149" t="s">
        <v>180</v>
      </c>
      <c r="AJ168" s="149" t="s">
        <v>154</v>
      </c>
      <c r="AK168" s="170" t="s">
        <v>1111</v>
      </c>
      <c r="AL168" s="149">
        <v>2060</v>
      </c>
      <c r="AN168" s="150"/>
      <c r="AP168" s="149" t="s">
        <v>154</v>
      </c>
      <c r="AQ168" s="149" t="s">
        <v>153</v>
      </c>
      <c r="AR168" s="149" t="s">
        <v>153</v>
      </c>
      <c r="AU168" s="150"/>
      <c r="AV168" s="149" t="s">
        <v>168</v>
      </c>
      <c r="AW168" s="172" t="s">
        <v>171</v>
      </c>
      <c r="AX168" s="149" t="s">
        <v>158</v>
      </c>
      <c r="AY168" s="149" t="s">
        <v>154</v>
      </c>
      <c r="AZ168" s="149" t="s">
        <v>153</v>
      </c>
      <c r="BA168" s="149" t="s">
        <v>153</v>
      </c>
      <c r="BC168" s="150"/>
      <c r="BE168" s="173"/>
      <c r="BF168" s="150"/>
      <c r="BG168" s="283">
        <f t="shared" si="126"/>
        <v>0</v>
      </c>
      <c r="BH168" s="149">
        <f t="shared" si="127"/>
        <v>0</v>
      </c>
      <c r="BI168" s="149">
        <f t="shared" si="135"/>
        <v>0</v>
      </c>
      <c r="BJ168" s="280">
        <f t="shared" si="136"/>
        <v>0</v>
      </c>
      <c r="BK168" s="356">
        <f t="shared" si="128"/>
        <v>0</v>
      </c>
      <c r="BL168" s="149">
        <f t="shared" si="129"/>
        <v>0</v>
      </c>
      <c r="BM168" s="149">
        <f t="shared" si="137"/>
        <v>0</v>
      </c>
      <c r="BN168" s="278">
        <f t="shared" si="138"/>
        <v>0</v>
      </c>
      <c r="BO168" s="149">
        <f t="shared" si="130"/>
        <v>0</v>
      </c>
      <c r="BP168" s="149">
        <f t="shared" si="131"/>
        <v>0</v>
      </c>
      <c r="BQ168" s="149">
        <f t="shared" si="139"/>
        <v>0</v>
      </c>
      <c r="BR168" s="356">
        <f t="shared" si="132"/>
        <v>0</v>
      </c>
      <c r="BS168" s="149">
        <f t="shared" si="133"/>
        <v>0</v>
      </c>
      <c r="BT168" s="149">
        <f t="shared" si="140"/>
        <v>0</v>
      </c>
      <c r="BU168" s="356">
        <f t="shared" si="107"/>
        <v>0</v>
      </c>
      <c r="BV168" s="149">
        <f t="shared" si="108"/>
        <v>0</v>
      </c>
      <c r="BW168" s="113">
        <f t="shared" si="109"/>
        <v>0</v>
      </c>
      <c r="BX168" s="248">
        <f t="shared" si="110"/>
        <v>1</v>
      </c>
      <c r="BY168" s="175">
        <f t="shared" si="111"/>
        <v>0</v>
      </c>
      <c r="BZ168" s="356">
        <f t="shared" si="141"/>
        <v>0</v>
      </c>
      <c r="CA168" s="149">
        <f t="shared" si="142"/>
        <v>0</v>
      </c>
      <c r="CB168" s="149">
        <f t="shared" si="143"/>
        <v>0</v>
      </c>
      <c r="CC168" s="276">
        <f t="shared" si="144"/>
        <v>0</v>
      </c>
      <c r="CD168" s="248">
        <f t="shared" si="145"/>
        <v>1</v>
      </c>
      <c r="CE168" s="274">
        <f t="shared" si="134"/>
        <v>0</v>
      </c>
      <c r="CF168" s="356">
        <f t="shared" si="146"/>
        <v>0</v>
      </c>
      <c r="CG168" s="149">
        <f t="shared" si="147"/>
        <v>0</v>
      </c>
      <c r="CH168" s="150">
        <f t="shared" si="148"/>
        <v>0</v>
      </c>
      <c r="CI168" s="149">
        <f t="shared" si="112"/>
        <v>0</v>
      </c>
      <c r="CJ168" s="149">
        <f t="shared" si="113"/>
        <v>0</v>
      </c>
      <c r="CK168" s="149">
        <f t="shared" si="114"/>
        <v>0</v>
      </c>
      <c r="CL168" s="149">
        <f t="shared" si="115"/>
        <v>0</v>
      </c>
      <c r="CM168" s="149">
        <f t="shared" si="116"/>
        <v>0</v>
      </c>
      <c r="CN168" s="283">
        <f t="shared" si="149"/>
        <v>0</v>
      </c>
      <c r="CO168" s="149">
        <f t="shared" si="150"/>
        <v>0</v>
      </c>
      <c r="CP168" s="149">
        <f t="shared" si="151"/>
        <v>1</v>
      </c>
      <c r="CQ168" s="283" t="str">
        <f t="shared" si="117"/>
        <v/>
      </c>
      <c r="CR168" s="149" t="str">
        <f t="shared" si="118"/>
        <v xml:space="preserve"> </v>
      </c>
      <c r="CS168" s="149">
        <f t="shared" si="119"/>
        <v>0</v>
      </c>
      <c r="CT168" s="149">
        <v>0</v>
      </c>
      <c r="CU168" s="149">
        <v>0</v>
      </c>
      <c r="CV168" s="149">
        <v>0</v>
      </c>
      <c r="CW168" s="149">
        <v>0</v>
      </c>
      <c r="CX168" s="149">
        <v>0</v>
      </c>
      <c r="CY168" s="149">
        <v>0</v>
      </c>
      <c r="CZ168" s="149">
        <v>0</v>
      </c>
      <c r="DA168" s="149">
        <v>0</v>
      </c>
      <c r="DB168" s="149">
        <v>0</v>
      </c>
      <c r="DC168" s="149">
        <v>0</v>
      </c>
      <c r="DD168" s="149">
        <v>0</v>
      </c>
      <c r="DE168" s="149">
        <v>0</v>
      </c>
      <c r="DF168" s="149">
        <v>0</v>
      </c>
      <c r="DG168" s="149">
        <v>0</v>
      </c>
      <c r="DH168" s="149">
        <v>0</v>
      </c>
      <c r="DI168" s="149">
        <v>0</v>
      </c>
      <c r="DJ168" s="149">
        <v>0</v>
      </c>
      <c r="DK168" s="149">
        <v>0</v>
      </c>
      <c r="DL168" s="149">
        <v>0</v>
      </c>
      <c r="DM168" s="149">
        <v>0</v>
      </c>
      <c r="DN168" s="149">
        <v>0</v>
      </c>
      <c r="DO168" s="149">
        <v>0</v>
      </c>
      <c r="DP168" s="149">
        <v>0</v>
      </c>
      <c r="DQ168" s="149" t="s">
        <v>154</v>
      </c>
      <c r="DR168" s="149">
        <v>0</v>
      </c>
      <c r="DS168" s="149" t="s">
        <v>154</v>
      </c>
      <c r="DT168" s="149" t="s">
        <v>180</v>
      </c>
      <c r="DU168" s="149" t="s">
        <v>3005</v>
      </c>
      <c r="DV168" s="149">
        <v>0</v>
      </c>
      <c r="DW168" s="149" t="str">
        <f t="shared" si="120"/>
        <v>N</v>
      </c>
      <c r="DX168" s="149" t="str">
        <f t="shared" si="121"/>
        <v/>
      </c>
      <c r="DY168" s="149" t="str">
        <f t="shared" si="122"/>
        <v>N</v>
      </c>
      <c r="DZ168" s="149" t="str">
        <f t="shared" si="123"/>
        <v>N</v>
      </c>
      <c r="EA168" s="149" t="str">
        <f t="shared" si="124"/>
        <v>Not Specified</v>
      </c>
      <c r="EC168" s="149">
        <f t="shared" si="125"/>
        <v>0</v>
      </c>
    </row>
    <row r="169" spans="1:133" s="149" customFormat="1" ht="16.5" customHeight="1">
      <c r="A169" s="149">
        <v>166</v>
      </c>
      <c r="B169" s="149">
        <v>175</v>
      </c>
      <c r="C169" s="150" t="s">
        <v>1112</v>
      </c>
      <c r="D169" s="149" t="s">
        <v>641</v>
      </c>
      <c r="E169" s="149" t="s">
        <v>642</v>
      </c>
      <c r="F169" s="149" t="s">
        <v>175</v>
      </c>
      <c r="G169" s="149" t="s">
        <v>176</v>
      </c>
      <c r="H169" s="168" t="s">
        <v>1113</v>
      </c>
      <c r="I169" s="149" t="s">
        <v>1114</v>
      </c>
      <c r="J169" s="149">
        <v>0.689</v>
      </c>
      <c r="K169" s="149" t="s">
        <v>1115</v>
      </c>
      <c r="L169" s="149">
        <v>103046</v>
      </c>
      <c r="M169" s="150">
        <v>14</v>
      </c>
      <c r="N169" s="149" t="s">
        <v>154</v>
      </c>
      <c r="O169" s="149" t="s">
        <v>153</v>
      </c>
      <c r="P169" s="150" t="s">
        <v>153</v>
      </c>
      <c r="Q169" s="149" t="s">
        <v>154</v>
      </c>
      <c r="R169" s="149" t="s">
        <v>154</v>
      </c>
      <c r="S169" s="149" t="s">
        <v>153</v>
      </c>
      <c r="T169" s="149" t="s">
        <v>153</v>
      </c>
      <c r="U169" s="151" t="s">
        <v>153</v>
      </c>
      <c r="V169" s="149" t="s">
        <v>153</v>
      </c>
      <c r="W169" s="149" t="s">
        <v>153</v>
      </c>
      <c r="X169" s="152" t="s">
        <v>153</v>
      </c>
      <c r="Y169" s="149" t="s">
        <v>153</v>
      </c>
      <c r="Z169" s="149" t="s">
        <v>153</v>
      </c>
      <c r="AA169" s="150"/>
      <c r="AC169" s="149" t="s">
        <v>202</v>
      </c>
      <c r="AD169" s="149" t="s">
        <v>5</v>
      </c>
      <c r="AE169" s="149" t="s">
        <v>157</v>
      </c>
      <c r="AF169" s="149" t="s">
        <v>157</v>
      </c>
      <c r="AG169" s="149" t="s">
        <v>158</v>
      </c>
      <c r="AH169" s="150" t="s">
        <v>159</v>
      </c>
      <c r="AI169" s="149" t="s">
        <v>160</v>
      </c>
      <c r="AJ169" s="149" t="s">
        <v>150</v>
      </c>
      <c r="AK169" s="170" t="s">
        <v>1116</v>
      </c>
      <c r="AL169" s="149">
        <v>2049</v>
      </c>
      <c r="AN169" s="150"/>
      <c r="AP169" s="149" t="s">
        <v>154</v>
      </c>
      <c r="AQ169" s="149" t="s">
        <v>153</v>
      </c>
      <c r="AR169" s="149" t="s">
        <v>153</v>
      </c>
      <c r="AU169" s="150"/>
      <c r="AV169" s="149" t="s">
        <v>168</v>
      </c>
      <c r="AW169" s="172" t="s">
        <v>168</v>
      </c>
      <c r="AX169" s="149" t="s">
        <v>158</v>
      </c>
      <c r="AY169" s="149" t="s">
        <v>154</v>
      </c>
      <c r="AZ169" s="149" t="s">
        <v>153</v>
      </c>
      <c r="BA169" s="149" t="s">
        <v>153</v>
      </c>
      <c r="BC169" s="150"/>
      <c r="BE169" s="173"/>
      <c r="BF169" s="150"/>
      <c r="BG169" s="283">
        <f t="shared" si="126"/>
        <v>0</v>
      </c>
      <c r="BH169" s="149">
        <f t="shared" si="127"/>
        <v>0</v>
      </c>
      <c r="BI169" s="149">
        <f t="shared" si="135"/>
        <v>0</v>
      </c>
      <c r="BJ169" s="280">
        <f t="shared" si="136"/>
        <v>0</v>
      </c>
      <c r="BK169" s="356">
        <f t="shared" si="128"/>
        <v>0</v>
      </c>
      <c r="BL169" s="149">
        <f t="shared" si="129"/>
        <v>0</v>
      </c>
      <c r="BM169" s="149">
        <f t="shared" si="137"/>
        <v>0</v>
      </c>
      <c r="BN169" s="278">
        <f t="shared" si="138"/>
        <v>0</v>
      </c>
      <c r="BO169" s="149">
        <f t="shared" si="130"/>
        <v>0</v>
      </c>
      <c r="BP169" s="149">
        <f t="shared" si="131"/>
        <v>0</v>
      </c>
      <c r="BQ169" s="149">
        <f t="shared" si="139"/>
        <v>0</v>
      </c>
      <c r="BR169" s="356">
        <f t="shared" si="132"/>
        <v>0</v>
      </c>
      <c r="BS169" s="149">
        <f t="shared" si="133"/>
        <v>0</v>
      </c>
      <c r="BT169" s="149">
        <f t="shared" si="140"/>
        <v>0</v>
      </c>
      <c r="BU169" s="356">
        <f t="shared" si="107"/>
        <v>0</v>
      </c>
      <c r="BV169" s="149">
        <f t="shared" si="108"/>
        <v>0</v>
      </c>
      <c r="BW169" s="113">
        <f t="shared" si="109"/>
        <v>1</v>
      </c>
      <c r="BX169" s="248">
        <f t="shared" si="110"/>
        <v>0</v>
      </c>
      <c r="BY169" s="175">
        <f t="shared" si="111"/>
        <v>1</v>
      </c>
      <c r="BZ169" s="356">
        <f t="shared" si="141"/>
        <v>0</v>
      </c>
      <c r="CA169" s="149">
        <f t="shared" si="142"/>
        <v>0</v>
      </c>
      <c r="CB169" s="149">
        <f t="shared" si="143"/>
        <v>0</v>
      </c>
      <c r="CC169" s="276">
        <f t="shared" si="144"/>
        <v>0</v>
      </c>
      <c r="CD169" s="248">
        <f t="shared" si="145"/>
        <v>0</v>
      </c>
      <c r="CE169" s="274">
        <f t="shared" si="134"/>
        <v>1</v>
      </c>
      <c r="CF169" s="356">
        <f t="shared" si="146"/>
        <v>0</v>
      </c>
      <c r="CG169" s="149">
        <f t="shared" si="147"/>
        <v>0</v>
      </c>
      <c r="CH169" s="150">
        <f t="shared" si="148"/>
        <v>0</v>
      </c>
      <c r="CI169" s="149">
        <f t="shared" si="112"/>
        <v>0</v>
      </c>
      <c r="CJ169" s="149">
        <f t="shared" si="113"/>
        <v>0</v>
      </c>
      <c r="CK169" s="149">
        <f t="shared" si="114"/>
        <v>1</v>
      </c>
      <c r="CL169" s="149">
        <f t="shared" si="115"/>
        <v>1</v>
      </c>
      <c r="CM169" s="149">
        <f t="shared" si="116"/>
        <v>1</v>
      </c>
      <c r="CN169" s="283">
        <f t="shared" si="149"/>
        <v>0</v>
      </c>
      <c r="CO169" s="149">
        <f t="shared" si="150"/>
        <v>0</v>
      </c>
      <c r="CP169" s="149">
        <f t="shared" si="151"/>
        <v>1</v>
      </c>
      <c r="CQ169" s="283" t="str">
        <f t="shared" si="117"/>
        <v/>
      </c>
      <c r="CR169" s="149" t="str">
        <f t="shared" si="118"/>
        <v xml:space="preserve"> </v>
      </c>
      <c r="CS169" s="149">
        <f t="shared" si="119"/>
        <v>0</v>
      </c>
      <c r="CT169" s="149">
        <v>0</v>
      </c>
      <c r="CU169" s="149">
        <v>0</v>
      </c>
      <c r="CV169" s="149">
        <v>0</v>
      </c>
      <c r="CW169" s="149">
        <v>0</v>
      </c>
      <c r="CX169" s="149">
        <v>0</v>
      </c>
      <c r="CY169" s="149">
        <v>0</v>
      </c>
      <c r="CZ169" s="149">
        <v>0</v>
      </c>
      <c r="DA169" s="149">
        <v>1</v>
      </c>
      <c r="DB169" s="149">
        <v>0</v>
      </c>
      <c r="DC169" s="149">
        <v>0</v>
      </c>
      <c r="DD169" s="149">
        <v>0</v>
      </c>
      <c r="DE169" s="149">
        <v>0</v>
      </c>
      <c r="DF169" s="149">
        <v>0</v>
      </c>
      <c r="DG169" s="149">
        <v>0</v>
      </c>
      <c r="DH169" s="149">
        <v>0</v>
      </c>
      <c r="DI169" s="149">
        <v>0</v>
      </c>
      <c r="DJ169" s="149">
        <v>1</v>
      </c>
      <c r="DK169" s="149">
        <v>0</v>
      </c>
      <c r="DL169" s="149">
        <v>0</v>
      </c>
      <c r="DM169" s="149">
        <v>0</v>
      </c>
      <c r="DN169" s="149">
        <v>0</v>
      </c>
      <c r="DO169" s="149">
        <v>1</v>
      </c>
      <c r="DP169" s="149">
        <v>0</v>
      </c>
      <c r="DQ169" s="149" t="s">
        <v>154</v>
      </c>
      <c r="DR169" s="149">
        <v>0</v>
      </c>
      <c r="DS169" s="149" t="s">
        <v>154</v>
      </c>
      <c r="DT169" s="149" t="s">
        <v>160</v>
      </c>
      <c r="DU169" s="149" t="s">
        <v>3005</v>
      </c>
      <c r="DV169" s="149">
        <v>0</v>
      </c>
      <c r="DW169" s="149" t="str">
        <f t="shared" si="120"/>
        <v>N</v>
      </c>
      <c r="DX169" s="149" t="str">
        <f t="shared" si="121"/>
        <v/>
      </c>
      <c r="DY169" s="149" t="str">
        <f t="shared" si="122"/>
        <v>N</v>
      </c>
      <c r="DZ169" s="149" t="str">
        <f t="shared" si="123"/>
        <v>Y</v>
      </c>
      <c r="EA169" s="149" t="str">
        <f t="shared" si="124"/>
        <v>Not Specified</v>
      </c>
      <c r="EC169" s="149">
        <f t="shared" si="125"/>
        <v>0</v>
      </c>
    </row>
    <row r="170" spans="1:133" s="149" customFormat="1" ht="16.5" customHeight="1">
      <c r="A170" s="149">
        <v>167</v>
      </c>
      <c r="B170" s="149">
        <v>176</v>
      </c>
      <c r="C170" s="150" t="s">
        <v>1117</v>
      </c>
      <c r="D170" s="149" t="s">
        <v>991</v>
      </c>
      <c r="E170" s="149" t="s">
        <v>735</v>
      </c>
      <c r="F170" s="149" t="s">
        <v>416</v>
      </c>
      <c r="G170" s="149" t="s">
        <v>246</v>
      </c>
      <c r="H170" s="168" t="s">
        <v>1118</v>
      </c>
      <c r="I170" s="149" t="s">
        <v>1119</v>
      </c>
      <c r="J170" s="149">
        <v>0</v>
      </c>
      <c r="K170" s="149" t="s">
        <v>1120</v>
      </c>
      <c r="L170" s="149">
        <v>281974</v>
      </c>
      <c r="M170" s="150">
        <v>16</v>
      </c>
      <c r="N170" s="149" t="s">
        <v>154</v>
      </c>
      <c r="O170" s="149" t="s">
        <v>153</v>
      </c>
      <c r="P170" s="150" t="s">
        <v>153</v>
      </c>
      <c r="Q170" s="149" t="s">
        <v>150</v>
      </c>
      <c r="R170" s="149" t="s">
        <v>154</v>
      </c>
      <c r="S170" s="149" t="s">
        <v>155</v>
      </c>
      <c r="T170" s="149" t="s">
        <v>153</v>
      </c>
      <c r="U170" s="151" t="s">
        <v>153</v>
      </c>
      <c r="V170" s="149" t="s">
        <v>153</v>
      </c>
      <c r="W170" s="149" t="s">
        <v>153</v>
      </c>
      <c r="X170" s="152" t="s">
        <v>153</v>
      </c>
      <c r="Y170" s="149" t="s">
        <v>154</v>
      </c>
      <c r="Z170" s="149" t="s">
        <v>155</v>
      </c>
      <c r="AA170" s="150"/>
      <c r="AC170" s="149" t="s">
        <v>167</v>
      </c>
      <c r="AD170" s="149" t="s">
        <v>6</v>
      </c>
      <c r="AE170" s="149" t="s">
        <v>157</v>
      </c>
      <c r="AF170" s="149" t="s">
        <v>157</v>
      </c>
      <c r="AG170" s="149" t="s">
        <v>157</v>
      </c>
      <c r="AH170" s="150" t="s">
        <v>218</v>
      </c>
      <c r="AJ170" s="149" t="s">
        <v>154</v>
      </c>
      <c r="AK170" s="170" t="s">
        <v>153</v>
      </c>
      <c r="AN170" s="150"/>
      <c r="AO170" s="149" t="s">
        <v>219</v>
      </c>
      <c r="AP170" s="149" t="s">
        <v>150</v>
      </c>
      <c r="AQ170" s="149" t="s">
        <v>218</v>
      </c>
      <c r="AR170" s="149" t="s">
        <v>1121</v>
      </c>
      <c r="AS170" s="149">
        <v>2040</v>
      </c>
      <c r="AU170" s="150"/>
      <c r="AV170" s="149" t="s">
        <v>168</v>
      </c>
      <c r="AW170" s="172" t="s">
        <v>312</v>
      </c>
      <c r="AX170" s="149" t="s">
        <v>158</v>
      </c>
      <c r="AY170" s="149" t="s">
        <v>154</v>
      </c>
      <c r="AZ170" s="149" t="s">
        <v>153</v>
      </c>
      <c r="BA170" s="149" t="s">
        <v>153</v>
      </c>
      <c r="BC170" s="150"/>
      <c r="BE170" s="173"/>
      <c r="BF170" s="150"/>
      <c r="BG170" s="283">
        <f t="shared" si="126"/>
        <v>0</v>
      </c>
      <c r="BH170" s="149">
        <f t="shared" si="127"/>
        <v>0</v>
      </c>
      <c r="BI170" s="149">
        <f t="shared" si="135"/>
        <v>0</v>
      </c>
      <c r="BJ170" s="280">
        <f t="shared" si="136"/>
        <v>0</v>
      </c>
      <c r="BK170" s="356">
        <f t="shared" si="128"/>
        <v>0</v>
      </c>
      <c r="BL170" s="149">
        <f t="shared" si="129"/>
        <v>0</v>
      </c>
      <c r="BM170" s="149">
        <f t="shared" si="137"/>
        <v>0</v>
      </c>
      <c r="BN170" s="278">
        <f t="shared" si="138"/>
        <v>0</v>
      </c>
      <c r="BO170" s="149">
        <f t="shared" si="130"/>
        <v>0</v>
      </c>
      <c r="BP170" s="149">
        <f t="shared" si="131"/>
        <v>0</v>
      </c>
      <c r="BQ170" s="149">
        <f t="shared" si="139"/>
        <v>0</v>
      </c>
      <c r="BR170" s="356">
        <f t="shared" si="132"/>
        <v>0</v>
      </c>
      <c r="BS170" s="149">
        <f t="shared" si="133"/>
        <v>0</v>
      </c>
      <c r="BT170" s="149">
        <f t="shared" si="140"/>
        <v>1</v>
      </c>
      <c r="BU170" s="356">
        <f t="shared" si="107"/>
        <v>0</v>
      </c>
      <c r="BV170" s="149">
        <f t="shared" si="108"/>
        <v>0</v>
      </c>
      <c r="BW170" s="113">
        <f t="shared" si="109"/>
        <v>0</v>
      </c>
      <c r="BX170" s="248">
        <f t="shared" si="110"/>
        <v>0</v>
      </c>
      <c r="BY170" s="175">
        <f t="shared" si="111"/>
        <v>0</v>
      </c>
      <c r="BZ170" s="356">
        <f t="shared" si="141"/>
        <v>0</v>
      </c>
      <c r="CA170" s="149">
        <f t="shared" si="142"/>
        <v>0</v>
      </c>
      <c r="CB170" s="149">
        <f t="shared" si="143"/>
        <v>1</v>
      </c>
      <c r="CC170" s="276">
        <f t="shared" si="144"/>
        <v>1</v>
      </c>
      <c r="CD170" s="248">
        <f t="shared" si="145"/>
        <v>1</v>
      </c>
      <c r="CE170" s="274">
        <f t="shared" si="134"/>
        <v>1</v>
      </c>
      <c r="CF170" s="356">
        <f t="shared" si="146"/>
        <v>0</v>
      </c>
      <c r="CG170" s="149">
        <f t="shared" si="147"/>
        <v>0</v>
      </c>
      <c r="CH170" s="150">
        <f t="shared" si="148"/>
        <v>0</v>
      </c>
      <c r="CI170" s="149">
        <f t="shared" si="112"/>
        <v>0</v>
      </c>
      <c r="CJ170" s="149">
        <f t="shared" si="113"/>
        <v>0</v>
      </c>
      <c r="CK170" s="149">
        <f t="shared" si="114"/>
        <v>1</v>
      </c>
      <c r="CL170" s="149">
        <f t="shared" si="115"/>
        <v>1</v>
      </c>
      <c r="CM170" s="149">
        <f t="shared" si="116"/>
        <v>1</v>
      </c>
      <c r="CN170" s="283">
        <f t="shared" si="149"/>
        <v>0</v>
      </c>
      <c r="CO170" s="149">
        <f t="shared" si="150"/>
        <v>0</v>
      </c>
      <c r="CP170" s="149">
        <f t="shared" si="151"/>
        <v>1</v>
      </c>
      <c r="CQ170" s="283" t="str">
        <f t="shared" si="117"/>
        <v/>
      </c>
      <c r="CR170" s="149" t="str">
        <f t="shared" si="118"/>
        <v xml:space="preserve"> 2040</v>
      </c>
      <c r="CS170" s="149">
        <f t="shared" si="119"/>
        <v>2040</v>
      </c>
      <c r="CT170" s="149">
        <v>0</v>
      </c>
      <c r="CU170" s="149">
        <v>0</v>
      </c>
      <c r="CV170" s="149">
        <v>0</v>
      </c>
      <c r="CW170" s="149">
        <v>0</v>
      </c>
      <c r="CX170" s="149">
        <v>0</v>
      </c>
      <c r="CY170" s="149">
        <v>0</v>
      </c>
      <c r="CZ170" s="149">
        <v>1</v>
      </c>
      <c r="DA170" s="149">
        <v>1</v>
      </c>
      <c r="DB170" s="149">
        <v>0</v>
      </c>
      <c r="DC170" s="149">
        <v>0</v>
      </c>
      <c r="DD170" s="149">
        <v>0</v>
      </c>
      <c r="DE170" s="149">
        <v>0</v>
      </c>
      <c r="DF170" s="149">
        <v>0</v>
      </c>
      <c r="DG170" s="149">
        <v>0</v>
      </c>
      <c r="DH170" s="149">
        <v>0</v>
      </c>
      <c r="DI170" s="149">
        <v>0</v>
      </c>
      <c r="DJ170" s="149">
        <v>1</v>
      </c>
      <c r="DK170" s="149">
        <v>0</v>
      </c>
      <c r="DL170" s="149">
        <v>1</v>
      </c>
      <c r="DM170" s="149">
        <v>1</v>
      </c>
      <c r="DN170" s="149">
        <v>0</v>
      </c>
      <c r="DO170" s="149">
        <v>1</v>
      </c>
      <c r="DP170" s="149">
        <v>0</v>
      </c>
      <c r="DQ170" s="149" t="s">
        <v>154</v>
      </c>
      <c r="DR170" s="149" t="s">
        <v>158</v>
      </c>
      <c r="DS170" s="149" t="s">
        <v>7859</v>
      </c>
      <c r="DT170" s="149" t="s">
        <v>154</v>
      </c>
      <c r="DU170" s="149">
        <v>0</v>
      </c>
      <c r="DV170" s="149" t="s">
        <v>150</v>
      </c>
      <c r="DW170" s="149" t="str">
        <f t="shared" si="120"/>
        <v>Y</v>
      </c>
      <c r="DX170" s="149" t="str">
        <f t="shared" si="121"/>
        <v>Commitment removed</v>
      </c>
      <c r="DY170" s="149" t="str">
        <f t="shared" si="122"/>
        <v>Y</v>
      </c>
      <c r="DZ170" s="149" t="str">
        <f t="shared" si="123"/>
        <v>N</v>
      </c>
      <c r="EA170" s="149" t="str">
        <f t="shared" si="124"/>
        <v>Not Specified</v>
      </c>
      <c r="EC170" s="149">
        <f t="shared" si="125"/>
        <v>2040</v>
      </c>
    </row>
    <row r="171" spans="1:133" s="149" customFormat="1" ht="16.5" customHeight="1">
      <c r="A171" s="149">
        <v>168</v>
      </c>
      <c r="B171" s="149">
        <v>154</v>
      </c>
      <c r="C171" s="150" t="s">
        <v>1122</v>
      </c>
      <c r="D171" s="149" t="s">
        <v>333</v>
      </c>
      <c r="E171" s="149" t="s">
        <v>229</v>
      </c>
      <c r="F171" s="149" t="s">
        <v>175</v>
      </c>
      <c r="G171" s="149" t="s">
        <v>176</v>
      </c>
      <c r="H171" s="168" t="s">
        <v>1123</v>
      </c>
      <c r="I171" s="149" t="s">
        <v>1124</v>
      </c>
      <c r="J171" s="149">
        <v>-0.007</v>
      </c>
      <c r="K171" s="149" t="s">
        <v>1125</v>
      </c>
      <c r="L171" s="149">
        <v>95746</v>
      </c>
      <c r="M171" s="150">
        <v>17</v>
      </c>
      <c r="N171" s="149" t="s">
        <v>154</v>
      </c>
      <c r="O171" s="149" t="s">
        <v>153</v>
      </c>
      <c r="P171" s="150" t="s">
        <v>153</v>
      </c>
      <c r="Q171" s="149" t="s">
        <v>154</v>
      </c>
      <c r="R171" s="149" t="s">
        <v>154</v>
      </c>
      <c r="S171" s="149" t="s">
        <v>153</v>
      </c>
      <c r="T171" s="149" t="s">
        <v>153</v>
      </c>
      <c r="U171" s="151" t="s">
        <v>153</v>
      </c>
      <c r="V171" s="149" t="s">
        <v>153</v>
      </c>
      <c r="W171" s="149" t="s">
        <v>153</v>
      </c>
      <c r="X171" s="152" t="s">
        <v>153</v>
      </c>
      <c r="Y171" s="149" t="s">
        <v>153</v>
      </c>
      <c r="Z171" s="149" t="s">
        <v>153</v>
      </c>
      <c r="AA171" s="150"/>
      <c r="AC171" s="149" t="s">
        <v>281</v>
      </c>
      <c r="AD171" s="149" t="s">
        <v>240</v>
      </c>
      <c r="AE171" s="149" t="s">
        <v>168</v>
      </c>
      <c r="AF171" s="149" t="s">
        <v>168</v>
      </c>
      <c r="AG171" s="149" t="s">
        <v>168</v>
      </c>
      <c r="AH171" s="150" t="s">
        <v>153</v>
      </c>
      <c r="AJ171" s="149" t="s">
        <v>154</v>
      </c>
      <c r="AK171" s="170" t="s">
        <v>153</v>
      </c>
      <c r="AN171" s="150"/>
      <c r="AP171" s="149" t="s">
        <v>154</v>
      </c>
      <c r="AQ171" s="149" t="s">
        <v>153</v>
      </c>
      <c r="AR171" s="149" t="s">
        <v>153</v>
      </c>
      <c r="AU171" s="150"/>
      <c r="AV171" s="149" t="s">
        <v>168</v>
      </c>
      <c r="AW171" s="172" t="s">
        <v>168</v>
      </c>
      <c r="AX171" s="149" t="s">
        <v>158</v>
      </c>
      <c r="AY171" s="149" t="s">
        <v>150</v>
      </c>
      <c r="AZ171" s="149" t="s">
        <v>1126</v>
      </c>
      <c r="BA171" s="149">
        <v>2025</v>
      </c>
      <c r="BC171" s="150"/>
      <c r="BE171" s="173"/>
      <c r="BF171" s="150"/>
      <c r="BG171" s="283">
        <f t="shared" si="126"/>
        <v>0</v>
      </c>
      <c r="BH171" s="149">
        <f t="shared" si="127"/>
        <v>0</v>
      </c>
      <c r="BI171" s="149">
        <f t="shared" si="135"/>
        <v>0</v>
      </c>
      <c r="BJ171" s="280">
        <f t="shared" si="136"/>
        <v>0</v>
      </c>
      <c r="BK171" s="356">
        <f t="shared" si="128"/>
        <v>0</v>
      </c>
      <c r="BL171" s="149">
        <f t="shared" si="129"/>
        <v>0</v>
      </c>
      <c r="BM171" s="149">
        <f t="shared" si="137"/>
        <v>0</v>
      </c>
      <c r="BN171" s="278">
        <f t="shared" si="138"/>
        <v>0</v>
      </c>
      <c r="BO171" s="149">
        <f t="shared" si="130"/>
        <v>0</v>
      </c>
      <c r="BP171" s="149">
        <f t="shared" si="131"/>
        <v>0</v>
      </c>
      <c r="BQ171" s="149">
        <f t="shared" si="139"/>
        <v>0</v>
      </c>
      <c r="BR171" s="356">
        <f t="shared" si="132"/>
        <v>0</v>
      </c>
      <c r="BS171" s="149">
        <f t="shared" si="133"/>
        <v>0</v>
      </c>
      <c r="BT171" s="149">
        <f t="shared" si="140"/>
        <v>0</v>
      </c>
      <c r="BU171" s="356">
        <f t="shared" si="107"/>
        <v>0</v>
      </c>
      <c r="BV171" s="149">
        <f t="shared" si="108"/>
        <v>0</v>
      </c>
      <c r="BW171" s="113">
        <f t="shared" si="109"/>
        <v>0</v>
      </c>
      <c r="BX171" s="248">
        <f t="shared" si="110"/>
        <v>0</v>
      </c>
      <c r="BY171" s="175">
        <f t="shared" si="111"/>
        <v>0</v>
      </c>
      <c r="BZ171" s="356">
        <f t="shared" si="141"/>
        <v>0</v>
      </c>
      <c r="CA171" s="149">
        <f t="shared" si="142"/>
        <v>0</v>
      </c>
      <c r="CB171" s="149">
        <f t="shared" si="143"/>
        <v>0</v>
      </c>
      <c r="CC171" s="276">
        <f t="shared" si="144"/>
        <v>0</v>
      </c>
      <c r="CD171" s="248">
        <f t="shared" si="145"/>
        <v>0</v>
      </c>
      <c r="CE171" s="274">
        <f t="shared" si="134"/>
        <v>0</v>
      </c>
      <c r="CF171" s="356">
        <f t="shared" si="146"/>
        <v>0</v>
      </c>
      <c r="CG171" s="149">
        <f t="shared" si="147"/>
        <v>1</v>
      </c>
      <c r="CH171" s="150">
        <f t="shared" si="148"/>
        <v>0</v>
      </c>
      <c r="CI171" s="149">
        <f t="shared" si="112"/>
        <v>0</v>
      </c>
      <c r="CJ171" s="149">
        <f t="shared" si="113"/>
        <v>0</v>
      </c>
      <c r="CK171" s="149">
        <f t="shared" si="114"/>
        <v>0</v>
      </c>
      <c r="CL171" s="149">
        <f t="shared" si="115"/>
        <v>0</v>
      </c>
      <c r="CM171" s="149">
        <f t="shared" si="116"/>
        <v>0</v>
      </c>
      <c r="CN171" s="283">
        <f t="shared" si="149"/>
        <v>0</v>
      </c>
      <c r="CO171" s="149">
        <f t="shared" si="150"/>
        <v>0</v>
      </c>
      <c r="CP171" s="149">
        <f t="shared" si="151"/>
        <v>1</v>
      </c>
      <c r="CQ171" s="283" t="str">
        <f t="shared" si="117"/>
        <v/>
      </c>
      <c r="CR171" s="149" t="str">
        <f t="shared" si="118"/>
        <v xml:space="preserve"> </v>
      </c>
      <c r="CS171" s="149">
        <f t="shared" si="119"/>
        <v>0</v>
      </c>
      <c r="CT171" s="149">
        <v>0</v>
      </c>
      <c r="CU171" s="149">
        <v>0</v>
      </c>
      <c r="CV171" s="149">
        <v>0</v>
      </c>
      <c r="CW171" s="149">
        <v>0</v>
      </c>
      <c r="CX171" s="149">
        <v>0</v>
      </c>
      <c r="CY171" s="149">
        <v>0</v>
      </c>
      <c r="CZ171" s="149">
        <v>0</v>
      </c>
      <c r="DA171" s="149">
        <v>0</v>
      </c>
      <c r="DB171" s="149">
        <v>0</v>
      </c>
      <c r="DC171" s="149">
        <v>0</v>
      </c>
      <c r="DD171" s="149">
        <v>0</v>
      </c>
      <c r="DE171" s="149">
        <v>0</v>
      </c>
      <c r="DF171" s="149">
        <v>0</v>
      </c>
      <c r="DG171" s="149">
        <v>0</v>
      </c>
      <c r="DH171" s="149">
        <v>0</v>
      </c>
      <c r="DI171" s="149">
        <v>0</v>
      </c>
      <c r="DJ171" s="149">
        <v>0</v>
      </c>
      <c r="DK171" s="149">
        <v>0</v>
      </c>
      <c r="DL171" s="149">
        <v>0</v>
      </c>
      <c r="DM171" s="149">
        <v>0</v>
      </c>
      <c r="DN171" s="149">
        <v>0</v>
      </c>
      <c r="DO171" s="149">
        <v>0</v>
      </c>
      <c r="DP171" s="149">
        <v>0</v>
      </c>
      <c r="DQ171" s="149" t="s">
        <v>154</v>
      </c>
      <c r="DR171" s="149">
        <v>0</v>
      </c>
      <c r="DS171" s="149" t="s">
        <v>154</v>
      </c>
      <c r="DT171" s="149" t="s">
        <v>180</v>
      </c>
      <c r="DU171" s="149" t="s">
        <v>3005</v>
      </c>
      <c r="DV171" s="149">
        <v>0</v>
      </c>
      <c r="DW171" s="149" t="str">
        <f t="shared" si="120"/>
        <v>N</v>
      </c>
      <c r="DX171" s="149" t="str">
        <f t="shared" si="121"/>
        <v/>
      </c>
      <c r="DY171" s="149" t="str">
        <f t="shared" si="122"/>
        <v>N</v>
      </c>
      <c r="DZ171" s="149" t="str">
        <f t="shared" si="123"/>
        <v>N</v>
      </c>
      <c r="EA171" s="149" t="str">
        <f t="shared" si="124"/>
        <v>Not Specified</v>
      </c>
      <c r="EC171" s="149">
        <f t="shared" si="125"/>
        <v>0</v>
      </c>
    </row>
    <row r="172" spans="1:133" s="149" customFormat="1" ht="16.5" customHeight="1">
      <c r="A172" s="149">
        <v>169</v>
      </c>
      <c r="B172" s="149">
        <v>218</v>
      </c>
      <c r="C172" s="150" t="s">
        <v>1127</v>
      </c>
      <c r="D172" s="149" t="s">
        <v>228</v>
      </c>
      <c r="E172" s="149" t="s">
        <v>229</v>
      </c>
      <c r="F172" s="149" t="s">
        <v>145</v>
      </c>
      <c r="G172" s="149" t="s">
        <v>146</v>
      </c>
      <c r="H172" s="168" t="s">
        <v>1128</v>
      </c>
      <c r="I172" s="149" t="s">
        <v>1129</v>
      </c>
      <c r="J172" s="149">
        <v>1.173</v>
      </c>
      <c r="K172" s="149" t="s">
        <v>1130</v>
      </c>
      <c r="L172" s="149">
        <v>66308</v>
      </c>
      <c r="M172" s="150">
        <v>12</v>
      </c>
      <c r="N172" s="149" t="s">
        <v>154</v>
      </c>
      <c r="O172" s="149" t="s">
        <v>153</v>
      </c>
      <c r="P172" s="150" t="s">
        <v>153</v>
      </c>
      <c r="Q172" s="149" t="s">
        <v>154</v>
      </c>
      <c r="R172" s="149" t="s">
        <v>154</v>
      </c>
      <c r="S172" s="149" t="s">
        <v>153</v>
      </c>
      <c r="T172" s="149" t="s">
        <v>153</v>
      </c>
      <c r="U172" s="151" t="s">
        <v>153</v>
      </c>
      <c r="V172" s="149" t="s">
        <v>153</v>
      </c>
      <c r="W172" s="149" t="s">
        <v>153</v>
      </c>
      <c r="X172" s="152" t="s">
        <v>153</v>
      </c>
      <c r="Y172" s="149" t="s">
        <v>153</v>
      </c>
      <c r="Z172" s="149" t="s">
        <v>153</v>
      </c>
      <c r="AA172" s="150"/>
      <c r="AC172" s="149" t="s">
        <v>202</v>
      </c>
      <c r="AD172" s="149" t="s">
        <v>5</v>
      </c>
      <c r="AE172" s="149" t="s">
        <v>157</v>
      </c>
      <c r="AF172" s="149" t="s">
        <v>157</v>
      </c>
      <c r="AG172" s="149" t="s">
        <v>158</v>
      </c>
      <c r="AH172" s="150" t="s">
        <v>159</v>
      </c>
      <c r="AI172" s="149" t="s">
        <v>160</v>
      </c>
      <c r="AJ172" s="149" t="s">
        <v>150</v>
      </c>
      <c r="AK172" s="170" t="s">
        <v>1131</v>
      </c>
      <c r="AL172" s="149">
        <v>2025</v>
      </c>
      <c r="AN172" s="150"/>
      <c r="AP172" s="149" t="s">
        <v>154</v>
      </c>
      <c r="AQ172" s="149" t="s">
        <v>153</v>
      </c>
      <c r="AR172" s="149" t="s">
        <v>153</v>
      </c>
      <c r="AU172" s="150"/>
      <c r="AV172" s="149" t="s">
        <v>168</v>
      </c>
      <c r="AW172" s="172" t="s">
        <v>168</v>
      </c>
      <c r="AX172" s="149" t="s">
        <v>158</v>
      </c>
      <c r="AY172" s="149" t="s">
        <v>154</v>
      </c>
      <c r="AZ172" s="149" t="s">
        <v>153</v>
      </c>
      <c r="BA172" s="149" t="s">
        <v>153</v>
      </c>
      <c r="BC172" s="150"/>
      <c r="BE172" s="173"/>
      <c r="BF172" s="150"/>
      <c r="BG172" s="283">
        <f t="shared" si="126"/>
        <v>0</v>
      </c>
      <c r="BH172" s="149">
        <f t="shared" si="127"/>
        <v>0</v>
      </c>
      <c r="BI172" s="149">
        <f t="shared" si="135"/>
        <v>0</v>
      </c>
      <c r="BJ172" s="280">
        <f t="shared" si="136"/>
        <v>0</v>
      </c>
      <c r="BK172" s="356">
        <f t="shared" si="128"/>
        <v>0</v>
      </c>
      <c r="BL172" s="149">
        <f t="shared" si="129"/>
        <v>0</v>
      </c>
      <c r="BM172" s="149">
        <f t="shared" si="137"/>
        <v>0</v>
      </c>
      <c r="BN172" s="278">
        <f t="shared" si="138"/>
        <v>0</v>
      </c>
      <c r="BO172" s="149">
        <f t="shared" si="130"/>
        <v>0</v>
      </c>
      <c r="BP172" s="149">
        <f t="shared" si="131"/>
        <v>0</v>
      </c>
      <c r="BQ172" s="149">
        <f t="shared" si="139"/>
        <v>0</v>
      </c>
      <c r="BR172" s="356">
        <f t="shared" si="132"/>
        <v>0</v>
      </c>
      <c r="BS172" s="149">
        <f t="shared" si="133"/>
        <v>0</v>
      </c>
      <c r="BT172" s="149">
        <f t="shared" si="140"/>
        <v>0</v>
      </c>
      <c r="BU172" s="356">
        <f t="shared" si="107"/>
        <v>1</v>
      </c>
      <c r="BV172" s="149">
        <f t="shared" si="108"/>
        <v>0</v>
      </c>
      <c r="BW172" s="113">
        <f t="shared" si="109"/>
        <v>0</v>
      </c>
      <c r="BX172" s="248">
        <f t="shared" si="110"/>
        <v>0</v>
      </c>
      <c r="BY172" s="175">
        <f t="shared" si="111"/>
        <v>1</v>
      </c>
      <c r="BZ172" s="356">
        <f t="shared" si="141"/>
        <v>0</v>
      </c>
      <c r="CA172" s="149">
        <f t="shared" si="142"/>
        <v>0</v>
      </c>
      <c r="CB172" s="149">
        <f t="shared" si="143"/>
        <v>0</v>
      </c>
      <c r="CC172" s="276">
        <f t="shared" si="144"/>
        <v>0</v>
      </c>
      <c r="CD172" s="248">
        <f t="shared" si="145"/>
        <v>0</v>
      </c>
      <c r="CE172" s="274">
        <f t="shared" si="134"/>
        <v>1</v>
      </c>
      <c r="CF172" s="356">
        <f t="shared" si="146"/>
        <v>0</v>
      </c>
      <c r="CG172" s="149">
        <f t="shared" si="147"/>
        <v>0</v>
      </c>
      <c r="CH172" s="150">
        <f t="shared" si="148"/>
        <v>0</v>
      </c>
      <c r="CI172" s="149">
        <f t="shared" si="112"/>
        <v>1</v>
      </c>
      <c r="CJ172" s="149">
        <f t="shared" si="113"/>
        <v>0</v>
      </c>
      <c r="CK172" s="149">
        <f t="shared" si="114"/>
        <v>0</v>
      </c>
      <c r="CL172" s="149">
        <f t="shared" si="115"/>
        <v>1</v>
      </c>
      <c r="CM172" s="149">
        <f t="shared" si="116"/>
        <v>1</v>
      </c>
      <c r="CN172" s="283">
        <f t="shared" si="149"/>
        <v>0</v>
      </c>
      <c r="CO172" s="149">
        <f t="shared" si="150"/>
        <v>0</v>
      </c>
      <c r="CP172" s="149">
        <f t="shared" si="151"/>
        <v>1</v>
      </c>
      <c r="CQ172" s="283" t="str">
        <f t="shared" si="117"/>
        <v/>
      </c>
      <c r="CR172" s="149" t="str">
        <f t="shared" si="118"/>
        <v xml:space="preserve"> </v>
      </c>
      <c r="CS172" s="149">
        <f t="shared" si="119"/>
        <v>0</v>
      </c>
      <c r="CT172" s="149">
        <v>0</v>
      </c>
      <c r="CU172" s="149">
        <v>1</v>
      </c>
      <c r="CV172" s="149">
        <v>0</v>
      </c>
      <c r="CW172" s="149">
        <v>1</v>
      </c>
      <c r="CX172" s="149">
        <v>0</v>
      </c>
      <c r="CY172" s="149">
        <v>0</v>
      </c>
      <c r="CZ172" s="149">
        <v>1</v>
      </c>
      <c r="DA172" s="149">
        <v>1</v>
      </c>
      <c r="DB172" s="149">
        <v>0</v>
      </c>
      <c r="DC172" s="149">
        <v>0</v>
      </c>
      <c r="DD172" s="149">
        <v>0</v>
      </c>
      <c r="DE172" s="149">
        <v>0</v>
      </c>
      <c r="DF172" s="149">
        <v>0</v>
      </c>
      <c r="DG172" s="149">
        <v>0</v>
      </c>
      <c r="DH172" s="149">
        <v>0</v>
      </c>
      <c r="DI172" s="149">
        <v>0</v>
      </c>
      <c r="DJ172" s="149">
        <v>1</v>
      </c>
      <c r="DK172" s="149">
        <v>1</v>
      </c>
      <c r="DL172" s="149">
        <v>1</v>
      </c>
      <c r="DM172" s="149">
        <v>1</v>
      </c>
      <c r="DN172" s="149">
        <v>0</v>
      </c>
      <c r="DO172" s="149">
        <v>1</v>
      </c>
      <c r="DP172" s="149">
        <v>0</v>
      </c>
      <c r="DQ172" s="149" t="s">
        <v>154</v>
      </c>
      <c r="DR172" s="149">
        <v>0</v>
      </c>
      <c r="DS172" s="149" t="s">
        <v>160</v>
      </c>
      <c r="DT172" s="149" t="s">
        <v>160</v>
      </c>
      <c r="DU172" s="149" t="s">
        <v>150</v>
      </c>
      <c r="DV172" s="149" t="s">
        <v>3005</v>
      </c>
      <c r="DW172" s="149" t="str">
        <f t="shared" si="120"/>
        <v>N</v>
      </c>
      <c r="DX172" s="149" t="str">
        <f t="shared" si="121"/>
        <v/>
      </c>
      <c r="DY172" s="149" t="str">
        <f t="shared" si="122"/>
        <v>N</v>
      </c>
      <c r="DZ172" s="149" t="str">
        <f t="shared" si="123"/>
        <v>Y</v>
      </c>
      <c r="EA172" s="149" t="str">
        <f t="shared" si="124"/>
        <v>Not Specified</v>
      </c>
      <c r="EC172" s="149">
        <f t="shared" si="125"/>
        <v>0</v>
      </c>
    </row>
    <row r="173" spans="1:133" s="149" customFormat="1" ht="16.5" customHeight="1">
      <c r="A173" s="149">
        <v>170</v>
      </c>
      <c r="B173" s="149">
        <v>161</v>
      </c>
      <c r="C173" s="150" t="s">
        <v>1132</v>
      </c>
      <c r="D173" s="149" t="s">
        <v>271</v>
      </c>
      <c r="E173" s="149" t="s">
        <v>272</v>
      </c>
      <c r="F173" s="149" t="s">
        <v>175</v>
      </c>
      <c r="G173" s="149" t="s">
        <v>176</v>
      </c>
      <c r="H173" s="168" t="s">
        <v>1133</v>
      </c>
      <c r="I173" s="149" t="s">
        <v>1134</v>
      </c>
      <c r="J173" s="149">
        <v>-0.027</v>
      </c>
      <c r="K173" s="149" t="s">
        <v>1135</v>
      </c>
      <c r="L173" s="149">
        <v>265245</v>
      </c>
      <c r="M173" s="150">
        <v>12</v>
      </c>
      <c r="N173" s="149" t="s">
        <v>154</v>
      </c>
      <c r="O173" s="149" t="s">
        <v>153</v>
      </c>
      <c r="P173" s="150" t="s">
        <v>153</v>
      </c>
      <c r="Q173" s="149" t="s">
        <v>154</v>
      </c>
      <c r="R173" s="149" t="s">
        <v>154</v>
      </c>
      <c r="S173" s="149" t="s">
        <v>153</v>
      </c>
      <c r="T173" s="149" t="s">
        <v>153</v>
      </c>
      <c r="U173" s="151" t="s">
        <v>153</v>
      </c>
      <c r="V173" s="149" t="s">
        <v>153</v>
      </c>
      <c r="W173" s="149" t="s">
        <v>153</v>
      </c>
      <c r="X173" s="152" t="s">
        <v>153</v>
      </c>
      <c r="Y173" s="149" t="s">
        <v>153</v>
      </c>
      <c r="Z173" s="149" t="s">
        <v>153</v>
      </c>
      <c r="AA173" s="150"/>
      <c r="AC173" s="149" t="s">
        <v>167</v>
      </c>
      <c r="AD173" s="149" t="s">
        <v>6</v>
      </c>
      <c r="AE173" s="149" t="s">
        <v>157</v>
      </c>
      <c r="AF173" s="149" t="s">
        <v>157</v>
      </c>
      <c r="AG173" s="149" t="s">
        <v>158</v>
      </c>
      <c r="AH173" s="150" t="s">
        <v>159</v>
      </c>
      <c r="AJ173" s="149" t="s">
        <v>154</v>
      </c>
      <c r="AK173" s="170" t="s">
        <v>153</v>
      </c>
      <c r="AN173" s="150"/>
      <c r="AO173" s="149" t="s">
        <v>160</v>
      </c>
      <c r="AP173" s="149" t="s">
        <v>150</v>
      </c>
      <c r="AQ173" s="149" t="s">
        <v>159</v>
      </c>
      <c r="AR173" s="149" t="s">
        <v>1136</v>
      </c>
      <c r="AS173" s="149">
        <v>2050</v>
      </c>
      <c r="AU173" s="150"/>
      <c r="AV173" s="149" t="s">
        <v>157</v>
      </c>
      <c r="AW173" s="172" t="s">
        <v>168</v>
      </c>
      <c r="AX173" s="149" t="s">
        <v>158</v>
      </c>
      <c r="AY173" s="149" t="s">
        <v>154</v>
      </c>
      <c r="AZ173" s="149" t="s">
        <v>153</v>
      </c>
      <c r="BA173" s="149" t="s">
        <v>153</v>
      </c>
      <c r="BC173" s="150"/>
      <c r="BE173" s="173"/>
      <c r="BF173" s="150"/>
      <c r="BG173" s="283">
        <f t="shared" si="126"/>
        <v>0</v>
      </c>
      <c r="BH173" s="149">
        <f t="shared" si="127"/>
        <v>0</v>
      </c>
      <c r="BI173" s="149">
        <f t="shared" si="135"/>
        <v>0</v>
      </c>
      <c r="BJ173" s="280">
        <f t="shared" si="136"/>
        <v>0</v>
      </c>
      <c r="BK173" s="356">
        <f t="shared" si="128"/>
        <v>0</v>
      </c>
      <c r="BL173" s="149">
        <f t="shared" si="129"/>
        <v>0</v>
      </c>
      <c r="BM173" s="149">
        <f t="shared" si="137"/>
        <v>0</v>
      </c>
      <c r="BN173" s="278">
        <f t="shared" si="138"/>
        <v>0</v>
      </c>
      <c r="BO173" s="149">
        <f t="shared" si="130"/>
        <v>0</v>
      </c>
      <c r="BP173" s="149">
        <f t="shared" si="131"/>
        <v>0</v>
      </c>
      <c r="BQ173" s="149">
        <f t="shared" si="139"/>
        <v>0</v>
      </c>
      <c r="BR173" s="356">
        <f t="shared" si="132"/>
        <v>0</v>
      </c>
      <c r="BS173" s="149">
        <f t="shared" si="133"/>
        <v>0</v>
      </c>
      <c r="BT173" s="149">
        <f t="shared" si="140"/>
        <v>1</v>
      </c>
      <c r="BU173" s="356">
        <f t="shared" si="107"/>
        <v>0</v>
      </c>
      <c r="BV173" s="149">
        <f t="shared" si="108"/>
        <v>0</v>
      </c>
      <c r="BW173" s="113">
        <f t="shared" si="109"/>
        <v>0</v>
      </c>
      <c r="BX173" s="248">
        <f t="shared" si="110"/>
        <v>0</v>
      </c>
      <c r="BY173" s="175">
        <f t="shared" si="111"/>
        <v>0</v>
      </c>
      <c r="BZ173" s="356">
        <f t="shared" si="141"/>
        <v>0</v>
      </c>
      <c r="CA173" s="149">
        <f t="shared" si="142"/>
        <v>0</v>
      </c>
      <c r="CB173" s="149">
        <f t="shared" si="143"/>
        <v>1</v>
      </c>
      <c r="CC173" s="276">
        <f t="shared" si="144"/>
        <v>1</v>
      </c>
      <c r="CD173" s="248">
        <f t="shared" si="145"/>
        <v>1</v>
      </c>
      <c r="CE173" s="274">
        <f t="shared" si="134"/>
        <v>1</v>
      </c>
      <c r="CF173" s="356">
        <f t="shared" si="146"/>
        <v>0</v>
      </c>
      <c r="CG173" s="149">
        <f t="shared" si="147"/>
        <v>0</v>
      </c>
      <c r="CH173" s="150">
        <f t="shared" si="148"/>
        <v>0</v>
      </c>
      <c r="CI173" s="149">
        <f t="shared" si="112"/>
        <v>0</v>
      </c>
      <c r="CJ173" s="149">
        <f t="shared" si="113"/>
        <v>0</v>
      </c>
      <c r="CK173" s="149">
        <f t="shared" si="114"/>
        <v>1</v>
      </c>
      <c r="CL173" s="149">
        <f t="shared" si="115"/>
        <v>1</v>
      </c>
      <c r="CM173" s="149">
        <f t="shared" si="116"/>
        <v>1</v>
      </c>
      <c r="CN173" s="283">
        <f t="shared" si="149"/>
        <v>1</v>
      </c>
      <c r="CO173" s="149">
        <f t="shared" si="150"/>
        <v>0</v>
      </c>
      <c r="CP173" s="149">
        <f t="shared" si="151"/>
        <v>0</v>
      </c>
      <c r="CQ173" s="283" t="str">
        <f t="shared" si="117"/>
        <v/>
      </c>
      <c r="CR173" s="149" t="str">
        <f t="shared" si="118"/>
        <v xml:space="preserve"> 2050</v>
      </c>
      <c r="CS173" s="149">
        <f t="shared" si="119"/>
        <v>2050</v>
      </c>
      <c r="CT173" s="149">
        <v>0</v>
      </c>
      <c r="CU173" s="149">
        <v>0</v>
      </c>
      <c r="CV173" s="149">
        <v>0</v>
      </c>
      <c r="CW173" s="149">
        <v>0</v>
      </c>
      <c r="CX173" s="149">
        <v>0</v>
      </c>
      <c r="CY173" s="149">
        <v>0</v>
      </c>
      <c r="CZ173" s="149">
        <v>0</v>
      </c>
      <c r="DA173" s="149">
        <v>0</v>
      </c>
      <c r="DB173" s="149">
        <v>0</v>
      </c>
      <c r="DC173" s="149">
        <v>0</v>
      </c>
      <c r="DD173" s="149">
        <v>0</v>
      </c>
      <c r="DE173" s="149">
        <v>0</v>
      </c>
      <c r="DF173" s="149">
        <v>0</v>
      </c>
      <c r="DG173" s="149">
        <v>0</v>
      </c>
      <c r="DH173" s="149">
        <v>0</v>
      </c>
      <c r="DI173" s="149">
        <v>0</v>
      </c>
      <c r="DJ173" s="149">
        <v>0</v>
      </c>
      <c r="DK173" s="149">
        <v>0</v>
      </c>
      <c r="DL173" s="149">
        <v>0</v>
      </c>
      <c r="DM173" s="149">
        <v>0</v>
      </c>
      <c r="DN173" s="149">
        <v>0</v>
      </c>
      <c r="DO173" s="149">
        <v>0</v>
      </c>
      <c r="DP173" s="149">
        <v>0</v>
      </c>
      <c r="DQ173" s="149" t="s">
        <v>154</v>
      </c>
      <c r="DR173" s="149">
        <v>0</v>
      </c>
      <c r="DS173" s="149" t="s">
        <v>154</v>
      </c>
      <c r="DT173" s="149" t="s">
        <v>154</v>
      </c>
      <c r="DU173" s="149">
        <v>0</v>
      </c>
      <c r="DV173" s="149">
        <v>0</v>
      </c>
      <c r="DW173" s="149" t="str">
        <f t="shared" si="120"/>
        <v>N</v>
      </c>
      <c r="DX173" s="149" t="str">
        <f t="shared" si="121"/>
        <v/>
      </c>
      <c r="DY173" s="149" t="str">
        <f t="shared" si="122"/>
        <v>Y</v>
      </c>
      <c r="DZ173" s="149" t="str">
        <f t="shared" si="123"/>
        <v>N</v>
      </c>
      <c r="EA173" s="149" t="str">
        <f t="shared" si="124"/>
        <v>Yes</v>
      </c>
      <c r="EC173" s="149">
        <f t="shared" si="125"/>
        <v>2050</v>
      </c>
    </row>
    <row r="174" spans="1:133" s="149" customFormat="1" ht="16.5" customHeight="1">
      <c r="A174" s="149">
        <v>171</v>
      </c>
      <c r="B174" s="149">
        <v>165</v>
      </c>
      <c r="C174" s="150" t="s">
        <v>1137</v>
      </c>
      <c r="D174" s="149" t="s">
        <v>192</v>
      </c>
      <c r="E174" s="149" t="s">
        <v>193</v>
      </c>
      <c r="F174" s="149" t="s">
        <v>1138</v>
      </c>
      <c r="G174" s="149" t="s">
        <v>176</v>
      </c>
      <c r="H174" s="168" t="s">
        <v>1139</v>
      </c>
      <c r="I174" s="149" t="s">
        <v>1140</v>
      </c>
      <c r="J174" s="149">
        <v>-0.296</v>
      </c>
      <c r="K174" s="149" t="s">
        <v>1141</v>
      </c>
      <c r="L174" s="149">
        <v>43998</v>
      </c>
      <c r="M174" s="150">
        <v>12</v>
      </c>
      <c r="N174" s="149" t="s">
        <v>154</v>
      </c>
      <c r="O174" s="149" t="s">
        <v>153</v>
      </c>
      <c r="P174" s="150" t="s">
        <v>153</v>
      </c>
      <c r="Q174" s="149" t="s">
        <v>154</v>
      </c>
      <c r="R174" s="149" t="s">
        <v>154</v>
      </c>
      <c r="S174" s="149" t="s">
        <v>153</v>
      </c>
      <c r="T174" s="149" t="s">
        <v>153</v>
      </c>
      <c r="U174" s="151" t="s">
        <v>153</v>
      </c>
      <c r="V174" s="149" t="s">
        <v>153</v>
      </c>
      <c r="W174" s="149" t="s">
        <v>153</v>
      </c>
      <c r="X174" s="152" t="s">
        <v>153</v>
      </c>
      <c r="Y174" s="149" t="s">
        <v>153</v>
      </c>
      <c r="Z174" s="149" t="s">
        <v>153</v>
      </c>
      <c r="AA174" s="150"/>
      <c r="AC174" s="149" t="s">
        <v>153</v>
      </c>
      <c r="AD174" s="149" t="s">
        <v>153</v>
      </c>
      <c r="AE174" s="149" t="s">
        <v>157</v>
      </c>
      <c r="AF174" s="149" t="s">
        <v>157</v>
      </c>
      <c r="AG174" s="149" t="s">
        <v>169</v>
      </c>
      <c r="AH174" s="150" t="s">
        <v>159</v>
      </c>
      <c r="AJ174" s="149" t="s">
        <v>154</v>
      </c>
      <c r="AK174" s="170" t="s">
        <v>153</v>
      </c>
      <c r="AN174" s="150"/>
      <c r="AO174" s="149" t="s">
        <v>160</v>
      </c>
      <c r="AP174" s="149" t="s">
        <v>150</v>
      </c>
      <c r="AQ174" s="149" t="s">
        <v>159</v>
      </c>
      <c r="AR174" s="149" t="s">
        <v>153</v>
      </c>
      <c r="AS174" s="149">
        <v>2060</v>
      </c>
      <c r="AU174" s="150"/>
      <c r="AV174" s="149" t="s">
        <v>168</v>
      </c>
      <c r="AW174" s="172" t="s">
        <v>153</v>
      </c>
      <c r="AX174" s="149" t="s">
        <v>153</v>
      </c>
      <c r="AY174" s="149" t="s">
        <v>154</v>
      </c>
      <c r="AZ174" s="149" t="s">
        <v>153</v>
      </c>
      <c r="BA174" s="149">
        <v>2060</v>
      </c>
      <c r="BB174" s="149" t="s">
        <v>1142</v>
      </c>
      <c r="BC174" s="150" t="s">
        <v>1143</v>
      </c>
      <c r="BE174" s="173"/>
      <c r="BF174" s="150"/>
      <c r="BG174" s="283">
        <f t="shared" si="126"/>
        <v>0</v>
      </c>
      <c r="BH174" s="149">
        <f t="shared" si="127"/>
        <v>0</v>
      </c>
      <c r="BI174" s="149">
        <f t="shared" si="135"/>
        <v>0</v>
      </c>
      <c r="BJ174" s="280">
        <f t="shared" si="136"/>
        <v>0</v>
      </c>
      <c r="BK174" s="356">
        <f t="shared" si="128"/>
        <v>0</v>
      </c>
      <c r="BL174" s="149">
        <f t="shared" si="129"/>
        <v>0</v>
      </c>
      <c r="BM174" s="149">
        <f t="shared" si="137"/>
        <v>0</v>
      </c>
      <c r="BN174" s="278">
        <f t="shared" si="138"/>
        <v>0</v>
      </c>
      <c r="BO174" s="149">
        <f t="shared" si="130"/>
        <v>0</v>
      </c>
      <c r="BP174" s="149">
        <f t="shared" si="131"/>
        <v>0</v>
      </c>
      <c r="BQ174" s="149">
        <f t="shared" si="139"/>
        <v>0</v>
      </c>
      <c r="BR174" s="356">
        <f t="shared" si="132"/>
        <v>0</v>
      </c>
      <c r="BS174" s="149">
        <f t="shared" si="133"/>
        <v>0</v>
      </c>
      <c r="BT174" s="149">
        <f t="shared" si="140"/>
        <v>1</v>
      </c>
      <c r="BU174" s="356">
        <f t="shared" si="107"/>
        <v>0</v>
      </c>
      <c r="BV174" s="149">
        <f t="shared" si="108"/>
        <v>0</v>
      </c>
      <c r="BW174" s="113">
        <f t="shared" si="109"/>
        <v>0</v>
      </c>
      <c r="BX174" s="248">
        <f t="shared" si="110"/>
        <v>0</v>
      </c>
      <c r="BY174" s="175">
        <f t="shared" si="111"/>
        <v>0</v>
      </c>
      <c r="BZ174" s="356">
        <f t="shared" si="141"/>
        <v>0</v>
      </c>
      <c r="CA174" s="149">
        <f t="shared" si="142"/>
        <v>0</v>
      </c>
      <c r="CB174" s="149">
        <f t="shared" si="143"/>
        <v>1</v>
      </c>
      <c r="CC174" s="276">
        <f t="shared" si="144"/>
        <v>1</v>
      </c>
      <c r="CD174" s="248">
        <f t="shared" si="145"/>
        <v>1</v>
      </c>
      <c r="CE174" s="274">
        <f t="shared" si="134"/>
        <v>1</v>
      </c>
      <c r="CF174" s="356">
        <f t="shared" si="146"/>
        <v>0</v>
      </c>
      <c r="CG174" s="149">
        <f t="shared" si="147"/>
        <v>0</v>
      </c>
      <c r="CH174" s="150">
        <f t="shared" si="148"/>
        <v>0</v>
      </c>
      <c r="CI174" s="149">
        <f t="shared" si="112"/>
        <v>0</v>
      </c>
      <c r="CJ174" s="149">
        <f t="shared" si="113"/>
        <v>0</v>
      </c>
      <c r="CK174" s="149">
        <f t="shared" si="114"/>
        <v>1</v>
      </c>
      <c r="CL174" s="149">
        <f t="shared" si="115"/>
        <v>1</v>
      </c>
      <c r="CM174" s="149">
        <f t="shared" si="116"/>
        <v>1</v>
      </c>
      <c r="CN174" s="283">
        <f t="shared" si="149"/>
        <v>0</v>
      </c>
      <c r="CO174" s="149">
        <f t="shared" si="150"/>
        <v>0</v>
      </c>
      <c r="CP174" s="149">
        <f t="shared" si="151"/>
        <v>1</v>
      </c>
      <c r="CQ174" s="283" t="str">
        <f t="shared" si="117"/>
        <v/>
      </c>
      <c r="CR174" s="149" t="str">
        <f t="shared" si="118"/>
        <v xml:space="preserve"> 2060</v>
      </c>
      <c r="CS174" s="149">
        <f t="shared" si="119"/>
        <v>2060</v>
      </c>
      <c r="CT174" s="149">
        <v>0</v>
      </c>
      <c r="CU174" s="149">
        <v>0</v>
      </c>
      <c r="CV174" s="149">
        <v>0</v>
      </c>
      <c r="CW174" s="149">
        <v>0</v>
      </c>
      <c r="CX174" s="149">
        <v>0</v>
      </c>
      <c r="CY174" s="149">
        <v>0</v>
      </c>
      <c r="CZ174" s="149">
        <v>0</v>
      </c>
      <c r="DA174" s="149">
        <v>0</v>
      </c>
      <c r="DB174" s="149">
        <v>0</v>
      </c>
      <c r="DC174" s="149">
        <v>0</v>
      </c>
      <c r="DD174" s="149">
        <v>0</v>
      </c>
      <c r="DE174" s="149">
        <v>0</v>
      </c>
      <c r="DF174" s="149">
        <v>0</v>
      </c>
      <c r="DG174" s="149">
        <v>0</v>
      </c>
      <c r="DH174" s="149">
        <v>0</v>
      </c>
      <c r="DI174" s="149">
        <v>0</v>
      </c>
      <c r="DJ174" s="149">
        <v>0</v>
      </c>
      <c r="DK174" s="149">
        <v>0</v>
      </c>
      <c r="DL174" s="149">
        <v>0</v>
      </c>
      <c r="DM174" s="149">
        <v>0</v>
      </c>
      <c r="DN174" s="149">
        <v>0</v>
      </c>
      <c r="DO174" s="149">
        <v>0</v>
      </c>
      <c r="DP174" s="149">
        <v>0</v>
      </c>
      <c r="DQ174" s="149" t="s">
        <v>154</v>
      </c>
      <c r="DR174" s="149">
        <v>0</v>
      </c>
      <c r="DS174" s="149" t="s">
        <v>180</v>
      </c>
      <c r="DT174" s="149" t="s">
        <v>154</v>
      </c>
      <c r="DU174" s="149">
        <v>0</v>
      </c>
      <c r="DV174" s="149" t="s">
        <v>3005</v>
      </c>
      <c r="DW174" s="149" t="str">
        <f t="shared" si="120"/>
        <v>N</v>
      </c>
      <c r="DX174" s="149" t="str">
        <f t="shared" si="121"/>
        <v/>
      </c>
      <c r="DY174" s="149" t="str">
        <f t="shared" si="122"/>
        <v>Y</v>
      </c>
      <c r="DZ174" s="149" t="str">
        <f t="shared" si="123"/>
        <v>N</v>
      </c>
      <c r="EA174" s="149" t="str">
        <f t="shared" si="124"/>
        <v>Not Specified</v>
      </c>
      <c r="EC174" s="149">
        <f t="shared" si="125"/>
        <v>2060</v>
      </c>
    </row>
    <row r="175" spans="1:133" s="149" customFormat="1" ht="16.5" customHeight="1">
      <c r="A175" s="149">
        <v>172</v>
      </c>
      <c r="B175" s="149">
        <v>79</v>
      </c>
      <c r="C175" s="150" t="s">
        <v>1144</v>
      </c>
      <c r="D175" s="149" t="s">
        <v>679</v>
      </c>
      <c r="E175" s="149" t="s">
        <v>174</v>
      </c>
      <c r="F175" s="149" t="s">
        <v>245</v>
      </c>
      <c r="G175" s="149" t="s">
        <v>246</v>
      </c>
      <c r="H175" s="168" t="s">
        <v>1145</v>
      </c>
      <c r="I175" s="149" t="s">
        <v>1146</v>
      </c>
      <c r="J175" s="149">
        <v>-0.953</v>
      </c>
      <c r="K175" s="149" t="s">
        <v>1147</v>
      </c>
      <c r="L175" s="149">
        <v>7464</v>
      </c>
      <c r="M175" s="150">
        <v>7</v>
      </c>
      <c r="N175" s="149" t="s">
        <v>154</v>
      </c>
      <c r="O175" s="149" t="s">
        <v>153</v>
      </c>
      <c r="P175" s="150" t="s">
        <v>153</v>
      </c>
      <c r="Q175" s="149" t="s">
        <v>154</v>
      </c>
      <c r="R175" s="149" t="s">
        <v>154</v>
      </c>
      <c r="S175" s="149" t="s">
        <v>153</v>
      </c>
      <c r="T175" s="149" t="s">
        <v>153</v>
      </c>
      <c r="U175" s="151" t="s">
        <v>153</v>
      </c>
      <c r="V175" s="149" t="s">
        <v>153</v>
      </c>
      <c r="W175" s="149" t="s">
        <v>153</v>
      </c>
      <c r="X175" s="152" t="s">
        <v>153</v>
      </c>
      <c r="Y175" s="149" t="s">
        <v>153</v>
      </c>
      <c r="Z175" s="149" t="s">
        <v>153</v>
      </c>
      <c r="AA175" s="150"/>
      <c r="AC175" s="149" t="s">
        <v>153</v>
      </c>
      <c r="AD175" s="149" t="s">
        <v>153</v>
      </c>
      <c r="AE175" s="149" t="s">
        <v>157</v>
      </c>
      <c r="AF175" s="149" t="s">
        <v>157</v>
      </c>
      <c r="AG175" s="149" t="s">
        <v>169</v>
      </c>
      <c r="AH175" s="150" t="s">
        <v>159</v>
      </c>
      <c r="AI175" s="263" t="s">
        <v>1148</v>
      </c>
      <c r="AJ175" s="263" t="s">
        <v>150</v>
      </c>
      <c r="AK175" s="149" t="s">
        <v>1149</v>
      </c>
      <c r="AL175" s="149">
        <v>2045</v>
      </c>
      <c r="AM175" s="171" t="s">
        <v>1150</v>
      </c>
      <c r="AN175" s="264" t="s">
        <v>1151</v>
      </c>
      <c r="AP175" s="149" t="s">
        <v>154</v>
      </c>
      <c r="AQ175" s="149" t="s">
        <v>153</v>
      </c>
      <c r="AR175" s="149" t="s">
        <v>153</v>
      </c>
      <c r="AU175" s="150"/>
      <c r="AV175" s="188" t="s">
        <v>157</v>
      </c>
      <c r="AW175" s="172" t="s">
        <v>153</v>
      </c>
      <c r="AX175" s="149" t="s">
        <v>153</v>
      </c>
      <c r="AY175" s="149" t="s">
        <v>154</v>
      </c>
      <c r="AZ175" s="149" t="s">
        <v>153</v>
      </c>
      <c r="BA175" s="149" t="s">
        <v>153</v>
      </c>
      <c r="BC175" s="150"/>
      <c r="BE175" s="173"/>
      <c r="BF175" s="150"/>
      <c r="BG175" s="283">
        <f t="shared" si="126"/>
        <v>0</v>
      </c>
      <c r="BH175" s="149">
        <f t="shared" si="127"/>
        <v>0</v>
      </c>
      <c r="BI175" s="149">
        <f t="shared" si="135"/>
        <v>0</v>
      </c>
      <c r="BJ175" s="280">
        <f t="shared" si="136"/>
        <v>0</v>
      </c>
      <c r="BK175" s="356">
        <f t="shared" si="128"/>
        <v>0</v>
      </c>
      <c r="BL175" s="149">
        <f t="shared" si="129"/>
        <v>0</v>
      </c>
      <c r="BM175" s="149">
        <f t="shared" si="137"/>
        <v>0</v>
      </c>
      <c r="BN175" s="278">
        <f t="shared" si="138"/>
        <v>0</v>
      </c>
      <c r="BO175" s="149">
        <f t="shared" si="130"/>
        <v>0</v>
      </c>
      <c r="BP175" s="149">
        <f t="shared" si="131"/>
        <v>0</v>
      </c>
      <c r="BQ175" s="149">
        <f t="shared" si="139"/>
        <v>0</v>
      </c>
      <c r="BR175" s="356">
        <f t="shared" si="132"/>
        <v>0</v>
      </c>
      <c r="BS175" s="149">
        <f t="shared" si="133"/>
        <v>0</v>
      </c>
      <c r="BT175" s="149">
        <f t="shared" si="140"/>
        <v>0</v>
      </c>
      <c r="BU175" s="356">
        <f t="shared" si="107"/>
        <v>0</v>
      </c>
      <c r="BV175" s="149">
        <f t="shared" si="108"/>
        <v>0</v>
      </c>
      <c r="BW175" s="113">
        <f t="shared" si="109"/>
        <v>1</v>
      </c>
      <c r="BX175" s="248">
        <f t="shared" si="110"/>
        <v>0</v>
      </c>
      <c r="BY175" s="175">
        <f t="shared" si="111"/>
        <v>1</v>
      </c>
      <c r="BZ175" s="356">
        <f t="shared" si="141"/>
        <v>0</v>
      </c>
      <c r="CA175" s="149">
        <f t="shared" si="142"/>
        <v>0</v>
      </c>
      <c r="CB175" s="149">
        <f t="shared" si="143"/>
        <v>0</v>
      </c>
      <c r="CC175" s="276">
        <f t="shared" si="144"/>
        <v>0</v>
      </c>
      <c r="CD175" s="248">
        <f t="shared" si="145"/>
        <v>0</v>
      </c>
      <c r="CE175" s="274">
        <f t="shared" si="134"/>
        <v>1</v>
      </c>
      <c r="CF175" s="356">
        <f t="shared" si="146"/>
        <v>0</v>
      </c>
      <c r="CG175" s="149">
        <f t="shared" si="147"/>
        <v>0</v>
      </c>
      <c r="CH175" s="150">
        <f t="shared" si="148"/>
        <v>0</v>
      </c>
      <c r="CI175" s="149">
        <f t="shared" si="112"/>
        <v>0</v>
      </c>
      <c r="CJ175" s="149">
        <f t="shared" si="113"/>
        <v>0</v>
      </c>
      <c r="CK175" s="149">
        <f t="shared" si="114"/>
        <v>1</v>
      </c>
      <c r="CL175" s="149">
        <f t="shared" si="115"/>
        <v>1</v>
      </c>
      <c r="CM175" s="149">
        <f t="shared" si="116"/>
        <v>1</v>
      </c>
      <c r="CN175" s="283">
        <f t="shared" si="149"/>
        <v>1</v>
      </c>
      <c r="CO175" s="149">
        <f t="shared" si="150"/>
        <v>0</v>
      </c>
      <c r="CP175" s="149">
        <f t="shared" si="151"/>
        <v>0</v>
      </c>
      <c r="CQ175" s="283" t="str">
        <f t="shared" si="117"/>
        <v/>
      </c>
      <c r="CR175" s="149" t="str">
        <f t="shared" si="118"/>
        <v xml:space="preserve"> </v>
      </c>
      <c r="CS175" s="149">
        <f t="shared" si="119"/>
        <v>0</v>
      </c>
      <c r="CT175" s="149">
        <v>0</v>
      </c>
      <c r="CU175" s="149">
        <v>0</v>
      </c>
      <c r="CV175" s="149">
        <v>1</v>
      </c>
      <c r="CW175" s="149">
        <v>1</v>
      </c>
      <c r="CX175" s="149">
        <v>0</v>
      </c>
      <c r="CY175" s="149">
        <v>0</v>
      </c>
      <c r="CZ175" s="149">
        <v>0</v>
      </c>
      <c r="DA175" s="149">
        <v>0</v>
      </c>
      <c r="DB175" s="149">
        <v>0</v>
      </c>
      <c r="DC175" s="149">
        <v>0</v>
      </c>
      <c r="DD175" s="149">
        <v>0</v>
      </c>
      <c r="DE175" s="149">
        <v>0</v>
      </c>
      <c r="DF175" s="149">
        <v>0</v>
      </c>
      <c r="DG175" s="149">
        <v>0</v>
      </c>
      <c r="DH175" s="149">
        <v>0</v>
      </c>
      <c r="DI175" s="149">
        <v>0</v>
      </c>
      <c r="DJ175" s="149">
        <v>1</v>
      </c>
      <c r="DK175" s="149">
        <v>0</v>
      </c>
      <c r="DL175" s="149">
        <v>1</v>
      </c>
      <c r="DM175" s="149">
        <v>1</v>
      </c>
      <c r="DN175" s="149">
        <v>0</v>
      </c>
      <c r="DO175" s="149">
        <v>1</v>
      </c>
      <c r="DP175" s="149">
        <v>0</v>
      </c>
      <c r="DQ175" s="149" t="s">
        <v>154</v>
      </c>
      <c r="DR175" s="149">
        <v>0</v>
      </c>
      <c r="DS175" s="149" t="s">
        <v>154</v>
      </c>
      <c r="DT175" s="149" t="s">
        <v>7857</v>
      </c>
      <c r="DU175" s="149" t="s">
        <v>150</v>
      </c>
      <c r="DV175" s="149">
        <v>0</v>
      </c>
      <c r="DW175" s="149" t="str">
        <f t="shared" si="120"/>
        <v>N</v>
      </c>
      <c r="DX175" s="149" t="str">
        <f t="shared" si="121"/>
        <v/>
      </c>
      <c r="DY175" s="149" t="str">
        <f t="shared" si="122"/>
        <v>N</v>
      </c>
      <c r="DZ175" s="149" t="str">
        <f t="shared" si="123"/>
        <v>Y</v>
      </c>
      <c r="EA175" s="149" t="str">
        <f t="shared" si="124"/>
        <v>Yes</v>
      </c>
      <c r="EC175" s="149">
        <f t="shared" si="125"/>
        <v>0</v>
      </c>
    </row>
    <row r="176" spans="1:133" s="149" customFormat="1" ht="16.5" customHeight="1">
      <c r="A176" s="149">
        <v>173</v>
      </c>
      <c r="B176" s="149">
        <v>146</v>
      </c>
      <c r="C176" s="150" t="s">
        <v>1152</v>
      </c>
      <c r="D176" s="149" t="s">
        <v>443</v>
      </c>
      <c r="E176" s="149" t="s">
        <v>229</v>
      </c>
      <c r="F176" s="149" t="s">
        <v>264</v>
      </c>
      <c r="G176" s="149" t="s">
        <v>176</v>
      </c>
      <c r="H176" s="168" t="s">
        <v>1153</v>
      </c>
      <c r="I176" s="149" t="s">
        <v>1154</v>
      </c>
      <c r="J176" s="149">
        <v>0.308</v>
      </c>
      <c r="K176" s="149" t="s">
        <v>1155</v>
      </c>
      <c r="L176" s="149">
        <v>218718</v>
      </c>
      <c r="M176" s="150">
        <v>29</v>
      </c>
      <c r="N176" s="149" t="s">
        <v>154</v>
      </c>
      <c r="O176" s="149" t="s">
        <v>153</v>
      </c>
      <c r="P176" s="150" t="s">
        <v>153</v>
      </c>
      <c r="Q176" s="149" t="s">
        <v>150</v>
      </c>
      <c r="R176" s="149" t="s">
        <v>154</v>
      </c>
      <c r="S176" s="149" t="s">
        <v>210</v>
      </c>
      <c r="T176" s="149" t="s">
        <v>153</v>
      </c>
      <c r="U176" s="151">
        <v>2030</v>
      </c>
      <c r="V176" s="149" t="s">
        <v>153</v>
      </c>
      <c r="W176" s="149" t="s">
        <v>153</v>
      </c>
      <c r="X176" s="152" t="s">
        <v>153</v>
      </c>
      <c r="Y176" s="149" t="s">
        <v>153</v>
      </c>
      <c r="Z176" s="149" t="s">
        <v>153</v>
      </c>
      <c r="AA176" s="150"/>
      <c r="AC176" s="149" t="s">
        <v>202</v>
      </c>
      <c r="AD176" s="149" t="s">
        <v>5</v>
      </c>
      <c r="AE176" s="149" t="s">
        <v>157</v>
      </c>
      <c r="AF176" s="149" t="s">
        <v>157</v>
      </c>
      <c r="AG176" s="149" t="s">
        <v>158</v>
      </c>
      <c r="AH176" s="150" t="s">
        <v>159</v>
      </c>
      <c r="AI176" s="149" t="s">
        <v>160</v>
      </c>
      <c r="AJ176" s="149" t="s">
        <v>150</v>
      </c>
      <c r="AK176" s="170" t="s">
        <v>1156</v>
      </c>
      <c r="AL176" s="149">
        <v>2050</v>
      </c>
      <c r="AN176" s="150"/>
      <c r="AP176" s="149" t="s">
        <v>154</v>
      </c>
      <c r="AQ176" s="149" t="s">
        <v>153</v>
      </c>
      <c r="AR176" s="149" t="s">
        <v>153</v>
      </c>
      <c r="AU176" s="150"/>
      <c r="AV176" s="149" t="s">
        <v>168</v>
      </c>
      <c r="AW176" s="172" t="s">
        <v>168</v>
      </c>
      <c r="AX176" s="149" t="s">
        <v>158</v>
      </c>
      <c r="AY176" s="149" t="s">
        <v>154</v>
      </c>
      <c r="AZ176" s="149" t="s">
        <v>153</v>
      </c>
      <c r="BA176" s="149" t="s">
        <v>153</v>
      </c>
      <c r="BC176" s="150"/>
      <c r="BE176" s="173"/>
      <c r="BF176" s="150"/>
      <c r="BG176" s="283">
        <f t="shared" si="126"/>
        <v>0</v>
      </c>
      <c r="BH176" s="149">
        <f t="shared" si="127"/>
        <v>0</v>
      </c>
      <c r="BI176" s="149">
        <f t="shared" si="135"/>
        <v>0</v>
      </c>
      <c r="BJ176" s="280">
        <f t="shared" si="136"/>
        <v>0</v>
      </c>
      <c r="BK176" s="356">
        <f t="shared" si="128"/>
        <v>0</v>
      </c>
      <c r="BL176" s="149">
        <f t="shared" si="129"/>
        <v>0</v>
      </c>
      <c r="BM176" s="149">
        <f t="shared" si="137"/>
        <v>0</v>
      </c>
      <c r="BN176" s="278">
        <f t="shared" si="138"/>
        <v>0</v>
      </c>
      <c r="BO176" s="149">
        <f t="shared" si="130"/>
        <v>0</v>
      </c>
      <c r="BP176" s="149">
        <f t="shared" si="131"/>
        <v>0</v>
      </c>
      <c r="BQ176" s="149">
        <f t="shared" si="139"/>
        <v>0</v>
      </c>
      <c r="BR176" s="356">
        <f t="shared" si="132"/>
        <v>0</v>
      </c>
      <c r="BS176" s="149">
        <f t="shared" si="133"/>
        <v>0</v>
      </c>
      <c r="BT176" s="149">
        <f t="shared" si="140"/>
        <v>0</v>
      </c>
      <c r="BU176" s="356">
        <f t="shared" si="107"/>
        <v>0</v>
      </c>
      <c r="BV176" s="149">
        <f t="shared" si="108"/>
        <v>0</v>
      </c>
      <c r="BW176" s="113">
        <f t="shared" si="109"/>
        <v>1</v>
      </c>
      <c r="BX176" s="248">
        <f t="shared" si="110"/>
        <v>0</v>
      </c>
      <c r="BY176" s="175">
        <f t="shared" si="111"/>
        <v>1</v>
      </c>
      <c r="BZ176" s="356">
        <f t="shared" si="141"/>
        <v>0</v>
      </c>
      <c r="CA176" s="149">
        <f t="shared" si="142"/>
        <v>0</v>
      </c>
      <c r="CB176" s="149">
        <f t="shared" si="143"/>
        <v>0</v>
      </c>
      <c r="CC176" s="276">
        <f t="shared" si="144"/>
        <v>0</v>
      </c>
      <c r="CD176" s="248">
        <f t="shared" si="145"/>
        <v>0</v>
      </c>
      <c r="CE176" s="274">
        <f t="shared" si="134"/>
        <v>1</v>
      </c>
      <c r="CF176" s="356">
        <f t="shared" si="146"/>
        <v>0</v>
      </c>
      <c r="CG176" s="149">
        <f t="shared" si="147"/>
        <v>0</v>
      </c>
      <c r="CH176" s="150">
        <f t="shared" si="148"/>
        <v>0</v>
      </c>
      <c r="CI176" s="149">
        <f t="shared" si="112"/>
        <v>0</v>
      </c>
      <c r="CJ176" s="149">
        <f t="shared" si="113"/>
        <v>0</v>
      </c>
      <c r="CK176" s="149">
        <f t="shared" si="114"/>
        <v>1</v>
      </c>
      <c r="CL176" s="149">
        <f t="shared" si="115"/>
        <v>1</v>
      </c>
      <c r="CM176" s="149">
        <f t="shared" si="116"/>
        <v>1</v>
      </c>
      <c r="CN176" s="283">
        <f t="shared" si="149"/>
        <v>0</v>
      </c>
      <c r="CO176" s="149">
        <f t="shared" si="150"/>
        <v>0</v>
      </c>
      <c r="CP176" s="149">
        <f t="shared" si="151"/>
        <v>1</v>
      </c>
      <c r="CQ176" s="283">
        <f t="shared" si="117"/>
        <v>1</v>
      </c>
      <c r="CR176" s="149" t="str">
        <f t="shared" si="118"/>
        <v xml:space="preserve"> </v>
      </c>
      <c r="CS176" s="149">
        <f t="shared" si="119"/>
        <v>0</v>
      </c>
      <c r="CT176" s="149">
        <v>0</v>
      </c>
      <c r="CU176" s="149">
        <v>0</v>
      </c>
      <c r="CV176" s="149">
        <v>1</v>
      </c>
      <c r="CW176" s="149">
        <v>1</v>
      </c>
      <c r="CX176" s="149">
        <v>0</v>
      </c>
      <c r="CY176" s="149">
        <v>0</v>
      </c>
      <c r="CZ176" s="149">
        <v>0</v>
      </c>
      <c r="DA176" s="149">
        <v>0</v>
      </c>
      <c r="DB176" s="149">
        <v>0</v>
      </c>
      <c r="DC176" s="149">
        <v>0</v>
      </c>
      <c r="DD176" s="149">
        <v>0</v>
      </c>
      <c r="DE176" s="149">
        <v>0</v>
      </c>
      <c r="DF176" s="149">
        <v>0</v>
      </c>
      <c r="DG176" s="149">
        <v>0</v>
      </c>
      <c r="DH176" s="149">
        <v>0</v>
      </c>
      <c r="DI176" s="149">
        <v>0</v>
      </c>
      <c r="DJ176" s="149">
        <v>1</v>
      </c>
      <c r="DK176" s="149">
        <v>0</v>
      </c>
      <c r="DL176" s="149">
        <v>1</v>
      </c>
      <c r="DM176" s="149">
        <v>0</v>
      </c>
      <c r="DN176" s="149">
        <v>0</v>
      </c>
      <c r="DO176" s="149">
        <v>1</v>
      </c>
      <c r="DP176" s="149">
        <v>0</v>
      </c>
      <c r="DQ176" s="149" t="s">
        <v>154</v>
      </c>
      <c r="DR176" s="149">
        <v>0</v>
      </c>
      <c r="DS176" s="149" t="s">
        <v>154</v>
      </c>
      <c r="DT176" s="149" t="s">
        <v>160</v>
      </c>
      <c r="DU176" s="149" t="s">
        <v>3005</v>
      </c>
      <c r="DV176" s="149">
        <v>0</v>
      </c>
      <c r="DW176" s="149" t="str">
        <f t="shared" si="120"/>
        <v>Y</v>
      </c>
      <c r="DX176" s="149" t="str">
        <f t="shared" si="121"/>
        <v/>
      </c>
      <c r="DY176" s="149" t="str">
        <f t="shared" si="122"/>
        <v>N</v>
      </c>
      <c r="DZ176" s="149" t="str">
        <f t="shared" si="123"/>
        <v>Y</v>
      </c>
      <c r="EA176" s="149" t="str">
        <f t="shared" si="124"/>
        <v>Not Specified</v>
      </c>
      <c r="EC176" s="149">
        <f t="shared" si="125"/>
        <v>0</v>
      </c>
    </row>
    <row r="177" spans="1:133" s="149" customFormat="1" ht="16.5" customHeight="1">
      <c r="A177" s="149">
        <v>174</v>
      </c>
      <c r="B177" s="149">
        <v>183</v>
      </c>
      <c r="C177" s="150" t="s">
        <v>1157</v>
      </c>
      <c r="D177" s="149" t="s">
        <v>1046</v>
      </c>
      <c r="E177" s="149" t="s">
        <v>1047</v>
      </c>
      <c r="F177" s="149" t="s">
        <v>416</v>
      </c>
      <c r="G177" s="149" t="s">
        <v>246</v>
      </c>
      <c r="H177" s="168" t="s">
        <v>1158</v>
      </c>
      <c r="I177" s="149" t="s">
        <v>1159</v>
      </c>
      <c r="J177" s="149">
        <v>0.117</v>
      </c>
      <c r="K177" s="149" t="s">
        <v>1160</v>
      </c>
      <c r="L177" s="149">
        <v>156921</v>
      </c>
      <c r="M177" s="150">
        <v>31</v>
      </c>
      <c r="N177" s="149" t="s">
        <v>154</v>
      </c>
      <c r="O177" s="149" t="s">
        <v>153</v>
      </c>
      <c r="P177" s="150" t="s">
        <v>153</v>
      </c>
      <c r="Q177" s="149" t="s">
        <v>150</v>
      </c>
      <c r="R177" s="149" t="s">
        <v>150</v>
      </c>
      <c r="S177" s="149" t="s">
        <v>151</v>
      </c>
      <c r="T177" s="149" t="s">
        <v>152</v>
      </c>
      <c r="U177" s="151">
        <v>2035</v>
      </c>
      <c r="V177" s="149" t="s">
        <v>153</v>
      </c>
      <c r="W177" s="149" t="s">
        <v>153</v>
      </c>
      <c r="X177" s="152" t="s">
        <v>153</v>
      </c>
      <c r="Y177" s="149" t="s">
        <v>153</v>
      </c>
      <c r="Z177" s="149" t="s">
        <v>153</v>
      </c>
      <c r="AA177" s="150"/>
      <c r="AC177" s="149" t="s">
        <v>281</v>
      </c>
      <c r="AD177" s="149" t="s">
        <v>240</v>
      </c>
      <c r="AE177" s="149" t="s">
        <v>157</v>
      </c>
      <c r="AF177" s="149" t="s">
        <v>157</v>
      </c>
      <c r="AG177" s="149" t="s">
        <v>158</v>
      </c>
      <c r="AH177" s="150" t="s">
        <v>159</v>
      </c>
      <c r="AJ177" s="149" t="s">
        <v>154</v>
      </c>
      <c r="AK177" s="170" t="s">
        <v>153</v>
      </c>
      <c r="AN177" s="150"/>
      <c r="AP177" s="149" t="s">
        <v>154</v>
      </c>
      <c r="AQ177" s="149" t="s">
        <v>153</v>
      </c>
      <c r="AR177" s="149" t="s">
        <v>153</v>
      </c>
      <c r="AU177" s="150"/>
      <c r="AV177" s="149" t="s">
        <v>157</v>
      </c>
      <c r="AW177" s="172" t="s">
        <v>168</v>
      </c>
      <c r="AX177" s="149" t="s">
        <v>158</v>
      </c>
      <c r="AY177" s="149" t="s">
        <v>150</v>
      </c>
      <c r="AZ177" s="149" t="s">
        <v>1161</v>
      </c>
      <c r="BA177" s="149">
        <v>2030</v>
      </c>
      <c r="BC177" s="150"/>
      <c r="BE177" s="173"/>
      <c r="BF177" s="150"/>
      <c r="BG177" s="283">
        <f t="shared" si="126"/>
        <v>0</v>
      </c>
      <c r="BH177" s="149">
        <f t="shared" si="127"/>
        <v>0</v>
      </c>
      <c r="BI177" s="149">
        <f t="shared" si="135"/>
        <v>0</v>
      </c>
      <c r="BJ177" s="280">
        <f t="shared" si="136"/>
        <v>0</v>
      </c>
      <c r="BK177" s="356">
        <f t="shared" si="128"/>
        <v>0</v>
      </c>
      <c r="BL177" s="149">
        <f t="shared" si="129"/>
        <v>0</v>
      </c>
      <c r="BM177" s="149">
        <f t="shared" si="137"/>
        <v>1</v>
      </c>
      <c r="BN177" s="278">
        <f t="shared" si="138"/>
        <v>1</v>
      </c>
      <c r="BO177" s="149">
        <f t="shared" si="130"/>
        <v>0</v>
      </c>
      <c r="BP177" s="149">
        <f t="shared" si="131"/>
        <v>0</v>
      </c>
      <c r="BQ177" s="149">
        <f t="shared" si="139"/>
        <v>0</v>
      </c>
      <c r="BR177" s="356">
        <f t="shared" si="132"/>
        <v>0</v>
      </c>
      <c r="BS177" s="149">
        <f t="shared" si="133"/>
        <v>0</v>
      </c>
      <c r="BT177" s="149">
        <f t="shared" si="140"/>
        <v>0</v>
      </c>
      <c r="BU177" s="356">
        <f t="shared" si="107"/>
        <v>0</v>
      </c>
      <c r="BV177" s="149">
        <f t="shared" si="108"/>
        <v>0</v>
      </c>
      <c r="BW177" s="113">
        <f t="shared" si="109"/>
        <v>0</v>
      </c>
      <c r="BX177" s="248">
        <f t="shared" si="110"/>
        <v>0</v>
      </c>
      <c r="BY177" s="175">
        <f t="shared" si="111"/>
        <v>0</v>
      </c>
      <c r="BZ177" s="356">
        <f t="shared" si="141"/>
        <v>0</v>
      </c>
      <c r="CA177" s="149">
        <f t="shared" si="142"/>
        <v>0</v>
      </c>
      <c r="CB177" s="149">
        <f t="shared" si="143"/>
        <v>0</v>
      </c>
      <c r="CC177" s="276">
        <f t="shared" si="144"/>
        <v>0</v>
      </c>
      <c r="CD177" s="248">
        <f t="shared" si="145"/>
        <v>0</v>
      </c>
      <c r="CE177" s="274">
        <f t="shared" si="134"/>
        <v>0</v>
      </c>
      <c r="CF177" s="356">
        <f t="shared" si="146"/>
        <v>0</v>
      </c>
      <c r="CG177" s="149">
        <f t="shared" si="147"/>
        <v>1</v>
      </c>
      <c r="CH177" s="150">
        <f t="shared" si="148"/>
        <v>0</v>
      </c>
      <c r="CI177" s="149">
        <f t="shared" si="112"/>
        <v>0</v>
      </c>
      <c r="CJ177" s="149">
        <f t="shared" si="113"/>
        <v>0</v>
      </c>
      <c r="CK177" s="149">
        <f t="shared" si="114"/>
        <v>1</v>
      </c>
      <c r="CL177" s="149">
        <f t="shared" si="115"/>
        <v>1</v>
      </c>
      <c r="CM177" s="149">
        <f t="shared" si="116"/>
        <v>1</v>
      </c>
      <c r="CN177" s="283">
        <f t="shared" si="149"/>
        <v>1</v>
      </c>
      <c r="CO177" s="149">
        <f t="shared" si="150"/>
        <v>0</v>
      </c>
      <c r="CP177" s="149">
        <f t="shared" si="151"/>
        <v>0</v>
      </c>
      <c r="CQ177" s="283" t="str">
        <f t="shared" si="117"/>
        <v/>
      </c>
      <c r="CR177" s="149" t="str">
        <f t="shared" si="118"/>
        <v xml:space="preserve"> </v>
      </c>
      <c r="CS177" s="149">
        <f t="shared" si="119"/>
        <v>0</v>
      </c>
      <c r="CT177" s="149">
        <v>0</v>
      </c>
      <c r="CU177" s="149">
        <v>0</v>
      </c>
      <c r="CV177" s="149">
        <v>0</v>
      </c>
      <c r="CW177" s="149">
        <v>0</v>
      </c>
      <c r="CX177" s="149">
        <v>0</v>
      </c>
      <c r="CY177" s="149">
        <v>0</v>
      </c>
      <c r="CZ177" s="149">
        <v>1</v>
      </c>
      <c r="DA177" s="149">
        <v>1</v>
      </c>
      <c r="DB177" s="149">
        <v>0</v>
      </c>
      <c r="DC177" s="149">
        <v>1</v>
      </c>
      <c r="DD177" s="149">
        <v>0</v>
      </c>
      <c r="DE177" s="149">
        <v>1</v>
      </c>
      <c r="DF177" s="149">
        <v>0</v>
      </c>
      <c r="DG177" s="149">
        <v>0</v>
      </c>
      <c r="DH177" s="149">
        <v>0</v>
      </c>
      <c r="DI177" s="149">
        <v>0</v>
      </c>
      <c r="DJ177" s="149">
        <v>1</v>
      </c>
      <c r="DK177" s="149">
        <v>0</v>
      </c>
      <c r="DL177" s="149">
        <v>1</v>
      </c>
      <c r="DM177" s="149">
        <v>1</v>
      </c>
      <c r="DN177" s="149">
        <v>0</v>
      </c>
      <c r="DO177" s="149">
        <v>1</v>
      </c>
      <c r="DP177" s="149">
        <v>0</v>
      </c>
      <c r="DQ177" s="149" t="s">
        <v>150</v>
      </c>
      <c r="DR177" s="149" t="s">
        <v>158</v>
      </c>
      <c r="DS177" s="149" t="s">
        <v>160</v>
      </c>
      <c r="DT177" s="149" t="s">
        <v>154</v>
      </c>
      <c r="DU177" s="149">
        <v>0</v>
      </c>
      <c r="DV177" s="149" t="s">
        <v>150</v>
      </c>
      <c r="DW177" s="149" t="str">
        <f t="shared" si="120"/>
        <v>Y</v>
      </c>
      <c r="DX177" s="149" t="str">
        <f t="shared" si="121"/>
        <v/>
      </c>
      <c r="DY177" s="149" t="str">
        <f t="shared" si="122"/>
        <v>N</v>
      </c>
      <c r="DZ177" s="149" t="str">
        <f t="shared" si="123"/>
        <v>N</v>
      </c>
      <c r="EA177" s="149" t="str">
        <f t="shared" si="124"/>
        <v>Yes</v>
      </c>
      <c r="EC177" s="149">
        <f t="shared" si="125"/>
        <v>0</v>
      </c>
    </row>
    <row r="178" spans="1:133" s="149" customFormat="1" ht="16.5" customHeight="1">
      <c r="A178" s="149">
        <v>175</v>
      </c>
      <c r="B178" s="149">
        <v>195</v>
      </c>
      <c r="C178" s="150" t="s">
        <v>1162</v>
      </c>
      <c r="D178" s="149" t="s">
        <v>1163</v>
      </c>
      <c r="E178" s="149" t="s">
        <v>229</v>
      </c>
      <c r="F178" s="149" t="s">
        <v>145</v>
      </c>
      <c r="G178" s="149" t="s">
        <v>146</v>
      </c>
      <c r="H178" s="168" t="s">
        <v>1164</v>
      </c>
      <c r="I178" s="149" t="s">
        <v>1165</v>
      </c>
      <c r="J178" s="149">
        <v>0.21</v>
      </c>
      <c r="K178" s="149" t="s">
        <v>1166</v>
      </c>
      <c r="L178" s="149">
        <v>75100</v>
      </c>
      <c r="M178" s="150">
        <v>31</v>
      </c>
      <c r="N178" s="149" t="s">
        <v>150</v>
      </c>
      <c r="O178" s="149">
        <v>2020</v>
      </c>
      <c r="P178" s="150">
        <v>2025</v>
      </c>
      <c r="Q178" s="149" t="s">
        <v>150</v>
      </c>
      <c r="R178" s="149" t="s">
        <v>150</v>
      </c>
      <c r="S178" s="149" t="s">
        <v>151</v>
      </c>
      <c r="T178" s="149" t="s">
        <v>152</v>
      </c>
      <c r="U178" s="151">
        <v>2033</v>
      </c>
      <c r="V178" s="149" t="s">
        <v>151</v>
      </c>
      <c r="W178" s="149" t="s">
        <v>152</v>
      </c>
      <c r="X178" s="152">
        <v>2050</v>
      </c>
      <c r="Y178" s="149" t="s">
        <v>150</v>
      </c>
      <c r="Z178" s="149" t="s">
        <v>151</v>
      </c>
      <c r="AA178" s="150">
        <v>2050</v>
      </c>
      <c r="AC178" s="149" t="s">
        <v>167</v>
      </c>
      <c r="AD178" s="149" t="s">
        <v>6</v>
      </c>
      <c r="AE178" s="149" t="s">
        <v>157</v>
      </c>
      <c r="AF178" s="149" t="s">
        <v>157</v>
      </c>
      <c r="AG178" s="149" t="s">
        <v>169</v>
      </c>
      <c r="AH178" s="150" t="s">
        <v>159</v>
      </c>
      <c r="AJ178" s="149" t="s">
        <v>154</v>
      </c>
      <c r="AK178" s="170" t="s">
        <v>153</v>
      </c>
      <c r="AN178" s="150" t="s">
        <v>1167</v>
      </c>
      <c r="AO178" s="149" t="s">
        <v>160</v>
      </c>
      <c r="AP178" s="149" t="s">
        <v>150</v>
      </c>
      <c r="AQ178" s="149" t="s">
        <v>159</v>
      </c>
      <c r="AR178" s="149" t="s">
        <v>1168</v>
      </c>
      <c r="AS178" s="149">
        <v>2035</v>
      </c>
      <c r="AU178" s="150"/>
      <c r="AV178" s="150" t="s">
        <v>157</v>
      </c>
      <c r="AW178" s="172" t="s">
        <v>168</v>
      </c>
      <c r="AX178" s="149" t="s">
        <v>158</v>
      </c>
      <c r="AY178" s="149" t="s">
        <v>154</v>
      </c>
      <c r="AZ178" s="149" t="s">
        <v>153</v>
      </c>
      <c r="BA178" s="149" t="s">
        <v>153</v>
      </c>
      <c r="BC178" s="150"/>
      <c r="BE178" s="173"/>
      <c r="BF178" s="150"/>
      <c r="BG178" s="283">
        <f t="shared" si="126"/>
        <v>1</v>
      </c>
      <c r="BH178" s="149">
        <f t="shared" si="127"/>
        <v>0</v>
      </c>
      <c r="BI178" s="149">
        <f t="shared" si="135"/>
        <v>0</v>
      </c>
      <c r="BJ178" s="280">
        <f t="shared" si="136"/>
        <v>1</v>
      </c>
      <c r="BK178" s="356">
        <f t="shared" si="128"/>
        <v>0</v>
      </c>
      <c r="BL178" s="149">
        <f t="shared" si="129"/>
        <v>0</v>
      </c>
      <c r="BM178" s="149">
        <f t="shared" si="137"/>
        <v>1</v>
      </c>
      <c r="BN178" s="278">
        <f t="shared" si="138"/>
        <v>1</v>
      </c>
      <c r="BO178" s="149">
        <f t="shared" si="130"/>
        <v>0</v>
      </c>
      <c r="BP178" s="149">
        <f t="shared" si="131"/>
        <v>0</v>
      </c>
      <c r="BQ178" s="149">
        <f t="shared" si="139"/>
        <v>1</v>
      </c>
      <c r="BR178" s="356">
        <f t="shared" si="132"/>
        <v>0</v>
      </c>
      <c r="BS178" s="149">
        <f t="shared" si="133"/>
        <v>0</v>
      </c>
      <c r="BT178" s="149">
        <f t="shared" si="140"/>
        <v>1</v>
      </c>
      <c r="BU178" s="356">
        <f t="shared" si="107"/>
        <v>0</v>
      </c>
      <c r="BV178" s="149">
        <f t="shared" si="108"/>
        <v>0</v>
      </c>
      <c r="BW178" s="113">
        <f t="shared" si="109"/>
        <v>0</v>
      </c>
      <c r="BX178" s="248">
        <f t="shared" si="110"/>
        <v>0</v>
      </c>
      <c r="BY178" s="175">
        <f t="shared" si="111"/>
        <v>0</v>
      </c>
      <c r="BZ178" s="356">
        <f t="shared" si="141"/>
        <v>0</v>
      </c>
      <c r="CA178" s="149">
        <f t="shared" si="142"/>
        <v>0</v>
      </c>
      <c r="CB178" s="149">
        <f t="shared" si="143"/>
        <v>1</v>
      </c>
      <c r="CC178" s="276">
        <f t="shared" si="144"/>
        <v>1</v>
      </c>
      <c r="CD178" s="248">
        <f t="shared" si="145"/>
        <v>1</v>
      </c>
      <c r="CE178" s="274">
        <f t="shared" si="134"/>
        <v>1</v>
      </c>
      <c r="CF178" s="356">
        <f t="shared" si="146"/>
        <v>0</v>
      </c>
      <c r="CG178" s="149">
        <f t="shared" si="147"/>
        <v>0</v>
      </c>
      <c r="CH178" s="150">
        <f t="shared" si="148"/>
        <v>0</v>
      </c>
      <c r="CI178" s="149">
        <f t="shared" si="112"/>
        <v>1</v>
      </c>
      <c r="CJ178" s="149">
        <f t="shared" si="113"/>
        <v>0</v>
      </c>
      <c r="CK178" s="149">
        <f t="shared" si="114"/>
        <v>2</v>
      </c>
      <c r="CL178" s="149">
        <f t="shared" si="115"/>
        <v>3</v>
      </c>
      <c r="CM178" s="149">
        <f t="shared" si="116"/>
        <v>1</v>
      </c>
      <c r="CN178" s="283">
        <f t="shared" si="149"/>
        <v>1</v>
      </c>
      <c r="CO178" s="149">
        <f t="shared" si="150"/>
        <v>0</v>
      </c>
      <c r="CP178" s="149">
        <f t="shared" si="151"/>
        <v>0</v>
      </c>
      <c r="CQ178" s="283" t="str">
        <f t="shared" si="117"/>
        <v/>
      </c>
      <c r="CR178" s="149" t="str">
        <f t="shared" si="118"/>
        <v>2050 2035</v>
      </c>
      <c r="CS178" s="149">
        <f t="shared" si="119"/>
        <v>2050</v>
      </c>
      <c r="CT178" s="149">
        <v>1</v>
      </c>
      <c r="CU178" s="149">
        <v>0</v>
      </c>
      <c r="CV178" s="149">
        <v>0</v>
      </c>
      <c r="CW178" s="149">
        <v>1</v>
      </c>
      <c r="CX178" s="149">
        <v>0</v>
      </c>
      <c r="CY178" s="149">
        <v>0</v>
      </c>
      <c r="CZ178" s="149">
        <v>1</v>
      </c>
      <c r="DA178" s="149">
        <v>1</v>
      </c>
      <c r="DB178" s="149">
        <v>0</v>
      </c>
      <c r="DC178" s="149">
        <v>1</v>
      </c>
      <c r="DD178" s="149">
        <v>0</v>
      </c>
      <c r="DE178" s="149">
        <v>1</v>
      </c>
      <c r="DF178" s="149">
        <v>0</v>
      </c>
      <c r="DG178" s="149">
        <v>1</v>
      </c>
      <c r="DH178" s="149">
        <v>0</v>
      </c>
      <c r="DI178" s="149">
        <v>1</v>
      </c>
      <c r="DJ178" s="149">
        <v>1</v>
      </c>
      <c r="DK178" s="149">
        <v>1</v>
      </c>
      <c r="DL178" s="149">
        <v>1</v>
      </c>
      <c r="DM178" s="149">
        <v>1</v>
      </c>
      <c r="DN178" s="149">
        <v>0</v>
      </c>
      <c r="DO178" s="149">
        <v>1</v>
      </c>
      <c r="DP178" s="149">
        <v>1</v>
      </c>
      <c r="DQ178" s="149" t="s">
        <v>154</v>
      </c>
      <c r="DR178" s="149" t="s">
        <v>158</v>
      </c>
      <c r="DS178" s="149" t="s">
        <v>7859</v>
      </c>
      <c r="DT178" s="149" t="s">
        <v>160</v>
      </c>
      <c r="DU178" s="149" t="s">
        <v>150</v>
      </c>
      <c r="DV178" s="149" t="s">
        <v>3005</v>
      </c>
      <c r="DW178" s="149" t="str">
        <f t="shared" si="120"/>
        <v>Y</v>
      </c>
      <c r="DX178" s="149" t="str">
        <f t="shared" si="121"/>
        <v>Targets set</v>
      </c>
      <c r="DY178" s="149" t="str">
        <f t="shared" si="122"/>
        <v>Y</v>
      </c>
      <c r="DZ178" s="149" t="str">
        <f t="shared" si="123"/>
        <v>N</v>
      </c>
      <c r="EA178" s="149" t="str">
        <f t="shared" si="124"/>
        <v>Yes</v>
      </c>
      <c r="EC178" s="149">
        <f t="shared" si="125"/>
        <v>2050</v>
      </c>
    </row>
    <row r="179" spans="1:133" s="149" customFormat="1" ht="16.5" customHeight="1">
      <c r="A179" s="149">
        <v>176</v>
      </c>
      <c r="B179" s="149">
        <v>132</v>
      </c>
      <c r="C179" s="150" t="s">
        <v>1169</v>
      </c>
      <c r="D179" s="149" t="s">
        <v>192</v>
      </c>
      <c r="E179" s="149" t="s">
        <v>193</v>
      </c>
      <c r="F179" s="149" t="s">
        <v>1170</v>
      </c>
      <c r="G179" s="149" t="s">
        <v>246</v>
      </c>
      <c r="H179" s="168" t="s">
        <v>1171</v>
      </c>
      <c r="I179" s="149" t="s">
        <v>1172</v>
      </c>
      <c r="J179" s="149">
        <v>-0.925</v>
      </c>
      <c r="K179" s="149" t="s">
        <v>1173</v>
      </c>
      <c r="L179" s="149">
        <v>67809</v>
      </c>
      <c r="M179" s="150">
        <v>17</v>
      </c>
      <c r="N179" s="149" t="s">
        <v>154</v>
      </c>
      <c r="O179" s="149" t="s">
        <v>153</v>
      </c>
      <c r="P179" s="150" t="s">
        <v>153</v>
      </c>
      <c r="Q179" s="149" t="s">
        <v>154</v>
      </c>
      <c r="R179" s="149" t="s">
        <v>154</v>
      </c>
      <c r="S179" s="149" t="s">
        <v>153</v>
      </c>
      <c r="T179" s="149" t="s">
        <v>153</v>
      </c>
      <c r="U179" s="151" t="s">
        <v>153</v>
      </c>
      <c r="V179" s="149" t="s">
        <v>153</v>
      </c>
      <c r="W179" s="149" t="s">
        <v>153</v>
      </c>
      <c r="X179" s="152" t="s">
        <v>153</v>
      </c>
      <c r="Y179" s="149" t="s">
        <v>153</v>
      </c>
      <c r="Z179" s="149" t="s">
        <v>153</v>
      </c>
      <c r="AA179" s="150"/>
      <c r="AC179" s="149" t="s">
        <v>167</v>
      </c>
      <c r="AD179" s="149" t="s">
        <v>6</v>
      </c>
      <c r="AE179" s="149" t="s">
        <v>157</v>
      </c>
      <c r="AF179" s="149" t="s">
        <v>157</v>
      </c>
      <c r="AG179" s="149" t="s">
        <v>157</v>
      </c>
      <c r="AH179" s="150" t="s">
        <v>218</v>
      </c>
      <c r="AJ179" s="149" t="s">
        <v>154</v>
      </c>
      <c r="AK179" s="170" t="s">
        <v>153</v>
      </c>
      <c r="AN179" s="150"/>
      <c r="AO179" s="149" t="s">
        <v>219</v>
      </c>
      <c r="AP179" s="149" t="s">
        <v>150</v>
      </c>
      <c r="AQ179" s="149" t="s">
        <v>218</v>
      </c>
      <c r="AR179" s="149" t="s">
        <v>1174</v>
      </c>
      <c r="AS179" s="149">
        <v>2050</v>
      </c>
      <c r="AU179" s="150"/>
      <c r="AV179" s="149" t="s">
        <v>168</v>
      </c>
      <c r="AW179" s="172" t="s">
        <v>312</v>
      </c>
      <c r="AX179" s="149" t="s">
        <v>158</v>
      </c>
      <c r="AY179" s="149" t="s">
        <v>154</v>
      </c>
      <c r="AZ179" s="149" t="s">
        <v>153</v>
      </c>
      <c r="BA179" s="149" t="s">
        <v>153</v>
      </c>
      <c r="BC179" s="150"/>
      <c r="BE179" s="173"/>
      <c r="BF179" s="150"/>
      <c r="BG179" s="283">
        <f t="shared" si="126"/>
        <v>0</v>
      </c>
      <c r="BH179" s="149">
        <f t="shared" si="127"/>
        <v>0</v>
      </c>
      <c r="BI179" s="149">
        <f t="shared" si="135"/>
        <v>0</v>
      </c>
      <c r="BJ179" s="280">
        <f t="shared" si="136"/>
        <v>0</v>
      </c>
      <c r="BK179" s="356">
        <f t="shared" si="128"/>
        <v>0</v>
      </c>
      <c r="BL179" s="149">
        <f t="shared" si="129"/>
        <v>0</v>
      </c>
      <c r="BM179" s="149">
        <f t="shared" si="137"/>
        <v>0</v>
      </c>
      <c r="BN179" s="278">
        <f t="shared" si="138"/>
        <v>0</v>
      </c>
      <c r="BO179" s="149">
        <f t="shared" si="130"/>
        <v>0</v>
      </c>
      <c r="BP179" s="149">
        <f t="shared" si="131"/>
        <v>0</v>
      </c>
      <c r="BQ179" s="149">
        <f t="shared" si="139"/>
        <v>0</v>
      </c>
      <c r="BR179" s="356">
        <f t="shared" si="132"/>
        <v>0</v>
      </c>
      <c r="BS179" s="149">
        <f t="shared" si="133"/>
        <v>0</v>
      </c>
      <c r="BT179" s="149">
        <f t="shared" si="140"/>
        <v>1</v>
      </c>
      <c r="BU179" s="356">
        <f t="shared" si="107"/>
        <v>0</v>
      </c>
      <c r="BV179" s="149">
        <f t="shared" si="108"/>
        <v>0</v>
      </c>
      <c r="BW179" s="113">
        <f t="shared" si="109"/>
        <v>0</v>
      </c>
      <c r="BX179" s="248">
        <f t="shared" si="110"/>
        <v>0</v>
      </c>
      <c r="BY179" s="175">
        <f t="shared" si="111"/>
        <v>0</v>
      </c>
      <c r="BZ179" s="356">
        <f t="shared" si="141"/>
        <v>0</v>
      </c>
      <c r="CA179" s="149">
        <f t="shared" si="142"/>
        <v>0</v>
      </c>
      <c r="CB179" s="149">
        <f t="shared" si="143"/>
        <v>1</v>
      </c>
      <c r="CC179" s="276">
        <f t="shared" si="144"/>
        <v>1</v>
      </c>
      <c r="CD179" s="248">
        <f t="shared" si="145"/>
        <v>1</v>
      </c>
      <c r="CE179" s="274">
        <f t="shared" si="134"/>
        <v>1</v>
      </c>
      <c r="CF179" s="356">
        <f t="shared" si="146"/>
        <v>0</v>
      </c>
      <c r="CG179" s="149">
        <f t="shared" si="147"/>
        <v>0</v>
      </c>
      <c r="CH179" s="150">
        <f t="shared" si="148"/>
        <v>0</v>
      </c>
      <c r="CI179" s="149">
        <f t="shared" si="112"/>
        <v>0</v>
      </c>
      <c r="CJ179" s="149">
        <f t="shared" si="113"/>
        <v>0</v>
      </c>
      <c r="CK179" s="149">
        <f t="shared" si="114"/>
        <v>1</v>
      </c>
      <c r="CL179" s="149">
        <f t="shared" si="115"/>
        <v>1</v>
      </c>
      <c r="CM179" s="149">
        <f t="shared" si="116"/>
        <v>1</v>
      </c>
      <c r="CN179" s="283">
        <f t="shared" si="149"/>
        <v>0</v>
      </c>
      <c r="CO179" s="149">
        <f t="shared" si="150"/>
        <v>0</v>
      </c>
      <c r="CP179" s="149">
        <f t="shared" si="151"/>
        <v>1</v>
      </c>
      <c r="CQ179" s="283" t="str">
        <f t="shared" si="117"/>
        <v/>
      </c>
      <c r="CR179" s="149" t="str">
        <f t="shared" si="118"/>
        <v xml:space="preserve"> 2050</v>
      </c>
      <c r="CS179" s="149">
        <f t="shared" si="119"/>
        <v>2050</v>
      </c>
      <c r="CT179" s="149">
        <v>0</v>
      </c>
      <c r="CU179" s="149">
        <v>0</v>
      </c>
      <c r="CV179" s="149">
        <v>0</v>
      </c>
      <c r="CW179" s="149">
        <v>0</v>
      </c>
      <c r="CX179" s="149">
        <v>0</v>
      </c>
      <c r="CY179" s="149">
        <v>0</v>
      </c>
      <c r="CZ179" s="149">
        <v>1</v>
      </c>
      <c r="DA179" s="149">
        <v>1</v>
      </c>
      <c r="DB179" s="149">
        <v>0</v>
      </c>
      <c r="DC179" s="149">
        <v>0</v>
      </c>
      <c r="DD179" s="149">
        <v>0</v>
      </c>
      <c r="DE179" s="149">
        <v>0</v>
      </c>
      <c r="DF179" s="149">
        <v>0</v>
      </c>
      <c r="DG179" s="149">
        <v>0</v>
      </c>
      <c r="DH179" s="149">
        <v>0</v>
      </c>
      <c r="DI179" s="149">
        <v>0</v>
      </c>
      <c r="DJ179" s="149">
        <v>1</v>
      </c>
      <c r="DK179" s="149">
        <v>0</v>
      </c>
      <c r="DL179" s="149">
        <v>1</v>
      </c>
      <c r="DM179" s="149">
        <v>0</v>
      </c>
      <c r="DN179" s="149">
        <v>0</v>
      </c>
      <c r="DO179" s="149">
        <v>1</v>
      </c>
      <c r="DP179" s="149">
        <v>0</v>
      </c>
      <c r="DQ179" s="149" t="s">
        <v>154</v>
      </c>
      <c r="DR179" s="149">
        <v>0</v>
      </c>
      <c r="DS179" s="149" t="s">
        <v>7859</v>
      </c>
      <c r="DT179" s="149" t="s">
        <v>7858</v>
      </c>
      <c r="DU179" s="149">
        <v>0</v>
      </c>
      <c r="DV179" s="149" t="s">
        <v>3005</v>
      </c>
      <c r="DW179" s="149" t="str">
        <f t="shared" si="120"/>
        <v>N</v>
      </c>
      <c r="DX179" s="149" t="str">
        <f t="shared" si="121"/>
        <v/>
      </c>
      <c r="DY179" s="149" t="str">
        <f t="shared" si="122"/>
        <v>Y</v>
      </c>
      <c r="DZ179" s="149" t="str">
        <f t="shared" si="123"/>
        <v>N</v>
      </c>
      <c r="EA179" s="149" t="str">
        <f t="shared" si="124"/>
        <v>Not Specified</v>
      </c>
      <c r="EC179" s="149">
        <f t="shared" si="125"/>
        <v>2050</v>
      </c>
    </row>
    <row r="180" spans="1:133" s="149" customFormat="1" ht="16.5" customHeight="1">
      <c r="A180" s="149">
        <v>177</v>
      </c>
      <c r="B180" s="149">
        <v>205</v>
      </c>
      <c r="C180" s="150" t="s">
        <v>1175</v>
      </c>
      <c r="D180" s="149" t="s">
        <v>333</v>
      </c>
      <c r="E180" s="149" t="s">
        <v>229</v>
      </c>
      <c r="F180" s="149" t="s">
        <v>245</v>
      </c>
      <c r="G180" s="149" t="s">
        <v>246</v>
      </c>
      <c r="H180" s="168" t="s">
        <v>1176</v>
      </c>
      <c r="I180" s="149" t="s">
        <v>1177</v>
      </c>
      <c r="J180" s="149">
        <v>-0.314</v>
      </c>
      <c r="K180" s="149" t="s">
        <v>1178</v>
      </c>
      <c r="L180" s="149">
        <v>89753</v>
      </c>
      <c r="M180" s="150">
        <v>31</v>
      </c>
      <c r="N180" s="149" t="s">
        <v>150</v>
      </c>
      <c r="O180" s="149">
        <v>2022</v>
      </c>
      <c r="P180" s="150">
        <v>2025</v>
      </c>
      <c r="Q180" s="149" t="s">
        <v>154</v>
      </c>
      <c r="R180" s="149" t="s">
        <v>154</v>
      </c>
      <c r="S180" s="149" t="s">
        <v>153</v>
      </c>
      <c r="T180" s="149" t="s">
        <v>153</v>
      </c>
      <c r="U180" s="151" t="s">
        <v>153</v>
      </c>
      <c r="V180" s="149" t="s">
        <v>153</v>
      </c>
      <c r="W180" s="149" t="s">
        <v>153</v>
      </c>
      <c r="X180" s="152" t="s">
        <v>153</v>
      </c>
      <c r="Y180" s="149" t="s">
        <v>153</v>
      </c>
      <c r="Z180" s="149" t="s">
        <v>153</v>
      </c>
      <c r="AA180" s="150"/>
      <c r="AC180" s="149" t="s">
        <v>167</v>
      </c>
      <c r="AD180" s="149" t="s">
        <v>6</v>
      </c>
      <c r="AE180" s="149" t="s">
        <v>157</v>
      </c>
      <c r="AF180" s="149" t="s">
        <v>157</v>
      </c>
      <c r="AG180" s="149" t="s">
        <v>157</v>
      </c>
      <c r="AH180" s="150" t="s">
        <v>218</v>
      </c>
      <c r="AJ180" s="149" t="s">
        <v>154</v>
      </c>
      <c r="AK180" s="170" t="s">
        <v>153</v>
      </c>
      <c r="AN180" s="150"/>
      <c r="AO180" s="149" t="s">
        <v>219</v>
      </c>
      <c r="AP180" s="149" t="s">
        <v>150</v>
      </c>
      <c r="AQ180" s="149" t="s">
        <v>218</v>
      </c>
      <c r="AR180" s="149" t="s">
        <v>1179</v>
      </c>
      <c r="AS180" s="149">
        <v>2050</v>
      </c>
      <c r="AU180" s="150"/>
      <c r="AV180" s="149" t="s">
        <v>157</v>
      </c>
      <c r="AW180" s="172" t="s">
        <v>168</v>
      </c>
      <c r="AX180" s="149" t="s">
        <v>158</v>
      </c>
      <c r="AY180" s="149" t="s">
        <v>154</v>
      </c>
      <c r="AZ180" s="149" t="s">
        <v>153</v>
      </c>
      <c r="BA180" s="149" t="s">
        <v>153</v>
      </c>
      <c r="BC180" s="150"/>
      <c r="BE180" s="173"/>
      <c r="BF180" s="150"/>
      <c r="BG180" s="283">
        <f t="shared" si="126"/>
        <v>1</v>
      </c>
      <c r="BH180" s="149">
        <f t="shared" si="127"/>
        <v>0</v>
      </c>
      <c r="BI180" s="149">
        <f t="shared" si="135"/>
        <v>0</v>
      </c>
      <c r="BJ180" s="280">
        <f t="shared" si="136"/>
        <v>1</v>
      </c>
      <c r="BK180" s="356">
        <f t="shared" si="128"/>
        <v>0</v>
      </c>
      <c r="BL180" s="149">
        <f t="shared" si="129"/>
        <v>0</v>
      </c>
      <c r="BM180" s="149">
        <f t="shared" si="137"/>
        <v>0</v>
      </c>
      <c r="BN180" s="278">
        <f t="shared" si="138"/>
        <v>0</v>
      </c>
      <c r="BO180" s="149">
        <f t="shared" si="130"/>
        <v>0</v>
      </c>
      <c r="BP180" s="149">
        <f t="shared" si="131"/>
        <v>0</v>
      </c>
      <c r="BQ180" s="149">
        <f t="shared" si="139"/>
        <v>0</v>
      </c>
      <c r="BR180" s="356">
        <f t="shared" si="132"/>
        <v>0</v>
      </c>
      <c r="BS180" s="149">
        <f t="shared" si="133"/>
        <v>0</v>
      </c>
      <c r="BT180" s="149">
        <f t="shared" si="140"/>
        <v>1</v>
      </c>
      <c r="BU180" s="356">
        <f t="shared" si="107"/>
        <v>0</v>
      </c>
      <c r="BV180" s="149">
        <f t="shared" si="108"/>
        <v>0</v>
      </c>
      <c r="BW180" s="113">
        <f t="shared" si="109"/>
        <v>0</v>
      </c>
      <c r="BX180" s="248">
        <f t="shared" si="110"/>
        <v>0</v>
      </c>
      <c r="BY180" s="175">
        <f t="shared" si="111"/>
        <v>0</v>
      </c>
      <c r="BZ180" s="356">
        <f t="shared" si="141"/>
        <v>0</v>
      </c>
      <c r="CA180" s="149">
        <f t="shared" si="142"/>
        <v>0</v>
      </c>
      <c r="CB180" s="149">
        <f t="shared" si="143"/>
        <v>1</v>
      </c>
      <c r="CC180" s="276">
        <f t="shared" si="144"/>
        <v>1</v>
      </c>
      <c r="CD180" s="248">
        <f t="shared" si="145"/>
        <v>1</v>
      </c>
      <c r="CE180" s="274">
        <f t="shared" si="134"/>
        <v>1</v>
      </c>
      <c r="CF180" s="356">
        <f t="shared" si="146"/>
        <v>0</v>
      </c>
      <c r="CG180" s="149">
        <f t="shared" si="147"/>
        <v>0</v>
      </c>
      <c r="CH180" s="150">
        <f t="shared" si="148"/>
        <v>0</v>
      </c>
      <c r="CI180" s="149">
        <f t="shared" si="112"/>
        <v>1</v>
      </c>
      <c r="CJ180" s="149">
        <f t="shared" si="113"/>
        <v>0</v>
      </c>
      <c r="CK180" s="149">
        <f t="shared" si="114"/>
        <v>1</v>
      </c>
      <c r="CL180" s="149">
        <f t="shared" si="115"/>
        <v>2</v>
      </c>
      <c r="CM180" s="149">
        <f t="shared" si="116"/>
        <v>1</v>
      </c>
      <c r="CN180" s="283">
        <f t="shared" si="149"/>
        <v>1</v>
      </c>
      <c r="CO180" s="149">
        <f t="shared" si="150"/>
        <v>0</v>
      </c>
      <c r="CP180" s="149">
        <f t="shared" si="151"/>
        <v>0</v>
      </c>
      <c r="CQ180" s="283" t="str">
        <f t="shared" si="117"/>
        <v/>
      </c>
      <c r="CR180" s="149" t="str">
        <f t="shared" si="118"/>
        <v xml:space="preserve"> 2050</v>
      </c>
      <c r="CS180" s="149">
        <f t="shared" si="119"/>
        <v>2050</v>
      </c>
      <c r="CT180" s="149">
        <v>0</v>
      </c>
      <c r="CU180" s="149">
        <v>0</v>
      </c>
      <c r="CV180" s="149">
        <v>0</v>
      </c>
      <c r="CW180" s="149">
        <v>0</v>
      </c>
      <c r="CX180" s="149">
        <v>0</v>
      </c>
      <c r="CY180" s="149">
        <v>0</v>
      </c>
      <c r="CZ180" s="149">
        <v>1</v>
      </c>
      <c r="DA180" s="149">
        <v>1</v>
      </c>
      <c r="DB180" s="149">
        <v>0</v>
      </c>
      <c r="DC180" s="149">
        <v>0</v>
      </c>
      <c r="DD180" s="149">
        <v>0</v>
      </c>
      <c r="DE180" s="149">
        <v>0</v>
      </c>
      <c r="DF180" s="149">
        <v>0</v>
      </c>
      <c r="DG180" s="149">
        <v>1</v>
      </c>
      <c r="DH180" s="149">
        <v>0</v>
      </c>
      <c r="DI180" s="149">
        <v>1</v>
      </c>
      <c r="DJ180" s="149">
        <v>1</v>
      </c>
      <c r="DK180" s="149">
        <v>0</v>
      </c>
      <c r="DL180" s="149">
        <v>1</v>
      </c>
      <c r="DM180" s="149">
        <v>1</v>
      </c>
      <c r="DN180" s="149">
        <v>0</v>
      </c>
      <c r="DO180" s="149">
        <v>1</v>
      </c>
      <c r="DP180" s="149">
        <v>0</v>
      </c>
      <c r="DQ180" s="149" t="s">
        <v>154</v>
      </c>
      <c r="DR180" s="149">
        <v>0</v>
      </c>
      <c r="DS180" s="149" t="s">
        <v>160</v>
      </c>
      <c r="DT180" s="149" t="s">
        <v>154</v>
      </c>
      <c r="DU180" s="149">
        <v>0</v>
      </c>
      <c r="DV180" s="149" t="s">
        <v>150</v>
      </c>
      <c r="DW180" s="149" t="str">
        <f t="shared" si="120"/>
        <v>N</v>
      </c>
      <c r="DX180" s="149" t="str">
        <f t="shared" si="121"/>
        <v/>
      </c>
      <c r="DY180" s="149" t="str">
        <f t="shared" si="122"/>
        <v>Y</v>
      </c>
      <c r="DZ180" s="149" t="str">
        <f t="shared" si="123"/>
        <v>N</v>
      </c>
      <c r="EA180" s="149" t="str">
        <f t="shared" si="124"/>
        <v>Yes</v>
      </c>
      <c r="EC180" s="149">
        <f t="shared" si="125"/>
        <v>2050</v>
      </c>
    </row>
    <row r="181" spans="1:133" s="149" customFormat="1" ht="16.5" customHeight="1">
      <c r="A181" s="149">
        <v>178</v>
      </c>
      <c r="B181" s="149">
        <v>170</v>
      </c>
      <c r="C181" s="150" t="s">
        <v>1180</v>
      </c>
      <c r="D181" s="149" t="s">
        <v>183</v>
      </c>
      <c r="E181" s="149" t="s">
        <v>184</v>
      </c>
      <c r="F181" s="149" t="s">
        <v>175</v>
      </c>
      <c r="G181" s="149" t="s">
        <v>176</v>
      </c>
      <c r="H181" s="168" t="s">
        <v>1181</v>
      </c>
      <c r="I181" s="149" t="s">
        <v>1182</v>
      </c>
      <c r="J181" s="149">
        <v>0.22</v>
      </c>
      <c r="K181" s="149" t="s">
        <v>1183</v>
      </c>
      <c r="L181" s="149">
        <v>140860</v>
      </c>
      <c r="M181" s="150">
        <v>11</v>
      </c>
      <c r="N181" s="149" t="s">
        <v>154</v>
      </c>
      <c r="O181" s="149" t="s">
        <v>153</v>
      </c>
      <c r="P181" s="150" t="s">
        <v>153</v>
      </c>
      <c r="Q181" s="149" t="s">
        <v>154</v>
      </c>
      <c r="R181" s="149" t="s">
        <v>154</v>
      </c>
      <c r="S181" s="149" t="s">
        <v>153</v>
      </c>
      <c r="T181" s="149" t="s">
        <v>153</v>
      </c>
      <c r="U181" s="151" t="s">
        <v>153</v>
      </c>
      <c r="V181" s="149" t="s">
        <v>153</v>
      </c>
      <c r="W181" s="149" t="s">
        <v>153</v>
      </c>
      <c r="X181" s="152" t="s">
        <v>153</v>
      </c>
      <c r="Y181" s="149" t="s">
        <v>153</v>
      </c>
      <c r="Z181" s="149" t="s">
        <v>153</v>
      </c>
      <c r="AA181" s="150"/>
      <c r="AC181" s="149" t="s">
        <v>202</v>
      </c>
      <c r="AD181" s="149" t="s">
        <v>5</v>
      </c>
      <c r="AE181" s="149" t="s">
        <v>168</v>
      </c>
      <c r="AF181" s="149" t="s">
        <v>168</v>
      </c>
      <c r="AG181" s="149" t="s">
        <v>168</v>
      </c>
      <c r="AH181" s="150" t="s">
        <v>153</v>
      </c>
      <c r="AI181" s="149" t="s">
        <v>160</v>
      </c>
      <c r="AJ181" s="149" t="s">
        <v>150</v>
      </c>
      <c r="AK181" s="170" t="s">
        <v>1184</v>
      </c>
      <c r="AL181" s="149">
        <v>2060</v>
      </c>
      <c r="AN181" s="150"/>
      <c r="AP181" s="149" t="s">
        <v>154</v>
      </c>
      <c r="AQ181" s="149" t="s">
        <v>153</v>
      </c>
      <c r="AR181" s="149" t="s">
        <v>153</v>
      </c>
      <c r="AU181" s="150"/>
      <c r="AV181" s="149" t="s">
        <v>168</v>
      </c>
      <c r="AW181" s="172" t="s">
        <v>168</v>
      </c>
      <c r="AX181" s="149" t="s">
        <v>153</v>
      </c>
      <c r="AY181" s="149" t="s">
        <v>154</v>
      </c>
      <c r="AZ181" s="149" t="s">
        <v>153</v>
      </c>
      <c r="BA181" s="149" t="s">
        <v>153</v>
      </c>
      <c r="BC181" s="150"/>
      <c r="BE181" s="173"/>
      <c r="BF181" s="150"/>
      <c r="BG181" s="283">
        <f t="shared" si="126"/>
        <v>0</v>
      </c>
      <c r="BH181" s="149">
        <f t="shared" si="127"/>
        <v>0</v>
      </c>
      <c r="BI181" s="149">
        <f t="shared" si="135"/>
        <v>0</v>
      </c>
      <c r="BJ181" s="280">
        <f t="shared" si="136"/>
        <v>0</v>
      </c>
      <c r="BK181" s="356">
        <f t="shared" si="128"/>
        <v>0</v>
      </c>
      <c r="BL181" s="149">
        <f t="shared" si="129"/>
        <v>0</v>
      </c>
      <c r="BM181" s="149">
        <f t="shared" si="137"/>
        <v>0</v>
      </c>
      <c r="BN181" s="278">
        <f t="shared" si="138"/>
        <v>0</v>
      </c>
      <c r="BO181" s="149">
        <f t="shared" si="130"/>
        <v>0</v>
      </c>
      <c r="BP181" s="149">
        <f t="shared" si="131"/>
        <v>0</v>
      </c>
      <c r="BQ181" s="149">
        <f t="shared" si="139"/>
        <v>0</v>
      </c>
      <c r="BR181" s="356">
        <f t="shared" si="132"/>
        <v>0</v>
      </c>
      <c r="BS181" s="149">
        <f t="shared" si="133"/>
        <v>0</v>
      </c>
      <c r="BT181" s="149">
        <f t="shared" si="140"/>
        <v>0</v>
      </c>
      <c r="BU181" s="356">
        <f t="shared" si="107"/>
        <v>0</v>
      </c>
      <c r="BV181" s="149">
        <f t="shared" si="108"/>
        <v>0</v>
      </c>
      <c r="BW181" s="113">
        <f t="shared" si="109"/>
        <v>1</v>
      </c>
      <c r="BX181" s="248">
        <f t="shared" si="110"/>
        <v>0</v>
      </c>
      <c r="BY181" s="175">
        <f t="shared" si="111"/>
        <v>1</v>
      </c>
      <c r="BZ181" s="356">
        <f t="shared" si="141"/>
        <v>0</v>
      </c>
      <c r="CA181" s="149">
        <f t="shared" si="142"/>
        <v>0</v>
      </c>
      <c r="CB181" s="149">
        <f t="shared" si="143"/>
        <v>0</v>
      </c>
      <c r="CC181" s="276">
        <f t="shared" si="144"/>
        <v>0</v>
      </c>
      <c r="CD181" s="248">
        <f t="shared" si="145"/>
        <v>0</v>
      </c>
      <c r="CE181" s="274">
        <f t="shared" si="134"/>
        <v>1</v>
      </c>
      <c r="CF181" s="356">
        <f t="shared" si="146"/>
        <v>0</v>
      </c>
      <c r="CG181" s="149">
        <f t="shared" si="147"/>
        <v>0</v>
      </c>
      <c r="CH181" s="150">
        <f t="shared" si="148"/>
        <v>0</v>
      </c>
      <c r="CI181" s="149">
        <f t="shared" si="112"/>
        <v>0</v>
      </c>
      <c r="CJ181" s="149">
        <f t="shared" si="113"/>
        <v>0</v>
      </c>
      <c r="CK181" s="149">
        <f t="shared" si="114"/>
        <v>1</v>
      </c>
      <c r="CL181" s="149">
        <f t="shared" si="115"/>
        <v>1</v>
      </c>
      <c r="CM181" s="149">
        <f t="shared" si="116"/>
        <v>1</v>
      </c>
      <c r="CN181" s="283">
        <f t="shared" si="149"/>
        <v>0</v>
      </c>
      <c r="CO181" s="149">
        <f t="shared" si="150"/>
        <v>0</v>
      </c>
      <c r="CP181" s="149">
        <f t="shared" si="151"/>
        <v>1</v>
      </c>
      <c r="CQ181" s="283" t="str">
        <f t="shared" si="117"/>
        <v/>
      </c>
      <c r="CR181" s="149" t="str">
        <f t="shared" si="118"/>
        <v xml:space="preserve"> </v>
      </c>
      <c r="CS181" s="149">
        <f t="shared" si="119"/>
        <v>0</v>
      </c>
      <c r="CT181" s="149">
        <v>0</v>
      </c>
      <c r="CU181" s="149">
        <v>0</v>
      </c>
      <c r="CV181" s="149">
        <v>0</v>
      </c>
      <c r="CW181" s="149">
        <v>0</v>
      </c>
      <c r="CX181" s="149">
        <v>0</v>
      </c>
      <c r="CY181" s="149">
        <v>0</v>
      </c>
      <c r="CZ181" s="149">
        <v>0</v>
      </c>
      <c r="DA181" s="149">
        <v>0</v>
      </c>
      <c r="DB181" s="149">
        <v>0</v>
      </c>
      <c r="DC181" s="149">
        <v>0</v>
      </c>
      <c r="DD181" s="149">
        <v>0</v>
      </c>
      <c r="DE181" s="149">
        <v>0</v>
      </c>
      <c r="DF181" s="149">
        <v>0</v>
      </c>
      <c r="DG181" s="149">
        <v>0</v>
      </c>
      <c r="DH181" s="149">
        <v>0</v>
      </c>
      <c r="DI181" s="149">
        <v>0</v>
      </c>
      <c r="DJ181" s="149">
        <v>0</v>
      </c>
      <c r="DK181" s="149">
        <v>0</v>
      </c>
      <c r="DL181" s="149">
        <v>0</v>
      </c>
      <c r="DM181" s="149">
        <v>0</v>
      </c>
      <c r="DN181" s="149">
        <v>0</v>
      </c>
      <c r="DO181" s="149">
        <v>0</v>
      </c>
      <c r="DP181" s="149">
        <v>0</v>
      </c>
      <c r="DQ181" s="149" t="s">
        <v>154</v>
      </c>
      <c r="DR181" s="149">
        <v>0</v>
      </c>
      <c r="DS181" s="149" t="s">
        <v>154</v>
      </c>
      <c r="DT181" s="149" t="s">
        <v>154</v>
      </c>
      <c r="DU181" s="149">
        <v>0</v>
      </c>
      <c r="DV181" s="149">
        <v>0</v>
      </c>
      <c r="DW181" s="149" t="str">
        <f t="shared" si="120"/>
        <v>N</v>
      </c>
      <c r="DX181" s="149" t="str">
        <f t="shared" si="121"/>
        <v/>
      </c>
      <c r="DY181" s="149" t="str">
        <f t="shared" si="122"/>
        <v>N</v>
      </c>
      <c r="DZ181" s="149" t="str">
        <f t="shared" si="123"/>
        <v>Y</v>
      </c>
      <c r="EA181" s="149" t="str">
        <f t="shared" si="124"/>
        <v>Not Specified</v>
      </c>
      <c r="EC181" s="149">
        <f t="shared" si="125"/>
        <v>0</v>
      </c>
    </row>
    <row r="182" spans="1:133" s="149" customFormat="1" ht="16.5" customHeight="1">
      <c r="A182" s="149">
        <v>179</v>
      </c>
      <c r="B182" s="149">
        <v>204</v>
      </c>
      <c r="C182" s="150" t="s">
        <v>1185</v>
      </c>
      <c r="D182" s="149" t="s">
        <v>333</v>
      </c>
      <c r="E182" s="149" t="s">
        <v>229</v>
      </c>
      <c r="F182" s="149" t="s">
        <v>284</v>
      </c>
      <c r="G182" s="149" t="s">
        <v>246</v>
      </c>
      <c r="H182" s="168" t="s">
        <v>1186</v>
      </c>
      <c r="I182" s="149" t="s">
        <v>1187</v>
      </c>
      <c r="J182" s="149">
        <v>-0.168</v>
      </c>
      <c r="K182" s="149" t="s">
        <v>1188</v>
      </c>
      <c r="L182" s="149">
        <v>61228</v>
      </c>
      <c r="M182" s="150">
        <v>30</v>
      </c>
      <c r="N182" s="149" t="s">
        <v>150</v>
      </c>
      <c r="O182" s="149">
        <v>2019</v>
      </c>
      <c r="P182" s="150">
        <v>2020</v>
      </c>
      <c r="Q182" s="149" t="s">
        <v>154</v>
      </c>
      <c r="R182" s="149" t="s">
        <v>154</v>
      </c>
      <c r="S182" s="149" t="s">
        <v>153</v>
      </c>
      <c r="T182" s="149" t="s">
        <v>153</v>
      </c>
      <c r="U182" s="151" t="s">
        <v>153</v>
      </c>
      <c r="V182" s="149" t="s">
        <v>153</v>
      </c>
      <c r="W182" s="149" t="s">
        <v>153</v>
      </c>
      <c r="X182" s="152" t="s">
        <v>153</v>
      </c>
      <c r="Y182" s="149" t="s">
        <v>153</v>
      </c>
      <c r="Z182" s="149" t="s">
        <v>153</v>
      </c>
      <c r="AA182" s="150"/>
      <c r="AC182" s="149" t="s">
        <v>167</v>
      </c>
      <c r="AD182" s="149" t="s">
        <v>6</v>
      </c>
      <c r="AE182" s="149" t="s">
        <v>157</v>
      </c>
      <c r="AF182" s="149" t="s">
        <v>157</v>
      </c>
      <c r="AG182" s="149" t="s">
        <v>157</v>
      </c>
      <c r="AH182" s="150" t="s">
        <v>218</v>
      </c>
      <c r="AJ182" s="149" t="s">
        <v>154</v>
      </c>
      <c r="AK182" s="170" t="s">
        <v>153</v>
      </c>
      <c r="AN182" s="150"/>
      <c r="AO182" s="149" t="s">
        <v>219</v>
      </c>
      <c r="AP182" s="149" t="s">
        <v>150</v>
      </c>
      <c r="AQ182" s="149" t="s">
        <v>218</v>
      </c>
      <c r="AR182" s="149" t="s">
        <v>1189</v>
      </c>
      <c r="AS182" s="149">
        <v>2050</v>
      </c>
      <c r="AU182" s="150"/>
      <c r="AV182" s="149" t="s">
        <v>157</v>
      </c>
      <c r="AW182" s="172" t="s">
        <v>168</v>
      </c>
      <c r="AX182" s="149" t="s">
        <v>158</v>
      </c>
      <c r="AY182" s="149" t="s">
        <v>154</v>
      </c>
      <c r="AZ182" s="149" t="s">
        <v>153</v>
      </c>
      <c r="BA182" s="149" t="s">
        <v>153</v>
      </c>
      <c r="BC182" s="150"/>
      <c r="BE182" s="173"/>
      <c r="BF182" s="150"/>
      <c r="BG182" s="283">
        <f t="shared" si="126"/>
        <v>1</v>
      </c>
      <c r="BH182" s="149">
        <f t="shared" si="127"/>
        <v>0</v>
      </c>
      <c r="BI182" s="149">
        <f t="shared" si="135"/>
        <v>0</v>
      </c>
      <c r="BJ182" s="280">
        <f t="shared" si="136"/>
        <v>1</v>
      </c>
      <c r="BK182" s="356">
        <f t="shared" si="128"/>
        <v>0</v>
      </c>
      <c r="BL182" s="149">
        <f t="shared" si="129"/>
        <v>0</v>
      </c>
      <c r="BM182" s="149">
        <f t="shared" si="137"/>
        <v>0</v>
      </c>
      <c r="BN182" s="278">
        <f t="shared" si="138"/>
        <v>0</v>
      </c>
      <c r="BO182" s="149">
        <f t="shared" si="130"/>
        <v>0</v>
      </c>
      <c r="BP182" s="149">
        <f t="shared" si="131"/>
        <v>0</v>
      </c>
      <c r="BQ182" s="149">
        <f t="shared" si="139"/>
        <v>0</v>
      </c>
      <c r="BR182" s="356">
        <f t="shared" si="132"/>
        <v>0</v>
      </c>
      <c r="BS182" s="149">
        <f t="shared" si="133"/>
        <v>0</v>
      </c>
      <c r="BT182" s="149">
        <f t="shared" si="140"/>
        <v>1</v>
      </c>
      <c r="BU182" s="356">
        <f t="shared" si="107"/>
        <v>0</v>
      </c>
      <c r="BV182" s="149">
        <f t="shared" si="108"/>
        <v>0</v>
      </c>
      <c r="BW182" s="113">
        <f t="shared" si="109"/>
        <v>0</v>
      </c>
      <c r="BX182" s="248">
        <f t="shared" si="110"/>
        <v>0</v>
      </c>
      <c r="BY182" s="175">
        <f t="shared" si="111"/>
        <v>0</v>
      </c>
      <c r="BZ182" s="356">
        <f t="shared" si="141"/>
        <v>0</v>
      </c>
      <c r="CA182" s="149">
        <f t="shared" si="142"/>
        <v>0</v>
      </c>
      <c r="CB182" s="149">
        <f t="shared" si="143"/>
        <v>1</v>
      </c>
      <c r="CC182" s="276">
        <f t="shared" si="144"/>
        <v>1</v>
      </c>
      <c r="CD182" s="248">
        <f t="shared" si="145"/>
        <v>1</v>
      </c>
      <c r="CE182" s="274">
        <f t="shared" si="134"/>
        <v>1</v>
      </c>
      <c r="CF182" s="356">
        <f t="shared" si="146"/>
        <v>0</v>
      </c>
      <c r="CG182" s="149">
        <f t="shared" si="147"/>
        <v>0</v>
      </c>
      <c r="CH182" s="150">
        <f t="shared" si="148"/>
        <v>0</v>
      </c>
      <c r="CI182" s="149">
        <f t="shared" si="112"/>
        <v>1</v>
      </c>
      <c r="CJ182" s="149">
        <f t="shared" si="113"/>
        <v>0</v>
      </c>
      <c r="CK182" s="149">
        <f t="shared" si="114"/>
        <v>1</v>
      </c>
      <c r="CL182" s="149">
        <f t="shared" si="115"/>
        <v>2</v>
      </c>
      <c r="CM182" s="149">
        <f t="shared" si="116"/>
        <v>1</v>
      </c>
      <c r="CN182" s="283">
        <f t="shared" si="149"/>
        <v>1</v>
      </c>
      <c r="CO182" s="149">
        <f t="shared" si="150"/>
        <v>0</v>
      </c>
      <c r="CP182" s="149">
        <f t="shared" si="151"/>
        <v>0</v>
      </c>
      <c r="CQ182" s="283" t="str">
        <f t="shared" si="117"/>
        <v/>
      </c>
      <c r="CR182" s="149" t="str">
        <f t="shared" si="118"/>
        <v xml:space="preserve"> 2050</v>
      </c>
      <c r="CS182" s="149">
        <f t="shared" si="119"/>
        <v>2050</v>
      </c>
      <c r="CT182" s="149">
        <v>0</v>
      </c>
      <c r="CU182" s="149">
        <v>0</v>
      </c>
      <c r="CV182" s="149">
        <v>0</v>
      </c>
      <c r="CW182" s="149">
        <v>0</v>
      </c>
      <c r="CX182" s="149">
        <v>0</v>
      </c>
      <c r="CY182" s="149">
        <v>1</v>
      </c>
      <c r="CZ182" s="149">
        <v>0</v>
      </c>
      <c r="DA182" s="149">
        <v>1</v>
      </c>
      <c r="DB182" s="149">
        <v>0</v>
      </c>
      <c r="DC182" s="149">
        <v>0</v>
      </c>
      <c r="DD182" s="149">
        <v>0</v>
      </c>
      <c r="DE182" s="149">
        <v>0</v>
      </c>
      <c r="DF182" s="149">
        <v>1</v>
      </c>
      <c r="DG182" s="149">
        <v>0</v>
      </c>
      <c r="DH182" s="149">
        <v>0</v>
      </c>
      <c r="DI182" s="149">
        <v>1</v>
      </c>
      <c r="DJ182" s="149">
        <v>1</v>
      </c>
      <c r="DK182" s="149">
        <v>1</v>
      </c>
      <c r="DL182" s="149">
        <v>1</v>
      </c>
      <c r="DM182" s="149">
        <v>1</v>
      </c>
      <c r="DN182" s="149">
        <v>0</v>
      </c>
      <c r="DO182" s="149">
        <v>1</v>
      </c>
      <c r="DP182" s="149">
        <v>1</v>
      </c>
      <c r="DQ182" s="149" t="s">
        <v>154</v>
      </c>
      <c r="DR182" s="149">
        <v>0</v>
      </c>
      <c r="DS182" s="149" t="s">
        <v>7863</v>
      </c>
      <c r="DT182" s="149" t="s">
        <v>154</v>
      </c>
      <c r="DU182" s="149" t="s">
        <v>154</v>
      </c>
      <c r="DV182" s="149" t="s">
        <v>150</v>
      </c>
      <c r="DW182" s="149" t="str">
        <f t="shared" si="120"/>
        <v>N</v>
      </c>
      <c r="DX182" s="149" t="str">
        <f t="shared" si="121"/>
        <v/>
      </c>
      <c r="DY182" s="149" t="str">
        <f t="shared" si="122"/>
        <v>Y</v>
      </c>
      <c r="DZ182" s="149" t="str">
        <f t="shared" si="123"/>
        <v>N</v>
      </c>
      <c r="EA182" s="149" t="str">
        <f t="shared" si="124"/>
        <v>Yes</v>
      </c>
      <c r="EC182" s="149">
        <f t="shared" si="125"/>
        <v>2050</v>
      </c>
    </row>
    <row r="183" spans="1:133" s="149" customFormat="1" ht="16.5" customHeight="1">
      <c r="A183" s="149">
        <v>180</v>
      </c>
      <c r="B183" s="149">
        <v>153</v>
      </c>
      <c r="C183" s="150" t="s">
        <v>1190</v>
      </c>
      <c r="D183" s="149" t="s">
        <v>192</v>
      </c>
      <c r="E183" s="149" t="s">
        <v>193</v>
      </c>
      <c r="F183" s="149" t="s">
        <v>264</v>
      </c>
      <c r="G183" s="149" t="s">
        <v>176</v>
      </c>
      <c r="H183" s="168" t="s">
        <v>1191</v>
      </c>
      <c r="I183" s="149" t="s">
        <v>1192</v>
      </c>
      <c r="J183" s="149">
        <v>-0.256</v>
      </c>
      <c r="K183" s="149" t="s">
        <v>1193</v>
      </c>
      <c r="L183" s="149">
        <v>40256</v>
      </c>
      <c r="M183" s="150">
        <v>31</v>
      </c>
      <c r="N183" s="149" t="s">
        <v>154</v>
      </c>
      <c r="O183" s="149" t="s">
        <v>153</v>
      </c>
      <c r="P183" s="150" t="s">
        <v>153</v>
      </c>
      <c r="Q183" s="149" t="s">
        <v>154</v>
      </c>
      <c r="R183" s="149" t="s">
        <v>154</v>
      </c>
      <c r="S183" s="149" t="s">
        <v>153</v>
      </c>
      <c r="T183" s="149" t="s">
        <v>153</v>
      </c>
      <c r="U183" s="151" t="s">
        <v>153</v>
      </c>
      <c r="V183" s="149" t="s">
        <v>153</v>
      </c>
      <c r="W183" s="149" t="s">
        <v>153</v>
      </c>
      <c r="X183" s="152" t="s">
        <v>153</v>
      </c>
      <c r="Y183" s="149" t="s">
        <v>153</v>
      </c>
      <c r="Z183" s="149" t="s">
        <v>153</v>
      </c>
      <c r="AA183" s="150"/>
      <c r="AC183" s="149" t="s">
        <v>202</v>
      </c>
      <c r="AD183" s="149" t="s">
        <v>5</v>
      </c>
      <c r="AE183" s="149" t="s">
        <v>157</v>
      </c>
      <c r="AF183" s="149" t="s">
        <v>157</v>
      </c>
      <c r="AG183" s="149" t="s">
        <v>157</v>
      </c>
      <c r="AH183" s="150" t="s">
        <v>218</v>
      </c>
      <c r="AI183" s="149" t="s">
        <v>219</v>
      </c>
      <c r="AJ183" s="149" t="s">
        <v>150</v>
      </c>
      <c r="AK183" s="170" t="s">
        <v>1194</v>
      </c>
      <c r="AL183" s="149">
        <v>2050</v>
      </c>
      <c r="AN183" s="150"/>
      <c r="AP183" s="149" t="s">
        <v>154</v>
      </c>
      <c r="AQ183" s="149" t="s">
        <v>153</v>
      </c>
      <c r="AR183" s="149" t="s">
        <v>153</v>
      </c>
      <c r="AU183" s="150"/>
      <c r="AV183" s="149" t="s">
        <v>157</v>
      </c>
      <c r="AW183" s="172" t="s">
        <v>190</v>
      </c>
      <c r="AX183" s="149" t="s">
        <v>158</v>
      </c>
      <c r="AY183" s="149" t="s">
        <v>154</v>
      </c>
      <c r="AZ183" s="149" t="s">
        <v>153</v>
      </c>
      <c r="BA183" s="149" t="s">
        <v>153</v>
      </c>
      <c r="BC183" s="150"/>
      <c r="BE183" s="173"/>
      <c r="BF183" s="150"/>
      <c r="BG183" s="283">
        <f t="shared" si="126"/>
        <v>0</v>
      </c>
      <c r="BH183" s="149">
        <f t="shared" si="127"/>
        <v>0</v>
      </c>
      <c r="BI183" s="149">
        <f t="shared" si="135"/>
        <v>0</v>
      </c>
      <c r="BJ183" s="280">
        <f t="shared" si="136"/>
        <v>0</v>
      </c>
      <c r="BK183" s="356">
        <f t="shared" si="128"/>
        <v>0</v>
      </c>
      <c r="BL183" s="149">
        <f t="shared" si="129"/>
        <v>0</v>
      </c>
      <c r="BM183" s="149">
        <f t="shared" si="137"/>
        <v>0</v>
      </c>
      <c r="BN183" s="278">
        <f t="shared" si="138"/>
        <v>0</v>
      </c>
      <c r="BO183" s="149">
        <f t="shared" si="130"/>
        <v>0</v>
      </c>
      <c r="BP183" s="149">
        <f t="shared" si="131"/>
        <v>0</v>
      </c>
      <c r="BQ183" s="149">
        <f t="shared" si="139"/>
        <v>0</v>
      </c>
      <c r="BR183" s="356">
        <f t="shared" si="132"/>
        <v>0</v>
      </c>
      <c r="BS183" s="149">
        <f t="shared" si="133"/>
        <v>0</v>
      </c>
      <c r="BT183" s="149">
        <f t="shared" si="140"/>
        <v>0</v>
      </c>
      <c r="BU183" s="356">
        <f t="shared" si="107"/>
        <v>0</v>
      </c>
      <c r="BV183" s="149">
        <f t="shared" si="108"/>
        <v>0</v>
      </c>
      <c r="BW183" s="113">
        <f t="shared" si="109"/>
        <v>1</v>
      </c>
      <c r="BX183" s="248">
        <f t="shared" si="110"/>
        <v>0</v>
      </c>
      <c r="BY183" s="175">
        <f t="shared" si="111"/>
        <v>1</v>
      </c>
      <c r="BZ183" s="356">
        <f t="shared" si="141"/>
        <v>0</v>
      </c>
      <c r="CA183" s="149">
        <f t="shared" si="142"/>
        <v>0</v>
      </c>
      <c r="CB183" s="149">
        <f t="shared" si="143"/>
        <v>0</v>
      </c>
      <c r="CC183" s="276">
        <f t="shared" si="144"/>
        <v>0</v>
      </c>
      <c r="CD183" s="248">
        <f t="shared" si="145"/>
        <v>0</v>
      </c>
      <c r="CE183" s="274">
        <f t="shared" si="134"/>
        <v>1</v>
      </c>
      <c r="CF183" s="356">
        <f t="shared" si="146"/>
        <v>0</v>
      </c>
      <c r="CG183" s="149">
        <f t="shared" si="147"/>
        <v>0</v>
      </c>
      <c r="CH183" s="150">
        <f t="shared" si="148"/>
        <v>0</v>
      </c>
      <c r="CI183" s="149">
        <f t="shared" si="112"/>
        <v>0</v>
      </c>
      <c r="CJ183" s="149">
        <f t="shared" si="113"/>
        <v>0</v>
      </c>
      <c r="CK183" s="149">
        <f t="shared" si="114"/>
        <v>1</v>
      </c>
      <c r="CL183" s="149">
        <f t="shared" si="115"/>
        <v>1</v>
      </c>
      <c r="CM183" s="149">
        <f t="shared" si="116"/>
        <v>1</v>
      </c>
      <c r="CN183" s="283">
        <f t="shared" si="149"/>
        <v>1</v>
      </c>
      <c r="CO183" s="149">
        <f t="shared" si="150"/>
        <v>0</v>
      </c>
      <c r="CP183" s="149">
        <f t="shared" si="151"/>
        <v>0</v>
      </c>
      <c r="CQ183" s="283" t="str">
        <f t="shared" si="117"/>
        <v/>
      </c>
      <c r="CR183" s="149" t="str">
        <f t="shared" si="118"/>
        <v xml:space="preserve"> </v>
      </c>
      <c r="CS183" s="149">
        <f t="shared" si="119"/>
        <v>0</v>
      </c>
      <c r="CT183" s="149">
        <v>0</v>
      </c>
      <c r="CU183" s="149">
        <v>0</v>
      </c>
      <c r="CV183" s="149">
        <v>1</v>
      </c>
      <c r="CW183" s="149">
        <v>1</v>
      </c>
      <c r="CX183" s="149">
        <v>0</v>
      </c>
      <c r="CY183" s="149">
        <v>0</v>
      </c>
      <c r="CZ183" s="149">
        <v>0</v>
      </c>
      <c r="DA183" s="149">
        <v>0</v>
      </c>
      <c r="DB183" s="149">
        <v>0</v>
      </c>
      <c r="DC183" s="149">
        <v>0</v>
      </c>
      <c r="DD183" s="149">
        <v>0</v>
      </c>
      <c r="DE183" s="149">
        <v>0</v>
      </c>
      <c r="DF183" s="149">
        <v>0</v>
      </c>
      <c r="DG183" s="149">
        <v>0</v>
      </c>
      <c r="DH183" s="149">
        <v>0</v>
      </c>
      <c r="DI183" s="149">
        <v>0</v>
      </c>
      <c r="DJ183" s="149">
        <v>1</v>
      </c>
      <c r="DK183" s="149">
        <v>0</v>
      </c>
      <c r="DL183" s="149">
        <v>1</v>
      </c>
      <c r="DM183" s="149">
        <v>1</v>
      </c>
      <c r="DN183" s="149">
        <v>0</v>
      </c>
      <c r="DO183" s="149">
        <v>1</v>
      </c>
      <c r="DP183" s="149">
        <v>0</v>
      </c>
      <c r="DQ183" s="149" t="s">
        <v>154</v>
      </c>
      <c r="DR183" s="149">
        <v>0</v>
      </c>
      <c r="DS183" s="149" t="s">
        <v>7858</v>
      </c>
      <c r="DT183" s="149" t="s">
        <v>7857</v>
      </c>
      <c r="DU183" s="149" t="s">
        <v>150</v>
      </c>
      <c r="DV183" s="149">
        <v>0</v>
      </c>
      <c r="DW183" s="149" t="str">
        <f t="shared" si="120"/>
        <v>N</v>
      </c>
      <c r="DX183" s="149" t="str">
        <f t="shared" si="121"/>
        <v/>
      </c>
      <c r="DY183" s="149" t="str">
        <f t="shared" si="122"/>
        <v>N</v>
      </c>
      <c r="DZ183" s="149" t="str">
        <f t="shared" si="123"/>
        <v>Y</v>
      </c>
      <c r="EA183" s="149" t="str">
        <f t="shared" si="124"/>
        <v>Yes</v>
      </c>
      <c r="EC183" s="149">
        <f t="shared" si="125"/>
        <v>0</v>
      </c>
    </row>
    <row r="184" spans="1:133" s="149" customFormat="1" ht="16.5" customHeight="1">
      <c r="A184" s="149">
        <v>181</v>
      </c>
      <c r="B184" s="149">
        <v>180</v>
      </c>
      <c r="C184" s="150" t="s">
        <v>1195</v>
      </c>
      <c r="D184" s="149" t="s">
        <v>183</v>
      </c>
      <c r="E184" s="149" t="s">
        <v>184</v>
      </c>
      <c r="F184" s="149" t="s">
        <v>686</v>
      </c>
      <c r="G184" s="149" t="s">
        <v>176</v>
      </c>
      <c r="H184" s="168" t="s">
        <v>1196</v>
      </c>
      <c r="I184" s="149" t="s">
        <v>1197</v>
      </c>
      <c r="J184" s="149">
        <v>-0.28</v>
      </c>
      <c r="K184" s="149" t="s">
        <v>1198</v>
      </c>
      <c r="L184" s="149">
        <v>35795</v>
      </c>
      <c r="M184" s="150">
        <v>19</v>
      </c>
      <c r="N184" s="149" t="s">
        <v>154</v>
      </c>
      <c r="O184" s="149" t="s">
        <v>153</v>
      </c>
      <c r="P184" s="150" t="s">
        <v>153</v>
      </c>
      <c r="Q184" s="149" t="s">
        <v>154</v>
      </c>
      <c r="R184" s="149" t="s">
        <v>154</v>
      </c>
      <c r="S184" s="149" t="s">
        <v>153</v>
      </c>
      <c r="T184" s="149" t="s">
        <v>153</v>
      </c>
      <c r="U184" s="151" t="s">
        <v>153</v>
      </c>
      <c r="V184" s="149" t="s">
        <v>153</v>
      </c>
      <c r="W184" s="149" t="s">
        <v>153</v>
      </c>
      <c r="X184" s="152" t="s">
        <v>153</v>
      </c>
      <c r="Y184" s="149" t="s">
        <v>153</v>
      </c>
      <c r="Z184" s="149" t="s">
        <v>153</v>
      </c>
      <c r="AA184" s="150"/>
      <c r="AC184" s="149" t="s">
        <v>167</v>
      </c>
      <c r="AD184" s="149" t="s">
        <v>6</v>
      </c>
      <c r="AE184" s="149" t="s">
        <v>157</v>
      </c>
      <c r="AF184" s="149" t="s">
        <v>157</v>
      </c>
      <c r="AG184" s="149" t="s">
        <v>158</v>
      </c>
      <c r="AH184" s="150" t="s">
        <v>159</v>
      </c>
      <c r="AJ184" s="149" t="s">
        <v>154</v>
      </c>
      <c r="AK184" s="170" t="s">
        <v>153</v>
      </c>
      <c r="AN184" s="150"/>
      <c r="AO184" s="149" t="s">
        <v>160</v>
      </c>
      <c r="AP184" s="149" t="s">
        <v>150</v>
      </c>
      <c r="AQ184" s="149" t="s">
        <v>159</v>
      </c>
      <c r="AR184" s="149" t="s">
        <v>1199</v>
      </c>
      <c r="AS184" s="149">
        <v>2038</v>
      </c>
      <c r="AU184" s="150"/>
      <c r="AV184" s="149" t="s">
        <v>157</v>
      </c>
      <c r="AW184" s="172" t="s">
        <v>262</v>
      </c>
      <c r="AX184" s="149" t="s">
        <v>158</v>
      </c>
      <c r="AY184" s="149" t="s">
        <v>154</v>
      </c>
      <c r="AZ184" s="149" t="s">
        <v>153</v>
      </c>
      <c r="BA184" s="149" t="s">
        <v>153</v>
      </c>
      <c r="BC184" s="150"/>
      <c r="BE184" s="173"/>
      <c r="BF184" s="150"/>
      <c r="BG184" s="283">
        <f t="shared" si="126"/>
        <v>0</v>
      </c>
      <c r="BH184" s="149">
        <f t="shared" si="127"/>
        <v>0</v>
      </c>
      <c r="BI184" s="149">
        <f t="shared" si="135"/>
        <v>0</v>
      </c>
      <c r="BJ184" s="280">
        <f t="shared" si="136"/>
        <v>0</v>
      </c>
      <c r="BK184" s="356">
        <f t="shared" si="128"/>
        <v>0</v>
      </c>
      <c r="BL184" s="149">
        <f t="shared" si="129"/>
        <v>0</v>
      </c>
      <c r="BM184" s="149">
        <f t="shared" si="137"/>
        <v>0</v>
      </c>
      <c r="BN184" s="278">
        <f t="shared" si="138"/>
        <v>0</v>
      </c>
      <c r="BO184" s="149">
        <f t="shared" si="130"/>
        <v>0</v>
      </c>
      <c r="BP184" s="149">
        <f t="shared" si="131"/>
        <v>0</v>
      </c>
      <c r="BQ184" s="149">
        <f t="shared" si="139"/>
        <v>0</v>
      </c>
      <c r="BR184" s="356">
        <f t="shared" si="132"/>
        <v>0</v>
      </c>
      <c r="BS184" s="149">
        <f t="shared" si="133"/>
        <v>0</v>
      </c>
      <c r="BT184" s="149">
        <f t="shared" si="140"/>
        <v>1</v>
      </c>
      <c r="BU184" s="356">
        <f t="shared" si="107"/>
        <v>0</v>
      </c>
      <c r="BV184" s="149">
        <f t="shared" si="108"/>
        <v>0</v>
      </c>
      <c r="BW184" s="113">
        <f t="shared" si="109"/>
        <v>0</v>
      </c>
      <c r="BX184" s="248">
        <f t="shared" si="110"/>
        <v>0</v>
      </c>
      <c r="BY184" s="175">
        <f t="shared" si="111"/>
        <v>0</v>
      </c>
      <c r="BZ184" s="356">
        <f t="shared" si="141"/>
        <v>0</v>
      </c>
      <c r="CA184" s="149">
        <f t="shared" si="142"/>
        <v>0</v>
      </c>
      <c r="CB184" s="149">
        <f t="shared" si="143"/>
        <v>1</v>
      </c>
      <c r="CC184" s="276">
        <f t="shared" si="144"/>
        <v>1</v>
      </c>
      <c r="CD184" s="248">
        <f t="shared" si="145"/>
        <v>1</v>
      </c>
      <c r="CE184" s="274">
        <f t="shared" si="134"/>
        <v>1</v>
      </c>
      <c r="CF184" s="356">
        <f t="shared" si="146"/>
        <v>0</v>
      </c>
      <c r="CG184" s="149">
        <f t="shared" si="147"/>
        <v>0</v>
      </c>
      <c r="CH184" s="150">
        <f t="shared" si="148"/>
        <v>0</v>
      </c>
      <c r="CI184" s="149">
        <f t="shared" si="112"/>
        <v>0</v>
      </c>
      <c r="CJ184" s="149">
        <f t="shared" si="113"/>
        <v>0</v>
      </c>
      <c r="CK184" s="149">
        <f t="shared" si="114"/>
        <v>1</v>
      </c>
      <c r="CL184" s="149">
        <f t="shared" si="115"/>
        <v>1</v>
      </c>
      <c r="CM184" s="149">
        <f t="shared" si="116"/>
        <v>1</v>
      </c>
      <c r="CN184" s="283">
        <f t="shared" si="149"/>
        <v>1</v>
      </c>
      <c r="CO184" s="149">
        <f t="shared" si="150"/>
        <v>0</v>
      </c>
      <c r="CP184" s="149">
        <f t="shared" si="151"/>
        <v>0</v>
      </c>
      <c r="CQ184" s="283" t="str">
        <f t="shared" si="117"/>
        <v/>
      </c>
      <c r="CR184" s="149" t="str">
        <f t="shared" si="118"/>
        <v xml:space="preserve"> 2038</v>
      </c>
      <c r="CS184" s="149">
        <f t="shared" si="119"/>
        <v>2038</v>
      </c>
      <c r="CT184" s="149">
        <v>0</v>
      </c>
      <c r="CU184" s="149">
        <v>0</v>
      </c>
      <c r="CV184" s="149">
        <v>0</v>
      </c>
      <c r="CW184" s="149">
        <v>0</v>
      </c>
      <c r="CX184" s="149">
        <v>0</v>
      </c>
      <c r="CY184" s="149">
        <v>0</v>
      </c>
      <c r="CZ184" s="149">
        <v>0</v>
      </c>
      <c r="DA184" s="149">
        <v>0</v>
      </c>
      <c r="DB184" s="149">
        <v>0</v>
      </c>
      <c r="DC184" s="149">
        <v>0</v>
      </c>
      <c r="DD184" s="149">
        <v>0</v>
      </c>
      <c r="DE184" s="149">
        <v>0</v>
      </c>
      <c r="DF184" s="149">
        <v>0</v>
      </c>
      <c r="DG184" s="149">
        <v>0</v>
      </c>
      <c r="DH184" s="149">
        <v>0</v>
      </c>
      <c r="DI184" s="149">
        <v>0</v>
      </c>
      <c r="DJ184" s="149">
        <v>0</v>
      </c>
      <c r="DK184" s="149">
        <v>0</v>
      </c>
      <c r="DL184" s="149">
        <v>0</v>
      </c>
      <c r="DM184" s="149">
        <v>0</v>
      </c>
      <c r="DN184" s="149">
        <v>0</v>
      </c>
      <c r="DO184" s="149">
        <v>0</v>
      </c>
      <c r="DP184" s="149">
        <v>0</v>
      </c>
      <c r="DQ184" s="149" t="s">
        <v>154</v>
      </c>
      <c r="DR184" s="149">
        <v>0</v>
      </c>
      <c r="DS184" s="149" t="s">
        <v>154</v>
      </c>
      <c r="DT184" s="149" t="s">
        <v>154</v>
      </c>
      <c r="DU184" s="149">
        <v>0</v>
      </c>
      <c r="DV184" s="149">
        <v>0</v>
      </c>
      <c r="DW184" s="149" t="str">
        <f t="shared" si="120"/>
        <v>N</v>
      </c>
      <c r="DX184" s="149" t="str">
        <f t="shared" si="121"/>
        <v/>
      </c>
      <c r="DY184" s="149" t="str">
        <f t="shared" si="122"/>
        <v>Y</v>
      </c>
      <c r="DZ184" s="149" t="str">
        <f t="shared" si="123"/>
        <v>N</v>
      </c>
      <c r="EA184" s="149" t="str">
        <f t="shared" si="124"/>
        <v>Yes</v>
      </c>
      <c r="EC184" s="149">
        <f t="shared" si="125"/>
        <v>2038</v>
      </c>
    </row>
    <row r="185" spans="1:133" s="149" customFormat="1" ht="16.5" customHeight="1">
      <c r="A185" s="149">
        <v>182</v>
      </c>
      <c r="B185" s="149">
        <v>169</v>
      </c>
      <c r="C185" s="150" t="s">
        <v>1200</v>
      </c>
      <c r="D185" s="149" t="s">
        <v>192</v>
      </c>
      <c r="E185" s="149" t="s">
        <v>193</v>
      </c>
      <c r="F185" s="149" t="s">
        <v>680</v>
      </c>
      <c r="G185" s="149" t="s">
        <v>246</v>
      </c>
      <c r="H185" s="168" t="s">
        <v>1201</v>
      </c>
      <c r="I185" s="149" t="s">
        <v>1202</v>
      </c>
      <c r="J185" s="149">
        <v>-0.325</v>
      </c>
      <c r="K185" s="149" t="s">
        <v>1203</v>
      </c>
      <c r="L185" s="149">
        <v>104736</v>
      </c>
      <c r="M185" s="150">
        <v>25</v>
      </c>
      <c r="N185" s="149" t="s">
        <v>154</v>
      </c>
      <c r="O185" s="149" t="s">
        <v>153</v>
      </c>
      <c r="P185" s="150" t="s">
        <v>153</v>
      </c>
      <c r="Q185" s="149" t="s">
        <v>154</v>
      </c>
      <c r="R185" s="149" t="s">
        <v>154</v>
      </c>
      <c r="S185" s="149" t="s">
        <v>153</v>
      </c>
      <c r="T185" s="149" t="s">
        <v>153</v>
      </c>
      <c r="U185" s="151" t="s">
        <v>153</v>
      </c>
      <c r="V185" s="149" t="s">
        <v>153</v>
      </c>
      <c r="W185" s="149" t="s">
        <v>153</v>
      </c>
      <c r="X185" s="152" t="s">
        <v>153</v>
      </c>
      <c r="Y185" s="149" t="s">
        <v>153</v>
      </c>
      <c r="Z185" s="149" t="s">
        <v>153</v>
      </c>
      <c r="AA185" s="150"/>
      <c r="AC185" s="149" t="s">
        <v>281</v>
      </c>
      <c r="AD185" s="149" t="s">
        <v>240</v>
      </c>
      <c r="AE185" s="149" t="s">
        <v>157</v>
      </c>
      <c r="AF185" s="149" t="s">
        <v>157</v>
      </c>
      <c r="AG185" s="149" t="s">
        <v>158</v>
      </c>
      <c r="AH185" s="150" t="s">
        <v>159</v>
      </c>
      <c r="AJ185" s="149" t="s">
        <v>154</v>
      </c>
      <c r="AK185" s="170" t="s">
        <v>153</v>
      </c>
      <c r="AN185" s="150"/>
      <c r="AP185" s="149" t="s">
        <v>154</v>
      </c>
      <c r="AQ185" s="149" t="s">
        <v>153</v>
      </c>
      <c r="AR185" s="149" t="s">
        <v>153</v>
      </c>
      <c r="AU185" s="150"/>
      <c r="AV185" s="149" t="s">
        <v>168</v>
      </c>
      <c r="AW185" s="172" t="s">
        <v>312</v>
      </c>
      <c r="AX185" s="149" t="s">
        <v>158</v>
      </c>
      <c r="AY185" s="149" t="s">
        <v>150</v>
      </c>
      <c r="AZ185" s="149" t="s">
        <v>1204</v>
      </c>
      <c r="BA185" s="149">
        <v>2030</v>
      </c>
      <c r="BC185" s="150"/>
      <c r="BE185" s="173"/>
      <c r="BF185" s="150"/>
      <c r="BG185" s="283">
        <f t="shared" si="126"/>
        <v>0</v>
      </c>
      <c r="BH185" s="149">
        <f t="shared" si="127"/>
        <v>0</v>
      </c>
      <c r="BI185" s="149">
        <f t="shared" si="135"/>
        <v>0</v>
      </c>
      <c r="BJ185" s="280">
        <f t="shared" si="136"/>
        <v>0</v>
      </c>
      <c r="BK185" s="356">
        <f t="shared" si="128"/>
        <v>0</v>
      </c>
      <c r="BL185" s="149">
        <f t="shared" si="129"/>
        <v>0</v>
      </c>
      <c r="BM185" s="149">
        <f t="shared" si="137"/>
        <v>0</v>
      </c>
      <c r="BN185" s="278">
        <f t="shared" si="138"/>
        <v>0</v>
      </c>
      <c r="BO185" s="149">
        <f t="shared" si="130"/>
        <v>0</v>
      </c>
      <c r="BP185" s="149">
        <f t="shared" si="131"/>
        <v>0</v>
      </c>
      <c r="BQ185" s="149">
        <f t="shared" si="139"/>
        <v>0</v>
      </c>
      <c r="BR185" s="356">
        <f t="shared" si="132"/>
        <v>0</v>
      </c>
      <c r="BS185" s="149">
        <f t="shared" si="133"/>
        <v>0</v>
      </c>
      <c r="BT185" s="149">
        <f t="shared" si="140"/>
        <v>0</v>
      </c>
      <c r="BU185" s="356">
        <f t="shared" si="107"/>
        <v>0</v>
      </c>
      <c r="BV185" s="149">
        <f t="shared" si="108"/>
        <v>0</v>
      </c>
      <c r="BW185" s="113">
        <f t="shared" si="109"/>
        <v>0</v>
      </c>
      <c r="BX185" s="248">
        <f t="shared" si="110"/>
        <v>0</v>
      </c>
      <c r="BY185" s="175">
        <f t="shared" si="111"/>
        <v>0</v>
      </c>
      <c r="BZ185" s="356">
        <f t="shared" si="141"/>
        <v>0</v>
      </c>
      <c r="CA185" s="149">
        <f t="shared" si="142"/>
        <v>0</v>
      </c>
      <c r="CB185" s="149">
        <f t="shared" si="143"/>
        <v>0</v>
      </c>
      <c r="CC185" s="276">
        <f t="shared" si="144"/>
        <v>0</v>
      </c>
      <c r="CD185" s="248">
        <f t="shared" si="145"/>
        <v>0</v>
      </c>
      <c r="CE185" s="274">
        <f t="shared" si="134"/>
        <v>0</v>
      </c>
      <c r="CF185" s="356">
        <f t="shared" si="146"/>
        <v>0</v>
      </c>
      <c r="CG185" s="149">
        <f t="shared" si="147"/>
        <v>1</v>
      </c>
      <c r="CH185" s="150">
        <f t="shared" si="148"/>
        <v>0</v>
      </c>
      <c r="CI185" s="149">
        <f t="shared" si="112"/>
        <v>0</v>
      </c>
      <c r="CJ185" s="149">
        <f t="shared" si="113"/>
        <v>0</v>
      </c>
      <c r="CK185" s="149">
        <f t="shared" si="114"/>
        <v>0</v>
      </c>
      <c r="CL185" s="149">
        <f t="shared" si="115"/>
        <v>0</v>
      </c>
      <c r="CM185" s="149">
        <f t="shared" si="116"/>
        <v>0</v>
      </c>
      <c r="CN185" s="283">
        <f t="shared" si="149"/>
        <v>0</v>
      </c>
      <c r="CO185" s="149">
        <f t="shared" si="150"/>
        <v>0</v>
      </c>
      <c r="CP185" s="149">
        <f t="shared" si="151"/>
        <v>1</v>
      </c>
      <c r="CQ185" s="283" t="str">
        <f t="shared" si="117"/>
        <v/>
      </c>
      <c r="CR185" s="149" t="str">
        <f t="shared" si="118"/>
        <v xml:space="preserve"> </v>
      </c>
      <c r="CS185" s="149">
        <f t="shared" si="119"/>
        <v>0</v>
      </c>
      <c r="CT185" s="149">
        <v>0</v>
      </c>
      <c r="CU185" s="149">
        <v>0</v>
      </c>
      <c r="CV185" s="149">
        <v>0</v>
      </c>
      <c r="CW185" s="149">
        <v>0</v>
      </c>
      <c r="CX185" s="149">
        <v>0</v>
      </c>
      <c r="CY185" s="149">
        <v>0</v>
      </c>
      <c r="CZ185" s="149">
        <v>1</v>
      </c>
      <c r="DA185" s="149">
        <v>1</v>
      </c>
      <c r="DB185" s="149">
        <v>0</v>
      </c>
      <c r="DC185" s="149">
        <v>0</v>
      </c>
      <c r="DD185" s="149">
        <v>0</v>
      </c>
      <c r="DE185" s="149">
        <v>0</v>
      </c>
      <c r="DF185" s="149">
        <v>0</v>
      </c>
      <c r="DG185" s="149">
        <v>0</v>
      </c>
      <c r="DH185" s="149">
        <v>0</v>
      </c>
      <c r="DI185" s="149">
        <v>0</v>
      </c>
      <c r="DJ185" s="149">
        <v>1</v>
      </c>
      <c r="DK185" s="149">
        <v>0</v>
      </c>
      <c r="DL185" s="149">
        <v>1</v>
      </c>
      <c r="DM185" s="149">
        <v>0</v>
      </c>
      <c r="DN185" s="149">
        <v>0</v>
      </c>
      <c r="DO185" s="149">
        <v>1</v>
      </c>
      <c r="DP185" s="149">
        <v>0</v>
      </c>
      <c r="DQ185" s="149" t="s">
        <v>154</v>
      </c>
      <c r="DR185" s="149">
        <v>0</v>
      </c>
      <c r="DS185" s="149" t="s">
        <v>160</v>
      </c>
      <c r="DT185" s="149" t="s">
        <v>154</v>
      </c>
      <c r="DU185" s="149" t="s">
        <v>154</v>
      </c>
      <c r="DV185" s="149" t="s">
        <v>3005</v>
      </c>
      <c r="DW185" s="149" t="str">
        <f t="shared" si="120"/>
        <v>N</v>
      </c>
      <c r="DX185" s="149" t="str">
        <f t="shared" si="121"/>
        <v/>
      </c>
      <c r="DY185" s="149" t="str">
        <f t="shared" si="122"/>
        <v>N</v>
      </c>
      <c r="DZ185" s="149" t="str">
        <f t="shared" si="123"/>
        <v>N</v>
      </c>
      <c r="EA185" s="149" t="str">
        <f t="shared" si="124"/>
        <v>Not Specified</v>
      </c>
      <c r="EC185" s="149">
        <f t="shared" si="125"/>
        <v>0</v>
      </c>
    </row>
    <row r="186" spans="1:133" s="149" customFormat="1" ht="16.5" customHeight="1">
      <c r="A186" s="149">
        <v>183</v>
      </c>
      <c r="B186" s="149">
        <v>144</v>
      </c>
      <c r="C186" s="150" t="s">
        <v>1205</v>
      </c>
      <c r="D186" s="149" t="s">
        <v>1206</v>
      </c>
      <c r="E186" s="149" t="s">
        <v>229</v>
      </c>
      <c r="F186" s="149" t="s">
        <v>264</v>
      </c>
      <c r="G186" s="149" t="s">
        <v>176</v>
      </c>
      <c r="H186" s="168" t="s">
        <v>1207</v>
      </c>
      <c r="I186" s="149" t="s">
        <v>1208</v>
      </c>
      <c r="J186" s="149">
        <v>0.001</v>
      </c>
      <c r="K186" s="149" t="s">
        <v>1209</v>
      </c>
      <c r="L186" s="149">
        <v>170711</v>
      </c>
      <c r="M186" s="150">
        <v>31</v>
      </c>
      <c r="N186" s="149" t="s">
        <v>150</v>
      </c>
      <c r="O186" s="149">
        <v>2024</v>
      </c>
      <c r="P186" s="150">
        <v>2040</v>
      </c>
      <c r="Q186" s="149" t="s">
        <v>154</v>
      </c>
      <c r="R186" s="149" t="s">
        <v>154</v>
      </c>
      <c r="S186" s="149" t="s">
        <v>153</v>
      </c>
      <c r="T186" s="149" t="s">
        <v>153</v>
      </c>
      <c r="U186" s="151" t="s">
        <v>153</v>
      </c>
      <c r="V186" s="149" t="s">
        <v>153</v>
      </c>
      <c r="W186" s="149" t="s">
        <v>153</v>
      </c>
      <c r="X186" s="152" t="s">
        <v>153</v>
      </c>
      <c r="Y186" s="149" t="s">
        <v>153</v>
      </c>
      <c r="Z186" s="149" t="s">
        <v>153</v>
      </c>
      <c r="AA186" s="150"/>
      <c r="AC186" s="149" t="s">
        <v>167</v>
      </c>
      <c r="AD186" s="149" t="s">
        <v>6</v>
      </c>
      <c r="AE186" s="149" t="s">
        <v>157</v>
      </c>
      <c r="AF186" s="149" t="s">
        <v>157</v>
      </c>
      <c r="AG186" s="149" t="s">
        <v>157</v>
      </c>
      <c r="AH186" s="150" t="s">
        <v>218</v>
      </c>
      <c r="AJ186" s="149" t="s">
        <v>154</v>
      </c>
      <c r="AK186" s="170" t="s">
        <v>153</v>
      </c>
      <c r="AN186" s="150"/>
      <c r="AO186" s="149" t="s">
        <v>219</v>
      </c>
      <c r="AP186" s="149" t="s">
        <v>150</v>
      </c>
      <c r="AQ186" s="149" t="s">
        <v>218</v>
      </c>
      <c r="AR186" s="149" t="s">
        <v>1210</v>
      </c>
      <c r="AS186" s="149">
        <v>2050</v>
      </c>
      <c r="AU186" s="150"/>
      <c r="AV186" s="149" t="s">
        <v>168</v>
      </c>
      <c r="AW186" s="172" t="s">
        <v>171</v>
      </c>
      <c r="AX186" s="149" t="s">
        <v>158</v>
      </c>
      <c r="AY186" s="149" t="s">
        <v>154</v>
      </c>
      <c r="AZ186" s="149" t="s">
        <v>153</v>
      </c>
      <c r="BA186" s="149" t="s">
        <v>153</v>
      </c>
      <c r="BC186" s="150"/>
      <c r="BE186" s="173"/>
      <c r="BF186" s="150"/>
      <c r="BG186" s="283">
        <f t="shared" si="126"/>
        <v>0</v>
      </c>
      <c r="BH186" s="149">
        <f t="shared" si="127"/>
        <v>0</v>
      </c>
      <c r="BI186" s="149">
        <f t="shared" si="135"/>
        <v>1</v>
      </c>
      <c r="BJ186" s="280">
        <f t="shared" si="136"/>
        <v>1</v>
      </c>
      <c r="BK186" s="356">
        <f t="shared" si="128"/>
        <v>0</v>
      </c>
      <c r="BL186" s="149">
        <f t="shared" si="129"/>
        <v>0</v>
      </c>
      <c r="BM186" s="149">
        <f t="shared" si="137"/>
        <v>0</v>
      </c>
      <c r="BN186" s="278">
        <f t="shared" si="138"/>
        <v>0</v>
      </c>
      <c r="BO186" s="149">
        <f t="shared" si="130"/>
        <v>0</v>
      </c>
      <c r="BP186" s="149">
        <f t="shared" si="131"/>
        <v>0</v>
      </c>
      <c r="BQ186" s="149">
        <f t="shared" si="139"/>
        <v>0</v>
      </c>
      <c r="BR186" s="356">
        <f t="shared" si="132"/>
        <v>0</v>
      </c>
      <c r="BS186" s="149">
        <f t="shared" si="133"/>
        <v>0</v>
      </c>
      <c r="BT186" s="149">
        <f t="shared" si="140"/>
        <v>1</v>
      </c>
      <c r="BU186" s="356">
        <f t="shared" si="107"/>
        <v>0</v>
      </c>
      <c r="BV186" s="149">
        <f t="shared" si="108"/>
        <v>0</v>
      </c>
      <c r="BW186" s="113">
        <f t="shared" si="109"/>
        <v>0</v>
      </c>
      <c r="BX186" s="248">
        <f t="shared" si="110"/>
        <v>0</v>
      </c>
      <c r="BY186" s="175">
        <f t="shared" si="111"/>
        <v>0</v>
      </c>
      <c r="BZ186" s="356">
        <f t="shared" si="141"/>
        <v>0</v>
      </c>
      <c r="CA186" s="149">
        <f t="shared" si="142"/>
        <v>0</v>
      </c>
      <c r="CB186" s="149">
        <f t="shared" si="143"/>
        <v>1</v>
      </c>
      <c r="CC186" s="276">
        <f t="shared" si="144"/>
        <v>1</v>
      </c>
      <c r="CD186" s="248">
        <f t="shared" si="145"/>
        <v>1</v>
      </c>
      <c r="CE186" s="274">
        <f t="shared" si="134"/>
        <v>1</v>
      </c>
      <c r="CF186" s="356">
        <f t="shared" si="146"/>
        <v>0</v>
      </c>
      <c r="CG186" s="149">
        <f t="shared" si="147"/>
        <v>0</v>
      </c>
      <c r="CH186" s="150">
        <f t="shared" si="148"/>
        <v>0</v>
      </c>
      <c r="CI186" s="149">
        <f t="shared" si="112"/>
        <v>0</v>
      </c>
      <c r="CJ186" s="149">
        <f t="shared" si="113"/>
        <v>0</v>
      </c>
      <c r="CK186" s="149">
        <f t="shared" si="114"/>
        <v>2</v>
      </c>
      <c r="CL186" s="149">
        <f t="shared" si="115"/>
        <v>2</v>
      </c>
      <c r="CM186" s="149">
        <f t="shared" si="116"/>
        <v>1</v>
      </c>
      <c r="CN186" s="283">
        <f t="shared" si="149"/>
        <v>0</v>
      </c>
      <c r="CO186" s="149">
        <f t="shared" si="150"/>
        <v>0</v>
      </c>
      <c r="CP186" s="149">
        <f t="shared" si="151"/>
        <v>1</v>
      </c>
      <c r="CQ186" s="283" t="str">
        <f t="shared" si="117"/>
        <v/>
      </c>
      <c r="CR186" s="149" t="str">
        <f t="shared" si="118"/>
        <v xml:space="preserve"> 2050</v>
      </c>
      <c r="CS186" s="149">
        <f t="shared" si="119"/>
        <v>2050</v>
      </c>
      <c r="CT186" s="149">
        <v>0</v>
      </c>
      <c r="CU186" s="149">
        <v>0</v>
      </c>
      <c r="CV186" s="149">
        <v>0</v>
      </c>
      <c r="CW186" s="149">
        <v>0</v>
      </c>
      <c r="CX186" s="149">
        <v>0</v>
      </c>
      <c r="CY186" s="149">
        <v>0</v>
      </c>
      <c r="CZ186" s="149">
        <v>1</v>
      </c>
      <c r="DA186" s="149">
        <v>1</v>
      </c>
      <c r="DB186" s="149">
        <v>0</v>
      </c>
      <c r="DC186" s="149">
        <v>0</v>
      </c>
      <c r="DD186" s="149">
        <v>0</v>
      </c>
      <c r="DE186" s="149">
        <v>0</v>
      </c>
      <c r="DF186" s="149">
        <v>0</v>
      </c>
      <c r="DG186" s="149">
        <v>0</v>
      </c>
      <c r="DH186" s="149">
        <v>1</v>
      </c>
      <c r="DI186" s="149">
        <v>1</v>
      </c>
      <c r="DJ186" s="149">
        <v>1</v>
      </c>
      <c r="DK186" s="149">
        <v>0</v>
      </c>
      <c r="DL186" s="149">
        <v>1</v>
      </c>
      <c r="DM186" s="149">
        <v>0</v>
      </c>
      <c r="DN186" s="149">
        <v>0</v>
      </c>
      <c r="DO186" s="149">
        <v>1</v>
      </c>
      <c r="DP186" s="149">
        <v>0</v>
      </c>
      <c r="DQ186" s="149" t="s">
        <v>154</v>
      </c>
      <c r="DR186" s="149">
        <v>0</v>
      </c>
      <c r="DS186" s="149" t="s">
        <v>160</v>
      </c>
      <c r="DT186" s="149" t="s">
        <v>154</v>
      </c>
      <c r="DU186" s="149">
        <v>0</v>
      </c>
      <c r="DV186" s="149" t="s">
        <v>3005</v>
      </c>
      <c r="DW186" s="149" t="str">
        <f t="shared" si="120"/>
        <v>N</v>
      </c>
      <c r="DX186" s="149" t="str">
        <f t="shared" si="121"/>
        <v/>
      </c>
      <c r="DY186" s="149" t="str">
        <f t="shared" si="122"/>
        <v>Y</v>
      </c>
      <c r="DZ186" s="149" t="str">
        <f t="shared" si="123"/>
        <v>N</v>
      </c>
      <c r="EA186" s="149" t="str">
        <f t="shared" si="124"/>
        <v>Not Specified</v>
      </c>
      <c r="EC186" s="149">
        <f t="shared" si="125"/>
        <v>2050</v>
      </c>
    </row>
    <row r="187" spans="1:133" s="149" customFormat="1" ht="16.5" customHeight="1">
      <c r="A187" s="149">
        <v>184</v>
      </c>
      <c r="B187" s="149">
        <v>228</v>
      </c>
      <c r="C187" s="150" t="s">
        <v>1211</v>
      </c>
      <c r="D187" s="149" t="s">
        <v>333</v>
      </c>
      <c r="E187" s="149" t="s">
        <v>229</v>
      </c>
      <c r="F187" s="149" t="s">
        <v>416</v>
      </c>
      <c r="G187" s="149" t="s">
        <v>246</v>
      </c>
      <c r="H187" s="168" t="s">
        <v>1212</v>
      </c>
      <c r="I187" s="149" t="s">
        <v>1213</v>
      </c>
      <c r="J187" s="149">
        <v>0.289</v>
      </c>
      <c r="K187" s="149" t="s">
        <v>1214</v>
      </c>
      <c r="L187" s="149">
        <v>61121</v>
      </c>
      <c r="M187" s="150">
        <v>31</v>
      </c>
      <c r="N187" s="149" t="s">
        <v>150</v>
      </c>
      <c r="O187" s="149">
        <v>2015</v>
      </c>
      <c r="P187" s="150">
        <v>2020</v>
      </c>
      <c r="Q187" s="149" t="s">
        <v>150</v>
      </c>
      <c r="R187" s="149" t="s">
        <v>150</v>
      </c>
      <c r="S187" s="149" t="s">
        <v>151</v>
      </c>
      <c r="T187" s="149" t="s">
        <v>152</v>
      </c>
      <c r="U187" s="151">
        <v>2025</v>
      </c>
      <c r="V187" s="149" t="s">
        <v>153</v>
      </c>
      <c r="W187" s="149" t="s">
        <v>153</v>
      </c>
      <c r="X187" s="152" t="s">
        <v>153</v>
      </c>
      <c r="Y187" s="149" t="s">
        <v>153</v>
      </c>
      <c r="Z187" s="149" t="s">
        <v>153</v>
      </c>
      <c r="AA187" s="150"/>
      <c r="AC187" s="149" t="s">
        <v>167</v>
      </c>
      <c r="AD187" s="149" t="s">
        <v>6</v>
      </c>
      <c r="AE187" s="149" t="s">
        <v>157</v>
      </c>
      <c r="AF187" s="149" t="s">
        <v>157</v>
      </c>
      <c r="AG187" s="149" t="s">
        <v>169</v>
      </c>
      <c r="AH187" s="150" t="s">
        <v>159</v>
      </c>
      <c r="AJ187" s="149" t="s">
        <v>154</v>
      </c>
      <c r="AK187" s="170" t="s">
        <v>153</v>
      </c>
      <c r="AN187" s="150"/>
      <c r="AO187" s="149" t="s">
        <v>160</v>
      </c>
      <c r="AP187" s="149" t="s">
        <v>150</v>
      </c>
      <c r="AQ187" s="149" t="s">
        <v>159</v>
      </c>
      <c r="AR187" s="149" t="s">
        <v>1215</v>
      </c>
      <c r="AS187" s="149">
        <v>2050</v>
      </c>
      <c r="AU187" s="150"/>
      <c r="AV187" s="149" t="s">
        <v>158</v>
      </c>
      <c r="AW187" s="172" t="s">
        <v>158</v>
      </c>
      <c r="AX187" s="149" t="s">
        <v>158</v>
      </c>
      <c r="AY187" s="149" t="s">
        <v>154</v>
      </c>
      <c r="AZ187" s="149" t="s">
        <v>153</v>
      </c>
      <c r="BA187" s="149" t="s">
        <v>153</v>
      </c>
      <c r="BC187" s="150"/>
      <c r="BE187" s="173"/>
      <c r="BF187" s="150"/>
      <c r="BG187" s="283">
        <f t="shared" si="126"/>
        <v>1</v>
      </c>
      <c r="BH187" s="149">
        <f t="shared" si="127"/>
        <v>0</v>
      </c>
      <c r="BI187" s="149">
        <f t="shared" si="135"/>
        <v>0</v>
      </c>
      <c r="BJ187" s="280">
        <f t="shared" si="136"/>
        <v>1</v>
      </c>
      <c r="BK187" s="356">
        <f t="shared" si="128"/>
        <v>1</v>
      </c>
      <c r="BL187" s="149">
        <f t="shared" si="129"/>
        <v>0</v>
      </c>
      <c r="BM187" s="149">
        <f t="shared" si="137"/>
        <v>0</v>
      </c>
      <c r="BN187" s="278">
        <f t="shared" si="138"/>
        <v>1</v>
      </c>
      <c r="BO187" s="149">
        <f t="shared" si="130"/>
        <v>0</v>
      </c>
      <c r="BP187" s="149">
        <f t="shared" si="131"/>
        <v>0</v>
      </c>
      <c r="BQ187" s="149">
        <f t="shared" si="139"/>
        <v>0</v>
      </c>
      <c r="BR187" s="356">
        <f t="shared" si="132"/>
        <v>0</v>
      </c>
      <c r="BS187" s="149">
        <f t="shared" si="133"/>
        <v>0</v>
      </c>
      <c r="BT187" s="149">
        <f t="shared" si="140"/>
        <v>1</v>
      </c>
      <c r="BU187" s="356">
        <f t="shared" si="107"/>
        <v>0</v>
      </c>
      <c r="BV187" s="149">
        <f t="shared" si="108"/>
        <v>0</v>
      </c>
      <c r="BW187" s="113">
        <f t="shared" si="109"/>
        <v>0</v>
      </c>
      <c r="BX187" s="248">
        <f t="shared" si="110"/>
        <v>0</v>
      </c>
      <c r="BY187" s="175">
        <f t="shared" si="111"/>
        <v>0</v>
      </c>
      <c r="BZ187" s="356">
        <f t="shared" si="141"/>
        <v>0</v>
      </c>
      <c r="CA187" s="149">
        <f t="shared" si="142"/>
        <v>0</v>
      </c>
      <c r="CB187" s="149">
        <f t="shared" si="143"/>
        <v>1</v>
      </c>
      <c r="CC187" s="276">
        <f t="shared" si="144"/>
        <v>1</v>
      </c>
      <c r="CD187" s="248">
        <f t="shared" si="145"/>
        <v>1</v>
      </c>
      <c r="CE187" s="274">
        <f t="shared" si="134"/>
        <v>1</v>
      </c>
      <c r="CF187" s="356">
        <f t="shared" si="146"/>
        <v>0</v>
      </c>
      <c r="CG187" s="149">
        <f t="shared" si="147"/>
        <v>0</v>
      </c>
      <c r="CH187" s="150">
        <f t="shared" si="148"/>
        <v>0</v>
      </c>
      <c r="CI187" s="149">
        <f t="shared" si="112"/>
        <v>2</v>
      </c>
      <c r="CJ187" s="149">
        <f t="shared" si="113"/>
        <v>0</v>
      </c>
      <c r="CK187" s="149">
        <f t="shared" si="114"/>
        <v>1</v>
      </c>
      <c r="CL187" s="149">
        <f t="shared" si="115"/>
        <v>3</v>
      </c>
      <c r="CM187" s="149">
        <f t="shared" si="116"/>
        <v>1</v>
      </c>
      <c r="CN187" s="283">
        <f t="shared" si="149"/>
        <v>0</v>
      </c>
      <c r="CO187" s="149">
        <f t="shared" si="150"/>
        <v>1</v>
      </c>
      <c r="CP187" s="149">
        <f t="shared" si="151"/>
        <v>0</v>
      </c>
      <c r="CQ187" s="283" t="str">
        <f t="shared" si="117"/>
        <v/>
      </c>
      <c r="CR187" s="149" t="str">
        <f t="shared" si="118"/>
        <v xml:space="preserve"> 2050</v>
      </c>
      <c r="CS187" s="149">
        <f t="shared" si="119"/>
        <v>2050</v>
      </c>
      <c r="CT187" s="149">
        <v>1</v>
      </c>
      <c r="CU187" s="149">
        <v>0</v>
      </c>
      <c r="CV187" s="149">
        <v>0</v>
      </c>
      <c r="CW187" s="149">
        <v>1</v>
      </c>
      <c r="CX187" s="149">
        <v>0</v>
      </c>
      <c r="CY187" s="149">
        <v>0</v>
      </c>
      <c r="CZ187" s="149">
        <v>1</v>
      </c>
      <c r="DA187" s="149">
        <v>1</v>
      </c>
      <c r="DB187" s="149">
        <v>0</v>
      </c>
      <c r="DC187" s="149">
        <v>1</v>
      </c>
      <c r="DD187" s="149">
        <v>0</v>
      </c>
      <c r="DE187" s="149">
        <v>1</v>
      </c>
      <c r="DF187" s="149">
        <v>1</v>
      </c>
      <c r="DG187" s="149">
        <v>0</v>
      </c>
      <c r="DH187" s="149">
        <v>0</v>
      </c>
      <c r="DI187" s="149">
        <v>1</v>
      </c>
      <c r="DJ187" s="149">
        <v>1</v>
      </c>
      <c r="DK187" s="149">
        <v>1</v>
      </c>
      <c r="DL187" s="149">
        <v>1</v>
      </c>
      <c r="DM187" s="149">
        <v>1</v>
      </c>
      <c r="DN187" s="149">
        <v>0</v>
      </c>
      <c r="DO187" s="149">
        <v>1</v>
      </c>
      <c r="DP187" s="149">
        <v>1</v>
      </c>
      <c r="DQ187" s="149" t="s">
        <v>154</v>
      </c>
      <c r="DR187" s="149" t="s">
        <v>158</v>
      </c>
      <c r="DS187" s="149" t="s">
        <v>7866</v>
      </c>
      <c r="DT187" s="149" t="s">
        <v>160</v>
      </c>
      <c r="DU187" s="149" t="s">
        <v>150</v>
      </c>
      <c r="DV187" s="149" t="s">
        <v>150</v>
      </c>
      <c r="DW187" s="149" t="str">
        <f t="shared" si="120"/>
        <v>Y</v>
      </c>
      <c r="DX187" s="149" t="str">
        <f t="shared" si="121"/>
        <v/>
      </c>
      <c r="DY187" s="149" t="str">
        <f t="shared" si="122"/>
        <v>Y</v>
      </c>
      <c r="DZ187" s="149" t="str">
        <f t="shared" si="123"/>
        <v>N</v>
      </c>
      <c r="EA187" s="149" t="str">
        <f t="shared" si="124"/>
        <v>No</v>
      </c>
      <c r="EC187" s="149">
        <f t="shared" si="125"/>
        <v>2050</v>
      </c>
    </row>
    <row r="188" spans="1:133" s="149" customFormat="1" ht="16.5" customHeight="1">
      <c r="A188" s="149">
        <v>185</v>
      </c>
      <c r="B188" s="149">
        <v>212</v>
      </c>
      <c r="C188" s="149" t="s">
        <v>1216</v>
      </c>
      <c r="D188" s="149" t="s">
        <v>290</v>
      </c>
      <c r="E188" s="149" t="s">
        <v>229</v>
      </c>
      <c r="F188" s="149" t="s">
        <v>284</v>
      </c>
      <c r="G188" s="149" t="s">
        <v>246</v>
      </c>
      <c r="H188" s="168" t="s">
        <v>1217</v>
      </c>
      <c r="I188" s="149" t="s">
        <v>1218</v>
      </c>
      <c r="J188" s="149">
        <v>0.233</v>
      </c>
      <c r="K188" s="149" t="s">
        <v>1219</v>
      </c>
      <c r="L188" s="149">
        <v>93000</v>
      </c>
      <c r="M188" s="150">
        <v>31</v>
      </c>
      <c r="N188" s="149" t="s">
        <v>150</v>
      </c>
      <c r="O188" s="149">
        <v>2019</v>
      </c>
      <c r="P188" s="150">
        <v>2025</v>
      </c>
      <c r="Q188" s="149" t="s">
        <v>154</v>
      </c>
      <c r="R188" s="149" t="s">
        <v>154</v>
      </c>
      <c r="S188" s="149" t="s">
        <v>153</v>
      </c>
      <c r="T188" s="149" t="s">
        <v>153</v>
      </c>
      <c r="U188" s="151" t="s">
        <v>153</v>
      </c>
      <c r="V188" s="149" t="s">
        <v>153</v>
      </c>
      <c r="W188" s="149" t="s">
        <v>153</v>
      </c>
      <c r="X188" s="152" t="s">
        <v>153</v>
      </c>
      <c r="Y188" s="149" t="s">
        <v>153</v>
      </c>
      <c r="Z188" s="149" t="s">
        <v>153</v>
      </c>
      <c r="AA188" s="150"/>
      <c r="AC188" s="149" t="s">
        <v>167</v>
      </c>
      <c r="AD188" s="149" t="s">
        <v>6</v>
      </c>
      <c r="AE188" s="149" t="s">
        <v>157</v>
      </c>
      <c r="AF188" s="149" t="s">
        <v>157</v>
      </c>
      <c r="AG188" s="149" t="s">
        <v>169</v>
      </c>
      <c r="AH188" s="150" t="s">
        <v>159</v>
      </c>
      <c r="AJ188" s="149" t="s">
        <v>154</v>
      </c>
      <c r="AK188" s="170" t="s">
        <v>153</v>
      </c>
      <c r="AN188" s="150"/>
      <c r="AO188" s="149" t="s">
        <v>160</v>
      </c>
      <c r="AP188" s="149" t="s">
        <v>150</v>
      </c>
      <c r="AQ188" s="149" t="s">
        <v>159</v>
      </c>
      <c r="AR188" s="149" t="s">
        <v>1220</v>
      </c>
      <c r="AS188" s="149">
        <v>2050</v>
      </c>
      <c r="AU188" s="150"/>
      <c r="AV188" s="149" t="s">
        <v>157</v>
      </c>
      <c r="AW188" s="172" t="s">
        <v>262</v>
      </c>
      <c r="AX188" s="149" t="s">
        <v>153</v>
      </c>
      <c r="AY188" s="149" t="s">
        <v>154</v>
      </c>
      <c r="AZ188" s="149" t="s">
        <v>153</v>
      </c>
      <c r="BA188" s="149" t="s">
        <v>153</v>
      </c>
      <c r="BC188" s="150"/>
      <c r="BE188" s="173"/>
      <c r="BF188" s="150"/>
      <c r="BG188" s="283">
        <f t="shared" si="126"/>
        <v>1</v>
      </c>
      <c r="BH188" s="149">
        <f t="shared" si="127"/>
        <v>0</v>
      </c>
      <c r="BI188" s="149">
        <f t="shared" si="135"/>
        <v>0</v>
      </c>
      <c r="BJ188" s="280">
        <f t="shared" si="136"/>
        <v>1</v>
      </c>
      <c r="BK188" s="356">
        <f t="shared" si="128"/>
        <v>0</v>
      </c>
      <c r="BL188" s="149">
        <f t="shared" si="129"/>
        <v>0</v>
      </c>
      <c r="BM188" s="149">
        <f t="shared" si="137"/>
        <v>0</v>
      </c>
      <c r="BN188" s="278">
        <f t="shared" si="138"/>
        <v>0</v>
      </c>
      <c r="BO188" s="149">
        <f t="shared" si="130"/>
        <v>0</v>
      </c>
      <c r="BP188" s="149">
        <f t="shared" si="131"/>
        <v>0</v>
      </c>
      <c r="BQ188" s="149">
        <f t="shared" si="139"/>
        <v>0</v>
      </c>
      <c r="BR188" s="356">
        <f t="shared" si="132"/>
        <v>0</v>
      </c>
      <c r="BS188" s="149">
        <f t="shared" si="133"/>
        <v>0</v>
      </c>
      <c r="BT188" s="149">
        <f t="shared" si="140"/>
        <v>1</v>
      </c>
      <c r="BU188" s="356">
        <f t="shared" si="107"/>
        <v>0</v>
      </c>
      <c r="BV188" s="149">
        <f t="shared" si="108"/>
        <v>0</v>
      </c>
      <c r="BW188" s="113">
        <f t="shared" si="109"/>
        <v>0</v>
      </c>
      <c r="BX188" s="248">
        <f t="shared" si="110"/>
        <v>0</v>
      </c>
      <c r="BY188" s="175">
        <f t="shared" si="111"/>
        <v>0</v>
      </c>
      <c r="BZ188" s="356">
        <f t="shared" si="141"/>
        <v>0</v>
      </c>
      <c r="CA188" s="149">
        <f t="shared" si="142"/>
        <v>0</v>
      </c>
      <c r="CB188" s="149">
        <f t="shared" si="143"/>
        <v>1</v>
      </c>
      <c r="CC188" s="276">
        <f t="shared" si="144"/>
        <v>1</v>
      </c>
      <c r="CD188" s="248">
        <f t="shared" si="145"/>
        <v>1</v>
      </c>
      <c r="CE188" s="274">
        <f t="shared" si="134"/>
        <v>1</v>
      </c>
      <c r="CF188" s="356">
        <f t="shared" si="146"/>
        <v>0</v>
      </c>
      <c r="CG188" s="149">
        <f t="shared" si="147"/>
        <v>0</v>
      </c>
      <c r="CH188" s="150">
        <f t="shared" si="148"/>
        <v>0</v>
      </c>
      <c r="CI188" s="149">
        <f t="shared" si="112"/>
        <v>1</v>
      </c>
      <c r="CJ188" s="149">
        <f t="shared" si="113"/>
        <v>0</v>
      </c>
      <c r="CK188" s="149">
        <f t="shared" si="114"/>
        <v>1</v>
      </c>
      <c r="CL188" s="149">
        <f t="shared" si="115"/>
        <v>2</v>
      </c>
      <c r="CM188" s="149">
        <f t="shared" si="116"/>
        <v>1</v>
      </c>
      <c r="CN188" s="283">
        <f t="shared" si="149"/>
        <v>1</v>
      </c>
      <c r="CO188" s="149">
        <f t="shared" si="150"/>
        <v>0</v>
      </c>
      <c r="CP188" s="149">
        <f t="shared" si="151"/>
        <v>0</v>
      </c>
      <c r="CQ188" s="283" t="str">
        <f t="shared" si="117"/>
        <v/>
      </c>
      <c r="CR188" s="149" t="str">
        <f t="shared" si="118"/>
        <v xml:space="preserve"> 2050</v>
      </c>
      <c r="CS188" s="149">
        <f t="shared" si="119"/>
        <v>2050</v>
      </c>
      <c r="CT188" s="149">
        <v>0</v>
      </c>
      <c r="CU188" s="149">
        <v>0</v>
      </c>
      <c r="CV188" s="149">
        <v>0</v>
      </c>
      <c r="CW188" s="149">
        <v>0</v>
      </c>
      <c r="CX188" s="149">
        <v>0</v>
      </c>
      <c r="CY188" s="149">
        <v>0</v>
      </c>
      <c r="CZ188" s="149">
        <v>1</v>
      </c>
      <c r="DA188" s="149">
        <v>1</v>
      </c>
      <c r="DB188" s="149">
        <v>0</v>
      </c>
      <c r="DC188" s="149">
        <v>0</v>
      </c>
      <c r="DD188" s="149">
        <v>0</v>
      </c>
      <c r="DE188" s="149">
        <v>0</v>
      </c>
      <c r="DF188" s="149">
        <v>0</v>
      </c>
      <c r="DG188" s="149">
        <v>1</v>
      </c>
      <c r="DH188" s="149">
        <v>0</v>
      </c>
      <c r="DI188" s="149">
        <v>1</v>
      </c>
      <c r="DJ188" s="149">
        <v>1</v>
      </c>
      <c r="DK188" s="149">
        <v>0</v>
      </c>
      <c r="DL188" s="149">
        <v>1</v>
      </c>
      <c r="DM188" s="149">
        <v>0</v>
      </c>
      <c r="DN188" s="149">
        <v>0</v>
      </c>
      <c r="DO188" s="149">
        <v>1</v>
      </c>
      <c r="DP188" s="149">
        <v>0</v>
      </c>
      <c r="DQ188" s="149" t="s">
        <v>154</v>
      </c>
      <c r="DR188" s="149">
        <v>0</v>
      </c>
      <c r="DS188" s="149" t="s">
        <v>7859</v>
      </c>
      <c r="DT188" s="149" t="s">
        <v>154</v>
      </c>
      <c r="DU188" s="149">
        <v>0</v>
      </c>
      <c r="DV188" s="149" t="s">
        <v>3005</v>
      </c>
      <c r="DW188" s="149" t="str">
        <f t="shared" si="120"/>
        <v>N</v>
      </c>
      <c r="DX188" s="149" t="str">
        <f t="shared" si="121"/>
        <v/>
      </c>
      <c r="DY188" s="149" t="str">
        <f t="shared" si="122"/>
        <v>Y</v>
      </c>
      <c r="DZ188" s="149" t="str">
        <f t="shared" si="123"/>
        <v>N</v>
      </c>
      <c r="EA188" s="149" t="str">
        <f t="shared" si="124"/>
        <v>Yes</v>
      </c>
      <c r="EC188" s="149">
        <f t="shared" si="125"/>
        <v>2050</v>
      </c>
    </row>
    <row r="189" spans="1:133" s="149" customFormat="1" ht="16.5" customHeight="1">
      <c r="A189" s="149">
        <v>186</v>
      </c>
      <c r="B189" s="149">
        <v>193</v>
      </c>
      <c r="C189" s="150" t="s">
        <v>1221</v>
      </c>
      <c r="D189" s="149" t="s">
        <v>1046</v>
      </c>
      <c r="E189" s="149" t="s">
        <v>1047</v>
      </c>
      <c r="F189" s="149" t="s">
        <v>145</v>
      </c>
      <c r="G189" s="149" t="s">
        <v>146</v>
      </c>
      <c r="H189" s="168" t="s">
        <v>1222</v>
      </c>
      <c r="I189" s="149" t="s">
        <v>1223</v>
      </c>
      <c r="J189" s="149">
        <v>-0.229</v>
      </c>
      <c r="K189" s="149" t="s">
        <v>1224</v>
      </c>
      <c r="L189" s="149">
        <v>121000</v>
      </c>
      <c r="M189" s="150">
        <v>31</v>
      </c>
      <c r="N189" s="149" t="s">
        <v>154</v>
      </c>
      <c r="O189" s="149" t="s">
        <v>153</v>
      </c>
      <c r="P189" s="150" t="s">
        <v>153</v>
      </c>
      <c r="Q189" s="149" t="s">
        <v>154</v>
      </c>
      <c r="R189" s="149" t="s">
        <v>154</v>
      </c>
      <c r="S189" s="149" t="s">
        <v>153</v>
      </c>
      <c r="T189" s="149" t="s">
        <v>153</v>
      </c>
      <c r="U189" s="151" t="s">
        <v>153</v>
      </c>
      <c r="V189" s="149" t="s">
        <v>153</v>
      </c>
      <c r="W189" s="149" t="s">
        <v>153</v>
      </c>
      <c r="X189" s="152" t="s">
        <v>153</v>
      </c>
      <c r="Y189" s="149" t="s">
        <v>153</v>
      </c>
      <c r="Z189" s="149" t="s">
        <v>153</v>
      </c>
      <c r="AA189" s="150"/>
      <c r="AC189" s="149" t="s">
        <v>281</v>
      </c>
      <c r="AD189" s="149" t="s">
        <v>240</v>
      </c>
      <c r="AE189" s="149" t="s">
        <v>157</v>
      </c>
      <c r="AF189" s="149" t="s">
        <v>157</v>
      </c>
      <c r="AG189" s="149" t="s">
        <v>158</v>
      </c>
      <c r="AH189" s="150" t="s">
        <v>159</v>
      </c>
      <c r="AJ189" s="149" t="s">
        <v>154</v>
      </c>
      <c r="AK189" s="170" t="s">
        <v>153</v>
      </c>
      <c r="AN189" s="150"/>
      <c r="AP189" s="149" t="s">
        <v>154</v>
      </c>
      <c r="AQ189" s="149" t="s">
        <v>153</v>
      </c>
      <c r="AR189" s="149" t="s">
        <v>153</v>
      </c>
      <c r="AU189" s="150"/>
      <c r="AV189" s="149" t="s">
        <v>168</v>
      </c>
      <c r="AW189" s="172" t="s">
        <v>168</v>
      </c>
      <c r="AX189" s="149" t="s">
        <v>158</v>
      </c>
      <c r="AY189" s="149" t="s">
        <v>150</v>
      </c>
      <c r="AZ189" s="149" t="s">
        <v>1225</v>
      </c>
      <c r="BA189" s="149">
        <v>2030</v>
      </c>
      <c r="BC189" s="150"/>
      <c r="BE189" s="173"/>
      <c r="BF189" s="150"/>
      <c r="BG189" s="283">
        <f t="shared" si="126"/>
        <v>0</v>
      </c>
      <c r="BH189" s="149">
        <f t="shared" si="127"/>
        <v>0</v>
      </c>
      <c r="BI189" s="149">
        <f t="shared" si="135"/>
        <v>0</v>
      </c>
      <c r="BJ189" s="280">
        <f t="shared" si="136"/>
        <v>0</v>
      </c>
      <c r="BK189" s="356">
        <f t="shared" si="128"/>
        <v>0</v>
      </c>
      <c r="BL189" s="149">
        <f t="shared" si="129"/>
        <v>0</v>
      </c>
      <c r="BM189" s="149">
        <f t="shared" si="137"/>
        <v>0</v>
      </c>
      <c r="BN189" s="278">
        <f t="shared" si="138"/>
        <v>0</v>
      </c>
      <c r="BO189" s="149">
        <f t="shared" si="130"/>
        <v>0</v>
      </c>
      <c r="BP189" s="149">
        <f t="shared" si="131"/>
        <v>0</v>
      </c>
      <c r="BQ189" s="149">
        <f t="shared" si="139"/>
        <v>0</v>
      </c>
      <c r="BR189" s="356">
        <f t="shared" si="132"/>
        <v>0</v>
      </c>
      <c r="BS189" s="149">
        <f t="shared" si="133"/>
        <v>0</v>
      </c>
      <c r="BT189" s="149">
        <f t="shared" si="140"/>
        <v>0</v>
      </c>
      <c r="BU189" s="356">
        <f t="shared" si="107"/>
        <v>0</v>
      </c>
      <c r="BV189" s="149">
        <f t="shared" si="108"/>
        <v>0</v>
      </c>
      <c r="BW189" s="113">
        <f t="shared" si="109"/>
        <v>0</v>
      </c>
      <c r="BX189" s="248">
        <f t="shared" si="110"/>
        <v>0</v>
      </c>
      <c r="BY189" s="175">
        <f t="shared" si="111"/>
        <v>0</v>
      </c>
      <c r="BZ189" s="356">
        <f t="shared" si="141"/>
        <v>0</v>
      </c>
      <c r="CA189" s="149">
        <f t="shared" si="142"/>
        <v>0</v>
      </c>
      <c r="CB189" s="149">
        <f t="shared" si="143"/>
        <v>0</v>
      </c>
      <c r="CC189" s="276">
        <f t="shared" si="144"/>
        <v>0</v>
      </c>
      <c r="CD189" s="248">
        <f t="shared" si="145"/>
        <v>0</v>
      </c>
      <c r="CE189" s="274">
        <f t="shared" si="134"/>
        <v>0</v>
      </c>
      <c r="CF189" s="356">
        <f t="shared" si="146"/>
        <v>0</v>
      </c>
      <c r="CG189" s="149">
        <f t="shared" si="147"/>
        <v>1</v>
      </c>
      <c r="CH189" s="150">
        <f t="shared" si="148"/>
        <v>0</v>
      </c>
      <c r="CI189" s="149">
        <f t="shared" si="112"/>
        <v>0</v>
      </c>
      <c r="CJ189" s="149">
        <f t="shared" si="113"/>
        <v>0</v>
      </c>
      <c r="CK189" s="149">
        <f t="shared" si="114"/>
        <v>0</v>
      </c>
      <c r="CL189" s="149">
        <f t="shared" si="115"/>
        <v>0</v>
      </c>
      <c r="CM189" s="149">
        <f t="shared" si="116"/>
        <v>0</v>
      </c>
      <c r="CN189" s="283">
        <f t="shared" si="149"/>
        <v>0</v>
      </c>
      <c r="CO189" s="149">
        <f t="shared" si="150"/>
        <v>0</v>
      </c>
      <c r="CP189" s="149">
        <f t="shared" si="151"/>
        <v>1</v>
      </c>
      <c r="CQ189" s="283" t="str">
        <f t="shared" si="117"/>
        <v/>
      </c>
      <c r="CR189" s="149" t="str">
        <f t="shared" si="118"/>
        <v xml:space="preserve"> </v>
      </c>
      <c r="CS189" s="149">
        <f t="shared" si="119"/>
        <v>0</v>
      </c>
      <c r="CT189" s="149">
        <v>0</v>
      </c>
      <c r="CU189" s="149">
        <v>0</v>
      </c>
      <c r="CV189" s="149">
        <v>0</v>
      </c>
      <c r="CW189" s="149">
        <v>0</v>
      </c>
      <c r="CX189" s="149">
        <v>0</v>
      </c>
      <c r="CY189" s="149">
        <v>0</v>
      </c>
      <c r="CZ189" s="149">
        <v>0</v>
      </c>
      <c r="DA189" s="149">
        <v>0</v>
      </c>
      <c r="DB189" s="149">
        <v>0</v>
      </c>
      <c r="DC189" s="149">
        <v>0</v>
      </c>
      <c r="DD189" s="149">
        <v>0</v>
      </c>
      <c r="DE189" s="149">
        <v>0</v>
      </c>
      <c r="DF189" s="149">
        <v>0</v>
      </c>
      <c r="DG189" s="149">
        <v>0</v>
      </c>
      <c r="DH189" s="149">
        <v>0</v>
      </c>
      <c r="DI189" s="149">
        <v>0</v>
      </c>
      <c r="DJ189" s="149">
        <v>0</v>
      </c>
      <c r="DK189" s="149">
        <v>0</v>
      </c>
      <c r="DL189" s="149">
        <v>0</v>
      </c>
      <c r="DM189" s="149">
        <v>0</v>
      </c>
      <c r="DN189" s="149">
        <v>0</v>
      </c>
      <c r="DO189" s="149">
        <v>0</v>
      </c>
      <c r="DP189" s="149">
        <v>0</v>
      </c>
      <c r="DQ189" s="149" t="s">
        <v>154</v>
      </c>
      <c r="DR189" s="149">
        <v>0</v>
      </c>
      <c r="DS189" s="149" t="s">
        <v>154</v>
      </c>
      <c r="DT189" s="149" t="s">
        <v>154</v>
      </c>
      <c r="DU189" s="149">
        <v>0</v>
      </c>
      <c r="DV189" s="149">
        <v>0</v>
      </c>
      <c r="DW189" s="149" t="str">
        <f t="shared" si="120"/>
        <v>N</v>
      </c>
      <c r="DX189" s="149" t="str">
        <f t="shared" si="121"/>
        <v/>
      </c>
      <c r="DY189" s="149" t="str">
        <f t="shared" si="122"/>
        <v>N</v>
      </c>
      <c r="DZ189" s="149" t="str">
        <f t="shared" si="123"/>
        <v>N</v>
      </c>
      <c r="EA189" s="149" t="str">
        <f t="shared" si="124"/>
        <v>Not Specified</v>
      </c>
      <c r="EC189" s="149">
        <f t="shared" si="125"/>
        <v>0</v>
      </c>
    </row>
    <row r="190" spans="1:133" s="149" customFormat="1" ht="16.5" customHeight="1">
      <c r="A190" s="149">
        <v>187</v>
      </c>
      <c r="B190" s="149">
        <v>202</v>
      </c>
      <c r="C190" s="150" t="s">
        <v>1226</v>
      </c>
      <c r="D190" s="149" t="s">
        <v>1227</v>
      </c>
      <c r="E190" s="149" t="s">
        <v>229</v>
      </c>
      <c r="F190" s="149" t="s">
        <v>145</v>
      </c>
      <c r="G190" s="149" t="s">
        <v>146</v>
      </c>
      <c r="H190" s="168" t="s">
        <v>1228</v>
      </c>
      <c r="I190" s="149" t="s">
        <v>1229</v>
      </c>
      <c r="J190" s="149">
        <v>1.805</v>
      </c>
      <c r="K190" s="149" t="s">
        <v>1230</v>
      </c>
      <c r="L190" s="149">
        <v>45000</v>
      </c>
      <c r="M190" s="150">
        <v>31</v>
      </c>
      <c r="N190" s="149" t="s">
        <v>154</v>
      </c>
      <c r="O190" s="149" t="s">
        <v>153</v>
      </c>
      <c r="P190" s="150" t="s">
        <v>153</v>
      </c>
      <c r="Q190" s="149" t="s">
        <v>150</v>
      </c>
      <c r="R190" s="149" t="s">
        <v>154</v>
      </c>
      <c r="S190" s="149" t="s">
        <v>210</v>
      </c>
      <c r="T190" s="149" t="s">
        <v>153</v>
      </c>
      <c r="U190" s="151">
        <v>2030</v>
      </c>
      <c r="V190" s="149" t="s">
        <v>153</v>
      </c>
      <c r="W190" s="149" t="s">
        <v>153</v>
      </c>
      <c r="X190" s="152" t="s">
        <v>153</v>
      </c>
      <c r="Y190" s="149" t="s">
        <v>153</v>
      </c>
      <c r="Z190" s="149" t="s">
        <v>153</v>
      </c>
      <c r="AA190" s="150"/>
      <c r="AC190" s="149" t="s">
        <v>167</v>
      </c>
      <c r="AD190" s="149" t="s">
        <v>6</v>
      </c>
      <c r="AE190" s="149" t="s">
        <v>157</v>
      </c>
      <c r="AF190" s="149" t="s">
        <v>157</v>
      </c>
      <c r="AG190" s="149" t="s">
        <v>169</v>
      </c>
      <c r="AH190" s="150" t="s">
        <v>159</v>
      </c>
      <c r="AJ190" s="149" t="s">
        <v>154</v>
      </c>
      <c r="AK190" s="170" t="s">
        <v>153</v>
      </c>
      <c r="AN190" s="150"/>
      <c r="AO190" s="149" t="s">
        <v>160</v>
      </c>
      <c r="AP190" s="149" t="s">
        <v>150</v>
      </c>
      <c r="AQ190" s="149" t="s">
        <v>159</v>
      </c>
      <c r="AR190" s="149" t="s">
        <v>1231</v>
      </c>
      <c r="AS190" s="149">
        <v>2050</v>
      </c>
      <c r="AU190" s="150"/>
      <c r="AV190" s="149" t="s">
        <v>157</v>
      </c>
      <c r="AW190" s="172" t="s">
        <v>168</v>
      </c>
      <c r="AX190" s="149" t="s">
        <v>157</v>
      </c>
      <c r="AY190" s="149" t="s">
        <v>154</v>
      </c>
      <c r="AZ190" s="149" t="s">
        <v>153</v>
      </c>
      <c r="BA190" s="149" t="s">
        <v>153</v>
      </c>
      <c r="BC190" s="150"/>
      <c r="BE190" s="173"/>
      <c r="BF190" s="150"/>
      <c r="BG190" s="283">
        <f t="shared" si="126"/>
        <v>0</v>
      </c>
      <c r="BH190" s="149">
        <f t="shared" si="127"/>
        <v>0</v>
      </c>
      <c r="BI190" s="149">
        <f t="shared" si="135"/>
        <v>0</v>
      </c>
      <c r="BJ190" s="280">
        <f t="shared" si="136"/>
        <v>0</v>
      </c>
      <c r="BK190" s="356">
        <f t="shared" si="128"/>
        <v>0</v>
      </c>
      <c r="BL190" s="149">
        <f t="shared" si="129"/>
        <v>0</v>
      </c>
      <c r="BM190" s="149">
        <f t="shared" si="137"/>
        <v>0</v>
      </c>
      <c r="BN190" s="278">
        <f t="shared" si="138"/>
        <v>0</v>
      </c>
      <c r="BO190" s="149">
        <f t="shared" si="130"/>
        <v>0</v>
      </c>
      <c r="BP190" s="149">
        <f t="shared" si="131"/>
        <v>0</v>
      </c>
      <c r="BQ190" s="149">
        <f t="shared" si="139"/>
        <v>0</v>
      </c>
      <c r="BR190" s="356">
        <f t="shared" si="132"/>
        <v>0</v>
      </c>
      <c r="BS190" s="149">
        <f t="shared" si="133"/>
        <v>0</v>
      </c>
      <c r="BT190" s="149">
        <f t="shared" si="140"/>
        <v>1</v>
      </c>
      <c r="BU190" s="356">
        <f t="shared" si="107"/>
        <v>0</v>
      </c>
      <c r="BV190" s="149">
        <f t="shared" si="108"/>
        <v>0</v>
      </c>
      <c r="BW190" s="113">
        <f t="shared" si="109"/>
        <v>0</v>
      </c>
      <c r="BX190" s="248">
        <f t="shared" si="110"/>
        <v>0</v>
      </c>
      <c r="BY190" s="175">
        <f t="shared" si="111"/>
        <v>0</v>
      </c>
      <c r="BZ190" s="356">
        <f t="shared" si="141"/>
        <v>0</v>
      </c>
      <c r="CA190" s="149">
        <f t="shared" si="142"/>
        <v>0</v>
      </c>
      <c r="CB190" s="149">
        <f t="shared" si="143"/>
        <v>1</v>
      </c>
      <c r="CC190" s="276">
        <f t="shared" si="144"/>
        <v>1</v>
      </c>
      <c r="CD190" s="248">
        <f t="shared" si="145"/>
        <v>1</v>
      </c>
      <c r="CE190" s="274">
        <f t="shared" si="134"/>
        <v>1</v>
      </c>
      <c r="CF190" s="356">
        <f t="shared" si="146"/>
        <v>0</v>
      </c>
      <c r="CG190" s="149">
        <f t="shared" si="147"/>
        <v>0</v>
      </c>
      <c r="CH190" s="150">
        <f t="shared" si="148"/>
        <v>0</v>
      </c>
      <c r="CI190" s="149">
        <f t="shared" si="112"/>
        <v>0</v>
      </c>
      <c r="CJ190" s="149">
        <f t="shared" si="113"/>
        <v>0</v>
      </c>
      <c r="CK190" s="149">
        <f t="shared" si="114"/>
        <v>1</v>
      </c>
      <c r="CL190" s="149">
        <f t="shared" si="115"/>
        <v>1</v>
      </c>
      <c r="CM190" s="149">
        <f t="shared" si="116"/>
        <v>1</v>
      </c>
      <c r="CN190" s="283">
        <f t="shared" si="149"/>
        <v>1</v>
      </c>
      <c r="CO190" s="149">
        <f t="shared" si="150"/>
        <v>0</v>
      </c>
      <c r="CP190" s="149">
        <f t="shared" si="151"/>
        <v>0</v>
      </c>
      <c r="CQ190" s="283">
        <f t="shared" si="117"/>
        <v>1</v>
      </c>
      <c r="CR190" s="149" t="str">
        <f t="shared" si="118"/>
        <v xml:space="preserve"> 2050</v>
      </c>
      <c r="CS190" s="149">
        <f t="shared" si="119"/>
        <v>2050</v>
      </c>
      <c r="CT190" s="149">
        <v>1</v>
      </c>
      <c r="CU190" s="149">
        <v>0</v>
      </c>
      <c r="CV190" s="149">
        <v>0</v>
      </c>
      <c r="CW190" s="149">
        <v>1</v>
      </c>
      <c r="CX190" s="149">
        <v>0</v>
      </c>
      <c r="CY190" s="149">
        <v>0</v>
      </c>
      <c r="CZ190" s="149">
        <v>1</v>
      </c>
      <c r="DA190" s="149">
        <v>1</v>
      </c>
      <c r="DB190" s="149">
        <v>0</v>
      </c>
      <c r="DC190" s="149">
        <v>1</v>
      </c>
      <c r="DD190" s="149">
        <v>0</v>
      </c>
      <c r="DE190" s="149">
        <v>1</v>
      </c>
      <c r="DF190" s="149">
        <v>0</v>
      </c>
      <c r="DG190" s="149">
        <v>0</v>
      </c>
      <c r="DH190" s="149">
        <v>0</v>
      </c>
      <c r="DI190" s="149">
        <v>0</v>
      </c>
      <c r="DJ190" s="149">
        <v>1</v>
      </c>
      <c r="DK190" s="149">
        <v>1</v>
      </c>
      <c r="DL190" s="149">
        <v>1</v>
      </c>
      <c r="DM190" s="149">
        <v>1</v>
      </c>
      <c r="DN190" s="149">
        <v>0</v>
      </c>
      <c r="DO190" s="149">
        <v>1</v>
      </c>
      <c r="DP190" s="149">
        <v>1</v>
      </c>
      <c r="DQ190" s="149" t="s">
        <v>154</v>
      </c>
      <c r="DR190" s="149" t="s">
        <v>158</v>
      </c>
      <c r="DS190" s="149" t="s">
        <v>7865</v>
      </c>
      <c r="DT190" s="149" t="s">
        <v>160</v>
      </c>
      <c r="DU190" s="149" t="s">
        <v>150</v>
      </c>
      <c r="DV190" s="149" t="s">
        <v>150</v>
      </c>
      <c r="DW190" s="149" t="str">
        <f t="shared" si="120"/>
        <v>Y</v>
      </c>
      <c r="DX190" s="149" t="str">
        <f t="shared" si="121"/>
        <v/>
      </c>
      <c r="DY190" s="149" t="str">
        <f t="shared" si="122"/>
        <v>Y</v>
      </c>
      <c r="DZ190" s="149" t="str">
        <f t="shared" si="123"/>
        <v>N</v>
      </c>
      <c r="EA190" s="149" t="str">
        <f t="shared" si="124"/>
        <v>Yes</v>
      </c>
      <c r="EC190" s="149">
        <f t="shared" si="125"/>
        <v>2050</v>
      </c>
    </row>
    <row r="191" spans="1:133" s="149" customFormat="1" ht="16.5" customHeight="1">
      <c r="A191" s="149">
        <v>188</v>
      </c>
      <c r="B191" s="149">
        <v>197</v>
      </c>
      <c r="C191" s="150" t="s">
        <v>1232</v>
      </c>
      <c r="D191" s="149" t="s">
        <v>926</v>
      </c>
      <c r="E191" s="149" t="s">
        <v>206</v>
      </c>
      <c r="F191" s="149" t="s">
        <v>321</v>
      </c>
      <c r="G191" s="149" t="s">
        <v>246</v>
      </c>
      <c r="H191" s="168" t="s">
        <v>1233</v>
      </c>
      <c r="I191" s="149" t="s">
        <v>1234</v>
      </c>
      <c r="J191" s="149">
        <v>-0.266</v>
      </c>
      <c r="K191" s="149" t="s">
        <v>1235</v>
      </c>
      <c r="L191" s="149">
        <v>103249</v>
      </c>
      <c r="M191" s="150">
        <v>31</v>
      </c>
      <c r="N191" s="149" t="s">
        <v>154</v>
      </c>
      <c r="O191" s="149" t="s">
        <v>153</v>
      </c>
      <c r="P191" s="150" t="s">
        <v>153</v>
      </c>
      <c r="Q191" s="149" t="s">
        <v>150</v>
      </c>
      <c r="R191" s="149" t="s">
        <v>150</v>
      </c>
      <c r="S191" s="149" t="s">
        <v>151</v>
      </c>
      <c r="T191" s="149" t="s">
        <v>152</v>
      </c>
      <c r="U191" s="151">
        <v>2029</v>
      </c>
      <c r="V191" s="149" t="s">
        <v>151</v>
      </c>
      <c r="W191" s="149" t="s">
        <v>152</v>
      </c>
      <c r="X191" s="152">
        <v>2045</v>
      </c>
      <c r="Y191" s="149" t="s">
        <v>150</v>
      </c>
      <c r="Z191" s="149" t="s">
        <v>151</v>
      </c>
      <c r="AA191" s="150">
        <v>2045</v>
      </c>
      <c r="AC191" s="149" t="s">
        <v>156</v>
      </c>
      <c r="AD191" s="149" t="s">
        <v>6</v>
      </c>
      <c r="AE191" s="149" t="s">
        <v>157</v>
      </c>
      <c r="AF191" s="149" t="s">
        <v>157</v>
      </c>
      <c r="AG191" s="149" t="s">
        <v>169</v>
      </c>
      <c r="AH191" s="150" t="s">
        <v>159</v>
      </c>
      <c r="AJ191" s="149" t="s">
        <v>154</v>
      </c>
      <c r="AK191" s="170" t="s">
        <v>153</v>
      </c>
      <c r="AN191" s="150"/>
      <c r="AO191" s="149" t="s">
        <v>160</v>
      </c>
      <c r="AP191" s="149" t="s">
        <v>150</v>
      </c>
      <c r="AQ191" s="149" t="s">
        <v>159</v>
      </c>
      <c r="AR191" s="149" t="s">
        <v>1236</v>
      </c>
      <c r="AS191" s="149">
        <v>2050</v>
      </c>
      <c r="AU191" s="150"/>
      <c r="AV191" s="150" t="s">
        <v>168</v>
      </c>
      <c r="AW191" s="172" t="s">
        <v>312</v>
      </c>
      <c r="AX191" s="149" t="s">
        <v>158</v>
      </c>
      <c r="AY191" s="149" t="s">
        <v>154</v>
      </c>
      <c r="AZ191" s="149" t="s">
        <v>153</v>
      </c>
      <c r="BA191" s="149" t="s">
        <v>153</v>
      </c>
      <c r="BC191" s="150"/>
      <c r="BE191" s="173"/>
      <c r="BF191" s="150"/>
      <c r="BG191" s="283">
        <f t="shared" si="126"/>
        <v>0</v>
      </c>
      <c r="BH191" s="149">
        <f t="shared" si="127"/>
        <v>0</v>
      </c>
      <c r="BI191" s="149">
        <f t="shared" si="135"/>
        <v>0</v>
      </c>
      <c r="BJ191" s="280">
        <f t="shared" si="136"/>
        <v>0</v>
      </c>
      <c r="BK191" s="356">
        <f t="shared" si="128"/>
        <v>0</v>
      </c>
      <c r="BL191" s="149">
        <f t="shared" si="129"/>
        <v>1</v>
      </c>
      <c r="BM191" s="149">
        <f t="shared" si="137"/>
        <v>0</v>
      </c>
      <c r="BN191" s="278">
        <f t="shared" si="138"/>
        <v>1</v>
      </c>
      <c r="BO191" s="149">
        <f t="shared" si="130"/>
        <v>0</v>
      </c>
      <c r="BP191" s="149">
        <f t="shared" si="131"/>
        <v>0</v>
      </c>
      <c r="BQ191" s="149">
        <f t="shared" si="139"/>
        <v>1</v>
      </c>
      <c r="BR191" s="356">
        <f t="shared" si="132"/>
        <v>0</v>
      </c>
      <c r="BS191" s="149">
        <f t="shared" si="133"/>
        <v>0</v>
      </c>
      <c r="BT191" s="149">
        <f t="shared" si="140"/>
        <v>1</v>
      </c>
      <c r="BU191" s="356">
        <f t="shared" si="107"/>
        <v>0</v>
      </c>
      <c r="BV191" s="149">
        <f t="shared" si="108"/>
        <v>0</v>
      </c>
      <c r="BW191" s="113">
        <f t="shared" si="109"/>
        <v>0</v>
      </c>
      <c r="BX191" s="248">
        <f t="shared" si="110"/>
        <v>0</v>
      </c>
      <c r="BY191" s="175">
        <f t="shared" si="111"/>
        <v>0</v>
      </c>
      <c r="BZ191" s="356">
        <f t="shared" si="141"/>
        <v>0</v>
      </c>
      <c r="CA191" s="149">
        <f t="shared" si="142"/>
        <v>0</v>
      </c>
      <c r="CB191" s="149">
        <f t="shared" si="143"/>
        <v>1</v>
      </c>
      <c r="CC191" s="276">
        <f t="shared" si="144"/>
        <v>1</v>
      </c>
      <c r="CD191" s="248">
        <f t="shared" si="145"/>
        <v>1</v>
      </c>
      <c r="CE191" s="274">
        <f t="shared" si="134"/>
        <v>1</v>
      </c>
      <c r="CF191" s="356">
        <f t="shared" si="146"/>
        <v>0</v>
      </c>
      <c r="CG191" s="149">
        <f t="shared" si="147"/>
        <v>0</v>
      </c>
      <c r="CH191" s="150">
        <f t="shared" si="148"/>
        <v>0</v>
      </c>
      <c r="CI191" s="149">
        <f t="shared" si="112"/>
        <v>0</v>
      </c>
      <c r="CJ191" s="149">
        <f t="shared" si="113"/>
        <v>1</v>
      </c>
      <c r="CK191" s="149">
        <f t="shared" si="114"/>
        <v>1</v>
      </c>
      <c r="CL191" s="149">
        <f t="shared" si="115"/>
        <v>2</v>
      </c>
      <c r="CM191" s="149">
        <f t="shared" si="116"/>
        <v>1</v>
      </c>
      <c r="CN191" s="283">
        <f t="shared" si="149"/>
        <v>0</v>
      </c>
      <c r="CO191" s="149">
        <f t="shared" si="150"/>
        <v>0</v>
      </c>
      <c r="CP191" s="149">
        <f t="shared" si="151"/>
        <v>1</v>
      </c>
      <c r="CQ191" s="283">
        <f t="shared" si="117"/>
        <v>1</v>
      </c>
      <c r="CR191" s="149" t="str">
        <f t="shared" si="118"/>
        <v>2045 2050</v>
      </c>
      <c r="CS191" s="149">
        <f t="shared" si="119"/>
        <v>2050</v>
      </c>
      <c r="CT191" s="149">
        <v>0</v>
      </c>
      <c r="CU191" s="149">
        <v>0</v>
      </c>
      <c r="CV191" s="149">
        <v>0</v>
      </c>
      <c r="CW191" s="149">
        <v>0</v>
      </c>
      <c r="CX191" s="149">
        <v>0</v>
      </c>
      <c r="CY191" s="149">
        <v>0</v>
      </c>
      <c r="CZ191" s="149">
        <v>1</v>
      </c>
      <c r="DA191" s="149">
        <v>1</v>
      </c>
      <c r="DB191" s="149">
        <v>0</v>
      </c>
      <c r="DC191" s="149">
        <v>0</v>
      </c>
      <c r="DD191" s="149">
        <v>0</v>
      </c>
      <c r="DE191" s="149">
        <v>0</v>
      </c>
      <c r="DF191" s="149">
        <v>0</v>
      </c>
      <c r="DG191" s="149">
        <v>0</v>
      </c>
      <c r="DH191" s="149">
        <v>0</v>
      </c>
      <c r="DI191" s="149">
        <v>0</v>
      </c>
      <c r="DJ191" s="149">
        <v>1</v>
      </c>
      <c r="DK191" s="149">
        <v>0</v>
      </c>
      <c r="DL191" s="149">
        <v>1</v>
      </c>
      <c r="DM191" s="149">
        <v>0</v>
      </c>
      <c r="DN191" s="149">
        <v>1</v>
      </c>
      <c r="DO191" s="149">
        <v>1</v>
      </c>
      <c r="DP191" s="149">
        <v>0</v>
      </c>
      <c r="DQ191" s="149" t="s">
        <v>154</v>
      </c>
      <c r="DR191" s="149">
        <v>0</v>
      </c>
      <c r="DS191" s="149" t="s">
        <v>160</v>
      </c>
      <c r="DT191" s="149" t="s">
        <v>154</v>
      </c>
      <c r="DU191" s="149">
        <v>0</v>
      </c>
      <c r="DV191" s="149" t="s">
        <v>154</v>
      </c>
      <c r="DW191" s="149" t="str">
        <f t="shared" si="120"/>
        <v>Y</v>
      </c>
      <c r="DX191" s="149" t="str">
        <f t="shared" si="121"/>
        <v>Targets set</v>
      </c>
      <c r="DY191" s="149" t="str">
        <f t="shared" si="122"/>
        <v>Y</v>
      </c>
      <c r="DZ191" s="149" t="str">
        <f t="shared" si="123"/>
        <v>N</v>
      </c>
      <c r="EA191" s="149" t="str">
        <f t="shared" si="124"/>
        <v>Not Specified</v>
      </c>
      <c r="EC191" s="149">
        <f t="shared" si="125"/>
        <v>2050</v>
      </c>
    </row>
    <row r="192" spans="1:133" s="149" customFormat="1" ht="16.5" customHeight="1">
      <c r="A192" s="149">
        <v>189</v>
      </c>
      <c r="B192" s="149">
        <v>207</v>
      </c>
      <c r="C192" s="150" t="s">
        <v>1237</v>
      </c>
      <c r="D192" s="149" t="s">
        <v>1238</v>
      </c>
      <c r="E192" s="149" t="s">
        <v>206</v>
      </c>
      <c r="F192" s="149" t="s">
        <v>145</v>
      </c>
      <c r="G192" s="149" t="s">
        <v>146</v>
      </c>
      <c r="H192" s="168" t="s">
        <v>1239</v>
      </c>
      <c r="I192" s="149" t="s">
        <v>1240</v>
      </c>
      <c r="J192" s="149">
        <v>0.099</v>
      </c>
      <c r="K192" s="149" t="s">
        <v>1241</v>
      </c>
      <c r="L192" s="149">
        <v>271000</v>
      </c>
      <c r="M192" s="150">
        <v>31</v>
      </c>
      <c r="N192" s="149" t="s">
        <v>154</v>
      </c>
      <c r="O192" s="149" t="s">
        <v>153</v>
      </c>
      <c r="P192" s="150" t="s">
        <v>153</v>
      </c>
      <c r="Q192" s="149" t="s">
        <v>154</v>
      </c>
      <c r="R192" s="149" t="s">
        <v>154</v>
      </c>
      <c r="S192" s="149" t="s">
        <v>153</v>
      </c>
      <c r="T192" s="149" t="s">
        <v>153</v>
      </c>
      <c r="U192" s="151" t="s">
        <v>153</v>
      </c>
      <c r="V192" s="149" t="s">
        <v>153</v>
      </c>
      <c r="W192" s="149" t="s">
        <v>153</v>
      </c>
      <c r="X192" s="152" t="s">
        <v>153</v>
      </c>
      <c r="Y192" s="149" t="s">
        <v>153</v>
      </c>
      <c r="Z192" s="149" t="s">
        <v>153</v>
      </c>
      <c r="AA192" s="150"/>
      <c r="AC192" s="149" t="s">
        <v>233</v>
      </c>
      <c r="AD192" s="149" t="s">
        <v>234</v>
      </c>
      <c r="AE192" s="149" t="s">
        <v>168</v>
      </c>
      <c r="AF192" s="149" t="s">
        <v>168</v>
      </c>
      <c r="AG192" s="149" t="s">
        <v>168</v>
      </c>
      <c r="AH192" s="150" t="s">
        <v>153</v>
      </c>
      <c r="AJ192" s="149" t="s">
        <v>154</v>
      </c>
      <c r="AK192" s="170" t="s">
        <v>153</v>
      </c>
      <c r="AN192" s="150"/>
      <c r="AO192" s="149" t="s">
        <v>160</v>
      </c>
      <c r="AP192" s="149" t="s">
        <v>150</v>
      </c>
      <c r="AQ192" s="149" t="s">
        <v>159</v>
      </c>
      <c r="AR192" s="149" t="s">
        <v>1242</v>
      </c>
      <c r="AS192" s="149">
        <v>2050</v>
      </c>
      <c r="AT192" s="171" t="s">
        <v>1243</v>
      </c>
      <c r="AU192" s="150"/>
      <c r="AV192" s="149" t="s">
        <v>168</v>
      </c>
      <c r="AW192" s="172" t="s">
        <v>168</v>
      </c>
      <c r="AX192" s="149" t="s">
        <v>158</v>
      </c>
      <c r="AY192" s="149" t="s">
        <v>150</v>
      </c>
      <c r="AZ192" s="149" t="s">
        <v>1244</v>
      </c>
      <c r="BA192" s="149">
        <v>2030</v>
      </c>
      <c r="BB192" s="171" t="s">
        <v>1245</v>
      </c>
      <c r="BC192" s="150"/>
      <c r="BE192" s="173"/>
      <c r="BF192" s="150"/>
      <c r="BG192" s="283">
        <f t="shared" si="126"/>
        <v>0</v>
      </c>
      <c r="BH192" s="149">
        <f t="shared" si="127"/>
        <v>0</v>
      </c>
      <c r="BI192" s="149">
        <f t="shared" si="135"/>
        <v>0</v>
      </c>
      <c r="BJ192" s="280">
        <f t="shared" si="136"/>
        <v>0</v>
      </c>
      <c r="BK192" s="356">
        <f t="shared" si="128"/>
        <v>0</v>
      </c>
      <c r="BL192" s="149">
        <f t="shared" si="129"/>
        <v>0</v>
      </c>
      <c r="BM192" s="149">
        <f t="shared" si="137"/>
        <v>0</v>
      </c>
      <c r="BN192" s="278">
        <f t="shared" si="138"/>
        <v>0</v>
      </c>
      <c r="BO192" s="149">
        <f t="shared" si="130"/>
        <v>0</v>
      </c>
      <c r="BP192" s="149">
        <f t="shared" si="131"/>
        <v>0</v>
      </c>
      <c r="BQ192" s="149">
        <f t="shared" si="139"/>
        <v>0</v>
      </c>
      <c r="BR192" s="356">
        <f t="shared" si="132"/>
        <v>0</v>
      </c>
      <c r="BS192" s="149">
        <f t="shared" si="133"/>
        <v>0</v>
      </c>
      <c r="BT192" s="149">
        <f t="shared" si="140"/>
        <v>1</v>
      </c>
      <c r="BU192" s="356">
        <f t="shared" si="107"/>
        <v>0</v>
      </c>
      <c r="BV192" s="149">
        <f t="shared" si="108"/>
        <v>0</v>
      </c>
      <c r="BW192" s="113">
        <f t="shared" si="109"/>
        <v>0</v>
      </c>
      <c r="BX192" s="248">
        <f t="shared" si="110"/>
        <v>0</v>
      </c>
      <c r="BY192" s="175">
        <f t="shared" si="111"/>
        <v>0</v>
      </c>
      <c r="BZ192" s="356">
        <f t="shared" si="141"/>
        <v>0</v>
      </c>
      <c r="CA192" s="149">
        <f t="shared" si="142"/>
        <v>0</v>
      </c>
      <c r="CB192" s="149">
        <f t="shared" si="143"/>
        <v>1</v>
      </c>
      <c r="CC192" s="276">
        <f t="shared" si="144"/>
        <v>1</v>
      </c>
      <c r="CD192" s="248">
        <f t="shared" si="145"/>
        <v>1</v>
      </c>
      <c r="CE192" s="274">
        <f t="shared" si="134"/>
        <v>1</v>
      </c>
      <c r="CF192" s="356">
        <f t="shared" si="146"/>
        <v>0</v>
      </c>
      <c r="CG192" s="149">
        <f t="shared" si="147"/>
        <v>1</v>
      </c>
      <c r="CH192" s="150">
        <f t="shared" si="148"/>
        <v>0</v>
      </c>
      <c r="CI192" s="149">
        <f t="shared" si="112"/>
        <v>0</v>
      </c>
      <c r="CJ192" s="149">
        <f t="shared" si="113"/>
        <v>0</v>
      </c>
      <c r="CK192" s="149">
        <f t="shared" si="114"/>
        <v>1</v>
      </c>
      <c r="CL192" s="149">
        <f t="shared" si="115"/>
        <v>1</v>
      </c>
      <c r="CM192" s="149">
        <f t="shared" si="116"/>
        <v>1</v>
      </c>
      <c r="CN192" s="283">
        <f t="shared" si="149"/>
        <v>0</v>
      </c>
      <c r="CO192" s="149">
        <f t="shared" si="150"/>
        <v>0</v>
      </c>
      <c r="CP192" s="149">
        <f t="shared" si="151"/>
        <v>1</v>
      </c>
      <c r="CQ192" s="283" t="str">
        <f t="shared" si="117"/>
        <v/>
      </c>
      <c r="CR192" s="149" t="str">
        <f t="shared" si="118"/>
        <v xml:space="preserve"> 2050</v>
      </c>
      <c r="CS192" s="149">
        <f t="shared" si="119"/>
        <v>2050</v>
      </c>
      <c r="CT192" s="149">
        <v>0</v>
      </c>
      <c r="CU192" s="149">
        <v>0</v>
      </c>
      <c r="CV192" s="149">
        <v>0</v>
      </c>
      <c r="CW192" s="149">
        <v>0</v>
      </c>
      <c r="CX192" s="149">
        <v>0</v>
      </c>
      <c r="CY192" s="149">
        <v>0</v>
      </c>
      <c r="CZ192" s="149">
        <v>1</v>
      </c>
      <c r="DA192" s="149">
        <v>1</v>
      </c>
      <c r="DB192" s="149">
        <v>0</v>
      </c>
      <c r="DC192" s="149">
        <v>0</v>
      </c>
      <c r="DD192" s="149">
        <v>0</v>
      </c>
      <c r="DE192" s="149">
        <v>0</v>
      </c>
      <c r="DF192" s="149">
        <v>0</v>
      </c>
      <c r="DG192" s="149">
        <v>0</v>
      </c>
      <c r="DH192" s="149">
        <v>0</v>
      </c>
      <c r="DI192" s="149">
        <v>0</v>
      </c>
      <c r="DJ192" s="149">
        <v>1</v>
      </c>
      <c r="DK192" s="149">
        <v>0</v>
      </c>
      <c r="DL192" s="149">
        <v>1</v>
      </c>
      <c r="DM192" s="149">
        <v>0</v>
      </c>
      <c r="DN192" s="149">
        <v>0</v>
      </c>
      <c r="DO192" s="149">
        <v>1</v>
      </c>
      <c r="DP192" s="149">
        <v>0</v>
      </c>
      <c r="DQ192" s="149" t="s">
        <v>154</v>
      </c>
      <c r="DR192" s="149">
        <v>0</v>
      </c>
      <c r="DS192" s="149" t="s">
        <v>160</v>
      </c>
      <c r="DT192" s="149" t="s">
        <v>154</v>
      </c>
      <c r="DU192" s="149">
        <v>0</v>
      </c>
      <c r="DV192" s="149" t="s">
        <v>3005</v>
      </c>
      <c r="DW192" s="149" t="str">
        <f t="shared" si="120"/>
        <v>N</v>
      </c>
      <c r="DX192" s="149" t="str">
        <f t="shared" si="121"/>
        <v/>
      </c>
      <c r="DY192" s="149" t="str">
        <f t="shared" si="122"/>
        <v>Y</v>
      </c>
      <c r="DZ192" s="149" t="str">
        <f t="shared" si="123"/>
        <v>N</v>
      </c>
      <c r="EA192" s="149" t="str">
        <f t="shared" si="124"/>
        <v>Not Specified</v>
      </c>
      <c r="EC192" s="149">
        <f t="shared" si="125"/>
        <v>2050</v>
      </c>
    </row>
    <row r="193" spans="1:133" s="149" customFormat="1" ht="16.5" customHeight="1">
      <c r="A193" s="149">
        <v>190</v>
      </c>
      <c r="B193" s="149">
        <v>172</v>
      </c>
      <c r="C193" s="150" t="s">
        <v>1246</v>
      </c>
      <c r="D193" s="149" t="s">
        <v>852</v>
      </c>
      <c r="E193" s="149" t="s">
        <v>852</v>
      </c>
      <c r="F193" s="149" t="s">
        <v>245</v>
      </c>
      <c r="G193" s="149" t="s">
        <v>246</v>
      </c>
      <c r="H193" s="168" t="s">
        <v>1247</v>
      </c>
      <c r="I193" s="149" t="s">
        <v>1248</v>
      </c>
      <c r="J193" s="149">
        <v>4.771</v>
      </c>
      <c r="K193" s="149" t="s">
        <v>1249</v>
      </c>
      <c r="L193" s="149">
        <v>111822</v>
      </c>
      <c r="M193" s="150">
        <v>31</v>
      </c>
      <c r="N193" s="149" t="s">
        <v>154</v>
      </c>
      <c r="O193" s="149" t="s">
        <v>153</v>
      </c>
      <c r="P193" s="150" t="s">
        <v>153</v>
      </c>
      <c r="Q193" s="149" t="s">
        <v>154</v>
      </c>
      <c r="R193" s="149" t="s">
        <v>154</v>
      </c>
      <c r="S193" s="149" t="s">
        <v>153</v>
      </c>
      <c r="T193" s="149" t="s">
        <v>153</v>
      </c>
      <c r="U193" s="151" t="s">
        <v>153</v>
      </c>
      <c r="V193" s="149" t="s">
        <v>153</v>
      </c>
      <c r="W193" s="149" t="s">
        <v>153</v>
      </c>
      <c r="X193" s="152" t="s">
        <v>153</v>
      </c>
      <c r="Y193" s="149" t="s">
        <v>153</v>
      </c>
      <c r="Z193" s="149" t="s">
        <v>153</v>
      </c>
      <c r="AA193" s="150"/>
      <c r="AC193" s="149" t="s">
        <v>167</v>
      </c>
      <c r="AD193" s="149" t="s">
        <v>6</v>
      </c>
      <c r="AE193" s="149" t="s">
        <v>157</v>
      </c>
      <c r="AF193" s="149" t="s">
        <v>157</v>
      </c>
      <c r="AG193" s="149" t="s">
        <v>169</v>
      </c>
      <c r="AH193" s="150" t="s">
        <v>159</v>
      </c>
      <c r="AJ193" s="149" t="s">
        <v>154</v>
      </c>
      <c r="AK193" s="170" t="s">
        <v>153</v>
      </c>
      <c r="AN193" s="150"/>
      <c r="AO193" s="149" t="s">
        <v>160</v>
      </c>
      <c r="AP193" s="149" t="s">
        <v>150</v>
      </c>
      <c r="AQ193" s="149" t="s">
        <v>159</v>
      </c>
      <c r="AR193" s="149" t="s">
        <v>1250</v>
      </c>
      <c r="AS193" s="149">
        <v>2050</v>
      </c>
      <c r="AU193" s="150"/>
      <c r="AV193" s="149" t="s">
        <v>157</v>
      </c>
      <c r="AW193" s="172" t="s">
        <v>168</v>
      </c>
      <c r="AX193" s="149" t="s">
        <v>158</v>
      </c>
      <c r="AY193" s="149" t="s">
        <v>154</v>
      </c>
      <c r="AZ193" s="149" t="s">
        <v>153</v>
      </c>
      <c r="BA193" s="149" t="s">
        <v>153</v>
      </c>
      <c r="BC193" s="150"/>
      <c r="BE193" s="173"/>
      <c r="BF193" s="150"/>
      <c r="BG193" s="283">
        <f t="shared" si="126"/>
        <v>0</v>
      </c>
      <c r="BH193" s="149">
        <f t="shared" si="127"/>
        <v>0</v>
      </c>
      <c r="BI193" s="149">
        <f t="shared" si="135"/>
        <v>0</v>
      </c>
      <c r="BJ193" s="280">
        <f t="shared" si="136"/>
        <v>0</v>
      </c>
      <c r="BK193" s="356">
        <f t="shared" si="128"/>
        <v>0</v>
      </c>
      <c r="BL193" s="149">
        <f t="shared" si="129"/>
        <v>0</v>
      </c>
      <c r="BM193" s="149">
        <f t="shared" si="137"/>
        <v>0</v>
      </c>
      <c r="BN193" s="278">
        <f t="shared" si="138"/>
        <v>0</v>
      </c>
      <c r="BO193" s="149">
        <f t="shared" si="130"/>
        <v>0</v>
      </c>
      <c r="BP193" s="149">
        <f t="shared" si="131"/>
        <v>0</v>
      </c>
      <c r="BQ193" s="149">
        <f t="shared" si="139"/>
        <v>0</v>
      </c>
      <c r="BR193" s="356">
        <f t="shared" si="132"/>
        <v>0</v>
      </c>
      <c r="BS193" s="149">
        <f t="shared" si="133"/>
        <v>0</v>
      </c>
      <c r="BT193" s="149">
        <f t="shared" si="140"/>
        <v>1</v>
      </c>
      <c r="BU193" s="356">
        <f t="shared" si="107"/>
        <v>0</v>
      </c>
      <c r="BV193" s="149">
        <f t="shared" si="108"/>
        <v>0</v>
      </c>
      <c r="BW193" s="113">
        <f t="shared" si="109"/>
        <v>0</v>
      </c>
      <c r="BX193" s="248">
        <f t="shared" si="110"/>
        <v>0</v>
      </c>
      <c r="BY193" s="175">
        <f t="shared" si="111"/>
        <v>0</v>
      </c>
      <c r="BZ193" s="356">
        <f t="shared" si="141"/>
        <v>0</v>
      </c>
      <c r="CA193" s="149">
        <f t="shared" si="142"/>
        <v>0</v>
      </c>
      <c r="CB193" s="149">
        <f t="shared" si="143"/>
        <v>1</v>
      </c>
      <c r="CC193" s="276">
        <f t="shared" si="144"/>
        <v>1</v>
      </c>
      <c r="CD193" s="248">
        <f t="shared" si="145"/>
        <v>1</v>
      </c>
      <c r="CE193" s="274">
        <f t="shared" si="134"/>
        <v>1</v>
      </c>
      <c r="CF193" s="356">
        <f t="shared" si="146"/>
        <v>0</v>
      </c>
      <c r="CG193" s="149">
        <f t="shared" si="147"/>
        <v>0</v>
      </c>
      <c r="CH193" s="150">
        <f t="shared" si="148"/>
        <v>0</v>
      </c>
      <c r="CI193" s="149">
        <f t="shared" si="112"/>
        <v>0</v>
      </c>
      <c r="CJ193" s="149">
        <f t="shared" si="113"/>
        <v>0</v>
      </c>
      <c r="CK193" s="149">
        <f t="shared" si="114"/>
        <v>1</v>
      </c>
      <c r="CL193" s="149">
        <f t="shared" si="115"/>
        <v>1</v>
      </c>
      <c r="CM193" s="149">
        <f t="shared" si="116"/>
        <v>1</v>
      </c>
      <c r="CN193" s="283">
        <f t="shared" si="149"/>
        <v>1</v>
      </c>
      <c r="CO193" s="149">
        <f t="shared" si="150"/>
        <v>0</v>
      </c>
      <c r="CP193" s="149">
        <f t="shared" si="151"/>
        <v>0</v>
      </c>
      <c r="CQ193" s="283" t="str">
        <f t="shared" si="117"/>
        <v/>
      </c>
      <c r="CR193" s="149" t="str">
        <f t="shared" si="118"/>
        <v xml:space="preserve"> 2050</v>
      </c>
      <c r="CS193" s="149">
        <f t="shared" si="119"/>
        <v>2050</v>
      </c>
      <c r="CT193" s="149">
        <v>0</v>
      </c>
      <c r="CU193" s="149">
        <v>0</v>
      </c>
      <c r="CV193" s="149">
        <v>0</v>
      </c>
      <c r="CW193" s="149">
        <v>0</v>
      </c>
      <c r="CX193" s="149">
        <v>0</v>
      </c>
      <c r="CY193" s="149">
        <v>0</v>
      </c>
      <c r="CZ193" s="149">
        <v>1</v>
      </c>
      <c r="DA193" s="149">
        <v>1</v>
      </c>
      <c r="DB193" s="149">
        <v>0</v>
      </c>
      <c r="DC193" s="149">
        <v>0</v>
      </c>
      <c r="DD193" s="149">
        <v>0</v>
      </c>
      <c r="DE193" s="149">
        <v>0</v>
      </c>
      <c r="DF193" s="149">
        <v>0</v>
      </c>
      <c r="DG193" s="149">
        <v>0</v>
      </c>
      <c r="DH193" s="149">
        <v>0</v>
      </c>
      <c r="DI193" s="149">
        <v>0</v>
      </c>
      <c r="DJ193" s="149">
        <v>1</v>
      </c>
      <c r="DK193" s="149">
        <v>0</v>
      </c>
      <c r="DL193" s="149">
        <v>1</v>
      </c>
      <c r="DM193" s="149">
        <v>1</v>
      </c>
      <c r="DN193" s="149">
        <v>0</v>
      </c>
      <c r="DO193" s="149">
        <v>1</v>
      </c>
      <c r="DP193" s="149">
        <v>0</v>
      </c>
      <c r="DQ193" s="149" t="s">
        <v>154</v>
      </c>
      <c r="DR193" s="149">
        <v>0</v>
      </c>
      <c r="DS193" s="149" t="s">
        <v>160</v>
      </c>
      <c r="DT193" s="149" t="s">
        <v>154</v>
      </c>
      <c r="DU193" s="149">
        <v>0</v>
      </c>
      <c r="DV193" s="149" t="s">
        <v>150</v>
      </c>
      <c r="DW193" s="149" t="str">
        <f t="shared" si="120"/>
        <v>N</v>
      </c>
      <c r="DX193" s="149" t="str">
        <f t="shared" si="121"/>
        <v/>
      </c>
      <c r="DY193" s="149" t="str">
        <f t="shared" si="122"/>
        <v>Y</v>
      </c>
      <c r="DZ193" s="149" t="str">
        <f t="shared" si="123"/>
        <v>N</v>
      </c>
      <c r="EA193" s="149" t="str">
        <f t="shared" si="124"/>
        <v>Yes</v>
      </c>
      <c r="EC193" s="149">
        <f t="shared" si="125"/>
        <v>2050</v>
      </c>
    </row>
    <row r="194" spans="1:133" s="149" customFormat="1" ht="16.5" customHeight="1">
      <c r="A194" s="149">
        <v>191</v>
      </c>
      <c r="B194" s="149">
        <v>194</v>
      </c>
      <c r="C194" s="150" t="s">
        <v>1251</v>
      </c>
      <c r="D194" s="149" t="s">
        <v>679</v>
      </c>
      <c r="E194" s="149" t="s">
        <v>174</v>
      </c>
      <c r="F194" s="149" t="s">
        <v>1252</v>
      </c>
      <c r="G194" s="149" t="s">
        <v>246</v>
      </c>
      <c r="H194" s="168" t="s">
        <v>1253</v>
      </c>
      <c r="I194" s="149" t="s">
        <v>1254</v>
      </c>
      <c r="J194" s="149">
        <v>-0.987</v>
      </c>
      <c r="K194" s="149" t="s">
        <v>1255</v>
      </c>
      <c r="L194" s="149">
        <v>130760</v>
      </c>
      <c r="M194" s="150">
        <v>24</v>
      </c>
      <c r="N194" s="149" t="s">
        <v>154</v>
      </c>
      <c r="O194" s="149" t="s">
        <v>153</v>
      </c>
      <c r="P194" s="150" t="s">
        <v>153</v>
      </c>
      <c r="Q194" s="149" t="s">
        <v>154</v>
      </c>
      <c r="R194" s="149" t="s">
        <v>154</v>
      </c>
      <c r="S194" s="149" t="s">
        <v>153</v>
      </c>
      <c r="T194" s="149" t="s">
        <v>153</v>
      </c>
      <c r="U194" s="151" t="s">
        <v>153</v>
      </c>
      <c r="V194" s="149" t="s">
        <v>153</v>
      </c>
      <c r="W194" s="149" t="s">
        <v>153</v>
      </c>
      <c r="X194" s="152" t="s">
        <v>153</v>
      </c>
      <c r="Y194" s="149" t="s">
        <v>153</v>
      </c>
      <c r="Z194" s="149" t="s">
        <v>153</v>
      </c>
      <c r="AA194" s="150"/>
      <c r="AC194" s="149" t="s">
        <v>202</v>
      </c>
      <c r="AD194" s="149" t="s">
        <v>5</v>
      </c>
      <c r="AE194" s="149" t="s">
        <v>157</v>
      </c>
      <c r="AF194" s="149" t="s">
        <v>157</v>
      </c>
      <c r="AG194" s="149" t="s">
        <v>158</v>
      </c>
      <c r="AH194" s="150" t="s">
        <v>159</v>
      </c>
      <c r="AI194" s="149" t="s">
        <v>160</v>
      </c>
      <c r="AJ194" s="149" t="s">
        <v>150</v>
      </c>
      <c r="AK194" s="170" t="s">
        <v>1256</v>
      </c>
      <c r="AL194" s="149">
        <v>2050</v>
      </c>
      <c r="AN194" s="150"/>
      <c r="AP194" s="149" t="s">
        <v>154</v>
      </c>
      <c r="AQ194" s="149" t="s">
        <v>153</v>
      </c>
      <c r="AR194" s="149" t="s">
        <v>153</v>
      </c>
      <c r="AU194" s="150"/>
      <c r="AV194" s="149" t="s">
        <v>168</v>
      </c>
      <c r="AW194" s="172" t="s">
        <v>168</v>
      </c>
      <c r="AX194" s="149" t="s">
        <v>158</v>
      </c>
      <c r="AY194" s="149" t="s">
        <v>154</v>
      </c>
      <c r="AZ194" s="149" t="s">
        <v>153</v>
      </c>
      <c r="BA194" s="149" t="s">
        <v>153</v>
      </c>
      <c r="BC194" s="150"/>
      <c r="BE194" s="173"/>
      <c r="BF194" s="150"/>
      <c r="BG194" s="283">
        <f t="shared" si="126"/>
        <v>0</v>
      </c>
      <c r="BH194" s="149">
        <f t="shared" si="127"/>
        <v>0</v>
      </c>
      <c r="BI194" s="149">
        <f t="shared" si="135"/>
        <v>0</v>
      </c>
      <c r="BJ194" s="280">
        <f t="shared" si="136"/>
        <v>0</v>
      </c>
      <c r="BK194" s="356">
        <f t="shared" si="128"/>
        <v>0</v>
      </c>
      <c r="BL194" s="149">
        <f t="shared" si="129"/>
        <v>0</v>
      </c>
      <c r="BM194" s="149">
        <f t="shared" si="137"/>
        <v>0</v>
      </c>
      <c r="BN194" s="278">
        <f t="shared" si="138"/>
        <v>0</v>
      </c>
      <c r="BO194" s="149">
        <f t="shared" si="130"/>
        <v>0</v>
      </c>
      <c r="BP194" s="149">
        <f t="shared" si="131"/>
        <v>0</v>
      </c>
      <c r="BQ194" s="149">
        <f t="shared" si="139"/>
        <v>0</v>
      </c>
      <c r="BR194" s="356">
        <f t="shared" si="132"/>
        <v>0</v>
      </c>
      <c r="BS194" s="149">
        <f t="shared" si="133"/>
        <v>0</v>
      </c>
      <c r="BT194" s="149">
        <f t="shared" si="140"/>
        <v>0</v>
      </c>
      <c r="BU194" s="356">
        <f t="shared" si="107"/>
        <v>0</v>
      </c>
      <c r="BV194" s="149">
        <f t="shared" si="108"/>
        <v>0</v>
      </c>
      <c r="BW194" s="113">
        <f t="shared" si="109"/>
        <v>1</v>
      </c>
      <c r="BX194" s="248">
        <f t="shared" si="110"/>
        <v>0</v>
      </c>
      <c r="BY194" s="175">
        <f t="shared" si="111"/>
        <v>1</v>
      </c>
      <c r="BZ194" s="356">
        <f t="shared" si="141"/>
        <v>0</v>
      </c>
      <c r="CA194" s="149">
        <f t="shared" si="142"/>
        <v>0</v>
      </c>
      <c r="CB194" s="149">
        <f t="shared" si="143"/>
        <v>0</v>
      </c>
      <c r="CC194" s="276">
        <f t="shared" si="144"/>
        <v>0</v>
      </c>
      <c r="CD194" s="248">
        <f t="shared" si="145"/>
        <v>0</v>
      </c>
      <c r="CE194" s="274">
        <f t="shared" si="134"/>
        <v>1</v>
      </c>
      <c r="CF194" s="356">
        <f t="shared" si="146"/>
        <v>0</v>
      </c>
      <c r="CG194" s="149">
        <f t="shared" si="147"/>
        <v>0</v>
      </c>
      <c r="CH194" s="150">
        <f t="shared" si="148"/>
        <v>0</v>
      </c>
      <c r="CI194" s="149">
        <f t="shared" si="112"/>
        <v>0</v>
      </c>
      <c r="CJ194" s="149">
        <f t="shared" si="113"/>
        <v>0</v>
      </c>
      <c r="CK194" s="149">
        <f t="shared" si="114"/>
        <v>1</v>
      </c>
      <c r="CL194" s="149">
        <f t="shared" si="115"/>
        <v>1</v>
      </c>
      <c r="CM194" s="149">
        <f t="shared" si="116"/>
        <v>1</v>
      </c>
      <c r="CN194" s="283">
        <f t="shared" si="149"/>
        <v>0</v>
      </c>
      <c r="CO194" s="149">
        <f t="shared" si="150"/>
        <v>0</v>
      </c>
      <c r="CP194" s="149">
        <f t="shared" si="151"/>
        <v>1</v>
      </c>
      <c r="CQ194" s="283" t="str">
        <f t="shared" si="117"/>
        <v/>
      </c>
      <c r="CR194" s="149" t="str">
        <f t="shared" si="118"/>
        <v xml:space="preserve"> </v>
      </c>
      <c r="CS194" s="149">
        <f t="shared" si="119"/>
        <v>0</v>
      </c>
      <c r="CT194" s="149">
        <v>0</v>
      </c>
      <c r="CU194" s="149">
        <v>0</v>
      </c>
      <c r="CV194" s="149">
        <v>1</v>
      </c>
      <c r="CW194" s="149">
        <v>1</v>
      </c>
      <c r="CX194" s="149">
        <v>0</v>
      </c>
      <c r="CY194" s="149">
        <v>0</v>
      </c>
      <c r="CZ194" s="149">
        <v>0</v>
      </c>
      <c r="DA194" s="149">
        <v>0</v>
      </c>
      <c r="DB194" s="149">
        <v>0</v>
      </c>
      <c r="DC194" s="149">
        <v>0</v>
      </c>
      <c r="DD194" s="149">
        <v>0</v>
      </c>
      <c r="DE194" s="149">
        <v>0</v>
      </c>
      <c r="DF194" s="149">
        <v>0</v>
      </c>
      <c r="DG194" s="149">
        <v>0</v>
      </c>
      <c r="DH194" s="149">
        <v>0</v>
      </c>
      <c r="DI194" s="149">
        <v>0</v>
      </c>
      <c r="DJ194" s="149">
        <v>1</v>
      </c>
      <c r="DK194" s="149">
        <v>0</v>
      </c>
      <c r="DL194" s="149">
        <v>1</v>
      </c>
      <c r="DM194" s="149">
        <v>0</v>
      </c>
      <c r="DN194" s="149">
        <v>0</v>
      </c>
      <c r="DO194" s="149">
        <v>1</v>
      </c>
      <c r="DP194" s="149">
        <v>0</v>
      </c>
      <c r="DQ194" s="149" t="s">
        <v>154</v>
      </c>
      <c r="DR194" s="149">
        <v>0</v>
      </c>
      <c r="DS194" s="149" t="s">
        <v>154</v>
      </c>
      <c r="DT194" s="149" t="s">
        <v>160</v>
      </c>
      <c r="DU194" s="149" t="s">
        <v>3005</v>
      </c>
      <c r="DV194" s="149">
        <v>0</v>
      </c>
      <c r="DW194" s="149" t="str">
        <f t="shared" si="120"/>
        <v>N</v>
      </c>
      <c r="DX194" s="149" t="str">
        <f t="shared" si="121"/>
        <v/>
      </c>
      <c r="DY194" s="149" t="str">
        <f t="shared" si="122"/>
        <v>N</v>
      </c>
      <c r="DZ194" s="149" t="str">
        <f t="shared" si="123"/>
        <v>Y</v>
      </c>
      <c r="EA194" s="149" t="str">
        <f t="shared" si="124"/>
        <v>Not Specified</v>
      </c>
      <c r="EC194" s="149">
        <f t="shared" si="125"/>
        <v>0</v>
      </c>
    </row>
    <row r="195" spans="1:133" s="149" customFormat="1" ht="16.5" customHeight="1">
      <c r="A195" s="149">
        <v>192</v>
      </c>
      <c r="B195" s="149">
        <v>266</v>
      </c>
      <c r="C195" s="150" t="s">
        <v>1257</v>
      </c>
      <c r="D195" s="149" t="s">
        <v>1227</v>
      </c>
      <c r="E195" s="149" t="s">
        <v>229</v>
      </c>
      <c r="F195" s="149" t="s">
        <v>145</v>
      </c>
      <c r="G195" s="149" t="s">
        <v>146</v>
      </c>
      <c r="H195" s="168" t="s">
        <v>1258</v>
      </c>
      <c r="I195" s="149" t="s">
        <v>1259</v>
      </c>
      <c r="J195" s="149">
        <v>0.096</v>
      </c>
      <c r="K195" s="149" t="s">
        <v>1260</v>
      </c>
      <c r="L195" s="149">
        <v>37936</v>
      </c>
      <c r="M195" s="150">
        <v>31</v>
      </c>
      <c r="N195" s="149" t="s">
        <v>154</v>
      </c>
      <c r="O195" s="149" t="s">
        <v>153</v>
      </c>
      <c r="P195" s="150" t="s">
        <v>153</v>
      </c>
      <c r="Q195" s="149" t="s">
        <v>150</v>
      </c>
      <c r="R195" s="149" t="s">
        <v>154</v>
      </c>
      <c r="S195" s="149" t="s">
        <v>155</v>
      </c>
      <c r="T195" s="149" t="s">
        <v>153</v>
      </c>
      <c r="U195" s="151" t="s">
        <v>153</v>
      </c>
      <c r="V195" s="149" t="s">
        <v>153</v>
      </c>
      <c r="W195" s="149" t="s">
        <v>153</v>
      </c>
      <c r="X195" s="152" t="s">
        <v>153</v>
      </c>
      <c r="Y195" s="149" t="s">
        <v>153</v>
      </c>
      <c r="Z195" s="149" t="s">
        <v>153</v>
      </c>
      <c r="AA195" s="150"/>
      <c r="AC195" s="149" t="s">
        <v>153</v>
      </c>
      <c r="AD195" s="149" t="s">
        <v>153</v>
      </c>
      <c r="AE195" s="149" t="s">
        <v>153</v>
      </c>
      <c r="AF195" s="149" t="s">
        <v>153</v>
      </c>
      <c r="AG195" s="149" t="s">
        <v>153</v>
      </c>
      <c r="AH195" s="150" t="s">
        <v>159</v>
      </c>
      <c r="AI195" s="149" t="s">
        <v>160</v>
      </c>
      <c r="AJ195" s="149" t="s">
        <v>150</v>
      </c>
      <c r="AK195" s="149" t="s">
        <v>1261</v>
      </c>
      <c r="AL195" s="149">
        <v>2040</v>
      </c>
      <c r="AN195" s="150"/>
      <c r="AO195" s="149" t="s">
        <v>160</v>
      </c>
      <c r="AP195" s="149" t="s">
        <v>150</v>
      </c>
      <c r="AQ195" s="149" t="s">
        <v>159</v>
      </c>
      <c r="AR195" s="149" t="s">
        <v>1261</v>
      </c>
      <c r="AS195" s="149">
        <v>2050</v>
      </c>
      <c r="AT195" s="171" t="s">
        <v>1262</v>
      </c>
      <c r="AU195" s="150"/>
      <c r="AV195" s="149" t="s">
        <v>157</v>
      </c>
      <c r="AW195" s="172" t="s">
        <v>150</v>
      </c>
      <c r="AX195" s="149" t="s">
        <v>153</v>
      </c>
      <c r="AY195" s="149" t="s">
        <v>154</v>
      </c>
      <c r="AZ195" s="149" t="s">
        <v>153</v>
      </c>
      <c r="BA195" s="149" t="s">
        <v>153</v>
      </c>
      <c r="BC195" s="150"/>
      <c r="BE195" s="173"/>
      <c r="BF195" s="150"/>
      <c r="BG195" s="283">
        <f t="shared" si="126"/>
        <v>0</v>
      </c>
      <c r="BH195" s="149">
        <f t="shared" si="127"/>
        <v>0</v>
      </c>
      <c r="BI195" s="149">
        <f t="shared" si="135"/>
        <v>0</v>
      </c>
      <c r="BJ195" s="280">
        <f t="shared" si="136"/>
        <v>0</v>
      </c>
      <c r="BK195" s="356">
        <f t="shared" si="128"/>
        <v>0</v>
      </c>
      <c r="BL195" s="149">
        <f t="shared" si="129"/>
        <v>0</v>
      </c>
      <c r="BM195" s="149">
        <f t="shared" si="137"/>
        <v>0</v>
      </c>
      <c r="BN195" s="278">
        <f t="shared" si="138"/>
        <v>0</v>
      </c>
      <c r="BO195" s="149">
        <f t="shared" si="130"/>
        <v>0</v>
      </c>
      <c r="BP195" s="149">
        <f t="shared" si="131"/>
        <v>0</v>
      </c>
      <c r="BQ195" s="149">
        <f t="shared" si="139"/>
        <v>0</v>
      </c>
      <c r="BR195" s="356">
        <f t="shared" si="132"/>
        <v>0</v>
      </c>
      <c r="BS195" s="149">
        <f t="shared" si="133"/>
        <v>0</v>
      </c>
      <c r="BT195" s="149">
        <f t="shared" si="140"/>
        <v>1</v>
      </c>
      <c r="BU195" s="356">
        <f t="shared" si="107"/>
        <v>0</v>
      </c>
      <c r="BV195" s="149">
        <f t="shared" si="108"/>
        <v>0</v>
      </c>
      <c r="BW195" s="113">
        <f t="shared" si="109"/>
        <v>0</v>
      </c>
      <c r="BX195" s="248">
        <f t="shared" si="110"/>
        <v>0</v>
      </c>
      <c r="BY195" s="175">
        <f t="shared" si="111"/>
        <v>0</v>
      </c>
      <c r="BZ195" s="356">
        <f t="shared" si="141"/>
        <v>0</v>
      </c>
      <c r="CA195" s="149">
        <f t="shared" si="142"/>
        <v>0</v>
      </c>
      <c r="CB195" s="149">
        <f t="shared" si="143"/>
        <v>1</v>
      </c>
      <c r="CC195" s="276">
        <f t="shared" si="144"/>
        <v>1</v>
      </c>
      <c r="CD195" s="248">
        <f t="shared" si="145"/>
        <v>1</v>
      </c>
      <c r="CE195" s="274">
        <f t="shared" si="134"/>
        <v>1</v>
      </c>
      <c r="CF195" s="356">
        <f t="shared" si="146"/>
        <v>0</v>
      </c>
      <c r="CG195" s="149">
        <f t="shared" si="147"/>
        <v>0</v>
      </c>
      <c r="CH195" s="150">
        <f t="shared" si="148"/>
        <v>0</v>
      </c>
      <c r="CI195" s="149">
        <f t="shared" si="112"/>
        <v>0</v>
      </c>
      <c r="CJ195" s="149">
        <f t="shared" si="113"/>
        <v>0</v>
      </c>
      <c r="CK195" s="149">
        <f t="shared" si="114"/>
        <v>1</v>
      </c>
      <c r="CL195" s="149">
        <f t="shared" si="115"/>
        <v>1</v>
      </c>
      <c r="CM195" s="149">
        <f t="shared" si="116"/>
        <v>1</v>
      </c>
      <c r="CN195" s="283">
        <f t="shared" si="149"/>
        <v>1</v>
      </c>
      <c r="CO195" s="149">
        <f t="shared" si="150"/>
        <v>0</v>
      </c>
      <c r="CP195" s="149">
        <f t="shared" si="151"/>
        <v>0</v>
      </c>
      <c r="CQ195" s="283" t="str">
        <f t="shared" si="117"/>
        <v/>
      </c>
      <c r="CR195" s="149" t="str">
        <f t="shared" si="118"/>
        <v xml:space="preserve"> 2050</v>
      </c>
      <c r="CS195" s="149">
        <f t="shared" si="119"/>
        <v>2050</v>
      </c>
      <c r="CT195" s="149">
        <v>0</v>
      </c>
      <c r="CU195" s="149">
        <v>0</v>
      </c>
      <c r="CV195" s="149">
        <v>1</v>
      </c>
      <c r="CW195" s="149">
        <v>1</v>
      </c>
      <c r="CX195" s="149">
        <v>0</v>
      </c>
      <c r="CY195" s="149">
        <v>0</v>
      </c>
      <c r="CZ195" s="149">
        <v>1</v>
      </c>
      <c r="DA195" s="149">
        <v>1</v>
      </c>
      <c r="DB195" s="149">
        <v>0</v>
      </c>
      <c r="DC195" s="149">
        <v>0</v>
      </c>
      <c r="DD195" s="149">
        <v>0</v>
      </c>
      <c r="DE195" s="149">
        <v>0</v>
      </c>
      <c r="DF195" s="149">
        <v>0</v>
      </c>
      <c r="DG195" s="149">
        <v>0</v>
      </c>
      <c r="DH195" s="149">
        <v>0</v>
      </c>
      <c r="DI195" s="149">
        <v>0</v>
      </c>
      <c r="DJ195" s="149">
        <v>1</v>
      </c>
      <c r="DK195" s="149">
        <v>0</v>
      </c>
      <c r="DL195" s="149">
        <v>1</v>
      </c>
      <c r="DM195" s="149">
        <v>1</v>
      </c>
      <c r="DN195" s="149">
        <v>0</v>
      </c>
      <c r="DO195" s="149">
        <v>1</v>
      </c>
      <c r="DP195" s="149">
        <v>0</v>
      </c>
      <c r="DQ195" s="149" t="s">
        <v>154</v>
      </c>
      <c r="DR195" s="149">
        <v>0</v>
      </c>
      <c r="DS195" s="149" t="s">
        <v>7859</v>
      </c>
      <c r="DT195" s="149" t="s">
        <v>160</v>
      </c>
      <c r="DU195" s="149" t="s">
        <v>150</v>
      </c>
      <c r="DV195" s="149" t="s">
        <v>3005</v>
      </c>
      <c r="DW195" s="149" t="str">
        <f t="shared" si="120"/>
        <v>Y</v>
      </c>
      <c r="DX195" s="149" t="str">
        <f t="shared" si="121"/>
        <v/>
      </c>
      <c r="DY195" s="149" t="str">
        <f t="shared" si="122"/>
        <v>Y</v>
      </c>
      <c r="DZ195" s="149" t="str">
        <f t="shared" si="123"/>
        <v>Y</v>
      </c>
      <c r="EA195" s="149" t="str">
        <f t="shared" si="124"/>
        <v>Yes</v>
      </c>
      <c r="EC195" s="149">
        <f t="shared" si="125"/>
        <v>2050</v>
      </c>
    </row>
    <row r="196" spans="1:133" s="188" customFormat="1" ht="16.5" customHeight="1">
      <c r="A196" s="188">
        <v>193</v>
      </c>
      <c r="B196" s="188">
        <v>179</v>
      </c>
      <c r="C196" s="254" t="s">
        <v>1263</v>
      </c>
      <c r="D196" s="188" t="s">
        <v>333</v>
      </c>
      <c r="E196" s="188" t="s">
        <v>229</v>
      </c>
      <c r="F196" s="188" t="s">
        <v>175</v>
      </c>
      <c r="G196" s="188" t="s">
        <v>176</v>
      </c>
      <c r="H196" s="422" t="s">
        <v>1264</v>
      </c>
      <c r="I196" s="188" t="s">
        <v>1265</v>
      </c>
      <c r="J196" s="188">
        <v>-0.004</v>
      </c>
      <c r="K196" s="188" t="s">
        <v>1266</v>
      </c>
      <c r="L196" s="188">
        <v>117201</v>
      </c>
      <c r="M196" s="254">
        <v>14</v>
      </c>
      <c r="N196" s="188" t="s">
        <v>154</v>
      </c>
      <c r="O196" s="188" t="s">
        <v>153</v>
      </c>
      <c r="P196" s="254" t="s">
        <v>153</v>
      </c>
      <c r="Q196" s="188" t="s">
        <v>154</v>
      </c>
      <c r="R196" s="188" t="s">
        <v>154</v>
      </c>
      <c r="S196" s="188" t="s">
        <v>153</v>
      </c>
      <c r="T196" s="188" t="s">
        <v>153</v>
      </c>
      <c r="U196" s="423" t="s">
        <v>153</v>
      </c>
      <c r="V196" s="188" t="s">
        <v>153</v>
      </c>
      <c r="W196" s="188" t="s">
        <v>153</v>
      </c>
      <c r="X196" s="246" t="s">
        <v>153</v>
      </c>
      <c r="Y196" s="188" t="s">
        <v>153</v>
      </c>
      <c r="Z196" s="188" t="s">
        <v>153</v>
      </c>
      <c r="AA196" s="254"/>
      <c r="AC196" s="188" t="s">
        <v>202</v>
      </c>
      <c r="AD196" s="188" t="s">
        <v>5</v>
      </c>
      <c r="AE196" s="188" t="s">
        <v>157</v>
      </c>
      <c r="AF196" s="188" t="s">
        <v>157</v>
      </c>
      <c r="AG196" s="188" t="s">
        <v>157</v>
      </c>
      <c r="AH196" s="254" t="s">
        <v>218</v>
      </c>
      <c r="AI196" s="188" t="s">
        <v>219</v>
      </c>
      <c r="AJ196" s="188" t="s">
        <v>150</v>
      </c>
      <c r="AK196" s="424" t="s">
        <v>1267</v>
      </c>
      <c r="AL196" s="188">
        <v>2060</v>
      </c>
      <c r="AM196" s="149"/>
      <c r="AN196" s="150"/>
      <c r="AP196" s="188" t="s">
        <v>154</v>
      </c>
      <c r="AQ196" s="188" t="s">
        <v>153</v>
      </c>
      <c r="AR196" s="149" t="s">
        <v>153</v>
      </c>
      <c r="AT196" s="149"/>
      <c r="AU196" s="150"/>
      <c r="AV196" s="188" t="s">
        <v>168</v>
      </c>
      <c r="AW196" s="425" t="s">
        <v>171</v>
      </c>
      <c r="AX196" s="188" t="s">
        <v>158</v>
      </c>
      <c r="AY196" s="188" t="s">
        <v>154</v>
      </c>
      <c r="AZ196" s="188" t="s">
        <v>153</v>
      </c>
      <c r="BA196" s="188" t="s">
        <v>153</v>
      </c>
      <c r="BB196" s="149"/>
      <c r="BC196" s="150"/>
      <c r="BD196" s="149"/>
      <c r="BE196" s="173"/>
      <c r="BF196" s="150"/>
      <c r="BG196" s="426">
        <f t="shared" si="126"/>
        <v>0</v>
      </c>
      <c r="BH196" s="188">
        <f t="shared" si="127"/>
        <v>0</v>
      </c>
      <c r="BI196" s="188">
        <f t="shared" si="135"/>
        <v>0</v>
      </c>
      <c r="BJ196" s="427">
        <f t="shared" si="136"/>
        <v>0</v>
      </c>
      <c r="BK196" s="428">
        <f t="shared" si="128"/>
        <v>0</v>
      </c>
      <c r="BL196" s="188">
        <f t="shared" si="129"/>
        <v>0</v>
      </c>
      <c r="BM196" s="188">
        <f t="shared" si="137"/>
        <v>0</v>
      </c>
      <c r="BN196" s="429">
        <f t="shared" si="138"/>
        <v>0</v>
      </c>
      <c r="BO196" s="188">
        <f t="shared" si="130"/>
        <v>0</v>
      </c>
      <c r="BP196" s="188">
        <f t="shared" si="131"/>
        <v>0</v>
      </c>
      <c r="BQ196" s="188">
        <f t="shared" si="139"/>
        <v>0</v>
      </c>
      <c r="BR196" s="428">
        <f t="shared" si="132"/>
        <v>0</v>
      </c>
      <c r="BS196" s="188">
        <f t="shared" si="133"/>
        <v>0</v>
      </c>
      <c r="BT196" s="188">
        <f t="shared" si="140"/>
        <v>0</v>
      </c>
      <c r="BU196" s="356">
        <f t="shared" si="152" ref="BU196:BU259">IF(AND(AL196&lt;=2025,CC196=0,AJ196="Y"),1,0)</f>
        <v>0</v>
      </c>
      <c r="BV196" s="149">
        <f t="shared" si="153" ref="BV196:BV259">IF(AND(AL196&gt;=2026,AL196&lt;=2030,AJ196="Y",CC196=0),1,0)</f>
        <v>0</v>
      </c>
      <c r="BW196" s="169">
        <f t="shared" si="154" ref="BW196:BW259">IF(AND(AL196&gt;=2031,CC196=0,AJ196="Y"),1,0)</f>
        <v>1</v>
      </c>
      <c r="BX196" s="248">
        <f t="shared" si="155" ref="BX196:BX259">IF(AI196="G",1,0)</f>
        <v>0</v>
      </c>
      <c r="BY196" s="431">
        <f t="shared" si="156" ref="BY196:BY259">IF(AND(CC196=0,AJ196="Y"),1,0)</f>
        <v>1</v>
      </c>
      <c r="BZ196" s="428">
        <f t="shared" si="141"/>
        <v>0</v>
      </c>
      <c r="CA196" s="188">
        <f t="shared" si="142"/>
        <v>0</v>
      </c>
      <c r="CB196" s="188">
        <f t="shared" si="143"/>
        <v>0</v>
      </c>
      <c r="CC196" s="432">
        <f t="shared" si="144"/>
        <v>0</v>
      </c>
      <c r="CD196" s="430">
        <f t="shared" si="145"/>
        <v>0</v>
      </c>
      <c r="CE196" s="433">
        <f t="shared" si="134"/>
        <v>1</v>
      </c>
      <c r="CF196" s="428">
        <f t="shared" si="146"/>
        <v>0</v>
      </c>
      <c r="CG196" s="188">
        <f t="shared" si="147"/>
        <v>0</v>
      </c>
      <c r="CH196" s="254">
        <f t="shared" si="148"/>
        <v>0</v>
      </c>
      <c r="CI196" s="188">
        <f t="shared" si="157" ref="CI196:CI259">SUM(BZ196,BU196,BK196,BG196)</f>
        <v>0</v>
      </c>
      <c r="CJ196" s="188">
        <f t="shared" si="158" ref="CJ196:CJ259">SUM(CA196,BV196,BL196,BH196)</f>
        <v>0</v>
      </c>
      <c r="CK196" s="188">
        <f t="shared" si="159" ref="CK196:CK259">SUM(CB196,BW196,BM196,BI196)</f>
        <v>1</v>
      </c>
      <c r="CL196" s="188">
        <f t="shared" si="160" ref="CL196:CL259">CC196+BY196+BN196+BJ196</f>
        <v>1</v>
      </c>
      <c r="CM196" s="188">
        <f t="shared" si="161" ref="CM196:CM259">MAX(CE196,BN196,BJ196)</f>
        <v>1</v>
      </c>
      <c r="CN196" s="426">
        <f t="shared" si="149"/>
        <v>0</v>
      </c>
      <c r="CO196" s="188">
        <f t="shared" si="150"/>
        <v>0</v>
      </c>
      <c r="CP196" s="188">
        <f t="shared" si="151"/>
        <v>1</v>
      </c>
      <c r="CQ196" s="283" t="str">
        <f t="shared" si="162" ref="CQ196:CQ259">IF(OR(AND(U196&gt;=2026,U196&lt;=2030),AND(X196&gt;=2026,X196&lt;=2030)),1,"")</f>
        <v/>
      </c>
      <c r="CR196" s="149" t="str">
        <f t="shared" si="163" ref="CR196:CR259">AA196&amp;" "&amp;AS196</f>
        <v xml:space="preserve"> </v>
      </c>
      <c r="CS196" s="149">
        <f t="shared" si="164" ref="CS196:CS259">MAX(AA196,AS196)</f>
        <v>0</v>
      </c>
      <c r="CT196" s="149">
        <v>0</v>
      </c>
      <c r="CU196" s="149">
        <v>0</v>
      </c>
      <c r="CV196" s="149">
        <v>0</v>
      </c>
      <c r="CW196" s="149">
        <v>0</v>
      </c>
      <c r="CX196" s="149">
        <v>0</v>
      </c>
      <c r="CY196" s="149">
        <v>0</v>
      </c>
      <c r="CZ196" s="149">
        <v>0</v>
      </c>
      <c r="DA196" s="149">
        <v>0</v>
      </c>
      <c r="DB196" s="149">
        <v>0</v>
      </c>
      <c r="DC196" s="149">
        <v>0</v>
      </c>
      <c r="DD196" s="149">
        <v>0</v>
      </c>
      <c r="DE196" s="149">
        <v>0</v>
      </c>
      <c r="DF196" s="149">
        <v>0</v>
      </c>
      <c r="DG196" s="149">
        <v>0</v>
      </c>
      <c r="DH196" s="149">
        <v>0</v>
      </c>
      <c r="DI196" s="149">
        <v>0</v>
      </c>
      <c r="DJ196" s="149">
        <v>0</v>
      </c>
      <c r="DK196" s="149">
        <v>0</v>
      </c>
      <c r="DL196" s="149">
        <v>0</v>
      </c>
      <c r="DM196" s="149">
        <v>0</v>
      </c>
      <c r="DN196" s="149">
        <v>0</v>
      </c>
      <c r="DO196" s="149">
        <v>0</v>
      </c>
      <c r="DP196" s="149">
        <v>0</v>
      </c>
      <c r="DQ196" s="149" t="s">
        <v>154</v>
      </c>
      <c r="DR196" s="149">
        <v>0</v>
      </c>
      <c r="DS196" s="149" t="s">
        <v>154</v>
      </c>
      <c r="DT196" s="149" t="s">
        <v>180</v>
      </c>
      <c r="DU196" s="149" t="s">
        <v>3005</v>
      </c>
      <c r="DV196" s="149">
        <v>0</v>
      </c>
      <c r="DW196" s="149" t="str">
        <f t="shared" si="165" ref="DW196:DW259">Q196</f>
        <v>N</v>
      </c>
      <c r="DX196" s="149" t="str">
        <f t="shared" si="166" ref="DX196:DX259">Z196</f>
        <v/>
      </c>
      <c r="DY196" s="149" t="str">
        <f t="shared" si="167" ref="DY196:DY259">AP196</f>
        <v>N</v>
      </c>
      <c r="DZ196" s="149" t="str">
        <f t="shared" si="168" ref="DZ196:DZ259">AJ196</f>
        <v>Y</v>
      </c>
      <c r="EA196" s="149" t="str">
        <f t="shared" si="169" ref="EA196:EA259">AV196</f>
        <v>Not Specified</v>
      </c>
      <c r="EB196" s="149"/>
      <c r="EC196" s="149">
        <f t="shared" si="170" ref="EC196:EC259">MAX(AS196,AA196)</f>
        <v>0</v>
      </c>
    </row>
    <row r="197" spans="1:133" s="149" customFormat="1" ht="16.5" customHeight="1">
      <c r="A197" s="149">
        <v>194</v>
      </c>
      <c r="B197" s="149">
        <v>167</v>
      </c>
      <c r="C197" s="150" t="s">
        <v>1268</v>
      </c>
      <c r="D197" s="149" t="s">
        <v>679</v>
      </c>
      <c r="E197" s="149" t="s">
        <v>174</v>
      </c>
      <c r="F197" s="149" t="s">
        <v>1269</v>
      </c>
      <c r="G197" s="149" t="s">
        <v>176</v>
      </c>
      <c r="H197" s="168" t="s">
        <v>1270</v>
      </c>
      <c r="I197" s="149" t="s">
        <v>1271</v>
      </c>
      <c r="J197" s="149">
        <v>-0.342</v>
      </c>
      <c r="K197" s="149" t="s">
        <v>1272</v>
      </c>
      <c r="L197" s="149">
        <v>52157</v>
      </c>
      <c r="M197" s="150">
        <v>29</v>
      </c>
      <c r="N197" s="149" t="s">
        <v>154</v>
      </c>
      <c r="O197" s="149" t="s">
        <v>153</v>
      </c>
      <c r="P197" s="150" t="s">
        <v>153</v>
      </c>
      <c r="Q197" s="149" t="s">
        <v>154</v>
      </c>
      <c r="R197" s="149" t="s">
        <v>154</v>
      </c>
      <c r="S197" s="149" t="s">
        <v>153</v>
      </c>
      <c r="T197" s="149" t="s">
        <v>153</v>
      </c>
      <c r="U197" s="151" t="s">
        <v>153</v>
      </c>
      <c r="V197" s="149" t="s">
        <v>153</v>
      </c>
      <c r="W197" s="149" t="s">
        <v>153</v>
      </c>
      <c r="X197" s="152" t="s">
        <v>153</v>
      </c>
      <c r="Y197" s="149" t="s">
        <v>153</v>
      </c>
      <c r="Z197" s="149" t="s">
        <v>153</v>
      </c>
      <c r="AA197" s="150"/>
      <c r="AC197" s="149" t="s">
        <v>6</v>
      </c>
      <c r="AD197" s="149" t="s">
        <v>6</v>
      </c>
      <c r="AE197" s="149" t="s">
        <v>157</v>
      </c>
      <c r="AF197" s="149" t="s">
        <v>157</v>
      </c>
      <c r="AG197" s="149" t="s">
        <v>158</v>
      </c>
      <c r="AH197" s="150" t="s">
        <v>159</v>
      </c>
      <c r="AJ197" s="149" t="s">
        <v>154</v>
      </c>
      <c r="AK197" s="170" t="s">
        <v>153</v>
      </c>
      <c r="AN197" s="150"/>
      <c r="AO197" s="149" t="s">
        <v>160</v>
      </c>
      <c r="AP197" s="149" t="s">
        <v>150</v>
      </c>
      <c r="AQ197" s="149" t="s">
        <v>159</v>
      </c>
      <c r="AR197" s="149" t="s">
        <v>153</v>
      </c>
      <c r="AS197" s="149">
        <v>2050</v>
      </c>
      <c r="AU197" s="150"/>
      <c r="AV197" s="149" t="s">
        <v>168</v>
      </c>
      <c r="AW197" s="172" t="s">
        <v>262</v>
      </c>
      <c r="AX197" s="149" t="s">
        <v>158</v>
      </c>
      <c r="AY197" s="149" t="s">
        <v>154</v>
      </c>
      <c r="AZ197" s="149" t="s">
        <v>153</v>
      </c>
      <c r="BA197" s="149" t="s">
        <v>153</v>
      </c>
      <c r="BC197" s="150"/>
      <c r="BE197" s="173"/>
      <c r="BF197" s="150"/>
      <c r="BG197" s="283">
        <f t="shared" si="171" ref="BG197:BG260">IF(AND($N197="Y",$P197&lt;=2025),1,0)</f>
        <v>0</v>
      </c>
      <c r="BH197" s="149">
        <f t="shared" si="172" ref="BH197:BH260">IF(AND($N197="Y",AND($P197&gt;2025,$P197&lt;=2030)),1,0)</f>
        <v>0</v>
      </c>
      <c r="BI197" s="149">
        <f t="shared" si="135"/>
        <v>0</v>
      </c>
      <c r="BJ197" s="280">
        <f t="shared" si="136"/>
        <v>0</v>
      </c>
      <c r="BK197" s="356">
        <f t="shared" si="173" ref="BK197:BK260">IF(AND($R197="Y",$U197&lt;=2025),1,0)</f>
        <v>0</v>
      </c>
      <c r="BL197" s="149">
        <f t="shared" si="174" ref="BL197:BL260">IF(AND($R197="Y",AND($U197&gt;2025,$U197&lt;=2030)),1,0)</f>
        <v>0</v>
      </c>
      <c r="BM197" s="149">
        <f t="shared" si="137"/>
        <v>0</v>
      </c>
      <c r="BN197" s="278">
        <f t="shared" si="138"/>
        <v>0</v>
      </c>
      <c r="BO197" s="149">
        <f t="shared" si="175" ref="BO197:BO260">IF(AND($Y197="Y",$AA197&lt;=2025),1,0)</f>
        <v>0</v>
      </c>
      <c r="BP197" s="149">
        <f t="shared" si="176" ref="BP197:BP260">IF(AND($Y197="Y",AND($AA197&gt;2025,$AA197&lt;=2030)),1,0)</f>
        <v>0</v>
      </c>
      <c r="BQ197" s="149">
        <f t="shared" si="139"/>
        <v>0</v>
      </c>
      <c r="BR197" s="356">
        <f t="shared" si="177" ref="BR197:BR260">IF(AND($AP197="Y",$AS197&lt;=2025),1,0)</f>
        <v>0</v>
      </c>
      <c r="BS197" s="149">
        <f t="shared" si="178" ref="BS197:BS260">IF(AND($AP197="Y",AND($AS197&gt;2025,$AS197&lt;=2030)),1,0)</f>
        <v>0</v>
      </c>
      <c r="BT197" s="149">
        <f t="shared" si="140"/>
        <v>1</v>
      </c>
      <c r="BU197" s="356">
        <f t="shared" si="152"/>
        <v>0</v>
      </c>
      <c r="BV197" s="149">
        <f t="shared" si="153"/>
        <v>0</v>
      </c>
      <c r="BW197" s="113">
        <f t="shared" si="154"/>
        <v>0</v>
      </c>
      <c r="BX197" s="248">
        <f t="shared" si="155"/>
        <v>0</v>
      </c>
      <c r="BY197" s="175">
        <f t="shared" si="156"/>
        <v>0</v>
      </c>
      <c r="BZ197" s="356">
        <f t="shared" si="141"/>
        <v>0</v>
      </c>
      <c r="CA197" s="149">
        <f t="shared" si="142"/>
        <v>0</v>
      </c>
      <c r="CB197" s="149">
        <f t="shared" si="143"/>
        <v>1</v>
      </c>
      <c r="CC197" s="276">
        <f t="shared" si="144"/>
        <v>1</v>
      </c>
      <c r="CD197" s="248">
        <f t="shared" si="145"/>
        <v>1</v>
      </c>
      <c r="CE197" s="274">
        <f t="shared" si="179" ref="CE197:CE260">MAX(CC197,BY197)</f>
        <v>1</v>
      </c>
      <c r="CF197" s="356">
        <f t="shared" si="146"/>
        <v>0</v>
      </c>
      <c r="CG197" s="149">
        <f t="shared" si="147"/>
        <v>0</v>
      </c>
      <c r="CH197" s="150">
        <f t="shared" si="148"/>
        <v>0</v>
      </c>
      <c r="CI197" s="149">
        <f t="shared" si="157"/>
        <v>0</v>
      </c>
      <c r="CJ197" s="149">
        <f t="shared" si="158"/>
        <v>0</v>
      </c>
      <c r="CK197" s="149">
        <f t="shared" si="159"/>
        <v>1</v>
      </c>
      <c r="CL197" s="149">
        <f t="shared" si="160"/>
        <v>1</v>
      </c>
      <c r="CM197" s="149">
        <f t="shared" si="161"/>
        <v>1</v>
      </c>
      <c r="CN197" s="283">
        <f t="shared" si="149"/>
        <v>0</v>
      </c>
      <c r="CO197" s="149">
        <f t="shared" si="150"/>
        <v>0</v>
      </c>
      <c r="CP197" s="149">
        <f t="shared" si="151"/>
        <v>1</v>
      </c>
      <c r="CQ197" s="283" t="str">
        <f t="shared" si="162"/>
        <v/>
      </c>
      <c r="CR197" s="149" t="str">
        <f t="shared" si="163"/>
        <v xml:space="preserve"> 2050</v>
      </c>
      <c r="CS197" s="149">
        <f t="shared" si="164"/>
        <v>2050</v>
      </c>
      <c r="CT197" s="149">
        <v>0</v>
      </c>
      <c r="CU197" s="149">
        <v>0</v>
      </c>
      <c r="CV197" s="149">
        <v>0</v>
      </c>
      <c r="CW197" s="149">
        <v>0</v>
      </c>
      <c r="CX197" s="149">
        <v>0</v>
      </c>
      <c r="CY197" s="149">
        <v>0</v>
      </c>
      <c r="CZ197" s="149">
        <v>1</v>
      </c>
      <c r="DA197" s="149">
        <v>1</v>
      </c>
      <c r="DB197" s="149">
        <v>0</v>
      </c>
      <c r="DC197" s="149">
        <v>0</v>
      </c>
      <c r="DD197" s="149">
        <v>0</v>
      </c>
      <c r="DE197" s="149">
        <v>0</v>
      </c>
      <c r="DF197" s="149">
        <v>0</v>
      </c>
      <c r="DG197" s="149">
        <v>0</v>
      </c>
      <c r="DH197" s="149">
        <v>0</v>
      </c>
      <c r="DI197" s="149">
        <v>0</v>
      </c>
      <c r="DJ197" s="149">
        <v>1</v>
      </c>
      <c r="DK197" s="149">
        <v>0</v>
      </c>
      <c r="DL197" s="149">
        <v>1</v>
      </c>
      <c r="DM197" s="149">
        <v>0</v>
      </c>
      <c r="DN197" s="149">
        <v>0</v>
      </c>
      <c r="DO197" s="149">
        <v>1</v>
      </c>
      <c r="DP197" s="149">
        <v>0</v>
      </c>
      <c r="DQ197" s="149" t="s">
        <v>154</v>
      </c>
      <c r="DR197" s="149">
        <v>0</v>
      </c>
      <c r="DS197" s="149" t="s">
        <v>160</v>
      </c>
      <c r="DT197" s="149" t="s">
        <v>154</v>
      </c>
      <c r="DU197" s="149">
        <v>0</v>
      </c>
      <c r="DV197" s="149" t="s">
        <v>3005</v>
      </c>
      <c r="DW197" s="149" t="str">
        <f t="shared" si="165"/>
        <v>N</v>
      </c>
      <c r="DX197" s="149" t="str">
        <f t="shared" si="166"/>
        <v/>
      </c>
      <c r="DY197" s="149" t="str">
        <f t="shared" si="167"/>
        <v>Y</v>
      </c>
      <c r="DZ197" s="149" t="str">
        <f t="shared" si="168"/>
        <v>N</v>
      </c>
      <c r="EA197" s="149" t="str">
        <f t="shared" si="169"/>
        <v>Not Specified</v>
      </c>
      <c r="EC197" s="149">
        <f t="shared" si="170"/>
        <v>2050</v>
      </c>
    </row>
    <row r="198" spans="1:133" s="149" customFormat="1" ht="16.5" customHeight="1">
      <c r="A198" s="149">
        <v>195</v>
      </c>
      <c r="B198" s="149">
        <v>177</v>
      </c>
      <c r="C198" s="150" t="s">
        <v>1273</v>
      </c>
      <c r="D198" s="149" t="s">
        <v>449</v>
      </c>
      <c r="E198" s="149" t="s">
        <v>144</v>
      </c>
      <c r="F198" s="149" t="s">
        <v>756</v>
      </c>
      <c r="G198" s="149" t="s">
        <v>146</v>
      </c>
      <c r="H198" s="168" t="s">
        <v>1274</v>
      </c>
      <c r="I198" s="149" t="s">
        <v>1275</v>
      </c>
      <c r="J198" s="149">
        <v>-0.117</v>
      </c>
      <c r="K198" s="149" t="s">
        <v>1276</v>
      </c>
      <c r="L198" s="149">
        <v>149000</v>
      </c>
      <c r="M198" s="150">
        <v>12</v>
      </c>
      <c r="N198" s="149" t="s">
        <v>154</v>
      </c>
      <c r="O198" s="149" t="s">
        <v>153</v>
      </c>
      <c r="P198" s="150" t="s">
        <v>153</v>
      </c>
      <c r="Q198" s="149" t="s">
        <v>154</v>
      </c>
      <c r="R198" s="149" t="s">
        <v>154</v>
      </c>
      <c r="S198" s="149" t="s">
        <v>153</v>
      </c>
      <c r="T198" s="149" t="s">
        <v>153</v>
      </c>
      <c r="U198" s="151" t="s">
        <v>153</v>
      </c>
      <c r="V198" s="149" t="s">
        <v>153</v>
      </c>
      <c r="W198" s="149" t="s">
        <v>153</v>
      </c>
      <c r="X198" s="152" t="s">
        <v>153</v>
      </c>
      <c r="Y198" s="149" t="s">
        <v>153</v>
      </c>
      <c r="Z198" s="149" t="s">
        <v>153</v>
      </c>
      <c r="AA198" s="150"/>
      <c r="AC198" s="149" t="s">
        <v>202</v>
      </c>
      <c r="AD198" s="149" t="s">
        <v>5</v>
      </c>
      <c r="AE198" s="149" t="s">
        <v>157</v>
      </c>
      <c r="AF198" s="149" t="s">
        <v>157</v>
      </c>
      <c r="AG198" s="149" t="s">
        <v>158</v>
      </c>
      <c r="AH198" s="150" t="s">
        <v>159</v>
      </c>
      <c r="AI198" s="149" t="s">
        <v>160</v>
      </c>
      <c r="AJ198" s="149" t="s">
        <v>150</v>
      </c>
      <c r="AK198" s="170" t="s">
        <v>1277</v>
      </c>
      <c r="AL198" s="149">
        <v>2030</v>
      </c>
      <c r="AN198" s="150"/>
      <c r="AP198" s="149" t="s">
        <v>154</v>
      </c>
      <c r="AQ198" s="257" t="s">
        <v>547</v>
      </c>
      <c r="AU198" s="150"/>
      <c r="AV198" s="149" t="s">
        <v>168</v>
      </c>
      <c r="AW198" s="172" t="s">
        <v>312</v>
      </c>
      <c r="AX198" s="149" t="s">
        <v>158</v>
      </c>
      <c r="AY198" s="149" t="s">
        <v>154</v>
      </c>
      <c r="AZ198" s="149" t="s">
        <v>153</v>
      </c>
      <c r="BA198" s="149" t="s">
        <v>153</v>
      </c>
      <c r="BC198" s="150"/>
      <c r="BE198" s="173"/>
      <c r="BF198" s="150"/>
      <c r="BG198" s="283">
        <f t="shared" si="171"/>
        <v>0</v>
      </c>
      <c r="BH198" s="149">
        <f t="shared" si="172"/>
        <v>0</v>
      </c>
      <c r="BI198" s="149">
        <f t="shared" si="135"/>
        <v>0</v>
      </c>
      <c r="BJ198" s="280">
        <f t="shared" si="136"/>
        <v>0</v>
      </c>
      <c r="BK198" s="356">
        <f t="shared" si="173"/>
        <v>0</v>
      </c>
      <c r="BL198" s="149">
        <f t="shared" si="174"/>
        <v>0</v>
      </c>
      <c r="BM198" s="149">
        <f t="shared" si="137"/>
        <v>0</v>
      </c>
      <c r="BN198" s="278">
        <f t="shared" si="138"/>
        <v>0</v>
      </c>
      <c r="BO198" s="149">
        <f t="shared" si="175"/>
        <v>0</v>
      </c>
      <c r="BP198" s="149">
        <f t="shared" si="176"/>
        <v>0</v>
      </c>
      <c r="BQ198" s="149">
        <f t="shared" si="139"/>
        <v>0</v>
      </c>
      <c r="BR198" s="356">
        <f t="shared" si="177"/>
        <v>0</v>
      </c>
      <c r="BS198" s="149">
        <f t="shared" si="178"/>
        <v>0</v>
      </c>
      <c r="BT198" s="149">
        <f t="shared" si="140"/>
        <v>0</v>
      </c>
      <c r="BU198" s="356">
        <f t="shared" si="152"/>
        <v>0</v>
      </c>
      <c r="BV198" s="149">
        <f t="shared" si="153"/>
        <v>1</v>
      </c>
      <c r="BW198" s="113">
        <f t="shared" si="154"/>
        <v>0</v>
      </c>
      <c r="BX198" s="248">
        <f t="shared" si="155"/>
        <v>0</v>
      </c>
      <c r="BY198" s="175">
        <f t="shared" si="156"/>
        <v>1</v>
      </c>
      <c r="BZ198" s="356">
        <f t="shared" si="141"/>
        <v>0</v>
      </c>
      <c r="CA198" s="149">
        <f t="shared" si="142"/>
        <v>0</v>
      </c>
      <c r="CB198" s="149">
        <f t="shared" si="143"/>
        <v>0</v>
      </c>
      <c r="CC198" s="276">
        <f t="shared" si="144"/>
        <v>0</v>
      </c>
      <c r="CD198" s="248">
        <f t="shared" si="145"/>
        <v>0</v>
      </c>
      <c r="CE198" s="274">
        <f t="shared" si="179"/>
        <v>1</v>
      </c>
      <c r="CF198" s="356">
        <f t="shared" si="146"/>
        <v>0</v>
      </c>
      <c r="CG198" s="149">
        <f t="shared" si="147"/>
        <v>0</v>
      </c>
      <c r="CH198" s="150">
        <f t="shared" si="148"/>
        <v>0</v>
      </c>
      <c r="CI198" s="149">
        <f t="shared" si="157"/>
        <v>0</v>
      </c>
      <c r="CJ198" s="149">
        <f t="shared" si="158"/>
        <v>1</v>
      </c>
      <c r="CK198" s="149">
        <f t="shared" si="159"/>
        <v>0</v>
      </c>
      <c r="CL198" s="149">
        <f t="shared" si="160"/>
        <v>1</v>
      </c>
      <c r="CM198" s="149">
        <f t="shared" si="161"/>
        <v>1</v>
      </c>
      <c r="CN198" s="283">
        <f t="shared" si="149"/>
        <v>0</v>
      </c>
      <c r="CO198" s="149">
        <f t="shared" si="150"/>
        <v>0</v>
      </c>
      <c r="CP198" s="149">
        <f t="shared" si="151"/>
        <v>1</v>
      </c>
      <c r="CQ198" s="283" t="str">
        <f t="shared" si="162"/>
        <v/>
      </c>
      <c r="CR198" s="149" t="str">
        <f t="shared" si="163"/>
        <v xml:space="preserve"> </v>
      </c>
      <c r="CS198" s="149">
        <f t="shared" si="164"/>
        <v>0</v>
      </c>
      <c r="CT198" s="149">
        <v>0</v>
      </c>
      <c r="CU198" s="149">
        <v>1</v>
      </c>
      <c r="CV198" s="149">
        <v>0</v>
      </c>
      <c r="CW198" s="149">
        <v>1</v>
      </c>
      <c r="CX198" s="149">
        <v>0</v>
      </c>
      <c r="CY198" s="149">
        <v>0</v>
      </c>
      <c r="CZ198" s="149">
        <v>0</v>
      </c>
      <c r="DA198" s="149">
        <v>0</v>
      </c>
      <c r="DB198" s="149">
        <v>0</v>
      </c>
      <c r="DC198" s="149">
        <v>0</v>
      </c>
      <c r="DD198" s="149">
        <v>0</v>
      </c>
      <c r="DE198" s="149">
        <v>0</v>
      </c>
      <c r="DF198" s="149">
        <v>0</v>
      </c>
      <c r="DG198" s="149">
        <v>0</v>
      </c>
      <c r="DH198" s="149">
        <v>0</v>
      </c>
      <c r="DI198" s="149">
        <v>0</v>
      </c>
      <c r="DJ198" s="149">
        <v>1</v>
      </c>
      <c r="DK198" s="149">
        <v>1</v>
      </c>
      <c r="DL198" s="149">
        <v>1</v>
      </c>
      <c r="DM198" s="149">
        <v>1</v>
      </c>
      <c r="DN198" s="149">
        <v>0</v>
      </c>
      <c r="DO198" s="149">
        <v>1</v>
      </c>
      <c r="DP198" s="149">
        <v>0</v>
      </c>
      <c r="DQ198" s="149" t="s">
        <v>154</v>
      </c>
      <c r="DR198" s="149">
        <v>0</v>
      </c>
      <c r="DS198" s="149" t="s">
        <v>154</v>
      </c>
      <c r="DT198" s="149" t="s">
        <v>160</v>
      </c>
      <c r="DU198" s="149" t="s">
        <v>150</v>
      </c>
      <c r="DV198" s="149">
        <v>0</v>
      </c>
      <c r="DW198" s="149" t="str">
        <f t="shared" si="165"/>
        <v>N</v>
      </c>
      <c r="DX198" s="149" t="str">
        <f t="shared" si="166"/>
        <v/>
      </c>
      <c r="DY198" s="149" t="str">
        <f t="shared" si="167"/>
        <v>N</v>
      </c>
      <c r="DZ198" s="149" t="str">
        <f t="shared" si="168"/>
        <v>Y</v>
      </c>
      <c r="EA198" s="149" t="str">
        <f t="shared" si="169"/>
        <v>Not Specified</v>
      </c>
      <c r="EC198" s="149">
        <f t="shared" si="170"/>
        <v>0</v>
      </c>
    </row>
    <row r="199" spans="1:133" s="149" customFormat="1" ht="16.5" customHeight="1">
      <c r="A199" s="149">
        <v>196</v>
      </c>
      <c r="B199" s="149">
        <v>248</v>
      </c>
      <c r="C199" s="150" t="s">
        <v>1278</v>
      </c>
      <c r="D199" s="149" t="s">
        <v>213</v>
      </c>
      <c r="E199" s="149" t="s">
        <v>214</v>
      </c>
      <c r="F199" s="149" t="s">
        <v>175</v>
      </c>
      <c r="G199" s="149" t="s">
        <v>176</v>
      </c>
      <c r="H199" s="168" t="s">
        <v>1279</v>
      </c>
      <c r="I199" s="149" t="s">
        <v>1280</v>
      </c>
      <c r="J199" s="149">
        <v>0.37</v>
      </c>
      <c r="K199" s="149" t="s">
        <v>1281</v>
      </c>
      <c r="L199" s="149">
        <v>72000</v>
      </c>
      <c r="M199" s="150">
        <v>16</v>
      </c>
      <c r="N199" s="149" t="s">
        <v>154</v>
      </c>
      <c r="O199" s="149" t="s">
        <v>153</v>
      </c>
      <c r="P199" s="150" t="s">
        <v>153</v>
      </c>
      <c r="Q199" s="149" t="s">
        <v>150</v>
      </c>
      <c r="R199" s="149" t="s">
        <v>150</v>
      </c>
      <c r="S199" s="149" t="s">
        <v>151</v>
      </c>
      <c r="T199" s="149" t="s">
        <v>152</v>
      </c>
      <c r="U199" s="151">
        <v>2030</v>
      </c>
      <c r="V199" s="149" t="s">
        <v>151</v>
      </c>
      <c r="W199" s="149" t="s">
        <v>152</v>
      </c>
      <c r="X199" s="152">
        <v>2050</v>
      </c>
      <c r="Y199" s="149" t="s">
        <v>150</v>
      </c>
      <c r="Z199" s="149" t="s">
        <v>151</v>
      </c>
      <c r="AA199" s="150">
        <v>2050</v>
      </c>
      <c r="AC199" s="149" t="s">
        <v>167</v>
      </c>
      <c r="AD199" s="149" t="s">
        <v>6</v>
      </c>
      <c r="AE199" s="149" t="s">
        <v>157</v>
      </c>
      <c r="AF199" s="149" t="s">
        <v>157</v>
      </c>
      <c r="AG199" s="149" t="s">
        <v>157</v>
      </c>
      <c r="AH199" s="150" t="s">
        <v>218</v>
      </c>
      <c r="AJ199" s="149" t="s">
        <v>154</v>
      </c>
      <c r="AK199" s="170" t="s">
        <v>153</v>
      </c>
      <c r="AN199" s="150"/>
      <c r="AO199" s="149" t="s">
        <v>219</v>
      </c>
      <c r="AP199" s="149" t="s">
        <v>150</v>
      </c>
      <c r="AQ199" s="149" t="s">
        <v>218</v>
      </c>
      <c r="AR199" s="149" t="s">
        <v>1282</v>
      </c>
      <c r="AS199" s="149">
        <v>2050</v>
      </c>
      <c r="AU199" s="150"/>
      <c r="AV199" s="149" t="s">
        <v>168</v>
      </c>
      <c r="AW199" s="172" t="s">
        <v>168</v>
      </c>
      <c r="AX199" s="149" t="s">
        <v>158</v>
      </c>
      <c r="AY199" s="149" t="s">
        <v>154</v>
      </c>
      <c r="AZ199" s="149" t="s">
        <v>153</v>
      </c>
      <c r="BA199" s="149" t="s">
        <v>153</v>
      </c>
      <c r="BC199" s="150"/>
      <c r="BE199" s="173"/>
      <c r="BF199" s="150"/>
      <c r="BG199" s="283">
        <f t="shared" si="171"/>
        <v>0</v>
      </c>
      <c r="BH199" s="149">
        <f t="shared" si="172"/>
        <v>0</v>
      </c>
      <c r="BI199" s="149">
        <f t="shared" si="135"/>
        <v>0</v>
      </c>
      <c r="BJ199" s="280">
        <f t="shared" si="136"/>
        <v>0</v>
      </c>
      <c r="BK199" s="356">
        <f t="shared" si="173"/>
        <v>0</v>
      </c>
      <c r="BL199" s="149">
        <f t="shared" si="174"/>
        <v>1</v>
      </c>
      <c r="BM199" s="149">
        <f t="shared" si="137"/>
        <v>0</v>
      </c>
      <c r="BN199" s="278">
        <f t="shared" si="138"/>
        <v>1</v>
      </c>
      <c r="BO199" s="149">
        <f t="shared" si="175"/>
        <v>0</v>
      </c>
      <c r="BP199" s="149">
        <f t="shared" si="176"/>
        <v>0</v>
      </c>
      <c r="BQ199" s="149">
        <f t="shared" si="139"/>
        <v>1</v>
      </c>
      <c r="BR199" s="356">
        <f t="shared" si="177"/>
        <v>0</v>
      </c>
      <c r="BS199" s="149">
        <f t="shared" si="178"/>
        <v>0</v>
      </c>
      <c r="BT199" s="149">
        <f t="shared" si="140"/>
        <v>1</v>
      </c>
      <c r="BU199" s="356">
        <f t="shared" si="152"/>
        <v>0</v>
      </c>
      <c r="BV199" s="149">
        <f t="shared" si="153"/>
        <v>0</v>
      </c>
      <c r="BW199" s="113">
        <f t="shared" si="154"/>
        <v>0</v>
      </c>
      <c r="BX199" s="248">
        <f t="shared" si="155"/>
        <v>0</v>
      </c>
      <c r="BY199" s="175">
        <f t="shared" si="156"/>
        <v>0</v>
      </c>
      <c r="BZ199" s="356">
        <f t="shared" si="141"/>
        <v>0</v>
      </c>
      <c r="CA199" s="149">
        <f t="shared" si="142"/>
        <v>0</v>
      </c>
      <c r="CB199" s="149">
        <f t="shared" si="143"/>
        <v>1</v>
      </c>
      <c r="CC199" s="276">
        <f t="shared" si="144"/>
        <v>1</v>
      </c>
      <c r="CD199" s="248">
        <f t="shared" si="145"/>
        <v>1</v>
      </c>
      <c r="CE199" s="274">
        <f t="shared" si="179"/>
        <v>1</v>
      </c>
      <c r="CF199" s="356">
        <f t="shared" si="146"/>
        <v>0</v>
      </c>
      <c r="CG199" s="149">
        <f t="shared" si="147"/>
        <v>0</v>
      </c>
      <c r="CH199" s="150">
        <f t="shared" si="148"/>
        <v>0</v>
      </c>
      <c r="CI199" s="149">
        <f t="shared" si="157"/>
        <v>0</v>
      </c>
      <c r="CJ199" s="149">
        <f t="shared" si="158"/>
        <v>1</v>
      </c>
      <c r="CK199" s="149">
        <f t="shared" si="159"/>
        <v>1</v>
      </c>
      <c r="CL199" s="149">
        <f t="shared" si="160"/>
        <v>2</v>
      </c>
      <c r="CM199" s="149">
        <f t="shared" si="161"/>
        <v>1</v>
      </c>
      <c r="CN199" s="283">
        <f t="shared" si="149"/>
        <v>0</v>
      </c>
      <c r="CO199" s="149">
        <f t="shared" si="150"/>
        <v>0</v>
      </c>
      <c r="CP199" s="149">
        <f t="shared" si="151"/>
        <v>1</v>
      </c>
      <c r="CQ199" s="283">
        <f t="shared" si="162"/>
        <v>1</v>
      </c>
      <c r="CR199" s="149" t="str">
        <f t="shared" si="163"/>
        <v>2050 2050</v>
      </c>
      <c r="CS199" s="149">
        <f t="shared" si="164"/>
        <v>2050</v>
      </c>
      <c r="CT199" s="149">
        <v>0</v>
      </c>
      <c r="CU199" s="149">
        <v>0</v>
      </c>
      <c r="CV199" s="149">
        <v>0</v>
      </c>
      <c r="CW199" s="149">
        <v>0</v>
      </c>
      <c r="CX199" s="149">
        <v>0</v>
      </c>
      <c r="CY199" s="149">
        <v>0</v>
      </c>
      <c r="CZ199" s="149">
        <v>1</v>
      </c>
      <c r="DA199" s="149">
        <v>1</v>
      </c>
      <c r="DB199" s="149">
        <v>0</v>
      </c>
      <c r="DC199" s="149">
        <v>1</v>
      </c>
      <c r="DD199" s="149">
        <v>0</v>
      </c>
      <c r="DE199" s="149">
        <v>1</v>
      </c>
      <c r="DF199" s="149">
        <v>0</v>
      </c>
      <c r="DG199" s="149">
        <v>0</v>
      </c>
      <c r="DH199" s="149">
        <v>0</v>
      </c>
      <c r="DI199" s="149">
        <v>0</v>
      </c>
      <c r="DJ199" s="149">
        <v>1</v>
      </c>
      <c r="DK199" s="149">
        <v>0</v>
      </c>
      <c r="DL199" s="149">
        <v>1</v>
      </c>
      <c r="DM199" s="149">
        <v>1</v>
      </c>
      <c r="DN199" s="149">
        <v>0</v>
      </c>
      <c r="DO199" s="149">
        <v>1</v>
      </c>
      <c r="DP199" s="149">
        <v>0</v>
      </c>
      <c r="DQ199" s="149" t="s">
        <v>150</v>
      </c>
      <c r="DR199" s="149" t="s">
        <v>157</v>
      </c>
      <c r="DS199" s="149" t="s">
        <v>7859</v>
      </c>
      <c r="DT199" s="149" t="s">
        <v>154</v>
      </c>
      <c r="DU199" s="149">
        <v>0</v>
      </c>
      <c r="DV199" s="149" t="s">
        <v>150</v>
      </c>
      <c r="DW199" s="149" t="str">
        <f t="shared" si="165"/>
        <v>Y</v>
      </c>
      <c r="DX199" s="149" t="str">
        <f t="shared" si="166"/>
        <v>Targets set</v>
      </c>
      <c r="DY199" s="149" t="str">
        <f t="shared" si="167"/>
        <v>Y</v>
      </c>
      <c r="DZ199" s="149" t="str">
        <f t="shared" si="168"/>
        <v>N</v>
      </c>
      <c r="EA199" s="149" t="str">
        <f t="shared" si="169"/>
        <v>Not Specified</v>
      </c>
      <c r="EC199" s="149">
        <f t="shared" si="170"/>
        <v>2050</v>
      </c>
    </row>
    <row r="200" spans="1:133" s="149" customFormat="1" ht="16.5" customHeight="1">
      <c r="A200" s="149">
        <v>197</v>
      </c>
      <c r="B200" s="149">
        <v>201</v>
      </c>
      <c r="C200" s="150" t="s">
        <v>1283</v>
      </c>
      <c r="D200" s="149" t="s">
        <v>173</v>
      </c>
      <c r="E200" s="149" t="s">
        <v>174</v>
      </c>
      <c r="F200" s="149" t="s">
        <v>342</v>
      </c>
      <c r="G200" s="149" t="s">
        <v>176</v>
      </c>
      <c r="H200" s="168" t="s">
        <v>1284</v>
      </c>
      <c r="I200" s="149" t="s">
        <v>1285</v>
      </c>
      <c r="J200" s="149">
        <v>0</v>
      </c>
      <c r="K200" s="149" t="s">
        <v>1286</v>
      </c>
      <c r="L200" s="149">
        <v>48440</v>
      </c>
      <c r="M200" s="150">
        <v>31</v>
      </c>
      <c r="N200" s="149" t="s">
        <v>154</v>
      </c>
      <c r="O200" s="149" t="s">
        <v>153</v>
      </c>
      <c r="P200" s="150" t="s">
        <v>153</v>
      </c>
      <c r="Q200" s="149" t="s">
        <v>154</v>
      </c>
      <c r="R200" s="149" t="s">
        <v>154</v>
      </c>
      <c r="S200" s="149" t="s">
        <v>153</v>
      </c>
      <c r="T200" s="149" t="s">
        <v>153</v>
      </c>
      <c r="U200" s="151" t="s">
        <v>153</v>
      </c>
      <c r="V200" s="149" t="s">
        <v>153</v>
      </c>
      <c r="W200" s="149" t="s">
        <v>153</v>
      </c>
      <c r="X200" s="152" t="s">
        <v>153</v>
      </c>
      <c r="Y200" s="149" t="s">
        <v>153</v>
      </c>
      <c r="Z200" s="149" t="s">
        <v>153</v>
      </c>
      <c r="AA200" s="150"/>
      <c r="AC200" s="149" t="s">
        <v>202</v>
      </c>
      <c r="AD200" s="149" t="s">
        <v>5</v>
      </c>
      <c r="AE200" s="149" t="s">
        <v>157</v>
      </c>
      <c r="AF200" s="149" t="s">
        <v>157</v>
      </c>
      <c r="AG200" s="149" t="s">
        <v>157</v>
      </c>
      <c r="AH200" s="150" t="s">
        <v>218</v>
      </c>
      <c r="AI200" s="149" t="s">
        <v>219</v>
      </c>
      <c r="AJ200" s="149" t="s">
        <v>150</v>
      </c>
      <c r="AK200" s="170" t="s">
        <v>1287</v>
      </c>
      <c r="AL200" s="149">
        <v>2050</v>
      </c>
      <c r="AN200" s="150"/>
      <c r="AP200" s="149" t="s">
        <v>154</v>
      </c>
      <c r="AQ200" s="149" t="s">
        <v>153</v>
      </c>
      <c r="AR200" s="149" t="s">
        <v>153</v>
      </c>
      <c r="AU200" s="150"/>
      <c r="AV200" s="149" t="s">
        <v>157</v>
      </c>
      <c r="AW200" s="172" t="s">
        <v>171</v>
      </c>
      <c r="AX200" s="149" t="s">
        <v>158</v>
      </c>
      <c r="AY200" s="149" t="s">
        <v>154</v>
      </c>
      <c r="AZ200" s="149" t="s">
        <v>153</v>
      </c>
      <c r="BA200" s="149" t="s">
        <v>153</v>
      </c>
      <c r="BC200" s="150"/>
      <c r="BE200" s="173"/>
      <c r="BF200" s="150"/>
      <c r="BG200" s="283">
        <f t="shared" si="171"/>
        <v>0</v>
      </c>
      <c r="BH200" s="149">
        <f t="shared" si="172"/>
        <v>0</v>
      </c>
      <c r="BI200" s="149">
        <f t="shared" si="135"/>
        <v>0</v>
      </c>
      <c r="BJ200" s="280">
        <f t="shared" si="136"/>
        <v>0</v>
      </c>
      <c r="BK200" s="356">
        <f t="shared" si="173"/>
        <v>0</v>
      </c>
      <c r="BL200" s="149">
        <f t="shared" si="174"/>
        <v>0</v>
      </c>
      <c r="BM200" s="149">
        <f t="shared" si="137"/>
        <v>0</v>
      </c>
      <c r="BN200" s="278">
        <f t="shared" si="138"/>
        <v>0</v>
      </c>
      <c r="BO200" s="149">
        <f t="shared" si="175"/>
        <v>0</v>
      </c>
      <c r="BP200" s="149">
        <f t="shared" si="176"/>
        <v>0</v>
      </c>
      <c r="BQ200" s="149">
        <f t="shared" si="139"/>
        <v>0</v>
      </c>
      <c r="BR200" s="356">
        <f t="shared" si="177"/>
        <v>0</v>
      </c>
      <c r="BS200" s="149">
        <f t="shared" si="178"/>
        <v>0</v>
      </c>
      <c r="BT200" s="149">
        <f t="shared" si="140"/>
        <v>0</v>
      </c>
      <c r="BU200" s="356">
        <f t="shared" si="152"/>
        <v>0</v>
      </c>
      <c r="BV200" s="149">
        <f t="shared" si="153"/>
        <v>0</v>
      </c>
      <c r="BW200" s="113">
        <f t="shared" si="154"/>
        <v>1</v>
      </c>
      <c r="BX200" s="248">
        <f t="shared" si="155"/>
        <v>0</v>
      </c>
      <c r="BY200" s="175">
        <f t="shared" si="156"/>
        <v>1</v>
      </c>
      <c r="BZ200" s="356">
        <f t="shared" si="141"/>
        <v>0</v>
      </c>
      <c r="CA200" s="149">
        <f t="shared" si="142"/>
        <v>0</v>
      </c>
      <c r="CB200" s="149">
        <f t="shared" si="143"/>
        <v>0</v>
      </c>
      <c r="CC200" s="276">
        <f t="shared" si="144"/>
        <v>0</v>
      </c>
      <c r="CD200" s="248">
        <f t="shared" si="145"/>
        <v>0</v>
      </c>
      <c r="CE200" s="274">
        <f t="shared" si="179"/>
        <v>1</v>
      </c>
      <c r="CF200" s="356">
        <f t="shared" si="146"/>
        <v>0</v>
      </c>
      <c r="CG200" s="149">
        <f t="shared" si="147"/>
        <v>0</v>
      </c>
      <c r="CH200" s="150">
        <f t="shared" si="148"/>
        <v>0</v>
      </c>
      <c r="CI200" s="149">
        <f t="shared" si="157"/>
        <v>0</v>
      </c>
      <c r="CJ200" s="149">
        <f t="shared" si="158"/>
        <v>0</v>
      </c>
      <c r="CK200" s="149">
        <f t="shared" si="159"/>
        <v>1</v>
      </c>
      <c r="CL200" s="149">
        <f t="shared" si="160"/>
        <v>1</v>
      </c>
      <c r="CM200" s="149">
        <f t="shared" si="161"/>
        <v>1</v>
      </c>
      <c r="CN200" s="283">
        <f t="shared" si="149"/>
        <v>1</v>
      </c>
      <c r="CO200" s="149">
        <f t="shared" si="150"/>
        <v>0</v>
      </c>
      <c r="CP200" s="149">
        <f t="shared" si="151"/>
        <v>0</v>
      </c>
      <c r="CQ200" s="283" t="str">
        <f t="shared" si="162"/>
        <v/>
      </c>
      <c r="CR200" s="149" t="str">
        <f t="shared" si="163"/>
        <v xml:space="preserve"> </v>
      </c>
      <c r="CS200" s="149">
        <f t="shared" si="164"/>
        <v>0</v>
      </c>
      <c r="CT200" s="149">
        <v>0</v>
      </c>
      <c r="CU200" s="149">
        <v>0</v>
      </c>
      <c r="CV200" s="149">
        <v>0</v>
      </c>
      <c r="CW200" s="149">
        <v>0</v>
      </c>
      <c r="CX200" s="149">
        <v>0</v>
      </c>
      <c r="CY200" s="149">
        <v>0</v>
      </c>
      <c r="CZ200" s="149">
        <v>0</v>
      </c>
      <c r="DA200" s="149">
        <v>0</v>
      </c>
      <c r="DB200" s="149">
        <v>0</v>
      </c>
      <c r="DC200" s="149">
        <v>0</v>
      </c>
      <c r="DD200" s="149">
        <v>0</v>
      </c>
      <c r="DE200" s="149">
        <v>0</v>
      </c>
      <c r="DF200" s="149">
        <v>0</v>
      </c>
      <c r="DG200" s="149">
        <v>0</v>
      </c>
      <c r="DH200" s="149">
        <v>0</v>
      </c>
      <c r="DI200" s="149">
        <v>0</v>
      </c>
      <c r="DJ200" s="149">
        <v>0</v>
      </c>
      <c r="DK200" s="149">
        <v>0</v>
      </c>
      <c r="DL200" s="149">
        <v>0</v>
      </c>
      <c r="DM200" s="149">
        <v>0</v>
      </c>
      <c r="DN200" s="149">
        <v>0</v>
      </c>
      <c r="DO200" s="149">
        <v>0</v>
      </c>
      <c r="DP200" s="149">
        <v>0</v>
      </c>
      <c r="DQ200" s="149" t="s">
        <v>154</v>
      </c>
      <c r="DR200" s="149">
        <v>0</v>
      </c>
      <c r="DS200" s="149" t="s">
        <v>7858</v>
      </c>
      <c r="DT200" s="149" t="s">
        <v>180</v>
      </c>
      <c r="DU200" s="149" t="s">
        <v>3005</v>
      </c>
      <c r="DV200" s="149">
        <v>0</v>
      </c>
      <c r="DW200" s="149" t="str">
        <f t="shared" si="165"/>
        <v>N</v>
      </c>
      <c r="DX200" s="149" t="str">
        <f t="shared" si="166"/>
        <v/>
      </c>
      <c r="DY200" s="149" t="str">
        <f t="shared" si="167"/>
        <v>N</v>
      </c>
      <c r="DZ200" s="149" t="str">
        <f t="shared" si="168"/>
        <v>Y</v>
      </c>
      <c r="EA200" s="149" t="str">
        <f t="shared" si="169"/>
        <v>Yes</v>
      </c>
      <c r="EC200" s="149">
        <f t="shared" si="170"/>
        <v>0</v>
      </c>
    </row>
    <row r="201" spans="1:133" s="149" customFormat="1" ht="16.5" customHeight="1">
      <c r="A201" s="149">
        <v>198</v>
      </c>
      <c r="B201" s="149">
        <v>184</v>
      </c>
      <c r="C201" s="150" t="s">
        <v>1288</v>
      </c>
      <c r="D201" s="149" t="s">
        <v>314</v>
      </c>
      <c r="E201" s="149" t="s">
        <v>229</v>
      </c>
      <c r="F201" s="149" t="s">
        <v>264</v>
      </c>
      <c r="G201" s="149" t="s">
        <v>176</v>
      </c>
      <c r="H201" s="168" t="s">
        <v>1289</v>
      </c>
      <c r="I201" s="149" t="s">
        <v>1290</v>
      </c>
      <c r="J201" s="149">
        <v>0.037</v>
      </c>
      <c r="K201" s="149" t="s">
        <v>1291</v>
      </c>
      <c r="L201" s="149">
        <v>69111</v>
      </c>
      <c r="M201" s="150">
        <v>17</v>
      </c>
      <c r="N201" s="149" t="s">
        <v>154</v>
      </c>
      <c r="O201" s="149" t="s">
        <v>153</v>
      </c>
      <c r="P201" s="150" t="s">
        <v>153</v>
      </c>
      <c r="Q201" s="149" t="s">
        <v>150</v>
      </c>
      <c r="R201" s="149" t="s">
        <v>150</v>
      </c>
      <c r="S201" s="149" t="s">
        <v>151</v>
      </c>
      <c r="T201" s="149" t="s">
        <v>152</v>
      </c>
      <c r="U201" s="151">
        <v>2030</v>
      </c>
      <c r="V201" s="149" t="s">
        <v>151</v>
      </c>
      <c r="W201" s="149" t="s">
        <v>152</v>
      </c>
      <c r="X201" s="152">
        <v>2050</v>
      </c>
      <c r="Y201" s="149" t="s">
        <v>150</v>
      </c>
      <c r="Z201" s="149" t="s">
        <v>151</v>
      </c>
      <c r="AA201" s="150">
        <v>2050</v>
      </c>
      <c r="AC201" s="149" t="s">
        <v>167</v>
      </c>
      <c r="AD201" s="149" t="s">
        <v>6</v>
      </c>
      <c r="AE201" s="149" t="s">
        <v>157</v>
      </c>
      <c r="AF201" s="149" t="s">
        <v>157</v>
      </c>
      <c r="AG201" s="149" t="s">
        <v>157</v>
      </c>
      <c r="AH201" s="150" t="s">
        <v>218</v>
      </c>
      <c r="AJ201" s="149" t="s">
        <v>154</v>
      </c>
      <c r="AK201" s="170" t="s">
        <v>153</v>
      </c>
      <c r="AN201" s="150"/>
      <c r="AO201" s="149" t="s">
        <v>219</v>
      </c>
      <c r="AP201" s="149" t="s">
        <v>150</v>
      </c>
      <c r="AQ201" s="149" t="s">
        <v>218</v>
      </c>
      <c r="AR201" s="149" t="s">
        <v>1292</v>
      </c>
      <c r="AS201" s="149">
        <v>2050</v>
      </c>
      <c r="AU201" s="150"/>
      <c r="AV201" s="149" t="s">
        <v>168</v>
      </c>
      <c r="AW201" s="172" t="s">
        <v>168</v>
      </c>
      <c r="AX201" s="149" t="s">
        <v>158</v>
      </c>
      <c r="AY201" s="149" t="s">
        <v>154</v>
      </c>
      <c r="AZ201" s="149" t="s">
        <v>153</v>
      </c>
      <c r="BA201" s="149" t="s">
        <v>153</v>
      </c>
      <c r="BC201" s="150"/>
      <c r="BE201" s="173"/>
      <c r="BF201" s="150"/>
      <c r="BG201" s="283">
        <f t="shared" si="171"/>
        <v>0</v>
      </c>
      <c r="BH201" s="149">
        <f t="shared" si="172"/>
        <v>0</v>
      </c>
      <c r="BI201" s="149">
        <f t="shared" si="135"/>
        <v>0</v>
      </c>
      <c r="BJ201" s="280">
        <f t="shared" si="136"/>
        <v>0</v>
      </c>
      <c r="BK201" s="356">
        <f t="shared" si="173"/>
        <v>0</v>
      </c>
      <c r="BL201" s="149">
        <f t="shared" si="174"/>
        <v>1</v>
      </c>
      <c r="BM201" s="149">
        <f t="shared" si="137"/>
        <v>0</v>
      </c>
      <c r="BN201" s="278">
        <f t="shared" si="138"/>
        <v>1</v>
      </c>
      <c r="BO201" s="149">
        <f t="shared" si="175"/>
        <v>0</v>
      </c>
      <c r="BP201" s="149">
        <f t="shared" si="176"/>
        <v>0</v>
      </c>
      <c r="BQ201" s="149">
        <f t="shared" si="139"/>
        <v>1</v>
      </c>
      <c r="BR201" s="356">
        <f t="shared" si="177"/>
        <v>0</v>
      </c>
      <c r="BS201" s="149">
        <f t="shared" si="178"/>
        <v>0</v>
      </c>
      <c r="BT201" s="149">
        <f t="shared" si="140"/>
        <v>1</v>
      </c>
      <c r="BU201" s="356">
        <f t="shared" si="152"/>
        <v>0</v>
      </c>
      <c r="BV201" s="149">
        <f t="shared" si="153"/>
        <v>0</v>
      </c>
      <c r="BW201" s="113">
        <f t="shared" si="154"/>
        <v>0</v>
      </c>
      <c r="BX201" s="248">
        <f t="shared" si="155"/>
        <v>0</v>
      </c>
      <c r="BY201" s="175">
        <f t="shared" si="156"/>
        <v>0</v>
      </c>
      <c r="BZ201" s="356">
        <f t="shared" si="141"/>
        <v>0</v>
      </c>
      <c r="CA201" s="149">
        <f t="shared" si="142"/>
        <v>0</v>
      </c>
      <c r="CB201" s="149">
        <f t="shared" si="143"/>
        <v>1</v>
      </c>
      <c r="CC201" s="276">
        <f t="shared" si="144"/>
        <v>1</v>
      </c>
      <c r="CD201" s="248">
        <f t="shared" si="145"/>
        <v>1</v>
      </c>
      <c r="CE201" s="274">
        <f t="shared" si="179"/>
        <v>1</v>
      </c>
      <c r="CF201" s="356">
        <f t="shared" si="146"/>
        <v>0</v>
      </c>
      <c r="CG201" s="149">
        <f t="shared" si="147"/>
        <v>0</v>
      </c>
      <c r="CH201" s="150">
        <f t="shared" si="148"/>
        <v>0</v>
      </c>
      <c r="CI201" s="149">
        <f t="shared" si="157"/>
        <v>0</v>
      </c>
      <c r="CJ201" s="149">
        <f t="shared" si="158"/>
        <v>1</v>
      </c>
      <c r="CK201" s="149">
        <f t="shared" si="159"/>
        <v>1</v>
      </c>
      <c r="CL201" s="149">
        <f t="shared" si="160"/>
        <v>2</v>
      </c>
      <c r="CM201" s="149">
        <f t="shared" si="161"/>
        <v>1</v>
      </c>
      <c r="CN201" s="283">
        <f t="shared" si="149"/>
        <v>0</v>
      </c>
      <c r="CO201" s="149">
        <f t="shared" si="150"/>
        <v>0</v>
      </c>
      <c r="CP201" s="149">
        <f t="shared" si="151"/>
        <v>1</v>
      </c>
      <c r="CQ201" s="283">
        <f t="shared" si="162"/>
        <v>1</v>
      </c>
      <c r="CR201" s="149" t="str">
        <f t="shared" si="163"/>
        <v>2050 2050</v>
      </c>
      <c r="CS201" s="149">
        <f t="shared" si="164"/>
        <v>2050</v>
      </c>
      <c r="CT201" s="149">
        <v>0</v>
      </c>
      <c r="CU201" s="149">
        <v>0</v>
      </c>
      <c r="CV201" s="149">
        <v>0</v>
      </c>
      <c r="CW201" s="149">
        <v>0</v>
      </c>
      <c r="CX201" s="149">
        <v>0</v>
      </c>
      <c r="CY201" s="149">
        <v>0</v>
      </c>
      <c r="CZ201" s="149">
        <v>1</v>
      </c>
      <c r="DA201" s="149">
        <v>1</v>
      </c>
      <c r="DB201" s="149">
        <v>0</v>
      </c>
      <c r="DC201" s="149">
        <v>1</v>
      </c>
      <c r="DD201" s="149">
        <v>0</v>
      </c>
      <c r="DE201" s="149">
        <v>1</v>
      </c>
      <c r="DF201" s="149">
        <v>0</v>
      </c>
      <c r="DG201" s="149">
        <v>0</v>
      </c>
      <c r="DH201" s="149">
        <v>0</v>
      </c>
      <c r="DI201" s="149">
        <v>0</v>
      </c>
      <c r="DJ201" s="149">
        <v>1</v>
      </c>
      <c r="DK201" s="149">
        <v>0</v>
      </c>
      <c r="DL201" s="149">
        <v>1</v>
      </c>
      <c r="DM201" s="149">
        <v>1</v>
      </c>
      <c r="DN201" s="149">
        <v>0</v>
      </c>
      <c r="DO201" s="149">
        <v>1</v>
      </c>
      <c r="DP201" s="149">
        <v>0</v>
      </c>
      <c r="DQ201" s="149" t="s">
        <v>154</v>
      </c>
      <c r="DR201" s="149" t="s">
        <v>158</v>
      </c>
      <c r="DS201" s="149" t="s">
        <v>160</v>
      </c>
      <c r="DT201" s="149" t="s">
        <v>7858</v>
      </c>
      <c r="DU201" s="149">
        <v>0</v>
      </c>
      <c r="DV201" s="149" t="s">
        <v>7000</v>
      </c>
      <c r="DW201" s="149" t="str">
        <f t="shared" si="165"/>
        <v>Y</v>
      </c>
      <c r="DX201" s="149" t="str">
        <f t="shared" si="166"/>
        <v>Targets set</v>
      </c>
      <c r="DY201" s="149" t="str">
        <f t="shared" si="167"/>
        <v>Y</v>
      </c>
      <c r="DZ201" s="149" t="str">
        <f t="shared" si="168"/>
        <v>N</v>
      </c>
      <c r="EA201" s="149" t="str">
        <f t="shared" si="169"/>
        <v>Not Specified</v>
      </c>
      <c r="EC201" s="149">
        <f t="shared" si="170"/>
        <v>2050</v>
      </c>
    </row>
    <row r="202" spans="1:133" s="149" customFormat="1" ht="16.5" customHeight="1">
      <c r="A202" s="149">
        <v>199</v>
      </c>
      <c r="B202" s="149">
        <v>173</v>
      </c>
      <c r="C202" s="150" t="s">
        <v>1293</v>
      </c>
      <c r="D202" s="149" t="s">
        <v>1294</v>
      </c>
      <c r="E202" s="149" t="s">
        <v>1294</v>
      </c>
      <c r="F202" s="149" t="s">
        <v>175</v>
      </c>
      <c r="G202" s="149" t="s">
        <v>176</v>
      </c>
      <c r="H202" s="168" t="s">
        <v>1295</v>
      </c>
      <c r="I202" s="149" t="s">
        <v>1296</v>
      </c>
      <c r="J202" s="149">
        <v>-0.441</v>
      </c>
      <c r="K202" s="149" t="s">
        <v>1297</v>
      </c>
      <c r="L202" s="149">
        <v>95918</v>
      </c>
      <c r="M202" s="150">
        <v>11</v>
      </c>
      <c r="N202" s="149" t="s">
        <v>154</v>
      </c>
      <c r="O202" s="149" t="s">
        <v>153</v>
      </c>
      <c r="P202" s="150" t="s">
        <v>153</v>
      </c>
      <c r="Q202" s="149" t="s">
        <v>154</v>
      </c>
      <c r="R202" s="149" t="s">
        <v>154</v>
      </c>
      <c r="S202" s="149" t="s">
        <v>153</v>
      </c>
      <c r="T202" s="149" t="s">
        <v>153</v>
      </c>
      <c r="U202" s="151" t="s">
        <v>153</v>
      </c>
      <c r="V202" s="149" t="s">
        <v>153</v>
      </c>
      <c r="W202" s="149" t="s">
        <v>153</v>
      </c>
      <c r="X202" s="152" t="s">
        <v>153</v>
      </c>
      <c r="Y202" s="149" t="s">
        <v>153</v>
      </c>
      <c r="Z202" s="149" t="s">
        <v>153</v>
      </c>
      <c r="AA202" s="150"/>
      <c r="AC202" s="149" t="s">
        <v>153</v>
      </c>
      <c r="AD202" s="149" t="s">
        <v>153</v>
      </c>
      <c r="AE202" s="149" t="s">
        <v>153</v>
      </c>
      <c r="AF202" s="149" t="s">
        <v>153</v>
      </c>
      <c r="AG202" s="149" t="s">
        <v>153</v>
      </c>
      <c r="AH202" s="150" t="s">
        <v>153</v>
      </c>
      <c r="AI202" s="149" t="s">
        <v>180</v>
      </c>
      <c r="AJ202" s="149" t="s">
        <v>154</v>
      </c>
      <c r="AK202" s="170" t="s">
        <v>153</v>
      </c>
      <c r="AL202" s="149">
        <v>2060</v>
      </c>
      <c r="AM202" s="255" t="s">
        <v>1298</v>
      </c>
      <c r="AN202" s="265" t="s">
        <v>1299</v>
      </c>
      <c r="AP202" s="149" t="s">
        <v>154</v>
      </c>
      <c r="AQ202" s="149" t="s">
        <v>153</v>
      </c>
      <c r="AR202" s="149" t="s">
        <v>153</v>
      </c>
      <c r="AU202" s="150"/>
      <c r="AV202" s="188" t="s">
        <v>168</v>
      </c>
      <c r="AW202" s="172" t="s">
        <v>153</v>
      </c>
      <c r="AX202" s="149" t="s">
        <v>153</v>
      </c>
      <c r="AY202" s="149" t="s">
        <v>154</v>
      </c>
      <c r="AZ202" s="149" t="s">
        <v>153</v>
      </c>
      <c r="BA202" s="149" t="s">
        <v>153</v>
      </c>
      <c r="BC202" s="150"/>
      <c r="BE202" s="173"/>
      <c r="BF202" s="150"/>
      <c r="BG202" s="283">
        <f t="shared" si="171"/>
        <v>0</v>
      </c>
      <c r="BH202" s="149">
        <f t="shared" si="172"/>
        <v>0</v>
      </c>
      <c r="BI202" s="149">
        <f t="shared" si="135"/>
        <v>0</v>
      </c>
      <c r="BJ202" s="280">
        <f t="shared" si="136"/>
        <v>0</v>
      </c>
      <c r="BK202" s="356">
        <f t="shared" si="173"/>
        <v>0</v>
      </c>
      <c r="BL202" s="149">
        <f t="shared" si="174"/>
        <v>0</v>
      </c>
      <c r="BM202" s="149">
        <f t="shared" si="137"/>
        <v>0</v>
      </c>
      <c r="BN202" s="278">
        <f t="shared" si="138"/>
        <v>0</v>
      </c>
      <c r="BO202" s="149">
        <f t="shared" si="175"/>
        <v>0</v>
      </c>
      <c r="BP202" s="149">
        <f t="shared" si="176"/>
        <v>0</v>
      </c>
      <c r="BQ202" s="149">
        <f t="shared" si="139"/>
        <v>0</v>
      </c>
      <c r="BR202" s="356">
        <f t="shared" si="177"/>
        <v>0</v>
      </c>
      <c r="BS202" s="149">
        <f t="shared" si="178"/>
        <v>0</v>
      </c>
      <c r="BT202" s="149">
        <f t="shared" si="140"/>
        <v>0</v>
      </c>
      <c r="BU202" s="356">
        <f t="shared" si="152"/>
        <v>0</v>
      </c>
      <c r="BV202" s="149">
        <f t="shared" si="153"/>
        <v>0</v>
      </c>
      <c r="BW202" s="113">
        <f t="shared" si="154"/>
        <v>0</v>
      </c>
      <c r="BX202" s="248">
        <f t="shared" si="155"/>
        <v>1</v>
      </c>
      <c r="BY202" s="175">
        <f t="shared" si="156"/>
        <v>0</v>
      </c>
      <c r="BZ202" s="356">
        <f t="shared" si="141"/>
        <v>0</v>
      </c>
      <c r="CA202" s="149">
        <f t="shared" si="142"/>
        <v>0</v>
      </c>
      <c r="CB202" s="149">
        <f t="shared" si="143"/>
        <v>0</v>
      </c>
      <c r="CC202" s="276">
        <f t="shared" si="144"/>
        <v>0</v>
      </c>
      <c r="CD202" s="248">
        <f t="shared" si="145"/>
        <v>1</v>
      </c>
      <c r="CE202" s="274">
        <f t="shared" si="179"/>
        <v>0</v>
      </c>
      <c r="CF202" s="356">
        <f t="shared" si="146"/>
        <v>0</v>
      </c>
      <c r="CG202" s="149">
        <f t="shared" si="147"/>
        <v>0</v>
      </c>
      <c r="CH202" s="150">
        <f t="shared" si="148"/>
        <v>0</v>
      </c>
      <c r="CI202" s="149">
        <f t="shared" si="157"/>
        <v>0</v>
      </c>
      <c r="CJ202" s="149">
        <f t="shared" si="158"/>
        <v>0</v>
      </c>
      <c r="CK202" s="149">
        <f t="shared" si="159"/>
        <v>0</v>
      </c>
      <c r="CL202" s="149">
        <f t="shared" si="160"/>
        <v>0</v>
      </c>
      <c r="CM202" s="149">
        <f t="shared" si="161"/>
        <v>0</v>
      </c>
      <c r="CN202" s="283">
        <f t="shared" si="149"/>
        <v>0</v>
      </c>
      <c r="CO202" s="149">
        <f t="shared" si="150"/>
        <v>0</v>
      </c>
      <c r="CP202" s="149">
        <f t="shared" si="151"/>
        <v>1</v>
      </c>
      <c r="CQ202" s="283" t="str">
        <f t="shared" si="162"/>
        <v/>
      </c>
      <c r="CR202" s="149" t="str">
        <f t="shared" si="163"/>
        <v xml:space="preserve"> </v>
      </c>
      <c r="CS202" s="149">
        <f t="shared" si="164"/>
        <v>0</v>
      </c>
      <c r="CT202" s="149">
        <v>0</v>
      </c>
      <c r="CU202" s="149">
        <v>0</v>
      </c>
      <c r="CV202" s="149">
        <v>0</v>
      </c>
      <c r="CW202" s="149">
        <v>0</v>
      </c>
      <c r="CX202" s="149">
        <v>0</v>
      </c>
      <c r="CY202" s="149">
        <v>0</v>
      </c>
      <c r="CZ202" s="149">
        <v>0</v>
      </c>
      <c r="DA202" s="149">
        <v>0</v>
      </c>
      <c r="DB202" s="149">
        <v>0</v>
      </c>
      <c r="DC202" s="149">
        <v>0</v>
      </c>
      <c r="DD202" s="149">
        <v>0</v>
      </c>
      <c r="DE202" s="149">
        <v>0</v>
      </c>
      <c r="DF202" s="149">
        <v>0</v>
      </c>
      <c r="DG202" s="149">
        <v>0</v>
      </c>
      <c r="DH202" s="149">
        <v>0</v>
      </c>
      <c r="DI202" s="149">
        <v>0</v>
      </c>
      <c r="DJ202" s="149">
        <v>0</v>
      </c>
      <c r="DK202" s="149">
        <v>0</v>
      </c>
      <c r="DL202" s="149">
        <v>0</v>
      </c>
      <c r="DM202" s="149">
        <v>0</v>
      </c>
      <c r="DN202" s="149">
        <v>0</v>
      </c>
      <c r="DO202" s="149">
        <v>0</v>
      </c>
      <c r="DP202" s="149">
        <v>0</v>
      </c>
      <c r="DQ202" s="149" t="s">
        <v>154</v>
      </c>
      <c r="DR202" s="149">
        <v>0</v>
      </c>
      <c r="DS202" s="149" t="s">
        <v>154</v>
      </c>
      <c r="DT202" s="149" t="s">
        <v>180</v>
      </c>
      <c r="DU202" s="149" t="s">
        <v>3005</v>
      </c>
      <c r="DV202" s="149">
        <v>0</v>
      </c>
      <c r="DW202" s="149" t="str">
        <f t="shared" si="165"/>
        <v>N</v>
      </c>
      <c r="DX202" s="149" t="str">
        <f t="shared" si="166"/>
        <v/>
      </c>
      <c r="DY202" s="149" t="str">
        <f t="shared" si="167"/>
        <v>N</v>
      </c>
      <c r="DZ202" s="149" t="str">
        <f t="shared" si="168"/>
        <v>N</v>
      </c>
      <c r="EA202" s="149" t="str">
        <f t="shared" si="169"/>
        <v>Not Specified</v>
      </c>
      <c r="EC202" s="149">
        <f t="shared" si="170"/>
        <v>0</v>
      </c>
    </row>
    <row r="203" spans="1:133" s="149" customFormat="1" ht="16.5" customHeight="1">
      <c r="A203" s="149">
        <v>200</v>
      </c>
      <c r="B203" s="149">
        <v>198</v>
      </c>
      <c r="C203" s="150" t="s">
        <v>1300</v>
      </c>
      <c r="D203" s="149" t="s">
        <v>991</v>
      </c>
      <c r="E203" s="149" t="s">
        <v>735</v>
      </c>
      <c r="F203" s="149" t="s">
        <v>315</v>
      </c>
      <c r="G203" s="149" t="s">
        <v>176</v>
      </c>
      <c r="H203" s="168" t="s">
        <v>1301</v>
      </c>
      <c r="I203" s="149" t="s">
        <v>1302</v>
      </c>
      <c r="J203" s="149">
        <v>-0.233</v>
      </c>
      <c r="K203" s="149" t="s">
        <v>1303</v>
      </c>
      <c r="L203" s="149">
        <v>100000</v>
      </c>
      <c r="M203" s="150">
        <v>17</v>
      </c>
      <c r="N203" s="149" t="s">
        <v>154</v>
      </c>
      <c r="O203" s="149" t="s">
        <v>153</v>
      </c>
      <c r="P203" s="150" t="s">
        <v>153</v>
      </c>
      <c r="Q203" s="149" t="s">
        <v>150</v>
      </c>
      <c r="R203" s="149" t="s">
        <v>150</v>
      </c>
      <c r="S203" s="149" t="s">
        <v>151</v>
      </c>
      <c r="T203" s="149" t="s">
        <v>152</v>
      </c>
      <c r="U203" s="151">
        <v>2032</v>
      </c>
      <c r="V203" s="149" t="s">
        <v>151</v>
      </c>
      <c r="W203" s="149" t="s">
        <v>152</v>
      </c>
      <c r="X203" s="152">
        <v>2050</v>
      </c>
      <c r="Y203" s="149" t="s">
        <v>150</v>
      </c>
      <c r="Z203" s="149" t="s">
        <v>151</v>
      </c>
      <c r="AA203" s="150">
        <v>2050</v>
      </c>
      <c r="AC203" s="149" t="s">
        <v>167</v>
      </c>
      <c r="AD203" s="149" t="s">
        <v>6</v>
      </c>
      <c r="AE203" s="149" t="s">
        <v>157</v>
      </c>
      <c r="AF203" s="149" t="s">
        <v>157</v>
      </c>
      <c r="AG203" s="149" t="s">
        <v>157</v>
      </c>
      <c r="AH203" s="150" t="s">
        <v>218</v>
      </c>
      <c r="AJ203" s="149" t="s">
        <v>154</v>
      </c>
      <c r="AK203" s="170" t="s">
        <v>153</v>
      </c>
      <c r="AN203" s="150"/>
      <c r="AO203" s="149" t="s">
        <v>219</v>
      </c>
      <c r="AP203" s="149" t="s">
        <v>150</v>
      </c>
      <c r="AQ203" s="149" t="s">
        <v>218</v>
      </c>
      <c r="AR203" s="149" t="s">
        <v>1304</v>
      </c>
      <c r="AS203" s="149">
        <v>2050</v>
      </c>
      <c r="AU203" s="150"/>
      <c r="AV203" s="172" t="s">
        <v>168</v>
      </c>
      <c r="AW203" s="172" t="s">
        <v>190</v>
      </c>
      <c r="AX203" s="149" t="s">
        <v>158</v>
      </c>
      <c r="AY203" s="149" t="s">
        <v>154</v>
      </c>
      <c r="AZ203" s="149" t="s">
        <v>153</v>
      </c>
      <c r="BA203" s="149" t="s">
        <v>153</v>
      </c>
      <c r="BC203" s="150"/>
      <c r="BE203" s="173"/>
      <c r="BF203" s="150"/>
      <c r="BG203" s="283">
        <f t="shared" si="171"/>
        <v>0</v>
      </c>
      <c r="BH203" s="149">
        <f t="shared" si="172"/>
        <v>0</v>
      </c>
      <c r="BI203" s="149">
        <f t="shared" si="180" ref="BI203:BI266">IF(AND($N203="Y",$P203&gt;2030),1,0)</f>
        <v>0</v>
      </c>
      <c r="BJ203" s="280">
        <f t="shared" si="181" ref="BJ203:BJ266">MAX(BG203:BI203)</f>
        <v>0</v>
      </c>
      <c r="BK203" s="356">
        <f t="shared" si="173"/>
        <v>0</v>
      </c>
      <c r="BL203" s="149">
        <f t="shared" si="174"/>
        <v>0</v>
      </c>
      <c r="BM203" s="149">
        <f t="shared" si="182" ref="BM203:BM266">IF(AND($R203="Y",$U203&gt;2030),1,0)</f>
        <v>1</v>
      </c>
      <c r="BN203" s="278">
        <f t="shared" si="183" ref="BN203:BN266">MAX(BK203:BM203)</f>
        <v>1</v>
      </c>
      <c r="BO203" s="149">
        <f t="shared" si="175"/>
        <v>0</v>
      </c>
      <c r="BP203" s="149">
        <f t="shared" si="176"/>
        <v>0</v>
      </c>
      <c r="BQ203" s="149">
        <f t="shared" si="184" ref="BQ203:BQ266">IF(AND($Y203="Y",$AA203&gt;2030),1,0)</f>
        <v>1</v>
      </c>
      <c r="BR203" s="356">
        <f t="shared" si="177"/>
        <v>0</v>
      </c>
      <c r="BS203" s="149">
        <f t="shared" si="178"/>
        <v>0</v>
      </c>
      <c r="BT203" s="149">
        <f t="shared" si="185" ref="BT203:BT266">IF(AND($AP203="Y",$AS203&gt;2030),1,0)</f>
        <v>1</v>
      </c>
      <c r="BU203" s="356">
        <f t="shared" si="152"/>
        <v>0</v>
      </c>
      <c r="BV203" s="149">
        <f t="shared" si="153"/>
        <v>0</v>
      </c>
      <c r="BW203" s="113">
        <f t="shared" si="154"/>
        <v>0</v>
      </c>
      <c r="BX203" s="248">
        <f t="shared" si="155"/>
        <v>0</v>
      </c>
      <c r="BY203" s="175">
        <f t="shared" si="156"/>
        <v>0</v>
      </c>
      <c r="BZ203" s="356">
        <f t="shared" si="186" ref="BZ203:BZ266">MAX($BO203,$BR203)</f>
        <v>0</v>
      </c>
      <c r="CA203" s="149">
        <f t="shared" si="187" ref="CA203:CA266">MAX($BP203,$BS203)</f>
        <v>0</v>
      </c>
      <c r="CB203" s="149">
        <f t="shared" si="188" ref="CB203:CB266">MAX($BQ203,$BT203)</f>
        <v>1</v>
      </c>
      <c r="CC203" s="276">
        <f t="shared" si="189" ref="CC203:CC266">MAX(BZ203:CB203)</f>
        <v>1</v>
      </c>
      <c r="CD203" s="248">
        <f t="shared" si="190" ref="CD203:CD266">MAX($CC203,$BX203)</f>
        <v>1</v>
      </c>
      <c r="CE203" s="274">
        <f t="shared" si="179"/>
        <v>1</v>
      </c>
      <c r="CF203" s="356">
        <f t="shared" si="191" ref="CF203:CF266">IF(AND($AY203="Y",$BA203&lt;=2024),1,0)</f>
        <v>0</v>
      </c>
      <c r="CG203" s="149">
        <f t="shared" si="192" ref="CG203:CG266">IF(AND($AY203="Y",AND($BA203&gt;2024,$BA203&lt;=2030)),1,0)</f>
        <v>0</v>
      </c>
      <c r="CH203" s="150">
        <f t="shared" si="193" ref="CH203:CH266">IF(AND($AY203="Y",$BA203&gt;2030),1,0)</f>
        <v>0</v>
      </c>
      <c r="CI203" s="149">
        <f t="shared" si="157"/>
        <v>0</v>
      </c>
      <c r="CJ203" s="149">
        <f t="shared" si="158"/>
        <v>0</v>
      </c>
      <c r="CK203" s="149">
        <f t="shared" si="159"/>
        <v>2</v>
      </c>
      <c r="CL203" s="149">
        <f t="shared" si="160"/>
        <v>2</v>
      </c>
      <c r="CM203" s="149">
        <f t="shared" si="161"/>
        <v>1</v>
      </c>
      <c r="CN203" s="283">
        <f t="shared" si="194" ref="CN203:CN266">IF($AV203="Yes",1,0)</f>
        <v>0</v>
      </c>
      <c r="CO203" s="149">
        <f t="shared" si="195" ref="CO203:CO266">IF($AV203="No",1,0)</f>
        <v>0</v>
      </c>
      <c r="CP203" s="149">
        <f t="shared" si="196" ref="CP203:CP266">IF($AV203="Not Specified",1,0)</f>
        <v>1</v>
      </c>
      <c r="CQ203" s="283" t="str">
        <f t="shared" si="162"/>
        <v/>
      </c>
      <c r="CR203" s="149" t="str">
        <f t="shared" si="163"/>
        <v>2050 2050</v>
      </c>
      <c r="CS203" s="149">
        <f t="shared" si="164"/>
        <v>2050</v>
      </c>
      <c r="CT203" s="149">
        <v>0</v>
      </c>
      <c r="CU203" s="149">
        <v>0</v>
      </c>
      <c r="CV203" s="149">
        <v>0</v>
      </c>
      <c r="CW203" s="149">
        <v>0</v>
      </c>
      <c r="CX203" s="149">
        <v>0</v>
      </c>
      <c r="CY203" s="149">
        <v>0</v>
      </c>
      <c r="CZ203" s="149">
        <v>0</v>
      </c>
      <c r="DA203" s="149">
        <v>0</v>
      </c>
      <c r="DB203" s="149">
        <v>0</v>
      </c>
      <c r="DC203" s="149">
        <v>1</v>
      </c>
      <c r="DD203" s="149">
        <v>0</v>
      </c>
      <c r="DE203" s="149">
        <v>1</v>
      </c>
      <c r="DF203" s="149">
        <v>0</v>
      </c>
      <c r="DG203" s="149">
        <v>0</v>
      </c>
      <c r="DH203" s="149">
        <v>0</v>
      </c>
      <c r="DI203" s="149">
        <v>0</v>
      </c>
      <c r="DJ203" s="149">
        <v>0</v>
      </c>
      <c r="DK203" s="149">
        <v>0</v>
      </c>
      <c r="DL203" s="149">
        <v>0</v>
      </c>
      <c r="DM203" s="149">
        <v>0</v>
      </c>
      <c r="DN203" s="149">
        <v>0</v>
      </c>
      <c r="DO203" s="149">
        <v>1</v>
      </c>
      <c r="DP203" s="149">
        <v>0</v>
      </c>
      <c r="DQ203" s="149" t="s">
        <v>154</v>
      </c>
      <c r="DR203" s="149" t="s">
        <v>157</v>
      </c>
      <c r="DS203" s="149" t="s">
        <v>154</v>
      </c>
      <c r="DT203" s="149" t="s">
        <v>154</v>
      </c>
      <c r="DU203" s="149">
        <v>0</v>
      </c>
      <c r="DV203" s="149">
        <v>0</v>
      </c>
      <c r="DW203" s="149" t="str">
        <f t="shared" si="165"/>
        <v>Y</v>
      </c>
      <c r="DX203" s="149" t="str">
        <f t="shared" si="166"/>
        <v>Targets set</v>
      </c>
      <c r="DY203" s="149" t="str">
        <f t="shared" si="167"/>
        <v>Y</v>
      </c>
      <c r="DZ203" s="149" t="str">
        <f t="shared" si="168"/>
        <v>N</v>
      </c>
      <c r="EA203" s="149" t="str">
        <f t="shared" si="169"/>
        <v>Not Specified</v>
      </c>
      <c r="EC203" s="149">
        <f t="shared" si="170"/>
        <v>2050</v>
      </c>
    </row>
    <row r="204" spans="1:133" s="149" customFormat="1" ht="16.5" customHeight="1">
      <c r="A204" s="149">
        <v>201</v>
      </c>
      <c r="B204" s="149">
        <v>192</v>
      </c>
      <c r="C204" s="150" t="s">
        <v>1305</v>
      </c>
      <c r="D204" s="149" t="s">
        <v>415</v>
      </c>
      <c r="E204" s="149" t="s">
        <v>244</v>
      </c>
      <c r="F204" s="149" t="s">
        <v>175</v>
      </c>
      <c r="G204" s="149" t="s">
        <v>176</v>
      </c>
      <c r="H204" s="168" t="s">
        <v>1306</v>
      </c>
      <c r="I204" s="149" t="s">
        <v>1307</v>
      </c>
      <c r="J204" s="149">
        <v>-0.732</v>
      </c>
      <c r="K204" s="149" t="s">
        <v>1308</v>
      </c>
      <c r="L204" s="149">
        <v>97000</v>
      </c>
      <c r="M204" s="150">
        <v>13</v>
      </c>
      <c r="N204" s="149" t="s">
        <v>154</v>
      </c>
      <c r="O204" s="149" t="s">
        <v>153</v>
      </c>
      <c r="P204" s="150" t="s">
        <v>153</v>
      </c>
      <c r="Q204" s="149" t="s">
        <v>154</v>
      </c>
      <c r="R204" s="149" t="s">
        <v>154</v>
      </c>
      <c r="S204" s="149" t="s">
        <v>153</v>
      </c>
      <c r="T204" s="149" t="s">
        <v>153</v>
      </c>
      <c r="U204" s="151" t="s">
        <v>153</v>
      </c>
      <c r="V204" s="149" t="s">
        <v>153</v>
      </c>
      <c r="W204" s="149" t="s">
        <v>153</v>
      </c>
      <c r="X204" s="152" t="s">
        <v>153</v>
      </c>
      <c r="Y204" s="149" t="s">
        <v>153</v>
      </c>
      <c r="Z204" s="149" t="s">
        <v>153</v>
      </c>
      <c r="AA204" s="150"/>
      <c r="AC204" s="149" t="s">
        <v>153</v>
      </c>
      <c r="AD204" s="149" t="s">
        <v>153</v>
      </c>
      <c r="AE204" s="149" t="s">
        <v>157</v>
      </c>
      <c r="AF204" s="149" t="s">
        <v>157</v>
      </c>
      <c r="AG204" s="149" t="s">
        <v>153</v>
      </c>
      <c r="AH204" s="150" t="s">
        <v>159</v>
      </c>
      <c r="AI204" s="149" t="s">
        <v>160</v>
      </c>
      <c r="AJ204" s="149" t="s">
        <v>150</v>
      </c>
      <c r="AK204" s="170" t="s">
        <v>1309</v>
      </c>
      <c r="AL204" s="149">
        <v>2050</v>
      </c>
      <c r="AM204" s="149" t="s">
        <v>1310</v>
      </c>
      <c r="AN204" s="150"/>
      <c r="AP204" s="149" t="s">
        <v>154</v>
      </c>
      <c r="AQ204" s="149" t="s">
        <v>153</v>
      </c>
      <c r="AR204" s="149" t="s">
        <v>153</v>
      </c>
      <c r="AU204" s="150"/>
      <c r="AV204" s="188" t="s">
        <v>168</v>
      </c>
      <c r="AW204" s="172" t="s">
        <v>153</v>
      </c>
      <c r="AX204" s="149" t="s">
        <v>153</v>
      </c>
      <c r="AY204" s="149" t="s">
        <v>154</v>
      </c>
      <c r="AZ204" s="149" t="s">
        <v>153</v>
      </c>
      <c r="BA204" s="149" t="s">
        <v>153</v>
      </c>
      <c r="BC204" s="150"/>
      <c r="BE204" s="173"/>
      <c r="BF204" s="150"/>
      <c r="BG204" s="283">
        <f t="shared" si="171"/>
        <v>0</v>
      </c>
      <c r="BH204" s="149">
        <f t="shared" si="172"/>
        <v>0</v>
      </c>
      <c r="BI204" s="149">
        <f t="shared" si="180"/>
        <v>0</v>
      </c>
      <c r="BJ204" s="280">
        <f t="shared" si="181"/>
        <v>0</v>
      </c>
      <c r="BK204" s="356">
        <f t="shared" si="173"/>
        <v>0</v>
      </c>
      <c r="BL204" s="149">
        <f t="shared" si="174"/>
        <v>0</v>
      </c>
      <c r="BM204" s="149">
        <f t="shared" si="182"/>
        <v>0</v>
      </c>
      <c r="BN204" s="278">
        <f t="shared" si="183"/>
        <v>0</v>
      </c>
      <c r="BO204" s="149">
        <f t="shared" si="175"/>
        <v>0</v>
      </c>
      <c r="BP204" s="149">
        <f t="shared" si="176"/>
        <v>0</v>
      </c>
      <c r="BQ204" s="149">
        <f t="shared" si="184"/>
        <v>0</v>
      </c>
      <c r="BR204" s="356">
        <f t="shared" si="177"/>
        <v>0</v>
      </c>
      <c r="BS204" s="149">
        <f t="shared" si="178"/>
        <v>0</v>
      </c>
      <c r="BT204" s="149">
        <f t="shared" si="185"/>
        <v>0</v>
      </c>
      <c r="BU204" s="356">
        <f t="shared" si="152"/>
        <v>0</v>
      </c>
      <c r="BV204" s="149">
        <f t="shared" si="153"/>
        <v>0</v>
      </c>
      <c r="BW204" s="113">
        <f t="shared" si="154"/>
        <v>1</v>
      </c>
      <c r="BX204" s="248">
        <f t="shared" si="155"/>
        <v>0</v>
      </c>
      <c r="BY204" s="175">
        <f t="shared" si="156"/>
        <v>1</v>
      </c>
      <c r="BZ204" s="356">
        <f t="shared" si="186"/>
        <v>0</v>
      </c>
      <c r="CA204" s="149">
        <f t="shared" si="187"/>
        <v>0</v>
      </c>
      <c r="CB204" s="149">
        <f t="shared" si="188"/>
        <v>0</v>
      </c>
      <c r="CC204" s="276">
        <f t="shared" si="189"/>
        <v>0</v>
      </c>
      <c r="CD204" s="248">
        <f t="shared" si="190"/>
        <v>0</v>
      </c>
      <c r="CE204" s="274">
        <f t="shared" si="179"/>
        <v>1</v>
      </c>
      <c r="CF204" s="356">
        <f t="shared" si="191"/>
        <v>0</v>
      </c>
      <c r="CG204" s="149">
        <f t="shared" si="192"/>
        <v>0</v>
      </c>
      <c r="CH204" s="150">
        <f t="shared" si="193"/>
        <v>0</v>
      </c>
      <c r="CI204" s="149">
        <f t="shared" si="157"/>
        <v>0</v>
      </c>
      <c r="CJ204" s="149">
        <f t="shared" si="158"/>
        <v>0</v>
      </c>
      <c r="CK204" s="149">
        <f t="shared" si="159"/>
        <v>1</v>
      </c>
      <c r="CL204" s="149">
        <f t="shared" si="160"/>
        <v>1</v>
      </c>
      <c r="CM204" s="149">
        <f t="shared" si="161"/>
        <v>1</v>
      </c>
      <c r="CN204" s="283">
        <f t="shared" si="194"/>
        <v>0</v>
      </c>
      <c r="CO204" s="149">
        <f t="shared" si="195"/>
        <v>0</v>
      </c>
      <c r="CP204" s="149">
        <f t="shared" si="196"/>
        <v>1</v>
      </c>
      <c r="CQ204" s="283" t="str">
        <f t="shared" si="162"/>
        <v/>
      </c>
      <c r="CR204" s="149" t="str">
        <f t="shared" si="163"/>
        <v xml:space="preserve"> </v>
      </c>
      <c r="CS204" s="149">
        <f t="shared" si="164"/>
        <v>0</v>
      </c>
      <c r="CT204" s="149">
        <v>0</v>
      </c>
      <c r="CU204" s="149">
        <v>0</v>
      </c>
      <c r="CV204" s="149">
        <v>0</v>
      </c>
      <c r="CW204" s="149">
        <v>0</v>
      </c>
      <c r="CX204" s="149">
        <v>0</v>
      </c>
      <c r="CY204" s="149">
        <v>0</v>
      </c>
      <c r="CZ204" s="149">
        <v>0</v>
      </c>
      <c r="DA204" s="149">
        <v>0</v>
      </c>
      <c r="DB204" s="149">
        <v>0</v>
      </c>
      <c r="DC204" s="149">
        <v>0</v>
      </c>
      <c r="DD204" s="149">
        <v>0</v>
      </c>
      <c r="DE204" s="149">
        <v>0</v>
      </c>
      <c r="DF204" s="149">
        <v>0</v>
      </c>
      <c r="DG204" s="149">
        <v>0</v>
      </c>
      <c r="DH204" s="149">
        <v>0</v>
      </c>
      <c r="DI204" s="149">
        <v>0</v>
      </c>
      <c r="DJ204" s="149">
        <v>0</v>
      </c>
      <c r="DK204" s="149">
        <v>0</v>
      </c>
      <c r="DL204" s="149">
        <v>0</v>
      </c>
      <c r="DM204" s="149">
        <v>0</v>
      </c>
      <c r="DN204" s="149">
        <v>0</v>
      </c>
      <c r="DO204" s="149">
        <v>0</v>
      </c>
      <c r="DP204" s="149">
        <v>0</v>
      </c>
      <c r="DQ204" s="149" t="s">
        <v>154</v>
      </c>
      <c r="DR204" s="149">
        <v>0</v>
      </c>
      <c r="DS204" s="149" t="s">
        <v>154</v>
      </c>
      <c r="DT204" s="149" t="s">
        <v>154</v>
      </c>
      <c r="DU204" s="149">
        <v>0</v>
      </c>
      <c r="DV204" s="149">
        <v>0</v>
      </c>
      <c r="DW204" s="149" t="str">
        <f t="shared" si="165"/>
        <v>N</v>
      </c>
      <c r="DX204" s="149" t="str">
        <f t="shared" si="166"/>
        <v/>
      </c>
      <c r="DY204" s="149" t="str">
        <f t="shared" si="167"/>
        <v>N</v>
      </c>
      <c r="DZ204" s="149" t="str">
        <f t="shared" si="168"/>
        <v>Y</v>
      </c>
      <c r="EA204" s="149" t="str">
        <f t="shared" si="169"/>
        <v>Not Specified</v>
      </c>
      <c r="EC204" s="149">
        <f t="shared" si="170"/>
        <v>0</v>
      </c>
    </row>
    <row r="205" spans="1:133" s="149" customFormat="1" ht="16.5" customHeight="1">
      <c r="A205" s="149">
        <v>202</v>
      </c>
      <c r="B205" s="149">
        <v>215</v>
      </c>
      <c r="C205" s="150" t="s">
        <v>1311</v>
      </c>
      <c r="D205" s="149" t="s">
        <v>228</v>
      </c>
      <c r="E205" s="149" t="s">
        <v>229</v>
      </c>
      <c r="F205" s="149" t="s">
        <v>245</v>
      </c>
      <c r="G205" s="149" t="s">
        <v>246</v>
      </c>
      <c r="H205" s="168" t="s">
        <v>1312</v>
      </c>
      <c r="I205" s="149" t="s">
        <v>1313</v>
      </c>
      <c r="J205" s="149">
        <v>0.235</v>
      </c>
      <c r="K205" s="149" t="s">
        <v>1314</v>
      </c>
      <c r="L205" s="149">
        <v>43584</v>
      </c>
      <c r="M205" s="150">
        <v>31</v>
      </c>
      <c r="N205" s="149" t="s">
        <v>154</v>
      </c>
      <c r="O205" s="149" t="s">
        <v>153</v>
      </c>
      <c r="P205" s="150" t="s">
        <v>153</v>
      </c>
      <c r="Q205" s="149" t="s">
        <v>154</v>
      </c>
      <c r="R205" s="149" t="s">
        <v>154</v>
      </c>
      <c r="S205" s="149" t="s">
        <v>153</v>
      </c>
      <c r="T205" s="149" t="s">
        <v>153</v>
      </c>
      <c r="U205" s="151" t="s">
        <v>153</v>
      </c>
      <c r="V205" s="149" t="s">
        <v>153</v>
      </c>
      <c r="W205" s="149" t="s">
        <v>153</v>
      </c>
      <c r="X205" s="152" t="s">
        <v>153</v>
      </c>
      <c r="Y205" s="149" t="s">
        <v>153</v>
      </c>
      <c r="Z205" s="149" t="s">
        <v>153</v>
      </c>
      <c r="AA205" s="150"/>
      <c r="AC205" s="149" t="s">
        <v>167</v>
      </c>
      <c r="AD205" s="149" t="s">
        <v>6</v>
      </c>
      <c r="AE205" s="149" t="s">
        <v>157</v>
      </c>
      <c r="AF205" s="149" t="s">
        <v>157</v>
      </c>
      <c r="AG205" s="149" t="s">
        <v>157</v>
      </c>
      <c r="AH205" s="150" t="s">
        <v>218</v>
      </c>
      <c r="AJ205" s="149" t="s">
        <v>154</v>
      </c>
      <c r="AK205" s="170" t="s">
        <v>153</v>
      </c>
      <c r="AN205" s="150"/>
      <c r="AO205" s="149" t="s">
        <v>219</v>
      </c>
      <c r="AP205" s="149" t="s">
        <v>150</v>
      </c>
      <c r="AQ205" s="149" t="s">
        <v>218</v>
      </c>
      <c r="AR205" s="149" t="s">
        <v>1315</v>
      </c>
      <c r="AS205" s="149">
        <v>2050</v>
      </c>
      <c r="AU205" s="150"/>
      <c r="AV205" s="149" t="s">
        <v>157</v>
      </c>
      <c r="AW205" s="172" t="s">
        <v>168</v>
      </c>
      <c r="AX205" s="149" t="s">
        <v>158</v>
      </c>
      <c r="AY205" s="149" t="s">
        <v>154</v>
      </c>
      <c r="AZ205" s="149" t="s">
        <v>153</v>
      </c>
      <c r="BA205" s="149" t="s">
        <v>153</v>
      </c>
      <c r="BC205" s="150"/>
      <c r="BE205" s="173"/>
      <c r="BF205" s="150"/>
      <c r="BG205" s="283">
        <f t="shared" si="171"/>
        <v>0</v>
      </c>
      <c r="BH205" s="149">
        <f t="shared" si="172"/>
        <v>0</v>
      </c>
      <c r="BI205" s="149">
        <f t="shared" si="180"/>
        <v>0</v>
      </c>
      <c r="BJ205" s="280">
        <f t="shared" si="181"/>
        <v>0</v>
      </c>
      <c r="BK205" s="356">
        <f t="shared" si="173"/>
        <v>0</v>
      </c>
      <c r="BL205" s="149">
        <f t="shared" si="174"/>
        <v>0</v>
      </c>
      <c r="BM205" s="149">
        <f t="shared" si="182"/>
        <v>0</v>
      </c>
      <c r="BN205" s="278">
        <f t="shared" si="183"/>
        <v>0</v>
      </c>
      <c r="BO205" s="149">
        <f t="shared" si="175"/>
        <v>0</v>
      </c>
      <c r="BP205" s="149">
        <f t="shared" si="176"/>
        <v>0</v>
      </c>
      <c r="BQ205" s="149">
        <f t="shared" si="184"/>
        <v>0</v>
      </c>
      <c r="BR205" s="356">
        <f t="shared" si="177"/>
        <v>0</v>
      </c>
      <c r="BS205" s="149">
        <f t="shared" si="178"/>
        <v>0</v>
      </c>
      <c r="BT205" s="149">
        <f t="shared" si="185"/>
        <v>1</v>
      </c>
      <c r="BU205" s="356">
        <f t="shared" si="152"/>
        <v>0</v>
      </c>
      <c r="BV205" s="149">
        <f t="shared" si="153"/>
        <v>0</v>
      </c>
      <c r="BW205" s="113">
        <f t="shared" si="154"/>
        <v>0</v>
      </c>
      <c r="BX205" s="248">
        <f t="shared" si="155"/>
        <v>0</v>
      </c>
      <c r="BY205" s="175">
        <f t="shared" si="156"/>
        <v>0</v>
      </c>
      <c r="BZ205" s="356">
        <f t="shared" si="186"/>
        <v>0</v>
      </c>
      <c r="CA205" s="149">
        <f t="shared" si="187"/>
        <v>0</v>
      </c>
      <c r="CB205" s="149">
        <f t="shared" si="188"/>
        <v>1</v>
      </c>
      <c r="CC205" s="276">
        <f t="shared" si="189"/>
        <v>1</v>
      </c>
      <c r="CD205" s="248">
        <f t="shared" si="190"/>
        <v>1</v>
      </c>
      <c r="CE205" s="274">
        <f t="shared" si="179"/>
        <v>1</v>
      </c>
      <c r="CF205" s="356">
        <f t="shared" si="191"/>
        <v>0</v>
      </c>
      <c r="CG205" s="149">
        <f t="shared" si="192"/>
        <v>0</v>
      </c>
      <c r="CH205" s="150">
        <f t="shared" si="193"/>
        <v>0</v>
      </c>
      <c r="CI205" s="149">
        <f t="shared" si="157"/>
        <v>0</v>
      </c>
      <c r="CJ205" s="149">
        <f t="shared" si="158"/>
        <v>0</v>
      </c>
      <c r="CK205" s="149">
        <f t="shared" si="159"/>
        <v>1</v>
      </c>
      <c r="CL205" s="149">
        <f t="shared" si="160"/>
        <v>1</v>
      </c>
      <c r="CM205" s="149">
        <f t="shared" si="161"/>
        <v>1</v>
      </c>
      <c r="CN205" s="283">
        <f t="shared" si="194"/>
        <v>1</v>
      </c>
      <c r="CO205" s="149">
        <f t="shared" si="195"/>
        <v>0</v>
      </c>
      <c r="CP205" s="149">
        <f t="shared" si="196"/>
        <v>0</v>
      </c>
      <c r="CQ205" s="283" t="str">
        <f t="shared" si="162"/>
        <v/>
      </c>
      <c r="CR205" s="149" t="str">
        <f t="shared" si="163"/>
        <v xml:space="preserve"> 2050</v>
      </c>
      <c r="CS205" s="149">
        <f t="shared" si="164"/>
        <v>2050</v>
      </c>
      <c r="CT205" s="149">
        <v>1</v>
      </c>
      <c r="CU205" s="149">
        <v>0</v>
      </c>
      <c r="CV205" s="149">
        <v>0</v>
      </c>
      <c r="CW205" s="149">
        <v>1</v>
      </c>
      <c r="CX205" s="149">
        <v>0</v>
      </c>
      <c r="CY205" s="149">
        <v>1</v>
      </c>
      <c r="CZ205" s="149">
        <v>0</v>
      </c>
      <c r="DA205" s="149">
        <v>1</v>
      </c>
      <c r="DB205" s="149">
        <v>0</v>
      </c>
      <c r="DC205" s="149">
        <v>0</v>
      </c>
      <c r="DD205" s="149">
        <v>0</v>
      </c>
      <c r="DE205" s="149">
        <v>0</v>
      </c>
      <c r="DF205" s="149">
        <v>0</v>
      </c>
      <c r="DG205" s="149">
        <v>0</v>
      </c>
      <c r="DH205" s="149">
        <v>0</v>
      </c>
      <c r="DI205" s="149">
        <v>0</v>
      </c>
      <c r="DJ205" s="149">
        <v>1</v>
      </c>
      <c r="DK205" s="149">
        <v>1</v>
      </c>
      <c r="DL205" s="149">
        <v>1</v>
      </c>
      <c r="DM205" s="149">
        <v>1</v>
      </c>
      <c r="DN205" s="149">
        <v>0</v>
      </c>
      <c r="DO205" s="149">
        <v>1</v>
      </c>
      <c r="DP205" s="149">
        <v>1</v>
      </c>
      <c r="DQ205" s="149" t="s">
        <v>154</v>
      </c>
      <c r="DR205" s="149">
        <v>0</v>
      </c>
      <c r="DS205" s="149" t="s">
        <v>7863</v>
      </c>
      <c r="DT205" s="149" t="s">
        <v>160</v>
      </c>
      <c r="DU205" s="149" t="s">
        <v>150</v>
      </c>
      <c r="DV205" s="149" t="s">
        <v>150</v>
      </c>
      <c r="DW205" s="149" t="str">
        <f t="shared" si="165"/>
        <v>N</v>
      </c>
      <c r="DX205" s="149" t="str">
        <f t="shared" si="166"/>
        <v/>
      </c>
      <c r="DY205" s="149" t="str">
        <f t="shared" si="167"/>
        <v>Y</v>
      </c>
      <c r="DZ205" s="149" t="str">
        <f t="shared" si="168"/>
        <v>N</v>
      </c>
      <c r="EA205" s="149" t="str">
        <f t="shared" si="169"/>
        <v>Yes</v>
      </c>
      <c r="EC205" s="149">
        <f t="shared" si="170"/>
        <v>2050</v>
      </c>
    </row>
    <row r="206" spans="1:133" s="149" customFormat="1" ht="16.5" customHeight="1">
      <c r="A206" s="149">
        <v>203</v>
      </c>
      <c r="B206" s="149">
        <v>214</v>
      </c>
      <c r="C206" s="150" t="s">
        <v>1316</v>
      </c>
      <c r="D206" s="149" t="s">
        <v>599</v>
      </c>
      <c r="E206" s="149" t="s">
        <v>184</v>
      </c>
      <c r="F206" s="149" t="s">
        <v>175</v>
      </c>
      <c r="G206" s="149" t="s">
        <v>176</v>
      </c>
      <c r="H206" s="168" t="s">
        <v>1317</v>
      </c>
      <c r="I206" s="149" t="s">
        <v>1318</v>
      </c>
      <c r="J206" s="149">
        <v>0.514</v>
      </c>
      <c r="K206" s="149" t="s">
        <v>1319</v>
      </c>
      <c r="L206" s="149">
        <v>122340</v>
      </c>
      <c r="M206" s="150">
        <v>18</v>
      </c>
      <c r="N206" s="149" t="s">
        <v>154</v>
      </c>
      <c r="O206" s="149" t="s">
        <v>153</v>
      </c>
      <c r="P206" s="150" t="s">
        <v>153</v>
      </c>
      <c r="Q206" s="149" t="s">
        <v>154</v>
      </c>
      <c r="R206" s="149" t="s">
        <v>154</v>
      </c>
      <c r="S206" s="149" t="s">
        <v>153</v>
      </c>
      <c r="T206" s="149" t="s">
        <v>153</v>
      </c>
      <c r="U206" s="151" t="s">
        <v>153</v>
      </c>
      <c r="V206" s="149" t="s">
        <v>153</v>
      </c>
      <c r="W206" s="149" t="s">
        <v>153</v>
      </c>
      <c r="X206" s="152" t="s">
        <v>153</v>
      </c>
      <c r="Y206" s="149" t="s">
        <v>153</v>
      </c>
      <c r="Z206" s="149" t="s">
        <v>153</v>
      </c>
      <c r="AA206" s="150"/>
      <c r="AC206" s="149" t="s">
        <v>202</v>
      </c>
      <c r="AD206" s="149" t="s">
        <v>5</v>
      </c>
      <c r="AE206" s="149" t="s">
        <v>168</v>
      </c>
      <c r="AF206" s="149" t="s">
        <v>168</v>
      </c>
      <c r="AG206" s="149" t="s">
        <v>168</v>
      </c>
      <c r="AH206" s="150" t="s">
        <v>153</v>
      </c>
      <c r="AI206" s="149" t="s">
        <v>180</v>
      </c>
      <c r="AJ206" s="149" t="s">
        <v>154</v>
      </c>
      <c r="AK206" s="170" t="s">
        <v>665</v>
      </c>
      <c r="AL206" s="149">
        <v>2060</v>
      </c>
      <c r="AN206" s="150"/>
      <c r="AP206" s="149" t="s">
        <v>154</v>
      </c>
      <c r="AQ206" s="149" t="s">
        <v>153</v>
      </c>
      <c r="AR206" s="149" t="s">
        <v>153</v>
      </c>
      <c r="AU206" s="150"/>
      <c r="AV206" s="149" t="s">
        <v>168</v>
      </c>
      <c r="AW206" s="172" t="s">
        <v>168</v>
      </c>
      <c r="AX206" s="149" t="s">
        <v>158</v>
      </c>
      <c r="AY206" s="149" t="s">
        <v>154</v>
      </c>
      <c r="AZ206" s="149" t="s">
        <v>153</v>
      </c>
      <c r="BA206" s="149" t="s">
        <v>153</v>
      </c>
      <c r="BC206" s="150"/>
      <c r="BE206" s="173"/>
      <c r="BF206" s="150"/>
      <c r="BG206" s="283">
        <f t="shared" si="171"/>
        <v>0</v>
      </c>
      <c r="BH206" s="149">
        <f t="shared" si="172"/>
        <v>0</v>
      </c>
      <c r="BI206" s="149">
        <f t="shared" si="180"/>
        <v>0</v>
      </c>
      <c r="BJ206" s="280">
        <f t="shared" si="181"/>
        <v>0</v>
      </c>
      <c r="BK206" s="356">
        <f t="shared" si="173"/>
        <v>0</v>
      </c>
      <c r="BL206" s="149">
        <f t="shared" si="174"/>
        <v>0</v>
      </c>
      <c r="BM206" s="149">
        <f t="shared" si="182"/>
        <v>0</v>
      </c>
      <c r="BN206" s="278">
        <f t="shared" si="183"/>
        <v>0</v>
      </c>
      <c r="BO206" s="149">
        <f t="shared" si="175"/>
        <v>0</v>
      </c>
      <c r="BP206" s="149">
        <f t="shared" si="176"/>
        <v>0</v>
      </c>
      <c r="BQ206" s="149">
        <f t="shared" si="184"/>
        <v>0</v>
      </c>
      <c r="BR206" s="356">
        <f t="shared" si="177"/>
        <v>0</v>
      </c>
      <c r="BS206" s="149">
        <f t="shared" si="178"/>
        <v>0</v>
      </c>
      <c r="BT206" s="149">
        <f t="shared" si="185"/>
        <v>0</v>
      </c>
      <c r="BU206" s="356">
        <f t="shared" si="152"/>
        <v>0</v>
      </c>
      <c r="BV206" s="149">
        <f t="shared" si="153"/>
        <v>0</v>
      </c>
      <c r="BW206" s="113">
        <f t="shared" si="154"/>
        <v>0</v>
      </c>
      <c r="BX206" s="248">
        <f t="shared" si="155"/>
        <v>1</v>
      </c>
      <c r="BY206" s="175">
        <f t="shared" si="156"/>
        <v>0</v>
      </c>
      <c r="BZ206" s="356">
        <f t="shared" si="186"/>
        <v>0</v>
      </c>
      <c r="CA206" s="149">
        <f t="shared" si="187"/>
        <v>0</v>
      </c>
      <c r="CB206" s="149">
        <f t="shared" si="188"/>
        <v>0</v>
      </c>
      <c r="CC206" s="276">
        <f t="shared" si="189"/>
        <v>0</v>
      </c>
      <c r="CD206" s="248">
        <f t="shared" si="190"/>
        <v>1</v>
      </c>
      <c r="CE206" s="274">
        <f t="shared" si="179"/>
        <v>0</v>
      </c>
      <c r="CF206" s="356">
        <f t="shared" si="191"/>
        <v>0</v>
      </c>
      <c r="CG206" s="149">
        <f t="shared" si="192"/>
        <v>0</v>
      </c>
      <c r="CH206" s="150">
        <f t="shared" si="193"/>
        <v>0</v>
      </c>
      <c r="CI206" s="149">
        <f t="shared" si="157"/>
        <v>0</v>
      </c>
      <c r="CJ206" s="149">
        <f t="shared" si="158"/>
        <v>0</v>
      </c>
      <c r="CK206" s="149">
        <f t="shared" si="159"/>
        <v>0</v>
      </c>
      <c r="CL206" s="149">
        <f t="shared" si="160"/>
        <v>0</v>
      </c>
      <c r="CM206" s="149">
        <f t="shared" si="161"/>
        <v>0</v>
      </c>
      <c r="CN206" s="283">
        <f t="shared" si="194"/>
        <v>0</v>
      </c>
      <c r="CO206" s="149">
        <f t="shared" si="195"/>
        <v>0</v>
      </c>
      <c r="CP206" s="149">
        <f t="shared" si="196"/>
        <v>1</v>
      </c>
      <c r="CQ206" s="283" t="str">
        <f t="shared" si="162"/>
        <v/>
      </c>
      <c r="CR206" s="149" t="str">
        <f t="shared" si="163"/>
        <v xml:space="preserve"> </v>
      </c>
      <c r="CS206" s="149">
        <f t="shared" si="164"/>
        <v>0</v>
      </c>
      <c r="CT206" s="149">
        <v>0</v>
      </c>
      <c r="CU206" s="149">
        <v>0</v>
      </c>
      <c r="CV206" s="149">
        <v>0</v>
      </c>
      <c r="CW206" s="149">
        <v>0</v>
      </c>
      <c r="CX206" s="149">
        <v>0</v>
      </c>
      <c r="CY206" s="149">
        <v>0</v>
      </c>
      <c r="CZ206" s="149">
        <v>0</v>
      </c>
      <c r="DA206" s="149">
        <v>0</v>
      </c>
      <c r="DB206" s="149">
        <v>0</v>
      </c>
      <c r="DC206" s="149">
        <v>0</v>
      </c>
      <c r="DD206" s="149">
        <v>0</v>
      </c>
      <c r="DE206" s="149">
        <v>0</v>
      </c>
      <c r="DF206" s="149">
        <v>0</v>
      </c>
      <c r="DG206" s="149">
        <v>0</v>
      </c>
      <c r="DH206" s="149">
        <v>0</v>
      </c>
      <c r="DI206" s="149">
        <v>0</v>
      </c>
      <c r="DJ206" s="149">
        <v>0</v>
      </c>
      <c r="DK206" s="149">
        <v>0</v>
      </c>
      <c r="DL206" s="149">
        <v>0</v>
      </c>
      <c r="DM206" s="149">
        <v>0</v>
      </c>
      <c r="DN206" s="149">
        <v>0</v>
      </c>
      <c r="DO206" s="149">
        <v>0</v>
      </c>
      <c r="DP206" s="149">
        <v>0</v>
      </c>
      <c r="DQ206" s="149" t="s">
        <v>154</v>
      </c>
      <c r="DR206" s="149">
        <v>0</v>
      </c>
      <c r="DS206" s="149" t="s">
        <v>154</v>
      </c>
      <c r="DT206" s="149" t="s">
        <v>180</v>
      </c>
      <c r="DU206" s="149" t="s">
        <v>3005</v>
      </c>
      <c r="DV206" s="149">
        <v>0</v>
      </c>
      <c r="DW206" s="149" t="str">
        <f t="shared" si="165"/>
        <v>N</v>
      </c>
      <c r="DX206" s="149" t="str">
        <f t="shared" si="166"/>
        <v/>
      </c>
      <c r="DY206" s="149" t="str">
        <f t="shared" si="167"/>
        <v>N</v>
      </c>
      <c r="DZ206" s="149" t="str">
        <f t="shared" si="168"/>
        <v>N</v>
      </c>
      <c r="EA206" s="149" t="str">
        <f t="shared" si="169"/>
        <v>Not Specified</v>
      </c>
      <c r="EC206" s="149">
        <f t="shared" si="170"/>
        <v>0</v>
      </c>
    </row>
    <row r="207" spans="1:133" s="149" customFormat="1" ht="16.5" customHeight="1">
      <c r="A207" s="149">
        <v>204</v>
      </c>
      <c r="B207" s="149">
        <v>208</v>
      </c>
      <c r="C207" s="150" t="s">
        <v>1320</v>
      </c>
      <c r="D207" s="149" t="s">
        <v>290</v>
      </c>
      <c r="E207" s="149" t="s">
        <v>229</v>
      </c>
      <c r="F207" s="149" t="s">
        <v>264</v>
      </c>
      <c r="G207" s="149" t="s">
        <v>176</v>
      </c>
      <c r="H207" s="168" t="s">
        <v>1321</v>
      </c>
      <c r="I207" s="149" t="s">
        <v>1322</v>
      </c>
      <c r="J207" s="149">
        <v>0.16</v>
      </c>
      <c r="K207" s="149" t="s">
        <v>1323</v>
      </c>
      <c r="L207" s="149">
        <v>127930</v>
      </c>
      <c r="M207" s="150">
        <v>31</v>
      </c>
      <c r="N207" s="149" t="s">
        <v>154</v>
      </c>
      <c r="O207" s="149" t="s">
        <v>153</v>
      </c>
      <c r="P207" s="150" t="s">
        <v>153</v>
      </c>
      <c r="Q207" s="149" t="s">
        <v>154</v>
      </c>
      <c r="R207" s="149" t="s">
        <v>154</v>
      </c>
      <c r="S207" s="149" t="s">
        <v>153</v>
      </c>
      <c r="T207" s="149" t="s">
        <v>153</v>
      </c>
      <c r="U207" s="151" t="s">
        <v>153</v>
      </c>
      <c r="V207" s="149" t="s">
        <v>153</v>
      </c>
      <c r="W207" s="149" t="s">
        <v>153</v>
      </c>
      <c r="X207" s="152" t="s">
        <v>153</v>
      </c>
      <c r="Y207" s="149" t="s">
        <v>153</v>
      </c>
      <c r="Z207" s="149" t="s">
        <v>153</v>
      </c>
      <c r="AA207" s="150"/>
      <c r="AC207" s="149" t="s">
        <v>167</v>
      </c>
      <c r="AD207" s="149" t="s">
        <v>6</v>
      </c>
      <c r="AE207" s="149" t="s">
        <v>157</v>
      </c>
      <c r="AF207" s="149" t="s">
        <v>157</v>
      </c>
      <c r="AG207" s="149" t="s">
        <v>157</v>
      </c>
      <c r="AH207" s="150" t="s">
        <v>218</v>
      </c>
      <c r="AJ207" s="149" t="s">
        <v>154</v>
      </c>
      <c r="AK207" s="170" t="s">
        <v>153</v>
      </c>
      <c r="AM207" s="201"/>
      <c r="AN207" s="150"/>
      <c r="AO207" s="149" t="s">
        <v>219</v>
      </c>
      <c r="AP207" s="149" t="s">
        <v>150</v>
      </c>
      <c r="AQ207" s="149" t="s">
        <v>218</v>
      </c>
      <c r="AR207" s="149" t="s">
        <v>1324</v>
      </c>
      <c r="AS207" s="149">
        <v>2050</v>
      </c>
      <c r="AU207" s="150"/>
      <c r="AV207" s="149" t="s">
        <v>157</v>
      </c>
      <c r="AW207" s="172" t="s">
        <v>190</v>
      </c>
      <c r="AX207" s="149" t="s">
        <v>158</v>
      </c>
      <c r="AY207" s="149" t="s">
        <v>154</v>
      </c>
      <c r="AZ207" s="149" t="s">
        <v>153</v>
      </c>
      <c r="BA207" s="149" t="s">
        <v>153</v>
      </c>
      <c r="BC207" s="150"/>
      <c r="BE207" s="173"/>
      <c r="BF207" s="150"/>
      <c r="BG207" s="283">
        <f t="shared" si="171"/>
        <v>0</v>
      </c>
      <c r="BH207" s="149">
        <f t="shared" si="172"/>
        <v>0</v>
      </c>
      <c r="BI207" s="149">
        <f t="shared" si="180"/>
        <v>0</v>
      </c>
      <c r="BJ207" s="280">
        <f t="shared" si="181"/>
        <v>0</v>
      </c>
      <c r="BK207" s="356">
        <f t="shared" si="173"/>
        <v>0</v>
      </c>
      <c r="BL207" s="149">
        <f t="shared" si="174"/>
        <v>0</v>
      </c>
      <c r="BM207" s="149">
        <f t="shared" si="182"/>
        <v>0</v>
      </c>
      <c r="BN207" s="278">
        <f t="shared" si="183"/>
        <v>0</v>
      </c>
      <c r="BO207" s="149">
        <f t="shared" si="175"/>
        <v>0</v>
      </c>
      <c r="BP207" s="149">
        <f t="shared" si="176"/>
        <v>0</v>
      </c>
      <c r="BQ207" s="149">
        <f t="shared" si="184"/>
        <v>0</v>
      </c>
      <c r="BR207" s="356">
        <f t="shared" si="177"/>
        <v>0</v>
      </c>
      <c r="BS207" s="149">
        <f t="shared" si="178"/>
        <v>0</v>
      </c>
      <c r="BT207" s="149">
        <f t="shared" si="185"/>
        <v>1</v>
      </c>
      <c r="BU207" s="356">
        <f t="shared" si="152"/>
        <v>0</v>
      </c>
      <c r="BV207" s="149">
        <f t="shared" si="153"/>
        <v>0</v>
      </c>
      <c r="BW207" s="113">
        <f t="shared" si="154"/>
        <v>0</v>
      </c>
      <c r="BX207" s="248">
        <f t="shared" si="155"/>
        <v>0</v>
      </c>
      <c r="BY207" s="175">
        <f t="shared" si="156"/>
        <v>0</v>
      </c>
      <c r="BZ207" s="356">
        <f t="shared" si="186"/>
        <v>0</v>
      </c>
      <c r="CA207" s="149">
        <f t="shared" si="187"/>
        <v>0</v>
      </c>
      <c r="CB207" s="149">
        <f t="shared" si="188"/>
        <v>1</v>
      </c>
      <c r="CC207" s="276">
        <f t="shared" si="189"/>
        <v>1</v>
      </c>
      <c r="CD207" s="248">
        <f t="shared" si="190"/>
        <v>1</v>
      </c>
      <c r="CE207" s="274">
        <f t="shared" si="179"/>
        <v>1</v>
      </c>
      <c r="CF207" s="356">
        <f t="shared" si="191"/>
        <v>0</v>
      </c>
      <c r="CG207" s="149">
        <f t="shared" si="192"/>
        <v>0</v>
      </c>
      <c r="CH207" s="150">
        <f t="shared" si="193"/>
        <v>0</v>
      </c>
      <c r="CI207" s="149">
        <f t="shared" si="157"/>
        <v>0</v>
      </c>
      <c r="CJ207" s="149">
        <f t="shared" si="158"/>
        <v>0</v>
      </c>
      <c r="CK207" s="149">
        <f t="shared" si="159"/>
        <v>1</v>
      </c>
      <c r="CL207" s="149">
        <f t="shared" si="160"/>
        <v>1</v>
      </c>
      <c r="CM207" s="149">
        <f t="shared" si="161"/>
        <v>1</v>
      </c>
      <c r="CN207" s="283">
        <f t="shared" si="194"/>
        <v>1</v>
      </c>
      <c r="CO207" s="149">
        <f t="shared" si="195"/>
        <v>0</v>
      </c>
      <c r="CP207" s="149">
        <f t="shared" si="196"/>
        <v>0</v>
      </c>
      <c r="CQ207" s="283" t="str">
        <f t="shared" si="162"/>
        <v/>
      </c>
      <c r="CR207" s="149" t="str">
        <f t="shared" si="163"/>
        <v xml:space="preserve"> 2050</v>
      </c>
      <c r="CS207" s="149">
        <f t="shared" si="164"/>
        <v>2050</v>
      </c>
      <c r="CT207" s="149">
        <v>0</v>
      </c>
      <c r="CU207" s="149">
        <v>0</v>
      </c>
      <c r="CV207" s="149">
        <v>0</v>
      </c>
      <c r="CW207" s="149">
        <v>0</v>
      </c>
      <c r="CX207" s="149">
        <v>0</v>
      </c>
      <c r="CY207" s="149">
        <v>1</v>
      </c>
      <c r="CZ207" s="149">
        <v>0</v>
      </c>
      <c r="DA207" s="149">
        <v>1</v>
      </c>
      <c r="DB207" s="149">
        <v>0</v>
      </c>
      <c r="DC207" s="149">
        <v>0</v>
      </c>
      <c r="DD207" s="149">
        <v>0</v>
      </c>
      <c r="DE207" s="149">
        <v>0</v>
      </c>
      <c r="DF207" s="149">
        <v>0</v>
      </c>
      <c r="DG207" s="149">
        <v>0</v>
      </c>
      <c r="DH207" s="149">
        <v>0</v>
      </c>
      <c r="DI207" s="149">
        <v>0</v>
      </c>
      <c r="DJ207" s="149">
        <v>1</v>
      </c>
      <c r="DK207" s="149">
        <v>1</v>
      </c>
      <c r="DL207" s="149">
        <v>1</v>
      </c>
      <c r="DM207" s="149">
        <v>1</v>
      </c>
      <c r="DN207" s="149">
        <v>0</v>
      </c>
      <c r="DO207" s="149">
        <v>1</v>
      </c>
      <c r="DP207" s="149">
        <v>0</v>
      </c>
      <c r="DQ207" s="149" t="s">
        <v>154</v>
      </c>
      <c r="DR207" s="149">
        <v>0</v>
      </c>
      <c r="DS207" s="149" t="s">
        <v>7863</v>
      </c>
      <c r="DT207" s="149" t="s">
        <v>154</v>
      </c>
      <c r="DU207" s="149">
        <v>0</v>
      </c>
      <c r="DV207" s="149" t="s">
        <v>150</v>
      </c>
      <c r="DW207" s="149" t="str">
        <f t="shared" si="165"/>
        <v>N</v>
      </c>
      <c r="DX207" s="149" t="str">
        <f t="shared" si="166"/>
        <v/>
      </c>
      <c r="DY207" s="149" t="str">
        <f t="shared" si="167"/>
        <v>Y</v>
      </c>
      <c r="DZ207" s="149" t="str">
        <f t="shared" si="168"/>
        <v>N</v>
      </c>
      <c r="EA207" s="149" t="str">
        <f t="shared" si="169"/>
        <v>Yes</v>
      </c>
      <c r="EC207" s="149">
        <f t="shared" si="170"/>
        <v>2050</v>
      </c>
    </row>
    <row r="208" spans="1:133" s="149" customFormat="1" ht="16.5" customHeight="1">
      <c r="A208" s="149">
        <v>205</v>
      </c>
      <c r="B208" s="149">
        <v>189</v>
      </c>
      <c r="C208" s="150" t="s">
        <v>1325</v>
      </c>
      <c r="D208" s="149" t="s">
        <v>333</v>
      </c>
      <c r="E208" s="149" t="s">
        <v>229</v>
      </c>
      <c r="F208" s="149" t="s">
        <v>863</v>
      </c>
      <c r="G208" s="149" t="s">
        <v>9</v>
      </c>
      <c r="H208" s="168" t="s">
        <v>1326</v>
      </c>
      <c r="I208" s="149" t="s">
        <v>1327</v>
      </c>
      <c r="J208" s="149">
        <v>0.15</v>
      </c>
      <c r="K208" s="149" t="s">
        <v>1328</v>
      </c>
      <c r="L208" s="149">
        <v>96219</v>
      </c>
      <c r="M208" s="150">
        <v>12</v>
      </c>
      <c r="N208" s="149" t="s">
        <v>154</v>
      </c>
      <c r="O208" s="149" t="s">
        <v>153</v>
      </c>
      <c r="P208" s="150" t="s">
        <v>153</v>
      </c>
      <c r="Q208" s="149" t="s">
        <v>154</v>
      </c>
      <c r="R208" s="149" t="s">
        <v>154</v>
      </c>
      <c r="S208" s="149" t="s">
        <v>153</v>
      </c>
      <c r="T208" s="149" t="s">
        <v>153</v>
      </c>
      <c r="U208" s="151" t="s">
        <v>153</v>
      </c>
      <c r="V208" s="149" t="s">
        <v>153</v>
      </c>
      <c r="W208" s="149" t="s">
        <v>153</v>
      </c>
      <c r="X208" s="152" t="s">
        <v>153</v>
      </c>
      <c r="Y208" s="149" t="s">
        <v>153</v>
      </c>
      <c r="Z208" s="149" t="s">
        <v>153</v>
      </c>
      <c r="AA208" s="150"/>
      <c r="AC208" s="149" t="s">
        <v>167</v>
      </c>
      <c r="AD208" s="149" t="s">
        <v>6</v>
      </c>
      <c r="AE208" s="149" t="s">
        <v>157</v>
      </c>
      <c r="AF208" s="149" t="s">
        <v>157</v>
      </c>
      <c r="AG208" s="149" t="s">
        <v>168</v>
      </c>
      <c r="AH208" s="150" t="s">
        <v>159</v>
      </c>
      <c r="AJ208" s="149" t="s">
        <v>154</v>
      </c>
      <c r="AK208" s="170" t="s">
        <v>153</v>
      </c>
      <c r="AN208" s="150"/>
      <c r="AO208" s="149" t="s">
        <v>160</v>
      </c>
      <c r="AP208" s="149" t="s">
        <v>150</v>
      </c>
      <c r="AQ208" s="149" t="s">
        <v>159</v>
      </c>
      <c r="AR208" s="149" t="s">
        <v>1329</v>
      </c>
      <c r="AS208" s="149">
        <v>2050</v>
      </c>
      <c r="AU208" s="150"/>
      <c r="AV208" s="149" t="s">
        <v>157</v>
      </c>
      <c r="AW208" s="172" t="s">
        <v>312</v>
      </c>
      <c r="AX208" s="149" t="s">
        <v>157</v>
      </c>
      <c r="AY208" s="149" t="s">
        <v>154</v>
      </c>
      <c r="AZ208" s="149" t="s">
        <v>153</v>
      </c>
      <c r="BA208" s="149" t="s">
        <v>153</v>
      </c>
      <c r="BC208" s="150"/>
      <c r="BE208" s="173"/>
      <c r="BF208" s="150"/>
      <c r="BG208" s="283">
        <f t="shared" si="171"/>
        <v>0</v>
      </c>
      <c r="BH208" s="149">
        <f t="shared" si="172"/>
        <v>0</v>
      </c>
      <c r="BI208" s="149">
        <f t="shared" si="180"/>
        <v>0</v>
      </c>
      <c r="BJ208" s="280">
        <f t="shared" si="181"/>
        <v>0</v>
      </c>
      <c r="BK208" s="356">
        <f t="shared" si="173"/>
        <v>0</v>
      </c>
      <c r="BL208" s="149">
        <f t="shared" si="174"/>
        <v>0</v>
      </c>
      <c r="BM208" s="149">
        <f t="shared" si="182"/>
        <v>0</v>
      </c>
      <c r="BN208" s="278">
        <f t="shared" si="183"/>
        <v>0</v>
      </c>
      <c r="BO208" s="149">
        <f t="shared" si="175"/>
        <v>0</v>
      </c>
      <c r="BP208" s="149">
        <f t="shared" si="176"/>
        <v>0</v>
      </c>
      <c r="BQ208" s="149">
        <f t="shared" si="184"/>
        <v>0</v>
      </c>
      <c r="BR208" s="356">
        <f t="shared" si="177"/>
        <v>0</v>
      </c>
      <c r="BS208" s="149">
        <f t="shared" si="178"/>
        <v>0</v>
      </c>
      <c r="BT208" s="149">
        <f t="shared" si="185"/>
        <v>1</v>
      </c>
      <c r="BU208" s="356">
        <f t="shared" si="152"/>
        <v>0</v>
      </c>
      <c r="BV208" s="149">
        <f t="shared" si="153"/>
        <v>0</v>
      </c>
      <c r="BW208" s="113">
        <f t="shared" si="154"/>
        <v>0</v>
      </c>
      <c r="BX208" s="248">
        <f t="shared" si="155"/>
        <v>0</v>
      </c>
      <c r="BY208" s="175">
        <f t="shared" si="156"/>
        <v>0</v>
      </c>
      <c r="BZ208" s="356">
        <f t="shared" si="186"/>
        <v>0</v>
      </c>
      <c r="CA208" s="149">
        <f t="shared" si="187"/>
        <v>0</v>
      </c>
      <c r="CB208" s="149">
        <f t="shared" si="188"/>
        <v>1</v>
      </c>
      <c r="CC208" s="276">
        <f t="shared" si="189"/>
        <v>1</v>
      </c>
      <c r="CD208" s="248">
        <f t="shared" si="190"/>
        <v>1</v>
      </c>
      <c r="CE208" s="274">
        <f t="shared" si="179"/>
        <v>1</v>
      </c>
      <c r="CF208" s="356">
        <f t="shared" si="191"/>
        <v>0</v>
      </c>
      <c r="CG208" s="149">
        <f t="shared" si="192"/>
        <v>0</v>
      </c>
      <c r="CH208" s="150">
        <f t="shared" si="193"/>
        <v>0</v>
      </c>
      <c r="CI208" s="149">
        <f t="shared" si="157"/>
        <v>0</v>
      </c>
      <c r="CJ208" s="149">
        <f t="shared" si="158"/>
        <v>0</v>
      </c>
      <c r="CK208" s="149">
        <f t="shared" si="159"/>
        <v>1</v>
      </c>
      <c r="CL208" s="149">
        <f t="shared" si="160"/>
        <v>1</v>
      </c>
      <c r="CM208" s="149">
        <f t="shared" si="161"/>
        <v>1</v>
      </c>
      <c r="CN208" s="283">
        <f t="shared" si="194"/>
        <v>1</v>
      </c>
      <c r="CO208" s="149">
        <f t="shared" si="195"/>
        <v>0</v>
      </c>
      <c r="CP208" s="149">
        <f t="shared" si="196"/>
        <v>0</v>
      </c>
      <c r="CQ208" s="283" t="str">
        <f t="shared" si="162"/>
        <v/>
      </c>
      <c r="CR208" s="149" t="str">
        <f t="shared" si="163"/>
        <v xml:space="preserve"> 2050</v>
      </c>
      <c r="CS208" s="149">
        <f t="shared" si="164"/>
        <v>2050</v>
      </c>
      <c r="CT208" s="149">
        <v>0</v>
      </c>
      <c r="CU208" s="149">
        <v>0</v>
      </c>
      <c r="CV208" s="149">
        <v>0</v>
      </c>
      <c r="CW208" s="149">
        <v>0</v>
      </c>
      <c r="CX208" s="149">
        <v>0</v>
      </c>
      <c r="CY208" s="149">
        <v>0</v>
      </c>
      <c r="CZ208" s="149">
        <v>1</v>
      </c>
      <c r="DA208" s="149">
        <v>1</v>
      </c>
      <c r="DB208" s="149">
        <v>0</v>
      </c>
      <c r="DC208" s="149">
        <v>0</v>
      </c>
      <c r="DD208" s="149">
        <v>0</v>
      </c>
      <c r="DE208" s="149">
        <v>0</v>
      </c>
      <c r="DF208" s="149">
        <v>0</v>
      </c>
      <c r="DG208" s="149">
        <v>0</v>
      </c>
      <c r="DH208" s="149">
        <v>0</v>
      </c>
      <c r="DI208" s="149">
        <v>0</v>
      </c>
      <c r="DJ208" s="149">
        <v>1</v>
      </c>
      <c r="DK208" s="149">
        <v>0</v>
      </c>
      <c r="DL208" s="149">
        <v>1</v>
      </c>
      <c r="DM208" s="149">
        <v>1</v>
      </c>
      <c r="DN208" s="149">
        <v>0</v>
      </c>
      <c r="DO208" s="149">
        <v>1</v>
      </c>
      <c r="DP208" s="149">
        <v>0</v>
      </c>
      <c r="DQ208" s="149" t="s">
        <v>154</v>
      </c>
      <c r="DR208" s="149">
        <v>0</v>
      </c>
      <c r="DS208" s="149" t="s">
        <v>7858</v>
      </c>
      <c r="DT208" s="149" t="s">
        <v>7859</v>
      </c>
      <c r="DU208" s="149" t="s">
        <v>150</v>
      </c>
      <c r="DV208" s="149">
        <v>0</v>
      </c>
      <c r="DW208" s="149" t="str">
        <f t="shared" si="165"/>
        <v>N</v>
      </c>
      <c r="DX208" s="149" t="str">
        <f t="shared" si="166"/>
        <v/>
      </c>
      <c r="DY208" s="149" t="str">
        <f t="shared" si="167"/>
        <v>Y</v>
      </c>
      <c r="DZ208" s="149" t="str">
        <f t="shared" si="168"/>
        <v>N</v>
      </c>
      <c r="EA208" s="149" t="str">
        <f t="shared" si="169"/>
        <v>Yes</v>
      </c>
      <c r="EC208" s="149">
        <f t="shared" si="170"/>
        <v>2050</v>
      </c>
    </row>
    <row r="209" spans="1:133" s="149" customFormat="1" ht="16.5" customHeight="1">
      <c r="A209" s="149">
        <v>206</v>
      </c>
      <c r="B209" s="149">
        <v>159</v>
      </c>
      <c r="C209" s="150" t="s">
        <v>1330</v>
      </c>
      <c r="D209" s="149" t="s">
        <v>1046</v>
      </c>
      <c r="E209" s="149" t="s">
        <v>1047</v>
      </c>
      <c r="F209" s="149" t="s">
        <v>145</v>
      </c>
      <c r="G209" s="149" t="s">
        <v>146</v>
      </c>
      <c r="H209" s="168" t="s">
        <v>1331</v>
      </c>
      <c r="I209" s="149" t="s">
        <v>1332</v>
      </c>
      <c r="J209" s="149">
        <v>0</v>
      </c>
      <c r="K209" s="149" t="s">
        <v>1333</v>
      </c>
      <c r="L209" s="149">
        <v>172000</v>
      </c>
      <c r="M209" s="150">
        <v>31</v>
      </c>
      <c r="N209" s="149" t="s">
        <v>154</v>
      </c>
      <c r="O209" s="149" t="s">
        <v>153</v>
      </c>
      <c r="P209" s="150" t="s">
        <v>153</v>
      </c>
      <c r="Q209" s="149" t="s">
        <v>154</v>
      </c>
      <c r="R209" s="149" t="s">
        <v>154</v>
      </c>
      <c r="S209" s="149" t="s">
        <v>153</v>
      </c>
      <c r="T209" s="149" t="s">
        <v>153</v>
      </c>
      <c r="U209" s="151" t="s">
        <v>153</v>
      </c>
      <c r="V209" s="149" t="s">
        <v>153</v>
      </c>
      <c r="W209" s="149" t="s">
        <v>153</v>
      </c>
      <c r="X209" s="152" t="s">
        <v>153</v>
      </c>
      <c r="Y209" s="149" t="s">
        <v>153</v>
      </c>
      <c r="Z209" s="149" t="s">
        <v>153</v>
      </c>
      <c r="AA209" s="150"/>
      <c r="AC209" s="149" t="s">
        <v>281</v>
      </c>
      <c r="AD209" s="149" t="s">
        <v>240</v>
      </c>
      <c r="AE209" s="149" t="s">
        <v>157</v>
      </c>
      <c r="AF209" s="149" t="s">
        <v>157</v>
      </c>
      <c r="AG209" s="149" t="s">
        <v>168</v>
      </c>
      <c r="AH209" s="150" t="s">
        <v>159</v>
      </c>
      <c r="AJ209" s="149" t="s">
        <v>154</v>
      </c>
      <c r="AK209" s="170" t="s">
        <v>153</v>
      </c>
      <c r="AN209" s="150"/>
      <c r="AP209" s="149" t="s">
        <v>154</v>
      </c>
      <c r="AQ209" s="149" t="s">
        <v>153</v>
      </c>
      <c r="AR209" s="149" t="s">
        <v>153</v>
      </c>
      <c r="AU209" s="150" t="s">
        <v>1167</v>
      </c>
      <c r="AV209" s="149" t="s">
        <v>157</v>
      </c>
      <c r="AW209" s="172" t="s">
        <v>171</v>
      </c>
      <c r="AX209" s="149" t="s">
        <v>158</v>
      </c>
      <c r="AY209" s="149" t="s">
        <v>150</v>
      </c>
      <c r="AZ209" s="149" t="s">
        <v>1334</v>
      </c>
      <c r="BA209" s="149">
        <v>2030</v>
      </c>
      <c r="BC209" s="150"/>
      <c r="BE209" s="173"/>
      <c r="BF209" s="150"/>
      <c r="BG209" s="283">
        <f t="shared" si="171"/>
        <v>0</v>
      </c>
      <c r="BH209" s="149">
        <f t="shared" si="172"/>
        <v>0</v>
      </c>
      <c r="BI209" s="149">
        <f t="shared" si="180"/>
        <v>0</v>
      </c>
      <c r="BJ209" s="280">
        <f t="shared" si="181"/>
        <v>0</v>
      </c>
      <c r="BK209" s="356">
        <f t="shared" si="173"/>
        <v>0</v>
      </c>
      <c r="BL209" s="149">
        <f t="shared" si="174"/>
        <v>0</v>
      </c>
      <c r="BM209" s="149">
        <f t="shared" si="182"/>
        <v>0</v>
      </c>
      <c r="BN209" s="278">
        <f t="shared" si="183"/>
        <v>0</v>
      </c>
      <c r="BO209" s="149">
        <f t="shared" si="175"/>
        <v>0</v>
      </c>
      <c r="BP209" s="149">
        <f t="shared" si="176"/>
        <v>0</v>
      </c>
      <c r="BQ209" s="149">
        <f t="shared" si="184"/>
        <v>0</v>
      </c>
      <c r="BR209" s="356">
        <f t="shared" si="177"/>
        <v>0</v>
      </c>
      <c r="BS209" s="149">
        <f t="shared" si="178"/>
        <v>0</v>
      </c>
      <c r="BT209" s="149">
        <f t="shared" si="185"/>
        <v>0</v>
      </c>
      <c r="BU209" s="356">
        <f t="shared" si="152"/>
        <v>0</v>
      </c>
      <c r="BV209" s="149">
        <f t="shared" si="153"/>
        <v>0</v>
      </c>
      <c r="BW209" s="113">
        <f t="shared" si="154"/>
        <v>0</v>
      </c>
      <c r="BX209" s="248">
        <f t="shared" si="155"/>
        <v>0</v>
      </c>
      <c r="BY209" s="175">
        <f t="shared" si="156"/>
        <v>0</v>
      </c>
      <c r="BZ209" s="356">
        <f t="shared" si="186"/>
        <v>0</v>
      </c>
      <c r="CA209" s="149">
        <f t="shared" si="187"/>
        <v>0</v>
      </c>
      <c r="CB209" s="149">
        <f t="shared" si="188"/>
        <v>0</v>
      </c>
      <c r="CC209" s="276">
        <f t="shared" si="189"/>
        <v>0</v>
      </c>
      <c r="CD209" s="248">
        <f t="shared" si="190"/>
        <v>0</v>
      </c>
      <c r="CE209" s="274">
        <f t="shared" si="179"/>
        <v>0</v>
      </c>
      <c r="CF209" s="356">
        <f t="shared" si="191"/>
        <v>0</v>
      </c>
      <c r="CG209" s="149">
        <f t="shared" si="192"/>
        <v>1</v>
      </c>
      <c r="CH209" s="150">
        <f t="shared" si="193"/>
        <v>0</v>
      </c>
      <c r="CI209" s="149">
        <f t="shared" si="157"/>
        <v>0</v>
      </c>
      <c r="CJ209" s="149">
        <f t="shared" si="158"/>
        <v>0</v>
      </c>
      <c r="CK209" s="149">
        <f t="shared" si="159"/>
        <v>0</v>
      </c>
      <c r="CL209" s="149">
        <f t="shared" si="160"/>
        <v>0</v>
      </c>
      <c r="CM209" s="149">
        <f t="shared" si="161"/>
        <v>0</v>
      </c>
      <c r="CN209" s="283">
        <f t="shared" si="194"/>
        <v>1</v>
      </c>
      <c r="CO209" s="149">
        <f t="shared" si="195"/>
        <v>0</v>
      </c>
      <c r="CP209" s="149">
        <f t="shared" si="196"/>
        <v>0</v>
      </c>
      <c r="CQ209" s="283" t="str">
        <f t="shared" si="162"/>
        <v/>
      </c>
      <c r="CR209" s="149" t="str">
        <f t="shared" si="163"/>
        <v xml:space="preserve"> </v>
      </c>
      <c r="CS209" s="149">
        <f t="shared" si="164"/>
        <v>0</v>
      </c>
      <c r="CT209" s="149">
        <v>1</v>
      </c>
      <c r="CU209" s="149">
        <v>0</v>
      </c>
      <c r="CV209" s="149">
        <v>0</v>
      </c>
      <c r="CW209" s="149">
        <v>1</v>
      </c>
      <c r="CX209" s="149">
        <v>0</v>
      </c>
      <c r="CY209" s="149">
        <v>0</v>
      </c>
      <c r="CZ209" s="149">
        <v>0</v>
      </c>
      <c r="DA209" s="149">
        <v>0</v>
      </c>
      <c r="DB209" s="149">
        <v>0</v>
      </c>
      <c r="DC209" s="149">
        <v>0</v>
      </c>
      <c r="DD209" s="149">
        <v>0</v>
      </c>
      <c r="DE209" s="149">
        <v>0</v>
      </c>
      <c r="DF209" s="149">
        <v>0</v>
      </c>
      <c r="DG209" s="149">
        <v>0</v>
      </c>
      <c r="DH209" s="149">
        <v>0</v>
      </c>
      <c r="DI209" s="149">
        <v>0</v>
      </c>
      <c r="DJ209" s="149">
        <v>1</v>
      </c>
      <c r="DK209" s="149">
        <v>1</v>
      </c>
      <c r="DL209" s="149">
        <v>1</v>
      </c>
      <c r="DM209" s="149">
        <v>1</v>
      </c>
      <c r="DN209" s="149">
        <v>0</v>
      </c>
      <c r="DO209" s="149">
        <v>1</v>
      </c>
      <c r="DP209" s="149">
        <v>1</v>
      </c>
      <c r="DQ209" s="149" t="s">
        <v>154</v>
      </c>
      <c r="DR209" s="149">
        <v>0</v>
      </c>
      <c r="DS209" s="149" t="s">
        <v>154</v>
      </c>
      <c r="DT209" s="149" t="s">
        <v>160</v>
      </c>
      <c r="DU209" s="149" t="s">
        <v>150</v>
      </c>
      <c r="DV209" s="149">
        <v>0</v>
      </c>
      <c r="DW209" s="149" t="str">
        <f t="shared" si="165"/>
        <v>N</v>
      </c>
      <c r="DX209" s="149" t="str">
        <f t="shared" si="166"/>
        <v/>
      </c>
      <c r="DY209" s="149" t="str">
        <f t="shared" si="167"/>
        <v>N</v>
      </c>
      <c r="DZ209" s="149" t="str">
        <f t="shared" si="168"/>
        <v>N</v>
      </c>
      <c r="EA209" s="149" t="str">
        <f t="shared" si="169"/>
        <v>Yes</v>
      </c>
      <c r="EC209" s="149">
        <f t="shared" si="170"/>
        <v>0</v>
      </c>
    </row>
    <row r="210" spans="1:133" s="149" customFormat="1" ht="16.5" customHeight="1">
      <c r="A210" s="149">
        <v>207</v>
      </c>
      <c r="B210" s="149">
        <v>203</v>
      </c>
      <c r="C210" s="150" t="s">
        <v>1335</v>
      </c>
      <c r="D210" s="149" t="s">
        <v>818</v>
      </c>
      <c r="E210" s="149" t="s">
        <v>144</v>
      </c>
      <c r="F210" s="149" t="s">
        <v>264</v>
      </c>
      <c r="G210" s="149" t="s">
        <v>176</v>
      </c>
      <c r="H210" s="168" t="s">
        <v>1336</v>
      </c>
      <c r="I210" s="149" t="s">
        <v>1337</v>
      </c>
      <c r="J210" s="149">
        <v>-0.395</v>
      </c>
      <c r="K210" s="149" t="s">
        <v>1338</v>
      </c>
      <c r="L210" s="149">
        <v>392001</v>
      </c>
      <c r="M210" s="150">
        <v>31</v>
      </c>
      <c r="N210" s="149" t="s">
        <v>150</v>
      </c>
      <c r="O210" s="149">
        <v>2018</v>
      </c>
      <c r="P210" s="150">
        <v>2030</v>
      </c>
      <c r="Q210" s="149" t="s">
        <v>150</v>
      </c>
      <c r="R210" s="149" t="s">
        <v>150</v>
      </c>
      <c r="S210" s="149" t="s">
        <v>151</v>
      </c>
      <c r="T210" s="149" t="s">
        <v>152</v>
      </c>
      <c r="U210" s="151">
        <v>2030</v>
      </c>
      <c r="V210" s="149" t="s">
        <v>153</v>
      </c>
      <c r="W210" s="149" t="s">
        <v>153</v>
      </c>
      <c r="X210" s="152" t="s">
        <v>153</v>
      </c>
      <c r="Y210" s="149" t="s">
        <v>154</v>
      </c>
      <c r="Z210" s="149" t="s">
        <v>155</v>
      </c>
      <c r="AA210" s="150"/>
      <c r="AC210" s="149" t="s">
        <v>156</v>
      </c>
      <c r="AD210" s="149" t="s">
        <v>6</v>
      </c>
      <c r="AE210" s="149" t="s">
        <v>157</v>
      </c>
      <c r="AF210" s="149" t="s">
        <v>157</v>
      </c>
      <c r="AG210" s="149" t="s">
        <v>157</v>
      </c>
      <c r="AH210" s="150" t="s">
        <v>218</v>
      </c>
      <c r="AJ210" s="149" t="s">
        <v>154</v>
      </c>
      <c r="AK210" s="170" t="s">
        <v>153</v>
      </c>
      <c r="AM210" s="170"/>
      <c r="AN210" s="150"/>
      <c r="AO210" s="149" t="s">
        <v>219</v>
      </c>
      <c r="AP210" s="149" t="s">
        <v>150</v>
      </c>
      <c r="AQ210" s="149" t="s">
        <v>218</v>
      </c>
      <c r="AR210" s="149" t="s">
        <v>1339</v>
      </c>
      <c r="AS210" s="149">
        <v>2040</v>
      </c>
      <c r="AU210" s="150"/>
      <c r="AV210" s="149" t="s">
        <v>168</v>
      </c>
      <c r="AW210" s="172" t="s">
        <v>168</v>
      </c>
      <c r="AX210" s="149" t="s">
        <v>158</v>
      </c>
      <c r="AY210" s="149" t="s">
        <v>154</v>
      </c>
      <c r="AZ210" s="149" t="s">
        <v>153</v>
      </c>
      <c r="BA210" s="149" t="s">
        <v>153</v>
      </c>
      <c r="BC210" s="150"/>
      <c r="BE210" s="173"/>
      <c r="BF210" s="150"/>
      <c r="BG210" s="283">
        <f t="shared" si="171"/>
        <v>0</v>
      </c>
      <c r="BH210" s="149">
        <f t="shared" si="172"/>
        <v>1</v>
      </c>
      <c r="BI210" s="149">
        <f t="shared" si="180"/>
        <v>0</v>
      </c>
      <c r="BJ210" s="280">
        <f t="shared" si="181"/>
        <v>1</v>
      </c>
      <c r="BK210" s="356">
        <f t="shared" si="173"/>
        <v>0</v>
      </c>
      <c r="BL210" s="149">
        <f t="shared" si="174"/>
        <v>1</v>
      </c>
      <c r="BM210" s="149">
        <f t="shared" si="182"/>
        <v>0</v>
      </c>
      <c r="BN210" s="278">
        <f t="shared" si="183"/>
        <v>1</v>
      </c>
      <c r="BO210" s="149">
        <f t="shared" si="175"/>
        <v>0</v>
      </c>
      <c r="BP210" s="149">
        <f t="shared" si="176"/>
        <v>0</v>
      </c>
      <c r="BQ210" s="149">
        <f t="shared" si="184"/>
        <v>0</v>
      </c>
      <c r="BR210" s="356">
        <f t="shared" si="177"/>
        <v>0</v>
      </c>
      <c r="BS210" s="149">
        <f t="shared" si="178"/>
        <v>0</v>
      </c>
      <c r="BT210" s="149">
        <f t="shared" si="185"/>
        <v>1</v>
      </c>
      <c r="BU210" s="356">
        <f t="shared" si="152"/>
        <v>0</v>
      </c>
      <c r="BV210" s="149">
        <f t="shared" si="153"/>
        <v>0</v>
      </c>
      <c r="BW210" s="113">
        <f t="shared" si="154"/>
        <v>0</v>
      </c>
      <c r="BX210" s="248">
        <f t="shared" si="155"/>
        <v>0</v>
      </c>
      <c r="BY210" s="175">
        <f t="shared" si="156"/>
        <v>0</v>
      </c>
      <c r="BZ210" s="356">
        <f t="shared" si="186"/>
        <v>0</v>
      </c>
      <c r="CA210" s="149">
        <f t="shared" si="187"/>
        <v>0</v>
      </c>
      <c r="CB210" s="149">
        <f t="shared" si="188"/>
        <v>1</v>
      </c>
      <c r="CC210" s="276">
        <f t="shared" si="189"/>
        <v>1</v>
      </c>
      <c r="CD210" s="248">
        <f t="shared" si="190"/>
        <v>1</v>
      </c>
      <c r="CE210" s="274">
        <f t="shared" si="179"/>
        <v>1</v>
      </c>
      <c r="CF210" s="356">
        <f t="shared" si="191"/>
        <v>0</v>
      </c>
      <c r="CG210" s="149">
        <f t="shared" si="192"/>
        <v>0</v>
      </c>
      <c r="CH210" s="150">
        <f t="shared" si="193"/>
        <v>0</v>
      </c>
      <c r="CI210" s="149">
        <f t="shared" si="157"/>
        <v>0</v>
      </c>
      <c r="CJ210" s="149">
        <f t="shared" si="158"/>
        <v>2</v>
      </c>
      <c r="CK210" s="149">
        <f t="shared" si="159"/>
        <v>1</v>
      </c>
      <c r="CL210" s="149">
        <f t="shared" si="160"/>
        <v>3</v>
      </c>
      <c r="CM210" s="149">
        <f t="shared" si="161"/>
        <v>1</v>
      </c>
      <c r="CN210" s="283">
        <f t="shared" si="194"/>
        <v>0</v>
      </c>
      <c r="CO210" s="149">
        <f t="shared" si="195"/>
        <v>0</v>
      </c>
      <c r="CP210" s="149">
        <f t="shared" si="196"/>
        <v>1</v>
      </c>
      <c r="CQ210" s="283">
        <f t="shared" si="162"/>
        <v>1</v>
      </c>
      <c r="CR210" s="149" t="str">
        <f t="shared" si="163"/>
        <v xml:space="preserve"> 2040</v>
      </c>
      <c r="CS210" s="149">
        <f t="shared" si="164"/>
        <v>2040</v>
      </c>
      <c r="CT210" s="149">
        <v>0</v>
      </c>
      <c r="CU210" s="149">
        <v>0</v>
      </c>
      <c r="CV210" s="149">
        <v>0</v>
      </c>
      <c r="CW210" s="149">
        <v>0</v>
      </c>
      <c r="CX210" s="149">
        <v>0</v>
      </c>
      <c r="CY210" s="149">
        <v>0</v>
      </c>
      <c r="CZ210" s="149">
        <v>1</v>
      </c>
      <c r="DA210" s="149">
        <v>1</v>
      </c>
      <c r="DB210" s="149">
        <v>0</v>
      </c>
      <c r="DC210" s="149">
        <v>1</v>
      </c>
      <c r="DD210" s="149">
        <v>0</v>
      </c>
      <c r="DE210" s="149">
        <v>1</v>
      </c>
      <c r="DF210" s="149">
        <v>0</v>
      </c>
      <c r="DG210" s="149">
        <v>1</v>
      </c>
      <c r="DH210" s="149">
        <v>0</v>
      </c>
      <c r="DI210" s="149">
        <v>1</v>
      </c>
      <c r="DJ210" s="149">
        <v>1</v>
      </c>
      <c r="DK210" s="149">
        <v>0</v>
      </c>
      <c r="DL210" s="149">
        <v>1</v>
      </c>
      <c r="DM210" s="149">
        <v>1</v>
      </c>
      <c r="DN210" s="149">
        <v>0</v>
      </c>
      <c r="DO210" s="149">
        <v>1</v>
      </c>
      <c r="DP210" s="149">
        <v>0</v>
      </c>
      <c r="DQ210" s="149" t="s">
        <v>150</v>
      </c>
      <c r="DR210" s="149" t="s">
        <v>157</v>
      </c>
      <c r="DS210" s="149" t="s">
        <v>160</v>
      </c>
      <c r="DT210" s="149" t="s">
        <v>154</v>
      </c>
      <c r="DU210" s="149">
        <v>0</v>
      </c>
      <c r="DV210" s="149" t="s">
        <v>150</v>
      </c>
      <c r="DW210" s="149" t="str">
        <f t="shared" si="165"/>
        <v>Y</v>
      </c>
      <c r="DX210" s="149" t="str">
        <f t="shared" si="166"/>
        <v>Commitment removed</v>
      </c>
      <c r="DY210" s="149" t="str">
        <f t="shared" si="167"/>
        <v>Y</v>
      </c>
      <c r="DZ210" s="149" t="str">
        <f t="shared" si="168"/>
        <v>N</v>
      </c>
      <c r="EA210" s="149" t="str">
        <f t="shared" si="169"/>
        <v>Not Specified</v>
      </c>
      <c r="EC210" s="149">
        <f t="shared" si="170"/>
        <v>2040</v>
      </c>
    </row>
    <row r="211" spans="1:133" s="149" customFormat="1" ht="16.5" customHeight="1">
      <c r="A211" s="149">
        <v>208</v>
      </c>
      <c r="B211" s="149">
        <v>142</v>
      </c>
      <c r="C211" s="150" t="s">
        <v>1340</v>
      </c>
      <c r="D211" s="149" t="s">
        <v>314</v>
      </c>
      <c r="E211" s="149" t="s">
        <v>229</v>
      </c>
      <c r="F211" s="149" t="s">
        <v>175</v>
      </c>
      <c r="G211" s="149" t="s">
        <v>176</v>
      </c>
      <c r="H211" s="168" t="s">
        <v>1341</v>
      </c>
      <c r="I211" s="149" t="s">
        <v>1342</v>
      </c>
      <c r="J211" s="149">
        <v>-0.897</v>
      </c>
      <c r="K211" s="149" t="s">
        <v>1343</v>
      </c>
      <c r="L211" s="149">
        <v>37066</v>
      </c>
      <c r="M211" s="150">
        <v>9</v>
      </c>
      <c r="N211" s="149" t="s">
        <v>154</v>
      </c>
      <c r="O211" s="149" t="s">
        <v>153</v>
      </c>
      <c r="P211" s="150" t="s">
        <v>153</v>
      </c>
      <c r="Q211" s="149" t="s">
        <v>154</v>
      </c>
      <c r="R211" s="149" t="s">
        <v>154</v>
      </c>
      <c r="S211" s="149" t="s">
        <v>153</v>
      </c>
      <c r="T211" s="149" t="s">
        <v>153</v>
      </c>
      <c r="U211" s="151" t="s">
        <v>153</v>
      </c>
      <c r="V211" s="149" t="s">
        <v>153</v>
      </c>
      <c r="W211" s="149" t="s">
        <v>153</v>
      </c>
      <c r="X211" s="152" t="s">
        <v>153</v>
      </c>
      <c r="Y211" s="149" t="s">
        <v>153</v>
      </c>
      <c r="Z211" s="149" t="s">
        <v>153</v>
      </c>
      <c r="AA211" s="150"/>
      <c r="AC211" s="149" t="s">
        <v>153</v>
      </c>
      <c r="AD211" s="149" t="s">
        <v>153</v>
      </c>
      <c r="AE211" s="149" t="s">
        <v>153</v>
      </c>
      <c r="AF211" s="149" t="s">
        <v>153</v>
      </c>
      <c r="AG211" s="149" t="s">
        <v>153</v>
      </c>
      <c r="AH211" s="150" t="s">
        <v>153</v>
      </c>
      <c r="AI211" s="149" t="s">
        <v>180</v>
      </c>
      <c r="AJ211" s="149" t="s">
        <v>154</v>
      </c>
      <c r="AK211" s="170" t="s">
        <v>153</v>
      </c>
      <c r="AL211" s="149">
        <v>2060</v>
      </c>
      <c r="AM211" s="171" t="s">
        <v>1344</v>
      </c>
      <c r="AN211" s="150" t="s">
        <v>1345</v>
      </c>
      <c r="AP211" s="149" t="s">
        <v>154</v>
      </c>
      <c r="AQ211" s="149" t="s">
        <v>153</v>
      </c>
      <c r="AR211" s="149" t="s">
        <v>153</v>
      </c>
      <c r="AU211" s="150"/>
      <c r="AV211" s="188" t="s">
        <v>168</v>
      </c>
      <c r="AW211" s="172" t="s">
        <v>153</v>
      </c>
      <c r="AX211" s="149" t="s">
        <v>153</v>
      </c>
      <c r="AY211" s="149" t="s">
        <v>154</v>
      </c>
      <c r="AZ211" s="149" t="s">
        <v>153</v>
      </c>
      <c r="BA211" s="149" t="s">
        <v>153</v>
      </c>
      <c r="BC211" s="150"/>
      <c r="BE211" s="173"/>
      <c r="BF211" s="150"/>
      <c r="BG211" s="283">
        <f t="shared" si="171"/>
        <v>0</v>
      </c>
      <c r="BH211" s="149">
        <f t="shared" si="172"/>
        <v>0</v>
      </c>
      <c r="BI211" s="149">
        <f t="shared" si="180"/>
        <v>0</v>
      </c>
      <c r="BJ211" s="280">
        <f t="shared" si="181"/>
        <v>0</v>
      </c>
      <c r="BK211" s="356">
        <f t="shared" si="173"/>
        <v>0</v>
      </c>
      <c r="BL211" s="149">
        <f t="shared" si="174"/>
        <v>0</v>
      </c>
      <c r="BM211" s="149">
        <f t="shared" si="182"/>
        <v>0</v>
      </c>
      <c r="BN211" s="278">
        <f t="shared" si="183"/>
        <v>0</v>
      </c>
      <c r="BO211" s="149">
        <f t="shared" si="175"/>
        <v>0</v>
      </c>
      <c r="BP211" s="149">
        <f t="shared" si="176"/>
        <v>0</v>
      </c>
      <c r="BQ211" s="149">
        <f t="shared" si="184"/>
        <v>0</v>
      </c>
      <c r="BR211" s="356">
        <f t="shared" si="177"/>
        <v>0</v>
      </c>
      <c r="BS211" s="149">
        <f t="shared" si="178"/>
        <v>0</v>
      </c>
      <c r="BT211" s="149">
        <f t="shared" si="185"/>
        <v>0</v>
      </c>
      <c r="BU211" s="356">
        <f t="shared" si="152"/>
        <v>0</v>
      </c>
      <c r="BV211" s="149">
        <f t="shared" si="153"/>
        <v>0</v>
      </c>
      <c r="BW211" s="113">
        <f t="shared" si="154"/>
        <v>0</v>
      </c>
      <c r="BX211" s="248">
        <f t="shared" si="155"/>
        <v>1</v>
      </c>
      <c r="BY211" s="175">
        <f t="shared" si="156"/>
        <v>0</v>
      </c>
      <c r="BZ211" s="356">
        <f t="shared" si="186"/>
        <v>0</v>
      </c>
      <c r="CA211" s="149">
        <f t="shared" si="187"/>
        <v>0</v>
      </c>
      <c r="CB211" s="149">
        <f t="shared" si="188"/>
        <v>0</v>
      </c>
      <c r="CC211" s="276">
        <f t="shared" si="189"/>
        <v>0</v>
      </c>
      <c r="CD211" s="248">
        <f t="shared" si="190"/>
        <v>1</v>
      </c>
      <c r="CE211" s="274">
        <f t="shared" si="179"/>
        <v>0</v>
      </c>
      <c r="CF211" s="356">
        <f t="shared" si="191"/>
        <v>0</v>
      </c>
      <c r="CG211" s="149">
        <f t="shared" si="192"/>
        <v>0</v>
      </c>
      <c r="CH211" s="150">
        <f t="shared" si="193"/>
        <v>0</v>
      </c>
      <c r="CI211" s="149">
        <f t="shared" si="157"/>
        <v>0</v>
      </c>
      <c r="CJ211" s="149">
        <f t="shared" si="158"/>
        <v>0</v>
      </c>
      <c r="CK211" s="149">
        <f t="shared" si="159"/>
        <v>0</v>
      </c>
      <c r="CL211" s="149">
        <f t="shared" si="160"/>
        <v>0</v>
      </c>
      <c r="CM211" s="149">
        <f t="shared" si="161"/>
        <v>0</v>
      </c>
      <c r="CN211" s="283">
        <f t="shared" si="194"/>
        <v>0</v>
      </c>
      <c r="CO211" s="149">
        <f t="shared" si="195"/>
        <v>0</v>
      </c>
      <c r="CP211" s="149">
        <f t="shared" si="196"/>
        <v>1</v>
      </c>
      <c r="CQ211" s="283" t="str">
        <f t="shared" si="162"/>
        <v/>
      </c>
      <c r="CR211" s="149" t="str">
        <f t="shared" si="163"/>
        <v xml:space="preserve"> </v>
      </c>
      <c r="CS211" s="149">
        <f t="shared" si="164"/>
        <v>0</v>
      </c>
      <c r="CT211" s="149">
        <v>0</v>
      </c>
      <c r="CU211" s="149">
        <v>0</v>
      </c>
      <c r="CV211" s="149">
        <v>0</v>
      </c>
      <c r="CW211" s="149">
        <v>0</v>
      </c>
      <c r="CX211" s="149">
        <v>0</v>
      </c>
      <c r="CY211" s="149">
        <v>0</v>
      </c>
      <c r="CZ211" s="149">
        <v>0</v>
      </c>
      <c r="DA211" s="149">
        <v>0</v>
      </c>
      <c r="DB211" s="149">
        <v>0</v>
      </c>
      <c r="DC211" s="149">
        <v>0</v>
      </c>
      <c r="DD211" s="149">
        <v>0</v>
      </c>
      <c r="DE211" s="149">
        <v>0</v>
      </c>
      <c r="DF211" s="149">
        <v>0</v>
      </c>
      <c r="DG211" s="149">
        <v>0</v>
      </c>
      <c r="DH211" s="149">
        <v>0</v>
      </c>
      <c r="DI211" s="149">
        <v>0</v>
      </c>
      <c r="DJ211" s="149">
        <v>0</v>
      </c>
      <c r="DK211" s="149">
        <v>0</v>
      </c>
      <c r="DL211" s="149">
        <v>0</v>
      </c>
      <c r="DM211" s="149">
        <v>0</v>
      </c>
      <c r="DN211" s="149">
        <v>0</v>
      </c>
      <c r="DO211" s="149">
        <v>0</v>
      </c>
      <c r="DP211" s="149">
        <v>0</v>
      </c>
      <c r="DQ211" s="149" t="s">
        <v>154</v>
      </c>
      <c r="DR211" s="149">
        <v>0</v>
      </c>
      <c r="DS211" s="149" t="s">
        <v>7858</v>
      </c>
      <c r="DT211" s="149" t="s">
        <v>180</v>
      </c>
      <c r="DU211" s="149" t="s">
        <v>3005</v>
      </c>
      <c r="DV211" s="149">
        <v>0</v>
      </c>
      <c r="DW211" s="149" t="str">
        <f t="shared" si="165"/>
        <v>N</v>
      </c>
      <c r="DX211" s="149" t="str">
        <f t="shared" si="166"/>
        <v/>
      </c>
      <c r="DY211" s="149" t="str">
        <f t="shared" si="167"/>
        <v>N</v>
      </c>
      <c r="DZ211" s="149" t="str">
        <f t="shared" si="168"/>
        <v>N</v>
      </c>
      <c r="EA211" s="149" t="str">
        <f t="shared" si="169"/>
        <v>Not Specified</v>
      </c>
      <c r="EC211" s="149">
        <f t="shared" si="170"/>
        <v>0</v>
      </c>
    </row>
    <row r="212" spans="1:133" s="149" customFormat="1" ht="16.5" customHeight="1">
      <c r="A212" s="149">
        <v>209</v>
      </c>
      <c r="B212" s="149">
        <v>224</v>
      </c>
      <c r="C212" s="150" t="s">
        <v>1346</v>
      </c>
      <c r="D212" s="149" t="s">
        <v>228</v>
      </c>
      <c r="E212" s="149" t="s">
        <v>229</v>
      </c>
      <c r="F212" s="149" t="s">
        <v>321</v>
      </c>
      <c r="G212" s="149" t="s">
        <v>246</v>
      </c>
      <c r="H212" s="168" t="s">
        <v>1347</v>
      </c>
      <c r="I212" s="149" t="s">
        <v>1348</v>
      </c>
      <c r="J212" s="149">
        <v>0.336</v>
      </c>
      <c r="K212" s="149" t="s">
        <v>1349</v>
      </c>
      <c r="L212" s="149">
        <v>62393</v>
      </c>
      <c r="M212" s="150">
        <v>31</v>
      </c>
      <c r="N212" s="149" t="s">
        <v>150</v>
      </c>
      <c r="O212" s="149">
        <v>2019</v>
      </c>
      <c r="P212" s="150">
        <v>2022</v>
      </c>
      <c r="Q212" s="149" t="s">
        <v>150</v>
      </c>
      <c r="R212" s="149" t="s">
        <v>154</v>
      </c>
      <c r="S212" s="149" t="s">
        <v>155</v>
      </c>
      <c r="T212" s="149" t="s">
        <v>153</v>
      </c>
      <c r="U212" s="151" t="s">
        <v>153</v>
      </c>
      <c r="V212" s="149" t="s">
        <v>153</v>
      </c>
      <c r="W212" s="149" t="s">
        <v>153</v>
      </c>
      <c r="X212" s="152" t="s">
        <v>153</v>
      </c>
      <c r="Y212" s="149" t="s">
        <v>153</v>
      </c>
      <c r="Z212" s="149" t="s">
        <v>153</v>
      </c>
      <c r="AA212" s="150"/>
      <c r="AC212" s="149" t="s">
        <v>167</v>
      </c>
      <c r="AD212" s="149" t="s">
        <v>6</v>
      </c>
      <c r="AE212" s="149" t="s">
        <v>157</v>
      </c>
      <c r="AF212" s="149" t="s">
        <v>157</v>
      </c>
      <c r="AG212" s="149" t="s">
        <v>157</v>
      </c>
      <c r="AH212" s="150" t="s">
        <v>218</v>
      </c>
      <c r="AJ212" s="149" t="s">
        <v>154</v>
      </c>
      <c r="AK212" s="170" t="s">
        <v>153</v>
      </c>
      <c r="AN212" s="150"/>
      <c r="AO212" s="149" t="s">
        <v>219</v>
      </c>
      <c r="AP212" s="149" t="s">
        <v>150</v>
      </c>
      <c r="AQ212" s="149" t="s">
        <v>218</v>
      </c>
      <c r="AR212" s="149" t="s">
        <v>1350</v>
      </c>
      <c r="AS212" s="149">
        <v>2050</v>
      </c>
      <c r="AU212" s="150"/>
      <c r="AV212" s="149" t="s">
        <v>157</v>
      </c>
      <c r="AW212" s="172" t="s">
        <v>168</v>
      </c>
      <c r="AX212" s="149" t="s">
        <v>158</v>
      </c>
      <c r="AY212" s="149" t="s">
        <v>154</v>
      </c>
      <c r="AZ212" s="149" t="s">
        <v>153</v>
      </c>
      <c r="BA212" s="149" t="s">
        <v>153</v>
      </c>
      <c r="BC212" s="150"/>
      <c r="BE212" s="173"/>
      <c r="BF212" s="150"/>
      <c r="BG212" s="283">
        <f t="shared" si="171"/>
        <v>1</v>
      </c>
      <c r="BH212" s="149">
        <f t="shared" si="172"/>
        <v>0</v>
      </c>
      <c r="BI212" s="149">
        <f t="shared" si="180"/>
        <v>0</v>
      </c>
      <c r="BJ212" s="280">
        <f t="shared" si="181"/>
        <v>1</v>
      </c>
      <c r="BK212" s="356">
        <f t="shared" si="173"/>
        <v>0</v>
      </c>
      <c r="BL212" s="149">
        <f t="shared" si="174"/>
        <v>0</v>
      </c>
      <c r="BM212" s="149">
        <f t="shared" si="182"/>
        <v>0</v>
      </c>
      <c r="BN212" s="278">
        <f t="shared" si="183"/>
        <v>0</v>
      </c>
      <c r="BO212" s="149">
        <f t="shared" si="175"/>
        <v>0</v>
      </c>
      <c r="BP212" s="149">
        <f t="shared" si="176"/>
        <v>0</v>
      </c>
      <c r="BQ212" s="149">
        <f t="shared" si="184"/>
        <v>0</v>
      </c>
      <c r="BR212" s="356">
        <f t="shared" si="177"/>
        <v>0</v>
      </c>
      <c r="BS212" s="149">
        <f t="shared" si="178"/>
        <v>0</v>
      </c>
      <c r="BT212" s="149">
        <f t="shared" si="185"/>
        <v>1</v>
      </c>
      <c r="BU212" s="356">
        <f t="shared" si="152"/>
        <v>0</v>
      </c>
      <c r="BV212" s="149">
        <f t="shared" si="153"/>
        <v>0</v>
      </c>
      <c r="BW212" s="113">
        <f t="shared" si="154"/>
        <v>0</v>
      </c>
      <c r="BX212" s="248">
        <f t="shared" si="155"/>
        <v>0</v>
      </c>
      <c r="BY212" s="175">
        <f t="shared" si="156"/>
        <v>0</v>
      </c>
      <c r="BZ212" s="356">
        <f t="shared" si="186"/>
        <v>0</v>
      </c>
      <c r="CA212" s="149">
        <f t="shared" si="187"/>
        <v>0</v>
      </c>
      <c r="CB212" s="149">
        <f t="shared" si="188"/>
        <v>1</v>
      </c>
      <c r="CC212" s="276">
        <f t="shared" si="189"/>
        <v>1</v>
      </c>
      <c r="CD212" s="248">
        <f t="shared" si="190"/>
        <v>1</v>
      </c>
      <c r="CE212" s="274">
        <f t="shared" si="179"/>
        <v>1</v>
      </c>
      <c r="CF212" s="356">
        <f t="shared" si="191"/>
        <v>0</v>
      </c>
      <c r="CG212" s="149">
        <f t="shared" si="192"/>
        <v>0</v>
      </c>
      <c r="CH212" s="150">
        <f t="shared" si="193"/>
        <v>0</v>
      </c>
      <c r="CI212" s="149">
        <f t="shared" si="157"/>
        <v>1</v>
      </c>
      <c r="CJ212" s="149">
        <f t="shared" si="158"/>
        <v>0</v>
      </c>
      <c r="CK212" s="149">
        <f t="shared" si="159"/>
        <v>1</v>
      </c>
      <c r="CL212" s="149">
        <f t="shared" si="160"/>
        <v>2</v>
      </c>
      <c r="CM212" s="149">
        <f t="shared" si="161"/>
        <v>1</v>
      </c>
      <c r="CN212" s="283">
        <f t="shared" si="194"/>
        <v>1</v>
      </c>
      <c r="CO212" s="149">
        <f t="shared" si="195"/>
        <v>0</v>
      </c>
      <c r="CP212" s="149">
        <f t="shared" si="196"/>
        <v>0</v>
      </c>
      <c r="CQ212" s="283" t="str">
        <f t="shared" si="162"/>
        <v/>
      </c>
      <c r="CR212" s="149" t="str">
        <f t="shared" si="163"/>
        <v xml:space="preserve"> 2050</v>
      </c>
      <c r="CS212" s="149">
        <f t="shared" si="164"/>
        <v>2050</v>
      </c>
      <c r="CT212" s="149">
        <v>1</v>
      </c>
      <c r="CU212" s="149">
        <v>0</v>
      </c>
      <c r="CV212" s="149">
        <v>0</v>
      </c>
      <c r="CW212" s="149">
        <v>1</v>
      </c>
      <c r="CX212" s="149">
        <v>0</v>
      </c>
      <c r="CY212" s="149">
        <v>1</v>
      </c>
      <c r="CZ212" s="149">
        <v>0</v>
      </c>
      <c r="DA212" s="149">
        <v>1</v>
      </c>
      <c r="DB212" s="149">
        <v>0</v>
      </c>
      <c r="DC212" s="149">
        <v>1</v>
      </c>
      <c r="DD212" s="149">
        <v>0</v>
      </c>
      <c r="DE212" s="149">
        <v>1</v>
      </c>
      <c r="DF212" s="149">
        <v>1</v>
      </c>
      <c r="DG212" s="149">
        <v>0</v>
      </c>
      <c r="DH212" s="149">
        <v>0</v>
      </c>
      <c r="DI212" s="149">
        <v>1</v>
      </c>
      <c r="DJ212" s="149">
        <v>1</v>
      </c>
      <c r="DK212" s="149">
        <v>1</v>
      </c>
      <c r="DL212" s="149">
        <v>1</v>
      </c>
      <c r="DM212" s="149">
        <v>1</v>
      </c>
      <c r="DN212" s="149">
        <v>0</v>
      </c>
      <c r="DO212" s="149">
        <v>1</v>
      </c>
      <c r="DP212" s="149">
        <v>1</v>
      </c>
      <c r="DQ212" s="149" t="s">
        <v>154</v>
      </c>
      <c r="DR212" s="149" t="s">
        <v>158</v>
      </c>
      <c r="DS212" s="149" t="s">
        <v>7863</v>
      </c>
      <c r="DT212" s="149" t="s">
        <v>160</v>
      </c>
      <c r="DU212" s="149" t="s">
        <v>150</v>
      </c>
      <c r="DV212" s="149" t="s">
        <v>3005</v>
      </c>
      <c r="DW212" s="149" t="str">
        <f t="shared" si="165"/>
        <v>Y</v>
      </c>
      <c r="DX212" s="149" t="str">
        <f t="shared" si="166"/>
        <v/>
      </c>
      <c r="DY212" s="149" t="str">
        <f t="shared" si="167"/>
        <v>Y</v>
      </c>
      <c r="DZ212" s="149" t="str">
        <f t="shared" si="168"/>
        <v>N</v>
      </c>
      <c r="EA212" s="149" t="str">
        <f t="shared" si="169"/>
        <v>Yes</v>
      </c>
      <c r="EC212" s="149">
        <f t="shared" si="170"/>
        <v>2050</v>
      </c>
    </row>
    <row r="213" spans="1:133" s="149" customFormat="1" ht="16.5" customHeight="1">
      <c r="A213" s="149">
        <v>210</v>
      </c>
      <c r="B213" s="149">
        <v>210</v>
      </c>
      <c r="C213" s="150" t="s">
        <v>1351</v>
      </c>
      <c r="D213" s="149" t="s">
        <v>1014</v>
      </c>
      <c r="E213" s="149" t="s">
        <v>642</v>
      </c>
      <c r="F213" s="149" t="s">
        <v>284</v>
      </c>
      <c r="G213" s="149" t="s">
        <v>246</v>
      </c>
      <c r="H213" s="168" t="s">
        <v>1352</v>
      </c>
      <c r="I213" s="149" t="s">
        <v>1353</v>
      </c>
      <c r="J213" s="149">
        <v>-0.114</v>
      </c>
      <c r="K213" s="149" t="s">
        <v>1354</v>
      </c>
      <c r="L213" s="149">
        <v>120040</v>
      </c>
      <c r="M213" s="150">
        <v>31</v>
      </c>
      <c r="N213" s="149" t="s">
        <v>150</v>
      </c>
      <c r="O213" s="149">
        <v>2015</v>
      </c>
      <c r="P213" s="150">
        <v>2030</v>
      </c>
      <c r="Q213" s="149" t="s">
        <v>150</v>
      </c>
      <c r="R213" s="149" t="s">
        <v>150</v>
      </c>
      <c r="S213" s="149" t="s">
        <v>151</v>
      </c>
      <c r="T213" s="149" t="s">
        <v>152</v>
      </c>
      <c r="U213" s="151">
        <v>2030</v>
      </c>
      <c r="V213" s="149" t="s">
        <v>153</v>
      </c>
      <c r="W213" s="149" t="s">
        <v>153</v>
      </c>
      <c r="X213" s="152" t="s">
        <v>153</v>
      </c>
      <c r="Y213" s="149" t="s">
        <v>154</v>
      </c>
      <c r="Z213" s="149" t="s">
        <v>155</v>
      </c>
      <c r="AA213" s="150"/>
      <c r="AC213" s="149" t="s">
        <v>167</v>
      </c>
      <c r="AD213" s="149" t="s">
        <v>6</v>
      </c>
      <c r="AE213" s="149" t="s">
        <v>157</v>
      </c>
      <c r="AF213" s="149" t="s">
        <v>157</v>
      </c>
      <c r="AG213" s="149" t="s">
        <v>169</v>
      </c>
      <c r="AH213" s="150" t="s">
        <v>159</v>
      </c>
      <c r="AJ213" s="149" t="s">
        <v>154</v>
      </c>
      <c r="AK213" s="170" t="s">
        <v>153</v>
      </c>
      <c r="AN213" s="150"/>
      <c r="AO213" s="149" t="s">
        <v>160</v>
      </c>
      <c r="AP213" s="149" t="s">
        <v>150</v>
      </c>
      <c r="AQ213" s="149" t="s">
        <v>159</v>
      </c>
      <c r="AR213" s="149" t="s">
        <v>1355</v>
      </c>
      <c r="AS213" s="149">
        <v>2039</v>
      </c>
      <c r="AU213" s="150"/>
      <c r="AV213" s="149" t="s">
        <v>158</v>
      </c>
      <c r="AW213" s="172" t="s">
        <v>158</v>
      </c>
      <c r="AX213" s="149" t="s">
        <v>158</v>
      </c>
      <c r="AY213" s="149" t="s">
        <v>154</v>
      </c>
      <c r="AZ213" s="149" t="s">
        <v>153</v>
      </c>
      <c r="BA213" s="149" t="s">
        <v>153</v>
      </c>
      <c r="BC213" s="150"/>
      <c r="BE213" s="173"/>
      <c r="BF213" s="150"/>
      <c r="BG213" s="283">
        <f t="shared" si="171"/>
        <v>0</v>
      </c>
      <c r="BH213" s="149">
        <f t="shared" si="172"/>
        <v>1</v>
      </c>
      <c r="BI213" s="149">
        <f t="shared" si="180"/>
        <v>0</v>
      </c>
      <c r="BJ213" s="280">
        <f t="shared" si="181"/>
        <v>1</v>
      </c>
      <c r="BK213" s="356">
        <f t="shared" si="173"/>
        <v>0</v>
      </c>
      <c r="BL213" s="149">
        <f t="shared" si="174"/>
        <v>1</v>
      </c>
      <c r="BM213" s="149">
        <f t="shared" si="182"/>
        <v>0</v>
      </c>
      <c r="BN213" s="278">
        <f t="shared" si="183"/>
        <v>1</v>
      </c>
      <c r="BO213" s="149">
        <f t="shared" si="175"/>
        <v>0</v>
      </c>
      <c r="BP213" s="149">
        <f t="shared" si="176"/>
        <v>0</v>
      </c>
      <c r="BQ213" s="149">
        <f t="shared" si="184"/>
        <v>0</v>
      </c>
      <c r="BR213" s="356">
        <f t="shared" si="177"/>
        <v>0</v>
      </c>
      <c r="BS213" s="149">
        <f t="shared" si="178"/>
        <v>0</v>
      </c>
      <c r="BT213" s="149">
        <f t="shared" si="185"/>
        <v>1</v>
      </c>
      <c r="BU213" s="356">
        <f t="shared" si="152"/>
        <v>0</v>
      </c>
      <c r="BV213" s="149">
        <f t="shared" si="153"/>
        <v>0</v>
      </c>
      <c r="BW213" s="113">
        <f t="shared" si="154"/>
        <v>0</v>
      </c>
      <c r="BX213" s="248">
        <f t="shared" si="155"/>
        <v>0</v>
      </c>
      <c r="BY213" s="175">
        <f t="shared" si="156"/>
        <v>0</v>
      </c>
      <c r="BZ213" s="356">
        <f t="shared" si="186"/>
        <v>0</v>
      </c>
      <c r="CA213" s="149">
        <f t="shared" si="187"/>
        <v>0</v>
      </c>
      <c r="CB213" s="149">
        <f t="shared" si="188"/>
        <v>1</v>
      </c>
      <c r="CC213" s="276">
        <f t="shared" si="189"/>
        <v>1</v>
      </c>
      <c r="CD213" s="248">
        <f t="shared" si="190"/>
        <v>1</v>
      </c>
      <c r="CE213" s="274">
        <f t="shared" si="179"/>
        <v>1</v>
      </c>
      <c r="CF213" s="356">
        <f t="shared" si="191"/>
        <v>0</v>
      </c>
      <c r="CG213" s="149">
        <f t="shared" si="192"/>
        <v>0</v>
      </c>
      <c r="CH213" s="150">
        <f t="shared" si="193"/>
        <v>0</v>
      </c>
      <c r="CI213" s="149">
        <f t="shared" si="157"/>
        <v>0</v>
      </c>
      <c r="CJ213" s="149">
        <f t="shared" si="158"/>
        <v>2</v>
      </c>
      <c r="CK213" s="149">
        <f t="shared" si="159"/>
        <v>1</v>
      </c>
      <c r="CL213" s="149">
        <f t="shared" si="160"/>
        <v>3</v>
      </c>
      <c r="CM213" s="149">
        <f t="shared" si="161"/>
        <v>1</v>
      </c>
      <c r="CN213" s="283">
        <f t="shared" si="194"/>
        <v>0</v>
      </c>
      <c r="CO213" s="149">
        <f t="shared" si="195"/>
        <v>1</v>
      </c>
      <c r="CP213" s="149">
        <f t="shared" si="196"/>
        <v>0</v>
      </c>
      <c r="CQ213" s="283">
        <f t="shared" si="162"/>
        <v>1</v>
      </c>
      <c r="CR213" s="149" t="str">
        <f t="shared" si="163"/>
        <v xml:space="preserve"> 2039</v>
      </c>
      <c r="CS213" s="149">
        <f t="shared" si="164"/>
        <v>2039</v>
      </c>
      <c r="CT213" s="149">
        <v>0</v>
      </c>
      <c r="CU213" s="149">
        <v>0</v>
      </c>
      <c r="CV213" s="149">
        <v>0</v>
      </c>
      <c r="CW213" s="149">
        <v>0</v>
      </c>
      <c r="CX213" s="149">
        <v>0</v>
      </c>
      <c r="CY213" s="149">
        <v>0</v>
      </c>
      <c r="CZ213" s="149">
        <v>1</v>
      </c>
      <c r="DA213" s="149">
        <v>1</v>
      </c>
      <c r="DB213" s="149">
        <v>0</v>
      </c>
      <c r="DC213" s="149">
        <v>1</v>
      </c>
      <c r="DD213" s="149">
        <v>0</v>
      </c>
      <c r="DE213" s="149">
        <v>1</v>
      </c>
      <c r="DF213" s="149">
        <v>0</v>
      </c>
      <c r="DG213" s="149">
        <v>1</v>
      </c>
      <c r="DH213" s="149">
        <v>0</v>
      </c>
      <c r="DI213" s="149">
        <v>1</v>
      </c>
      <c r="DJ213" s="149">
        <v>1</v>
      </c>
      <c r="DK213" s="149">
        <v>0</v>
      </c>
      <c r="DL213" s="149">
        <v>1</v>
      </c>
      <c r="DM213" s="149">
        <v>0</v>
      </c>
      <c r="DN213" s="149">
        <v>1</v>
      </c>
      <c r="DO213" s="149">
        <v>1</v>
      </c>
      <c r="DP213" s="149">
        <v>0</v>
      </c>
      <c r="DQ213" s="149" t="s">
        <v>150</v>
      </c>
      <c r="DR213" s="149" t="s">
        <v>158</v>
      </c>
      <c r="DS213" s="149" t="s">
        <v>7859</v>
      </c>
      <c r="DT213" s="149" t="s">
        <v>154</v>
      </c>
      <c r="DU213" s="149">
        <v>0</v>
      </c>
      <c r="DV213" s="149" t="s">
        <v>154</v>
      </c>
      <c r="DW213" s="149" t="str">
        <f t="shared" si="165"/>
        <v>Y</v>
      </c>
      <c r="DX213" s="149" t="str">
        <f t="shared" si="166"/>
        <v>Commitment removed</v>
      </c>
      <c r="DY213" s="149" t="str">
        <f t="shared" si="167"/>
        <v>Y</v>
      </c>
      <c r="DZ213" s="149" t="str">
        <f t="shared" si="168"/>
        <v>N</v>
      </c>
      <c r="EA213" s="149" t="str">
        <f t="shared" si="169"/>
        <v>No</v>
      </c>
      <c r="EC213" s="149">
        <f t="shared" si="170"/>
        <v>2039</v>
      </c>
    </row>
    <row r="214" spans="1:133" s="149" customFormat="1" ht="16.5" customHeight="1">
      <c r="A214" s="149">
        <v>211</v>
      </c>
      <c r="B214" s="149">
        <v>211</v>
      </c>
      <c r="C214" s="150" t="s">
        <v>1356</v>
      </c>
      <c r="D214" s="149" t="s">
        <v>1357</v>
      </c>
      <c r="E214" s="149" t="s">
        <v>214</v>
      </c>
      <c r="F214" s="149" t="s">
        <v>1358</v>
      </c>
      <c r="G214" s="149" t="s">
        <v>246</v>
      </c>
      <c r="H214" s="168" t="s">
        <v>1359</v>
      </c>
      <c r="I214" s="149" t="s">
        <v>1360</v>
      </c>
      <c r="J214" s="149">
        <v>0.057</v>
      </c>
      <c r="K214" s="149" t="s">
        <v>1361</v>
      </c>
      <c r="L214" s="149">
        <v>774303</v>
      </c>
      <c r="M214" s="150">
        <v>24</v>
      </c>
      <c r="N214" s="149" t="s">
        <v>150</v>
      </c>
      <c r="O214" s="149">
        <v>2019</v>
      </c>
      <c r="P214" s="150">
        <v>2023</v>
      </c>
      <c r="Q214" s="149" t="s">
        <v>150</v>
      </c>
      <c r="R214" s="149" t="s">
        <v>150</v>
      </c>
      <c r="S214" s="149" t="s">
        <v>151</v>
      </c>
      <c r="T214" s="149" t="s">
        <v>152</v>
      </c>
      <c r="U214" s="151">
        <v>2030</v>
      </c>
      <c r="V214" s="149" t="s">
        <v>151</v>
      </c>
      <c r="W214" s="149" t="s">
        <v>152</v>
      </c>
      <c r="X214" s="152">
        <v>2040</v>
      </c>
      <c r="Y214" s="149" t="s">
        <v>150</v>
      </c>
      <c r="Z214" s="149" t="s">
        <v>151</v>
      </c>
      <c r="AA214" s="150">
        <v>2040</v>
      </c>
      <c r="AC214" s="149" t="s">
        <v>167</v>
      </c>
      <c r="AD214" s="149" t="s">
        <v>6</v>
      </c>
      <c r="AE214" s="149" t="s">
        <v>157</v>
      </c>
      <c r="AF214" s="149" t="s">
        <v>157</v>
      </c>
      <c r="AG214" s="149" t="s">
        <v>157</v>
      </c>
      <c r="AH214" s="150" t="s">
        <v>218</v>
      </c>
      <c r="AJ214" s="149" t="s">
        <v>154</v>
      </c>
      <c r="AK214" s="170" t="s">
        <v>153</v>
      </c>
      <c r="AM214" s="170"/>
      <c r="AN214" s="150"/>
      <c r="AO214" s="149" t="s">
        <v>219</v>
      </c>
      <c r="AP214" s="149" t="s">
        <v>150</v>
      </c>
      <c r="AQ214" s="149" t="s">
        <v>218</v>
      </c>
      <c r="AR214" s="149" t="s">
        <v>1362</v>
      </c>
      <c r="AS214" s="149">
        <v>2025</v>
      </c>
      <c r="AU214" s="150"/>
      <c r="AV214" s="149" t="s">
        <v>168</v>
      </c>
      <c r="AW214" s="172" t="s">
        <v>171</v>
      </c>
      <c r="AX214" s="149" t="s">
        <v>158</v>
      </c>
      <c r="AY214" s="149" t="s">
        <v>154</v>
      </c>
      <c r="AZ214" s="149" t="s">
        <v>153</v>
      </c>
      <c r="BA214" s="149" t="s">
        <v>153</v>
      </c>
      <c r="BC214" s="150"/>
      <c r="BE214" s="173"/>
      <c r="BF214" s="150"/>
      <c r="BG214" s="283">
        <f t="shared" si="171"/>
        <v>1</v>
      </c>
      <c r="BH214" s="149">
        <f t="shared" si="172"/>
        <v>0</v>
      </c>
      <c r="BI214" s="149">
        <f t="shared" si="180"/>
        <v>0</v>
      </c>
      <c r="BJ214" s="280">
        <f t="shared" si="181"/>
        <v>1</v>
      </c>
      <c r="BK214" s="356">
        <f t="shared" si="173"/>
        <v>0</v>
      </c>
      <c r="BL214" s="149">
        <f t="shared" si="174"/>
        <v>1</v>
      </c>
      <c r="BM214" s="149">
        <f t="shared" si="182"/>
        <v>0</v>
      </c>
      <c r="BN214" s="278">
        <f t="shared" si="183"/>
        <v>1</v>
      </c>
      <c r="BO214" s="149">
        <f t="shared" si="175"/>
        <v>0</v>
      </c>
      <c r="BP214" s="149">
        <f t="shared" si="176"/>
        <v>0</v>
      </c>
      <c r="BQ214" s="149">
        <f t="shared" si="184"/>
        <v>1</v>
      </c>
      <c r="BR214" s="356">
        <f t="shared" si="177"/>
        <v>1</v>
      </c>
      <c r="BS214" s="149">
        <f t="shared" si="178"/>
        <v>0</v>
      </c>
      <c r="BT214" s="149">
        <f t="shared" si="185"/>
        <v>0</v>
      </c>
      <c r="BU214" s="356">
        <f t="shared" si="152"/>
        <v>0</v>
      </c>
      <c r="BV214" s="149">
        <f t="shared" si="153"/>
        <v>0</v>
      </c>
      <c r="BW214" s="113">
        <f t="shared" si="154"/>
        <v>0</v>
      </c>
      <c r="BX214" s="248">
        <f t="shared" si="155"/>
        <v>0</v>
      </c>
      <c r="BY214" s="175">
        <f t="shared" si="156"/>
        <v>0</v>
      </c>
      <c r="BZ214" s="356">
        <v>0</v>
      </c>
      <c r="CA214" s="149">
        <f t="shared" si="187"/>
        <v>0</v>
      </c>
      <c r="CB214" s="149">
        <f t="shared" si="188"/>
        <v>1</v>
      </c>
      <c r="CC214" s="276">
        <f t="shared" si="189"/>
        <v>1</v>
      </c>
      <c r="CD214" s="248">
        <f t="shared" si="190"/>
        <v>1</v>
      </c>
      <c r="CE214" s="274">
        <f t="shared" si="179"/>
        <v>1</v>
      </c>
      <c r="CF214" s="356">
        <f t="shared" si="191"/>
        <v>0</v>
      </c>
      <c r="CG214" s="149">
        <f t="shared" si="192"/>
        <v>0</v>
      </c>
      <c r="CH214" s="150">
        <f t="shared" si="193"/>
        <v>0</v>
      </c>
      <c r="CI214" s="149">
        <f t="shared" si="157"/>
        <v>1</v>
      </c>
      <c r="CJ214" s="149">
        <f t="shared" si="158"/>
        <v>1</v>
      </c>
      <c r="CK214" s="149">
        <f t="shared" si="159"/>
        <v>1</v>
      </c>
      <c r="CL214" s="149">
        <f t="shared" si="160"/>
        <v>3</v>
      </c>
      <c r="CM214" s="149">
        <f t="shared" si="161"/>
        <v>1</v>
      </c>
      <c r="CN214" s="283">
        <f t="shared" si="194"/>
        <v>0</v>
      </c>
      <c r="CO214" s="149">
        <f t="shared" si="195"/>
        <v>0</v>
      </c>
      <c r="CP214" s="149">
        <f t="shared" si="196"/>
        <v>1</v>
      </c>
      <c r="CQ214" s="283">
        <f t="shared" si="162"/>
        <v>1</v>
      </c>
      <c r="CR214" s="149" t="str">
        <f t="shared" si="163"/>
        <v>2040 2025</v>
      </c>
      <c r="CS214" s="149">
        <f t="shared" si="164"/>
        <v>2040</v>
      </c>
      <c r="CT214" s="149">
        <v>0</v>
      </c>
      <c r="CU214" s="149">
        <v>0</v>
      </c>
      <c r="CV214" s="149">
        <v>0</v>
      </c>
      <c r="CW214" s="149">
        <v>0</v>
      </c>
      <c r="CX214" s="149">
        <v>0</v>
      </c>
      <c r="CY214" s="149">
        <v>0</v>
      </c>
      <c r="CZ214" s="149">
        <v>1</v>
      </c>
      <c r="DA214" s="149">
        <v>1</v>
      </c>
      <c r="DB214" s="149">
        <v>0</v>
      </c>
      <c r="DC214" s="149">
        <v>1</v>
      </c>
      <c r="DD214" s="149">
        <v>0</v>
      </c>
      <c r="DE214" s="149">
        <v>1</v>
      </c>
      <c r="DF214" s="149">
        <v>1</v>
      </c>
      <c r="DG214" s="149">
        <v>0</v>
      </c>
      <c r="DH214" s="149">
        <v>0</v>
      </c>
      <c r="DI214" s="149">
        <v>1</v>
      </c>
      <c r="DJ214" s="149">
        <v>1</v>
      </c>
      <c r="DK214" s="149">
        <v>1</v>
      </c>
      <c r="DL214" s="149">
        <v>1</v>
      </c>
      <c r="DM214" s="149">
        <v>1</v>
      </c>
      <c r="DN214" s="149">
        <v>0</v>
      </c>
      <c r="DO214" s="149">
        <v>1</v>
      </c>
      <c r="DP214" s="149">
        <v>1</v>
      </c>
      <c r="DQ214" s="149" t="s">
        <v>150</v>
      </c>
      <c r="DR214" s="149" t="s">
        <v>157</v>
      </c>
      <c r="DS214" s="149" t="s">
        <v>7859</v>
      </c>
      <c r="DT214" s="149" t="s">
        <v>154</v>
      </c>
      <c r="DU214" s="149">
        <v>0</v>
      </c>
      <c r="DV214" s="149" t="s">
        <v>150</v>
      </c>
      <c r="DW214" s="149" t="str">
        <f t="shared" si="165"/>
        <v>Y</v>
      </c>
      <c r="DX214" s="149" t="str">
        <f t="shared" si="166"/>
        <v>Targets set</v>
      </c>
      <c r="DY214" s="149" t="str">
        <f t="shared" si="167"/>
        <v>Y</v>
      </c>
      <c r="DZ214" s="149" t="str">
        <f t="shared" si="168"/>
        <v>N</v>
      </c>
      <c r="EA214" s="149" t="str">
        <f t="shared" si="169"/>
        <v>Not Specified</v>
      </c>
      <c r="EC214" s="149">
        <f t="shared" si="170"/>
        <v>2040</v>
      </c>
    </row>
    <row r="215" spans="1:133" s="149" customFormat="1" ht="16.5" customHeight="1">
      <c r="A215" s="149">
        <v>212</v>
      </c>
      <c r="B215" s="149">
        <v>267</v>
      </c>
      <c r="C215" s="150" t="s">
        <v>1363</v>
      </c>
      <c r="D215" s="149" t="s">
        <v>1364</v>
      </c>
      <c r="E215" s="149" t="s">
        <v>790</v>
      </c>
      <c r="F215" s="149" t="s">
        <v>175</v>
      </c>
      <c r="G215" s="149" t="s">
        <v>176</v>
      </c>
      <c r="H215" s="168" t="s">
        <v>1365</v>
      </c>
      <c r="I215" s="149" t="s">
        <v>1366</v>
      </c>
      <c r="J215" s="149">
        <v>0.637</v>
      </c>
      <c r="K215" s="149" t="s">
        <v>1367</v>
      </c>
      <c r="L215" s="149">
        <v>104487</v>
      </c>
      <c r="M215" s="150">
        <v>18</v>
      </c>
      <c r="N215" s="149" t="s">
        <v>154</v>
      </c>
      <c r="O215" s="149" t="s">
        <v>153</v>
      </c>
      <c r="P215" s="150" t="s">
        <v>153</v>
      </c>
      <c r="Q215" s="149" t="s">
        <v>150</v>
      </c>
      <c r="R215" s="149" t="s">
        <v>150</v>
      </c>
      <c r="S215" s="149" t="s">
        <v>151</v>
      </c>
      <c r="T215" s="149" t="s">
        <v>1368</v>
      </c>
      <c r="U215" s="151">
        <v>2030</v>
      </c>
      <c r="V215" s="149" t="s">
        <v>151</v>
      </c>
      <c r="W215" s="149" t="s">
        <v>1368</v>
      </c>
      <c r="X215" s="152">
        <v>2050</v>
      </c>
      <c r="Y215" s="149" t="s">
        <v>150</v>
      </c>
      <c r="Z215" s="149" t="s">
        <v>151</v>
      </c>
      <c r="AA215" s="150">
        <v>2050</v>
      </c>
      <c r="AC215" s="149" t="s">
        <v>202</v>
      </c>
      <c r="AD215" s="149" t="s">
        <v>5</v>
      </c>
      <c r="AE215" s="149" t="s">
        <v>168</v>
      </c>
      <c r="AF215" s="149" t="s">
        <v>168</v>
      </c>
      <c r="AG215" s="149" t="s">
        <v>168</v>
      </c>
      <c r="AH215" s="150" t="s">
        <v>153</v>
      </c>
      <c r="AI215" s="149" t="s">
        <v>160</v>
      </c>
      <c r="AJ215" s="149" t="s">
        <v>150</v>
      </c>
      <c r="AK215" s="149" t="s">
        <v>1369</v>
      </c>
      <c r="AL215" s="149">
        <v>2060</v>
      </c>
      <c r="AN215" s="150"/>
      <c r="AP215" s="149" t="s">
        <v>154</v>
      </c>
      <c r="AQ215" s="149" t="s">
        <v>153</v>
      </c>
      <c r="AR215" s="149" t="s">
        <v>153</v>
      </c>
      <c r="AU215" s="150"/>
      <c r="AV215" s="149" t="s">
        <v>168</v>
      </c>
      <c r="AW215" s="172" t="s">
        <v>168</v>
      </c>
      <c r="AX215" s="149" t="s">
        <v>158</v>
      </c>
      <c r="AY215" s="149" t="s">
        <v>154</v>
      </c>
      <c r="AZ215" s="149" t="s">
        <v>153</v>
      </c>
      <c r="BA215" s="149" t="s">
        <v>153</v>
      </c>
      <c r="BC215" s="150"/>
      <c r="BE215" s="173"/>
      <c r="BF215" s="150"/>
      <c r="BG215" s="283">
        <f t="shared" si="171"/>
        <v>0</v>
      </c>
      <c r="BH215" s="149">
        <f t="shared" si="172"/>
        <v>0</v>
      </c>
      <c r="BI215" s="149">
        <f t="shared" si="180"/>
        <v>0</v>
      </c>
      <c r="BJ215" s="280">
        <f t="shared" si="181"/>
        <v>0</v>
      </c>
      <c r="BK215" s="356">
        <f t="shared" si="173"/>
        <v>0</v>
      </c>
      <c r="BL215" s="149">
        <f t="shared" si="174"/>
        <v>1</v>
      </c>
      <c r="BM215" s="149">
        <f t="shared" si="182"/>
        <v>0</v>
      </c>
      <c r="BN215" s="278">
        <f t="shared" si="183"/>
        <v>1</v>
      </c>
      <c r="BO215" s="149">
        <f t="shared" si="175"/>
        <v>0</v>
      </c>
      <c r="BP215" s="149">
        <f t="shared" si="176"/>
        <v>0</v>
      </c>
      <c r="BQ215" s="149">
        <f t="shared" si="184"/>
        <v>1</v>
      </c>
      <c r="BR215" s="356">
        <f t="shared" si="177"/>
        <v>0</v>
      </c>
      <c r="BS215" s="149">
        <f t="shared" si="178"/>
        <v>0</v>
      </c>
      <c r="BT215" s="149">
        <f t="shared" si="185"/>
        <v>0</v>
      </c>
      <c r="BU215" s="356">
        <f t="shared" si="152"/>
        <v>0</v>
      </c>
      <c r="BV215" s="149">
        <f t="shared" si="153"/>
        <v>0</v>
      </c>
      <c r="BW215" s="113">
        <f t="shared" si="154"/>
        <v>0</v>
      </c>
      <c r="BX215" s="248">
        <f t="shared" si="155"/>
        <v>0</v>
      </c>
      <c r="BY215" s="175">
        <f t="shared" si="156"/>
        <v>0</v>
      </c>
      <c r="BZ215" s="356">
        <f t="shared" si="186"/>
        <v>0</v>
      </c>
      <c r="CA215" s="149">
        <f t="shared" si="187"/>
        <v>0</v>
      </c>
      <c r="CB215" s="149">
        <f t="shared" si="188"/>
        <v>1</v>
      </c>
      <c r="CC215" s="276">
        <f t="shared" si="189"/>
        <v>1</v>
      </c>
      <c r="CD215" s="248">
        <f t="shared" si="190"/>
        <v>1</v>
      </c>
      <c r="CE215" s="274">
        <f t="shared" si="179"/>
        <v>1</v>
      </c>
      <c r="CF215" s="356">
        <f t="shared" si="191"/>
        <v>0</v>
      </c>
      <c r="CG215" s="149">
        <f t="shared" si="192"/>
        <v>0</v>
      </c>
      <c r="CH215" s="150">
        <f t="shared" si="193"/>
        <v>0</v>
      </c>
      <c r="CI215" s="149">
        <f t="shared" si="157"/>
        <v>0</v>
      </c>
      <c r="CJ215" s="149">
        <f t="shared" si="158"/>
        <v>1</v>
      </c>
      <c r="CK215" s="149">
        <f t="shared" si="159"/>
        <v>1</v>
      </c>
      <c r="CL215" s="149">
        <f t="shared" si="160"/>
        <v>2</v>
      </c>
      <c r="CM215" s="149">
        <f t="shared" si="161"/>
        <v>1</v>
      </c>
      <c r="CN215" s="283">
        <f t="shared" si="194"/>
        <v>0</v>
      </c>
      <c r="CO215" s="149">
        <f t="shared" si="195"/>
        <v>0</v>
      </c>
      <c r="CP215" s="149">
        <f t="shared" si="196"/>
        <v>1</v>
      </c>
      <c r="CQ215" s="283">
        <f t="shared" si="162"/>
        <v>1</v>
      </c>
      <c r="CR215" s="149" t="str">
        <f t="shared" si="163"/>
        <v xml:space="preserve">2050 </v>
      </c>
      <c r="CS215" s="149">
        <f t="shared" si="164"/>
        <v>2050</v>
      </c>
      <c r="CT215" s="149">
        <v>0</v>
      </c>
      <c r="CU215" s="149">
        <v>0</v>
      </c>
      <c r="CV215" s="149">
        <v>0</v>
      </c>
      <c r="CW215" s="149">
        <v>1</v>
      </c>
      <c r="CX215" s="149">
        <v>0</v>
      </c>
      <c r="CY215" s="149">
        <v>0</v>
      </c>
      <c r="CZ215" s="149">
        <v>1</v>
      </c>
      <c r="DA215" s="149">
        <v>1</v>
      </c>
      <c r="DB215" s="149">
        <v>0</v>
      </c>
      <c r="DC215" s="149">
        <v>1</v>
      </c>
      <c r="DD215" s="149">
        <v>0</v>
      </c>
      <c r="DE215" s="149">
        <v>1</v>
      </c>
      <c r="DF215" s="149">
        <v>0</v>
      </c>
      <c r="DG215" s="149">
        <v>0</v>
      </c>
      <c r="DH215" s="149">
        <v>0</v>
      </c>
      <c r="DI215" s="149">
        <v>0</v>
      </c>
      <c r="DJ215" s="149">
        <v>1</v>
      </c>
      <c r="DK215" s="149">
        <v>0</v>
      </c>
      <c r="DL215" s="149">
        <v>0</v>
      </c>
      <c r="DM215" s="149">
        <v>0</v>
      </c>
      <c r="DN215" s="149">
        <v>0</v>
      </c>
      <c r="DO215" s="149">
        <v>1</v>
      </c>
      <c r="DP215" s="149">
        <v>0</v>
      </c>
      <c r="DQ215" s="149" t="s">
        <v>150</v>
      </c>
      <c r="DR215" s="149" t="s">
        <v>157</v>
      </c>
      <c r="DS215" s="149" t="s">
        <v>154</v>
      </c>
      <c r="DT215" s="149" t="s">
        <v>160</v>
      </c>
      <c r="DU215" s="149" t="s">
        <v>3005</v>
      </c>
      <c r="DV215" s="149">
        <v>0</v>
      </c>
      <c r="DW215" s="149" t="str">
        <f t="shared" si="165"/>
        <v>Y</v>
      </c>
      <c r="DX215" s="149" t="str">
        <f t="shared" si="166"/>
        <v>Targets set</v>
      </c>
      <c r="DY215" s="149" t="str">
        <f t="shared" si="167"/>
        <v>N</v>
      </c>
      <c r="DZ215" s="149" t="str">
        <f t="shared" si="168"/>
        <v>Y</v>
      </c>
      <c r="EA215" s="149" t="str">
        <f t="shared" si="169"/>
        <v>Not Specified</v>
      </c>
      <c r="EC215" s="149">
        <f t="shared" si="170"/>
        <v>2050</v>
      </c>
    </row>
    <row r="216" spans="1:133" s="149" customFormat="1" ht="16.5" customHeight="1">
      <c r="A216" s="149">
        <v>213</v>
      </c>
      <c r="B216" s="149">
        <v>199</v>
      </c>
      <c r="C216" s="150" t="s">
        <v>1370</v>
      </c>
      <c r="D216" s="149" t="s">
        <v>1371</v>
      </c>
      <c r="E216" s="149" t="s">
        <v>272</v>
      </c>
      <c r="F216" s="149" t="s">
        <v>145</v>
      </c>
      <c r="G216" s="149" t="s">
        <v>146</v>
      </c>
      <c r="H216" s="168" t="s">
        <v>1372</v>
      </c>
      <c r="I216" s="149" t="s">
        <v>1373</v>
      </c>
      <c r="J216" s="149">
        <v>0.044</v>
      </c>
      <c r="K216" s="149" t="s">
        <v>1374</v>
      </c>
      <c r="L216" s="149">
        <v>112900</v>
      </c>
      <c r="M216" s="150">
        <v>31</v>
      </c>
      <c r="N216" s="149" t="s">
        <v>154</v>
      </c>
      <c r="O216" s="149" t="s">
        <v>153</v>
      </c>
      <c r="P216" s="150" t="s">
        <v>153</v>
      </c>
      <c r="Q216" s="149" t="s">
        <v>154</v>
      </c>
      <c r="R216" s="149" t="s">
        <v>154</v>
      </c>
      <c r="S216" s="149" t="s">
        <v>153</v>
      </c>
      <c r="T216" s="149" t="s">
        <v>153</v>
      </c>
      <c r="U216" s="151" t="s">
        <v>153</v>
      </c>
      <c r="V216" s="149" t="s">
        <v>153</v>
      </c>
      <c r="W216" s="149" t="s">
        <v>153</v>
      </c>
      <c r="X216" s="152" t="s">
        <v>153</v>
      </c>
      <c r="Y216" s="149" t="s">
        <v>153</v>
      </c>
      <c r="Z216" s="149" t="s">
        <v>153</v>
      </c>
      <c r="AA216" s="150"/>
      <c r="AC216" s="149" t="s">
        <v>281</v>
      </c>
      <c r="AD216" s="149" t="s">
        <v>240</v>
      </c>
      <c r="AE216" s="149" t="s">
        <v>157</v>
      </c>
      <c r="AF216" s="149" t="s">
        <v>157</v>
      </c>
      <c r="AG216" s="149" t="s">
        <v>158</v>
      </c>
      <c r="AH216" s="150" t="s">
        <v>159</v>
      </c>
      <c r="AJ216" s="149" t="s">
        <v>154</v>
      </c>
      <c r="AK216" s="170" t="s">
        <v>153</v>
      </c>
      <c r="AN216" s="150"/>
      <c r="AP216" s="149" t="s">
        <v>154</v>
      </c>
      <c r="AQ216" s="149" t="s">
        <v>153</v>
      </c>
      <c r="AR216" s="149" t="s">
        <v>153</v>
      </c>
      <c r="AU216" s="150"/>
      <c r="AV216" s="149" t="s">
        <v>168</v>
      </c>
      <c r="AW216" s="172" t="s">
        <v>168</v>
      </c>
      <c r="AX216" s="149" t="s">
        <v>158</v>
      </c>
      <c r="AY216" s="149" t="s">
        <v>150</v>
      </c>
      <c r="AZ216" s="149" t="s">
        <v>1375</v>
      </c>
      <c r="BA216" s="149">
        <v>2030</v>
      </c>
      <c r="BC216" s="150"/>
      <c r="BE216" s="173"/>
      <c r="BF216" s="150"/>
      <c r="BG216" s="283">
        <f t="shared" si="171"/>
        <v>0</v>
      </c>
      <c r="BH216" s="149">
        <f t="shared" si="172"/>
        <v>0</v>
      </c>
      <c r="BI216" s="149">
        <f t="shared" si="180"/>
        <v>0</v>
      </c>
      <c r="BJ216" s="280">
        <f t="shared" si="181"/>
        <v>0</v>
      </c>
      <c r="BK216" s="356">
        <f t="shared" si="173"/>
        <v>0</v>
      </c>
      <c r="BL216" s="149">
        <f t="shared" si="174"/>
        <v>0</v>
      </c>
      <c r="BM216" s="149">
        <f t="shared" si="182"/>
        <v>0</v>
      </c>
      <c r="BN216" s="278">
        <f t="shared" si="183"/>
        <v>0</v>
      </c>
      <c r="BO216" s="149">
        <f t="shared" si="175"/>
        <v>0</v>
      </c>
      <c r="BP216" s="149">
        <f t="shared" si="176"/>
        <v>0</v>
      </c>
      <c r="BQ216" s="149">
        <f t="shared" si="184"/>
        <v>0</v>
      </c>
      <c r="BR216" s="356">
        <f t="shared" si="177"/>
        <v>0</v>
      </c>
      <c r="BS216" s="149">
        <f t="shared" si="178"/>
        <v>0</v>
      </c>
      <c r="BT216" s="149">
        <f t="shared" si="185"/>
        <v>0</v>
      </c>
      <c r="BU216" s="356">
        <f t="shared" si="152"/>
        <v>0</v>
      </c>
      <c r="BV216" s="149">
        <f t="shared" si="153"/>
        <v>0</v>
      </c>
      <c r="BW216" s="113">
        <f t="shared" si="154"/>
        <v>0</v>
      </c>
      <c r="BX216" s="248">
        <f t="shared" si="155"/>
        <v>0</v>
      </c>
      <c r="BY216" s="175">
        <f t="shared" si="156"/>
        <v>0</v>
      </c>
      <c r="BZ216" s="356">
        <f t="shared" si="186"/>
        <v>0</v>
      </c>
      <c r="CA216" s="149">
        <f t="shared" si="187"/>
        <v>0</v>
      </c>
      <c r="CB216" s="149">
        <f t="shared" si="188"/>
        <v>0</v>
      </c>
      <c r="CC216" s="276">
        <f t="shared" si="189"/>
        <v>0</v>
      </c>
      <c r="CD216" s="248">
        <f t="shared" si="190"/>
        <v>0</v>
      </c>
      <c r="CE216" s="274">
        <f t="shared" si="179"/>
        <v>0</v>
      </c>
      <c r="CF216" s="356">
        <f t="shared" si="191"/>
        <v>0</v>
      </c>
      <c r="CG216" s="149">
        <f t="shared" si="192"/>
        <v>1</v>
      </c>
      <c r="CH216" s="150">
        <f t="shared" si="193"/>
        <v>0</v>
      </c>
      <c r="CI216" s="149">
        <f t="shared" si="157"/>
        <v>0</v>
      </c>
      <c r="CJ216" s="149">
        <f t="shared" si="158"/>
        <v>0</v>
      </c>
      <c r="CK216" s="149">
        <f t="shared" si="159"/>
        <v>0</v>
      </c>
      <c r="CL216" s="149">
        <f t="shared" si="160"/>
        <v>0</v>
      </c>
      <c r="CM216" s="149">
        <f t="shared" si="161"/>
        <v>0</v>
      </c>
      <c r="CN216" s="283">
        <f t="shared" si="194"/>
        <v>0</v>
      </c>
      <c r="CO216" s="149">
        <f t="shared" si="195"/>
        <v>0</v>
      </c>
      <c r="CP216" s="149">
        <f t="shared" si="196"/>
        <v>1</v>
      </c>
      <c r="CQ216" s="283" t="str">
        <f t="shared" si="162"/>
        <v/>
      </c>
      <c r="CR216" s="149" t="str">
        <f t="shared" si="163"/>
        <v xml:space="preserve"> </v>
      </c>
      <c r="CS216" s="149">
        <f t="shared" si="164"/>
        <v>0</v>
      </c>
      <c r="CT216" s="149">
        <v>0</v>
      </c>
      <c r="CU216" s="149">
        <v>0</v>
      </c>
      <c r="CV216" s="149">
        <v>0</v>
      </c>
      <c r="CW216" s="149">
        <v>0</v>
      </c>
      <c r="CX216" s="149">
        <v>0</v>
      </c>
      <c r="CY216" s="149">
        <v>0</v>
      </c>
      <c r="CZ216" s="149">
        <v>0</v>
      </c>
      <c r="DA216" s="149">
        <v>0</v>
      </c>
      <c r="DB216" s="149">
        <v>0</v>
      </c>
      <c r="DC216" s="149">
        <v>0</v>
      </c>
      <c r="DD216" s="149">
        <v>0</v>
      </c>
      <c r="DE216" s="149">
        <v>0</v>
      </c>
      <c r="DF216" s="149">
        <v>0</v>
      </c>
      <c r="DG216" s="149">
        <v>0</v>
      </c>
      <c r="DH216" s="149">
        <v>0</v>
      </c>
      <c r="DI216" s="149">
        <v>0</v>
      </c>
      <c r="DJ216" s="149">
        <v>0</v>
      </c>
      <c r="DK216" s="149">
        <v>0</v>
      </c>
      <c r="DL216" s="149">
        <v>0</v>
      </c>
      <c r="DM216" s="149">
        <v>0</v>
      </c>
      <c r="DN216" s="149">
        <v>0</v>
      </c>
      <c r="DO216" s="149">
        <v>0</v>
      </c>
      <c r="DP216" s="149">
        <v>0</v>
      </c>
      <c r="DQ216" s="149" t="s">
        <v>154</v>
      </c>
      <c r="DR216" s="149">
        <v>0</v>
      </c>
      <c r="DS216" s="149" t="s">
        <v>154</v>
      </c>
      <c r="DT216" s="149" t="s">
        <v>154</v>
      </c>
      <c r="DU216" s="149">
        <v>0</v>
      </c>
      <c r="DV216" s="149">
        <v>0</v>
      </c>
      <c r="DW216" s="149" t="str">
        <f t="shared" si="165"/>
        <v>N</v>
      </c>
      <c r="DX216" s="149" t="str">
        <f t="shared" si="166"/>
        <v/>
      </c>
      <c r="DY216" s="149" t="str">
        <f t="shared" si="167"/>
        <v>N</v>
      </c>
      <c r="DZ216" s="149" t="str">
        <f t="shared" si="168"/>
        <v>N</v>
      </c>
      <c r="EA216" s="149" t="str">
        <f t="shared" si="169"/>
        <v>Not Specified</v>
      </c>
      <c r="EC216" s="149">
        <f t="shared" si="170"/>
        <v>0</v>
      </c>
    </row>
    <row r="217" spans="1:133" s="149" customFormat="1" ht="16.5" customHeight="1">
      <c r="A217" s="149">
        <v>214</v>
      </c>
      <c r="B217" s="149">
        <v>164</v>
      </c>
      <c r="C217" s="150" t="s">
        <v>1376</v>
      </c>
      <c r="D217" s="149" t="s">
        <v>443</v>
      </c>
      <c r="E217" s="149" t="s">
        <v>229</v>
      </c>
      <c r="F217" s="149" t="s">
        <v>264</v>
      </c>
      <c r="G217" s="149" t="s">
        <v>176</v>
      </c>
      <c r="H217" s="168" t="s">
        <v>1377</v>
      </c>
      <c r="I217" s="149" t="s">
        <v>1378</v>
      </c>
      <c r="J217" s="149">
        <v>0.27</v>
      </c>
      <c r="K217" s="149" t="s">
        <v>1379</v>
      </c>
      <c r="L217" s="149">
        <v>60814</v>
      </c>
      <c r="M217" s="150">
        <v>31</v>
      </c>
      <c r="N217" s="149" t="s">
        <v>154</v>
      </c>
      <c r="O217" s="149" t="s">
        <v>153</v>
      </c>
      <c r="P217" s="150" t="s">
        <v>153</v>
      </c>
      <c r="Q217" s="149" t="s">
        <v>154</v>
      </c>
      <c r="R217" s="149" t="s">
        <v>154</v>
      </c>
      <c r="S217" s="149" t="s">
        <v>153</v>
      </c>
      <c r="T217" s="149" t="s">
        <v>153</v>
      </c>
      <c r="U217" s="151" t="s">
        <v>153</v>
      </c>
      <c r="V217" s="149" t="s">
        <v>153</v>
      </c>
      <c r="W217" s="149" t="s">
        <v>153</v>
      </c>
      <c r="X217" s="152" t="s">
        <v>153</v>
      </c>
      <c r="Y217" s="149" t="s">
        <v>153</v>
      </c>
      <c r="Z217" s="149" t="s">
        <v>153</v>
      </c>
      <c r="AA217" s="150"/>
      <c r="AC217" s="149" t="s">
        <v>167</v>
      </c>
      <c r="AD217" s="149" t="s">
        <v>6</v>
      </c>
      <c r="AE217" s="149" t="s">
        <v>157</v>
      </c>
      <c r="AF217" s="149" t="s">
        <v>157</v>
      </c>
      <c r="AG217" s="149" t="s">
        <v>157</v>
      </c>
      <c r="AH217" s="150" t="s">
        <v>218</v>
      </c>
      <c r="AJ217" s="149" t="s">
        <v>154</v>
      </c>
      <c r="AK217" s="170" t="s">
        <v>153</v>
      </c>
      <c r="AN217" s="150"/>
      <c r="AO217" s="149" t="s">
        <v>219</v>
      </c>
      <c r="AP217" s="149" t="s">
        <v>150</v>
      </c>
      <c r="AQ217" s="149" t="s">
        <v>218</v>
      </c>
      <c r="AR217" s="149" t="s">
        <v>1380</v>
      </c>
      <c r="AS217" s="149">
        <v>2050</v>
      </c>
      <c r="AU217" s="150"/>
      <c r="AV217" s="149" t="s">
        <v>168</v>
      </c>
      <c r="AW217" s="172" t="s">
        <v>168</v>
      </c>
      <c r="AX217" s="149" t="s">
        <v>158</v>
      </c>
      <c r="AY217" s="149" t="s">
        <v>154</v>
      </c>
      <c r="AZ217" s="149" t="s">
        <v>153</v>
      </c>
      <c r="BA217" s="149" t="s">
        <v>153</v>
      </c>
      <c r="BC217" s="150"/>
      <c r="BE217" s="173"/>
      <c r="BF217" s="150"/>
      <c r="BG217" s="283">
        <f t="shared" si="171"/>
        <v>0</v>
      </c>
      <c r="BH217" s="149">
        <f t="shared" si="172"/>
        <v>0</v>
      </c>
      <c r="BI217" s="149">
        <f t="shared" si="180"/>
        <v>0</v>
      </c>
      <c r="BJ217" s="280">
        <f t="shared" si="181"/>
        <v>0</v>
      </c>
      <c r="BK217" s="356">
        <f t="shared" si="173"/>
        <v>0</v>
      </c>
      <c r="BL217" s="149">
        <f t="shared" si="174"/>
        <v>0</v>
      </c>
      <c r="BM217" s="149">
        <f t="shared" si="182"/>
        <v>0</v>
      </c>
      <c r="BN217" s="278">
        <f t="shared" si="183"/>
        <v>0</v>
      </c>
      <c r="BO217" s="149">
        <f t="shared" si="175"/>
        <v>0</v>
      </c>
      <c r="BP217" s="149">
        <f t="shared" si="176"/>
        <v>0</v>
      </c>
      <c r="BQ217" s="149">
        <f t="shared" si="184"/>
        <v>0</v>
      </c>
      <c r="BR217" s="356">
        <f t="shared" si="177"/>
        <v>0</v>
      </c>
      <c r="BS217" s="149">
        <f t="shared" si="178"/>
        <v>0</v>
      </c>
      <c r="BT217" s="149">
        <f t="shared" si="185"/>
        <v>1</v>
      </c>
      <c r="BU217" s="356">
        <f t="shared" si="152"/>
        <v>0</v>
      </c>
      <c r="BV217" s="149">
        <f t="shared" si="153"/>
        <v>0</v>
      </c>
      <c r="BW217" s="113">
        <f t="shared" si="154"/>
        <v>0</v>
      </c>
      <c r="BX217" s="248">
        <f t="shared" si="155"/>
        <v>0</v>
      </c>
      <c r="BY217" s="175">
        <f t="shared" si="156"/>
        <v>0</v>
      </c>
      <c r="BZ217" s="356">
        <f t="shared" si="186"/>
        <v>0</v>
      </c>
      <c r="CA217" s="149">
        <f t="shared" si="187"/>
        <v>0</v>
      </c>
      <c r="CB217" s="149">
        <f t="shared" si="188"/>
        <v>1</v>
      </c>
      <c r="CC217" s="276">
        <f t="shared" si="189"/>
        <v>1</v>
      </c>
      <c r="CD217" s="248">
        <f t="shared" si="190"/>
        <v>1</v>
      </c>
      <c r="CE217" s="274">
        <f t="shared" si="179"/>
        <v>1</v>
      </c>
      <c r="CF217" s="356">
        <f t="shared" si="191"/>
        <v>0</v>
      </c>
      <c r="CG217" s="149">
        <f t="shared" si="192"/>
        <v>0</v>
      </c>
      <c r="CH217" s="150">
        <f t="shared" si="193"/>
        <v>0</v>
      </c>
      <c r="CI217" s="149">
        <f t="shared" si="157"/>
        <v>0</v>
      </c>
      <c r="CJ217" s="149">
        <f t="shared" si="158"/>
        <v>0</v>
      </c>
      <c r="CK217" s="149">
        <f t="shared" si="159"/>
        <v>1</v>
      </c>
      <c r="CL217" s="149">
        <f t="shared" si="160"/>
        <v>1</v>
      </c>
      <c r="CM217" s="149">
        <f t="shared" si="161"/>
        <v>1</v>
      </c>
      <c r="CN217" s="283">
        <f t="shared" si="194"/>
        <v>0</v>
      </c>
      <c r="CO217" s="149">
        <f t="shared" si="195"/>
        <v>0</v>
      </c>
      <c r="CP217" s="149">
        <f t="shared" si="196"/>
        <v>1</v>
      </c>
      <c r="CQ217" s="283" t="str">
        <f t="shared" si="162"/>
        <v/>
      </c>
      <c r="CR217" s="149" t="str">
        <f t="shared" si="163"/>
        <v xml:space="preserve"> 2050</v>
      </c>
      <c r="CS217" s="149">
        <f t="shared" si="164"/>
        <v>2050</v>
      </c>
      <c r="CT217" s="149">
        <v>0</v>
      </c>
      <c r="CU217" s="149">
        <v>0</v>
      </c>
      <c r="CV217" s="149">
        <v>0</v>
      </c>
      <c r="CW217" s="149">
        <v>0</v>
      </c>
      <c r="CX217" s="149">
        <v>0</v>
      </c>
      <c r="CY217" s="149">
        <v>0</v>
      </c>
      <c r="CZ217" s="149">
        <v>1</v>
      </c>
      <c r="DA217" s="149">
        <v>1</v>
      </c>
      <c r="DB217" s="149">
        <v>0</v>
      </c>
      <c r="DC217" s="149">
        <v>0</v>
      </c>
      <c r="DD217" s="149">
        <v>0</v>
      </c>
      <c r="DE217" s="149">
        <v>0</v>
      </c>
      <c r="DF217" s="149">
        <v>0</v>
      </c>
      <c r="DG217" s="149">
        <v>0</v>
      </c>
      <c r="DH217" s="149">
        <v>0</v>
      </c>
      <c r="DI217" s="149">
        <v>0</v>
      </c>
      <c r="DJ217" s="149">
        <v>1</v>
      </c>
      <c r="DK217" s="149">
        <v>0</v>
      </c>
      <c r="DL217" s="149">
        <v>1</v>
      </c>
      <c r="DM217" s="149">
        <v>0</v>
      </c>
      <c r="DN217" s="149">
        <v>0</v>
      </c>
      <c r="DO217" s="149">
        <v>1</v>
      </c>
      <c r="DP217" s="149">
        <v>0</v>
      </c>
      <c r="DQ217" s="149" t="s">
        <v>154</v>
      </c>
      <c r="DR217" s="149">
        <v>0</v>
      </c>
      <c r="DS217" s="149" t="s">
        <v>7859</v>
      </c>
      <c r="DT217" s="149" t="s">
        <v>7858</v>
      </c>
      <c r="DU217" s="149">
        <v>0</v>
      </c>
      <c r="DV217" s="149" t="s">
        <v>3005</v>
      </c>
      <c r="DW217" s="149" t="str">
        <f t="shared" si="165"/>
        <v>N</v>
      </c>
      <c r="DX217" s="149" t="str">
        <f t="shared" si="166"/>
        <v/>
      </c>
      <c r="DY217" s="149" t="str">
        <f t="shared" si="167"/>
        <v>Y</v>
      </c>
      <c r="DZ217" s="149" t="str">
        <f t="shared" si="168"/>
        <v>N</v>
      </c>
      <c r="EA217" s="149" t="str">
        <f t="shared" si="169"/>
        <v>Not Specified</v>
      </c>
      <c r="EC217" s="149">
        <f t="shared" si="170"/>
        <v>2050</v>
      </c>
    </row>
    <row r="218" spans="1:133" s="149" customFormat="1" ht="16.5" customHeight="1">
      <c r="A218" s="149">
        <v>215</v>
      </c>
      <c r="B218" s="149">
        <v>209</v>
      </c>
      <c r="C218" s="150" t="s">
        <v>1381</v>
      </c>
      <c r="D218" s="149" t="s">
        <v>341</v>
      </c>
      <c r="E218" s="149" t="s">
        <v>214</v>
      </c>
      <c r="F218" s="149" t="s">
        <v>342</v>
      </c>
      <c r="G218" s="149" t="s">
        <v>176</v>
      </c>
      <c r="H218" s="168" t="s">
        <v>1382</v>
      </c>
      <c r="I218" s="149" t="s">
        <v>1383</v>
      </c>
      <c r="J218" s="149">
        <v>-0.506</v>
      </c>
      <c r="K218" s="149" t="s">
        <v>1384</v>
      </c>
      <c r="L218" s="149">
        <v>75000</v>
      </c>
      <c r="M218" s="150">
        <v>25</v>
      </c>
      <c r="N218" s="149" t="s">
        <v>150</v>
      </c>
      <c r="O218" s="149">
        <v>2023</v>
      </c>
      <c r="P218" s="150">
        <v>2050</v>
      </c>
      <c r="Q218" s="149" t="s">
        <v>150</v>
      </c>
      <c r="R218" s="149" t="s">
        <v>150</v>
      </c>
      <c r="S218" s="149" t="s">
        <v>151</v>
      </c>
      <c r="T218" s="149" t="s">
        <v>152</v>
      </c>
      <c r="U218" s="151">
        <v>2030</v>
      </c>
      <c r="V218" s="149" t="s">
        <v>153</v>
      </c>
      <c r="W218" s="149" t="s">
        <v>153</v>
      </c>
      <c r="X218" s="152" t="s">
        <v>153</v>
      </c>
      <c r="Y218" s="149" t="s">
        <v>153</v>
      </c>
      <c r="Z218" s="149" t="s">
        <v>153</v>
      </c>
      <c r="AA218" s="150"/>
      <c r="AC218" s="149" t="s">
        <v>202</v>
      </c>
      <c r="AD218" s="149" t="s">
        <v>5</v>
      </c>
      <c r="AE218" s="149" t="s">
        <v>157</v>
      </c>
      <c r="AF218" s="149" t="s">
        <v>157</v>
      </c>
      <c r="AG218" s="149" t="s">
        <v>157</v>
      </c>
      <c r="AH218" s="150" t="s">
        <v>218</v>
      </c>
      <c r="AI218" s="149" t="s">
        <v>219</v>
      </c>
      <c r="AJ218" s="149" t="s">
        <v>150</v>
      </c>
      <c r="AK218" s="170" t="s">
        <v>1385</v>
      </c>
      <c r="AL218" s="149">
        <v>2030</v>
      </c>
      <c r="AN218" s="150"/>
      <c r="AP218" s="149" t="s">
        <v>154</v>
      </c>
      <c r="AQ218" s="149" t="s">
        <v>153</v>
      </c>
      <c r="AR218" s="149" t="s">
        <v>153</v>
      </c>
      <c r="AU218" s="150"/>
      <c r="AV218" s="149" t="s">
        <v>157</v>
      </c>
      <c r="AW218" s="172" t="s">
        <v>168</v>
      </c>
      <c r="AX218" s="149" t="s">
        <v>157</v>
      </c>
      <c r="AY218" s="149" t="s">
        <v>154</v>
      </c>
      <c r="AZ218" s="149" t="s">
        <v>153</v>
      </c>
      <c r="BA218" s="149" t="s">
        <v>153</v>
      </c>
      <c r="BC218" s="150"/>
      <c r="BE218" s="173"/>
      <c r="BF218" s="150"/>
      <c r="BG218" s="283">
        <f t="shared" si="171"/>
        <v>0</v>
      </c>
      <c r="BH218" s="149">
        <f t="shared" si="172"/>
        <v>0</v>
      </c>
      <c r="BI218" s="149">
        <f t="shared" si="180"/>
        <v>1</v>
      </c>
      <c r="BJ218" s="280">
        <f t="shared" si="181"/>
        <v>1</v>
      </c>
      <c r="BK218" s="356">
        <f t="shared" si="173"/>
        <v>0</v>
      </c>
      <c r="BL218" s="149">
        <f t="shared" si="174"/>
        <v>1</v>
      </c>
      <c r="BM218" s="149">
        <f t="shared" si="182"/>
        <v>0</v>
      </c>
      <c r="BN218" s="278">
        <f t="shared" si="183"/>
        <v>1</v>
      </c>
      <c r="BO218" s="149">
        <f t="shared" si="175"/>
        <v>0</v>
      </c>
      <c r="BP218" s="149">
        <f t="shared" si="176"/>
        <v>0</v>
      </c>
      <c r="BQ218" s="149">
        <f t="shared" si="184"/>
        <v>0</v>
      </c>
      <c r="BR218" s="356">
        <f t="shared" si="177"/>
        <v>0</v>
      </c>
      <c r="BS218" s="149">
        <f t="shared" si="178"/>
        <v>0</v>
      </c>
      <c r="BT218" s="149">
        <f t="shared" si="185"/>
        <v>0</v>
      </c>
      <c r="BU218" s="356">
        <f t="shared" si="152"/>
        <v>0</v>
      </c>
      <c r="BV218" s="149">
        <f t="shared" si="153"/>
        <v>1</v>
      </c>
      <c r="BW218" s="113">
        <f t="shared" si="154"/>
        <v>0</v>
      </c>
      <c r="BX218" s="248">
        <f t="shared" si="155"/>
        <v>0</v>
      </c>
      <c r="BY218" s="175">
        <f t="shared" si="156"/>
        <v>1</v>
      </c>
      <c r="BZ218" s="356">
        <f t="shared" si="186"/>
        <v>0</v>
      </c>
      <c r="CA218" s="149">
        <f t="shared" si="187"/>
        <v>0</v>
      </c>
      <c r="CB218" s="149">
        <f t="shared" si="188"/>
        <v>0</v>
      </c>
      <c r="CC218" s="276">
        <f t="shared" si="189"/>
        <v>0</v>
      </c>
      <c r="CD218" s="248">
        <f t="shared" si="190"/>
        <v>0</v>
      </c>
      <c r="CE218" s="274">
        <f t="shared" si="179"/>
        <v>1</v>
      </c>
      <c r="CF218" s="356">
        <f t="shared" si="191"/>
        <v>0</v>
      </c>
      <c r="CG218" s="149">
        <f t="shared" si="192"/>
        <v>0</v>
      </c>
      <c r="CH218" s="150">
        <f t="shared" si="193"/>
        <v>0</v>
      </c>
      <c r="CI218" s="149">
        <f t="shared" si="157"/>
        <v>0</v>
      </c>
      <c r="CJ218" s="149">
        <f t="shared" si="158"/>
        <v>2</v>
      </c>
      <c r="CK218" s="149">
        <f t="shared" si="159"/>
        <v>1</v>
      </c>
      <c r="CL218" s="149">
        <f t="shared" si="160"/>
        <v>3</v>
      </c>
      <c r="CM218" s="149">
        <f t="shared" si="161"/>
        <v>1</v>
      </c>
      <c r="CN218" s="283">
        <f t="shared" si="194"/>
        <v>1</v>
      </c>
      <c r="CO218" s="149">
        <f t="shared" si="195"/>
        <v>0</v>
      </c>
      <c r="CP218" s="149">
        <f t="shared" si="196"/>
        <v>0</v>
      </c>
      <c r="CQ218" s="283">
        <f t="shared" si="162"/>
        <v>1</v>
      </c>
      <c r="CR218" s="149" t="str">
        <f t="shared" si="163"/>
        <v xml:space="preserve"> </v>
      </c>
      <c r="CS218" s="149">
        <f t="shared" si="164"/>
        <v>0</v>
      </c>
      <c r="CT218" s="149">
        <v>0</v>
      </c>
      <c r="CU218" s="149">
        <v>1</v>
      </c>
      <c r="CV218" s="149">
        <v>0</v>
      </c>
      <c r="CW218" s="149">
        <v>1</v>
      </c>
      <c r="CX218" s="149">
        <v>0</v>
      </c>
      <c r="CY218" s="149">
        <v>0</v>
      </c>
      <c r="CZ218" s="149">
        <v>0</v>
      </c>
      <c r="DA218" s="149">
        <v>0</v>
      </c>
      <c r="DB218" s="149">
        <v>0</v>
      </c>
      <c r="DC218" s="149">
        <v>1</v>
      </c>
      <c r="DD218" s="149">
        <v>0</v>
      </c>
      <c r="DE218" s="149">
        <v>1</v>
      </c>
      <c r="DF218" s="149">
        <v>0</v>
      </c>
      <c r="DG218" s="149">
        <v>0</v>
      </c>
      <c r="DH218" s="149">
        <v>1</v>
      </c>
      <c r="DI218" s="149">
        <v>1</v>
      </c>
      <c r="DJ218" s="149">
        <v>1</v>
      </c>
      <c r="DK218" s="149">
        <v>1</v>
      </c>
      <c r="DL218" s="149">
        <v>1</v>
      </c>
      <c r="DM218" s="149">
        <v>1</v>
      </c>
      <c r="DN218" s="149">
        <v>0</v>
      </c>
      <c r="DO218" s="149">
        <v>1</v>
      </c>
      <c r="DP218" s="149">
        <v>0</v>
      </c>
      <c r="DQ218" s="149" t="s">
        <v>150</v>
      </c>
      <c r="DR218" s="149" t="s">
        <v>158</v>
      </c>
      <c r="DS218" s="149" t="s">
        <v>154</v>
      </c>
      <c r="DT218" s="149" t="s">
        <v>160</v>
      </c>
      <c r="DU218" s="149" t="s">
        <v>150</v>
      </c>
      <c r="DV218" s="149">
        <v>0</v>
      </c>
      <c r="DW218" s="149" t="str">
        <f t="shared" si="165"/>
        <v>Y</v>
      </c>
      <c r="DX218" s="149" t="str">
        <f t="shared" si="166"/>
        <v/>
      </c>
      <c r="DY218" s="149" t="str">
        <f t="shared" si="167"/>
        <v>N</v>
      </c>
      <c r="DZ218" s="149" t="str">
        <f t="shared" si="168"/>
        <v>Y</v>
      </c>
      <c r="EA218" s="149" t="str">
        <f t="shared" si="169"/>
        <v>Yes</v>
      </c>
      <c r="EC218" s="149">
        <f t="shared" si="170"/>
        <v>0</v>
      </c>
    </row>
    <row r="219" spans="1:133" s="149" customFormat="1" ht="16.5" customHeight="1">
      <c r="A219" s="149">
        <v>216</v>
      </c>
      <c r="B219" s="149">
        <v>196</v>
      </c>
      <c r="C219" s="150" t="s">
        <v>1386</v>
      </c>
      <c r="D219" s="149" t="s">
        <v>348</v>
      </c>
      <c r="E219" s="149" t="s">
        <v>214</v>
      </c>
      <c r="F219" s="149" t="s">
        <v>264</v>
      </c>
      <c r="G219" s="149" t="s">
        <v>176</v>
      </c>
      <c r="H219" s="168" t="s">
        <v>1387</v>
      </c>
      <c r="I219" s="149" t="s">
        <v>1388</v>
      </c>
      <c r="J219" s="149">
        <v>-0.01</v>
      </c>
      <c r="K219" s="149" t="s">
        <v>1389</v>
      </c>
      <c r="L219" s="149">
        <v>282743</v>
      </c>
      <c r="M219" s="150">
        <v>31</v>
      </c>
      <c r="N219" s="149" t="s">
        <v>154</v>
      </c>
      <c r="O219" s="149" t="s">
        <v>153</v>
      </c>
      <c r="P219" s="150" t="s">
        <v>153</v>
      </c>
      <c r="Q219" s="149" t="s">
        <v>150</v>
      </c>
      <c r="R219" s="149" t="s">
        <v>150</v>
      </c>
      <c r="S219" s="149" t="s">
        <v>151</v>
      </c>
      <c r="T219" s="149" t="s">
        <v>152</v>
      </c>
      <c r="U219" s="151">
        <v>2030</v>
      </c>
      <c r="V219" s="149" t="s">
        <v>151</v>
      </c>
      <c r="W219" s="149" t="s">
        <v>152</v>
      </c>
      <c r="X219" s="152">
        <v>2050</v>
      </c>
      <c r="Y219" s="149" t="s">
        <v>150</v>
      </c>
      <c r="Z219" s="149" t="s">
        <v>151</v>
      </c>
      <c r="AA219" s="150">
        <v>2050</v>
      </c>
      <c r="AC219" s="149" t="s">
        <v>202</v>
      </c>
      <c r="AD219" s="149" t="s">
        <v>5</v>
      </c>
      <c r="AE219" s="149" t="s">
        <v>157</v>
      </c>
      <c r="AF219" s="149" t="s">
        <v>157</v>
      </c>
      <c r="AG219" s="149" t="s">
        <v>157</v>
      </c>
      <c r="AH219" s="150" t="s">
        <v>218</v>
      </c>
      <c r="AI219" s="149" t="s">
        <v>219</v>
      </c>
      <c r="AJ219" s="149" t="s">
        <v>150</v>
      </c>
      <c r="AK219" s="170" t="s">
        <v>1390</v>
      </c>
      <c r="AL219" s="149">
        <v>2050</v>
      </c>
      <c r="AN219" s="150"/>
      <c r="AP219" s="149" t="s">
        <v>154</v>
      </c>
      <c r="AQ219" s="149" t="s">
        <v>153</v>
      </c>
      <c r="AR219" s="149" t="s">
        <v>153</v>
      </c>
      <c r="AU219" s="150"/>
      <c r="AV219" s="149" t="s">
        <v>168</v>
      </c>
      <c r="AW219" s="172" t="s">
        <v>168</v>
      </c>
      <c r="AX219" s="149" t="s">
        <v>158</v>
      </c>
      <c r="AY219" s="149" t="s">
        <v>154</v>
      </c>
      <c r="AZ219" s="149" t="s">
        <v>153</v>
      </c>
      <c r="BA219" s="149" t="s">
        <v>153</v>
      </c>
      <c r="BC219" s="150"/>
      <c r="BE219" s="173"/>
      <c r="BF219" s="150"/>
      <c r="BG219" s="283">
        <f t="shared" si="171"/>
        <v>0</v>
      </c>
      <c r="BH219" s="149">
        <f t="shared" si="172"/>
        <v>0</v>
      </c>
      <c r="BI219" s="149">
        <f t="shared" si="180"/>
        <v>0</v>
      </c>
      <c r="BJ219" s="280">
        <f t="shared" si="181"/>
        <v>0</v>
      </c>
      <c r="BK219" s="356">
        <f t="shared" si="173"/>
        <v>0</v>
      </c>
      <c r="BL219" s="149">
        <f t="shared" si="174"/>
        <v>1</v>
      </c>
      <c r="BM219" s="149">
        <f t="shared" si="182"/>
        <v>0</v>
      </c>
      <c r="BN219" s="278">
        <f t="shared" si="183"/>
        <v>1</v>
      </c>
      <c r="BO219" s="149">
        <f t="shared" si="175"/>
        <v>0</v>
      </c>
      <c r="BP219" s="149">
        <f t="shared" si="176"/>
        <v>0</v>
      </c>
      <c r="BQ219" s="149">
        <f t="shared" si="184"/>
        <v>1</v>
      </c>
      <c r="BR219" s="356">
        <f t="shared" si="177"/>
        <v>0</v>
      </c>
      <c r="BS219" s="149">
        <f t="shared" si="178"/>
        <v>0</v>
      </c>
      <c r="BT219" s="149">
        <f t="shared" si="185"/>
        <v>0</v>
      </c>
      <c r="BU219" s="356">
        <f t="shared" si="152"/>
        <v>0</v>
      </c>
      <c r="BV219" s="149">
        <f t="shared" si="153"/>
        <v>0</v>
      </c>
      <c r="BW219" s="113">
        <f t="shared" si="154"/>
        <v>0</v>
      </c>
      <c r="BX219" s="248">
        <f t="shared" si="155"/>
        <v>0</v>
      </c>
      <c r="BY219" s="175">
        <f t="shared" si="156"/>
        <v>0</v>
      </c>
      <c r="BZ219" s="356">
        <f t="shared" si="186"/>
        <v>0</v>
      </c>
      <c r="CA219" s="149">
        <f t="shared" si="187"/>
        <v>0</v>
      </c>
      <c r="CB219" s="149">
        <f t="shared" si="188"/>
        <v>1</v>
      </c>
      <c r="CC219" s="276">
        <f t="shared" si="189"/>
        <v>1</v>
      </c>
      <c r="CD219" s="248">
        <f t="shared" si="190"/>
        <v>1</v>
      </c>
      <c r="CE219" s="274">
        <f t="shared" si="179"/>
        <v>1</v>
      </c>
      <c r="CF219" s="356">
        <f t="shared" si="191"/>
        <v>0</v>
      </c>
      <c r="CG219" s="149">
        <f t="shared" si="192"/>
        <v>0</v>
      </c>
      <c r="CH219" s="150">
        <f t="shared" si="193"/>
        <v>0</v>
      </c>
      <c r="CI219" s="149">
        <f t="shared" si="157"/>
        <v>0</v>
      </c>
      <c r="CJ219" s="149">
        <f t="shared" si="158"/>
        <v>1</v>
      </c>
      <c r="CK219" s="149">
        <f t="shared" si="159"/>
        <v>1</v>
      </c>
      <c r="CL219" s="149">
        <f t="shared" si="160"/>
        <v>2</v>
      </c>
      <c r="CM219" s="149">
        <f t="shared" si="161"/>
        <v>1</v>
      </c>
      <c r="CN219" s="283">
        <f t="shared" si="194"/>
        <v>0</v>
      </c>
      <c r="CO219" s="149">
        <f t="shared" si="195"/>
        <v>0</v>
      </c>
      <c r="CP219" s="149">
        <f t="shared" si="196"/>
        <v>1</v>
      </c>
      <c r="CQ219" s="283">
        <f t="shared" si="162"/>
        <v>1</v>
      </c>
      <c r="CR219" s="149" t="str">
        <f t="shared" si="163"/>
        <v xml:space="preserve">2050 </v>
      </c>
      <c r="CS219" s="149">
        <f t="shared" si="164"/>
        <v>2050</v>
      </c>
      <c r="CT219" s="149">
        <v>0</v>
      </c>
      <c r="CU219" s="149">
        <v>1</v>
      </c>
      <c r="CV219" s="149">
        <v>0</v>
      </c>
      <c r="CW219" s="149">
        <v>1</v>
      </c>
      <c r="CX219" s="149">
        <v>0</v>
      </c>
      <c r="CY219" s="149">
        <v>0</v>
      </c>
      <c r="CZ219" s="149">
        <v>0</v>
      </c>
      <c r="DA219" s="149">
        <v>0</v>
      </c>
      <c r="DB219" s="149">
        <v>0</v>
      </c>
      <c r="DC219" s="149">
        <v>1</v>
      </c>
      <c r="DD219" s="149">
        <v>0</v>
      </c>
      <c r="DE219" s="149">
        <v>1</v>
      </c>
      <c r="DF219" s="149">
        <v>0</v>
      </c>
      <c r="DG219" s="149">
        <v>0</v>
      </c>
      <c r="DH219" s="149">
        <v>0</v>
      </c>
      <c r="DI219" s="149">
        <v>0</v>
      </c>
      <c r="DJ219" s="149">
        <v>1</v>
      </c>
      <c r="DK219" s="149">
        <v>1</v>
      </c>
      <c r="DL219" s="149">
        <v>1</v>
      </c>
      <c r="DM219" s="149">
        <v>1</v>
      </c>
      <c r="DN219" s="149">
        <v>0</v>
      </c>
      <c r="DO219" s="149">
        <v>1</v>
      </c>
      <c r="DP219" s="149">
        <v>0</v>
      </c>
      <c r="DQ219" s="149" t="s">
        <v>150</v>
      </c>
      <c r="DR219" s="149" t="s">
        <v>157</v>
      </c>
      <c r="DS219" s="149" t="s">
        <v>154</v>
      </c>
      <c r="DT219" s="149" t="s">
        <v>7857</v>
      </c>
      <c r="DU219" s="149" t="s">
        <v>150</v>
      </c>
      <c r="DV219" s="149">
        <v>0</v>
      </c>
      <c r="DW219" s="149" t="str">
        <f t="shared" si="165"/>
        <v>Y</v>
      </c>
      <c r="DX219" s="149" t="str">
        <f t="shared" si="166"/>
        <v>Targets set</v>
      </c>
      <c r="DY219" s="149" t="str">
        <f t="shared" si="167"/>
        <v>N</v>
      </c>
      <c r="DZ219" s="149" t="str">
        <f t="shared" si="168"/>
        <v>Y</v>
      </c>
      <c r="EA219" s="149" t="str">
        <f t="shared" si="169"/>
        <v>Not Specified</v>
      </c>
      <c r="EC219" s="149">
        <f t="shared" si="170"/>
        <v>2050</v>
      </c>
    </row>
    <row r="220" spans="1:133" s="149" customFormat="1" ht="16.5" customHeight="1">
      <c r="A220" s="149">
        <v>217</v>
      </c>
      <c r="B220" s="149">
        <v>229</v>
      </c>
      <c r="C220" s="150" t="s">
        <v>1391</v>
      </c>
      <c r="D220" s="149" t="s">
        <v>926</v>
      </c>
      <c r="E220" s="149" t="s">
        <v>206</v>
      </c>
      <c r="F220" s="149" t="s">
        <v>145</v>
      </c>
      <c r="G220" s="149" t="s">
        <v>146</v>
      </c>
      <c r="H220" s="168" t="s">
        <v>1392</v>
      </c>
      <c r="I220" s="149" t="s">
        <v>1393</v>
      </c>
      <c r="J220" s="149">
        <v>45.896</v>
      </c>
      <c r="K220" s="149" t="s">
        <v>1394</v>
      </c>
      <c r="L220" s="149">
        <v>74000</v>
      </c>
      <c r="M220" s="150">
        <v>31</v>
      </c>
      <c r="N220" s="149" t="s">
        <v>154</v>
      </c>
      <c r="O220" s="149" t="s">
        <v>153</v>
      </c>
      <c r="P220" s="150" t="s">
        <v>153</v>
      </c>
      <c r="Q220" s="149" t="s">
        <v>150</v>
      </c>
      <c r="R220" s="149" t="s">
        <v>150</v>
      </c>
      <c r="S220" s="149" t="s">
        <v>151</v>
      </c>
      <c r="T220" s="149" t="s">
        <v>353</v>
      </c>
      <c r="U220" s="151">
        <v>2030</v>
      </c>
      <c r="V220" s="149" t="s">
        <v>151</v>
      </c>
      <c r="W220" s="149" t="s">
        <v>353</v>
      </c>
      <c r="X220" s="152">
        <v>2045</v>
      </c>
      <c r="Y220" s="149" t="s">
        <v>150</v>
      </c>
      <c r="Z220" s="149" t="s">
        <v>151</v>
      </c>
      <c r="AA220" s="150">
        <v>2045</v>
      </c>
      <c r="AC220" s="149" t="s">
        <v>167</v>
      </c>
      <c r="AD220" s="149" t="s">
        <v>6</v>
      </c>
      <c r="AE220" s="149" t="s">
        <v>157</v>
      </c>
      <c r="AF220" s="149" t="s">
        <v>157</v>
      </c>
      <c r="AG220" s="149" t="s">
        <v>157</v>
      </c>
      <c r="AH220" s="150" t="s">
        <v>218</v>
      </c>
      <c r="AJ220" s="149" t="s">
        <v>154</v>
      </c>
      <c r="AK220" s="170" t="s">
        <v>153</v>
      </c>
      <c r="AN220" s="150"/>
      <c r="AO220" s="149" t="s">
        <v>219</v>
      </c>
      <c r="AP220" s="149" t="s">
        <v>150</v>
      </c>
      <c r="AQ220" s="149" t="s">
        <v>218</v>
      </c>
      <c r="AR220" s="149" t="s">
        <v>1395</v>
      </c>
      <c r="AS220" s="149">
        <v>2045</v>
      </c>
      <c r="AU220" s="150"/>
      <c r="AV220" s="149" t="s">
        <v>157</v>
      </c>
      <c r="AW220" s="172" t="s">
        <v>168</v>
      </c>
      <c r="AX220" s="149" t="s">
        <v>158</v>
      </c>
      <c r="AY220" s="149" t="s">
        <v>154</v>
      </c>
      <c r="AZ220" s="149" t="s">
        <v>153</v>
      </c>
      <c r="BA220" s="149" t="s">
        <v>153</v>
      </c>
      <c r="BC220" s="150"/>
      <c r="BE220" s="173"/>
      <c r="BF220" s="150"/>
      <c r="BG220" s="283">
        <f t="shared" si="171"/>
        <v>0</v>
      </c>
      <c r="BH220" s="149">
        <f t="shared" si="172"/>
        <v>0</v>
      </c>
      <c r="BI220" s="149">
        <f t="shared" si="180"/>
        <v>0</v>
      </c>
      <c r="BJ220" s="280">
        <f t="shared" si="181"/>
        <v>0</v>
      </c>
      <c r="BK220" s="356">
        <f t="shared" si="173"/>
        <v>0</v>
      </c>
      <c r="BL220" s="149">
        <f t="shared" si="174"/>
        <v>1</v>
      </c>
      <c r="BM220" s="149">
        <f t="shared" si="182"/>
        <v>0</v>
      </c>
      <c r="BN220" s="278">
        <f t="shared" si="183"/>
        <v>1</v>
      </c>
      <c r="BO220" s="149">
        <f t="shared" si="175"/>
        <v>0</v>
      </c>
      <c r="BP220" s="149">
        <f t="shared" si="176"/>
        <v>0</v>
      </c>
      <c r="BQ220" s="149">
        <f t="shared" si="184"/>
        <v>1</v>
      </c>
      <c r="BR220" s="356">
        <f t="shared" si="177"/>
        <v>0</v>
      </c>
      <c r="BS220" s="149">
        <f t="shared" si="178"/>
        <v>0</v>
      </c>
      <c r="BT220" s="149">
        <f t="shared" si="185"/>
        <v>1</v>
      </c>
      <c r="BU220" s="356">
        <f t="shared" si="152"/>
        <v>0</v>
      </c>
      <c r="BV220" s="149">
        <f t="shared" si="153"/>
        <v>0</v>
      </c>
      <c r="BW220" s="113">
        <f t="shared" si="154"/>
        <v>0</v>
      </c>
      <c r="BX220" s="248">
        <f t="shared" si="155"/>
        <v>0</v>
      </c>
      <c r="BY220" s="175">
        <f t="shared" si="156"/>
        <v>0</v>
      </c>
      <c r="BZ220" s="356">
        <f t="shared" si="186"/>
        <v>0</v>
      </c>
      <c r="CA220" s="149">
        <f t="shared" si="187"/>
        <v>0</v>
      </c>
      <c r="CB220" s="149">
        <f t="shared" si="188"/>
        <v>1</v>
      </c>
      <c r="CC220" s="276">
        <f t="shared" si="189"/>
        <v>1</v>
      </c>
      <c r="CD220" s="248">
        <f t="shared" si="190"/>
        <v>1</v>
      </c>
      <c r="CE220" s="274">
        <f t="shared" si="179"/>
        <v>1</v>
      </c>
      <c r="CF220" s="356">
        <f t="shared" si="191"/>
        <v>0</v>
      </c>
      <c r="CG220" s="149">
        <f t="shared" si="192"/>
        <v>0</v>
      </c>
      <c r="CH220" s="150">
        <f t="shared" si="193"/>
        <v>0</v>
      </c>
      <c r="CI220" s="149">
        <f t="shared" si="157"/>
        <v>0</v>
      </c>
      <c r="CJ220" s="149">
        <f t="shared" si="158"/>
        <v>1</v>
      </c>
      <c r="CK220" s="149">
        <f t="shared" si="159"/>
        <v>1</v>
      </c>
      <c r="CL220" s="149">
        <f t="shared" si="160"/>
        <v>2</v>
      </c>
      <c r="CM220" s="149">
        <f t="shared" si="161"/>
        <v>1</v>
      </c>
      <c r="CN220" s="283">
        <f t="shared" si="194"/>
        <v>1</v>
      </c>
      <c r="CO220" s="149">
        <f t="shared" si="195"/>
        <v>0</v>
      </c>
      <c r="CP220" s="149">
        <f t="shared" si="196"/>
        <v>0</v>
      </c>
      <c r="CQ220" s="283">
        <f t="shared" si="162"/>
        <v>1</v>
      </c>
      <c r="CR220" s="149" t="str">
        <f t="shared" si="163"/>
        <v>2045 2045</v>
      </c>
      <c r="CS220" s="149">
        <f t="shared" si="164"/>
        <v>2045</v>
      </c>
      <c r="CT220" s="149">
        <v>0</v>
      </c>
      <c r="CU220" s="149">
        <v>1</v>
      </c>
      <c r="CV220" s="149">
        <v>0</v>
      </c>
      <c r="CW220" s="149">
        <v>1</v>
      </c>
      <c r="CX220" s="149">
        <v>0</v>
      </c>
      <c r="CY220" s="149">
        <v>0</v>
      </c>
      <c r="CZ220" s="149">
        <v>0</v>
      </c>
      <c r="DA220" s="149">
        <v>0</v>
      </c>
      <c r="DB220" s="149">
        <v>0</v>
      </c>
      <c r="DC220" s="149">
        <v>1</v>
      </c>
      <c r="DD220" s="149">
        <v>0</v>
      </c>
      <c r="DE220" s="149">
        <v>1</v>
      </c>
      <c r="DF220" s="149">
        <v>0</v>
      </c>
      <c r="DG220" s="149">
        <v>0</v>
      </c>
      <c r="DH220" s="149">
        <v>0</v>
      </c>
      <c r="DI220" s="149">
        <v>0</v>
      </c>
      <c r="DJ220" s="149">
        <v>1</v>
      </c>
      <c r="DK220" s="149">
        <v>1</v>
      </c>
      <c r="DL220" s="149">
        <v>1</v>
      </c>
      <c r="DM220" s="149">
        <v>1</v>
      </c>
      <c r="DN220" s="149">
        <v>0</v>
      </c>
      <c r="DO220" s="149">
        <v>1</v>
      </c>
      <c r="DP220" s="149">
        <v>0</v>
      </c>
      <c r="DQ220" s="149" t="s">
        <v>150</v>
      </c>
      <c r="DR220" s="149" t="s">
        <v>157</v>
      </c>
      <c r="DS220" s="149" t="s">
        <v>154</v>
      </c>
      <c r="DT220" s="149" t="s">
        <v>7857</v>
      </c>
      <c r="DU220" s="149" t="s">
        <v>150</v>
      </c>
      <c r="DV220" s="149">
        <v>0</v>
      </c>
      <c r="DW220" s="149" t="str">
        <f t="shared" si="165"/>
        <v>Y</v>
      </c>
      <c r="DX220" s="149" t="str">
        <f t="shared" si="166"/>
        <v>Targets set</v>
      </c>
      <c r="DY220" s="149" t="str">
        <f t="shared" si="167"/>
        <v>Y</v>
      </c>
      <c r="DZ220" s="149" t="str">
        <f t="shared" si="168"/>
        <v>N</v>
      </c>
      <c r="EA220" s="149" t="str">
        <f t="shared" si="169"/>
        <v>Yes</v>
      </c>
      <c r="EC220" s="149">
        <f t="shared" si="170"/>
        <v>2045</v>
      </c>
    </row>
    <row r="221" spans="1:133" s="149" customFormat="1" ht="16.5" customHeight="1">
      <c r="A221" s="149">
        <v>218</v>
      </c>
      <c r="B221" s="149">
        <v>244</v>
      </c>
      <c r="C221" s="150" t="s">
        <v>1396</v>
      </c>
      <c r="D221" s="149" t="s">
        <v>228</v>
      </c>
      <c r="E221" s="149" t="s">
        <v>229</v>
      </c>
      <c r="F221" s="149" t="s">
        <v>145</v>
      </c>
      <c r="G221" s="149" t="s">
        <v>146</v>
      </c>
      <c r="H221" s="168" t="s">
        <v>1397</v>
      </c>
      <c r="I221" s="149" t="s">
        <v>1398</v>
      </c>
      <c r="J221" s="149">
        <v>0</v>
      </c>
      <c r="K221" s="149" t="s">
        <v>1399</v>
      </c>
      <c r="L221" s="149">
        <v>55200</v>
      </c>
      <c r="M221" s="150">
        <v>30</v>
      </c>
      <c r="N221" s="149" t="s">
        <v>154</v>
      </c>
      <c r="O221" s="149" t="s">
        <v>153</v>
      </c>
      <c r="P221" s="150" t="s">
        <v>153</v>
      </c>
      <c r="Q221" s="149" t="s">
        <v>154</v>
      </c>
      <c r="R221" s="149" t="s">
        <v>154</v>
      </c>
      <c r="S221" s="149" t="s">
        <v>153</v>
      </c>
      <c r="T221" s="149" t="s">
        <v>153</v>
      </c>
      <c r="U221" s="151" t="s">
        <v>153</v>
      </c>
      <c r="V221" s="149" t="s">
        <v>153</v>
      </c>
      <c r="W221" s="149" t="s">
        <v>153</v>
      </c>
      <c r="X221" s="152" t="s">
        <v>153</v>
      </c>
      <c r="Y221" s="149" t="s">
        <v>153</v>
      </c>
      <c r="Z221" s="149" t="s">
        <v>153</v>
      </c>
      <c r="AA221" s="150"/>
      <c r="AC221" s="149" t="s">
        <v>167</v>
      </c>
      <c r="AD221" s="149" t="s">
        <v>6</v>
      </c>
      <c r="AE221" s="149" t="s">
        <v>157</v>
      </c>
      <c r="AF221" s="149" t="s">
        <v>157</v>
      </c>
      <c r="AG221" s="149" t="s">
        <v>158</v>
      </c>
      <c r="AH221" s="150" t="s">
        <v>159</v>
      </c>
      <c r="AJ221" s="149" t="s">
        <v>154</v>
      </c>
      <c r="AK221" s="170" t="s">
        <v>153</v>
      </c>
      <c r="AN221" s="150"/>
      <c r="AO221" s="149" t="s">
        <v>160</v>
      </c>
      <c r="AP221" s="149" t="s">
        <v>150</v>
      </c>
      <c r="AQ221" s="149" t="s">
        <v>159</v>
      </c>
      <c r="AR221" s="149" t="s">
        <v>1400</v>
      </c>
      <c r="AS221" s="149">
        <v>2030</v>
      </c>
      <c r="AU221" s="150"/>
      <c r="AV221" s="149" t="s">
        <v>168</v>
      </c>
      <c r="AW221" s="172" t="s">
        <v>168</v>
      </c>
      <c r="AX221" s="149" t="s">
        <v>158</v>
      </c>
      <c r="AY221" s="149" t="s">
        <v>154</v>
      </c>
      <c r="AZ221" s="149" t="s">
        <v>153</v>
      </c>
      <c r="BA221" s="149" t="s">
        <v>153</v>
      </c>
      <c r="BC221" s="150"/>
      <c r="BE221" s="173"/>
      <c r="BF221" s="150"/>
      <c r="BG221" s="283">
        <f t="shared" si="171"/>
        <v>0</v>
      </c>
      <c r="BH221" s="149">
        <f t="shared" si="172"/>
        <v>0</v>
      </c>
      <c r="BI221" s="149">
        <f t="shared" si="180"/>
        <v>0</v>
      </c>
      <c r="BJ221" s="280">
        <f t="shared" si="181"/>
        <v>0</v>
      </c>
      <c r="BK221" s="356">
        <f t="shared" si="173"/>
        <v>0</v>
      </c>
      <c r="BL221" s="149">
        <f t="shared" si="174"/>
        <v>0</v>
      </c>
      <c r="BM221" s="149">
        <f t="shared" si="182"/>
        <v>0</v>
      </c>
      <c r="BN221" s="278">
        <f t="shared" si="183"/>
        <v>0</v>
      </c>
      <c r="BO221" s="149">
        <f t="shared" si="175"/>
        <v>0</v>
      </c>
      <c r="BP221" s="149">
        <f t="shared" si="176"/>
        <v>0</v>
      </c>
      <c r="BQ221" s="149">
        <f t="shared" si="184"/>
        <v>0</v>
      </c>
      <c r="BR221" s="356">
        <f t="shared" si="177"/>
        <v>0</v>
      </c>
      <c r="BS221" s="149">
        <f t="shared" si="178"/>
        <v>1</v>
      </c>
      <c r="BT221" s="149">
        <f t="shared" si="185"/>
        <v>0</v>
      </c>
      <c r="BU221" s="356">
        <f t="shared" si="152"/>
        <v>0</v>
      </c>
      <c r="BV221" s="149">
        <f t="shared" si="153"/>
        <v>0</v>
      </c>
      <c r="BW221" s="113">
        <f t="shared" si="154"/>
        <v>0</v>
      </c>
      <c r="BX221" s="248">
        <f t="shared" si="155"/>
        <v>0</v>
      </c>
      <c r="BY221" s="175">
        <f t="shared" si="156"/>
        <v>0</v>
      </c>
      <c r="BZ221" s="356">
        <f t="shared" si="186"/>
        <v>0</v>
      </c>
      <c r="CA221" s="149">
        <f t="shared" si="187"/>
        <v>1</v>
      </c>
      <c r="CB221" s="149">
        <f t="shared" si="188"/>
        <v>0</v>
      </c>
      <c r="CC221" s="276">
        <f t="shared" si="189"/>
        <v>1</v>
      </c>
      <c r="CD221" s="248">
        <f t="shared" si="190"/>
        <v>1</v>
      </c>
      <c r="CE221" s="274">
        <f t="shared" si="179"/>
        <v>1</v>
      </c>
      <c r="CF221" s="356">
        <f t="shared" si="191"/>
        <v>0</v>
      </c>
      <c r="CG221" s="149">
        <f t="shared" si="192"/>
        <v>0</v>
      </c>
      <c r="CH221" s="150">
        <f t="shared" si="193"/>
        <v>0</v>
      </c>
      <c r="CI221" s="149">
        <f t="shared" si="157"/>
        <v>0</v>
      </c>
      <c r="CJ221" s="149">
        <f t="shared" si="158"/>
        <v>1</v>
      </c>
      <c r="CK221" s="149">
        <f t="shared" si="159"/>
        <v>0</v>
      </c>
      <c r="CL221" s="149">
        <f t="shared" si="160"/>
        <v>1</v>
      </c>
      <c r="CM221" s="149">
        <f t="shared" si="161"/>
        <v>1</v>
      </c>
      <c r="CN221" s="283">
        <f t="shared" si="194"/>
        <v>0</v>
      </c>
      <c r="CO221" s="149">
        <f t="shared" si="195"/>
        <v>0</v>
      </c>
      <c r="CP221" s="149">
        <f t="shared" si="196"/>
        <v>1</v>
      </c>
      <c r="CQ221" s="283" t="str">
        <f t="shared" si="162"/>
        <v/>
      </c>
      <c r="CR221" s="149" t="str">
        <f t="shared" si="163"/>
        <v xml:space="preserve"> 2030</v>
      </c>
      <c r="CS221" s="149">
        <f t="shared" si="164"/>
        <v>2030</v>
      </c>
      <c r="CT221" s="149">
        <v>0</v>
      </c>
      <c r="CU221" s="149">
        <v>0</v>
      </c>
      <c r="CV221" s="149">
        <v>0</v>
      </c>
      <c r="CW221" s="149">
        <v>0</v>
      </c>
      <c r="CX221" s="149">
        <v>0</v>
      </c>
      <c r="CY221" s="149">
        <v>1</v>
      </c>
      <c r="CZ221" s="149">
        <v>0</v>
      </c>
      <c r="DA221" s="149">
        <v>1</v>
      </c>
      <c r="DB221" s="149">
        <v>0</v>
      </c>
      <c r="DC221" s="149">
        <v>0</v>
      </c>
      <c r="DD221" s="149">
        <v>0</v>
      </c>
      <c r="DE221" s="149">
        <v>0</v>
      </c>
      <c r="DF221" s="149">
        <v>0</v>
      </c>
      <c r="DG221" s="149">
        <v>0</v>
      </c>
      <c r="DH221" s="149">
        <v>0</v>
      </c>
      <c r="DI221" s="149">
        <v>0</v>
      </c>
      <c r="DJ221" s="149">
        <v>1</v>
      </c>
      <c r="DK221" s="149">
        <v>1</v>
      </c>
      <c r="DL221" s="149">
        <v>1</v>
      </c>
      <c r="DM221" s="149">
        <v>0</v>
      </c>
      <c r="DN221" s="149">
        <v>0</v>
      </c>
      <c r="DO221" s="149">
        <v>1</v>
      </c>
      <c r="DP221" s="149">
        <v>0</v>
      </c>
      <c r="DQ221" s="149" t="s">
        <v>154</v>
      </c>
      <c r="DR221" s="149">
        <v>0</v>
      </c>
      <c r="DS221" s="149" t="s">
        <v>160</v>
      </c>
      <c r="DT221" s="149" t="s">
        <v>154</v>
      </c>
      <c r="DU221" s="149">
        <v>0</v>
      </c>
      <c r="DV221" s="149" t="s">
        <v>3005</v>
      </c>
      <c r="DW221" s="149" t="str">
        <f t="shared" si="165"/>
        <v>N</v>
      </c>
      <c r="DX221" s="149" t="str">
        <f t="shared" si="166"/>
        <v/>
      </c>
      <c r="DY221" s="149" t="str">
        <f t="shared" si="167"/>
        <v>Y</v>
      </c>
      <c r="DZ221" s="149" t="str">
        <f t="shared" si="168"/>
        <v>N</v>
      </c>
      <c r="EA221" s="149" t="str">
        <f t="shared" si="169"/>
        <v>Not Specified</v>
      </c>
      <c r="EC221" s="149">
        <f t="shared" si="170"/>
        <v>2030</v>
      </c>
    </row>
    <row r="222" spans="1:133" s="149" customFormat="1" ht="16.5" customHeight="1">
      <c r="A222" s="149">
        <v>219</v>
      </c>
      <c r="B222" s="149">
        <v>236</v>
      </c>
      <c r="C222" s="150" t="s">
        <v>1401</v>
      </c>
      <c r="D222" s="149" t="s">
        <v>926</v>
      </c>
      <c r="E222" s="149" t="s">
        <v>206</v>
      </c>
      <c r="F222" s="149" t="s">
        <v>145</v>
      </c>
      <c r="G222" s="149" t="s">
        <v>146</v>
      </c>
      <c r="H222" s="168" t="s">
        <v>1402</v>
      </c>
      <c r="I222" s="149" t="s">
        <v>1403</v>
      </c>
      <c r="J222" s="149">
        <v>2.79</v>
      </c>
      <c r="K222" s="149" t="s">
        <v>1404</v>
      </c>
      <c r="L222" s="149">
        <v>81000</v>
      </c>
      <c r="M222" s="150">
        <v>31</v>
      </c>
      <c r="N222" s="149" t="s">
        <v>150</v>
      </c>
      <c r="O222" s="149">
        <v>2022</v>
      </c>
      <c r="P222" s="150">
        <v>2030</v>
      </c>
      <c r="Q222" s="149" t="s">
        <v>150</v>
      </c>
      <c r="R222" s="149" t="s">
        <v>150</v>
      </c>
      <c r="S222" s="149" t="s">
        <v>151</v>
      </c>
      <c r="T222" s="149" t="s">
        <v>152</v>
      </c>
      <c r="U222" s="151">
        <v>2030</v>
      </c>
      <c r="V222" s="149" t="s">
        <v>153</v>
      </c>
      <c r="W222" s="149" t="s">
        <v>153</v>
      </c>
      <c r="X222" s="152" t="s">
        <v>153</v>
      </c>
      <c r="Y222" s="149" t="s">
        <v>154</v>
      </c>
      <c r="Z222" s="149" t="s">
        <v>155</v>
      </c>
      <c r="AA222" s="150"/>
      <c r="AC222" s="149" t="s">
        <v>167</v>
      </c>
      <c r="AD222" s="149" t="s">
        <v>6</v>
      </c>
      <c r="AE222" s="149" t="s">
        <v>157</v>
      </c>
      <c r="AF222" s="149" t="s">
        <v>157</v>
      </c>
      <c r="AG222" s="149" t="s">
        <v>169</v>
      </c>
      <c r="AH222" s="150" t="s">
        <v>159</v>
      </c>
      <c r="AJ222" s="149" t="s">
        <v>154</v>
      </c>
      <c r="AK222" s="170" t="s">
        <v>153</v>
      </c>
      <c r="AN222" s="150"/>
      <c r="AO222" s="149" t="s">
        <v>160</v>
      </c>
      <c r="AP222" s="149" t="s">
        <v>150</v>
      </c>
      <c r="AQ222" s="149" t="s">
        <v>159</v>
      </c>
      <c r="AR222" s="149" t="s">
        <v>1405</v>
      </c>
      <c r="AS222" s="149">
        <v>2040</v>
      </c>
      <c r="AU222" s="150"/>
      <c r="AV222" s="149" t="s">
        <v>157</v>
      </c>
      <c r="AW222" s="172" t="s">
        <v>168</v>
      </c>
      <c r="AX222" s="149" t="s">
        <v>158</v>
      </c>
      <c r="AY222" s="149" t="s">
        <v>154</v>
      </c>
      <c r="AZ222" s="149" t="s">
        <v>153</v>
      </c>
      <c r="BA222" s="149" t="s">
        <v>153</v>
      </c>
      <c r="BC222" s="150"/>
      <c r="BE222" s="173"/>
      <c r="BF222" s="150"/>
      <c r="BG222" s="283">
        <f t="shared" si="171"/>
        <v>0</v>
      </c>
      <c r="BH222" s="149">
        <f t="shared" si="172"/>
        <v>1</v>
      </c>
      <c r="BI222" s="149">
        <f t="shared" si="180"/>
        <v>0</v>
      </c>
      <c r="BJ222" s="280">
        <f t="shared" si="181"/>
        <v>1</v>
      </c>
      <c r="BK222" s="356">
        <f t="shared" si="173"/>
        <v>0</v>
      </c>
      <c r="BL222" s="149">
        <f t="shared" si="174"/>
        <v>1</v>
      </c>
      <c r="BM222" s="149">
        <f t="shared" si="182"/>
        <v>0</v>
      </c>
      <c r="BN222" s="278">
        <f t="shared" si="183"/>
        <v>1</v>
      </c>
      <c r="BO222" s="149">
        <f t="shared" si="175"/>
        <v>0</v>
      </c>
      <c r="BP222" s="149">
        <f t="shared" si="176"/>
        <v>0</v>
      </c>
      <c r="BQ222" s="149">
        <f t="shared" si="184"/>
        <v>0</v>
      </c>
      <c r="BR222" s="356">
        <f t="shared" si="177"/>
        <v>0</v>
      </c>
      <c r="BS222" s="149">
        <f t="shared" si="178"/>
        <v>0</v>
      </c>
      <c r="BT222" s="149">
        <f t="shared" si="185"/>
        <v>1</v>
      </c>
      <c r="BU222" s="356">
        <f t="shared" si="152"/>
        <v>0</v>
      </c>
      <c r="BV222" s="149">
        <f t="shared" si="153"/>
        <v>0</v>
      </c>
      <c r="BW222" s="113">
        <f t="shared" si="154"/>
        <v>0</v>
      </c>
      <c r="BX222" s="248">
        <f t="shared" si="155"/>
        <v>0</v>
      </c>
      <c r="BY222" s="175">
        <f t="shared" si="156"/>
        <v>0</v>
      </c>
      <c r="BZ222" s="356">
        <f t="shared" si="186"/>
        <v>0</v>
      </c>
      <c r="CA222" s="149">
        <f t="shared" si="187"/>
        <v>0</v>
      </c>
      <c r="CB222" s="149">
        <f t="shared" si="188"/>
        <v>1</v>
      </c>
      <c r="CC222" s="276">
        <f t="shared" si="189"/>
        <v>1</v>
      </c>
      <c r="CD222" s="248">
        <f t="shared" si="190"/>
        <v>1</v>
      </c>
      <c r="CE222" s="274">
        <f t="shared" si="179"/>
        <v>1</v>
      </c>
      <c r="CF222" s="356">
        <f t="shared" si="191"/>
        <v>0</v>
      </c>
      <c r="CG222" s="149">
        <f t="shared" si="192"/>
        <v>0</v>
      </c>
      <c r="CH222" s="150">
        <f t="shared" si="193"/>
        <v>0</v>
      </c>
      <c r="CI222" s="149">
        <f t="shared" si="157"/>
        <v>0</v>
      </c>
      <c r="CJ222" s="149">
        <f t="shared" si="158"/>
        <v>2</v>
      </c>
      <c r="CK222" s="149">
        <f t="shared" si="159"/>
        <v>1</v>
      </c>
      <c r="CL222" s="149">
        <f t="shared" si="160"/>
        <v>3</v>
      </c>
      <c r="CM222" s="149">
        <f t="shared" si="161"/>
        <v>1</v>
      </c>
      <c r="CN222" s="283">
        <f t="shared" si="194"/>
        <v>1</v>
      </c>
      <c r="CO222" s="149">
        <f t="shared" si="195"/>
        <v>0</v>
      </c>
      <c r="CP222" s="149">
        <f t="shared" si="196"/>
        <v>0</v>
      </c>
      <c r="CQ222" s="283">
        <f t="shared" si="162"/>
        <v>1</v>
      </c>
      <c r="CR222" s="149" t="str">
        <f t="shared" si="163"/>
        <v xml:space="preserve"> 2040</v>
      </c>
      <c r="CS222" s="149">
        <f t="shared" si="164"/>
        <v>2040</v>
      </c>
      <c r="CT222" s="149">
        <v>0</v>
      </c>
      <c r="CU222" s="149">
        <v>1</v>
      </c>
      <c r="CV222" s="149">
        <v>0</v>
      </c>
      <c r="CW222" s="149">
        <v>1</v>
      </c>
      <c r="CX222" s="149">
        <v>0</v>
      </c>
      <c r="CY222" s="149">
        <v>0</v>
      </c>
      <c r="CZ222" s="149">
        <v>1</v>
      </c>
      <c r="DA222" s="149">
        <v>1</v>
      </c>
      <c r="DB222" s="149">
        <v>0</v>
      </c>
      <c r="DC222" s="149">
        <v>1</v>
      </c>
      <c r="DD222" s="149">
        <v>0</v>
      </c>
      <c r="DE222" s="149">
        <v>1</v>
      </c>
      <c r="DF222" s="149">
        <v>0</v>
      </c>
      <c r="DG222" s="149">
        <v>1</v>
      </c>
      <c r="DH222" s="149">
        <v>0</v>
      </c>
      <c r="DI222" s="149">
        <v>1</v>
      </c>
      <c r="DJ222" s="149">
        <v>1</v>
      </c>
      <c r="DK222" s="149">
        <v>1</v>
      </c>
      <c r="DL222" s="149">
        <v>1</v>
      </c>
      <c r="DM222" s="149">
        <v>1</v>
      </c>
      <c r="DN222" s="149">
        <v>0</v>
      </c>
      <c r="DO222" s="149">
        <v>1</v>
      </c>
      <c r="DP222" s="149">
        <v>0</v>
      </c>
      <c r="DQ222" s="149" t="s">
        <v>150</v>
      </c>
      <c r="DR222" s="149" t="s">
        <v>158</v>
      </c>
      <c r="DS222" s="149" t="s">
        <v>160</v>
      </c>
      <c r="DT222" s="149" t="s">
        <v>160</v>
      </c>
      <c r="DU222" s="149" t="s">
        <v>150</v>
      </c>
      <c r="DV222" s="149" t="s">
        <v>3005</v>
      </c>
      <c r="DW222" s="149" t="str">
        <f t="shared" si="165"/>
        <v>Y</v>
      </c>
      <c r="DX222" s="149" t="str">
        <f t="shared" si="166"/>
        <v>Commitment removed</v>
      </c>
      <c r="DY222" s="149" t="str">
        <f t="shared" si="167"/>
        <v>Y</v>
      </c>
      <c r="DZ222" s="149" t="str">
        <f t="shared" si="168"/>
        <v>N</v>
      </c>
      <c r="EA222" s="149" t="str">
        <f t="shared" si="169"/>
        <v>Yes</v>
      </c>
      <c r="EC222" s="149">
        <f t="shared" si="170"/>
        <v>2040</v>
      </c>
    </row>
    <row r="223" spans="1:133" s="149" customFormat="1" ht="16.5" customHeight="1">
      <c r="A223" s="149">
        <v>220</v>
      </c>
      <c r="B223" s="149">
        <v>243</v>
      </c>
      <c r="C223" s="150" t="s">
        <v>1406</v>
      </c>
      <c r="D223" s="149" t="s">
        <v>852</v>
      </c>
      <c r="E223" s="149" t="s">
        <v>852</v>
      </c>
      <c r="F223" s="149" t="s">
        <v>175</v>
      </c>
      <c r="G223" s="149" t="s">
        <v>176</v>
      </c>
      <c r="H223" s="168" t="s">
        <v>1407</v>
      </c>
      <c r="I223" s="149" t="s">
        <v>1408</v>
      </c>
      <c r="J223" s="149">
        <v>0.503</v>
      </c>
      <c r="K223" s="149" t="s">
        <v>1409</v>
      </c>
      <c r="L223" s="149">
        <v>23099</v>
      </c>
      <c r="M223" s="150">
        <v>5</v>
      </c>
      <c r="N223" s="149" t="s">
        <v>154</v>
      </c>
      <c r="O223" s="149" t="s">
        <v>153</v>
      </c>
      <c r="P223" s="150" t="s">
        <v>153</v>
      </c>
      <c r="Q223" s="149" t="s">
        <v>154</v>
      </c>
      <c r="R223" s="149" t="s">
        <v>154</v>
      </c>
      <c r="S223" s="149" t="s">
        <v>153</v>
      </c>
      <c r="T223" s="149" t="s">
        <v>153</v>
      </c>
      <c r="U223" s="151" t="s">
        <v>153</v>
      </c>
      <c r="V223" s="149" t="s">
        <v>153</v>
      </c>
      <c r="W223" s="149" t="s">
        <v>153</v>
      </c>
      <c r="X223" s="152" t="s">
        <v>153</v>
      </c>
      <c r="Y223" s="149" t="s">
        <v>153</v>
      </c>
      <c r="Z223" s="149" t="s">
        <v>153</v>
      </c>
      <c r="AA223" s="150"/>
      <c r="AC223" s="149" t="s">
        <v>153</v>
      </c>
      <c r="AD223" s="149" t="s">
        <v>153</v>
      </c>
      <c r="AE223" s="149" t="s">
        <v>157</v>
      </c>
      <c r="AF223" s="149" t="s">
        <v>157</v>
      </c>
      <c r="AG223" s="149" t="s">
        <v>153</v>
      </c>
      <c r="AH223" s="150" t="s">
        <v>159</v>
      </c>
      <c r="AI223" s="149" t="s">
        <v>180</v>
      </c>
      <c r="AJ223" s="149" t="s">
        <v>154</v>
      </c>
      <c r="AK223" s="170" t="s">
        <v>665</v>
      </c>
      <c r="AL223" s="149">
        <v>2060</v>
      </c>
      <c r="AM223" s="171" t="s">
        <v>1410</v>
      </c>
      <c r="AN223" s="150"/>
      <c r="AP223" s="149" t="s">
        <v>154</v>
      </c>
      <c r="AQ223" s="149" t="s">
        <v>153</v>
      </c>
      <c r="AR223" s="149" t="s">
        <v>153</v>
      </c>
      <c r="AU223" s="150"/>
      <c r="AV223" s="188" t="s">
        <v>168</v>
      </c>
      <c r="AW223" s="172" t="s">
        <v>153</v>
      </c>
      <c r="AX223" s="149" t="s">
        <v>153</v>
      </c>
      <c r="AY223" s="149" t="s">
        <v>154</v>
      </c>
      <c r="AZ223" s="149" t="s">
        <v>153</v>
      </c>
      <c r="BA223" s="149" t="s">
        <v>153</v>
      </c>
      <c r="BC223" s="150"/>
      <c r="BE223" s="173"/>
      <c r="BF223" s="150"/>
      <c r="BG223" s="283">
        <f t="shared" si="171"/>
        <v>0</v>
      </c>
      <c r="BH223" s="149">
        <f t="shared" si="172"/>
        <v>0</v>
      </c>
      <c r="BI223" s="149">
        <f t="shared" si="180"/>
        <v>0</v>
      </c>
      <c r="BJ223" s="280">
        <f t="shared" si="181"/>
        <v>0</v>
      </c>
      <c r="BK223" s="356">
        <f t="shared" si="173"/>
        <v>0</v>
      </c>
      <c r="BL223" s="149">
        <f t="shared" si="174"/>
        <v>0</v>
      </c>
      <c r="BM223" s="149">
        <f t="shared" si="182"/>
        <v>0</v>
      </c>
      <c r="BN223" s="278">
        <f t="shared" si="183"/>
        <v>0</v>
      </c>
      <c r="BO223" s="149">
        <f t="shared" si="175"/>
        <v>0</v>
      </c>
      <c r="BP223" s="149">
        <f t="shared" si="176"/>
        <v>0</v>
      </c>
      <c r="BQ223" s="149">
        <f t="shared" si="184"/>
        <v>0</v>
      </c>
      <c r="BR223" s="356">
        <f t="shared" si="177"/>
        <v>0</v>
      </c>
      <c r="BS223" s="149">
        <f t="shared" si="178"/>
        <v>0</v>
      </c>
      <c r="BT223" s="149">
        <f t="shared" si="185"/>
        <v>0</v>
      </c>
      <c r="BU223" s="356">
        <f t="shared" si="152"/>
        <v>0</v>
      </c>
      <c r="BV223" s="149">
        <f t="shared" si="153"/>
        <v>0</v>
      </c>
      <c r="BW223" s="113">
        <f t="shared" si="154"/>
        <v>0</v>
      </c>
      <c r="BX223" s="248">
        <f t="shared" si="155"/>
        <v>1</v>
      </c>
      <c r="BY223" s="175">
        <f t="shared" si="156"/>
        <v>0</v>
      </c>
      <c r="BZ223" s="356">
        <f t="shared" si="186"/>
        <v>0</v>
      </c>
      <c r="CA223" s="149">
        <f t="shared" si="187"/>
        <v>0</v>
      </c>
      <c r="CB223" s="149">
        <f t="shared" si="188"/>
        <v>0</v>
      </c>
      <c r="CC223" s="276">
        <f t="shared" si="189"/>
        <v>0</v>
      </c>
      <c r="CD223" s="248">
        <f t="shared" si="190"/>
        <v>1</v>
      </c>
      <c r="CE223" s="274">
        <f t="shared" si="179"/>
        <v>0</v>
      </c>
      <c r="CF223" s="356">
        <f t="shared" si="191"/>
        <v>0</v>
      </c>
      <c r="CG223" s="149">
        <f t="shared" si="192"/>
        <v>0</v>
      </c>
      <c r="CH223" s="150">
        <f t="shared" si="193"/>
        <v>0</v>
      </c>
      <c r="CI223" s="149">
        <f t="shared" si="157"/>
        <v>0</v>
      </c>
      <c r="CJ223" s="149">
        <f t="shared" si="158"/>
        <v>0</v>
      </c>
      <c r="CK223" s="149">
        <f t="shared" si="159"/>
        <v>0</v>
      </c>
      <c r="CL223" s="149">
        <f t="shared" si="160"/>
        <v>0</v>
      </c>
      <c r="CM223" s="149">
        <f t="shared" si="161"/>
        <v>0</v>
      </c>
      <c r="CN223" s="283">
        <f t="shared" si="194"/>
        <v>0</v>
      </c>
      <c r="CO223" s="149">
        <f t="shared" si="195"/>
        <v>0</v>
      </c>
      <c r="CP223" s="149">
        <f t="shared" si="196"/>
        <v>1</v>
      </c>
      <c r="CQ223" s="283" t="str">
        <f t="shared" si="162"/>
        <v/>
      </c>
      <c r="CR223" s="149" t="str">
        <f t="shared" si="163"/>
        <v xml:space="preserve"> </v>
      </c>
      <c r="CS223" s="149">
        <f t="shared" si="164"/>
        <v>0</v>
      </c>
      <c r="CT223" s="149">
        <v>0</v>
      </c>
      <c r="CU223" s="149">
        <v>0</v>
      </c>
      <c r="CV223" s="149">
        <v>0</v>
      </c>
      <c r="CW223" s="149">
        <v>0</v>
      </c>
      <c r="CX223" s="149">
        <v>0</v>
      </c>
      <c r="CY223" s="149">
        <v>0</v>
      </c>
      <c r="CZ223" s="149">
        <v>0</v>
      </c>
      <c r="DA223" s="149">
        <v>0</v>
      </c>
      <c r="DB223" s="149">
        <v>0</v>
      </c>
      <c r="DC223" s="149">
        <v>0</v>
      </c>
      <c r="DD223" s="149">
        <v>0</v>
      </c>
      <c r="DE223" s="149">
        <v>0</v>
      </c>
      <c r="DF223" s="149">
        <v>0</v>
      </c>
      <c r="DG223" s="149">
        <v>0</v>
      </c>
      <c r="DH223" s="149">
        <v>0</v>
      </c>
      <c r="DI223" s="149">
        <v>0</v>
      </c>
      <c r="DJ223" s="149">
        <v>0</v>
      </c>
      <c r="DK223" s="149">
        <v>0</v>
      </c>
      <c r="DL223" s="149">
        <v>0</v>
      </c>
      <c r="DM223" s="149">
        <v>0</v>
      </c>
      <c r="DN223" s="149">
        <v>0</v>
      </c>
      <c r="DO223" s="149">
        <v>0</v>
      </c>
      <c r="DP223" s="149">
        <v>0</v>
      </c>
      <c r="DQ223" s="149" t="s">
        <v>154</v>
      </c>
      <c r="DR223" s="149">
        <v>0</v>
      </c>
      <c r="DS223" s="149" t="s">
        <v>154</v>
      </c>
      <c r="DT223" s="149" t="s">
        <v>154</v>
      </c>
      <c r="DU223" s="149">
        <v>0</v>
      </c>
      <c r="DV223" s="149">
        <v>0</v>
      </c>
      <c r="DW223" s="149" t="str">
        <f t="shared" si="165"/>
        <v>N</v>
      </c>
      <c r="DX223" s="149" t="str">
        <f t="shared" si="166"/>
        <v/>
      </c>
      <c r="DY223" s="149" t="str">
        <f t="shared" si="167"/>
        <v>N</v>
      </c>
      <c r="DZ223" s="149" t="str">
        <f t="shared" si="168"/>
        <v>N</v>
      </c>
      <c r="EA223" s="149" t="str">
        <f t="shared" si="169"/>
        <v>Not Specified</v>
      </c>
      <c r="EC223" s="149">
        <f t="shared" si="170"/>
        <v>0</v>
      </c>
    </row>
    <row r="224" spans="1:133" s="149" customFormat="1" ht="16.5" customHeight="1">
      <c r="A224" s="149">
        <v>221</v>
      </c>
      <c r="B224" s="149">
        <v>219</v>
      </c>
      <c r="C224" s="150" t="s">
        <v>1411</v>
      </c>
      <c r="D224" s="149" t="s">
        <v>1357</v>
      </c>
      <c r="E224" s="149" t="s">
        <v>214</v>
      </c>
      <c r="F224" s="149" t="s">
        <v>145</v>
      </c>
      <c r="G224" s="149" t="s">
        <v>146</v>
      </c>
      <c r="H224" s="168" t="s">
        <v>1412</v>
      </c>
      <c r="I224" s="149" t="s">
        <v>1413</v>
      </c>
      <c r="J224" s="149">
        <v>-0.197</v>
      </c>
      <c r="K224" s="149" t="s">
        <v>1414</v>
      </c>
      <c r="L224" s="149">
        <v>284500</v>
      </c>
      <c r="M224" s="150">
        <v>31</v>
      </c>
      <c r="N224" s="149" t="s">
        <v>154</v>
      </c>
      <c r="O224" s="149" t="s">
        <v>153</v>
      </c>
      <c r="P224" s="150" t="s">
        <v>153</v>
      </c>
      <c r="Q224" s="149" t="s">
        <v>154</v>
      </c>
      <c r="R224" s="149" t="s">
        <v>154</v>
      </c>
      <c r="S224" s="149" t="s">
        <v>153</v>
      </c>
      <c r="T224" s="149" t="s">
        <v>153</v>
      </c>
      <c r="U224" s="151" t="s">
        <v>153</v>
      </c>
      <c r="V224" s="149" t="s">
        <v>153</v>
      </c>
      <c r="W224" s="149" t="s">
        <v>153</v>
      </c>
      <c r="X224" s="152" t="s">
        <v>153</v>
      </c>
      <c r="Y224" s="149" t="s">
        <v>153</v>
      </c>
      <c r="Z224" s="149" t="s">
        <v>153</v>
      </c>
      <c r="AA224" s="150"/>
      <c r="AC224" s="149" t="s">
        <v>167</v>
      </c>
      <c r="AD224" s="149" t="s">
        <v>6</v>
      </c>
      <c r="AE224" s="149" t="s">
        <v>157</v>
      </c>
      <c r="AF224" s="149" t="s">
        <v>157</v>
      </c>
      <c r="AG224" s="149" t="s">
        <v>169</v>
      </c>
      <c r="AH224" s="150" t="s">
        <v>159</v>
      </c>
      <c r="AJ224" s="149" t="s">
        <v>154</v>
      </c>
      <c r="AK224" s="170" t="s">
        <v>153</v>
      </c>
      <c r="AN224" s="150"/>
      <c r="AO224" s="149" t="s">
        <v>160</v>
      </c>
      <c r="AP224" s="149" t="s">
        <v>150</v>
      </c>
      <c r="AQ224" s="149" t="s">
        <v>159</v>
      </c>
      <c r="AR224" s="149" t="s">
        <v>1415</v>
      </c>
      <c r="AS224" s="149">
        <v>2030</v>
      </c>
      <c r="AU224" s="150"/>
      <c r="AV224" s="149" t="s">
        <v>157</v>
      </c>
      <c r="AW224" s="172" t="s">
        <v>262</v>
      </c>
      <c r="AX224" s="149" t="s">
        <v>157</v>
      </c>
      <c r="AY224" s="149" t="s">
        <v>154</v>
      </c>
      <c r="AZ224" s="149" t="s">
        <v>153</v>
      </c>
      <c r="BA224" s="149" t="s">
        <v>153</v>
      </c>
      <c r="BC224" s="150"/>
      <c r="BE224" s="173"/>
      <c r="BF224" s="150"/>
      <c r="BG224" s="283">
        <f t="shared" si="171"/>
        <v>0</v>
      </c>
      <c r="BH224" s="149">
        <f t="shared" si="172"/>
        <v>0</v>
      </c>
      <c r="BI224" s="149">
        <f t="shared" si="180"/>
        <v>0</v>
      </c>
      <c r="BJ224" s="280">
        <f t="shared" si="181"/>
        <v>0</v>
      </c>
      <c r="BK224" s="356">
        <f t="shared" si="173"/>
        <v>0</v>
      </c>
      <c r="BL224" s="149">
        <f t="shared" si="174"/>
        <v>0</v>
      </c>
      <c r="BM224" s="149">
        <f t="shared" si="182"/>
        <v>0</v>
      </c>
      <c r="BN224" s="278">
        <f t="shared" si="183"/>
        <v>0</v>
      </c>
      <c r="BO224" s="149">
        <f t="shared" si="175"/>
        <v>0</v>
      </c>
      <c r="BP224" s="149">
        <f t="shared" si="176"/>
        <v>0</v>
      </c>
      <c r="BQ224" s="149">
        <f t="shared" si="184"/>
        <v>0</v>
      </c>
      <c r="BR224" s="356">
        <f t="shared" si="177"/>
        <v>0</v>
      </c>
      <c r="BS224" s="149">
        <f t="shared" si="178"/>
        <v>1</v>
      </c>
      <c r="BT224" s="149">
        <f t="shared" si="185"/>
        <v>0</v>
      </c>
      <c r="BU224" s="356">
        <f t="shared" si="152"/>
        <v>0</v>
      </c>
      <c r="BV224" s="149">
        <f t="shared" si="153"/>
        <v>0</v>
      </c>
      <c r="BW224" s="113">
        <f t="shared" si="154"/>
        <v>0</v>
      </c>
      <c r="BX224" s="248">
        <f t="shared" si="155"/>
        <v>0</v>
      </c>
      <c r="BY224" s="175">
        <f t="shared" si="156"/>
        <v>0</v>
      </c>
      <c r="BZ224" s="356">
        <f t="shared" si="186"/>
        <v>0</v>
      </c>
      <c r="CA224" s="149">
        <f t="shared" si="187"/>
        <v>1</v>
      </c>
      <c r="CB224" s="149">
        <f t="shared" si="188"/>
        <v>0</v>
      </c>
      <c r="CC224" s="276">
        <f t="shared" si="189"/>
        <v>1</v>
      </c>
      <c r="CD224" s="248">
        <f t="shared" si="190"/>
        <v>1</v>
      </c>
      <c r="CE224" s="274">
        <f t="shared" si="179"/>
        <v>1</v>
      </c>
      <c r="CF224" s="356">
        <f t="shared" si="191"/>
        <v>0</v>
      </c>
      <c r="CG224" s="149">
        <f t="shared" si="192"/>
        <v>0</v>
      </c>
      <c r="CH224" s="150">
        <f t="shared" si="193"/>
        <v>0</v>
      </c>
      <c r="CI224" s="149">
        <f t="shared" si="157"/>
        <v>0</v>
      </c>
      <c r="CJ224" s="149">
        <f t="shared" si="158"/>
        <v>1</v>
      </c>
      <c r="CK224" s="149">
        <f t="shared" si="159"/>
        <v>0</v>
      </c>
      <c r="CL224" s="149">
        <f t="shared" si="160"/>
        <v>1</v>
      </c>
      <c r="CM224" s="149">
        <f t="shared" si="161"/>
        <v>1</v>
      </c>
      <c r="CN224" s="283">
        <f t="shared" si="194"/>
        <v>1</v>
      </c>
      <c r="CO224" s="149">
        <f t="shared" si="195"/>
        <v>0</v>
      </c>
      <c r="CP224" s="149">
        <f t="shared" si="196"/>
        <v>0</v>
      </c>
      <c r="CQ224" s="283" t="str">
        <f t="shared" si="162"/>
        <v/>
      </c>
      <c r="CR224" s="149" t="str">
        <f t="shared" si="163"/>
        <v xml:space="preserve"> 2030</v>
      </c>
      <c r="CS224" s="149">
        <f t="shared" si="164"/>
        <v>2030</v>
      </c>
      <c r="CT224" s="149">
        <v>0</v>
      </c>
      <c r="CU224" s="149">
        <v>0</v>
      </c>
      <c r="CV224" s="149">
        <v>0</v>
      </c>
      <c r="CW224" s="149">
        <v>0</v>
      </c>
      <c r="CX224" s="149">
        <v>0</v>
      </c>
      <c r="CY224" s="149">
        <v>1</v>
      </c>
      <c r="CZ224" s="149">
        <v>0</v>
      </c>
      <c r="DA224" s="149">
        <v>1</v>
      </c>
      <c r="DB224" s="149">
        <v>0</v>
      </c>
      <c r="DC224" s="149">
        <v>0</v>
      </c>
      <c r="DD224" s="149">
        <v>0</v>
      </c>
      <c r="DE224" s="149">
        <v>0</v>
      </c>
      <c r="DF224" s="149">
        <v>0</v>
      </c>
      <c r="DG224" s="149">
        <v>0</v>
      </c>
      <c r="DH224" s="149">
        <v>0</v>
      </c>
      <c r="DI224" s="149">
        <v>0</v>
      </c>
      <c r="DJ224" s="149">
        <v>1</v>
      </c>
      <c r="DK224" s="149">
        <v>1</v>
      </c>
      <c r="DL224" s="149">
        <v>1</v>
      </c>
      <c r="DM224" s="149">
        <v>1</v>
      </c>
      <c r="DN224" s="149">
        <v>0</v>
      </c>
      <c r="DO224" s="149">
        <v>1</v>
      </c>
      <c r="DP224" s="149">
        <v>0</v>
      </c>
      <c r="DQ224" s="149" t="s">
        <v>154</v>
      </c>
      <c r="DR224" s="149">
        <v>0</v>
      </c>
      <c r="DS224" s="149" t="s">
        <v>160</v>
      </c>
      <c r="DT224" s="149" t="s">
        <v>154</v>
      </c>
      <c r="DU224" s="149">
        <v>0</v>
      </c>
      <c r="DV224" s="149" t="s">
        <v>150</v>
      </c>
      <c r="DW224" s="149" t="str">
        <f t="shared" si="165"/>
        <v>N</v>
      </c>
      <c r="DX224" s="149" t="str">
        <f t="shared" si="166"/>
        <v/>
      </c>
      <c r="DY224" s="149" t="str">
        <f t="shared" si="167"/>
        <v>Y</v>
      </c>
      <c r="DZ224" s="149" t="str">
        <f t="shared" si="168"/>
        <v>N</v>
      </c>
      <c r="EA224" s="149" t="str">
        <f t="shared" si="169"/>
        <v>Yes</v>
      </c>
      <c r="EC224" s="149">
        <f t="shared" si="170"/>
        <v>2030</v>
      </c>
    </row>
    <row r="225" spans="1:133" s="149" customFormat="1" ht="16.5" customHeight="1">
      <c r="A225" s="149">
        <v>222</v>
      </c>
      <c r="B225" s="149">
        <v>260</v>
      </c>
      <c r="C225" s="150" t="s">
        <v>1416</v>
      </c>
      <c r="D225" s="149" t="s">
        <v>1227</v>
      </c>
      <c r="E225" s="149" t="s">
        <v>229</v>
      </c>
      <c r="F225" s="149" t="s">
        <v>145</v>
      </c>
      <c r="G225" s="149" t="s">
        <v>146</v>
      </c>
      <c r="H225" s="168" t="s">
        <v>1417</v>
      </c>
      <c r="I225" s="149" t="s">
        <v>1418</v>
      </c>
      <c r="J225" s="149">
        <v>-0.689</v>
      </c>
      <c r="K225" s="149" t="s">
        <v>1419</v>
      </c>
      <c r="L225" s="149">
        <v>15131</v>
      </c>
      <c r="M225" s="150">
        <v>31</v>
      </c>
      <c r="N225" s="149" t="s">
        <v>154</v>
      </c>
      <c r="O225" s="149" t="s">
        <v>153</v>
      </c>
      <c r="P225" s="150" t="s">
        <v>153</v>
      </c>
      <c r="Q225" s="149" t="s">
        <v>154</v>
      </c>
      <c r="R225" s="149" t="s">
        <v>154</v>
      </c>
      <c r="S225" s="149" t="s">
        <v>153</v>
      </c>
      <c r="T225" s="149" t="s">
        <v>153</v>
      </c>
      <c r="U225" s="151" t="s">
        <v>153</v>
      </c>
      <c r="V225" s="149" t="s">
        <v>153</v>
      </c>
      <c r="W225" s="149" t="s">
        <v>153</v>
      </c>
      <c r="X225" s="152" t="s">
        <v>153</v>
      </c>
      <c r="Y225" s="149" t="s">
        <v>153</v>
      </c>
      <c r="Z225" s="149" t="s">
        <v>153</v>
      </c>
      <c r="AA225" s="150"/>
      <c r="AC225" s="149" t="s">
        <v>281</v>
      </c>
      <c r="AD225" s="149" t="s">
        <v>240</v>
      </c>
      <c r="AE225" s="149" t="s">
        <v>157</v>
      </c>
      <c r="AF225" s="149" t="s">
        <v>157</v>
      </c>
      <c r="AG225" s="149" t="s">
        <v>158</v>
      </c>
      <c r="AH225" s="150" t="s">
        <v>159</v>
      </c>
      <c r="AJ225" s="149" t="s">
        <v>154</v>
      </c>
      <c r="AK225" s="170" t="s">
        <v>153</v>
      </c>
      <c r="AN225" s="150"/>
      <c r="AP225" s="149" t="s">
        <v>154</v>
      </c>
      <c r="AQ225" s="149" t="s">
        <v>153</v>
      </c>
      <c r="AR225" s="149" t="s">
        <v>153</v>
      </c>
      <c r="AU225" s="150"/>
      <c r="AV225" s="149" t="s">
        <v>168</v>
      </c>
      <c r="AW225" s="172" t="s">
        <v>168</v>
      </c>
      <c r="AX225" s="149" t="s">
        <v>158</v>
      </c>
      <c r="AY225" s="149" t="s">
        <v>150</v>
      </c>
      <c r="AZ225" s="149" t="s">
        <v>1420</v>
      </c>
      <c r="BA225" s="149">
        <v>2030</v>
      </c>
      <c r="BC225" s="150"/>
      <c r="BE225" s="173"/>
      <c r="BF225" s="150"/>
      <c r="BG225" s="283">
        <f t="shared" si="171"/>
        <v>0</v>
      </c>
      <c r="BH225" s="149">
        <f t="shared" si="172"/>
        <v>0</v>
      </c>
      <c r="BI225" s="149">
        <f t="shared" si="180"/>
        <v>0</v>
      </c>
      <c r="BJ225" s="280">
        <f t="shared" si="181"/>
        <v>0</v>
      </c>
      <c r="BK225" s="356">
        <f t="shared" si="173"/>
        <v>0</v>
      </c>
      <c r="BL225" s="149">
        <f t="shared" si="174"/>
        <v>0</v>
      </c>
      <c r="BM225" s="149">
        <f t="shared" si="182"/>
        <v>0</v>
      </c>
      <c r="BN225" s="278">
        <f t="shared" si="183"/>
        <v>0</v>
      </c>
      <c r="BO225" s="149">
        <f t="shared" si="175"/>
        <v>0</v>
      </c>
      <c r="BP225" s="149">
        <f t="shared" si="176"/>
        <v>0</v>
      </c>
      <c r="BQ225" s="149">
        <f t="shared" si="184"/>
        <v>0</v>
      </c>
      <c r="BR225" s="356">
        <f t="shared" si="177"/>
        <v>0</v>
      </c>
      <c r="BS225" s="149">
        <f t="shared" si="178"/>
        <v>0</v>
      </c>
      <c r="BT225" s="149">
        <f t="shared" si="185"/>
        <v>0</v>
      </c>
      <c r="BU225" s="356">
        <f t="shared" si="152"/>
        <v>0</v>
      </c>
      <c r="BV225" s="149">
        <f t="shared" si="153"/>
        <v>0</v>
      </c>
      <c r="BW225" s="113">
        <f t="shared" si="154"/>
        <v>0</v>
      </c>
      <c r="BX225" s="248">
        <f t="shared" si="155"/>
        <v>0</v>
      </c>
      <c r="BY225" s="175">
        <f t="shared" si="156"/>
        <v>0</v>
      </c>
      <c r="BZ225" s="356">
        <f t="shared" si="186"/>
        <v>0</v>
      </c>
      <c r="CA225" s="149">
        <f t="shared" si="187"/>
        <v>0</v>
      </c>
      <c r="CB225" s="149">
        <f t="shared" si="188"/>
        <v>0</v>
      </c>
      <c r="CC225" s="276">
        <f t="shared" si="189"/>
        <v>0</v>
      </c>
      <c r="CD225" s="248">
        <f t="shared" si="190"/>
        <v>0</v>
      </c>
      <c r="CE225" s="274">
        <f t="shared" si="179"/>
        <v>0</v>
      </c>
      <c r="CF225" s="356">
        <f t="shared" si="191"/>
        <v>0</v>
      </c>
      <c r="CG225" s="149">
        <f t="shared" si="192"/>
        <v>1</v>
      </c>
      <c r="CH225" s="150">
        <f t="shared" si="193"/>
        <v>0</v>
      </c>
      <c r="CI225" s="149">
        <f t="shared" si="157"/>
        <v>0</v>
      </c>
      <c r="CJ225" s="149">
        <f t="shared" si="158"/>
        <v>0</v>
      </c>
      <c r="CK225" s="149">
        <f t="shared" si="159"/>
        <v>0</v>
      </c>
      <c r="CL225" s="149">
        <f t="shared" si="160"/>
        <v>0</v>
      </c>
      <c r="CM225" s="149">
        <f t="shared" si="161"/>
        <v>0</v>
      </c>
      <c r="CN225" s="283">
        <f t="shared" si="194"/>
        <v>0</v>
      </c>
      <c r="CO225" s="149">
        <f t="shared" si="195"/>
        <v>0</v>
      </c>
      <c r="CP225" s="149">
        <f t="shared" si="196"/>
        <v>1</v>
      </c>
      <c r="CQ225" s="283" t="str">
        <f t="shared" si="162"/>
        <v/>
      </c>
      <c r="CR225" s="149" t="str">
        <f t="shared" si="163"/>
        <v xml:space="preserve"> </v>
      </c>
      <c r="CS225" s="149">
        <f t="shared" si="164"/>
        <v>0</v>
      </c>
      <c r="CT225" s="149">
        <v>0</v>
      </c>
      <c r="CU225" s="149">
        <v>0</v>
      </c>
      <c r="CV225" s="149">
        <v>0</v>
      </c>
      <c r="CW225" s="149">
        <v>0</v>
      </c>
      <c r="CX225" s="149">
        <v>0</v>
      </c>
      <c r="CY225" s="149">
        <v>0</v>
      </c>
      <c r="CZ225" s="149">
        <v>1</v>
      </c>
      <c r="DA225" s="149">
        <v>1</v>
      </c>
      <c r="DB225" s="149">
        <v>0</v>
      </c>
      <c r="DC225" s="149">
        <v>0</v>
      </c>
      <c r="DD225" s="149">
        <v>0</v>
      </c>
      <c r="DE225" s="149">
        <v>0</v>
      </c>
      <c r="DF225" s="149">
        <v>0</v>
      </c>
      <c r="DG225" s="149">
        <v>0</v>
      </c>
      <c r="DH225" s="149">
        <v>0</v>
      </c>
      <c r="DI225" s="149">
        <v>0</v>
      </c>
      <c r="DJ225" s="149">
        <v>1</v>
      </c>
      <c r="DK225" s="149">
        <v>0</v>
      </c>
      <c r="DL225" s="149">
        <v>1</v>
      </c>
      <c r="DM225" s="149">
        <v>1</v>
      </c>
      <c r="DN225" s="149">
        <v>0</v>
      </c>
      <c r="DO225" s="149">
        <v>1</v>
      </c>
      <c r="DP225" s="149">
        <v>0</v>
      </c>
      <c r="DQ225" s="149" t="s">
        <v>154</v>
      </c>
      <c r="DR225" s="149">
        <v>0</v>
      </c>
      <c r="DS225" s="149" t="s">
        <v>7866</v>
      </c>
      <c r="DT225" s="149" t="s">
        <v>154</v>
      </c>
      <c r="DU225" s="149">
        <v>0</v>
      </c>
      <c r="DV225" s="149" t="s">
        <v>150</v>
      </c>
      <c r="DW225" s="149" t="str">
        <f t="shared" si="165"/>
        <v>N</v>
      </c>
      <c r="DX225" s="149" t="str">
        <f t="shared" si="166"/>
        <v/>
      </c>
      <c r="DY225" s="149" t="str">
        <f t="shared" si="167"/>
        <v>N</v>
      </c>
      <c r="DZ225" s="149" t="str">
        <f t="shared" si="168"/>
        <v>N</v>
      </c>
      <c r="EA225" s="149" t="str">
        <f t="shared" si="169"/>
        <v>Not Specified</v>
      </c>
      <c r="EC225" s="149">
        <f t="shared" si="170"/>
        <v>0</v>
      </c>
    </row>
    <row r="226" spans="1:133" s="149" customFormat="1" ht="16.35" customHeight="1">
      <c r="A226" s="149">
        <v>223</v>
      </c>
      <c r="B226" s="149">
        <v>190</v>
      </c>
      <c r="C226" s="150" t="s">
        <v>1421</v>
      </c>
      <c r="D226" s="149" t="s">
        <v>599</v>
      </c>
      <c r="E226" s="149" t="s">
        <v>184</v>
      </c>
      <c r="F226" s="149" t="s">
        <v>1422</v>
      </c>
      <c r="G226" s="149" t="s">
        <v>246</v>
      </c>
      <c r="H226" s="168" t="s">
        <v>1423</v>
      </c>
      <c r="I226" s="149" t="s">
        <v>1424</v>
      </c>
      <c r="J226" s="149">
        <v>0.457</v>
      </c>
      <c r="K226" s="149" t="s">
        <v>1425</v>
      </c>
      <c r="L226" s="149">
        <v>125416</v>
      </c>
      <c r="M226" s="150">
        <v>21</v>
      </c>
      <c r="N226" s="149" t="s">
        <v>154</v>
      </c>
      <c r="O226" s="149" t="s">
        <v>153</v>
      </c>
      <c r="P226" s="150" t="s">
        <v>153</v>
      </c>
      <c r="Q226" s="149" t="s">
        <v>150</v>
      </c>
      <c r="R226" s="149" t="s">
        <v>154</v>
      </c>
      <c r="S226" s="149" t="s">
        <v>155</v>
      </c>
      <c r="T226" s="149" t="s">
        <v>153</v>
      </c>
      <c r="U226" s="151" t="s">
        <v>153</v>
      </c>
      <c r="V226" s="149" t="s">
        <v>153</v>
      </c>
      <c r="W226" s="149" t="s">
        <v>153</v>
      </c>
      <c r="X226" s="152" t="s">
        <v>153</v>
      </c>
      <c r="Y226" s="149" t="s">
        <v>153</v>
      </c>
      <c r="Z226" s="149" t="s">
        <v>153</v>
      </c>
      <c r="AA226" s="150"/>
      <c r="AC226" s="149" t="s">
        <v>167</v>
      </c>
      <c r="AD226" s="149" t="s">
        <v>6</v>
      </c>
      <c r="AE226" s="149" t="s">
        <v>157</v>
      </c>
      <c r="AF226" s="149" t="s">
        <v>157</v>
      </c>
      <c r="AG226" s="149" t="s">
        <v>158</v>
      </c>
      <c r="AH226" s="150" t="s">
        <v>159</v>
      </c>
      <c r="AJ226" s="149" t="s">
        <v>154</v>
      </c>
      <c r="AK226" s="170" t="s">
        <v>153</v>
      </c>
      <c r="AN226" s="150"/>
      <c r="AO226" s="149" t="s">
        <v>160</v>
      </c>
      <c r="AP226" s="149" t="s">
        <v>150</v>
      </c>
      <c r="AQ226" s="149" t="s">
        <v>159</v>
      </c>
      <c r="AR226" s="149" t="s">
        <v>1426</v>
      </c>
      <c r="AS226" s="149">
        <v>2050</v>
      </c>
      <c r="AU226" s="150"/>
      <c r="AV226" s="149" t="s">
        <v>157</v>
      </c>
      <c r="AW226" s="172" t="s">
        <v>262</v>
      </c>
      <c r="AX226" s="149" t="s">
        <v>158</v>
      </c>
      <c r="AY226" s="149" t="s">
        <v>154</v>
      </c>
      <c r="AZ226" s="149" t="s">
        <v>153</v>
      </c>
      <c r="BA226" s="149" t="s">
        <v>153</v>
      </c>
      <c r="BE226" s="173"/>
      <c r="BF226" s="150"/>
      <c r="BG226" s="283">
        <f t="shared" si="171"/>
        <v>0</v>
      </c>
      <c r="BH226" s="149">
        <f t="shared" si="172"/>
        <v>0</v>
      </c>
      <c r="BI226" s="149">
        <f t="shared" si="180"/>
        <v>0</v>
      </c>
      <c r="BJ226" s="280">
        <f t="shared" si="181"/>
        <v>0</v>
      </c>
      <c r="BK226" s="356">
        <f t="shared" si="173"/>
        <v>0</v>
      </c>
      <c r="BL226" s="149">
        <f t="shared" si="174"/>
        <v>0</v>
      </c>
      <c r="BM226" s="149">
        <f t="shared" si="182"/>
        <v>0</v>
      </c>
      <c r="BN226" s="278">
        <f t="shared" si="183"/>
        <v>0</v>
      </c>
      <c r="BO226" s="149">
        <f t="shared" si="175"/>
        <v>0</v>
      </c>
      <c r="BP226" s="149">
        <f t="shared" si="176"/>
        <v>0</v>
      </c>
      <c r="BQ226" s="149">
        <f t="shared" si="184"/>
        <v>0</v>
      </c>
      <c r="BR226" s="356">
        <f t="shared" si="177"/>
        <v>0</v>
      </c>
      <c r="BS226" s="149">
        <f t="shared" si="178"/>
        <v>0</v>
      </c>
      <c r="BT226" s="149">
        <f t="shared" si="185"/>
        <v>1</v>
      </c>
      <c r="BU226" s="356">
        <f t="shared" si="152"/>
        <v>0</v>
      </c>
      <c r="BV226" s="149">
        <f t="shared" si="153"/>
        <v>0</v>
      </c>
      <c r="BW226" s="113">
        <f t="shared" si="154"/>
        <v>0</v>
      </c>
      <c r="BX226" s="248">
        <f t="shared" si="155"/>
        <v>0</v>
      </c>
      <c r="BY226" s="175">
        <f t="shared" si="156"/>
        <v>0</v>
      </c>
      <c r="BZ226" s="356">
        <f t="shared" si="186"/>
        <v>0</v>
      </c>
      <c r="CA226" s="149">
        <f t="shared" si="187"/>
        <v>0</v>
      </c>
      <c r="CB226" s="149">
        <f t="shared" si="188"/>
        <v>1</v>
      </c>
      <c r="CC226" s="276">
        <f t="shared" si="189"/>
        <v>1</v>
      </c>
      <c r="CD226" s="248">
        <f t="shared" si="190"/>
        <v>1</v>
      </c>
      <c r="CE226" s="274">
        <f t="shared" si="179"/>
        <v>1</v>
      </c>
      <c r="CF226" s="356">
        <f t="shared" si="191"/>
        <v>0</v>
      </c>
      <c r="CG226" s="149">
        <f t="shared" si="192"/>
        <v>0</v>
      </c>
      <c r="CH226" s="150">
        <f t="shared" si="193"/>
        <v>0</v>
      </c>
      <c r="CI226" s="149">
        <f t="shared" si="157"/>
        <v>0</v>
      </c>
      <c r="CJ226" s="149">
        <f t="shared" si="158"/>
        <v>0</v>
      </c>
      <c r="CK226" s="149">
        <f t="shared" si="159"/>
        <v>1</v>
      </c>
      <c r="CL226" s="149">
        <f t="shared" si="160"/>
        <v>1</v>
      </c>
      <c r="CM226" s="149">
        <f t="shared" si="161"/>
        <v>1</v>
      </c>
      <c r="CN226" s="283">
        <f t="shared" si="194"/>
        <v>1</v>
      </c>
      <c r="CO226" s="149">
        <f t="shared" si="195"/>
        <v>0</v>
      </c>
      <c r="CP226" s="149">
        <f t="shared" si="196"/>
        <v>0</v>
      </c>
      <c r="CQ226" s="283" t="str">
        <f t="shared" si="162"/>
        <v/>
      </c>
      <c r="CR226" s="149" t="str">
        <f t="shared" si="163"/>
        <v xml:space="preserve"> 2050</v>
      </c>
      <c r="CS226" s="149">
        <f t="shared" si="164"/>
        <v>2050</v>
      </c>
      <c r="CT226" s="149">
        <v>0</v>
      </c>
      <c r="CU226" s="149">
        <v>0</v>
      </c>
      <c r="CV226" s="149">
        <v>1</v>
      </c>
      <c r="CW226" s="149">
        <v>1</v>
      </c>
      <c r="CX226" s="149">
        <v>0</v>
      </c>
      <c r="CY226" s="149">
        <v>0</v>
      </c>
      <c r="CZ226" s="149">
        <v>1</v>
      </c>
      <c r="DA226" s="149">
        <v>1</v>
      </c>
      <c r="DB226" s="149">
        <v>0</v>
      </c>
      <c r="DC226" s="149">
        <v>0</v>
      </c>
      <c r="DD226" s="149">
        <v>0</v>
      </c>
      <c r="DE226" s="149">
        <v>0</v>
      </c>
      <c r="DF226" s="149">
        <v>0</v>
      </c>
      <c r="DG226" s="149">
        <v>0</v>
      </c>
      <c r="DH226" s="149">
        <v>0</v>
      </c>
      <c r="DI226" s="149">
        <v>0</v>
      </c>
      <c r="DJ226" s="149">
        <v>1</v>
      </c>
      <c r="DK226" s="149">
        <v>0</v>
      </c>
      <c r="DL226" s="149">
        <v>1</v>
      </c>
      <c r="DM226" s="149">
        <v>1</v>
      </c>
      <c r="DN226" s="149">
        <v>0</v>
      </c>
      <c r="DO226" s="149">
        <v>1</v>
      </c>
      <c r="DP226" s="149">
        <v>0</v>
      </c>
      <c r="DQ226" s="149" t="s">
        <v>154</v>
      </c>
      <c r="DR226" s="149" t="s">
        <v>158</v>
      </c>
      <c r="DS226" s="149" t="s">
        <v>160</v>
      </c>
      <c r="DT226" s="149" t="s">
        <v>160</v>
      </c>
      <c r="DU226" s="149" t="s">
        <v>150</v>
      </c>
      <c r="DV226" s="149" t="s">
        <v>150</v>
      </c>
      <c r="DW226" s="149" t="str">
        <f t="shared" si="165"/>
        <v>Y</v>
      </c>
      <c r="DX226" s="149" t="str">
        <f t="shared" si="166"/>
        <v/>
      </c>
      <c r="DY226" s="149" t="str">
        <f t="shared" si="167"/>
        <v>Y</v>
      </c>
      <c r="DZ226" s="149" t="str">
        <f t="shared" si="168"/>
        <v>N</v>
      </c>
      <c r="EA226" s="149" t="str">
        <f t="shared" si="169"/>
        <v>Yes</v>
      </c>
      <c r="EC226" s="149">
        <f t="shared" si="170"/>
        <v>2050</v>
      </c>
    </row>
    <row r="227" spans="1:133" s="149" customFormat="1" ht="16.5" customHeight="1">
      <c r="A227" s="149">
        <v>224</v>
      </c>
      <c r="B227" s="149">
        <v>245</v>
      </c>
      <c r="C227" s="150" t="s">
        <v>1427</v>
      </c>
      <c r="D227" s="149" t="s">
        <v>443</v>
      </c>
      <c r="E227" s="149" t="s">
        <v>229</v>
      </c>
      <c r="F227" s="149" t="s">
        <v>772</v>
      </c>
      <c r="G227" s="149" t="s">
        <v>246</v>
      </c>
      <c r="H227" s="168" t="s">
        <v>1428</v>
      </c>
      <c r="I227" s="149" t="s">
        <v>1429</v>
      </c>
      <c r="J227" s="149">
        <v>-0.006</v>
      </c>
      <c r="K227" s="149" t="s">
        <v>1430</v>
      </c>
      <c r="L227" s="149">
        <v>86851</v>
      </c>
      <c r="M227" s="150">
        <v>31</v>
      </c>
      <c r="N227" s="149" t="s">
        <v>154</v>
      </c>
      <c r="O227" s="149" t="s">
        <v>153</v>
      </c>
      <c r="P227" s="150" t="s">
        <v>153</v>
      </c>
      <c r="Q227" s="149" t="s">
        <v>154</v>
      </c>
      <c r="R227" s="149" t="s">
        <v>154</v>
      </c>
      <c r="S227" s="149" t="s">
        <v>153</v>
      </c>
      <c r="T227" s="149" t="s">
        <v>153</v>
      </c>
      <c r="U227" s="151" t="s">
        <v>153</v>
      </c>
      <c r="V227" s="149" t="s">
        <v>153</v>
      </c>
      <c r="W227" s="149" t="s">
        <v>153</v>
      </c>
      <c r="X227" s="152" t="s">
        <v>153</v>
      </c>
      <c r="Y227" s="149" t="s">
        <v>153</v>
      </c>
      <c r="Z227" s="149" t="s">
        <v>153</v>
      </c>
      <c r="AA227" s="150"/>
      <c r="AC227" s="149" t="s">
        <v>167</v>
      </c>
      <c r="AD227" s="149" t="s">
        <v>6</v>
      </c>
      <c r="AE227" s="149" t="s">
        <v>168</v>
      </c>
      <c r="AF227" s="149" t="s">
        <v>168</v>
      </c>
      <c r="AG227" s="149" t="s">
        <v>168</v>
      </c>
      <c r="AH227" s="150" t="s">
        <v>153</v>
      </c>
      <c r="AJ227" s="149" t="s">
        <v>154</v>
      </c>
      <c r="AK227" s="170" t="s">
        <v>153</v>
      </c>
      <c r="AN227" s="150"/>
      <c r="AO227" s="149" t="s">
        <v>160</v>
      </c>
      <c r="AP227" s="149" t="s">
        <v>150</v>
      </c>
      <c r="AQ227" s="149" t="s">
        <v>153</v>
      </c>
      <c r="AR227" s="149" t="s">
        <v>1431</v>
      </c>
      <c r="AS227" s="149">
        <v>2040</v>
      </c>
      <c r="AU227" s="150"/>
      <c r="AV227" s="149" t="s">
        <v>157</v>
      </c>
      <c r="AW227" s="172" t="s">
        <v>168</v>
      </c>
      <c r="AX227" s="149" t="s">
        <v>158</v>
      </c>
      <c r="AY227" s="149" t="s">
        <v>154</v>
      </c>
      <c r="AZ227" s="149" t="s">
        <v>153</v>
      </c>
      <c r="BA227" s="149" t="s">
        <v>153</v>
      </c>
      <c r="BC227" s="150"/>
      <c r="BE227" s="173"/>
      <c r="BF227" s="150"/>
      <c r="BG227" s="283">
        <f t="shared" si="171"/>
        <v>0</v>
      </c>
      <c r="BH227" s="149">
        <f t="shared" si="172"/>
        <v>0</v>
      </c>
      <c r="BI227" s="149">
        <f t="shared" si="180"/>
        <v>0</v>
      </c>
      <c r="BJ227" s="280">
        <f t="shared" si="181"/>
        <v>0</v>
      </c>
      <c r="BK227" s="356">
        <f t="shared" si="173"/>
        <v>0</v>
      </c>
      <c r="BL227" s="149">
        <f t="shared" si="174"/>
        <v>0</v>
      </c>
      <c r="BM227" s="149">
        <f t="shared" si="182"/>
        <v>0</v>
      </c>
      <c r="BN227" s="278">
        <f t="shared" si="183"/>
        <v>0</v>
      </c>
      <c r="BO227" s="149">
        <f t="shared" si="175"/>
        <v>0</v>
      </c>
      <c r="BP227" s="149">
        <f t="shared" si="176"/>
        <v>0</v>
      </c>
      <c r="BQ227" s="149">
        <f t="shared" si="184"/>
        <v>0</v>
      </c>
      <c r="BR227" s="356">
        <f t="shared" si="177"/>
        <v>0</v>
      </c>
      <c r="BS227" s="149">
        <f t="shared" si="178"/>
        <v>0</v>
      </c>
      <c r="BT227" s="149">
        <f t="shared" si="185"/>
        <v>1</v>
      </c>
      <c r="BU227" s="356">
        <f t="shared" si="152"/>
        <v>0</v>
      </c>
      <c r="BV227" s="149">
        <f t="shared" si="153"/>
        <v>0</v>
      </c>
      <c r="BW227" s="113">
        <f t="shared" si="154"/>
        <v>0</v>
      </c>
      <c r="BX227" s="248">
        <f t="shared" si="155"/>
        <v>0</v>
      </c>
      <c r="BY227" s="175">
        <f t="shared" si="156"/>
        <v>0</v>
      </c>
      <c r="BZ227" s="356">
        <f t="shared" si="186"/>
        <v>0</v>
      </c>
      <c r="CA227" s="149">
        <f t="shared" si="187"/>
        <v>0</v>
      </c>
      <c r="CB227" s="149">
        <f t="shared" si="188"/>
        <v>1</v>
      </c>
      <c r="CC227" s="276">
        <f t="shared" si="189"/>
        <v>1</v>
      </c>
      <c r="CD227" s="248">
        <f t="shared" si="190"/>
        <v>1</v>
      </c>
      <c r="CE227" s="274">
        <f t="shared" si="179"/>
        <v>1</v>
      </c>
      <c r="CF227" s="356">
        <f t="shared" si="191"/>
        <v>0</v>
      </c>
      <c r="CG227" s="149">
        <f t="shared" si="192"/>
        <v>0</v>
      </c>
      <c r="CH227" s="150">
        <f t="shared" si="193"/>
        <v>0</v>
      </c>
      <c r="CI227" s="149">
        <f t="shared" si="157"/>
        <v>0</v>
      </c>
      <c r="CJ227" s="149">
        <f t="shared" si="158"/>
        <v>0</v>
      </c>
      <c r="CK227" s="149">
        <f t="shared" si="159"/>
        <v>1</v>
      </c>
      <c r="CL227" s="149">
        <f t="shared" si="160"/>
        <v>1</v>
      </c>
      <c r="CM227" s="149">
        <f t="shared" si="161"/>
        <v>1</v>
      </c>
      <c r="CN227" s="283">
        <f t="shared" si="194"/>
        <v>1</v>
      </c>
      <c r="CO227" s="149">
        <f t="shared" si="195"/>
        <v>0</v>
      </c>
      <c r="CP227" s="149">
        <f t="shared" si="196"/>
        <v>0</v>
      </c>
      <c r="CQ227" s="283" t="str">
        <f t="shared" si="162"/>
        <v/>
      </c>
      <c r="CR227" s="149" t="str">
        <f t="shared" si="163"/>
        <v xml:space="preserve"> 2040</v>
      </c>
      <c r="CS227" s="149">
        <f t="shared" si="164"/>
        <v>2040</v>
      </c>
      <c r="CT227" s="149">
        <v>0</v>
      </c>
      <c r="CU227" s="149">
        <v>0</v>
      </c>
      <c r="CV227" s="149">
        <v>0</v>
      </c>
      <c r="CW227" s="149">
        <v>0</v>
      </c>
      <c r="CX227" s="149">
        <v>0</v>
      </c>
      <c r="CY227" s="149">
        <v>0</v>
      </c>
      <c r="CZ227" s="149">
        <v>1</v>
      </c>
      <c r="DA227" s="149">
        <v>1</v>
      </c>
      <c r="DB227" s="149">
        <v>0</v>
      </c>
      <c r="DC227" s="149">
        <v>0</v>
      </c>
      <c r="DD227" s="149">
        <v>0</v>
      </c>
      <c r="DE227" s="149">
        <v>0</v>
      </c>
      <c r="DF227" s="149">
        <v>0</v>
      </c>
      <c r="DG227" s="149">
        <v>0</v>
      </c>
      <c r="DH227" s="149">
        <v>0</v>
      </c>
      <c r="DI227" s="149">
        <v>0</v>
      </c>
      <c r="DJ227" s="149">
        <v>1</v>
      </c>
      <c r="DK227" s="149">
        <v>0</v>
      </c>
      <c r="DL227" s="149">
        <v>1</v>
      </c>
      <c r="DM227" s="149">
        <v>1</v>
      </c>
      <c r="DN227" s="149">
        <v>0</v>
      </c>
      <c r="DO227" s="149">
        <v>1</v>
      </c>
      <c r="DP227" s="149">
        <v>0</v>
      </c>
      <c r="DQ227" s="149" t="s">
        <v>154</v>
      </c>
      <c r="DR227" s="149">
        <v>0</v>
      </c>
      <c r="DS227" s="149" t="s">
        <v>7863</v>
      </c>
      <c r="DT227" s="149" t="s">
        <v>154</v>
      </c>
      <c r="DU227" s="149">
        <v>0</v>
      </c>
      <c r="DV227" s="149" t="s">
        <v>7000</v>
      </c>
      <c r="DW227" s="149" t="str">
        <f t="shared" si="165"/>
        <v>N</v>
      </c>
      <c r="DX227" s="149" t="str">
        <f t="shared" si="166"/>
        <v/>
      </c>
      <c r="DY227" s="149" t="str">
        <f t="shared" si="167"/>
        <v>Y</v>
      </c>
      <c r="DZ227" s="149" t="str">
        <f t="shared" si="168"/>
        <v>N</v>
      </c>
      <c r="EA227" s="149" t="str">
        <f t="shared" si="169"/>
        <v>Yes</v>
      </c>
      <c r="EC227" s="149">
        <f t="shared" si="170"/>
        <v>2040</v>
      </c>
    </row>
    <row r="228" spans="1:133" s="149" customFormat="1" ht="16.5" customHeight="1">
      <c r="A228" s="149">
        <v>225</v>
      </c>
      <c r="B228" s="149">
        <v>237</v>
      </c>
      <c r="C228" s="150" t="s">
        <v>1432</v>
      </c>
      <c r="D228" s="149" t="s">
        <v>1433</v>
      </c>
      <c r="E228" s="149" t="s">
        <v>790</v>
      </c>
      <c r="F228" s="149" t="s">
        <v>145</v>
      </c>
      <c r="G228" s="149" t="s">
        <v>146</v>
      </c>
      <c r="H228" s="168" t="s">
        <v>1434</v>
      </c>
      <c r="I228" s="149" t="s">
        <v>1435</v>
      </c>
      <c r="J228" s="149">
        <v>-0.25</v>
      </c>
      <c r="K228" s="149" t="s">
        <v>1128</v>
      </c>
      <c r="L228" s="149">
        <v>103000</v>
      </c>
      <c r="M228" s="150">
        <v>30</v>
      </c>
      <c r="N228" s="149" t="s">
        <v>154</v>
      </c>
      <c r="O228" s="149" t="s">
        <v>153</v>
      </c>
      <c r="P228" s="150" t="s">
        <v>153</v>
      </c>
      <c r="Q228" s="149" t="s">
        <v>150</v>
      </c>
      <c r="R228" s="149" t="s">
        <v>150</v>
      </c>
      <c r="S228" s="149" t="s">
        <v>151</v>
      </c>
      <c r="T228" s="149" t="s">
        <v>827</v>
      </c>
      <c r="U228" s="151">
        <v>2035</v>
      </c>
      <c r="V228" s="149" t="s">
        <v>153</v>
      </c>
      <c r="W228" s="149" t="s">
        <v>153</v>
      </c>
      <c r="X228" s="152" t="s">
        <v>153</v>
      </c>
      <c r="Y228" s="188" t="s">
        <v>154</v>
      </c>
      <c r="Z228" s="188" t="s">
        <v>210</v>
      </c>
      <c r="AA228" s="150"/>
      <c r="AC228" s="149" t="s">
        <v>167</v>
      </c>
      <c r="AD228" s="149" t="s">
        <v>6</v>
      </c>
      <c r="AE228" s="149" t="s">
        <v>157</v>
      </c>
      <c r="AF228" s="149" t="s">
        <v>157</v>
      </c>
      <c r="AG228" s="149" t="s">
        <v>157</v>
      </c>
      <c r="AH228" s="150" t="s">
        <v>218</v>
      </c>
      <c r="AJ228" s="149" t="s">
        <v>154</v>
      </c>
      <c r="AK228" s="170" t="s">
        <v>153</v>
      </c>
      <c r="AN228" s="150"/>
      <c r="AO228" s="149" t="s">
        <v>219</v>
      </c>
      <c r="AP228" s="149" t="s">
        <v>150</v>
      </c>
      <c r="AQ228" s="149" t="s">
        <v>218</v>
      </c>
      <c r="AR228" s="149" t="s">
        <v>1436</v>
      </c>
      <c r="AS228" s="149">
        <v>2050</v>
      </c>
      <c r="AU228" s="150"/>
      <c r="AV228" s="149" t="s">
        <v>157</v>
      </c>
      <c r="AW228" s="172" t="s">
        <v>312</v>
      </c>
      <c r="AX228" s="149" t="s">
        <v>158</v>
      </c>
      <c r="AY228" s="149" t="s">
        <v>154</v>
      </c>
      <c r="AZ228" s="149" t="s">
        <v>153</v>
      </c>
      <c r="BA228" s="149" t="s">
        <v>153</v>
      </c>
      <c r="BC228" s="150"/>
      <c r="BE228" s="173"/>
      <c r="BF228" s="150"/>
      <c r="BG228" s="283">
        <f t="shared" si="171"/>
        <v>0</v>
      </c>
      <c r="BH228" s="149">
        <f t="shared" si="172"/>
        <v>0</v>
      </c>
      <c r="BI228" s="149">
        <f t="shared" si="180"/>
        <v>0</v>
      </c>
      <c r="BJ228" s="280">
        <f t="shared" si="181"/>
        <v>0</v>
      </c>
      <c r="BK228" s="356">
        <f t="shared" si="173"/>
        <v>0</v>
      </c>
      <c r="BL228" s="149">
        <f t="shared" si="174"/>
        <v>0</v>
      </c>
      <c r="BM228" s="149">
        <f t="shared" si="182"/>
        <v>1</v>
      </c>
      <c r="BN228" s="278">
        <f t="shared" si="183"/>
        <v>1</v>
      </c>
      <c r="BO228" s="149">
        <f t="shared" si="175"/>
        <v>0</v>
      </c>
      <c r="BP228" s="149">
        <f t="shared" si="176"/>
        <v>0</v>
      </c>
      <c r="BQ228" s="149">
        <f t="shared" si="184"/>
        <v>0</v>
      </c>
      <c r="BR228" s="356">
        <f t="shared" si="177"/>
        <v>0</v>
      </c>
      <c r="BS228" s="149">
        <f t="shared" si="178"/>
        <v>0</v>
      </c>
      <c r="BT228" s="149">
        <f t="shared" si="185"/>
        <v>1</v>
      </c>
      <c r="BU228" s="356">
        <f t="shared" si="152"/>
        <v>0</v>
      </c>
      <c r="BV228" s="149">
        <f t="shared" si="153"/>
        <v>0</v>
      </c>
      <c r="BW228" s="113">
        <f t="shared" si="154"/>
        <v>0</v>
      </c>
      <c r="BX228" s="248">
        <f t="shared" si="155"/>
        <v>0</v>
      </c>
      <c r="BY228" s="175">
        <f t="shared" si="156"/>
        <v>0</v>
      </c>
      <c r="BZ228" s="356">
        <f t="shared" si="186"/>
        <v>0</v>
      </c>
      <c r="CA228" s="149">
        <f t="shared" si="187"/>
        <v>0</v>
      </c>
      <c r="CB228" s="149">
        <f t="shared" si="188"/>
        <v>1</v>
      </c>
      <c r="CC228" s="276">
        <f t="shared" si="189"/>
        <v>1</v>
      </c>
      <c r="CD228" s="248">
        <f t="shared" si="190"/>
        <v>1</v>
      </c>
      <c r="CE228" s="274">
        <f t="shared" si="179"/>
        <v>1</v>
      </c>
      <c r="CF228" s="356">
        <f t="shared" si="191"/>
        <v>0</v>
      </c>
      <c r="CG228" s="149">
        <f t="shared" si="192"/>
        <v>0</v>
      </c>
      <c r="CH228" s="150">
        <f t="shared" si="193"/>
        <v>0</v>
      </c>
      <c r="CI228" s="149">
        <f t="shared" si="157"/>
        <v>0</v>
      </c>
      <c r="CJ228" s="149">
        <f t="shared" si="158"/>
        <v>0</v>
      </c>
      <c r="CK228" s="149">
        <f t="shared" si="159"/>
        <v>2</v>
      </c>
      <c r="CL228" s="149">
        <f t="shared" si="160"/>
        <v>2</v>
      </c>
      <c r="CM228" s="149">
        <f t="shared" si="161"/>
        <v>1</v>
      </c>
      <c r="CN228" s="283">
        <f t="shared" si="194"/>
        <v>1</v>
      </c>
      <c r="CO228" s="149">
        <f t="shared" si="195"/>
        <v>0</v>
      </c>
      <c r="CP228" s="149">
        <f t="shared" si="196"/>
        <v>0</v>
      </c>
      <c r="CQ228" s="283" t="str">
        <f t="shared" si="162"/>
        <v/>
      </c>
      <c r="CR228" s="149" t="str">
        <f t="shared" si="163"/>
        <v xml:space="preserve"> 2050</v>
      </c>
      <c r="CS228" s="149">
        <f t="shared" si="164"/>
        <v>2050</v>
      </c>
      <c r="CT228" s="149">
        <v>1</v>
      </c>
      <c r="CU228" s="149">
        <v>0</v>
      </c>
      <c r="CV228" s="149">
        <v>0</v>
      </c>
      <c r="CW228" s="149">
        <v>1</v>
      </c>
      <c r="CX228" s="149">
        <v>0</v>
      </c>
      <c r="CY228" s="149">
        <v>0</v>
      </c>
      <c r="CZ228" s="149">
        <v>1</v>
      </c>
      <c r="DA228" s="149">
        <v>1</v>
      </c>
      <c r="DB228" s="149">
        <v>0</v>
      </c>
      <c r="DC228" s="149">
        <v>0</v>
      </c>
      <c r="DD228" s="149">
        <v>1</v>
      </c>
      <c r="DE228" s="149">
        <v>1</v>
      </c>
      <c r="DF228" s="149">
        <v>0</v>
      </c>
      <c r="DG228" s="149">
        <v>0</v>
      </c>
      <c r="DH228" s="149">
        <v>0</v>
      </c>
      <c r="DI228" s="149">
        <v>0</v>
      </c>
      <c r="DJ228" s="149">
        <v>1</v>
      </c>
      <c r="DK228" s="149">
        <v>1</v>
      </c>
      <c r="DL228" s="149">
        <v>1</v>
      </c>
      <c r="DM228" s="149">
        <v>1</v>
      </c>
      <c r="DN228" s="149">
        <v>0</v>
      </c>
      <c r="DO228" s="149">
        <v>1</v>
      </c>
      <c r="DP228" s="149">
        <v>1</v>
      </c>
      <c r="DQ228" s="149" t="s">
        <v>150</v>
      </c>
      <c r="DR228" s="149" t="s">
        <v>157</v>
      </c>
      <c r="DS228" s="149" t="s">
        <v>160</v>
      </c>
      <c r="DT228" s="149" t="s">
        <v>160</v>
      </c>
      <c r="DU228" s="149" t="s">
        <v>150</v>
      </c>
      <c r="DV228" s="149" t="s">
        <v>150</v>
      </c>
      <c r="DW228" s="149" t="str">
        <f t="shared" si="165"/>
        <v>Y</v>
      </c>
      <c r="DX228" s="149" t="str">
        <f t="shared" si="166"/>
        <v>Committed</v>
      </c>
      <c r="DY228" s="149" t="str">
        <f t="shared" si="167"/>
        <v>Y</v>
      </c>
      <c r="DZ228" s="149" t="str">
        <f t="shared" si="168"/>
        <v>N</v>
      </c>
      <c r="EA228" s="149" t="str">
        <f t="shared" si="169"/>
        <v>Yes</v>
      </c>
      <c r="EC228" s="149">
        <f t="shared" si="170"/>
        <v>2050</v>
      </c>
    </row>
    <row r="229" spans="1:133" s="149" customFormat="1" ht="16.5" customHeight="1">
      <c r="A229" s="149">
        <v>226</v>
      </c>
      <c r="B229" s="149">
        <v>160</v>
      </c>
      <c r="C229" s="150" t="s">
        <v>1437</v>
      </c>
      <c r="D229" s="149" t="s">
        <v>1438</v>
      </c>
      <c r="E229" s="149" t="s">
        <v>1047</v>
      </c>
      <c r="F229" s="149" t="s">
        <v>175</v>
      </c>
      <c r="G229" s="149" t="s">
        <v>176</v>
      </c>
      <c r="H229" s="168" t="s">
        <v>1439</v>
      </c>
      <c r="I229" s="149" t="s">
        <v>1440</v>
      </c>
      <c r="J229" s="149">
        <v>0.026</v>
      </c>
      <c r="K229" s="149" t="s">
        <v>1441</v>
      </c>
      <c r="L229" s="149">
        <v>223575</v>
      </c>
      <c r="M229" s="150">
        <v>16</v>
      </c>
      <c r="N229" s="149" t="s">
        <v>154</v>
      </c>
      <c r="O229" s="149" t="s">
        <v>153</v>
      </c>
      <c r="P229" s="150" t="s">
        <v>153</v>
      </c>
      <c r="Q229" s="149" t="s">
        <v>154</v>
      </c>
      <c r="R229" s="149" t="s">
        <v>154</v>
      </c>
      <c r="S229" s="149" t="s">
        <v>153</v>
      </c>
      <c r="T229" s="149" t="s">
        <v>153</v>
      </c>
      <c r="U229" s="151" t="s">
        <v>153</v>
      </c>
      <c r="V229" s="149" t="s">
        <v>153</v>
      </c>
      <c r="W229" s="149" t="s">
        <v>153</v>
      </c>
      <c r="X229" s="152" t="s">
        <v>153</v>
      </c>
      <c r="Y229" s="149" t="s">
        <v>153</v>
      </c>
      <c r="Z229" s="149" t="s">
        <v>153</v>
      </c>
      <c r="AA229" s="150"/>
      <c r="AC229" s="149" t="s">
        <v>153</v>
      </c>
      <c r="AD229" s="149" t="s">
        <v>153</v>
      </c>
      <c r="AE229" s="149" t="s">
        <v>153</v>
      </c>
      <c r="AF229" s="149" t="s">
        <v>153</v>
      </c>
      <c r="AG229" s="149" t="s">
        <v>153</v>
      </c>
      <c r="AH229" s="150" t="s">
        <v>153</v>
      </c>
      <c r="AJ229" s="149" t="s">
        <v>154</v>
      </c>
      <c r="AK229" s="170" t="s">
        <v>153</v>
      </c>
      <c r="AM229" s="171" t="s">
        <v>1442</v>
      </c>
      <c r="AN229" s="150" t="s">
        <v>795</v>
      </c>
      <c r="AP229" s="149" t="s">
        <v>154</v>
      </c>
      <c r="AQ229" s="149" t="s">
        <v>153</v>
      </c>
      <c r="AR229" s="149" t="s">
        <v>153</v>
      </c>
      <c r="AU229" s="150"/>
      <c r="AV229" s="188" t="s">
        <v>168</v>
      </c>
      <c r="AW229" s="172" t="s">
        <v>153</v>
      </c>
      <c r="AX229" s="149" t="s">
        <v>153</v>
      </c>
      <c r="AY229" s="149" t="s">
        <v>154</v>
      </c>
      <c r="AZ229" s="149" t="s">
        <v>153</v>
      </c>
      <c r="BA229" s="149" t="s">
        <v>153</v>
      </c>
      <c r="BC229" s="150"/>
      <c r="BE229" s="173"/>
      <c r="BF229" s="150"/>
      <c r="BG229" s="283">
        <f t="shared" si="171"/>
        <v>0</v>
      </c>
      <c r="BH229" s="149">
        <f t="shared" si="172"/>
        <v>0</v>
      </c>
      <c r="BI229" s="149">
        <f t="shared" si="180"/>
        <v>0</v>
      </c>
      <c r="BJ229" s="280">
        <f t="shared" si="181"/>
        <v>0</v>
      </c>
      <c r="BK229" s="356">
        <f t="shared" si="173"/>
        <v>0</v>
      </c>
      <c r="BL229" s="149">
        <f t="shared" si="174"/>
        <v>0</v>
      </c>
      <c r="BM229" s="149">
        <f t="shared" si="182"/>
        <v>0</v>
      </c>
      <c r="BN229" s="278">
        <f t="shared" si="183"/>
        <v>0</v>
      </c>
      <c r="BO229" s="149">
        <f t="shared" si="175"/>
        <v>0</v>
      </c>
      <c r="BP229" s="149">
        <f t="shared" si="176"/>
        <v>0</v>
      </c>
      <c r="BQ229" s="149">
        <f t="shared" si="184"/>
        <v>0</v>
      </c>
      <c r="BR229" s="356">
        <f t="shared" si="177"/>
        <v>0</v>
      </c>
      <c r="BS229" s="149">
        <f t="shared" si="178"/>
        <v>0</v>
      </c>
      <c r="BT229" s="149">
        <f t="shared" si="185"/>
        <v>0</v>
      </c>
      <c r="BU229" s="356">
        <f t="shared" si="152"/>
        <v>0</v>
      </c>
      <c r="BV229" s="149">
        <f t="shared" si="153"/>
        <v>0</v>
      </c>
      <c r="BW229" s="113">
        <f t="shared" si="154"/>
        <v>0</v>
      </c>
      <c r="BX229" s="248">
        <f t="shared" si="155"/>
        <v>0</v>
      </c>
      <c r="BY229" s="175">
        <f t="shared" si="156"/>
        <v>0</v>
      </c>
      <c r="BZ229" s="356">
        <f t="shared" si="186"/>
        <v>0</v>
      </c>
      <c r="CA229" s="149">
        <f t="shared" si="187"/>
        <v>0</v>
      </c>
      <c r="CB229" s="149">
        <f t="shared" si="188"/>
        <v>0</v>
      </c>
      <c r="CC229" s="276">
        <f t="shared" si="189"/>
        <v>0</v>
      </c>
      <c r="CD229" s="248">
        <f t="shared" si="190"/>
        <v>0</v>
      </c>
      <c r="CE229" s="274">
        <f t="shared" si="179"/>
        <v>0</v>
      </c>
      <c r="CF229" s="356">
        <f t="shared" si="191"/>
        <v>0</v>
      </c>
      <c r="CG229" s="149">
        <f t="shared" si="192"/>
        <v>0</v>
      </c>
      <c r="CH229" s="150">
        <f t="shared" si="193"/>
        <v>0</v>
      </c>
      <c r="CI229" s="149">
        <f t="shared" si="157"/>
        <v>0</v>
      </c>
      <c r="CJ229" s="149">
        <f t="shared" si="158"/>
        <v>0</v>
      </c>
      <c r="CK229" s="149">
        <f t="shared" si="159"/>
        <v>0</v>
      </c>
      <c r="CL229" s="149">
        <f t="shared" si="160"/>
        <v>0</v>
      </c>
      <c r="CM229" s="149">
        <f t="shared" si="161"/>
        <v>0</v>
      </c>
      <c r="CN229" s="283">
        <f t="shared" si="194"/>
        <v>0</v>
      </c>
      <c r="CO229" s="149">
        <f t="shared" si="195"/>
        <v>0</v>
      </c>
      <c r="CP229" s="149">
        <f t="shared" si="196"/>
        <v>1</v>
      </c>
      <c r="CQ229" s="283" t="str">
        <f t="shared" si="162"/>
        <v/>
      </c>
      <c r="CR229" s="149" t="str">
        <f t="shared" si="163"/>
        <v xml:space="preserve"> </v>
      </c>
      <c r="CS229" s="149">
        <f t="shared" si="164"/>
        <v>0</v>
      </c>
      <c r="CT229" s="149">
        <v>0</v>
      </c>
      <c r="CU229" s="149">
        <v>0</v>
      </c>
      <c r="CV229" s="149">
        <v>0</v>
      </c>
      <c r="CW229" s="149">
        <v>0</v>
      </c>
      <c r="CX229" s="149">
        <v>0</v>
      </c>
      <c r="CY229" s="149">
        <v>0</v>
      </c>
      <c r="CZ229" s="149">
        <v>0</v>
      </c>
      <c r="DA229" s="149">
        <v>0</v>
      </c>
      <c r="DB229" s="149">
        <v>0</v>
      </c>
      <c r="DC229" s="149">
        <v>0</v>
      </c>
      <c r="DD229" s="149">
        <v>0</v>
      </c>
      <c r="DE229" s="149">
        <v>0</v>
      </c>
      <c r="DF229" s="149">
        <v>0</v>
      </c>
      <c r="DG229" s="149">
        <v>0</v>
      </c>
      <c r="DH229" s="149">
        <v>0</v>
      </c>
      <c r="DI229" s="149">
        <v>0</v>
      </c>
      <c r="DJ229" s="149">
        <v>0</v>
      </c>
      <c r="DK229" s="149">
        <v>0</v>
      </c>
      <c r="DL229" s="149">
        <v>0</v>
      </c>
      <c r="DM229" s="149">
        <v>0</v>
      </c>
      <c r="DN229" s="149">
        <v>0</v>
      </c>
      <c r="DO229" s="149">
        <v>0</v>
      </c>
      <c r="DP229" s="149">
        <v>0</v>
      </c>
      <c r="DQ229" s="149" t="s">
        <v>154</v>
      </c>
      <c r="DR229" s="149">
        <v>0</v>
      </c>
      <c r="DS229" s="149" t="s">
        <v>154</v>
      </c>
      <c r="DT229" s="149" t="s">
        <v>154</v>
      </c>
      <c r="DU229" s="149">
        <v>0</v>
      </c>
      <c r="DV229" s="149">
        <v>0</v>
      </c>
      <c r="DW229" s="149" t="str">
        <f t="shared" si="165"/>
        <v>N</v>
      </c>
      <c r="DX229" s="149" t="str">
        <f t="shared" si="166"/>
        <v/>
      </c>
      <c r="DY229" s="149" t="str">
        <f t="shared" si="167"/>
        <v>N</v>
      </c>
      <c r="DZ229" s="149" t="str">
        <f t="shared" si="168"/>
        <v>N</v>
      </c>
      <c r="EA229" s="149" t="str">
        <f t="shared" si="169"/>
        <v>Not Specified</v>
      </c>
      <c r="EC229" s="149">
        <f t="shared" si="170"/>
        <v>0</v>
      </c>
    </row>
    <row r="230" spans="1:133" s="149" customFormat="1" ht="16.5" customHeight="1">
      <c r="A230" s="149">
        <v>227</v>
      </c>
      <c r="B230" s="149">
        <v>225</v>
      </c>
      <c r="C230" s="150" t="s">
        <v>1443</v>
      </c>
      <c r="D230" s="149" t="s">
        <v>271</v>
      </c>
      <c r="E230" s="149" t="s">
        <v>272</v>
      </c>
      <c r="F230" s="149" t="s">
        <v>374</v>
      </c>
      <c r="G230" s="149" t="s">
        <v>246</v>
      </c>
      <c r="H230" s="168" t="s">
        <v>1444</v>
      </c>
      <c r="I230" s="149" t="s">
        <v>1445</v>
      </c>
      <c r="J230" s="149">
        <v>0.018</v>
      </c>
      <c r="K230" s="149" t="s">
        <v>1446</v>
      </c>
      <c r="L230" s="149">
        <v>200234</v>
      </c>
      <c r="M230" s="150">
        <v>31</v>
      </c>
      <c r="N230" s="149" t="s">
        <v>154</v>
      </c>
      <c r="O230" s="149" t="s">
        <v>153</v>
      </c>
      <c r="P230" s="150" t="s">
        <v>153</v>
      </c>
      <c r="Q230" s="149" t="s">
        <v>154</v>
      </c>
      <c r="R230" s="149" t="s">
        <v>154</v>
      </c>
      <c r="S230" s="149" t="s">
        <v>153</v>
      </c>
      <c r="T230" s="149" t="s">
        <v>153</v>
      </c>
      <c r="U230" s="151" t="s">
        <v>153</v>
      </c>
      <c r="V230" s="149" t="s">
        <v>153</v>
      </c>
      <c r="W230" s="149" t="s">
        <v>153</v>
      </c>
      <c r="X230" s="152" t="s">
        <v>153</v>
      </c>
      <c r="Y230" s="149" t="s">
        <v>153</v>
      </c>
      <c r="Z230" s="149" t="s">
        <v>153</v>
      </c>
      <c r="AA230" s="150"/>
      <c r="AC230" s="149" t="s">
        <v>167</v>
      </c>
      <c r="AD230" s="149" t="s">
        <v>6</v>
      </c>
      <c r="AE230" s="149" t="s">
        <v>157</v>
      </c>
      <c r="AF230" s="149" t="s">
        <v>157</v>
      </c>
      <c r="AG230" s="149" t="s">
        <v>169</v>
      </c>
      <c r="AH230" s="150" t="s">
        <v>159</v>
      </c>
      <c r="AJ230" s="149" t="s">
        <v>154</v>
      </c>
      <c r="AK230" s="170" t="s">
        <v>153</v>
      </c>
      <c r="AN230" s="150"/>
      <c r="AO230" s="149" t="s">
        <v>160</v>
      </c>
      <c r="AP230" s="149" t="s">
        <v>150</v>
      </c>
      <c r="AQ230" s="149" t="s">
        <v>159</v>
      </c>
      <c r="AR230" s="149" t="s">
        <v>1447</v>
      </c>
      <c r="AS230" s="149">
        <v>2050</v>
      </c>
      <c r="AU230" s="150"/>
      <c r="AV230" s="149" t="s">
        <v>168</v>
      </c>
      <c r="AW230" s="172" t="s">
        <v>171</v>
      </c>
      <c r="AX230" s="149" t="s">
        <v>158</v>
      </c>
      <c r="AY230" s="149" t="s">
        <v>154</v>
      </c>
      <c r="AZ230" s="149" t="s">
        <v>153</v>
      </c>
      <c r="BA230" s="149" t="s">
        <v>153</v>
      </c>
      <c r="BC230" s="150"/>
      <c r="BE230" s="173"/>
      <c r="BF230" s="150"/>
      <c r="BG230" s="283">
        <f t="shared" si="171"/>
        <v>0</v>
      </c>
      <c r="BH230" s="149">
        <f t="shared" si="172"/>
        <v>0</v>
      </c>
      <c r="BI230" s="149">
        <f t="shared" si="180"/>
        <v>0</v>
      </c>
      <c r="BJ230" s="280">
        <f t="shared" si="181"/>
        <v>0</v>
      </c>
      <c r="BK230" s="356">
        <f t="shared" si="173"/>
        <v>0</v>
      </c>
      <c r="BL230" s="149">
        <f t="shared" si="174"/>
        <v>0</v>
      </c>
      <c r="BM230" s="149">
        <f t="shared" si="182"/>
        <v>0</v>
      </c>
      <c r="BN230" s="278">
        <f t="shared" si="183"/>
        <v>0</v>
      </c>
      <c r="BO230" s="149">
        <f t="shared" si="175"/>
        <v>0</v>
      </c>
      <c r="BP230" s="149">
        <f t="shared" si="176"/>
        <v>0</v>
      </c>
      <c r="BQ230" s="149">
        <f t="shared" si="184"/>
        <v>0</v>
      </c>
      <c r="BR230" s="356">
        <f t="shared" si="177"/>
        <v>0</v>
      </c>
      <c r="BS230" s="149">
        <f t="shared" si="178"/>
        <v>0</v>
      </c>
      <c r="BT230" s="149">
        <f t="shared" si="185"/>
        <v>1</v>
      </c>
      <c r="BU230" s="356">
        <f t="shared" si="152"/>
        <v>0</v>
      </c>
      <c r="BV230" s="149">
        <f t="shared" si="153"/>
        <v>0</v>
      </c>
      <c r="BW230" s="113">
        <f t="shared" si="154"/>
        <v>0</v>
      </c>
      <c r="BX230" s="248">
        <f t="shared" si="155"/>
        <v>0</v>
      </c>
      <c r="BY230" s="175">
        <f t="shared" si="156"/>
        <v>0</v>
      </c>
      <c r="BZ230" s="356">
        <f t="shared" si="186"/>
        <v>0</v>
      </c>
      <c r="CA230" s="149">
        <f t="shared" si="187"/>
        <v>0</v>
      </c>
      <c r="CB230" s="149">
        <f t="shared" si="188"/>
        <v>1</v>
      </c>
      <c r="CC230" s="276">
        <f t="shared" si="189"/>
        <v>1</v>
      </c>
      <c r="CD230" s="248">
        <f t="shared" si="190"/>
        <v>1</v>
      </c>
      <c r="CE230" s="274">
        <f t="shared" si="179"/>
        <v>1</v>
      </c>
      <c r="CF230" s="356">
        <f t="shared" si="191"/>
        <v>0</v>
      </c>
      <c r="CG230" s="149">
        <f t="shared" si="192"/>
        <v>0</v>
      </c>
      <c r="CH230" s="150">
        <f t="shared" si="193"/>
        <v>0</v>
      </c>
      <c r="CI230" s="149">
        <f t="shared" si="157"/>
        <v>0</v>
      </c>
      <c r="CJ230" s="149">
        <f t="shared" si="158"/>
        <v>0</v>
      </c>
      <c r="CK230" s="149">
        <f t="shared" si="159"/>
        <v>1</v>
      </c>
      <c r="CL230" s="149">
        <f t="shared" si="160"/>
        <v>1</v>
      </c>
      <c r="CM230" s="149">
        <f t="shared" si="161"/>
        <v>1</v>
      </c>
      <c r="CN230" s="283">
        <f t="shared" si="194"/>
        <v>0</v>
      </c>
      <c r="CO230" s="149">
        <f t="shared" si="195"/>
        <v>0</v>
      </c>
      <c r="CP230" s="149">
        <f t="shared" si="196"/>
        <v>1</v>
      </c>
      <c r="CQ230" s="283" t="str">
        <f t="shared" si="162"/>
        <v/>
      </c>
      <c r="CR230" s="149" t="str">
        <f t="shared" si="163"/>
        <v xml:space="preserve"> 2050</v>
      </c>
      <c r="CS230" s="149">
        <f t="shared" si="164"/>
        <v>2050</v>
      </c>
      <c r="CT230" s="149">
        <v>0</v>
      </c>
      <c r="CU230" s="149">
        <v>0</v>
      </c>
      <c r="CV230" s="149">
        <v>0</v>
      </c>
      <c r="CW230" s="149">
        <v>0</v>
      </c>
      <c r="CX230" s="149">
        <v>0</v>
      </c>
      <c r="CY230" s="149">
        <v>0</v>
      </c>
      <c r="CZ230" s="149">
        <v>0</v>
      </c>
      <c r="DA230" s="149">
        <v>0</v>
      </c>
      <c r="DB230" s="149">
        <v>0</v>
      </c>
      <c r="DC230" s="149">
        <v>1</v>
      </c>
      <c r="DD230" s="149">
        <v>0</v>
      </c>
      <c r="DE230" s="149">
        <v>1</v>
      </c>
      <c r="DF230" s="149">
        <v>0</v>
      </c>
      <c r="DG230" s="149">
        <v>0</v>
      </c>
      <c r="DH230" s="149">
        <v>0</v>
      </c>
      <c r="DI230" s="149">
        <v>0</v>
      </c>
      <c r="DJ230" s="149">
        <v>0</v>
      </c>
      <c r="DK230" s="149">
        <v>0</v>
      </c>
      <c r="DL230" s="149">
        <v>0</v>
      </c>
      <c r="DM230" s="149">
        <v>0</v>
      </c>
      <c r="DN230" s="149">
        <v>0</v>
      </c>
      <c r="DO230" s="149">
        <v>1</v>
      </c>
      <c r="DP230" s="149">
        <v>0</v>
      </c>
      <c r="DQ230" s="149" t="s">
        <v>150</v>
      </c>
      <c r="DR230" s="149" t="s">
        <v>158</v>
      </c>
      <c r="DS230" s="149" t="s">
        <v>154</v>
      </c>
      <c r="DT230" s="149" t="s">
        <v>154</v>
      </c>
      <c r="DU230" s="149">
        <v>0</v>
      </c>
      <c r="DV230" s="149">
        <v>0</v>
      </c>
      <c r="DW230" s="149" t="str">
        <f t="shared" si="165"/>
        <v>N</v>
      </c>
      <c r="DX230" s="149" t="str">
        <f t="shared" si="166"/>
        <v/>
      </c>
      <c r="DY230" s="149" t="str">
        <f t="shared" si="167"/>
        <v>Y</v>
      </c>
      <c r="DZ230" s="149" t="str">
        <f t="shared" si="168"/>
        <v>N</v>
      </c>
      <c r="EA230" s="149" t="str">
        <f t="shared" si="169"/>
        <v>Not Specified</v>
      </c>
      <c r="EC230" s="149">
        <f t="shared" si="170"/>
        <v>2050</v>
      </c>
    </row>
    <row r="231" spans="1:133" s="149" customFormat="1" ht="16.5" customHeight="1">
      <c r="A231" s="149">
        <v>228</v>
      </c>
      <c r="B231" s="149">
        <v>239</v>
      </c>
      <c r="C231" s="150" t="s">
        <v>1448</v>
      </c>
      <c r="D231" s="149" t="s">
        <v>271</v>
      </c>
      <c r="E231" s="149" t="s">
        <v>272</v>
      </c>
      <c r="F231" s="149" t="s">
        <v>175</v>
      </c>
      <c r="G231" s="149" t="s">
        <v>176</v>
      </c>
      <c r="H231" s="168" t="s">
        <v>1449</v>
      </c>
      <c r="I231" s="149" t="s">
        <v>1450</v>
      </c>
      <c r="J231" s="149">
        <v>-0.067</v>
      </c>
      <c r="K231" s="149" t="s">
        <v>1451</v>
      </c>
      <c r="L231" s="149">
        <v>118422</v>
      </c>
      <c r="M231" s="150">
        <v>12</v>
      </c>
      <c r="N231" s="149" t="s">
        <v>154</v>
      </c>
      <c r="O231" s="149" t="s">
        <v>153</v>
      </c>
      <c r="P231" s="150" t="s">
        <v>153</v>
      </c>
      <c r="Q231" s="149" t="s">
        <v>154</v>
      </c>
      <c r="R231" s="149" t="s">
        <v>154</v>
      </c>
      <c r="S231" s="149" t="s">
        <v>153</v>
      </c>
      <c r="T231" s="149" t="s">
        <v>153</v>
      </c>
      <c r="U231" s="151" t="s">
        <v>153</v>
      </c>
      <c r="V231" s="149" t="s">
        <v>153</v>
      </c>
      <c r="W231" s="149" t="s">
        <v>153</v>
      </c>
      <c r="X231" s="152" t="s">
        <v>153</v>
      </c>
      <c r="Y231" s="149" t="s">
        <v>153</v>
      </c>
      <c r="Z231" s="149" t="s">
        <v>153</v>
      </c>
      <c r="AA231" s="150"/>
      <c r="AC231" s="149" t="s">
        <v>233</v>
      </c>
      <c r="AD231" s="149" t="s">
        <v>234</v>
      </c>
      <c r="AE231" s="149" t="s">
        <v>337</v>
      </c>
      <c r="AF231" s="149" t="s">
        <v>337</v>
      </c>
      <c r="AG231" s="149" t="s">
        <v>153</v>
      </c>
      <c r="AH231" s="150" t="s">
        <v>159</v>
      </c>
      <c r="AI231" s="149" t="s">
        <v>180</v>
      </c>
      <c r="AJ231" s="149" t="s">
        <v>154</v>
      </c>
      <c r="AK231" s="170" t="s">
        <v>338</v>
      </c>
      <c r="AL231" s="149">
        <v>2060</v>
      </c>
      <c r="AM231" s="171" t="s">
        <v>1452</v>
      </c>
      <c r="AN231" s="150"/>
      <c r="AP231" s="149" t="s">
        <v>154</v>
      </c>
      <c r="AQ231" s="149" t="s">
        <v>153</v>
      </c>
      <c r="AR231" s="149" t="s">
        <v>153</v>
      </c>
      <c r="AU231" s="150"/>
      <c r="AV231" s="188" t="s">
        <v>168</v>
      </c>
      <c r="AW231" s="172" t="s">
        <v>153</v>
      </c>
      <c r="AX231" s="149" t="s">
        <v>153</v>
      </c>
      <c r="AY231" s="149" t="s">
        <v>150</v>
      </c>
      <c r="AZ231" s="149" t="s">
        <v>365</v>
      </c>
      <c r="BA231" s="149" t="s">
        <v>153</v>
      </c>
      <c r="BB231" s="171" t="s">
        <v>1452</v>
      </c>
      <c r="BC231" s="150"/>
      <c r="BE231" s="173"/>
      <c r="BF231" s="150"/>
      <c r="BG231" s="283">
        <f t="shared" si="171"/>
        <v>0</v>
      </c>
      <c r="BH231" s="149">
        <f t="shared" si="172"/>
        <v>0</v>
      </c>
      <c r="BI231" s="149">
        <f t="shared" si="180"/>
        <v>0</v>
      </c>
      <c r="BJ231" s="280">
        <f t="shared" si="181"/>
        <v>0</v>
      </c>
      <c r="BK231" s="356">
        <f t="shared" si="173"/>
        <v>0</v>
      </c>
      <c r="BL231" s="149">
        <f t="shared" si="174"/>
        <v>0</v>
      </c>
      <c r="BM231" s="149">
        <f t="shared" si="182"/>
        <v>0</v>
      </c>
      <c r="BN231" s="278">
        <f t="shared" si="183"/>
        <v>0</v>
      </c>
      <c r="BO231" s="149">
        <f t="shared" si="175"/>
        <v>0</v>
      </c>
      <c r="BP231" s="149">
        <f t="shared" si="176"/>
        <v>0</v>
      </c>
      <c r="BQ231" s="149">
        <f t="shared" si="184"/>
        <v>0</v>
      </c>
      <c r="BR231" s="356">
        <f t="shared" si="177"/>
        <v>0</v>
      </c>
      <c r="BS231" s="149">
        <f t="shared" si="178"/>
        <v>0</v>
      </c>
      <c r="BT231" s="149">
        <f t="shared" si="185"/>
        <v>0</v>
      </c>
      <c r="BU231" s="356">
        <f t="shared" si="152"/>
        <v>0</v>
      </c>
      <c r="BV231" s="149">
        <f t="shared" si="153"/>
        <v>0</v>
      </c>
      <c r="BW231" s="113">
        <f t="shared" si="154"/>
        <v>0</v>
      </c>
      <c r="BX231" s="248">
        <f t="shared" si="155"/>
        <v>1</v>
      </c>
      <c r="BY231" s="175">
        <f t="shared" si="156"/>
        <v>0</v>
      </c>
      <c r="BZ231" s="356">
        <f t="shared" si="186"/>
        <v>0</v>
      </c>
      <c r="CA231" s="149">
        <f t="shared" si="187"/>
        <v>0</v>
      </c>
      <c r="CB231" s="149">
        <f t="shared" si="188"/>
        <v>0</v>
      </c>
      <c r="CC231" s="276">
        <f t="shared" si="189"/>
        <v>0</v>
      </c>
      <c r="CD231" s="248">
        <f t="shared" si="190"/>
        <v>1</v>
      </c>
      <c r="CE231" s="274">
        <f t="shared" si="179"/>
        <v>0</v>
      </c>
      <c r="CF231" s="356">
        <f t="shared" si="191"/>
        <v>0</v>
      </c>
      <c r="CG231" s="149">
        <f t="shared" si="192"/>
        <v>0</v>
      </c>
      <c r="CH231" s="150">
        <f t="shared" si="193"/>
        <v>1</v>
      </c>
      <c r="CI231" s="149">
        <f t="shared" si="157"/>
        <v>0</v>
      </c>
      <c r="CJ231" s="149">
        <f t="shared" si="158"/>
        <v>0</v>
      </c>
      <c r="CK231" s="149">
        <f t="shared" si="159"/>
        <v>0</v>
      </c>
      <c r="CL231" s="149">
        <f t="shared" si="160"/>
        <v>0</v>
      </c>
      <c r="CM231" s="149">
        <f t="shared" si="161"/>
        <v>0</v>
      </c>
      <c r="CN231" s="283">
        <f t="shared" si="194"/>
        <v>0</v>
      </c>
      <c r="CO231" s="149">
        <f t="shared" si="195"/>
        <v>0</v>
      </c>
      <c r="CP231" s="149">
        <f t="shared" si="196"/>
        <v>1</v>
      </c>
      <c r="CQ231" s="283" t="str">
        <f t="shared" si="162"/>
        <v/>
      </c>
      <c r="CR231" s="149" t="str">
        <f t="shared" si="163"/>
        <v xml:space="preserve"> </v>
      </c>
      <c r="CS231" s="149">
        <f t="shared" si="164"/>
        <v>0</v>
      </c>
      <c r="CT231" s="149">
        <v>0</v>
      </c>
      <c r="CU231" s="149">
        <v>0</v>
      </c>
      <c r="CV231" s="149">
        <v>0</v>
      </c>
      <c r="CW231" s="149">
        <v>0</v>
      </c>
      <c r="CX231" s="149">
        <v>0</v>
      </c>
      <c r="CY231" s="149">
        <v>0</v>
      </c>
      <c r="CZ231" s="149">
        <v>0</v>
      </c>
      <c r="DA231" s="149">
        <v>0</v>
      </c>
      <c r="DB231" s="149">
        <v>0</v>
      </c>
      <c r="DC231" s="149">
        <v>0</v>
      </c>
      <c r="DD231" s="149">
        <v>0</v>
      </c>
      <c r="DE231" s="149">
        <v>0</v>
      </c>
      <c r="DF231" s="149">
        <v>0</v>
      </c>
      <c r="DG231" s="149">
        <v>0</v>
      </c>
      <c r="DH231" s="149">
        <v>0</v>
      </c>
      <c r="DI231" s="149">
        <v>0</v>
      </c>
      <c r="DJ231" s="149">
        <v>0</v>
      </c>
      <c r="DK231" s="149">
        <v>0</v>
      </c>
      <c r="DL231" s="149">
        <v>0</v>
      </c>
      <c r="DM231" s="149">
        <v>0</v>
      </c>
      <c r="DN231" s="149">
        <v>0</v>
      </c>
      <c r="DO231" s="149">
        <v>0</v>
      </c>
      <c r="DP231" s="149">
        <v>0</v>
      </c>
      <c r="DQ231" s="149" t="s">
        <v>154</v>
      </c>
      <c r="DR231" s="149">
        <v>0</v>
      </c>
      <c r="DS231" s="149" t="s">
        <v>154</v>
      </c>
      <c r="DT231" s="149" t="s">
        <v>180</v>
      </c>
      <c r="DU231" s="149" t="s">
        <v>3005</v>
      </c>
      <c r="DV231" s="149">
        <v>0</v>
      </c>
      <c r="DW231" s="149" t="str">
        <f t="shared" si="165"/>
        <v>N</v>
      </c>
      <c r="DX231" s="149" t="str">
        <f t="shared" si="166"/>
        <v/>
      </c>
      <c r="DY231" s="149" t="str">
        <f t="shared" si="167"/>
        <v>N</v>
      </c>
      <c r="DZ231" s="149" t="str">
        <f t="shared" si="168"/>
        <v>N</v>
      </c>
      <c r="EA231" s="149" t="str">
        <f t="shared" si="169"/>
        <v>Not Specified</v>
      </c>
      <c r="EC231" s="149">
        <f t="shared" si="170"/>
        <v>0</v>
      </c>
    </row>
    <row r="232" spans="1:133" s="149" customFormat="1" ht="16.5" customHeight="1">
      <c r="A232" s="149">
        <v>229</v>
      </c>
      <c r="B232" s="149">
        <v>251</v>
      </c>
      <c r="C232" s="150" t="s">
        <v>1453</v>
      </c>
      <c r="D232" s="149" t="s">
        <v>415</v>
      </c>
      <c r="E232" s="149" t="s">
        <v>244</v>
      </c>
      <c r="F232" s="149" t="s">
        <v>374</v>
      </c>
      <c r="G232" s="149" t="s">
        <v>246</v>
      </c>
      <c r="H232" s="168" t="s">
        <v>1454</v>
      </c>
      <c r="I232" s="149" t="s">
        <v>1455</v>
      </c>
      <c r="J232" s="149">
        <v>-0.658</v>
      </c>
      <c r="K232" s="149" t="s">
        <v>1456</v>
      </c>
      <c r="L232" s="149">
        <v>98636</v>
      </c>
      <c r="M232" s="150">
        <v>31</v>
      </c>
      <c r="N232" s="149" t="s">
        <v>154</v>
      </c>
      <c r="O232" s="149" t="s">
        <v>153</v>
      </c>
      <c r="P232" s="150" t="s">
        <v>153</v>
      </c>
      <c r="Q232" s="149" t="s">
        <v>150</v>
      </c>
      <c r="R232" s="149" t="s">
        <v>150</v>
      </c>
      <c r="S232" s="149" t="s">
        <v>151</v>
      </c>
      <c r="T232" s="149" t="s">
        <v>1457</v>
      </c>
      <c r="U232" s="151">
        <v>2030</v>
      </c>
      <c r="V232" s="149" t="s">
        <v>153</v>
      </c>
      <c r="W232" s="149" t="s">
        <v>153</v>
      </c>
      <c r="X232" s="152" t="s">
        <v>153</v>
      </c>
      <c r="Y232" s="149" t="s">
        <v>153</v>
      </c>
      <c r="Z232" s="149" t="s">
        <v>153</v>
      </c>
      <c r="AA232" s="150"/>
      <c r="AC232" s="149" t="s">
        <v>202</v>
      </c>
      <c r="AD232" s="149" t="s">
        <v>5</v>
      </c>
      <c r="AE232" s="149" t="s">
        <v>157</v>
      </c>
      <c r="AF232" s="149" t="s">
        <v>157</v>
      </c>
      <c r="AG232" s="149" t="s">
        <v>157</v>
      </c>
      <c r="AH232" s="150" t="s">
        <v>218</v>
      </c>
      <c r="AI232" s="149" t="s">
        <v>219</v>
      </c>
      <c r="AJ232" s="149" t="s">
        <v>150</v>
      </c>
      <c r="AK232" s="170" t="s">
        <v>1458</v>
      </c>
      <c r="AL232" s="149">
        <v>2050</v>
      </c>
      <c r="AN232" s="150"/>
      <c r="AP232" s="149" t="s">
        <v>154</v>
      </c>
      <c r="AQ232" s="149" t="s">
        <v>153</v>
      </c>
      <c r="AR232" s="149" t="s">
        <v>153</v>
      </c>
      <c r="AU232" s="150"/>
      <c r="AV232" s="149" t="s">
        <v>168</v>
      </c>
      <c r="AW232" s="172" t="s">
        <v>168</v>
      </c>
      <c r="AX232" s="149" t="s">
        <v>158</v>
      </c>
      <c r="AY232" s="149" t="s">
        <v>154</v>
      </c>
      <c r="AZ232" s="149" t="s">
        <v>153</v>
      </c>
      <c r="BA232" s="149" t="s">
        <v>153</v>
      </c>
      <c r="BC232" s="150"/>
      <c r="BE232" s="173"/>
      <c r="BF232" s="150"/>
      <c r="BG232" s="283">
        <f t="shared" si="171"/>
        <v>0</v>
      </c>
      <c r="BH232" s="149">
        <f t="shared" si="172"/>
        <v>0</v>
      </c>
      <c r="BI232" s="149">
        <f t="shared" si="180"/>
        <v>0</v>
      </c>
      <c r="BJ232" s="280">
        <f t="shared" si="181"/>
        <v>0</v>
      </c>
      <c r="BK232" s="356">
        <f t="shared" si="173"/>
        <v>0</v>
      </c>
      <c r="BL232" s="149">
        <f t="shared" si="174"/>
        <v>1</v>
      </c>
      <c r="BM232" s="149">
        <f t="shared" si="182"/>
        <v>0</v>
      </c>
      <c r="BN232" s="278">
        <f t="shared" si="183"/>
        <v>1</v>
      </c>
      <c r="BO232" s="149">
        <f t="shared" si="175"/>
        <v>0</v>
      </c>
      <c r="BP232" s="149">
        <f t="shared" si="176"/>
        <v>0</v>
      </c>
      <c r="BQ232" s="149">
        <f t="shared" si="184"/>
        <v>0</v>
      </c>
      <c r="BR232" s="356">
        <f t="shared" si="177"/>
        <v>0</v>
      </c>
      <c r="BS232" s="149">
        <f t="shared" si="178"/>
        <v>0</v>
      </c>
      <c r="BT232" s="149">
        <f t="shared" si="185"/>
        <v>0</v>
      </c>
      <c r="BU232" s="356">
        <f t="shared" si="152"/>
        <v>0</v>
      </c>
      <c r="BV232" s="149">
        <f t="shared" si="153"/>
        <v>0</v>
      </c>
      <c r="BW232" s="113">
        <f t="shared" si="154"/>
        <v>1</v>
      </c>
      <c r="BX232" s="248">
        <f t="shared" si="155"/>
        <v>0</v>
      </c>
      <c r="BY232" s="175">
        <f t="shared" si="156"/>
        <v>1</v>
      </c>
      <c r="BZ232" s="356">
        <f t="shared" si="186"/>
        <v>0</v>
      </c>
      <c r="CA232" s="149">
        <f t="shared" si="187"/>
        <v>0</v>
      </c>
      <c r="CB232" s="149">
        <f t="shared" si="188"/>
        <v>0</v>
      </c>
      <c r="CC232" s="276">
        <f t="shared" si="189"/>
        <v>0</v>
      </c>
      <c r="CD232" s="248">
        <f t="shared" si="190"/>
        <v>0</v>
      </c>
      <c r="CE232" s="274">
        <f t="shared" si="179"/>
        <v>1</v>
      </c>
      <c r="CF232" s="356">
        <f t="shared" si="191"/>
        <v>0</v>
      </c>
      <c r="CG232" s="149">
        <f t="shared" si="192"/>
        <v>0</v>
      </c>
      <c r="CH232" s="150">
        <f t="shared" si="193"/>
        <v>0</v>
      </c>
      <c r="CI232" s="149">
        <f t="shared" si="157"/>
        <v>0</v>
      </c>
      <c r="CJ232" s="149">
        <f t="shared" si="158"/>
        <v>1</v>
      </c>
      <c r="CK232" s="149">
        <f t="shared" si="159"/>
        <v>1</v>
      </c>
      <c r="CL232" s="149">
        <f t="shared" si="160"/>
        <v>2</v>
      </c>
      <c r="CM232" s="149">
        <f t="shared" si="161"/>
        <v>1</v>
      </c>
      <c r="CN232" s="283">
        <f t="shared" si="194"/>
        <v>0</v>
      </c>
      <c r="CO232" s="149">
        <f t="shared" si="195"/>
        <v>0</v>
      </c>
      <c r="CP232" s="149">
        <f t="shared" si="196"/>
        <v>1</v>
      </c>
      <c r="CQ232" s="283">
        <f t="shared" si="162"/>
        <v>1</v>
      </c>
      <c r="CR232" s="149" t="str">
        <f t="shared" si="163"/>
        <v xml:space="preserve"> </v>
      </c>
      <c r="CS232" s="149">
        <f t="shared" si="164"/>
        <v>0</v>
      </c>
      <c r="CT232" s="149">
        <v>0</v>
      </c>
      <c r="CU232" s="149">
        <v>0</v>
      </c>
      <c r="CV232" s="149">
        <v>0</v>
      </c>
      <c r="CW232" s="149">
        <v>0</v>
      </c>
      <c r="CX232" s="149">
        <v>0</v>
      </c>
      <c r="CY232" s="149">
        <v>0</v>
      </c>
      <c r="CZ232" s="149">
        <v>1</v>
      </c>
      <c r="DA232" s="149">
        <v>1</v>
      </c>
      <c r="DB232" s="149">
        <v>0</v>
      </c>
      <c r="DC232" s="149">
        <v>1</v>
      </c>
      <c r="DD232" s="149">
        <v>0</v>
      </c>
      <c r="DE232" s="149">
        <v>1</v>
      </c>
      <c r="DF232" s="149">
        <v>0</v>
      </c>
      <c r="DG232" s="149">
        <v>0</v>
      </c>
      <c r="DH232" s="149">
        <v>0</v>
      </c>
      <c r="DI232" s="149">
        <v>0</v>
      </c>
      <c r="DJ232" s="149">
        <v>1</v>
      </c>
      <c r="DK232" s="149">
        <v>0</v>
      </c>
      <c r="DL232" s="149">
        <v>1</v>
      </c>
      <c r="DM232" s="149">
        <v>1</v>
      </c>
      <c r="DN232" s="149">
        <v>0</v>
      </c>
      <c r="DO232" s="149">
        <v>1</v>
      </c>
      <c r="DP232" s="149">
        <v>0</v>
      </c>
      <c r="DQ232" s="149" t="s">
        <v>150</v>
      </c>
      <c r="DR232" s="149" t="s">
        <v>158</v>
      </c>
      <c r="DS232" s="149" t="s">
        <v>7859</v>
      </c>
      <c r="DT232" s="149" t="s">
        <v>7858</v>
      </c>
      <c r="DU232" s="149">
        <v>0</v>
      </c>
      <c r="DV232" s="149" t="s">
        <v>150</v>
      </c>
      <c r="DW232" s="149" t="str">
        <f t="shared" si="165"/>
        <v>Y</v>
      </c>
      <c r="DX232" s="149" t="str">
        <f t="shared" si="166"/>
        <v/>
      </c>
      <c r="DY232" s="149" t="str">
        <f t="shared" si="167"/>
        <v>N</v>
      </c>
      <c r="DZ232" s="149" t="str">
        <f t="shared" si="168"/>
        <v>Y</v>
      </c>
      <c r="EA232" s="149" t="str">
        <f t="shared" si="169"/>
        <v>Not Specified</v>
      </c>
      <c r="EC232" s="149">
        <f t="shared" si="170"/>
        <v>0</v>
      </c>
    </row>
    <row r="233" spans="1:135" s="188" customFormat="1" ht="16.5" customHeight="1">
      <c r="A233" s="188">
        <v>230</v>
      </c>
      <c r="B233" s="188">
        <v>217</v>
      </c>
      <c r="C233" s="254" t="s">
        <v>1459</v>
      </c>
      <c r="D233" s="149" t="s">
        <v>333</v>
      </c>
      <c r="E233" s="149" t="s">
        <v>229</v>
      </c>
      <c r="F233" s="149" t="s">
        <v>863</v>
      </c>
      <c r="G233" s="149" t="s">
        <v>9</v>
      </c>
      <c r="H233" s="168" t="s">
        <v>1460</v>
      </c>
      <c r="I233" s="149" t="s">
        <v>1461</v>
      </c>
      <c r="J233" s="149">
        <v>-0.182</v>
      </c>
      <c r="K233" s="149" t="s">
        <v>1462</v>
      </c>
      <c r="L233" s="149">
        <v>86574</v>
      </c>
      <c r="M233" s="150">
        <v>31</v>
      </c>
      <c r="N233" s="149" t="s">
        <v>154</v>
      </c>
      <c r="O233" s="149" t="s">
        <v>153</v>
      </c>
      <c r="P233" s="150" t="s">
        <v>153</v>
      </c>
      <c r="Q233" s="149" t="s">
        <v>150</v>
      </c>
      <c r="R233" s="149" t="s">
        <v>154</v>
      </c>
      <c r="S233" s="149" t="s">
        <v>210</v>
      </c>
      <c r="T233" s="149" t="s">
        <v>153</v>
      </c>
      <c r="U233" s="151">
        <v>2030</v>
      </c>
      <c r="V233" s="149" t="s">
        <v>153</v>
      </c>
      <c r="W233" s="149" t="s">
        <v>153</v>
      </c>
      <c r="X233" s="152" t="s">
        <v>153</v>
      </c>
      <c r="Y233" s="188" t="s">
        <v>154</v>
      </c>
      <c r="Z233" s="188" t="s">
        <v>210</v>
      </c>
      <c r="AA233" s="254"/>
      <c r="AC233" s="149" t="s">
        <v>281</v>
      </c>
      <c r="AD233" s="149" t="s">
        <v>240</v>
      </c>
      <c r="AE233" s="149" t="s">
        <v>157</v>
      </c>
      <c r="AF233" s="149" t="s">
        <v>157</v>
      </c>
      <c r="AG233" s="149" t="s">
        <v>158</v>
      </c>
      <c r="AH233" s="150" t="s">
        <v>159</v>
      </c>
      <c r="AI233" s="149"/>
      <c r="AJ233" s="149" t="s">
        <v>154</v>
      </c>
      <c r="AK233" s="170" t="s">
        <v>153</v>
      </c>
      <c r="AL233" s="149"/>
      <c r="AM233" s="149"/>
      <c r="AN233" s="150"/>
      <c r="AO233" s="149"/>
      <c r="AP233" s="149" t="s">
        <v>154</v>
      </c>
      <c r="AQ233" s="149" t="s">
        <v>153</v>
      </c>
      <c r="AR233" s="149" t="s">
        <v>153</v>
      </c>
      <c r="AS233" s="149"/>
      <c r="AT233" s="149"/>
      <c r="AU233" s="150"/>
      <c r="AV233" s="149" t="s">
        <v>157</v>
      </c>
      <c r="AW233" s="172" t="s">
        <v>168</v>
      </c>
      <c r="AX233" s="149" t="s">
        <v>158</v>
      </c>
      <c r="AY233" s="149" t="s">
        <v>150</v>
      </c>
      <c r="AZ233" s="149" t="s">
        <v>1463</v>
      </c>
      <c r="BA233" s="149">
        <v>2030</v>
      </c>
      <c r="BB233" s="149"/>
      <c r="BC233" s="150"/>
      <c r="BD233" s="149"/>
      <c r="BE233" s="173"/>
      <c r="BF233" s="150"/>
      <c r="BG233" s="283">
        <f t="shared" si="171"/>
        <v>0</v>
      </c>
      <c r="BH233" s="149">
        <f t="shared" si="172"/>
        <v>0</v>
      </c>
      <c r="BI233" s="149">
        <f t="shared" si="180"/>
        <v>0</v>
      </c>
      <c r="BJ233" s="280">
        <f t="shared" si="181"/>
        <v>0</v>
      </c>
      <c r="BK233" s="356">
        <f t="shared" si="173"/>
        <v>0</v>
      </c>
      <c r="BL233" s="149">
        <f t="shared" si="174"/>
        <v>0</v>
      </c>
      <c r="BM233" s="149">
        <f t="shared" si="182"/>
        <v>0</v>
      </c>
      <c r="BN233" s="278">
        <f t="shared" si="183"/>
        <v>0</v>
      </c>
      <c r="BO233" s="149">
        <f t="shared" si="175"/>
        <v>0</v>
      </c>
      <c r="BP233" s="149">
        <f t="shared" si="176"/>
        <v>0</v>
      </c>
      <c r="BQ233" s="149">
        <f t="shared" si="184"/>
        <v>0</v>
      </c>
      <c r="BR233" s="356">
        <f t="shared" si="177"/>
        <v>0</v>
      </c>
      <c r="BS233" s="149">
        <f t="shared" si="178"/>
        <v>0</v>
      </c>
      <c r="BT233" s="149">
        <f t="shared" si="185"/>
        <v>0</v>
      </c>
      <c r="BU233" s="356">
        <f t="shared" si="152"/>
        <v>0</v>
      </c>
      <c r="BV233" s="149">
        <f t="shared" si="153"/>
        <v>0</v>
      </c>
      <c r="BW233" s="113">
        <f t="shared" si="154"/>
        <v>0</v>
      </c>
      <c r="BX233" s="248">
        <f t="shared" si="155"/>
        <v>0</v>
      </c>
      <c r="BY233" s="175">
        <f t="shared" si="156"/>
        <v>0</v>
      </c>
      <c r="BZ233" s="356">
        <f t="shared" si="186"/>
        <v>0</v>
      </c>
      <c r="CA233" s="149">
        <f t="shared" si="187"/>
        <v>0</v>
      </c>
      <c r="CB233" s="149">
        <f t="shared" si="188"/>
        <v>0</v>
      </c>
      <c r="CC233" s="276">
        <f t="shared" si="189"/>
        <v>0</v>
      </c>
      <c r="CD233" s="248">
        <f t="shared" si="190"/>
        <v>0</v>
      </c>
      <c r="CE233" s="274">
        <f t="shared" si="179"/>
        <v>0</v>
      </c>
      <c r="CF233" s="356">
        <f t="shared" si="191"/>
        <v>0</v>
      </c>
      <c r="CG233" s="149">
        <f t="shared" si="192"/>
        <v>1</v>
      </c>
      <c r="CH233" s="150">
        <f t="shared" si="193"/>
        <v>0</v>
      </c>
      <c r="CI233" s="149">
        <f t="shared" si="157"/>
        <v>0</v>
      </c>
      <c r="CJ233" s="149">
        <f t="shared" si="158"/>
        <v>0</v>
      </c>
      <c r="CK233" s="149">
        <f t="shared" si="159"/>
        <v>0</v>
      </c>
      <c r="CL233" s="149">
        <f t="shared" si="160"/>
        <v>0</v>
      </c>
      <c r="CM233" s="149">
        <f t="shared" si="161"/>
        <v>0</v>
      </c>
      <c r="CN233" s="283">
        <f t="shared" si="194"/>
        <v>1</v>
      </c>
      <c r="CO233" s="149">
        <f t="shared" si="195"/>
        <v>0</v>
      </c>
      <c r="CP233" s="149">
        <f t="shared" si="196"/>
        <v>0</v>
      </c>
      <c r="CQ233" s="283">
        <f t="shared" si="162"/>
        <v>1</v>
      </c>
      <c r="CR233" s="149" t="str">
        <f t="shared" si="163"/>
        <v xml:space="preserve"> </v>
      </c>
      <c r="CS233" s="149">
        <f t="shared" si="164"/>
        <v>0</v>
      </c>
      <c r="CT233" s="149">
        <v>0</v>
      </c>
      <c r="CU233" s="149">
        <v>1</v>
      </c>
      <c r="CV233" s="149">
        <v>0</v>
      </c>
      <c r="CW233" s="149">
        <v>1</v>
      </c>
      <c r="CX233" s="149">
        <v>0</v>
      </c>
      <c r="CY233" s="149">
        <v>0</v>
      </c>
      <c r="CZ233" s="149">
        <v>0</v>
      </c>
      <c r="DA233" s="149">
        <v>0</v>
      </c>
      <c r="DB233" s="149">
        <v>0</v>
      </c>
      <c r="DC233" s="149">
        <v>1</v>
      </c>
      <c r="DD233" s="149">
        <v>0</v>
      </c>
      <c r="DE233" s="149">
        <v>1</v>
      </c>
      <c r="DF233" s="149">
        <v>0</v>
      </c>
      <c r="DG233" s="149">
        <v>0</v>
      </c>
      <c r="DH233" s="149">
        <v>0</v>
      </c>
      <c r="DI233" s="149">
        <v>0</v>
      </c>
      <c r="DJ233" s="149">
        <v>1</v>
      </c>
      <c r="DK233" s="149">
        <v>1</v>
      </c>
      <c r="DL233" s="149">
        <v>1</v>
      </c>
      <c r="DM233" s="149">
        <v>1</v>
      </c>
      <c r="DN233" s="149">
        <v>0</v>
      </c>
      <c r="DO233" s="149">
        <v>1</v>
      </c>
      <c r="DP233" s="149">
        <v>0</v>
      </c>
      <c r="DQ233" s="149" t="s">
        <v>154</v>
      </c>
      <c r="DR233" s="149" t="s">
        <v>157</v>
      </c>
      <c r="DS233" s="149" t="s">
        <v>154</v>
      </c>
      <c r="DT233" s="149" t="s">
        <v>7863</v>
      </c>
      <c r="DU233" s="149" t="s">
        <v>150</v>
      </c>
      <c r="DV233" s="149">
        <v>0</v>
      </c>
      <c r="DW233" s="149" t="str">
        <f t="shared" si="165"/>
        <v>Y</v>
      </c>
      <c r="DX233" s="149" t="str">
        <f t="shared" si="166"/>
        <v>Committed</v>
      </c>
      <c r="DY233" s="149" t="str">
        <f t="shared" si="167"/>
        <v>N</v>
      </c>
      <c r="DZ233" s="149" t="str">
        <f t="shared" si="168"/>
        <v>N</v>
      </c>
      <c r="EA233" s="149" t="str">
        <f t="shared" si="169"/>
        <v>Yes</v>
      </c>
      <c r="EB233" s="149"/>
      <c r="EC233" s="149">
        <f t="shared" si="170"/>
        <v>0</v>
      </c>
      <c r="ED233" s="149"/>
      <c r="EE233" s="149"/>
    </row>
    <row r="234" spans="1:133" s="188" customFormat="1" ht="16.5" customHeight="1">
      <c r="A234" s="149">
        <v>231</v>
      </c>
      <c r="B234" s="149">
        <v>242</v>
      </c>
      <c r="C234" s="150" t="s">
        <v>1464</v>
      </c>
      <c r="D234" s="149" t="s">
        <v>488</v>
      </c>
      <c r="E234" s="149" t="s">
        <v>144</v>
      </c>
      <c r="F234" s="149" t="s">
        <v>145</v>
      </c>
      <c r="G234" s="149" t="s">
        <v>146</v>
      </c>
      <c r="H234" s="168" t="s">
        <v>1465</v>
      </c>
      <c r="I234" s="149" t="s">
        <v>1466</v>
      </c>
      <c r="J234" s="149">
        <v>0.066</v>
      </c>
      <c r="K234" s="149" t="s">
        <v>1467</v>
      </c>
      <c r="L234" s="149">
        <v>255000</v>
      </c>
      <c r="M234" s="150">
        <v>31</v>
      </c>
      <c r="N234" s="149" t="s">
        <v>154</v>
      </c>
      <c r="O234" s="149" t="s">
        <v>153</v>
      </c>
      <c r="P234" s="150" t="s">
        <v>153</v>
      </c>
      <c r="Q234" s="149" t="s">
        <v>154</v>
      </c>
      <c r="R234" s="149" t="s">
        <v>154</v>
      </c>
      <c r="S234" s="149" t="s">
        <v>153</v>
      </c>
      <c r="T234" s="149" t="s">
        <v>153</v>
      </c>
      <c r="U234" s="151" t="s">
        <v>153</v>
      </c>
      <c r="V234" s="149" t="s">
        <v>153</v>
      </c>
      <c r="W234" s="149" t="s">
        <v>153</v>
      </c>
      <c r="X234" s="152" t="s">
        <v>153</v>
      </c>
      <c r="Y234" s="149" t="s">
        <v>153</v>
      </c>
      <c r="Z234" s="149" t="s">
        <v>153</v>
      </c>
      <c r="AA234" s="150"/>
      <c r="AB234" s="149"/>
      <c r="AC234" s="149" t="s">
        <v>233</v>
      </c>
      <c r="AD234" s="149" t="s">
        <v>234</v>
      </c>
      <c r="AE234" s="149" t="s">
        <v>157</v>
      </c>
      <c r="AF234" s="149" t="s">
        <v>157</v>
      </c>
      <c r="AG234" s="149" t="s">
        <v>168</v>
      </c>
      <c r="AH234" s="150" t="s">
        <v>159</v>
      </c>
      <c r="AI234" s="149"/>
      <c r="AJ234" s="149" t="s">
        <v>154</v>
      </c>
      <c r="AK234" s="170" t="s">
        <v>153</v>
      </c>
      <c r="AL234" s="149"/>
      <c r="AM234" s="171" t="s">
        <v>1468</v>
      </c>
      <c r="AN234" s="150" t="s">
        <v>1028</v>
      </c>
      <c r="AO234" s="149"/>
      <c r="AP234" s="149" t="s">
        <v>154</v>
      </c>
      <c r="AQ234" s="149" t="s">
        <v>153</v>
      </c>
      <c r="AR234" s="149" t="s">
        <v>153</v>
      </c>
      <c r="AS234" s="149"/>
      <c r="AT234" s="149"/>
      <c r="AU234" s="150"/>
      <c r="AV234" s="149" t="s">
        <v>168</v>
      </c>
      <c r="AW234" s="172" t="s">
        <v>158</v>
      </c>
      <c r="AX234" s="149" t="s">
        <v>158</v>
      </c>
      <c r="AY234" s="149" t="s">
        <v>154</v>
      </c>
      <c r="AZ234" s="149" t="s">
        <v>153</v>
      </c>
      <c r="BA234" s="149" t="s">
        <v>153</v>
      </c>
      <c r="BB234" s="149"/>
      <c r="BC234" s="150"/>
      <c r="BD234" s="149"/>
      <c r="BE234" s="173"/>
      <c r="BF234" s="150"/>
      <c r="BG234" s="283">
        <f t="shared" si="171"/>
        <v>0</v>
      </c>
      <c r="BH234" s="149">
        <f t="shared" si="172"/>
        <v>0</v>
      </c>
      <c r="BI234" s="149">
        <f t="shared" si="180"/>
        <v>0</v>
      </c>
      <c r="BJ234" s="280">
        <f t="shared" si="181"/>
        <v>0</v>
      </c>
      <c r="BK234" s="356">
        <f t="shared" si="173"/>
        <v>0</v>
      </c>
      <c r="BL234" s="149">
        <f t="shared" si="174"/>
        <v>0</v>
      </c>
      <c r="BM234" s="149">
        <f t="shared" si="182"/>
        <v>0</v>
      </c>
      <c r="BN234" s="278">
        <f t="shared" si="183"/>
        <v>0</v>
      </c>
      <c r="BO234" s="149">
        <f t="shared" si="175"/>
        <v>0</v>
      </c>
      <c r="BP234" s="149">
        <f t="shared" si="176"/>
        <v>0</v>
      </c>
      <c r="BQ234" s="149">
        <f t="shared" si="184"/>
        <v>0</v>
      </c>
      <c r="BR234" s="356">
        <f t="shared" si="177"/>
        <v>0</v>
      </c>
      <c r="BS234" s="149">
        <f t="shared" si="178"/>
        <v>0</v>
      </c>
      <c r="BT234" s="149">
        <f t="shared" si="185"/>
        <v>0</v>
      </c>
      <c r="BU234" s="356">
        <f t="shared" si="152"/>
        <v>0</v>
      </c>
      <c r="BV234" s="149">
        <f t="shared" si="153"/>
        <v>0</v>
      </c>
      <c r="BW234" s="113">
        <f t="shared" si="154"/>
        <v>0</v>
      </c>
      <c r="BX234" s="248">
        <f t="shared" si="155"/>
        <v>0</v>
      </c>
      <c r="BY234" s="175">
        <f t="shared" si="156"/>
        <v>0</v>
      </c>
      <c r="BZ234" s="356">
        <f t="shared" si="186"/>
        <v>0</v>
      </c>
      <c r="CA234" s="149">
        <f t="shared" si="187"/>
        <v>0</v>
      </c>
      <c r="CB234" s="149">
        <f t="shared" si="188"/>
        <v>0</v>
      </c>
      <c r="CC234" s="276">
        <f t="shared" si="189"/>
        <v>0</v>
      </c>
      <c r="CD234" s="248">
        <f t="shared" si="190"/>
        <v>0</v>
      </c>
      <c r="CE234" s="274">
        <f t="shared" si="179"/>
        <v>0</v>
      </c>
      <c r="CF234" s="356">
        <f t="shared" si="191"/>
        <v>0</v>
      </c>
      <c r="CG234" s="149">
        <f t="shared" si="192"/>
        <v>0</v>
      </c>
      <c r="CH234" s="150">
        <f t="shared" si="193"/>
        <v>0</v>
      </c>
      <c r="CI234" s="149">
        <f t="shared" si="157"/>
        <v>0</v>
      </c>
      <c r="CJ234" s="149">
        <f t="shared" si="158"/>
        <v>0</v>
      </c>
      <c r="CK234" s="149">
        <f t="shared" si="159"/>
        <v>0</v>
      </c>
      <c r="CL234" s="149">
        <f t="shared" si="160"/>
        <v>0</v>
      </c>
      <c r="CM234" s="149">
        <f t="shared" si="161"/>
        <v>0</v>
      </c>
      <c r="CN234" s="283">
        <f t="shared" si="194"/>
        <v>0</v>
      </c>
      <c r="CO234" s="149">
        <f t="shared" si="195"/>
        <v>0</v>
      </c>
      <c r="CP234" s="149">
        <f t="shared" si="196"/>
        <v>1</v>
      </c>
      <c r="CQ234" s="283" t="str">
        <f t="shared" si="162"/>
        <v/>
      </c>
      <c r="CR234" s="149" t="str">
        <f t="shared" si="163"/>
        <v xml:space="preserve"> </v>
      </c>
      <c r="CS234" s="149">
        <f t="shared" si="164"/>
        <v>0</v>
      </c>
      <c r="CT234" s="149">
        <v>0</v>
      </c>
      <c r="CU234" s="149">
        <v>0</v>
      </c>
      <c r="CV234" s="149">
        <v>0</v>
      </c>
      <c r="CW234" s="149">
        <v>0</v>
      </c>
      <c r="CX234" s="149">
        <v>0</v>
      </c>
      <c r="CY234" s="149">
        <v>0</v>
      </c>
      <c r="CZ234" s="149">
        <v>0</v>
      </c>
      <c r="DA234" s="149">
        <v>0</v>
      </c>
      <c r="DB234" s="149">
        <v>0</v>
      </c>
      <c r="DC234" s="149">
        <v>0</v>
      </c>
      <c r="DD234" s="149">
        <v>0</v>
      </c>
      <c r="DE234" s="149">
        <v>0</v>
      </c>
      <c r="DF234" s="149">
        <v>0</v>
      </c>
      <c r="DG234" s="149">
        <v>0</v>
      </c>
      <c r="DH234" s="149">
        <v>0</v>
      </c>
      <c r="DI234" s="149">
        <v>0</v>
      </c>
      <c r="DJ234" s="149">
        <v>0</v>
      </c>
      <c r="DK234" s="149">
        <v>0</v>
      </c>
      <c r="DL234" s="149">
        <v>0</v>
      </c>
      <c r="DM234" s="149">
        <v>0</v>
      </c>
      <c r="DN234" s="149">
        <v>0</v>
      </c>
      <c r="DO234" s="149">
        <v>0</v>
      </c>
      <c r="DP234" s="149">
        <v>0</v>
      </c>
      <c r="DQ234" s="188" t="s">
        <v>154</v>
      </c>
      <c r="DR234" s="188">
        <v>0</v>
      </c>
      <c r="DS234" s="188" t="s">
        <v>154</v>
      </c>
      <c r="DT234" s="188" t="s">
        <v>154</v>
      </c>
      <c r="DU234" s="188">
        <v>0</v>
      </c>
      <c r="DV234" s="188">
        <v>0</v>
      </c>
      <c r="DW234" s="188" t="str">
        <f t="shared" si="165"/>
        <v>N</v>
      </c>
      <c r="DX234" s="188" t="str">
        <f t="shared" si="166"/>
        <v/>
      </c>
      <c r="DY234" s="188" t="str">
        <f t="shared" si="167"/>
        <v>N</v>
      </c>
      <c r="DZ234" s="188" t="str">
        <f t="shared" si="168"/>
        <v>N</v>
      </c>
      <c r="EA234" s="188" t="str">
        <f t="shared" si="169"/>
        <v>Not Specified</v>
      </c>
      <c r="EC234" s="149">
        <f t="shared" si="170"/>
        <v>0</v>
      </c>
    </row>
    <row r="235" spans="1:133" s="149" customFormat="1" ht="16.5" customHeight="1">
      <c r="A235" s="149">
        <v>232</v>
      </c>
      <c r="B235" s="149">
        <v>231</v>
      </c>
      <c r="C235" s="150" t="s">
        <v>1469</v>
      </c>
      <c r="D235" s="149" t="s">
        <v>1470</v>
      </c>
      <c r="E235" s="149" t="s">
        <v>735</v>
      </c>
      <c r="F235" s="149" t="s">
        <v>1471</v>
      </c>
      <c r="G235" s="149" t="s">
        <v>246</v>
      </c>
      <c r="H235" s="168" t="s">
        <v>1472</v>
      </c>
      <c r="I235" s="149" t="s">
        <v>1473</v>
      </c>
      <c r="J235" s="149">
        <v>0.096</v>
      </c>
      <c r="K235" s="149" t="s">
        <v>1474</v>
      </c>
      <c r="L235" s="149">
        <v>143885</v>
      </c>
      <c r="M235" s="150">
        <v>20</v>
      </c>
      <c r="N235" s="149" t="s">
        <v>150</v>
      </c>
      <c r="O235" s="149">
        <v>2017</v>
      </c>
      <c r="P235" s="150">
        <v>2025</v>
      </c>
      <c r="Q235" s="149" t="s">
        <v>150</v>
      </c>
      <c r="R235" s="149" t="s">
        <v>150</v>
      </c>
      <c r="S235" s="149" t="s">
        <v>151</v>
      </c>
      <c r="T235" s="149" t="s">
        <v>353</v>
      </c>
      <c r="U235" s="151">
        <v>2025</v>
      </c>
      <c r="V235" s="149" t="s">
        <v>153</v>
      </c>
      <c r="W235" s="149" t="s">
        <v>153</v>
      </c>
      <c r="X235" s="152" t="s">
        <v>153</v>
      </c>
      <c r="Y235" s="149" t="s">
        <v>154</v>
      </c>
      <c r="Z235" s="149" t="s">
        <v>155</v>
      </c>
      <c r="AA235" s="150"/>
      <c r="AC235" s="149" t="s">
        <v>167</v>
      </c>
      <c r="AD235" s="149" t="s">
        <v>6</v>
      </c>
      <c r="AE235" s="149" t="s">
        <v>157</v>
      </c>
      <c r="AF235" s="149" t="s">
        <v>157</v>
      </c>
      <c r="AG235" s="149" t="s">
        <v>157</v>
      </c>
      <c r="AH235" s="150" t="s">
        <v>218</v>
      </c>
      <c r="AJ235" s="149" t="s">
        <v>154</v>
      </c>
      <c r="AK235" s="170" t="s">
        <v>153</v>
      </c>
      <c r="AN235" s="150"/>
      <c r="AO235" s="149" t="s">
        <v>219</v>
      </c>
      <c r="AP235" s="149" t="s">
        <v>150</v>
      </c>
      <c r="AQ235" s="149" t="s">
        <v>218</v>
      </c>
      <c r="AR235" s="149" t="s">
        <v>1475</v>
      </c>
      <c r="AS235" s="149">
        <v>2040</v>
      </c>
      <c r="AU235" s="150"/>
      <c r="AV235" s="149" t="s">
        <v>168</v>
      </c>
      <c r="AW235" s="172" t="s">
        <v>171</v>
      </c>
      <c r="AX235" s="149" t="s">
        <v>158</v>
      </c>
      <c r="AY235" s="149" t="s">
        <v>154</v>
      </c>
      <c r="AZ235" s="149" t="s">
        <v>153</v>
      </c>
      <c r="BA235" s="149" t="s">
        <v>153</v>
      </c>
      <c r="BC235" s="150"/>
      <c r="BE235" s="173"/>
      <c r="BF235" s="150"/>
      <c r="BG235" s="283">
        <f t="shared" si="171"/>
        <v>1</v>
      </c>
      <c r="BH235" s="149">
        <f t="shared" si="172"/>
        <v>0</v>
      </c>
      <c r="BI235" s="149">
        <f t="shared" si="180"/>
        <v>0</v>
      </c>
      <c r="BJ235" s="280">
        <f t="shared" si="181"/>
        <v>1</v>
      </c>
      <c r="BK235" s="356">
        <f t="shared" si="173"/>
        <v>1</v>
      </c>
      <c r="BL235" s="149">
        <f t="shared" si="174"/>
        <v>0</v>
      </c>
      <c r="BM235" s="149">
        <f t="shared" si="182"/>
        <v>0</v>
      </c>
      <c r="BN235" s="278">
        <f t="shared" si="183"/>
        <v>1</v>
      </c>
      <c r="BO235" s="149">
        <f t="shared" si="175"/>
        <v>0</v>
      </c>
      <c r="BP235" s="149">
        <f t="shared" si="176"/>
        <v>0</v>
      </c>
      <c r="BQ235" s="149">
        <f t="shared" si="184"/>
        <v>0</v>
      </c>
      <c r="BR235" s="356">
        <f t="shared" si="177"/>
        <v>0</v>
      </c>
      <c r="BS235" s="149">
        <f t="shared" si="178"/>
        <v>0</v>
      </c>
      <c r="BT235" s="149">
        <f t="shared" si="185"/>
        <v>1</v>
      </c>
      <c r="BU235" s="356">
        <f t="shared" si="152"/>
        <v>0</v>
      </c>
      <c r="BV235" s="149">
        <f t="shared" si="153"/>
        <v>0</v>
      </c>
      <c r="BW235" s="113">
        <f t="shared" si="154"/>
        <v>0</v>
      </c>
      <c r="BX235" s="248">
        <f t="shared" si="155"/>
        <v>0</v>
      </c>
      <c r="BY235" s="175">
        <f t="shared" si="156"/>
        <v>0</v>
      </c>
      <c r="BZ235" s="356">
        <f t="shared" si="186"/>
        <v>0</v>
      </c>
      <c r="CA235" s="149">
        <f t="shared" si="187"/>
        <v>0</v>
      </c>
      <c r="CB235" s="149">
        <f t="shared" si="188"/>
        <v>1</v>
      </c>
      <c r="CC235" s="276">
        <f t="shared" si="189"/>
        <v>1</v>
      </c>
      <c r="CD235" s="248">
        <f t="shared" si="190"/>
        <v>1</v>
      </c>
      <c r="CE235" s="274">
        <f t="shared" si="179"/>
        <v>1</v>
      </c>
      <c r="CF235" s="356">
        <f t="shared" si="191"/>
        <v>0</v>
      </c>
      <c r="CG235" s="149">
        <f t="shared" si="192"/>
        <v>0</v>
      </c>
      <c r="CH235" s="150">
        <f t="shared" si="193"/>
        <v>0</v>
      </c>
      <c r="CI235" s="149">
        <f t="shared" si="157"/>
        <v>2</v>
      </c>
      <c r="CJ235" s="149">
        <f t="shared" si="158"/>
        <v>0</v>
      </c>
      <c r="CK235" s="149">
        <f t="shared" si="159"/>
        <v>1</v>
      </c>
      <c r="CL235" s="149">
        <f t="shared" si="160"/>
        <v>3</v>
      </c>
      <c r="CM235" s="149">
        <f t="shared" si="161"/>
        <v>1</v>
      </c>
      <c r="CN235" s="283">
        <f t="shared" si="194"/>
        <v>0</v>
      </c>
      <c r="CO235" s="149">
        <f t="shared" si="195"/>
        <v>0</v>
      </c>
      <c r="CP235" s="149">
        <f t="shared" si="196"/>
        <v>1</v>
      </c>
      <c r="CQ235" s="283" t="str">
        <f t="shared" si="162"/>
        <v/>
      </c>
      <c r="CR235" s="149" t="str">
        <f t="shared" si="163"/>
        <v xml:space="preserve"> 2040</v>
      </c>
      <c r="CS235" s="149">
        <f t="shared" si="164"/>
        <v>2040</v>
      </c>
      <c r="CT235" s="149">
        <v>0</v>
      </c>
      <c r="CU235" s="149">
        <v>0</v>
      </c>
      <c r="CV235" s="149">
        <v>0</v>
      </c>
      <c r="CW235" s="149">
        <v>0</v>
      </c>
      <c r="CX235" s="149">
        <v>0</v>
      </c>
      <c r="CY235" s="149">
        <v>0</v>
      </c>
      <c r="CZ235" s="149">
        <v>1</v>
      </c>
      <c r="DA235" s="149">
        <v>1</v>
      </c>
      <c r="DB235" s="149">
        <v>0</v>
      </c>
      <c r="DC235" s="149">
        <v>1</v>
      </c>
      <c r="DD235" s="149">
        <v>0</v>
      </c>
      <c r="DE235" s="149">
        <v>1</v>
      </c>
      <c r="DF235" s="149">
        <v>0</v>
      </c>
      <c r="DG235" s="149">
        <v>1</v>
      </c>
      <c r="DH235" s="149">
        <v>0</v>
      </c>
      <c r="DI235" s="149">
        <v>1</v>
      </c>
      <c r="DJ235" s="149">
        <v>1</v>
      </c>
      <c r="DK235" s="149">
        <v>0</v>
      </c>
      <c r="DL235" s="149">
        <v>1</v>
      </c>
      <c r="DM235" s="149">
        <v>1</v>
      </c>
      <c r="DN235" s="149">
        <v>0</v>
      </c>
      <c r="DO235" s="149">
        <v>1</v>
      </c>
      <c r="DP235" s="149">
        <v>0</v>
      </c>
      <c r="DQ235" s="149" t="s">
        <v>154</v>
      </c>
      <c r="DR235" s="149">
        <v>0</v>
      </c>
      <c r="DS235" s="149" t="s">
        <v>7859</v>
      </c>
      <c r="DT235" s="149" t="s">
        <v>154</v>
      </c>
      <c r="DU235" s="149">
        <v>0</v>
      </c>
      <c r="DV235" s="149" t="s">
        <v>150</v>
      </c>
      <c r="DW235" s="149" t="str">
        <f t="shared" si="165"/>
        <v>Y</v>
      </c>
      <c r="DX235" s="149" t="str">
        <f t="shared" si="166"/>
        <v>Commitment removed</v>
      </c>
      <c r="DY235" s="149" t="str">
        <f t="shared" si="167"/>
        <v>Y</v>
      </c>
      <c r="DZ235" s="149" t="str">
        <f t="shared" si="168"/>
        <v>N</v>
      </c>
      <c r="EA235" s="149" t="str">
        <f t="shared" si="169"/>
        <v>Not Specified</v>
      </c>
      <c r="EC235" s="149">
        <f t="shared" si="170"/>
        <v>2040</v>
      </c>
    </row>
    <row r="236" spans="1:133" s="149" customFormat="1" ht="16.5" customHeight="1">
      <c r="A236" s="149">
        <v>233</v>
      </c>
      <c r="B236" s="149">
        <v>385</v>
      </c>
      <c r="C236" s="150" t="s">
        <v>1476</v>
      </c>
      <c r="D236" s="149" t="s">
        <v>415</v>
      </c>
      <c r="E236" s="149" t="s">
        <v>244</v>
      </c>
      <c r="F236" s="149" t="s">
        <v>175</v>
      </c>
      <c r="G236" s="149" t="s">
        <v>176</v>
      </c>
      <c r="H236" s="168" t="s">
        <v>1477</v>
      </c>
      <c r="I236" s="149" t="s">
        <v>1478</v>
      </c>
      <c r="J236" s="149">
        <v>-0.217</v>
      </c>
      <c r="K236" s="149" t="s">
        <v>1479</v>
      </c>
      <c r="L236" s="149">
        <v>69647</v>
      </c>
      <c r="M236" s="150">
        <v>2</v>
      </c>
      <c r="N236" s="149" t="s">
        <v>154</v>
      </c>
      <c r="O236" s="149" t="s">
        <v>153</v>
      </c>
      <c r="P236" s="150" t="s">
        <v>153</v>
      </c>
      <c r="Q236" s="149" t="s">
        <v>154</v>
      </c>
      <c r="R236" s="149" t="s">
        <v>154</v>
      </c>
      <c r="S236" s="149" t="s">
        <v>153</v>
      </c>
      <c r="T236" s="149" t="s">
        <v>153</v>
      </c>
      <c r="U236" s="151" t="s">
        <v>153</v>
      </c>
      <c r="V236" s="149" t="s">
        <v>153</v>
      </c>
      <c r="W236" s="149" t="s">
        <v>153</v>
      </c>
      <c r="X236" s="152" t="s">
        <v>153</v>
      </c>
      <c r="Y236" s="149" t="s">
        <v>153</v>
      </c>
      <c r="Z236" s="149" t="s">
        <v>153</v>
      </c>
      <c r="AA236" s="150"/>
      <c r="AC236" s="149" t="s">
        <v>153</v>
      </c>
      <c r="AD236" s="149" t="s">
        <v>153</v>
      </c>
      <c r="AE236" s="149" t="s">
        <v>153</v>
      </c>
      <c r="AF236" s="149" t="s">
        <v>153</v>
      </c>
      <c r="AG236" s="149" t="s">
        <v>153</v>
      </c>
      <c r="AH236" s="150" t="s">
        <v>153</v>
      </c>
      <c r="AJ236" s="149" t="s">
        <v>154</v>
      </c>
      <c r="AK236" s="170" t="s">
        <v>153</v>
      </c>
      <c r="AN236" s="150"/>
      <c r="AP236" s="149" t="s">
        <v>154</v>
      </c>
      <c r="AQ236" s="149" t="s">
        <v>153</v>
      </c>
      <c r="AR236" s="149" t="s">
        <v>153</v>
      </c>
      <c r="AU236" s="150"/>
      <c r="AV236" s="188" t="s">
        <v>168</v>
      </c>
      <c r="AW236" s="172" t="s">
        <v>153</v>
      </c>
      <c r="AX236" s="149" t="s">
        <v>153</v>
      </c>
      <c r="AY236" s="149" t="s">
        <v>154</v>
      </c>
      <c r="AZ236" s="149" t="s">
        <v>153</v>
      </c>
      <c r="BA236" s="149" t="s">
        <v>153</v>
      </c>
      <c r="BC236" s="150"/>
      <c r="BE236" s="173"/>
      <c r="BF236" s="150"/>
      <c r="BG236" s="283">
        <f t="shared" si="171"/>
        <v>0</v>
      </c>
      <c r="BH236" s="149">
        <f t="shared" si="172"/>
        <v>0</v>
      </c>
      <c r="BI236" s="149">
        <f t="shared" si="180"/>
        <v>0</v>
      </c>
      <c r="BJ236" s="280">
        <f t="shared" si="181"/>
        <v>0</v>
      </c>
      <c r="BK236" s="356">
        <f t="shared" si="173"/>
        <v>0</v>
      </c>
      <c r="BL236" s="149">
        <f t="shared" si="174"/>
        <v>0</v>
      </c>
      <c r="BM236" s="149">
        <f t="shared" si="182"/>
        <v>0</v>
      </c>
      <c r="BN236" s="278">
        <f t="shared" si="183"/>
        <v>0</v>
      </c>
      <c r="BO236" s="149">
        <f t="shared" si="175"/>
        <v>0</v>
      </c>
      <c r="BP236" s="149">
        <f t="shared" si="176"/>
        <v>0</v>
      </c>
      <c r="BQ236" s="149">
        <f t="shared" si="184"/>
        <v>0</v>
      </c>
      <c r="BR236" s="356">
        <f t="shared" si="177"/>
        <v>0</v>
      </c>
      <c r="BS236" s="149">
        <f t="shared" si="178"/>
        <v>0</v>
      </c>
      <c r="BT236" s="149">
        <f t="shared" si="185"/>
        <v>0</v>
      </c>
      <c r="BU236" s="356">
        <f t="shared" si="152"/>
        <v>0</v>
      </c>
      <c r="BV236" s="149">
        <f t="shared" si="153"/>
        <v>0</v>
      </c>
      <c r="BW236" s="113">
        <f t="shared" si="154"/>
        <v>0</v>
      </c>
      <c r="BX236" s="248">
        <f t="shared" si="155"/>
        <v>0</v>
      </c>
      <c r="BY236" s="175">
        <f t="shared" si="156"/>
        <v>0</v>
      </c>
      <c r="BZ236" s="356">
        <f t="shared" si="186"/>
        <v>0</v>
      </c>
      <c r="CA236" s="149">
        <f t="shared" si="187"/>
        <v>0</v>
      </c>
      <c r="CB236" s="149">
        <f t="shared" si="188"/>
        <v>0</v>
      </c>
      <c r="CC236" s="276">
        <f t="shared" si="189"/>
        <v>0</v>
      </c>
      <c r="CD236" s="248">
        <f t="shared" si="190"/>
        <v>0</v>
      </c>
      <c r="CE236" s="274">
        <f t="shared" si="179"/>
        <v>0</v>
      </c>
      <c r="CF236" s="356">
        <f t="shared" si="191"/>
        <v>0</v>
      </c>
      <c r="CG236" s="149">
        <f t="shared" si="192"/>
        <v>0</v>
      </c>
      <c r="CH236" s="150">
        <f t="shared" si="193"/>
        <v>0</v>
      </c>
      <c r="CI236" s="149">
        <f t="shared" si="157"/>
        <v>0</v>
      </c>
      <c r="CJ236" s="149">
        <f t="shared" si="158"/>
        <v>0</v>
      </c>
      <c r="CK236" s="149">
        <f t="shared" si="159"/>
        <v>0</v>
      </c>
      <c r="CL236" s="149">
        <f t="shared" si="160"/>
        <v>0</v>
      </c>
      <c r="CM236" s="149">
        <f t="shared" si="161"/>
        <v>0</v>
      </c>
      <c r="CN236" s="283">
        <f t="shared" si="194"/>
        <v>0</v>
      </c>
      <c r="CO236" s="149">
        <f t="shared" si="195"/>
        <v>0</v>
      </c>
      <c r="CP236" s="149">
        <f t="shared" si="196"/>
        <v>1</v>
      </c>
      <c r="CQ236" s="283" t="str">
        <f t="shared" si="162"/>
        <v/>
      </c>
      <c r="CR236" s="149" t="str">
        <f t="shared" si="163"/>
        <v xml:space="preserve"> </v>
      </c>
      <c r="CS236" s="149">
        <f t="shared" si="164"/>
        <v>0</v>
      </c>
      <c r="CT236" s="149">
        <v>0</v>
      </c>
      <c r="CU236" s="149">
        <v>0</v>
      </c>
      <c r="CV236" s="149">
        <v>0</v>
      </c>
      <c r="CW236" s="149">
        <v>0</v>
      </c>
      <c r="CX236" s="149">
        <v>0</v>
      </c>
      <c r="CY236" s="149">
        <v>0</v>
      </c>
      <c r="CZ236" s="149">
        <v>0</v>
      </c>
      <c r="DA236" s="149">
        <v>0</v>
      </c>
      <c r="DB236" s="149">
        <v>0</v>
      </c>
      <c r="DC236" s="149">
        <v>0</v>
      </c>
      <c r="DD236" s="149">
        <v>0</v>
      </c>
      <c r="DE236" s="149">
        <v>0</v>
      </c>
      <c r="DF236" s="149">
        <v>0</v>
      </c>
      <c r="DG236" s="149">
        <v>0</v>
      </c>
      <c r="DH236" s="149">
        <v>0</v>
      </c>
      <c r="DI236" s="149">
        <v>0</v>
      </c>
      <c r="DJ236" s="149">
        <v>0</v>
      </c>
      <c r="DK236" s="149">
        <v>0</v>
      </c>
      <c r="DL236" s="149">
        <v>0</v>
      </c>
      <c r="DM236" s="149">
        <v>0</v>
      </c>
      <c r="DN236" s="149">
        <v>0</v>
      </c>
      <c r="DO236" s="149">
        <v>0</v>
      </c>
      <c r="DP236" s="149">
        <v>0</v>
      </c>
      <c r="DQ236" s="149" t="s">
        <v>154</v>
      </c>
      <c r="DR236" s="149">
        <v>0</v>
      </c>
      <c r="DS236" s="149" t="s">
        <v>154</v>
      </c>
      <c r="DT236" s="149" t="s">
        <v>154</v>
      </c>
      <c r="DU236" s="149">
        <v>0</v>
      </c>
      <c r="DV236" s="149">
        <v>0</v>
      </c>
      <c r="DW236" s="149" t="str">
        <f t="shared" si="165"/>
        <v>N</v>
      </c>
      <c r="DX236" s="149" t="str">
        <f t="shared" si="166"/>
        <v/>
      </c>
      <c r="DY236" s="149" t="str">
        <f t="shared" si="167"/>
        <v>N</v>
      </c>
      <c r="DZ236" s="149" t="str">
        <f t="shared" si="168"/>
        <v>N</v>
      </c>
      <c r="EA236" s="149" t="str">
        <f t="shared" si="169"/>
        <v>Not Specified</v>
      </c>
      <c r="EC236" s="149">
        <f t="shared" si="170"/>
        <v>0</v>
      </c>
    </row>
    <row r="237" spans="1:133" s="149" customFormat="1" ht="16.5" customHeight="1">
      <c r="A237" s="149">
        <v>234</v>
      </c>
      <c r="B237" s="149">
        <v>226</v>
      </c>
      <c r="C237" s="150" t="s">
        <v>1480</v>
      </c>
      <c r="D237" s="149" t="s">
        <v>333</v>
      </c>
      <c r="E237" s="149" t="s">
        <v>229</v>
      </c>
      <c r="F237" s="149" t="s">
        <v>264</v>
      </c>
      <c r="G237" s="149" t="s">
        <v>176</v>
      </c>
      <c r="H237" s="168" t="s">
        <v>1481</v>
      </c>
      <c r="I237" s="149" t="s">
        <v>1482</v>
      </c>
      <c r="J237" s="149">
        <v>0.236</v>
      </c>
      <c r="K237" s="149" t="s">
        <v>1483</v>
      </c>
      <c r="L237" s="149">
        <v>52554</v>
      </c>
      <c r="M237" s="150">
        <v>25</v>
      </c>
      <c r="N237" s="149" t="s">
        <v>154</v>
      </c>
      <c r="O237" s="149" t="s">
        <v>153</v>
      </c>
      <c r="P237" s="150" t="s">
        <v>153</v>
      </c>
      <c r="Q237" s="149" t="s">
        <v>154</v>
      </c>
      <c r="R237" s="149" t="s">
        <v>154</v>
      </c>
      <c r="S237" s="149" t="s">
        <v>153</v>
      </c>
      <c r="T237" s="149" t="s">
        <v>153</v>
      </c>
      <c r="U237" s="151" t="s">
        <v>153</v>
      </c>
      <c r="V237" s="149" t="s">
        <v>153</v>
      </c>
      <c r="W237" s="149" t="s">
        <v>153</v>
      </c>
      <c r="X237" s="152" t="s">
        <v>153</v>
      </c>
      <c r="Y237" s="149" t="s">
        <v>153</v>
      </c>
      <c r="Z237" s="149" t="s">
        <v>153</v>
      </c>
      <c r="AA237" s="150"/>
      <c r="AC237" s="149" t="s">
        <v>167</v>
      </c>
      <c r="AD237" s="149" t="s">
        <v>6</v>
      </c>
      <c r="AE237" s="149" t="s">
        <v>157</v>
      </c>
      <c r="AF237" s="149" t="s">
        <v>157</v>
      </c>
      <c r="AG237" s="149" t="s">
        <v>157</v>
      </c>
      <c r="AH237" s="150" t="s">
        <v>218</v>
      </c>
      <c r="AJ237" s="149" t="s">
        <v>154</v>
      </c>
      <c r="AK237" s="170" t="s">
        <v>153</v>
      </c>
      <c r="AN237" s="150"/>
      <c r="AO237" s="149" t="s">
        <v>219</v>
      </c>
      <c r="AP237" s="149" t="s">
        <v>150</v>
      </c>
      <c r="AQ237" s="149" t="s">
        <v>218</v>
      </c>
      <c r="AR237" s="149" t="s">
        <v>1484</v>
      </c>
      <c r="AS237" s="149">
        <v>2050</v>
      </c>
      <c r="AU237" s="150"/>
      <c r="AV237" s="149" t="s">
        <v>158</v>
      </c>
      <c r="AW237" s="172" t="s">
        <v>168</v>
      </c>
      <c r="AX237" s="149" t="s">
        <v>158</v>
      </c>
      <c r="AY237" s="149" t="s">
        <v>154</v>
      </c>
      <c r="AZ237" s="149" t="s">
        <v>153</v>
      </c>
      <c r="BA237" s="149" t="s">
        <v>153</v>
      </c>
      <c r="BC237" s="150"/>
      <c r="BE237" s="173"/>
      <c r="BF237" s="150"/>
      <c r="BG237" s="283">
        <f t="shared" si="171"/>
        <v>0</v>
      </c>
      <c r="BH237" s="149">
        <f t="shared" si="172"/>
        <v>0</v>
      </c>
      <c r="BI237" s="149">
        <f t="shared" si="180"/>
        <v>0</v>
      </c>
      <c r="BJ237" s="280">
        <f t="shared" si="181"/>
        <v>0</v>
      </c>
      <c r="BK237" s="356">
        <f t="shared" si="173"/>
        <v>0</v>
      </c>
      <c r="BL237" s="149">
        <f t="shared" si="174"/>
        <v>0</v>
      </c>
      <c r="BM237" s="149">
        <f t="shared" si="182"/>
        <v>0</v>
      </c>
      <c r="BN237" s="278">
        <f t="shared" si="183"/>
        <v>0</v>
      </c>
      <c r="BO237" s="149">
        <f t="shared" si="175"/>
        <v>0</v>
      </c>
      <c r="BP237" s="149">
        <f t="shared" si="176"/>
        <v>0</v>
      </c>
      <c r="BQ237" s="149">
        <f t="shared" si="184"/>
        <v>0</v>
      </c>
      <c r="BR237" s="356">
        <f t="shared" si="177"/>
        <v>0</v>
      </c>
      <c r="BS237" s="149">
        <f t="shared" si="178"/>
        <v>0</v>
      </c>
      <c r="BT237" s="149">
        <f t="shared" si="185"/>
        <v>1</v>
      </c>
      <c r="BU237" s="356">
        <f t="shared" si="152"/>
        <v>0</v>
      </c>
      <c r="BV237" s="149">
        <f t="shared" si="153"/>
        <v>0</v>
      </c>
      <c r="BW237" s="113">
        <f t="shared" si="154"/>
        <v>0</v>
      </c>
      <c r="BX237" s="248">
        <f t="shared" si="155"/>
        <v>0</v>
      </c>
      <c r="BY237" s="175">
        <f t="shared" si="156"/>
        <v>0</v>
      </c>
      <c r="BZ237" s="356">
        <f t="shared" si="186"/>
        <v>0</v>
      </c>
      <c r="CA237" s="149">
        <f t="shared" si="187"/>
        <v>0</v>
      </c>
      <c r="CB237" s="149">
        <f t="shared" si="188"/>
        <v>1</v>
      </c>
      <c r="CC237" s="276">
        <f t="shared" si="189"/>
        <v>1</v>
      </c>
      <c r="CD237" s="248">
        <f t="shared" si="190"/>
        <v>1</v>
      </c>
      <c r="CE237" s="274">
        <f t="shared" si="179"/>
        <v>1</v>
      </c>
      <c r="CF237" s="356">
        <f t="shared" si="191"/>
        <v>0</v>
      </c>
      <c r="CG237" s="149">
        <f t="shared" si="192"/>
        <v>0</v>
      </c>
      <c r="CH237" s="150">
        <f t="shared" si="193"/>
        <v>0</v>
      </c>
      <c r="CI237" s="149">
        <f t="shared" si="157"/>
        <v>0</v>
      </c>
      <c r="CJ237" s="149">
        <f t="shared" si="158"/>
        <v>0</v>
      </c>
      <c r="CK237" s="149">
        <f t="shared" si="159"/>
        <v>1</v>
      </c>
      <c r="CL237" s="149">
        <f t="shared" si="160"/>
        <v>1</v>
      </c>
      <c r="CM237" s="149">
        <f t="shared" si="161"/>
        <v>1</v>
      </c>
      <c r="CN237" s="283">
        <f t="shared" si="194"/>
        <v>0</v>
      </c>
      <c r="CO237" s="149">
        <f t="shared" si="195"/>
        <v>1</v>
      </c>
      <c r="CP237" s="149">
        <f t="shared" si="196"/>
        <v>0</v>
      </c>
      <c r="CQ237" s="283" t="str">
        <f t="shared" si="162"/>
        <v/>
      </c>
      <c r="CR237" s="149" t="str">
        <f t="shared" si="163"/>
        <v xml:space="preserve"> 2050</v>
      </c>
      <c r="CS237" s="149">
        <f t="shared" si="164"/>
        <v>2050</v>
      </c>
      <c r="CT237" s="149">
        <v>0</v>
      </c>
      <c r="CU237" s="149">
        <v>1</v>
      </c>
      <c r="CV237" s="149">
        <v>0</v>
      </c>
      <c r="CW237" s="149">
        <v>1</v>
      </c>
      <c r="CX237" s="149">
        <v>0</v>
      </c>
      <c r="CY237" s="149">
        <v>0</v>
      </c>
      <c r="CZ237" s="149">
        <v>1</v>
      </c>
      <c r="DA237" s="149">
        <v>1</v>
      </c>
      <c r="DB237" s="149">
        <v>0</v>
      </c>
      <c r="DC237" s="149">
        <v>0</v>
      </c>
      <c r="DD237" s="149">
        <v>0</v>
      </c>
      <c r="DE237" s="149">
        <v>0</v>
      </c>
      <c r="DF237" s="149">
        <v>0</v>
      </c>
      <c r="DG237" s="149">
        <v>0</v>
      </c>
      <c r="DH237" s="149">
        <v>0</v>
      </c>
      <c r="DI237" s="149">
        <v>0</v>
      </c>
      <c r="DJ237" s="149">
        <v>1</v>
      </c>
      <c r="DK237" s="149">
        <v>1</v>
      </c>
      <c r="DL237" s="149">
        <v>1</v>
      </c>
      <c r="DM237" s="149">
        <v>0</v>
      </c>
      <c r="DN237" s="149">
        <v>1</v>
      </c>
      <c r="DO237" s="149">
        <v>1</v>
      </c>
      <c r="DP237" s="149">
        <v>0</v>
      </c>
      <c r="DQ237" s="149" t="s">
        <v>154</v>
      </c>
      <c r="DR237" s="149">
        <v>0</v>
      </c>
      <c r="DS237" s="149" t="s">
        <v>7859</v>
      </c>
      <c r="DT237" s="149" t="s">
        <v>160</v>
      </c>
      <c r="DU237" s="149" t="s">
        <v>154</v>
      </c>
      <c r="DV237" s="149" t="s">
        <v>154</v>
      </c>
      <c r="DW237" s="149" t="str">
        <f t="shared" si="165"/>
        <v>N</v>
      </c>
      <c r="DX237" s="149" t="str">
        <f t="shared" si="166"/>
        <v/>
      </c>
      <c r="DY237" s="149" t="str">
        <f t="shared" si="167"/>
        <v>Y</v>
      </c>
      <c r="DZ237" s="149" t="str">
        <f t="shared" si="168"/>
        <v>N</v>
      </c>
      <c r="EA237" s="149" t="str">
        <f t="shared" si="169"/>
        <v>No</v>
      </c>
      <c r="EC237" s="149">
        <f t="shared" si="170"/>
        <v>2050</v>
      </c>
    </row>
    <row r="238" spans="1:133" s="149" customFormat="1" ht="16.5" customHeight="1">
      <c r="A238" s="149">
        <v>235</v>
      </c>
      <c r="B238" s="149">
        <v>300</v>
      </c>
      <c r="C238" s="150" t="s">
        <v>1485</v>
      </c>
      <c r="D238" s="149" t="s">
        <v>599</v>
      </c>
      <c r="E238" s="149" t="s">
        <v>184</v>
      </c>
      <c r="F238" s="149" t="s">
        <v>175</v>
      </c>
      <c r="G238" s="149" t="s">
        <v>176</v>
      </c>
      <c r="H238" s="168" t="s">
        <v>1486</v>
      </c>
      <c r="I238" s="149" t="s">
        <v>1487</v>
      </c>
      <c r="J238" s="149">
        <v>0.06</v>
      </c>
      <c r="K238" s="149" t="s">
        <v>1488</v>
      </c>
      <c r="L238" s="149">
        <v>31822</v>
      </c>
      <c r="M238" s="150">
        <v>7</v>
      </c>
      <c r="N238" s="149" t="s">
        <v>154</v>
      </c>
      <c r="O238" s="149" t="s">
        <v>153</v>
      </c>
      <c r="P238" s="150" t="s">
        <v>153</v>
      </c>
      <c r="Q238" s="149" t="s">
        <v>154</v>
      </c>
      <c r="R238" s="149" t="s">
        <v>154</v>
      </c>
      <c r="S238" s="149" t="s">
        <v>153</v>
      </c>
      <c r="T238" s="149" t="s">
        <v>153</v>
      </c>
      <c r="U238" s="151" t="s">
        <v>153</v>
      </c>
      <c r="V238" s="149" t="s">
        <v>153</v>
      </c>
      <c r="W238" s="149" t="s">
        <v>153</v>
      </c>
      <c r="X238" s="152" t="s">
        <v>153</v>
      </c>
      <c r="Y238" s="149" t="s">
        <v>153</v>
      </c>
      <c r="Z238" s="149" t="s">
        <v>153</v>
      </c>
      <c r="AA238" s="150"/>
      <c r="AC238" s="149" t="s">
        <v>153</v>
      </c>
      <c r="AD238" s="149" t="s">
        <v>153</v>
      </c>
      <c r="AE238" s="149" t="s">
        <v>153</v>
      </c>
      <c r="AF238" s="149" t="s">
        <v>153</v>
      </c>
      <c r="AG238" s="149" t="s">
        <v>153</v>
      </c>
      <c r="AH238" s="150" t="s">
        <v>153</v>
      </c>
      <c r="AI238" s="149" t="s">
        <v>180</v>
      </c>
      <c r="AJ238" s="149" t="s">
        <v>154</v>
      </c>
      <c r="AK238" s="170" t="s">
        <v>153</v>
      </c>
      <c r="AL238" s="149">
        <v>2060</v>
      </c>
      <c r="AN238" s="150"/>
      <c r="AP238" s="149" t="s">
        <v>154</v>
      </c>
      <c r="AQ238" s="149" t="s">
        <v>153</v>
      </c>
      <c r="AR238" s="149" t="s">
        <v>153</v>
      </c>
      <c r="AU238" s="150"/>
      <c r="AV238" s="188" t="s">
        <v>168</v>
      </c>
      <c r="AW238" s="172" t="s">
        <v>153</v>
      </c>
      <c r="AX238" s="149" t="s">
        <v>153</v>
      </c>
      <c r="AY238" s="149" t="s">
        <v>154</v>
      </c>
      <c r="AZ238" s="149" t="s">
        <v>153</v>
      </c>
      <c r="BA238" s="149" t="s">
        <v>153</v>
      </c>
      <c r="BC238" s="150"/>
      <c r="BE238" s="173"/>
      <c r="BF238" s="150"/>
      <c r="BG238" s="283">
        <f t="shared" si="171"/>
        <v>0</v>
      </c>
      <c r="BH238" s="149">
        <f t="shared" si="172"/>
        <v>0</v>
      </c>
      <c r="BI238" s="149">
        <f t="shared" si="180"/>
        <v>0</v>
      </c>
      <c r="BJ238" s="280">
        <f t="shared" si="181"/>
        <v>0</v>
      </c>
      <c r="BK238" s="356">
        <f t="shared" si="173"/>
        <v>0</v>
      </c>
      <c r="BL238" s="149">
        <f t="shared" si="174"/>
        <v>0</v>
      </c>
      <c r="BM238" s="149">
        <f t="shared" si="182"/>
        <v>0</v>
      </c>
      <c r="BN238" s="278">
        <f t="shared" si="183"/>
        <v>0</v>
      </c>
      <c r="BO238" s="149">
        <f t="shared" si="175"/>
        <v>0</v>
      </c>
      <c r="BP238" s="149">
        <f t="shared" si="176"/>
        <v>0</v>
      </c>
      <c r="BQ238" s="149">
        <f t="shared" si="184"/>
        <v>0</v>
      </c>
      <c r="BR238" s="356">
        <f t="shared" si="177"/>
        <v>0</v>
      </c>
      <c r="BS238" s="149">
        <f t="shared" si="178"/>
        <v>0</v>
      </c>
      <c r="BT238" s="149">
        <f t="shared" si="185"/>
        <v>0</v>
      </c>
      <c r="BU238" s="356">
        <f t="shared" si="152"/>
        <v>0</v>
      </c>
      <c r="BV238" s="149">
        <f t="shared" si="153"/>
        <v>0</v>
      </c>
      <c r="BW238" s="113">
        <f t="shared" si="154"/>
        <v>0</v>
      </c>
      <c r="BX238" s="248">
        <f t="shared" si="155"/>
        <v>1</v>
      </c>
      <c r="BY238" s="175">
        <f t="shared" si="156"/>
        <v>0</v>
      </c>
      <c r="BZ238" s="356">
        <f t="shared" si="186"/>
        <v>0</v>
      </c>
      <c r="CA238" s="149">
        <f t="shared" si="187"/>
        <v>0</v>
      </c>
      <c r="CB238" s="149">
        <f t="shared" si="188"/>
        <v>0</v>
      </c>
      <c r="CC238" s="276">
        <f t="shared" si="189"/>
        <v>0</v>
      </c>
      <c r="CD238" s="248">
        <f t="shared" si="190"/>
        <v>1</v>
      </c>
      <c r="CE238" s="274">
        <f t="shared" si="179"/>
        <v>0</v>
      </c>
      <c r="CF238" s="356">
        <f t="shared" si="191"/>
        <v>0</v>
      </c>
      <c r="CG238" s="149">
        <f t="shared" si="192"/>
        <v>0</v>
      </c>
      <c r="CH238" s="150">
        <f t="shared" si="193"/>
        <v>0</v>
      </c>
      <c r="CI238" s="149">
        <f t="shared" si="157"/>
        <v>0</v>
      </c>
      <c r="CJ238" s="149">
        <f t="shared" si="158"/>
        <v>0</v>
      </c>
      <c r="CK238" s="149">
        <f t="shared" si="159"/>
        <v>0</v>
      </c>
      <c r="CL238" s="149">
        <f t="shared" si="160"/>
        <v>0</v>
      </c>
      <c r="CM238" s="149">
        <f t="shared" si="161"/>
        <v>0</v>
      </c>
      <c r="CN238" s="283">
        <f t="shared" si="194"/>
        <v>0</v>
      </c>
      <c r="CO238" s="149">
        <f t="shared" si="195"/>
        <v>0</v>
      </c>
      <c r="CP238" s="149">
        <f t="shared" si="196"/>
        <v>1</v>
      </c>
      <c r="CQ238" s="283" t="str">
        <f t="shared" si="162"/>
        <v/>
      </c>
      <c r="CR238" s="149" t="str">
        <f t="shared" si="163"/>
        <v xml:space="preserve"> </v>
      </c>
      <c r="CS238" s="149">
        <f t="shared" si="164"/>
        <v>0</v>
      </c>
      <c r="CT238" s="149">
        <v>0</v>
      </c>
      <c r="CU238" s="149">
        <v>0</v>
      </c>
      <c r="CV238" s="149">
        <v>0</v>
      </c>
      <c r="CW238" s="149">
        <v>0</v>
      </c>
      <c r="CX238" s="149">
        <v>0</v>
      </c>
      <c r="CY238" s="149">
        <v>0</v>
      </c>
      <c r="CZ238" s="149">
        <v>0</v>
      </c>
      <c r="DA238" s="149">
        <v>0</v>
      </c>
      <c r="DB238" s="149">
        <v>0</v>
      </c>
      <c r="DC238" s="149">
        <v>0</v>
      </c>
      <c r="DD238" s="149">
        <v>0</v>
      </c>
      <c r="DE238" s="149">
        <v>0</v>
      </c>
      <c r="DF238" s="149">
        <v>0</v>
      </c>
      <c r="DG238" s="149">
        <v>0</v>
      </c>
      <c r="DH238" s="149">
        <v>0</v>
      </c>
      <c r="DI238" s="149">
        <v>0</v>
      </c>
      <c r="DJ238" s="149">
        <v>0</v>
      </c>
      <c r="DK238" s="149">
        <v>0</v>
      </c>
      <c r="DL238" s="149">
        <v>0</v>
      </c>
      <c r="DM238" s="149">
        <v>0</v>
      </c>
      <c r="DN238" s="149">
        <v>0</v>
      </c>
      <c r="DO238" s="149">
        <v>0</v>
      </c>
      <c r="DP238" s="149">
        <v>0</v>
      </c>
      <c r="DQ238" s="149" t="s">
        <v>154</v>
      </c>
      <c r="DR238" s="149">
        <v>0</v>
      </c>
      <c r="DS238" s="149" t="s">
        <v>154</v>
      </c>
      <c r="DT238" s="149" t="s">
        <v>180</v>
      </c>
      <c r="DU238" s="149" t="s">
        <v>3005</v>
      </c>
      <c r="DV238" s="149">
        <v>0</v>
      </c>
      <c r="DW238" s="149" t="str">
        <f t="shared" si="165"/>
        <v>N</v>
      </c>
      <c r="DX238" s="149" t="str">
        <f t="shared" si="166"/>
        <v/>
      </c>
      <c r="DY238" s="149" t="str">
        <f t="shared" si="167"/>
        <v>N</v>
      </c>
      <c r="DZ238" s="149" t="str">
        <f t="shared" si="168"/>
        <v>N</v>
      </c>
      <c r="EA238" s="149" t="str">
        <f t="shared" si="169"/>
        <v>Not Specified</v>
      </c>
      <c r="EC238" s="149">
        <f t="shared" si="170"/>
        <v>0</v>
      </c>
    </row>
    <row r="239" spans="1:133" s="149" customFormat="1" ht="16.5" customHeight="1">
      <c r="A239" s="149">
        <v>236</v>
      </c>
      <c r="B239" s="149">
        <v>254</v>
      </c>
      <c r="C239" s="150" t="s">
        <v>1489</v>
      </c>
      <c r="D239" s="149" t="s">
        <v>620</v>
      </c>
      <c r="E239" s="149" t="s">
        <v>229</v>
      </c>
      <c r="F239" s="149" t="s">
        <v>145</v>
      </c>
      <c r="G239" s="149" t="s">
        <v>146</v>
      </c>
      <c r="H239" s="168" t="s">
        <v>1490</v>
      </c>
      <c r="I239" s="149" t="s">
        <v>1491</v>
      </c>
      <c r="J239" s="149">
        <v>0</v>
      </c>
      <c r="K239" s="149" t="s">
        <v>1492</v>
      </c>
      <c r="L239" s="149">
        <v>22453</v>
      </c>
      <c r="M239" s="150">
        <v>31</v>
      </c>
      <c r="N239" s="149" t="s">
        <v>154</v>
      </c>
      <c r="O239" s="149" t="s">
        <v>153</v>
      </c>
      <c r="P239" s="150" t="s">
        <v>153</v>
      </c>
      <c r="Q239" s="149" t="s">
        <v>154</v>
      </c>
      <c r="R239" s="149" t="s">
        <v>154</v>
      </c>
      <c r="S239" s="149" t="s">
        <v>153</v>
      </c>
      <c r="T239" s="149" t="s">
        <v>153</v>
      </c>
      <c r="U239" s="151" t="s">
        <v>153</v>
      </c>
      <c r="V239" s="149" t="s">
        <v>153</v>
      </c>
      <c r="W239" s="149" t="s">
        <v>153</v>
      </c>
      <c r="X239" s="152" t="s">
        <v>153</v>
      </c>
      <c r="Y239" s="149" t="s">
        <v>153</v>
      </c>
      <c r="Z239" s="149" t="s">
        <v>153</v>
      </c>
      <c r="AA239" s="150"/>
      <c r="AC239" s="149" t="s">
        <v>167</v>
      </c>
      <c r="AD239" s="149" t="s">
        <v>6</v>
      </c>
      <c r="AE239" s="149" t="s">
        <v>157</v>
      </c>
      <c r="AF239" s="149" t="s">
        <v>157</v>
      </c>
      <c r="AG239" s="149" t="s">
        <v>157</v>
      </c>
      <c r="AH239" s="150" t="s">
        <v>218</v>
      </c>
      <c r="AJ239" s="149" t="s">
        <v>154</v>
      </c>
      <c r="AK239" s="170" t="s">
        <v>153</v>
      </c>
      <c r="AN239" s="150"/>
      <c r="AO239" s="149" t="s">
        <v>219</v>
      </c>
      <c r="AP239" s="149" t="s">
        <v>150</v>
      </c>
      <c r="AQ239" s="149" t="s">
        <v>218</v>
      </c>
      <c r="AR239" s="149" t="s">
        <v>1493</v>
      </c>
      <c r="AS239" s="149">
        <v>2050</v>
      </c>
      <c r="AU239" s="150"/>
      <c r="AV239" s="149" t="s">
        <v>157</v>
      </c>
      <c r="AW239" s="172" t="s">
        <v>168</v>
      </c>
      <c r="AX239" s="149" t="s">
        <v>158</v>
      </c>
      <c r="AY239" s="149" t="s">
        <v>154</v>
      </c>
      <c r="AZ239" s="149" t="s">
        <v>153</v>
      </c>
      <c r="BA239" s="149" t="s">
        <v>153</v>
      </c>
      <c r="BC239" s="150"/>
      <c r="BE239" s="173"/>
      <c r="BF239" s="150"/>
      <c r="BG239" s="283">
        <f t="shared" si="171"/>
        <v>0</v>
      </c>
      <c r="BH239" s="149">
        <f t="shared" si="172"/>
        <v>0</v>
      </c>
      <c r="BI239" s="149">
        <f t="shared" si="180"/>
        <v>0</v>
      </c>
      <c r="BJ239" s="280">
        <f t="shared" si="181"/>
        <v>0</v>
      </c>
      <c r="BK239" s="356">
        <f t="shared" si="173"/>
        <v>0</v>
      </c>
      <c r="BL239" s="149">
        <f t="shared" si="174"/>
        <v>0</v>
      </c>
      <c r="BM239" s="149">
        <f t="shared" si="182"/>
        <v>0</v>
      </c>
      <c r="BN239" s="278">
        <f t="shared" si="183"/>
        <v>0</v>
      </c>
      <c r="BO239" s="149">
        <f t="shared" si="175"/>
        <v>0</v>
      </c>
      <c r="BP239" s="149">
        <f t="shared" si="176"/>
        <v>0</v>
      </c>
      <c r="BQ239" s="149">
        <f t="shared" si="184"/>
        <v>0</v>
      </c>
      <c r="BR239" s="356">
        <f t="shared" si="177"/>
        <v>0</v>
      </c>
      <c r="BS239" s="149">
        <f t="shared" si="178"/>
        <v>0</v>
      </c>
      <c r="BT239" s="149">
        <f t="shared" si="185"/>
        <v>1</v>
      </c>
      <c r="BU239" s="356">
        <f t="shared" si="152"/>
        <v>0</v>
      </c>
      <c r="BV239" s="149">
        <f t="shared" si="153"/>
        <v>0</v>
      </c>
      <c r="BW239" s="113">
        <f t="shared" si="154"/>
        <v>0</v>
      </c>
      <c r="BX239" s="248">
        <f t="shared" si="155"/>
        <v>0</v>
      </c>
      <c r="BY239" s="175">
        <f t="shared" si="156"/>
        <v>0</v>
      </c>
      <c r="BZ239" s="356">
        <f t="shared" si="186"/>
        <v>0</v>
      </c>
      <c r="CA239" s="149">
        <f t="shared" si="187"/>
        <v>0</v>
      </c>
      <c r="CB239" s="149">
        <f t="shared" si="188"/>
        <v>1</v>
      </c>
      <c r="CC239" s="276">
        <f t="shared" si="189"/>
        <v>1</v>
      </c>
      <c r="CD239" s="248">
        <f t="shared" si="190"/>
        <v>1</v>
      </c>
      <c r="CE239" s="274">
        <f t="shared" si="179"/>
        <v>1</v>
      </c>
      <c r="CF239" s="356">
        <f t="shared" si="191"/>
        <v>0</v>
      </c>
      <c r="CG239" s="149">
        <f t="shared" si="192"/>
        <v>0</v>
      </c>
      <c r="CH239" s="150">
        <f t="shared" si="193"/>
        <v>0</v>
      </c>
      <c r="CI239" s="149">
        <f t="shared" si="157"/>
        <v>0</v>
      </c>
      <c r="CJ239" s="149">
        <f t="shared" si="158"/>
        <v>0</v>
      </c>
      <c r="CK239" s="149">
        <f t="shared" si="159"/>
        <v>1</v>
      </c>
      <c r="CL239" s="149">
        <f t="shared" si="160"/>
        <v>1</v>
      </c>
      <c r="CM239" s="149">
        <f t="shared" si="161"/>
        <v>1</v>
      </c>
      <c r="CN239" s="283">
        <f t="shared" si="194"/>
        <v>1</v>
      </c>
      <c r="CO239" s="149">
        <f t="shared" si="195"/>
        <v>0</v>
      </c>
      <c r="CP239" s="149">
        <f t="shared" si="196"/>
        <v>0</v>
      </c>
      <c r="CQ239" s="283" t="str">
        <f t="shared" si="162"/>
        <v/>
      </c>
      <c r="CR239" s="149" t="str">
        <f t="shared" si="163"/>
        <v xml:space="preserve"> 2050</v>
      </c>
      <c r="CS239" s="149">
        <f t="shared" si="164"/>
        <v>2050</v>
      </c>
      <c r="CT239" s="149">
        <v>1</v>
      </c>
      <c r="CU239" s="149">
        <v>0</v>
      </c>
      <c r="CV239" s="149">
        <v>0</v>
      </c>
      <c r="CW239" s="149">
        <v>1</v>
      </c>
      <c r="CX239" s="149">
        <v>0</v>
      </c>
      <c r="CY239" s="149">
        <v>0</v>
      </c>
      <c r="CZ239" s="149">
        <v>1</v>
      </c>
      <c r="DA239" s="149">
        <v>1</v>
      </c>
      <c r="DB239" s="149">
        <v>0</v>
      </c>
      <c r="DC239" s="149">
        <v>0</v>
      </c>
      <c r="DD239" s="149">
        <v>0</v>
      </c>
      <c r="DE239" s="149">
        <v>0</v>
      </c>
      <c r="DF239" s="149">
        <v>0</v>
      </c>
      <c r="DG239" s="149">
        <v>0</v>
      </c>
      <c r="DH239" s="149">
        <v>0</v>
      </c>
      <c r="DI239" s="149">
        <v>0</v>
      </c>
      <c r="DJ239" s="149">
        <v>1</v>
      </c>
      <c r="DK239" s="149">
        <v>1</v>
      </c>
      <c r="DL239" s="149">
        <v>1</v>
      </c>
      <c r="DM239" s="149">
        <v>1</v>
      </c>
      <c r="DN239" s="149">
        <v>0</v>
      </c>
      <c r="DO239" s="149">
        <v>1</v>
      </c>
      <c r="DP239" s="149">
        <v>1</v>
      </c>
      <c r="DQ239" s="149" t="s">
        <v>154</v>
      </c>
      <c r="DR239" s="149">
        <v>0</v>
      </c>
      <c r="DS239" s="149" t="s">
        <v>7859</v>
      </c>
      <c r="DT239" s="149" t="s">
        <v>160</v>
      </c>
      <c r="DU239" s="149" t="s">
        <v>150</v>
      </c>
      <c r="DV239" s="149" t="s">
        <v>150</v>
      </c>
      <c r="DW239" s="149" t="str">
        <f t="shared" si="165"/>
        <v>N</v>
      </c>
      <c r="DX239" s="149" t="str">
        <f t="shared" si="166"/>
        <v/>
      </c>
      <c r="DY239" s="149" t="str">
        <f t="shared" si="167"/>
        <v>Y</v>
      </c>
      <c r="DZ239" s="149" t="str">
        <f t="shared" si="168"/>
        <v>N</v>
      </c>
      <c r="EA239" s="149" t="str">
        <f t="shared" si="169"/>
        <v>Yes</v>
      </c>
      <c r="EC239" s="149">
        <f t="shared" si="170"/>
        <v>2050</v>
      </c>
    </row>
    <row r="240" spans="1:133" s="149" customFormat="1" ht="16.5" customHeight="1">
      <c r="A240" s="149">
        <v>237</v>
      </c>
      <c r="B240" s="149">
        <v>257</v>
      </c>
      <c r="C240" s="150" t="s">
        <v>1494</v>
      </c>
      <c r="D240" s="149" t="s">
        <v>1074</v>
      </c>
      <c r="E240" s="149" t="s">
        <v>735</v>
      </c>
      <c r="F240" s="149" t="s">
        <v>245</v>
      </c>
      <c r="G240" s="149" t="s">
        <v>246</v>
      </c>
      <c r="H240" s="168" t="s">
        <v>1495</v>
      </c>
      <c r="I240" s="149" t="s">
        <v>1496</v>
      </c>
      <c r="J240" s="149">
        <v>-0.037</v>
      </c>
      <c r="K240" s="149" t="s">
        <v>1497</v>
      </c>
      <c r="L240" s="149">
        <v>413000</v>
      </c>
      <c r="M240" s="150">
        <v>27</v>
      </c>
      <c r="N240" s="149" t="s">
        <v>154</v>
      </c>
      <c r="O240" s="149" t="s">
        <v>153</v>
      </c>
      <c r="P240" s="150" t="s">
        <v>153</v>
      </c>
      <c r="Q240" s="149" t="s">
        <v>150</v>
      </c>
      <c r="R240" s="149" t="s">
        <v>150</v>
      </c>
      <c r="S240" s="149" t="s">
        <v>151</v>
      </c>
      <c r="T240" s="149" t="s">
        <v>353</v>
      </c>
      <c r="U240" s="151">
        <v>2032</v>
      </c>
      <c r="V240" s="149" t="s">
        <v>151</v>
      </c>
      <c r="W240" s="149" t="s">
        <v>353</v>
      </c>
      <c r="X240" s="152">
        <v>2045</v>
      </c>
      <c r="Y240" s="149" t="s">
        <v>150</v>
      </c>
      <c r="Z240" s="149" t="s">
        <v>151</v>
      </c>
      <c r="AA240" s="150">
        <v>2045</v>
      </c>
      <c r="AC240" s="149" t="s">
        <v>167</v>
      </c>
      <c r="AD240" s="149" t="s">
        <v>6</v>
      </c>
      <c r="AE240" s="149" t="s">
        <v>157</v>
      </c>
      <c r="AF240" s="149" t="s">
        <v>157</v>
      </c>
      <c r="AG240" s="149" t="s">
        <v>157</v>
      </c>
      <c r="AH240" s="150" t="s">
        <v>218</v>
      </c>
      <c r="AJ240" s="149" t="s">
        <v>154</v>
      </c>
      <c r="AK240" s="170" t="s">
        <v>153</v>
      </c>
      <c r="AN240" s="150"/>
      <c r="AO240" s="149" t="s">
        <v>219</v>
      </c>
      <c r="AP240" s="149" t="s">
        <v>150</v>
      </c>
      <c r="AQ240" s="149" t="s">
        <v>218</v>
      </c>
      <c r="AR240" s="149" t="s">
        <v>1498</v>
      </c>
      <c r="AS240" s="149">
        <v>2045</v>
      </c>
      <c r="AU240" s="150"/>
      <c r="AV240" s="149" t="s">
        <v>168</v>
      </c>
      <c r="AW240" s="172" t="s">
        <v>168</v>
      </c>
      <c r="AX240" s="149" t="s">
        <v>158</v>
      </c>
      <c r="AY240" s="149" t="s">
        <v>154</v>
      </c>
      <c r="AZ240" s="149" t="s">
        <v>153</v>
      </c>
      <c r="BA240" s="149" t="s">
        <v>153</v>
      </c>
      <c r="BC240" s="150"/>
      <c r="BE240" s="173"/>
      <c r="BF240" s="150"/>
      <c r="BG240" s="283">
        <f t="shared" si="171"/>
        <v>0</v>
      </c>
      <c r="BH240" s="149">
        <f t="shared" si="172"/>
        <v>0</v>
      </c>
      <c r="BI240" s="149">
        <f t="shared" si="180"/>
        <v>0</v>
      </c>
      <c r="BJ240" s="280">
        <f t="shared" si="181"/>
        <v>0</v>
      </c>
      <c r="BK240" s="356">
        <f t="shared" si="173"/>
        <v>0</v>
      </c>
      <c r="BL240" s="149">
        <f t="shared" si="174"/>
        <v>0</v>
      </c>
      <c r="BM240" s="149">
        <f t="shared" si="182"/>
        <v>1</v>
      </c>
      <c r="BN240" s="278">
        <f t="shared" si="183"/>
        <v>1</v>
      </c>
      <c r="BO240" s="149">
        <f t="shared" si="175"/>
        <v>0</v>
      </c>
      <c r="BP240" s="149">
        <f t="shared" si="176"/>
        <v>0</v>
      </c>
      <c r="BQ240" s="149">
        <f t="shared" si="184"/>
        <v>1</v>
      </c>
      <c r="BR240" s="356">
        <f t="shared" si="177"/>
        <v>0</v>
      </c>
      <c r="BS240" s="149">
        <f t="shared" si="178"/>
        <v>0</v>
      </c>
      <c r="BT240" s="149">
        <f t="shared" si="185"/>
        <v>1</v>
      </c>
      <c r="BU240" s="356">
        <f t="shared" si="152"/>
        <v>0</v>
      </c>
      <c r="BV240" s="149">
        <f t="shared" si="153"/>
        <v>0</v>
      </c>
      <c r="BW240" s="113">
        <f t="shared" si="154"/>
        <v>0</v>
      </c>
      <c r="BX240" s="248">
        <f t="shared" si="155"/>
        <v>0</v>
      </c>
      <c r="BY240" s="175">
        <f t="shared" si="156"/>
        <v>0</v>
      </c>
      <c r="BZ240" s="356">
        <f t="shared" si="186"/>
        <v>0</v>
      </c>
      <c r="CA240" s="149">
        <f t="shared" si="187"/>
        <v>0</v>
      </c>
      <c r="CB240" s="149">
        <f t="shared" si="188"/>
        <v>1</v>
      </c>
      <c r="CC240" s="276">
        <f t="shared" si="189"/>
        <v>1</v>
      </c>
      <c r="CD240" s="248">
        <f t="shared" si="190"/>
        <v>1</v>
      </c>
      <c r="CE240" s="274">
        <f t="shared" si="179"/>
        <v>1</v>
      </c>
      <c r="CF240" s="356">
        <f t="shared" si="191"/>
        <v>0</v>
      </c>
      <c r="CG240" s="149">
        <f t="shared" si="192"/>
        <v>0</v>
      </c>
      <c r="CH240" s="150">
        <f t="shared" si="193"/>
        <v>0</v>
      </c>
      <c r="CI240" s="149">
        <f t="shared" si="157"/>
        <v>0</v>
      </c>
      <c r="CJ240" s="149">
        <f t="shared" si="158"/>
        <v>0</v>
      </c>
      <c r="CK240" s="149">
        <f t="shared" si="159"/>
        <v>2</v>
      </c>
      <c r="CL240" s="149">
        <f t="shared" si="160"/>
        <v>2</v>
      </c>
      <c r="CM240" s="149">
        <f t="shared" si="161"/>
        <v>1</v>
      </c>
      <c r="CN240" s="283">
        <f t="shared" si="194"/>
        <v>0</v>
      </c>
      <c r="CO240" s="149">
        <f t="shared" si="195"/>
        <v>0</v>
      </c>
      <c r="CP240" s="149">
        <f t="shared" si="196"/>
        <v>1</v>
      </c>
      <c r="CQ240" s="283" t="str">
        <f t="shared" si="162"/>
        <v/>
      </c>
      <c r="CR240" s="149" t="str">
        <f t="shared" si="163"/>
        <v>2045 2045</v>
      </c>
      <c r="CS240" s="149">
        <f t="shared" si="164"/>
        <v>2045</v>
      </c>
      <c r="CT240" s="149">
        <v>0</v>
      </c>
      <c r="CU240" s="149">
        <v>0</v>
      </c>
      <c r="CV240" s="149">
        <v>0</v>
      </c>
      <c r="CW240" s="149">
        <v>0</v>
      </c>
      <c r="CX240" s="149">
        <v>0</v>
      </c>
      <c r="CY240" s="149">
        <v>0</v>
      </c>
      <c r="CZ240" s="149">
        <v>1</v>
      </c>
      <c r="DA240" s="149">
        <v>1</v>
      </c>
      <c r="DB240" s="149">
        <v>0</v>
      </c>
      <c r="DC240" s="149">
        <v>1</v>
      </c>
      <c r="DD240" s="149">
        <v>0</v>
      </c>
      <c r="DE240" s="149">
        <v>1</v>
      </c>
      <c r="DF240" s="149">
        <v>0</v>
      </c>
      <c r="DG240" s="149">
        <v>0</v>
      </c>
      <c r="DH240" s="149">
        <v>0</v>
      </c>
      <c r="DI240" s="149">
        <v>0</v>
      </c>
      <c r="DJ240" s="149">
        <v>1</v>
      </c>
      <c r="DK240" s="149">
        <v>0</v>
      </c>
      <c r="DL240" s="149">
        <v>1</v>
      </c>
      <c r="DM240" s="149">
        <v>0</v>
      </c>
      <c r="DN240" s="149">
        <v>0</v>
      </c>
      <c r="DO240" s="149">
        <v>1</v>
      </c>
      <c r="DP240" s="149">
        <v>0</v>
      </c>
      <c r="DQ240" s="149" t="s">
        <v>154</v>
      </c>
      <c r="DR240" s="149" t="s">
        <v>157</v>
      </c>
      <c r="DS240" s="149" t="s">
        <v>7859</v>
      </c>
      <c r="DT240" s="149" t="s">
        <v>154</v>
      </c>
      <c r="DU240" s="149">
        <v>0</v>
      </c>
      <c r="DV240" s="149" t="s">
        <v>3005</v>
      </c>
      <c r="DW240" s="149" t="str">
        <f t="shared" si="165"/>
        <v>Y</v>
      </c>
      <c r="DX240" s="149" t="str">
        <f t="shared" si="166"/>
        <v>Targets set</v>
      </c>
      <c r="DY240" s="149" t="str">
        <f t="shared" si="167"/>
        <v>Y</v>
      </c>
      <c r="DZ240" s="149" t="str">
        <f t="shared" si="168"/>
        <v>N</v>
      </c>
      <c r="EA240" s="149" t="str">
        <f t="shared" si="169"/>
        <v>Not Specified</v>
      </c>
      <c r="EC240" s="149">
        <f t="shared" si="170"/>
        <v>2045</v>
      </c>
    </row>
    <row r="241" spans="1:133" s="149" customFormat="1" ht="16.5" customHeight="1">
      <c r="A241" s="149">
        <v>238</v>
      </c>
      <c r="B241" s="149">
        <v>227</v>
      </c>
      <c r="C241" s="150" t="s">
        <v>1499</v>
      </c>
      <c r="D241" s="149" t="s">
        <v>415</v>
      </c>
      <c r="E241" s="149" t="s">
        <v>244</v>
      </c>
      <c r="F241" s="149" t="s">
        <v>245</v>
      </c>
      <c r="G241" s="149" t="s">
        <v>246</v>
      </c>
      <c r="H241" s="168" t="s">
        <v>1500</v>
      </c>
      <c r="I241" s="149" t="s">
        <v>1501</v>
      </c>
      <c r="J241" s="149">
        <v>-0.232</v>
      </c>
      <c r="K241" s="149" t="s">
        <v>1502</v>
      </c>
      <c r="L241" s="149">
        <v>108167</v>
      </c>
      <c r="M241" s="150">
        <v>3</v>
      </c>
      <c r="N241" s="149" t="s">
        <v>154</v>
      </c>
      <c r="O241" s="149" t="s">
        <v>153</v>
      </c>
      <c r="P241" s="150" t="s">
        <v>153</v>
      </c>
      <c r="Q241" s="149" t="s">
        <v>154</v>
      </c>
      <c r="R241" s="149" t="s">
        <v>154</v>
      </c>
      <c r="S241" s="149" t="s">
        <v>153</v>
      </c>
      <c r="T241" s="149" t="s">
        <v>153</v>
      </c>
      <c r="U241" s="151" t="s">
        <v>153</v>
      </c>
      <c r="V241" s="149" t="s">
        <v>153</v>
      </c>
      <c r="W241" s="149" t="s">
        <v>153</v>
      </c>
      <c r="X241" s="152" t="s">
        <v>153</v>
      </c>
      <c r="Y241" s="149" t="s">
        <v>153</v>
      </c>
      <c r="Z241" s="149" t="s">
        <v>153</v>
      </c>
      <c r="AA241" s="150"/>
      <c r="AC241" s="149" t="s">
        <v>202</v>
      </c>
      <c r="AD241" s="149" t="s">
        <v>5</v>
      </c>
      <c r="AE241" s="149" t="s">
        <v>157</v>
      </c>
      <c r="AF241" s="149" t="s">
        <v>157</v>
      </c>
      <c r="AG241" s="149" t="s">
        <v>158</v>
      </c>
      <c r="AH241" s="150" t="s">
        <v>159</v>
      </c>
      <c r="AI241" s="149" t="s">
        <v>160</v>
      </c>
      <c r="AJ241" s="149" t="s">
        <v>150</v>
      </c>
      <c r="AK241" s="170" t="s">
        <v>1503</v>
      </c>
      <c r="AL241" s="149">
        <v>2039</v>
      </c>
      <c r="AN241" s="150"/>
      <c r="AP241" s="149" t="s">
        <v>154</v>
      </c>
      <c r="AQ241" s="149" t="s">
        <v>153</v>
      </c>
      <c r="AR241" s="149" t="s">
        <v>153</v>
      </c>
      <c r="AU241" s="150"/>
      <c r="AV241" s="149" t="s">
        <v>157</v>
      </c>
      <c r="AW241" s="172" t="s">
        <v>168</v>
      </c>
      <c r="AX241" s="149" t="s">
        <v>158</v>
      </c>
      <c r="AY241" s="149" t="s">
        <v>154</v>
      </c>
      <c r="AZ241" s="149" t="s">
        <v>153</v>
      </c>
      <c r="BA241" s="149" t="s">
        <v>153</v>
      </c>
      <c r="BC241" s="150"/>
      <c r="BE241" s="173"/>
      <c r="BF241" s="150"/>
      <c r="BG241" s="283">
        <f t="shared" si="171"/>
        <v>0</v>
      </c>
      <c r="BH241" s="149">
        <f t="shared" si="172"/>
        <v>0</v>
      </c>
      <c r="BI241" s="149">
        <f t="shared" si="180"/>
        <v>0</v>
      </c>
      <c r="BJ241" s="280">
        <f t="shared" si="181"/>
        <v>0</v>
      </c>
      <c r="BK241" s="356">
        <f t="shared" si="173"/>
        <v>0</v>
      </c>
      <c r="BL241" s="149">
        <f t="shared" si="174"/>
        <v>0</v>
      </c>
      <c r="BM241" s="149">
        <f t="shared" si="182"/>
        <v>0</v>
      </c>
      <c r="BN241" s="278">
        <f t="shared" si="183"/>
        <v>0</v>
      </c>
      <c r="BO241" s="149">
        <f t="shared" si="175"/>
        <v>0</v>
      </c>
      <c r="BP241" s="149">
        <f t="shared" si="176"/>
        <v>0</v>
      </c>
      <c r="BQ241" s="149">
        <f t="shared" si="184"/>
        <v>0</v>
      </c>
      <c r="BR241" s="356">
        <f t="shared" si="177"/>
        <v>0</v>
      </c>
      <c r="BS241" s="149">
        <f t="shared" si="178"/>
        <v>0</v>
      </c>
      <c r="BT241" s="149">
        <f t="shared" si="185"/>
        <v>0</v>
      </c>
      <c r="BU241" s="356">
        <f t="shared" si="152"/>
        <v>0</v>
      </c>
      <c r="BV241" s="149">
        <f t="shared" si="153"/>
        <v>0</v>
      </c>
      <c r="BW241" s="113">
        <f t="shared" si="154"/>
        <v>1</v>
      </c>
      <c r="BX241" s="248">
        <f t="shared" si="155"/>
        <v>0</v>
      </c>
      <c r="BY241" s="175">
        <f t="shared" si="156"/>
        <v>1</v>
      </c>
      <c r="BZ241" s="356">
        <f t="shared" si="186"/>
        <v>0</v>
      </c>
      <c r="CA241" s="149">
        <f t="shared" si="187"/>
        <v>0</v>
      </c>
      <c r="CB241" s="149">
        <f t="shared" si="188"/>
        <v>0</v>
      </c>
      <c r="CC241" s="276">
        <f t="shared" si="189"/>
        <v>0</v>
      </c>
      <c r="CD241" s="248">
        <f t="shared" si="190"/>
        <v>0</v>
      </c>
      <c r="CE241" s="274">
        <f t="shared" si="179"/>
        <v>1</v>
      </c>
      <c r="CF241" s="356">
        <f t="shared" si="191"/>
        <v>0</v>
      </c>
      <c r="CG241" s="149">
        <f t="shared" si="192"/>
        <v>0</v>
      </c>
      <c r="CH241" s="150">
        <f t="shared" si="193"/>
        <v>0</v>
      </c>
      <c r="CI241" s="149">
        <f t="shared" si="157"/>
        <v>0</v>
      </c>
      <c r="CJ241" s="149">
        <f t="shared" si="158"/>
        <v>0</v>
      </c>
      <c r="CK241" s="149">
        <f t="shared" si="159"/>
        <v>1</v>
      </c>
      <c r="CL241" s="149">
        <f t="shared" si="160"/>
        <v>1</v>
      </c>
      <c r="CM241" s="149">
        <f t="shared" si="161"/>
        <v>1</v>
      </c>
      <c r="CN241" s="283">
        <f t="shared" si="194"/>
        <v>1</v>
      </c>
      <c r="CO241" s="149">
        <f t="shared" si="195"/>
        <v>0</v>
      </c>
      <c r="CP241" s="149">
        <f t="shared" si="196"/>
        <v>0</v>
      </c>
      <c r="CQ241" s="283" t="str">
        <f t="shared" si="162"/>
        <v/>
      </c>
      <c r="CR241" s="149" t="str">
        <f t="shared" si="163"/>
        <v xml:space="preserve"> </v>
      </c>
      <c r="CS241" s="149">
        <f t="shared" si="164"/>
        <v>0</v>
      </c>
      <c r="CT241" s="149">
        <v>0</v>
      </c>
      <c r="CU241" s="149">
        <v>0</v>
      </c>
      <c r="CV241" s="149">
        <v>1</v>
      </c>
      <c r="CW241" s="149">
        <v>1</v>
      </c>
      <c r="CX241" s="149">
        <v>0</v>
      </c>
      <c r="CY241" s="149">
        <v>0</v>
      </c>
      <c r="CZ241" s="149">
        <v>0</v>
      </c>
      <c r="DA241" s="149">
        <v>0</v>
      </c>
      <c r="DB241" s="149">
        <v>0</v>
      </c>
      <c r="DC241" s="149">
        <v>0</v>
      </c>
      <c r="DD241" s="149">
        <v>0</v>
      </c>
      <c r="DE241" s="149">
        <v>0</v>
      </c>
      <c r="DF241" s="149">
        <v>0</v>
      </c>
      <c r="DG241" s="149">
        <v>0</v>
      </c>
      <c r="DH241" s="149">
        <v>0</v>
      </c>
      <c r="DI241" s="149">
        <v>0</v>
      </c>
      <c r="DJ241" s="149">
        <v>1</v>
      </c>
      <c r="DK241" s="149">
        <v>0</v>
      </c>
      <c r="DL241" s="149">
        <v>1</v>
      </c>
      <c r="DM241" s="149">
        <v>0</v>
      </c>
      <c r="DN241" s="149">
        <v>0</v>
      </c>
      <c r="DO241" s="149">
        <v>1</v>
      </c>
      <c r="DP241" s="149">
        <v>0</v>
      </c>
      <c r="DQ241" s="149" t="s">
        <v>154</v>
      </c>
      <c r="DR241" s="149">
        <v>0</v>
      </c>
      <c r="DS241" s="149" t="s">
        <v>154</v>
      </c>
      <c r="DT241" s="149" t="s">
        <v>7857</v>
      </c>
      <c r="DU241" s="149" t="s">
        <v>3005</v>
      </c>
      <c r="DV241" s="149">
        <v>0</v>
      </c>
      <c r="DW241" s="149" t="str">
        <f t="shared" si="165"/>
        <v>N</v>
      </c>
      <c r="DX241" s="149" t="str">
        <f t="shared" si="166"/>
        <v/>
      </c>
      <c r="DY241" s="149" t="str">
        <f t="shared" si="167"/>
        <v>N</v>
      </c>
      <c r="DZ241" s="149" t="str">
        <f t="shared" si="168"/>
        <v>Y</v>
      </c>
      <c r="EA241" s="149" t="str">
        <f t="shared" si="169"/>
        <v>Yes</v>
      </c>
      <c r="EC241" s="149">
        <f t="shared" si="170"/>
        <v>0</v>
      </c>
    </row>
    <row r="242" spans="1:133" s="149" customFormat="1" ht="16.5" customHeight="1">
      <c r="A242" s="149">
        <v>239</v>
      </c>
      <c r="B242" s="149">
        <v>241</v>
      </c>
      <c r="C242" s="150" t="s">
        <v>1504</v>
      </c>
      <c r="D242" s="149" t="s">
        <v>1505</v>
      </c>
      <c r="E242" s="149" t="s">
        <v>998</v>
      </c>
      <c r="F242" s="149" t="s">
        <v>145</v>
      </c>
      <c r="G242" s="149" t="s">
        <v>146</v>
      </c>
      <c r="H242" s="168" t="s">
        <v>1506</v>
      </c>
      <c r="I242" s="149" t="s">
        <v>1507</v>
      </c>
      <c r="J242" s="149">
        <v>0.099</v>
      </c>
      <c r="K242" s="149" t="s">
        <v>1508</v>
      </c>
      <c r="L242" s="149">
        <v>25750</v>
      </c>
      <c r="M242" s="150">
        <v>5</v>
      </c>
      <c r="N242" s="149" t="s">
        <v>154</v>
      </c>
      <c r="O242" s="149" t="s">
        <v>153</v>
      </c>
      <c r="P242" s="150" t="s">
        <v>153</v>
      </c>
      <c r="Q242" s="149" t="s">
        <v>150</v>
      </c>
      <c r="R242" s="149" t="s">
        <v>150</v>
      </c>
      <c r="S242" s="149" t="s">
        <v>151</v>
      </c>
      <c r="T242" s="149" t="s">
        <v>152</v>
      </c>
      <c r="U242" s="151">
        <v>2030</v>
      </c>
      <c r="V242" s="149" t="s">
        <v>151</v>
      </c>
      <c r="W242" s="149" t="s">
        <v>152</v>
      </c>
      <c r="X242" s="152">
        <v>2045</v>
      </c>
      <c r="Y242" s="149" t="s">
        <v>150</v>
      </c>
      <c r="Z242" s="149" t="s">
        <v>151</v>
      </c>
      <c r="AA242" s="150">
        <v>2045</v>
      </c>
      <c r="AC242" s="149" t="s">
        <v>167</v>
      </c>
      <c r="AD242" s="149" t="s">
        <v>6</v>
      </c>
      <c r="AE242" s="149" t="s">
        <v>157</v>
      </c>
      <c r="AF242" s="149" t="s">
        <v>157</v>
      </c>
      <c r="AG242" s="149" t="s">
        <v>157</v>
      </c>
      <c r="AH242" s="150" t="s">
        <v>218</v>
      </c>
      <c r="AJ242" s="149" t="s">
        <v>154</v>
      </c>
      <c r="AK242" s="170" t="s">
        <v>153</v>
      </c>
      <c r="AN242" s="150"/>
      <c r="AO242" s="149" t="s">
        <v>219</v>
      </c>
      <c r="AP242" s="149" t="s">
        <v>150</v>
      </c>
      <c r="AQ242" s="149" t="s">
        <v>218</v>
      </c>
      <c r="AR242" s="149" t="s">
        <v>1509</v>
      </c>
      <c r="AS242" s="149">
        <v>2045</v>
      </c>
      <c r="AU242" s="150"/>
      <c r="AV242" s="149" t="s">
        <v>157</v>
      </c>
      <c r="AW242" s="172" t="s">
        <v>168</v>
      </c>
      <c r="AX242" s="149" t="s">
        <v>158</v>
      </c>
      <c r="AY242" s="149" t="s">
        <v>154</v>
      </c>
      <c r="AZ242" s="149" t="s">
        <v>153</v>
      </c>
      <c r="BA242" s="149" t="s">
        <v>153</v>
      </c>
      <c r="BC242" s="150"/>
      <c r="BE242" s="173"/>
      <c r="BF242" s="150"/>
      <c r="BG242" s="283">
        <f t="shared" si="171"/>
        <v>0</v>
      </c>
      <c r="BH242" s="149">
        <f t="shared" si="172"/>
        <v>0</v>
      </c>
      <c r="BI242" s="149">
        <f t="shared" si="180"/>
        <v>0</v>
      </c>
      <c r="BJ242" s="280">
        <f t="shared" si="181"/>
        <v>0</v>
      </c>
      <c r="BK242" s="356">
        <f t="shared" si="173"/>
        <v>0</v>
      </c>
      <c r="BL242" s="149">
        <f t="shared" si="174"/>
        <v>1</v>
      </c>
      <c r="BM242" s="149">
        <f t="shared" si="182"/>
        <v>0</v>
      </c>
      <c r="BN242" s="278">
        <f t="shared" si="183"/>
        <v>1</v>
      </c>
      <c r="BO242" s="149">
        <f t="shared" si="175"/>
        <v>0</v>
      </c>
      <c r="BP242" s="149">
        <f t="shared" si="176"/>
        <v>0</v>
      </c>
      <c r="BQ242" s="149">
        <f t="shared" si="184"/>
        <v>1</v>
      </c>
      <c r="BR242" s="356">
        <f t="shared" si="177"/>
        <v>0</v>
      </c>
      <c r="BS242" s="149">
        <f t="shared" si="178"/>
        <v>0</v>
      </c>
      <c r="BT242" s="149">
        <f t="shared" si="185"/>
        <v>1</v>
      </c>
      <c r="BU242" s="356">
        <f t="shared" si="152"/>
        <v>0</v>
      </c>
      <c r="BV242" s="149">
        <f t="shared" si="153"/>
        <v>0</v>
      </c>
      <c r="BW242" s="113">
        <f t="shared" si="154"/>
        <v>0</v>
      </c>
      <c r="BX242" s="248">
        <f t="shared" si="155"/>
        <v>0</v>
      </c>
      <c r="BY242" s="175">
        <f t="shared" si="156"/>
        <v>0</v>
      </c>
      <c r="BZ242" s="356">
        <f t="shared" si="186"/>
        <v>0</v>
      </c>
      <c r="CA242" s="149">
        <f t="shared" si="187"/>
        <v>0</v>
      </c>
      <c r="CB242" s="149">
        <f t="shared" si="188"/>
        <v>1</v>
      </c>
      <c r="CC242" s="276">
        <f t="shared" si="189"/>
        <v>1</v>
      </c>
      <c r="CD242" s="248">
        <f t="shared" si="190"/>
        <v>1</v>
      </c>
      <c r="CE242" s="274">
        <f t="shared" si="179"/>
        <v>1</v>
      </c>
      <c r="CF242" s="356">
        <f t="shared" si="191"/>
        <v>0</v>
      </c>
      <c r="CG242" s="149">
        <f t="shared" si="192"/>
        <v>0</v>
      </c>
      <c r="CH242" s="150">
        <f t="shared" si="193"/>
        <v>0</v>
      </c>
      <c r="CI242" s="149">
        <f t="shared" si="157"/>
        <v>0</v>
      </c>
      <c r="CJ242" s="149">
        <f t="shared" si="158"/>
        <v>1</v>
      </c>
      <c r="CK242" s="149">
        <f t="shared" si="159"/>
        <v>1</v>
      </c>
      <c r="CL242" s="149">
        <f t="shared" si="160"/>
        <v>2</v>
      </c>
      <c r="CM242" s="149">
        <f t="shared" si="161"/>
        <v>1</v>
      </c>
      <c r="CN242" s="283">
        <f t="shared" si="194"/>
        <v>1</v>
      </c>
      <c r="CO242" s="149">
        <f t="shared" si="195"/>
        <v>0</v>
      </c>
      <c r="CP242" s="149">
        <f t="shared" si="196"/>
        <v>0</v>
      </c>
      <c r="CQ242" s="283">
        <f t="shared" si="162"/>
        <v>1</v>
      </c>
      <c r="CR242" s="149" t="str">
        <f t="shared" si="163"/>
        <v>2045 2045</v>
      </c>
      <c r="CS242" s="149">
        <f t="shared" si="164"/>
        <v>2045</v>
      </c>
      <c r="CT242" s="149">
        <v>0</v>
      </c>
      <c r="CU242" s="149">
        <v>0</v>
      </c>
      <c r="CV242" s="149">
        <v>0</v>
      </c>
      <c r="CW242" s="149">
        <v>0</v>
      </c>
      <c r="CX242" s="149">
        <v>0</v>
      </c>
      <c r="CY242" s="149">
        <v>0</v>
      </c>
      <c r="CZ242" s="149">
        <v>1</v>
      </c>
      <c r="DA242" s="149">
        <v>1</v>
      </c>
      <c r="DB242" s="149">
        <v>0</v>
      </c>
      <c r="DC242" s="149">
        <v>1</v>
      </c>
      <c r="DD242" s="149">
        <v>0</v>
      </c>
      <c r="DE242" s="149">
        <v>1</v>
      </c>
      <c r="DF242" s="149">
        <v>0</v>
      </c>
      <c r="DG242" s="149">
        <v>0</v>
      </c>
      <c r="DH242" s="149">
        <v>0</v>
      </c>
      <c r="DI242" s="149">
        <v>0</v>
      </c>
      <c r="DJ242" s="149">
        <v>1</v>
      </c>
      <c r="DK242" s="149">
        <v>0</v>
      </c>
      <c r="DL242" s="149">
        <v>1</v>
      </c>
      <c r="DM242" s="149">
        <v>0</v>
      </c>
      <c r="DN242" s="149">
        <v>0</v>
      </c>
      <c r="DO242" s="149">
        <v>1</v>
      </c>
      <c r="DP242" s="149">
        <v>0</v>
      </c>
      <c r="DQ242" s="149" t="s">
        <v>150</v>
      </c>
      <c r="DR242" s="149" t="s">
        <v>157</v>
      </c>
      <c r="DS242" s="149" t="s">
        <v>7859</v>
      </c>
      <c r="DT242" s="149" t="s">
        <v>154</v>
      </c>
      <c r="DU242" s="149">
        <v>0</v>
      </c>
      <c r="DV242" s="149" t="s">
        <v>3005</v>
      </c>
      <c r="DW242" s="149" t="str">
        <f t="shared" si="165"/>
        <v>Y</v>
      </c>
      <c r="DX242" s="149" t="str">
        <f t="shared" si="166"/>
        <v>Targets set</v>
      </c>
      <c r="DY242" s="149" t="str">
        <f t="shared" si="167"/>
        <v>Y</v>
      </c>
      <c r="DZ242" s="149" t="str">
        <f t="shared" si="168"/>
        <v>N</v>
      </c>
      <c r="EA242" s="149" t="str">
        <f t="shared" si="169"/>
        <v>Yes</v>
      </c>
      <c r="EC242" s="149">
        <f t="shared" si="170"/>
        <v>2045</v>
      </c>
    </row>
    <row r="243" spans="1:133" s="149" customFormat="1" ht="16.5" customHeight="1">
      <c r="A243" s="149">
        <v>240</v>
      </c>
      <c r="B243" s="149">
        <v>294</v>
      </c>
      <c r="C243" s="150" t="s">
        <v>1510</v>
      </c>
      <c r="D243" s="149" t="s">
        <v>333</v>
      </c>
      <c r="E243" s="149" t="s">
        <v>229</v>
      </c>
      <c r="F243" s="149" t="s">
        <v>756</v>
      </c>
      <c r="G243" s="149" t="s">
        <v>146</v>
      </c>
      <c r="H243" s="168" t="s">
        <v>1511</v>
      </c>
      <c r="I243" s="149" t="s">
        <v>1512</v>
      </c>
      <c r="J243" s="149">
        <v>0.662</v>
      </c>
      <c r="K243" s="149" t="s">
        <v>1513</v>
      </c>
      <c r="L243" s="149">
        <v>53597</v>
      </c>
      <c r="M243" s="150">
        <v>15</v>
      </c>
      <c r="N243" s="149" t="s">
        <v>154</v>
      </c>
      <c r="O243" s="149" t="s">
        <v>153</v>
      </c>
      <c r="P243" s="150" t="s">
        <v>153</v>
      </c>
      <c r="Q243" s="149" t="s">
        <v>154</v>
      </c>
      <c r="R243" s="149" t="s">
        <v>154</v>
      </c>
      <c r="S243" s="149" t="s">
        <v>153</v>
      </c>
      <c r="T243" s="149" t="s">
        <v>153</v>
      </c>
      <c r="U243" s="151" t="s">
        <v>153</v>
      </c>
      <c r="V243" s="149" t="s">
        <v>153</v>
      </c>
      <c r="W243" s="149" t="s">
        <v>153</v>
      </c>
      <c r="X243" s="152" t="s">
        <v>153</v>
      </c>
      <c r="Y243" s="149" t="s">
        <v>153</v>
      </c>
      <c r="Z243" s="149" t="s">
        <v>153</v>
      </c>
      <c r="AA243" s="150"/>
      <c r="AC243" s="149" t="s">
        <v>233</v>
      </c>
      <c r="AD243" s="149" t="s">
        <v>234</v>
      </c>
      <c r="AE243" s="149" t="s">
        <v>157</v>
      </c>
      <c r="AF243" s="149" t="s">
        <v>157</v>
      </c>
      <c r="AG243" s="149" t="s">
        <v>157</v>
      </c>
      <c r="AH243" s="150" t="s">
        <v>218</v>
      </c>
      <c r="AJ243" s="149" t="s">
        <v>154</v>
      </c>
      <c r="AK243" s="170" t="s">
        <v>153</v>
      </c>
      <c r="AN243" s="150"/>
      <c r="AO243" s="149" t="s">
        <v>160</v>
      </c>
      <c r="AP243" s="149" t="s">
        <v>150</v>
      </c>
      <c r="AQ243" s="149" t="s">
        <v>153</v>
      </c>
      <c r="AR243" s="149" t="s">
        <v>1514</v>
      </c>
      <c r="AS243" s="149">
        <v>2050</v>
      </c>
      <c r="AT243" s="171" t="s">
        <v>1515</v>
      </c>
      <c r="AU243" s="150"/>
      <c r="AV243" s="149" t="s">
        <v>157</v>
      </c>
      <c r="AW243" s="172" t="s">
        <v>262</v>
      </c>
      <c r="AX243" s="149" t="s">
        <v>158</v>
      </c>
      <c r="AY243" s="149" t="s">
        <v>150</v>
      </c>
      <c r="AZ243" s="149" t="s">
        <v>365</v>
      </c>
      <c r="BA243" s="149">
        <v>2030</v>
      </c>
      <c r="BB243" s="171" t="s">
        <v>1516</v>
      </c>
      <c r="BC243" s="150" t="s">
        <v>1517</v>
      </c>
      <c r="BE243" s="173"/>
      <c r="BF243" s="150"/>
      <c r="BG243" s="283">
        <f t="shared" si="171"/>
        <v>0</v>
      </c>
      <c r="BH243" s="149">
        <f t="shared" si="172"/>
        <v>0</v>
      </c>
      <c r="BI243" s="149">
        <f t="shared" si="180"/>
        <v>0</v>
      </c>
      <c r="BJ243" s="280">
        <f t="shared" si="181"/>
        <v>0</v>
      </c>
      <c r="BK243" s="356">
        <f t="shared" si="173"/>
        <v>0</v>
      </c>
      <c r="BL243" s="149">
        <f t="shared" si="174"/>
        <v>0</v>
      </c>
      <c r="BM243" s="149">
        <f t="shared" si="182"/>
        <v>0</v>
      </c>
      <c r="BN243" s="278">
        <f t="shared" si="183"/>
        <v>0</v>
      </c>
      <c r="BO243" s="149">
        <f t="shared" si="175"/>
        <v>0</v>
      </c>
      <c r="BP243" s="149">
        <f t="shared" si="176"/>
        <v>0</v>
      </c>
      <c r="BQ243" s="149">
        <f t="shared" si="184"/>
        <v>0</v>
      </c>
      <c r="BR243" s="356">
        <f t="shared" si="177"/>
        <v>0</v>
      </c>
      <c r="BS243" s="149">
        <f t="shared" si="178"/>
        <v>0</v>
      </c>
      <c r="BT243" s="149">
        <f t="shared" si="185"/>
        <v>1</v>
      </c>
      <c r="BU243" s="356">
        <f t="shared" si="152"/>
        <v>0</v>
      </c>
      <c r="BV243" s="149">
        <f t="shared" si="153"/>
        <v>0</v>
      </c>
      <c r="BW243" s="113">
        <f t="shared" si="154"/>
        <v>0</v>
      </c>
      <c r="BX243" s="248">
        <f t="shared" si="155"/>
        <v>0</v>
      </c>
      <c r="BY243" s="175">
        <f t="shared" si="156"/>
        <v>0</v>
      </c>
      <c r="BZ243" s="356">
        <f t="shared" si="186"/>
        <v>0</v>
      </c>
      <c r="CA243" s="149">
        <f t="shared" si="187"/>
        <v>0</v>
      </c>
      <c r="CB243" s="149">
        <f t="shared" si="188"/>
        <v>1</v>
      </c>
      <c r="CC243" s="276">
        <f t="shared" si="189"/>
        <v>1</v>
      </c>
      <c r="CD243" s="248">
        <f t="shared" si="190"/>
        <v>1</v>
      </c>
      <c r="CE243" s="274">
        <f t="shared" si="179"/>
        <v>1</v>
      </c>
      <c r="CF243" s="356">
        <f t="shared" si="191"/>
        <v>0</v>
      </c>
      <c r="CG243" s="149">
        <f t="shared" si="192"/>
        <v>1</v>
      </c>
      <c r="CH243" s="150">
        <f t="shared" si="193"/>
        <v>0</v>
      </c>
      <c r="CI243" s="149">
        <f t="shared" si="157"/>
        <v>0</v>
      </c>
      <c r="CJ243" s="149">
        <f t="shared" si="158"/>
        <v>0</v>
      </c>
      <c r="CK243" s="149">
        <f t="shared" si="159"/>
        <v>1</v>
      </c>
      <c r="CL243" s="149">
        <f t="shared" si="160"/>
        <v>1</v>
      </c>
      <c r="CM243" s="149">
        <f t="shared" si="161"/>
        <v>1</v>
      </c>
      <c r="CN243" s="283">
        <f t="shared" si="194"/>
        <v>1</v>
      </c>
      <c r="CO243" s="149">
        <f t="shared" si="195"/>
        <v>0</v>
      </c>
      <c r="CP243" s="149">
        <f t="shared" si="196"/>
        <v>0</v>
      </c>
      <c r="CQ243" s="283" t="str">
        <f t="shared" si="162"/>
        <v/>
      </c>
      <c r="CR243" s="149" t="str">
        <f t="shared" si="163"/>
        <v xml:space="preserve"> 2050</v>
      </c>
      <c r="CS243" s="149">
        <f t="shared" si="164"/>
        <v>2050</v>
      </c>
      <c r="CT243" s="149">
        <v>1</v>
      </c>
      <c r="CU243" s="149">
        <v>0</v>
      </c>
      <c r="CV243" s="149">
        <v>0</v>
      </c>
      <c r="CW243" s="149">
        <v>1</v>
      </c>
      <c r="CX243" s="149">
        <v>0</v>
      </c>
      <c r="CY243" s="149">
        <v>0</v>
      </c>
      <c r="CZ243" s="149">
        <v>1</v>
      </c>
      <c r="DA243" s="149">
        <v>1</v>
      </c>
      <c r="DB243" s="149">
        <v>0</v>
      </c>
      <c r="DC243" s="149">
        <v>0</v>
      </c>
      <c r="DD243" s="149">
        <v>0</v>
      </c>
      <c r="DE243" s="149">
        <v>0</v>
      </c>
      <c r="DF243" s="149">
        <v>0</v>
      </c>
      <c r="DG243" s="149">
        <v>0</v>
      </c>
      <c r="DH243" s="149">
        <v>0</v>
      </c>
      <c r="DI243" s="149">
        <v>0</v>
      </c>
      <c r="DJ243" s="149">
        <v>1</v>
      </c>
      <c r="DK243" s="149">
        <v>1</v>
      </c>
      <c r="DL243" s="149">
        <v>1</v>
      </c>
      <c r="DM243" s="149">
        <v>1</v>
      </c>
      <c r="DN243" s="149">
        <v>0</v>
      </c>
      <c r="DO243" s="149">
        <v>1</v>
      </c>
      <c r="DP243" s="149">
        <v>1</v>
      </c>
      <c r="DQ243" s="149" t="s">
        <v>154</v>
      </c>
      <c r="DR243" s="149">
        <v>0</v>
      </c>
      <c r="DS243" s="149" t="s">
        <v>7868</v>
      </c>
      <c r="DT243" s="149" t="s">
        <v>160</v>
      </c>
      <c r="DU243" s="149" t="s">
        <v>150</v>
      </c>
      <c r="DV243" s="149" t="s">
        <v>150</v>
      </c>
      <c r="DW243" s="149" t="str">
        <f t="shared" si="165"/>
        <v>N</v>
      </c>
      <c r="DX243" s="149" t="str">
        <f t="shared" si="166"/>
        <v/>
      </c>
      <c r="DY243" s="149" t="str">
        <f t="shared" si="167"/>
        <v>Y</v>
      </c>
      <c r="DZ243" s="149" t="str">
        <f t="shared" si="168"/>
        <v>N</v>
      </c>
      <c r="EA243" s="149" t="str">
        <f t="shared" si="169"/>
        <v>Yes</v>
      </c>
      <c r="EC243" s="149">
        <f t="shared" si="170"/>
        <v>2050</v>
      </c>
    </row>
    <row r="244" spans="1:133" s="149" customFormat="1" ht="16.5" customHeight="1">
      <c r="A244" s="149">
        <v>241</v>
      </c>
      <c r="B244" s="149">
        <v>187</v>
      </c>
      <c r="C244" s="150" t="s">
        <v>1518</v>
      </c>
      <c r="D244" s="149" t="s">
        <v>314</v>
      </c>
      <c r="E244" s="149" t="s">
        <v>229</v>
      </c>
      <c r="F244" s="149" t="s">
        <v>175</v>
      </c>
      <c r="G244" s="149" t="s">
        <v>176</v>
      </c>
      <c r="H244" s="168" t="s">
        <v>1519</v>
      </c>
      <c r="I244" s="149" t="s">
        <v>1520</v>
      </c>
      <c r="J244" s="149">
        <v>0.695</v>
      </c>
      <c r="K244" s="149" t="s">
        <v>1521</v>
      </c>
      <c r="L244" s="149">
        <v>31642</v>
      </c>
      <c r="M244" s="150">
        <v>8</v>
      </c>
      <c r="N244" s="149" t="s">
        <v>154</v>
      </c>
      <c r="O244" s="149" t="s">
        <v>153</v>
      </c>
      <c r="P244" s="150" t="s">
        <v>153</v>
      </c>
      <c r="Q244" s="149" t="s">
        <v>154</v>
      </c>
      <c r="R244" s="149" t="s">
        <v>154</v>
      </c>
      <c r="S244" s="149" t="s">
        <v>153</v>
      </c>
      <c r="T244" s="149" t="s">
        <v>153</v>
      </c>
      <c r="U244" s="151" t="s">
        <v>153</v>
      </c>
      <c r="V244" s="149" t="s">
        <v>153</v>
      </c>
      <c r="W244" s="149" t="s">
        <v>153</v>
      </c>
      <c r="X244" s="152" t="s">
        <v>153</v>
      </c>
      <c r="Y244" s="149" t="s">
        <v>153</v>
      </c>
      <c r="Z244" s="149" t="s">
        <v>153</v>
      </c>
      <c r="AA244" s="150"/>
      <c r="AC244" s="149" t="s">
        <v>233</v>
      </c>
      <c r="AD244" s="149" t="s">
        <v>234</v>
      </c>
      <c r="AE244" s="149" t="s">
        <v>337</v>
      </c>
      <c r="AF244" s="149" t="s">
        <v>337</v>
      </c>
      <c r="AG244" s="149" t="s">
        <v>153</v>
      </c>
      <c r="AH244" s="150" t="s">
        <v>159</v>
      </c>
      <c r="AI244" s="149" t="s">
        <v>180</v>
      </c>
      <c r="AJ244" s="149" t="s">
        <v>154</v>
      </c>
      <c r="AK244" s="170" t="s">
        <v>338</v>
      </c>
      <c r="AL244" s="149">
        <v>2060</v>
      </c>
      <c r="AM244" s="171" t="s">
        <v>1522</v>
      </c>
      <c r="AN244" s="150"/>
      <c r="AP244" s="149" t="s">
        <v>154</v>
      </c>
      <c r="AQ244" s="149" t="s">
        <v>153</v>
      </c>
      <c r="AR244" s="149" t="s">
        <v>153</v>
      </c>
      <c r="AU244" s="150"/>
      <c r="AV244" s="188" t="s">
        <v>168</v>
      </c>
      <c r="AW244" s="172" t="s">
        <v>153</v>
      </c>
      <c r="AX244" s="149" t="s">
        <v>153</v>
      </c>
      <c r="AY244" s="149" t="s">
        <v>154</v>
      </c>
      <c r="AZ244" s="149" t="s">
        <v>153</v>
      </c>
      <c r="BA244" s="149" t="s">
        <v>153</v>
      </c>
      <c r="BC244" s="150"/>
      <c r="BE244" s="173"/>
      <c r="BF244" s="150"/>
      <c r="BG244" s="283">
        <f t="shared" si="171"/>
        <v>0</v>
      </c>
      <c r="BH244" s="149">
        <f t="shared" si="172"/>
        <v>0</v>
      </c>
      <c r="BI244" s="149">
        <f t="shared" si="180"/>
        <v>0</v>
      </c>
      <c r="BJ244" s="280">
        <f t="shared" si="181"/>
        <v>0</v>
      </c>
      <c r="BK244" s="356">
        <f t="shared" si="173"/>
        <v>0</v>
      </c>
      <c r="BL244" s="149">
        <f t="shared" si="174"/>
        <v>0</v>
      </c>
      <c r="BM244" s="149">
        <f t="shared" si="182"/>
        <v>0</v>
      </c>
      <c r="BN244" s="278">
        <f t="shared" si="183"/>
        <v>0</v>
      </c>
      <c r="BO244" s="149">
        <f t="shared" si="175"/>
        <v>0</v>
      </c>
      <c r="BP244" s="149">
        <f t="shared" si="176"/>
        <v>0</v>
      </c>
      <c r="BQ244" s="149">
        <f t="shared" si="184"/>
        <v>0</v>
      </c>
      <c r="BR244" s="356">
        <f t="shared" si="177"/>
        <v>0</v>
      </c>
      <c r="BS244" s="149">
        <f t="shared" si="178"/>
        <v>0</v>
      </c>
      <c r="BT244" s="149">
        <f t="shared" si="185"/>
        <v>0</v>
      </c>
      <c r="BU244" s="356">
        <f t="shared" si="152"/>
        <v>0</v>
      </c>
      <c r="BV244" s="149">
        <f t="shared" si="153"/>
        <v>0</v>
      </c>
      <c r="BW244" s="113">
        <f t="shared" si="154"/>
        <v>0</v>
      </c>
      <c r="BX244" s="248">
        <f t="shared" si="155"/>
        <v>1</v>
      </c>
      <c r="BY244" s="175">
        <f t="shared" si="156"/>
        <v>0</v>
      </c>
      <c r="BZ244" s="356">
        <f t="shared" si="186"/>
        <v>0</v>
      </c>
      <c r="CA244" s="149">
        <f t="shared" si="187"/>
        <v>0</v>
      </c>
      <c r="CB244" s="149">
        <f t="shared" si="188"/>
        <v>0</v>
      </c>
      <c r="CC244" s="276">
        <f t="shared" si="189"/>
        <v>0</v>
      </c>
      <c r="CD244" s="248">
        <f t="shared" si="190"/>
        <v>1</v>
      </c>
      <c r="CE244" s="274">
        <f t="shared" si="179"/>
        <v>0</v>
      </c>
      <c r="CF244" s="356">
        <f t="shared" si="191"/>
        <v>0</v>
      </c>
      <c r="CG244" s="149">
        <f t="shared" si="192"/>
        <v>0</v>
      </c>
      <c r="CH244" s="150">
        <f t="shared" si="193"/>
        <v>0</v>
      </c>
      <c r="CI244" s="149">
        <f t="shared" si="157"/>
        <v>0</v>
      </c>
      <c r="CJ244" s="149">
        <f t="shared" si="158"/>
        <v>0</v>
      </c>
      <c r="CK244" s="149">
        <f t="shared" si="159"/>
        <v>0</v>
      </c>
      <c r="CL244" s="149">
        <f t="shared" si="160"/>
        <v>0</v>
      </c>
      <c r="CM244" s="149">
        <f t="shared" si="161"/>
        <v>0</v>
      </c>
      <c r="CN244" s="283">
        <f t="shared" si="194"/>
        <v>0</v>
      </c>
      <c r="CO244" s="149">
        <f t="shared" si="195"/>
        <v>0</v>
      </c>
      <c r="CP244" s="149">
        <f t="shared" si="196"/>
        <v>1</v>
      </c>
      <c r="CQ244" s="283" t="str">
        <f t="shared" si="162"/>
        <v/>
      </c>
      <c r="CR244" s="149" t="str">
        <f t="shared" si="163"/>
        <v xml:space="preserve"> </v>
      </c>
      <c r="CS244" s="149">
        <f t="shared" si="164"/>
        <v>0</v>
      </c>
      <c r="CT244" s="149">
        <v>0</v>
      </c>
      <c r="CU244" s="149">
        <v>0</v>
      </c>
      <c r="CV244" s="149">
        <v>0</v>
      </c>
      <c r="CW244" s="149">
        <v>0</v>
      </c>
      <c r="CX244" s="149">
        <v>0</v>
      </c>
      <c r="CY244" s="149">
        <v>0</v>
      </c>
      <c r="CZ244" s="149">
        <v>0</v>
      </c>
      <c r="DA244" s="149">
        <v>0</v>
      </c>
      <c r="DB244" s="149">
        <v>0</v>
      </c>
      <c r="DC244" s="149">
        <v>0</v>
      </c>
      <c r="DD244" s="149">
        <v>0</v>
      </c>
      <c r="DE244" s="149">
        <v>0</v>
      </c>
      <c r="DF244" s="149">
        <v>0</v>
      </c>
      <c r="DG244" s="149">
        <v>0</v>
      </c>
      <c r="DH244" s="149">
        <v>0</v>
      </c>
      <c r="DI244" s="149">
        <v>0</v>
      </c>
      <c r="DJ244" s="149">
        <v>0</v>
      </c>
      <c r="DK244" s="149">
        <v>0</v>
      </c>
      <c r="DL244" s="149">
        <v>0</v>
      </c>
      <c r="DM244" s="149">
        <v>0</v>
      </c>
      <c r="DN244" s="149">
        <v>0</v>
      </c>
      <c r="DO244" s="149">
        <v>0</v>
      </c>
      <c r="DP244" s="149">
        <v>0</v>
      </c>
      <c r="DQ244" s="149" t="s">
        <v>154</v>
      </c>
      <c r="DR244" s="149">
        <v>0</v>
      </c>
      <c r="DS244" s="149" t="s">
        <v>154</v>
      </c>
      <c r="DT244" s="149" t="s">
        <v>154</v>
      </c>
      <c r="DU244" s="149">
        <v>0</v>
      </c>
      <c r="DV244" s="149">
        <v>0</v>
      </c>
      <c r="DW244" s="149" t="str">
        <f t="shared" si="165"/>
        <v>N</v>
      </c>
      <c r="DX244" s="149" t="str">
        <f t="shared" si="166"/>
        <v/>
      </c>
      <c r="DY244" s="149" t="str">
        <f t="shared" si="167"/>
        <v>N</v>
      </c>
      <c r="DZ244" s="149" t="str">
        <f t="shared" si="168"/>
        <v>N</v>
      </c>
      <c r="EA244" s="149" t="str">
        <f t="shared" si="169"/>
        <v>Not Specified</v>
      </c>
      <c r="EC244" s="149">
        <f t="shared" si="170"/>
        <v>0</v>
      </c>
    </row>
    <row r="245" spans="1:133" s="149" customFormat="1" ht="16.5" customHeight="1">
      <c r="A245" s="149">
        <v>242</v>
      </c>
      <c r="B245" s="149">
        <v>232</v>
      </c>
      <c r="C245" s="150" t="s">
        <v>1523</v>
      </c>
      <c r="D245" s="149" t="s">
        <v>333</v>
      </c>
      <c r="E245" s="149" t="s">
        <v>229</v>
      </c>
      <c r="F245" s="149" t="s">
        <v>175</v>
      </c>
      <c r="G245" s="149" t="s">
        <v>176</v>
      </c>
      <c r="H245" s="168" t="s">
        <v>1524</v>
      </c>
      <c r="I245" s="149" t="s">
        <v>1525</v>
      </c>
      <c r="J245" s="149">
        <v>-0.015</v>
      </c>
      <c r="K245" s="149" t="s">
        <v>1526</v>
      </c>
      <c r="L245" s="149">
        <v>63189</v>
      </c>
      <c r="M245" s="150">
        <v>13</v>
      </c>
      <c r="N245" s="149" t="s">
        <v>154</v>
      </c>
      <c r="O245" s="149" t="s">
        <v>153</v>
      </c>
      <c r="P245" s="150" t="s">
        <v>153</v>
      </c>
      <c r="Q245" s="149" t="s">
        <v>154</v>
      </c>
      <c r="R245" s="149" t="s">
        <v>154</v>
      </c>
      <c r="S245" s="149" t="s">
        <v>153</v>
      </c>
      <c r="T245" s="149" t="s">
        <v>153</v>
      </c>
      <c r="U245" s="151" t="s">
        <v>153</v>
      </c>
      <c r="V245" s="149" t="s">
        <v>153</v>
      </c>
      <c r="W245" s="149" t="s">
        <v>153</v>
      </c>
      <c r="X245" s="152" t="s">
        <v>153</v>
      </c>
      <c r="Y245" s="149" t="s">
        <v>153</v>
      </c>
      <c r="Z245" s="149" t="s">
        <v>153</v>
      </c>
      <c r="AA245" s="150"/>
      <c r="AC245" s="149" t="s">
        <v>202</v>
      </c>
      <c r="AD245" s="149" t="s">
        <v>5</v>
      </c>
      <c r="AE245" s="149" t="s">
        <v>157</v>
      </c>
      <c r="AF245" s="149" t="s">
        <v>157</v>
      </c>
      <c r="AG245" s="149" t="s">
        <v>157</v>
      </c>
      <c r="AH245" s="150" t="s">
        <v>218</v>
      </c>
      <c r="AI245" s="149" t="s">
        <v>219</v>
      </c>
      <c r="AJ245" s="149" t="s">
        <v>150</v>
      </c>
      <c r="AK245" s="170" t="s">
        <v>1527</v>
      </c>
      <c r="AL245" s="149">
        <v>2035</v>
      </c>
      <c r="AN245" s="150"/>
      <c r="AP245" s="149" t="s">
        <v>154</v>
      </c>
      <c r="AQ245" s="149" t="s">
        <v>153</v>
      </c>
      <c r="AR245" s="149" t="s">
        <v>153</v>
      </c>
      <c r="AU245" s="150"/>
      <c r="AV245" s="149" t="s">
        <v>157</v>
      </c>
      <c r="AW245" s="172" t="s">
        <v>168</v>
      </c>
      <c r="AX245" s="149" t="s">
        <v>158</v>
      </c>
      <c r="AY245" s="149" t="s">
        <v>154</v>
      </c>
      <c r="AZ245" s="149" t="s">
        <v>153</v>
      </c>
      <c r="BA245" s="149" t="s">
        <v>153</v>
      </c>
      <c r="BC245" s="150"/>
      <c r="BE245" s="173"/>
      <c r="BF245" s="150"/>
      <c r="BG245" s="283">
        <f t="shared" si="171"/>
        <v>0</v>
      </c>
      <c r="BH245" s="149">
        <f t="shared" si="172"/>
        <v>0</v>
      </c>
      <c r="BI245" s="149">
        <f t="shared" si="180"/>
        <v>0</v>
      </c>
      <c r="BJ245" s="280">
        <f t="shared" si="181"/>
        <v>0</v>
      </c>
      <c r="BK245" s="356">
        <f t="shared" si="173"/>
        <v>0</v>
      </c>
      <c r="BL245" s="149">
        <f t="shared" si="174"/>
        <v>0</v>
      </c>
      <c r="BM245" s="149">
        <f t="shared" si="182"/>
        <v>0</v>
      </c>
      <c r="BN245" s="278">
        <f t="shared" si="183"/>
        <v>0</v>
      </c>
      <c r="BO245" s="149">
        <f t="shared" si="175"/>
        <v>0</v>
      </c>
      <c r="BP245" s="149">
        <f t="shared" si="176"/>
        <v>0</v>
      </c>
      <c r="BQ245" s="149">
        <f t="shared" si="184"/>
        <v>0</v>
      </c>
      <c r="BR245" s="356">
        <f t="shared" si="177"/>
        <v>0</v>
      </c>
      <c r="BS245" s="149">
        <f t="shared" si="178"/>
        <v>0</v>
      </c>
      <c r="BT245" s="149">
        <f t="shared" si="185"/>
        <v>0</v>
      </c>
      <c r="BU245" s="356">
        <f t="shared" si="152"/>
        <v>0</v>
      </c>
      <c r="BV245" s="149">
        <f t="shared" si="153"/>
        <v>0</v>
      </c>
      <c r="BW245" s="113">
        <f t="shared" si="154"/>
        <v>1</v>
      </c>
      <c r="BX245" s="248">
        <f t="shared" si="155"/>
        <v>0</v>
      </c>
      <c r="BY245" s="175">
        <f t="shared" si="156"/>
        <v>1</v>
      </c>
      <c r="BZ245" s="356">
        <f t="shared" si="186"/>
        <v>0</v>
      </c>
      <c r="CA245" s="149">
        <f t="shared" si="187"/>
        <v>0</v>
      </c>
      <c r="CB245" s="149">
        <f t="shared" si="188"/>
        <v>0</v>
      </c>
      <c r="CC245" s="276">
        <f t="shared" si="189"/>
        <v>0</v>
      </c>
      <c r="CD245" s="248">
        <f t="shared" si="190"/>
        <v>0</v>
      </c>
      <c r="CE245" s="274">
        <f t="shared" si="179"/>
        <v>1</v>
      </c>
      <c r="CF245" s="356">
        <f t="shared" si="191"/>
        <v>0</v>
      </c>
      <c r="CG245" s="149">
        <f t="shared" si="192"/>
        <v>0</v>
      </c>
      <c r="CH245" s="150">
        <f t="shared" si="193"/>
        <v>0</v>
      </c>
      <c r="CI245" s="149">
        <f t="shared" si="157"/>
        <v>0</v>
      </c>
      <c r="CJ245" s="149">
        <f t="shared" si="158"/>
        <v>0</v>
      </c>
      <c r="CK245" s="149">
        <f t="shared" si="159"/>
        <v>1</v>
      </c>
      <c r="CL245" s="149">
        <f t="shared" si="160"/>
        <v>1</v>
      </c>
      <c r="CM245" s="149">
        <f t="shared" si="161"/>
        <v>1</v>
      </c>
      <c r="CN245" s="283">
        <f t="shared" si="194"/>
        <v>1</v>
      </c>
      <c r="CO245" s="149">
        <f t="shared" si="195"/>
        <v>0</v>
      </c>
      <c r="CP245" s="149">
        <f t="shared" si="196"/>
        <v>0</v>
      </c>
      <c r="CQ245" s="283" t="str">
        <f t="shared" si="162"/>
        <v/>
      </c>
      <c r="CR245" s="149" t="str">
        <f t="shared" si="163"/>
        <v xml:space="preserve"> </v>
      </c>
      <c r="CS245" s="149">
        <f t="shared" si="164"/>
        <v>0</v>
      </c>
      <c r="CT245" s="149">
        <v>0</v>
      </c>
      <c r="CU245" s="149">
        <v>0</v>
      </c>
      <c r="CV245" s="149">
        <v>0</v>
      </c>
      <c r="CW245" s="149">
        <v>0</v>
      </c>
      <c r="CX245" s="149">
        <v>0</v>
      </c>
      <c r="CY245" s="149">
        <v>0</v>
      </c>
      <c r="CZ245" s="149">
        <v>0</v>
      </c>
      <c r="DA245" s="149">
        <v>0</v>
      </c>
      <c r="DB245" s="149">
        <v>0</v>
      </c>
      <c r="DC245" s="149">
        <v>0</v>
      </c>
      <c r="DD245" s="149">
        <v>0</v>
      </c>
      <c r="DE245" s="149">
        <v>0</v>
      </c>
      <c r="DF245" s="149">
        <v>0</v>
      </c>
      <c r="DG245" s="149">
        <v>0</v>
      </c>
      <c r="DH245" s="149">
        <v>0</v>
      </c>
      <c r="DI245" s="149">
        <v>0</v>
      </c>
      <c r="DJ245" s="149">
        <v>0</v>
      </c>
      <c r="DK245" s="149">
        <v>0</v>
      </c>
      <c r="DL245" s="149">
        <v>0</v>
      </c>
      <c r="DM245" s="149">
        <v>0</v>
      </c>
      <c r="DN245" s="149">
        <v>0</v>
      </c>
      <c r="DO245" s="149">
        <v>0</v>
      </c>
      <c r="DP245" s="149">
        <v>0</v>
      </c>
      <c r="DQ245" s="149" t="s">
        <v>154</v>
      </c>
      <c r="DR245" s="149">
        <v>0</v>
      </c>
      <c r="DS245" s="149" t="s">
        <v>154</v>
      </c>
      <c r="DT245" s="149" t="s">
        <v>180</v>
      </c>
      <c r="DU245" s="149" t="s">
        <v>7861</v>
      </c>
      <c r="DV245" s="149">
        <v>0</v>
      </c>
      <c r="DW245" s="149" t="str">
        <f t="shared" si="165"/>
        <v>N</v>
      </c>
      <c r="DX245" s="149" t="str">
        <f t="shared" si="166"/>
        <v/>
      </c>
      <c r="DY245" s="149" t="str">
        <f t="shared" si="167"/>
        <v>N</v>
      </c>
      <c r="DZ245" s="149" t="str">
        <f t="shared" si="168"/>
        <v>Y</v>
      </c>
      <c r="EA245" s="149" t="str">
        <f t="shared" si="169"/>
        <v>Yes</v>
      </c>
      <c r="EC245" s="149">
        <f t="shared" si="170"/>
        <v>0</v>
      </c>
    </row>
    <row r="246" spans="1:133" s="149" customFormat="1" ht="16.5" customHeight="1">
      <c r="A246" s="149">
        <v>243</v>
      </c>
      <c r="B246" s="149">
        <v>270</v>
      </c>
      <c r="C246" s="150" t="s">
        <v>1528</v>
      </c>
      <c r="D246" s="149" t="s">
        <v>1433</v>
      </c>
      <c r="E246" s="149" t="s">
        <v>790</v>
      </c>
      <c r="F246" s="149" t="s">
        <v>145</v>
      </c>
      <c r="G246" s="149" t="s">
        <v>146</v>
      </c>
      <c r="H246" s="168" t="s">
        <v>1529</v>
      </c>
      <c r="I246" s="149" t="s">
        <v>1530</v>
      </c>
      <c r="J246" s="149">
        <v>0.203</v>
      </c>
      <c r="K246" s="149" t="s">
        <v>1531</v>
      </c>
      <c r="L246" s="149">
        <v>107300</v>
      </c>
      <c r="M246" s="150">
        <v>28</v>
      </c>
      <c r="N246" s="149" t="s">
        <v>154</v>
      </c>
      <c r="O246" s="149" t="s">
        <v>153</v>
      </c>
      <c r="P246" s="150" t="s">
        <v>153</v>
      </c>
      <c r="Q246" s="149" t="s">
        <v>150</v>
      </c>
      <c r="R246" s="149" t="s">
        <v>150</v>
      </c>
      <c r="S246" s="149" t="s">
        <v>151</v>
      </c>
      <c r="T246" s="149" t="s">
        <v>827</v>
      </c>
      <c r="U246" s="151">
        <v>2035</v>
      </c>
      <c r="V246" s="149" t="s">
        <v>153</v>
      </c>
      <c r="W246" s="149" t="s">
        <v>153</v>
      </c>
      <c r="X246" s="152" t="s">
        <v>153</v>
      </c>
      <c r="Y246" s="149" t="s">
        <v>154</v>
      </c>
      <c r="Z246" s="149" t="s">
        <v>155</v>
      </c>
      <c r="AA246" s="150"/>
      <c r="AC246" s="149" t="s">
        <v>167</v>
      </c>
      <c r="AD246" s="149" t="s">
        <v>6</v>
      </c>
      <c r="AE246" s="149" t="s">
        <v>157</v>
      </c>
      <c r="AF246" s="149" t="s">
        <v>157</v>
      </c>
      <c r="AG246" s="149" t="s">
        <v>169</v>
      </c>
      <c r="AH246" s="150" t="s">
        <v>159</v>
      </c>
      <c r="AJ246" s="149" t="s">
        <v>154</v>
      </c>
      <c r="AK246" s="170" t="s">
        <v>153</v>
      </c>
      <c r="AN246" s="150"/>
      <c r="AO246" s="149" t="s">
        <v>160</v>
      </c>
      <c r="AP246" s="149" t="s">
        <v>150</v>
      </c>
      <c r="AQ246" s="149" t="s">
        <v>159</v>
      </c>
      <c r="AR246" s="149" t="s">
        <v>1532</v>
      </c>
      <c r="AS246" s="149">
        <v>2050</v>
      </c>
      <c r="AU246" s="150"/>
      <c r="AV246" s="149" t="s">
        <v>158</v>
      </c>
      <c r="AW246" s="172" t="s">
        <v>168</v>
      </c>
      <c r="AX246" s="149" t="s">
        <v>158</v>
      </c>
      <c r="AY246" s="149" t="s">
        <v>154</v>
      </c>
      <c r="AZ246" s="149" t="s">
        <v>153</v>
      </c>
      <c r="BA246" s="149" t="s">
        <v>153</v>
      </c>
      <c r="BC246" s="150"/>
      <c r="BE246" s="173"/>
      <c r="BF246" s="150"/>
      <c r="BG246" s="283">
        <f t="shared" si="171"/>
        <v>0</v>
      </c>
      <c r="BH246" s="149">
        <f t="shared" si="172"/>
        <v>0</v>
      </c>
      <c r="BI246" s="149">
        <f t="shared" si="180"/>
        <v>0</v>
      </c>
      <c r="BJ246" s="280">
        <f t="shared" si="181"/>
        <v>0</v>
      </c>
      <c r="BK246" s="356">
        <f t="shared" si="173"/>
        <v>0</v>
      </c>
      <c r="BL246" s="149">
        <f t="shared" si="174"/>
        <v>0</v>
      </c>
      <c r="BM246" s="149">
        <f t="shared" si="182"/>
        <v>1</v>
      </c>
      <c r="BN246" s="278">
        <f t="shared" si="183"/>
        <v>1</v>
      </c>
      <c r="BO246" s="149">
        <f t="shared" si="175"/>
        <v>0</v>
      </c>
      <c r="BP246" s="149">
        <f t="shared" si="176"/>
        <v>0</v>
      </c>
      <c r="BQ246" s="149">
        <f t="shared" si="184"/>
        <v>0</v>
      </c>
      <c r="BR246" s="356">
        <f t="shared" si="177"/>
        <v>0</v>
      </c>
      <c r="BS246" s="149">
        <f t="shared" si="178"/>
        <v>0</v>
      </c>
      <c r="BT246" s="149">
        <f t="shared" si="185"/>
        <v>1</v>
      </c>
      <c r="BU246" s="356">
        <f t="shared" si="152"/>
        <v>0</v>
      </c>
      <c r="BV246" s="149">
        <f t="shared" si="153"/>
        <v>0</v>
      </c>
      <c r="BW246" s="113">
        <f t="shared" si="154"/>
        <v>0</v>
      </c>
      <c r="BX246" s="248">
        <f t="shared" si="155"/>
        <v>0</v>
      </c>
      <c r="BY246" s="175">
        <f t="shared" si="156"/>
        <v>0</v>
      </c>
      <c r="BZ246" s="356">
        <f t="shared" si="186"/>
        <v>0</v>
      </c>
      <c r="CA246" s="149">
        <f t="shared" si="187"/>
        <v>0</v>
      </c>
      <c r="CB246" s="149">
        <f t="shared" si="188"/>
        <v>1</v>
      </c>
      <c r="CC246" s="276">
        <f t="shared" si="189"/>
        <v>1</v>
      </c>
      <c r="CD246" s="248">
        <f t="shared" si="190"/>
        <v>1</v>
      </c>
      <c r="CE246" s="274">
        <f t="shared" si="179"/>
        <v>1</v>
      </c>
      <c r="CF246" s="356">
        <f t="shared" si="191"/>
        <v>0</v>
      </c>
      <c r="CG246" s="149">
        <f t="shared" si="192"/>
        <v>0</v>
      </c>
      <c r="CH246" s="150">
        <f t="shared" si="193"/>
        <v>0</v>
      </c>
      <c r="CI246" s="149">
        <f t="shared" si="157"/>
        <v>0</v>
      </c>
      <c r="CJ246" s="149">
        <f t="shared" si="158"/>
        <v>0</v>
      </c>
      <c r="CK246" s="149">
        <f t="shared" si="159"/>
        <v>2</v>
      </c>
      <c r="CL246" s="149">
        <f t="shared" si="160"/>
        <v>2</v>
      </c>
      <c r="CM246" s="149">
        <f t="shared" si="161"/>
        <v>1</v>
      </c>
      <c r="CN246" s="283">
        <f t="shared" si="194"/>
        <v>0</v>
      </c>
      <c r="CO246" s="149">
        <f t="shared" si="195"/>
        <v>1</v>
      </c>
      <c r="CP246" s="149">
        <f t="shared" si="196"/>
        <v>0</v>
      </c>
      <c r="CQ246" s="283" t="str">
        <f t="shared" si="162"/>
        <v/>
      </c>
      <c r="CR246" s="149" t="str">
        <f t="shared" si="163"/>
        <v xml:space="preserve"> 2050</v>
      </c>
      <c r="CS246" s="149">
        <f t="shared" si="164"/>
        <v>2050</v>
      </c>
      <c r="CT246" s="149">
        <v>0</v>
      </c>
      <c r="CU246" s="149">
        <v>0</v>
      </c>
      <c r="CV246" s="149">
        <v>0</v>
      </c>
      <c r="CW246" s="149">
        <v>0</v>
      </c>
      <c r="CX246" s="149">
        <v>0</v>
      </c>
      <c r="CY246" s="149">
        <v>0</v>
      </c>
      <c r="CZ246" s="149">
        <v>1</v>
      </c>
      <c r="DA246" s="149">
        <v>1</v>
      </c>
      <c r="DB246" s="149">
        <v>0</v>
      </c>
      <c r="DC246" s="149">
        <v>0</v>
      </c>
      <c r="DD246" s="149">
        <v>1</v>
      </c>
      <c r="DE246" s="149">
        <v>1</v>
      </c>
      <c r="DF246" s="149">
        <v>0</v>
      </c>
      <c r="DG246" s="149">
        <v>0</v>
      </c>
      <c r="DH246" s="149">
        <v>0</v>
      </c>
      <c r="DI246" s="149">
        <v>0</v>
      </c>
      <c r="DJ246" s="149">
        <v>1</v>
      </c>
      <c r="DK246" s="149">
        <v>0</v>
      </c>
      <c r="DL246" s="149">
        <v>1</v>
      </c>
      <c r="DM246" s="149">
        <v>0</v>
      </c>
      <c r="DN246" s="149">
        <v>1</v>
      </c>
      <c r="DO246" s="149">
        <v>1</v>
      </c>
      <c r="DP246" s="149">
        <v>0</v>
      </c>
      <c r="DQ246" s="149" t="s">
        <v>150</v>
      </c>
      <c r="DR246" s="149" t="s">
        <v>158</v>
      </c>
      <c r="DS246" s="149" t="s">
        <v>7859</v>
      </c>
      <c r="DT246" s="149" t="s">
        <v>154</v>
      </c>
      <c r="DU246" s="149">
        <v>0</v>
      </c>
      <c r="DV246" s="149" t="s">
        <v>154</v>
      </c>
      <c r="DW246" s="149" t="str">
        <f t="shared" si="165"/>
        <v>Y</v>
      </c>
      <c r="DX246" s="149" t="str">
        <f t="shared" si="166"/>
        <v>Commitment removed</v>
      </c>
      <c r="DY246" s="149" t="str">
        <f t="shared" si="167"/>
        <v>Y</v>
      </c>
      <c r="DZ246" s="149" t="str">
        <f t="shared" si="168"/>
        <v>N</v>
      </c>
      <c r="EA246" s="149" t="str">
        <f t="shared" si="169"/>
        <v>No</v>
      </c>
      <c r="EC246" s="149">
        <f t="shared" si="170"/>
        <v>2050</v>
      </c>
    </row>
    <row r="247" spans="1:133" s="149" customFormat="1" ht="16.5" customHeight="1">
      <c r="A247" s="149">
        <v>244</v>
      </c>
      <c r="B247" s="149">
        <v>220</v>
      </c>
      <c r="C247" s="150" t="s">
        <v>1533</v>
      </c>
      <c r="D247" s="149" t="s">
        <v>599</v>
      </c>
      <c r="E247" s="149" t="s">
        <v>184</v>
      </c>
      <c r="F247" s="149" t="s">
        <v>264</v>
      </c>
      <c r="G247" s="149" t="s">
        <v>176</v>
      </c>
      <c r="H247" s="168" t="s">
        <v>1534</v>
      </c>
      <c r="I247" s="149" t="s">
        <v>1535</v>
      </c>
      <c r="J247" s="149">
        <v>-0.396</v>
      </c>
      <c r="K247" s="149" t="s">
        <v>1536</v>
      </c>
      <c r="L247" s="149">
        <v>120739</v>
      </c>
      <c r="M247" s="150">
        <v>31</v>
      </c>
      <c r="N247" s="149" t="s">
        <v>154</v>
      </c>
      <c r="O247" s="149" t="s">
        <v>153</v>
      </c>
      <c r="P247" s="150" t="s">
        <v>153</v>
      </c>
      <c r="Q247" s="149" t="s">
        <v>154</v>
      </c>
      <c r="R247" s="149" t="s">
        <v>154</v>
      </c>
      <c r="S247" s="149" t="s">
        <v>153</v>
      </c>
      <c r="T247" s="149" t="s">
        <v>153</v>
      </c>
      <c r="U247" s="151" t="s">
        <v>153</v>
      </c>
      <c r="V247" s="149" t="s">
        <v>153</v>
      </c>
      <c r="W247" s="149" t="s">
        <v>153</v>
      </c>
      <c r="X247" s="152" t="s">
        <v>153</v>
      </c>
      <c r="Y247" s="149" t="s">
        <v>153</v>
      </c>
      <c r="Z247" s="149" t="s">
        <v>153</v>
      </c>
      <c r="AA247" s="150"/>
      <c r="AC247" s="149" t="s">
        <v>202</v>
      </c>
      <c r="AD247" s="149" t="s">
        <v>5</v>
      </c>
      <c r="AE247" s="149" t="s">
        <v>157</v>
      </c>
      <c r="AF247" s="149" t="s">
        <v>157</v>
      </c>
      <c r="AG247" s="149" t="s">
        <v>157</v>
      </c>
      <c r="AH247" s="150" t="s">
        <v>218</v>
      </c>
      <c r="AI247" s="149" t="s">
        <v>219</v>
      </c>
      <c r="AJ247" s="149" t="s">
        <v>150</v>
      </c>
      <c r="AK247" s="170" t="s">
        <v>1537</v>
      </c>
      <c r="AL247" s="149">
        <v>2050</v>
      </c>
      <c r="AN247" s="150"/>
      <c r="AP247" s="149" t="s">
        <v>154</v>
      </c>
      <c r="AQ247" s="149" t="s">
        <v>153</v>
      </c>
      <c r="AR247" s="149" t="s">
        <v>153</v>
      </c>
      <c r="AU247" s="150"/>
      <c r="AV247" s="149" t="s">
        <v>157</v>
      </c>
      <c r="AW247" s="172" t="s">
        <v>262</v>
      </c>
      <c r="AX247" s="149" t="s">
        <v>158</v>
      </c>
      <c r="AY247" s="149" t="s">
        <v>154</v>
      </c>
      <c r="AZ247" s="149" t="s">
        <v>153</v>
      </c>
      <c r="BA247" s="149" t="s">
        <v>153</v>
      </c>
      <c r="BC247" s="150"/>
      <c r="BE247" s="173"/>
      <c r="BF247" s="150"/>
      <c r="BG247" s="283">
        <f t="shared" si="171"/>
        <v>0</v>
      </c>
      <c r="BH247" s="149">
        <f t="shared" si="172"/>
        <v>0</v>
      </c>
      <c r="BI247" s="149">
        <f t="shared" si="180"/>
        <v>0</v>
      </c>
      <c r="BJ247" s="280">
        <f t="shared" si="181"/>
        <v>0</v>
      </c>
      <c r="BK247" s="356">
        <f t="shared" si="173"/>
        <v>0</v>
      </c>
      <c r="BL247" s="149">
        <f t="shared" si="174"/>
        <v>0</v>
      </c>
      <c r="BM247" s="149">
        <f t="shared" si="182"/>
        <v>0</v>
      </c>
      <c r="BN247" s="278">
        <f t="shared" si="183"/>
        <v>0</v>
      </c>
      <c r="BO247" s="149">
        <f t="shared" si="175"/>
        <v>0</v>
      </c>
      <c r="BP247" s="149">
        <f t="shared" si="176"/>
        <v>0</v>
      </c>
      <c r="BQ247" s="149">
        <f t="shared" si="184"/>
        <v>0</v>
      </c>
      <c r="BR247" s="356">
        <f t="shared" si="177"/>
        <v>0</v>
      </c>
      <c r="BS247" s="149">
        <f t="shared" si="178"/>
        <v>0</v>
      </c>
      <c r="BT247" s="149">
        <f t="shared" si="185"/>
        <v>0</v>
      </c>
      <c r="BU247" s="356">
        <f t="shared" si="152"/>
        <v>0</v>
      </c>
      <c r="BV247" s="149">
        <f t="shared" si="153"/>
        <v>0</v>
      </c>
      <c r="BW247" s="113">
        <f t="shared" si="154"/>
        <v>1</v>
      </c>
      <c r="BX247" s="248">
        <f t="shared" si="155"/>
        <v>0</v>
      </c>
      <c r="BY247" s="175">
        <f t="shared" si="156"/>
        <v>1</v>
      </c>
      <c r="BZ247" s="356">
        <f t="shared" si="186"/>
        <v>0</v>
      </c>
      <c r="CA247" s="149">
        <f t="shared" si="187"/>
        <v>0</v>
      </c>
      <c r="CB247" s="149">
        <f t="shared" si="188"/>
        <v>0</v>
      </c>
      <c r="CC247" s="276">
        <f t="shared" si="189"/>
        <v>0</v>
      </c>
      <c r="CD247" s="248">
        <f t="shared" si="190"/>
        <v>0</v>
      </c>
      <c r="CE247" s="274">
        <f t="shared" si="179"/>
        <v>1</v>
      </c>
      <c r="CF247" s="356">
        <f t="shared" si="191"/>
        <v>0</v>
      </c>
      <c r="CG247" s="149">
        <f t="shared" si="192"/>
        <v>0</v>
      </c>
      <c r="CH247" s="150">
        <f t="shared" si="193"/>
        <v>0</v>
      </c>
      <c r="CI247" s="149">
        <f t="shared" si="157"/>
        <v>0</v>
      </c>
      <c r="CJ247" s="149">
        <f t="shared" si="158"/>
        <v>0</v>
      </c>
      <c r="CK247" s="149">
        <f t="shared" si="159"/>
        <v>1</v>
      </c>
      <c r="CL247" s="149">
        <f t="shared" si="160"/>
        <v>1</v>
      </c>
      <c r="CM247" s="149">
        <f t="shared" si="161"/>
        <v>1</v>
      </c>
      <c r="CN247" s="283">
        <f t="shared" si="194"/>
        <v>1</v>
      </c>
      <c r="CO247" s="149">
        <f t="shared" si="195"/>
        <v>0</v>
      </c>
      <c r="CP247" s="149">
        <f t="shared" si="196"/>
        <v>0</v>
      </c>
      <c r="CQ247" s="283" t="str">
        <f t="shared" si="162"/>
        <v/>
      </c>
      <c r="CR247" s="149" t="str">
        <f t="shared" si="163"/>
        <v xml:space="preserve"> </v>
      </c>
      <c r="CS247" s="149">
        <f t="shared" si="164"/>
        <v>0</v>
      </c>
      <c r="CT247" s="149">
        <v>0</v>
      </c>
      <c r="CU247" s="149">
        <v>0</v>
      </c>
      <c r="CV247" s="149">
        <v>1</v>
      </c>
      <c r="CW247" s="149">
        <v>1</v>
      </c>
      <c r="CX247" s="149">
        <v>0</v>
      </c>
      <c r="CY247" s="149">
        <v>0</v>
      </c>
      <c r="CZ247" s="149">
        <v>0</v>
      </c>
      <c r="DA247" s="149">
        <v>0</v>
      </c>
      <c r="DB247" s="149">
        <v>0</v>
      </c>
      <c r="DC247" s="149">
        <v>0</v>
      </c>
      <c r="DD247" s="149">
        <v>0</v>
      </c>
      <c r="DE247" s="149">
        <v>0</v>
      </c>
      <c r="DF247" s="149">
        <v>0</v>
      </c>
      <c r="DG247" s="149">
        <v>0</v>
      </c>
      <c r="DH247" s="149">
        <v>0</v>
      </c>
      <c r="DI247" s="149">
        <v>0</v>
      </c>
      <c r="DJ247" s="149">
        <v>1</v>
      </c>
      <c r="DK247" s="149">
        <v>0</v>
      </c>
      <c r="DL247" s="149">
        <v>1</v>
      </c>
      <c r="DM247" s="149">
        <v>1</v>
      </c>
      <c r="DN247" s="149">
        <v>0</v>
      </c>
      <c r="DO247" s="149">
        <v>1</v>
      </c>
      <c r="DP247" s="149">
        <v>0</v>
      </c>
      <c r="DQ247" s="149" t="e">
        <v>#N/A</v>
      </c>
      <c r="DR247" s="149" t="e">
        <v>#N/A</v>
      </c>
      <c r="DS247" s="149" t="e">
        <v>#N/A</v>
      </c>
      <c r="DT247" s="149" t="e">
        <v>#N/A</v>
      </c>
      <c r="DU247" s="149" t="e">
        <v>#N/A</v>
      </c>
      <c r="DV247" s="149" t="e">
        <v>#N/A</v>
      </c>
      <c r="DW247" s="149" t="str">
        <f t="shared" si="165"/>
        <v>N</v>
      </c>
      <c r="DX247" s="149" t="str">
        <f t="shared" si="166"/>
        <v/>
      </c>
      <c r="DY247" s="149" t="str">
        <f t="shared" si="167"/>
        <v>N</v>
      </c>
      <c r="DZ247" s="149" t="str">
        <f t="shared" si="168"/>
        <v>Y</v>
      </c>
      <c r="EA247" s="149" t="str">
        <f t="shared" si="169"/>
        <v>Yes</v>
      </c>
      <c r="EC247" s="149">
        <f t="shared" si="170"/>
        <v>0</v>
      </c>
    </row>
    <row r="248" spans="1:133" s="149" customFormat="1" ht="16.5" customHeight="1">
      <c r="A248" s="149">
        <v>245</v>
      </c>
      <c r="B248" s="149">
        <v>235</v>
      </c>
      <c r="C248" s="150" t="s">
        <v>1538</v>
      </c>
      <c r="D248" s="149" t="s">
        <v>183</v>
      </c>
      <c r="E248" s="149" t="s">
        <v>184</v>
      </c>
      <c r="F248" s="149" t="s">
        <v>145</v>
      </c>
      <c r="G248" s="149" t="s">
        <v>146</v>
      </c>
      <c r="H248" s="168" t="s">
        <v>1539</v>
      </c>
      <c r="I248" s="149" t="s">
        <v>1540</v>
      </c>
      <c r="J248" s="149">
        <v>-0.156</v>
      </c>
      <c r="K248" s="149" t="s">
        <v>1541</v>
      </c>
      <c r="L248" s="149">
        <v>11800</v>
      </c>
      <c r="M248" s="150">
        <v>30</v>
      </c>
      <c r="N248" s="149" t="s">
        <v>154</v>
      </c>
      <c r="O248" s="149" t="s">
        <v>153</v>
      </c>
      <c r="P248" s="150" t="s">
        <v>153</v>
      </c>
      <c r="Q248" s="149" t="s">
        <v>154</v>
      </c>
      <c r="R248" s="149" t="s">
        <v>154</v>
      </c>
      <c r="S248" s="149" t="s">
        <v>153</v>
      </c>
      <c r="T248" s="149" t="s">
        <v>153</v>
      </c>
      <c r="U248" s="151" t="s">
        <v>153</v>
      </c>
      <c r="V248" s="149" t="s">
        <v>153</v>
      </c>
      <c r="W248" s="149" t="s">
        <v>153</v>
      </c>
      <c r="X248" s="152" t="s">
        <v>153</v>
      </c>
      <c r="Y248" s="149" t="s">
        <v>153</v>
      </c>
      <c r="Z248" s="149" t="s">
        <v>153</v>
      </c>
      <c r="AA248" s="150"/>
      <c r="AC248" s="149" t="s">
        <v>167</v>
      </c>
      <c r="AD248" s="149" t="s">
        <v>6</v>
      </c>
      <c r="AE248" s="149" t="s">
        <v>157</v>
      </c>
      <c r="AF248" s="149" t="s">
        <v>157</v>
      </c>
      <c r="AG248" s="149" t="s">
        <v>158</v>
      </c>
      <c r="AH248" s="150" t="s">
        <v>159</v>
      </c>
      <c r="AJ248" s="149" t="s">
        <v>154</v>
      </c>
      <c r="AK248" s="170" t="s">
        <v>153</v>
      </c>
      <c r="AN248" s="150"/>
      <c r="AO248" s="149" t="s">
        <v>160</v>
      </c>
      <c r="AP248" s="149" t="s">
        <v>150</v>
      </c>
      <c r="AQ248" s="149" t="s">
        <v>159</v>
      </c>
      <c r="AR248" s="149" t="s">
        <v>153</v>
      </c>
      <c r="AS248" s="149">
        <v>2030</v>
      </c>
      <c r="AU248" s="150"/>
      <c r="AV248" s="149" t="s">
        <v>157</v>
      </c>
      <c r="AW248" s="172" t="s">
        <v>190</v>
      </c>
      <c r="AX248" s="149" t="s">
        <v>158</v>
      </c>
      <c r="AY248" s="149" t="s">
        <v>154</v>
      </c>
      <c r="AZ248" s="149" t="s">
        <v>153</v>
      </c>
      <c r="BA248" s="149" t="s">
        <v>153</v>
      </c>
      <c r="BC248" s="150"/>
      <c r="BE248" s="173"/>
      <c r="BF248" s="150"/>
      <c r="BG248" s="283">
        <f t="shared" si="171"/>
        <v>0</v>
      </c>
      <c r="BH248" s="149">
        <f t="shared" si="172"/>
        <v>0</v>
      </c>
      <c r="BI248" s="149">
        <f t="shared" si="180"/>
        <v>0</v>
      </c>
      <c r="BJ248" s="280">
        <f t="shared" si="181"/>
        <v>0</v>
      </c>
      <c r="BK248" s="356">
        <f t="shared" si="173"/>
        <v>0</v>
      </c>
      <c r="BL248" s="149">
        <f t="shared" si="174"/>
        <v>0</v>
      </c>
      <c r="BM248" s="149">
        <f t="shared" si="182"/>
        <v>0</v>
      </c>
      <c r="BN248" s="278">
        <f t="shared" si="183"/>
        <v>0</v>
      </c>
      <c r="BO248" s="149">
        <f t="shared" si="175"/>
        <v>0</v>
      </c>
      <c r="BP248" s="149">
        <f t="shared" si="176"/>
        <v>0</v>
      </c>
      <c r="BQ248" s="149">
        <f t="shared" si="184"/>
        <v>0</v>
      </c>
      <c r="BR248" s="356">
        <f t="shared" si="177"/>
        <v>0</v>
      </c>
      <c r="BS248" s="149">
        <f t="shared" si="178"/>
        <v>1</v>
      </c>
      <c r="BT248" s="149">
        <f t="shared" si="185"/>
        <v>0</v>
      </c>
      <c r="BU248" s="356">
        <f t="shared" si="152"/>
        <v>0</v>
      </c>
      <c r="BV248" s="149">
        <f t="shared" si="153"/>
        <v>0</v>
      </c>
      <c r="BW248" s="113">
        <f t="shared" si="154"/>
        <v>0</v>
      </c>
      <c r="BX248" s="248">
        <f t="shared" si="155"/>
        <v>0</v>
      </c>
      <c r="BY248" s="175">
        <f t="shared" si="156"/>
        <v>0</v>
      </c>
      <c r="BZ248" s="356">
        <f t="shared" si="186"/>
        <v>0</v>
      </c>
      <c r="CA248" s="149">
        <f t="shared" si="187"/>
        <v>1</v>
      </c>
      <c r="CB248" s="149">
        <f t="shared" si="188"/>
        <v>0</v>
      </c>
      <c r="CC248" s="276">
        <f t="shared" si="189"/>
        <v>1</v>
      </c>
      <c r="CD248" s="248">
        <f t="shared" si="190"/>
        <v>1</v>
      </c>
      <c r="CE248" s="274">
        <f t="shared" si="179"/>
        <v>1</v>
      </c>
      <c r="CF248" s="356">
        <f t="shared" si="191"/>
        <v>0</v>
      </c>
      <c r="CG248" s="149">
        <f t="shared" si="192"/>
        <v>0</v>
      </c>
      <c r="CH248" s="150">
        <f t="shared" si="193"/>
        <v>0</v>
      </c>
      <c r="CI248" s="149">
        <f t="shared" si="157"/>
        <v>0</v>
      </c>
      <c r="CJ248" s="149">
        <f t="shared" si="158"/>
        <v>1</v>
      </c>
      <c r="CK248" s="149">
        <f t="shared" si="159"/>
        <v>0</v>
      </c>
      <c r="CL248" s="149">
        <f t="shared" si="160"/>
        <v>1</v>
      </c>
      <c r="CM248" s="149">
        <f t="shared" si="161"/>
        <v>1</v>
      </c>
      <c r="CN248" s="283">
        <f t="shared" si="194"/>
        <v>1</v>
      </c>
      <c r="CO248" s="149">
        <f t="shared" si="195"/>
        <v>0</v>
      </c>
      <c r="CP248" s="149">
        <f t="shared" si="196"/>
        <v>0</v>
      </c>
      <c r="CQ248" s="283" t="str">
        <f t="shared" si="162"/>
        <v/>
      </c>
      <c r="CR248" s="149" t="str">
        <f t="shared" si="163"/>
        <v xml:space="preserve"> 2030</v>
      </c>
      <c r="CS248" s="149">
        <f t="shared" si="164"/>
        <v>2030</v>
      </c>
      <c r="CT248" s="149">
        <v>0</v>
      </c>
      <c r="CU248" s="149">
        <v>0</v>
      </c>
      <c r="CV248" s="149">
        <v>0</v>
      </c>
      <c r="CW248" s="149">
        <v>0</v>
      </c>
      <c r="CX248" s="149">
        <v>0</v>
      </c>
      <c r="CY248" s="149">
        <v>0</v>
      </c>
      <c r="CZ248" s="149">
        <v>1</v>
      </c>
      <c r="DA248" s="149">
        <v>1</v>
      </c>
      <c r="DB248" s="149">
        <v>0</v>
      </c>
      <c r="DC248" s="149">
        <v>0</v>
      </c>
      <c r="DD248" s="149">
        <v>0</v>
      </c>
      <c r="DE248" s="149">
        <v>0</v>
      </c>
      <c r="DF248" s="149">
        <v>0</v>
      </c>
      <c r="DG248" s="149">
        <v>0</v>
      </c>
      <c r="DH248" s="149">
        <v>0</v>
      </c>
      <c r="DI248" s="149">
        <v>0</v>
      </c>
      <c r="DJ248" s="149">
        <v>1</v>
      </c>
      <c r="DK248" s="149">
        <v>0</v>
      </c>
      <c r="DL248" s="149">
        <v>1</v>
      </c>
      <c r="DM248" s="149">
        <v>1</v>
      </c>
      <c r="DN248" s="149">
        <v>0</v>
      </c>
      <c r="DO248" s="149">
        <v>1</v>
      </c>
      <c r="DP248" s="149">
        <v>0</v>
      </c>
      <c r="DQ248" s="149" t="s">
        <v>154</v>
      </c>
      <c r="DR248" s="149">
        <v>0</v>
      </c>
      <c r="DS248" s="149" t="s">
        <v>160</v>
      </c>
      <c r="DT248" s="149" t="s">
        <v>154</v>
      </c>
      <c r="DU248" s="149">
        <v>0</v>
      </c>
      <c r="DV248" s="149" t="s">
        <v>150</v>
      </c>
      <c r="DW248" s="149" t="str">
        <f t="shared" si="165"/>
        <v>N</v>
      </c>
      <c r="DX248" s="149" t="str">
        <f t="shared" si="166"/>
        <v/>
      </c>
      <c r="DY248" s="149" t="str">
        <f t="shared" si="167"/>
        <v>Y</v>
      </c>
      <c r="DZ248" s="149" t="str">
        <f t="shared" si="168"/>
        <v>N</v>
      </c>
      <c r="EA248" s="149" t="str">
        <f t="shared" si="169"/>
        <v>Yes</v>
      </c>
      <c r="EC248" s="149">
        <f t="shared" si="170"/>
        <v>2030</v>
      </c>
    </row>
    <row r="249" spans="1:133" s="149" customFormat="1" ht="16.5" customHeight="1">
      <c r="A249" s="149">
        <v>246</v>
      </c>
      <c r="B249" s="149">
        <v>277</v>
      </c>
      <c r="C249" s="150" t="s">
        <v>1542</v>
      </c>
      <c r="D249" s="149" t="s">
        <v>348</v>
      </c>
      <c r="E249" s="149" t="s">
        <v>214</v>
      </c>
      <c r="F249" s="149" t="s">
        <v>175</v>
      </c>
      <c r="G249" s="149" t="s">
        <v>176</v>
      </c>
      <c r="H249" s="168" t="s">
        <v>1543</v>
      </c>
      <c r="I249" s="149" t="s">
        <v>1544</v>
      </c>
      <c r="J249" s="149">
        <v>0.125</v>
      </c>
      <c r="K249" s="149" t="s">
        <v>1545</v>
      </c>
      <c r="L249" s="149">
        <v>198432</v>
      </c>
      <c r="M249" s="150">
        <v>10</v>
      </c>
      <c r="N249" s="149" t="s">
        <v>154</v>
      </c>
      <c r="O249" s="149" t="s">
        <v>153</v>
      </c>
      <c r="P249" s="150" t="s">
        <v>153</v>
      </c>
      <c r="Q249" s="149" t="s">
        <v>154</v>
      </c>
      <c r="R249" s="149" t="s">
        <v>154</v>
      </c>
      <c r="S249" s="149" t="s">
        <v>153</v>
      </c>
      <c r="T249" s="149" t="s">
        <v>153</v>
      </c>
      <c r="U249" s="151" t="s">
        <v>153</v>
      </c>
      <c r="V249" s="149" t="s">
        <v>153</v>
      </c>
      <c r="W249" s="149" t="s">
        <v>153</v>
      </c>
      <c r="X249" s="152" t="s">
        <v>153</v>
      </c>
      <c r="Y249" s="149" t="s">
        <v>153</v>
      </c>
      <c r="Z249" s="149" t="s">
        <v>153</v>
      </c>
      <c r="AA249" s="150"/>
      <c r="AC249" s="149" t="s">
        <v>233</v>
      </c>
      <c r="AD249" s="149" t="s">
        <v>234</v>
      </c>
      <c r="AE249" s="149" t="s">
        <v>337</v>
      </c>
      <c r="AF249" s="149" t="s">
        <v>337</v>
      </c>
      <c r="AG249" s="149" t="s">
        <v>168</v>
      </c>
      <c r="AH249" s="150" t="s">
        <v>159</v>
      </c>
      <c r="AI249" s="149" t="s">
        <v>180</v>
      </c>
      <c r="AJ249" s="149" t="s">
        <v>154</v>
      </c>
      <c r="AK249" s="170" t="s">
        <v>338</v>
      </c>
      <c r="AL249" s="149">
        <v>2060</v>
      </c>
      <c r="AM249" s="171" t="s">
        <v>1546</v>
      </c>
      <c r="AN249" s="150"/>
      <c r="AP249" s="149" t="s">
        <v>154</v>
      </c>
      <c r="AQ249" s="149" t="s">
        <v>153</v>
      </c>
      <c r="AR249" s="149" t="s">
        <v>153</v>
      </c>
      <c r="AU249" s="150"/>
      <c r="AV249" s="149" t="s">
        <v>168</v>
      </c>
      <c r="AW249" s="172" t="s">
        <v>168</v>
      </c>
      <c r="AX249" s="149" t="s">
        <v>158</v>
      </c>
      <c r="AY249" s="149" t="s">
        <v>154</v>
      </c>
      <c r="AZ249" s="149" t="s">
        <v>153</v>
      </c>
      <c r="BA249" s="149" t="s">
        <v>153</v>
      </c>
      <c r="BC249" s="150"/>
      <c r="BE249" s="173"/>
      <c r="BF249" s="150"/>
      <c r="BG249" s="283">
        <f t="shared" si="171"/>
        <v>0</v>
      </c>
      <c r="BH249" s="149">
        <f t="shared" si="172"/>
        <v>0</v>
      </c>
      <c r="BI249" s="149">
        <f t="shared" si="180"/>
        <v>0</v>
      </c>
      <c r="BJ249" s="280">
        <f t="shared" si="181"/>
        <v>0</v>
      </c>
      <c r="BK249" s="356">
        <f t="shared" si="173"/>
        <v>0</v>
      </c>
      <c r="BL249" s="149">
        <f t="shared" si="174"/>
        <v>0</v>
      </c>
      <c r="BM249" s="149">
        <f t="shared" si="182"/>
        <v>0</v>
      </c>
      <c r="BN249" s="278">
        <f t="shared" si="183"/>
        <v>0</v>
      </c>
      <c r="BO249" s="149">
        <f t="shared" si="175"/>
        <v>0</v>
      </c>
      <c r="BP249" s="149">
        <f t="shared" si="176"/>
        <v>0</v>
      </c>
      <c r="BQ249" s="149">
        <f t="shared" si="184"/>
        <v>0</v>
      </c>
      <c r="BR249" s="356">
        <f t="shared" si="177"/>
        <v>0</v>
      </c>
      <c r="BS249" s="149">
        <f t="shared" si="178"/>
        <v>0</v>
      </c>
      <c r="BT249" s="149">
        <f t="shared" si="185"/>
        <v>0</v>
      </c>
      <c r="BU249" s="356">
        <f t="shared" si="152"/>
        <v>0</v>
      </c>
      <c r="BV249" s="149">
        <f t="shared" si="153"/>
        <v>0</v>
      </c>
      <c r="BW249" s="113">
        <f t="shared" si="154"/>
        <v>0</v>
      </c>
      <c r="BX249" s="248">
        <f t="shared" si="155"/>
        <v>1</v>
      </c>
      <c r="BY249" s="175">
        <f t="shared" si="156"/>
        <v>0</v>
      </c>
      <c r="BZ249" s="356">
        <f t="shared" si="186"/>
        <v>0</v>
      </c>
      <c r="CA249" s="149">
        <f t="shared" si="187"/>
        <v>0</v>
      </c>
      <c r="CB249" s="149">
        <f t="shared" si="188"/>
        <v>0</v>
      </c>
      <c r="CC249" s="276">
        <f t="shared" si="189"/>
        <v>0</v>
      </c>
      <c r="CD249" s="248">
        <f t="shared" si="190"/>
        <v>1</v>
      </c>
      <c r="CE249" s="274">
        <f t="shared" si="179"/>
        <v>0</v>
      </c>
      <c r="CF249" s="356">
        <f t="shared" si="191"/>
        <v>0</v>
      </c>
      <c r="CG249" s="149">
        <f t="shared" si="192"/>
        <v>0</v>
      </c>
      <c r="CH249" s="150">
        <f t="shared" si="193"/>
        <v>0</v>
      </c>
      <c r="CI249" s="149">
        <f t="shared" si="157"/>
        <v>0</v>
      </c>
      <c r="CJ249" s="149">
        <f t="shared" si="158"/>
        <v>0</v>
      </c>
      <c r="CK249" s="149">
        <f t="shared" si="159"/>
        <v>0</v>
      </c>
      <c r="CL249" s="149">
        <f t="shared" si="160"/>
        <v>0</v>
      </c>
      <c r="CM249" s="149">
        <f t="shared" si="161"/>
        <v>0</v>
      </c>
      <c r="CN249" s="283">
        <f t="shared" si="194"/>
        <v>0</v>
      </c>
      <c r="CO249" s="149">
        <f t="shared" si="195"/>
        <v>0</v>
      </c>
      <c r="CP249" s="149">
        <f t="shared" si="196"/>
        <v>1</v>
      </c>
      <c r="CQ249" s="283" t="str">
        <f t="shared" si="162"/>
        <v/>
      </c>
      <c r="CR249" s="149" t="str">
        <f t="shared" si="163"/>
        <v xml:space="preserve"> </v>
      </c>
      <c r="CS249" s="149">
        <f t="shared" si="164"/>
        <v>0</v>
      </c>
      <c r="CT249" s="149">
        <v>0</v>
      </c>
      <c r="CU249" s="149">
        <v>0</v>
      </c>
      <c r="CV249" s="149">
        <v>0</v>
      </c>
      <c r="CW249" s="149">
        <v>0</v>
      </c>
      <c r="CX249" s="149">
        <v>0</v>
      </c>
      <c r="CY249" s="149">
        <v>0</v>
      </c>
      <c r="CZ249" s="149">
        <v>0</v>
      </c>
      <c r="DA249" s="149">
        <v>0</v>
      </c>
      <c r="DB249" s="149">
        <v>0</v>
      </c>
      <c r="DC249" s="149">
        <v>0</v>
      </c>
      <c r="DD249" s="149">
        <v>0</v>
      </c>
      <c r="DE249" s="149">
        <v>0</v>
      </c>
      <c r="DF249" s="149">
        <v>0</v>
      </c>
      <c r="DG249" s="149">
        <v>0</v>
      </c>
      <c r="DH249" s="149">
        <v>0</v>
      </c>
      <c r="DI249" s="149">
        <v>0</v>
      </c>
      <c r="DJ249" s="149">
        <v>0</v>
      </c>
      <c r="DK249" s="149">
        <v>0</v>
      </c>
      <c r="DL249" s="149">
        <v>0</v>
      </c>
      <c r="DM249" s="149">
        <v>0</v>
      </c>
      <c r="DN249" s="149">
        <v>0</v>
      </c>
      <c r="DO249" s="149">
        <v>0</v>
      </c>
      <c r="DP249" s="149">
        <v>0</v>
      </c>
      <c r="DQ249" s="149" t="s">
        <v>154</v>
      </c>
      <c r="DR249" s="149">
        <v>0</v>
      </c>
      <c r="DS249" s="149" t="s">
        <v>154</v>
      </c>
      <c r="DT249" s="149" t="s">
        <v>180</v>
      </c>
      <c r="DU249" s="149" t="s">
        <v>7861</v>
      </c>
      <c r="DV249" s="149">
        <v>0</v>
      </c>
      <c r="DW249" s="149" t="str">
        <f t="shared" si="165"/>
        <v>N</v>
      </c>
      <c r="DX249" s="149" t="str">
        <f t="shared" si="166"/>
        <v/>
      </c>
      <c r="DY249" s="149" t="str">
        <f t="shared" si="167"/>
        <v>N</v>
      </c>
      <c r="DZ249" s="149" t="str">
        <f t="shared" si="168"/>
        <v>N</v>
      </c>
      <c r="EA249" s="149" t="str">
        <f t="shared" si="169"/>
        <v>Not Specified</v>
      </c>
      <c r="EC249" s="149">
        <f t="shared" si="170"/>
        <v>0</v>
      </c>
    </row>
    <row r="250" spans="1:133" s="149" customFormat="1" ht="16.5" customHeight="1">
      <c r="A250" s="149">
        <v>247</v>
      </c>
      <c r="B250" s="149">
        <v>265</v>
      </c>
      <c r="C250" s="150" t="s">
        <v>1547</v>
      </c>
      <c r="D250" s="149" t="s">
        <v>599</v>
      </c>
      <c r="E250" s="149" t="s">
        <v>184</v>
      </c>
      <c r="F250" s="149" t="s">
        <v>175</v>
      </c>
      <c r="G250" s="149" t="s">
        <v>176</v>
      </c>
      <c r="H250" s="168" t="s">
        <v>1548</v>
      </c>
      <c r="I250" s="149" t="s">
        <v>1549</v>
      </c>
      <c r="J250" s="149">
        <v>-0.382</v>
      </c>
      <c r="K250" s="149" t="s">
        <v>1550</v>
      </c>
      <c r="L250" s="149">
        <v>110327</v>
      </c>
      <c r="M250" s="150">
        <v>7</v>
      </c>
      <c r="N250" s="149" t="s">
        <v>154</v>
      </c>
      <c r="O250" s="149" t="s">
        <v>153</v>
      </c>
      <c r="P250" s="150" t="s">
        <v>153</v>
      </c>
      <c r="Q250" s="149" t="s">
        <v>154</v>
      </c>
      <c r="R250" s="149" t="s">
        <v>154</v>
      </c>
      <c r="S250" s="149" t="s">
        <v>153</v>
      </c>
      <c r="T250" s="149" t="s">
        <v>153</v>
      </c>
      <c r="U250" s="151" t="s">
        <v>153</v>
      </c>
      <c r="V250" s="149" t="s">
        <v>153</v>
      </c>
      <c r="W250" s="149" t="s">
        <v>153</v>
      </c>
      <c r="X250" s="152" t="s">
        <v>153</v>
      </c>
      <c r="Y250" s="149" t="s">
        <v>153</v>
      </c>
      <c r="Z250" s="149" t="s">
        <v>153</v>
      </c>
      <c r="AA250" s="150"/>
      <c r="AC250" s="149" t="s">
        <v>233</v>
      </c>
      <c r="AD250" s="149" t="s">
        <v>234</v>
      </c>
      <c r="AE250" s="149" t="s">
        <v>168</v>
      </c>
      <c r="AF250" s="149" t="s">
        <v>168</v>
      </c>
      <c r="AG250" s="149" t="s">
        <v>168</v>
      </c>
      <c r="AH250" s="150" t="s">
        <v>153</v>
      </c>
      <c r="AJ250" s="149" t="s">
        <v>154</v>
      </c>
      <c r="AK250" s="170" t="s">
        <v>153</v>
      </c>
      <c r="AM250" s="171" t="s">
        <v>1551</v>
      </c>
      <c r="AN250" s="150" t="s">
        <v>431</v>
      </c>
      <c r="AP250" s="149" t="s">
        <v>154</v>
      </c>
      <c r="AQ250" s="149" t="s">
        <v>153</v>
      </c>
      <c r="AR250" s="149" t="s">
        <v>153</v>
      </c>
      <c r="AU250" s="150"/>
      <c r="AV250" s="188" t="s">
        <v>168</v>
      </c>
      <c r="AW250" s="172" t="s">
        <v>153</v>
      </c>
      <c r="AX250" s="149" t="s">
        <v>153</v>
      </c>
      <c r="AY250" s="149" t="s">
        <v>154</v>
      </c>
      <c r="AZ250" s="149" t="s">
        <v>153</v>
      </c>
      <c r="BA250" s="149" t="s">
        <v>153</v>
      </c>
      <c r="BC250" s="150"/>
      <c r="BE250" s="173"/>
      <c r="BF250" s="150"/>
      <c r="BG250" s="283">
        <f t="shared" si="171"/>
        <v>0</v>
      </c>
      <c r="BH250" s="149">
        <f t="shared" si="172"/>
        <v>0</v>
      </c>
      <c r="BI250" s="149">
        <f t="shared" si="180"/>
        <v>0</v>
      </c>
      <c r="BJ250" s="280">
        <f t="shared" si="181"/>
        <v>0</v>
      </c>
      <c r="BK250" s="356">
        <f t="shared" si="173"/>
        <v>0</v>
      </c>
      <c r="BL250" s="149">
        <f t="shared" si="174"/>
        <v>0</v>
      </c>
      <c r="BM250" s="149">
        <f t="shared" si="182"/>
        <v>0</v>
      </c>
      <c r="BN250" s="278">
        <f t="shared" si="183"/>
        <v>0</v>
      </c>
      <c r="BO250" s="149">
        <f t="shared" si="175"/>
        <v>0</v>
      </c>
      <c r="BP250" s="149">
        <f t="shared" si="176"/>
        <v>0</v>
      </c>
      <c r="BQ250" s="149">
        <f t="shared" si="184"/>
        <v>0</v>
      </c>
      <c r="BR250" s="356">
        <f t="shared" si="177"/>
        <v>0</v>
      </c>
      <c r="BS250" s="149">
        <f t="shared" si="178"/>
        <v>0</v>
      </c>
      <c r="BT250" s="149">
        <f t="shared" si="185"/>
        <v>0</v>
      </c>
      <c r="BU250" s="356">
        <f t="shared" si="152"/>
        <v>0</v>
      </c>
      <c r="BV250" s="149">
        <f t="shared" si="153"/>
        <v>0</v>
      </c>
      <c r="BW250" s="113">
        <f t="shared" si="154"/>
        <v>0</v>
      </c>
      <c r="BX250" s="248">
        <f t="shared" si="155"/>
        <v>0</v>
      </c>
      <c r="BY250" s="175">
        <f t="shared" si="156"/>
        <v>0</v>
      </c>
      <c r="BZ250" s="356">
        <f t="shared" si="186"/>
        <v>0</v>
      </c>
      <c r="CA250" s="149">
        <f t="shared" si="187"/>
        <v>0</v>
      </c>
      <c r="CB250" s="149">
        <f t="shared" si="188"/>
        <v>0</v>
      </c>
      <c r="CC250" s="276">
        <f t="shared" si="189"/>
        <v>0</v>
      </c>
      <c r="CD250" s="248">
        <f t="shared" si="190"/>
        <v>0</v>
      </c>
      <c r="CE250" s="274">
        <f t="shared" si="179"/>
        <v>0</v>
      </c>
      <c r="CF250" s="356">
        <f t="shared" si="191"/>
        <v>0</v>
      </c>
      <c r="CG250" s="149">
        <f t="shared" si="192"/>
        <v>0</v>
      </c>
      <c r="CH250" s="150">
        <f t="shared" si="193"/>
        <v>0</v>
      </c>
      <c r="CI250" s="149">
        <f t="shared" si="157"/>
        <v>0</v>
      </c>
      <c r="CJ250" s="149">
        <f t="shared" si="158"/>
        <v>0</v>
      </c>
      <c r="CK250" s="149">
        <f t="shared" si="159"/>
        <v>0</v>
      </c>
      <c r="CL250" s="149">
        <f t="shared" si="160"/>
        <v>0</v>
      </c>
      <c r="CM250" s="149">
        <f t="shared" si="161"/>
        <v>0</v>
      </c>
      <c r="CN250" s="283">
        <f t="shared" si="194"/>
        <v>0</v>
      </c>
      <c r="CO250" s="149">
        <f t="shared" si="195"/>
        <v>0</v>
      </c>
      <c r="CP250" s="149">
        <f t="shared" si="196"/>
        <v>1</v>
      </c>
      <c r="CQ250" s="283" t="str">
        <f t="shared" si="162"/>
        <v/>
      </c>
      <c r="CR250" s="149" t="str">
        <f t="shared" si="163"/>
        <v xml:space="preserve"> </v>
      </c>
      <c r="CS250" s="149">
        <f t="shared" si="164"/>
        <v>0</v>
      </c>
      <c r="CT250" s="149">
        <v>0</v>
      </c>
      <c r="CU250" s="149">
        <v>0</v>
      </c>
      <c r="CV250" s="149">
        <v>0</v>
      </c>
      <c r="CW250" s="149">
        <v>0</v>
      </c>
      <c r="CX250" s="149">
        <v>0</v>
      </c>
      <c r="CY250" s="149">
        <v>0</v>
      </c>
      <c r="CZ250" s="149">
        <v>0</v>
      </c>
      <c r="DA250" s="149">
        <v>0</v>
      </c>
      <c r="DB250" s="149">
        <v>0</v>
      </c>
      <c r="DC250" s="149">
        <v>0</v>
      </c>
      <c r="DD250" s="149">
        <v>0</v>
      </c>
      <c r="DE250" s="149">
        <v>0</v>
      </c>
      <c r="DF250" s="149">
        <v>0</v>
      </c>
      <c r="DG250" s="149">
        <v>0</v>
      </c>
      <c r="DH250" s="149">
        <v>0</v>
      </c>
      <c r="DI250" s="149">
        <v>0</v>
      </c>
      <c r="DJ250" s="149">
        <v>0</v>
      </c>
      <c r="DK250" s="149">
        <v>0</v>
      </c>
      <c r="DL250" s="149">
        <v>0</v>
      </c>
      <c r="DM250" s="149">
        <v>0</v>
      </c>
      <c r="DN250" s="149">
        <v>0</v>
      </c>
      <c r="DO250" s="149">
        <v>0</v>
      </c>
      <c r="DP250" s="149">
        <v>0</v>
      </c>
      <c r="DQ250" s="149" t="s">
        <v>154</v>
      </c>
      <c r="DR250" s="149">
        <v>0</v>
      </c>
      <c r="DS250" s="149" t="s">
        <v>154</v>
      </c>
      <c r="DT250" s="149" t="s">
        <v>154</v>
      </c>
      <c r="DU250" s="149">
        <v>0</v>
      </c>
      <c r="DV250" s="149">
        <v>0</v>
      </c>
      <c r="DW250" s="149" t="str">
        <f t="shared" si="165"/>
        <v>N</v>
      </c>
      <c r="DX250" s="149" t="str">
        <f t="shared" si="166"/>
        <v/>
      </c>
      <c r="DY250" s="149" t="str">
        <f t="shared" si="167"/>
        <v>N</v>
      </c>
      <c r="DZ250" s="149" t="str">
        <f t="shared" si="168"/>
        <v>N</v>
      </c>
      <c r="EA250" s="149" t="str">
        <f t="shared" si="169"/>
        <v>Not Specified</v>
      </c>
      <c r="EC250" s="149">
        <f t="shared" si="170"/>
        <v>0</v>
      </c>
    </row>
    <row r="251" spans="1:133" s="149" customFormat="1" ht="16.5" customHeight="1">
      <c r="A251" s="149">
        <v>248</v>
      </c>
      <c r="B251" s="149">
        <v>262</v>
      </c>
      <c r="C251" s="150" t="s">
        <v>1552</v>
      </c>
      <c r="D251" s="149" t="s">
        <v>449</v>
      </c>
      <c r="E251" s="149" t="s">
        <v>144</v>
      </c>
      <c r="F251" s="149" t="s">
        <v>145</v>
      </c>
      <c r="G251" s="149" t="s">
        <v>146</v>
      </c>
      <c r="H251" s="168" t="s">
        <v>1553</v>
      </c>
      <c r="I251" s="149" t="s">
        <v>1554</v>
      </c>
      <c r="J251" s="149">
        <v>0.087</v>
      </c>
      <c r="K251" s="149" t="s">
        <v>1555</v>
      </c>
      <c r="L251" s="149">
        <v>364000</v>
      </c>
      <c r="M251" s="150">
        <v>24</v>
      </c>
      <c r="N251" s="149" t="s">
        <v>154</v>
      </c>
      <c r="O251" s="149" t="s">
        <v>153</v>
      </c>
      <c r="P251" s="150" t="s">
        <v>153</v>
      </c>
      <c r="Q251" s="149" t="s">
        <v>154</v>
      </c>
      <c r="R251" s="149" t="s">
        <v>154</v>
      </c>
      <c r="S251" s="149" t="s">
        <v>153</v>
      </c>
      <c r="T251" s="149" t="s">
        <v>153</v>
      </c>
      <c r="U251" s="151" t="s">
        <v>153</v>
      </c>
      <c r="V251" s="149" t="s">
        <v>153</v>
      </c>
      <c r="W251" s="149" t="s">
        <v>153</v>
      </c>
      <c r="X251" s="152" t="s">
        <v>153</v>
      </c>
      <c r="Y251" s="149" t="s">
        <v>153</v>
      </c>
      <c r="Z251" s="149" t="s">
        <v>153</v>
      </c>
      <c r="AA251" s="150"/>
      <c r="AC251" s="149" t="s">
        <v>167</v>
      </c>
      <c r="AD251" s="149" t="s">
        <v>6</v>
      </c>
      <c r="AE251" s="149" t="s">
        <v>157</v>
      </c>
      <c r="AF251" s="149" t="s">
        <v>157</v>
      </c>
      <c r="AG251" s="149" t="s">
        <v>158</v>
      </c>
      <c r="AH251" s="150" t="s">
        <v>159</v>
      </c>
      <c r="AJ251" s="149" t="s">
        <v>154</v>
      </c>
      <c r="AK251" s="170" t="s">
        <v>153</v>
      </c>
      <c r="AN251" s="150"/>
      <c r="AO251" s="149" t="s">
        <v>160</v>
      </c>
      <c r="AP251" s="149" t="s">
        <v>150</v>
      </c>
      <c r="AQ251" s="149" t="s">
        <v>159</v>
      </c>
      <c r="AR251" s="149" t="s">
        <v>1556</v>
      </c>
      <c r="AS251" s="149">
        <v>2040</v>
      </c>
      <c r="AU251" s="150"/>
      <c r="AV251" s="149" t="s">
        <v>157</v>
      </c>
      <c r="AW251" s="172" t="s">
        <v>168</v>
      </c>
      <c r="AX251" s="149" t="s">
        <v>158</v>
      </c>
      <c r="AY251" s="149" t="s">
        <v>154</v>
      </c>
      <c r="AZ251" s="149" t="s">
        <v>153</v>
      </c>
      <c r="BA251" s="149" t="s">
        <v>153</v>
      </c>
      <c r="BC251" s="150"/>
      <c r="BE251" s="173"/>
      <c r="BF251" s="150"/>
      <c r="BG251" s="283">
        <f t="shared" si="171"/>
        <v>0</v>
      </c>
      <c r="BH251" s="149">
        <f t="shared" si="172"/>
        <v>0</v>
      </c>
      <c r="BI251" s="149">
        <f t="shared" si="180"/>
        <v>0</v>
      </c>
      <c r="BJ251" s="280">
        <f t="shared" si="181"/>
        <v>0</v>
      </c>
      <c r="BK251" s="356">
        <f t="shared" si="173"/>
        <v>0</v>
      </c>
      <c r="BL251" s="149">
        <f t="shared" si="174"/>
        <v>0</v>
      </c>
      <c r="BM251" s="149">
        <f t="shared" si="182"/>
        <v>0</v>
      </c>
      <c r="BN251" s="278">
        <f t="shared" si="183"/>
        <v>0</v>
      </c>
      <c r="BO251" s="149">
        <f t="shared" si="175"/>
        <v>0</v>
      </c>
      <c r="BP251" s="149">
        <f t="shared" si="176"/>
        <v>0</v>
      </c>
      <c r="BQ251" s="149">
        <f t="shared" si="184"/>
        <v>0</v>
      </c>
      <c r="BR251" s="356">
        <f t="shared" si="177"/>
        <v>0</v>
      </c>
      <c r="BS251" s="149">
        <f t="shared" si="178"/>
        <v>0</v>
      </c>
      <c r="BT251" s="149">
        <f t="shared" si="185"/>
        <v>1</v>
      </c>
      <c r="BU251" s="356">
        <f t="shared" si="152"/>
        <v>0</v>
      </c>
      <c r="BV251" s="149">
        <f t="shared" si="153"/>
        <v>0</v>
      </c>
      <c r="BW251" s="113">
        <f t="shared" si="154"/>
        <v>0</v>
      </c>
      <c r="BX251" s="248">
        <f t="shared" si="155"/>
        <v>0</v>
      </c>
      <c r="BY251" s="175">
        <f t="shared" si="156"/>
        <v>0</v>
      </c>
      <c r="BZ251" s="356">
        <f t="shared" si="186"/>
        <v>0</v>
      </c>
      <c r="CA251" s="149">
        <f t="shared" si="187"/>
        <v>0</v>
      </c>
      <c r="CB251" s="149">
        <f t="shared" si="188"/>
        <v>1</v>
      </c>
      <c r="CC251" s="276">
        <f t="shared" si="189"/>
        <v>1</v>
      </c>
      <c r="CD251" s="248">
        <f t="shared" si="190"/>
        <v>1</v>
      </c>
      <c r="CE251" s="274">
        <f t="shared" si="179"/>
        <v>1</v>
      </c>
      <c r="CF251" s="356">
        <f t="shared" si="191"/>
        <v>0</v>
      </c>
      <c r="CG251" s="149">
        <f t="shared" si="192"/>
        <v>0</v>
      </c>
      <c r="CH251" s="150">
        <f t="shared" si="193"/>
        <v>0</v>
      </c>
      <c r="CI251" s="149">
        <f t="shared" si="157"/>
        <v>0</v>
      </c>
      <c r="CJ251" s="149">
        <f t="shared" si="158"/>
        <v>0</v>
      </c>
      <c r="CK251" s="149">
        <f t="shared" si="159"/>
        <v>1</v>
      </c>
      <c r="CL251" s="149">
        <f t="shared" si="160"/>
        <v>1</v>
      </c>
      <c r="CM251" s="149">
        <f t="shared" si="161"/>
        <v>1</v>
      </c>
      <c r="CN251" s="283">
        <f t="shared" si="194"/>
        <v>1</v>
      </c>
      <c r="CO251" s="149">
        <f t="shared" si="195"/>
        <v>0</v>
      </c>
      <c r="CP251" s="149">
        <f t="shared" si="196"/>
        <v>0</v>
      </c>
      <c r="CQ251" s="283" t="str">
        <f t="shared" si="162"/>
        <v/>
      </c>
      <c r="CR251" s="149" t="str">
        <f t="shared" si="163"/>
        <v xml:space="preserve"> 2040</v>
      </c>
      <c r="CS251" s="149">
        <f t="shared" si="164"/>
        <v>2040</v>
      </c>
      <c r="CT251" s="149">
        <v>0</v>
      </c>
      <c r="CU251" s="149">
        <v>0</v>
      </c>
      <c r="CV251" s="149">
        <v>0</v>
      </c>
      <c r="CW251" s="149">
        <v>0</v>
      </c>
      <c r="CX251" s="149">
        <v>0</v>
      </c>
      <c r="CY251" s="149">
        <v>0</v>
      </c>
      <c r="CZ251" s="149">
        <v>1</v>
      </c>
      <c r="DA251" s="149">
        <v>1</v>
      </c>
      <c r="DB251" s="149">
        <v>0</v>
      </c>
      <c r="DC251" s="149">
        <v>0</v>
      </c>
      <c r="DD251" s="149">
        <v>0</v>
      </c>
      <c r="DE251" s="149">
        <v>0</v>
      </c>
      <c r="DF251" s="149">
        <v>0</v>
      </c>
      <c r="DG251" s="149">
        <v>0</v>
      </c>
      <c r="DH251" s="149">
        <v>0</v>
      </c>
      <c r="DI251" s="149">
        <v>0</v>
      </c>
      <c r="DJ251" s="149">
        <v>1</v>
      </c>
      <c r="DK251" s="149">
        <v>0</v>
      </c>
      <c r="DL251" s="149">
        <v>1</v>
      </c>
      <c r="DM251" s="149">
        <v>1</v>
      </c>
      <c r="DN251" s="149">
        <v>0</v>
      </c>
      <c r="DO251" s="149">
        <v>1</v>
      </c>
      <c r="DP251" s="149">
        <v>0</v>
      </c>
      <c r="DQ251" s="149" t="s">
        <v>154</v>
      </c>
      <c r="DR251" s="149">
        <v>0</v>
      </c>
      <c r="DS251" s="149" t="s">
        <v>160</v>
      </c>
      <c r="DT251" s="149" t="s">
        <v>154</v>
      </c>
      <c r="DU251" s="149">
        <v>0</v>
      </c>
      <c r="DV251" s="149" t="s">
        <v>150</v>
      </c>
      <c r="DW251" s="149" t="str">
        <f t="shared" si="165"/>
        <v>N</v>
      </c>
      <c r="DX251" s="149" t="str">
        <f t="shared" si="166"/>
        <v/>
      </c>
      <c r="DY251" s="149" t="str">
        <f t="shared" si="167"/>
        <v>Y</v>
      </c>
      <c r="DZ251" s="149" t="str">
        <f t="shared" si="168"/>
        <v>N</v>
      </c>
      <c r="EA251" s="149" t="str">
        <f t="shared" si="169"/>
        <v>Yes</v>
      </c>
      <c r="EC251" s="149">
        <f t="shared" si="170"/>
        <v>2040</v>
      </c>
    </row>
    <row r="252" spans="1:133" s="149" customFormat="1" ht="16.5" customHeight="1">
      <c r="A252" s="149">
        <v>249</v>
      </c>
      <c r="B252" s="149">
        <v>259</v>
      </c>
      <c r="C252" s="150" t="s">
        <v>1557</v>
      </c>
      <c r="D252" s="149" t="s">
        <v>926</v>
      </c>
      <c r="E252" s="149" t="s">
        <v>206</v>
      </c>
      <c r="F252" s="149" t="s">
        <v>145</v>
      </c>
      <c r="G252" s="149" t="s">
        <v>146</v>
      </c>
      <c r="H252" s="168" t="s">
        <v>1558</v>
      </c>
      <c r="I252" s="149" t="s">
        <v>1559</v>
      </c>
      <c r="J252" s="149">
        <v>-0.12</v>
      </c>
      <c r="K252" s="149" t="s">
        <v>1560</v>
      </c>
      <c r="L252" s="149">
        <v>55000</v>
      </c>
      <c r="M252" s="150">
        <v>10</v>
      </c>
      <c r="N252" s="149" t="s">
        <v>154</v>
      </c>
      <c r="O252" s="149" t="s">
        <v>153</v>
      </c>
      <c r="P252" s="150" t="s">
        <v>153</v>
      </c>
      <c r="Q252" s="149" t="s">
        <v>150</v>
      </c>
      <c r="R252" s="149" t="s">
        <v>150</v>
      </c>
      <c r="S252" s="149" t="s">
        <v>151</v>
      </c>
      <c r="T252" s="149" t="s">
        <v>152</v>
      </c>
      <c r="U252" s="151">
        <v>2030</v>
      </c>
      <c r="V252" s="149" t="s">
        <v>153</v>
      </c>
      <c r="W252" s="149" t="s">
        <v>153</v>
      </c>
      <c r="X252" s="152" t="s">
        <v>153</v>
      </c>
      <c r="Y252" s="149" t="s">
        <v>153</v>
      </c>
      <c r="Z252" s="149" t="s">
        <v>153</v>
      </c>
      <c r="AA252" s="150"/>
      <c r="AC252" s="149" t="s">
        <v>281</v>
      </c>
      <c r="AD252" s="149" t="s">
        <v>240</v>
      </c>
      <c r="AE252" s="149" t="s">
        <v>157</v>
      </c>
      <c r="AF252" s="149" t="s">
        <v>157</v>
      </c>
      <c r="AG252" s="149" t="s">
        <v>158</v>
      </c>
      <c r="AH252" s="150" t="s">
        <v>159</v>
      </c>
      <c r="AJ252" s="149" t="s">
        <v>154</v>
      </c>
      <c r="AK252" s="170" t="s">
        <v>153</v>
      </c>
      <c r="AM252" s="170"/>
      <c r="AN252" s="150"/>
      <c r="AP252" s="149" t="s">
        <v>154</v>
      </c>
      <c r="AQ252" s="149" t="s">
        <v>153</v>
      </c>
      <c r="AR252" s="149" t="s">
        <v>153</v>
      </c>
      <c r="AU252" s="150"/>
      <c r="AV252" s="149" t="s">
        <v>168</v>
      </c>
      <c r="AW252" s="172" t="s">
        <v>168</v>
      </c>
      <c r="AX252" s="149" t="s">
        <v>158</v>
      </c>
      <c r="AY252" s="149" t="s">
        <v>150</v>
      </c>
      <c r="AZ252" s="149" t="s">
        <v>1561</v>
      </c>
      <c r="BA252" s="149">
        <v>2030</v>
      </c>
      <c r="BC252" s="150"/>
      <c r="BE252" s="173"/>
      <c r="BF252" s="150"/>
      <c r="BG252" s="283">
        <f t="shared" si="171"/>
        <v>0</v>
      </c>
      <c r="BH252" s="149">
        <f t="shared" si="172"/>
        <v>0</v>
      </c>
      <c r="BI252" s="149">
        <f t="shared" si="180"/>
        <v>0</v>
      </c>
      <c r="BJ252" s="280">
        <f t="shared" si="181"/>
        <v>0</v>
      </c>
      <c r="BK252" s="356">
        <f t="shared" si="173"/>
        <v>0</v>
      </c>
      <c r="BL252" s="149">
        <f t="shared" si="174"/>
        <v>1</v>
      </c>
      <c r="BM252" s="149">
        <f t="shared" si="182"/>
        <v>0</v>
      </c>
      <c r="BN252" s="278">
        <f t="shared" si="183"/>
        <v>1</v>
      </c>
      <c r="BO252" s="149">
        <f t="shared" si="175"/>
        <v>0</v>
      </c>
      <c r="BP252" s="149">
        <f t="shared" si="176"/>
        <v>0</v>
      </c>
      <c r="BQ252" s="149">
        <f t="shared" si="184"/>
        <v>0</v>
      </c>
      <c r="BR252" s="356">
        <f t="shared" si="177"/>
        <v>0</v>
      </c>
      <c r="BS252" s="149">
        <f t="shared" si="178"/>
        <v>0</v>
      </c>
      <c r="BT252" s="149">
        <f t="shared" si="185"/>
        <v>0</v>
      </c>
      <c r="BU252" s="356">
        <f t="shared" si="152"/>
        <v>0</v>
      </c>
      <c r="BV252" s="149">
        <f t="shared" si="153"/>
        <v>0</v>
      </c>
      <c r="BW252" s="113">
        <f t="shared" si="154"/>
        <v>0</v>
      </c>
      <c r="BX252" s="248">
        <f t="shared" si="155"/>
        <v>0</v>
      </c>
      <c r="BY252" s="175">
        <f t="shared" si="156"/>
        <v>0</v>
      </c>
      <c r="BZ252" s="356">
        <f t="shared" si="186"/>
        <v>0</v>
      </c>
      <c r="CA252" s="149">
        <f t="shared" si="187"/>
        <v>0</v>
      </c>
      <c r="CB252" s="149">
        <f t="shared" si="188"/>
        <v>0</v>
      </c>
      <c r="CC252" s="276">
        <f t="shared" si="189"/>
        <v>0</v>
      </c>
      <c r="CD252" s="248">
        <f t="shared" si="190"/>
        <v>0</v>
      </c>
      <c r="CE252" s="274">
        <f t="shared" si="179"/>
        <v>0</v>
      </c>
      <c r="CF252" s="356">
        <f t="shared" si="191"/>
        <v>0</v>
      </c>
      <c r="CG252" s="149">
        <f t="shared" si="192"/>
        <v>1</v>
      </c>
      <c r="CH252" s="150">
        <f t="shared" si="193"/>
        <v>0</v>
      </c>
      <c r="CI252" s="149">
        <f t="shared" si="157"/>
        <v>0</v>
      </c>
      <c r="CJ252" s="149">
        <f t="shared" si="158"/>
        <v>1</v>
      </c>
      <c r="CK252" s="149">
        <f t="shared" si="159"/>
        <v>0</v>
      </c>
      <c r="CL252" s="149">
        <f t="shared" si="160"/>
        <v>1</v>
      </c>
      <c r="CM252" s="149">
        <f t="shared" si="161"/>
        <v>1</v>
      </c>
      <c r="CN252" s="283">
        <f t="shared" si="194"/>
        <v>0</v>
      </c>
      <c r="CO252" s="149">
        <f t="shared" si="195"/>
        <v>0</v>
      </c>
      <c r="CP252" s="149">
        <f t="shared" si="196"/>
        <v>1</v>
      </c>
      <c r="CQ252" s="283">
        <f t="shared" si="162"/>
        <v>1</v>
      </c>
      <c r="CR252" s="149" t="str">
        <f t="shared" si="163"/>
        <v xml:space="preserve"> </v>
      </c>
      <c r="CS252" s="149">
        <f t="shared" si="164"/>
        <v>0</v>
      </c>
      <c r="CT252" s="149">
        <v>0</v>
      </c>
      <c r="CU252" s="149">
        <v>0</v>
      </c>
      <c r="CV252" s="149">
        <v>0</v>
      </c>
      <c r="CW252" s="149">
        <v>0</v>
      </c>
      <c r="CX252" s="149">
        <v>0</v>
      </c>
      <c r="CY252" s="149">
        <v>0</v>
      </c>
      <c r="CZ252" s="149">
        <v>1</v>
      </c>
      <c r="DA252" s="149">
        <v>1</v>
      </c>
      <c r="DB252" s="149">
        <v>0</v>
      </c>
      <c r="DC252" s="149">
        <v>1</v>
      </c>
      <c r="DD252" s="149">
        <v>0</v>
      </c>
      <c r="DE252" s="149">
        <v>1</v>
      </c>
      <c r="DF252" s="149">
        <v>0</v>
      </c>
      <c r="DG252" s="149">
        <v>0</v>
      </c>
      <c r="DH252" s="149">
        <v>0</v>
      </c>
      <c r="DI252" s="149">
        <v>0</v>
      </c>
      <c r="DJ252" s="149">
        <v>1</v>
      </c>
      <c r="DK252" s="149">
        <v>0</v>
      </c>
      <c r="DL252" s="149">
        <v>1</v>
      </c>
      <c r="DM252" s="149">
        <v>1</v>
      </c>
      <c r="DN252" s="149">
        <v>0</v>
      </c>
      <c r="DO252" s="149">
        <v>1</v>
      </c>
      <c r="DP252" s="149">
        <v>0</v>
      </c>
      <c r="DQ252" s="149" t="s">
        <v>150</v>
      </c>
      <c r="DR252" s="149" t="s">
        <v>158</v>
      </c>
      <c r="DS252" s="149" t="s">
        <v>160</v>
      </c>
      <c r="DT252" s="149" t="s">
        <v>154</v>
      </c>
      <c r="DU252" s="149">
        <v>0</v>
      </c>
      <c r="DV252" s="149" t="s">
        <v>150</v>
      </c>
      <c r="DW252" s="149" t="str">
        <f t="shared" si="165"/>
        <v>Y</v>
      </c>
      <c r="DX252" s="149" t="str">
        <f t="shared" si="166"/>
        <v/>
      </c>
      <c r="DY252" s="149" t="str">
        <f t="shared" si="167"/>
        <v>N</v>
      </c>
      <c r="DZ252" s="149" t="str">
        <f t="shared" si="168"/>
        <v>N</v>
      </c>
      <c r="EA252" s="149" t="str">
        <f t="shared" si="169"/>
        <v>Not Specified</v>
      </c>
      <c r="EC252" s="149">
        <f t="shared" si="170"/>
        <v>0</v>
      </c>
    </row>
    <row r="253" spans="1:133" s="149" customFormat="1" ht="16.5" customHeight="1">
      <c r="A253" s="149">
        <v>250</v>
      </c>
      <c r="B253" s="149">
        <v>303</v>
      </c>
      <c r="C253" s="150" t="s">
        <v>1562</v>
      </c>
      <c r="D253" s="149" t="s">
        <v>1036</v>
      </c>
      <c r="E253" s="149" t="s">
        <v>174</v>
      </c>
      <c r="F253" s="149" t="s">
        <v>145</v>
      </c>
      <c r="G253" s="149" t="s">
        <v>146</v>
      </c>
      <c r="H253" s="168" t="s">
        <v>1563</v>
      </c>
      <c r="I253" s="149" t="s">
        <v>1564</v>
      </c>
      <c r="J253" s="149">
        <v>0.067</v>
      </c>
      <c r="K253" s="149" t="s">
        <v>1565</v>
      </c>
      <c r="L253" s="149">
        <v>7800</v>
      </c>
      <c r="M253" s="150">
        <v>15</v>
      </c>
      <c r="N253" s="149" t="s">
        <v>154</v>
      </c>
      <c r="O253" s="149" t="s">
        <v>153</v>
      </c>
      <c r="P253" s="150" t="s">
        <v>153</v>
      </c>
      <c r="Q253" s="149" t="s">
        <v>154</v>
      </c>
      <c r="R253" s="149" t="s">
        <v>154</v>
      </c>
      <c r="S253" s="149" t="s">
        <v>153</v>
      </c>
      <c r="T253" s="149" t="s">
        <v>153</v>
      </c>
      <c r="U253" s="151" t="s">
        <v>153</v>
      </c>
      <c r="V253" s="149" t="s">
        <v>153</v>
      </c>
      <c r="W253" s="149" t="s">
        <v>153</v>
      </c>
      <c r="X253" s="152" t="s">
        <v>153</v>
      </c>
      <c r="Y253" s="149" t="s">
        <v>153</v>
      </c>
      <c r="Z253" s="149" t="s">
        <v>153</v>
      </c>
      <c r="AA253" s="150"/>
      <c r="AC253" s="149" t="s">
        <v>153</v>
      </c>
      <c r="AD253" s="149" t="s">
        <v>153</v>
      </c>
      <c r="AE253" s="149" t="s">
        <v>153</v>
      </c>
      <c r="AF253" s="149" t="s">
        <v>153</v>
      </c>
      <c r="AG253" s="149" t="s">
        <v>153</v>
      </c>
      <c r="AH253" s="150" t="s">
        <v>153</v>
      </c>
      <c r="AJ253" s="149" t="s">
        <v>154</v>
      </c>
      <c r="AK253" s="170" t="s">
        <v>153</v>
      </c>
      <c r="AN253" s="150"/>
      <c r="AP253" s="149" t="s">
        <v>154</v>
      </c>
      <c r="AQ253" s="149" t="s">
        <v>153</v>
      </c>
      <c r="AR253" s="149" t="s">
        <v>153</v>
      </c>
      <c r="AU253" s="150"/>
      <c r="AV253" s="188" t="s">
        <v>168</v>
      </c>
      <c r="AW253" s="172" t="s">
        <v>153</v>
      </c>
      <c r="AX253" s="149" t="s">
        <v>153</v>
      </c>
      <c r="AY253" s="149" t="s">
        <v>154</v>
      </c>
      <c r="AZ253" s="149" t="s">
        <v>153</v>
      </c>
      <c r="BA253" s="149" t="s">
        <v>153</v>
      </c>
      <c r="BC253" s="150"/>
      <c r="BE253" s="173"/>
      <c r="BF253" s="150"/>
      <c r="BG253" s="283">
        <f t="shared" si="171"/>
        <v>0</v>
      </c>
      <c r="BH253" s="149">
        <f t="shared" si="172"/>
        <v>0</v>
      </c>
      <c r="BI253" s="149">
        <f t="shared" si="180"/>
        <v>0</v>
      </c>
      <c r="BJ253" s="280">
        <f t="shared" si="181"/>
        <v>0</v>
      </c>
      <c r="BK253" s="356">
        <f t="shared" si="173"/>
        <v>0</v>
      </c>
      <c r="BL253" s="149">
        <f t="shared" si="174"/>
        <v>0</v>
      </c>
      <c r="BM253" s="149">
        <f t="shared" si="182"/>
        <v>0</v>
      </c>
      <c r="BN253" s="278">
        <f t="shared" si="183"/>
        <v>0</v>
      </c>
      <c r="BO253" s="149">
        <f t="shared" si="175"/>
        <v>0</v>
      </c>
      <c r="BP253" s="149">
        <f t="shared" si="176"/>
        <v>0</v>
      </c>
      <c r="BQ253" s="149">
        <f t="shared" si="184"/>
        <v>0</v>
      </c>
      <c r="BR253" s="356">
        <f t="shared" si="177"/>
        <v>0</v>
      </c>
      <c r="BS253" s="149">
        <f t="shared" si="178"/>
        <v>0</v>
      </c>
      <c r="BT253" s="149">
        <f t="shared" si="185"/>
        <v>0</v>
      </c>
      <c r="BU253" s="356">
        <f t="shared" si="152"/>
        <v>0</v>
      </c>
      <c r="BV253" s="149">
        <f t="shared" si="153"/>
        <v>0</v>
      </c>
      <c r="BW253" s="113">
        <f t="shared" si="154"/>
        <v>0</v>
      </c>
      <c r="BX253" s="248">
        <f t="shared" si="155"/>
        <v>0</v>
      </c>
      <c r="BY253" s="175">
        <f t="shared" si="156"/>
        <v>0</v>
      </c>
      <c r="BZ253" s="356">
        <f t="shared" si="186"/>
        <v>0</v>
      </c>
      <c r="CA253" s="149">
        <f t="shared" si="187"/>
        <v>0</v>
      </c>
      <c r="CB253" s="149">
        <f t="shared" si="188"/>
        <v>0</v>
      </c>
      <c r="CC253" s="276">
        <f t="shared" si="189"/>
        <v>0</v>
      </c>
      <c r="CD253" s="248">
        <f t="shared" si="190"/>
        <v>0</v>
      </c>
      <c r="CE253" s="274">
        <f t="shared" si="179"/>
        <v>0</v>
      </c>
      <c r="CF253" s="356">
        <f t="shared" si="191"/>
        <v>0</v>
      </c>
      <c r="CG253" s="149">
        <f t="shared" si="192"/>
        <v>0</v>
      </c>
      <c r="CH253" s="150">
        <f t="shared" si="193"/>
        <v>0</v>
      </c>
      <c r="CI253" s="149">
        <f t="shared" si="157"/>
        <v>0</v>
      </c>
      <c r="CJ253" s="149">
        <f t="shared" si="158"/>
        <v>0</v>
      </c>
      <c r="CK253" s="149">
        <f t="shared" si="159"/>
        <v>0</v>
      </c>
      <c r="CL253" s="149">
        <f t="shared" si="160"/>
        <v>0</v>
      </c>
      <c r="CM253" s="149">
        <f t="shared" si="161"/>
        <v>0</v>
      </c>
      <c r="CN253" s="283">
        <f t="shared" si="194"/>
        <v>0</v>
      </c>
      <c r="CO253" s="149">
        <f t="shared" si="195"/>
        <v>0</v>
      </c>
      <c r="CP253" s="149">
        <f t="shared" si="196"/>
        <v>1</v>
      </c>
      <c r="CQ253" s="283" t="str">
        <f t="shared" si="162"/>
        <v/>
      </c>
      <c r="CR253" s="149" t="str">
        <f t="shared" si="163"/>
        <v xml:space="preserve"> </v>
      </c>
      <c r="CS253" s="149">
        <f t="shared" si="164"/>
        <v>0</v>
      </c>
      <c r="CT253" s="149">
        <v>0</v>
      </c>
      <c r="CU253" s="149">
        <v>0</v>
      </c>
      <c r="CV253" s="149">
        <v>0</v>
      </c>
      <c r="CW253" s="149">
        <v>0</v>
      </c>
      <c r="CX253" s="149">
        <v>0</v>
      </c>
      <c r="CY253" s="149">
        <v>0</v>
      </c>
      <c r="CZ253" s="149">
        <v>0</v>
      </c>
      <c r="DA253" s="149">
        <v>0</v>
      </c>
      <c r="DB253" s="149">
        <v>0</v>
      </c>
      <c r="DC253" s="149">
        <v>0</v>
      </c>
      <c r="DD253" s="149">
        <v>0</v>
      </c>
      <c r="DE253" s="149">
        <v>0</v>
      </c>
      <c r="DF253" s="149">
        <v>0</v>
      </c>
      <c r="DG253" s="149">
        <v>0</v>
      </c>
      <c r="DH253" s="149">
        <v>0</v>
      </c>
      <c r="DI253" s="149">
        <v>0</v>
      </c>
      <c r="DJ253" s="149">
        <v>0</v>
      </c>
      <c r="DK253" s="149">
        <v>0</v>
      </c>
      <c r="DL253" s="149">
        <v>0</v>
      </c>
      <c r="DM253" s="149">
        <v>0</v>
      </c>
      <c r="DN253" s="149">
        <v>0</v>
      </c>
      <c r="DO253" s="149">
        <v>0</v>
      </c>
      <c r="DP253" s="149">
        <v>0</v>
      </c>
      <c r="DQ253" s="149" t="s">
        <v>154</v>
      </c>
      <c r="DR253" s="149">
        <v>0</v>
      </c>
      <c r="DS253" s="149" t="s">
        <v>154</v>
      </c>
      <c r="DT253" s="149" t="s">
        <v>154</v>
      </c>
      <c r="DU253" s="149">
        <v>0</v>
      </c>
      <c r="DV253" s="149">
        <v>0</v>
      </c>
      <c r="DW253" s="149" t="str">
        <f t="shared" si="165"/>
        <v>N</v>
      </c>
      <c r="DX253" s="149" t="str">
        <f t="shared" si="166"/>
        <v/>
      </c>
      <c r="DY253" s="149" t="str">
        <f t="shared" si="167"/>
        <v>N</v>
      </c>
      <c r="DZ253" s="149" t="str">
        <f t="shared" si="168"/>
        <v>N</v>
      </c>
      <c r="EA253" s="149" t="str">
        <f t="shared" si="169"/>
        <v>Not Specified</v>
      </c>
      <c r="EC253" s="149">
        <f t="shared" si="170"/>
        <v>0</v>
      </c>
    </row>
    <row r="254" spans="1:133" s="149" customFormat="1" ht="16.5" customHeight="1">
      <c r="A254" s="149">
        <v>251</v>
      </c>
      <c r="B254" s="149">
        <v>331</v>
      </c>
      <c r="C254" s="150" t="s">
        <v>1566</v>
      </c>
      <c r="D254" s="149" t="s">
        <v>443</v>
      </c>
      <c r="E254" s="149" t="s">
        <v>229</v>
      </c>
      <c r="F254" s="149" t="s">
        <v>175</v>
      </c>
      <c r="G254" s="149" t="s">
        <v>176</v>
      </c>
      <c r="H254" s="168" t="s">
        <v>1567</v>
      </c>
      <c r="I254" s="149" t="s">
        <v>1568</v>
      </c>
      <c r="J254" s="149">
        <v>0.623</v>
      </c>
      <c r="K254" s="149" t="s">
        <v>1569</v>
      </c>
      <c r="L254" s="149">
        <v>94990</v>
      </c>
      <c r="M254" s="150">
        <v>15</v>
      </c>
      <c r="N254" s="149" t="s">
        <v>154</v>
      </c>
      <c r="O254" s="149" t="s">
        <v>153</v>
      </c>
      <c r="P254" s="150" t="s">
        <v>153</v>
      </c>
      <c r="Q254" s="149" t="s">
        <v>154</v>
      </c>
      <c r="R254" s="149" t="s">
        <v>154</v>
      </c>
      <c r="S254" s="149" t="s">
        <v>153</v>
      </c>
      <c r="T254" s="149" t="s">
        <v>153</v>
      </c>
      <c r="U254" s="151" t="s">
        <v>153</v>
      </c>
      <c r="V254" s="149" t="s">
        <v>153</v>
      </c>
      <c r="W254" s="149" t="s">
        <v>153</v>
      </c>
      <c r="X254" s="152" t="s">
        <v>153</v>
      </c>
      <c r="Y254" s="149" t="s">
        <v>153</v>
      </c>
      <c r="Z254" s="149" t="s">
        <v>153</v>
      </c>
      <c r="AA254" s="150"/>
      <c r="AC254" s="149" t="s">
        <v>233</v>
      </c>
      <c r="AD254" s="149" t="s">
        <v>234</v>
      </c>
      <c r="AE254" s="149" t="s">
        <v>337</v>
      </c>
      <c r="AF254" s="149" t="s">
        <v>337</v>
      </c>
      <c r="AH254" s="150" t="s">
        <v>159</v>
      </c>
      <c r="AI254" s="149" t="s">
        <v>180</v>
      </c>
      <c r="AJ254" s="149" t="s">
        <v>154</v>
      </c>
      <c r="AK254" s="170" t="s">
        <v>338</v>
      </c>
      <c r="AL254" s="149">
        <v>2060</v>
      </c>
      <c r="AM254" s="171" t="s">
        <v>1570</v>
      </c>
      <c r="AN254" s="150"/>
      <c r="AP254" s="149" t="s">
        <v>154</v>
      </c>
      <c r="AQ254" s="149" t="s">
        <v>153</v>
      </c>
      <c r="AR254" s="149" t="s">
        <v>153</v>
      </c>
      <c r="AU254" s="150"/>
      <c r="AV254" s="149" t="s">
        <v>168</v>
      </c>
      <c r="AW254" s="172" t="s">
        <v>168</v>
      </c>
      <c r="AX254" s="149" t="s">
        <v>158</v>
      </c>
      <c r="AY254" s="149" t="s">
        <v>154</v>
      </c>
      <c r="AZ254" s="149" t="s">
        <v>153</v>
      </c>
      <c r="BA254" s="149" t="s">
        <v>153</v>
      </c>
      <c r="BC254" s="150"/>
      <c r="BE254" s="173"/>
      <c r="BF254" s="150"/>
      <c r="BG254" s="283">
        <f t="shared" si="171"/>
        <v>0</v>
      </c>
      <c r="BH254" s="149">
        <f t="shared" si="172"/>
        <v>0</v>
      </c>
      <c r="BI254" s="149">
        <f t="shared" si="180"/>
        <v>0</v>
      </c>
      <c r="BJ254" s="280">
        <f t="shared" si="181"/>
        <v>0</v>
      </c>
      <c r="BK254" s="356">
        <f t="shared" si="173"/>
        <v>0</v>
      </c>
      <c r="BL254" s="149">
        <f t="shared" si="174"/>
        <v>0</v>
      </c>
      <c r="BM254" s="149">
        <f t="shared" si="182"/>
        <v>0</v>
      </c>
      <c r="BN254" s="278">
        <f t="shared" si="183"/>
        <v>0</v>
      </c>
      <c r="BO254" s="149">
        <f t="shared" si="175"/>
        <v>0</v>
      </c>
      <c r="BP254" s="149">
        <f t="shared" si="176"/>
        <v>0</v>
      </c>
      <c r="BQ254" s="149">
        <f t="shared" si="184"/>
        <v>0</v>
      </c>
      <c r="BR254" s="356">
        <f t="shared" si="177"/>
        <v>0</v>
      </c>
      <c r="BS254" s="149">
        <f t="shared" si="178"/>
        <v>0</v>
      </c>
      <c r="BT254" s="149">
        <f t="shared" si="185"/>
        <v>0</v>
      </c>
      <c r="BU254" s="356">
        <f t="shared" si="152"/>
        <v>0</v>
      </c>
      <c r="BV254" s="149">
        <f t="shared" si="153"/>
        <v>0</v>
      </c>
      <c r="BW254" s="113">
        <f t="shared" si="154"/>
        <v>0</v>
      </c>
      <c r="BX254" s="248">
        <f t="shared" si="155"/>
        <v>1</v>
      </c>
      <c r="BY254" s="175">
        <f t="shared" si="156"/>
        <v>0</v>
      </c>
      <c r="BZ254" s="356">
        <f t="shared" si="186"/>
        <v>0</v>
      </c>
      <c r="CA254" s="149">
        <f t="shared" si="187"/>
        <v>0</v>
      </c>
      <c r="CB254" s="149">
        <f t="shared" si="188"/>
        <v>0</v>
      </c>
      <c r="CC254" s="276">
        <f t="shared" si="189"/>
        <v>0</v>
      </c>
      <c r="CD254" s="248">
        <f t="shared" si="190"/>
        <v>1</v>
      </c>
      <c r="CE254" s="274">
        <f t="shared" si="179"/>
        <v>0</v>
      </c>
      <c r="CF254" s="356">
        <f t="shared" si="191"/>
        <v>0</v>
      </c>
      <c r="CG254" s="149">
        <f t="shared" si="192"/>
        <v>0</v>
      </c>
      <c r="CH254" s="150">
        <f t="shared" si="193"/>
        <v>0</v>
      </c>
      <c r="CI254" s="149">
        <f t="shared" si="157"/>
        <v>0</v>
      </c>
      <c r="CJ254" s="149">
        <f t="shared" si="158"/>
        <v>0</v>
      </c>
      <c r="CK254" s="149">
        <f t="shared" si="159"/>
        <v>0</v>
      </c>
      <c r="CL254" s="149">
        <f t="shared" si="160"/>
        <v>0</v>
      </c>
      <c r="CM254" s="149">
        <f t="shared" si="161"/>
        <v>0</v>
      </c>
      <c r="CN254" s="283">
        <f t="shared" si="194"/>
        <v>0</v>
      </c>
      <c r="CO254" s="149">
        <f t="shared" si="195"/>
        <v>0</v>
      </c>
      <c r="CP254" s="149">
        <f t="shared" si="196"/>
        <v>1</v>
      </c>
      <c r="CQ254" s="283" t="str">
        <f t="shared" si="162"/>
        <v/>
      </c>
      <c r="CR254" s="149" t="str">
        <f t="shared" si="163"/>
        <v xml:space="preserve"> </v>
      </c>
      <c r="CS254" s="149">
        <f t="shared" si="164"/>
        <v>0</v>
      </c>
      <c r="CT254" s="149">
        <v>0</v>
      </c>
      <c r="CU254" s="149">
        <v>0</v>
      </c>
      <c r="CV254" s="149">
        <v>0</v>
      </c>
      <c r="CW254" s="149">
        <v>0</v>
      </c>
      <c r="CX254" s="149">
        <v>0</v>
      </c>
      <c r="CY254" s="149">
        <v>0</v>
      </c>
      <c r="CZ254" s="149">
        <v>0</v>
      </c>
      <c r="DA254" s="149">
        <v>0</v>
      </c>
      <c r="DB254" s="149">
        <v>0</v>
      </c>
      <c r="DC254" s="149">
        <v>0</v>
      </c>
      <c r="DD254" s="149">
        <v>0</v>
      </c>
      <c r="DE254" s="149">
        <v>0</v>
      </c>
      <c r="DF254" s="149">
        <v>0</v>
      </c>
      <c r="DG254" s="149">
        <v>0</v>
      </c>
      <c r="DH254" s="149">
        <v>0</v>
      </c>
      <c r="DI254" s="149">
        <v>0</v>
      </c>
      <c r="DJ254" s="149">
        <v>0</v>
      </c>
      <c r="DK254" s="149">
        <v>0</v>
      </c>
      <c r="DL254" s="149">
        <v>0</v>
      </c>
      <c r="DM254" s="149">
        <v>0</v>
      </c>
      <c r="DN254" s="149">
        <v>0</v>
      </c>
      <c r="DO254" s="149">
        <v>0</v>
      </c>
      <c r="DP254" s="149">
        <v>0</v>
      </c>
      <c r="DQ254" s="149" t="s">
        <v>154</v>
      </c>
      <c r="DR254" s="149">
        <v>0</v>
      </c>
      <c r="DS254" s="149" t="s">
        <v>154</v>
      </c>
      <c r="DT254" s="149" t="s">
        <v>180</v>
      </c>
      <c r="DU254" s="149" t="s">
        <v>3005</v>
      </c>
      <c r="DV254" s="149">
        <v>0</v>
      </c>
      <c r="DW254" s="149" t="str">
        <f t="shared" si="165"/>
        <v>N</v>
      </c>
      <c r="DX254" s="149" t="str">
        <f t="shared" si="166"/>
        <v/>
      </c>
      <c r="DY254" s="149" t="str">
        <f t="shared" si="167"/>
        <v>N</v>
      </c>
      <c r="DZ254" s="149" t="str">
        <f t="shared" si="168"/>
        <v>N</v>
      </c>
      <c r="EA254" s="149" t="str">
        <f t="shared" si="169"/>
        <v>Not Specified</v>
      </c>
      <c r="EC254" s="149">
        <f t="shared" si="170"/>
        <v>0</v>
      </c>
    </row>
    <row r="255" spans="1:133" s="149" customFormat="1" ht="16.5" customHeight="1">
      <c r="A255" s="149">
        <v>252</v>
      </c>
      <c r="B255" s="149">
        <v>181</v>
      </c>
      <c r="C255" s="150" t="s">
        <v>1571</v>
      </c>
      <c r="D255" s="149" t="s">
        <v>702</v>
      </c>
      <c r="E255" s="149" t="s">
        <v>244</v>
      </c>
      <c r="F255" s="149" t="s">
        <v>175</v>
      </c>
      <c r="G255" s="149" t="s">
        <v>176</v>
      </c>
      <c r="H255" s="168" t="s">
        <v>1572</v>
      </c>
      <c r="I255" s="149" t="s">
        <v>1573</v>
      </c>
      <c r="J255" s="149">
        <v>-1.68</v>
      </c>
      <c r="K255" s="149" t="s">
        <v>1574</v>
      </c>
      <c r="L255" s="149">
        <v>99900</v>
      </c>
      <c r="M255" s="150">
        <v>13</v>
      </c>
      <c r="N255" s="149" t="s">
        <v>154</v>
      </c>
      <c r="O255" s="149" t="s">
        <v>153</v>
      </c>
      <c r="P255" s="150" t="s">
        <v>153</v>
      </c>
      <c r="Q255" s="149" t="s">
        <v>154</v>
      </c>
      <c r="R255" s="149" t="s">
        <v>154</v>
      </c>
      <c r="S255" s="149" t="s">
        <v>153</v>
      </c>
      <c r="T255" s="149" t="s">
        <v>153</v>
      </c>
      <c r="U255" s="151" t="s">
        <v>153</v>
      </c>
      <c r="V255" s="149" t="s">
        <v>153</v>
      </c>
      <c r="W255" s="149" t="s">
        <v>153</v>
      </c>
      <c r="X255" s="152" t="s">
        <v>153</v>
      </c>
      <c r="Y255" s="149" t="s">
        <v>153</v>
      </c>
      <c r="Z255" s="149" t="s">
        <v>153</v>
      </c>
      <c r="AA255" s="150"/>
      <c r="AC255" s="149" t="s">
        <v>202</v>
      </c>
      <c r="AD255" s="149" t="s">
        <v>5</v>
      </c>
      <c r="AE255" s="149" t="s">
        <v>168</v>
      </c>
      <c r="AF255" s="149" t="s">
        <v>168</v>
      </c>
      <c r="AG255" s="149" t="s">
        <v>168</v>
      </c>
      <c r="AH255" s="150" t="s">
        <v>153</v>
      </c>
      <c r="AI255" s="149" t="s">
        <v>160</v>
      </c>
      <c r="AJ255" s="149" t="s">
        <v>150</v>
      </c>
      <c r="AK255" s="170" t="s">
        <v>1575</v>
      </c>
      <c r="AL255" s="149">
        <v>2050</v>
      </c>
      <c r="AN255" s="150"/>
      <c r="AP255" s="149" t="s">
        <v>154</v>
      </c>
      <c r="AQ255" s="149" t="s">
        <v>153</v>
      </c>
      <c r="AR255" s="149" t="s">
        <v>153</v>
      </c>
      <c r="AU255" s="150"/>
      <c r="AV255" s="149" t="s">
        <v>168</v>
      </c>
      <c r="AW255" s="172" t="s">
        <v>168</v>
      </c>
      <c r="AX255" s="149" t="s">
        <v>158</v>
      </c>
      <c r="AY255" s="149" t="s">
        <v>154</v>
      </c>
      <c r="AZ255" s="149" t="s">
        <v>153</v>
      </c>
      <c r="BA255" s="149" t="s">
        <v>153</v>
      </c>
      <c r="BC255" s="150"/>
      <c r="BE255" s="173"/>
      <c r="BF255" s="150"/>
      <c r="BG255" s="283">
        <f t="shared" si="171"/>
        <v>0</v>
      </c>
      <c r="BH255" s="149">
        <f t="shared" si="172"/>
        <v>0</v>
      </c>
      <c r="BI255" s="149">
        <f t="shared" si="180"/>
        <v>0</v>
      </c>
      <c r="BJ255" s="280">
        <f t="shared" si="181"/>
        <v>0</v>
      </c>
      <c r="BK255" s="356">
        <f t="shared" si="173"/>
        <v>0</v>
      </c>
      <c r="BL255" s="149">
        <f t="shared" si="174"/>
        <v>0</v>
      </c>
      <c r="BM255" s="149">
        <f t="shared" si="182"/>
        <v>0</v>
      </c>
      <c r="BN255" s="278">
        <f t="shared" si="183"/>
        <v>0</v>
      </c>
      <c r="BO255" s="149">
        <f t="shared" si="175"/>
        <v>0</v>
      </c>
      <c r="BP255" s="149">
        <f t="shared" si="176"/>
        <v>0</v>
      </c>
      <c r="BQ255" s="149">
        <f t="shared" si="184"/>
        <v>0</v>
      </c>
      <c r="BR255" s="356">
        <f t="shared" si="177"/>
        <v>0</v>
      </c>
      <c r="BS255" s="149">
        <f t="shared" si="178"/>
        <v>0</v>
      </c>
      <c r="BT255" s="149">
        <f t="shared" si="185"/>
        <v>0</v>
      </c>
      <c r="BU255" s="356">
        <f t="shared" si="152"/>
        <v>0</v>
      </c>
      <c r="BV255" s="149">
        <f t="shared" si="153"/>
        <v>0</v>
      </c>
      <c r="BW255" s="113">
        <f t="shared" si="154"/>
        <v>1</v>
      </c>
      <c r="BX255" s="248">
        <f t="shared" si="155"/>
        <v>0</v>
      </c>
      <c r="BY255" s="175">
        <f t="shared" si="156"/>
        <v>1</v>
      </c>
      <c r="BZ255" s="356">
        <f t="shared" si="186"/>
        <v>0</v>
      </c>
      <c r="CA255" s="149">
        <f t="shared" si="187"/>
        <v>0</v>
      </c>
      <c r="CB255" s="149">
        <f t="shared" si="188"/>
        <v>0</v>
      </c>
      <c r="CC255" s="276">
        <f t="shared" si="189"/>
        <v>0</v>
      </c>
      <c r="CD255" s="248">
        <f t="shared" si="190"/>
        <v>0</v>
      </c>
      <c r="CE255" s="274">
        <f t="shared" si="179"/>
        <v>1</v>
      </c>
      <c r="CF255" s="356">
        <f t="shared" si="191"/>
        <v>0</v>
      </c>
      <c r="CG255" s="149">
        <f t="shared" si="192"/>
        <v>0</v>
      </c>
      <c r="CH255" s="150">
        <f t="shared" si="193"/>
        <v>0</v>
      </c>
      <c r="CI255" s="149">
        <f t="shared" si="157"/>
        <v>0</v>
      </c>
      <c r="CJ255" s="149">
        <f t="shared" si="158"/>
        <v>0</v>
      </c>
      <c r="CK255" s="149">
        <f t="shared" si="159"/>
        <v>1</v>
      </c>
      <c r="CL255" s="149">
        <f t="shared" si="160"/>
        <v>1</v>
      </c>
      <c r="CM255" s="149">
        <f t="shared" si="161"/>
        <v>1</v>
      </c>
      <c r="CN255" s="283">
        <f t="shared" si="194"/>
        <v>0</v>
      </c>
      <c r="CO255" s="149">
        <f t="shared" si="195"/>
        <v>0</v>
      </c>
      <c r="CP255" s="149">
        <f t="shared" si="196"/>
        <v>1</v>
      </c>
      <c r="CQ255" s="283" t="str">
        <f t="shared" si="162"/>
        <v/>
      </c>
      <c r="CR255" s="149" t="str">
        <f t="shared" si="163"/>
        <v xml:space="preserve"> </v>
      </c>
      <c r="CS255" s="149">
        <f t="shared" si="164"/>
        <v>0</v>
      </c>
      <c r="CT255" s="149">
        <v>0</v>
      </c>
      <c r="CU255" s="149">
        <v>0</v>
      </c>
      <c r="CV255" s="149">
        <v>1</v>
      </c>
      <c r="CW255" s="149">
        <v>1</v>
      </c>
      <c r="CX255" s="149">
        <v>0</v>
      </c>
      <c r="CY255" s="149">
        <v>0</v>
      </c>
      <c r="CZ255" s="149">
        <v>0</v>
      </c>
      <c r="DA255" s="149">
        <v>0</v>
      </c>
      <c r="DB255" s="149">
        <v>0</v>
      </c>
      <c r="DC255" s="149">
        <v>0</v>
      </c>
      <c r="DD255" s="149">
        <v>0</v>
      </c>
      <c r="DE255" s="149">
        <v>0</v>
      </c>
      <c r="DF255" s="149">
        <v>0</v>
      </c>
      <c r="DG255" s="149">
        <v>0</v>
      </c>
      <c r="DH255" s="149">
        <v>0</v>
      </c>
      <c r="DI255" s="149">
        <v>0</v>
      </c>
      <c r="DJ255" s="149">
        <v>1</v>
      </c>
      <c r="DK255" s="149">
        <v>0</v>
      </c>
      <c r="DL255" s="149">
        <v>1</v>
      </c>
      <c r="DM255" s="149">
        <v>1</v>
      </c>
      <c r="DN255" s="149">
        <v>0</v>
      </c>
      <c r="DO255" s="149">
        <v>1</v>
      </c>
      <c r="DP255" s="149">
        <v>0</v>
      </c>
      <c r="DQ255" s="149" t="s">
        <v>154</v>
      </c>
      <c r="DR255" s="149">
        <v>0</v>
      </c>
      <c r="DS255" s="149" t="s">
        <v>154</v>
      </c>
      <c r="DT255" s="149" t="s">
        <v>160</v>
      </c>
      <c r="DU255" s="149" t="s">
        <v>150</v>
      </c>
      <c r="DV255" s="149">
        <v>0</v>
      </c>
      <c r="DW255" s="149" t="str">
        <f t="shared" si="165"/>
        <v>N</v>
      </c>
      <c r="DX255" s="149" t="str">
        <f t="shared" si="166"/>
        <v/>
      </c>
      <c r="DY255" s="149" t="str">
        <f t="shared" si="167"/>
        <v>N</v>
      </c>
      <c r="DZ255" s="149" t="str">
        <f t="shared" si="168"/>
        <v>Y</v>
      </c>
      <c r="EA255" s="149" t="str">
        <f t="shared" si="169"/>
        <v>Not Specified</v>
      </c>
      <c r="EC255" s="149">
        <f t="shared" si="170"/>
        <v>0</v>
      </c>
    </row>
    <row r="256" spans="1:133" s="149" customFormat="1" ht="16.5" customHeight="1">
      <c r="A256" s="149">
        <v>253</v>
      </c>
      <c r="B256" s="149">
        <v>281</v>
      </c>
      <c r="C256" s="150" t="s">
        <v>1576</v>
      </c>
      <c r="D256" s="149" t="s">
        <v>333</v>
      </c>
      <c r="E256" s="149" t="s">
        <v>229</v>
      </c>
      <c r="F256" s="149" t="s">
        <v>756</v>
      </c>
      <c r="G256" s="149" t="s">
        <v>146</v>
      </c>
      <c r="H256" s="168" t="s">
        <v>1577</v>
      </c>
      <c r="I256" s="149" t="s">
        <v>1578</v>
      </c>
      <c r="J256" s="149">
        <v>0.038</v>
      </c>
      <c r="K256" s="149" t="s">
        <v>1579</v>
      </c>
      <c r="L256" s="149">
        <v>88488</v>
      </c>
      <c r="M256" s="150">
        <v>28</v>
      </c>
      <c r="N256" s="149" t="s">
        <v>154</v>
      </c>
      <c r="O256" s="149" t="s">
        <v>153</v>
      </c>
      <c r="P256" s="150" t="s">
        <v>153</v>
      </c>
      <c r="Q256" s="149" t="s">
        <v>154</v>
      </c>
      <c r="R256" s="149" t="s">
        <v>154</v>
      </c>
      <c r="S256" s="149" t="s">
        <v>153</v>
      </c>
      <c r="T256" s="149" t="s">
        <v>153</v>
      </c>
      <c r="U256" s="151" t="s">
        <v>153</v>
      </c>
      <c r="V256" s="149" t="s">
        <v>153</v>
      </c>
      <c r="W256" s="149" t="s">
        <v>153</v>
      </c>
      <c r="X256" s="152" t="s">
        <v>153</v>
      </c>
      <c r="Y256" s="149" t="s">
        <v>153</v>
      </c>
      <c r="Z256" s="149" t="s">
        <v>153</v>
      </c>
      <c r="AA256" s="150"/>
      <c r="AC256" s="149" t="s">
        <v>167</v>
      </c>
      <c r="AD256" s="149" t="s">
        <v>6</v>
      </c>
      <c r="AE256" s="149" t="s">
        <v>157</v>
      </c>
      <c r="AF256" s="149" t="s">
        <v>157</v>
      </c>
      <c r="AG256" s="149" t="s">
        <v>157</v>
      </c>
      <c r="AH256" s="150" t="s">
        <v>218</v>
      </c>
      <c r="AJ256" s="149" t="s">
        <v>154</v>
      </c>
      <c r="AK256" s="170" t="s">
        <v>153</v>
      </c>
      <c r="AN256" s="150"/>
      <c r="AO256" s="149" t="s">
        <v>219</v>
      </c>
      <c r="AP256" s="149" t="s">
        <v>150</v>
      </c>
      <c r="AQ256" s="149" t="s">
        <v>218</v>
      </c>
      <c r="AR256" s="149" t="s">
        <v>1580</v>
      </c>
      <c r="AS256" s="149">
        <v>2050</v>
      </c>
      <c r="AU256" s="150"/>
      <c r="AV256" s="149" t="s">
        <v>157</v>
      </c>
      <c r="AW256" s="172" t="s">
        <v>158</v>
      </c>
      <c r="AX256" s="149" t="s">
        <v>158</v>
      </c>
      <c r="AY256" s="149" t="s">
        <v>154</v>
      </c>
      <c r="AZ256" s="149" t="s">
        <v>153</v>
      </c>
      <c r="BA256" s="149" t="s">
        <v>153</v>
      </c>
      <c r="BC256" s="150"/>
      <c r="BE256" s="173"/>
      <c r="BF256" s="150"/>
      <c r="BG256" s="283">
        <f t="shared" si="171"/>
        <v>0</v>
      </c>
      <c r="BH256" s="149">
        <f t="shared" si="172"/>
        <v>0</v>
      </c>
      <c r="BI256" s="149">
        <f t="shared" si="180"/>
        <v>0</v>
      </c>
      <c r="BJ256" s="280">
        <f t="shared" si="181"/>
        <v>0</v>
      </c>
      <c r="BK256" s="356">
        <f t="shared" si="173"/>
        <v>0</v>
      </c>
      <c r="BL256" s="149">
        <f t="shared" si="174"/>
        <v>0</v>
      </c>
      <c r="BM256" s="149">
        <f t="shared" si="182"/>
        <v>0</v>
      </c>
      <c r="BN256" s="278">
        <f t="shared" si="183"/>
        <v>0</v>
      </c>
      <c r="BO256" s="149">
        <f t="shared" si="175"/>
        <v>0</v>
      </c>
      <c r="BP256" s="149">
        <f t="shared" si="176"/>
        <v>0</v>
      </c>
      <c r="BQ256" s="149">
        <f t="shared" si="184"/>
        <v>0</v>
      </c>
      <c r="BR256" s="356">
        <f t="shared" si="177"/>
        <v>0</v>
      </c>
      <c r="BS256" s="149">
        <f t="shared" si="178"/>
        <v>0</v>
      </c>
      <c r="BT256" s="149">
        <f t="shared" si="185"/>
        <v>1</v>
      </c>
      <c r="BU256" s="356">
        <f t="shared" si="152"/>
        <v>0</v>
      </c>
      <c r="BV256" s="149">
        <f t="shared" si="153"/>
        <v>0</v>
      </c>
      <c r="BW256" s="113">
        <f t="shared" si="154"/>
        <v>0</v>
      </c>
      <c r="BX256" s="248">
        <f t="shared" si="155"/>
        <v>0</v>
      </c>
      <c r="BY256" s="175">
        <f t="shared" si="156"/>
        <v>0</v>
      </c>
      <c r="BZ256" s="356">
        <f t="shared" si="186"/>
        <v>0</v>
      </c>
      <c r="CA256" s="149">
        <f t="shared" si="187"/>
        <v>0</v>
      </c>
      <c r="CB256" s="149">
        <f t="shared" si="188"/>
        <v>1</v>
      </c>
      <c r="CC256" s="276">
        <f t="shared" si="189"/>
        <v>1</v>
      </c>
      <c r="CD256" s="248">
        <f t="shared" si="190"/>
        <v>1</v>
      </c>
      <c r="CE256" s="274">
        <f t="shared" si="179"/>
        <v>1</v>
      </c>
      <c r="CF256" s="356">
        <f t="shared" si="191"/>
        <v>0</v>
      </c>
      <c r="CG256" s="149">
        <f t="shared" si="192"/>
        <v>0</v>
      </c>
      <c r="CH256" s="150">
        <f t="shared" si="193"/>
        <v>0</v>
      </c>
      <c r="CI256" s="149">
        <f t="shared" si="157"/>
        <v>0</v>
      </c>
      <c r="CJ256" s="149">
        <f t="shared" si="158"/>
        <v>0</v>
      </c>
      <c r="CK256" s="149">
        <f t="shared" si="159"/>
        <v>1</v>
      </c>
      <c r="CL256" s="149">
        <f t="shared" si="160"/>
        <v>1</v>
      </c>
      <c r="CM256" s="149">
        <f t="shared" si="161"/>
        <v>1</v>
      </c>
      <c r="CN256" s="283">
        <f t="shared" si="194"/>
        <v>1</v>
      </c>
      <c r="CO256" s="149">
        <f t="shared" si="195"/>
        <v>0</v>
      </c>
      <c r="CP256" s="149">
        <f t="shared" si="196"/>
        <v>0</v>
      </c>
      <c r="CQ256" s="283" t="str">
        <f t="shared" si="162"/>
        <v/>
      </c>
      <c r="CR256" s="149" t="str">
        <f t="shared" si="163"/>
        <v xml:space="preserve"> 2050</v>
      </c>
      <c r="CS256" s="149">
        <f t="shared" si="164"/>
        <v>2050</v>
      </c>
      <c r="CT256" s="149">
        <v>0</v>
      </c>
      <c r="CU256" s="149">
        <v>1</v>
      </c>
      <c r="CV256" s="149">
        <v>0</v>
      </c>
      <c r="CW256" s="149">
        <v>1</v>
      </c>
      <c r="CX256" s="149">
        <v>0</v>
      </c>
      <c r="CY256" s="149">
        <v>0</v>
      </c>
      <c r="CZ256" s="149">
        <v>1</v>
      </c>
      <c r="DA256" s="149">
        <v>1</v>
      </c>
      <c r="DB256" s="149">
        <v>0</v>
      </c>
      <c r="DC256" s="149">
        <v>0</v>
      </c>
      <c r="DD256" s="149">
        <v>0</v>
      </c>
      <c r="DE256" s="149">
        <v>0</v>
      </c>
      <c r="DF256" s="149">
        <v>0</v>
      </c>
      <c r="DG256" s="149">
        <v>0</v>
      </c>
      <c r="DH256" s="149">
        <v>0</v>
      </c>
      <c r="DI256" s="149">
        <v>0</v>
      </c>
      <c r="DJ256" s="149">
        <v>1</v>
      </c>
      <c r="DK256" s="149">
        <v>1</v>
      </c>
      <c r="DL256" s="149">
        <v>1</v>
      </c>
      <c r="DM256" s="149">
        <v>1</v>
      </c>
      <c r="DN256" s="149">
        <v>0</v>
      </c>
      <c r="DO256" s="149">
        <v>1</v>
      </c>
      <c r="DP256" s="149">
        <v>0</v>
      </c>
      <c r="DQ256" s="149" t="s">
        <v>154</v>
      </c>
      <c r="DR256" s="149">
        <v>0</v>
      </c>
      <c r="DS256" s="149" t="s">
        <v>7868</v>
      </c>
      <c r="DT256" s="149" t="s">
        <v>160</v>
      </c>
      <c r="DU256" s="149" t="s">
        <v>150</v>
      </c>
      <c r="DV256" s="149" t="s">
        <v>7000</v>
      </c>
      <c r="DW256" s="149" t="str">
        <f t="shared" si="165"/>
        <v>N</v>
      </c>
      <c r="DX256" s="149" t="str">
        <f t="shared" si="166"/>
        <v/>
      </c>
      <c r="DY256" s="149" t="str">
        <f t="shared" si="167"/>
        <v>Y</v>
      </c>
      <c r="DZ256" s="149" t="str">
        <f t="shared" si="168"/>
        <v>N</v>
      </c>
      <c r="EA256" s="149" t="str">
        <f t="shared" si="169"/>
        <v>Yes</v>
      </c>
      <c r="EC256" s="149">
        <f t="shared" si="170"/>
        <v>2050</v>
      </c>
    </row>
    <row r="257" spans="1:133" s="149" customFormat="1" ht="16.5" customHeight="1">
      <c r="A257" s="149">
        <v>254</v>
      </c>
      <c r="B257" s="149">
        <v>249</v>
      </c>
      <c r="C257" s="150" t="s">
        <v>1581</v>
      </c>
      <c r="D257" s="149" t="s">
        <v>599</v>
      </c>
      <c r="E257" s="149" t="s">
        <v>184</v>
      </c>
      <c r="F257" s="149" t="s">
        <v>175</v>
      </c>
      <c r="G257" s="149" t="s">
        <v>176</v>
      </c>
      <c r="H257" s="168" t="s">
        <v>1582</v>
      </c>
      <c r="I257" s="149" t="s">
        <v>1583</v>
      </c>
      <c r="J257" s="149">
        <v>0.723</v>
      </c>
      <c r="K257" s="149" t="s">
        <v>1584</v>
      </c>
      <c r="L257" s="149">
        <v>85648</v>
      </c>
      <c r="M257" s="150">
        <v>17</v>
      </c>
      <c r="N257" s="149" t="s">
        <v>154</v>
      </c>
      <c r="O257" s="149" t="s">
        <v>153</v>
      </c>
      <c r="P257" s="150" t="s">
        <v>153</v>
      </c>
      <c r="Q257" s="149" t="s">
        <v>154</v>
      </c>
      <c r="R257" s="149" t="s">
        <v>154</v>
      </c>
      <c r="S257" s="149" t="s">
        <v>153</v>
      </c>
      <c r="T257" s="149" t="s">
        <v>153</v>
      </c>
      <c r="U257" s="151" t="s">
        <v>153</v>
      </c>
      <c r="V257" s="149" t="s">
        <v>153</v>
      </c>
      <c r="W257" s="149" t="s">
        <v>153</v>
      </c>
      <c r="X257" s="152" t="s">
        <v>153</v>
      </c>
      <c r="Y257" s="149" t="s">
        <v>153</v>
      </c>
      <c r="Z257" s="149" t="s">
        <v>153</v>
      </c>
      <c r="AA257" s="150"/>
      <c r="AC257" s="149" t="s">
        <v>153</v>
      </c>
      <c r="AD257" s="149" t="s">
        <v>153</v>
      </c>
      <c r="AE257" s="149" t="s">
        <v>153</v>
      </c>
      <c r="AF257" s="149" t="s">
        <v>153</v>
      </c>
      <c r="AG257" s="149" t="s">
        <v>153</v>
      </c>
      <c r="AH257" s="150" t="s">
        <v>153</v>
      </c>
      <c r="AI257" s="149" t="s">
        <v>160</v>
      </c>
      <c r="AJ257" s="149" t="s">
        <v>150</v>
      </c>
      <c r="AK257" s="266" t="s">
        <v>1585</v>
      </c>
      <c r="AL257" s="149">
        <v>2050</v>
      </c>
      <c r="AM257" s="258" t="s">
        <v>1586</v>
      </c>
      <c r="AN257" s="150" t="s">
        <v>1585</v>
      </c>
      <c r="AP257" s="149" t="s">
        <v>154</v>
      </c>
      <c r="AQ257" s="149" t="s">
        <v>153</v>
      </c>
      <c r="AR257" s="149" t="s">
        <v>153</v>
      </c>
      <c r="AU257" s="150"/>
      <c r="AV257" s="188" t="s">
        <v>168</v>
      </c>
      <c r="AW257" s="172" t="s">
        <v>153</v>
      </c>
      <c r="AX257" s="149" t="s">
        <v>153</v>
      </c>
      <c r="AY257" s="149" t="s">
        <v>154</v>
      </c>
      <c r="AZ257" s="149" t="s">
        <v>153</v>
      </c>
      <c r="BA257" s="149" t="s">
        <v>153</v>
      </c>
      <c r="BC257" s="150"/>
      <c r="BE257" s="173"/>
      <c r="BF257" s="150"/>
      <c r="BG257" s="283">
        <f t="shared" si="171"/>
        <v>0</v>
      </c>
      <c r="BH257" s="149">
        <f t="shared" si="172"/>
        <v>0</v>
      </c>
      <c r="BI257" s="149">
        <f t="shared" si="180"/>
        <v>0</v>
      </c>
      <c r="BJ257" s="280">
        <f t="shared" si="181"/>
        <v>0</v>
      </c>
      <c r="BK257" s="356">
        <f t="shared" si="173"/>
        <v>0</v>
      </c>
      <c r="BL257" s="149">
        <f t="shared" si="174"/>
        <v>0</v>
      </c>
      <c r="BM257" s="149">
        <f t="shared" si="182"/>
        <v>0</v>
      </c>
      <c r="BN257" s="278">
        <f t="shared" si="183"/>
        <v>0</v>
      </c>
      <c r="BO257" s="149">
        <f t="shared" si="175"/>
        <v>0</v>
      </c>
      <c r="BP257" s="149">
        <f t="shared" si="176"/>
        <v>0</v>
      </c>
      <c r="BQ257" s="149">
        <f t="shared" si="184"/>
        <v>0</v>
      </c>
      <c r="BR257" s="356">
        <f t="shared" si="177"/>
        <v>0</v>
      </c>
      <c r="BS257" s="149">
        <f t="shared" si="178"/>
        <v>0</v>
      </c>
      <c r="BT257" s="149">
        <f t="shared" si="185"/>
        <v>0</v>
      </c>
      <c r="BU257" s="356">
        <f t="shared" si="152"/>
        <v>0</v>
      </c>
      <c r="BV257" s="149">
        <f t="shared" si="153"/>
        <v>0</v>
      </c>
      <c r="BW257" s="113">
        <f t="shared" si="154"/>
        <v>1</v>
      </c>
      <c r="BX257" s="248">
        <f t="shared" si="155"/>
        <v>0</v>
      </c>
      <c r="BY257" s="175">
        <f t="shared" si="156"/>
        <v>1</v>
      </c>
      <c r="BZ257" s="356">
        <f t="shared" si="186"/>
        <v>0</v>
      </c>
      <c r="CA257" s="149">
        <f t="shared" si="187"/>
        <v>0</v>
      </c>
      <c r="CB257" s="149">
        <f t="shared" si="188"/>
        <v>0</v>
      </c>
      <c r="CC257" s="276">
        <f t="shared" si="189"/>
        <v>0</v>
      </c>
      <c r="CD257" s="248">
        <f t="shared" si="190"/>
        <v>0</v>
      </c>
      <c r="CE257" s="274">
        <f t="shared" si="179"/>
        <v>1</v>
      </c>
      <c r="CF257" s="356">
        <f t="shared" si="191"/>
        <v>0</v>
      </c>
      <c r="CG257" s="149">
        <f t="shared" si="192"/>
        <v>0</v>
      </c>
      <c r="CH257" s="150">
        <f t="shared" si="193"/>
        <v>0</v>
      </c>
      <c r="CI257" s="149">
        <f t="shared" si="157"/>
        <v>0</v>
      </c>
      <c r="CJ257" s="149">
        <f t="shared" si="158"/>
        <v>0</v>
      </c>
      <c r="CK257" s="149">
        <f t="shared" si="159"/>
        <v>1</v>
      </c>
      <c r="CL257" s="149">
        <f t="shared" si="160"/>
        <v>1</v>
      </c>
      <c r="CM257" s="149">
        <f t="shared" si="161"/>
        <v>1</v>
      </c>
      <c r="CN257" s="283">
        <f t="shared" si="194"/>
        <v>0</v>
      </c>
      <c r="CO257" s="149">
        <f t="shared" si="195"/>
        <v>0</v>
      </c>
      <c r="CP257" s="149">
        <f t="shared" si="196"/>
        <v>1</v>
      </c>
      <c r="CQ257" s="283" t="str">
        <f t="shared" si="162"/>
        <v/>
      </c>
      <c r="CR257" s="149" t="str">
        <f t="shared" si="163"/>
        <v xml:space="preserve"> </v>
      </c>
      <c r="CS257" s="149">
        <f t="shared" si="164"/>
        <v>0</v>
      </c>
      <c r="CT257" s="149">
        <v>0</v>
      </c>
      <c r="CU257" s="149">
        <v>0</v>
      </c>
      <c r="CV257" s="149">
        <v>1</v>
      </c>
      <c r="CW257" s="149">
        <v>1</v>
      </c>
      <c r="CX257" s="149">
        <v>0</v>
      </c>
      <c r="CY257" s="149">
        <v>0</v>
      </c>
      <c r="CZ257" s="149">
        <v>0</v>
      </c>
      <c r="DA257" s="149">
        <v>0</v>
      </c>
      <c r="DB257" s="149">
        <v>0</v>
      </c>
      <c r="DC257" s="149">
        <v>0</v>
      </c>
      <c r="DD257" s="149">
        <v>0</v>
      </c>
      <c r="DE257" s="149">
        <v>0</v>
      </c>
      <c r="DF257" s="149">
        <v>0</v>
      </c>
      <c r="DG257" s="149">
        <v>0</v>
      </c>
      <c r="DH257" s="149">
        <v>0</v>
      </c>
      <c r="DI257" s="149">
        <v>0</v>
      </c>
      <c r="DJ257" s="149">
        <v>1</v>
      </c>
      <c r="DK257" s="149">
        <v>0</v>
      </c>
      <c r="DL257" s="149">
        <v>1</v>
      </c>
      <c r="DM257" s="149">
        <v>0</v>
      </c>
      <c r="DN257" s="149">
        <v>0</v>
      </c>
      <c r="DO257" s="149">
        <v>1</v>
      </c>
      <c r="DP257" s="149">
        <v>0</v>
      </c>
      <c r="DQ257" s="149" t="s">
        <v>154</v>
      </c>
      <c r="DR257" s="149">
        <v>0</v>
      </c>
      <c r="DS257" s="149" t="s">
        <v>154</v>
      </c>
      <c r="DT257" s="149" t="s">
        <v>7867</v>
      </c>
      <c r="DU257" s="149" t="s">
        <v>3005</v>
      </c>
      <c r="DV257" s="149">
        <v>0</v>
      </c>
      <c r="DW257" s="149" t="str">
        <f t="shared" si="165"/>
        <v>N</v>
      </c>
      <c r="DX257" s="149" t="str">
        <f t="shared" si="166"/>
        <v/>
      </c>
      <c r="DY257" s="149" t="str">
        <f t="shared" si="167"/>
        <v>N</v>
      </c>
      <c r="DZ257" s="149" t="str">
        <f t="shared" si="168"/>
        <v>Y</v>
      </c>
      <c r="EA257" s="149" t="str">
        <f t="shared" si="169"/>
        <v>Not Specified</v>
      </c>
      <c r="EC257" s="149">
        <f t="shared" si="170"/>
        <v>0</v>
      </c>
    </row>
    <row r="258" spans="1:133" s="149" customFormat="1" ht="16.5" customHeight="1">
      <c r="A258" s="149">
        <v>255</v>
      </c>
      <c r="B258" s="149">
        <v>283</v>
      </c>
      <c r="C258" s="150" t="s">
        <v>1587</v>
      </c>
      <c r="D258" s="149" t="s">
        <v>333</v>
      </c>
      <c r="E258" s="149" t="s">
        <v>229</v>
      </c>
      <c r="F258" s="149" t="s">
        <v>772</v>
      </c>
      <c r="G258" s="149" t="s">
        <v>246</v>
      </c>
      <c r="H258" s="168" t="s">
        <v>1588</v>
      </c>
      <c r="I258" s="149" t="s">
        <v>1589</v>
      </c>
      <c r="J258" s="149">
        <v>0.122</v>
      </c>
      <c r="K258" s="149" t="s">
        <v>1590</v>
      </c>
      <c r="L258" s="149">
        <v>94736</v>
      </c>
      <c r="M258" s="150">
        <v>27</v>
      </c>
      <c r="N258" s="149" t="s">
        <v>154</v>
      </c>
      <c r="O258" s="149" t="s">
        <v>153</v>
      </c>
      <c r="P258" s="150" t="s">
        <v>153</v>
      </c>
      <c r="Q258" s="149" t="s">
        <v>150</v>
      </c>
      <c r="R258" s="149" t="s">
        <v>150</v>
      </c>
      <c r="S258" s="149" t="s">
        <v>151</v>
      </c>
      <c r="T258" s="149" t="s">
        <v>152</v>
      </c>
      <c r="U258" s="151">
        <v>2028</v>
      </c>
      <c r="V258" s="149" t="s">
        <v>153</v>
      </c>
      <c r="W258" s="149" t="s">
        <v>153</v>
      </c>
      <c r="X258" s="152" t="s">
        <v>153</v>
      </c>
      <c r="Y258" s="188" t="s">
        <v>154</v>
      </c>
      <c r="Z258" s="188" t="s">
        <v>210</v>
      </c>
      <c r="AA258" s="150"/>
      <c r="AC258" s="149" t="s">
        <v>167</v>
      </c>
      <c r="AD258" s="149" t="s">
        <v>6</v>
      </c>
      <c r="AE258" s="149" t="s">
        <v>157</v>
      </c>
      <c r="AF258" s="149" t="s">
        <v>157</v>
      </c>
      <c r="AG258" s="149" t="s">
        <v>158</v>
      </c>
      <c r="AH258" s="150" t="s">
        <v>159</v>
      </c>
      <c r="AJ258" s="149" t="s">
        <v>154</v>
      </c>
      <c r="AK258" s="170" t="s">
        <v>153</v>
      </c>
      <c r="AN258" s="150"/>
      <c r="AO258" s="149" t="s">
        <v>160</v>
      </c>
      <c r="AP258" s="149" t="s">
        <v>150</v>
      </c>
      <c r="AQ258" s="149" t="s">
        <v>159</v>
      </c>
      <c r="AR258" s="149" t="s">
        <v>1591</v>
      </c>
      <c r="AS258" s="149">
        <v>2050</v>
      </c>
      <c r="AU258" s="150"/>
      <c r="AV258" s="149" t="s">
        <v>157</v>
      </c>
      <c r="AW258" s="172" t="s">
        <v>168</v>
      </c>
      <c r="AX258" s="149" t="s">
        <v>158</v>
      </c>
      <c r="AY258" s="149" t="s">
        <v>154</v>
      </c>
      <c r="AZ258" s="149" t="s">
        <v>153</v>
      </c>
      <c r="BA258" s="149" t="s">
        <v>153</v>
      </c>
      <c r="BC258" s="150"/>
      <c r="BE258" s="173"/>
      <c r="BF258" s="150"/>
      <c r="BG258" s="283">
        <f t="shared" si="171"/>
        <v>0</v>
      </c>
      <c r="BH258" s="149">
        <f t="shared" si="172"/>
        <v>0</v>
      </c>
      <c r="BI258" s="149">
        <f t="shared" si="180"/>
        <v>0</v>
      </c>
      <c r="BJ258" s="280">
        <f t="shared" si="181"/>
        <v>0</v>
      </c>
      <c r="BK258" s="356">
        <f t="shared" si="173"/>
        <v>0</v>
      </c>
      <c r="BL258" s="149">
        <f t="shared" si="174"/>
        <v>1</v>
      </c>
      <c r="BM258" s="149">
        <f t="shared" si="182"/>
        <v>0</v>
      </c>
      <c r="BN258" s="278">
        <f t="shared" si="183"/>
        <v>1</v>
      </c>
      <c r="BO258" s="149">
        <f t="shared" si="175"/>
        <v>0</v>
      </c>
      <c r="BP258" s="149">
        <f t="shared" si="176"/>
        <v>0</v>
      </c>
      <c r="BQ258" s="149">
        <f t="shared" si="184"/>
        <v>0</v>
      </c>
      <c r="BR258" s="356">
        <f t="shared" si="177"/>
        <v>0</v>
      </c>
      <c r="BS258" s="149">
        <f t="shared" si="178"/>
        <v>0</v>
      </c>
      <c r="BT258" s="149">
        <f t="shared" si="185"/>
        <v>1</v>
      </c>
      <c r="BU258" s="356">
        <f t="shared" si="152"/>
        <v>0</v>
      </c>
      <c r="BV258" s="149">
        <f t="shared" si="153"/>
        <v>0</v>
      </c>
      <c r="BW258" s="113">
        <f t="shared" si="154"/>
        <v>0</v>
      </c>
      <c r="BX258" s="248">
        <f t="shared" si="155"/>
        <v>0</v>
      </c>
      <c r="BY258" s="175">
        <f t="shared" si="156"/>
        <v>0</v>
      </c>
      <c r="BZ258" s="356">
        <f t="shared" si="186"/>
        <v>0</v>
      </c>
      <c r="CA258" s="149">
        <f t="shared" si="187"/>
        <v>0</v>
      </c>
      <c r="CB258" s="149">
        <f t="shared" si="188"/>
        <v>1</v>
      </c>
      <c r="CC258" s="276">
        <f t="shared" si="189"/>
        <v>1</v>
      </c>
      <c r="CD258" s="248">
        <f t="shared" si="190"/>
        <v>1</v>
      </c>
      <c r="CE258" s="274">
        <f t="shared" si="179"/>
        <v>1</v>
      </c>
      <c r="CF258" s="356">
        <f t="shared" si="191"/>
        <v>0</v>
      </c>
      <c r="CG258" s="149">
        <f t="shared" si="192"/>
        <v>0</v>
      </c>
      <c r="CH258" s="150">
        <f t="shared" si="193"/>
        <v>0</v>
      </c>
      <c r="CI258" s="149">
        <f t="shared" si="157"/>
        <v>0</v>
      </c>
      <c r="CJ258" s="149">
        <f t="shared" si="158"/>
        <v>1</v>
      </c>
      <c r="CK258" s="149">
        <f t="shared" si="159"/>
        <v>1</v>
      </c>
      <c r="CL258" s="149">
        <f t="shared" si="160"/>
        <v>2</v>
      </c>
      <c r="CM258" s="149">
        <f t="shared" si="161"/>
        <v>1</v>
      </c>
      <c r="CN258" s="283">
        <f t="shared" si="194"/>
        <v>1</v>
      </c>
      <c r="CO258" s="149">
        <f t="shared" si="195"/>
        <v>0</v>
      </c>
      <c r="CP258" s="149">
        <f t="shared" si="196"/>
        <v>0</v>
      </c>
      <c r="CQ258" s="283">
        <f t="shared" si="162"/>
        <v>1</v>
      </c>
      <c r="CR258" s="149" t="str">
        <f t="shared" si="163"/>
        <v xml:space="preserve"> 2050</v>
      </c>
      <c r="CS258" s="149">
        <f t="shared" si="164"/>
        <v>2050</v>
      </c>
      <c r="CT258" s="149">
        <v>0</v>
      </c>
      <c r="CU258" s="149">
        <v>1</v>
      </c>
      <c r="CV258" s="149">
        <v>0</v>
      </c>
      <c r="CW258" s="149">
        <v>1</v>
      </c>
      <c r="CX258" s="149">
        <v>0</v>
      </c>
      <c r="CY258" s="149">
        <v>0</v>
      </c>
      <c r="CZ258" s="149">
        <v>1</v>
      </c>
      <c r="DA258" s="149">
        <v>1</v>
      </c>
      <c r="DB258" s="149">
        <v>0</v>
      </c>
      <c r="DC258" s="149">
        <v>1</v>
      </c>
      <c r="DD258" s="149">
        <v>0</v>
      </c>
      <c r="DE258" s="149">
        <v>1</v>
      </c>
      <c r="DF258" s="149">
        <v>0</v>
      </c>
      <c r="DG258" s="149">
        <v>0</v>
      </c>
      <c r="DH258" s="149">
        <v>0</v>
      </c>
      <c r="DI258" s="149">
        <v>0</v>
      </c>
      <c r="DJ258" s="149">
        <v>1</v>
      </c>
      <c r="DK258" s="149">
        <v>1</v>
      </c>
      <c r="DL258" s="149">
        <v>1</v>
      </c>
      <c r="DM258" s="149">
        <v>0</v>
      </c>
      <c r="DN258" s="149">
        <v>0</v>
      </c>
      <c r="DO258" s="149">
        <v>1</v>
      </c>
      <c r="DP258" s="149">
        <v>0</v>
      </c>
      <c r="DQ258" s="149" t="s">
        <v>154</v>
      </c>
      <c r="DR258" s="149" t="s">
        <v>157</v>
      </c>
      <c r="DS258" s="149" t="s">
        <v>7866</v>
      </c>
      <c r="DT258" s="149" t="s">
        <v>160</v>
      </c>
      <c r="DU258" s="149" t="s">
        <v>3005</v>
      </c>
      <c r="DV258" s="149" t="s">
        <v>3005</v>
      </c>
      <c r="DW258" s="149" t="str">
        <f t="shared" si="165"/>
        <v>Y</v>
      </c>
      <c r="DX258" s="149" t="str">
        <f t="shared" si="166"/>
        <v>Committed</v>
      </c>
      <c r="DY258" s="149" t="str">
        <f t="shared" si="167"/>
        <v>Y</v>
      </c>
      <c r="DZ258" s="149" t="str">
        <f t="shared" si="168"/>
        <v>N</v>
      </c>
      <c r="EA258" s="149" t="str">
        <f t="shared" si="169"/>
        <v>Yes</v>
      </c>
      <c r="EC258" s="149">
        <f t="shared" si="170"/>
        <v>2050</v>
      </c>
    </row>
    <row r="259" spans="1:133" s="149" customFormat="1" ht="16.5" customHeight="1">
      <c r="A259" s="149">
        <v>256</v>
      </c>
      <c r="B259" s="149">
        <v>238</v>
      </c>
      <c r="C259" s="150" t="s">
        <v>1592</v>
      </c>
      <c r="D259" s="149" t="s">
        <v>679</v>
      </c>
      <c r="E259" s="149" t="s">
        <v>174</v>
      </c>
      <c r="F259" s="149" t="s">
        <v>175</v>
      </c>
      <c r="G259" s="149" t="s">
        <v>176</v>
      </c>
      <c r="H259" s="168" t="s">
        <v>1593</v>
      </c>
      <c r="I259" s="149" t="s">
        <v>1594</v>
      </c>
      <c r="J259" s="149">
        <v>0.665</v>
      </c>
      <c r="K259" s="149" t="s">
        <v>1595</v>
      </c>
      <c r="L259" s="149">
        <v>123483</v>
      </c>
      <c r="M259" s="150">
        <v>17</v>
      </c>
      <c r="N259" s="149" t="s">
        <v>154</v>
      </c>
      <c r="O259" s="149" t="s">
        <v>153</v>
      </c>
      <c r="P259" s="150" t="s">
        <v>153</v>
      </c>
      <c r="Q259" s="149" t="s">
        <v>154</v>
      </c>
      <c r="R259" s="149" t="s">
        <v>154</v>
      </c>
      <c r="S259" s="149" t="s">
        <v>153</v>
      </c>
      <c r="T259" s="149" t="s">
        <v>153</v>
      </c>
      <c r="U259" s="151" t="s">
        <v>153</v>
      </c>
      <c r="V259" s="149" t="s">
        <v>153</v>
      </c>
      <c r="W259" s="149" t="s">
        <v>153</v>
      </c>
      <c r="X259" s="152" t="s">
        <v>153</v>
      </c>
      <c r="Y259" s="149" t="s">
        <v>153</v>
      </c>
      <c r="Z259" s="149" t="s">
        <v>153</v>
      </c>
      <c r="AA259" s="150"/>
      <c r="AC259" s="149" t="s">
        <v>202</v>
      </c>
      <c r="AD259" s="149" t="s">
        <v>5</v>
      </c>
      <c r="AE259" s="149" t="s">
        <v>1596</v>
      </c>
      <c r="AF259" s="149" t="s">
        <v>1596</v>
      </c>
      <c r="AG259" s="149" t="s">
        <v>168</v>
      </c>
      <c r="AH259" s="150" t="s">
        <v>159</v>
      </c>
      <c r="AI259" s="149" t="s">
        <v>160</v>
      </c>
      <c r="AJ259" s="149" t="s">
        <v>150</v>
      </c>
      <c r="AK259" s="149" t="s">
        <v>1597</v>
      </c>
      <c r="AL259" s="149">
        <v>2060</v>
      </c>
      <c r="AM259" s="171" t="s">
        <v>1598</v>
      </c>
      <c r="AN259" s="150"/>
      <c r="AP259" s="149" t="s">
        <v>154</v>
      </c>
      <c r="AQ259" s="149" t="s">
        <v>153</v>
      </c>
      <c r="AR259" s="149" t="s">
        <v>153</v>
      </c>
      <c r="AU259" s="150"/>
      <c r="AV259" s="149" t="s">
        <v>168</v>
      </c>
      <c r="AW259" s="172" t="s">
        <v>168</v>
      </c>
      <c r="AX259" s="149" t="s">
        <v>158</v>
      </c>
      <c r="AY259" s="149" t="s">
        <v>154</v>
      </c>
      <c r="AZ259" s="149" t="s">
        <v>153</v>
      </c>
      <c r="BA259" s="149" t="s">
        <v>153</v>
      </c>
      <c r="BC259" s="150"/>
      <c r="BE259" s="173"/>
      <c r="BF259" s="150"/>
      <c r="BG259" s="283">
        <f t="shared" si="171"/>
        <v>0</v>
      </c>
      <c r="BH259" s="149">
        <f t="shared" si="172"/>
        <v>0</v>
      </c>
      <c r="BI259" s="149">
        <f t="shared" si="180"/>
        <v>0</v>
      </c>
      <c r="BJ259" s="280">
        <f t="shared" si="181"/>
        <v>0</v>
      </c>
      <c r="BK259" s="356">
        <f t="shared" si="173"/>
        <v>0</v>
      </c>
      <c r="BL259" s="149">
        <f t="shared" si="174"/>
        <v>0</v>
      </c>
      <c r="BM259" s="149">
        <f t="shared" si="182"/>
        <v>0</v>
      </c>
      <c r="BN259" s="278">
        <f t="shared" si="183"/>
        <v>0</v>
      </c>
      <c r="BO259" s="149">
        <f t="shared" si="175"/>
        <v>0</v>
      </c>
      <c r="BP259" s="149">
        <f t="shared" si="176"/>
        <v>0</v>
      </c>
      <c r="BQ259" s="149">
        <f t="shared" si="184"/>
        <v>0</v>
      </c>
      <c r="BR259" s="356">
        <f t="shared" si="177"/>
        <v>0</v>
      </c>
      <c r="BS259" s="149">
        <f t="shared" si="178"/>
        <v>0</v>
      </c>
      <c r="BT259" s="149">
        <f t="shared" si="185"/>
        <v>0</v>
      </c>
      <c r="BU259" s="356">
        <f t="shared" si="152"/>
        <v>0</v>
      </c>
      <c r="BV259" s="149">
        <f t="shared" si="153"/>
        <v>0</v>
      </c>
      <c r="BW259" s="113">
        <f t="shared" si="154"/>
        <v>1</v>
      </c>
      <c r="BX259" s="248">
        <f t="shared" si="155"/>
        <v>0</v>
      </c>
      <c r="BY259" s="175">
        <f t="shared" si="156"/>
        <v>1</v>
      </c>
      <c r="BZ259" s="356">
        <f t="shared" si="186"/>
        <v>0</v>
      </c>
      <c r="CA259" s="149">
        <f t="shared" si="187"/>
        <v>0</v>
      </c>
      <c r="CB259" s="149">
        <f t="shared" si="188"/>
        <v>0</v>
      </c>
      <c r="CC259" s="276">
        <f t="shared" si="189"/>
        <v>0</v>
      </c>
      <c r="CD259" s="248">
        <f t="shared" si="190"/>
        <v>0</v>
      </c>
      <c r="CE259" s="274">
        <f t="shared" si="179"/>
        <v>1</v>
      </c>
      <c r="CF259" s="356">
        <f t="shared" si="191"/>
        <v>0</v>
      </c>
      <c r="CG259" s="149">
        <f t="shared" si="192"/>
        <v>0</v>
      </c>
      <c r="CH259" s="150">
        <f t="shared" si="193"/>
        <v>0</v>
      </c>
      <c r="CI259" s="149">
        <f t="shared" si="157"/>
        <v>0</v>
      </c>
      <c r="CJ259" s="149">
        <f t="shared" si="158"/>
        <v>0</v>
      </c>
      <c r="CK259" s="149">
        <f t="shared" si="159"/>
        <v>1</v>
      </c>
      <c r="CL259" s="149">
        <f t="shared" si="160"/>
        <v>1</v>
      </c>
      <c r="CM259" s="149">
        <f t="shared" si="161"/>
        <v>1</v>
      </c>
      <c r="CN259" s="283">
        <f t="shared" si="194"/>
        <v>0</v>
      </c>
      <c r="CO259" s="149">
        <f t="shared" si="195"/>
        <v>0</v>
      </c>
      <c r="CP259" s="149">
        <f t="shared" si="196"/>
        <v>1</v>
      </c>
      <c r="CQ259" s="283" t="str">
        <f t="shared" si="162"/>
        <v/>
      </c>
      <c r="CR259" s="149" t="str">
        <f t="shared" si="163"/>
        <v xml:space="preserve"> </v>
      </c>
      <c r="CS259" s="149">
        <f t="shared" si="164"/>
        <v>0</v>
      </c>
      <c r="CT259" s="149">
        <v>0</v>
      </c>
      <c r="CU259" s="149">
        <v>0</v>
      </c>
      <c r="CV259" s="149">
        <v>0</v>
      </c>
      <c r="CW259" s="149">
        <v>0</v>
      </c>
      <c r="CX259" s="149">
        <v>0</v>
      </c>
      <c r="CY259" s="149">
        <v>0</v>
      </c>
      <c r="CZ259" s="149">
        <v>0</v>
      </c>
      <c r="DA259" s="149">
        <v>0</v>
      </c>
      <c r="DB259" s="149">
        <v>0</v>
      </c>
      <c r="DC259" s="149">
        <v>0</v>
      </c>
      <c r="DD259" s="149">
        <v>0</v>
      </c>
      <c r="DE259" s="149">
        <v>0</v>
      </c>
      <c r="DF259" s="149">
        <v>0</v>
      </c>
      <c r="DG259" s="149">
        <v>0</v>
      </c>
      <c r="DH259" s="149">
        <v>0</v>
      </c>
      <c r="DI259" s="149">
        <v>0</v>
      </c>
      <c r="DJ259" s="149">
        <v>0</v>
      </c>
      <c r="DK259" s="149">
        <v>0</v>
      </c>
      <c r="DL259" s="149">
        <v>0</v>
      </c>
      <c r="DM259" s="149">
        <v>0</v>
      </c>
      <c r="DN259" s="149">
        <v>0</v>
      </c>
      <c r="DO259" s="149">
        <v>0</v>
      </c>
      <c r="DP259" s="149">
        <v>0</v>
      </c>
      <c r="DQ259" s="149" t="s">
        <v>154</v>
      </c>
      <c r="DR259" s="149">
        <v>0</v>
      </c>
      <c r="DS259" s="149" t="s">
        <v>154</v>
      </c>
      <c r="DT259" s="149" t="s">
        <v>180</v>
      </c>
      <c r="DU259" s="149" t="s">
        <v>7861</v>
      </c>
      <c r="DV259" s="149">
        <v>0</v>
      </c>
      <c r="DW259" s="149" t="str">
        <f t="shared" si="165"/>
        <v>N</v>
      </c>
      <c r="DX259" s="149" t="str">
        <f t="shared" si="166"/>
        <v/>
      </c>
      <c r="DY259" s="149" t="str">
        <f t="shared" si="167"/>
        <v>N</v>
      </c>
      <c r="DZ259" s="149" t="str">
        <f t="shared" si="168"/>
        <v>Y</v>
      </c>
      <c r="EA259" s="149" t="str">
        <f t="shared" si="169"/>
        <v>Not Specified</v>
      </c>
      <c r="EC259" s="149">
        <f t="shared" si="170"/>
        <v>0</v>
      </c>
    </row>
    <row r="260" spans="1:133" s="149" customFormat="1" ht="16.5" customHeight="1">
      <c r="A260" s="149">
        <v>257</v>
      </c>
      <c r="B260" s="149">
        <v>302</v>
      </c>
      <c r="C260" s="150" t="s">
        <v>1599</v>
      </c>
      <c r="D260" s="149" t="s">
        <v>228</v>
      </c>
      <c r="E260" s="149" t="s">
        <v>229</v>
      </c>
      <c r="F260" s="149" t="s">
        <v>321</v>
      </c>
      <c r="G260" s="149" t="s">
        <v>246</v>
      </c>
      <c r="H260" s="168" t="s">
        <v>1600</v>
      </c>
      <c r="I260" s="149" t="s">
        <v>1601</v>
      </c>
      <c r="J260" s="149">
        <v>0.027</v>
      </c>
      <c r="K260" s="149" t="s">
        <v>1602</v>
      </c>
      <c r="L260" s="149">
        <v>43000</v>
      </c>
      <c r="M260" s="150">
        <v>9</v>
      </c>
      <c r="N260" s="149" t="s">
        <v>154</v>
      </c>
      <c r="O260" s="149" t="s">
        <v>153</v>
      </c>
      <c r="P260" s="150" t="s">
        <v>153</v>
      </c>
      <c r="Q260" s="149" t="s">
        <v>154</v>
      </c>
      <c r="R260" s="149" t="s">
        <v>154</v>
      </c>
      <c r="S260" s="149" t="s">
        <v>153</v>
      </c>
      <c r="T260" s="149" t="s">
        <v>153</v>
      </c>
      <c r="U260" s="151" t="s">
        <v>153</v>
      </c>
      <c r="V260" s="149" t="s">
        <v>153</v>
      </c>
      <c r="W260" s="149" t="s">
        <v>153</v>
      </c>
      <c r="X260" s="152" t="s">
        <v>153</v>
      </c>
      <c r="Y260" s="149" t="s">
        <v>153</v>
      </c>
      <c r="Z260" s="149" t="s">
        <v>153</v>
      </c>
      <c r="AA260" s="150"/>
      <c r="AC260" s="149" t="s">
        <v>281</v>
      </c>
      <c r="AD260" s="149" t="s">
        <v>240</v>
      </c>
      <c r="AE260" s="149" t="s">
        <v>157</v>
      </c>
      <c r="AF260" s="149" t="s">
        <v>157</v>
      </c>
      <c r="AG260" s="149" t="s">
        <v>169</v>
      </c>
      <c r="AH260" s="150" t="s">
        <v>159</v>
      </c>
      <c r="AJ260" s="149" t="s">
        <v>154</v>
      </c>
      <c r="AK260" s="170" t="s">
        <v>153</v>
      </c>
      <c r="AN260" s="150"/>
      <c r="AP260" s="149" t="s">
        <v>154</v>
      </c>
      <c r="AQ260" s="149" t="s">
        <v>153</v>
      </c>
      <c r="AR260" s="149" t="s">
        <v>153</v>
      </c>
      <c r="AU260" s="150"/>
      <c r="AV260" s="149" t="s">
        <v>157</v>
      </c>
      <c r="AW260" s="172" t="s">
        <v>312</v>
      </c>
      <c r="AX260" s="149" t="s">
        <v>158</v>
      </c>
      <c r="AY260" s="149" t="s">
        <v>150</v>
      </c>
      <c r="AZ260" s="149" t="s">
        <v>1603</v>
      </c>
      <c r="BA260" s="149">
        <v>2035</v>
      </c>
      <c r="BC260" s="150"/>
      <c r="BE260" s="173"/>
      <c r="BF260" s="150"/>
      <c r="BG260" s="283">
        <f t="shared" si="171"/>
        <v>0</v>
      </c>
      <c r="BH260" s="149">
        <f t="shared" si="172"/>
        <v>0</v>
      </c>
      <c r="BI260" s="149">
        <f t="shared" si="180"/>
        <v>0</v>
      </c>
      <c r="BJ260" s="280">
        <f t="shared" si="181"/>
        <v>0</v>
      </c>
      <c r="BK260" s="356">
        <f t="shared" si="173"/>
        <v>0</v>
      </c>
      <c r="BL260" s="149">
        <f t="shared" si="174"/>
        <v>0</v>
      </c>
      <c r="BM260" s="149">
        <f t="shared" si="182"/>
        <v>0</v>
      </c>
      <c r="BN260" s="278">
        <f t="shared" si="183"/>
        <v>0</v>
      </c>
      <c r="BO260" s="149">
        <f t="shared" si="175"/>
        <v>0</v>
      </c>
      <c r="BP260" s="149">
        <f t="shared" si="176"/>
        <v>0</v>
      </c>
      <c r="BQ260" s="149">
        <f t="shared" si="184"/>
        <v>0</v>
      </c>
      <c r="BR260" s="356">
        <f t="shared" si="177"/>
        <v>0</v>
      </c>
      <c r="BS260" s="149">
        <f t="shared" si="178"/>
        <v>0</v>
      </c>
      <c r="BT260" s="149">
        <f t="shared" si="185"/>
        <v>0</v>
      </c>
      <c r="BU260" s="356">
        <f t="shared" si="197" ref="BU260:BU323">IF(AND(AL260&lt;=2025,CC260=0,AJ260="Y"),1,0)</f>
        <v>0</v>
      </c>
      <c r="BV260" s="149">
        <f t="shared" si="198" ref="BV260:BV323">IF(AND(AL260&gt;=2026,AL260&lt;=2030,AJ260="Y",CC260=0),1,0)</f>
        <v>0</v>
      </c>
      <c r="BW260" s="113">
        <f t="shared" si="199" ref="BW260:BW323">IF(AND(AL260&gt;=2031,CC260=0,AJ260="Y"),1,0)</f>
        <v>0</v>
      </c>
      <c r="BX260" s="248">
        <f t="shared" si="200" ref="BX260:BX323">IF(AI260="G",1,0)</f>
        <v>0</v>
      </c>
      <c r="BY260" s="175">
        <f t="shared" si="201" ref="BY260:BY323">IF(AND(CC260=0,AJ260="Y"),1,0)</f>
        <v>0</v>
      </c>
      <c r="BZ260" s="356">
        <f t="shared" si="186"/>
        <v>0</v>
      </c>
      <c r="CA260" s="149">
        <f t="shared" si="187"/>
        <v>0</v>
      </c>
      <c r="CB260" s="149">
        <f t="shared" si="188"/>
        <v>0</v>
      </c>
      <c r="CC260" s="276">
        <f t="shared" si="189"/>
        <v>0</v>
      </c>
      <c r="CD260" s="248">
        <f t="shared" si="190"/>
        <v>0</v>
      </c>
      <c r="CE260" s="274">
        <f t="shared" si="179"/>
        <v>0</v>
      </c>
      <c r="CF260" s="356">
        <f t="shared" si="191"/>
        <v>0</v>
      </c>
      <c r="CG260" s="149">
        <f t="shared" si="192"/>
        <v>0</v>
      </c>
      <c r="CH260" s="150">
        <f t="shared" si="193"/>
        <v>1</v>
      </c>
      <c r="CI260" s="149">
        <f t="shared" si="202" ref="CI260:CI323">SUM(BZ260,BU260,BK260,BG260)</f>
        <v>0</v>
      </c>
      <c r="CJ260" s="149">
        <f t="shared" si="203" ref="CJ260:CJ323">SUM(CA260,BV260,BL260,BH260)</f>
        <v>0</v>
      </c>
      <c r="CK260" s="149">
        <f t="shared" si="204" ref="CK260:CK323">SUM(CB260,BW260,BM260,BI260)</f>
        <v>0</v>
      </c>
      <c r="CL260" s="149">
        <f t="shared" si="205" ref="CL260:CL323">CC260+BY260+BN260+BJ260</f>
        <v>0</v>
      </c>
      <c r="CM260" s="149">
        <f t="shared" si="206" ref="CM260:CM323">MAX(CE260,BN260,BJ260)</f>
        <v>0</v>
      </c>
      <c r="CN260" s="283">
        <f t="shared" si="194"/>
        <v>1</v>
      </c>
      <c r="CO260" s="149">
        <f t="shared" si="195"/>
        <v>0</v>
      </c>
      <c r="CP260" s="149">
        <f t="shared" si="196"/>
        <v>0</v>
      </c>
      <c r="CQ260" s="283" t="str">
        <f t="shared" si="207" ref="CQ260:CQ323">IF(OR(AND(U260&gt;=2026,U260&lt;=2030),AND(X260&gt;=2026,X260&lt;=2030)),1,"")</f>
        <v/>
      </c>
      <c r="CR260" s="149" t="str">
        <f t="shared" si="208" ref="CR260:CR323">AA260&amp;" "&amp;AS260</f>
        <v xml:space="preserve"> </v>
      </c>
      <c r="CS260" s="149">
        <f t="shared" si="209" ref="CS260:CS323">MAX(AA260,AS260)</f>
        <v>0</v>
      </c>
      <c r="CT260" s="149">
        <v>0</v>
      </c>
      <c r="CU260" s="149">
        <v>0</v>
      </c>
      <c r="CV260" s="149">
        <v>0</v>
      </c>
      <c r="CW260" s="149">
        <v>0</v>
      </c>
      <c r="CX260" s="149">
        <v>0</v>
      </c>
      <c r="CY260" s="149">
        <v>0</v>
      </c>
      <c r="CZ260" s="149">
        <v>0</v>
      </c>
      <c r="DA260" s="149">
        <v>0</v>
      </c>
      <c r="DB260" s="149">
        <v>0</v>
      </c>
      <c r="DC260" s="149">
        <v>0</v>
      </c>
      <c r="DD260" s="149">
        <v>0</v>
      </c>
      <c r="DE260" s="149">
        <v>0</v>
      </c>
      <c r="DF260" s="149">
        <v>0</v>
      </c>
      <c r="DG260" s="149">
        <v>0</v>
      </c>
      <c r="DH260" s="149">
        <v>0</v>
      </c>
      <c r="DI260" s="149">
        <v>0</v>
      </c>
      <c r="DJ260" s="149">
        <v>0</v>
      </c>
      <c r="DK260" s="149">
        <v>0</v>
      </c>
      <c r="DL260" s="149">
        <v>0</v>
      </c>
      <c r="DM260" s="149">
        <v>0</v>
      </c>
      <c r="DN260" s="149">
        <v>0</v>
      </c>
      <c r="DO260" s="149">
        <v>0</v>
      </c>
      <c r="DP260" s="149">
        <v>0</v>
      </c>
      <c r="DQ260" s="149" t="s">
        <v>154</v>
      </c>
      <c r="DR260" s="149">
        <v>0</v>
      </c>
      <c r="DS260" s="149" t="s">
        <v>154</v>
      </c>
      <c r="DT260" s="149" t="s">
        <v>154</v>
      </c>
      <c r="DU260" s="149">
        <v>0</v>
      </c>
      <c r="DV260" s="149">
        <v>0</v>
      </c>
      <c r="DW260" s="149" t="str">
        <f t="shared" si="210" ref="DW260:DW323">Q260</f>
        <v>N</v>
      </c>
      <c r="DX260" s="149" t="str">
        <f t="shared" si="211" ref="DX260:DX323">Z260</f>
        <v/>
      </c>
      <c r="DY260" s="149" t="str">
        <f t="shared" si="212" ref="DY260:DY323">AP260</f>
        <v>N</v>
      </c>
      <c r="DZ260" s="149" t="str">
        <f t="shared" si="213" ref="DZ260:DZ323">AJ260</f>
        <v>N</v>
      </c>
      <c r="EA260" s="149" t="str">
        <f t="shared" si="214" ref="EA260:EA323">AV260</f>
        <v>Yes</v>
      </c>
      <c r="EC260" s="149">
        <f t="shared" si="215" ref="EC260:EC323">MAX(AS260,AA260)</f>
        <v>0</v>
      </c>
    </row>
    <row r="261" spans="1:133" s="149" customFormat="1" ht="16.5" customHeight="1">
      <c r="A261" s="149">
        <v>258</v>
      </c>
      <c r="B261" s="149">
        <v>306</v>
      </c>
      <c r="C261" s="150" t="s">
        <v>1604</v>
      </c>
      <c r="D261" s="149" t="s">
        <v>333</v>
      </c>
      <c r="E261" s="149" t="s">
        <v>229</v>
      </c>
      <c r="F261" s="149" t="s">
        <v>686</v>
      </c>
      <c r="G261" s="149" t="s">
        <v>176</v>
      </c>
      <c r="H261" s="168" t="s">
        <v>1605</v>
      </c>
      <c r="I261" s="149" t="s">
        <v>1606</v>
      </c>
      <c r="J261" s="149">
        <v>0.082</v>
      </c>
      <c r="K261" s="149" t="s">
        <v>1607</v>
      </c>
      <c r="L261" s="149">
        <v>214521</v>
      </c>
      <c r="M261" s="150">
        <v>2</v>
      </c>
      <c r="N261" s="149" t="s">
        <v>154</v>
      </c>
      <c r="O261" s="149" t="s">
        <v>153</v>
      </c>
      <c r="P261" s="150" t="s">
        <v>153</v>
      </c>
      <c r="Q261" s="149" t="s">
        <v>154</v>
      </c>
      <c r="R261" s="149" t="s">
        <v>154</v>
      </c>
      <c r="S261" s="149" t="s">
        <v>153</v>
      </c>
      <c r="T261" s="149" t="s">
        <v>153</v>
      </c>
      <c r="U261" s="151" t="s">
        <v>153</v>
      </c>
      <c r="V261" s="149" t="s">
        <v>153</v>
      </c>
      <c r="W261" s="149" t="s">
        <v>153</v>
      </c>
      <c r="X261" s="152" t="s">
        <v>153</v>
      </c>
      <c r="Y261" s="149" t="s">
        <v>153</v>
      </c>
      <c r="Z261" s="149" t="s">
        <v>153</v>
      </c>
      <c r="AA261" s="150"/>
      <c r="AC261" s="149" t="s">
        <v>202</v>
      </c>
      <c r="AD261" s="149" t="s">
        <v>5</v>
      </c>
      <c r="AE261" s="149" t="s">
        <v>157</v>
      </c>
      <c r="AF261" s="149" t="s">
        <v>157</v>
      </c>
      <c r="AG261" s="149" t="s">
        <v>158</v>
      </c>
      <c r="AH261" s="150" t="s">
        <v>159</v>
      </c>
      <c r="AI261" s="149" t="s">
        <v>160</v>
      </c>
      <c r="AJ261" s="149" t="s">
        <v>150</v>
      </c>
      <c r="AK261" s="170" t="s">
        <v>1608</v>
      </c>
      <c r="AL261" s="149">
        <v>2032</v>
      </c>
      <c r="AN261" s="150"/>
      <c r="AP261" s="149" t="s">
        <v>154</v>
      </c>
      <c r="AQ261" s="149" t="s">
        <v>153</v>
      </c>
      <c r="AR261" s="149" t="s">
        <v>153</v>
      </c>
      <c r="AU261" s="150"/>
      <c r="AV261" s="149" t="s">
        <v>168</v>
      </c>
      <c r="AW261" s="172" t="s">
        <v>171</v>
      </c>
      <c r="AX261" s="149" t="s">
        <v>158</v>
      </c>
      <c r="AY261" s="149" t="s">
        <v>154</v>
      </c>
      <c r="AZ261" s="149" t="s">
        <v>153</v>
      </c>
      <c r="BA261" s="149" t="s">
        <v>153</v>
      </c>
      <c r="BC261" s="150"/>
      <c r="BE261" s="173"/>
      <c r="BF261" s="150"/>
      <c r="BG261" s="283">
        <f t="shared" si="216" ref="BG261:BG324">IF(AND($N261="Y",$P261&lt;=2025),1,0)</f>
        <v>0</v>
      </c>
      <c r="BH261" s="149">
        <f t="shared" si="217" ref="BH261:BH324">IF(AND($N261="Y",AND($P261&gt;2025,$P261&lt;=2030)),1,0)</f>
        <v>0</v>
      </c>
      <c r="BI261" s="149">
        <f t="shared" si="180"/>
        <v>0</v>
      </c>
      <c r="BJ261" s="280">
        <f t="shared" si="181"/>
        <v>0</v>
      </c>
      <c r="BK261" s="356">
        <f t="shared" si="218" ref="BK261:BK324">IF(AND($R261="Y",$U261&lt;=2025),1,0)</f>
        <v>0</v>
      </c>
      <c r="BL261" s="149">
        <f t="shared" si="219" ref="BL261:BL324">IF(AND($R261="Y",AND($U261&gt;2025,$U261&lt;=2030)),1,0)</f>
        <v>0</v>
      </c>
      <c r="BM261" s="149">
        <f t="shared" si="182"/>
        <v>0</v>
      </c>
      <c r="BN261" s="278">
        <f t="shared" si="183"/>
        <v>0</v>
      </c>
      <c r="BO261" s="149">
        <f t="shared" si="220" ref="BO261:BO324">IF(AND($Y261="Y",$AA261&lt;=2025),1,0)</f>
        <v>0</v>
      </c>
      <c r="BP261" s="149">
        <f t="shared" si="221" ref="BP261:BP324">IF(AND($Y261="Y",AND($AA261&gt;2025,$AA261&lt;=2030)),1,0)</f>
        <v>0</v>
      </c>
      <c r="BQ261" s="149">
        <f t="shared" si="184"/>
        <v>0</v>
      </c>
      <c r="BR261" s="356">
        <f t="shared" si="222" ref="BR261:BR324">IF(AND($AP261="Y",$AS261&lt;=2025),1,0)</f>
        <v>0</v>
      </c>
      <c r="BS261" s="149">
        <f t="shared" si="223" ref="BS261:BS324">IF(AND($AP261="Y",AND($AS261&gt;2025,$AS261&lt;=2030)),1,0)</f>
        <v>0</v>
      </c>
      <c r="BT261" s="149">
        <f t="shared" si="185"/>
        <v>0</v>
      </c>
      <c r="BU261" s="356">
        <f t="shared" si="197"/>
        <v>0</v>
      </c>
      <c r="BV261" s="149">
        <f t="shared" si="198"/>
        <v>0</v>
      </c>
      <c r="BW261" s="113">
        <f t="shared" si="199"/>
        <v>1</v>
      </c>
      <c r="BX261" s="248">
        <f t="shared" si="200"/>
        <v>0</v>
      </c>
      <c r="BY261" s="175">
        <f t="shared" si="201"/>
        <v>1</v>
      </c>
      <c r="BZ261" s="356">
        <f t="shared" si="186"/>
        <v>0</v>
      </c>
      <c r="CA261" s="149">
        <f t="shared" si="187"/>
        <v>0</v>
      </c>
      <c r="CB261" s="149">
        <f t="shared" si="188"/>
        <v>0</v>
      </c>
      <c r="CC261" s="276">
        <f t="shared" si="189"/>
        <v>0</v>
      </c>
      <c r="CD261" s="248">
        <f t="shared" si="190"/>
        <v>0</v>
      </c>
      <c r="CE261" s="274">
        <f t="shared" si="224" ref="CE261:CE324">MAX(CC261,BY261)</f>
        <v>1</v>
      </c>
      <c r="CF261" s="356">
        <f t="shared" si="191"/>
        <v>0</v>
      </c>
      <c r="CG261" s="149">
        <f t="shared" si="192"/>
        <v>0</v>
      </c>
      <c r="CH261" s="150">
        <f t="shared" si="193"/>
        <v>0</v>
      </c>
      <c r="CI261" s="149">
        <f t="shared" si="202"/>
        <v>0</v>
      </c>
      <c r="CJ261" s="149">
        <f t="shared" si="203"/>
        <v>0</v>
      </c>
      <c r="CK261" s="149">
        <f t="shared" si="204"/>
        <v>1</v>
      </c>
      <c r="CL261" s="149">
        <f t="shared" si="205"/>
        <v>1</v>
      </c>
      <c r="CM261" s="149">
        <f t="shared" si="206"/>
        <v>1</v>
      </c>
      <c r="CN261" s="283">
        <f t="shared" si="194"/>
        <v>0</v>
      </c>
      <c r="CO261" s="149">
        <f t="shared" si="195"/>
        <v>0</v>
      </c>
      <c r="CP261" s="149">
        <f t="shared" si="196"/>
        <v>1</v>
      </c>
      <c r="CQ261" s="283" t="str">
        <f t="shared" si="207"/>
        <v/>
      </c>
      <c r="CR261" s="149" t="str">
        <f t="shared" si="208"/>
        <v xml:space="preserve"> </v>
      </c>
      <c r="CS261" s="149">
        <f t="shared" si="209"/>
        <v>0</v>
      </c>
      <c r="CT261" s="149">
        <v>0</v>
      </c>
      <c r="CU261" s="149">
        <v>0</v>
      </c>
      <c r="CV261" s="149">
        <v>0</v>
      </c>
      <c r="CW261" s="149">
        <v>0</v>
      </c>
      <c r="CX261" s="149">
        <v>0</v>
      </c>
      <c r="CY261" s="149">
        <v>0</v>
      </c>
      <c r="CZ261" s="149">
        <v>0</v>
      </c>
      <c r="DA261" s="149">
        <v>0</v>
      </c>
      <c r="DB261" s="149">
        <v>0</v>
      </c>
      <c r="DC261" s="149">
        <v>0</v>
      </c>
      <c r="DD261" s="149">
        <v>0</v>
      </c>
      <c r="DE261" s="149">
        <v>0</v>
      </c>
      <c r="DF261" s="149">
        <v>0</v>
      </c>
      <c r="DG261" s="149">
        <v>0</v>
      </c>
      <c r="DH261" s="149">
        <v>0</v>
      </c>
      <c r="DI261" s="149">
        <v>0</v>
      </c>
      <c r="DJ261" s="149">
        <v>0</v>
      </c>
      <c r="DK261" s="149">
        <v>0</v>
      </c>
      <c r="DL261" s="149">
        <v>0</v>
      </c>
      <c r="DM261" s="149">
        <v>0</v>
      </c>
      <c r="DN261" s="149">
        <v>0</v>
      </c>
      <c r="DO261" s="149">
        <v>0</v>
      </c>
      <c r="DP261" s="149">
        <v>0</v>
      </c>
      <c r="DQ261" s="149" t="s">
        <v>154</v>
      </c>
      <c r="DR261" s="149">
        <v>0</v>
      </c>
      <c r="DS261" s="149" t="s">
        <v>154</v>
      </c>
      <c r="DT261" s="149" t="s">
        <v>154</v>
      </c>
      <c r="DU261" s="149" t="s">
        <v>154</v>
      </c>
      <c r="DV261" s="149" t="s">
        <v>154</v>
      </c>
      <c r="DW261" s="149" t="str">
        <f t="shared" si="210"/>
        <v>N</v>
      </c>
      <c r="DX261" s="149" t="str">
        <f t="shared" si="211"/>
        <v/>
      </c>
      <c r="DY261" s="149" t="str">
        <f t="shared" si="212"/>
        <v>N</v>
      </c>
      <c r="DZ261" s="149" t="str">
        <f t="shared" si="213"/>
        <v>Y</v>
      </c>
      <c r="EA261" s="149" t="str">
        <f t="shared" si="214"/>
        <v>Not Specified</v>
      </c>
      <c r="EC261" s="149">
        <f t="shared" si="215"/>
        <v>0</v>
      </c>
    </row>
    <row r="262" spans="1:133" s="149" customFormat="1" ht="16.5" customHeight="1">
      <c r="A262" s="149">
        <v>259</v>
      </c>
      <c r="B262" s="149">
        <v>268</v>
      </c>
      <c r="C262" s="150" t="s">
        <v>1609</v>
      </c>
      <c r="D262" s="149" t="s">
        <v>183</v>
      </c>
      <c r="E262" s="149" t="s">
        <v>184</v>
      </c>
      <c r="F262" s="149" t="s">
        <v>1610</v>
      </c>
      <c r="G262" s="149" t="s">
        <v>9</v>
      </c>
      <c r="H262" s="168" t="s">
        <v>1611</v>
      </c>
      <c r="I262" s="149" t="s">
        <v>1612</v>
      </c>
      <c r="J262" s="149">
        <v>-0.389</v>
      </c>
      <c r="K262" s="149" t="s">
        <v>1613</v>
      </c>
      <c r="L262" s="149">
        <v>40872</v>
      </c>
      <c r="M262" s="150">
        <v>31</v>
      </c>
      <c r="N262" s="149" t="s">
        <v>154</v>
      </c>
      <c r="O262" s="149" t="s">
        <v>153</v>
      </c>
      <c r="P262" s="150" t="s">
        <v>153</v>
      </c>
      <c r="Q262" s="149" t="s">
        <v>154</v>
      </c>
      <c r="R262" s="149" t="s">
        <v>154</v>
      </c>
      <c r="S262" s="149" t="s">
        <v>153</v>
      </c>
      <c r="T262" s="149" t="s">
        <v>153</v>
      </c>
      <c r="U262" s="151" t="s">
        <v>153</v>
      </c>
      <c r="V262" s="149" t="s">
        <v>153</v>
      </c>
      <c r="W262" s="149" t="s">
        <v>153</v>
      </c>
      <c r="X262" s="152" t="s">
        <v>153</v>
      </c>
      <c r="Y262" s="149" t="s">
        <v>153</v>
      </c>
      <c r="Z262" s="149" t="s">
        <v>153</v>
      </c>
      <c r="AA262" s="150"/>
      <c r="AC262" s="149" t="s">
        <v>167</v>
      </c>
      <c r="AD262" s="149" t="s">
        <v>6</v>
      </c>
      <c r="AE262" s="149" t="s">
        <v>157</v>
      </c>
      <c r="AF262" s="149" t="s">
        <v>157</v>
      </c>
      <c r="AG262" s="149" t="s">
        <v>169</v>
      </c>
      <c r="AH262" s="150" t="s">
        <v>159</v>
      </c>
      <c r="AJ262" s="149" t="s">
        <v>154</v>
      </c>
      <c r="AK262" s="170" t="s">
        <v>153</v>
      </c>
      <c r="AN262" s="150"/>
      <c r="AO262" s="149" t="s">
        <v>160</v>
      </c>
      <c r="AP262" s="149" t="s">
        <v>150</v>
      </c>
      <c r="AQ262" s="149" t="s">
        <v>159</v>
      </c>
      <c r="AR262" s="149" t="s">
        <v>1614</v>
      </c>
      <c r="AS262" s="149">
        <v>2050</v>
      </c>
      <c r="AU262" s="150"/>
      <c r="AV262" s="149" t="s">
        <v>157</v>
      </c>
      <c r="AW262" s="172" t="s">
        <v>190</v>
      </c>
      <c r="AX262" s="149" t="s">
        <v>158</v>
      </c>
      <c r="AY262" s="149" t="s">
        <v>154</v>
      </c>
      <c r="AZ262" s="149" t="s">
        <v>153</v>
      </c>
      <c r="BA262" s="149" t="s">
        <v>153</v>
      </c>
      <c r="BC262" s="150"/>
      <c r="BE262" s="173"/>
      <c r="BF262" s="150"/>
      <c r="BG262" s="283">
        <f t="shared" si="216"/>
        <v>0</v>
      </c>
      <c r="BH262" s="149">
        <f t="shared" si="217"/>
        <v>0</v>
      </c>
      <c r="BI262" s="149">
        <f t="shared" si="180"/>
        <v>0</v>
      </c>
      <c r="BJ262" s="280">
        <f t="shared" si="181"/>
        <v>0</v>
      </c>
      <c r="BK262" s="356">
        <f t="shared" si="218"/>
        <v>0</v>
      </c>
      <c r="BL262" s="149">
        <f t="shared" si="219"/>
        <v>0</v>
      </c>
      <c r="BM262" s="149">
        <f t="shared" si="182"/>
        <v>0</v>
      </c>
      <c r="BN262" s="278">
        <f t="shared" si="183"/>
        <v>0</v>
      </c>
      <c r="BO262" s="149">
        <f t="shared" si="220"/>
        <v>0</v>
      </c>
      <c r="BP262" s="149">
        <f t="shared" si="221"/>
        <v>0</v>
      </c>
      <c r="BQ262" s="149">
        <f t="shared" si="184"/>
        <v>0</v>
      </c>
      <c r="BR262" s="356">
        <f t="shared" si="222"/>
        <v>0</v>
      </c>
      <c r="BS262" s="149">
        <f t="shared" si="223"/>
        <v>0</v>
      </c>
      <c r="BT262" s="149">
        <f t="shared" si="185"/>
        <v>1</v>
      </c>
      <c r="BU262" s="356">
        <f t="shared" si="197"/>
        <v>0</v>
      </c>
      <c r="BV262" s="149">
        <f t="shared" si="198"/>
        <v>0</v>
      </c>
      <c r="BW262" s="113">
        <f t="shared" si="199"/>
        <v>0</v>
      </c>
      <c r="BX262" s="248">
        <f t="shared" si="200"/>
        <v>0</v>
      </c>
      <c r="BY262" s="175">
        <f t="shared" si="201"/>
        <v>0</v>
      </c>
      <c r="BZ262" s="356">
        <f t="shared" si="186"/>
        <v>0</v>
      </c>
      <c r="CA262" s="149">
        <f t="shared" si="187"/>
        <v>0</v>
      </c>
      <c r="CB262" s="149">
        <f t="shared" si="188"/>
        <v>1</v>
      </c>
      <c r="CC262" s="276">
        <f t="shared" si="189"/>
        <v>1</v>
      </c>
      <c r="CD262" s="248">
        <f t="shared" si="190"/>
        <v>1</v>
      </c>
      <c r="CE262" s="274">
        <f t="shared" si="224"/>
        <v>1</v>
      </c>
      <c r="CF262" s="356">
        <f t="shared" si="191"/>
        <v>0</v>
      </c>
      <c r="CG262" s="149">
        <f t="shared" si="192"/>
        <v>0</v>
      </c>
      <c r="CH262" s="150">
        <f t="shared" si="193"/>
        <v>0</v>
      </c>
      <c r="CI262" s="149">
        <f t="shared" si="202"/>
        <v>0</v>
      </c>
      <c r="CJ262" s="149">
        <f t="shared" si="203"/>
        <v>0</v>
      </c>
      <c r="CK262" s="149">
        <f t="shared" si="204"/>
        <v>1</v>
      </c>
      <c r="CL262" s="149">
        <f t="shared" si="205"/>
        <v>1</v>
      </c>
      <c r="CM262" s="149">
        <f t="shared" si="206"/>
        <v>1</v>
      </c>
      <c r="CN262" s="283">
        <f t="shared" si="194"/>
        <v>1</v>
      </c>
      <c r="CO262" s="149">
        <f t="shared" si="195"/>
        <v>0</v>
      </c>
      <c r="CP262" s="149">
        <f t="shared" si="196"/>
        <v>0</v>
      </c>
      <c r="CQ262" s="283" t="str">
        <f t="shared" si="207"/>
        <v/>
      </c>
      <c r="CR262" s="149" t="str">
        <f t="shared" si="208"/>
        <v xml:space="preserve"> 2050</v>
      </c>
      <c r="CS262" s="149">
        <f t="shared" si="209"/>
        <v>2050</v>
      </c>
      <c r="CT262" s="149">
        <v>0</v>
      </c>
      <c r="CU262" s="149">
        <v>0</v>
      </c>
      <c r="CV262" s="149">
        <v>0</v>
      </c>
      <c r="CW262" s="149">
        <v>0</v>
      </c>
      <c r="CX262" s="149">
        <v>0</v>
      </c>
      <c r="CY262" s="149">
        <v>0</v>
      </c>
      <c r="CZ262" s="149">
        <v>1</v>
      </c>
      <c r="DA262" s="149">
        <v>1</v>
      </c>
      <c r="DB262" s="149">
        <v>0</v>
      </c>
      <c r="DC262" s="149">
        <v>0</v>
      </c>
      <c r="DD262" s="149">
        <v>0</v>
      </c>
      <c r="DE262" s="149">
        <v>0</v>
      </c>
      <c r="DF262" s="149">
        <v>0</v>
      </c>
      <c r="DG262" s="149">
        <v>0</v>
      </c>
      <c r="DH262" s="149">
        <v>0</v>
      </c>
      <c r="DI262" s="149">
        <v>0</v>
      </c>
      <c r="DJ262" s="149">
        <v>1</v>
      </c>
      <c r="DK262" s="149">
        <v>0</v>
      </c>
      <c r="DL262" s="149">
        <v>1</v>
      </c>
      <c r="DM262" s="149">
        <v>1</v>
      </c>
      <c r="DN262" s="149">
        <v>0</v>
      </c>
      <c r="DO262" s="149">
        <v>1</v>
      </c>
      <c r="DP262" s="149">
        <v>0</v>
      </c>
      <c r="DQ262" s="149" t="s">
        <v>154</v>
      </c>
      <c r="DR262" s="149">
        <v>0</v>
      </c>
      <c r="DS262" s="149" t="s">
        <v>160</v>
      </c>
      <c r="DT262" s="149" t="s">
        <v>154</v>
      </c>
      <c r="DU262" s="149">
        <v>0</v>
      </c>
      <c r="DV262" s="149" t="s">
        <v>150</v>
      </c>
      <c r="DW262" s="149" t="str">
        <f t="shared" si="210"/>
        <v>N</v>
      </c>
      <c r="DX262" s="149" t="str">
        <f t="shared" si="211"/>
        <v/>
      </c>
      <c r="DY262" s="149" t="str">
        <f t="shared" si="212"/>
        <v>Y</v>
      </c>
      <c r="DZ262" s="149" t="str">
        <f t="shared" si="213"/>
        <v>N</v>
      </c>
      <c r="EA262" s="149" t="str">
        <f t="shared" si="214"/>
        <v>Yes</v>
      </c>
      <c r="EC262" s="149">
        <f t="shared" si="215"/>
        <v>2050</v>
      </c>
    </row>
    <row r="263" spans="1:133" s="149" customFormat="1" ht="16.5" customHeight="1">
      <c r="A263" s="149">
        <v>260</v>
      </c>
      <c r="B263" s="149">
        <v>247</v>
      </c>
      <c r="C263" s="150" t="s">
        <v>1615</v>
      </c>
      <c r="D263" s="149" t="s">
        <v>192</v>
      </c>
      <c r="E263" s="149" t="s">
        <v>193</v>
      </c>
      <c r="F263" s="149" t="s">
        <v>499</v>
      </c>
      <c r="G263" s="149" t="s">
        <v>246</v>
      </c>
      <c r="H263" s="168" t="s">
        <v>1616</v>
      </c>
      <c r="I263" s="149" t="s">
        <v>1617</v>
      </c>
      <c r="J263" s="149">
        <v>-0.446</v>
      </c>
      <c r="K263" s="149" t="s">
        <v>1618</v>
      </c>
      <c r="L263" s="149">
        <v>25601</v>
      </c>
      <c r="M263" s="150">
        <v>31</v>
      </c>
      <c r="N263" s="149" t="s">
        <v>154</v>
      </c>
      <c r="O263" s="149" t="s">
        <v>153</v>
      </c>
      <c r="P263" s="150" t="s">
        <v>153</v>
      </c>
      <c r="Q263" s="149" t="s">
        <v>154</v>
      </c>
      <c r="R263" s="149" t="s">
        <v>154</v>
      </c>
      <c r="S263" s="149" t="s">
        <v>153</v>
      </c>
      <c r="T263" s="149" t="s">
        <v>153</v>
      </c>
      <c r="U263" s="151" t="s">
        <v>153</v>
      </c>
      <c r="V263" s="149" t="s">
        <v>153</v>
      </c>
      <c r="W263" s="149" t="s">
        <v>153</v>
      </c>
      <c r="X263" s="152" t="s">
        <v>153</v>
      </c>
      <c r="Y263" s="149" t="s">
        <v>153</v>
      </c>
      <c r="Z263" s="149" t="s">
        <v>153</v>
      </c>
      <c r="AA263" s="150"/>
      <c r="AC263" s="149" t="s">
        <v>167</v>
      </c>
      <c r="AD263" s="149" t="s">
        <v>6</v>
      </c>
      <c r="AE263" s="149" t="s">
        <v>157</v>
      </c>
      <c r="AF263" s="149" t="s">
        <v>157</v>
      </c>
      <c r="AG263" s="149" t="s">
        <v>157</v>
      </c>
      <c r="AH263" s="150" t="s">
        <v>218</v>
      </c>
      <c r="AJ263" s="149" t="s">
        <v>154</v>
      </c>
      <c r="AK263" s="170" t="s">
        <v>153</v>
      </c>
      <c r="AN263" s="150"/>
      <c r="AO263" s="149" t="s">
        <v>219</v>
      </c>
      <c r="AP263" s="149" t="s">
        <v>150</v>
      </c>
      <c r="AQ263" s="149" t="s">
        <v>218</v>
      </c>
      <c r="AR263" s="149" t="s">
        <v>1619</v>
      </c>
      <c r="AS263" s="149">
        <v>2050</v>
      </c>
      <c r="AU263" s="150"/>
      <c r="AV263" s="149" t="s">
        <v>157</v>
      </c>
      <c r="AW263" s="172" t="s">
        <v>190</v>
      </c>
      <c r="AX263" s="149" t="s">
        <v>158</v>
      </c>
      <c r="AY263" s="149" t="s">
        <v>154</v>
      </c>
      <c r="AZ263" s="149" t="s">
        <v>153</v>
      </c>
      <c r="BA263" s="149" t="s">
        <v>153</v>
      </c>
      <c r="BC263" s="150"/>
      <c r="BE263" s="173"/>
      <c r="BF263" s="150"/>
      <c r="BG263" s="283">
        <f t="shared" si="216"/>
        <v>0</v>
      </c>
      <c r="BH263" s="149">
        <f t="shared" si="217"/>
        <v>0</v>
      </c>
      <c r="BI263" s="149">
        <f t="shared" si="180"/>
        <v>0</v>
      </c>
      <c r="BJ263" s="280">
        <f t="shared" si="181"/>
        <v>0</v>
      </c>
      <c r="BK263" s="356">
        <f t="shared" si="218"/>
        <v>0</v>
      </c>
      <c r="BL263" s="149">
        <f t="shared" si="219"/>
        <v>0</v>
      </c>
      <c r="BM263" s="149">
        <f t="shared" si="182"/>
        <v>0</v>
      </c>
      <c r="BN263" s="278">
        <f t="shared" si="183"/>
        <v>0</v>
      </c>
      <c r="BO263" s="149">
        <f t="shared" si="220"/>
        <v>0</v>
      </c>
      <c r="BP263" s="149">
        <f t="shared" si="221"/>
        <v>0</v>
      </c>
      <c r="BQ263" s="149">
        <f t="shared" si="184"/>
        <v>0</v>
      </c>
      <c r="BR263" s="356">
        <f t="shared" si="222"/>
        <v>0</v>
      </c>
      <c r="BS263" s="149">
        <f t="shared" si="223"/>
        <v>0</v>
      </c>
      <c r="BT263" s="149">
        <f t="shared" si="185"/>
        <v>1</v>
      </c>
      <c r="BU263" s="356">
        <f t="shared" si="197"/>
        <v>0</v>
      </c>
      <c r="BV263" s="149">
        <f t="shared" si="198"/>
        <v>0</v>
      </c>
      <c r="BW263" s="113">
        <f t="shared" si="199"/>
        <v>0</v>
      </c>
      <c r="BX263" s="248">
        <f t="shared" si="200"/>
        <v>0</v>
      </c>
      <c r="BY263" s="175">
        <f t="shared" si="201"/>
        <v>0</v>
      </c>
      <c r="BZ263" s="356">
        <f t="shared" si="186"/>
        <v>0</v>
      </c>
      <c r="CA263" s="149">
        <f t="shared" si="187"/>
        <v>0</v>
      </c>
      <c r="CB263" s="149">
        <f t="shared" si="188"/>
        <v>1</v>
      </c>
      <c r="CC263" s="276">
        <f t="shared" si="189"/>
        <v>1</v>
      </c>
      <c r="CD263" s="248">
        <f t="shared" si="190"/>
        <v>1</v>
      </c>
      <c r="CE263" s="274">
        <f t="shared" si="224"/>
        <v>1</v>
      </c>
      <c r="CF263" s="356">
        <f t="shared" si="191"/>
        <v>0</v>
      </c>
      <c r="CG263" s="149">
        <f t="shared" si="192"/>
        <v>0</v>
      </c>
      <c r="CH263" s="150">
        <f t="shared" si="193"/>
        <v>0</v>
      </c>
      <c r="CI263" s="149">
        <f t="shared" si="202"/>
        <v>0</v>
      </c>
      <c r="CJ263" s="149">
        <f t="shared" si="203"/>
        <v>0</v>
      </c>
      <c r="CK263" s="149">
        <f t="shared" si="204"/>
        <v>1</v>
      </c>
      <c r="CL263" s="149">
        <f t="shared" si="205"/>
        <v>1</v>
      </c>
      <c r="CM263" s="149">
        <f t="shared" si="206"/>
        <v>1</v>
      </c>
      <c r="CN263" s="283">
        <f t="shared" si="194"/>
        <v>1</v>
      </c>
      <c r="CO263" s="149">
        <f t="shared" si="195"/>
        <v>0</v>
      </c>
      <c r="CP263" s="149">
        <f t="shared" si="196"/>
        <v>0</v>
      </c>
      <c r="CQ263" s="283" t="str">
        <f t="shared" si="207"/>
        <v/>
      </c>
      <c r="CR263" s="149" t="str">
        <f t="shared" si="208"/>
        <v xml:space="preserve"> 2050</v>
      </c>
      <c r="CS263" s="149">
        <f t="shared" si="209"/>
        <v>2050</v>
      </c>
      <c r="CT263" s="149">
        <v>0</v>
      </c>
      <c r="CU263" s="149">
        <v>0</v>
      </c>
      <c r="CV263" s="149">
        <v>0</v>
      </c>
      <c r="CW263" s="149">
        <v>0</v>
      </c>
      <c r="CX263" s="149">
        <v>0</v>
      </c>
      <c r="CY263" s="149">
        <v>0</v>
      </c>
      <c r="CZ263" s="149">
        <v>1</v>
      </c>
      <c r="DA263" s="149">
        <v>1</v>
      </c>
      <c r="DB263" s="149">
        <v>0</v>
      </c>
      <c r="DC263" s="149">
        <v>0</v>
      </c>
      <c r="DD263" s="149">
        <v>0</v>
      </c>
      <c r="DE263" s="149">
        <v>0</v>
      </c>
      <c r="DF263" s="149">
        <v>0</v>
      </c>
      <c r="DG263" s="149">
        <v>0</v>
      </c>
      <c r="DH263" s="149">
        <v>0</v>
      </c>
      <c r="DI263" s="149">
        <v>0</v>
      </c>
      <c r="DJ263" s="149">
        <v>1</v>
      </c>
      <c r="DK263" s="149">
        <v>0</v>
      </c>
      <c r="DL263" s="149">
        <v>1</v>
      </c>
      <c r="DM263" s="149">
        <v>1</v>
      </c>
      <c r="DN263" s="149">
        <v>0</v>
      </c>
      <c r="DO263" s="149">
        <v>1</v>
      </c>
      <c r="DP263" s="149">
        <v>0</v>
      </c>
      <c r="DQ263" s="149" t="s">
        <v>154</v>
      </c>
      <c r="DR263" s="149">
        <v>0</v>
      </c>
      <c r="DS263" s="149" t="s">
        <v>7865</v>
      </c>
      <c r="DT263" s="149" t="s">
        <v>154</v>
      </c>
      <c r="DU263" s="149">
        <v>0</v>
      </c>
      <c r="DV263" s="149" t="s">
        <v>150</v>
      </c>
      <c r="DW263" s="149" t="str">
        <f t="shared" si="210"/>
        <v>N</v>
      </c>
      <c r="DX263" s="149" t="str">
        <f t="shared" si="211"/>
        <v/>
      </c>
      <c r="DY263" s="149" t="str">
        <f t="shared" si="212"/>
        <v>Y</v>
      </c>
      <c r="DZ263" s="149" t="str">
        <f t="shared" si="213"/>
        <v>N</v>
      </c>
      <c r="EA263" s="149" t="str">
        <f t="shared" si="214"/>
        <v>Yes</v>
      </c>
      <c r="EC263" s="149">
        <f t="shared" si="215"/>
        <v>2050</v>
      </c>
    </row>
    <row r="264" spans="1:133" s="149" customFormat="1" ht="16.5" customHeight="1">
      <c r="A264" s="149">
        <v>261</v>
      </c>
      <c r="B264" s="149">
        <v>234</v>
      </c>
      <c r="C264" s="150" t="s">
        <v>1620</v>
      </c>
      <c r="D264" s="149" t="s">
        <v>348</v>
      </c>
      <c r="E264" s="149" t="s">
        <v>214</v>
      </c>
      <c r="F264" s="149" t="s">
        <v>264</v>
      </c>
      <c r="G264" s="149" t="s">
        <v>176</v>
      </c>
      <c r="H264" s="168" t="s">
        <v>1621</v>
      </c>
      <c r="I264" s="149" t="s">
        <v>1622</v>
      </c>
      <c r="J264" s="149">
        <v>-0.218</v>
      </c>
      <c r="K264" s="149" t="s">
        <v>1623</v>
      </c>
      <c r="L264" s="149">
        <v>207548</v>
      </c>
      <c r="M264" s="150">
        <v>31</v>
      </c>
      <c r="N264" s="149" t="s">
        <v>150</v>
      </c>
      <c r="O264" s="149">
        <v>2019</v>
      </c>
      <c r="P264" s="150">
        <v>2050</v>
      </c>
      <c r="Q264" s="149" t="s">
        <v>150</v>
      </c>
      <c r="R264" s="149" t="s">
        <v>150</v>
      </c>
      <c r="S264" s="149" t="s">
        <v>151</v>
      </c>
      <c r="T264" s="149" t="s">
        <v>152</v>
      </c>
      <c r="U264" s="151">
        <v>2030</v>
      </c>
      <c r="V264" s="149" t="s">
        <v>151</v>
      </c>
      <c r="W264" s="149" t="s">
        <v>152</v>
      </c>
      <c r="X264" s="152">
        <v>2050</v>
      </c>
      <c r="Y264" s="149" t="s">
        <v>150</v>
      </c>
      <c r="Z264" s="149" t="s">
        <v>151</v>
      </c>
      <c r="AA264" s="150">
        <v>2050</v>
      </c>
      <c r="AC264" s="149" t="s">
        <v>9</v>
      </c>
      <c r="AD264" s="149" t="s">
        <v>240</v>
      </c>
      <c r="AE264" s="149" t="s">
        <v>157</v>
      </c>
      <c r="AF264" s="149" t="s">
        <v>157</v>
      </c>
      <c r="AG264" s="149" t="s">
        <v>157</v>
      </c>
      <c r="AH264" s="150" t="s">
        <v>218</v>
      </c>
      <c r="AJ264" s="149" t="s">
        <v>154</v>
      </c>
      <c r="AK264" s="170" t="s">
        <v>153</v>
      </c>
      <c r="AN264" s="150"/>
      <c r="AP264" s="149" t="s">
        <v>154</v>
      </c>
      <c r="AQ264" s="149" t="s">
        <v>153</v>
      </c>
      <c r="AR264" s="149" t="s">
        <v>153</v>
      </c>
      <c r="AU264" s="150"/>
      <c r="AV264" s="149" t="s">
        <v>157</v>
      </c>
      <c r="AW264" s="172" t="s">
        <v>312</v>
      </c>
      <c r="AX264" s="149" t="s">
        <v>158</v>
      </c>
      <c r="AY264" s="149" t="s">
        <v>150</v>
      </c>
      <c r="AZ264" s="149" t="s">
        <v>1624</v>
      </c>
      <c r="BA264" s="149">
        <v>2030</v>
      </c>
      <c r="BC264" s="150"/>
      <c r="BE264" s="173"/>
      <c r="BF264" s="150"/>
      <c r="BG264" s="283">
        <f t="shared" si="216"/>
        <v>0</v>
      </c>
      <c r="BH264" s="149">
        <f t="shared" si="217"/>
        <v>0</v>
      </c>
      <c r="BI264" s="149">
        <f t="shared" si="180"/>
        <v>1</v>
      </c>
      <c r="BJ264" s="280">
        <f t="shared" si="181"/>
        <v>1</v>
      </c>
      <c r="BK264" s="356">
        <f t="shared" si="218"/>
        <v>0</v>
      </c>
      <c r="BL264" s="149">
        <f t="shared" si="219"/>
        <v>1</v>
      </c>
      <c r="BM264" s="149">
        <f t="shared" si="182"/>
        <v>0</v>
      </c>
      <c r="BN264" s="278">
        <f t="shared" si="183"/>
        <v>1</v>
      </c>
      <c r="BO264" s="149">
        <f t="shared" si="220"/>
        <v>0</v>
      </c>
      <c r="BP264" s="149">
        <f t="shared" si="221"/>
        <v>0</v>
      </c>
      <c r="BQ264" s="149">
        <f t="shared" si="184"/>
        <v>1</v>
      </c>
      <c r="BR264" s="356">
        <f t="shared" si="222"/>
        <v>0</v>
      </c>
      <c r="BS264" s="149">
        <f t="shared" si="223"/>
        <v>0</v>
      </c>
      <c r="BT264" s="149">
        <f t="shared" si="185"/>
        <v>0</v>
      </c>
      <c r="BU264" s="356">
        <f t="shared" si="197"/>
        <v>0</v>
      </c>
      <c r="BV264" s="149">
        <f t="shared" si="198"/>
        <v>0</v>
      </c>
      <c r="BW264" s="113">
        <f t="shared" si="199"/>
        <v>0</v>
      </c>
      <c r="BX264" s="248">
        <f t="shared" si="200"/>
        <v>0</v>
      </c>
      <c r="BY264" s="175">
        <f t="shared" si="201"/>
        <v>0</v>
      </c>
      <c r="BZ264" s="356">
        <f t="shared" si="186"/>
        <v>0</v>
      </c>
      <c r="CA264" s="149">
        <f t="shared" si="187"/>
        <v>0</v>
      </c>
      <c r="CB264" s="149">
        <f t="shared" si="188"/>
        <v>1</v>
      </c>
      <c r="CC264" s="276">
        <f t="shared" si="189"/>
        <v>1</v>
      </c>
      <c r="CD264" s="248">
        <f t="shared" si="190"/>
        <v>1</v>
      </c>
      <c r="CE264" s="274">
        <f t="shared" si="224"/>
        <v>1</v>
      </c>
      <c r="CF264" s="356">
        <f t="shared" si="191"/>
        <v>0</v>
      </c>
      <c r="CG264" s="149">
        <f t="shared" si="192"/>
        <v>1</v>
      </c>
      <c r="CH264" s="150">
        <f t="shared" si="193"/>
        <v>0</v>
      </c>
      <c r="CI264" s="149">
        <f t="shared" si="202"/>
        <v>0</v>
      </c>
      <c r="CJ264" s="149">
        <f t="shared" si="203"/>
        <v>1</v>
      </c>
      <c r="CK264" s="149">
        <f t="shared" si="204"/>
        <v>2</v>
      </c>
      <c r="CL264" s="149">
        <f t="shared" si="205"/>
        <v>3</v>
      </c>
      <c r="CM264" s="149">
        <f t="shared" si="206"/>
        <v>1</v>
      </c>
      <c r="CN264" s="283">
        <f t="shared" si="194"/>
        <v>1</v>
      </c>
      <c r="CO264" s="149">
        <f t="shared" si="195"/>
        <v>0</v>
      </c>
      <c r="CP264" s="149">
        <f t="shared" si="196"/>
        <v>0</v>
      </c>
      <c r="CQ264" s="283">
        <f t="shared" si="207"/>
        <v>1</v>
      </c>
      <c r="CR264" s="149" t="str">
        <f t="shared" si="208"/>
        <v xml:space="preserve">2050 </v>
      </c>
      <c r="CS264" s="149">
        <f t="shared" si="209"/>
        <v>2050</v>
      </c>
      <c r="CT264" s="149">
        <v>0</v>
      </c>
      <c r="CU264" s="149">
        <v>0</v>
      </c>
      <c r="CV264" s="149">
        <v>0</v>
      </c>
      <c r="CW264" s="149">
        <v>0</v>
      </c>
      <c r="CX264" s="149">
        <v>0</v>
      </c>
      <c r="CY264" s="149">
        <v>1</v>
      </c>
      <c r="CZ264" s="149">
        <v>0</v>
      </c>
      <c r="DA264" s="149">
        <v>1</v>
      </c>
      <c r="DB264" s="149">
        <v>0</v>
      </c>
      <c r="DC264" s="149">
        <v>1</v>
      </c>
      <c r="DD264" s="149">
        <v>0</v>
      </c>
      <c r="DE264" s="149">
        <v>1</v>
      </c>
      <c r="DF264" s="149">
        <v>0</v>
      </c>
      <c r="DG264" s="149">
        <v>0</v>
      </c>
      <c r="DH264" s="149">
        <v>1</v>
      </c>
      <c r="DI264" s="149">
        <v>1</v>
      </c>
      <c r="DJ264" s="149">
        <v>1</v>
      </c>
      <c r="DK264" s="149">
        <v>1</v>
      </c>
      <c r="DL264" s="149">
        <v>1</v>
      </c>
      <c r="DM264" s="149">
        <v>1</v>
      </c>
      <c r="DN264" s="149">
        <v>0</v>
      </c>
      <c r="DO264" s="149">
        <v>1</v>
      </c>
      <c r="DP264" s="149">
        <v>0</v>
      </c>
      <c r="DQ264" s="149" t="s">
        <v>150</v>
      </c>
      <c r="DR264" s="149" t="s">
        <v>157</v>
      </c>
      <c r="DS264" s="149" t="s">
        <v>7857</v>
      </c>
      <c r="DT264" s="149" t="s">
        <v>7858</v>
      </c>
      <c r="DU264" s="149">
        <v>0</v>
      </c>
      <c r="DV264" s="149" t="s">
        <v>150</v>
      </c>
      <c r="DW264" s="149" t="str">
        <f t="shared" si="210"/>
        <v>Y</v>
      </c>
      <c r="DX264" s="149" t="str">
        <f t="shared" si="211"/>
        <v>Targets set</v>
      </c>
      <c r="DY264" s="149" t="str">
        <f t="shared" si="212"/>
        <v>N</v>
      </c>
      <c r="DZ264" s="149" t="str">
        <f t="shared" si="213"/>
        <v>N</v>
      </c>
      <c r="EA264" s="149" t="str">
        <f t="shared" si="214"/>
        <v>Yes</v>
      </c>
      <c r="EC264" s="149">
        <f t="shared" si="215"/>
        <v>2050</v>
      </c>
    </row>
    <row r="265" spans="1:133" s="149" customFormat="1" ht="16.5" customHeight="1">
      <c r="A265" s="149">
        <v>262</v>
      </c>
      <c r="B265" s="149">
        <v>289</v>
      </c>
      <c r="C265" s="150" t="s">
        <v>1625</v>
      </c>
      <c r="D265" s="149" t="s">
        <v>1626</v>
      </c>
      <c r="E265" s="149" t="s">
        <v>790</v>
      </c>
      <c r="F265" s="149" t="s">
        <v>1627</v>
      </c>
      <c r="G265" s="149" t="s">
        <v>246</v>
      </c>
      <c r="H265" s="168" t="s">
        <v>1628</v>
      </c>
      <c r="I265" s="149" t="s">
        <v>1629</v>
      </c>
      <c r="J265" s="149">
        <v>0.598</v>
      </c>
      <c r="K265" s="149" t="s">
        <v>1630</v>
      </c>
      <c r="L265" s="149">
        <v>104890</v>
      </c>
      <c r="M265" s="150">
        <v>22</v>
      </c>
      <c r="N265" s="149" t="s">
        <v>154</v>
      </c>
      <c r="O265" s="149" t="s">
        <v>153</v>
      </c>
      <c r="P265" s="150" t="s">
        <v>153</v>
      </c>
      <c r="Q265" s="149" t="s">
        <v>150</v>
      </c>
      <c r="R265" s="149" t="s">
        <v>150</v>
      </c>
      <c r="S265" s="149" t="s">
        <v>151</v>
      </c>
      <c r="T265" s="149" t="s">
        <v>353</v>
      </c>
      <c r="U265" s="151">
        <v>2030</v>
      </c>
      <c r="V265" s="149" t="s">
        <v>151</v>
      </c>
      <c r="W265" s="149" t="s">
        <v>353</v>
      </c>
      <c r="X265" s="152">
        <v>2040</v>
      </c>
      <c r="Y265" s="149" t="s">
        <v>150</v>
      </c>
      <c r="Z265" s="149" t="s">
        <v>151</v>
      </c>
      <c r="AA265" s="150">
        <v>2040</v>
      </c>
      <c r="AC265" s="149" t="s">
        <v>167</v>
      </c>
      <c r="AD265" s="149" t="s">
        <v>6</v>
      </c>
      <c r="AE265" s="149" t="s">
        <v>157</v>
      </c>
      <c r="AF265" s="149" t="s">
        <v>157</v>
      </c>
      <c r="AG265" s="149" t="s">
        <v>157</v>
      </c>
      <c r="AH265" s="150" t="s">
        <v>218</v>
      </c>
      <c r="AJ265" s="149" t="s">
        <v>154</v>
      </c>
      <c r="AK265" s="170" t="s">
        <v>153</v>
      </c>
      <c r="AN265" s="150"/>
      <c r="AO265" s="149" t="s">
        <v>219</v>
      </c>
      <c r="AP265" s="149" t="s">
        <v>150</v>
      </c>
      <c r="AQ265" s="149" t="s">
        <v>218</v>
      </c>
      <c r="AR265" s="149" t="s">
        <v>1631</v>
      </c>
      <c r="AS265" s="149">
        <v>2040</v>
      </c>
      <c r="AU265" s="150"/>
      <c r="AV265" s="149" t="s">
        <v>157</v>
      </c>
      <c r="AW265" s="172" t="s">
        <v>158</v>
      </c>
      <c r="AX265" s="149" t="s">
        <v>157</v>
      </c>
      <c r="AY265" s="149" t="s">
        <v>154</v>
      </c>
      <c r="AZ265" s="149" t="s">
        <v>153</v>
      </c>
      <c r="BA265" s="149" t="s">
        <v>153</v>
      </c>
      <c r="BC265" s="150"/>
      <c r="BE265" s="173"/>
      <c r="BF265" s="150"/>
      <c r="BG265" s="283">
        <f t="shared" si="216"/>
        <v>0</v>
      </c>
      <c r="BH265" s="149">
        <f t="shared" si="217"/>
        <v>0</v>
      </c>
      <c r="BI265" s="149">
        <f t="shared" si="180"/>
        <v>0</v>
      </c>
      <c r="BJ265" s="280">
        <f t="shared" si="181"/>
        <v>0</v>
      </c>
      <c r="BK265" s="356">
        <f t="shared" si="218"/>
        <v>0</v>
      </c>
      <c r="BL265" s="149">
        <f t="shared" si="219"/>
        <v>1</v>
      </c>
      <c r="BM265" s="149">
        <f t="shared" si="182"/>
        <v>0</v>
      </c>
      <c r="BN265" s="278">
        <f t="shared" si="183"/>
        <v>1</v>
      </c>
      <c r="BO265" s="149">
        <f t="shared" si="220"/>
        <v>0</v>
      </c>
      <c r="BP265" s="149">
        <f t="shared" si="221"/>
        <v>0</v>
      </c>
      <c r="BQ265" s="149">
        <f t="shared" si="184"/>
        <v>1</v>
      </c>
      <c r="BR265" s="356">
        <f t="shared" si="222"/>
        <v>0</v>
      </c>
      <c r="BS265" s="149">
        <f t="shared" si="223"/>
        <v>0</v>
      </c>
      <c r="BT265" s="149">
        <f t="shared" si="185"/>
        <v>1</v>
      </c>
      <c r="BU265" s="356">
        <f t="shared" si="197"/>
        <v>0</v>
      </c>
      <c r="BV265" s="149">
        <f t="shared" si="198"/>
        <v>0</v>
      </c>
      <c r="BW265" s="113">
        <f t="shared" si="199"/>
        <v>0</v>
      </c>
      <c r="BX265" s="248">
        <f t="shared" si="200"/>
        <v>0</v>
      </c>
      <c r="BY265" s="175">
        <f t="shared" si="201"/>
        <v>0</v>
      </c>
      <c r="BZ265" s="356">
        <f t="shared" si="186"/>
        <v>0</v>
      </c>
      <c r="CA265" s="149">
        <f t="shared" si="187"/>
        <v>0</v>
      </c>
      <c r="CB265" s="149">
        <f t="shared" si="188"/>
        <v>1</v>
      </c>
      <c r="CC265" s="276">
        <f t="shared" si="189"/>
        <v>1</v>
      </c>
      <c r="CD265" s="248">
        <f t="shared" si="190"/>
        <v>1</v>
      </c>
      <c r="CE265" s="274">
        <f t="shared" si="224"/>
        <v>1</v>
      </c>
      <c r="CF265" s="356">
        <f t="shared" si="191"/>
        <v>0</v>
      </c>
      <c r="CG265" s="149">
        <f t="shared" si="192"/>
        <v>0</v>
      </c>
      <c r="CH265" s="150">
        <f t="shared" si="193"/>
        <v>0</v>
      </c>
      <c r="CI265" s="149">
        <f t="shared" si="202"/>
        <v>0</v>
      </c>
      <c r="CJ265" s="149">
        <f t="shared" si="203"/>
        <v>1</v>
      </c>
      <c r="CK265" s="149">
        <f t="shared" si="204"/>
        <v>1</v>
      </c>
      <c r="CL265" s="149">
        <f t="shared" si="205"/>
        <v>2</v>
      </c>
      <c r="CM265" s="149">
        <f t="shared" si="206"/>
        <v>1</v>
      </c>
      <c r="CN265" s="283">
        <f t="shared" si="194"/>
        <v>1</v>
      </c>
      <c r="CO265" s="149">
        <f t="shared" si="195"/>
        <v>0</v>
      </c>
      <c r="CP265" s="149">
        <f t="shared" si="196"/>
        <v>0</v>
      </c>
      <c r="CQ265" s="283">
        <f t="shared" si="207"/>
        <v>1</v>
      </c>
      <c r="CR265" s="149" t="str">
        <f t="shared" si="208"/>
        <v>2040 2040</v>
      </c>
      <c r="CS265" s="149">
        <f t="shared" si="209"/>
        <v>2040</v>
      </c>
      <c r="CT265" s="149">
        <v>0</v>
      </c>
      <c r="CU265" s="149">
        <v>0</v>
      </c>
      <c r="CV265" s="149">
        <v>0</v>
      </c>
      <c r="CW265" s="149">
        <v>0</v>
      </c>
      <c r="CX265" s="149">
        <v>0</v>
      </c>
      <c r="CY265" s="149">
        <v>0</v>
      </c>
      <c r="CZ265" s="149">
        <v>1</v>
      </c>
      <c r="DA265" s="149">
        <v>1</v>
      </c>
      <c r="DB265" s="149">
        <v>0</v>
      </c>
      <c r="DC265" s="149">
        <v>1</v>
      </c>
      <c r="DD265" s="149">
        <v>0</v>
      </c>
      <c r="DE265" s="149">
        <v>1</v>
      </c>
      <c r="DF265" s="149">
        <v>0</v>
      </c>
      <c r="DG265" s="149">
        <v>0</v>
      </c>
      <c r="DH265" s="149">
        <v>0</v>
      </c>
      <c r="DI265" s="149">
        <v>0</v>
      </c>
      <c r="DJ265" s="149">
        <v>1</v>
      </c>
      <c r="DK265" s="149">
        <v>0</v>
      </c>
      <c r="DL265" s="149">
        <v>1</v>
      </c>
      <c r="DM265" s="149">
        <v>1</v>
      </c>
      <c r="DN265" s="149">
        <v>0</v>
      </c>
      <c r="DO265" s="149">
        <v>1</v>
      </c>
      <c r="DP265" s="149">
        <v>0</v>
      </c>
      <c r="DQ265" s="149" t="s">
        <v>150</v>
      </c>
      <c r="DR265" s="149" t="s">
        <v>157</v>
      </c>
      <c r="DS265" s="149" t="s">
        <v>7859</v>
      </c>
      <c r="DT265" s="149" t="s">
        <v>154</v>
      </c>
      <c r="DU265" s="149">
        <v>0</v>
      </c>
      <c r="DV265" s="149" t="s">
        <v>3005</v>
      </c>
      <c r="DW265" s="149" t="str">
        <f t="shared" si="210"/>
        <v>Y</v>
      </c>
      <c r="DX265" s="149" t="str">
        <f t="shared" si="211"/>
        <v>Targets set</v>
      </c>
      <c r="DY265" s="149" t="str">
        <f t="shared" si="212"/>
        <v>Y</v>
      </c>
      <c r="DZ265" s="149" t="str">
        <f t="shared" si="213"/>
        <v>N</v>
      </c>
      <c r="EA265" s="149" t="str">
        <f t="shared" si="214"/>
        <v>Yes</v>
      </c>
      <c r="EC265" s="149">
        <f t="shared" si="215"/>
        <v>2040</v>
      </c>
    </row>
    <row r="266" spans="1:133" s="149" customFormat="1" ht="16.5" customHeight="1">
      <c r="A266" s="149">
        <v>263</v>
      </c>
      <c r="B266" s="149">
        <v>287</v>
      </c>
      <c r="C266" s="150" t="s">
        <v>1632</v>
      </c>
      <c r="D266" s="149" t="s">
        <v>980</v>
      </c>
      <c r="E266" s="149" t="s">
        <v>229</v>
      </c>
      <c r="F266" s="149" t="s">
        <v>264</v>
      </c>
      <c r="G266" s="149" t="s">
        <v>176</v>
      </c>
      <c r="H266" s="168" t="s">
        <v>1633</v>
      </c>
      <c r="I266" s="149" t="s">
        <v>1634</v>
      </c>
      <c r="J266" s="149">
        <v>0.438</v>
      </c>
      <c r="K266" s="149" t="s">
        <v>1635</v>
      </c>
      <c r="L266" s="149">
        <v>51436</v>
      </c>
      <c r="M266" s="150">
        <v>31</v>
      </c>
      <c r="N266" s="149" t="s">
        <v>154</v>
      </c>
      <c r="O266" s="149" t="s">
        <v>153</v>
      </c>
      <c r="P266" s="150" t="s">
        <v>153</v>
      </c>
      <c r="Q266" s="149" t="s">
        <v>150</v>
      </c>
      <c r="R266" s="149" t="s">
        <v>154</v>
      </c>
      <c r="S266" s="149" t="s">
        <v>155</v>
      </c>
      <c r="T266" s="149" t="s">
        <v>153</v>
      </c>
      <c r="U266" s="151" t="s">
        <v>153</v>
      </c>
      <c r="V266" s="149" t="s">
        <v>153</v>
      </c>
      <c r="W266" s="149" t="s">
        <v>153</v>
      </c>
      <c r="X266" s="152" t="s">
        <v>153</v>
      </c>
      <c r="Y266" s="149" t="s">
        <v>153</v>
      </c>
      <c r="Z266" s="149" t="s">
        <v>153</v>
      </c>
      <c r="AA266" s="150"/>
      <c r="AC266" s="149" t="s">
        <v>281</v>
      </c>
      <c r="AD266" s="149" t="s">
        <v>240</v>
      </c>
      <c r="AE266" s="149" t="s">
        <v>157</v>
      </c>
      <c r="AF266" s="149" t="s">
        <v>157</v>
      </c>
      <c r="AG266" s="149" t="s">
        <v>169</v>
      </c>
      <c r="AH266" s="150" t="s">
        <v>159</v>
      </c>
      <c r="AJ266" s="149" t="s">
        <v>154</v>
      </c>
      <c r="AK266" s="170" t="s">
        <v>153</v>
      </c>
      <c r="AN266" s="150" t="s">
        <v>1636</v>
      </c>
      <c r="AO266" s="149" t="s">
        <v>219</v>
      </c>
      <c r="AP266" s="149" t="s">
        <v>150</v>
      </c>
      <c r="AQ266" s="149" t="s">
        <v>153</v>
      </c>
      <c r="AR266" s="149" t="s">
        <v>1637</v>
      </c>
      <c r="AS266" s="149">
        <v>2050</v>
      </c>
      <c r="AT266" s="267" t="s">
        <v>1638</v>
      </c>
      <c r="AU266" s="150"/>
      <c r="AV266" s="149" t="s">
        <v>157</v>
      </c>
      <c r="AW266" s="172" t="s">
        <v>171</v>
      </c>
      <c r="AX266" s="149" t="s">
        <v>158</v>
      </c>
      <c r="AY266" s="149" t="s">
        <v>150</v>
      </c>
      <c r="AZ266" s="149" t="s">
        <v>1639</v>
      </c>
      <c r="BA266" s="149">
        <v>2030</v>
      </c>
      <c r="BC266" s="150"/>
      <c r="BE266" s="173"/>
      <c r="BF266" s="150"/>
      <c r="BG266" s="283">
        <f t="shared" si="216"/>
        <v>0</v>
      </c>
      <c r="BH266" s="149">
        <f t="shared" si="217"/>
        <v>0</v>
      </c>
      <c r="BI266" s="149">
        <f t="shared" si="180"/>
        <v>0</v>
      </c>
      <c r="BJ266" s="280">
        <f t="shared" si="181"/>
        <v>0</v>
      </c>
      <c r="BK266" s="356">
        <f t="shared" si="218"/>
        <v>0</v>
      </c>
      <c r="BL266" s="149">
        <f t="shared" si="219"/>
        <v>0</v>
      </c>
      <c r="BM266" s="149">
        <f t="shared" si="182"/>
        <v>0</v>
      </c>
      <c r="BN266" s="278">
        <f t="shared" si="183"/>
        <v>0</v>
      </c>
      <c r="BO266" s="149">
        <f t="shared" si="220"/>
        <v>0</v>
      </c>
      <c r="BP266" s="149">
        <f t="shared" si="221"/>
        <v>0</v>
      </c>
      <c r="BQ266" s="149">
        <f t="shared" si="184"/>
        <v>0</v>
      </c>
      <c r="BR266" s="356">
        <f t="shared" si="222"/>
        <v>0</v>
      </c>
      <c r="BS266" s="149">
        <f t="shared" si="223"/>
        <v>0</v>
      </c>
      <c r="BT266" s="149">
        <f t="shared" si="185"/>
        <v>1</v>
      </c>
      <c r="BU266" s="356">
        <f t="shared" si="197"/>
        <v>0</v>
      </c>
      <c r="BV266" s="149">
        <f t="shared" si="198"/>
        <v>0</v>
      </c>
      <c r="BW266" s="113">
        <f t="shared" si="199"/>
        <v>0</v>
      </c>
      <c r="BX266" s="248">
        <f t="shared" si="200"/>
        <v>0</v>
      </c>
      <c r="BY266" s="175">
        <f t="shared" si="201"/>
        <v>0</v>
      </c>
      <c r="BZ266" s="356">
        <f t="shared" si="186"/>
        <v>0</v>
      </c>
      <c r="CA266" s="149">
        <f t="shared" si="187"/>
        <v>0</v>
      </c>
      <c r="CB266" s="149">
        <f t="shared" si="188"/>
        <v>1</v>
      </c>
      <c r="CC266" s="276">
        <f t="shared" si="189"/>
        <v>1</v>
      </c>
      <c r="CD266" s="248">
        <f t="shared" si="190"/>
        <v>1</v>
      </c>
      <c r="CE266" s="274">
        <f t="shared" si="224"/>
        <v>1</v>
      </c>
      <c r="CF266" s="356">
        <f t="shared" si="191"/>
        <v>0</v>
      </c>
      <c r="CG266" s="149">
        <f t="shared" si="192"/>
        <v>1</v>
      </c>
      <c r="CH266" s="150">
        <f t="shared" si="193"/>
        <v>0</v>
      </c>
      <c r="CI266" s="149">
        <f t="shared" si="202"/>
        <v>0</v>
      </c>
      <c r="CJ266" s="149">
        <f t="shared" si="203"/>
        <v>0</v>
      </c>
      <c r="CK266" s="149">
        <f t="shared" si="204"/>
        <v>1</v>
      </c>
      <c r="CL266" s="149">
        <f t="shared" si="205"/>
        <v>1</v>
      </c>
      <c r="CM266" s="149">
        <f t="shared" si="206"/>
        <v>1</v>
      </c>
      <c r="CN266" s="283">
        <f t="shared" si="194"/>
        <v>1</v>
      </c>
      <c r="CO266" s="149">
        <f t="shared" si="195"/>
        <v>0</v>
      </c>
      <c r="CP266" s="149">
        <f t="shared" si="196"/>
        <v>0</v>
      </c>
      <c r="CQ266" s="283" t="str">
        <f t="shared" si="207"/>
        <v/>
      </c>
      <c r="CR266" s="149" t="str">
        <f t="shared" si="208"/>
        <v xml:space="preserve"> 2050</v>
      </c>
      <c r="CS266" s="149">
        <f t="shared" si="209"/>
        <v>2050</v>
      </c>
      <c r="CT266" s="149">
        <v>1</v>
      </c>
      <c r="CU266" s="149">
        <v>0</v>
      </c>
      <c r="CV266" s="149">
        <v>0</v>
      </c>
      <c r="CW266" s="149">
        <v>1</v>
      </c>
      <c r="CX266" s="149">
        <v>0</v>
      </c>
      <c r="CY266" s="149">
        <v>0</v>
      </c>
      <c r="CZ266" s="149">
        <v>1</v>
      </c>
      <c r="DA266" s="149">
        <v>1</v>
      </c>
      <c r="DB266" s="149">
        <v>0</v>
      </c>
      <c r="DC266" s="149">
        <v>0</v>
      </c>
      <c r="DD266" s="149">
        <v>0</v>
      </c>
      <c r="DE266" s="149">
        <v>0</v>
      </c>
      <c r="DF266" s="149">
        <v>0</v>
      </c>
      <c r="DG266" s="149">
        <v>0</v>
      </c>
      <c r="DH266" s="149">
        <v>0</v>
      </c>
      <c r="DI266" s="149">
        <v>0</v>
      </c>
      <c r="DJ266" s="149">
        <v>1</v>
      </c>
      <c r="DK266" s="149">
        <v>1</v>
      </c>
      <c r="DL266" s="149">
        <v>1</v>
      </c>
      <c r="DM266" s="149">
        <v>1</v>
      </c>
      <c r="DN266" s="149">
        <v>0</v>
      </c>
      <c r="DO266" s="149">
        <v>1</v>
      </c>
      <c r="DP266" s="149">
        <v>1</v>
      </c>
      <c r="DQ266" s="149" t="s">
        <v>154</v>
      </c>
      <c r="DR266" s="149" t="s">
        <v>158</v>
      </c>
      <c r="DS266" s="149" t="s">
        <v>160</v>
      </c>
      <c r="DT266" s="149" t="s">
        <v>160</v>
      </c>
      <c r="DU266" s="149" t="s">
        <v>150</v>
      </c>
      <c r="DV266" s="149" t="s">
        <v>3005</v>
      </c>
      <c r="DW266" s="149" t="str">
        <f t="shared" si="210"/>
        <v>Y</v>
      </c>
      <c r="DX266" s="149" t="str">
        <f t="shared" si="211"/>
        <v/>
      </c>
      <c r="DY266" s="149" t="str">
        <f t="shared" si="212"/>
        <v>Y</v>
      </c>
      <c r="DZ266" s="149" t="str">
        <f t="shared" si="213"/>
        <v>N</v>
      </c>
      <c r="EA266" s="149" t="str">
        <f t="shared" si="214"/>
        <v>Yes</v>
      </c>
      <c r="EC266" s="149">
        <f t="shared" si="215"/>
        <v>2050</v>
      </c>
    </row>
    <row r="267" spans="1:133" s="149" customFormat="1" ht="16.5" customHeight="1">
      <c r="A267" s="149">
        <v>264</v>
      </c>
      <c r="B267" s="149">
        <v>255</v>
      </c>
      <c r="C267" s="150" t="s">
        <v>1640</v>
      </c>
      <c r="D267" s="149" t="s">
        <v>516</v>
      </c>
      <c r="E267" s="149" t="s">
        <v>517</v>
      </c>
      <c r="F267" s="149" t="s">
        <v>145</v>
      </c>
      <c r="G267" s="149" t="s">
        <v>146</v>
      </c>
      <c r="H267" s="168" t="s">
        <v>1641</v>
      </c>
      <c r="I267" s="149" t="s">
        <v>1642</v>
      </c>
      <c r="J267" s="149">
        <v>0.115</v>
      </c>
      <c r="K267" s="149" t="s">
        <v>1643</v>
      </c>
      <c r="L267" s="149">
        <v>94500</v>
      </c>
      <c r="M267" s="150">
        <v>9</v>
      </c>
      <c r="N267" s="149" t="s">
        <v>154</v>
      </c>
      <c r="O267" s="149" t="s">
        <v>153</v>
      </c>
      <c r="P267" s="150" t="s">
        <v>153</v>
      </c>
      <c r="Q267" s="149" t="s">
        <v>154</v>
      </c>
      <c r="R267" s="149" t="s">
        <v>154</v>
      </c>
      <c r="S267" s="149" t="s">
        <v>153</v>
      </c>
      <c r="T267" s="149" t="s">
        <v>153</v>
      </c>
      <c r="U267" s="151" t="s">
        <v>153</v>
      </c>
      <c r="V267" s="149" t="s">
        <v>153</v>
      </c>
      <c r="W267" s="149" t="s">
        <v>153</v>
      </c>
      <c r="X267" s="152" t="s">
        <v>153</v>
      </c>
      <c r="Y267" s="149" t="s">
        <v>153</v>
      </c>
      <c r="Z267" s="149" t="s">
        <v>153</v>
      </c>
      <c r="AA267" s="150"/>
      <c r="AC267" s="149" t="s">
        <v>202</v>
      </c>
      <c r="AD267" s="149" t="s">
        <v>5</v>
      </c>
      <c r="AE267" s="149" t="s">
        <v>157</v>
      </c>
      <c r="AF267" s="149" t="s">
        <v>157</v>
      </c>
      <c r="AG267" s="149" t="s">
        <v>158</v>
      </c>
      <c r="AH267" s="150" t="s">
        <v>159</v>
      </c>
      <c r="AI267" s="149" t="s">
        <v>160</v>
      </c>
      <c r="AJ267" s="149" t="s">
        <v>150</v>
      </c>
      <c r="AK267" s="170" t="s">
        <v>1644</v>
      </c>
      <c r="AL267" s="149">
        <v>2035</v>
      </c>
      <c r="AN267" s="150"/>
      <c r="AP267" s="149" t="s">
        <v>154</v>
      </c>
      <c r="AQ267" s="149" t="s">
        <v>153</v>
      </c>
      <c r="AR267" s="149" t="s">
        <v>153</v>
      </c>
      <c r="AU267" s="150"/>
      <c r="AV267" s="149" t="s">
        <v>168</v>
      </c>
      <c r="AW267" s="172" t="s">
        <v>168</v>
      </c>
      <c r="AX267" s="149" t="s">
        <v>158</v>
      </c>
      <c r="AY267" s="149" t="s">
        <v>154</v>
      </c>
      <c r="AZ267" s="149" t="s">
        <v>153</v>
      </c>
      <c r="BA267" s="149" t="s">
        <v>153</v>
      </c>
      <c r="BC267" s="150"/>
      <c r="BE267" s="173"/>
      <c r="BF267" s="150"/>
      <c r="BG267" s="283">
        <f t="shared" si="216"/>
        <v>0</v>
      </c>
      <c r="BH267" s="149">
        <f t="shared" si="217"/>
        <v>0</v>
      </c>
      <c r="BI267" s="149">
        <f t="shared" si="225" ref="BI267:BI330">IF(AND($N267="Y",$P267&gt;2030),1,0)</f>
        <v>0</v>
      </c>
      <c r="BJ267" s="280">
        <f t="shared" si="226" ref="BJ267:BJ330">MAX(BG267:BI267)</f>
        <v>0</v>
      </c>
      <c r="BK267" s="356">
        <f t="shared" si="218"/>
        <v>0</v>
      </c>
      <c r="BL267" s="149">
        <f t="shared" si="219"/>
        <v>0</v>
      </c>
      <c r="BM267" s="149">
        <f t="shared" si="227" ref="BM267:BM330">IF(AND($R267="Y",$U267&gt;2030),1,0)</f>
        <v>0</v>
      </c>
      <c r="BN267" s="278">
        <f t="shared" si="228" ref="BN267:BN330">MAX(BK267:BM267)</f>
        <v>0</v>
      </c>
      <c r="BO267" s="149">
        <f t="shared" si="220"/>
        <v>0</v>
      </c>
      <c r="BP267" s="149">
        <f t="shared" si="221"/>
        <v>0</v>
      </c>
      <c r="BQ267" s="149">
        <f t="shared" si="229" ref="BQ267:BQ330">IF(AND($Y267="Y",$AA267&gt;2030),1,0)</f>
        <v>0</v>
      </c>
      <c r="BR267" s="356">
        <f t="shared" si="222"/>
        <v>0</v>
      </c>
      <c r="BS267" s="149">
        <f t="shared" si="223"/>
        <v>0</v>
      </c>
      <c r="BT267" s="149">
        <f t="shared" si="230" ref="BT267:BT330">IF(AND($AP267="Y",$AS267&gt;2030),1,0)</f>
        <v>0</v>
      </c>
      <c r="BU267" s="356">
        <f t="shared" si="197"/>
        <v>0</v>
      </c>
      <c r="BV267" s="149">
        <f t="shared" si="198"/>
        <v>0</v>
      </c>
      <c r="BW267" s="113">
        <f t="shared" si="199"/>
        <v>1</v>
      </c>
      <c r="BX267" s="248">
        <f t="shared" si="200"/>
        <v>0</v>
      </c>
      <c r="BY267" s="175">
        <f t="shared" si="201"/>
        <v>1</v>
      </c>
      <c r="BZ267" s="356">
        <f t="shared" si="231" ref="BZ267:BZ330">MAX($BO267,$BR267)</f>
        <v>0</v>
      </c>
      <c r="CA267" s="149">
        <f t="shared" si="232" ref="CA267:CA330">MAX($BP267,$BS267)</f>
        <v>0</v>
      </c>
      <c r="CB267" s="149">
        <f t="shared" si="233" ref="CB267:CB330">MAX($BQ267,$BT267)</f>
        <v>0</v>
      </c>
      <c r="CC267" s="276">
        <f t="shared" si="234" ref="CC267:CC330">MAX(BZ267:CB267)</f>
        <v>0</v>
      </c>
      <c r="CD267" s="248">
        <f t="shared" si="235" ref="CD267:CD330">MAX($CC267,$BX267)</f>
        <v>0</v>
      </c>
      <c r="CE267" s="274">
        <f t="shared" si="224"/>
        <v>1</v>
      </c>
      <c r="CF267" s="356">
        <f t="shared" si="236" ref="CF267:CF330">IF(AND($AY267="Y",$BA267&lt;=2024),1,0)</f>
        <v>0</v>
      </c>
      <c r="CG267" s="149">
        <f t="shared" si="237" ref="CG267:CG330">IF(AND($AY267="Y",AND($BA267&gt;2024,$BA267&lt;=2030)),1,0)</f>
        <v>0</v>
      </c>
      <c r="CH267" s="150">
        <f t="shared" si="238" ref="CH267:CH330">IF(AND($AY267="Y",$BA267&gt;2030),1,0)</f>
        <v>0</v>
      </c>
      <c r="CI267" s="149">
        <f t="shared" si="202"/>
        <v>0</v>
      </c>
      <c r="CJ267" s="149">
        <f t="shared" si="203"/>
        <v>0</v>
      </c>
      <c r="CK267" s="149">
        <f t="shared" si="204"/>
        <v>1</v>
      </c>
      <c r="CL267" s="149">
        <f t="shared" si="205"/>
        <v>1</v>
      </c>
      <c r="CM267" s="149">
        <f t="shared" si="206"/>
        <v>1</v>
      </c>
      <c r="CN267" s="283">
        <f t="shared" si="239" ref="CN267:CN330">IF($AV267="Yes",1,0)</f>
        <v>0</v>
      </c>
      <c r="CO267" s="149">
        <f t="shared" si="240" ref="CO267:CO330">IF($AV267="No",1,0)</f>
        <v>0</v>
      </c>
      <c r="CP267" s="149">
        <f t="shared" si="241" ref="CP267:CP330">IF($AV267="Not Specified",1,0)</f>
        <v>1</v>
      </c>
      <c r="CQ267" s="283" t="str">
        <f t="shared" si="207"/>
        <v/>
      </c>
      <c r="CR267" s="149" t="str">
        <f t="shared" si="208"/>
        <v xml:space="preserve"> </v>
      </c>
      <c r="CS267" s="149">
        <f t="shared" si="209"/>
        <v>0</v>
      </c>
      <c r="CT267" s="149">
        <v>0</v>
      </c>
      <c r="CU267" s="149">
        <v>0</v>
      </c>
      <c r="CV267" s="149">
        <v>1</v>
      </c>
      <c r="CW267" s="149">
        <v>1</v>
      </c>
      <c r="CX267" s="149">
        <v>0</v>
      </c>
      <c r="CY267" s="149">
        <v>0</v>
      </c>
      <c r="CZ267" s="149">
        <v>0</v>
      </c>
      <c r="DA267" s="149">
        <v>0</v>
      </c>
      <c r="DB267" s="149">
        <v>0</v>
      </c>
      <c r="DC267" s="149">
        <v>0</v>
      </c>
      <c r="DD267" s="149">
        <v>0</v>
      </c>
      <c r="DE267" s="149">
        <v>0</v>
      </c>
      <c r="DF267" s="149">
        <v>0</v>
      </c>
      <c r="DG267" s="149">
        <v>0</v>
      </c>
      <c r="DH267" s="149">
        <v>0</v>
      </c>
      <c r="DI267" s="149">
        <v>0</v>
      </c>
      <c r="DJ267" s="149">
        <v>1</v>
      </c>
      <c r="DK267" s="149">
        <v>0</v>
      </c>
      <c r="DL267" s="149">
        <v>1</v>
      </c>
      <c r="DM267" s="149">
        <v>0</v>
      </c>
      <c r="DN267" s="149">
        <v>0</v>
      </c>
      <c r="DO267" s="149">
        <v>1</v>
      </c>
      <c r="DP267" s="149">
        <v>0</v>
      </c>
      <c r="DQ267" s="149" t="s">
        <v>154</v>
      </c>
      <c r="DR267" s="149">
        <v>0</v>
      </c>
      <c r="DS267" s="149" t="s">
        <v>154</v>
      </c>
      <c r="DT267" s="149" t="s">
        <v>160</v>
      </c>
      <c r="DU267" s="149" t="s">
        <v>3005</v>
      </c>
      <c r="DV267" s="149">
        <v>0</v>
      </c>
      <c r="DW267" s="149" t="str">
        <f t="shared" si="210"/>
        <v>N</v>
      </c>
      <c r="DX267" s="149" t="str">
        <f t="shared" si="211"/>
        <v/>
      </c>
      <c r="DY267" s="149" t="str">
        <f t="shared" si="212"/>
        <v>N</v>
      </c>
      <c r="DZ267" s="149" t="str">
        <f t="shared" si="213"/>
        <v>Y</v>
      </c>
      <c r="EA267" s="149" t="str">
        <f t="shared" si="214"/>
        <v>Not Specified</v>
      </c>
      <c r="EC267" s="149">
        <f t="shared" si="215"/>
        <v>0</v>
      </c>
    </row>
    <row r="268" spans="1:133" s="149" customFormat="1" ht="16.5" customHeight="1">
      <c r="A268" s="149">
        <v>265</v>
      </c>
      <c r="B268" s="149">
        <v>256</v>
      </c>
      <c r="C268" s="150" t="s">
        <v>1645</v>
      </c>
      <c r="D268" s="149" t="s">
        <v>679</v>
      </c>
      <c r="E268" s="149" t="s">
        <v>174</v>
      </c>
      <c r="F268" s="149" t="s">
        <v>175</v>
      </c>
      <c r="G268" s="149" t="s">
        <v>176</v>
      </c>
      <c r="H268" s="168" t="s">
        <v>1646</v>
      </c>
      <c r="I268" s="149" t="s">
        <v>1647</v>
      </c>
      <c r="J268" s="149">
        <v>0.316</v>
      </c>
      <c r="K268" s="149" t="s">
        <v>1648</v>
      </c>
      <c r="L268" s="149">
        <v>126893</v>
      </c>
      <c r="M268" s="150">
        <v>14</v>
      </c>
      <c r="N268" s="149" t="s">
        <v>154</v>
      </c>
      <c r="O268" s="149" t="s">
        <v>153</v>
      </c>
      <c r="P268" s="150" t="s">
        <v>153</v>
      </c>
      <c r="Q268" s="149" t="s">
        <v>154</v>
      </c>
      <c r="R268" s="149" t="s">
        <v>154</v>
      </c>
      <c r="S268" s="149" t="s">
        <v>153</v>
      </c>
      <c r="T268" s="149" t="s">
        <v>153</v>
      </c>
      <c r="U268" s="151" t="s">
        <v>153</v>
      </c>
      <c r="V268" s="149" t="s">
        <v>153</v>
      </c>
      <c r="W268" s="149" t="s">
        <v>153</v>
      </c>
      <c r="X268" s="152" t="s">
        <v>153</v>
      </c>
      <c r="Y268" s="149" t="s">
        <v>153</v>
      </c>
      <c r="Z268" s="149" t="s">
        <v>153</v>
      </c>
      <c r="AA268" s="150"/>
      <c r="AC268" s="149" t="s">
        <v>153</v>
      </c>
      <c r="AD268" s="149" t="s">
        <v>153</v>
      </c>
      <c r="AE268" s="149" t="s">
        <v>153</v>
      </c>
      <c r="AF268" s="149" t="s">
        <v>153</v>
      </c>
      <c r="AG268" s="149" t="s">
        <v>153</v>
      </c>
      <c r="AH268" s="150" t="s">
        <v>153</v>
      </c>
      <c r="AJ268" s="149" t="s">
        <v>154</v>
      </c>
      <c r="AK268" s="170" t="s">
        <v>153</v>
      </c>
      <c r="AN268" s="150"/>
      <c r="AP268" s="149" t="s">
        <v>154</v>
      </c>
      <c r="AQ268" s="149" t="s">
        <v>153</v>
      </c>
      <c r="AR268" s="149" t="s">
        <v>153</v>
      </c>
      <c r="AU268" s="150"/>
      <c r="AV268" s="254" t="s">
        <v>168</v>
      </c>
      <c r="AW268" s="172" t="s">
        <v>153</v>
      </c>
      <c r="AX268" s="149" t="s">
        <v>153</v>
      </c>
      <c r="AY268" s="149" t="s">
        <v>154</v>
      </c>
      <c r="AZ268" s="149" t="s">
        <v>153</v>
      </c>
      <c r="BA268" s="149" t="s">
        <v>153</v>
      </c>
      <c r="BC268" s="150"/>
      <c r="BE268" s="173"/>
      <c r="BF268" s="150"/>
      <c r="BG268" s="283">
        <f t="shared" si="216"/>
        <v>0</v>
      </c>
      <c r="BH268" s="149">
        <f t="shared" si="217"/>
        <v>0</v>
      </c>
      <c r="BI268" s="149">
        <f t="shared" si="225"/>
        <v>0</v>
      </c>
      <c r="BJ268" s="280">
        <f t="shared" si="226"/>
        <v>0</v>
      </c>
      <c r="BK268" s="356">
        <f t="shared" si="218"/>
        <v>0</v>
      </c>
      <c r="BL268" s="149">
        <f t="shared" si="219"/>
        <v>0</v>
      </c>
      <c r="BM268" s="149">
        <f t="shared" si="227"/>
        <v>0</v>
      </c>
      <c r="BN268" s="278">
        <f t="shared" si="228"/>
        <v>0</v>
      </c>
      <c r="BO268" s="149">
        <f t="shared" si="220"/>
        <v>0</v>
      </c>
      <c r="BP268" s="149">
        <f t="shared" si="221"/>
        <v>0</v>
      </c>
      <c r="BQ268" s="149">
        <f t="shared" si="229"/>
        <v>0</v>
      </c>
      <c r="BR268" s="356">
        <f t="shared" si="222"/>
        <v>0</v>
      </c>
      <c r="BS268" s="149">
        <f t="shared" si="223"/>
        <v>0</v>
      </c>
      <c r="BT268" s="149">
        <f t="shared" si="230"/>
        <v>0</v>
      </c>
      <c r="BU268" s="356">
        <f t="shared" si="197"/>
        <v>0</v>
      </c>
      <c r="BV268" s="149">
        <f t="shared" si="198"/>
        <v>0</v>
      </c>
      <c r="BW268" s="113">
        <f t="shared" si="199"/>
        <v>0</v>
      </c>
      <c r="BX268" s="248">
        <f t="shared" si="200"/>
        <v>0</v>
      </c>
      <c r="BY268" s="175">
        <f t="shared" si="201"/>
        <v>0</v>
      </c>
      <c r="BZ268" s="356">
        <f t="shared" si="231"/>
        <v>0</v>
      </c>
      <c r="CA268" s="149">
        <f t="shared" si="232"/>
        <v>0</v>
      </c>
      <c r="CB268" s="149">
        <f t="shared" si="233"/>
        <v>0</v>
      </c>
      <c r="CC268" s="276">
        <f t="shared" si="234"/>
        <v>0</v>
      </c>
      <c r="CD268" s="248">
        <f t="shared" si="235"/>
        <v>0</v>
      </c>
      <c r="CE268" s="274">
        <f t="shared" si="224"/>
        <v>0</v>
      </c>
      <c r="CF268" s="356">
        <f t="shared" si="236"/>
        <v>0</v>
      </c>
      <c r="CG268" s="149">
        <f t="shared" si="237"/>
        <v>0</v>
      </c>
      <c r="CH268" s="150">
        <f t="shared" si="238"/>
        <v>0</v>
      </c>
      <c r="CI268" s="149">
        <f t="shared" si="202"/>
        <v>0</v>
      </c>
      <c r="CJ268" s="149">
        <f t="shared" si="203"/>
        <v>0</v>
      </c>
      <c r="CK268" s="149">
        <f t="shared" si="204"/>
        <v>0</v>
      </c>
      <c r="CL268" s="149">
        <f t="shared" si="205"/>
        <v>0</v>
      </c>
      <c r="CM268" s="149">
        <f t="shared" si="206"/>
        <v>0</v>
      </c>
      <c r="CN268" s="283">
        <f t="shared" si="239"/>
        <v>0</v>
      </c>
      <c r="CO268" s="149">
        <f t="shared" si="240"/>
        <v>0</v>
      </c>
      <c r="CP268" s="149">
        <f t="shared" si="241"/>
        <v>1</v>
      </c>
      <c r="CQ268" s="283" t="str">
        <f t="shared" si="207"/>
        <v/>
      </c>
      <c r="CR268" s="149" t="str">
        <f t="shared" si="208"/>
        <v xml:space="preserve"> </v>
      </c>
      <c r="CS268" s="149">
        <f t="shared" si="209"/>
        <v>0</v>
      </c>
      <c r="CT268" s="149">
        <v>0</v>
      </c>
      <c r="CU268" s="149">
        <v>0</v>
      </c>
      <c r="CV268" s="149">
        <v>0</v>
      </c>
      <c r="CW268" s="149">
        <v>0</v>
      </c>
      <c r="CX268" s="149">
        <v>0</v>
      </c>
      <c r="CY268" s="149">
        <v>0</v>
      </c>
      <c r="CZ268" s="149">
        <v>0</v>
      </c>
      <c r="DA268" s="149">
        <v>0</v>
      </c>
      <c r="DB268" s="149">
        <v>0</v>
      </c>
      <c r="DC268" s="149">
        <v>0</v>
      </c>
      <c r="DD268" s="149">
        <v>0</v>
      </c>
      <c r="DE268" s="149">
        <v>0</v>
      </c>
      <c r="DF268" s="149">
        <v>0</v>
      </c>
      <c r="DG268" s="149">
        <v>0</v>
      </c>
      <c r="DH268" s="149">
        <v>0</v>
      </c>
      <c r="DI268" s="149">
        <v>0</v>
      </c>
      <c r="DJ268" s="149">
        <v>0</v>
      </c>
      <c r="DK268" s="149">
        <v>0</v>
      </c>
      <c r="DL268" s="149">
        <v>0</v>
      </c>
      <c r="DM268" s="149">
        <v>0</v>
      </c>
      <c r="DN268" s="149">
        <v>0</v>
      </c>
      <c r="DO268" s="149">
        <v>0</v>
      </c>
      <c r="DP268" s="149">
        <v>0</v>
      </c>
      <c r="DQ268" s="149" t="s">
        <v>154</v>
      </c>
      <c r="DR268" s="149">
        <v>0</v>
      </c>
      <c r="DS268" s="149" t="s">
        <v>154</v>
      </c>
      <c r="DT268" s="149" t="s">
        <v>180</v>
      </c>
      <c r="DU268" s="149" t="s">
        <v>7861</v>
      </c>
      <c r="DV268" s="149">
        <v>0</v>
      </c>
      <c r="DW268" s="149" t="str">
        <f t="shared" si="210"/>
        <v>N</v>
      </c>
      <c r="DX268" s="149" t="str">
        <f t="shared" si="211"/>
        <v/>
      </c>
      <c r="DY268" s="149" t="str">
        <f t="shared" si="212"/>
        <v>N</v>
      </c>
      <c r="DZ268" s="149" t="str">
        <f t="shared" si="213"/>
        <v>N</v>
      </c>
      <c r="EA268" s="149" t="str">
        <f t="shared" si="214"/>
        <v>Not Specified</v>
      </c>
      <c r="EC268" s="149">
        <f t="shared" si="215"/>
        <v>0</v>
      </c>
    </row>
    <row r="269" spans="1:133" s="149" customFormat="1" ht="16.5" customHeight="1">
      <c r="A269" s="149">
        <v>266</v>
      </c>
      <c r="B269" s="149">
        <v>442</v>
      </c>
      <c r="C269" s="150" t="s">
        <v>1649</v>
      </c>
      <c r="D269" s="149" t="s">
        <v>163</v>
      </c>
      <c r="E269" s="149" t="s">
        <v>144</v>
      </c>
      <c r="F269" s="149" t="s">
        <v>175</v>
      </c>
      <c r="G269" s="149" t="s">
        <v>176</v>
      </c>
      <c r="H269" s="168" t="s">
        <v>1650</v>
      </c>
      <c r="I269" s="149" t="s">
        <v>1651</v>
      </c>
      <c r="J269" s="149">
        <v>0.843</v>
      </c>
      <c r="K269" s="149" t="s">
        <v>1652</v>
      </c>
      <c r="L269" s="149">
        <v>23465</v>
      </c>
      <c r="M269" s="150">
        <v>2</v>
      </c>
      <c r="N269" s="149" t="s">
        <v>154</v>
      </c>
      <c r="O269" s="149" t="s">
        <v>153</v>
      </c>
      <c r="P269" s="150" t="s">
        <v>153</v>
      </c>
      <c r="Q269" s="149" t="s">
        <v>154</v>
      </c>
      <c r="R269" s="149" t="s">
        <v>154</v>
      </c>
      <c r="S269" s="149" t="s">
        <v>153</v>
      </c>
      <c r="T269" s="149" t="s">
        <v>153</v>
      </c>
      <c r="U269" s="151" t="s">
        <v>153</v>
      </c>
      <c r="V269" s="149" t="s">
        <v>153</v>
      </c>
      <c r="W269" s="149" t="s">
        <v>153</v>
      </c>
      <c r="X269" s="152" t="s">
        <v>153</v>
      </c>
      <c r="Y269" s="149" t="s">
        <v>153</v>
      </c>
      <c r="Z269" s="149" t="s">
        <v>153</v>
      </c>
      <c r="AA269" s="150"/>
      <c r="AC269" s="149" t="s">
        <v>233</v>
      </c>
      <c r="AD269" s="149" t="s">
        <v>234</v>
      </c>
      <c r="AE269" s="149" t="s">
        <v>168</v>
      </c>
      <c r="AF269" s="149" t="s">
        <v>168</v>
      </c>
      <c r="AG269" s="149" t="s">
        <v>168</v>
      </c>
      <c r="AH269" s="150" t="s">
        <v>153</v>
      </c>
      <c r="AJ269" s="149" t="s">
        <v>154</v>
      </c>
      <c r="AK269" s="170" t="s">
        <v>153</v>
      </c>
      <c r="AN269" s="150" t="s">
        <v>1028</v>
      </c>
      <c r="AP269" s="149" t="s">
        <v>154</v>
      </c>
      <c r="AQ269" s="149" t="s">
        <v>153</v>
      </c>
      <c r="AR269" s="149" t="s">
        <v>153</v>
      </c>
      <c r="AU269" s="150"/>
      <c r="AV269" s="149" t="s">
        <v>168</v>
      </c>
      <c r="AW269" s="172" t="s">
        <v>168</v>
      </c>
      <c r="AX269" s="149" t="s">
        <v>158</v>
      </c>
      <c r="AY269" s="149" t="s">
        <v>154</v>
      </c>
      <c r="AZ269" s="149" t="s">
        <v>153</v>
      </c>
      <c r="BA269" s="149" t="s">
        <v>153</v>
      </c>
      <c r="BC269" s="150"/>
      <c r="BE269" s="173"/>
      <c r="BF269" s="150"/>
      <c r="BG269" s="283">
        <f t="shared" si="216"/>
        <v>0</v>
      </c>
      <c r="BH269" s="149">
        <f t="shared" si="217"/>
        <v>0</v>
      </c>
      <c r="BI269" s="149">
        <f t="shared" si="225"/>
        <v>0</v>
      </c>
      <c r="BJ269" s="280">
        <f t="shared" si="226"/>
        <v>0</v>
      </c>
      <c r="BK269" s="356">
        <f t="shared" si="218"/>
        <v>0</v>
      </c>
      <c r="BL269" s="149">
        <f t="shared" si="219"/>
        <v>0</v>
      </c>
      <c r="BM269" s="149">
        <f t="shared" si="227"/>
        <v>0</v>
      </c>
      <c r="BN269" s="278">
        <f t="shared" si="228"/>
        <v>0</v>
      </c>
      <c r="BO269" s="149">
        <f t="shared" si="220"/>
        <v>0</v>
      </c>
      <c r="BP269" s="149">
        <f t="shared" si="221"/>
        <v>0</v>
      </c>
      <c r="BQ269" s="149">
        <f t="shared" si="229"/>
        <v>0</v>
      </c>
      <c r="BR269" s="356">
        <f t="shared" si="222"/>
        <v>0</v>
      </c>
      <c r="BS269" s="149">
        <f t="shared" si="223"/>
        <v>0</v>
      </c>
      <c r="BT269" s="149">
        <f t="shared" si="230"/>
        <v>0</v>
      </c>
      <c r="BU269" s="356">
        <f t="shared" si="197"/>
        <v>0</v>
      </c>
      <c r="BV269" s="149">
        <f t="shared" si="198"/>
        <v>0</v>
      </c>
      <c r="BW269" s="113">
        <f t="shared" si="199"/>
        <v>0</v>
      </c>
      <c r="BX269" s="248">
        <f t="shared" si="200"/>
        <v>0</v>
      </c>
      <c r="BY269" s="175">
        <f t="shared" si="201"/>
        <v>0</v>
      </c>
      <c r="BZ269" s="356">
        <f t="shared" si="231"/>
        <v>0</v>
      </c>
      <c r="CA269" s="149">
        <f t="shared" si="232"/>
        <v>0</v>
      </c>
      <c r="CB269" s="149">
        <f t="shared" si="233"/>
        <v>0</v>
      </c>
      <c r="CC269" s="276">
        <f t="shared" si="234"/>
        <v>0</v>
      </c>
      <c r="CD269" s="248">
        <f t="shared" si="235"/>
        <v>0</v>
      </c>
      <c r="CE269" s="274">
        <f t="shared" si="224"/>
        <v>0</v>
      </c>
      <c r="CF269" s="356">
        <f t="shared" si="236"/>
        <v>0</v>
      </c>
      <c r="CG269" s="149">
        <f t="shared" si="237"/>
        <v>0</v>
      </c>
      <c r="CH269" s="150">
        <f t="shared" si="238"/>
        <v>0</v>
      </c>
      <c r="CI269" s="149">
        <f t="shared" si="202"/>
        <v>0</v>
      </c>
      <c r="CJ269" s="149">
        <f t="shared" si="203"/>
        <v>0</v>
      </c>
      <c r="CK269" s="149">
        <f t="shared" si="204"/>
        <v>0</v>
      </c>
      <c r="CL269" s="149">
        <f t="shared" si="205"/>
        <v>0</v>
      </c>
      <c r="CM269" s="149">
        <f t="shared" si="206"/>
        <v>0</v>
      </c>
      <c r="CN269" s="283">
        <f t="shared" si="239"/>
        <v>0</v>
      </c>
      <c r="CO269" s="149">
        <f t="shared" si="240"/>
        <v>0</v>
      </c>
      <c r="CP269" s="149">
        <f t="shared" si="241"/>
        <v>1</v>
      </c>
      <c r="CQ269" s="283" t="str">
        <f t="shared" si="207"/>
        <v/>
      </c>
      <c r="CR269" s="149" t="str">
        <f t="shared" si="208"/>
        <v xml:space="preserve"> </v>
      </c>
      <c r="CS269" s="149">
        <f t="shared" si="209"/>
        <v>0</v>
      </c>
      <c r="CT269" s="149">
        <v>0</v>
      </c>
      <c r="CU269" s="149">
        <v>0</v>
      </c>
      <c r="CV269" s="149">
        <v>0</v>
      </c>
      <c r="CW269" s="149">
        <v>0</v>
      </c>
      <c r="CX269" s="149">
        <v>0</v>
      </c>
      <c r="CY269" s="149">
        <v>0</v>
      </c>
      <c r="CZ269" s="149">
        <v>0</v>
      </c>
      <c r="DA269" s="149">
        <v>0</v>
      </c>
      <c r="DB269" s="149">
        <v>0</v>
      </c>
      <c r="DC269" s="149">
        <v>0</v>
      </c>
      <c r="DD269" s="149">
        <v>0</v>
      </c>
      <c r="DE269" s="149">
        <v>0</v>
      </c>
      <c r="DF269" s="149">
        <v>0</v>
      </c>
      <c r="DG269" s="149">
        <v>0</v>
      </c>
      <c r="DH269" s="149">
        <v>0</v>
      </c>
      <c r="DI269" s="149">
        <v>0</v>
      </c>
      <c r="DJ269" s="149">
        <v>0</v>
      </c>
      <c r="DK269" s="149">
        <v>0</v>
      </c>
      <c r="DL269" s="149">
        <v>0</v>
      </c>
      <c r="DM269" s="149">
        <v>0</v>
      </c>
      <c r="DN269" s="149">
        <v>0</v>
      </c>
      <c r="DO269" s="149">
        <v>0</v>
      </c>
      <c r="DP269" s="149">
        <v>0</v>
      </c>
      <c r="DQ269" s="149" t="s">
        <v>154</v>
      </c>
      <c r="DR269" s="149">
        <v>0</v>
      </c>
      <c r="DS269" s="149" t="s">
        <v>154</v>
      </c>
      <c r="DT269" s="149" t="s">
        <v>154</v>
      </c>
      <c r="DU269" s="149" t="s">
        <v>154</v>
      </c>
      <c r="DV269" s="149" t="s">
        <v>154</v>
      </c>
      <c r="DW269" s="149" t="str">
        <f t="shared" si="210"/>
        <v>N</v>
      </c>
      <c r="DX269" s="149" t="str">
        <f t="shared" si="211"/>
        <v/>
      </c>
      <c r="DY269" s="149" t="str">
        <f t="shared" si="212"/>
        <v>N</v>
      </c>
      <c r="DZ269" s="149" t="str">
        <f t="shared" si="213"/>
        <v>N</v>
      </c>
      <c r="EA269" s="149" t="str">
        <f t="shared" si="214"/>
        <v>Not Specified</v>
      </c>
      <c r="EC269" s="149">
        <f t="shared" si="215"/>
        <v>0</v>
      </c>
    </row>
    <row r="270" spans="1:133" s="149" customFormat="1" ht="16.5" customHeight="1">
      <c r="A270" s="149">
        <v>267</v>
      </c>
      <c r="B270" s="149">
        <v>272</v>
      </c>
      <c r="C270" s="150" t="s">
        <v>1653</v>
      </c>
      <c r="D270" s="149" t="s">
        <v>1074</v>
      </c>
      <c r="E270" s="149" t="s">
        <v>735</v>
      </c>
      <c r="F270" s="149" t="s">
        <v>145</v>
      </c>
      <c r="G270" s="149" t="s">
        <v>146</v>
      </c>
      <c r="H270" s="168" t="s">
        <v>1654</v>
      </c>
      <c r="I270" s="149" t="s">
        <v>1655</v>
      </c>
      <c r="J270" s="149">
        <v>0.097</v>
      </c>
      <c r="K270" s="149" t="s">
        <v>1656</v>
      </c>
      <c r="L270" s="149">
        <v>36815</v>
      </c>
      <c r="M270" s="150">
        <v>5</v>
      </c>
      <c r="N270" s="149" t="s">
        <v>154</v>
      </c>
      <c r="O270" s="149" t="s">
        <v>153</v>
      </c>
      <c r="P270" s="150" t="s">
        <v>153</v>
      </c>
      <c r="Q270" s="149" t="s">
        <v>154</v>
      </c>
      <c r="R270" s="149" t="s">
        <v>154</v>
      </c>
      <c r="S270" s="149" t="s">
        <v>153</v>
      </c>
      <c r="T270" s="149" t="s">
        <v>153</v>
      </c>
      <c r="U270" s="151" t="s">
        <v>153</v>
      </c>
      <c r="V270" s="149" t="s">
        <v>153</v>
      </c>
      <c r="W270" s="149" t="s">
        <v>153</v>
      </c>
      <c r="X270" s="152" t="s">
        <v>153</v>
      </c>
      <c r="Y270" s="149" t="s">
        <v>153</v>
      </c>
      <c r="Z270" s="149" t="s">
        <v>153</v>
      </c>
      <c r="AA270" s="150"/>
      <c r="AC270" s="149" t="s">
        <v>281</v>
      </c>
      <c r="AD270" s="149" t="s">
        <v>240</v>
      </c>
      <c r="AE270" s="149" t="s">
        <v>157</v>
      </c>
      <c r="AF270" s="149" t="s">
        <v>157</v>
      </c>
      <c r="AG270" s="149" t="s">
        <v>158</v>
      </c>
      <c r="AH270" s="150" t="s">
        <v>159</v>
      </c>
      <c r="AJ270" s="149" t="s">
        <v>154</v>
      </c>
      <c r="AK270" s="170" t="s">
        <v>153</v>
      </c>
      <c r="AN270" s="150"/>
      <c r="AP270" s="149" t="s">
        <v>154</v>
      </c>
      <c r="AQ270" s="149" t="s">
        <v>153</v>
      </c>
      <c r="AR270" s="149" t="s">
        <v>153</v>
      </c>
      <c r="AU270" s="150"/>
      <c r="AV270" s="149" t="s">
        <v>168</v>
      </c>
      <c r="AW270" s="172" t="s">
        <v>168</v>
      </c>
      <c r="AX270" s="149" t="s">
        <v>158</v>
      </c>
      <c r="AY270" s="149" t="s">
        <v>150</v>
      </c>
      <c r="AZ270" s="149" t="s">
        <v>1657</v>
      </c>
      <c r="BA270" s="149">
        <v>2034</v>
      </c>
      <c r="BC270" s="150"/>
      <c r="BE270" s="173"/>
      <c r="BF270" s="150"/>
      <c r="BG270" s="283">
        <f t="shared" si="216"/>
        <v>0</v>
      </c>
      <c r="BH270" s="149">
        <f t="shared" si="217"/>
        <v>0</v>
      </c>
      <c r="BI270" s="149">
        <f t="shared" si="225"/>
        <v>0</v>
      </c>
      <c r="BJ270" s="280">
        <f t="shared" si="226"/>
        <v>0</v>
      </c>
      <c r="BK270" s="356">
        <f t="shared" si="218"/>
        <v>0</v>
      </c>
      <c r="BL270" s="149">
        <f t="shared" si="219"/>
        <v>0</v>
      </c>
      <c r="BM270" s="149">
        <f t="shared" si="227"/>
        <v>0</v>
      </c>
      <c r="BN270" s="278">
        <f t="shared" si="228"/>
        <v>0</v>
      </c>
      <c r="BO270" s="149">
        <f t="shared" si="220"/>
        <v>0</v>
      </c>
      <c r="BP270" s="149">
        <f t="shared" si="221"/>
        <v>0</v>
      </c>
      <c r="BQ270" s="149">
        <f t="shared" si="229"/>
        <v>0</v>
      </c>
      <c r="BR270" s="356">
        <f t="shared" si="222"/>
        <v>0</v>
      </c>
      <c r="BS270" s="149">
        <f t="shared" si="223"/>
        <v>0</v>
      </c>
      <c r="BT270" s="149">
        <f t="shared" si="230"/>
        <v>0</v>
      </c>
      <c r="BU270" s="356">
        <f t="shared" si="197"/>
        <v>0</v>
      </c>
      <c r="BV270" s="149">
        <f t="shared" si="198"/>
        <v>0</v>
      </c>
      <c r="BW270" s="113">
        <f t="shared" si="199"/>
        <v>0</v>
      </c>
      <c r="BX270" s="248">
        <f t="shared" si="200"/>
        <v>0</v>
      </c>
      <c r="BY270" s="175">
        <f t="shared" si="201"/>
        <v>0</v>
      </c>
      <c r="BZ270" s="356">
        <f t="shared" si="231"/>
        <v>0</v>
      </c>
      <c r="CA270" s="149">
        <f t="shared" si="232"/>
        <v>0</v>
      </c>
      <c r="CB270" s="149">
        <f t="shared" si="233"/>
        <v>0</v>
      </c>
      <c r="CC270" s="276">
        <f t="shared" si="234"/>
        <v>0</v>
      </c>
      <c r="CD270" s="248">
        <f t="shared" si="235"/>
        <v>0</v>
      </c>
      <c r="CE270" s="274">
        <f t="shared" si="224"/>
        <v>0</v>
      </c>
      <c r="CF270" s="356">
        <f t="shared" si="236"/>
        <v>0</v>
      </c>
      <c r="CG270" s="149">
        <f t="shared" si="237"/>
        <v>0</v>
      </c>
      <c r="CH270" s="150">
        <f t="shared" si="238"/>
        <v>1</v>
      </c>
      <c r="CI270" s="149">
        <f t="shared" si="202"/>
        <v>0</v>
      </c>
      <c r="CJ270" s="149">
        <f t="shared" si="203"/>
        <v>0</v>
      </c>
      <c r="CK270" s="149">
        <f t="shared" si="204"/>
        <v>0</v>
      </c>
      <c r="CL270" s="149">
        <f t="shared" si="205"/>
        <v>0</v>
      </c>
      <c r="CM270" s="149">
        <f t="shared" si="206"/>
        <v>0</v>
      </c>
      <c r="CN270" s="283">
        <f t="shared" si="239"/>
        <v>0</v>
      </c>
      <c r="CO270" s="149">
        <f t="shared" si="240"/>
        <v>0</v>
      </c>
      <c r="CP270" s="149">
        <f t="shared" si="241"/>
        <v>1</v>
      </c>
      <c r="CQ270" s="283" t="str">
        <f t="shared" si="207"/>
        <v/>
      </c>
      <c r="CR270" s="149" t="str">
        <f t="shared" si="208"/>
        <v xml:space="preserve"> </v>
      </c>
      <c r="CS270" s="149">
        <f t="shared" si="209"/>
        <v>0</v>
      </c>
      <c r="CT270" s="149">
        <v>0</v>
      </c>
      <c r="CU270" s="149">
        <v>0</v>
      </c>
      <c r="CV270" s="149">
        <v>0</v>
      </c>
      <c r="CW270" s="149">
        <v>0</v>
      </c>
      <c r="CX270" s="149">
        <v>0</v>
      </c>
      <c r="CY270" s="149">
        <v>0</v>
      </c>
      <c r="CZ270" s="149">
        <v>1</v>
      </c>
      <c r="DA270" s="149">
        <v>1</v>
      </c>
      <c r="DB270" s="149">
        <v>0</v>
      </c>
      <c r="DC270" s="149">
        <v>0</v>
      </c>
      <c r="DD270" s="149">
        <v>0</v>
      </c>
      <c r="DE270" s="149">
        <v>0</v>
      </c>
      <c r="DF270" s="149">
        <v>0</v>
      </c>
      <c r="DG270" s="149">
        <v>0</v>
      </c>
      <c r="DH270" s="149">
        <v>0</v>
      </c>
      <c r="DI270" s="149">
        <v>0</v>
      </c>
      <c r="DJ270" s="149">
        <v>1</v>
      </c>
      <c r="DK270" s="149">
        <v>0</v>
      </c>
      <c r="DL270" s="149">
        <v>1</v>
      </c>
      <c r="DM270" s="149">
        <v>0</v>
      </c>
      <c r="DN270" s="149">
        <v>0</v>
      </c>
      <c r="DO270" s="149">
        <v>1</v>
      </c>
      <c r="DP270" s="149">
        <v>0</v>
      </c>
      <c r="DQ270" s="149" t="s">
        <v>154</v>
      </c>
      <c r="DR270" s="149">
        <v>0</v>
      </c>
      <c r="DS270" s="149" t="s">
        <v>7859</v>
      </c>
      <c r="DT270" s="149" t="s">
        <v>154</v>
      </c>
      <c r="DU270" s="149">
        <v>0</v>
      </c>
      <c r="DV270" s="149" t="s">
        <v>3005</v>
      </c>
      <c r="DW270" s="149" t="str">
        <f t="shared" si="210"/>
        <v>N</v>
      </c>
      <c r="DX270" s="149" t="str">
        <f t="shared" si="211"/>
        <v/>
      </c>
      <c r="DY270" s="149" t="str">
        <f t="shared" si="212"/>
        <v>N</v>
      </c>
      <c r="DZ270" s="149" t="str">
        <f t="shared" si="213"/>
        <v>N</v>
      </c>
      <c r="EA270" s="149" t="str">
        <f t="shared" si="214"/>
        <v>Not Specified</v>
      </c>
      <c r="EC270" s="149">
        <f t="shared" si="215"/>
        <v>0</v>
      </c>
    </row>
    <row r="271" spans="1:133" s="149" customFormat="1" ht="16.5" customHeight="1">
      <c r="A271" s="149">
        <v>268</v>
      </c>
      <c r="B271" s="149">
        <v>278</v>
      </c>
      <c r="C271" s="150" t="s">
        <v>1658</v>
      </c>
      <c r="D271" s="149" t="s">
        <v>1433</v>
      </c>
      <c r="E271" s="149" t="s">
        <v>790</v>
      </c>
      <c r="F271" s="149" t="s">
        <v>145</v>
      </c>
      <c r="G271" s="149" t="s">
        <v>146</v>
      </c>
      <c r="H271" s="168" t="s">
        <v>1659</v>
      </c>
      <c r="I271" s="149" t="s">
        <v>1660</v>
      </c>
      <c r="J271" s="149">
        <v>0.029</v>
      </c>
      <c r="K271" s="149" t="s">
        <v>1661</v>
      </c>
      <c r="L271" s="149">
        <v>133300</v>
      </c>
      <c r="M271" s="150">
        <v>30</v>
      </c>
      <c r="N271" s="149" t="s">
        <v>154</v>
      </c>
      <c r="O271" s="149" t="s">
        <v>153</v>
      </c>
      <c r="P271" s="150" t="s">
        <v>153</v>
      </c>
      <c r="Q271" s="149" t="s">
        <v>150</v>
      </c>
      <c r="R271" s="149" t="s">
        <v>150</v>
      </c>
      <c r="S271" s="149" t="s">
        <v>151</v>
      </c>
      <c r="T271" s="149" t="s">
        <v>827</v>
      </c>
      <c r="U271" s="151">
        <v>2035</v>
      </c>
      <c r="V271" s="149" t="s">
        <v>153</v>
      </c>
      <c r="W271" s="149" t="s">
        <v>153</v>
      </c>
      <c r="X271" s="152" t="s">
        <v>153</v>
      </c>
      <c r="Y271" s="149" t="s">
        <v>153</v>
      </c>
      <c r="Z271" s="149" t="s">
        <v>153</v>
      </c>
      <c r="AA271" s="150"/>
      <c r="AC271" s="149" t="s">
        <v>167</v>
      </c>
      <c r="AD271" s="149" t="s">
        <v>6</v>
      </c>
      <c r="AE271" s="149" t="s">
        <v>157</v>
      </c>
      <c r="AF271" s="149" t="s">
        <v>157</v>
      </c>
      <c r="AG271" s="149" t="s">
        <v>169</v>
      </c>
      <c r="AH271" s="150" t="s">
        <v>159</v>
      </c>
      <c r="AJ271" s="149" t="s">
        <v>154</v>
      </c>
      <c r="AK271" s="170" t="s">
        <v>153</v>
      </c>
      <c r="AN271" s="150"/>
      <c r="AO271" s="149" t="s">
        <v>160</v>
      </c>
      <c r="AP271" s="149" t="s">
        <v>150</v>
      </c>
      <c r="AQ271" s="149" t="s">
        <v>159</v>
      </c>
      <c r="AR271" s="149" t="s">
        <v>1662</v>
      </c>
      <c r="AS271" s="149">
        <v>2050</v>
      </c>
      <c r="AU271" s="150"/>
      <c r="AV271" s="149" t="s">
        <v>157</v>
      </c>
      <c r="AW271" s="172" t="s">
        <v>168</v>
      </c>
      <c r="AX271" s="149" t="s">
        <v>158</v>
      </c>
      <c r="AY271" s="149" t="s">
        <v>154</v>
      </c>
      <c r="AZ271" s="149" t="s">
        <v>153</v>
      </c>
      <c r="BA271" s="149" t="s">
        <v>153</v>
      </c>
      <c r="BC271" s="150"/>
      <c r="BE271" s="173"/>
      <c r="BF271" s="150"/>
      <c r="BG271" s="283">
        <f t="shared" si="216"/>
        <v>0</v>
      </c>
      <c r="BH271" s="149">
        <f t="shared" si="217"/>
        <v>0</v>
      </c>
      <c r="BI271" s="149">
        <f t="shared" si="225"/>
        <v>0</v>
      </c>
      <c r="BJ271" s="280">
        <f t="shared" si="226"/>
        <v>0</v>
      </c>
      <c r="BK271" s="356">
        <f t="shared" si="218"/>
        <v>0</v>
      </c>
      <c r="BL271" s="149">
        <f t="shared" si="219"/>
        <v>0</v>
      </c>
      <c r="BM271" s="149">
        <f t="shared" si="227"/>
        <v>1</v>
      </c>
      <c r="BN271" s="278">
        <f t="shared" si="228"/>
        <v>1</v>
      </c>
      <c r="BO271" s="149">
        <f t="shared" si="220"/>
        <v>0</v>
      </c>
      <c r="BP271" s="149">
        <f t="shared" si="221"/>
        <v>0</v>
      </c>
      <c r="BQ271" s="149">
        <f t="shared" si="229"/>
        <v>0</v>
      </c>
      <c r="BR271" s="356">
        <f t="shared" si="222"/>
        <v>0</v>
      </c>
      <c r="BS271" s="149">
        <f t="shared" si="223"/>
        <v>0</v>
      </c>
      <c r="BT271" s="149">
        <f t="shared" si="230"/>
        <v>1</v>
      </c>
      <c r="BU271" s="356">
        <f t="shared" si="197"/>
        <v>0</v>
      </c>
      <c r="BV271" s="149">
        <f t="shared" si="198"/>
        <v>0</v>
      </c>
      <c r="BW271" s="113">
        <f t="shared" si="199"/>
        <v>0</v>
      </c>
      <c r="BX271" s="248">
        <f t="shared" si="200"/>
        <v>0</v>
      </c>
      <c r="BY271" s="175">
        <f t="shared" si="201"/>
        <v>0</v>
      </c>
      <c r="BZ271" s="356">
        <f t="shared" si="231"/>
        <v>0</v>
      </c>
      <c r="CA271" s="149">
        <f t="shared" si="232"/>
        <v>0</v>
      </c>
      <c r="CB271" s="149">
        <f t="shared" si="233"/>
        <v>1</v>
      </c>
      <c r="CC271" s="276">
        <f t="shared" si="234"/>
        <v>1</v>
      </c>
      <c r="CD271" s="248">
        <f t="shared" si="235"/>
        <v>1</v>
      </c>
      <c r="CE271" s="274">
        <f t="shared" si="224"/>
        <v>1</v>
      </c>
      <c r="CF271" s="356">
        <f t="shared" si="236"/>
        <v>0</v>
      </c>
      <c r="CG271" s="149">
        <f t="shared" si="237"/>
        <v>0</v>
      </c>
      <c r="CH271" s="150">
        <f t="shared" si="238"/>
        <v>0</v>
      </c>
      <c r="CI271" s="149">
        <f t="shared" si="202"/>
        <v>0</v>
      </c>
      <c r="CJ271" s="149">
        <f t="shared" si="203"/>
        <v>0</v>
      </c>
      <c r="CK271" s="149">
        <f t="shared" si="204"/>
        <v>2</v>
      </c>
      <c r="CL271" s="149">
        <f t="shared" si="205"/>
        <v>2</v>
      </c>
      <c r="CM271" s="149">
        <f t="shared" si="206"/>
        <v>1</v>
      </c>
      <c r="CN271" s="283">
        <f t="shared" si="239"/>
        <v>1</v>
      </c>
      <c r="CO271" s="149">
        <f t="shared" si="240"/>
        <v>0</v>
      </c>
      <c r="CP271" s="149">
        <f t="shared" si="241"/>
        <v>0</v>
      </c>
      <c r="CQ271" s="283" t="str">
        <f t="shared" si="207"/>
        <v/>
      </c>
      <c r="CR271" s="149" t="str">
        <f t="shared" si="208"/>
        <v xml:space="preserve"> 2050</v>
      </c>
      <c r="CS271" s="149">
        <f t="shared" si="209"/>
        <v>2050</v>
      </c>
      <c r="CT271" s="149">
        <v>0</v>
      </c>
      <c r="CU271" s="149">
        <v>0</v>
      </c>
      <c r="CV271" s="149">
        <v>0</v>
      </c>
      <c r="CW271" s="149">
        <v>0</v>
      </c>
      <c r="CX271" s="149">
        <v>0</v>
      </c>
      <c r="CY271" s="149">
        <v>0</v>
      </c>
      <c r="CZ271" s="149">
        <v>1</v>
      </c>
      <c r="DA271" s="149">
        <v>1</v>
      </c>
      <c r="DB271" s="149">
        <v>0</v>
      </c>
      <c r="DC271" s="149">
        <v>0</v>
      </c>
      <c r="DD271" s="149">
        <v>1</v>
      </c>
      <c r="DE271" s="149">
        <v>1</v>
      </c>
      <c r="DF271" s="149">
        <v>0</v>
      </c>
      <c r="DG271" s="149">
        <v>0</v>
      </c>
      <c r="DH271" s="149">
        <v>0</v>
      </c>
      <c r="DI271" s="149">
        <v>0</v>
      </c>
      <c r="DJ271" s="149">
        <v>1</v>
      </c>
      <c r="DK271" s="149">
        <v>0</v>
      </c>
      <c r="DL271" s="149">
        <v>1</v>
      </c>
      <c r="DM271" s="149">
        <v>1</v>
      </c>
      <c r="DN271" s="149">
        <v>0</v>
      </c>
      <c r="DO271" s="149">
        <v>1</v>
      </c>
      <c r="DP271" s="149">
        <v>0</v>
      </c>
      <c r="DQ271" s="149" t="s">
        <v>150</v>
      </c>
      <c r="DR271" s="149" t="s">
        <v>158</v>
      </c>
      <c r="DS271" s="149" t="s">
        <v>160</v>
      </c>
      <c r="DT271" s="149" t="s">
        <v>154</v>
      </c>
      <c r="DU271" s="149">
        <v>0</v>
      </c>
      <c r="DV271" s="149" t="s">
        <v>150</v>
      </c>
      <c r="DW271" s="149" t="str">
        <f t="shared" si="210"/>
        <v>Y</v>
      </c>
      <c r="DX271" s="149" t="str">
        <f t="shared" si="211"/>
        <v/>
      </c>
      <c r="DY271" s="149" t="str">
        <f t="shared" si="212"/>
        <v>Y</v>
      </c>
      <c r="DZ271" s="149" t="str">
        <f t="shared" si="213"/>
        <v>N</v>
      </c>
      <c r="EA271" s="149" t="str">
        <f t="shared" si="214"/>
        <v>Yes</v>
      </c>
      <c r="EC271" s="149">
        <f t="shared" si="215"/>
        <v>2050</v>
      </c>
    </row>
    <row r="272" spans="1:133" s="149" customFormat="1" ht="16.5" customHeight="1">
      <c r="A272" s="149">
        <v>269</v>
      </c>
      <c r="B272" s="149">
        <v>279</v>
      </c>
      <c r="C272" s="150" t="s">
        <v>1663</v>
      </c>
      <c r="D272" s="149" t="s">
        <v>516</v>
      </c>
      <c r="E272" s="149" t="s">
        <v>517</v>
      </c>
      <c r="F272" s="149" t="s">
        <v>175</v>
      </c>
      <c r="G272" s="149" t="s">
        <v>176</v>
      </c>
      <c r="H272" s="168" t="s">
        <v>1664</v>
      </c>
      <c r="I272" s="149" t="s">
        <v>1665</v>
      </c>
      <c r="J272" s="149">
        <v>0.087</v>
      </c>
      <c r="K272" s="149" t="s">
        <v>1666</v>
      </c>
      <c r="L272" s="149">
        <v>240617</v>
      </c>
      <c r="M272" s="150">
        <v>17</v>
      </c>
      <c r="N272" s="149" t="s">
        <v>154</v>
      </c>
      <c r="O272" s="149" t="s">
        <v>153</v>
      </c>
      <c r="P272" s="150" t="s">
        <v>153</v>
      </c>
      <c r="Q272" s="149" t="s">
        <v>154</v>
      </c>
      <c r="R272" s="149" t="s">
        <v>154</v>
      </c>
      <c r="S272" s="149" t="s">
        <v>153</v>
      </c>
      <c r="T272" s="149" t="s">
        <v>153</v>
      </c>
      <c r="U272" s="151" t="s">
        <v>153</v>
      </c>
      <c r="V272" s="149" t="s">
        <v>153</v>
      </c>
      <c r="W272" s="149" t="s">
        <v>153</v>
      </c>
      <c r="X272" s="152" t="s">
        <v>153</v>
      </c>
      <c r="Y272" s="149" t="s">
        <v>153</v>
      </c>
      <c r="Z272" s="149" t="s">
        <v>153</v>
      </c>
      <c r="AA272" s="150"/>
      <c r="AC272" s="149" t="s">
        <v>233</v>
      </c>
      <c r="AD272" s="149" t="s">
        <v>234</v>
      </c>
      <c r="AE272" s="149" t="s">
        <v>157</v>
      </c>
      <c r="AF272" s="149" t="s">
        <v>157</v>
      </c>
      <c r="AH272" s="150" t="s">
        <v>159</v>
      </c>
      <c r="AI272" s="149" t="s">
        <v>180</v>
      </c>
      <c r="AJ272" s="149" t="s">
        <v>154</v>
      </c>
      <c r="AK272" s="170" t="s">
        <v>338</v>
      </c>
      <c r="AL272" s="149">
        <v>2060</v>
      </c>
      <c r="AM272" s="171" t="s">
        <v>1667</v>
      </c>
      <c r="AN272" s="150" t="s">
        <v>1668</v>
      </c>
      <c r="AP272" s="149" t="s">
        <v>154</v>
      </c>
      <c r="AQ272" s="149" t="s">
        <v>153</v>
      </c>
      <c r="AR272" s="149" t="s">
        <v>153</v>
      </c>
      <c r="AU272" s="150"/>
      <c r="AV272" s="149" t="s">
        <v>168</v>
      </c>
      <c r="AW272" s="172" t="s">
        <v>168</v>
      </c>
      <c r="AX272" s="149" t="s">
        <v>158</v>
      </c>
      <c r="AY272" s="149" t="s">
        <v>154</v>
      </c>
      <c r="AZ272" s="149" t="s">
        <v>153</v>
      </c>
      <c r="BA272" s="149" t="s">
        <v>153</v>
      </c>
      <c r="BC272" s="150"/>
      <c r="BE272" s="173"/>
      <c r="BF272" s="150"/>
      <c r="BG272" s="283">
        <f t="shared" si="216"/>
        <v>0</v>
      </c>
      <c r="BH272" s="149">
        <f t="shared" si="217"/>
        <v>0</v>
      </c>
      <c r="BI272" s="149">
        <f t="shared" si="225"/>
        <v>0</v>
      </c>
      <c r="BJ272" s="280">
        <f t="shared" si="226"/>
        <v>0</v>
      </c>
      <c r="BK272" s="356">
        <f t="shared" si="218"/>
        <v>0</v>
      </c>
      <c r="BL272" s="149">
        <f t="shared" si="219"/>
        <v>0</v>
      </c>
      <c r="BM272" s="149">
        <f t="shared" si="227"/>
        <v>0</v>
      </c>
      <c r="BN272" s="278">
        <f t="shared" si="228"/>
        <v>0</v>
      </c>
      <c r="BO272" s="149">
        <f t="shared" si="220"/>
        <v>0</v>
      </c>
      <c r="BP272" s="149">
        <f t="shared" si="221"/>
        <v>0</v>
      </c>
      <c r="BQ272" s="149">
        <f t="shared" si="229"/>
        <v>0</v>
      </c>
      <c r="BR272" s="356">
        <f t="shared" si="222"/>
        <v>0</v>
      </c>
      <c r="BS272" s="149">
        <f t="shared" si="223"/>
        <v>0</v>
      </c>
      <c r="BT272" s="149">
        <f t="shared" si="230"/>
        <v>0</v>
      </c>
      <c r="BU272" s="356">
        <f t="shared" si="197"/>
        <v>0</v>
      </c>
      <c r="BV272" s="149">
        <f t="shared" si="198"/>
        <v>0</v>
      </c>
      <c r="BW272" s="113">
        <f t="shared" si="199"/>
        <v>0</v>
      </c>
      <c r="BX272" s="248">
        <f t="shared" si="200"/>
        <v>1</v>
      </c>
      <c r="BY272" s="175">
        <f t="shared" si="201"/>
        <v>0</v>
      </c>
      <c r="BZ272" s="356">
        <f t="shared" si="231"/>
        <v>0</v>
      </c>
      <c r="CA272" s="149">
        <f t="shared" si="232"/>
        <v>0</v>
      </c>
      <c r="CB272" s="149">
        <f t="shared" si="233"/>
        <v>0</v>
      </c>
      <c r="CC272" s="276">
        <f t="shared" si="234"/>
        <v>0</v>
      </c>
      <c r="CD272" s="248">
        <f t="shared" si="235"/>
        <v>1</v>
      </c>
      <c r="CE272" s="274">
        <f t="shared" si="224"/>
        <v>0</v>
      </c>
      <c r="CF272" s="356">
        <f t="shared" si="236"/>
        <v>0</v>
      </c>
      <c r="CG272" s="149">
        <f t="shared" si="237"/>
        <v>0</v>
      </c>
      <c r="CH272" s="150">
        <f t="shared" si="238"/>
        <v>0</v>
      </c>
      <c r="CI272" s="149">
        <f t="shared" si="202"/>
        <v>0</v>
      </c>
      <c r="CJ272" s="149">
        <f t="shared" si="203"/>
        <v>0</v>
      </c>
      <c r="CK272" s="149">
        <f t="shared" si="204"/>
        <v>0</v>
      </c>
      <c r="CL272" s="149">
        <f t="shared" si="205"/>
        <v>0</v>
      </c>
      <c r="CM272" s="149">
        <f t="shared" si="206"/>
        <v>0</v>
      </c>
      <c r="CN272" s="283">
        <f t="shared" si="239"/>
        <v>0</v>
      </c>
      <c r="CO272" s="149">
        <f t="shared" si="240"/>
        <v>0</v>
      </c>
      <c r="CP272" s="149">
        <f t="shared" si="241"/>
        <v>1</v>
      </c>
      <c r="CQ272" s="283" t="str">
        <f t="shared" si="207"/>
        <v/>
      </c>
      <c r="CR272" s="149" t="str">
        <f t="shared" si="208"/>
        <v xml:space="preserve"> </v>
      </c>
      <c r="CS272" s="149">
        <f t="shared" si="209"/>
        <v>0</v>
      </c>
      <c r="CT272" s="149">
        <v>0</v>
      </c>
      <c r="CU272" s="149">
        <v>0</v>
      </c>
      <c r="CV272" s="149">
        <v>0</v>
      </c>
      <c r="CW272" s="149">
        <v>0</v>
      </c>
      <c r="CX272" s="149">
        <v>0</v>
      </c>
      <c r="CY272" s="149">
        <v>0</v>
      </c>
      <c r="CZ272" s="149">
        <v>0</v>
      </c>
      <c r="DA272" s="149">
        <v>0</v>
      </c>
      <c r="DB272" s="149">
        <v>0</v>
      </c>
      <c r="DC272" s="149">
        <v>0</v>
      </c>
      <c r="DD272" s="149">
        <v>0</v>
      </c>
      <c r="DE272" s="149">
        <v>0</v>
      </c>
      <c r="DF272" s="149">
        <v>0</v>
      </c>
      <c r="DG272" s="149">
        <v>0</v>
      </c>
      <c r="DH272" s="149">
        <v>0</v>
      </c>
      <c r="DI272" s="149">
        <v>0</v>
      </c>
      <c r="DJ272" s="149">
        <v>0</v>
      </c>
      <c r="DK272" s="149">
        <v>0</v>
      </c>
      <c r="DL272" s="149">
        <v>0</v>
      </c>
      <c r="DM272" s="149">
        <v>0</v>
      </c>
      <c r="DN272" s="149">
        <v>0</v>
      </c>
      <c r="DO272" s="149">
        <v>0</v>
      </c>
      <c r="DP272" s="149">
        <v>0</v>
      </c>
      <c r="DQ272" s="149" t="s">
        <v>154</v>
      </c>
      <c r="DR272" s="149">
        <v>0</v>
      </c>
      <c r="DS272" s="149" t="s">
        <v>154</v>
      </c>
      <c r="DT272" s="149" t="s">
        <v>180</v>
      </c>
      <c r="DU272" s="149" t="s">
        <v>3005</v>
      </c>
      <c r="DV272" s="149">
        <v>0</v>
      </c>
      <c r="DW272" s="149" t="str">
        <f t="shared" si="210"/>
        <v>N</v>
      </c>
      <c r="DX272" s="149" t="str">
        <f t="shared" si="211"/>
        <v/>
      </c>
      <c r="DY272" s="149" t="str">
        <f t="shared" si="212"/>
        <v>N</v>
      </c>
      <c r="DZ272" s="149" t="str">
        <f t="shared" si="213"/>
        <v>N</v>
      </c>
      <c r="EA272" s="149" t="str">
        <f t="shared" si="214"/>
        <v>Not Specified</v>
      </c>
      <c r="EC272" s="149">
        <f t="shared" si="215"/>
        <v>0</v>
      </c>
    </row>
    <row r="273" spans="1:133" s="149" customFormat="1" ht="16.5" customHeight="1">
      <c r="A273" s="149">
        <v>270</v>
      </c>
      <c r="B273" s="149">
        <v>329</v>
      </c>
      <c r="C273" s="150" t="s">
        <v>1669</v>
      </c>
      <c r="D273" s="149" t="s">
        <v>926</v>
      </c>
      <c r="E273" s="149" t="s">
        <v>206</v>
      </c>
      <c r="F273" s="149" t="s">
        <v>284</v>
      </c>
      <c r="G273" s="149" t="s">
        <v>246</v>
      </c>
      <c r="H273" s="168" t="s">
        <v>1670</v>
      </c>
      <c r="I273" s="149" t="s">
        <v>1671</v>
      </c>
      <c r="J273" s="149">
        <v>0.181</v>
      </c>
      <c r="K273" s="149" t="s">
        <v>1672</v>
      </c>
      <c r="L273" s="149">
        <v>94300</v>
      </c>
      <c r="M273" s="150">
        <v>24</v>
      </c>
      <c r="N273" s="149" t="s">
        <v>150</v>
      </c>
      <c r="O273" s="149">
        <v>2016</v>
      </c>
      <c r="P273" s="150">
        <v>2025</v>
      </c>
      <c r="Q273" s="149" t="s">
        <v>150</v>
      </c>
      <c r="R273" s="149" t="s">
        <v>150</v>
      </c>
      <c r="S273" s="149" t="s">
        <v>151</v>
      </c>
      <c r="T273" s="149" t="s">
        <v>152</v>
      </c>
      <c r="U273" s="151">
        <v>2030</v>
      </c>
      <c r="V273" s="149" t="s">
        <v>151</v>
      </c>
      <c r="W273" s="149" t="s">
        <v>152</v>
      </c>
      <c r="X273" s="152">
        <v>2045</v>
      </c>
      <c r="Y273" s="149" t="s">
        <v>150</v>
      </c>
      <c r="Z273" s="149" t="s">
        <v>151</v>
      </c>
      <c r="AA273" s="150">
        <v>2045</v>
      </c>
      <c r="AC273" s="149" t="s">
        <v>167</v>
      </c>
      <c r="AD273" s="149" t="s">
        <v>6</v>
      </c>
      <c r="AE273" s="149" t="s">
        <v>157</v>
      </c>
      <c r="AF273" s="149" t="s">
        <v>157</v>
      </c>
      <c r="AG273" s="149" t="s">
        <v>157</v>
      </c>
      <c r="AH273" s="150" t="s">
        <v>218</v>
      </c>
      <c r="AJ273" s="149" t="s">
        <v>154</v>
      </c>
      <c r="AK273" s="170" t="s">
        <v>153</v>
      </c>
      <c r="AN273" s="150"/>
      <c r="AO273" s="149" t="s">
        <v>219</v>
      </c>
      <c r="AP273" s="149" t="s">
        <v>150</v>
      </c>
      <c r="AQ273" s="149" t="s">
        <v>218</v>
      </c>
      <c r="AR273" s="149" t="s">
        <v>1673</v>
      </c>
      <c r="AS273" s="149">
        <v>2045</v>
      </c>
      <c r="AU273" s="150"/>
      <c r="AV273" s="149" t="s">
        <v>168</v>
      </c>
      <c r="AW273" s="172" t="s">
        <v>190</v>
      </c>
      <c r="AX273" s="149" t="s">
        <v>157</v>
      </c>
      <c r="AY273" s="149" t="s">
        <v>154</v>
      </c>
      <c r="AZ273" s="149" t="s">
        <v>153</v>
      </c>
      <c r="BA273" s="149" t="s">
        <v>153</v>
      </c>
      <c r="BC273" s="150"/>
      <c r="BE273" s="173"/>
      <c r="BF273" s="150"/>
      <c r="BG273" s="283">
        <f t="shared" si="216"/>
        <v>1</v>
      </c>
      <c r="BH273" s="149">
        <f t="shared" si="217"/>
        <v>0</v>
      </c>
      <c r="BI273" s="149">
        <f t="shared" si="225"/>
        <v>0</v>
      </c>
      <c r="BJ273" s="280">
        <f t="shared" si="226"/>
        <v>1</v>
      </c>
      <c r="BK273" s="356">
        <f t="shared" si="218"/>
        <v>0</v>
      </c>
      <c r="BL273" s="149">
        <f t="shared" si="219"/>
        <v>1</v>
      </c>
      <c r="BM273" s="149">
        <f t="shared" si="227"/>
        <v>0</v>
      </c>
      <c r="BN273" s="278">
        <f t="shared" si="228"/>
        <v>1</v>
      </c>
      <c r="BO273" s="149">
        <f t="shared" si="220"/>
        <v>0</v>
      </c>
      <c r="BP273" s="149">
        <f t="shared" si="221"/>
        <v>0</v>
      </c>
      <c r="BQ273" s="149">
        <f t="shared" si="229"/>
        <v>1</v>
      </c>
      <c r="BR273" s="356">
        <f t="shared" si="222"/>
        <v>0</v>
      </c>
      <c r="BS273" s="149">
        <f t="shared" si="223"/>
        <v>0</v>
      </c>
      <c r="BT273" s="149">
        <f t="shared" si="230"/>
        <v>1</v>
      </c>
      <c r="BU273" s="356">
        <f t="shared" si="197"/>
        <v>0</v>
      </c>
      <c r="BV273" s="149">
        <f t="shared" si="198"/>
        <v>0</v>
      </c>
      <c r="BW273" s="113">
        <f t="shared" si="199"/>
        <v>0</v>
      </c>
      <c r="BX273" s="248">
        <f t="shared" si="200"/>
        <v>0</v>
      </c>
      <c r="BY273" s="175">
        <f t="shared" si="201"/>
        <v>0</v>
      </c>
      <c r="BZ273" s="356">
        <f t="shared" si="231"/>
        <v>0</v>
      </c>
      <c r="CA273" s="149">
        <f t="shared" si="232"/>
        <v>0</v>
      </c>
      <c r="CB273" s="149">
        <f t="shared" si="233"/>
        <v>1</v>
      </c>
      <c r="CC273" s="276">
        <f t="shared" si="234"/>
        <v>1</v>
      </c>
      <c r="CD273" s="248">
        <f t="shared" si="235"/>
        <v>1</v>
      </c>
      <c r="CE273" s="274">
        <f t="shared" si="224"/>
        <v>1</v>
      </c>
      <c r="CF273" s="356">
        <f t="shared" si="236"/>
        <v>0</v>
      </c>
      <c r="CG273" s="149">
        <f t="shared" si="237"/>
        <v>0</v>
      </c>
      <c r="CH273" s="150">
        <f t="shared" si="238"/>
        <v>0</v>
      </c>
      <c r="CI273" s="149">
        <f t="shared" si="202"/>
        <v>1</v>
      </c>
      <c r="CJ273" s="149">
        <f t="shared" si="203"/>
        <v>1</v>
      </c>
      <c r="CK273" s="149">
        <f t="shared" si="204"/>
        <v>1</v>
      </c>
      <c r="CL273" s="149">
        <f t="shared" si="205"/>
        <v>3</v>
      </c>
      <c r="CM273" s="149">
        <f t="shared" si="206"/>
        <v>1</v>
      </c>
      <c r="CN273" s="283">
        <f t="shared" si="239"/>
        <v>0</v>
      </c>
      <c r="CO273" s="149">
        <f t="shared" si="240"/>
        <v>0</v>
      </c>
      <c r="CP273" s="149">
        <f t="shared" si="241"/>
        <v>1</v>
      </c>
      <c r="CQ273" s="283">
        <f t="shared" si="207"/>
        <v>1</v>
      </c>
      <c r="CR273" s="149" t="str">
        <f t="shared" si="208"/>
        <v>2045 2045</v>
      </c>
      <c r="CS273" s="149">
        <f t="shared" si="209"/>
        <v>2045</v>
      </c>
      <c r="CT273" s="149">
        <v>0</v>
      </c>
      <c r="CU273" s="149">
        <v>0</v>
      </c>
      <c r="CV273" s="149">
        <v>0</v>
      </c>
      <c r="CW273" s="149">
        <v>0</v>
      </c>
      <c r="CX273" s="149">
        <v>0</v>
      </c>
      <c r="CY273" s="149">
        <v>0</v>
      </c>
      <c r="CZ273" s="149">
        <v>1</v>
      </c>
      <c r="DA273" s="149">
        <v>1</v>
      </c>
      <c r="DB273" s="149">
        <v>0</v>
      </c>
      <c r="DC273" s="149">
        <v>1</v>
      </c>
      <c r="DD273" s="149">
        <v>0</v>
      </c>
      <c r="DE273" s="149">
        <v>1</v>
      </c>
      <c r="DF273" s="149">
        <v>0</v>
      </c>
      <c r="DG273" s="149">
        <v>1</v>
      </c>
      <c r="DH273" s="149">
        <v>0</v>
      </c>
      <c r="DI273" s="149">
        <v>1</v>
      </c>
      <c r="DJ273" s="149">
        <v>1</v>
      </c>
      <c r="DK273" s="149">
        <v>0</v>
      </c>
      <c r="DL273" s="149">
        <v>1</v>
      </c>
      <c r="DM273" s="149">
        <v>1</v>
      </c>
      <c r="DN273" s="149">
        <v>0</v>
      </c>
      <c r="DO273" s="149">
        <v>1</v>
      </c>
      <c r="DP273" s="149">
        <v>0</v>
      </c>
      <c r="DQ273" s="149" t="s">
        <v>150</v>
      </c>
      <c r="DR273" s="149" t="s">
        <v>157</v>
      </c>
      <c r="DS273" s="149" t="s">
        <v>7859</v>
      </c>
      <c r="DT273" s="149" t="s">
        <v>154</v>
      </c>
      <c r="DU273" s="149">
        <v>0</v>
      </c>
      <c r="DV273" s="149" t="s">
        <v>150</v>
      </c>
      <c r="DW273" s="149" t="str">
        <f t="shared" si="210"/>
        <v>Y</v>
      </c>
      <c r="DX273" s="149" t="str">
        <f t="shared" si="211"/>
        <v>Targets set</v>
      </c>
      <c r="DY273" s="149" t="str">
        <f t="shared" si="212"/>
        <v>Y</v>
      </c>
      <c r="DZ273" s="149" t="str">
        <f t="shared" si="213"/>
        <v>N</v>
      </c>
      <c r="EA273" s="149" t="str">
        <f t="shared" si="214"/>
        <v>Not Specified</v>
      </c>
      <c r="EC273" s="149">
        <f t="shared" si="215"/>
        <v>2045</v>
      </c>
    </row>
    <row r="274" spans="1:133" s="149" customFormat="1" ht="16.5" customHeight="1">
      <c r="A274" s="149">
        <v>271</v>
      </c>
      <c r="B274" s="149">
        <v>304</v>
      </c>
      <c r="C274" s="150" t="s">
        <v>1674</v>
      </c>
      <c r="D274" s="149" t="s">
        <v>1163</v>
      </c>
      <c r="E274" s="149" t="s">
        <v>229</v>
      </c>
      <c r="F274" s="149" t="s">
        <v>145</v>
      </c>
      <c r="G274" s="149" t="s">
        <v>146</v>
      </c>
      <c r="H274" s="168" t="s">
        <v>1675</v>
      </c>
      <c r="I274" s="149" t="s">
        <v>1676</v>
      </c>
      <c r="J274" s="149">
        <v>-0.028</v>
      </c>
      <c r="K274" s="149" t="s">
        <v>1677</v>
      </c>
      <c r="L274" s="149">
        <v>52600</v>
      </c>
      <c r="M274" s="150">
        <v>15</v>
      </c>
      <c r="N274" s="149" t="s">
        <v>154</v>
      </c>
      <c r="O274" s="149" t="s">
        <v>153</v>
      </c>
      <c r="P274" s="150" t="s">
        <v>153</v>
      </c>
      <c r="Q274" s="149" t="s">
        <v>154</v>
      </c>
      <c r="R274" s="149" t="s">
        <v>154</v>
      </c>
      <c r="S274" s="149" t="s">
        <v>153</v>
      </c>
      <c r="T274" s="149" t="s">
        <v>153</v>
      </c>
      <c r="U274" s="151" t="s">
        <v>153</v>
      </c>
      <c r="V274" s="149" t="s">
        <v>153</v>
      </c>
      <c r="W274" s="149" t="s">
        <v>153</v>
      </c>
      <c r="X274" s="152" t="s">
        <v>153</v>
      </c>
      <c r="Y274" s="149" t="s">
        <v>153</v>
      </c>
      <c r="Z274" s="149" t="s">
        <v>153</v>
      </c>
      <c r="AA274" s="150"/>
      <c r="AC274" s="149" t="s">
        <v>281</v>
      </c>
      <c r="AD274" s="149" t="s">
        <v>240</v>
      </c>
      <c r="AE274" s="149" t="s">
        <v>157</v>
      </c>
      <c r="AF274" s="149" t="s">
        <v>158</v>
      </c>
      <c r="AG274" s="149" t="s">
        <v>169</v>
      </c>
      <c r="AH274" s="150" t="s">
        <v>1678</v>
      </c>
      <c r="AJ274" s="149" t="s">
        <v>154</v>
      </c>
      <c r="AK274" s="170"/>
      <c r="AM274" s="171" t="s">
        <v>1679</v>
      </c>
      <c r="AN274" s="150" t="s">
        <v>1167</v>
      </c>
      <c r="AO274" s="149" t="s">
        <v>160</v>
      </c>
      <c r="AP274" s="149" t="s">
        <v>150</v>
      </c>
      <c r="AQ274" s="149" t="s">
        <v>153</v>
      </c>
      <c r="AR274" s="149" t="s">
        <v>1680</v>
      </c>
      <c r="AS274" s="149">
        <v>2030</v>
      </c>
      <c r="AT274" s="171" t="s">
        <v>1681</v>
      </c>
      <c r="AU274" s="150"/>
      <c r="AV274" s="149" t="s">
        <v>158</v>
      </c>
      <c r="AW274" s="172" t="s">
        <v>168</v>
      </c>
      <c r="AX274" s="149" t="s">
        <v>158</v>
      </c>
      <c r="AY274" s="149" t="s">
        <v>150</v>
      </c>
      <c r="AZ274" s="149" t="s">
        <v>1682</v>
      </c>
      <c r="BA274" s="149">
        <v>2030</v>
      </c>
      <c r="BC274" s="150"/>
      <c r="BE274" s="173"/>
      <c r="BF274" s="150"/>
      <c r="BG274" s="283">
        <f t="shared" si="216"/>
        <v>0</v>
      </c>
      <c r="BH274" s="149">
        <f t="shared" si="217"/>
        <v>0</v>
      </c>
      <c r="BI274" s="149">
        <f t="shared" si="225"/>
        <v>0</v>
      </c>
      <c r="BJ274" s="280">
        <f t="shared" si="226"/>
        <v>0</v>
      </c>
      <c r="BK274" s="356">
        <f t="shared" si="218"/>
        <v>0</v>
      </c>
      <c r="BL274" s="149">
        <f t="shared" si="219"/>
        <v>0</v>
      </c>
      <c r="BM274" s="149">
        <f t="shared" si="227"/>
        <v>0</v>
      </c>
      <c r="BN274" s="278">
        <f t="shared" si="228"/>
        <v>0</v>
      </c>
      <c r="BO274" s="149">
        <f t="shared" si="220"/>
        <v>0</v>
      </c>
      <c r="BP274" s="149">
        <f t="shared" si="221"/>
        <v>0</v>
      </c>
      <c r="BQ274" s="149">
        <f t="shared" si="229"/>
        <v>0</v>
      </c>
      <c r="BR274" s="356">
        <f t="shared" si="222"/>
        <v>0</v>
      </c>
      <c r="BS274" s="149">
        <f t="shared" si="223"/>
        <v>1</v>
      </c>
      <c r="BT274" s="149">
        <f t="shared" si="230"/>
        <v>0</v>
      </c>
      <c r="BU274" s="356">
        <f t="shared" si="197"/>
        <v>0</v>
      </c>
      <c r="BV274" s="149">
        <f t="shared" si="198"/>
        <v>0</v>
      </c>
      <c r="BW274" s="113">
        <f t="shared" si="199"/>
        <v>0</v>
      </c>
      <c r="BX274" s="248">
        <f t="shared" si="200"/>
        <v>0</v>
      </c>
      <c r="BY274" s="175">
        <f t="shared" si="201"/>
        <v>0</v>
      </c>
      <c r="BZ274" s="356">
        <f t="shared" si="231"/>
        <v>0</v>
      </c>
      <c r="CA274" s="149">
        <f t="shared" si="232"/>
        <v>1</v>
      </c>
      <c r="CB274" s="149">
        <f t="shared" si="233"/>
        <v>0</v>
      </c>
      <c r="CC274" s="276">
        <f t="shared" si="234"/>
        <v>1</v>
      </c>
      <c r="CD274" s="248">
        <f t="shared" si="235"/>
        <v>1</v>
      </c>
      <c r="CE274" s="274">
        <f t="shared" si="224"/>
        <v>1</v>
      </c>
      <c r="CF274" s="356">
        <f t="shared" si="236"/>
        <v>0</v>
      </c>
      <c r="CG274" s="149">
        <f t="shared" si="237"/>
        <v>1</v>
      </c>
      <c r="CH274" s="150">
        <f t="shared" si="238"/>
        <v>0</v>
      </c>
      <c r="CI274" s="149">
        <f t="shared" si="202"/>
        <v>0</v>
      </c>
      <c r="CJ274" s="149">
        <f t="shared" si="203"/>
        <v>1</v>
      </c>
      <c r="CK274" s="149">
        <f t="shared" si="204"/>
        <v>0</v>
      </c>
      <c r="CL274" s="149">
        <f t="shared" si="205"/>
        <v>1</v>
      </c>
      <c r="CM274" s="149">
        <f t="shared" si="206"/>
        <v>1</v>
      </c>
      <c r="CN274" s="283">
        <f t="shared" si="239"/>
        <v>0</v>
      </c>
      <c r="CO274" s="149">
        <f t="shared" si="240"/>
        <v>1</v>
      </c>
      <c r="CP274" s="149">
        <f t="shared" si="241"/>
        <v>0</v>
      </c>
      <c r="CQ274" s="283" t="str">
        <f t="shared" si="207"/>
        <v/>
      </c>
      <c r="CR274" s="149" t="str">
        <f t="shared" si="208"/>
        <v xml:space="preserve"> 2030</v>
      </c>
      <c r="CS274" s="149">
        <f t="shared" si="209"/>
        <v>2030</v>
      </c>
      <c r="CT274" s="149">
        <v>0</v>
      </c>
      <c r="CU274" s="149">
        <v>1</v>
      </c>
      <c r="CV274" s="149">
        <v>0</v>
      </c>
      <c r="CW274" s="149">
        <v>1</v>
      </c>
      <c r="CX274" s="149">
        <v>0</v>
      </c>
      <c r="CY274" s="149">
        <v>0</v>
      </c>
      <c r="CZ274" s="149">
        <v>0</v>
      </c>
      <c r="DA274" s="149">
        <v>0</v>
      </c>
      <c r="DB274" s="149">
        <v>0</v>
      </c>
      <c r="DC274" s="149">
        <v>0</v>
      </c>
      <c r="DD274" s="149">
        <v>0</v>
      </c>
      <c r="DE274" s="149">
        <v>0</v>
      </c>
      <c r="DF274" s="149">
        <v>1</v>
      </c>
      <c r="DG274" s="149">
        <v>0</v>
      </c>
      <c r="DH274" s="149">
        <v>0</v>
      </c>
      <c r="DI274" s="149">
        <v>1</v>
      </c>
      <c r="DJ274" s="149">
        <v>1</v>
      </c>
      <c r="DK274" s="149">
        <v>1</v>
      </c>
      <c r="DL274" s="149">
        <v>1</v>
      </c>
      <c r="DM274" s="149">
        <v>0</v>
      </c>
      <c r="DN274" s="149">
        <v>1</v>
      </c>
      <c r="DO274" s="149">
        <v>1</v>
      </c>
      <c r="DP274" s="149">
        <v>1</v>
      </c>
      <c r="DQ274" s="149" t="s">
        <v>154</v>
      </c>
      <c r="DR274" s="149">
        <v>0</v>
      </c>
      <c r="DS274" s="149" t="s">
        <v>154</v>
      </c>
      <c r="DT274" s="149" t="s">
        <v>160</v>
      </c>
      <c r="DU274" s="149" t="s">
        <v>154</v>
      </c>
      <c r="DV274" s="149">
        <v>0</v>
      </c>
      <c r="DW274" s="149" t="str">
        <f t="shared" si="210"/>
        <v>N</v>
      </c>
      <c r="DX274" s="149" t="str">
        <f t="shared" si="211"/>
        <v/>
      </c>
      <c r="DY274" s="149" t="str">
        <f t="shared" si="212"/>
        <v>Y</v>
      </c>
      <c r="DZ274" s="149" t="str">
        <f t="shared" si="213"/>
        <v>N</v>
      </c>
      <c r="EA274" s="149" t="str">
        <f t="shared" si="214"/>
        <v>No</v>
      </c>
      <c r="EC274" s="149">
        <f t="shared" si="215"/>
        <v>2030</v>
      </c>
    </row>
    <row r="275" spans="1:133" s="149" customFormat="1" ht="16.5" customHeight="1">
      <c r="A275" s="149">
        <v>272</v>
      </c>
      <c r="B275" s="149">
        <v>233</v>
      </c>
      <c r="C275" s="150" t="s">
        <v>1683</v>
      </c>
      <c r="D275" s="149" t="s">
        <v>599</v>
      </c>
      <c r="E275" s="149" t="s">
        <v>184</v>
      </c>
      <c r="F275" s="149" t="s">
        <v>342</v>
      </c>
      <c r="G275" s="149" t="s">
        <v>176</v>
      </c>
      <c r="H275" s="168" t="s">
        <v>1684</v>
      </c>
      <c r="I275" s="149" t="s">
        <v>1685</v>
      </c>
      <c r="J275" s="149">
        <v>-0.365</v>
      </c>
      <c r="K275" s="149" t="s">
        <v>1686</v>
      </c>
      <c r="L275" s="149">
        <v>44502</v>
      </c>
      <c r="M275" s="150">
        <v>31</v>
      </c>
      <c r="N275" s="149" t="s">
        <v>154</v>
      </c>
      <c r="O275" s="149" t="s">
        <v>153</v>
      </c>
      <c r="P275" s="150" t="s">
        <v>153</v>
      </c>
      <c r="Q275" s="149" t="s">
        <v>154</v>
      </c>
      <c r="R275" s="149" t="s">
        <v>154</v>
      </c>
      <c r="S275" s="149" t="s">
        <v>153</v>
      </c>
      <c r="T275" s="149" t="s">
        <v>153</v>
      </c>
      <c r="U275" s="151" t="s">
        <v>153</v>
      </c>
      <c r="V275" s="149" t="s">
        <v>153</v>
      </c>
      <c r="W275" s="149" t="s">
        <v>153</v>
      </c>
      <c r="X275" s="152" t="s">
        <v>153</v>
      </c>
      <c r="Y275" s="149" t="s">
        <v>153</v>
      </c>
      <c r="Z275" s="149" t="s">
        <v>153</v>
      </c>
      <c r="AA275" s="150"/>
      <c r="AC275" s="149" t="s">
        <v>167</v>
      </c>
      <c r="AD275" s="149" t="s">
        <v>6</v>
      </c>
      <c r="AE275" s="149" t="s">
        <v>157</v>
      </c>
      <c r="AF275" s="149" t="s">
        <v>168</v>
      </c>
      <c r="AG275" s="149" t="s">
        <v>158</v>
      </c>
      <c r="AH275" s="150" t="s">
        <v>1678</v>
      </c>
      <c r="AJ275" s="149" t="s">
        <v>154</v>
      </c>
      <c r="AK275" s="170" t="s">
        <v>153</v>
      </c>
      <c r="AN275" s="150"/>
      <c r="AO275" s="149" t="s">
        <v>160</v>
      </c>
      <c r="AP275" s="149" t="s">
        <v>150</v>
      </c>
      <c r="AQ275" s="149" t="s">
        <v>1678</v>
      </c>
      <c r="AR275" s="149" t="s">
        <v>1687</v>
      </c>
      <c r="AS275" s="149">
        <v>2050</v>
      </c>
      <c r="AU275" s="150"/>
      <c r="AV275" s="149" t="s">
        <v>157</v>
      </c>
      <c r="AW275" s="172" t="s">
        <v>158</v>
      </c>
      <c r="AX275" s="149" t="s">
        <v>158</v>
      </c>
      <c r="AY275" s="149" t="s">
        <v>154</v>
      </c>
      <c r="AZ275" s="149" t="s">
        <v>153</v>
      </c>
      <c r="BA275" s="149" t="s">
        <v>153</v>
      </c>
      <c r="BC275" s="150"/>
      <c r="BE275" s="173"/>
      <c r="BF275" s="150"/>
      <c r="BG275" s="283">
        <f t="shared" si="216"/>
        <v>0</v>
      </c>
      <c r="BH275" s="149">
        <f t="shared" si="217"/>
        <v>0</v>
      </c>
      <c r="BI275" s="149">
        <f t="shared" si="225"/>
        <v>0</v>
      </c>
      <c r="BJ275" s="280">
        <f t="shared" si="226"/>
        <v>0</v>
      </c>
      <c r="BK275" s="356">
        <f t="shared" si="218"/>
        <v>0</v>
      </c>
      <c r="BL275" s="149">
        <f t="shared" si="219"/>
        <v>0</v>
      </c>
      <c r="BM275" s="149">
        <f t="shared" si="227"/>
        <v>0</v>
      </c>
      <c r="BN275" s="278">
        <f t="shared" si="228"/>
        <v>0</v>
      </c>
      <c r="BO275" s="149">
        <f t="shared" si="220"/>
        <v>0</v>
      </c>
      <c r="BP275" s="149">
        <f t="shared" si="221"/>
        <v>0</v>
      </c>
      <c r="BQ275" s="149">
        <f t="shared" si="229"/>
        <v>0</v>
      </c>
      <c r="BR275" s="356">
        <f t="shared" si="222"/>
        <v>0</v>
      </c>
      <c r="BS275" s="149">
        <f t="shared" si="223"/>
        <v>0</v>
      </c>
      <c r="BT275" s="149">
        <f t="shared" si="230"/>
        <v>1</v>
      </c>
      <c r="BU275" s="356">
        <f t="shared" si="197"/>
        <v>0</v>
      </c>
      <c r="BV275" s="149">
        <f t="shared" si="198"/>
        <v>0</v>
      </c>
      <c r="BW275" s="113">
        <f t="shared" si="199"/>
        <v>0</v>
      </c>
      <c r="BX275" s="248">
        <f t="shared" si="200"/>
        <v>0</v>
      </c>
      <c r="BY275" s="175">
        <f t="shared" si="201"/>
        <v>0</v>
      </c>
      <c r="BZ275" s="356">
        <f t="shared" si="231"/>
        <v>0</v>
      </c>
      <c r="CA275" s="149">
        <f t="shared" si="232"/>
        <v>0</v>
      </c>
      <c r="CB275" s="149">
        <f t="shared" si="233"/>
        <v>1</v>
      </c>
      <c r="CC275" s="276">
        <f t="shared" si="234"/>
        <v>1</v>
      </c>
      <c r="CD275" s="248">
        <f t="shared" si="235"/>
        <v>1</v>
      </c>
      <c r="CE275" s="274">
        <f t="shared" si="224"/>
        <v>1</v>
      </c>
      <c r="CF275" s="356">
        <f t="shared" si="236"/>
        <v>0</v>
      </c>
      <c r="CG275" s="149">
        <f t="shared" si="237"/>
        <v>0</v>
      </c>
      <c r="CH275" s="150">
        <f t="shared" si="238"/>
        <v>0</v>
      </c>
      <c r="CI275" s="149">
        <f t="shared" si="202"/>
        <v>0</v>
      </c>
      <c r="CJ275" s="149">
        <f t="shared" si="203"/>
        <v>0</v>
      </c>
      <c r="CK275" s="149">
        <f t="shared" si="204"/>
        <v>1</v>
      </c>
      <c r="CL275" s="149">
        <f t="shared" si="205"/>
        <v>1</v>
      </c>
      <c r="CM275" s="149">
        <f t="shared" si="206"/>
        <v>1</v>
      </c>
      <c r="CN275" s="283">
        <f t="shared" si="239"/>
        <v>1</v>
      </c>
      <c r="CO275" s="149">
        <f t="shared" si="240"/>
        <v>0</v>
      </c>
      <c r="CP275" s="149">
        <f t="shared" si="241"/>
        <v>0</v>
      </c>
      <c r="CQ275" s="283" t="str">
        <f t="shared" si="207"/>
        <v/>
      </c>
      <c r="CR275" s="149" t="str">
        <f t="shared" si="208"/>
        <v xml:space="preserve"> 2050</v>
      </c>
      <c r="CS275" s="149">
        <f t="shared" si="209"/>
        <v>2050</v>
      </c>
      <c r="CT275" s="149">
        <v>0</v>
      </c>
      <c r="CU275" s="149">
        <v>0</v>
      </c>
      <c r="CV275" s="149">
        <v>1</v>
      </c>
      <c r="CW275" s="149">
        <v>1</v>
      </c>
      <c r="CX275" s="149">
        <v>0</v>
      </c>
      <c r="CY275" s="149">
        <v>0</v>
      </c>
      <c r="CZ275" s="149">
        <v>0</v>
      </c>
      <c r="DA275" s="149">
        <v>0</v>
      </c>
      <c r="DB275" s="149">
        <v>0</v>
      </c>
      <c r="DC275" s="149">
        <v>0</v>
      </c>
      <c r="DD275" s="149">
        <v>0</v>
      </c>
      <c r="DE275" s="149">
        <v>0</v>
      </c>
      <c r="DF275" s="149">
        <v>0</v>
      </c>
      <c r="DG275" s="149">
        <v>0</v>
      </c>
      <c r="DH275" s="149">
        <v>0</v>
      </c>
      <c r="DI275" s="149">
        <v>0</v>
      </c>
      <c r="DJ275" s="149">
        <v>1</v>
      </c>
      <c r="DK275" s="149">
        <v>0</v>
      </c>
      <c r="DL275" s="149">
        <v>1</v>
      </c>
      <c r="DM275" s="149">
        <v>0</v>
      </c>
      <c r="DN275" s="149">
        <v>0</v>
      </c>
      <c r="DO275" s="149">
        <v>1</v>
      </c>
      <c r="DP275" s="149">
        <v>0</v>
      </c>
      <c r="DQ275" s="149" t="s">
        <v>154</v>
      </c>
      <c r="DR275" s="149">
        <v>0</v>
      </c>
      <c r="DS275" s="149" t="s">
        <v>154</v>
      </c>
      <c r="DT275" s="149" t="s">
        <v>7859</v>
      </c>
      <c r="DU275" s="149" t="s">
        <v>3005</v>
      </c>
      <c r="DV275" s="149" t="s">
        <v>154</v>
      </c>
      <c r="DW275" s="149" t="str">
        <f t="shared" si="210"/>
        <v>N</v>
      </c>
      <c r="DX275" s="149" t="str">
        <f t="shared" si="211"/>
        <v/>
      </c>
      <c r="DY275" s="149" t="str">
        <f t="shared" si="212"/>
        <v>Y</v>
      </c>
      <c r="DZ275" s="149" t="str">
        <f t="shared" si="213"/>
        <v>N</v>
      </c>
      <c r="EA275" s="149" t="str">
        <f t="shared" si="214"/>
        <v>Yes</v>
      </c>
      <c r="EC275" s="149">
        <f t="shared" si="215"/>
        <v>2050</v>
      </c>
    </row>
    <row r="276" spans="1:133" s="149" customFormat="1" ht="16.5" customHeight="1">
      <c r="A276" s="149">
        <v>273</v>
      </c>
      <c r="B276" s="149">
        <v>246</v>
      </c>
      <c r="C276" s="150" t="s">
        <v>1688</v>
      </c>
      <c r="D276" s="149" t="s">
        <v>656</v>
      </c>
      <c r="E276" s="149" t="s">
        <v>214</v>
      </c>
      <c r="F276" s="149" t="s">
        <v>145</v>
      </c>
      <c r="G276" s="149" t="s">
        <v>146</v>
      </c>
      <c r="H276" s="168" t="s">
        <v>1689</v>
      </c>
      <c r="I276" s="149" t="s">
        <v>1690</v>
      </c>
      <c r="J276" s="149">
        <v>-0.182</v>
      </c>
      <c r="K276" s="149" t="s">
        <v>1691</v>
      </c>
      <c r="L276" s="149">
        <v>90400</v>
      </c>
      <c r="M276" s="150">
        <v>26</v>
      </c>
      <c r="N276" s="149" t="s">
        <v>150</v>
      </c>
      <c r="O276" s="149">
        <v>2023</v>
      </c>
      <c r="P276" s="150">
        <v>2030</v>
      </c>
      <c r="Q276" s="149" t="s">
        <v>150</v>
      </c>
      <c r="R276" s="149" t="s">
        <v>150</v>
      </c>
      <c r="S276" s="149" t="s">
        <v>151</v>
      </c>
      <c r="T276" s="149" t="s">
        <v>152</v>
      </c>
      <c r="U276" s="151">
        <v>2030</v>
      </c>
      <c r="V276" s="149" t="s">
        <v>151</v>
      </c>
      <c r="W276" s="149" t="s">
        <v>152</v>
      </c>
      <c r="X276" s="152">
        <v>2040</v>
      </c>
      <c r="Y276" s="149" t="s">
        <v>150</v>
      </c>
      <c r="Z276" s="149" t="s">
        <v>151</v>
      </c>
      <c r="AA276" s="150">
        <v>2040</v>
      </c>
      <c r="AC276" s="149" t="s">
        <v>167</v>
      </c>
      <c r="AD276" s="149" t="s">
        <v>6</v>
      </c>
      <c r="AE276" s="149" t="s">
        <v>157</v>
      </c>
      <c r="AF276" s="149" t="s">
        <v>157</v>
      </c>
      <c r="AG276" s="149" t="s">
        <v>157</v>
      </c>
      <c r="AH276" s="150" t="s">
        <v>218</v>
      </c>
      <c r="AJ276" s="149" t="s">
        <v>154</v>
      </c>
      <c r="AK276" s="170" t="s">
        <v>153</v>
      </c>
      <c r="AN276" s="150"/>
      <c r="AO276" s="149" t="s">
        <v>219</v>
      </c>
      <c r="AP276" s="149" t="s">
        <v>150</v>
      </c>
      <c r="AQ276" s="149" t="s">
        <v>218</v>
      </c>
      <c r="AR276" s="149" t="s">
        <v>1692</v>
      </c>
      <c r="AS276" s="149">
        <v>2040</v>
      </c>
      <c r="AU276" s="150"/>
      <c r="AV276" s="149" t="s">
        <v>168</v>
      </c>
      <c r="AW276" s="172" t="s">
        <v>168</v>
      </c>
      <c r="AX276" s="149" t="s">
        <v>157</v>
      </c>
      <c r="AY276" s="149" t="s">
        <v>154</v>
      </c>
      <c r="AZ276" s="149" t="s">
        <v>153</v>
      </c>
      <c r="BA276" s="149" t="s">
        <v>153</v>
      </c>
      <c r="BC276" s="150"/>
      <c r="BE276" s="173"/>
      <c r="BF276" s="150"/>
      <c r="BG276" s="283">
        <f t="shared" si="216"/>
        <v>0</v>
      </c>
      <c r="BH276" s="149">
        <f t="shared" si="217"/>
        <v>1</v>
      </c>
      <c r="BI276" s="149">
        <f t="shared" si="225"/>
        <v>0</v>
      </c>
      <c r="BJ276" s="280">
        <f t="shared" si="226"/>
        <v>1</v>
      </c>
      <c r="BK276" s="356">
        <f t="shared" si="218"/>
        <v>0</v>
      </c>
      <c r="BL276" s="149">
        <f t="shared" si="219"/>
        <v>1</v>
      </c>
      <c r="BM276" s="149">
        <f t="shared" si="227"/>
        <v>0</v>
      </c>
      <c r="BN276" s="278">
        <f t="shared" si="228"/>
        <v>1</v>
      </c>
      <c r="BO276" s="149">
        <f t="shared" si="220"/>
        <v>0</v>
      </c>
      <c r="BP276" s="149">
        <f t="shared" si="221"/>
        <v>0</v>
      </c>
      <c r="BQ276" s="149">
        <f t="shared" si="229"/>
        <v>1</v>
      </c>
      <c r="BR276" s="356">
        <f t="shared" si="222"/>
        <v>0</v>
      </c>
      <c r="BS276" s="149">
        <f t="shared" si="223"/>
        <v>0</v>
      </c>
      <c r="BT276" s="149">
        <f t="shared" si="230"/>
        <v>1</v>
      </c>
      <c r="BU276" s="356">
        <f t="shared" si="197"/>
        <v>0</v>
      </c>
      <c r="BV276" s="149">
        <f t="shared" si="198"/>
        <v>0</v>
      </c>
      <c r="BW276" s="113">
        <f t="shared" si="199"/>
        <v>0</v>
      </c>
      <c r="BX276" s="248">
        <f t="shared" si="200"/>
        <v>0</v>
      </c>
      <c r="BY276" s="175">
        <f t="shared" si="201"/>
        <v>0</v>
      </c>
      <c r="BZ276" s="356">
        <f t="shared" si="231"/>
        <v>0</v>
      </c>
      <c r="CA276" s="149">
        <f t="shared" si="232"/>
        <v>0</v>
      </c>
      <c r="CB276" s="149">
        <f t="shared" si="233"/>
        <v>1</v>
      </c>
      <c r="CC276" s="276">
        <f t="shared" si="234"/>
        <v>1</v>
      </c>
      <c r="CD276" s="248">
        <f t="shared" si="235"/>
        <v>1</v>
      </c>
      <c r="CE276" s="274">
        <f t="shared" si="224"/>
        <v>1</v>
      </c>
      <c r="CF276" s="356">
        <f t="shared" si="236"/>
        <v>0</v>
      </c>
      <c r="CG276" s="149">
        <f t="shared" si="237"/>
        <v>0</v>
      </c>
      <c r="CH276" s="150">
        <f t="shared" si="238"/>
        <v>0</v>
      </c>
      <c r="CI276" s="149">
        <f t="shared" si="202"/>
        <v>0</v>
      </c>
      <c r="CJ276" s="149">
        <f t="shared" si="203"/>
        <v>2</v>
      </c>
      <c r="CK276" s="149">
        <f t="shared" si="204"/>
        <v>1</v>
      </c>
      <c r="CL276" s="149">
        <f t="shared" si="205"/>
        <v>3</v>
      </c>
      <c r="CM276" s="149">
        <f t="shared" si="206"/>
        <v>1</v>
      </c>
      <c r="CN276" s="283">
        <f t="shared" si="239"/>
        <v>0</v>
      </c>
      <c r="CO276" s="149">
        <f t="shared" si="240"/>
        <v>0</v>
      </c>
      <c r="CP276" s="149">
        <f t="shared" si="241"/>
        <v>1</v>
      </c>
      <c r="CQ276" s="283">
        <f t="shared" si="207"/>
        <v>1</v>
      </c>
      <c r="CR276" s="149" t="str">
        <f t="shared" si="208"/>
        <v>2040 2040</v>
      </c>
      <c r="CS276" s="149">
        <f t="shared" si="209"/>
        <v>2040</v>
      </c>
      <c r="CT276" s="149">
        <v>0</v>
      </c>
      <c r="CU276" s="149">
        <v>0</v>
      </c>
      <c r="CV276" s="149">
        <v>0</v>
      </c>
      <c r="CW276" s="149">
        <v>0</v>
      </c>
      <c r="CX276" s="149">
        <v>0</v>
      </c>
      <c r="CY276" s="149">
        <v>0</v>
      </c>
      <c r="CZ276" s="149">
        <v>1</v>
      </c>
      <c r="DA276" s="149">
        <v>1</v>
      </c>
      <c r="DB276" s="149">
        <v>0</v>
      </c>
      <c r="DC276" s="149">
        <v>1</v>
      </c>
      <c r="DD276" s="149">
        <v>0</v>
      </c>
      <c r="DE276" s="149">
        <v>1</v>
      </c>
      <c r="DF276" s="149">
        <v>0</v>
      </c>
      <c r="DG276" s="149">
        <v>1</v>
      </c>
      <c r="DH276" s="149">
        <v>0</v>
      </c>
      <c r="DI276" s="149">
        <v>1</v>
      </c>
      <c r="DJ276" s="149">
        <v>1</v>
      </c>
      <c r="DK276" s="149">
        <v>0</v>
      </c>
      <c r="DL276" s="149">
        <v>1</v>
      </c>
      <c r="DM276" s="149">
        <v>0</v>
      </c>
      <c r="DN276" s="149">
        <v>0</v>
      </c>
      <c r="DO276" s="149">
        <v>1</v>
      </c>
      <c r="DP276" s="149">
        <v>0</v>
      </c>
      <c r="DQ276" s="149" t="s">
        <v>150</v>
      </c>
      <c r="DR276" s="149" t="s">
        <v>157</v>
      </c>
      <c r="DS276" s="149" t="s">
        <v>7859</v>
      </c>
      <c r="DT276" s="149" t="s">
        <v>154</v>
      </c>
      <c r="DU276" s="149">
        <v>0</v>
      </c>
      <c r="DV276" s="149" t="s">
        <v>3005</v>
      </c>
      <c r="DW276" s="149" t="str">
        <f t="shared" si="210"/>
        <v>Y</v>
      </c>
      <c r="DX276" s="149" t="str">
        <f t="shared" si="211"/>
        <v>Targets set</v>
      </c>
      <c r="DY276" s="149" t="str">
        <f t="shared" si="212"/>
        <v>Y</v>
      </c>
      <c r="DZ276" s="149" t="str">
        <f t="shared" si="213"/>
        <v>N</v>
      </c>
      <c r="EA276" s="149" t="str">
        <f t="shared" si="214"/>
        <v>Not Specified</v>
      </c>
      <c r="EC276" s="149">
        <f t="shared" si="215"/>
        <v>2040</v>
      </c>
    </row>
    <row r="277" spans="1:133" s="149" customFormat="1" ht="16.5" customHeight="1">
      <c r="A277" s="149">
        <v>274</v>
      </c>
      <c r="B277" s="149">
        <v>264</v>
      </c>
      <c r="C277" s="150" t="s">
        <v>1693</v>
      </c>
      <c r="D277" s="149" t="s">
        <v>183</v>
      </c>
      <c r="E277" s="149" t="s">
        <v>184</v>
      </c>
      <c r="F277" s="149" t="s">
        <v>1694</v>
      </c>
      <c r="G277" s="149" t="s">
        <v>246</v>
      </c>
      <c r="H277" s="168" t="s">
        <v>1695</v>
      </c>
      <c r="I277" s="149" t="s">
        <v>1696</v>
      </c>
      <c r="J277" s="149">
        <v>0.149</v>
      </c>
      <c r="K277" s="149" t="s">
        <v>1697</v>
      </c>
      <c r="L277" s="149">
        <v>59594</v>
      </c>
      <c r="M277" s="150">
        <v>20</v>
      </c>
      <c r="N277" s="149" t="s">
        <v>154</v>
      </c>
      <c r="O277" s="149" t="s">
        <v>153</v>
      </c>
      <c r="P277" s="150" t="s">
        <v>153</v>
      </c>
      <c r="Q277" s="149" t="s">
        <v>154</v>
      </c>
      <c r="R277" s="149" t="s">
        <v>154</v>
      </c>
      <c r="S277" s="149" t="s">
        <v>153</v>
      </c>
      <c r="T277" s="149" t="s">
        <v>153</v>
      </c>
      <c r="U277" s="151" t="s">
        <v>153</v>
      </c>
      <c r="V277" s="149" t="s">
        <v>153</v>
      </c>
      <c r="W277" s="149" t="s">
        <v>153</v>
      </c>
      <c r="X277" s="152" t="s">
        <v>153</v>
      </c>
      <c r="Y277" s="149" t="s">
        <v>153</v>
      </c>
      <c r="Z277" s="149" t="s">
        <v>153</v>
      </c>
      <c r="AA277" s="150"/>
      <c r="AC277" s="149" t="s">
        <v>167</v>
      </c>
      <c r="AD277" s="149" t="s">
        <v>6</v>
      </c>
      <c r="AE277" s="149" t="s">
        <v>157</v>
      </c>
      <c r="AF277" s="149" t="s">
        <v>157</v>
      </c>
      <c r="AG277" s="149" t="s">
        <v>158</v>
      </c>
      <c r="AH277" s="150" t="s">
        <v>159</v>
      </c>
      <c r="AJ277" s="149" t="s">
        <v>154</v>
      </c>
      <c r="AK277" s="170" t="s">
        <v>153</v>
      </c>
      <c r="AN277" s="150"/>
      <c r="AO277" s="149" t="s">
        <v>160</v>
      </c>
      <c r="AP277" s="149" t="s">
        <v>150</v>
      </c>
      <c r="AQ277" s="149" t="s">
        <v>159</v>
      </c>
      <c r="AR277" s="149" t="s">
        <v>1698</v>
      </c>
      <c r="AS277" s="149">
        <v>2050</v>
      </c>
      <c r="AU277" s="150"/>
      <c r="AV277" s="149" t="s">
        <v>157</v>
      </c>
      <c r="AW277" s="172" t="s">
        <v>190</v>
      </c>
      <c r="AX277" s="149" t="s">
        <v>158</v>
      </c>
      <c r="AY277" s="149" t="s">
        <v>154</v>
      </c>
      <c r="AZ277" s="149" t="s">
        <v>153</v>
      </c>
      <c r="BA277" s="149" t="s">
        <v>153</v>
      </c>
      <c r="BC277" s="150"/>
      <c r="BE277" s="173"/>
      <c r="BF277" s="150"/>
      <c r="BG277" s="283">
        <f t="shared" si="216"/>
        <v>0</v>
      </c>
      <c r="BH277" s="149">
        <f t="shared" si="217"/>
        <v>0</v>
      </c>
      <c r="BI277" s="149">
        <f t="shared" si="225"/>
        <v>0</v>
      </c>
      <c r="BJ277" s="280">
        <f t="shared" si="226"/>
        <v>0</v>
      </c>
      <c r="BK277" s="356">
        <f t="shared" si="218"/>
        <v>0</v>
      </c>
      <c r="BL277" s="149">
        <f t="shared" si="219"/>
        <v>0</v>
      </c>
      <c r="BM277" s="149">
        <f t="shared" si="227"/>
        <v>0</v>
      </c>
      <c r="BN277" s="278">
        <f t="shared" si="228"/>
        <v>0</v>
      </c>
      <c r="BO277" s="149">
        <f t="shared" si="220"/>
        <v>0</v>
      </c>
      <c r="BP277" s="149">
        <f t="shared" si="221"/>
        <v>0</v>
      </c>
      <c r="BQ277" s="149">
        <f t="shared" si="229"/>
        <v>0</v>
      </c>
      <c r="BR277" s="356">
        <f t="shared" si="222"/>
        <v>0</v>
      </c>
      <c r="BS277" s="149">
        <f t="shared" si="223"/>
        <v>0</v>
      </c>
      <c r="BT277" s="149">
        <f t="shared" si="230"/>
        <v>1</v>
      </c>
      <c r="BU277" s="356">
        <f t="shared" si="197"/>
        <v>0</v>
      </c>
      <c r="BV277" s="149">
        <f t="shared" si="198"/>
        <v>0</v>
      </c>
      <c r="BW277" s="113">
        <f t="shared" si="199"/>
        <v>0</v>
      </c>
      <c r="BX277" s="248">
        <f t="shared" si="200"/>
        <v>0</v>
      </c>
      <c r="BY277" s="175">
        <f t="shared" si="201"/>
        <v>0</v>
      </c>
      <c r="BZ277" s="356">
        <f t="shared" si="231"/>
        <v>0</v>
      </c>
      <c r="CA277" s="149">
        <f t="shared" si="232"/>
        <v>0</v>
      </c>
      <c r="CB277" s="149">
        <f t="shared" si="233"/>
        <v>1</v>
      </c>
      <c r="CC277" s="276">
        <f t="shared" si="234"/>
        <v>1</v>
      </c>
      <c r="CD277" s="248">
        <f t="shared" si="235"/>
        <v>1</v>
      </c>
      <c r="CE277" s="274">
        <f t="shared" si="224"/>
        <v>1</v>
      </c>
      <c r="CF277" s="356">
        <f t="shared" si="236"/>
        <v>0</v>
      </c>
      <c r="CG277" s="149">
        <f t="shared" si="237"/>
        <v>0</v>
      </c>
      <c r="CH277" s="150">
        <f t="shared" si="238"/>
        <v>0</v>
      </c>
      <c r="CI277" s="149">
        <f t="shared" si="202"/>
        <v>0</v>
      </c>
      <c r="CJ277" s="149">
        <f t="shared" si="203"/>
        <v>0</v>
      </c>
      <c r="CK277" s="149">
        <f t="shared" si="204"/>
        <v>1</v>
      </c>
      <c r="CL277" s="149">
        <f t="shared" si="205"/>
        <v>1</v>
      </c>
      <c r="CM277" s="149">
        <f t="shared" si="206"/>
        <v>1</v>
      </c>
      <c r="CN277" s="283">
        <f t="shared" si="239"/>
        <v>1</v>
      </c>
      <c r="CO277" s="149">
        <f t="shared" si="240"/>
        <v>0</v>
      </c>
      <c r="CP277" s="149">
        <f t="shared" si="241"/>
        <v>0</v>
      </c>
      <c r="CQ277" s="283" t="str">
        <f t="shared" si="207"/>
        <v/>
      </c>
      <c r="CR277" s="149" t="str">
        <f t="shared" si="208"/>
        <v xml:space="preserve"> 2050</v>
      </c>
      <c r="CS277" s="149">
        <f t="shared" si="209"/>
        <v>2050</v>
      </c>
      <c r="CT277" s="149">
        <v>0</v>
      </c>
      <c r="CU277" s="149">
        <v>0</v>
      </c>
      <c r="CV277" s="149">
        <v>0</v>
      </c>
      <c r="CW277" s="149">
        <v>0</v>
      </c>
      <c r="CX277" s="149">
        <v>0</v>
      </c>
      <c r="CY277" s="149">
        <v>0</v>
      </c>
      <c r="CZ277" s="149">
        <v>1</v>
      </c>
      <c r="DA277" s="149">
        <v>1</v>
      </c>
      <c r="DB277" s="149">
        <v>0</v>
      </c>
      <c r="DC277" s="149">
        <v>0</v>
      </c>
      <c r="DD277" s="149">
        <v>0</v>
      </c>
      <c r="DE277" s="149">
        <v>0</v>
      </c>
      <c r="DF277" s="149">
        <v>0</v>
      </c>
      <c r="DG277" s="149">
        <v>0</v>
      </c>
      <c r="DH277" s="149">
        <v>0</v>
      </c>
      <c r="DI277" s="149">
        <v>0</v>
      </c>
      <c r="DJ277" s="149">
        <v>1</v>
      </c>
      <c r="DK277" s="149">
        <v>0</v>
      </c>
      <c r="DL277" s="149">
        <v>1</v>
      </c>
      <c r="DM277" s="149">
        <v>0</v>
      </c>
      <c r="DN277" s="149">
        <v>0</v>
      </c>
      <c r="DO277" s="149">
        <v>1</v>
      </c>
      <c r="DP277" s="149">
        <v>0</v>
      </c>
      <c r="DQ277" s="149" t="s">
        <v>154</v>
      </c>
      <c r="DR277" s="149">
        <v>0</v>
      </c>
      <c r="DS277" s="149" t="s">
        <v>160</v>
      </c>
      <c r="DT277" s="149" t="s">
        <v>154</v>
      </c>
      <c r="DU277" s="149">
        <v>0</v>
      </c>
      <c r="DV277" s="149" t="s">
        <v>3005</v>
      </c>
      <c r="DW277" s="149" t="str">
        <f t="shared" si="210"/>
        <v>N</v>
      </c>
      <c r="DX277" s="149" t="str">
        <f t="shared" si="211"/>
        <v/>
      </c>
      <c r="DY277" s="149" t="str">
        <f t="shared" si="212"/>
        <v>Y</v>
      </c>
      <c r="DZ277" s="149" t="str">
        <f t="shared" si="213"/>
        <v>N</v>
      </c>
      <c r="EA277" s="149" t="str">
        <f t="shared" si="214"/>
        <v>Yes</v>
      </c>
      <c r="EC277" s="149">
        <f t="shared" si="215"/>
        <v>2050</v>
      </c>
    </row>
    <row r="278" spans="1:133" s="149" customFormat="1" ht="16.5" customHeight="1">
      <c r="A278" s="149">
        <v>275</v>
      </c>
      <c r="B278" s="149">
        <v>269</v>
      </c>
      <c r="C278" s="150" t="s">
        <v>1699</v>
      </c>
      <c r="D278" s="149" t="s">
        <v>213</v>
      </c>
      <c r="E278" s="149" t="s">
        <v>214</v>
      </c>
      <c r="F278" s="149" t="s">
        <v>145</v>
      </c>
      <c r="G278" s="149" t="s">
        <v>146</v>
      </c>
      <c r="H278" s="168" t="s">
        <v>1700</v>
      </c>
      <c r="I278" s="149" t="s">
        <v>1701</v>
      </c>
      <c r="J278" s="149">
        <v>-0.15</v>
      </c>
      <c r="K278" s="149" t="s">
        <v>1702</v>
      </c>
      <c r="L278" s="149">
        <v>58000</v>
      </c>
      <c r="M278" s="150">
        <v>31</v>
      </c>
      <c r="N278" s="149" t="s">
        <v>150</v>
      </c>
      <c r="O278" s="149">
        <v>2016</v>
      </c>
      <c r="P278" s="150">
        <v>2025</v>
      </c>
      <c r="Q278" s="149" t="s">
        <v>150</v>
      </c>
      <c r="R278" s="149" t="s">
        <v>150</v>
      </c>
      <c r="S278" s="149" t="s">
        <v>151</v>
      </c>
      <c r="T278" s="149" t="s">
        <v>152</v>
      </c>
      <c r="U278" s="151">
        <v>2030</v>
      </c>
      <c r="V278" s="149" t="s">
        <v>151</v>
      </c>
      <c r="W278" s="149" t="s">
        <v>152</v>
      </c>
      <c r="X278" s="152">
        <v>2040</v>
      </c>
      <c r="Y278" s="149" t="s">
        <v>150</v>
      </c>
      <c r="Z278" s="149" t="s">
        <v>151</v>
      </c>
      <c r="AA278" s="150">
        <v>2040</v>
      </c>
      <c r="AC278" s="149" t="s">
        <v>167</v>
      </c>
      <c r="AD278" s="149" t="s">
        <v>6</v>
      </c>
      <c r="AE278" s="149" t="s">
        <v>157</v>
      </c>
      <c r="AF278" s="149" t="s">
        <v>157</v>
      </c>
      <c r="AG278" s="149" t="s">
        <v>157</v>
      </c>
      <c r="AH278" s="150" t="s">
        <v>218</v>
      </c>
      <c r="AJ278" s="149" t="s">
        <v>154</v>
      </c>
      <c r="AK278" s="170" t="s">
        <v>153</v>
      </c>
      <c r="AN278" s="150"/>
      <c r="AO278" s="149" t="s">
        <v>219</v>
      </c>
      <c r="AP278" s="149" t="s">
        <v>150</v>
      </c>
      <c r="AQ278" s="149" t="s">
        <v>218</v>
      </c>
      <c r="AR278" s="149" t="s">
        <v>1703</v>
      </c>
      <c r="AS278" s="149">
        <v>2040</v>
      </c>
      <c r="AU278" s="150"/>
      <c r="AV278" s="149" t="s">
        <v>157</v>
      </c>
      <c r="AW278" s="172" t="s">
        <v>171</v>
      </c>
      <c r="AX278" s="149" t="s">
        <v>158</v>
      </c>
      <c r="AY278" s="149" t="s">
        <v>154</v>
      </c>
      <c r="AZ278" s="149" t="s">
        <v>153</v>
      </c>
      <c r="BA278" s="149" t="s">
        <v>153</v>
      </c>
      <c r="BC278" s="150"/>
      <c r="BE278" s="173"/>
      <c r="BF278" s="150"/>
      <c r="BG278" s="283">
        <f t="shared" si="216"/>
        <v>1</v>
      </c>
      <c r="BH278" s="149">
        <f t="shared" si="217"/>
        <v>0</v>
      </c>
      <c r="BI278" s="149">
        <f t="shared" si="225"/>
        <v>0</v>
      </c>
      <c r="BJ278" s="280">
        <f t="shared" si="226"/>
        <v>1</v>
      </c>
      <c r="BK278" s="356">
        <f t="shared" si="218"/>
        <v>0</v>
      </c>
      <c r="BL278" s="149">
        <f t="shared" si="219"/>
        <v>1</v>
      </c>
      <c r="BM278" s="149">
        <f t="shared" si="227"/>
        <v>0</v>
      </c>
      <c r="BN278" s="278">
        <f t="shared" si="228"/>
        <v>1</v>
      </c>
      <c r="BO278" s="149">
        <f t="shared" si="220"/>
        <v>0</v>
      </c>
      <c r="BP278" s="149">
        <f t="shared" si="221"/>
        <v>0</v>
      </c>
      <c r="BQ278" s="149">
        <f t="shared" si="229"/>
        <v>1</v>
      </c>
      <c r="BR278" s="356">
        <f t="shared" si="222"/>
        <v>0</v>
      </c>
      <c r="BS278" s="149">
        <f t="shared" si="223"/>
        <v>0</v>
      </c>
      <c r="BT278" s="149">
        <f t="shared" si="230"/>
        <v>1</v>
      </c>
      <c r="BU278" s="356">
        <f t="shared" si="197"/>
        <v>0</v>
      </c>
      <c r="BV278" s="149">
        <f t="shared" si="198"/>
        <v>0</v>
      </c>
      <c r="BW278" s="113">
        <f t="shared" si="199"/>
        <v>0</v>
      </c>
      <c r="BX278" s="248">
        <f t="shared" si="200"/>
        <v>0</v>
      </c>
      <c r="BY278" s="175">
        <f t="shared" si="201"/>
        <v>0</v>
      </c>
      <c r="BZ278" s="356">
        <f t="shared" si="231"/>
        <v>0</v>
      </c>
      <c r="CA278" s="149">
        <f t="shared" si="232"/>
        <v>0</v>
      </c>
      <c r="CB278" s="149">
        <f t="shared" si="233"/>
        <v>1</v>
      </c>
      <c r="CC278" s="276">
        <f t="shared" si="234"/>
        <v>1</v>
      </c>
      <c r="CD278" s="248">
        <f t="shared" si="235"/>
        <v>1</v>
      </c>
      <c r="CE278" s="274">
        <f t="shared" si="224"/>
        <v>1</v>
      </c>
      <c r="CF278" s="356">
        <f t="shared" si="236"/>
        <v>0</v>
      </c>
      <c r="CG278" s="149">
        <f t="shared" si="237"/>
        <v>0</v>
      </c>
      <c r="CH278" s="150">
        <f t="shared" si="238"/>
        <v>0</v>
      </c>
      <c r="CI278" s="149">
        <f t="shared" si="202"/>
        <v>1</v>
      </c>
      <c r="CJ278" s="149">
        <f t="shared" si="203"/>
        <v>1</v>
      </c>
      <c r="CK278" s="149">
        <f t="shared" si="204"/>
        <v>1</v>
      </c>
      <c r="CL278" s="149">
        <f t="shared" si="205"/>
        <v>3</v>
      </c>
      <c r="CM278" s="149">
        <f t="shared" si="206"/>
        <v>1</v>
      </c>
      <c r="CN278" s="283">
        <f t="shared" si="239"/>
        <v>1</v>
      </c>
      <c r="CO278" s="149">
        <f t="shared" si="240"/>
        <v>0</v>
      </c>
      <c r="CP278" s="149">
        <f t="shared" si="241"/>
        <v>0</v>
      </c>
      <c r="CQ278" s="283">
        <f t="shared" si="207"/>
        <v>1</v>
      </c>
      <c r="CR278" s="149" t="str">
        <f t="shared" si="208"/>
        <v>2040 2040</v>
      </c>
      <c r="CS278" s="149">
        <f t="shared" si="209"/>
        <v>2040</v>
      </c>
      <c r="CT278" s="149">
        <v>0</v>
      </c>
      <c r="CU278" s="149">
        <v>1</v>
      </c>
      <c r="CV278" s="149">
        <v>0</v>
      </c>
      <c r="CW278" s="149">
        <v>1</v>
      </c>
      <c r="CX278" s="149">
        <v>0</v>
      </c>
      <c r="CY278" s="149">
        <v>0</v>
      </c>
      <c r="CZ278" s="149">
        <v>1</v>
      </c>
      <c r="DA278" s="149">
        <v>1</v>
      </c>
      <c r="DB278" s="149">
        <v>0</v>
      </c>
      <c r="DC278" s="149">
        <v>1</v>
      </c>
      <c r="DD278" s="149">
        <v>0</v>
      </c>
      <c r="DE278" s="149">
        <v>1</v>
      </c>
      <c r="DF278" s="149">
        <v>0</v>
      </c>
      <c r="DG278" s="149">
        <v>1</v>
      </c>
      <c r="DH278" s="149">
        <v>0</v>
      </c>
      <c r="DI278" s="149">
        <v>1</v>
      </c>
      <c r="DJ278" s="149">
        <v>1</v>
      </c>
      <c r="DK278" s="149">
        <v>1</v>
      </c>
      <c r="DL278" s="149">
        <v>1</v>
      </c>
      <c r="DM278" s="149">
        <v>1</v>
      </c>
      <c r="DN278" s="149">
        <v>0</v>
      </c>
      <c r="DO278" s="149">
        <v>1</v>
      </c>
      <c r="DP278" s="149">
        <v>0</v>
      </c>
      <c r="DQ278" s="149" t="s">
        <v>150</v>
      </c>
      <c r="DR278" s="149" t="s">
        <v>157</v>
      </c>
      <c r="DS278" s="149" t="s">
        <v>7859</v>
      </c>
      <c r="DT278" s="149" t="s">
        <v>160</v>
      </c>
      <c r="DU278" s="149" t="s">
        <v>150</v>
      </c>
      <c r="DV278" s="149" t="s">
        <v>150</v>
      </c>
      <c r="DW278" s="149" t="str">
        <f t="shared" si="210"/>
        <v>Y</v>
      </c>
      <c r="DX278" s="149" t="str">
        <f t="shared" si="211"/>
        <v>Targets set</v>
      </c>
      <c r="DY278" s="149" t="str">
        <f t="shared" si="212"/>
        <v>Y</v>
      </c>
      <c r="DZ278" s="149" t="str">
        <f t="shared" si="213"/>
        <v>N</v>
      </c>
      <c r="EA278" s="149" t="str">
        <f t="shared" si="214"/>
        <v>Yes</v>
      </c>
      <c r="EC278" s="149">
        <f t="shared" si="215"/>
        <v>2040</v>
      </c>
    </row>
    <row r="279" spans="1:133" s="149" customFormat="1" ht="16.5" customHeight="1">
      <c r="A279" s="149">
        <v>276</v>
      </c>
      <c r="B279" s="149">
        <v>290</v>
      </c>
      <c r="C279" s="150" t="s">
        <v>1704</v>
      </c>
      <c r="D279" s="149" t="s">
        <v>236</v>
      </c>
      <c r="E279" s="149" t="s">
        <v>206</v>
      </c>
      <c r="F279" s="149" t="s">
        <v>245</v>
      </c>
      <c r="G279" s="149" t="s">
        <v>246</v>
      </c>
      <c r="H279" s="168" t="s">
        <v>1705</v>
      </c>
      <c r="I279" s="149" t="s">
        <v>1706</v>
      </c>
      <c r="J279" s="149">
        <v>0.461</v>
      </c>
      <c r="K279" s="149" t="s">
        <v>1707</v>
      </c>
      <c r="L279" s="149">
        <v>40885</v>
      </c>
      <c r="M279" s="150">
        <v>15</v>
      </c>
      <c r="N279" s="149" t="s">
        <v>154</v>
      </c>
      <c r="O279" s="149" t="s">
        <v>153</v>
      </c>
      <c r="P279" s="150" t="s">
        <v>153</v>
      </c>
      <c r="Q279" s="149" t="s">
        <v>150</v>
      </c>
      <c r="R279" s="149" t="s">
        <v>154</v>
      </c>
      <c r="S279" s="149" t="s">
        <v>210</v>
      </c>
      <c r="T279" s="149" t="s">
        <v>153</v>
      </c>
      <c r="U279" s="151">
        <v>2030</v>
      </c>
      <c r="V279" s="149" t="s">
        <v>153</v>
      </c>
      <c r="W279" s="149" t="s">
        <v>153</v>
      </c>
      <c r="X279" s="152" t="s">
        <v>153</v>
      </c>
      <c r="Y279" s="149" t="s">
        <v>153</v>
      </c>
      <c r="Z279" s="149" t="s">
        <v>153</v>
      </c>
      <c r="AA279" s="150"/>
      <c r="AC279" s="149" t="s">
        <v>202</v>
      </c>
      <c r="AD279" s="149" t="s">
        <v>5</v>
      </c>
      <c r="AE279" s="149" t="s">
        <v>157</v>
      </c>
      <c r="AF279" s="149" t="s">
        <v>157</v>
      </c>
      <c r="AG279" s="149" t="s">
        <v>169</v>
      </c>
      <c r="AH279" s="150" t="s">
        <v>159</v>
      </c>
      <c r="AI279" s="149" t="s">
        <v>160</v>
      </c>
      <c r="AJ279" s="149" t="s">
        <v>150</v>
      </c>
      <c r="AK279" s="170" t="s">
        <v>1708</v>
      </c>
      <c r="AL279" s="149">
        <v>2030</v>
      </c>
      <c r="AN279" s="150"/>
      <c r="AP279" s="149" t="s">
        <v>154</v>
      </c>
      <c r="AQ279" s="149" t="s">
        <v>153</v>
      </c>
      <c r="AR279" s="149" t="s">
        <v>153</v>
      </c>
      <c r="AU279" s="150"/>
      <c r="AV279" s="149" t="s">
        <v>157</v>
      </c>
      <c r="AW279" s="172" t="s">
        <v>158</v>
      </c>
      <c r="AX279" s="149" t="s">
        <v>158</v>
      </c>
      <c r="AY279" s="149" t="s">
        <v>154</v>
      </c>
      <c r="AZ279" s="149" t="s">
        <v>153</v>
      </c>
      <c r="BA279" s="149" t="s">
        <v>153</v>
      </c>
      <c r="BC279" s="150"/>
      <c r="BE279" s="173"/>
      <c r="BF279" s="150"/>
      <c r="BG279" s="283">
        <f t="shared" si="216"/>
        <v>0</v>
      </c>
      <c r="BH279" s="149">
        <f t="shared" si="217"/>
        <v>0</v>
      </c>
      <c r="BI279" s="149">
        <f t="shared" si="225"/>
        <v>0</v>
      </c>
      <c r="BJ279" s="280">
        <f t="shared" si="226"/>
        <v>0</v>
      </c>
      <c r="BK279" s="356">
        <f t="shared" si="218"/>
        <v>0</v>
      </c>
      <c r="BL279" s="149">
        <f t="shared" si="219"/>
        <v>0</v>
      </c>
      <c r="BM279" s="149">
        <f t="shared" si="227"/>
        <v>0</v>
      </c>
      <c r="BN279" s="278">
        <f t="shared" si="228"/>
        <v>0</v>
      </c>
      <c r="BO279" s="149">
        <f t="shared" si="220"/>
        <v>0</v>
      </c>
      <c r="BP279" s="149">
        <f t="shared" si="221"/>
        <v>0</v>
      </c>
      <c r="BQ279" s="149">
        <f t="shared" si="229"/>
        <v>0</v>
      </c>
      <c r="BR279" s="356">
        <f t="shared" si="222"/>
        <v>0</v>
      </c>
      <c r="BS279" s="149">
        <f t="shared" si="223"/>
        <v>0</v>
      </c>
      <c r="BT279" s="149">
        <f t="shared" si="230"/>
        <v>0</v>
      </c>
      <c r="BU279" s="356">
        <f t="shared" si="197"/>
        <v>0</v>
      </c>
      <c r="BV279" s="149">
        <f t="shared" si="198"/>
        <v>1</v>
      </c>
      <c r="BW279" s="113">
        <f t="shared" si="199"/>
        <v>0</v>
      </c>
      <c r="BX279" s="248">
        <f t="shared" si="200"/>
        <v>0</v>
      </c>
      <c r="BY279" s="175">
        <f t="shared" si="201"/>
        <v>1</v>
      </c>
      <c r="BZ279" s="356">
        <f t="shared" si="231"/>
        <v>0</v>
      </c>
      <c r="CA279" s="149">
        <f t="shared" si="232"/>
        <v>0</v>
      </c>
      <c r="CB279" s="149">
        <f t="shared" si="233"/>
        <v>0</v>
      </c>
      <c r="CC279" s="276">
        <f t="shared" si="234"/>
        <v>0</v>
      </c>
      <c r="CD279" s="248">
        <f t="shared" si="235"/>
        <v>0</v>
      </c>
      <c r="CE279" s="274">
        <f t="shared" si="224"/>
        <v>1</v>
      </c>
      <c r="CF279" s="356">
        <f t="shared" si="236"/>
        <v>0</v>
      </c>
      <c r="CG279" s="149">
        <f t="shared" si="237"/>
        <v>0</v>
      </c>
      <c r="CH279" s="150">
        <f t="shared" si="238"/>
        <v>0</v>
      </c>
      <c r="CI279" s="149">
        <f t="shared" si="202"/>
        <v>0</v>
      </c>
      <c r="CJ279" s="149">
        <f t="shared" si="203"/>
        <v>1</v>
      </c>
      <c r="CK279" s="149">
        <f t="shared" si="204"/>
        <v>0</v>
      </c>
      <c r="CL279" s="149">
        <f t="shared" si="205"/>
        <v>1</v>
      </c>
      <c r="CM279" s="149">
        <f t="shared" si="206"/>
        <v>1</v>
      </c>
      <c r="CN279" s="283">
        <f t="shared" si="239"/>
        <v>1</v>
      </c>
      <c r="CO279" s="149">
        <f t="shared" si="240"/>
        <v>0</v>
      </c>
      <c r="CP279" s="149">
        <f t="shared" si="241"/>
        <v>0</v>
      </c>
      <c r="CQ279" s="283">
        <f t="shared" si="207"/>
        <v>1</v>
      </c>
      <c r="CR279" s="149" t="str">
        <f t="shared" si="208"/>
        <v xml:space="preserve"> </v>
      </c>
      <c r="CS279" s="149">
        <f t="shared" si="209"/>
        <v>0</v>
      </c>
      <c r="CT279" s="149">
        <v>0</v>
      </c>
      <c r="CU279" s="149">
        <v>0</v>
      </c>
      <c r="CV279" s="149">
        <v>0</v>
      </c>
      <c r="CW279" s="149">
        <v>0</v>
      </c>
      <c r="CX279" s="149">
        <v>0</v>
      </c>
      <c r="CY279" s="149">
        <v>0</v>
      </c>
      <c r="CZ279" s="149">
        <v>1</v>
      </c>
      <c r="DA279" s="149">
        <v>1</v>
      </c>
      <c r="DB279" s="149">
        <v>0</v>
      </c>
      <c r="DC279" s="149">
        <v>0</v>
      </c>
      <c r="DD279" s="149">
        <v>0</v>
      </c>
      <c r="DE279" s="149">
        <v>0</v>
      </c>
      <c r="DF279" s="149">
        <v>0</v>
      </c>
      <c r="DG279" s="149">
        <v>0</v>
      </c>
      <c r="DH279" s="149">
        <v>0</v>
      </c>
      <c r="DI279" s="149">
        <v>0</v>
      </c>
      <c r="DJ279" s="149">
        <v>1</v>
      </c>
      <c r="DK279" s="149">
        <v>0</v>
      </c>
      <c r="DL279" s="149">
        <v>1</v>
      </c>
      <c r="DM279" s="149">
        <v>1</v>
      </c>
      <c r="DN279" s="149">
        <v>0</v>
      </c>
      <c r="DO279" s="149">
        <v>1</v>
      </c>
      <c r="DP279" s="149">
        <v>0</v>
      </c>
      <c r="DQ279" s="149" t="s">
        <v>154</v>
      </c>
      <c r="DR279" s="149">
        <v>0</v>
      </c>
      <c r="DS279" s="149" t="s">
        <v>7859</v>
      </c>
      <c r="DT279" s="149" t="s">
        <v>154</v>
      </c>
      <c r="DU279" s="149">
        <v>0</v>
      </c>
      <c r="DV279" s="149" t="s">
        <v>150</v>
      </c>
      <c r="DW279" s="149" t="str">
        <f t="shared" si="210"/>
        <v>Y</v>
      </c>
      <c r="DX279" s="149" t="str">
        <f t="shared" si="211"/>
        <v/>
      </c>
      <c r="DY279" s="149" t="str">
        <f t="shared" si="212"/>
        <v>N</v>
      </c>
      <c r="DZ279" s="149" t="str">
        <f t="shared" si="213"/>
        <v>Y</v>
      </c>
      <c r="EA279" s="149" t="str">
        <f t="shared" si="214"/>
        <v>Yes</v>
      </c>
      <c r="EC279" s="149">
        <f t="shared" si="215"/>
        <v>0</v>
      </c>
    </row>
    <row r="280" spans="1:133" s="149" customFormat="1" ht="16.5" customHeight="1">
      <c r="A280" s="149">
        <v>277</v>
      </c>
      <c r="B280" s="149">
        <v>297</v>
      </c>
      <c r="C280" s="150" t="s">
        <v>1709</v>
      </c>
      <c r="D280" s="149" t="s">
        <v>926</v>
      </c>
      <c r="E280" s="149" t="s">
        <v>206</v>
      </c>
      <c r="F280" s="149" t="s">
        <v>374</v>
      </c>
      <c r="G280" s="149" t="s">
        <v>246</v>
      </c>
      <c r="H280" s="168" t="s">
        <v>1710</v>
      </c>
      <c r="I280" s="149" t="s">
        <v>1711</v>
      </c>
      <c r="J280" s="149">
        <v>0.03</v>
      </c>
      <c r="K280" s="149" t="s">
        <v>1712</v>
      </c>
      <c r="L280" s="149">
        <v>82878</v>
      </c>
      <c r="M280" s="150">
        <v>21</v>
      </c>
      <c r="N280" s="149" t="s">
        <v>150</v>
      </c>
      <c r="O280" s="149">
        <v>2020</v>
      </c>
      <c r="P280" s="150">
        <v>2030</v>
      </c>
      <c r="Q280" s="149" t="s">
        <v>150</v>
      </c>
      <c r="R280" s="149" t="s">
        <v>150</v>
      </c>
      <c r="S280" s="149" t="s">
        <v>151</v>
      </c>
      <c r="T280" s="149" t="s">
        <v>152</v>
      </c>
      <c r="U280" s="151">
        <v>2030</v>
      </c>
      <c r="V280" s="149" t="s">
        <v>151</v>
      </c>
      <c r="W280" s="149" t="s">
        <v>152</v>
      </c>
      <c r="X280" s="152">
        <v>2045</v>
      </c>
      <c r="Y280" s="149" t="s">
        <v>150</v>
      </c>
      <c r="Z280" s="149" t="s">
        <v>151</v>
      </c>
      <c r="AA280" s="150">
        <v>2045</v>
      </c>
      <c r="AC280" s="149" t="s">
        <v>167</v>
      </c>
      <c r="AD280" s="149" t="s">
        <v>6</v>
      </c>
      <c r="AE280" s="149" t="s">
        <v>157</v>
      </c>
      <c r="AF280" s="149" t="s">
        <v>157</v>
      </c>
      <c r="AG280" s="149" t="s">
        <v>157</v>
      </c>
      <c r="AH280" s="150" t="s">
        <v>218</v>
      </c>
      <c r="AJ280" s="149" t="s">
        <v>154</v>
      </c>
      <c r="AK280" s="170" t="s">
        <v>153</v>
      </c>
      <c r="AN280" s="150"/>
      <c r="AO280" s="149" t="s">
        <v>219</v>
      </c>
      <c r="AP280" s="149" t="s">
        <v>150</v>
      </c>
      <c r="AQ280" s="149" t="s">
        <v>218</v>
      </c>
      <c r="AR280" s="149" t="s">
        <v>1713</v>
      </c>
      <c r="AS280" s="149">
        <v>2045</v>
      </c>
      <c r="AU280" s="150"/>
      <c r="AV280" s="149" t="s">
        <v>157</v>
      </c>
      <c r="AW280" s="172" t="s">
        <v>168</v>
      </c>
      <c r="AX280" s="149" t="s">
        <v>158</v>
      </c>
      <c r="AY280" s="149" t="s">
        <v>154</v>
      </c>
      <c r="AZ280" s="149" t="s">
        <v>153</v>
      </c>
      <c r="BA280" s="149" t="s">
        <v>153</v>
      </c>
      <c r="BC280" s="150"/>
      <c r="BE280" s="173"/>
      <c r="BF280" s="150"/>
      <c r="BG280" s="283">
        <f t="shared" si="216"/>
        <v>0</v>
      </c>
      <c r="BH280" s="149">
        <f t="shared" si="217"/>
        <v>1</v>
      </c>
      <c r="BI280" s="149">
        <f t="shared" si="225"/>
        <v>0</v>
      </c>
      <c r="BJ280" s="280">
        <f t="shared" si="226"/>
        <v>1</v>
      </c>
      <c r="BK280" s="356">
        <f t="shared" si="218"/>
        <v>0</v>
      </c>
      <c r="BL280" s="149">
        <f t="shared" si="219"/>
        <v>1</v>
      </c>
      <c r="BM280" s="149">
        <f t="shared" si="227"/>
        <v>0</v>
      </c>
      <c r="BN280" s="278">
        <f t="shared" si="228"/>
        <v>1</v>
      </c>
      <c r="BO280" s="149">
        <f t="shared" si="220"/>
        <v>0</v>
      </c>
      <c r="BP280" s="149">
        <f t="shared" si="221"/>
        <v>0</v>
      </c>
      <c r="BQ280" s="149">
        <f t="shared" si="229"/>
        <v>1</v>
      </c>
      <c r="BR280" s="356">
        <f t="shared" si="222"/>
        <v>0</v>
      </c>
      <c r="BS280" s="149">
        <f t="shared" si="223"/>
        <v>0</v>
      </c>
      <c r="BT280" s="149">
        <f t="shared" si="230"/>
        <v>1</v>
      </c>
      <c r="BU280" s="356">
        <f t="shared" si="197"/>
        <v>0</v>
      </c>
      <c r="BV280" s="149">
        <f t="shared" si="198"/>
        <v>0</v>
      </c>
      <c r="BW280" s="113">
        <f t="shared" si="199"/>
        <v>0</v>
      </c>
      <c r="BX280" s="248">
        <f t="shared" si="200"/>
        <v>0</v>
      </c>
      <c r="BY280" s="175">
        <f t="shared" si="201"/>
        <v>0</v>
      </c>
      <c r="BZ280" s="356">
        <f t="shared" si="231"/>
        <v>0</v>
      </c>
      <c r="CA280" s="149">
        <f t="shared" si="232"/>
        <v>0</v>
      </c>
      <c r="CB280" s="149">
        <f t="shared" si="233"/>
        <v>1</v>
      </c>
      <c r="CC280" s="276">
        <f t="shared" si="234"/>
        <v>1</v>
      </c>
      <c r="CD280" s="248">
        <f t="shared" si="235"/>
        <v>1</v>
      </c>
      <c r="CE280" s="274">
        <f t="shared" si="224"/>
        <v>1</v>
      </c>
      <c r="CF280" s="356">
        <f t="shared" si="236"/>
        <v>0</v>
      </c>
      <c r="CG280" s="149">
        <f t="shared" si="237"/>
        <v>0</v>
      </c>
      <c r="CH280" s="150">
        <f t="shared" si="238"/>
        <v>0</v>
      </c>
      <c r="CI280" s="149">
        <f t="shared" si="202"/>
        <v>0</v>
      </c>
      <c r="CJ280" s="149">
        <f t="shared" si="203"/>
        <v>2</v>
      </c>
      <c r="CK280" s="149">
        <f t="shared" si="204"/>
        <v>1</v>
      </c>
      <c r="CL280" s="149">
        <f t="shared" si="205"/>
        <v>3</v>
      </c>
      <c r="CM280" s="149">
        <f t="shared" si="206"/>
        <v>1</v>
      </c>
      <c r="CN280" s="283">
        <f t="shared" si="239"/>
        <v>1</v>
      </c>
      <c r="CO280" s="149">
        <f t="shared" si="240"/>
        <v>0</v>
      </c>
      <c r="CP280" s="149">
        <f t="shared" si="241"/>
        <v>0</v>
      </c>
      <c r="CQ280" s="283">
        <f t="shared" si="207"/>
        <v>1</v>
      </c>
      <c r="CR280" s="149" t="str">
        <f t="shared" si="208"/>
        <v>2045 2045</v>
      </c>
      <c r="CS280" s="149">
        <f t="shared" si="209"/>
        <v>2045</v>
      </c>
      <c r="CT280" s="149">
        <v>0</v>
      </c>
      <c r="CU280" s="149">
        <v>1</v>
      </c>
      <c r="CV280" s="149">
        <v>0</v>
      </c>
      <c r="CW280" s="149">
        <v>1</v>
      </c>
      <c r="CX280" s="149">
        <v>0</v>
      </c>
      <c r="CY280" s="149">
        <v>0</v>
      </c>
      <c r="CZ280" s="149">
        <v>1</v>
      </c>
      <c r="DA280" s="149">
        <v>1</v>
      </c>
      <c r="DB280" s="149">
        <v>0</v>
      </c>
      <c r="DC280" s="149">
        <v>1</v>
      </c>
      <c r="DD280" s="149">
        <v>0</v>
      </c>
      <c r="DE280" s="149">
        <v>1</v>
      </c>
      <c r="DF280" s="149">
        <v>0</v>
      </c>
      <c r="DG280" s="149">
        <v>1</v>
      </c>
      <c r="DH280" s="149">
        <v>0</v>
      </c>
      <c r="DI280" s="149">
        <v>1</v>
      </c>
      <c r="DJ280" s="149">
        <v>1</v>
      </c>
      <c r="DK280" s="149">
        <v>1</v>
      </c>
      <c r="DL280" s="149">
        <v>1</v>
      </c>
      <c r="DM280" s="149">
        <v>1</v>
      </c>
      <c r="DN280" s="149">
        <v>0</v>
      </c>
      <c r="DO280" s="149">
        <v>1</v>
      </c>
      <c r="DP280" s="149">
        <v>0</v>
      </c>
      <c r="DQ280" s="149" t="s">
        <v>150</v>
      </c>
      <c r="DR280" s="149" t="s">
        <v>157</v>
      </c>
      <c r="DS280" s="149" t="s">
        <v>7859</v>
      </c>
      <c r="DT280" s="149" t="s">
        <v>160</v>
      </c>
      <c r="DU280" s="149" t="s">
        <v>150</v>
      </c>
      <c r="DV280" s="149" t="s">
        <v>150</v>
      </c>
      <c r="DW280" s="149" t="str">
        <f t="shared" si="210"/>
        <v>Y</v>
      </c>
      <c r="DX280" s="149" t="str">
        <f t="shared" si="211"/>
        <v>Targets set</v>
      </c>
      <c r="DY280" s="149" t="str">
        <f t="shared" si="212"/>
        <v>Y</v>
      </c>
      <c r="DZ280" s="149" t="str">
        <f t="shared" si="213"/>
        <v>N</v>
      </c>
      <c r="EA280" s="149" t="str">
        <f t="shared" si="214"/>
        <v>Yes</v>
      </c>
      <c r="EC280" s="149">
        <f t="shared" si="215"/>
        <v>2045</v>
      </c>
    </row>
    <row r="281" spans="1:133" s="149" customFormat="1" ht="16.5" customHeight="1">
      <c r="A281" s="149">
        <v>278</v>
      </c>
      <c r="B281" s="149">
        <v>276</v>
      </c>
      <c r="C281" s="150" t="s">
        <v>1714</v>
      </c>
      <c r="D281" s="149" t="s">
        <v>991</v>
      </c>
      <c r="E281" s="149" t="s">
        <v>735</v>
      </c>
      <c r="F281" s="149" t="s">
        <v>145</v>
      </c>
      <c r="G281" s="149" t="s">
        <v>146</v>
      </c>
      <c r="H281" s="168" t="s">
        <v>1715</v>
      </c>
      <c r="I281" s="149" t="s">
        <v>1716</v>
      </c>
      <c r="J281" s="149">
        <v>0</v>
      </c>
      <c r="K281" s="149" t="s">
        <v>1717</v>
      </c>
      <c r="L281" s="149">
        <v>138000</v>
      </c>
      <c r="M281" s="150">
        <v>24</v>
      </c>
      <c r="N281" s="149" t="s">
        <v>154</v>
      </c>
      <c r="O281" s="149" t="s">
        <v>153</v>
      </c>
      <c r="P281" s="150" t="s">
        <v>153</v>
      </c>
      <c r="Q281" s="149" t="s">
        <v>150</v>
      </c>
      <c r="R281" s="149" t="s">
        <v>150</v>
      </c>
      <c r="S281" s="149" t="s">
        <v>151</v>
      </c>
      <c r="T281" s="149" t="s">
        <v>720</v>
      </c>
      <c r="U281" s="151">
        <v>2030</v>
      </c>
      <c r="V281" s="149" t="s">
        <v>153</v>
      </c>
      <c r="W281" s="149" t="s">
        <v>153</v>
      </c>
      <c r="X281" s="152" t="s">
        <v>153</v>
      </c>
      <c r="Y281" s="149" t="s">
        <v>153</v>
      </c>
      <c r="Z281" s="149" t="s">
        <v>153</v>
      </c>
      <c r="AA281" s="150"/>
      <c r="AC281" s="149" t="s">
        <v>167</v>
      </c>
      <c r="AD281" s="149" t="s">
        <v>6</v>
      </c>
      <c r="AE281" s="149" t="s">
        <v>157</v>
      </c>
      <c r="AF281" s="149" t="s">
        <v>157</v>
      </c>
      <c r="AG281" s="149" t="s">
        <v>157</v>
      </c>
      <c r="AH281" s="150" t="s">
        <v>218</v>
      </c>
      <c r="AJ281" s="149" t="s">
        <v>154</v>
      </c>
      <c r="AK281" s="170" t="s">
        <v>153</v>
      </c>
      <c r="AM281" s="201"/>
      <c r="AN281" s="150"/>
      <c r="AO281" s="149" t="s">
        <v>219</v>
      </c>
      <c r="AP281" s="149" t="s">
        <v>150</v>
      </c>
      <c r="AQ281" s="149" t="s">
        <v>218</v>
      </c>
      <c r="AR281" s="149" t="s">
        <v>1718</v>
      </c>
      <c r="AS281" s="149">
        <v>2050</v>
      </c>
      <c r="AU281" s="150"/>
      <c r="AV281" s="149" t="s">
        <v>157</v>
      </c>
      <c r="AW281" s="172" t="s">
        <v>171</v>
      </c>
      <c r="AX281" s="149" t="s">
        <v>157</v>
      </c>
      <c r="AY281" s="149" t="s">
        <v>154</v>
      </c>
      <c r="AZ281" s="149" t="s">
        <v>153</v>
      </c>
      <c r="BA281" s="149" t="s">
        <v>153</v>
      </c>
      <c r="BC281" s="150"/>
      <c r="BE281" s="173"/>
      <c r="BF281" s="150"/>
      <c r="BG281" s="283">
        <f t="shared" si="216"/>
        <v>0</v>
      </c>
      <c r="BH281" s="149">
        <f t="shared" si="217"/>
        <v>0</v>
      </c>
      <c r="BI281" s="149">
        <f t="shared" si="225"/>
        <v>0</v>
      </c>
      <c r="BJ281" s="280">
        <f t="shared" si="226"/>
        <v>0</v>
      </c>
      <c r="BK281" s="356">
        <f t="shared" si="218"/>
        <v>0</v>
      </c>
      <c r="BL281" s="149">
        <f t="shared" si="219"/>
        <v>1</v>
      </c>
      <c r="BM281" s="149">
        <f t="shared" si="227"/>
        <v>0</v>
      </c>
      <c r="BN281" s="278">
        <f t="shared" si="228"/>
        <v>1</v>
      </c>
      <c r="BO281" s="149">
        <f t="shared" si="220"/>
        <v>0</v>
      </c>
      <c r="BP281" s="149">
        <f t="shared" si="221"/>
        <v>0</v>
      </c>
      <c r="BQ281" s="149">
        <f t="shared" si="229"/>
        <v>0</v>
      </c>
      <c r="BR281" s="356">
        <f t="shared" si="222"/>
        <v>0</v>
      </c>
      <c r="BS281" s="149">
        <f t="shared" si="223"/>
        <v>0</v>
      </c>
      <c r="BT281" s="149">
        <f t="shared" si="230"/>
        <v>1</v>
      </c>
      <c r="BU281" s="356">
        <f t="shared" si="197"/>
        <v>0</v>
      </c>
      <c r="BV281" s="149">
        <f t="shared" si="198"/>
        <v>0</v>
      </c>
      <c r="BW281" s="113">
        <f t="shared" si="199"/>
        <v>0</v>
      </c>
      <c r="BX281" s="248">
        <f t="shared" si="200"/>
        <v>0</v>
      </c>
      <c r="BY281" s="175">
        <f t="shared" si="201"/>
        <v>0</v>
      </c>
      <c r="BZ281" s="356">
        <f t="shared" si="231"/>
        <v>0</v>
      </c>
      <c r="CA281" s="149">
        <f t="shared" si="232"/>
        <v>0</v>
      </c>
      <c r="CB281" s="149">
        <f t="shared" si="233"/>
        <v>1</v>
      </c>
      <c r="CC281" s="276">
        <f t="shared" si="234"/>
        <v>1</v>
      </c>
      <c r="CD281" s="248">
        <f t="shared" si="235"/>
        <v>1</v>
      </c>
      <c r="CE281" s="274">
        <f t="shared" si="224"/>
        <v>1</v>
      </c>
      <c r="CF281" s="356">
        <f t="shared" si="236"/>
        <v>0</v>
      </c>
      <c r="CG281" s="149">
        <f t="shared" si="237"/>
        <v>0</v>
      </c>
      <c r="CH281" s="150">
        <f t="shared" si="238"/>
        <v>0</v>
      </c>
      <c r="CI281" s="149">
        <f t="shared" si="202"/>
        <v>0</v>
      </c>
      <c r="CJ281" s="149">
        <f t="shared" si="203"/>
        <v>1</v>
      </c>
      <c r="CK281" s="149">
        <f t="shared" si="204"/>
        <v>1</v>
      </c>
      <c r="CL281" s="149">
        <f t="shared" si="205"/>
        <v>2</v>
      </c>
      <c r="CM281" s="149">
        <f t="shared" si="206"/>
        <v>1</v>
      </c>
      <c r="CN281" s="283">
        <f t="shared" si="239"/>
        <v>1</v>
      </c>
      <c r="CO281" s="149">
        <f t="shared" si="240"/>
        <v>0</v>
      </c>
      <c r="CP281" s="149">
        <f t="shared" si="241"/>
        <v>0</v>
      </c>
      <c r="CQ281" s="283">
        <f t="shared" si="207"/>
        <v>1</v>
      </c>
      <c r="CR281" s="149" t="str">
        <f t="shared" si="208"/>
        <v xml:space="preserve"> 2050</v>
      </c>
      <c r="CS281" s="149">
        <f t="shared" si="209"/>
        <v>2050</v>
      </c>
      <c r="CT281" s="149">
        <v>0</v>
      </c>
      <c r="CU281" s="149">
        <v>0</v>
      </c>
      <c r="CV281" s="149">
        <v>0</v>
      </c>
      <c r="CW281" s="149">
        <v>0</v>
      </c>
      <c r="CX281" s="149">
        <v>0</v>
      </c>
      <c r="CY281" s="149">
        <v>0</v>
      </c>
      <c r="CZ281" s="149">
        <v>1</v>
      </c>
      <c r="DA281" s="149">
        <v>1</v>
      </c>
      <c r="DB281" s="149">
        <v>0</v>
      </c>
      <c r="DC281" s="149">
        <v>1</v>
      </c>
      <c r="DD281" s="149">
        <v>0</v>
      </c>
      <c r="DE281" s="149">
        <v>1</v>
      </c>
      <c r="DF281" s="149">
        <v>0</v>
      </c>
      <c r="DG281" s="149">
        <v>0</v>
      </c>
      <c r="DH281" s="149">
        <v>0</v>
      </c>
      <c r="DI281" s="149">
        <v>0</v>
      </c>
      <c r="DJ281" s="149">
        <v>1</v>
      </c>
      <c r="DK281" s="149">
        <v>0</v>
      </c>
      <c r="DL281" s="149">
        <v>1</v>
      </c>
      <c r="DM281" s="149">
        <v>0</v>
      </c>
      <c r="DN281" s="149">
        <v>0</v>
      </c>
      <c r="DO281" s="149">
        <v>1</v>
      </c>
      <c r="DP281" s="149">
        <v>0</v>
      </c>
      <c r="DQ281" s="149" t="s">
        <v>150</v>
      </c>
      <c r="DR281" s="149" t="s">
        <v>158</v>
      </c>
      <c r="DS281" s="149" t="s">
        <v>7859</v>
      </c>
      <c r="DT281" s="149" t="s">
        <v>154</v>
      </c>
      <c r="DU281" s="149">
        <v>0</v>
      </c>
      <c r="DV281" s="149" t="s">
        <v>3005</v>
      </c>
      <c r="DW281" s="149" t="str">
        <f t="shared" si="210"/>
        <v>Y</v>
      </c>
      <c r="DX281" s="149" t="str">
        <f t="shared" si="211"/>
        <v/>
      </c>
      <c r="DY281" s="149" t="str">
        <f t="shared" si="212"/>
        <v>Y</v>
      </c>
      <c r="DZ281" s="149" t="str">
        <f t="shared" si="213"/>
        <v>N</v>
      </c>
      <c r="EA281" s="149" t="str">
        <f t="shared" si="214"/>
        <v>Yes</v>
      </c>
      <c r="EC281" s="149">
        <f t="shared" si="215"/>
        <v>2050</v>
      </c>
    </row>
    <row r="282" spans="1:133" s="149" customFormat="1" ht="16.5" customHeight="1">
      <c r="A282" s="149">
        <v>279</v>
      </c>
      <c r="B282" s="149">
        <v>230</v>
      </c>
      <c r="C282" s="150" t="s">
        <v>1719</v>
      </c>
      <c r="D282" s="149" t="s">
        <v>991</v>
      </c>
      <c r="E282" s="149" t="s">
        <v>735</v>
      </c>
      <c r="F282" s="149" t="s">
        <v>321</v>
      </c>
      <c r="G282" s="149" t="s">
        <v>246</v>
      </c>
      <c r="H282" s="168" t="s">
        <v>1720</v>
      </c>
      <c r="I282" s="149" t="s">
        <v>1721</v>
      </c>
      <c r="J282" s="149">
        <v>-0.493</v>
      </c>
      <c r="K282" s="149" t="s">
        <v>1722</v>
      </c>
      <c r="L282" s="149">
        <v>23000</v>
      </c>
      <c r="M282" s="150">
        <v>23</v>
      </c>
      <c r="N282" s="149" t="s">
        <v>154</v>
      </c>
      <c r="O282" s="149" t="s">
        <v>153</v>
      </c>
      <c r="P282" s="150" t="s">
        <v>153</v>
      </c>
      <c r="Q282" s="149" t="s">
        <v>150</v>
      </c>
      <c r="R282" s="149" t="s">
        <v>150</v>
      </c>
      <c r="S282" s="149" t="s">
        <v>151</v>
      </c>
      <c r="T282" s="149" t="s">
        <v>827</v>
      </c>
      <c r="U282" s="151">
        <v>2030</v>
      </c>
      <c r="V282" s="149" t="s">
        <v>153</v>
      </c>
      <c r="W282" s="149" t="s">
        <v>153</v>
      </c>
      <c r="X282" s="152" t="s">
        <v>153</v>
      </c>
      <c r="Y282" s="149" t="s">
        <v>153</v>
      </c>
      <c r="Z282" s="149" t="s">
        <v>153</v>
      </c>
      <c r="AA282" s="150"/>
      <c r="AC282" s="149" t="s">
        <v>281</v>
      </c>
      <c r="AD282" s="149" t="s">
        <v>240</v>
      </c>
      <c r="AE282" s="149" t="s">
        <v>157</v>
      </c>
      <c r="AF282" s="149" t="s">
        <v>157</v>
      </c>
      <c r="AG282" s="149" t="s">
        <v>157</v>
      </c>
      <c r="AH282" s="150" t="s">
        <v>218</v>
      </c>
      <c r="AJ282" s="149" t="s">
        <v>154</v>
      </c>
      <c r="AK282" s="170" t="s">
        <v>153</v>
      </c>
      <c r="AM282" s="268" t="s">
        <v>1723</v>
      </c>
      <c r="AN282" s="150" t="s">
        <v>1724</v>
      </c>
      <c r="AP282" s="149" t="s">
        <v>154</v>
      </c>
      <c r="AQ282" s="149" t="s">
        <v>153</v>
      </c>
      <c r="AR282" s="149" t="s">
        <v>153</v>
      </c>
      <c r="AU282" s="150"/>
      <c r="AV282" s="149" t="s">
        <v>168</v>
      </c>
      <c r="AW282" s="172" t="s">
        <v>171</v>
      </c>
      <c r="AX282" s="149" t="s">
        <v>158</v>
      </c>
      <c r="AY282" s="149" t="s">
        <v>150</v>
      </c>
      <c r="AZ282" s="149" t="s">
        <v>1725</v>
      </c>
      <c r="BA282" s="149">
        <v>2030</v>
      </c>
      <c r="BC282" s="150"/>
      <c r="BE282" s="173"/>
      <c r="BF282" s="150"/>
      <c r="BG282" s="283">
        <f t="shared" si="216"/>
        <v>0</v>
      </c>
      <c r="BH282" s="149">
        <f t="shared" si="217"/>
        <v>0</v>
      </c>
      <c r="BI282" s="149">
        <f t="shared" si="225"/>
        <v>0</v>
      </c>
      <c r="BJ282" s="280">
        <f t="shared" si="226"/>
        <v>0</v>
      </c>
      <c r="BK282" s="356">
        <f t="shared" si="218"/>
        <v>0</v>
      </c>
      <c r="BL282" s="149">
        <f t="shared" si="219"/>
        <v>1</v>
      </c>
      <c r="BM282" s="149">
        <f t="shared" si="227"/>
        <v>0</v>
      </c>
      <c r="BN282" s="278">
        <f t="shared" si="228"/>
        <v>1</v>
      </c>
      <c r="BO282" s="149">
        <f t="shared" si="220"/>
        <v>0</v>
      </c>
      <c r="BP282" s="149">
        <f t="shared" si="221"/>
        <v>0</v>
      </c>
      <c r="BQ282" s="149">
        <f t="shared" si="229"/>
        <v>0</v>
      </c>
      <c r="BR282" s="356">
        <f t="shared" si="222"/>
        <v>0</v>
      </c>
      <c r="BS282" s="149">
        <f t="shared" si="223"/>
        <v>0</v>
      </c>
      <c r="BT282" s="149">
        <f t="shared" si="230"/>
        <v>0</v>
      </c>
      <c r="BU282" s="356">
        <f t="shared" si="197"/>
        <v>0</v>
      </c>
      <c r="BV282" s="149">
        <f t="shared" si="198"/>
        <v>0</v>
      </c>
      <c r="BW282" s="113">
        <f t="shared" si="199"/>
        <v>0</v>
      </c>
      <c r="BX282" s="248">
        <f t="shared" si="200"/>
        <v>0</v>
      </c>
      <c r="BY282" s="175">
        <f t="shared" si="201"/>
        <v>0</v>
      </c>
      <c r="BZ282" s="356">
        <f t="shared" si="231"/>
        <v>0</v>
      </c>
      <c r="CA282" s="149">
        <f t="shared" si="232"/>
        <v>0</v>
      </c>
      <c r="CB282" s="149">
        <f t="shared" si="233"/>
        <v>0</v>
      </c>
      <c r="CC282" s="276">
        <f t="shared" si="234"/>
        <v>0</v>
      </c>
      <c r="CD282" s="248">
        <f t="shared" si="235"/>
        <v>0</v>
      </c>
      <c r="CE282" s="274">
        <f t="shared" si="224"/>
        <v>0</v>
      </c>
      <c r="CF282" s="356">
        <f t="shared" si="236"/>
        <v>0</v>
      </c>
      <c r="CG282" s="149">
        <f t="shared" si="237"/>
        <v>1</v>
      </c>
      <c r="CH282" s="150">
        <f t="shared" si="238"/>
        <v>0</v>
      </c>
      <c r="CI282" s="149">
        <f t="shared" si="202"/>
        <v>0</v>
      </c>
      <c r="CJ282" s="149">
        <f t="shared" si="203"/>
        <v>1</v>
      </c>
      <c r="CK282" s="149">
        <f t="shared" si="204"/>
        <v>0</v>
      </c>
      <c r="CL282" s="149">
        <f t="shared" si="205"/>
        <v>1</v>
      </c>
      <c r="CM282" s="149">
        <f t="shared" si="206"/>
        <v>1</v>
      </c>
      <c r="CN282" s="283">
        <f t="shared" si="239"/>
        <v>0</v>
      </c>
      <c r="CO282" s="149">
        <f t="shared" si="240"/>
        <v>0</v>
      </c>
      <c r="CP282" s="149">
        <f t="shared" si="241"/>
        <v>1</v>
      </c>
      <c r="CQ282" s="283">
        <f t="shared" si="207"/>
        <v>1</v>
      </c>
      <c r="CR282" s="149" t="str">
        <f t="shared" si="208"/>
        <v xml:space="preserve"> </v>
      </c>
      <c r="CS282" s="149">
        <f t="shared" si="209"/>
        <v>0</v>
      </c>
      <c r="CT282" s="149">
        <v>0</v>
      </c>
      <c r="CU282" s="149">
        <v>0</v>
      </c>
      <c r="CV282" s="149">
        <v>0</v>
      </c>
      <c r="CW282" s="149">
        <v>0</v>
      </c>
      <c r="CX282" s="149">
        <v>0</v>
      </c>
      <c r="CY282" s="149">
        <v>0</v>
      </c>
      <c r="CZ282" s="149">
        <v>0</v>
      </c>
      <c r="DA282" s="149">
        <v>0</v>
      </c>
      <c r="DB282" s="149">
        <v>0</v>
      </c>
      <c r="DC282" s="149">
        <v>1</v>
      </c>
      <c r="DD282" s="149">
        <v>0</v>
      </c>
      <c r="DE282" s="149">
        <v>1</v>
      </c>
      <c r="DF282" s="149">
        <v>0</v>
      </c>
      <c r="DG282" s="149">
        <v>0</v>
      </c>
      <c r="DH282" s="149">
        <v>0</v>
      </c>
      <c r="DI282" s="149">
        <v>0</v>
      </c>
      <c r="DJ282" s="149">
        <v>0</v>
      </c>
      <c r="DK282" s="149">
        <v>0</v>
      </c>
      <c r="DL282" s="149">
        <v>0</v>
      </c>
      <c r="DM282" s="149">
        <v>0</v>
      </c>
      <c r="DN282" s="149">
        <v>0</v>
      </c>
      <c r="DO282" s="149">
        <v>1</v>
      </c>
      <c r="DP282" s="149">
        <v>0</v>
      </c>
      <c r="DQ282" s="149" t="e">
        <v>#N/A</v>
      </c>
      <c r="DR282" s="149" t="e">
        <v>#N/A</v>
      </c>
      <c r="DS282" s="149" t="e">
        <v>#N/A</v>
      </c>
      <c r="DT282" s="149" t="e">
        <v>#N/A</v>
      </c>
      <c r="DU282" s="149" t="e">
        <v>#N/A</v>
      </c>
      <c r="DV282" s="149" t="e">
        <v>#N/A</v>
      </c>
      <c r="DW282" s="149" t="str">
        <f t="shared" si="210"/>
        <v>Y</v>
      </c>
      <c r="DX282" s="149" t="str">
        <f t="shared" si="211"/>
        <v/>
      </c>
      <c r="DY282" s="149" t="str">
        <f t="shared" si="212"/>
        <v>N</v>
      </c>
      <c r="DZ282" s="149" t="str">
        <f t="shared" si="213"/>
        <v>N</v>
      </c>
      <c r="EA282" s="149" t="str">
        <f t="shared" si="214"/>
        <v>Not Specified</v>
      </c>
      <c r="EC282" s="149">
        <f t="shared" si="215"/>
        <v>0</v>
      </c>
    </row>
    <row r="283" spans="1:133" s="149" customFormat="1" ht="16.5" customHeight="1">
      <c r="A283" s="149">
        <v>280</v>
      </c>
      <c r="B283" s="149">
        <v>261</v>
      </c>
      <c r="C283" s="150" t="s">
        <v>1726</v>
      </c>
      <c r="D283" s="149" t="s">
        <v>1727</v>
      </c>
      <c r="E283" s="149" t="s">
        <v>214</v>
      </c>
      <c r="F283" s="149" t="s">
        <v>145</v>
      </c>
      <c r="G283" s="149" t="s">
        <v>146</v>
      </c>
      <c r="H283" s="168" t="s">
        <v>1728</v>
      </c>
      <c r="I283" s="149" t="s">
        <v>1729</v>
      </c>
      <c r="J283" s="149">
        <v>-12.105</v>
      </c>
      <c r="K283" s="149" t="s">
        <v>1730</v>
      </c>
      <c r="L283" s="149">
        <v>108900</v>
      </c>
      <c r="M283" s="150">
        <v>31</v>
      </c>
      <c r="N283" s="149" t="s">
        <v>150</v>
      </c>
      <c r="O283" s="149">
        <v>2020</v>
      </c>
      <c r="P283" s="150">
        <v>2030</v>
      </c>
      <c r="Q283" s="149" t="s">
        <v>154</v>
      </c>
      <c r="R283" s="149" t="s">
        <v>154</v>
      </c>
      <c r="S283" s="149" t="s">
        <v>153</v>
      </c>
      <c r="T283" s="149" t="s">
        <v>153</v>
      </c>
      <c r="U283" s="151" t="s">
        <v>153</v>
      </c>
      <c r="V283" s="149" t="s">
        <v>153</v>
      </c>
      <c r="W283" s="149" t="s">
        <v>153</v>
      </c>
      <c r="X283" s="152" t="s">
        <v>153</v>
      </c>
      <c r="Y283" s="149" t="s">
        <v>153</v>
      </c>
      <c r="Z283" s="149" t="s">
        <v>153</v>
      </c>
      <c r="AA283" s="150"/>
      <c r="AC283" s="149" t="s">
        <v>167</v>
      </c>
      <c r="AD283" s="149" t="s">
        <v>6</v>
      </c>
      <c r="AE283" s="149" t="s">
        <v>157</v>
      </c>
      <c r="AF283" s="149" t="s">
        <v>157</v>
      </c>
      <c r="AG283" s="149" t="s">
        <v>169</v>
      </c>
      <c r="AH283" s="150" t="s">
        <v>159</v>
      </c>
      <c r="AJ283" s="149" t="s">
        <v>154</v>
      </c>
      <c r="AK283" s="170" t="s">
        <v>153</v>
      </c>
      <c r="AN283" s="150"/>
      <c r="AO283" s="149" t="s">
        <v>160</v>
      </c>
      <c r="AP283" s="149" t="s">
        <v>150</v>
      </c>
      <c r="AQ283" s="149" t="s">
        <v>159</v>
      </c>
      <c r="AR283" s="149" t="s">
        <v>1731</v>
      </c>
      <c r="AS283" s="149">
        <v>2040</v>
      </c>
      <c r="AU283" s="150"/>
      <c r="AV283" s="149" t="s">
        <v>157</v>
      </c>
      <c r="AW283" s="172" t="s">
        <v>312</v>
      </c>
      <c r="AX283" s="149" t="s">
        <v>158</v>
      </c>
      <c r="AY283" s="149" t="s">
        <v>154</v>
      </c>
      <c r="AZ283" s="149" t="s">
        <v>153</v>
      </c>
      <c r="BA283" s="149" t="s">
        <v>153</v>
      </c>
      <c r="BC283" s="150"/>
      <c r="BE283" s="173"/>
      <c r="BF283" s="150"/>
      <c r="BG283" s="283">
        <f t="shared" si="216"/>
        <v>0</v>
      </c>
      <c r="BH283" s="149">
        <f t="shared" si="217"/>
        <v>1</v>
      </c>
      <c r="BI283" s="149">
        <f t="shared" si="225"/>
        <v>0</v>
      </c>
      <c r="BJ283" s="280">
        <f t="shared" si="226"/>
        <v>1</v>
      </c>
      <c r="BK283" s="356">
        <f t="shared" si="218"/>
        <v>0</v>
      </c>
      <c r="BL283" s="149">
        <f t="shared" si="219"/>
        <v>0</v>
      </c>
      <c r="BM283" s="149">
        <f t="shared" si="227"/>
        <v>0</v>
      </c>
      <c r="BN283" s="278">
        <f t="shared" si="228"/>
        <v>0</v>
      </c>
      <c r="BO283" s="149">
        <f t="shared" si="220"/>
        <v>0</v>
      </c>
      <c r="BP283" s="149">
        <f t="shared" si="221"/>
        <v>0</v>
      </c>
      <c r="BQ283" s="149">
        <f t="shared" si="229"/>
        <v>0</v>
      </c>
      <c r="BR283" s="356">
        <f t="shared" si="222"/>
        <v>0</v>
      </c>
      <c r="BS283" s="149">
        <f t="shared" si="223"/>
        <v>0</v>
      </c>
      <c r="BT283" s="149">
        <f t="shared" si="230"/>
        <v>1</v>
      </c>
      <c r="BU283" s="356">
        <f t="shared" si="197"/>
        <v>0</v>
      </c>
      <c r="BV283" s="149">
        <f t="shared" si="198"/>
        <v>0</v>
      </c>
      <c r="BW283" s="113">
        <f t="shared" si="199"/>
        <v>0</v>
      </c>
      <c r="BX283" s="248">
        <f t="shared" si="200"/>
        <v>0</v>
      </c>
      <c r="BY283" s="175">
        <f t="shared" si="201"/>
        <v>0</v>
      </c>
      <c r="BZ283" s="356">
        <f t="shared" si="231"/>
        <v>0</v>
      </c>
      <c r="CA283" s="149">
        <f t="shared" si="232"/>
        <v>0</v>
      </c>
      <c r="CB283" s="149">
        <f t="shared" si="233"/>
        <v>1</v>
      </c>
      <c r="CC283" s="276">
        <f t="shared" si="234"/>
        <v>1</v>
      </c>
      <c r="CD283" s="248">
        <f t="shared" si="235"/>
        <v>1</v>
      </c>
      <c r="CE283" s="274">
        <f t="shared" si="224"/>
        <v>1</v>
      </c>
      <c r="CF283" s="356">
        <f t="shared" si="236"/>
        <v>0</v>
      </c>
      <c r="CG283" s="149">
        <f t="shared" si="237"/>
        <v>0</v>
      </c>
      <c r="CH283" s="150">
        <f t="shared" si="238"/>
        <v>0</v>
      </c>
      <c r="CI283" s="149">
        <f t="shared" si="202"/>
        <v>0</v>
      </c>
      <c r="CJ283" s="149">
        <f t="shared" si="203"/>
        <v>1</v>
      </c>
      <c r="CK283" s="149">
        <f t="shared" si="204"/>
        <v>1</v>
      </c>
      <c r="CL283" s="149">
        <f t="shared" si="205"/>
        <v>2</v>
      </c>
      <c r="CM283" s="149">
        <f t="shared" si="206"/>
        <v>1</v>
      </c>
      <c r="CN283" s="283">
        <f t="shared" si="239"/>
        <v>1</v>
      </c>
      <c r="CO283" s="149">
        <f t="shared" si="240"/>
        <v>0</v>
      </c>
      <c r="CP283" s="149">
        <f t="shared" si="241"/>
        <v>0</v>
      </c>
      <c r="CQ283" s="283" t="str">
        <f t="shared" si="207"/>
        <v/>
      </c>
      <c r="CR283" s="149" t="str">
        <f t="shared" si="208"/>
        <v xml:space="preserve"> 2040</v>
      </c>
      <c r="CS283" s="149">
        <f t="shared" si="209"/>
        <v>2040</v>
      </c>
      <c r="CT283" s="149">
        <v>0</v>
      </c>
      <c r="CU283" s="149">
        <v>0</v>
      </c>
      <c r="CV283" s="149">
        <v>0</v>
      </c>
      <c r="CW283" s="149">
        <v>0</v>
      </c>
      <c r="CX283" s="149">
        <v>0</v>
      </c>
      <c r="CY283" s="149">
        <v>0</v>
      </c>
      <c r="CZ283" s="149">
        <v>1</v>
      </c>
      <c r="DA283" s="149">
        <v>1</v>
      </c>
      <c r="DB283" s="149">
        <v>0</v>
      </c>
      <c r="DC283" s="149">
        <v>0</v>
      </c>
      <c r="DD283" s="149">
        <v>0</v>
      </c>
      <c r="DE283" s="149">
        <v>0</v>
      </c>
      <c r="DF283" s="149">
        <v>0</v>
      </c>
      <c r="DG283" s="149">
        <v>1</v>
      </c>
      <c r="DH283" s="149">
        <v>0</v>
      </c>
      <c r="DI283" s="149">
        <v>1</v>
      </c>
      <c r="DJ283" s="149">
        <v>1</v>
      </c>
      <c r="DK283" s="149">
        <v>0</v>
      </c>
      <c r="DL283" s="149">
        <v>1</v>
      </c>
      <c r="DM283" s="149">
        <v>1</v>
      </c>
      <c r="DN283" s="149">
        <v>0</v>
      </c>
      <c r="DO283" s="149">
        <v>1</v>
      </c>
      <c r="DP283" s="149">
        <v>0</v>
      </c>
      <c r="DQ283" s="149" t="s">
        <v>154</v>
      </c>
      <c r="DR283" s="149">
        <v>0</v>
      </c>
      <c r="DS283" s="149" t="s">
        <v>160</v>
      </c>
      <c r="DT283" s="149" t="s">
        <v>154</v>
      </c>
      <c r="DU283" s="149">
        <v>0</v>
      </c>
      <c r="DV283" s="149" t="s">
        <v>150</v>
      </c>
      <c r="DW283" s="149" t="str">
        <f t="shared" si="210"/>
        <v>N</v>
      </c>
      <c r="DX283" s="149" t="str">
        <f t="shared" si="211"/>
        <v/>
      </c>
      <c r="DY283" s="149" t="str">
        <f t="shared" si="212"/>
        <v>Y</v>
      </c>
      <c r="DZ283" s="149" t="str">
        <f t="shared" si="213"/>
        <v>N</v>
      </c>
      <c r="EA283" s="149" t="str">
        <f t="shared" si="214"/>
        <v>Yes</v>
      </c>
      <c r="EC283" s="149">
        <f t="shared" si="215"/>
        <v>2040</v>
      </c>
    </row>
    <row r="284" spans="1:133" s="149" customFormat="1" ht="16.5" customHeight="1">
      <c r="A284" s="149">
        <v>281</v>
      </c>
      <c r="B284" s="149">
        <v>275</v>
      </c>
      <c r="C284" s="150" t="s">
        <v>1732</v>
      </c>
      <c r="D284" s="149" t="s">
        <v>192</v>
      </c>
      <c r="E284" s="149" t="s">
        <v>193</v>
      </c>
      <c r="F284" s="149" t="s">
        <v>264</v>
      </c>
      <c r="G284" s="149" t="s">
        <v>176</v>
      </c>
      <c r="H284" s="168" t="s">
        <v>1733</v>
      </c>
      <c r="I284" s="149" t="s">
        <v>1734</v>
      </c>
      <c r="J284" s="149">
        <v>-0.568</v>
      </c>
      <c r="K284" s="149" t="s">
        <v>1735</v>
      </c>
      <c r="L284" s="149">
        <v>16449</v>
      </c>
      <c r="M284" s="150">
        <v>31</v>
      </c>
      <c r="N284" s="149" t="s">
        <v>154</v>
      </c>
      <c r="O284" s="149" t="s">
        <v>153</v>
      </c>
      <c r="P284" s="150" t="s">
        <v>153</v>
      </c>
      <c r="Q284" s="149" t="s">
        <v>154</v>
      </c>
      <c r="R284" s="149" t="s">
        <v>154</v>
      </c>
      <c r="S284" s="149" t="s">
        <v>153</v>
      </c>
      <c r="T284" s="149" t="s">
        <v>153</v>
      </c>
      <c r="U284" s="151" t="s">
        <v>153</v>
      </c>
      <c r="V284" s="149" t="s">
        <v>153</v>
      </c>
      <c r="W284" s="149" t="s">
        <v>153</v>
      </c>
      <c r="X284" s="152" t="s">
        <v>153</v>
      </c>
      <c r="Y284" s="149" t="s">
        <v>153</v>
      </c>
      <c r="Z284" s="149" t="s">
        <v>153</v>
      </c>
      <c r="AA284" s="150"/>
      <c r="AC284" s="149" t="s">
        <v>202</v>
      </c>
      <c r="AD284" s="149" t="s">
        <v>5</v>
      </c>
      <c r="AE284" s="149" t="s">
        <v>157</v>
      </c>
      <c r="AF284" s="149" t="s">
        <v>157</v>
      </c>
      <c r="AG284" s="149" t="s">
        <v>169</v>
      </c>
      <c r="AH284" s="150" t="s">
        <v>159</v>
      </c>
      <c r="AI284" s="149" t="s">
        <v>160</v>
      </c>
      <c r="AJ284" s="149" t="s">
        <v>150</v>
      </c>
      <c r="AK284" s="170" t="s">
        <v>1736</v>
      </c>
      <c r="AL284" s="149">
        <v>2050</v>
      </c>
      <c r="AN284" s="150"/>
      <c r="AP284" s="149" t="s">
        <v>154</v>
      </c>
      <c r="AQ284" s="149" t="s">
        <v>153</v>
      </c>
      <c r="AR284" s="149" t="s">
        <v>153</v>
      </c>
      <c r="AU284" s="150"/>
      <c r="AV284" s="149" t="s">
        <v>168</v>
      </c>
      <c r="AW284" s="172" t="s">
        <v>312</v>
      </c>
      <c r="AX284" s="149" t="s">
        <v>158</v>
      </c>
      <c r="AY284" s="149" t="s">
        <v>154</v>
      </c>
      <c r="AZ284" s="149" t="s">
        <v>153</v>
      </c>
      <c r="BA284" s="149" t="s">
        <v>153</v>
      </c>
      <c r="BC284" s="150"/>
      <c r="BE284" s="173"/>
      <c r="BF284" s="150"/>
      <c r="BG284" s="283">
        <f t="shared" si="216"/>
        <v>0</v>
      </c>
      <c r="BH284" s="149">
        <f t="shared" si="217"/>
        <v>0</v>
      </c>
      <c r="BI284" s="149">
        <f t="shared" si="225"/>
        <v>0</v>
      </c>
      <c r="BJ284" s="280">
        <f t="shared" si="226"/>
        <v>0</v>
      </c>
      <c r="BK284" s="356">
        <f t="shared" si="218"/>
        <v>0</v>
      </c>
      <c r="BL284" s="149">
        <f t="shared" si="219"/>
        <v>0</v>
      </c>
      <c r="BM284" s="149">
        <f t="shared" si="227"/>
        <v>0</v>
      </c>
      <c r="BN284" s="278">
        <f t="shared" si="228"/>
        <v>0</v>
      </c>
      <c r="BO284" s="149">
        <f t="shared" si="220"/>
        <v>0</v>
      </c>
      <c r="BP284" s="149">
        <f t="shared" si="221"/>
        <v>0</v>
      </c>
      <c r="BQ284" s="149">
        <f t="shared" si="229"/>
        <v>0</v>
      </c>
      <c r="BR284" s="356">
        <f t="shared" si="222"/>
        <v>0</v>
      </c>
      <c r="BS284" s="149">
        <f t="shared" si="223"/>
        <v>0</v>
      </c>
      <c r="BT284" s="149">
        <f t="shared" si="230"/>
        <v>0</v>
      </c>
      <c r="BU284" s="356">
        <f t="shared" si="197"/>
        <v>0</v>
      </c>
      <c r="BV284" s="149">
        <f t="shared" si="198"/>
        <v>0</v>
      </c>
      <c r="BW284" s="113">
        <f t="shared" si="199"/>
        <v>1</v>
      </c>
      <c r="BX284" s="248">
        <f t="shared" si="200"/>
        <v>0</v>
      </c>
      <c r="BY284" s="175">
        <f t="shared" si="201"/>
        <v>1</v>
      </c>
      <c r="BZ284" s="356">
        <f t="shared" si="231"/>
        <v>0</v>
      </c>
      <c r="CA284" s="149">
        <f t="shared" si="232"/>
        <v>0</v>
      </c>
      <c r="CB284" s="149">
        <f t="shared" si="233"/>
        <v>0</v>
      </c>
      <c r="CC284" s="276">
        <f t="shared" si="234"/>
        <v>0</v>
      </c>
      <c r="CD284" s="248">
        <f t="shared" si="235"/>
        <v>0</v>
      </c>
      <c r="CE284" s="274">
        <f t="shared" si="224"/>
        <v>1</v>
      </c>
      <c r="CF284" s="356">
        <f t="shared" si="236"/>
        <v>0</v>
      </c>
      <c r="CG284" s="149">
        <f t="shared" si="237"/>
        <v>0</v>
      </c>
      <c r="CH284" s="150">
        <f t="shared" si="238"/>
        <v>0</v>
      </c>
      <c r="CI284" s="149">
        <f t="shared" si="202"/>
        <v>0</v>
      </c>
      <c r="CJ284" s="149">
        <f t="shared" si="203"/>
        <v>0</v>
      </c>
      <c r="CK284" s="149">
        <f t="shared" si="204"/>
        <v>1</v>
      </c>
      <c r="CL284" s="149">
        <f t="shared" si="205"/>
        <v>1</v>
      </c>
      <c r="CM284" s="149">
        <f t="shared" si="206"/>
        <v>1</v>
      </c>
      <c r="CN284" s="283">
        <f t="shared" si="239"/>
        <v>0</v>
      </c>
      <c r="CO284" s="149">
        <f t="shared" si="240"/>
        <v>0</v>
      </c>
      <c r="CP284" s="149">
        <f t="shared" si="241"/>
        <v>1</v>
      </c>
      <c r="CQ284" s="283" t="str">
        <f t="shared" si="207"/>
        <v/>
      </c>
      <c r="CR284" s="149" t="str">
        <f t="shared" si="208"/>
        <v xml:space="preserve"> </v>
      </c>
      <c r="CS284" s="149">
        <f t="shared" si="209"/>
        <v>0</v>
      </c>
      <c r="CT284" s="149">
        <v>0</v>
      </c>
      <c r="CU284" s="149">
        <v>0</v>
      </c>
      <c r="CV284" s="149">
        <v>1</v>
      </c>
      <c r="CW284" s="149">
        <v>1</v>
      </c>
      <c r="CX284" s="149">
        <v>0</v>
      </c>
      <c r="CY284" s="149">
        <v>0</v>
      </c>
      <c r="CZ284" s="149">
        <v>0</v>
      </c>
      <c r="DA284" s="149">
        <v>0</v>
      </c>
      <c r="DB284" s="149">
        <v>0</v>
      </c>
      <c r="DC284" s="149">
        <v>0</v>
      </c>
      <c r="DD284" s="149">
        <v>0</v>
      </c>
      <c r="DE284" s="149">
        <v>0</v>
      </c>
      <c r="DF284" s="149">
        <v>0</v>
      </c>
      <c r="DG284" s="149">
        <v>0</v>
      </c>
      <c r="DH284" s="149">
        <v>0</v>
      </c>
      <c r="DI284" s="149">
        <v>0</v>
      </c>
      <c r="DJ284" s="149">
        <v>1</v>
      </c>
      <c r="DK284" s="149">
        <v>0</v>
      </c>
      <c r="DL284" s="149">
        <v>1</v>
      </c>
      <c r="DM284" s="149">
        <v>1</v>
      </c>
      <c r="DN284" s="149">
        <v>0</v>
      </c>
      <c r="DO284" s="149">
        <v>1</v>
      </c>
      <c r="DP284" s="149">
        <v>0</v>
      </c>
      <c r="DQ284" s="149" t="s">
        <v>154</v>
      </c>
      <c r="DR284" s="149">
        <v>0</v>
      </c>
      <c r="DS284" s="149" t="s">
        <v>7858</v>
      </c>
      <c r="DT284" s="149" t="s">
        <v>7859</v>
      </c>
      <c r="DU284" s="149" t="s">
        <v>150</v>
      </c>
      <c r="DV284" s="149">
        <v>0</v>
      </c>
      <c r="DW284" s="149" t="str">
        <f t="shared" si="210"/>
        <v>N</v>
      </c>
      <c r="DX284" s="149" t="str">
        <f t="shared" si="211"/>
        <v/>
      </c>
      <c r="DY284" s="149" t="str">
        <f t="shared" si="212"/>
        <v>N</v>
      </c>
      <c r="DZ284" s="149" t="str">
        <f t="shared" si="213"/>
        <v>Y</v>
      </c>
      <c r="EA284" s="149" t="str">
        <f t="shared" si="214"/>
        <v>Not Specified</v>
      </c>
      <c r="EC284" s="149">
        <f t="shared" si="215"/>
        <v>0</v>
      </c>
    </row>
    <row r="285" spans="1:133" s="149" customFormat="1" ht="16.5" customHeight="1">
      <c r="A285" s="149">
        <v>282</v>
      </c>
      <c r="B285" s="149">
        <v>299</v>
      </c>
      <c r="C285" s="150" t="s">
        <v>1737</v>
      </c>
      <c r="D285" s="149" t="s">
        <v>306</v>
      </c>
      <c r="E285" s="149" t="s">
        <v>214</v>
      </c>
      <c r="F285" s="149" t="s">
        <v>145</v>
      </c>
      <c r="G285" s="149" t="s">
        <v>146</v>
      </c>
      <c r="H285" s="168" t="s">
        <v>1738</v>
      </c>
      <c r="I285" s="149" t="s">
        <v>1739</v>
      </c>
      <c r="J285" s="149">
        <v>0.231</v>
      </c>
      <c r="K285" s="149" t="s">
        <v>1740</v>
      </c>
      <c r="L285" s="149">
        <v>159000</v>
      </c>
      <c r="M285" s="150">
        <v>19</v>
      </c>
      <c r="N285" s="149" t="s">
        <v>154</v>
      </c>
      <c r="O285" s="149" t="s">
        <v>153</v>
      </c>
      <c r="P285" s="150" t="s">
        <v>153</v>
      </c>
      <c r="Q285" s="149" t="s">
        <v>154</v>
      </c>
      <c r="R285" s="149" t="s">
        <v>154</v>
      </c>
      <c r="S285" s="149" t="s">
        <v>153</v>
      </c>
      <c r="T285" s="149" t="s">
        <v>153</v>
      </c>
      <c r="U285" s="151" t="s">
        <v>153</v>
      </c>
      <c r="V285" s="149" t="s">
        <v>153</v>
      </c>
      <c r="W285" s="149" t="s">
        <v>153</v>
      </c>
      <c r="X285" s="152" t="s">
        <v>153</v>
      </c>
      <c r="Y285" s="149" t="s">
        <v>153</v>
      </c>
      <c r="Z285" s="149" t="s">
        <v>153</v>
      </c>
      <c r="AA285" s="150"/>
      <c r="AC285" s="149" t="s">
        <v>167</v>
      </c>
      <c r="AD285" s="149" t="s">
        <v>6</v>
      </c>
      <c r="AE285" s="149" t="s">
        <v>157</v>
      </c>
      <c r="AF285" s="149" t="s">
        <v>157</v>
      </c>
      <c r="AG285" s="149" t="s">
        <v>157</v>
      </c>
      <c r="AH285" s="150" t="s">
        <v>218</v>
      </c>
      <c r="AJ285" s="149" t="s">
        <v>154</v>
      </c>
      <c r="AK285" s="170" t="s">
        <v>153</v>
      </c>
      <c r="AN285" s="150"/>
      <c r="AO285" s="149" t="s">
        <v>219</v>
      </c>
      <c r="AP285" s="149" t="s">
        <v>150</v>
      </c>
      <c r="AQ285" s="149" t="s">
        <v>218</v>
      </c>
      <c r="AR285" s="149" t="s">
        <v>1741</v>
      </c>
      <c r="AS285" s="149">
        <v>2050</v>
      </c>
      <c r="AU285" s="150"/>
      <c r="AV285" s="149" t="s">
        <v>168</v>
      </c>
      <c r="AW285" s="172" t="s">
        <v>168</v>
      </c>
      <c r="AX285" s="149" t="s">
        <v>158</v>
      </c>
      <c r="AY285" s="149" t="s">
        <v>154</v>
      </c>
      <c r="AZ285" s="149" t="s">
        <v>153</v>
      </c>
      <c r="BA285" s="149" t="s">
        <v>153</v>
      </c>
      <c r="BC285" s="150"/>
      <c r="BE285" s="173"/>
      <c r="BF285" s="150"/>
      <c r="BG285" s="283">
        <f t="shared" si="216"/>
        <v>0</v>
      </c>
      <c r="BH285" s="149">
        <f t="shared" si="217"/>
        <v>0</v>
      </c>
      <c r="BI285" s="149">
        <f t="shared" si="225"/>
        <v>0</v>
      </c>
      <c r="BJ285" s="280">
        <f t="shared" si="226"/>
        <v>0</v>
      </c>
      <c r="BK285" s="356">
        <f t="shared" si="218"/>
        <v>0</v>
      </c>
      <c r="BL285" s="149">
        <f t="shared" si="219"/>
        <v>0</v>
      </c>
      <c r="BM285" s="149">
        <f t="shared" si="227"/>
        <v>0</v>
      </c>
      <c r="BN285" s="278">
        <f t="shared" si="228"/>
        <v>0</v>
      </c>
      <c r="BO285" s="149">
        <f t="shared" si="220"/>
        <v>0</v>
      </c>
      <c r="BP285" s="149">
        <f t="shared" si="221"/>
        <v>0</v>
      </c>
      <c r="BQ285" s="149">
        <f t="shared" si="229"/>
        <v>0</v>
      </c>
      <c r="BR285" s="356">
        <f t="shared" si="222"/>
        <v>0</v>
      </c>
      <c r="BS285" s="149">
        <f t="shared" si="223"/>
        <v>0</v>
      </c>
      <c r="BT285" s="149">
        <f t="shared" si="230"/>
        <v>1</v>
      </c>
      <c r="BU285" s="356">
        <f t="shared" si="197"/>
        <v>0</v>
      </c>
      <c r="BV285" s="149">
        <f t="shared" si="198"/>
        <v>0</v>
      </c>
      <c r="BW285" s="113">
        <f t="shared" si="199"/>
        <v>0</v>
      </c>
      <c r="BX285" s="248">
        <f t="shared" si="200"/>
        <v>0</v>
      </c>
      <c r="BY285" s="175">
        <f t="shared" si="201"/>
        <v>0</v>
      </c>
      <c r="BZ285" s="356">
        <f t="shared" si="231"/>
        <v>0</v>
      </c>
      <c r="CA285" s="149">
        <f t="shared" si="232"/>
        <v>0</v>
      </c>
      <c r="CB285" s="149">
        <f t="shared" si="233"/>
        <v>1</v>
      </c>
      <c r="CC285" s="276">
        <f t="shared" si="234"/>
        <v>1</v>
      </c>
      <c r="CD285" s="248">
        <f t="shared" si="235"/>
        <v>1</v>
      </c>
      <c r="CE285" s="274">
        <f t="shared" si="224"/>
        <v>1</v>
      </c>
      <c r="CF285" s="356">
        <f t="shared" si="236"/>
        <v>0</v>
      </c>
      <c r="CG285" s="149">
        <f t="shared" si="237"/>
        <v>0</v>
      </c>
      <c r="CH285" s="150">
        <f t="shared" si="238"/>
        <v>0</v>
      </c>
      <c r="CI285" s="149">
        <f t="shared" si="202"/>
        <v>0</v>
      </c>
      <c r="CJ285" s="149">
        <f t="shared" si="203"/>
        <v>0</v>
      </c>
      <c r="CK285" s="149">
        <f t="shared" si="204"/>
        <v>1</v>
      </c>
      <c r="CL285" s="149">
        <f t="shared" si="205"/>
        <v>1</v>
      </c>
      <c r="CM285" s="149">
        <f t="shared" si="206"/>
        <v>1</v>
      </c>
      <c r="CN285" s="283">
        <f t="shared" si="239"/>
        <v>0</v>
      </c>
      <c r="CO285" s="149">
        <f t="shared" si="240"/>
        <v>0</v>
      </c>
      <c r="CP285" s="149">
        <f t="shared" si="241"/>
        <v>1</v>
      </c>
      <c r="CQ285" s="283" t="str">
        <f t="shared" si="207"/>
        <v/>
      </c>
      <c r="CR285" s="149" t="str">
        <f t="shared" si="208"/>
        <v xml:space="preserve"> 2050</v>
      </c>
      <c r="CS285" s="149">
        <f t="shared" si="209"/>
        <v>2050</v>
      </c>
      <c r="CT285" s="149">
        <v>0</v>
      </c>
      <c r="CU285" s="149">
        <v>0</v>
      </c>
      <c r="CV285" s="149">
        <v>0</v>
      </c>
      <c r="CW285" s="149">
        <v>0</v>
      </c>
      <c r="CX285" s="149">
        <v>0</v>
      </c>
      <c r="CY285" s="149">
        <v>0</v>
      </c>
      <c r="CZ285" s="149">
        <v>1</v>
      </c>
      <c r="DA285" s="149">
        <v>1</v>
      </c>
      <c r="DB285" s="149">
        <v>0</v>
      </c>
      <c r="DC285" s="149">
        <v>0</v>
      </c>
      <c r="DD285" s="149">
        <v>0</v>
      </c>
      <c r="DE285" s="149">
        <v>0</v>
      </c>
      <c r="DF285" s="149">
        <v>0</v>
      </c>
      <c r="DG285" s="149">
        <v>0</v>
      </c>
      <c r="DH285" s="149">
        <v>0</v>
      </c>
      <c r="DI285" s="149">
        <v>0</v>
      </c>
      <c r="DJ285" s="149">
        <v>1</v>
      </c>
      <c r="DK285" s="149">
        <v>0</v>
      </c>
      <c r="DL285" s="149">
        <v>1</v>
      </c>
      <c r="DM285" s="149">
        <v>0</v>
      </c>
      <c r="DN285" s="149">
        <v>0</v>
      </c>
      <c r="DO285" s="149">
        <v>1</v>
      </c>
      <c r="DP285" s="149">
        <v>0</v>
      </c>
      <c r="DQ285" s="149" t="s">
        <v>154</v>
      </c>
      <c r="DR285" s="149">
        <v>0</v>
      </c>
      <c r="DS285" s="149" t="s">
        <v>7860</v>
      </c>
      <c r="DT285" s="149" t="s">
        <v>154</v>
      </c>
      <c r="DU285" s="149">
        <v>0</v>
      </c>
      <c r="DV285" s="149" t="s">
        <v>3005</v>
      </c>
      <c r="DW285" s="149" t="str">
        <f t="shared" si="210"/>
        <v>N</v>
      </c>
      <c r="DX285" s="149" t="str">
        <f t="shared" si="211"/>
        <v/>
      </c>
      <c r="DY285" s="149" t="str">
        <f t="shared" si="212"/>
        <v>Y</v>
      </c>
      <c r="DZ285" s="149" t="str">
        <f t="shared" si="213"/>
        <v>N</v>
      </c>
      <c r="EA285" s="149" t="str">
        <f t="shared" si="214"/>
        <v>Not Specified</v>
      </c>
      <c r="EC285" s="149">
        <f t="shared" si="215"/>
        <v>2050</v>
      </c>
    </row>
    <row r="286" spans="1:133" s="149" customFormat="1" ht="16.5" customHeight="1">
      <c r="A286" s="149">
        <v>283</v>
      </c>
      <c r="B286" s="149">
        <v>271</v>
      </c>
      <c r="C286" s="150" t="s">
        <v>1742</v>
      </c>
      <c r="D286" s="149" t="s">
        <v>415</v>
      </c>
      <c r="E286" s="149" t="s">
        <v>244</v>
      </c>
      <c r="F286" s="149" t="s">
        <v>686</v>
      </c>
      <c r="G286" s="149" t="s">
        <v>176</v>
      </c>
      <c r="H286" s="168" t="s">
        <v>1743</v>
      </c>
      <c r="I286" s="149" t="s">
        <v>1744</v>
      </c>
      <c r="J286" s="149">
        <v>-0.132</v>
      </c>
      <c r="K286" s="149" t="s">
        <v>1745</v>
      </c>
      <c r="L286" s="149">
        <v>86259</v>
      </c>
      <c r="M286" s="150">
        <v>16</v>
      </c>
      <c r="N286" s="149" t="s">
        <v>150</v>
      </c>
      <c r="O286" s="149">
        <v>2016</v>
      </c>
      <c r="P286" s="150">
        <v>2030</v>
      </c>
      <c r="Q286" s="149" t="s">
        <v>150</v>
      </c>
      <c r="R286" s="149" t="s">
        <v>154</v>
      </c>
      <c r="S286" s="149" t="s">
        <v>155</v>
      </c>
      <c r="T286" s="149" t="s">
        <v>153</v>
      </c>
      <c r="U286" s="151" t="s">
        <v>153</v>
      </c>
      <c r="V286" s="149" t="s">
        <v>153</v>
      </c>
      <c r="W286" s="149" t="s">
        <v>153</v>
      </c>
      <c r="X286" s="152" t="s">
        <v>153</v>
      </c>
      <c r="Y286" s="149" t="s">
        <v>153</v>
      </c>
      <c r="Z286" s="149" t="s">
        <v>153</v>
      </c>
      <c r="AA286" s="150"/>
      <c r="AC286" s="149" t="s">
        <v>167</v>
      </c>
      <c r="AD286" s="149" t="s">
        <v>6</v>
      </c>
      <c r="AE286" s="149" t="s">
        <v>157</v>
      </c>
      <c r="AF286" s="149" t="s">
        <v>157</v>
      </c>
      <c r="AG286" s="149" t="s">
        <v>157</v>
      </c>
      <c r="AH286" s="150" t="s">
        <v>218</v>
      </c>
      <c r="AJ286" s="149" t="s">
        <v>154</v>
      </c>
      <c r="AK286" s="170" t="s">
        <v>153</v>
      </c>
      <c r="AN286" s="150"/>
      <c r="AO286" s="149" t="s">
        <v>219</v>
      </c>
      <c r="AP286" s="149" t="s">
        <v>150</v>
      </c>
      <c r="AQ286" s="149" t="s">
        <v>218</v>
      </c>
      <c r="AR286" s="149" t="s">
        <v>1746</v>
      </c>
      <c r="AS286" s="149">
        <v>2045</v>
      </c>
      <c r="AU286" s="150"/>
      <c r="AV286" s="149" t="s">
        <v>168</v>
      </c>
      <c r="AW286" s="172" t="s">
        <v>168</v>
      </c>
      <c r="AX286" s="149" t="s">
        <v>158</v>
      </c>
      <c r="AY286" s="149" t="s">
        <v>154</v>
      </c>
      <c r="AZ286" s="149" t="s">
        <v>153</v>
      </c>
      <c r="BA286" s="149" t="s">
        <v>153</v>
      </c>
      <c r="BC286" s="150"/>
      <c r="BE286" s="173"/>
      <c r="BF286" s="150"/>
      <c r="BG286" s="283">
        <f t="shared" si="216"/>
        <v>0</v>
      </c>
      <c r="BH286" s="149">
        <f t="shared" si="217"/>
        <v>1</v>
      </c>
      <c r="BI286" s="149">
        <f t="shared" si="225"/>
        <v>0</v>
      </c>
      <c r="BJ286" s="280">
        <f t="shared" si="226"/>
        <v>1</v>
      </c>
      <c r="BK286" s="356">
        <f t="shared" si="218"/>
        <v>0</v>
      </c>
      <c r="BL286" s="149">
        <f t="shared" si="219"/>
        <v>0</v>
      </c>
      <c r="BM286" s="149">
        <f t="shared" si="227"/>
        <v>0</v>
      </c>
      <c r="BN286" s="278">
        <f t="shared" si="228"/>
        <v>0</v>
      </c>
      <c r="BO286" s="149">
        <f t="shared" si="220"/>
        <v>0</v>
      </c>
      <c r="BP286" s="149">
        <f t="shared" si="221"/>
        <v>0</v>
      </c>
      <c r="BQ286" s="149">
        <f t="shared" si="229"/>
        <v>0</v>
      </c>
      <c r="BR286" s="356">
        <f t="shared" si="222"/>
        <v>0</v>
      </c>
      <c r="BS286" s="149">
        <f t="shared" si="223"/>
        <v>0</v>
      </c>
      <c r="BT286" s="149">
        <f t="shared" si="230"/>
        <v>1</v>
      </c>
      <c r="BU286" s="356">
        <f t="shared" si="197"/>
        <v>0</v>
      </c>
      <c r="BV286" s="149">
        <f t="shared" si="198"/>
        <v>0</v>
      </c>
      <c r="BW286" s="113">
        <f t="shared" si="199"/>
        <v>0</v>
      </c>
      <c r="BX286" s="248">
        <f t="shared" si="200"/>
        <v>0</v>
      </c>
      <c r="BY286" s="175">
        <f t="shared" si="201"/>
        <v>0</v>
      </c>
      <c r="BZ286" s="356">
        <f t="shared" si="231"/>
        <v>0</v>
      </c>
      <c r="CA286" s="149">
        <f t="shared" si="232"/>
        <v>0</v>
      </c>
      <c r="CB286" s="149">
        <f t="shared" si="233"/>
        <v>1</v>
      </c>
      <c r="CC286" s="276">
        <f t="shared" si="234"/>
        <v>1</v>
      </c>
      <c r="CD286" s="248">
        <f t="shared" si="235"/>
        <v>1</v>
      </c>
      <c r="CE286" s="274">
        <f t="shared" si="224"/>
        <v>1</v>
      </c>
      <c r="CF286" s="356">
        <f t="shared" si="236"/>
        <v>0</v>
      </c>
      <c r="CG286" s="149">
        <f t="shared" si="237"/>
        <v>0</v>
      </c>
      <c r="CH286" s="150">
        <f t="shared" si="238"/>
        <v>0</v>
      </c>
      <c r="CI286" s="149">
        <f t="shared" si="202"/>
        <v>0</v>
      </c>
      <c r="CJ286" s="149">
        <f t="shared" si="203"/>
        <v>1</v>
      </c>
      <c r="CK286" s="149">
        <f t="shared" si="204"/>
        <v>1</v>
      </c>
      <c r="CL286" s="149">
        <f t="shared" si="205"/>
        <v>2</v>
      </c>
      <c r="CM286" s="149">
        <f t="shared" si="206"/>
        <v>1</v>
      </c>
      <c r="CN286" s="283">
        <f t="shared" si="239"/>
        <v>0</v>
      </c>
      <c r="CO286" s="149">
        <f t="shared" si="240"/>
        <v>0</v>
      </c>
      <c r="CP286" s="149">
        <f t="shared" si="241"/>
        <v>1</v>
      </c>
      <c r="CQ286" s="283" t="str">
        <f t="shared" si="207"/>
        <v/>
      </c>
      <c r="CR286" s="149" t="str">
        <f t="shared" si="208"/>
        <v xml:space="preserve"> 2045</v>
      </c>
      <c r="CS286" s="149">
        <f t="shared" si="209"/>
        <v>2045</v>
      </c>
      <c r="CT286" s="149">
        <v>0</v>
      </c>
      <c r="CU286" s="149">
        <v>0</v>
      </c>
      <c r="CV286" s="149">
        <v>0</v>
      </c>
      <c r="CW286" s="149">
        <v>0</v>
      </c>
      <c r="CX286" s="149">
        <v>0</v>
      </c>
      <c r="CY286" s="149">
        <v>0</v>
      </c>
      <c r="CZ286" s="149">
        <v>0</v>
      </c>
      <c r="DA286" s="149">
        <v>0</v>
      </c>
      <c r="DB286" s="149">
        <v>0</v>
      </c>
      <c r="DC286" s="149">
        <v>1</v>
      </c>
      <c r="DD286" s="149">
        <v>0</v>
      </c>
      <c r="DE286" s="149">
        <v>1</v>
      </c>
      <c r="DF286" s="149">
        <v>0</v>
      </c>
      <c r="DG286" s="149">
        <v>1</v>
      </c>
      <c r="DH286" s="149">
        <v>0</v>
      </c>
      <c r="DI286" s="149">
        <v>1</v>
      </c>
      <c r="DJ286" s="149">
        <v>0</v>
      </c>
      <c r="DK286" s="149">
        <v>0</v>
      </c>
      <c r="DL286" s="149">
        <v>0</v>
      </c>
      <c r="DM286" s="149">
        <v>0</v>
      </c>
      <c r="DN286" s="149">
        <v>0</v>
      </c>
      <c r="DO286" s="149">
        <v>1</v>
      </c>
      <c r="DP286" s="149">
        <v>0</v>
      </c>
      <c r="DQ286" s="149" t="s">
        <v>154</v>
      </c>
      <c r="DR286" s="149" t="s">
        <v>158</v>
      </c>
      <c r="DS286" s="149" t="s">
        <v>154</v>
      </c>
      <c r="DT286" s="149" t="s">
        <v>154</v>
      </c>
      <c r="DU286" s="149">
        <v>0</v>
      </c>
      <c r="DV286" s="149">
        <v>0</v>
      </c>
      <c r="DW286" s="149" t="str">
        <f t="shared" si="210"/>
        <v>Y</v>
      </c>
      <c r="DX286" s="149" t="str">
        <f t="shared" si="211"/>
        <v/>
      </c>
      <c r="DY286" s="149" t="str">
        <f t="shared" si="212"/>
        <v>Y</v>
      </c>
      <c r="DZ286" s="149" t="str">
        <f t="shared" si="213"/>
        <v>N</v>
      </c>
      <c r="EA286" s="149" t="str">
        <f t="shared" si="214"/>
        <v>Not Specified</v>
      </c>
      <c r="EC286" s="149">
        <f t="shared" si="215"/>
        <v>2045</v>
      </c>
    </row>
    <row r="287" spans="1:133" s="149" customFormat="1" ht="16.5" customHeight="1">
      <c r="A287" s="149">
        <v>284</v>
      </c>
      <c r="B287" s="149">
        <v>427</v>
      </c>
      <c r="C287" s="150" t="s">
        <v>1747</v>
      </c>
      <c r="D287" s="149" t="s">
        <v>560</v>
      </c>
      <c r="E287" s="149" t="s">
        <v>214</v>
      </c>
      <c r="F287" s="149" t="s">
        <v>145</v>
      </c>
      <c r="G287" s="149" t="s">
        <v>146</v>
      </c>
      <c r="H287" s="168" t="s">
        <v>1748</v>
      </c>
      <c r="I287" s="149" t="s">
        <v>1749</v>
      </c>
      <c r="J287" s="149">
        <v>-0.581</v>
      </c>
      <c r="K287" s="149" t="s">
        <v>1750</v>
      </c>
      <c r="L287" s="149">
        <v>37000</v>
      </c>
      <c r="M287" s="150">
        <v>3</v>
      </c>
      <c r="N287" s="149" t="s">
        <v>154</v>
      </c>
      <c r="O287" s="149" t="s">
        <v>153</v>
      </c>
      <c r="P287" s="150" t="s">
        <v>153</v>
      </c>
      <c r="Q287" s="149" t="s">
        <v>150</v>
      </c>
      <c r="R287" s="149" t="s">
        <v>154</v>
      </c>
      <c r="S287" s="149" t="s">
        <v>210</v>
      </c>
      <c r="T287" s="149" t="s">
        <v>153</v>
      </c>
      <c r="U287" s="151">
        <v>2030</v>
      </c>
      <c r="V287" s="149" t="s">
        <v>153</v>
      </c>
      <c r="W287" s="149" t="s">
        <v>153</v>
      </c>
      <c r="X287" s="152" t="s">
        <v>153</v>
      </c>
      <c r="Y287" s="149" t="s">
        <v>153</v>
      </c>
      <c r="Z287" s="149" t="s">
        <v>153</v>
      </c>
      <c r="AA287" s="150"/>
      <c r="AC287" s="149" t="s">
        <v>233</v>
      </c>
      <c r="AD287" s="149" t="s">
        <v>234</v>
      </c>
      <c r="AE287" s="149" t="s">
        <v>157</v>
      </c>
      <c r="AF287" s="149" t="s">
        <v>157</v>
      </c>
      <c r="AG287" s="149" t="s">
        <v>169</v>
      </c>
      <c r="AH287" s="150" t="s">
        <v>159</v>
      </c>
      <c r="AJ287" s="149" t="s">
        <v>154</v>
      </c>
      <c r="AK287" s="170" t="s">
        <v>153</v>
      </c>
      <c r="AN287" s="150"/>
      <c r="AP287" s="149" t="s">
        <v>154</v>
      </c>
      <c r="AQ287" s="149" t="s">
        <v>153</v>
      </c>
      <c r="AR287" s="149" t="s">
        <v>153</v>
      </c>
      <c r="AU287" s="150"/>
      <c r="AV287" s="149" t="s">
        <v>168</v>
      </c>
      <c r="AW287" s="172" t="s">
        <v>168</v>
      </c>
      <c r="AX287" s="149" t="s">
        <v>158</v>
      </c>
      <c r="AY287" s="149" t="s">
        <v>150</v>
      </c>
      <c r="AZ287" s="149" t="s">
        <v>365</v>
      </c>
      <c r="BA287" s="149">
        <v>2030</v>
      </c>
      <c r="BB287" s="171" t="s">
        <v>1751</v>
      </c>
      <c r="BC287" s="150"/>
      <c r="BE287" s="173"/>
      <c r="BF287" s="150"/>
      <c r="BG287" s="283">
        <f t="shared" si="216"/>
        <v>0</v>
      </c>
      <c r="BH287" s="149">
        <f t="shared" si="217"/>
        <v>0</v>
      </c>
      <c r="BI287" s="149">
        <f t="shared" si="225"/>
        <v>0</v>
      </c>
      <c r="BJ287" s="280">
        <f t="shared" si="226"/>
        <v>0</v>
      </c>
      <c r="BK287" s="356">
        <f t="shared" si="218"/>
        <v>0</v>
      </c>
      <c r="BL287" s="149">
        <f t="shared" si="219"/>
        <v>0</v>
      </c>
      <c r="BM287" s="149">
        <f t="shared" si="227"/>
        <v>0</v>
      </c>
      <c r="BN287" s="278">
        <f t="shared" si="228"/>
        <v>0</v>
      </c>
      <c r="BO287" s="149">
        <f t="shared" si="220"/>
        <v>0</v>
      </c>
      <c r="BP287" s="149">
        <f t="shared" si="221"/>
        <v>0</v>
      </c>
      <c r="BQ287" s="149">
        <f t="shared" si="229"/>
        <v>0</v>
      </c>
      <c r="BR287" s="356">
        <f t="shared" si="222"/>
        <v>0</v>
      </c>
      <c r="BS287" s="149">
        <f t="shared" si="223"/>
        <v>0</v>
      </c>
      <c r="BT287" s="149">
        <f t="shared" si="230"/>
        <v>0</v>
      </c>
      <c r="BU287" s="356">
        <f t="shared" si="197"/>
        <v>0</v>
      </c>
      <c r="BV287" s="149">
        <f t="shared" si="198"/>
        <v>0</v>
      </c>
      <c r="BW287" s="113">
        <f t="shared" si="199"/>
        <v>0</v>
      </c>
      <c r="BX287" s="248">
        <f t="shared" si="200"/>
        <v>0</v>
      </c>
      <c r="BY287" s="175">
        <f t="shared" si="201"/>
        <v>0</v>
      </c>
      <c r="BZ287" s="356">
        <f t="shared" si="231"/>
        <v>0</v>
      </c>
      <c r="CA287" s="149">
        <f t="shared" si="232"/>
        <v>0</v>
      </c>
      <c r="CB287" s="149">
        <f t="shared" si="233"/>
        <v>0</v>
      </c>
      <c r="CC287" s="276">
        <f t="shared" si="234"/>
        <v>0</v>
      </c>
      <c r="CD287" s="248">
        <f t="shared" si="235"/>
        <v>0</v>
      </c>
      <c r="CE287" s="274">
        <f t="shared" si="224"/>
        <v>0</v>
      </c>
      <c r="CF287" s="356">
        <f t="shared" si="236"/>
        <v>0</v>
      </c>
      <c r="CG287" s="149">
        <f t="shared" si="237"/>
        <v>1</v>
      </c>
      <c r="CH287" s="150">
        <f t="shared" si="238"/>
        <v>0</v>
      </c>
      <c r="CI287" s="149">
        <f t="shared" si="202"/>
        <v>0</v>
      </c>
      <c r="CJ287" s="149">
        <f t="shared" si="203"/>
        <v>0</v>
      </c>
      <c r="CK287" s="149">
        <f t="shared" si="204"/>
        <v>0</v>
      </c>
      <c r="CL287" s="149">
        <f t="shared" si="205"/>
        <v>0</v>
      </c>
      <c r="CM287" s="149">
        <f t="shared" si="206"/>
        <v>0</v>
      </c>
      <c r="CN287" s="283">
        <f t="shared" si="239"/>
        <v>0</v>
      </c>
      <c r="CO287" s="149">
        <f t="shared" si="240"/>
        <v>0</v>
      </c>
      <c r="CP287" s="149">
        <f t="shared" si="241"/>
        <v>1</v>
      </c>
      <c r="CQ287" s="283">
        <f t="shared" si="207"/>
        <v>1</v>
      </c>
      <c r="CR287" s="149" t="str">
        <f t="shared" si="208"/>
        <v xml:space="preserve"> </v>
      </c>
      <c r="CS287" s="149">
        <f t="shared" si="209"/>
        <v>0</v>
      </c>
      <c r="CT287" s="149">
        <v>0</v>
      </c>
      <c r="CU287" s="149">
        <v>0</v>
      </c>
      <c r="CV287" s="149">
        <v>0</v>
      </c>
      <c r="CW287" s="149">
        <v>0</v>
      </c>
      <c r="CX287" s="149">
        <v>0</v>
      </c>
      <c r="CY287" s="149">
        <v>0</v>
      </c>
      <c r="CZ287" s="149">
        <v>0</v>
      </c>
      <c r="DA287" s="149">
        <v>0</v>
      </c>
      <c r="DB287" s="149">
        <v>0</v>
      </c>
      <c r="DC287" s="149">
        <v>1</v>
      </c>
      <c r="DD287" s="149">
        <v>0</v>
      </c>
      <c r="DE287" s="149">
        <v>1</v>
      </c>
      <c r="DF287" s="149">
        <v>0</v>
      </c>
      <c r="DG287" s="149">
        <v>0</v>
      </c>
      <c r="DH287" s="149">
        <v>0</v>
      </c>
      <c r="DI287" s="149">
        <v>0</v>
      </c>
      <c r="DJ287" s="149">
        <v>0</v>
      </c>
      <c r="DK287" s="149">
        <v>0</v>
      </c>
      <c r="DL287" s="149">
        <v>0</v>
      </c>
      <c r="DM287" s="149">
        <v>0</v>
      </c>
      <c r="DN287" s="149">
        <v>0</v>
      </c>
      <c r="DO287" s="149">
        <v>1</v>
      </c>
      <c r="DP287" s="149">
        <v>0</v>
      </c>
      <c r="DQ287" s="149" t="s">
        <v>154</v>
      </c>
      <c r="DR287" s="149" t="s">
        <v>158</v>
      </c>
      <c r="DS287" s="149" t="s">
        <v>154</v>
      </c>
      <c r="DT287" s="149" t="s">
        <v>154</v>
      </c>
      <c r="DU287" s="149">
        <v>0</v>
      </c>
      <c r="DV287" s="149">
        <v>0</v>
      </c>
      <c r="DW287" s="149" t="str">
        <f t="shared" si="210"/>
        <v>Y</v>
      </c>
      <c r="DX287" s="149" t="str">
        <f t="shared" si="211"/>
        <v/>
      </c>
      <c r="DY287" s="149" t="str">
        <f t="shared" si="212"/>
        <v>N</v>
      </c>
      <c r="DZ287" s="149" t="str">
        <f t="shared" si="213"/>
        <v>N</v>
      </c>
      <c r="EA287" s="149" t="str">
        <f t="shared" si="214"/>
        <v>Not Specified</v>
      </c>
      <c r="EC287" s="149">
        <f t="shared" si="215"/>
        <v>0</v>
      </c>
    </row>
    <row r="288" spans="1:133" s="149" customFormat="1" ht="16.5" customHeight="1">
      <c r="A288" s="149">
        <v>285</v>
      </c>
      <c r="B288" s="149">
        <v>258</v>
      </c>
      <c r="C288" s="150" t="s">
        <v>1752</v>
      </c>
      <c r="D288" s="149" t="s">
        <v>192</v>
      </c>
      <c r="E288" s="149" t="s">
        <v>193</v>
      </c>
      <c r="F288" s="149" t="s">
        <v>686</v>
      </c>
      <c r="G288" s="149" t="s">
        <v>176</v>
      </c>
      <c r="H288" s="168" t="s">
        <v>1753</v>
      </c>
      <c r="I288" s="149" t="s">
        <v>1754</v>
      </c>
      <c r="J288" s="149">
        <v>-0.514</v>
      </c>
      <c r="K288" s="149" t="s">
        <v>1755</v>
      </c>
      <c r="L288" s="149">
        <v>8750</v>
      </c>
      <c r="M288" s="150">
        <v>22</v>
      </c>
      <c r="N288" s="149" t="s">
        <v>154</v>
      </c>
      <c r="O288" s="149" t="s">
        <v>153</v>
      </c>
      <c r="P288" s="150" t="s">
        <v>153</v>
      </c>
      <c r="Q288" s="149" t="s">
        <v>154</v>
      </c>
      <c r="R288" s="149" t="s">
        <v>154</v>
      </c>
      <c r="S288" s="149" t="s">
        <v>153</v>
      </c>
      <c r="T288" s="149" t="s">
        <v>153</v>
      </c>
      <c r="U288" s="151" t="s">
        <v>153</v>
      </c>
      <c r="V288" s="149" t="s">
        <v>153</v>
      </c>
      <c r="W288" s="149" t="s">
        <v>153</v>
      </c>
      <c r="X288" s="152" t="s">
        <v>153</v>
      </c>
      <c r="Y288" s="149" t="s">
        <v>153</v>
      </c>
      <c r="Z288" s="149" t="s">
        <v>153</v>
      </c>
      <c r="AA288" s="150"/>
      <c r="AC288" s="149" t="s">
        <v>167</v>
      </c>
      <c r="AD288" s="149" t="s">
        <v>6</v>
      </c>
      <c r="AE288" s="149" t="s">
        <v>157</v>
      </c>
      <c r="AF288" s="149" t="s">
        <v>157</v>
      </c>
      <c r="AG288" s="149" t="s">
        <v>158</v>
      </c>
      <c r="AH288" s="150" t="s">
        <v>159</v>
      </c>
      <c r="AJ288" s="149" t="s">
        <v>154</v>
      </c>
      <c r="AK288" s="170" t="s">
        <v>153</v>
      </c>
      <c r="AN288" s="150"/>
      <c r="AO288" s="149" t="s">
        <v>160</v>
      </c>
      <c r="AP288" s="149" t="s">
        <v>150</v>
      </c>
      <c r="AQ288" s="149" t="s">
        <v>159</v>
      </c>
      <c r="AR288" s="149" t="s">
        <v>1756</v>
      </c>
      <c r="AS288" s="149">
        <v>2040</v>
      </c>
      <c r="AU288" s="150"/>
      <c r="AV288" s="149" t="s">
        <v>168</v>
      </c>
      <c r="AW288" s="172" t="s">
        <v>312</v>
      </c>
      <c r="AX288" s="149" t="s">
        <v>158</v>
      </c>
      <c r="AY288" s="149" t="s">
        <v>154</v>
      </c>
      <c r="AZ288" s="149" t="s">
        <v>153</v>
      </c>
      <c r="BA288" s="149" t="s">
        <v>153</v>
      </c>
      <c r="BC288" s="150"/>
      <c r="BE288" s="173"/>
      <c r="BF288" s="150"/>
      <c r="BG288" s="283">
        <f t="shared" si="216"/>
        <v>0</v>
      </c>
      <c r="BH288" s="149">
        <f t="shared" si="217"/>
        <v>0</v>
      </c>
      <c r="BI288" s="149">
        <f t="shared" si="225"/>
        <v>0</v>
      </c>
      <c r="BJ288" s="280">
        <f t="shared" si="226"/>
        <v>0</v>
      </c>
      <c r="BK288" s="356">
        <f t="shared" si="218"/>
        <v>0</v>
      </c>
      <c r="BL288" s="149">
        <f t="shared" si="219"/>
        <v>0</v>
      </c>
      <c r="BM288" s="149">
        <f t="shared" si="227"/>
        <v>0</v>
      </c>
      <c r="BN288" s="278">
        <f t="shared" si="228"/>
        <v>0</v>
      </c>
      <c r="BO288" s="149">
        <f t="shared" si="220"/>
        <v>0</v>
      </c>
      <c r="BP288" s="149">
        <f t="shared" si="221"/>
        <v>0</v>
      </c>
      <c r="BQ288" s="149">
        <f t="shared" si="229"/>
        <v>0</v>
      </c>
      <c r="BR288" s="356">
        <f t="shared" si="222"/>
        <v>0</v>
      </c>
      <c r="BS288" s="149">
        <f t="shared" si="223"/>
        <v>0</v>
      </c>
      <c r="BT288" s="149">
        <f t="shared" si="230"/>
        <v>1</v>
      </c>
      <c r="BU288" s="356">
        <f t="shared" si="197"/>
        <v>0</v>
      </c>
      <c r="BV288" s="149">
        <f t="shared" si="198"/>
        <v>0</v>
      </c>
      <c r="BW288" s="113">
        <f t="shared" si="199"/>
        <v>0</v>
      </c>
      <c r="BX288" s="248">
        <f t="shared" si="200"/>
        <v>0</v>
      </c>
      <c r="BY288" s="175">
        <f t="shared" si="201"/>
        <v>0</v>
      </c>
      <c r="BZ288" s="356">
        <f t="shared" si="231"/>
        <v>0</v>
      </c>
      <c r="CA288" s="149">
        <f t="shared" si="232"/>
        <v>0</v>
      </c>
      <c r="CB288" s="149">
        <f t="shared" si="233"/>
        <v>1</v>
      </c>
      <c r="CC288" s="276">
        <f t="shared" si="234"/>
        <v>1</v>
      </c>
      <c r="CD288" s="248">
        <f t="shared" si="235"/>
        <v>1</v>
      </c>
      <c r="CE288" s="274">
        <f t="shared" si="224"/>
        <v>1</v>
      </c>
      <c r="CF288" s="356">
        <f t="shared" si="236"/>
        <v>0</v>
      </c>
      <c r="CG288" s="149">
        <f t="shared" si="237"/>
        <v>0</v>
      </c>
      <c r="CH288" s="150">
        <f t="shared" si="238"/>
        <v>0</v>
      </c>
      <c r="CI288" s="149">
        <f t="shared" si="202"/>
        <v>0</v>
      </c>
      <c r="CJ288" s="149">
        <f t="shared" si="203"/>
        <v>0</v>
      </c>
      <c r="CK288" s="149">
        <f t="shared" si="204"/>
        <v>1</v>
      </c>
      <c r="CL288" s="149">
        <f t="shared" si="205"/>
        <v>1</v>
      </c>
      <c r="CM288" s="149">
        <f t="shared" si="206"/>
        <v>1</v>
      </c>
      <c r="CN288" s="283">
        <f t="shared" si="239"/>
        <v>0</v>
      </c>
      <c r="CO288" s="149">
        <f t="shared" si="240"/>
        <v>0</v>
      </c>
      <c r="CP288" s="149">
        <f t="shared" si="241"/>
        <v>1</v>
      </c>
      <c r="CQ288" s="283" t="str">
        <f t="shared" si="207"/>
        <v/>
      </c>
      <c r="CR288" s="149" t="str">
        <f t="shared" si="208"/>
        <v xml:space="preserve"> 2040</v>
      </c>
      <c r="CS288" s="149">
        <f t="shared" si="209"/>
        <v>2040</v>
      </c>
      <c r="CT288" s="149">
        <v>0</v>
      </c>
      <c r="CU288" s="149">
        <v>0</v>
      </c>
      <c r="CV288" s="149">
        <v>0</v>
      </c>
      <c r="CW288" s="149">
        <v>0</v>
      </c>
      <c r="CX288" s="149">
        <v>0</v>
      </c>
      <c r="CY288" s="149">
        <v>0</v>
      </c>
      <c r="CZ288" s="149">
        <v>1</v>
      </c>
      <c r="DA288" s="149">
        <v>1</v>
      </c>
      <c r="DB288" s="149">
        <v>0</v>
      </c>
      <c r="DC288" s="149">
        <v>0</v>
      </c>
      <c r="DD288" s="149">
        <v>0</v>
      </c>
      <c r="DE288" s="149">
        <v>0</v>
      </c>
      <c r="DF288" s="149">
        <v>0</v>
      </c>
      <c r="DG288" s="149">
        <v>0</v>
      </c>
      <c r="DH288" s="149">
        <v>0</v>
      </c>
      <c r="DI288" s="149">
        <v>0</v>
      </c>
      <c r="DJ288" s="149">
        <v>1</v>
      </c>
      <c r="DK288" s="149">
        <v>0</v>
      </c>
      <c r="DL288" s="149">
        <v>1</v>
      </c>
      <c r="DM288" s="149">
        <v>1</v>
      </c>
      <c r="DN288" s="149">
        <v>0</v>
      </c>
      <c r="DO288" s="149">
        <v>1</v>
      </c>
      <c r="DP288" s="149">
        <v>0</v>
      </c>
      <c r="DQ288" s="149" t="s">
        <v>154</v>
      </c>
      <c r="DR288" s="149">
        <v>0</v>
      </c>
      <c r="DS288" s="149" t="s">
        <v>160</v>
      </c>
      <c r="DT288" s="149" t="s">
        <v>154</v>
      </c>
      <c r="DU288" s="149">
        <v>0</v>
      </c>
      <c r="DV288" s="149" t="s">
        <v>150</v>
      </c>
      <c r="DW288" s="149" t="str">
        <f t="shared" si="210"/>
        <v>N</v>
      </c>
      <c r="DX288" s="149" t="str">
        <f t="shared" si="211"/>
        <v/>
      </c>
      <c r="DY288" s="149" t="str">
        <f t="shared" si="212"/>
        <v>Y</v>
      </c>
      <c r="DZ288" s="149" t="str">
        <f t="shared" si="213"/>
        <v>N</v>
      </c>
      <c r="EA288" s="149" t="str">
        <f t="shared" si="214"/>
        <v>Not Specified</v>
      </c>
      <c r="EC288" s="149">
        <f t="shared" si="215"/>
        <v>2040</v>
      </c>
    </row>
    <row r="289" spans="1:133" s="149" customFormat="1" ht="16.5" customHeight="1">
      <c r="A289" s="149">
        <v>286</v>
      </c>
      <c r="B289" s="149">
        <v>473</v>
      </c>
      <c r="C289" s="150" t="s">
        <v>1757</v>
      </c>
      <c r="D289" s="149" t="s">
        <v>333</v>
      </c>
      <c r="E289" s="149" t="s">
        <v>229</v>
      </c>
      <c r="F289" s="149" t="s">
        <v>680</v>
      </c>
      <c r="G289" s="149" t="s">
        <v>246</v>
      </c>
      <c r="H289" s="168" t="s">
        <v>1758</v>
      </c>
      <c r="I289" s="149" t="s">
        <v>1759</v>
      </c>
      <c r="J289" s="149">
        <v>0.169</v>
      </c>
      <c r="K289" s="149" t="s">
        <v>1760</v>
      </c>
      <c r="L289" s="149">
        <v>55545</v>
      </c>
      <c r="M289" s="150">
        <v>5</v>
      </c>
      <c r="N289" s="149" t="s">
        <v>154</v>
      </c>
      <c r="O289" s="149" t="s">
        <v>153</v>
      </c>
      <c r="P289" s="150" t="s">
        <v>153</v>
      </c>
      <c r="Q289" s="149" t="s">
        <v>154</v>
      </c>
      <c r="R289" s="149" t="s">
        <v>154</v>
      </c>
      <c r="S289" s="149" t="s">
        <v>153</v>
      </c>
      <c r="T289" s="149" t="s">
        <v>153</v>
      </c>
      <c r="U289" s="151" t="s">
        <v>153</v>
      </c>
      <c r="V289" s="149" t="s">
        <v>153</v>
      </c>
      <c r="W289" s="149" t="s">
        <v>153</v>
      </c>
      <c r="X289" s="152" t="s">
        <v>153</v>
      </c>
      <c r="Y289" s="149" t="s">
        <v>153</v>
      </c>
      <c r="Z289" s="149" t="s">
        <v>153</v>
      </c>
      <c r="AA289" s="150"/>
      <c r="AC289" s="149" t="s">
        <v>233</v>
      </c>
      <c r="AD289" s="149" t="s">
        <v>234</v>
      </c>
      <c r="AE289" s="149" t="s">
        <v>168</v>
      </c>
      <c r="AF289" s="149" t="s">
        <v>168</v>
      </c>
      <c r="AG289" s="149" t="s">
        <v>168</v>
      </c>
      <c r="AH289" s="150" t="s">
        <v>153</v>
      </c>
      <c r="AI289" s="149" t="s">
        <v>160</v>
      </c>
      <c r="AJ289" s="149" t="s">
        <v>150</v>
      </c>
      <c r="AK289" s="269" t="s">
        <v>1761</v>
      </c>
      <c r="AL289" s="149">
        <v>2030</v>
      </c>
      <c r="AM289" s="171" t="s">
        <v>1762</v>
      </c>
      <c r="AN289" s="150"/>
      <c r="AP289" s="149" t="s">
        <v>154</v>
      </c>
      <c r="AQ289" s="149" t="s">
        <v>153</v>
      </c>
      <c r="AR289" s="149" t="s">
        <v>153</v>
      </c>
      <c r="AU289" s="150"/>
      <c r="AV289" s="149" t="s">
        <v>168</v>
      </c>
      <c r="AW289" s="172" t="s">
        <v>168</v>
      </c>
      <c r="AX289" s="149" t="s">
        <v>158</v>
      </c>
      <c r="AY289" s="149" t="s">
        <v>154</v>
      </c>
      <c r="AZ289" s="149" t="s">
        <v>153</v>
      </c>
      <c r="BA289" s="149" t="s">
        <v>153</v>
      </c>
      <c r="BC289" s="150"/>
      <c r="BE289" s="173"/>
      <c r="BF289" s="150"/>
      <c r="BG289" s="283">
        <f t="shared" si="216"/>
        <v>0</v>
      </c>
      <c r="BH289" s="149">
        <f t="shared" si="217"/>
        <v>0</v>
      </c>
      <c r="BI289" s="149">
        <f t="shared" si="225"/>
        <v>0</v>
      </c>
      <c r="BJ289" s="280">
        <f t="shared" si="226"/>
        <v>0</v>
      </c>
      <c r="BK289" s="356">
        <f t="shared" si="218"/>
        <v>0</v>
      </c>
      <c r="BL289" s="149">
        <f t="shared" si="219"/>
        <v>0</v>
      </c>
      <c r="BM289" s="149">
        <f t="shared" si="227"/>
        <v>0</v>
      </c>
      <c r="BN289" s="278">
        <f t="shared" si="228"/>
        <v>0</v>
      </c>
      <c r="BO289" s="149">
        <f t="shared" si="220"/>
        <v>0</v>
      </c>
      <c r="BP289" s="149">
        <f t="shared" si="221"/>
        <v>0</v>
      </c>
      <c r="BQ289" s="149">
        <f t="shared" si="229"/>
        <v>0</v>
      </c>
      <c r="BR289" s="356">
        <f t="shared" si="222"/>
        <v>0</v>
      </c>
      <c r="BS289" s="149">
        <f t="shared" si="223"/>
        <v>0</v>
      </c>
      <c r="BT289" s="149">
        <f t="shared" si="230"/>
        <v>0</v>
      </c>
      <c r="BU289" s="356">
        <f t="shared" si="197"/>
        <v>0</v>
      </c>
      <c r="BV289" s="149">
        <f t="shared" si="198"/>
        <v>1</v>
      </c>
      <c r="BW289" s="113">
        <f t="shared" si="199"/>
        <v>0</v>
      </c>
      <c r="BX289" s="248">
        <f t="shared" si="200"/>
        <v>0</v>
      </c>
      <c r="BY289" s="175">
        <f t="shared" si="201"/>
        <v>1</v>
      </c>
      <c r="BZ289" s="356">
        <f t="shared" si="231"/>
        <v>0</v>
      </c>
      <c r="CA289" s="149">
        <f t="shared" si="232"/>
        <v>0</v>
      </c>
      <c r="CB289" s="149">
        <f t="shared" si="233"/>
        <v>0</v>
      </c>
      <c r="CC289" s="276">
        <f t="shared" si="234"/>
        <v>0</v>
      </c>
      <c r="CD289" s="248">
        <f t="shared" si="235"/>
        <v>0</v>
      </c>
      <c r="CE289" s="274">
        <f t="shared" si="224"/>
        <v>1</v>
      </c>
      <c r="CF289" s="356">
        <f t="shared" si="236"/>
        <v>0</v>
      </c>
      <c r="CG289" s="149">
        <f t="shared" si="237"/>
        <v>0</v>
      </c>
      <c r="CH289" s="150">
        <f t="shared" si="238"/>
        <v>0</v>
      </c>
      <c r="CI289" s="149">
        <f t="shared" si="202"/>
        <v>0</v>
      </c>
      <c r="CJ289" s="149">
        <f t="shared" si="203"/>
        <v>1</v>
      </c>
      <c r="CK289" s="149">
        <f t="shared" si="204"/>
        <v>0</v>
      </c>
      <c r="CL289" s="149">
        <f t="shared" si="205"/>
        <v>1</v>
      </c>
      <c r="CM289" s="149">
        <f t="shared" si="206"/>
        <v>1</v>
      </c>
      <c r="CN289" s="283">
        <f t="shared" si="239"/>
        <v>0</v>
      </c>
      <c r="CO289" s="149">
        <f t="shared" si="240"/>
        <v>0</v>
      </c>
      <c r="CP289" s="149">
        <f t="shared" si="241"/>
        <v>1</v>
      </c>
      <c r="CQ289" s="283" t="str">
        <f t="shared" si="207"/>
        <v/>
      </c>
      <c r="CR289" s="149" t="str">
        <f t="shared" si="208"/>
        <v xml:space="preserve"> </v>
      </c>
      <c r="CS289" s="149">
        <f t="shared" si="209"/>
        <v>0</v>
      </c>
      <c r="CT289" s="149">
        <v>0</v>
      </c>
      <c r="CU289" s="149">
        <v>0</v>
      </c>
      <c r="CV289" s="149">
        <v>0</v>
      </c>
      <c r="CW289" s="149">
        <v>0</v>
      </c>
      <c r="CX289" s="149">
        <v>0</v>
      </c>
      <c r="CY289" s="149">
        <v>0</v>
      </c>
      <c r="CZ289" s="149">
        <v>0</v>
      </c>
      <c r="DA289" s="149">
        <v>0</v>
      </c>
      <c r="DB289" s="149">
        <v>0</v>
      </c>
      <c r="DC289" s="149">
        <v>0</v>
      </c>
      <c r="DD289" s="149">
        <v>0</v>
      </c>
      <c r="DE289" s="149">
        <v>0</v>
      </c>
      <c r="DF289" s="149">
        <v>0</v>
      </c>
      <c r="DG289" s="149">
        <v>0</v>
      </c>
      <c r="DH289" s="149">
        <v>0</v>
      </c>
      <c r="DI289" s="149">
        <v>0</v>
      </c>
      <c r="DJ289" s="149">
        <v>0</v>
      </c>
      <c r="DK289" s="149">
        <v>0</v>
      </c>
      <c r="DL289" s="149">
        <v>0</v>
      </c>
      <c r="DM289" s="149">
        <v>0</v>
      </c>
      <c r="DN289" s="149">
        <v>0</v>
      </c>
      <c r="DO289" s="149">
        <v>0</v>
      </c>
      <c r="DP289" s="149">
        <v>0</v>
      </c>
      <c r="DQ289" s="149" t="s">
        <v>154</v>
      </c>
      <c r="DR289" s="149">
        <v>0</v>
      </c>
      <c r="DS289" s="149" t="s">
        <v>154</v>
      </c>
      <c r="DT289" s="149" t="s">
        <v>154</v>
      </c>
      <c r="DU289" s="149" t="s">
        <v>154</v>
      </c>
      <c r="DV289" s="149" t="s">
        <v>154</v>
      </c>
      <c r="DW289" s="149" t="str">
        <f t="shared" si="210"/>
        <v>N</v>
      </c>
      <c r="DX289" s="149" t="str">
        <f t="shared" si="211"/>
        <v/>
      </c>
      <c r="DY289" s="149" t="str">
        <f t="shared" si="212"/>
        <v>N</v>
      </c>
      <c r="DZ289" s="149" t="str">
        <f t="shared" si="213"/>
        <v>Y</v>
      </c>
      <c r="EA289" s="149" t="str">
        <f t="shared" si="214"/>
        <v>Not Specified</v>
      </c>
      <c r="EC289" s="149">
        <f t="shared" si="215"/>
        <v>0</v>
      </c>
    </row>
    <row r="290" spans="1:133" s="149" customFormat="1" ht="16.5" customHeight="1">
      <c r="A290" s="149">
        <v>287</v>
      </c>
      <c r="B290" s="149">
        <v>263</v>
      </c>
      <c r="C290" s="150" t="s">
        <v>1763</v>
      </c>
      <c r="D290" s="149" t="s">
        <v>926</v>
      </c>
      <c r="E290" s="149" t="s">
        <v>206</v>
      </c>
      <c r="F290" s="149" t="s">
        <v>321</v>
      </c>
      <c r="G290" s="149" t="s">
        <v>246</v>
      </c>
      <c r="H290" s="168" t="s">
        <v>1764</v>
      </c>
      <c r="I290" s="149" t="s">
        <v>1765</v>
      </c>
      <c r="J290" s="149">
        <v>-0.196</v>
      </c>
      <c r="K290" s="149" t="s">
        <v>1766</v>
      </c>
      <c r="L290" s="149">
        <v>75883</v>
      </c>
      <c r="M290" s="150">
        <v>31</v>
      </c>
      <c r="N290" s="149" t="s">
        <v>150</v>
      </c>
      <c r="O290" s="149">
        <v>2021</v>
      </c>
      <c r="P290" s="150">
        <v>2025</v>
      </c>
      <c r="Q290" s="149" t="s">
        <v>150</v>
      </c>
      <c r="R290" s="149" t="s">
        <v>150</v>
      </c>
      <c r="S290" s="149" t="s">
        <v>151</v>
      </c>
      <c r="T290" s="149" t="s">
        <v>353</v>
      </c>
      <c r="U290" s="151">
        <v>2030</v>
      </c>
      <c r="V290" s="149" t="s">
        <v>151</v>
      </c>
      <c r="W290" s="149" t="s">
        <v>353</v>
      </c>
      <c r="X290" s="152">
        <v>2040</v>
      </c>
      <c r="Y290" s="149" t="s">
        <v>150</v>
      </c>
      <c r="Z290" s="149" t="s">
        <v>151</v>
      </c>
      <c r="AA290" s="150">
        <v>2040</v>
      </c>
      <c r="AC290" s="149" t="s">
        <v>167</v>
      </c>
      <c r="AD290" s="149" t="s">
        <v>6</v>
      </c>
      <c r="AE290" s="149" t="s">
        <v>157</v>
      </c>
      <c r="AF290" s="149" t="s">
        <v>157</v>
      </c>
      <c r="AG290" s="149" t="s">
        <v>157</v>
      </c>
      <c r="AH290" s="150" t="s">
        <v>218</v>
      </c>
      <c r="AJ290" s="149" t="s">
        <v>154</v>
      </c>
      <c r="AK290" s="170" t="s">
        <v>153</v>
      </c>
      <c r="AN290" s="150"/>
      <c r="AO290" s="149" t="s">
        <v>219</v>
      </c>
      <c r="AP290" s="149" t="s">
        <v>150</v>
      </c>
      <c r="AQ290" s="149" t="s">
        <v>218</v>
      </c>
      <c r="AR290" s="149" t="s">
        <v>1767</v>
      </c>
      <c r="AS290" s="149">
        <v>2040</v>
      </c>
      <c r="AU290" s="150"/>
      <c r="AV290" s="150" t="s">
        <v>157</v>
      </c>
      <c r="AW290" s="172" t="s">
        <v>171</v>
      </c>
      <c r="AX290" s="149" t="s">
        <v>158</v>
      </c>
      <c r="AY290" s="149" t="s">
        <v>154</v>
      </c>
      <c r="AZ290" s="149" t="s">
        <v>153</v>
      </c>
      <c r="BA290" s="149" t="s">
        <v>153</v>
      </c>
      <c r="BC290" s="150"/>
      <c r="BE290" s="173"/>
      <c r="BF290" s="150"/>
      <c r="BG290" s="283">
        <f t="shared" si="216"/>
        <v>1</v>
      </c>
      <c r="BH290" s="149">
        <f t="shared" si="217"/>
        <v>0</v>
      </c>
      <c r="BI290" s="149">
        <f t="shared" si="225"/>
        <v>0</v>
      </c>
      <c r="BJ290" s="280">
        <f t="shared" si="226"/>
        <v>1</v>
      </c>
      <c r="BK290" s="356">
        <f t="shared" si="218"/>
        <v>0</v>
      </c>
      <c r="BL290" s="149">
        <f t="shared" si="219"/>
        <v>1</v>
      </c>
      <c r="BM290" s="149">
        <f t="shared" si="227"/>
        <v>0</v>
      </c>
      <c r="BN290" s="278">
        <f t="shared" si="228"/>
        <v>1</v>
      </c>
      <c r="BO290" s="149">
        <f t="shared" si="220"/>
        <v>0</v>
      </c>
      <c r="BP290" s="149">
        <f t="shared" si="221"/>
        <v>0</v>
      </c>
      <c r="BQ290" s="149">
        <f t="shared" si="229"/>
        <v>1</v>
      </c>
      <c r="BR290" s="356">
        <f t="shared" si="222"/>
        <v>0</v>
      </c>
      <c r="BS290" s="149">
        <f t="shared" si="223"/>
        <v>0</v>
      </c>
      <c r="BT290" s="149">
        <f t="shared" si="230"/>
        <v>1</v>
      </c>
      <c r="BU290" s="356">
        <f t="shared" si="197"/>
        <v>0</v>
      </c>
      <c r="BV290" s="149">
        <f t="shared" si="198"/>
        <v>0</v>
      </c>
      <c r="BW290" s="113">
        <f t="shared" si="199"/>
        <v>0</v>
      </c>
      <c r="BX290" s="248">
        <f t="shared" si="200"/>
        <v>0</v>
      </c>
      <c r="BY290" s="175">
        <f t="shared" si="201"/>
        <v>0</v>
      </c>
      <c r="BZ290" s="356">
        <f t="shared" si="231"/>
        <v>0</v>
      </c>
      <c r="CA290" s="149">
        <f t="shared" si="232"/>
        <v>0</v>
      </c>
      <c r="CB290" s="149">
        <f t="shared" si="233"/>
        <v>1</v>
      </c>
      <c r="CC290" s="276">
        <f t="shared" si="234"/>
        <v>1</v>
      </c>
      <c r="CD290" s="248">
        <f t="shared" si="235"/>
        <v>1</v>
      </c>
      <c r="CE290" s="274">
        <f t="shared" si="224"/>
        <v>1</v>
      </c>
      <c r="CF290" s="356">
        <f t="shared" si="236"/>
        <v>0</v>
      </c>
      <c r="CG290" s="149">
        <f t="shared" si="237"/>
        <v>0</v>
      </c>
      <c r="CH290" s="150">
        <f t="shared" si="238"/>
        <v>0</v>
      </c>
      <c r="CI290" s="149">
        <f t="shared" si="202"/>
        <v>1</v>
      </c>
      <c r="CJ290" s="149">
        <f t="shared" si="203"/>
        <v>1</v>
      </c>
      <c r="CK290" s="149">
        <f t="shared" si="204"/>
        <v>1</v>
      </c>
      <c r="CL290" s="149">
        <f t="shared" si="205"/>
        <v>3</v>
      </c>
      <c r="CM290" s="149">
        <f t="shared" si="206"/>
        <v>1</v>
      </c>
      <c r="CN290" s="283">
        <f t="shared" si="239"/>
        <v>1</v>
      </c>
      <c r="CO290" s="149">
        <f t="shared" si="240"/>
        <v>0</v>
      </c>
      <c r="CP290" s="149">
        <f t="shared" si="241"/>
        <v>0</v>
      </c>
      <c r="CQ290" s="283">
        <f t="shared" si="207"/>
        <v>1</v>
      </c>
      <c r="CR290" s="149" t="str">
        <f t="shared" si="208"/>
        <v>2040 2040</v>
      </c>
      <c r="CS290" s="149">
        <f t="shared" si="209"/>
        <v>2040</v>
      </c>
      <c r="CT290" s="149">
        <v>0</v>
      </c>
      <c r="CU290" s="149">
        <v>1</v>
      </c>
      <c r="CV290" s="149">
        <v>0</v>
      </c>
      <c r="CW290" s="149">
        <v>1</v>
      </c>
      <c r="CX290" s="149">
        <v>0</v>
      </c>
      <c r="CY290" s="149">
        <v>0</v>
      </c>
      <c r="CZ290" s="149">
        <v>1</v>
      </c>
      <c r="DA290" s="149">
        <v>1</v>
      </c>
      <c r="DB290" s="149">
        <v>0</v>
      </c>
      <c r="DC290" s="149">
        <v>1</v>
      </c>
      <c r="DD290" s="149">
        <v>0</v>
      </c>
      <c r="DE290" s="149">
        <v>1</v>
      </c>
      <c r="DF290" s="149">
        <v>0</v>
      </c>
      <c r="DG290" s="149">
        <v>1</v>
      </c>
      <c r="DH290" s="149">
        <v>0</v>
      </c>
      <c r="DI290" s="149">
        <v>1</v>
      </c>
      <c r="DJ290" s="149">
        <v>1</v>
      </c>
      <c r="DK290" s="149">
        <v>1</v>
      </c>
      <c r="DL290" s="149">
        <v>1</v>
      </c>
      <c r="DM290" s="149">
        <v>1</v>
      </c>
      <c r="DN290" s="149">
        <v>0</v>
      </c>
      <c r="DO290" s="149">
        <v>1</v>
      </c>
      <c r="DP290" s="149">
        <v>0</v>
      </c>
      <c r="DQ290" s="149" t="s">
        <v>150</v>
      </c>
      <c r="DR290" s="149" t="s">
        <v>157</v>
      </c>
      <c r="DS290" s="149" t="s">
        <v>7859</v>
      </c>
      <c r="DT290" s="149" t="s">
        <v>7859</v>
      </c>
      <c r="DU290" s="149" t="s">
        <v>3005</v>
      </c>
      <c r="DV290" s="149" t="s">
        <v>150</v>
      </c>
      <c r="DW290" s="149" t="str">
        <f t="shared" si="210"/>
        <v>Y</v>
      </c>
      <c r="DX290" s="149" t="str">
        <f t="shared" si="211"/>
        <v>Targets set</v>
      </c>
      <c r="DY290" s="149" t="str">
        <f t="shared" si="212"/>
        <v>Y</v>
      </c>
      <c r="DZ290" s="149" t="str">
        <f t="shared" si="213"/>
        <v>N</v>
      </c>
      <c r="EA290" s="149" t="str">
        <f t="shared" si="214"/>
        <v>Yes</v>
      </c>
      <c r="EC290" s="149">
        <f t="shared" si="215"/>
        <v>2040</v>
      </c>
    </row>
    <row r="291" spans="1:133" s="149" customFormat="1" ht="16.5" customHeight="1">
      <c r="A291" s="149">
        <v>288</v>
      </c>
      <c r="B291" s="149">
        <v>221</v>
      </c>
      <c r="C291" s="150" t="s">
        <v>1768</v>
      </c>
      <c r="D291" s="149" t="s">
        <v>1371</v>
      </c>
      <c r="E291" s="149" t="s">
        <v>272</v>
      </c>
      <c r="F291" s="149" t="s">
        <v>145</v>
      </c>
      <c r="G291" s="149" t="s">
        <v>146</v>
      </c>
      <c r="H291" s="168" t="s">
        <v>1769</v>
      </c>
      <c r="I291" s="149" t="s">
        <v>1770</v>
      </c>
      <c r="J291" s="149">
        <v>-0.302</v>
      </c>
      <c r="K291" s="149" t="s">
        <v>1771</v>
      </c>
      <c r="L291" s="149">
        <v>55524</v>
      </c>
      <c r="M291" s="150">
        <v>31</v>
      </c>
      <c r="N291" s="149" t="s">
        <v>154</v>
      </c>
      <c r="O291" s="149" t="s">
        <v>153</v>
      </c>
      <c r="P291" s="150" t="s">
        <v>153</v>
      </c>
      <c r="Q291" s="149" t="s">
        <v>150</v>
      </c>
      <c r="R291" s="149" t="s">
        <v>150</v>
      </c>
      <c r="S291" s="149" t="s">
        <v>151</v>
      </c>
      <c r="T291" s="149" t="s">
        <v>152</v>
      </c>
      <c r="U291" s="151">
        <v>2030</v>
      </c>
      <c r="V291" s="149" t="s">
        <v>153</v>
      </c>
      <c r="W291" s="149" t="s">
        <v>153</v>
      </c>
      <c r="X291" s="152" t="s">
        <v>153</v>
      </c>
      <c r="Y291" s="149" t="s">
        <v>153</v>
      </c>
      <c r="Z291" s="149" t="s">
        <v>153</v>
      </c>
      <c r="AA291" s="150"/>
      <c r="AC291" s="149" t="s">
        <v>156</v>
      </c>
      <c r="AD291" s="149" t="s">
        <v>6</v>
      </c>
      <c r="AE291" s="149" t="s">
        <v>157</v>
      </c>
      <c r="AF291" s="149" t="s">
        <v>157</v>
      </c>
      <c r="AG291" s="149" t="s">
        <v>169</v>
      </c>
      <c r="AH291" s="150" t="s">
        <v>159</v>
      </c>
      <c r="AJ291" s="149" t="s">
        <v>154</v>
      </c>
      <c r="AK291" s="170" t="s">
        <v>153</v>
      </c>
      <c r="AN291" s="150"/>
      <c r="AO291" s="149" t="s">
        <v>160</v>
      </c>
      <c r="AP291" s="149" t="s">
        <v>150</v>
      </c>
      <c r="AQ291" s="149" t="s">
        <v>159</v>
      </c>
      <c r="AR291" s="149" t="s">
        <v>1772</v>
      </c>
      <c r="AS291" s="149">
        <v>2050</v>
      </c>
      <c r="AU291" s="150"/>
      <c r="AV291" s="149" t="s">
        <v>168</v>
      </c>
      <c r="AW291" s="172" t="s">
        <v>312</v>
      </c>
      <c r="AX291" s="149" t="s">
        <v>158</v>
      </c>
      <c r="AY291" s="149" t="s">
        <v>154</v>
      </c>
      <c r="AZ291" s="149" t="s">
        <v>153</v>
      </c>
      <c r="BA291" s="149" t="s">
        <v>153</v>
      </c>
      <c r="BC291" s="150"/>
      <c r="BE291" s="173"/>
      <c r="BF291" s="150"/>
      <c r="BG291" s="283">
        <f t="shared" si="216"/>
        <v>0</v>
      </c>
      <c r="BH291" s="149">
        <f t="shared" si="217"/>
        <v>0</v>
      </c>
      <c r="BI291" s="149">
        <f t="shared" si="225"/>
        <v>0</v>
      </c>
      <c r="BJ291" s="280">
        <f t="shared" si="226"/>
        <v>0</v>
      </c>
      <c r="BK291" s="356">
        <f t="shared" si="218"/>
        <v>0</v>
      </c>
      <c r="BL291" s="149">
        <f t="shared" si="219"/>
        <v>1</v>
      </c>
      <c r="BM291" s="149">
        <f t="shared" si="227"/>
        <v>0</v>
      </c>
      <c r="BN291" s="278">
        <f t="shared" si="228"/>
        <v>1</v>
      </c>
      <c r="BO291" s="149">
        <f t="shared" si="220"/>
        <v>0</v>
      </c>
      <c r="BP291" s="149">
        <f t="shared" si="221"/>
        <v>0</v>
      </c>
      <c r="BQ291" s="149">
        <f t="shared" si="229"/>
        <v>0</v>
      </c>
      <c r="BR291" s="356">
        <f t="shared" si="222"/>
        <v>0</v>
      </c>
      <c r="BS291" s="149">
        <f t="shared" si="223"/>
        <v>0</v>
      </c>
      <c r="BT291" s="149">
        <f t="shared" si="230"/>
        <v>1</v>
      </c>
      <c r="BU291" s="356">
        <f t="shared" si="197"/>
        <v>0</v>
      </c>
      <c r="BV291" s="149">
        <f t="shared" si="198"/>
        <v>0</v>
      </c>
      <c r="BW291" s="113">
        <f t="shared" si="199"/>
        <v>0</v>
      </c>
      <c r="BX291" s="248">
        <f t="shared" si="200"/>
        <v>0</v>
      </c>
      <c r="BY291" s="175">
        <f t="shared" si="201"/>
        <v>0</v>
      </c>
      <c r="BZ291" s="356">
        <f t="shared" si="231"/>
        <v>0</v>
      </c>
      <c r="CA291" s="149">
        <f t="shared" si="232"/>
        <v>0</v>
      </c>
      <c r="CB291" s="149">
        <f t="shared" si="233"/>
        <v>1</v>
      </c>
      <c r="CC291" s="276">
        <f t="shared" si="234"/>
        <v>1</v>
      </c>
      <c r="CD291" s="248">
        <f t="shared" si="235"/>
        <v>1</v>
      </c>
      <c r="CE291" s="274">
        <f t="shared" si="224"/>
        <v>1</v>
      </c>
      <c r="CF291" s="356">
        <f t="shared" si="236"/>
        <v>0</v>
      </c>
      <c r="CG291" s="149">
        <f t="shared" si="237"/>
        <v>0</v>
      </c>
      <c r="CH291" s="150">
        <f t="shared" si="238"/>
        <v>0</v>
      </c>
      <c r="CI291" s="149">
        <f t="shared" si="202"/>
        <v>0</v>
      </c>
      <c r="CJ291" s="149">
        <f t="shared" si="203"/>
        <v>1</v>
      </c>
      <c r="CK291" s="149">
        <f t="shared" si="204"/>
        <v>1</v>
      </c>
      <c r="CL291" s="149">
        <f t="shared" si="205"/>
        <v>2</v>
      </c>
      <c r="CM291" s="149">
        <f t="shared" si="206"/>
        <v>1</v>
      </c>
      <c r="CN291" s="283">
        <f t="shared" si="239"/>
        <v>0</v>
      </c>
      <c r="CO291" s="149">
        <f t="shared" si="240"/>
        <v>0</v>
      </c>
      <c r="CP291" s="149">
        <f t="shared" si="241"/>
        <v>1</v>
      </c>
      <c r="CQ291" s="283">
        <f t="shared" si="207"/>
        <v>1</v>
      </c>
      <c r="CR291" s="149" t="str">
        <f t="shared" si="208"/>
        <v xml:space="preserve"> 2050</v>
      </c>
      <c r="CS291" s="149">
        <f t="shared" si="209"/>
        <v>2050</v>
      </c>
      <c r="CT291" s="149">
        <v>0</v>
      </c>
      <c r="CU291" s="149">
        <v>0</v>
      </c>
      <c r="CV291" s="149">
        <v>0</v>
      </c>
      <c r="CW291" s="149">
        <v>0</v>
      </c>
      <c r="CX291" s="149">
        <v>0</v>
      </c>
      <c r="CY291" s="149">
        <v>0</v>
      </c>
      <c r="CZ291" s="149">
        <v>0</v>
      </c>
      <c r="DA291" s="149">
        <v>0</v>
      </c>
      <c r="DB291" s="149">
        <v>0</v>
      </c>
      <c r="DC291" s="149">
        <v>1</v>
      </c>
      <c r="DD291" s="149">
        <v>0</v>
      </c>
      <c r="DE291" s="149">
        <v>1</v>
      </c>
      <c r="DF291" s="149">
        <v>0</v>
      </c>
      <c r="DG291" s="149">
        <v>0</v>
      </c>
      <c r="DH291" s="149">
        <v>0</v>
      </c>
      <c r="DI291" s="149">
        <v>0</v>
      </c>
      <c r="DJ291" s="149">
        <v>0</v>
      </c>
      <c r="DK291" s="149">
        <v>0</v>
      </c>
      <c r="DL291" s="149">
        <v>0</v>
      </c>
      <c r="DM291" s="149">
        <v>0</v>
      </c>
      <c r="DN291" s="149">
        <v>0</v>
      </c>
      <c r="DO291" s="149">
        <v>1</v>
      </c>
      <c r="DP291" s="149">
        <v>0</v>
      </c>
      <c r="DQ291" s="149" t="s">
        <v>150</v>
      </c>
      <c r="DR291" s="149" t="s">
        <v>158</v>
      </c>
      <c r="DS291" s="149" t="s">
        <v>154</v>
      </c>
      <c r="DT291" s="149" t="s">
        <v>154</v>
      </c>
      <c r="DU291" s="149">
        <v>0</v>
      </c>
      <c r="DV291" s="149">
        <v>0</v>
      </c>
      <c r="DW291" s="149" t="str">
        <f t="shared" si="210"/>
        <v>Y</v>
      </c>
      <c r="DX291" s="149" t="str">
        <f t="shared" si="211"/>
        <v/>
      </c>
      <c r="DY291" s="149" t="str">
        <f t="shared" si="212"/>
        <v>Y</v>
      </c>
      <c r="DZ291" s="149" t="str">
        <f t="shared" si="213"/>
        <v>N</v>
      </c>
      <c r="EA291" s="149" t="str">
        <f t="shared" si="214"/>
        <v>Not Specified</v>
      </c>
      <c r="EC291" s="149">
        <f t="shared" si="215"/>
        <v>2050</v>
      </c>
    </row>
    <row r="292" spans="1:133" s="149" customFormat="1" ht="16.5" customHeight="1">
      <c r="A292" s="149">
        <v>289</v>
      </c>
      <c r="B292" s="149">
        <v>213</v>
      </c>
      <c r="C292" s="150" t="s">
        <v>1773</v>
      </c>
      <c r="D292" s="149" t="s">
        <v>183</v>
      </c>
      <c r="E292" s="149" t="s">
        <v>184</v>
      </c>
      <c r="F292" s="149" t="s">
        <v>175</v>
      </c>
      <c r="G292" s="149" t="s">
        <v>176</v>
      </c>
      <c r="H292" s="168" t="s">
        <v>1774</v>
      </c>
      <c r="I292" s="149" t="s">
        <v>1775</v>
      </c>
      <c r="J292" s="149">
        <v>-1.355</v>
      </c>
      <c r="K292" s="149" t="s">
        <v>1776</v>
      </c>
      <c r="L292" s="149">
        <v>423143</v>
      </c>
      <c r="M292" s="150">
        <v>13</v>
      </c>
      <c r="N292" s="149" t="s">
        <v>154</v>
      </c>
      <c r="O292" s="149" t="s">
        <v>153</v>
      </c>
      <c r="P292" s="150" t="s">
        <v>153</v>
      </c>
      <c r="Q292" s="149" t="s">
        <v>154</v>
      </c>
      <c r="R292" s="149" t="s">
        <v>154</v>
      </c>
      <c r="S292" s="149" t="s">
        <v>153</v>
      </c>
      <c r="T292" s="149" t="s">
        <v>153</v>
      </c>
      <c r="U292" s="151" t="s">
        <v>153</v>
      </c>
      <c r="V292" s="149" t="s">
        <v>153</v>
      </c>
      <c r="W292" s="149" t="s">
        <v>153</v>
      </c>
      <c r="X292" s="152" t="s">
        <v>153</v>
      </c>
      <c r="Y292" s="149" t="s">
        <v>153</v>
      </c>
      <c r="Z292" s="149" t="s">
        <v>153</v>
      </c>
      <c r="AA292" s="150"/>
      <c r="AC292" s="149" t="s">
        <v>153</v>
      </c>
      <c r="AD292" s="149" t="s">
        <v>153</v>
      </c>
      <c r="AE292" s="149" t="s">
        <v>153</v>
      </c>
      <c r="AF292" s="149" t="s">
        <v>153</v>
      </c>
      <c r="AG292" s="149" t="s">
        <v>153</v>
      </c>
      <c r="AH292" s="150" t="s">
        <v>153</v>
      </c>
      <c r="AJ292" s="149" t="s">
        <v>154</v>
      </c>
      <c r="AK292" s="170" t="s">
        <v>153</v>
      </c>
      <c r="AN292" s="150"/>
      <c r="AP292" s="149" t="s">
        <v>154</v>
      </c>
      <c r="AQ292" s="149" t="s">
        <v>153</v>
      </c>
      <c r="AR292" s="149" t="s">
        <v>153</v>
      </c>
      <c r="AU292" s="150"/>
      <c r="AV292" s="188" t="s">
        <v>168</v>
      </c>
      <c r="AW292" s="172" t="s">
        <v>153</v>
      </c>
      <c r="AX292" s="149" t="s">
        <v>153</v>
      </c>
      <c r="AY292" s="149" t="s">
        <v>154</v>
      </c>
      <c r="AZ292" s="149" t="s">
        <v>153</v>
      </c>
      <c r="BA292" s="149" t="s">
        <v>153</v>
      </c>
      <c r="BC292" s="150"/>
      <c r="BE292" s="173"/>
      <c r="BF292" s="150"/>
      <c r="BG292" s="283">
        <f t="shared" si="216"/>
        <v>0</v>
      </c>
      <c r="BH292" s="149">
        <f t="shared" si="217"/>
        <v>0</v>
      </c>
      <c r="BI292" s="149">
        <f t="shared" si="225"/>
        <v>0</v>
      </c>
      <c r="BJ292" s="280">
        <f t="shared" si="226"/>
        <v>0</v>
      </c>
      <c r="BK292" s="356">
        <f t="shared" si="218"/>
        <v>0</v>
      </c>
      <c r="BL292" s="149">
        <f t="shared" si="219"/>
        <v>0</v>
      </c>
      <c r="BM292" s="149">
        <f t="shared" si="227"/>
        <v>0</v>
      </c>
      <c r="BN292" s="278">
        <f t="shared" si="228"/>
        <v>0</v>
      </c>
      <c r="BO292" s="149">
        <f t="shared" si="220"/>
        <v>0</v>
      </c>
      <c r="BP292" s="149">
        <f t="shared" si="221"/>
        <v>0</v>
      </c>
      <c r="BQ292" s="149">
        <f t="shared" si="229"/>
        <v>0</v>
      </c>
      <c r="BR292" s="356">
        <f t="shared" si="222"/>
        <v>0</v>
      </c>
      <c r="BS292" s="149">
        <f t="shared" si="223"/>
        <v>0</v>
      </c>
      <c r="BT292" s="149">
        <f t="shared" si="230"/>
        <v>0</v>
      </c>
      <c r="BU292" s="356">
        <f t="shared" si="197"/>
        <v>0</v>
      </c>
      <c r="BV292" s="149">
        <f t="shared" si="198"/>
        <v>0</v>
      </c>
      <c r="BW292" s="113">
        <f t="shared" si="199"/>
        <v>0</v>
      </c>
      <c r="BX292" s="248">
        <f t="shared" si="200"/>
        <v>0</v>
      </c>
      <c r="BY292" s="175">
        <f t="shared" si="201"/>
        <v>0</v>
      </c>
      <c r="BZ292" s="356">
        <f t="shared" si="231"/>
        <v>0</v>
      </c>
      <c r="CA292" s="149">
        <f t="shared" si="232"/>
        <v>0</v>
      </c>
      <c r="CB292" s="149">
        <f t="shared" si="233"/>
        <v>0</v>
      </c>
      <c r="CC292" s="276">
        <f t="shared" si="234"/>
        <v>0</v>
      </c>
      <c r="CD292" s="248">
        <f t="shared" si="235"/>
        <v>0</v>
      </c>
      <c r="CE292" s="274">
        <f t="shared" si="224"/>
        <v>0</v>
      </c>
      <c r="CF292" s="356">
        <f t="shared" si="236"/>
        <v>0</v>
      </c>
      <c r="CG292" s="149">
        <f t="shared" si="237"/>
        <v>0</v>
      </c>
      <c r="CH292" s="150">
        <f t="shared" si="238"/>
        <v>0</v>
      </c>
      <c r="CI292" s="149">
        <f t="shared" si="202"/>
        <v>0</v>
      </c>
      <c r="CJ292" s="149">
        <f t="shared" si="203"/>
        <v>0</v>
      </c>
      <c r="CK292" s="149">
        <f t="shared" si="204"/>
        <v>0</v>
      </c>
      <c r="CL292" s="149">
        <f t="shared" si="205"/>
        <v>0</v>
      </c>
      <c r="CM292" s="149">
        <f t="shared" si="206"/>
        <v>0</v>
      </c>
      <c r="CN292" s="283">
        <f t="shared" si="239"/>
        <v>0</v>
      </c>
      <c r="CO292" s="149">
        <f t="shared" si="240"/>
        <v>0</v>
      </c>
      <c r="CP292" s="149">
        <f t="shared" si="241"/>
        <v>1</v>
      </c>
      <c r="CQ292" s="283" t="str">
        <f t="shared" si="207"/>
        <v/>
      </c>
      <c r="CR292" s="149" t="str">
        <f t="shared" si="208"/>
        <v xml:space="preserve"> </v>
      </c>
      <c r="CS292" s="149">
        <f t="shared" si="209"/>
        <v>0</v>
      </c>
      <c r="CT292" s="149">
        <v>0</v>
      </c>
      <c r="CU292" s="149">
        <v>0</v>
      </c>
      <c r="CV292" s="149">
        <v>0</v>
      </c>
      <c r="CW292" s="149">
        <v>0</v>
      </c>
      <c r="CX292" s="149">
        <v>0</v>
      </c>
      <c r="CY292" s="149">
        <v>0</v>
      </c>
      <c r="CZ292" s="149">
        <v>0</v>
      </c>
      <c r="DA292" s="149">
        <v>0</v>
      </c>
      <c r="DB292" s="149">
        <v>0</v>
      </c>
      <c r="DC292" s="149">
        <v>0</v>
      </c>
      <c r="DD292" s="149">
        <v>0</v>
      </c>
      <c r="DE292" s="149">
        <v>0</v>
      </c>
      <c r="DF292" s="149">
        <v>0</v>
      </c>
      <c r="DG292" s="149">
        <v>0</v>
      </c>
      <c r="DH292" s="149">
        <v>0</v>
      </c>
      <c r="DI292" s="149">
        <v>0</v>
      </c>
      <c r="DJ292" s="149">
        <v>0</v>
      </c>
      <c r="DK292" s="149">
        <v>0</v>
      </c>
      <c r="DL292" s="149">
        <v>0</v>
      </c>
      <c r="DM292" s="149">
        <v>0</v>
      </c>
      <c r="DN292" s="149">
        <v>0</v>
      </c>
      <c r="DO292" s="149">
        <v>0</v>
      </c>
      <c r="DP292" s="149">
        <v>0</v>
      </c>
      <c r="DQ292" s="149" t="s">
        <v>154</v>
      </c>
      <c r="DR292" s="149">
        <v>0</v>
      </c>
      <c r="DS292" s="149" t="s">
        <v>154</v>
      </c>
      <c r="DT292" s="149" t="s">
        <v>154</v>
      </c>
      <c r="DU292" s="149">
        <v>0</v>
      </c>
      <c r="DV292" s="149">
        <v>0</v>
      </c>
      <c r="DW292" s="149" t="str">
        <f t="shared" si="210"/>
        <v>N</v>
      </c>
      <c r="DX292" s="149" t="str">
        <f t="shared" si="211"/>
        <v/>
      </c>
      <c r="DY292" s="149" t="str">
        <f t="shared" si="212"/>
        <v>N</v>
      </c>
      <c r="DZ292" s="149" t="str">
        <f t="shared" si="213"/>
        <v>N</v>
      </c>
      <c r="EA292" s="149" t="str">
        <f t="shared" si="214"/>
        <v>Not Specified</v>
      </c>
      <c r="EC292" s="149">
        <f t="shared" si="215"/>
        <v>0</v>
      </c>
    </row>
    <row r="293" spans="1:133" s="149" customFormat="1" ht="16.5" customHeight="1">
      <c r="A293" s="149">
        <v>290</v>
      </c>
      <c r="B293" s="149">
        <v>288</v>
      </c>
      <c r="C293" s="150" t="s">
        <v>1777</v>
      </c>
      <c r="D293" s="149" t="s">
        <v>845</v>
      </c>
      <c r="E293" s="149" t="s">
        <v>144</v>
      </c>
      <c r="F293" s="149" t="s">
        <v>145</v>
      </c>
      <c r="G293" s="149" t="s">
        <v>146</v>
      </c>
      <c r="H293" s="168" t="s">
        <v>1778</v>
      </c>
      <c r="I293" s="149" t="s">
        <v>1779</v>
      </c>
      <c r="J293" s="149">
        <v>0.124</v>
      </c>
      <c r="K293" s="149" t="s">
        <v>1780</v>
      </c>
      <c r="L293" s="149">
        <v>79400</v>
      </c>
      <c r="M293" s="150">
        <v>19</v>
      </c>
      <c r="N293" s="149" t="s">
        <v>150</v>
      </c>
      <c r="O293" s="149">
        <v>2015</v>
      </c>
      <c r="P293" s="150">
        <v>2025</v>
      </c>
      <c r="Q293" s="149" t="s">
        <v>150</v>
      </c>
      <c r="R293" s="149" t="s">
        <v>150</v>
      </c>
      <c r="S293" s="149" t="s">
        <v>151</v>
      </c>
      <c r="T293" s="149" t="s">
        <v>152</v>
      </c>
      <c r="U293" s="151">
        <v>2030</v>
      </c>
      <c r="V293" s="149" t="s">
        <v>153</v>
      </c>
      <c r="W293" s="149" t="s">
        <v>153</v>
      </c>
      <c r="X293" s="152" t="s">
        <v>153</v>
      </c>
      <c r="Y293" s="149" t="s">
        <v>153</v>
      </c>
      <c r="Z293" s="149" t="s">
        <v>153</v>
      </c>
      <c r="AA293" s="150"/>
      <c r="AC293" s="149" t="s">
        <v>1781</v>
      </c>
      <c r="AD293" s="149" t="s">
        <v>240</v>
      </c>
      <c r="AE293" s="149" t="s">
        <v>157</v>
      </c>
      <c r="AF293" s="149" t="s">
        <v>157</v>
      </c>
      <c r="AG293" s="149" t="s">
        <v>169</v>
      </c>
      <c r="AH293" s="150" t="s">
        <v>159</v>
      </c>
      <c r="AJ293" s="149" t="s">
        <v>154</v>
      </c>
      <c r="AK293" s="170" t="s">
        <v>153</v>
      </c>
      <c r="AN293" s="150"/>
      <c r="AP293" s="149" t="s">
        <v>154</v>
      </c>
      <c r="AQ293" s="149" t="s">
        <v>153</v>
      </c>
      <c r="AR293" s="149" t="s">
        <v>153</v>
      </c>
      <c r="AU293" s="150"/>
      <c r="AV293" s="149" t="s">
        <v>168</v>
      </c>
      <c r="AW293" s="172" t="s">
        <v>158</v>
      </c>
      <c r="AX293" s="149" t="s">
        <v>158</v>
      </c>
      <c r="AY293" s="149" t="s">
        <v>150</v>
      </c>
      <c r="AZ293" s="149" t="s">
        <v>1782</v>
      </c>
      <c r="BA293" s="149">
        <v>2030</v>
      </c>
      <c r="BC293" s="150"/>
      <c r="BE293" s="173"/>
      <c r="BF293" s="150"/>
      <c r="BG293" s="283">
        <f t="shared" si="216"/>
        <v>1</v>
      </c>
      <c r="BH293" s="149">
        <f t="shared" si="217"/>
        <v>0</v>
      </c>
      <c r="BI293" s="149">
        <f t="shared" si="225"/>
        <v>0</v>
      </c>
      <c r="BJ293" s="280">
        <f t="shared" si="226"/>
        <v>1</v>
      </c>
      <c r="BK293" s="356">
        <f t="shared" si="218"/>
        <v>0</v>
      </c>
      <c r="BL293" s="149">
        <f t="shared" si="219"/>
        <v>1</v>
      </c>
      <c r="BM293" s="149">
        <f t="shared" si="227"/>
        <v>0</v>
      </c>
      <c r="BN293" s="278">
        <f t="shared" si="228"/>
        <v>1</v>
      </c>
      <c r="BO293" s="149">
        <f t="shared" si="220"/>
        <v>0</v>
      </c>
      <c r="BP293" s="149">
        <f t="shared" si="221"/>
        <v>0</v>
      </c>
      <c r="BQ293" s="149">
        <f t="shared" si="229"/>
        <v>0</v>
      </c>
      <c r="BR293" s="356">
        <f t="shared" si="222"/>
        <v>0</v>
      </c>
      <c r="BS293" s="149">
        <f t="shared" si="223"/>
        <v>0</v>
      </c>
      <c r="BT293" s="149">
        <f t="shared" si="230"/>
        <v>0</v>
      </c>
      <c r="BU293" s="356">
        <f t="shared" si="197"/>
        <v>0</v>
      </c>
      <c r="BV293" s="149">
        <f t="shared" si="198"/>
        <v>0</v>
      </c>
      <c r="BW293" s="113">
        <f t="shared" si="199"/>
        <v>0</v>
      </c>
      <c r="BX293" s="248">
        <f t="shared" si="200"/>
        <v>0</v>
      </c>
      <c r="BY293" s="175">
        <f t="shared" si="201"/>
        <v>0</v>
      </c>
      <c r="BZ293" s="356">
        <f t="shared" si="231"/>
        <v>0</v>
      </c>
      <c r="CA293" s="149">
        <f t="shared" si="232"/>
        <v>0</v>
      </c>
      <c r="CB293" s="149">
        <f t="shared" si="233"/>
        <v>0</v>
      </c>
      <c r="CC293" s="276">
        <f t="shared" si="234"/>
        <v>0</v>
      </c>
      <c r="CD293" s="248">
        <f t="shared" si="235"/>
        <v>0</v>
      </c>
      <c r="CE293" s="274">
        <f t="shared" si="224"/>
        <v>0</v>
      </c>
      <c r="CF293" s="356">
        <f t="shared" si="236"/>
        <v>0</v>
      </c>
      <c r="CG293" s="149">
        <f t="shared" si="237"/>
        <v>1</v>
      </c>
      <c r="CH293" s="150">
        <f t="shared" si="238"/>
        <v>0</v>
      </c>
      <c r="CI293" s="149">
        <f t="shared" si="202"/>
        <v>1</v>
      </c>
      <c r="CJ293" s="149">
        <f t="shared" si="203"/>
        <v>1</v>
      </c>
      <c r="CK293" s="149">
        <f t="shared" si="204"/>
        <v>0</v>
      </c>
      <c r="CL293" s="149">
        <f t="shared" si="205"/>
        <v>2</v>
      </c>
      <c r="CM293" s="149">
        <f t="shared" si="206"/>
        <v>1</v>
      </c>
      <c r="CN293" s="283">
        <f t="shared" si="239"/>
        <v>0</v>
      </c>
      <c r="CO293" s="149">
        <f t="shared" si="240"/>
        <v>0</v>
      </c>
      <c r="CP293" s="149">
        <f t="shared" si="241"/>
        <v>1</v>
      </c>
      <c r="CQ293" s="283">
        <f t="shared" si="207"/>
        <v>1</v>
      </c>
      <c r="CR293" s="149" t="str">
        <f t="shared" si="208"/>
        <v xml:space="preserve"> </v>
      </c>
      <c r="CS293" s="149">
        <f t="shared" si="209"/>
        <v>0</v>
      </c>
      <c r="CT293" s="149">
        <v>0</v>
      </c>
      <c r="CU293" s="149">
        <v>0</v>
      </c>
      <c r="CV293" s="149">
        <v>0</v>
      </c>
      <c r="CW293" s="149">
        <v>0</v>
      </c>
      <c r="CX293" s="149">
        <v>0</v>
      </c>
      <c r="CY293" s="149">
        <v>0</v>
      </c>
      <c r="CZ293" s="149">
        <v>1</v>
      </c>
      <c r="DA293" s="149">
        <v>1</v>
      </c>
      <c r="DB293" s="149">
        <v>0</v>
      </c>
      <c r="DC293" s="149">
        <v>1</v>
      </c>
      <c r="DD293" s="149">
        <v>0</v>
      </c>
      <c r="DE293" s="149">
        <v>1</v>
      </c>
      <c r="DF293" s="149">
        <v>0</v>
      </c>
      <c r="DG293" s="149">
        <v>1</v>
      </c>
      <c r="DH293" s="149">
        <v>0</v>
      </c>
      <c r="DI293" s="149">
        <v>1</v>
      </c>
      <c r="DJ293" s="149">
        <v>1</v>
      </c>
      <c r="DK293" s="149">
        <v>0</v>
      </c>
      <c r="DL293" s="149">
        <v>1</v>
      </c>
      <c r="DM293" s="149">
        <v>1</v>
      </c>
      <c r="DN293" s="149">
        <v>0</v>
      </c>
      <c r="DO293" s="149">
        <v>1</v>
      </c>
      <c r="DP293" s="149">
        <v>0</v>
      </c>
      <c r="DQ293" s="149" t="s">
        <v>150</v>
      </c>
      <c r="DR293" s="149" t="s">
        <v>158</v>
      </c>
      <c r="DS293" s="149" t="s">
        <v>7859</v>
      </c>
      <c r="DT293" s="149" t="s">
        <v>154</v>
      </c>
      <c r="DU293" s="149">
        <v>0</v>
      </c>
      <c r="DV293" s="149" t="s">
        <v>150</v>
      </c>
      <c r="DW293" s="149" t="str">
        <f t="shared" si="210"/>
        <v>Y</v>
      </c>
      <c r="DX293" s="149" t="str">
        <f t="shared" si="211"/>
        <v/>
      </c>
      <c r="DY293" s="149" t="str">
        <f t="shared" si="212"/>
        <v>N</v>
      </c>
      <c r="DZ293" s="149" t="str">
        <f t="shared" si="213"/>
        <v>N</v>
      </c>
      <c r="EA293" s="149" t="str">
        <f t="shared" si="214"/>
        <v>Not Specified</v>
      </c>
      <c r="EC293" s="149">
        <f t="shared" si="215"/>
        <v>0</v>
      </c>
    </row>
    <row r="294" spans="1:133" s="149" customFormat="1" ht="16.5" customHeight="1">
      <c r="A294" s="149">
        <v>291</v>
      </c>
      <c r="B294" s="149">
        <v>240</v>
      </c>
      <c r="C294" s="150" t="s">
        <v>1783</v>
      </c>
      <c r="D294" s="149" t="s">
        <v>415</v>
      </c>
      <c r="E294" s="149" t="s">
        <v>244</v>
      </c>
      <c r="F294" s="149" t="s">
        <v>175</v>
      </c>
      <c r="G294" s="149" t="s">
        <v>176</v>
      </c>
      <c r="H294" s="168" t="s">
        <v>1784</v>
      </c>
      <c r="I294" s="149" t="s">
        <v>1785</v>
      </c>
      <c r="J294" s="149">
        <v>0</v>
      </c>
      <c r="K294" s="149" t="s">
        <v>1786</v>
      </c>
      <c r="L294" s="149">
        <v>118508</v>
      </c>
      <c r="M294" s="150">
        <v>16</v>
      </c>
      <c r="N294" s="149" t="s">
        <v>154</v>
      </c>
      <c r="O294" s="149" t="s">
        <v>153</v>
      </c>
      <c r="P294" s="150" t="s">
        <v>153</v>
      </c>
      <c r="Q294" s="149" t="s">
        <v>154</v>
      </c>
      <c r="R294" s="149" t="s">
        <v>154</v>
      </c>
      <c r="S294" s="149" t="s">
        <v>153</v>
      </c>
      <c r="T294" s="149" t="s">
        <v>153</v>
      </c>
      <c r="U294" s="151" t="s">
        <v>153</v>
      </c>
      <c r="V294" s="149" t="s">
        <v>153</v>
      </c>
      <c r="W294" s="149" t="s">
        <v>153</v>
      </c>
      <c r="X294" s="152" t="s">
        <v>153</v>
      </c>
      <c r="Y294" s="149" t="s">
        <v>153</v>
      </c>
      <c r="Z294" s="149" t="s">
        <v>153</v>
      </c>
      <c r="AA294" s="150"/>
      <c r="AC294" s="149" t="s">
        <v>233</v>
      </c>
      <c r="AD294" s="149" t="s">
        <v>234</v>
      </c>
      <c r="AE294" s="149" t="s">
        <v>337</v>
      </c>
      <c r="AF294" s="149" t="s">
        <v>337</v>
      </c>
      <c r="AH294" s="150" t="s">
        <v>159</v>
      </c>
      <c r="AI294" s="149" t="s">
        <v>160</v>
      </c>
      <c r="AJ294" s="149" t="s">
        <v>150</v>
      </c>
      <c r="AK294" s="170" t="s">
        <v>1787</v>
      </c>
      <c r="AL294" s="149">
        <v>2050</v>
      </c>
      <c r="AM294" s="171" t="s">
        <v>1788</v>
      </c>
      <c r="AN294" s="150"/>
      <c r="AP294" s="149" t="s">
        <v>154</v>
      </c>
      <c r="AQ294" s="149" t="s">
        <v>153</v>
      </c>
      <c r="AR294" s="149" t="s">
        <v>153</v>
      </c>
      <c r="AU294" s="150"/>
      <c r="AV294" s="149" t="s">
        <v>168</v>
      </c>
      <c r="AW294" s="172" t="s">
        <v>153</v>
      </c>
      <c r="AX294" s="149" t="s">
        <v>153</v>
      </c>
      <c r="AY294" s="149" t="s">
        <v>154</v>
      </c>
      <c r="AZ294" s="149" t="s">
        <v>153</v>
      </c>
      <c r="BA294" s="149" t="s">
        <v>153</v>
      </c>
      <c r="BC294" s="150"/>
      <c r="BE294" s="173"/>
      <c r="BF294" s="150"/>
      <c r="BG294" s="283">
        <f t="shared" si="216"/>
        <v>0</v>
      </c>
      <c r="BH294" s="149">
        <f t="shared" si="217"/>
        <v>0</v>
      </c>
      <c r="BI294" s="149">
        <f t="shared" si="225"/>
        <v>0</v>
      </c>
      <c r="BJ294" s="280">
        <f t="shared" si="226"/>
        <v>0</v>
      </c>
      <c r="BK294" s="356">
        <f t="shared" si="218"/>
        <v>0</v>
      </c>
      <c r="BL294" s="149">
        <f t="shared" si="219"/>
        <v>0</v>
      </c>
      <c r="BM294" s="149">
        <f t="shared" si="227"/>
        <v>0</v>
      </c>
      <c r="BN294" s="278">
        <f t="shared" si="228"/>
        <v>0</v>
      </c>
      <c r="BO294" s="149">
        <f t="shared" si="220"/>
        <v>0</v>
      </c>
      <c r="BP294" s="149">
        <f t="shared" si="221"/>
        <v>0</v>
      </c>
      <c r="BQ294" s="149">
        <f t="shared" si="229"/>
        <v>0</v>
      </c>
      <c r="BR294" s="356">
        <f t="shared" si="222"/>
        <v>0</v>
      </c>
      <c r="BS294" s="149">
        <f t="shared" si="223"/>
        <v>0</v>
      </c>
      <c r="BT294" s="149">
        <f t="shared" si="230"/>
        <v>0</v>
      </c>
      <c r="BU294" s="356">
        <f t="shared" si="197"/>
        <v>0</v>
      </c>
      <c r="BV294" s="149">
        <f t="shared" si="198"/>
        <v>0</v>
      </c>
      <c r="BW294" s="113">
        <f t="shared" si="199"/>
        <v>1</v>
      </c>
      <c r="BX294" s="248">
        <f t="shared" si="200"/>
        <v>0</v>
      </c>
      <c r="BY294" s="175">
        <f t="shared" si="201"/>
        <v>1</v>
      </c>
      <c r="BZ294" s="356">
        <f t="shared" si="231"/>
        <v>0</v>
      </c>
      <c r="CA294" s="149">
        <f t="shared" si="232"/>
        <v>0</v>
      </c>
      <c r="CB294" s="149">
        <f t="shared" si="233"/>
        <v>0</v>
      </c>
      <c r="CC294" s="276">
        <f t="shared" si="234"/>
        <v>0</v>
      </c>
      <c r="CD294" s="248">
        <f t="shared" si="235"/>
        <v>0</v>
      </c>
      <c r="CE294" s="274">
        <f t="shared" si="224"/>
        <v>1</v>
      </c>
      <c r="CF294" s="356">
        <f t="shared" si="236"/>
        <v>0</v>
      </c>
      <c r="CG294" s="149">
        <f t="shared" si="237"/>
        <v>0</v>
      </c>
      <c r="CH294" s="150">
        <f t="shared" si="238"/>
        <v>0</v>
      </c>
      <c r="CI294" s="149">
        <f t="shared" si="202"/>
        <v>0</v>
      </c>
      <c r="CJ294" s="149">
        <f t="shared" si="203"/>
        <v>0</v>
      </c>
      <c r="CK294" s="149">
        <f t="shared" si="204"/>
        <v>1</v>
      </c>
      <c r="CL294" s="149">
        <f t="shared" si="205"/>
        <v>1</v>
      </c>
      <c r="CM294" s="149">
        <f t="shared" si="206"/>
        <v>1</v>
      </c>
      <c r="CN294" s="283">
        <f t="shared" si="239"/>
        <v>0</v>
      </c>
      <c r="CO294" s="149">
        <f t="shared" si="240"/>
        <v>0</v>
      </c>
      <c r="CP294" s="149">
        <f t="shared" si="241"/>
        <v>1</v>
      </c>
      <c r="CQ294" s="283" t="str">
        <f t="shared" si="207"/>
        <v/>
      </c>
      <c r="CR294" s="149" t="str">
        <f t="shared" si="208"/>
        <v xml:space="preserve"> </v>
      </c>
      <c r="CS294" s="149">
        <f t="shared" si="209"/>
        <v>0</v>
      </c>
      <c r="CT294" s="149">
        <v>0</v>
      </c>
      <c r="CU294" s="149">
        <v>0</v>
      </c>
      <c r="CV294" s="149">
        <v>0</v>
      </c>
      <c r="CW294" s="149">
        <v>0</v>
      </c>
      <c r="CX294" s="149">
        <v>0</v>
      </c>
      <c r="CY294" s="149">
        <v>0</v>
      </c>
      <c r="CZ294" s="149">
        <v>0</v>
      </c>
      <c r="DA294" s="149">
        <v>0</v>
      </c>
      <c r="DB294" s="149">
        <v>0</v>
      </c>
      <c r="DC294" s="149">
        <v>0</v>
      </c>
      <c r="DD294" s="149">
        <v>0</v>
      </c>
      <c r="DE294" s="149">
        <v>0</v>
      </c>
      <c r="DF294" s="149">
        <v>0</v>
      </c>
      <c r="DG294" s="149">
        <v>0</v>
      </c>
      <c r="DH294" s="149">
        <v>0</v>
      </c>
      <c r="DI294" s="149">
        <v>0</v>
      </c>
      <c r="DJ294" s="149">
        <v>0</v>
      </c>
      <c r="DK294" s="149">
        <v>0</v>
      </c>
      <c r="DL294" s="149">
        <v>0</v>
      </c>
      <c r="DM294" s="149">
        <v>0</v>
      </c>
      <c r="DN294" s="149">
        <v>0</v>
      </c>
      <c r="DO294" s="149">
        <v>0</v>
      </c>
      <c r="DP294" s="149">
        <v>0</v>
      </c>
      <c r="DQ294" s="149" t="s">
        <v>154</v>
      </c>
      <c r="DR294" s="149">
        <v>0</v>
      </c>
      <c r="DS294" s="149" t="s">
        <v>154</v>
      </c>
      <c r="DT294" s="149" t="s">
        <v>180</v>
      </c>
      <c r="DU294" s="149" t="s">
        <v>7861</v>
      </c>
      <c r="DV294" s="149">
        <v>0</v>
      </c>
      <c r="DW294" s="149" t="str">
        <f t="shared" si="210"/>
        <v>N</v>
      </c>
      <c r="DX294" s="149" t="str">
        <f t="shared" si="211"/>
        <v/>
      </c>
      <c r="DY294" s="149" t="str">
        <f t="shared" si="212"/>
        <v>N</v>
      </c>
      <c r="DZ294" s="149" t="str">
        <f t="shared" si="213"/>
        <v>Y</v>
      </c>
      <c r="EA294" s="149" t="str">
        <f t="shared" si="214"/>
        <v>Not Specified</v>
      </c>
      <c r="EC294" s="149">
        <f t="shared" si="215"/>
        <v>0</v>
      </c>
    </row>
    <row r="295" spans="1:133" s="149" customFormat="1" ht="16.5" customHeight="1">
      <c r="A295" s="149">
        <v>292</v>
      </c>
      <c r="B295" s="149">
        <v>314</v>
      </c>
      <c r="C295" s="150" t="s">
        <v>1789</v>
      </c>
      <c r="D295" s="149" t="s">
        <v>599</v>
      </c>
      <c r="E295" s="149" t="s">
        <v>184</v>
      </c>
      <c r="F295" s="149" t="s">
        <v>175</v>
      </c>
      <c r="G295" s="149" t="s">
        <v>176</v>
      </c>
      <c r="H295" s="168" t="s">
        <v>1790</v>
      </c>
      <c r="I295" s="149" t="s">
        <v>1791</v>
      </c>
      <c r="J295" s="149">
        <v>0.286</v>
      </c>
      <c r="K295" s="149" t="s">
        <v>1792</v>
      </c>
      <c r="L295" s="149">
        <v>40000</v>
      </c>
      <c r="M295" s="150">
        <v>5</v>
      </c>
      <c r="N295" s="149" t="s">
        <v>154</v>
      </c>
      <c r="O295" s="149" t="s">
        <v>153</v>
      </c>
      <c r="P295" s="150" t="s">
        <v>153</v>
      </c>
      <c r="Q295" s="149" t="s">
        <v>154</v>
      </c>
      <c r="R295" s="149" t="s">
        <v>154</v>
      </c>
      <c r="S295" s="149" t="s">
        <v>153</v>
      </c>
      <c r="T295" s="149" t="s">
        <v>153</v>
      </c>
      <c r="U295" s="151" t="s">
        <v>153</v>
      </c>
      <c r="V295" s="149" t="s">
        <v>153</v>
      </c>
      <c r="W295" s="149" t="s">
        <v>153</v>
      </c>
      <c r="X295" s="152" t="s">
        <v>153</v>
      </c>
      <c r="Y295" s="149" t="s">
        <v>153</v>
      </c>
      <c r="Z295" s="149" t="s">
        <v>153</v>
      </c>
      <c r="AA295" s="150"/>
      <c r="AC295" s="149" t="s">
        <v>153</v>
      </c>
      <c r="AD295" s="149" t="s">
        <v>153</v>
      </c>
      <c r="AE295" s="149" t="s">
        <v>153</v>
      </c>
      <c r="AF295" s="149" t="s">
        <v>153</v>
      </c>
      <c r="AG295" s="149" t="s">
        <v>153</v>
      </c>
      <c r="AH295" s="150" t="s">
        <v>153</v>
      </c>
      <c r="AJ295" s="149" t="s">
        <v>154</v>
      </c>
      <c r="AK295" s="170" t="s">
        <v>153</v>
      </c>
      <c r="AN295" s="150"/>
      <c r="AP295" s="149" t="s">
        <v>154</v>
      </c>
      <c r="AQ295" s="149" t="s">
        <v>153</v>
      </c>
      <c r="AR295" s="149" t="s">
        <v>153</v>
      </c>
      <c r="AU295" s="150"/>
      <c r="AV295" s="188" t="s">
        <v>168</v>
      </c>
      <c r="AW295" s="172" t="s">
        <v>153</v>
      </c>
      <c r="AX295" s="149" t="s">
        <v>153</v>
      </c>
      <c r="AY295" s="149" t="s">
        <v>154</v>
      </c>
      <c r="AZ295" s="149" t="s">
        <v>153</v>
      </c>
      <c r="BA295" s="149" t="s">
        <v>153</v>
      </c>
      <c r="BC295" s="150"/>
      <c r="BE295" s="173"/>
      <c r="BF295" s="150"/>
      <c r="BG295" s="283">
        <f t="shared" si="216"/>
        <v>0</v>
      </c>
      <c r="BH295" s="149">
        <f t="shared" si="217"/>
        <v>0</v>
      </c>
      <c r="BI295" s="149">
        <f t="shared" si="225"/>
        <v>0</v>
      </c>
      <c r="BJ295" s="280">
        <f t="shared" si="226"/>
        <v>0</v>
      </c>
      <c r="BK295" s="356">
        <f t="shared" si="218"/>
        <v>0</v>
      </c>
      <c r="BL295" s="149">
        <f t="shared" si="219"/>
        <v>0</v>
      </c>
      <c r="BM295" s="149">
        <f t="shared" si="227"/>
        <v>0</v>
      </c>
      <c r="BN295" s="278">
        <f t="shared" si="228"/>
        <v>0</v>
      </c>
      <c r="BO295" s="149">
        <f t="shared" si="220"/>
        <v>0</v>
      </c>
      <c r="BP295" s="149">
        <f t="shared" si="221"/>
        <v>0</v>
      </c>
      <c r="BQ295" s="149">
        <f t="shared" si="229"/>
        <v>0</v>
      </c>
      <c r="BR295" s="356">
        <f t="shared" si="222"/>
        <v>0</v>
      </c>
      <c r="BS295" s="149">
        <f t="shared" si="223"/>
        <v>0</v>
      </c>
      <c r="BT295" s="149">
        <f t="shared" si="230"/>
        <v>0</v>
      </c>
      <c r="BU295" s="356">
        <f t="shared" si="197"/>
        <v>0</v>
      </c>
      <c r="BV295" s="149">
        <f t="shared" si="198"/>
        <v>0</v>
      </c>
      <c r="BW295" s="113">
        <f t="shared" si="199"/>
        <v>0</v>
      </c>
      <c r="BX295" s="248">
        <f t="shared" si="200"/>
        <v>0</v>
      </c>
      <c r="BY295" s="175">
        <f t="shared" si="201"/>
        <v>0</v>
      </c>
      <c r="BZ295" s="356">
        <f t="shared" si="231"/>
        <v>0</v>
      </c>
      <c r="CA295" s="149">
        <f t="shared" si="232"/>
        <v>0</v>
      </c>
      <c r="CB295" s="149">
        <f t="shared" si="233"/>
        <v>0</v>
      </c>
      <c r="CC295" s="276">
        <f t="shared" si="234"/>
        <v>0</v>
      </c>
      <c r="CD295" s="248">
        <f t="shared" si="235"/>
        <v>0</v>
      </c>
      <c r="CE295" s="274">
        <f t="shared" si="224"/>
        <v>0</v>
      </c>
      <c r="CF295" s="356">
        <f t="shared" si="236"/>
        <v>0</v>
      </c>
      <c r="CG295" s="149">
        <f t="shared" si="237"/>
        <v>0</v>
      </c>
      <c r="CH295" s="150">
        <f t="shared" si="238"/>
        <v>0</v>
      </c>
      <c r="CI295" s="149">
        <f t="shared" si="202"/>
        <v>0</v>
      </c>
      <c r="CJ295" s="149">
        <f t="shared" si="203"/>
        <v>0</v>
      </c>
      <c r="CK295" s="149">
        <f t="shared" si="204"/>
        <v>0</v>
      </c>
      <c r="CL295" s="149">
        <f t="shared" si="205"/>
        <v>0</v>
      </c>
      <c r="CM295" s="149">
        <f t="shared" si="206"/>
        <v>0</v>
      </c>
      <c r="CN295" s="283">
        <f t="shared" si="239"/>
        <v>0</v>
      </c>
      <c r="CO295" s="149">
        <f t="shared" si="240"/>
        <v>0</v>
      </c>
      <c r="CP295" s="149">
        <f t="shared" si="241"/>
        <v>1</v>
      </c>
      <c r="CQ295" s="283" t="str">
        <f t="shared" si="207"/>
        <v/>
      </c>
      <c r="CR295" s="149" t="str">
        <f t="shared" si="208"/>
        <v xml:space="preserve"> </v>
      </c>
      <c r="CS295" s="149">
        <f t="shared" si="209"/>
        <v>0</v>
      </c>
      <c r="CT295" s="149">
        <v>0</v>
      </c>
      <c r="CU295" s="149">
        <v>0</v>
      </c>
      <c r="CV295" s="149">
        <v>0</v>
      </c>
      <c r="CW295" s="149">
        <v>0</v>
      </c>
      <c r="CX295" s="149">
        <v>0</v>
      </c>
      <c r="CY295" s="149">
        <v>0</v>
      </c>
      <c r="CZ295" s="149">
        <v>0</v>
      </c>
      <c r="DA295" s="149">
        <v>0</v>
      </c>
      <c r="DB295" s="149">
        <v>0</v>
      </c>
      <c r="DC295" s="149">
        <v>0</v>
      </c>
      <c r="DD295" s="149">
        <v>0</v>
      </c>
      <c r="DE295" s="149">
        <v>0</v>
      </c>
      <c r="DF295" s="149">
        <v>0</v>
      </c>
      <c r="DG295" s="149">
        <v>0</v>
      </c>
      <c r="DH295" s="149">
        <v>0</v>
      </c>
      <c r="DI295" s="149">
        <v>0</v>
      </c>
      <c r="DJ295" s="149">
        <v>0</v>
      </c>
      <c r="DK295" s="149">
        <v>0</v>
      </c>
      <c r="DL295" s="149">
        <v>0</v>
      </c>
      <c r="DM295" s="149">
        <v>0</v>
      </c>
      <c r="DN295" s="149">
        <v>0</v>
      </c>
      <c r="DO295" s="149">
        <v>0</v>
      </c>
      <c r="DP295" s="149">
        <v>0</v>
      </c>
      <c r="DQ295" s="149" t="s">
        <v>154</v>
      </c>
      <c r="DR295" s="149">
        <v>0</v>
      </c>
      <c r="DS295" s="149" t="s">
        <v>154</v>
      </c>
      <c r="DT295" s="149" t="s">
        <v>180</v>
      </c>
      <c r="DU295" s="149">
        <v>0</v>
      </c>
      <c r="DV295" s="149">
        <v>0</v>
      </c>
      <c r="DW295" s="149" t="str">
        <f t="shared" si="210"/>
        <v>N</v>
      </c>
      <c r="DX295" s="149" t="str">
        <f t="shared" si="211"/>
        <v/>
      </c>
      <c r="DY295" s="149" t="str">
        <f t="shared" si="212"/>
        <v>N</v>
      </c>
      <c r="DZ295" s="149" t="str">
        <f t="shared" si="213"/>
        <v>N</v>
      </c>
      <c r="EA295" s="149" t="str">
        <f t="shared" si="214"/>
        <v>Not Specified</v>
      </c>
      <c r="EC295" s="149">
        <f t="shared" si="215"/>
        <v>0</v>
      </c>
    </row>
    <row r="296" spans="1:133" s="149" customFormat="1" ht="16.5" customHeight="1">
      <c r="A296" s="149">
        <v>293</v>
      </c>
      <c r="B296" s="149">
        <v>252</v>
      </c>
      <c r="C296" s="150" t="s">
        <v>1793</v>
      </c>
      <c r="D296" s="149" t="s">
        <v>333</v>
      </c>
      <c r="E296" s="149" t="s">
        <v>229</v>
      </c>
      <c r="F296" s="149" t="s">
        <v>863</v>
      </c>
      <c r="G296" s="149" t="s">
        <v>9</v>
      </c>
      <c r="H296" s="168" t="s">
        <v>1794</v>
      </c>
      <c r="I296" s="149" t="s">
        <v>1795</v>
      </c>
      <c r="J296" s="149">
        <v>0.122</v>
      </c>
      <c r="K296" s="149" t="s">
        <v>1796</v>
      </c>
      <c r="L296" s="149">
        <v>78644</v>
      </c>
      <c r="M296" s="150">
        <v>29</v>
      </c>
      <c r="N296" s="149" t="s">
        <v>154</v>
      </c>
      <c r="O296" s="149" t="s">
        <v>153</v>
      </c>
      <c r="P296" s="150" t="s">
        <v>153</v>
      </c>
      <c r="Q296" s="149" t="s">
        <v>154</v>
      </c>
      <c r="R296" s="149" t="s">
        <v>154</v>
      </c>
      <c r="S296" s="149" t="s">
        <v>153</v>
      </c>
      <c r="T296" s="149" t="s">
        <v>153</v>
      </c>
      <c r="U296" s="151" t="s">
        <v>153</v>
      </c>
      <c r="V296" s="149" t="s">
        <v>153</v>
      </c>
      <c r="W296" s="149" t="s">
        <v>153</v>
      </c>
      <c r="X296" s="152" t="s">
        <v>153</v>
      </c>
      <c r="Y296" s="149" t="s">
        <v>153</v>
      </c>
      <c r="Z296" s="149" t="s">
        <v>153</v>
      </c>
      <c r="AA296" s="150"/>
      <c r="AC296" s="149" t="s">
        <v>167</v>
      </c>
      <c r="AD296" s="149" t="s">
        <v>6</v>
      </c>
      <c r="AE296" s="149" t="s">
        <v>157</v>
      </c>
      <c r="AF296" s="149" t="s">
        <v>157</v>
      </c>
      <c r="AG296" s="149" t="s">
        <v>157</v>
      </c>
      <c r="AH296" s="150" t="s">
        <v>218</v>
      </c>
      <c r="AJ296" s="149" t="s">
        <v>154</v>
      </c>
      <c r="AK296" s="170" t="s">
        <v>153</v>
      </c>
      <c r="AN296" s="150"/>
      <c r="AO296" s="149" t="s">
        <v>219</v>
      </c>
      <c r="AP296" s="149" t="s">
        <v>150</v>
      </c>
      <c r="AQ296" s="149" t="s">
        <v>218</v>
      </c>
      <c r="AR296" s="149" t="s">
        <v>1797</v>
      </c>
      <c r="AS296" s="149">
        <v>2050</v>
      </c>
      <c r="AU296" s="150"/>
      <c r="AV296" s="149" t="s">
        <v>157</v>
      </c>
      <c r="AW296" s="172" t="s">
        <v>312</v>
      </c>
      <c r="AX296" s="149" t="s">
        <v>158</v>
      </c>
      <c r="AY296" s="149" t="s">
        <v>154</v>
      </c>
      <c r="AZ296" s="149" t="s">
        <v>153</v>
      </c>
      <c r="BA296" s="149" t="s">
        <v>153</v>
      </c>
      <c r="BC296" s="150"/>
      <c r="BE296" s="173"/>
      <c r="BF296" s="150"/>
      <c r="BG296" s="283">
        <f t="shared" si="216"/>
        <v>0</v>
      </c>
      <c r="BH296" s="149">
        <f t="shared" si="217"/>
        <v>0</v>
      </c>
      <c r="BI296" s="149">
        <f t="shared" si="225"/>
        <v>0</v>
      </c>
      <c r="BJ296" s="280">
        <f t="shared" si="226"/>
        <v>0</v>
      </c>
      <c r="BK296" s="356">
        <f t="shared" si="218"/>
        <v>0</v>
      </c>
      <c r="BL296" s="149">
        <f t="shared" si="219"/>
        <v>0</v>
      </c>
      <c r="BM296" s="149">
        <f t="shared" si="227"/>
        <v>0</v>
      </c>
      <c r="BN296" s="278">
        <f t="shared" si="228"/>
        <v>0</v>
      </c>
      <c r="BO296" s="149">
        <f t="shared" si="220"/>
        <v>0</v>
      </c>
      <c r="BP296" s="149">
        <f t="shared" si="221"/>
        <v>0</v>
      </c>
      <c r="BQ296" s="149">
        <f t="shared" si="229"/>
        <v>0</v>
      </c>
      <c r="BR296" s="356">
        <f t="shared" si="222"/>
        <v>0</v>
      </c>
      <c r="BS296" s="149">
        <f t="shared" si="223"/>
        <v>0</v>
      </c>
      <c r="BT296" s="149">
        <f t="shared" si="230"/>
        <v>1</v>
      </c>
      <c r="BU296" s="356">
        <f t="shared" si="197"/>
        <v>0</v>
      </c>
      <c r="BV296" s="149">
        <f t="shared" si="198"/>
        <v>0</v>
      </c>
      <c r="BW296" s="113">
        <f t="shared" si="199"/>
        <v>0</v>
      </c>
      <c r="BX296" s="248">
        <f t="shared" si="200"/>
        <v>0</v>
      </c>
      <c r="BY296" s="175">
        <f t="shared" si="201"/>
        <v>0</v>
      </c>
      <c r="BZ296" s="356">
        <f t="shared" si="231"/>
        <v>0</v>
      </c>
      <c r="CA296" s="149">
        <f t="shared" si="232"/>
        <v>0</v>
      </c>
      <c r="CB296" s="149">
        <f t="shared" si="233"/>
        <v>1</v>
      </c>
      <c r="CC296" s="276">
        <f t="shared" si="234"/>
        <v>1</v>
      </c>
      <c r="CD296" s="248">
        <f t="shared" si="235"/>
        <v>1</v>
      </c>
      <c r="CE296" s="274">
        <f t="shared" si="224"/>
        <v>1</v>
      </c>
      <c r="CF296" s="356">
        <f t="shared" si="236"/>
        <v>0</v>
      </c>
      <c r="CG296" s="149">
        <f t="shared" si="237"/>
        <v>0</v>
      </c>
      <c r="CH296" s="150">
        <f t="shared" si="238"/>
        <v>0</v>
      </c>
      <c r="CI296" s="149">
        <f t="shared" si="202"/>
        <v>0</v>
      </c>
      <c r="CJ296" s="149">
        <f t="shared" si="203"/>
        <v>0</v>
      </c>
      <c r="CK296" s="149">
        <f t="shared" si="204"/>
        <v>1</v>
      </c>
      <c r="CL296" s="149">
        <f t="shared" si="205"/>
        <v>1</v>
      </c>
      <c r="CM296" s="149">
        <f t="shared" si="206"/>
        <v>1</v>
      </c>
      <c r="CN296" s="283">
        <f t="shared" si="239"/>
        <v>1</v>
      </c>
      <c r="CO296" s="149">
        <f t="shared" si="240"/>
        <v>0</v>
      </c>
      <c r="CP296" s="149">
        <f t="shared" si="241"/>
        <v>0</v>
      </c>
      <c r="CQ296" s="283" t="str">
        <f t="shared" si="207"/>
        <v/>
      </c>
      <c r="CR296" s="149" t="str">
        <f t="shared" si="208"/>
        <v xml:space="preserve"> 2050</v>
      </c>
      <c r="CS296" s="149">
        <f t="shared" si="209"/>
        <v>2050</v>
      </c>
      <c r="CT296" s="149">
        <v>1</v>
      </c>
      <c r="CU296" s="149">
        <v>0</v>
      </c>
      <c r="CV296" s="149">
        <v>0</v>
      </c>
      <c r="CW296" s="149">
        <v>1</v>
      </c>
      <c r="CX296" s="149">
        <v>0</v>
      </c>
      <c r="CY296" s="149">
        <v>0</v>
      </c>
      <c r="CZ296" s="149">
        <v>1</v>
      </c>
      <c r="DA296" s="149">
        <v>1</v>
      </c>
      <c r="DB296" s="149">
        <v>0</v>
      </c>
      <c r="DC296" s="149">
        <v>0</v>
      </c>
      <c r="DD296" s="149">
        <v>0</v>
      </c>
      <c r="DE296" s="149">
        <v>0</v>
      </c>
      <c r="DF296" s="149">
        <v>0</v>
      </c>
      <c r="DG296" s="149">
        <v>0</v>
      </c>
      <c r="DH296" s="149">
        <v>0</v>
      </c>
      <c r="DI296" s="149">
        <v>0</v>
      </c>
      <c r="DJ296" s="149">
        <v>1</v>
      </c>
      <c r="DK296" s="149">
        <v>1</v>
      </c>
      <c r="DL296" s="149">
        <v>1</v>
      </c>
      <c r="DM296" s="149">
        <v>1</v>
      </c>
      <c r="DN296" s="149">
        <v>0</v>
      </c>
      <c r="DO296" s="149">
        <v>1</v>
      </c>
      <c r="DP296" s="149">
        <v>1</v>
      </c>
      <c r="DQ296" s="149" t="s">
        <v>154</v>
      </c>
      <c r="DR296" s="149">
        <v>0</v>
      </c>
      <c r="DS296" s="149" t="s">
        <v>7865</v>
      </c>
      <c r="DT296" s="149" t="s">
        <v>7857</v>
      </c>
      <c r="DU296" s="149" t="s">
        <v>150</v>
      </c>
      <c r="DV296" s="149" t="s">
        <v>150</v>
      </c>
      <c r="DW296" s="149" t="str">
        <f t="shared" si="210"/>
        <v>N</v>
      </c>
      <c r="DX296" s="149" t="str">
        <f t="shared" si="211"/>
        <v/>
      </c>
      <c r="DY296" s="149" t="str">
        <f t="shared" si="212"/>
        <v>Y</v>
      </c>
      <c r="DZ296" s="149" t="str">
        <f t="shared" si="213"/>
        <v>N</v>
      </c>
      <c r="EA296" s="149" t="str">
        <f t="shared" si="214"/>
        <v>Yes</v>
      </c>
      <c r="EC296" s="149">
        <f t="shared" si="215"/>
        <v>2050</v>
      </c>
    </row>
    <row r="297" spans="1:133" s="149" customFormat="1" ht="16.5" customHeight="1">
      <c r="A297" s="149">
        <v>294</v>
      </c>
      <c r="B297" s="149">
        <v>298</v>
      </c>
      <c r="C297" s="150" t="s">
        <v>1798</v>
      </c>
      <c r="D297" s="149" t="s">
        <v>314</v>
      </c>
      <c r="E297" s="149" t="s">
        <v>229</v>
      </c>
      <c r="F297" s="149" t="s">
        <v>264</v>
      </c>
      <c r="G297" s="149" t="s">
        <v>176</v>
      </c>
      <c r="H297" s="168" t="s">
        <v>1799</v>
      </c>
      <c r="I297" s="149" t="s">
        <v>1800</v>
      </c>
      <c r="J297" s="149">
        <v>0.012</v>
      </c>
      <c r="K297" s="149" t="s">
        <v>1801</v>
      </c>
      <c r="L297" s="149">
        <v>55489</v>
      </c>
      <c r="M297" s="150">
        <v>31</v>
      </c>
      <c r="N297" s="149" t="s">
        <v>154</v>
      </c>
      <c r="O297" s="149" t="s">
        <v>153</v>
      </c>
      <c r="P297" s="150" t="s">
        <v>153</v>
      </c>
      <c r="Q297" s="149" t="s">
        <v>154</v>
      </c>
      <c r="R297" s="149" t="s">
        <v>154</v>
      </c>
      <c r="S297" s="149" t="s">
        <v>153</v>
      </c>
      <c r="T297" s="149" t="s">
        <v>153</v>
      </c>
      <c r="U297" s="151" t="s">
        <v>153</v>
      </c>
      <c r="V297" s="149" t="s">
        <v>153</v>
      </c>
      <c r="W297" s="149" t="s">
        <v>153</v>
      </c>
      <c r="X297" s="152" t="s">
        <v>153</v>
      </c>
      <c r="Y297" s="149" t="s">
        <v>153</v>
      </c>
      <c r="Z297" s="149" t="s">
        <v>153</v>
      </c>
      <c r="AA297" s="150"/>
      <c r="AC297" s="149" t="s">
        <v>167</v>
      </c>
      <c r="AD297" s="149" t="s">
        <v>6</v>
      </c>
      <c r="AE297" s="149" t="s">
        <v>157</v>
      </c>
      <c r="AF297" s="149" t="s">
        <v>157</v>
      </c>
      <c r="AG297" s="149" t="s">
        <v>157</v>
      </c>
      <c r="AH297" s="150" t="s">
        <v>218</v>
      </c>
      <c r="AJ297" s="149" t="s">
        <v>154</v>
      </c>
      <c r="AK297" s="170" t="s">
        <v>153</v>
      </c>
      <c r="AN297" s="150"/>
      <c r="AO297" s="149" t="s">
        <v>219</v>
      </c>
      <c r="AP297" s="149" t="s">
        <v>150</v>
      </c>
      <c r="AQ297" s="149" t="s">
        <v>218</v>
      </c>
      <c r="AR297" s="149" t="s">
        <v>1802</v>
      </c>
      <c r="AS297" s="149">
        <v>2050</v>
      </c>
      <c r="AU297" s="150"/>
      <c r="AV297" s="149" t="s">
        <v>168</v>
      </c>
      <c r="AW297" s="172" t="s">
        <v>168</v>
      </c>
      <c r="AX297" s="149" t="s">
        <v>158</v>
      </c>
      <c r="AY297" s="149" t="s">
        <v>154</v>
      </c>
      <c r="AZ297" s="149" t="s">
        <v>153</v>
      </c>
      <c r="BA297" s="149" t="s">
        <v>153</v>
      </c>
      <c r="BC297" s="150"/>
      <c r="BE297" s="173"/>
      <c r="BF297" s="150"/>
      <c r="BG297" s="283">
        <f t="shared" si="216"/>
        <v>0</v>
      </c>
      <c r="BH297" s="149">
        <f t="shared" si="217"/>
        <v>0</v>
      </c>
      <c r="BI297" s="149">
        <f t="shared" si="225"/>
        <v>0</v>
      </c>
      <c r="BJ297" s="280">
        <f t="shared" si="226"/>
        <v>0</v>
      </c>
      <c r="BK297" s="356">
        <f t="shared" si="218"/>
        <v>0</v>
      </c>
      <c r="BL297" s="149">
        <f t="shared" si="219"/>
        <v>0</v>
      </c>
      <c r="BM297" s="149">
        <f t="shared" si="227"/>
        <v>0</v>
      </c>
      <c r="BN297" s="278">
        <f t="shared" si="228"/>
        <v>0</v>
      </c>
      <c r="BO297" s="149">
        <f t="shared" si="220"/>
        <v>0</v>
      </c>
      <c r="BP297" s="149">
        <f t="shared" si="221"/>
        <v>0</v>
      </c>
      <c r="BQ297" s="149">
        <f t="shared" si="229"/>
        <v>0</v>
      </c>
      <c r="BR297" s="356">
        <f t="shared" si="222"/>
        <v>0</v>
      </c>
      <c r="BS297" s="149">
        <f t="shared" si="223"/>
        <v>0</v>
      </c>
      <c r="BT297" s="149">
        <f t="shared" si="230"/>
        <v>1</v>
      </c>
      <c r="BU297" s="356">
        <f t="shared" si="197"/>
        <v>0</v>
      </c>
      <c r="BV297" s="149">
        <f t="shared" si="198"/>
        <v>0</v>
      </c>
      <c r="BW297" s="113">
        <f t="shared" si="199"/>
        <v>0</v>
      </c>
      <c r="BX297" s="248">
        <f t="shared" si="200"/>
        <v>0</v>
      </c>
      <c r="BY297" s="175">
        <f t="shared" si="201"/>
        <v>0</v>
      </c>
      <c r="BZ297" s="356">
        <f t="shared" si="231"/>
        <v>0</v>
      </c>
      <c r="CA297" s="149">
        <f t="shared" si="232"/>
        <v>0</v>
      </c>
      <c r="CB297" s="149">
        <f t="shared" si="233"/>
        <v>1</v>
      </c>
      <c r="CC297" s="276">
        <f t="shared" si="234"/>
        <v>1</v>
      </c>
      <c r="CD297" s="248">
        <f t="shared" si="235"/>
        <v>1</v>
      </c>
      <c r="CE297" s="274">
        <f t="shared" si="224"/>
        <v>1</v>
      </c>
      <c r="CF297" s="356">
        <f t="shared" si="236"/>
        <v>0</v>
      </c>
      <c r="CG297" s="149">
        <f t="shared" si="237"/>
        <v>0</v>
      </c>
      <c r="CH297" s="150">
        <f t="shared" si="238"/>
        <v>0</v>
      </c>
      <c r="CI297" s="149">
        <f t="shared" si="202"/>
        <v>0</v>
      </c>
      <c r="CJ297" s="149">
        <f t="shared" si="203"/>
        <v>0</v>
      </c>
      <c r="CK297" s="149">
        <f t="shared" si="204"/>
        <v>1</v>
      </c>
      <c r="CL297" s="149">
        <f t="shared" si="205"/>
        <v>1</v>
      </c>
      <c r="CM297" s="149">
        <f t="shared" si="206"/>
        <v>1</v>
      </c>
      <c r="CN297" s="283">
        <f t="shared" si="239"/>
        <v>0</v>
      </c>
      <c r="CO297" s="149">
        <f t="shared" si="240"/>
        <v>0</v>
      </c>
      <c r="CP297" s="149">
        <f t="shared" si="241"/>
        <v>1</v>
      </c>
      <c r="CQ297" s="283" t="str">
        <f t="shared" si="207"/>
        <v/>
      </c>
      <c r="CR297" s="149" t="str">
        <f t="shared" si="208"/>
        <v xml:space="preserve"> 2050</v>
      </c>
      <c r="CS297" s="149">
        <f t="shared" si="209"/>
        <v>2050</v>
      </c>
      <c r="CT297" s="149">
        <v>0</v>
      </c>
      <c r="CU297" s="149">
        <v>0</v>
      </c>
      <c r="CV297" s="149">
        <v>0</v>
      </c>
      <c r="CW297" s="149">
        <v>0</v>
      </c>
      <c r="CX297" s="149">
        <v>0</v>
      </c>
      <c r="CY297" s="149">
        <v>0</v>
      </c>
      <c r="CZ297" s="149">
        <v>1</v>
      </c>
      <c r="DA297" s="149">
        <v>1</v>
      </c>
      <c r="DB297" s="149">
        <v>0</v>
      </c>
      <c r="DC297" s="149">
        <v>0</v>
      </c>
      <c r="DD297" s="149">
        <v>0</v>
      </c>
      <c r="DE297" s="149">
        <v>0</v>
      </c>
      <c r="DF297" s="149">
        <v>0</v>
      </c>
      <c r="DG297" s="149">
        <v>0</v>
      </c>
      <c r="DH297" s="149">
        <v>0</v>
      </c>
      <c r="DI297" s="149">
        <v>0</v>
      </c>
      <c r="DJ297" s="149">
        <v>1</v>
      </c>
      <c r="DK297" s="149">
        <v>0</v>
      </c>
      <c r="DL297" s="149">
        <v>1</v>
      </c>
      <c r="DM297" s="149">
        <v>1</v>
      </c>
      <c r="DN297" s="149">
        <v>0</v>
      </c>
      <c r="DO297" s="149">
        <v>1</v>
      </c>
      <c r="DP297" s="149">
        <v>0</v>
      </c>
      <c r="DQ297" s="149" t="s">
        <v>154</v>
      </c>
      <c r="DR297" s="149">
        <v>0</v>
      </c>
      <c r="DS297" s="149" t="s">
        <v>7865</v>
      </c>
      <c r="DT297" s="149" t="s">
        <v>154</v>
      </c>
      <c r="DU297" s="149">
        <v>0</v>
      </c>
      <c r="DV297" s="149" t="s">
        <v>150</v>
      </c>
      <c r="DW297" s="149" t="str">
        <f t="shared" si="210"/>
        <v>N</v>
      </c>
      <c r="DX297" s="149" t="str">
        <f t="shared" si="211"/>
        <v/>
      </c>
      <c r="DY297" s="149" t="str">
        <f t="shared" si="212"/>
        <v>Y</v>
      </c>
      <c r="DZ297" s="149" t="str">
        <f t="shared" si="213"/>
        <v>N</v>
      </c>
      <c r="EA297" s="149" t="str">
        <f t="shared" si="214"/>
        <v>Not Specified</v>
      </c>
      <c r="EC297" s="149">
        <f t="shared" si="215"/>
        <v>2050</v>
      </c>
    </row>
    <row r="298" spans="1:133" s="149" customFormat="1" ht="16.5" customHeight="1">
      <c r="A298" s="149">
        <v>295</v>
      </c>
      <c r="B298" s="149">
        <v>285</v>
      </c>
      <c r="C298" s="150" t="s">
        <v>1803</v>
      </c>
      <c r="D298" s="149" t="s">
        <v>183</v>
      </c>
      <c r="E298" s="149" t="s">
        <v>184</v>
      </c>
      <c r="F298" s="149" t="s">
        <v>175</v>
      </c>
      <c r="G298" s="149" t="s">
        <v>176</v>
      </c>
      <c r="H298" s="168" t="s">
        <v>1804</v>
      </c>
      <c r="I298" s="149" t="s">
        <v>1805</v>
      </c>
      <c r="J298" s="149">
        <v>0.029</v>
      </c>
      <c r="K298" s="149" t="s">
        <v>1806</v>
      </c>
      <c r="L298" s="149">
        <v>126108</v>
      </c>
      <c r="M298" s="150">
        <v>13</v>
      </c>
      <c r="N298" s="149" t="s">
        <v>154</v>
      </c>
      <c r="O298" s="149" t="s">
        <v>153</v>
      </c>
      <c r="P298" s="150" t="s">
        <v>153</v>
      </c>
      <c r="Q298" s="149" t="s">
        <v>154</v>
      </c>
      <c r="R298" s="149" t="s">
        <v>154</v>
      </c>
      <c r="S298" s="149" t="s">
        <v>153</v>
      </c>
      <c r="T298" s="149" t="s">
        <v>153</v>
      </c>
      <c r="U298" s="151" t="s">
        <v>153</v>
      </c>
      <c r="V298" s="149" t="s">
        <v>153</v>
      </c>
      <c r="W298" s="149" t="s">
        <v>153</v>
      </c>
      <c r="X298" s="152" t="s">
        <v>153</v>
      </c>
      <c r="Y298" s="149" t="s">
        <v>153</v>
      </c>
      <c r="Z298" s="149" t="s">
        <v>153</v>
      </c>
      <c r="AA298" s="150"/>
      <c r="AC298" s="149" t="s">
        <v>153</v>
      </c>
      <c r="AD298" s="149" t="s">
        <v>153</v>
      </c>
      <c r="AE298" s="149" t="s">
        <v>153</v>
      </c>
      <c r="AF298" s="149" t="s">
        <v>153</v>
      </c>
      <c r="AG298" s="149" t="s">
        <v>153</v>
      </c>
      <c r="AH298" s="150" t="s">
        <v>153</v>
      </c>
      <c r="AJ298" s="149" t="s">
        <v>154</v>
      </c>
      <c r="AK298" s="170" t="s">
        <v>153</v>
      </c>
      <c r="AN298" s="150"/>
      <c r="AP298" s="149" t="s">
        <v>154</v>
      </c>
      <c r="AQ298" s="149" t="s">
        <v>153</v>
      </c>
      <c r="AR298" s="149" t="s">
        <v>153</v>
      </c>
      <c r="AU298" s="150"/>
      <c r="AV298" s="188" t="s">
        <v>168</v>
      </c>
      <c r="AW298" s="172" t="s">
        <v>153</v>
      </c>
      <c r="AX298" s="149" t="s">
        <v>153</v>
      </c>
      <c r="AY298" s="149" t="s">
        <v>154</v>
      </c>
      <c r="AZ298" s="149" t="s">
        <v>153</v>
      </c>
      <c r="BA298" s="149" t="s">
        <v>153</v>
      </c>
      <c r="BC298" s="150"/>
      <c r="BE298" s="173"/>
      <c r="BF298" s="150"/>
      <c r="BG298" s="283">
        <f t="shared" si="216"/>
        <v>0</v>
      </c>
      <c r="BH298" s="149">
        <f t="shared" si="217"/>
        <v>0</v>
      </c>
      <c r="BI298" s="149">
        <f t="shared" si="225"/>
        <v>0</v>
      </c>
      <c r="BJ298" s="280">
        <f t="shared" si="226"/>
        <v>0</v>
      </c>
      <c r="BK298" s="356">
        <f t="shared" si="218"/>
        <v>0</v>
      </c>
      <c r="BL298" s="149">
        <f t="shared" si="219"/>
        <v>0</v>
      </c>
      <c r="BM298" s="149">
        <f t="shared" si="227"/>
        <v>0</v>
      </c>
      <c r="BN298" s="278">
        <f t="shared" si="228"/>
        <v>0</v>
      </c>
      <c r="BO298" s="149">
        <f t="shared" si="220"/>
        <v>0</v>
      </c>
      <c r="BP298" s="149">
        <f t="shared" si="221"/>
        <v>0</v>
      </c>
      <c r="BQ298" s="149">
        <f t="shared" si="229"/>
        <v>0</v>
      </c>
      <c r="BR298" s="356">
        <f t="shared" si="222"/>
        <v>0</v>
      </c>
      <c r="BS298" s="149">
        <f t="shared" si="223"/>
        <v>0</v>
      </c>
      <c r="BT298" s="149">
        <f t="shared" si="230"/>
        <v>0</v>
      </c>
      <c r="BU298" s="356">
        <f t="shared" si="197"/>
        <v>0</v>
      </c>
      <c r="BV298" s="149">
        <f t="shared" si="198"/>
        <v>0</v>
      </c>
      <c r="BW298" s="113">
        <f t="shared" si="199"/>
        <v>0</v>
      </c>
      <c r="BX298" s="248">
        <f t="shared" si="200"/>
        <v>0</v>
      </c>
      <c r="BY298" s="175">
        <f t="shared" si="201"/>
        <v>0</v>
      </c>
      <c r="BZ298" s="356">
        <f t="shared" si="231"/>
        <v>0</v>
      </c>
      <c r="CA298" s="149">
        <f t="shared" si="232"/>
        <v>0</v>
      </c>
      <c r="CB298" s="149">
        <f t="shared" si="233"/>
        <v>0</v>
      </c>
      <c r="CC298" s="276">
        <f t="shared" si="234"/>
        <v>0</v>
      </c>
      <c r="CD298" s="248">
        <f t="shared" si="235"/>
        <v>0</v>
      </c>
      <c r="CE298" s="274">
        <f t="shared" si="224"/>
        <v>0</v>
      </c>
      <c r="CF298" s="356">
        <f t="shared" si="236"/>
        <v>0</v>
      </c>
      <c r="CG298" s="149">
        <f t="shared" si="237"/>
        <v>0</v>
      </c>
      <c r="CH298" s="150">
        <f t="shared" si="238"/>
        <v>0</v>
      </c>
      <c r="CI298" s="149">
        <f t="shared" si="202"/>
        <v>0</v>
      </c>
      <c r="CJ298" s="149">
        <f t="shared" si="203"/>
        <v>0</v>
      </c>
      <c r="CK298" s="149">
        <f t="shared" si="204"/>
        <v>0</v>
      </c>
      <c r="CL298" s="149">
        <f t="shared" si="205"/>
        <v>0</v>
      </c>
      <c r="CM298" s="149">
        <f t="shared" si="206"/>
        <v>0</v>
      </c>
      <c r="CN298" s="283">
        <f t="shared" si="239"/>
        <v>0</v>
      </c>
      <c r="CO298" s="149">
        <f t="shared" si="240"/>
        <v>0</v>
      </c>
      <c r="CP298" s="149">
        <f t="shared" si="241"/>
        <v>1</v>
      </c>
      <c r="CQ298" s="283" t="str">
        <f t="shared" si="207"/>
        <v/>
      </c>
      <c r="CR298" s="149" t="str">
        <f t="shared" si="208"/>
        <v xml:space="preserve"> </v>
      </c>
      <c r="CS298" s="149">
        <f t="shared" si="209"/>
        <v>0</v>
      </c>
      <c r="CT298" s="149">
        <v>0</v>
      </c>
      <c r="CU298" s="149">
        <v>0</v>
      </c>
      <c r="CV298" s="149">
        <v>0</v>
      </c>
      <c r="CW298" s="149">
        <v>0</v>
      </c>
      <c r="CX298" s="149">
        <v>0</v>
      </c>
      <c r="CY298" s="149">
        <v>0</v>
      </c>
      <c r="CZ298" s="149">
        <v>0</v>
      </c>
      <c r="DA298" s="149">
        <v>0</v>
      </c>
      <c r="DB298" s="149">
        <v>0</v>
      </c>
      <c r="DC298" s="149">
        <v>0</v>
      </c>
      <c r="DD298" s="149">
        <v>0</v>
      </c>
      <c r="DE298" s="149">
        <v>0</v>
      </c>
      <c r="DF298" s="149">
        <v>0</v>
      </c>
      <c r="DG298" s="149">
        <v>0</v>
      </c>
      <c r="DH298" s="149">
        <v>0</v>
      </c>
      <c r="DI298" s="149">
        <v>0</v>
      </c>
      <c r="DJ298" s="149">
        <v>0</v>
      </c>
      <c r="DK298" s="149">
        <v>0</v>
      </c>
      <c r="DL298" s="149">
        <v>0</v>
      </c>
      <c r="DM298" s="149">
        <v>0</v>
      </c>
      <c r="DN298" s="149">
        <v>0</v>
      </c>
      <c r="DO298" s="149">
        <v>0</v>
      </c>
      <c r="DP298" s="149">
        <v>0</v>
      </c>
      <c r="DQ298" s="149" t="s">
        <v>154</v>
      </c>
      <c r="DR298" s="149">
        <v>0</v>
      </c>
      <c r="DS298" s="149" t="s">
        <v>154</v>
      </c>
      <c r="DT298" s="149" t="s">
        <v>154</v>
      </c>
      <c r="DU298" s="149">
        <v>0</v>
      </c>
      <c r="DV298" s="149">
        <v>0</v>
      </c>
      <c r="DW298" s="149" t="str">
        <f t="shared" si="210"/>
        <v>N</v>
      </c>
      <c r="DX298" s="149" t="str">
        <f t="shared" si="211"/>
        <v/>
      </c>
      <c r="DY298" s="149" t="str">
        <f t="shared" si="212"/>
        <v>N</v>
      </c>
      <c r="DZ298" s="149" t="str">
        <f t="shared" si="213"/>
        <v>N</v>
      </c>
      <c r="EA298" s="149" t="str">
        <f t="shared" si="214"/>
        <v>Not Specified</v>
      </c>
      <c r="EC298" s="149">
        <f t="shared" si="215"/>
        <v>0</v>
      </c>
    </row>
    <row r="299" spans="1:133" s="149" customFormat="1" ht="16.5" customHeight="1">
      <c r="A299" s="149">
        <v>296</v>
      </c>
      <c r="B299" s="149">
        <v>274</v>
      </c>
      <c r="C299" s="150" t="s">
        <v>1807</v>
      </c>
      <c r="D299" s="149" t="s">
        <v>1808</v>
      </c>
      <c r="E299" s="149" t="s">
        <v>790</v>
      </c>
      <c r="F299" s="149" t="s">
        <v>245</v>
      </c>
      <c r="G299" s="149" t="s">
        <v>246</v>
      </c>
      <c r="H299" s="168" t="s">
        <v>1809</v>
      </c>
      <c r="I299" s="149" t="s">
        <v>1810</v>
      </c>
      <c r="J299" s="149">
        <v>0</v>
      </c>
      <c r="K299" s="149" t="s">
        <v>1811</v>
      </c>
      <c r="L299" s="149">
        <v>296662</v>
      </c>
      <c r="M299" s="150">
        <v>31</v>
      </c>
      <c r="N299" s="149" t="s">
        <v>154</v>
      </c>
      <c r="O299" s="149" t="s">
        <v>153</v>
      </c>
      <c r="P299" s="150" t="s">
        <v>153</v>
      </c>
      <c r="Q299" s="149" t="s">
        <v>150</v>
      </c>
      <c r="R299" s="149" t="s">
        <v>150</v>
      </c>
      <c r="S299" s="149" t="s">
        <v>151</v>
      </c>
      <c r="T299" s="149" t="s">
        <v>152</v>
      </c>
      <c r="U299" s="151">
        <v>2034</v>
      </c>
      <c r="V299" s="149" t="s">
        <v>151</v>
      </c>
      <c r="W299" s="149" t="s">
        <v>152</v>
      </c>
      <c r="X299" s="152">
        <v>2040</v>
      </c>
      <c r="Y299" s="149" t="s">
        <v>150</v>
      </c>
      <c r="Z299" s="149" t="s">
        <v>151</v>
      </c>
      <c r="AA299" s="150">
        <v>2040</v>
      </c>
      <c r="AC299" s="149" t="s">
        <v>167</v>
      </c>
      <c r="AD299" s="149" t="s">
        <v>6</v>
      </c>
      <c r="AE299" s="149" t="s">
        <v>157</v>
      </c>
      <c r="AF299" s="149" t="s">
        <v>157</v>
      </c>
      <c r="AG299" s="149" t="s">
        <v>157</v>
      </c>
      <c r="AH299" s="150" t="s">
        <v>218</v>
      </c>
      <c r="AJ299" s="149" t="s">
        <v>154</v>
      </c>
      <c r="AK299" s="170" t="s">
        <v>153</v>
      </c>
      <c r="AN299" s="150"/>
      <c r="AO299" s="149" t="s">
        <v>219</v>
      </c>
      <c r="AP299" s="149" t="s">
        <v>150</v>
      </c>
      <c r="AQ299" s="149" t="s">
        <v>218</v>
      </c>
      <c r="AR299" s="149" t="s">
        <v>1179</v>
      </c>
      <c r="AS299" s="149">
        <v>2050</v>
      </c>
      <c r="AU299" s="150"/>
      <c r="AV299" s="149" t="s">
        <v>157</v>
      </c>
      <c r="AW299" s="172" t="s">
        <v>168</v>
      </c>
      <c r="AX299" s="149" t="s">
        <v>158</v>
      </c>
      <c r="AY299" s="149" t="s">
        <v>154</v>
      </c>
      <c r="AZ299" s="149" t="s">
        <v>153</v>
      </c>
      <c r="BA299" s="149" t="s">
        <v>153</v>
      </c>
      <c r="BC299" s="150"/>
      <c r="BE299" s="173"/>
      <c r="BF299" s="150"/>
      <c r="BG299" s="283">
        <f t="shared" si="216"/>
        <v>0</v>
      </c>
      <c r="BH299" s="149">
        <f t="shared" si="217"/>
        <v>0</v>
      </c>
      <c r="BI299" s="149">
        <f t="shared" si="225"/>
        <v>0</v>
      </c>
      <c r="BJ299" s="280">
        <f t="shared" si="226"/>
        <v>0</v>
      </c>
      <c r="BK299" s="356">
        <f t="shared" si="218"/>
        <v>0</v>
      </c>
      <c r="BL299" s="149">
        <f t="shared" si="219"/>
        <v>0</v>
      </c>
      <c r="BM299" s="149">
        <f t="shared" si="227"/>
        <v>1</v>
      </c>
      <c r="BN299" s="278">
        <f t="shared" si="228"/>
        <v>1</v>
      </c>
      <c r="BO299" s="149">
        <f t="shared" si="220"/>
        <v>0</v>
      </c>
      <c r="BP299" s="149">
        <f t="shared" si="221"/>
        <v>0</v>
      </c>
      <c r="BQ299" s="149">
        <f t="shared" si="229"/>
        <v>1</v>
      </c>
      <c r="BR299" s="356">
        <f t="shared" si="222"/>
        <v>0</v>
      </c>
      <c r="BS299" s="149">
        <f t="shared" si="223"/>
        <v>0</v>
      </c>
      <c r="BT299" s="149">
        <f t="shared" si="230"/>
        <v>1</v>
      </c>
      <c r="BU299" s="356">
        <f t="shared" si="197"/>
        <v>0</v>
      </c>
      <c r="BV299" s="149">
        <f t="shared" si="198"/>
        <v>0</v>
      </c>
      <c r="BW299" s="113">
        <f t="shared" si="199"/>
        <v>0</v>
      </c>
      <c r="BX299" s="248">
        <f t="shared" si="200"/>
        <v>0</v>
      </c>
      <c r="BY299" s="175">
        <f t="shared" si="201"/>
        <v>0</v>
      </c>
      <c r="BZ299" s="356">
        <f t="shared" si="231"/>
        <v>0</v>
      </c>
      <c r="CA299" s="149">
        <f t="shared" si="232"/>
        <v>0</v>
      </c>
      <c r="CB299" s="149">
        <f t="shared" si="233"/>
        <v>1</v>
      </c>
      <c r="CC299" s="276">
        <f t="shared" si="234"/>
        <v>1</v>
      </c>
      <c r="CD299" s="248">
        <f t="shared" si="235"/>
        <v>1</v>
      </c>
      <c r="CE299" s="274">
        <f t="shared" si="224"/>
        <v>1</v>
      </c>
      <c r="CF299" s="356">
        <f t="shared" si="236"/>
        <v>0</v>
      </c>
      <c r="CG299" s="149">
        <f t="shared" si="237"/>
        <v>0</v>
      </c>
      <c r="CH299" s="150">
        <f t="shared" si="238"/>
        <v>0</v>
      </c>
      <c r="CI299" s="149">
        <f t="shared" si="202"/>
        <v>0</v>
      </c>
      <c r="CJ299" s="149">
        <f t="shared" si="203"/>
        <v>0</v>
      </c>
      <c r="CK299" s="149">
        <f t="shared" si="204"/>
        <v>2</v>
      </c>
      <c r="CL299" s="149">
        <f t="shared" si="205"/>
        <v>2</v>
      </c>
      <c r="CM299" s="149">
        <f t="shared" si="206"/>
        <v>1</v>
      </c>
      <c r="CN299" s="283">
        <f t="shared" si="239"/>
        <v>1</v>
      </c>
      <c r="CO299" s="149">
        <f t="shared" si="240"/>
        <v>0</v>
      </c>
      <c r="CP299" s="149">
        <f t="shared" si="241"/>
        <v>0</v>
      </c>
      <c r="CQ299" s="283" t="str">
        <f t="shared" si="207"/>
        <v/>
      </c>
      <c r="CR299" s="149" t="str">
        <f t="shared" si="208"/>
        <v>2040 2050</v>
      </c>
      <c r="CS299" s="149">
        <f t="shared" si="209"/>
        <v>2050</v>
      </c>
      <c r="CT299" s="149">
        <v>0</v>
      </c>
      <c r="CU299" s="149">
        <v>0</v>
      </c>
      <c r="CV299" s="149">
        <v>1</v>
      </c>
      <c r="CW299" s="149">
        <v>1</v>
      </c>
      <c r="CX299" s="149">
        <v>0</v>
      </c>
      <c r="CY299" s="149">
        <v>0</v>
      </c>
      <c r="CZ299" s="149">
        <v>0</v>
      </c>
      <c r="DA299" s="149">
        <v>0</v>
      </c>
      <c r="DB299" s="149">
        <v>0</v>
      </c>
      <c r="DC299" s="149">
        <v>1</v>
      </c>
      <c r="DD299" s="149">
        <v>0</v>
      </c>
      <c r="DE299" s="149">
        <v>1</v>
      </c>
      <c r="DF299" s="149">
        <v>0</v>
      </c>
      <c r="DG299" s="149">
        <v>0</v>
      </c>
      <c r="DH299" s="149">
        <v>0</v>
      </c>
      <c r="DI299" s="149">
        <v>0</v>
      </c>
      <c r="DJ299" s="149">
        <v>1</v>
      </c>
      <c r="DK299" s="149">
        <v>0</v>
      </c>
      <c r="DL299" s="149">
        <v>1</v>
      </c>
      <c r="DM299" s="149">
        <v>0</v>
      </c>
      <c r="DN299" s="149">
        <v>0</v>
      </c>
      <c r="DO299" s="149">
        <v>1</v>
      </c>
      <c r="DP299" s="149">
        <v>0</v>
      </c>
      <c r="DQ299" s="149" t="s">
        <v>150</v>
      </c>
      <c r="DR299" s="149" t="s">
        <v>157</v>
      </c>
      <c r="DS299" s="149" t="s">
        <v>154</v>
      </c>
      <c r="DT299" s="149" t="s">
        <v>160</v>
      </c>
      <c r="DU299" s="149" t="s">
        <v>3005</v>
      </c>
      <c r="DV299" s="149">
        <v>0</v>
      </c>
      <c r="DW299" s="149" t="str">
        <f t="shared" si="210"/>
        <v>Y</v>
      </c>
      <c r="DX299" s="149" t="str">
        <f t="shared" si="211"/>
        <v>Targets set</v>
      </c>
      <c r="DY299" s="149" t="str">
        <f t="shared" si="212"/>
        <v>Y</v>
      </c>
      <c r="DZ299" s="149" t="str">
        <f t="shared" si="213"/>
        <v>N</v>
      </c>
      <c r="EA299" s="149" t="str">
        <f t="shared" si="214"/>
        <v>Yes</v>
      </c>
      <c r="EC299" s="149">
        <f t="shared" si="215"/>
        <v>2050</v>
      </c>
    </row>
    <row r="300" spans="1:133" s="149" customFormat="1" ht="16.5" customHeight="1">
      <c r="A300" s="149">
        <v>297</v>
      </c>
      <c r="B300" s="149">
        <v>397</v>
      </c>
      <c r="C300" s="150" t="s">
        <v>1812</v>
      </c>
      <c r="D300" s="149" t="s">
        <v>163</v>
      </c>
      <c r="E300" s="149" t="s">
        <v>144</v>
      </c>
      <c r="F300" s="149" t="s">
        <v>175</v>
      </c>
      <c r="G300" s="149" t="s">
        <v>176</v>
      </c>
      <c r="H300" s="168" t="s">
        <v>1813</v>
      </c>
      <c r="I300" s="149" t="s">
        <v>1814</v>
      </c>
      <c r="J300" s="149">
        <v>0.332</v>
      </c>
      <c r="K300" s="149" t="s">
        <v>1815</v>
      </c>
      <c r="L300" s="149">
        <v>43688</v>
      </c>
      <c r="M300" s="150">
        <v>7</v>
      </c>
      <c r="N300" s="149" t="s">
        <v>154</v>
      </c>
      <c r="O300" s="149" t="s">
        <v>153</v>
      </c>
      <c r="P300" s="150" t="s">
        <v>153</v>
      </c>
      <c r="Q300" s="149" t="s">
        <v>154</v>
      </c>
      <c r="R300" s="149" t="s">
        <v>154</v>
      </c>
      <c r="S300" s="149" t="s">
        <v>153</v>
      </c>
      <c r="T300" s="149" t="s">
        <v>153</v>
      </c>
      <c r="U300" s="151" t="s">
        <v>153</v>
      </c>
      <c r="V300" s="149" t="s">
        <v>153</v>
      </c>
      <c r="W300" s="149" t="s">
        <v>153</v>
      </c>
      <c r="X300" s="152" t="s">
        <v>153</v>
      </c>
      <c r="Y300" s="149" t="s">
        <v>153</v>
      </c>
      <c r="Z300" s="149" t="s">
        <v>153</v>
      </c>
      <c r="AA300" s="150"/>
      <c r="AC300" s="149" t="s">
        <v>202</v>
      </c>
      <c r="AD300" s="149" t="s">
        <v>5</v>
      </c>
      <c r="AE300" s="149" t="s">
        <v>157</v>
      </c>
      <c r="AF300" s="149" t="s">
        <v>157</v>
      </c>
      <c r="AG300" s="149" t="s">
        <v>157</v>
      </c>
      <c r="AH300" s="150" t="s">
        <v>218</v>
      </c>
      <c r="AI300" s="149" t="s">
        <v>219</v>
      </c>
      <c r="AJ300" s="149" t="s">
        <v>150</v>
      </c>
      <c r="AK300" s="170" t="s">
        <v>1816</v>
      </c>
      <c r="AL300" s="149">
        <v>2040</v>
      </c>
      <c r="AN300" s="150"/>
      <c r="AP300" s="149" t="s">
        <v>154</v>
      </c>
      <c r="AQ300" s="149" t="s">
        <v>153</v>
      </c>
      <c r="AR300" s="149" t="s">
        <v>153</v>
      </c>
      <c r="AU300" s="150"/>
      <c r="AV300" s="149" t="s">
        <v>168</v>
      </c>
      <c r="AW300" s="172" t="s">
        <v>171</v>
      </c>
      <c r="AX300" s="149" t="s">
        <v>158</v>
      </c>
      <c r="AY300" s="149" t="s">
        <v>154</v>
      </c>
      <c r="AZ300" s="149" t="s">
        <v>153</v>
      </c>
      <c r="BA300" s="149" t="s">
        <v>153</v>
      </c>
      <c r="BC300" s="150"/>
      <c r="BE300" s="173"/>
      <c r="BF300" s="150"/>
      <c r="BG300" s="283">
        <f t="shared" si="216"/>
        <v>0</v>
      </c>
      <c r="BH300" s="149">
        <f t="shared" si="217"/>
        <v>0</v>
      </c>
      <c r="BI300" s="149">
        <f t="shared" si="225"/>
        <v>0</v>
      </c>
      <c r="BJ300" s="280">
        <f t="shared" si="226"/>
        <v>0</v>
      </c>
      <c r="BK300" s="356">
        <f t="shared" si="218"/>
        <v>0</v>
      </c>
      <c r="BL300" s="149">
        <f t="shared" si="219"/>
        <v>0</v>
      </c>
      <c r="BM300" s="149">
        <f t="shared" si="227"/>
        <v>0</v>
      </c>
      <c r="BN300" s="278">
        <f t="shared" si="228"/>
        <v>0</v>
      </c>
      <c r="BO300" s="149">
        <f t="shared" si="220"/>
        <v>0</v>
      </c>
      <c r="BP300" s="149">
        <f t="shared" si="221"/>
        <v>0</v>
      </c>
      <c r="BQ300" s="149">
        <f t="shared" si="229"/>
        <v>0</v>
      </c>
      <c r="BR300" s="356">
        <f t="shared" si="222"/>
        <v>0</v>
      </c>
      <c r="BS300" s="149">
        <f t="shared" si="223"/>
        <v>0</v>
      </c>
      <c r="BT300" s="149">
        <f t="shared" si="230"/>
        <v>0</v>
      </c>
      <c r="BU300" s="356">
        <f t="shared" si="197"/>
        <v>0</v>
      </c>
      <c r="BV300" s="149">
        <f t="shared" si="198"/>
        <v>0</v>
      </c>
      <c r="BW300" s="113">
        <f t="shared" si="199"/>
        <v>1</v>
      </c>
      <c r="BX300" s="248">
        <f t="shared" si="200"/>
        <v>0</v>
      </c>
      <c r="BY300" s="175">
        <f t="shared" si="201"/>
        <v>1</v>
      </c>
      <c r="BZ300" s="356">
        <f t="shared" si="231"/>
        <v>0</v>
      </c>
      <c r="CA300" s="149">
        <f t="shared" si="232"/>
        <v>0</v>
      </c>
      <c r="CB300" s="149">
        <f t="shared" si="233"/>
        <v>0</v>
      </c>
      <c r="CC300" s="276">
        <f t="shared" si="234"/>
        <v>0</v>
      </c>
      <c r="CD300" s="248">
        <f t="shared" si="235"/>
        <v>0</v>
      </c>
      <c r="CE300" s="274">
        <f t="shared" si="224"/>
        <v>1</v>
      </c>
      <c r="CF300" s="356">
        <f t="shared" si="236"/>
        <v>0</v>
      </c>
      <c r="CG300" s="149">
        <f t="shared" si="237"/>
        <v>0</v>
      </c>
      <c r="CH300" s="150">
        <f t="shared" si="238"/>
        <v>0</v>
      </c>
      <c r="CI300" s="149">
        <f t="shared" si="202"/>
        <v>0</v>
      </c>
      <c r="CJ300" s="149">
        <f t="shared" si="203"/>
        <v>0</v>
      </c>
      <c r="CK300" s="149">
        <f t="shared" si="204"/>
        <v>1</v>
      </c>
      <c r="CL300" s="149">
        <f t="shared" si="205"/>
        <v>1</v>
      </c>
      <c r="CM300" s="149">
        <f t="shared" si="206"/>
        <v>1</v>
      </c>
      <c r="CN300" s="283">
        <f t="shared" si="239"/>
        <v>0</v>
      </c>
      <c r="CO300" s="149">
        <f t="shared" si="240"/>
        <v>0</v>
      </c>
      <c r="CP300" s="149">
        <f t="shared" si="241"/>
        <v>1</v>
      </c>
      <c r="CQ300" s="283" t="str">
        <f t="shared" si="207"/>
        <v/>
      </c>
      <c r="CR300" s="149" t="str">
        <f t="shared" si="208"/>
        <v xml:space="preserve"> </v>
      </c>
      <c r="CS300" s="149">
        <f t="shared" si="209"/>
        <v>0</v>
      </c>
      <c r="CT300" s="149">
        <v>0</v>
      </c>
      <c r="CU300" s="149">
        <v>0</v>
      </c>
      <c r="CV300" s="149">
        <v>1</v>
      </c>
      <c r="CW300" s="149">
        <v>1</v>
      </c>
      <c r="CX300" s="149">
        <v>0</v>
      </c>
      <c r="CY300" s="149">
        <v>0</v>
      </c>
      <c r="CZ300" s="149">
        <v>0</v>
      </c>
      <c r="DA300" s="149">
        <v>0</v>
      </c>
      <c r="DB300" s="149">
        <v>0</v>
      </c>
      <c r="DC300" s="149">
        <v>0</v>
      </c>
      <c r="DD300" s="149">
        <v>0</v>
      </c>
      <c r="DE300" s="149">
        <v>0</v>
      </c>
      <c r="DF300" s="149">
        <v>0</v>
      </c>
      <c r="DG300" s="149">
        <v>0</v>
      </c>
      <c r="DH300" s="149">
        <v>0</v>
      </c>
      <c r="DI300" s="149">
        <v>0</v>
      </c>
      <c r="DJ300" s="149">
        <v>1</v>
      </c>
      <c r="DK300" s="149">
        <v>0</v>
      </c>
      <c r="DL300" s="149">
        <v>1</v>
      </c>
      <c r="DM300" s="149">
        <v>1</v>
      </c>
      <c r="DN300" s="149">
        <v>0</v>
      </c>
      <c r="DO300" s="149">
        <v>1</v>
      </c>
      <c r="DP300" s="149">
        <v>0</v>
      </c>
      <c r="DQ300" s="149" t="s">
        <v>154</v>
      </c>
      <c r="DR300" s="149">
        <v>0</v>
      </c>
      <c r="DS300" s="149" t="s">
        <v>154</v>
      </c>
      <c r="DT300" s="149" t="s">
        <v>7860</v>
      </c>
      <c r="DU300" s="149" t="s">
        <v>150</v>
      </c>
      <c r="DV300" s="149">
        <v>0</v>
      </c>
      <c r="DW300" s="149" t="str">
        <f t="shared" si="210"/>
        <v>N</v>
      </c>
      <c r="DX300" s="149" t="str">
        <f t="shared" si="211"/>
        <v/>
      </c>
      <c r="DY300" s="149" t="str">
        <f t="shared" si="212"/>
        <v>N</v>
      </c>
      <c r="DZ300" s="149" t="str">
        <f t="shared" si="213"/>
        <v>Y</v>
      </c>
      <c r="EA300" s="149" t="str">
        <f t="shared" si="214"/>
        <v>Not Specified</v>
      </c>
      <c r="EC300" s="149">
        <f t="shared" si="215"/>
        <v>0</v>
      </c>
    </row>
    <row r="301" spans="1:133" s="149" customFormat="1" ht="16.5" customHeight="1">
      <c r="A301" s="149">
        <v>298</v>
      </c>
      <c r="B301" s="149">
        <v>337</v>
      </c>
      <c r="C301" s="150" t="s">
        <v>1817</v>
      </c>
      <c r="D301" s="149" t="s">
        <v>472</v>
      </c>
      <c r="E301" s="149" t="s">
        <v>229</v>
      </c>
      <c r="F301" s="149" t="s">
        <v>374</v>
      </c>
      <c r="G301" s="149" t="s">
        <v>246</v>
      </c>
      <c r="H301" s="168" t="s">
        <v>1818</v>
      </c>
      <c r="I301" s="149" t="s">
        <v>1819</v>
      </c>
      <c r="J301" s="149">
        <v>0.001</v>
      </c>
      <c r="K301" s="149" t="s">
        <v>1820</v>
      </c>
      <c r="L301" s="149">
        <v>72352</v>
      </c>
      <c r="M301" s="150">
        <v>2</v>
      </c>
      <c r="N301" s="149" t="s">
        <v>154</v>
      </c>
      <c r="O301" s="149" t="s">
        <v>153</v>
      </c>
      <c r="P301" s="150" t="s">
        <v>153</v>
      </c>
      <c r="Q301" s="149" t="s">
        <v>154</v>
      </c>
      <c r="R301" s="149" t="s">
        <v>154</v>
      </c>
      <c r="S301" s="149" t="s">
        <v>153</v>
      </c>
      <c r="T301" s="149" t="s">
        <v>153</v>
      </c>
      <c r="U301" s="151" t="s">
        <v>153</v>
      </c>
      <c r="V301" s="149" t="s">
        <v>153</v>
      </c>
      <c r="W301" s="149" t="s">
        <v>153</v>
      </c>
      <c r="X301" s="152" t="s">
        <v>153</v>
      </c>
      <c r="Y301" s="149" t="s">
        <v>153</v>
      </c>
      <c r="Z301" s="149" t="s">
        <v>153</v>
      </c>
      <c r="AA301" s="150"/>
      <c r="AC301" s="149" t="s">
        <v>153</v>
      </c>
      <c r="AD301" s="149" t="s">
        <v>153</v>
      </c>
      <c r="AE301" s="149" t="s">
        <v>153</v>
      </c>
      <c r="AF301" s="149" t="s">
        <v>153</v>
      </c>
      <c r="AG301" s="149" t="s">
        <v>153</v>
      </c>
      <c r="AH301" s="150" t="s">
        <v>153</v>
      </c>
      <c r="AJ301" s="149" t="s">
        <v>154</v>
      </c>
      <c r="AK301" s="170" t="s">
        <v>153</v>
      </c>
      <c r="AM301" s="171" t="s">
        <v>1821</v>
      </c>
      <c r="AN301" s="150"/>
      <c r="AO301" s="149" t="s">
        <v>160</v>
      </c>
      <c r="AP301" s="149" t="s">
        <v>150</v>
      </c>
      <c r="AQ301" s="149" t="s">
        <v>153</v>
      </c>
      <c r="AR301" s="149" t="s">
        <v>153</v>
      </c>
      <c r="AS301" s="149">
        <v>2050</v>
      </c>
      <c r="AT301" s="171" t="s">
        <v>1822</v>
      </c>
      <c r="AU301" s="270" t="s">
        <v>1823</v>
      </c>
      <c r="AV301" s="149" t="s">
        <v>157</v>
      </c>
      <c r="AW301" s="172" t="s">
        <v>153</v>
      </c>
      <c r="AX301" s="149" t="s">
        <v>153</v>
      </c>
      <c r="AY301" s="149" t="s">
        <v>154</v>
      </c>
      <c r="AZ301" s="149" t="s">
        <v>153</v>
      </c>
      <c r="BA301" s="149" t="s">
        <v>153</v>
      </c>
      <c r="BC301" s="150"/>
      <c r="BE301" s="173"/>
      <c r="BF301" s="150"/>
      <c r="BG301" s="283">
        <f t="shared" si="216"/>
        <v>0</v>
      </c>
      <c r="BH301" s="149">
        <f t="shared" si="217"/>
        <v>0</v>
      </c>
      <c r="BI301" s="149">
        <f t="shared" si="225"/>
        <v>0</v>
      </c>
      <c r="BJ301" s="280">
        <f t="shared" si="226"/>
        <v>0</v>
      </c>
      <c r="BK301" s="356">
        <f t="shared" si="218"/>
        <v>0</v>
      </c>
      <c r="BL301" s="149">
        <f t="shared" si="219"/>
        <v>0</v>
      </c>
      <c r="BM301" s="149">
        <f t="shared" si="227"/>
        <v>0</v>
      </c>
      <c r="BN301" s="278">
        <f t="shared" si="228"/>
        <v>0</v>
      </c>
      <c r="BO301" s="149">
        <f t="shared" si="220"/>
        <v>0</v>
      </c>
      <c r="BP301" s="149">
        <f t="shared" si="221"/>
        <v>0</v>
      </c>
      <c r="BQ301" s="149">
        <f t="shared" si="229"/>
        <v>0</v>
      </c>
      <c r="BR301" s="356">
        <f t="shared" si="222"/>
        <v>0</v>
      </c>
      <c r="BS301" s="149">
        <f t="shared" si="223"/>
        <v>0</v>
      </c>
      <c r="BT301" s="149">
        <f t="shared" si="230"/>
        <v>1</v>
      </c>
      <c r="BU301" s="356">
        <f t="shared" si="197"/>
        <v>0</v>
      </c>
      <c r="BV301" s="149">
        <f t="shared" si="198"/>
        <v>0</v>
      </c>
      <c r="BW301" s="113">
        <f t="shared" si="199"/>
        <v>0</v>
      </c>
      <c r="BX301" s="248">
        <f t="shared" si="200"/>
        <v>0</v>
      </c>
      <c r="BY301" s="175">
        <f t="shared" si="201"/>
        <v>0</v>
      </c>
      <c r="BZ301" s="356">
        <f t="shared" si="231"/>
        <v>0</v>
      </c>
      <c r="CA301" s="149">
        <f t="shared" si="232"/>
        <v>0</v>
      </c>
      <c r="CB301" s="149">
        <f t="shared" si="233"/>
        <v>1</v>
      </c>
      <c r="CC301" s="276">
        <f t="shared" si="234"/>
        <v>1</v>
      </c>
      <c r="CD301" s="248">
        <f t="shared" si="235"/>
        <v>1</v>
      </c>
      <c r="CE301" s="274">
        <f t="shared" si="224"/>
        <v>1</v>
      </c>
      <c r="CF301" s="356">
        <f t="shared" si="236"/>
        <v>0</v>
      </c>
      <c r="CG301" s="149">
        <f t="shared" si="237"/>
        <v>0</v>
      </c>
      <c r="CH301" s="150">
        <f t="shared" si="238"/>
        <v>0</v>
      </c>
      <c r="CI301" s="149">
        <f t="shared" si="202"/>
        <v>0</v>
      </c>
      <c r="CJ301" s="149">
        <f t="shared" si="203"/>
        <v>0</v>
      </c>
      <c r="CK301" s="149">
        <f t="shared" si="204"/>
        <v>1</v>
      </c>
      <c r="CL301" s="149">
        <f t="shared" si="205"/>
        <v>1</v>
      </c>
      <c r="CM301" s="149">
        <f t="shared" si="206"/>
        <v>1</v>
      </c>
      <c r="CN301" s="283">
        <f t="shared" si="239"/>
        <v>1</v>
      </c>
      <c r="CO301" s="149">
        <f t="shared" si="240"/>
        <v>0</v>
      </c>
      <c r="CP301" s="149">
        <f t="shared" si="241"/>
        <v>0</v>
      </c>
      <c r="CQ301" s="283" t="str">
        <f t="shared" si="207"/>
        <v/>
      </c>
      <c r="CR301" s="149" t="str">
        <f t="shared" si="208"/>
        <v xml:space="preserve"> 2050</v>
      </c>
      <c r="CS301" s="149">
        <f t="shared" si="209"/>
        <v>2050</v>
      </c>
      <c r="CT301" s="149">
        <v>0</v>
      </c>
      <c r="CU301" s="149">
        <v>0</v>
      </c>
      <c r="CV301" s="149">
        <v>0</v>
      </c>
      <c r="CW301" s="149">
        <v>0</v>
      </c>
      <c r="CX301" s="149">
        <v>0</v>
      </c>
      <c r="CY301" s="149">
        <v>0</v>
      </c>
      <c r="CZ301" s="149">
        <v>1</v>
      </c>
      <c r="DA301" s="149">
        <v>1</v>
      </c>
      <c r="DB301" s="149">
        <v>0</v>
      </c>
      <c r="DC301" s="149">
        <v>0</v>
      </c>
      <c r="DD301" s="149">
        <v>0</v>
      </c>
      <c r="DE301" s="149">
        <v>0</v>
      </c>
      <c r="DF301" s="149">
        <v>0</v>
      </c>
      <c r="DG301" s="149">
        <v>0</v>
      </c>
      <c r="DH301" s="149">
        <v>0</v>
      </c>
      <c r="DI301" s="149">
        <v>0</v>
      </c>
      <c r="DJ301" s="149">
        <v>1</v>
      </c>
      <c r="DK301" s="149">
        <v>0</v>
      </c>
      <c r="DL301" s="149">
        <v>1</v>
      </c>
      <c r="DM301" s="149">
        <v>0</v>
      </c>
      <c r="DN301" s="149">
        <v>0</v>
      </c>
      <c r="DO301" s="149">
        <v>1</v>
      </c>
      <c r="DP301" s="149">
        <v>0</v>
      </c>
      <c r="DQ301" s="149" t="e">
        <v>#N/A</v>
      </c>
      <c r="DR301" s="149" t="e">
        <v>#N/A</v>
      </c>
      <c r="DS301" s="149" t="e">
        <v>#N/A</v>
      </c>
      <c r="DT301" s="149" t="e">
        <v>#N/A</v>
      </c>
      <c r="DU301" s="149" t="e">
        <v>#N/A</v>
      </c>
      <c r="DV301" s="149" t="e">
        <v>#N/A</v>
      </c>
      <c r="DW301" s="149" t="str">
        <f t="shared" si="210"/>
        <v>N</v>
      </c>
      <c r="DX301" s="149" t="str">
        <f t="shared" si="211"/>
        <v/>
      </c>
      <c r="DY301" s="149" t="str">
        <f t="shared" si="212"/>
        <v>Y</v>
      </c>
      <c r="DZ301" s="149" t="str">
        <f t="shared" si="213"/>
        <v>N</v>
      </c>
      <c r="EA301" s="149" t="str">
        <f t="shared" si="214"/>
        <v>Yes</v>
      </c>
      <c r="EC301" s="149">
        <f t="shared" si="215"/>
        <v>2050</v>
      </c>
    </row>
    <row r="302" spans="1:133" s="149" customFormat="1" ht="16.5" customHeight="1">
      <c r="A302" s="149">
        <v>299</v>
      </c>
      <c r="B302" s="149">
        <v>293</v>
      </c>
      <c r="C302" s="150" t="s">
        <v>1824</v>
      </c>
      <c r="D302" s="149" t="s">
        <v>991</v>
      </c>
      <c r="E302" s="149" t="s">
        <v>735</v>
      </c>
      <c r="F302" s="149" t="s">
        <v>416</v>
      </c>
      <c r="G302" s="149" t="s">
        <v>246</v>
      </c>
      <c r="H302" s="168" t="s">
        <v>1825</v>
      </c>
      <c r="I302" s="149" t="s">
        <v>1826</v>
      </c>
      <c r="J302" s="149">
        <v>-0.283</v>
      </c>
      <c r="K302" s="149" t="s">
        <v>1827</v>
      </c>
      <c r="L302" s="149">
        <v>17123</v>
      </c>
      <c r="M302" s="150">
        <v>12</v>
      </c>
      <c r="N302" s="149" t="s">
        <v>154</v>
      </c>
      <c r="O302" s="149" t="s">
        <v>153</v>
      </c>
      <c r="P302" s="150" t="s">
        <v>153</v>
      </c>
      <c r="Q302" s="149" t="s">
        <v>154</v>
      </c>
      <c r="R302" s="149" t="s">
        <v>154</v>
      </c>
      <c r="S302" s="149" t="s">
        <v>153</v>
      </c>
      <c r="T302" s="149" t="s">
        <v>153</v>
      </c>
      <c r="U302" s="151" t="s">
        <v>153</v>
      </c>
      <c r="V302" s="149" t="s">
        <v>153</v>
      </c>
      <c r="W302" s="149" t="s">
        <v>153</v>
      </c>
      <c r="X302" s="152" t="s">
        <v>153</v>
      </c>
      <c r="Y302" s="149" t="s">
        <v>153</v>
      </c>
      <c r="Z302" s="149" t="s">
        <v>153</v>
      </c>
      <c r="AA302" s="150"/>
      <c r="AC302" s="149" t="s">
        <v>281</v>
      </c>
      <c r="AD302" s="149" t="s">
        <v>240</v>
      </c>
      <c r="AE302" s="149" t="s">
        <v>157</v>
      </c>
      <c r="AF302" s="149" t="s">
        <v>157</v>
      </c>
      <c r="AG302" s="149" t="s">
        <v>158</v>
      </c>
      <c r="AH302" s="150" t="s">
        <v>159</v>
      </c>
      <c r="AJ302" s="149" t="s">
        <v>154</v>
      </c>
      <c r="AK302" s="170" t="s">
        <v>153</v>
      </c>
      <c r="AN302" s="150"/>
      <c r="AP302" s="149" t="s">
        <v>154</v>
      </c>
      <c r="AQ302" s="149" t="s">
        <v>153</v>
      </c>
      <c r="AR302" s="149" t="s">
        <v>153</v>
      </c>
      <c r="AU302" s="150"/>
      <c r="AV302" s="149" t="s">
        <v>157</v>
      </c>
      <c r="AW302" s="172" t="s">
        <v>168</v>
      </c>
      <c r="AX302" s="149" t="s">
        <v>158</v>
      </c>
      <c r="AY302" s="149" t="s">
        <v>150</v>
      </c>
      <c r="AZ302" s="149" t="s">
        <v>1828</v>
      </c>
      <c r="BA302" s="149">
        <v>2030</v>
      </c>
      <c r="BC302" s="150"/>
      <c r="BE302" s="173"/>
      <c r="BF302" s="150"/>
      <c r="BG302" s="283">
        <f t="shared" si="216"/>
        <v>0</v>
      </c>
      <c r="BH302" s="149">
        <f t="shared" si="217"/>
        <v>0</v>
      </c>
      <c r="BI302" s="149">
        <f t="shared" si="225"/>
        <v>0</v>
      </c>
      <c r="BJ302" s="280">
        <f t="shared" si="226"/>
        <v>0</v>
      </c>
      <c r="BK302" s="356">
        <f t="shared" si="218"/>
        <v>0</v>
      </c>
      <c r="BL302" s="149">
        <f t="shared" si="219"/>
        <v>0</v>
      </c>
      <c r="BM302" s="149">
        <f t="shared" si="227"/>
        <v>0</v>
      </c>
      <c r="BN302" s="278">
        <f t="shared" si="228"/>
        <v>0</v>
      </c>
      <c r="BO302" s="149">
        <f t="shared" si="220"/>
        <v>0</v>
      </c>
      <c r="BP302" s="149">
        <f t="shared" si="221"/>
        <v>0</v>
      </c>
      <c r="BQ302" s="149">
        <f t="shared" si="229"/>
        <v>0</v>
      </c>
      <c r="BR302" s="356">
        <f t="shared" si="222"/>
        <v>0</v>
      </c>
      <c r="BS302" s="149">
        <f t="shared" si="223"/>
        <v>0</v>
      </c>
      <c r="BT302" s="149">
        <f t="shared" si="230"/>
        <v>0</v>
      </c>
      <c r="BU302" s="356">
        <f t="shared" si="197"/>
        <v>0</v>
      </c>
      <c r="BV302" s="149">
        <f t="shared" si="198"/>
        <v>0</v>
      </c>
      <c r="BW302" s="113">
        <f t="shared" si="199"/>
        <v>0</v>
      </c>
      <c r="BX302" s="248">
        <f t="shared" si="200"/>
        <v>0</v>
      </c>
      <c r="BY302" s="175">
        <f t="shared" si="201"/>
        <v>0</v>
      </c>
      <c r="BZ302" s="356">
        <f t="shared" si="231"/>
        <v>0</v>
      </c>
      <c r="CA302" s="149">
        <f t="shared" si="232"/>
        <v>0</v>
      </c>
      <c r="CB302" s="149">
        <f t="shared" si="233"/>
        <v>0</v>
      </c>
      <c r="CC302" s="276">
        <f t="shared" si="234"/>
        <v>0</v>
      </c>
      <c r="CD302" s="248">
        <f t="shared" si="235"/>
        <v>0</v>
      </c>
      <c r="CE302" s="274">
        <f t="shared" si="224"/>
        <v>0</v>
      </c>
      <c r="CF302" s="356">
        <f t="shared" si="236"/>
        <v>0</v>
      </c>
      <c r="CG302" s="149">
        <f t="shared" si="237"/>
        <v>1</v>
      </c>
      <c r="CH302" s="150">
        <f t="shared" si="238"/>
        <v>0</v>
      </c>
      <c r="CI302" s="149">
        <f t="shared" si="202"/>
        <v>0</v>
      </c>
      <c r="CJ302" s="149">
        <f t="shared" si="203"/>
        <v>0</v>
      </c>
      <c r="CK302" s="149">
        <f t="shared" si="204"/>
        <v>0</v>
      </c>
      <c r="CL302" s="149">
        <f t="shared" si="205"/>
        <v>0</v>
      </c>
      <c r="CM302" s="149">
        <f t="shared" si="206"/>
        <v>0</v>
      </c>
      <c r="CN302" s="283">
        <f t="shared" si="239"/>
        <v>1</v>
      </c>
      <c r="CO302" s="149">
        <f t="shared" si="240"/>
        <v>0</v>
      </c>
      <c r="CP302" s="149">
        <f t="shared" si="241"/>
        <v>0</v>
      </c>
      <c r="CQ302" s="283" t="str">
        <f t="shared" si="207"/>
        <v/>
      </c>
      <c r="CR302" s="149" t="str">
        <f t="shared" si="208"/>
        <v xml:space="preserve"> </v>
      </c>
      <c r="CS302" s="149">
        <f t="shared" si="209"/>
        <v>0</v>
      </c>
      <c r="CT302" s="149">
        <v>0</v>
      </c>
      <c r="CU302" s="149">
        <v>0</v>
      </c>
      <c r="CV302" s="149">
        <v>0</v>
      </c>
      <c r="CW302" s="149">
        <v>0</v>
      </c>
      <c r="CX302" s="149">
        <v>0</v>
      </c>
      <c r="CY302" s="149">
        <v>0</v>
      </c>
      <c r="CZ302" s="149">
        <v>0</v>
      </c>
      <c r="DA302" s="149">
        <v>0</v>
      </c>
      <c r="DB302" s="149">
        <v>0</v>
      </c>
      <c r="DC302" s="149">
        <v>0</v>
      </c>
      <c r="DD302" s="149">
        <v>0</v>
      </c>
      <c r="DE302" s="149">
        <v>0</v>
      </c>
      <c r="DF302" s="149">
        <v>0</v>
      </c>
      <c r="DG302" s="149">
        <v>0</v>
      </c>
      <c r="DH302" s="149">
        <v>0</v>
      </c>
      <c r="DI302" s="149">
        <v>0</v>
      </c>
      <c r="DJ302" s="149">
        <v>0</v>
      </c>
      <c r="DK302" s="149">
        <v>0</v>
      </c>
      <c r="DL302" s="149">
        <v>0</v>
      </c>
      <c r="DM302" s="149">
        <v>0</v>
      </c>
      <c r="DN302" s="149">
        <v>0</v>
      </c>
      <c r="DO302" s="149">
        <v>0</v>
      </c>
      <c r="DP302" s="149">
        <v>0</v>
      </c>
      <c r="DQ302" s="149" t="s">
        <v>154</v>
      </c>
      <c r="DR302" s="149">
        <v>0</v>
      </c>
      <c r="DS302" s="149" t="s">
        <v>154</v>
      </c>
      <c r="DT302" s="149" t="s">
        <v>154</v>
      </c>
      <c r="DU302" s="149">
        <v>0</v>
      </c>
      <c r="DV302" s="149">
        <v>0</v>
      </c>
      <c r="DW302" s="149" t="str">
        <f t="shared" si="210"/>
        <v>N</v>
      </c>
      <c r="DX302" s="149" t="str">
        <f t="shared" si="211"/>
        <v/>
      </c>
      <c r="DY302" s="149" t="str">
        <f t="shared" si="212"/>
        <v>N</v>
      </c>
      <c r="DZ302" s="149" t="str">
        <f t="shared" si="213"/>
        <v>N</v>
      </c>
      <c r="EA302" s="149" t="str">
        <f t="shared" si="214"/>
        <v>Yes</v>
      </c>
      <c r="EC302" s="149">
        <f t="shared" si="215"/>
        <v>0</v>
      </c>
    </row>
    <row r="303" spans="1:133" s="149" customFormat="1" ht="16.5" customHeight="1">
      <c r="A303" s="149">
        <v>300</v>
      </c>
      <c r="B303" s="149">
        <v>280</v>
      </c>
      <c r="C303" s="150" t="s">
        <v>1829</v>
      </c>
      <c r="D303" s="149" t="s">
        <v>980</v>
      </c>
      <c r="E303" s="149" t="s">
        <v>229</v>
      </c>
      <c r="F303" s="149" t="s">
        <v>145</v>
      </c>
      <c r="G303" s="149" t="s">
        <v>146</v>
      </c>
      <c r="H303" s="168" t="s">
        <v>1830</v>
      </c>
      <c r="I303" s="149" t="s">
        <v>1831</v>
      </c>
      <c r="J303" s="149">
        <v>19.578</v>
      </c>
      <c r="K303" s="149" t="s">
        <v>1832</v>
      </c>
      <c r="L303" s="149">
        <v>40000</v>
      </c>
      <c r="M303" s="150">
        <v>31</v>
      </c>
      <c r="N303" s="149" t="s">
        <v>154</v>
      </c>
      <c r="O303" s="149" t="s">
        <v>153</v>
      </c>
      <c r="P303" s="150" t="s">
        <v>153</v>
      </c>
      <c r="Q303" s="149" t="s">
        <v>154</v>
      </c>
      <c r="R303" s="149" t="s">
        <v>154</v>
      </c>
      <c r="S303" s="149" t="s">
        <v>153</v>
      </c>
      <c r="T303" s="149" t="s">
        <v>153</v>
      </c>
      <c r="U303" s="151" t="s">
        <v>153</v>
      </c>
      <c r="V303" s="149" t="s">
        <v>153</v>
      </c>
      <c r="W303" s="149" t="s">
        <v>153</v>
      </c>
      <c r="X303" s="152" t="s">
        <v>153</v>
      </c>
      <c r="Y303" s="149" t="s">
        <v>153</v>
      </c>
      <c r="Z303" s="149" t="s">
        <v>153</v>
      </c>
      <c r="AA303" s="150"/>
      <c r="AC303" s="149" t="s">
        <v>281</v>
      </c>
      <c r="AD303" s="149" t="s">
        <v>240</v>
      </c>
      <c r="AE303" s="149" t="s">
        <v>157</v>
      </c>
      <c r="AF303" s="149" t="s">
        <v>157</v>
      </c>
      <c r="AG303" s="149" t="s">
        <v>158</v>
      </c>
      <c r="AH303" s="150" t="s">
        <v>159</v>
      </c>
      <c r="AJ303" s="149" t="s">
        <v>154</v>
      </c>
      <c r="AK303" s="170" t="s">
        <v>153</v>
      </c>
      <c r="AN303" s="150"/>
      <c r="AP303" s="149" t="s">
        <v>154</v>
      </c>
      <c r="AQ303" s="149" t="s">
        <v>153</v>
      </c>
      <c r="AR303" s="149" t="s">
        <v>153</v>
      </c>
      <c r="AU303" s="150"/>
      <c r="AV303" s="149" t="s">
        <v>168</v>
      </c>
      <c r="AW303" s="172" t="s">
        <v>168</v>
      </c>
      <c r="AX303" s="149" t="s">
        <v>158</v>
      </c>
      <c r="AY303" s="149" t="s">
        <v>150</v>
      </c>
      <c r="AZ303" s="149" t="s">
        <v>1833</v>
      </c>
      <c r="BA303" s="149">
        <v>2030</v>
      </c>
      <c r="BC303" s="150"/>
      <c r="BE303" s="173"/>
      <c r="BF303" s="150"/>
      <c r="BG303" s="283">
        <f t="shared" si="216"/>
        <v>0</v>
      </c>
      <c r="BH303" s="149">
        <f t="shared" si="217"/>
        <v>0</v>
      </c>
      <c r="BI303" s="149">
        <f t="shared" si="225"/>
        <v>0</v>
      </c>
      <c r="BJ303" s="280">
        <f t="shared" si="226"/>
        <v>0</v>
      </c>
      <c r="BK303" s="356">
        <f t="shared" si="218"/>
        <v>0</v>
      </c>
      <c r="BL303" s="149">
        <f t="shared" si="219"/>
        <v>0</v>
      </c>
      <c r="BM303" s="149">
        <f t="shared" si="227"/>
        <v>0</v>
      </c>
      <c r="BN303" s="278">
        <f t="shared" si="228"/>
        <v>0</v>
      </c>
      <c r="BO303" s="149">
        <f t="shared" si="220"/>
        <v>0</v>
      </c>
      <c r="BP303" s="149">
        <f t="shared" si="221"/>
        <v>0</v>
      </c>
      <c r="BQ303" s="149">
        <f t="shared" si="229"/>
        <v>0</v>
      </c>
      <c r="BR303" s="356">
        <f t="shared" si="222"/>
        <v>0</v>
      </c>
      <c r="BS303" s="149">
        <f t="shared" si="223"/>
        <v>0</v>
      </c>
      <c r="BT303" s="149">
        <f t="shared" si="230"/>
        <v>0</v>
      </c>
      <c r="BU303" s="356">
        <f t="shared" si="197"/>
        <v>0</v>
      </c>
      <c r="BV303" s="149">
        <f t="shared" si="198"/>
        <v>0</v>
      </c>
      <c r="BW303" s="113">
        <f t="shared" si="199"/>
        <v>0</v>
      </c>
      <c r="BX303" s="248">
        <f t="shared" si="200"/>
        <v>0</v>
      </c>
      <c r="BY303" s="175">
        <f t="shared" si="201"/>
        <v>0</v>
      </c>
      <c r="BZ303" s="356">
        <f t="shared" si="231"/>
        <v>0</v>
      </c>
      <c r="CA303" s="149">
        <f t="shared" si="232"/>
        <v>0</v>
      </c>
      <c r="CB303" s="149">
        <f t="shared" si="233"/>
        <v>0</v>
      </c>
      <c r="CC303" s="276">
        <f t="shared" si="234"/>
        <v>0</v>
      </c>
      <c r="CD303" s="248">
        <f t="shared" si="235"/>
        <v>0</v>
      </c>
      <c r="CE303" s="274">
        <f t="shared" si="224"/>
        <v>0</v>
      </c>
      <c r="CF303" s="356">
        <f t="shared" si="236"/>
        <v>0</v>
      </c>
      <c r="CG303" s="149">
        <f t="shared" si="237"/>
        <v>1</v>
      </c>
      <c r="CH303" s="150">
        <f t="shared" si="238"/>
        <v>0</v>
      </c>
      <c r="CI303" s="149">
        <f t="shared" si="202"/>
        <v>0</v>
      </c>
      <c r="CJ303" s="149">
        <f t="shared" si="203"/>
        <v>0</v>
      </c>
      <c r="CK303" s="149">
        <f t="shared" si="204"/>
        <v>0</v>
      </c>
      <c r="CL303" s="149">
        <f t="shared" si="205"/>
        <v>0</v>
      </c>
      <c r="CM303" s="149">
        <f t="shared" si="206"/>
        <v>0</v>
      </c>
      <c r="CN303" s="283">
        <f t="shared" si="239"/>
        <v>0</v>
      </c>
      <c r="CO303" s="149">
        <f t="shared" si="240"/>
        <v>0</v>
      </c>
      <c r="CP303" s="149">
        <f t="shared" si="241"/>
        <v>1</v>
      </c>
      <c r="CQ303" s="283" t="str">
        <f t="shared" si="207"/>
        <v/>
      </c>
      <c r="CR303" s="149" t="str">
        <f t="shared" si="208"/>
        <v xml:space="preserve"> </v>
      </c>
      <c r="CS303" s="149">
        <f t="shared" si="209"/>
        <v>0</v>
      </c>
      <c r="CT303" s="149">
        <v>0</v>
      </c>
      <c r="CU303" s="149">
        <v>0</v>
      </c>
      <c r="CV303" s="149">
        <v>0</v>
      </c>
      <c r="CW303" s="149">
        <v>0</v>
      </c>
      <c r="CX303" s="149">
        <v>0</v>
      </c>
      <c r="CY303" s="149">
        <v>0</v>
      </c>
      <c r="CZ303" s="149">
        <v>0</v>
      </c>
      <c r="DA303" s="149">
        <v>0</v>
      </c>
      <c r="DB303" s="149">
        <v>0</v>
      </c>
      <c r="DC303" s="149">
        <v>0</v>
      </c>
      <c r="DD303" s="149">
        <v>0</v>
      </c>
      <c r="DE303" s="149">
        <v>0</v>
      </c>
      <c r="DF303" s="149">
        <v>0</v>
      </c>
      <c r="DG303" s="149">
        <v>0</v>
      </c>
      <c r="DH303" s="149">
        <v>0</v>
      </c>
      <c r="DI303" s="149">
        <v>0</v>
      </c>
      <c r="DJ303" s="149">
        <v>0</v>
      </c>
      <c r="DK303" s="149">
        <v>0</v>
      </c>
      <c r="DL303" s="149">
        <v>0</v>
      </c>
      <c r="DM303" s="149">
        <v>0</v>
      </c>
      <c r="DN303" s="149">
        <v>0</v>
      </c>
      <c r="DO303" s="149">
        <v>0</v>
      </c>
      <c r="DP303" s="149">
        <v>0</v>
      </c>
      <c r="DQ303" s="149" t="s">
        <v>154</v>
      </c>
      <c r="DR303" s="149">
        <v>0</v>
      </c>
      <c r="DS303" s="149" t="s">
        <v>154</v>
      </c>
      <c r="DT303" s="149" t="s">
        <v>154</v>
      </c>
      <c r="DU303" s="149">
        <v>0</v>
      </c>
      <c r="DV303" s="149">
        <v>0</v>
      </c>
      <c r="DW303" s="149" t="str">
        <f t="shared" si="210"/>
        <v>N</v>
      </c>
      <c r="DX303" s="149" t="str">
        <f t="shared" si="211"/>
        <v/>
      </c>
      <c r="DY303" s="149" t="str">
        <f t="shared" si="212"/>
        <v>N</v>
      </c>
      <c r="DZ303" s="149" t="str">
        <f t="shared" si="213"/>
        <v>N</v>
      </c>
      <c r="EA303" s="149" t="str">
        <f t="shared" si="214"/>
        <v>Not Specified</v>
      </c>
      <c r="EC303" s="149">
        <f t="shared" si="215"/>
        <v>0</v>
      </c>
    </row>
    <row r="304" spans="1:133" s="149" customFormat="1" ht="16.5" customHeight="1">
      <c r="A304" s="149">
        <v>301</v>
      </c>
      <c r="B304" s="149">
        <v>286</v>
      </c>
      <c r="C304" s="150" t="s">
        <v>1834</v>
      </c>
      <c r="D304" s="149" t="s">
        <v>852</v>
      </c>
      <c r="E304" s="149" t="s">
        <v>852</v>
      </c>
      <c r="F304" s="149" t="s">
        <v>245</v>
      </c>
      <c r="G304" s="149" t="s">
        <v>246</v>
      </c>
      <c r="H304" s="168" t="s">
        <v>1835</v>
      </c>
      <c r="I304" s="149" t="s">
        <v>1836</v>
      </c>
      <c r="J304" s="149">
        <v>0</v>
      </c>
      <c r="K304" s="149" t="s">
        <v>1837</v>
      </c>
      <c r="L304" s="149">
        <v>92815</v>
      </c>
      <c r="M304" s="150">
        <v>31</v>
      </c>
      <c r="N304" s="149" t="s">
        <v>154</v>
      </c>
      <c r="O304" s="149" t="s">
        <v>153</v>
      </c>
      <c r="P304" s="150" t="s">
        <v>153</v>
      </c>
      <c r="Q304" s="149" t="s">
        <v>150</v>
      </c>
      <c r="R304" s="149" t="s">
        <v>150</v>
      </c>
      <c r="S304" s="149" t="s">
        <v>151</v>
      </c>
      <c r="T304" s="149" t="s">
        <v>152</v>
      </c>
      <c r="U304" s="151">
        <v>2029</v>
      </c>
      <c r="V304" s="149" t="s">
        <v>151</v>
      </c>
      <c r="W304" s="149" t="s">
        <v>152</v>
      </c>
      <c r="X304" s="152">
        <v>2050</v>
      </c>
      <c r="Y304" s="149" t="s">
        <v>150</v>
      </c>
      <c r="Z304" s="149" t="s">
        <v>151</v>
      </c>
      <c r="AA304" s="150">
        <v>2050</v>
      </c>
      <c r="AC304" s="149" t="s">
        <v>167</v>
      </c>
      <c r="AD304" s="149" t="s">
        <v>6</v>
      </c>
      <c r="AE304" s="149" t="s">
        <v>157</v>
      </c>
      <c r="AF304" s="149" t="s">
        <v>157</v>
      </c>
      <c r="AG304" s="149" t="s">
        <v>157</v>
      </c>
      <c r="AH304" s="150" t="s">
        <v>218</v>
      </c>
      <c r="AJ304" s="149" t="s">
        <v>154</v>
      </c>
      <c r="AK304" s="170" t="s">
        <v>153</v>
      </c>
      <c r="AN304" s="150"/>
      <c r="AO304" s="149" t="s">
        <v>219</v>
      </c>
      <c r="AP304" s="149" t="s">
        <v>150</v>
      </c>
      <c r="AQ304" s="149" t="s">
        <v>218</v>
      </c>
      <c r="AR304" s="149" t="s">
        <v>1838</v>
      </c>
      <c r="AS304" s="149">
        <v>2050</v>
      </c>
      <c r="AU304" s="150"/>
      <c r="AV304" s="149" t="s">
        <v>157</v>
      </c>
      <c r="AW304" s="172" t="s">
        <v>171</v>
      </c>
      <c r="AX304" s="149" t="s">
        <v>158</v>
      </c>
      <c r="AY304" s="149" t="s">
        <v>154</v>
      </c>
      <c r="AZ304" s="149" t="s">
        <v>153</v>
      </c>
      <c r="BA304" s="149" t="s">
        <v>153</v>
      </c>
      <c r="BC304" s="150"/>
      <c r="BE304" s="173"/>
      <c r="BF304" s="150"/>
      <c r="BG304" s="283">
        <f t="shared" si="216"/>
        <v>0</v>
      </c>
      <c r="BH304" s="149">
        <f t="shared" si="217"/>
        <v>0</v>
      </c>
      <c r="BI304" s="149">
        <f t="shared" si="225"/>
        <v>0</v>
      </c>
      <c r="BJ304" s="280">
        <f t="shared" si="226"/>
        <v>0</v>
      </c>
      <c r="BK304" s="356">
        <f t="shared" si="218"/>
        <v>0</v>
      </c>
      <c r="BL304" s="149">
        <f t="shared" si="219"/>
        <v>1</v>
      </c>
      <c r="BM304" s="149">
        <f t="shared" si="227"/>
        <v>0</v>
      </c>
      <c r="BN304" s="278">
        <f t="shared" si="228"/>
        <v>1</v>
      </c>
      <c r="BO304" s="149">
        <f t="shared" si="220"/>
        <v>0</v>
      </c>
      <c r="BP304" s="149">
        <f t="shared" si="221"/>
        <v>0</v>
      </c>
      <c r="BQ304" s="149">
        <f t="shared" si="229"/>
        <v>1</v>
      </c>
      <c r="BR304" s="356">
        <f t="shared" si="222"/>
        <v>0</v>
      </c>
      <c r="BS304" s="149">
        <f t="shared" si="223"/>
        <v>0</v>
      </c>
      <c r="BT304" s="149">
        <f t="shared" si="230"/>
        <v>1</v>
      </c>
      <c r="BU304" s="356">
        <f t="shared" si="197"/>
        <v>0</v>
      </c>
      <c r="BV304" s="149">
        <f t="shared" si="198"/>
        <v>0</v>
      </c>
      <c r="BW304" s="113">
        <f t="shared" si="199"/>
        <v>0</v>
      </c>
      <c r="BX304" s="248">
        <f t="shared" si="200"/>
        <v>0</v>
      </c>
      <c r="BY304" s="175">
        <f t="shared" si="201"/>
        <v>0</v>
      </c>
      <c r="BZ304" s="356">
        <f t="shared" si="231"/>
        <v>0</v>
      </c>
      <c r="CA304" s="149">
        <f t="shared" si="232"/>
        <v>0</v>
      </c>
      <c r="CB304" s="149">
        <f t="shared" si="233"/>
        <v>1</v>
      </c>
      <c r="CC304" s="276">
        <f t="shared" si="234"/>
        <v>1</v>
      </c>
      <c r="CD304" s="248">
        <f t="shared" si="235"/>
        <v>1</v>
      </c>
      <c r="CE304" s="274">
        <f t="shared" si="224"/>
        <v>1</v>
      </c>
      <c r="CF304" s="356">
        <f t="shared" si="236"/>
        <v>0</v>
      </c>
      <c r="CG304" s="149">
        <f t="shared" si="237"/>
        <v>0</v>
      </c>
      <c r="CH304" s="150">
        <f t="shared" si="238"/>
        <v>0</v>
      </c>
      <c r="CI304" s="149">
        <f t="shared" si="202"/>
        <v>0</v>
      </c>
      <c r="CJ304" s="149">
        <f t="shared" si="203"/>
        <v>1</v>
      </c>
      <c r="CK304" s="149">
        <f t="shared" si="204"/>
        <v>1</v>
      </c>
      <c r="CL304" s="149">
        <f t="shared" si="205"/>
        <v>2</v>
      </c>
      <c r="CM304" s="149">
        <f t="shared" si="206"/>
        <v>1</v>
      </c>
      <c r="CN304" s="283">
        <f t="shared" si="239"/>
        <v>1</v>
      </c>
      <c r="CO304" s="149">
        <f t="shared" si="240"/>
        <v>0</v>
      </c>
      <c r="CP304" s="149">
        <f t="shared" si="241"/>
        <v>0</v>
      </c>
      <c r="CQ304" s="283">
        <f t="shared" si="207"/>
        <v>1</v>
      </c>
      <c r="CR304" s="149" t="str">
        <f t="shared" si="208"/>
        <v>2050 2050</v>
      </c>
      <c r="CS304" s="149">
        <f t="shared" si="209"/>
        <v>2050</v>
      </c>
      <c r="CT304" s="149">
        <v>0</v>
      </c>
      <c r="CU304" s="149">
        <v>1</v>
      </c>
      <c r="CV304" s="149">
        <v>0</v>
      </c>
      <c r="CW304" s="149">
        <v>1</v>
      </c>
      <c r="CX304" s="149">
        <v>0</v>
      </c>
      <c r="CY304" s="149">
        <v>0</v>
      </c>
      <c r="CZ304" s="149">
        <v>1</v>
      </c>
      <c r="DA304" s="149">
        <v>1</v>
      </c>
      <c r="DB304" s="149">
        <v>0</v>
      </c>
      <c r="DC304" s="149">
        <v>1</v>
      </c>
      <c r="DD304" s="149">
        <v>0</v>
      </c>
      <c r="DE304" s="149">
        <v>1</v>
      </c>
      <c r="DF304" s="149">
        <v>0</v>
      </c>
      <c r="DG304" s="149">
        <v>0</v>
      </c>
      <c r="DH304" s="149">
        <v>0</v>
      </c>
      <c r="DI304" s="149">
        <v>0</v>
      </c>
      <c r="DJ304" s="149">
        <v>1</v>
      </c>
      <c r="DK304" s="149">
        <v>1</v>
      </c>
      <c r="DL304" s="149">
        <v>1</v>
      </c>
      <c r="DM304" s="149">
        <v>1</v>
      </c>
      <c r="DN304" s="149">
        <v>0</v>
      </c>
      <c r="DO304" s="149">
        <v>1</v>
      </c>
      <c r="DP304" s="149">
        <v>0</v>
      </c>
      <c r="DQ304" s="149" t="s">
        <v>150</v>
      </c>
      <c r="DR304" s="149" t="s">
        <v>157</v>
      </c>
      <c r="DS304" s="149" t="s">
        <v>7859</v>
      </c>
      <c r="DT304" s="149" t="s">
        <v>160</v>
      </c>
      <c r="DU304" s="149" t="s">
        <v>150</v>
      </c>
      <c r="DV304" s="149" t="s">
        <v>150</v>
      </c>
      <c r="DW304" s="149" t="str">
        <f t="shared" si="210"/>
        <v>Y</v>
      </c>
      <c r="DX304" s="149" t="str">
        <f t="shared" si="211"/>
        <v>Targets set</v>
      </c>
      <c r="DY304" s="149" t="str">
        <f t="shared" si="212"/>
        <v>Y</v>
      </c>
      <c r="DZ304" s="149" t="str">
        <f t="shared" si="213"/>
        <v>N</v>
      </c>
      <c r="EA304" s="149" t="str">
        <f t="shared" si="214"/>
        <v>Yes</v>
      </c>
      <c r="EC304" s="149">
        <f t="shared" si="215"/>
        <v>2050</v>
      </c>
    </row>
    <row r="305" spans="1:133" s="149" customFormat="1" ht="16.5" customHeight="1">
      <c r="A305" s="149">
        <v>302</v>
      </c>
      <c r="B305" s="149">
        <v>284</v>
      </c>
      <c r="C305" s="150" t="s">
        <v>1839</v>
      </c>
      <c r="D305" s="149" t="s">
        <v>1840</v>
      </c>
      <c r="E305" s="149" t="s">
        <v>998</v>
      </c>
      <c r="F305" s="149" t="s">
        <v>374</v>
      </c>
      <c r="G305" s="149" t="s">
        <v>246</v>
      </c>
      <c r="H305" s="168" t="s">
        <v>1841</v>
      </c>
      <c r="I305" s="149" t="s">
        <v>1842</v>
      </c>
      <c r="J305" s="149">
        <v>0.054</v>
      </c>
      <c r="K305" s="149" t="s">
        <v>1843</v>
      </c>
      <c r="L305" s="149">
        <v>158413</v>
      </c>
      <c r="M305" s="150">
        <v>31</v>
      </c>
      <c r="N305" s="149" t="s">
        <v>154</v>
      </c>
      <c r="O305" s="149" t="s">
        <v>153</v>
      </c>
      <c r="P305" s="150" t="s">
        <v>153</v>
      </c>
      <c r="Q305" s="149" t="s">
        <v>150</v>
      </c>
      <c r="R305" s="149" t="s">
        <v>150</v>
      </c>
      <c r="S305" s="149" t="s">
        <v>151</v>
      </c>
      <c r="T305" s="149" t="s">
        <v>152</v>
      </c>
      <c r="U305" s="151">
        <v>2030</v>
      </c>
      <c r="V305" s="149" t="s">
        <v>151</v>
      </c>
      <c r="W305" s="149" t="s">
        <v>152</v>
      </c>
      <c r="X305" s="152">
        <v>2050</v>
      </c>
      <c r="Y305" s="149" t="s">
        <v>150</v>
      </c>
      <c r="Z305" s="149" t="s">
        <v>151</v>
      </c>
      <c r="AA305" s="150">
        <v>2050</v>
      </c>
      <c r="AC305" s="149" t="s">
        <v>167</v>
      </c>
      <c r="AD305" s="149" t="s">
        <v>6</v>
      </c>
      <c r="AE305" s="149" t="s">
        <v>157</v>
      </c>
      <c r="AF305" s="149" t="s">
        <v>157</v>
      </c>
      <c r="AG305" s="149" t="s">
        <v>157</v>
      </c>
      <c r="AH305" s="150" t="s">
        <v>218</v>
      </c>
      <c r="AJ305" s="149" t="s">
        <v>154</v>
      </c>
      <c r="AK305" s="170" t="s">
        <v>153</v>
      </c>
      <c r="AN305" s="150"/>
      <c r="AO305" s="149" t="s">
        <v>219</v>
      </c>
      <c r="AP305" s="149" t="s">
        <v>150</v>
      </c>
      <c r="AQ305" s="149" t="s">
        <v>218</v>
      </c>
      <c r="AR305" s="149" t="s">
        <v>1844</v>
      </c>
      <c r="AS305" s="149">
        <v>2050</v>
      </c>
      <c r="AU305" s="150"/>
      <c r="AV305" s="149" t="s">
        <v>157</v>
      </c>
      <c r="AW305" s="172" t="s">
        <v>312</v>
      </c>
      <c r="AX305" s="149" t="s">
        <v>158</v>
      </c>
      <c r="AY305" s="149" t="s">
        <v>154</v>
      </c>
      <c r="AZ305" s="149" t="s">
        <v>153</v>
      </c>
      <c r="BA305" s="149" t="s">
        <v>153</v>
      </c>
      <c r="BC305" s="150"/>
      <c r="BE305" s="173"/>
      <c r="BF305" s="150"/>
      <c r="BG305" s="283">
        <f t="shared" si="216"/>
        <v>0</v>
      </c>
      <c r="BH305" s="149">
        <f t="shared" si="217"/>
        <v>0</v>
      </c>
      <c r="BI305" s="149">
        <f t="shared" si="225"/>
        <v>0</v>
      </c>
      <c r="BJ305" s="280">
        <f t="shared" si="226"/>
        <v>0</v>
      </c>
      <c r="BK305" s="356">
        <f t="shared" si="218"/>
        <v>0</v>
      </c>
      <c r="BL305" s="149">
        <f t="shared" si="219"/>
        <v>1</v>
      </c>
      <c r="BM305" s="149">
        <f t="shared" si="227"/>
        <v>0</v>
      </c>
      <c r="BN305" s="278">
        <f t="shared" si="228"/>
        <v>1</v>
      </c>
      <c r="BO305" s="149">
        <f t="shared" si="220"/>
        <v>0</v>
      </c>
      <c r="BP305" s="149">
        <f t="shared" si="221"/>
        <v>0</v>
      </c>
      <c r="BQ305" s="149">
        <f t="shared" si="229"/>
        <v>1</v>
      </c>
      <c r="BR305" s="356">
        <f t="shared" si="222"/>
        <v>0</v>
      </c>
      <c r="BS305" s="149">
        <f t="shared" si="223"/>
        <v>0</v>
      </c>
      <c r="BT305" s="149">
        <f t="shared" si="230"/>
        <v>1</v>
      </c>
      <c r="BU305" s="356">
        <f t="shared" si="197"/>
        <v>0</v>
      </c>
      <c r="BV305" s="149">
        <f t="shared" si="198"/>
        <v>0</v>
      </c>
      <c r="BW305" s="113">
        <f t="shared" si="199"/>
        <v>0</v>
      </c>
      <c r="BX305" s="248">
        <f t="shared" si="200"/>
        <v>0</v>
      </c>
      <c r="BY305" s="175">
        <f t="shared" si="201"/>
        <v>0</v>
      </c>
      <c r="BZ305" s="356">
        <f t="shared" si="231"/>
        <v>0</v>
      </c>
      <c r="CA305" s="149">
        <f t="shared" si="232"/>
        <v>0</v>
      </c>
      <c r="CB305" s="149">
        <f t="shared" si="233"/>
        <v>1</v>
      </c>
      <c r="CC305" s="276">
        <f t="shared" si="234"/>
        <v>1</v>
      </c>
      <c r="CD305" s="248">
        <f t="shared" si="235"/>
        <v>1</v>
      </c>
      <c r="CE305" s="274">
        <f t="shared" si="224"/>
        <v>1</v>
      </c>
      <c r="CF305" s="356">
        <f t="shared" si="236"/>
        <v>0</v>
      </c>
      <c r="CG305" s="149">
        <f t="shared" si="237"/>
        <v>0</v>
      </c>
      <c r="CH305" s="150">
        <f t="shared" si="238"/>
        <v>0</v>
      </c>
      <c r="CI305" s="149">
        <f t="shared" si="202"/>
        <v>0</v>
      </c>
      <c r="CJ305" s="149">
        <f t="shared" si="203"/>
        <v>1</v>
      </c>
      <c r="CK305" s="149">
        <f t="shared" si="204"/>
        <v>1</v>
      </c>
      <c r="CL305" s="149">
        <f t="shared" si="205"/>
        <v>2</v>
      </c>
      <c r="CM305" s="149">
        <f t="shared" si="206"/>
        <v>1</v>
      </c>
      <c r="CN305" s="283">
        <f t="shared" si="239"/>
        <v>1</v>
      </c>
      <c r="CO305" s="149">
        <f t="shared" si="240"/>
        <v>0</v>
      </c>
      <c r="CP305" s="149">
        <f t="shared" si="241"/>
        <v>0</v>
      </c>
      <c r="CQ305" s="283">
        <f t="shared" si="207"/>
        <v>1</v>
      </c>
      <c r="CR305" s="149" t="str">
        <f t="shared" si="208"/>
        <v>2050 2050</v>
      </c>
      <c r="CS305" s="149">
        <f t="shared" si="209"/>
        <v>2050</v>
      </c>
      <c r="CT305" s="149">
        <v>0</v>
      </c>
      <c r="CU305" s="149">
        <v>0</v>
      </c>
      <c r="CV305" s="149">
        <v>1</v>
      </c>
      <c r="CW305" s="149">
        <v>1</v>
      </c>
      <c r="CX305" s="149">
        <v>0</v>
      </c>
      <c r="CY305" s="149">
        <v>0</v>
      </c>
      <c r="CZ305" s="149">
        <v>1</v>
      </c>
      <c r="DA305" s="149">
        <v>1</v>
      </c>
      <c r="DB305" s="149">
        <v>0</v>
      </c>
      <c r="DC305" s="149">
        <v>1</v>
      </c>
      <c r="DD305" s="149">
        <v>0</v>
      </c>
      <c r="DE305" s="149">
        <v>1</v>
      </c>
      <c r="DF305" s="149">
        <v>0</v>
      </c>
      <c r="DG305" s="149">
        <v>0</v>
      </c>
      <c r="DH305" s="149">
        <v>0</v>
      </c>
      <c r="DI305" s="149">
        <v>0</v>
      </c>
      <c r="DJ305" s="149">
        <v>1</v>
      </c>
      <c r="DK305" s="149">
        <v>0</v>
      </c>
      <c r="DL305" s="149">
        <v>1</v>
      </c>
      <c r="DM305" s="149">
        <v>0</v>
      </c>
      <c r="DN305" s="149">
        <v>0</v>
      </c>
      <c r="DO305" s="149">
        <v>1</v>
      </c>
      <c r="DP305" s="149">
        <v>0</v>
      </c>
      <c r="DQ305" s="149" t="s">
        <v>150</v>
      </c>
      <c r="DR305" s="149" t="s">
        <v>157</v>
      </c>
      <c r="DS305" s="149" t="s">
        <v>7859</v>
      </c>
      <c r="DT305" s="149" t="s">
        <v>7859</v>
      </c>
      <c r="DU305" s="149" t="s">
        <v>3005</v>
      </c>
      <c r="DV305" s="149" t="s">
        <v>3005</v>
      </c>
      <c r="DW305" s="149" t="str">
        <f t="shared" si="210"/>
        <v>Y</v>
      </c>
      <c r="DX305" s="149" t="str">
        <f t="shared" si="211"/>
        <v>Targets set</v>
      </c>
      <c r="DY305" s="149" t="str">
        <f t="shared" si="212"/>
        <v>Y</v>
      </c>
      <c r="DZ305" s="149" t="str">
        <f t="shared" si="213"/>
        <v>N</v>
      </c>
      <c r="EA305" s="149" t="str">
        <f t="shared" si="214"/>
        <v>Yes</v>
      </c>
      <c r="EC305" s="149">
        <f t="shared" si="215"/>
        <v>2050</v>
      </c>
    </row>
    <row r="306" spans="1:133" s="149" customFormat="1" ht="16.5" customHeight="1">
      <c r="A306" s="149">
        <v>303</v>
      </c>
      <c r="B306" s="149">
        <v>250</v>
      </c>
      <c r="C306" s="150" t="s">
        <v>1845</v>
      </c>
      <c r="D306" s="149" t="s">
        <v>415</v>
      </c>
      <c r="E306" s="149" t="s">
        <v>244</v>
      </c>
      <c r="F306" s="149" t="s">
        <v>175</v>
      </c>
      <c r="G306" s="149" t="s">
        <v>176</v>
      </c>
      <c r="H306" s="168" t="s">
        <v>1846</v>
      </c>
      <c r="I306" s="149" t="s">
        <v>1847</v>
      </c>
      <c r="J306" s="149">
        <v>0.132</v>
      </c>
      <c r="K306" s="149" t="s">
        <v>1848</v>
      </c>
      <c r="L306" s="149">
        <v>131988</v>
      </c>
      <c r="M306" s="150">
        <v>3</v>
      </c>
      <c r="N306" s="149" t="s">
        <v>154</v>
      </c>
      <c r="O306" s="149" t="s">
        <v>153</v>
      </c>
      <c r="P306" s="150" t="s">
        <v>153</v>
      </c>
      <c r="Q306" s="149" t="s">
        <v>154</v>
      </c>
      <c r="R306" s="149" t="s">
        <v>154</v>
      </c>
      <c r="S306" s="149" t="s">
        <v>153</v>
      </c>
      <c r="T306" s="149" t="s">
        <v>153</v>
      </c>
      <c r="U306" s="151" t="s">
        <v>153</v>
      </c>
      <c r="V306" s="149" t="s">
        <v>153</v>
      </c>
      <c r="W306" s="149" t="s">
        <v>153</v>
      </c>
      <c r="X306" s="152" t="s">
        <v>153</v>
      </c>
      <c r="Y306" s="149" t="s">
        <v>153</v>
      </c>
      <c r="Z306" s="149" t="s">
        <v>153</v>
      </c>
      <c r="AA306" s="150"/>
      <c r="AC306" s="149" t="s">
        <v>233</v>
      </c>
      <c r="AD306" s="149" t="s">
        <v>234</v>
      </c>
      <c r="AE306" s="149" t="s">
        <v>337</v>
      </c>
      <c r="AF306" s="149" t="s">
        <v>337</v>
      </c>
      <c r="AH306" s="150" t="s">
        <v>159</v>
      </c>
      <c r="AI306" s="149" t="s">
        <v>219</v>
      </c>
      <c r="AJ306" s="149" t="s">
        <v>150</v>
      </c>
      <c r="AK306" s="271" t="s">
        <v>1849</v>
      </c>
      <c r="AL306" s="149">
        <v>2035</v>
      </c>
      <c r="AM306" s="171" t="s">
        <v>1850</v>
      </c>
      <c r="AN306" s="150"/>
      <c r="AP306" s="149" t="s">
        <v>154</v>
      </c>
      <c r="AQ306" s="149" t="s">
        <v>153</v>
      </c>
      <c r="AR306" s="149" t="s">
        <v>153</v>
      </c>
      <c r="AU306" s="150"/>
      <c r="AV306" s="149" t="s">
        <v>157</v>
      </c>
      <c r="AW306" s="172" t="s">
        <v>153</v>
      </c>
      <c r="AX306" s="149" t="s">
        <v>153</v>
      </c>
      <c r="AY306" s="149" t="s">
        <v>154</v>
      </c>
      <c r="AZ306" s="149" t="s">
        <v>153</v>
      </c>
      <c r="BA306" s="149" t="s">
        <v>153</v>
      </c>
      <c r="BC306" s="150"/>
      <c r="BE306" s="173"/>
      <c r="BF306" s="150"/>
      <c r="BG306" s="283">
        <f t="shared" si="216"/>
        <v>0</v>
      </c>
      <c r="BH306" s="149">
        <f t="shared" si="217"/>
        <v>0</v>
      </c>
      <c r="BI306" s="149">
        <f t="shared" si="225"/>
        <v>0</v>
      </c>
      <c r="BJ306" s="280">
        <f t="shared" si="226"/>
        <v>0</v>
      </c>
      <c r="BK306" s="356">
        <f t="shared" si="218"/>
        <v>0</v>
      </c>
      <c r="BL306" s="149">
        <f t="shared" si="219"/>
        <v>0</v>
      </c>
      <c r="BM306" s="149">
        <f t="shared" si="227"/>
        <v>0</v>
      </c>
      <c r="BN306" s="278">
        <f t="shared" si="228"/>
        <v>0</v>
      </c>
      <c r="BO306" s="149">
        <f t="shared" si="220"/>
        <v>0</v>
      </c>
      <c r="BP306" s="149">
        <f t="shared" si="221"/>
        <v>0</v>
      </c>
      <c r="BQ306" s="149">
        <f t="shared" si="229"/>
        <v>0</v>
      </c>
      <c r="BR306" s="356">
        <f t="shared" si="222"/>
        <v>0</v>
      </c>
      <c r="BS306" s="149">
        <f t="shared" si="223"/>
        <v>0</v>
      </c>
      <c r="BT306" s="149">
        <f t="shared" si="230"/>
        <v>0</v>
      </c>
      <c r="BU306" s="356">
        <f t="shared" si="197"/>
        <v>0</v>
      </c>
      <c r="BV306" s="149">
        <f t="shared" si="198"/>
        <v>0</v>
      </c>
      <c r="BW306" s="113">
        <f t="shared" si="199"/>
        <v>1</v>
      </c>
      <c r="BX306" s="248">
        <f t="shared" si="200"/>
        <v>0</v>
      </c>
      <c r="BY306" s="175">
        <f t="shared" si="201"/>
        <v>1</v>
      </c>
      <c r="BZ306" s="356">
        <f t="shared" si="231"/>
        <v>0</v>
      </c>
      <c r="CA306" s="149">
        <f t="shared" si="232"/>
        <v>0</v>
      </c>
      <c r="CB306" s="149">
        <f t="shared" si="233"/>
        <v>0</v>
      </c>
      <c r="CC306" s="276">
        <f t="shared" si="234"/>
        <v>0</v>
      </c>
      <c r="CD306" s="248">
        <f t="shared" si="235"/>
        <v>0</v>
      </c>
      <c r="CE306" s="274">
        <f t="shared" si="224"/>
        <v>1</v>
      </c>
      <c r="CF306" s="356">
        <f t="shared" si="236"/>
        <v>0</v>
      </c>
      <c r="CG306" s="149">
        <f t="shared" si="237"/>
        <v>0</v>
      </c>
      <c r="CH306" s="150">
        <f t="shared" si="238"/>
        <v>0</v>
      </c>
      <c r="CI306" s="149">
        <f t="shared" si="202"/>
        <v>0</v>
      </c>
      <c r="CJ306" s="149">
        <f t="shared" si="203"/>
        <v>0</v>
      </c>
      <c r="CK306" s="149">
        <f t="shared" si="204"/>
        <v>1</v>
      </c>
      <c r="CL306" s="149">
        <f t="shared" si="205"/>
        <v>1</v>
      </c>
      <c r="CM306" s="149">
        <f t="shared" si="206"/>
        <v>1</v>
      </c>
      <c r="CN306" s="283">
        <f t="shared" si="239"/>
        <v>1</v>
      </c>
      <c r="CO306" s="149">
        <f t="shared" si="240"/>
        <v>0</v>
      </c>
      <c r="CP306" s="149">
        <f t="shared" si="241"/>
        <v>0</v>
      </c>
      <c r="CQ306" s="283" t="str">
        <f t="shared" si="207"/>
        <v/>
      </c>
      <c r="CR306" s="149" t="str">
        <f t="shared" si="208"/>
        <v xml:space="preserve"> </v>
      </c>
      <c r="CS306" s="149">
        <f t="shared" si="209"/>
        <v>0</v>
      </c>
      <c r="CT306" s="149">
        <v>0</v>
      </c>
      <c r="CU306" s="149">
        <v>1</v>
      </c>
      <c r="CV306" s="149">
        <v>0</v>
      </c>
      <c r="CW306" s="149">
        <v>1</v>
      </c>
      <c r="CX306" s="149">
        <v>0</v>
      </c>
      <c r="CY306" s="149">
        <v>0</v>
      </c>
      <c r="CZ306" s="149">
        <v>0</v>
      </c>
      <c r="DA306" s="149">
        <v>0</v>
      </c>
      <c r="DB306" s="149">
        <v>0</v>
      </c>
      <c r="DC306" s="149">
        <v>0</v>
      </c>
      <c r="DD306" s="149">
        <v>0</v>
      </c>
      <c r="DE306" s="149">
        <v>0</v>
      </c>
      <c r="DF306" s="149">
        <v>0</v>
      </c>
      <c r="DG306" s="149">
        <v>0</v>
      </c>
      <c r="DH306" s="149">
        <v>0</v>
      </c>
      <c r="DI306" s="149">
        <v>0</v>
      </c>
      <c r="DJ306" s="149">
        <v>1</v>
      </c>
      <c r="DK306" s="149">
        <v>1</v>
      </c>
      <c r="DL306" s="149">
        <v>1</v>
      </c>
      <c r="DM306" s="149">
        <v>0</v>
      </c>
      <c r="DN306" s="149">
        <v>0</v>
      </c>
      <c r="DO306" s="149">
        <v>1</v>
      </c>
      <c r="DP306" s="149">
        <v>0</v>
      </c>
      <c r="DQ306" s="149" t="s">
        <v>154</v>
      </c>
      <c r="DR306" s="149">
        <v>0</v>
      </c>
      <c r="DS306" s="149" t="s">
        <v>154</v>
      </c>
      <c r="DT306" s="149" t="s">
        <v>7857</v>
      </c>
      <c r="DU306" s="149" t="s">
        <v>3005</v>
      </c>
      <c r="DV306" s="149">
        <v>0</v>
      </c>
      <c r="DW306" s="149" t="str">
        <f t="shared" si="210"/>
        <v>N</v>
      </c>
      <c r="DX306" s="149" t="str">
        <f t="shared" si="211"/>
        <v/>
      </c>
      <c r="DY306" s="149" t="str">
        <f t="shared" si="212"/>
        <v>N</v>
      </c>
      <c r="DZ306" s="149" t="str">
        <f t="shared" si="213"/>
        <v>Y</v>
      </c>
      <c r="EA306" s="149" t="str">
        <f t="shared" si="214"/>
        <v>Yes</v>
      </c>
      <c r="EC306" s="149">
        <f t="shared" si="215"/>
        <v>0</v>
      </c>
    </row>
    <row r="307" spans="1:133" s="149" customFormat="1" ht="16.5" customHeight="1">
      <c r="A307" s="149">
        <v>304</v>
      </c>
      <c r="B307" s="149">
        <v>311</v>
      </c>
      <c r="C307" s="150" t="s">
        <v>1851</v>
      </c>
      <c r="D307" s="149" t="s">
        <v>1036</v>
      </c>
      <c r="E307" s="149" t="s">
        <v>174</v>
      </c>
      <c r="F307" s="149" t="s">
        <v>145</v>
      </c>
      <c r="G307" s="149" t="s">
        <v>146</v>
      </c>
      <c r="H307" s="168" t="s">
        <v>1852</v>
      </c>
      <c r="I307" s="149" t="s">
        <v>1853</v>
      </c>
      <c r="J307" s="149">
        <v>-0.48</v>
      </c>
      <c r="K307" s="149" t="s">
        <v>1854</v>
      </c>
      <c r="L307" s="149">
        <v>4200</v>
      </c>
      <c r="M307" s="150">
        <v>10</v>
      </c>
      <c r="N307" s="149" t="s">
        <v>154</v>
      </c>
      <c r="O307" s="149" t="s">
        <v>153</v>
      </c>
      <c r="P307" s="150" t="s">
        <v>153</v>
      </c>
      <c r="Q307" s="149" t="s">
        <v>154</v>
      </c>
      <c r="R307" s="149" t="s">
        <v>154</v>
      </c>
      <c r="S307" s="149" t="s">
        <v>153</v>
      </c>
      <c r="T307" s="149" t="s">
        <v>153</v>
      </c>
      <c r="U307" s="151" t="s">
        <v>153</v>
      </c>
      <c r="V307" s="149" t="s">
        <v>153</v>
      </c>
      <c r="W307" s="149" t="s">
        <v>153</v>
      </c>
      <c r="X307" s="152" t="s">
        <v>153</v>
      </c>
      <c r="Y307" s="149" t="s">
        <v>153</v>
      </c>
      <c r="Z307" s="149" t="s">
        <v>153</v>
      </c>
      <c r="AA307" s="150"/>
      <c r="AC307" s="149" t="s">
        <v>153</v>
      </c>
      <c r="AD307" s="149" t="s">
        <v>153</v>
      </c>
      <c r="AE307" s="149" t="s">
        <v>153</v>
      </c>
      <c r="AF307" s="149" t="s">
        <v>153</v>
      </c>
      <c r="AG307" s="149" t="s">
        <v>153</v>
      </c>
      <c r="AH307" s="150" t="s">
        <v>153</v>
      </c>
      <c r="AJ307" s="149" t="s">
        <v>154</v>
      </c>
      <c r="AK307" s="170" t="s">
        <v>153</v>
      </c>
      <c r="AN307" s="150"/>
      <c r="AP307" s="149" t="s">
        <v>154</v>
      </c>
      <c r="AQ307" s="149" t="s">
        <v>153</v>
      </c>
      <c r="AR307" s="149" t="s">
        <v>153</v>
      </c>
      <c r="AU307" s="150"/>
      <c r="AV307" s="188" t="s">
        <v>168</v>
      </c>
      <c r="AW307" s="172" t="s">
        <v>153</v>
      </c>
      <c r="AX307" s="149" t="s">
        <v>153</v>
      </c>
      <c r="AY307" s="149" t="s">
        <v>154</v>
      </c>
      <c r="AZ307" s="149" t="s">
        <v>153</v>
      </c>
      <c r="BA307" s="149" t="s">
        <v>153</v>
      </c>
      <c r="BC307" s="150"/>
      <c r="BE307" s="173"/>
      <c r="BF307" s="150"/>
      <c r="BG307" s="283">
        <f t="shared" si="216"/>
        <v>0</v>
      </c>
      <c r="BH307" s="149">
        <f t="shared" si="217"/>
        <v>0</v>
      </c>
      <c r="BI307" s="149">
        <f t="shared" si="225"/>
        <v>0</v>
      </c>
      <c r="BJ307" s="280">
        <f t="shared" si="226"/>
        <v>0</v>
      </c>
      <c r="BK307" s="356">
        <f t="shared" si="218"/>
        <v>0</v>
      </c>
      <c r="BL307" s="149">
        <f t="shared" si="219"/>
        <v>0</v>
      </c>
      <c r="BM307" s="149">
        <f t="shared" si="227"/>
        <v>0</v>
      </c>
      <c r="BN307" s="278">
        <f t="shared" si="228"/>
        <v>0</v>
      </c>
      <c r="BO307" s="149">
        <f t="shared" si="220"/>
        <v>0</v>
      </c>
      <c r="BP307" s="149">
        <f t="shared" si="221"/>
        <v>0</v>
      </c>
      <c r="BQ307" s="149">
        <f t="shared" si="229"/>
        <v>0</v>
      </c>
      <c r="BR307" s="356">
        <f t="shared" si="222"/>
        <v>0</v>
      </c>
      <c r="BS307" s="149">
        <f t="shared" si="223"/>
        <v>0</v>
      </c>
      <c r="BT307" s="149">
        <f t="shared" si="230"/>
        <v>0</v>
      </c>
      <c r="BU307" s="356">
        <f t="shared" si="197"/>
        <v>0</v>
      </c>
      <c r="BV307" s="149">
        <f t="shared" si="198"/>
        <v>0</v>
      </c>
      <c r="BW307" s="113">
        <f t="shared" si="199"/>
        <v>0</v>
      </c>
      <c r="BX307" s="248">
        <f t="shared" si="200"/>
        <v>0</v>
      </c>
      <c r="BY307" s="175">
        <f t="shared" si="201"/>
        <v>0</v>
      </c>
      <c r="BZ307" s="356">
        <f t="shared" si="231"/>
        <v>0</v>
      </c>
      <c r="CA307" s="149">
        <f t="shared" si="232"/>
        <v>0</v>
      </c>
      <c r="CB307" s="149">
        <f t="shared" si="233"/>
        <v>0</v>
      </c>
      <c r="CC307" s="276">
        <f t="shared" si="234"/>
        <v>0</v>
      </c>
      <c r="CD307" s="248">
        <f t="shared" si="235"/>
        <v>0</v>
      </c>
      <c r="CE307" s="274">
        <f t="shared" si="224"/>
        <v>0</v>
      </c>
      <c r="CF307" s="356">
        <f t="shared" si="236"/>
        <v>0</v>
      </c>
      <c r="CG307" s="149">
        <f t="shared" si="237"/>
        <v>0</v>
      </c>
      <c r="CH307" s="150">
        <f t="shared" si="238"/>
        <v>0</v>
      </c>
      <c r="CI307" s="149">
        <f t="shared" si="202"/>
        <v>0</v>
      </c>
      <c r="CJ307" s="149">
        <f t="shared" si="203"/>
        <v>0</v>
      </c>
      <c r="CK307" s="149">
        <f t="shared" si="204"/>
        <v>0</v>
      </c>
      <c r="CL307" s="149">
        <f t="shared" si="205"/>
        <v>0</v>
      </c>
      <c r="CM307" s="149">
        <f t="shared" si="206"/>
        <v>0</v>
      </c>
      <c r="CN307" s="283">
        <f t="shared" si="239"/>
        <v>0</v>
      </c>
      <c r="CO307" s="149">
        <f t="shared" si="240"/>
        <v>0</v>
      </c>
      <c r="CP307" s="149">
        <f t="shared" si="241"/>
        <v>1</v>
      </c>
      <c r="CQ307" s="283" t="str">
        <f t="shared" si="207"/>
        <v/>
      </c>
      <c r="CR307" s="149" t="str">
        <f t="shared" si="208"/>
        <v xml:space="preserve"> </v>
      </c>
      <c r="CS307" s="149">
        <f t="shared" si="209"/>
        <v>0</v>
      </c>
      <c r="CT307" s="149">
        <v>0</v>
      </c>
      <c r="CU307" s="149">
        <v>0</v>
      </c>
      <c r="CV307" s="149">
        <v>0</v>
      </c>
      <c r="CW307" s="149">
        <v>0</v>
      </c>
      <c r="CX307" s="149">
        <v>0</v>
      </c>
      <c r="CY307" s="149">
        <v>0</v>
      </c>
      <c r="CZ307" s="149">
        <v>0</v>
      </c>
      <c r="DA307" s="149">
        <v>0</v>
      </c>
      <c r="DB307" s="149">
        <v>0</v>
      </c>
      <c r="DC307" s="149">
        <v>0</v>
      </c>
      <c r="DD307" s="149">
        <v>0</v>
      </c>
      <c r="DE307" s="149">
        <v>0</v>
      </c>
      <c r="DF307" s="149">
        <v>0</v>
      </c>
      <c r="DG307" s="149">
        <v>0</v>
      </c>
      <c r="DH307" s="149">
        <v>0</v>
      </c>
      <c r="DI307" s="149">
        <v>0</v>
      </c>
      <c r="DJ307" s="149">
        <v>0</v>
      </c>
      <c r="DK307" s="149">
        <v>0</v>
      </c>
      <c r="DL307" s="149">
        <v>0</v>
      </c>
      <c r="DM307" s="149">
        <v>0</v>
      </c>
      <c r="DN307" s="149">
        <v>0</v>
      </c>
      <c r="DO307" s="149">
        <v>0</v>
      </c>
      <c r="DP307" s="149">
        <v>0</v>
      </c>
      <c r="DQ307" s="149" t="s">
        <v>154</v>
      </c>
      <c r="DR307" s="149">
        <v>0</v>
      </c>
      <c r="DS307" s="149" t="s">
        <v>154</v>
      </c>
      <c r="DT307" s="149" t="s">
        <v>154</v>
      </c>
      <c r="DU307" s="149">
        <v>0</v>
      </c>
      <c r="DV307" s="149">
        <v>0</v>
      </c>
      <c r="DW307" s="149" t="str">
        <f t="shared" si="210"/>
        <v>N</v>
      </c>
      <c r="DX307" s="149" t="str">
        <f t="shared" si="211"/>
        <v/>
      </c>
      <c r="DY307" s="149" t="str">
        <f t="shared" si="212"/>
        <v>N</v>
      </c>
      <c r="DZ307" s="149" t="str">
        <f t="shared" si="213"/>
        <v>N</v>
      </c>
      <c r="EA307" s="149" t="str">
        <f t="shared" si="214"/>
        <v>Not Specified</v>
      </c>
      <c r="EC307" s="149">
        <f t="shared" si="215"/>
        <v>0</v>
      </c>
    </row>
    <row r="308" spans="1:133" s="149" customFormat="1" ht="16.5" customHeight="1">
      <c r="A308" s="149">
        <v>305</v>
      </c>
      <c r="B308" s="149">
        <v>327</v>
      </c>
      <c r="C308" s="150" t="s">
        <v>1855</v>
      </c>
      <c r="D308" s="149" t="s">
        <v>980</v>
      </c>
      <c r="E308" s="149" t="s">
        <v>229</v>
      </c>
      <c r="F308" s="149" t="s">
        <v>245</v>
      </c>
      <c r="G308" s="149" t="s">
        <v>246</v>
      </c>
      <c r="H308" s="168" t="s">
        <v>1856</v>
      </c>
      <c r="I308" s="149" t="s">
        <v>1857</v>
      </c>
      <c r="J308" s="149">
        <v>0.251</v>
      </c>
      <c r="K308" s="149" t="s">
        <v>1858</v>
      </c>
      <c r="L308" s="149">
        <v>29976</v>
      </c>
      <c r="M308" s="150">
        <v>12</v>
      </c>
      <c r="N308" s="149" t="s">
        <v>154</v>
      </c>
      <c r="O308" s="149" t="s">
        <v>153</v>
      </c>
      <c r="P308" s="150" t="s">
        <v>153</v>
      </c>
      <c r="Q308" s="149" t="s">
        <v>154</v>
      </c>
      <c r="R308" s="149" t="s">
        <v>154</v>
      </c>
      <c r="S308" s="149" t="s">
        <v>153</v>
      </c>
      <c r="T308" s="149" t="s">
        <v>153</v>
      </c>
      <c r="U308" s="151" t="s">
        <v>153</v>
      </c>
      <c r="V308" s="149" t="s">
        <v>153</v>
      </c>
      <c r="W308" s="149" t="s">
        <v>153</v>
      </c>
      <c r="X308" s="152" t="s">
        <v>153</v>
      </c>
      <c r="Y308" s="149" t="s">
        <v>153</v>
      </c>
      <c r="Z308" s="149" t="s">
        <v>153</v>
      </c>
      <c r="AA308" s="150"/>
      <c r="AC308" s="149" t="s">
        <v>167</v>
      </c>
      <c r="AD308" s="149" t="s">
        <v>6</v>
      </c>
      <c r="AE308" s="149" t="s">
        <v>157</v>
      </c>
      <c r="AF308" s="149" t="s">
        <v>157</v>
      </c>
      <c r="AG308" s="149" t="s">
        <v>157</v>
      </c>
      <c r="AH308" s="150" t="s">
        <v>218</v>
      </c>
      <c r="AJ308" s="149" t="s">
        <v>154</v>
      </c>
      <c r="AK308" s="170" t="s">
        <v>153</v>
      </c>
      <c r="AN308" s="150"/>
      <c r="AO308" s="149" t="s">
        <v>219</v>
      </c>
      <c r="AP308" s="149" t="s">
        <v>150</v>
      </c>
      <c r="AQ308" s="149" t="s">
        <v>218</v>
      </c>
      <c r="AR308" s="149" t="s">
        <v>1859</v>
      </c>
      <c r="AS308" s="149">
        <v>2050</v>
      </c>
      <c r="AU308" s="150"/>
      <c r="AV308" s="149" t="s">
        <v>157</v>
      </c>
      <c r="AW308" s="172" t="s">
        <v>171</v>
      </c>
      <c r="AX308" s="149" t="s">
        <v>158</v>
      </c>
      <c r="AY308" s="149" t="s">
        <v>154</v>
      </c>
      <c r="AZ308" s="149" t="s">
        <v>153</v>
      </c>
      <c r="BA308" s="149" t="s">
        <v>153</v>
      </c>
      <c r="BC308" s="150"/>
      <c r="BE308" s="173"/>
      <c r="BF308" s="150"/>
      <c r="BG308" s="283">
        <f t="shared" si="216"/>
        <v>0</v>
      </c>
      <c r="BH308" s="149">
        <f t="shared" si="217"/>
        <v>0</v>
      </c>
      <c r="BI308" s="149">
        <f t="shared" si="225"/>
        <v>0</v>
      </c>
      <c r="BJ308" s="280">
        <f t="shared" si="226"/>
        <v>0</v>
      </c>
      <c r="BK308" s="356">
        <f t="shared" si="218"/>
        <v>0</v>
      </c>
      <c r="BL308" s="149">
        <f t="shared" si="219"/>
        <v>0</v>
      </c>
      <c r="BM308" s="149">
        <f t="shared" si="227"/>
        <v>0</v>
      </c>
      <c r="BN308" s="278">
        <f t="shared" si="228"/>
        <v>0</v>
      </c>
      <c r="BO308" s="149">
        <f t="shared" si="220"/>
        <v>0</v>
      </c>
      <c r="BP308" s="149">
        <f t="shared" si="221"/>
        <v>0</v>
      </c>
      <c r="BQ308" s="149">
        <f t="shared" si="229"/>
        <v>0</v>
      </c>
      <c r="BR308" s="356">
        <f t="shared" si="222"/>
        <v>0</v>
      </c>
      <c r="BS308" s="149">
        <f t="shared" si="223"/>
        <v>0</v>
      </c>
      <c r="BT308" s="149">
        <f t="shared" si="230"/>
        <v>1</v>
      </c>
      <c r="BU308" s="356">
        <f t="shared" si="197"/>
        <v>0</v>
      </c>
      <c r="BV308" s="149">
        <f t="shared" si="198"/>
        <v>0</v>
      </c>
      <c r="BW308" s="113">
        <f t="shared" si="199"/>
        <v>0</v>
      </c>
      <c r="BX308" s="248">
        <f t="shared" si="200"/>
        <v>0</v>
      </c>
      <c r="BY308" s="175">
        <f t="shared" si="201"/>
        <v>0</v>
      </c>
      <c r="BZ308" s="356">
        <f t="shared" si="231"/>
        <v>0</v>
      </c>
      <c r="CA308" s="149">
        <f t="shared" si="232"/>
        <v>0</v>
      </c>
      <c r="CB308" s="149">
        <f t="shared" si="233"/>
        <v>1</v>
      </c>
      <c r="CC308" s="276">
        <f t="shared" si="234"/>
        <v>1</v>
      </c>
      <c r="CD308" s="248">
        <f t="shared" si="235"/>
        <v>1</v>
      </c>
      <c r="CE308" s="274">
        <f t="shared" si="224"/>
        <v>1</v>
      </c>
      <c r="CF308" s="356">
        <f t="shared" si="236"/>
        <v>0</v>
      </c>
      <c r="CG308" s="149">
        <f t="shared" si="237"/>
        <v>0</v>
      </c>
      <c r="CH308" s="150">
        <f t="shared" si="238"/>
        <v>0</v>
      </c>
      <c r="CI308" s="149">
        <f t="shared" si="202"/>
        <v>0</v>
      </c>
      <c r="CJ308" s="149">
        <f t="shared" si="203"/>
        <v>0</v>
      </c>
      <c r="CK308" s="149">
        <f t="shared" si="204"/>
        <v>1</v>
      </c>
      <c r="CL308" s="149">
        <f t="shared" si="205"/>
        <v>1</v>
      </c>
      <c r="CM308" s="149">
        <f t="shared" si="206"/>
        <v>1</v>
      </c>
      <c r="CN308" s="283">
        <f t="shared" si="239"/>
        <v>1</v>
      </c>
      <c r="CO308" s="149">
        <f t="shared" si="240"/>
        <v>0</v>
      </c>
      <c r="CP308" s="149">
        <f t="shared" si="241"/>
        <v>0</v>
      </c>
      <c r="CQ308" s="283" t="str">
        <f t="shared" si="207"/>
        <v/>
      </c>
      <c r="CR308" s="149" t="str">
        <f t="shared" si="208"/>
        <v xml:space="preserve"> 2050</v>
      </c>
      <c r="CS308" s="149">
        <f t="shared" si="209"/>
        <v>2050</v>
      </c>
      <c r="CT308" s="149">
        <v>0</v>
      </c>
      <c r="CU308" s="149">
        <v>1</v>
      </c>
      <c r="CV308" s="149">
        <v>0</v>
      </c>
      <c r="CW308" s="149">
        <v>1</v>
      </c>
      <c r="CX308" s="149">
        <v>0</v>
      </c>
      <c r="CY308" s="149">
        <v>1</v>
      </c>
      <c r="CZ308" s="149">
        <v>0</v>
      </c>
      <c r="DA308" s="149">
        <v>1</v>
      </c>
      <c r="DB308" s="149">
        <v>0</v>
      </c>
      <c r="DC308" s="149">
        <v>0</v>
      </c>
      <c r="DD308" s="149">
        <v>0</v>
      </c>
      <c r="DE308" s="149">
        <v>0</v>
      </c>
      <c r="DF308" s="149">
        <v>0</v>
      </c>
      <c r="DG308" s="149">
        <v>0</v>
      </c>
      <c r="DH308" s="149">
        <v>0</v>
      </c>
      <c r="DI308" s="149">
        <v>0</v>
      </c>
      <c r="DJ308" s="149">
        <v>1</v>
      </c>
      <c r="DK308" s="149">
        <v>1</v>
      </c>
      <c r="DL308" s="149">
        <v>1</v>
      </c>
      <c r="DM308" s="149">
        <v>1</v>
      </c>
      <c r="DN308" s="149">
        <v>0</v>
      </c>
      <c r="DO308" s="149">
        <v>1</v>
      </c>
      <c r="DP308" s="149">
        <v>0</v>
      </c>
      <c r="DQ308" s="149" t="s">
        <v>154</v>
      </c>
      <c r="DR308" s="149">
        <v>0</v>
      </c>
      <c r="DS308" s="149" t="s">
        <v>7863</v>
      </c>
      <c r="DT308" s="149" t="s">
        <v>7859</v>
      </c>
      <c r="DU308" s="149" t="s">
        <v>150</v>
      </c>
      <c r="DV308" s="149" t="s">
        <v>150</v>
      </c>
      <c r="DW308" s="149" t="str">
        <f t="shared" si="210"/>
        <v>N</v>
      </c>
      <c r="DX308" s="149" t="str">
        <f t="shared" si="211"/>
        <v/>
      </c>
      <c r="DY308" s="149" t="str">
        <f t="shared" si="212"/>
        <v>Y</v>
      </c>
      <c r="DZ308" s="149" t="str">
        <f t="shared" si="213"/>
        <v>N</v>
      </c>
      <c r="EA308" s="149" t="str">
        <f t="shared" si="214"/>
        <v>Yes</v>
      </c>
      <c r="EC308" s="149">
        <f t="shared" si="215"/>
        <v>2050</v>
      </c>
    </row>
    <row r="309" spans="1:133" s="149" customFormat="1" ht="16.5" customHeight="1">
      <c r="A309" s="149">
        <v>306</v>
      </c>
      <c r="B309" s="149">
        <v>315</v>
      </c>
      <c r="C309" s="150" t="s">
        <v>1860</v>
      </c>
      <c r="D309" s="149" t="s">
        <v>333</v>
      </c>
      <c r="E309" s="149" t="s">
        <v>229</v>
      </c>
      <c r="F309" s="149" t="s">
        <v>772</v>
      </c>
      <c r="G309" s="149" t="s">
        <v>246</v>
      </c>
      <c r="H309" s="168" t="s">
        <v>1861</v>
      </c>
      <c r="I309" s="149" t="s">
        <v>1862</v>
      </c>
      <c r="J309" s="149">
        <v>0.023</v>
      </c>
      <c r="K309" s="149" t="s">
        <v>1863</v>
      </c>
      <c r="L309" s="149">
        <v>69722</v>
      </c>
      <c r="M309" s="150">
        <v>28</v>
      </c>
      <c r="N309" s="149" t="s">
        <v>154</v>
      </c>
      <c r="O309" s="149" t="s">
        <v>153</v>
      </c>
      <c r="P309" s="150" t="s">
        <v>153</v>
      </c>
      <c r="Q309" s="149" t="s">
        <v>154</v>
      </c>
      <c r="R309" s="149" t="s">
        <v>154</v>
      </c>
      <c r="S309" s="149" t="s">
        <v>153</v>
      </c>
      <c r="T309" s="149" t="s">
        <v>153</v>
      </c>
      <c r="U309" s="151" t="s">
        <v>153</v>
      </c>
      <c r="V309" s="149" t="s">
        <v>153</v>
      </c>
      <c r="W309" s="149" t="s">
        <v>153</v>
      </c>
      <c r="X309" s="152" t="s">
        <v>153</v>
      </c>
      <c r="Y309" s="149" t="s">
        <v>153</v>
      </c>
      <c r="Z309" s="149" t="s">
        <v>153</v>
      </c>
      <c r="AA309" s="150"/>
      <c r="AC309" s="149" t="s">
        <v>167</v>
      </c>
      <c r="AD309" s="149" t="s">
        <v>6</v>
      </c>
      <c r="AE309" s="149" t="s">
        <v>157</v>
      </c>
      <c r="AF309" s="149" t="s">
        <v>157</v>
      </c>
      <c r="AG309" s="149" t="s">
        <v>157</v>
      </c>
      <c r="AH309" s="150" t="s">
        <v>218</v>
      </c>
      <c r="AJ309" s="149" t="s">
        <v>154</v>
      </c>
      <c r="AK309" s="170" t="s">
        <v>153</v>
      </c>
      <c r="AN309" s="150"/>
      <c r="AO309" s="149" t="s">
        <v>219</v>
      </c>
      <c r="AP309" s="149" t="s">
        <v>150</v>
      </c>
      <c r="AQ309" s="149" t="s">
        <v>218</v>
      </c>
      <c r="AR309" s="149" t="s">
        <v>1864</v>
      </c>
      <c r="AS309" s="149">
        <v>2050</v>
      </c>
      <c r="AU309" s="150"/>
      <c r="AV309" s="149" t="s">
        <v>168</v>
      </c>
      <c r="AW309" s="172" t="s">
        <v>168</v>
      </c>
      <c r="AX309" s="149" t="s">
        <v>158</v>
      </c>
      <c r="AY309" s="149" t="s">
        <v>154</v>
      </c>
      <c r="AZ309" s="149" t="s">
        <v>153</v>
      </c>
      <c r="BA309" s="149" t="s">
        <v>153</v>
      </c>
      <c r="BC309" s="150"/>
      <c r="BE309" s="173"/>
      <c r="BF309" s="150"/>
      <c r="BG309" s="283">
        <f t="shared" si="216"/>
        <v>0</v>
      </c>
      <c r="BH309" s="149">
        <f t="shared" si="217"/>
        <v>0</v>
      </c>
      <c r="BI309" s="149">
        <f t="shared" si="225"/>
        <v>0</v>
      </c>
      <c r="BJ309" s="280">
        <f t="shared" si="226"/>
        <v>0</v>
      </c>
      <c r="BK309" s="356">
        <f t="shared" si="218"/>
        <v>0</v>
      </c>
      <c r="BL309" s="149">
        <f t="shared" si="219"/>
        <v>0</v>
      </c>
      <c r="BM309" s="149">
        <f t="shared" si="227"/>
        <v>0</v>
      </c>
      <c r="BN309" s="278">
        <f t="shared" si="228"/>
        <v>0</v>
      </c>
      <c r="BO309" s="149">
        <f t="shared" si="220"/>
        <v>0</v>
      </c>
      <c r="BP309" s="149">
        <f t="shared" si="221"/>
        <v>0</v>
      </c>
      <c r="BQ309" s="149">
        <f t="shared" si="229"/>
        <v>0</v>
      </c>
      <c r="BR309" s="356">
        <f t="shared" si="222"/>
        <v>0</v>
      </c>
      <c r="BS309" s="149">
        <f t="shared" si="223"/>
        <v>0</v>
      </c>
      <c r="BT309" s="149">
        <f t="shared" si="230"/>
        <v>1</v>
      </c>
      <c r="BU309" s="356">
        <f t="shared" si="197"/>
        <v>0</v>
      </c>
      <c r="BV309" s="149">
        <f t="shared" si="198"/>
        <v>0</v>
      </c>
      <c r="BW309" s="113">
        <f t="shared" si="199"/>
        <v>0</v>
      </c>
      <c r="BX309" s="248">
        <f t="shared" si="200"/>
        <v>0</v>
      </c>
      <c r="BY309" s="175">
        <f t="shared" si="201"/>
        <v>0</v>
      </c>
      <c r="BZ309" s="356">
        <f t="shared" si="231"/>
        <v>0</v>
      </c>
      <c r="CA309" s="149">
        <f t="shared" si="232"/>
        <v>0</v>
      </c>
      <c r="CB309" s="149">
        <f t="shared" si="233"/>
        <v>1</v>
      </c>
      <c r="CC309" s="276">
        <f t="shared" si="234"/>
        <v>1</v>
      </c>
      <c r="CD309" s="248">
        <f t="shared" si="235"/>
        <v>1</v>
      </c>
      <c r="CE309" s="274">
        <f t="shared" si="224"/>
        <v>1</v>
      </c>
      <c r="CF309" s="356">
        <f t="shared" si="236"/>
        <v>0</v>
      </c>
      <c r="CG309" s="149">
        <f t="shared" si="237"/>
        <v>0</v>
      </c>
      <c r="CH309" s="150">
        <f t="shared" si="238"/>
        <v>0</v>
      </c>
      <c r="CI309" s="149">
        <f t="shared" si="202"/>
        <v>0</v>
      </c>
      <c r="CJ309" s="149">
        <f t="shared" si="203"/>
        <v>0</v>
      </c>
      <c r="CK309" s="149">
        <f t="shared" si="204"/>
        <v>1</v>
      </c>
      <c r="CL309" s="149">
        <f t="shared" si="205"/>
        <v>1</v>
      </c>
      <c r="CM309" s="149">
        <f t="shared" si="206"/>
        <v>1</v>
      </c>
      <c r="CN309" s="283">
        <f t="shared" si="239"/>
        <v>0</v>
      </c>
      <c r="CO309" s="149">
        <f t="shared" si="240"/>
        <v>0</v>
      </c>
      <c r="CP309" s="149">
        <f t="shared" si="241"/>
        <v>1</v>
      </c>
      <c r="CQ309" s="283" t="str">
        <f t="shared" si="207"/>
        <v/>
      </c>
      <c r="CR309" s="149" t="str">
        <f t="shared" si="208"/>
        <v xml:space="preserve"> 2050</v>
      </c>
      <c r="CS309" s="149">
        <f t="shared" si="209"/>
        <v>2050</v>
      </c>
      <c r="CT309" s="149">
        <v>0</v>
      </c>
      <c r="CU309" s="149">
        <v>0</v>
      </c>
      <c r="CV309" s="149">
        <v>0</v>
      </c>
      <c r="CW309" s="149">
        <v>0</v>
      </c>
      <c r="CX309" s="149">
        <v>0</v>
      </c>
      <c r="CY309" s="149">
        <v>1</v>
      </c>
      <c r="CZ309" s="149">
        <v>0</v>
      </c>
      <c r="DA309" s="149">
        <v>1</v>
      </c>
      <c r="DB309" s="149">
        <v>0</v>
      </c>
      <c r="DC309" s="149">
        <v>0</v>
      </c>
      <c r="DD309" s="149">
        <v>0</v>
      </c>
      <c r="DE309" s="149">
        <v>0</v>
      </c>
      <c r="DF309" s="149">
        <v>0</v>
      </c>
      <c r="DG309" s="149">
        <v>0</v>
      </c>
      <c r="DH309" s="149">
        <v>0</v>
      </c>
      <c r="DI309" s="149">
        <v>0</v>
      </c>
      <c r="DJ309" s="149">
        <v>1</v>
      </c>
      <c r="DK309" s="149">
        <v>1</v>
      </c>
      <c r="DL309" s="149">
        <v>1</v>
      </c>
      <c r="DM309" s="149">
        <v>1</v>
      </c>
      <c r="DN309" s="149">
        <v>0</v>
      </c>
      <c r="DO309" s="149">
        <v>1</v>
      </c>
      <c r="DP309" s="149">
        <v>0</v>
      </c>
      <c r="DQ309" s="149" t="s">
        <v>154</v>
      </c>
      <c r="DR309" s="149">
        <v>0</v>
      </c>
      <c r="DS309" s="149" t="s">
        <v>7863</v>
      </c>
      <c r="DT309" s="149" t="s">
        <v>154</v>
      </c>
      <c r="DU309" s="149" t="s">
        <v>154</v>
      </c>
      <c r="DV309" s="149" t="s">
        <v>150</v>
      </c>
      <c r="DW309" s="149" t="str">
        <f t="shared" si="210"/>
        <v>N</v>
      </c>
      <c r="DX309" s="149" t="str">
        <f t="shared" si="211"/>
        <v/>
      </c>
      <c r="DY309" s="149" t="str">
        <f t="shared" si="212"/>
        <v>Y</v>
      </c>
      <c r="DZ309" s="149" t="str">
        <f t="shared" si="213"/>
        <v>N</v>
      </c>
      <c r="EA309" s="149" t="str">
        <f t="shared" si="214"/>
        <v>Not Specified</v>
      </c>
      <c r="EC309" s="149">
        <f t="shared" si="215"/>
        <v>2050</v>
      </c>
    </row>
    <row r="310" spans="1:133" s="149" customFormat="1" ht="16.5" customHeight="1">
      <c r="A310" s="149">
        <v>307</v>
      </c>
      <c r="B310" s="149">
        <v>282</v>
      </c>
      <c r="C310" s="150" t="s">
        <v>1865</v>
      </c>
      <c r="D310" s="149" t="s">
        <v>1371</v>
      </c>
      <c r="E310" s="149" t="s">
        <v>272</v>
      </c>
      <c r="F310" s="149" t="s">
        <v>1866</v>
      </c>
      <c r="G310" s="149" t="s">
        <v>246</v>
      </c>
      <c r="H310" s="168" t="s">
        <v>1867</v>
      </c>
      <c r="I310" s="149" t="s">
        <v>1868</v>
      </c>
      <c r="J310" s="149">
        <v>0.015</v>
      </c>
      <c r="K310" s="149" t="s">
        <v>1869</v>
      </c>
      <c r="L310" s="149">
        <v>92690</v>
      </c>
      <c r="M310" s="150">
        <v>31</v>
      </c>
      <c r="N310" s="149" t="s">
        <v>154</v>
      </c>
      <c r="O310" s="149" t="s">
        <v>153</v>
      </c>
      <c r="P310" s="150" t="s">
        <v>153</v>
      </c>
      <c r="Q310" s="149" t="s">
        <v>150</v>
      </c>
      <c r="R310" s="149" t="s">
        <v>150</v>
      </c>
      <c r="S310" s="149" t="s">
        <v>151</v>
      </c>
      <c r="T310" s="149" t="s">
        <v>353</v>
      </c>
      <c r="U310" s="151">
        <v>2034</v>
      </c>
      <c r="V310" s="149" t="s">
        <v>153</v>
      </c>
      <c r="W310" s="149" t="s">
        <v>153</v>
      </c>
      <c r="X310" s="152" t="s">
        <v>153</v>
      </c>
      <c r="Y310" s="188" t="s">
        <v>154</v>
      </c>
      <c r="Z310" s="188" t="s">
        <v>210</v>
      </c>
      <c r="AA310" s="150"/>
      <c r="AC310" s="149" t="s">
        <v>167</v>
      </c>
      <c r="AD310" s="149" t="s">
        <v>6</v>
      </c>
      <c r="AE310" s="149" t="s">
        <v>157</v>
      </c>
      <c r="AF310" s="149" t="s">
        <v>157</v>
      </c>
      <c r="AG310" s="149" t="s">
        <v>157</v>
      </c>
      <c r="AH310" s="150" t="s">
        <v>218</v>
      </c>
      <c r="AJ310" s="149" t="s">
        <v>154</v>
      </c>
      <c r="AK310" s="170" t="s">
        <v>153</v>
      </c>
      <c r="AN310" s="150"/>
      <c r="AO310" s="149" t="s">
        <v>219</v>
      </c>
      <c r="AP310" s="149" t="s">
        <v>150</v>
      </c>
      <c r="AQ310" s="149" t="s">
        <v>218</v>
      </c>
      <c r="AR310" s="149" t="s">
        <v>1870</v>
      </c>
      <c r="AS310" s="149">
        <v>2040</v>
      </c>
      <c r="AU310" s="150"/>
      <c r="AV310" s="149" t="s">
        <v>157</v>
      </c>
      <c r="AW310" s="172" t="s">
        <v>312</v>
      </c>
      <c r="AX310" s="149" t="s">
        <v>158</v>
      </c>
      <c r="AY310" s="149" t="s">
        <v>154</v>
      </c>
      <c r="AZ310" s="149" t="s">
        <v>153</v>
      </c>
      <c r="BA310" s="149" t="s">
        <v>153</v>
      </c>
      <c r="BC310" s="150"/>
      <c r="BE310" s="173"/>
      <c r="BF310" s="150"/>
      <c r="BG310" s="283">
        <f t="shared" si="216"/>
        <v>0</v>
      </c>
      <c r="BH310" s="149">
        <f t="shared" si="217"/>
        <v>0</v>
      </c>
      <c r="BI310" s="149">
        <f t="shared" si="225"/>
        <v>0</v>
      </c>
      <c r="BJ310" s="280">
        <f t="shared" si="226"/>
        <v>0</v>
      </c>
      <c r="BK310" s="356">
        <f t="shared" si="218"/>
        <v>0</v>
      </c>
      <c r="BL310" s="149">
        <f t="shared" si="219"/>
        <v>0</v>
      </c>
      <c r="BM310" s="149">
        <f t="shared" si="227"/>
        <v>1</v>
      </c>
      <c r="BN310" s="278">
        <f t="shared" si="228"/>
        <v>1</v>
      </c>
      <c r="BO310" s="149">
        <f t="shared" si="220"/>
        <v>0</v>
      </c>
      <c r="BP310" s="149">
        <f t="shared" si="221"/>
        <v>0</v>
      </c>
      <c r="BQ310" s="149">
        <f t="shared" si="229"/>
        <v>0</v>
      </c>
      <c r="BR310" s="356">
        <f t="shared" si="222"/>
        <v>0</v>
      </c>
      <c r="BS310" s="149">
        <f t="shared" si="223"/>
        <v>0</v>
      </c>
      <c r="BT310" s="149">
        <f t="shared" si="230"/>
        <v>1</v>
      </c>
      <c r="BU310" s="356">
        <f t="shared" si="197"/>
        <v>0</v>
      </c>
      <c r="BV310" s="149">
        <f t="shared" si="198"/>
        <v>0</v>
      </c>
      <c r="BW310" s="113">
        <f t="shared" si="199"/>
        <v>0</v>
      </c>
      <c r="BX310" s="248">
        <f t="shared" si="200"/>
        <v>0</v>
      </c>
      <c r="BY310" s="175">
        <f t="shared" si="201"/>
        <v>0</v>
      </c>
      <c r="BZ310" s="356">
        <f t="shared" si="231"/>
        <v>0</v>
      </c>
      <c r="CA310" s="149">
        <f t="shared" si="232"/>
        <v>0</v>
      </c>
      <c r="CB310" s="149">
        <f t="shared" si="233"/>
        <v>1</v>
      </c>
      <c r="CC310" s="276">
        <f t="shared" si="234"/>
        <v>1</v>
      </c>
      <c r="CD310" s="248">
        <f t="shared" si="235"/>
        <v>1</v>
      </c>
      <c r="CE310" s="274">
        <f t="shared" si="224"/>
        <v>1</v>
      </c>
      <c r="CF310" s="356">
        <f t="shared" si="236"/>
        <v>0</v>
      </c>
      <c r="CG310" s="149">
        <f t="shared" si="237"/>
        <v>0</v>
      </c>
      <c r="CH310" s="150">
        <f t="shared" si="238"/>
        <v>0</v>
      </c>
      <c r="CI310" s="149">
        <f t="shared" si="202"/>
        <v>0</v>
      </c>
      <c r="CJ310" s="149">
        <f t="shared" si="203"/>
        <v>0</v>
      </c>
      <c r="CK310" s="149">
        <f t="shared" si="204"/>
        <v>2</v>
      </c>
      <c r="CL310" s="149">
        <f t="shared" si="205"/>
        <v>2</v>
      </c>
      <c r="CM310" s="149">
        <f t="shared" si="206"/>
        <v>1</v>
      </c>
      <c r="CN310" s="283">
        <f t="shared" si="239"/>
        <v>1</v>
      </c>
      <c r="CO310" s="149">
        <f t="shared" si="240"/>
        <v>0</v>
      </c>
      <c r="CP310" s="149">
        <f t="shared" si="241"/>
        <v>0</v>
      </c>
      <c r="CQ310" s="283" t="str">
        <f t="shared" si="207"/>
        <v/>
      </c>
      <c r="CR310" s="149" t="str">
        <f t="shared" si="208"/>
        <v xml:space="preserve"> 2040</v>
      </c>
      <c r="CS310" s="149">
        <f t="shared" si="209"/>
        <v>2040</v>
      </c>
      <c r="CT310" s="149">
        <v>0</v>
      </c>
      <c r="CU310" s="149">
        <v>0</v>
      </c>
      <c r="CV310" s="149">
        <v>1</v>
      </c>
      <c r="CW310" s="149">
        <v>1</v>
      </c>
      <c r="CX310" s="149">
        <v>0</v>
      </c>
      <c r="CY310" s="149">
        <v>0</v>
      </c>
      <c r="CZ310" s="149">
        <v>0</v>
      </c>
      <c r="DA310" s="149">
        <v>0</v>
      </c>
      <c r="DB310" s="149">
        <v>0</v>
      </c>
      <c r="DC310" s="149">
        <v>1</v>
      </c>
      <c r="DD310" s="149">
        <v>0</v>
      </c>
      <c r="DE310" s="149">
        <v>1</v>
      </c>
      <c r="DF310" s="149">
        <v>0</v>
      </c>
      <c r="DG310" s="149">
        <v>0</v>
      </c>
      <c r="DH310" s="149">
        <v>0</v>
      </c>
      <c r="DI310" s="149">
        <v>0</v>
      </c>
      <c r="DJ310" s="149">
        <v>1</v>
      </c>
      <c r="DK310" s="149">
        <v>0</v>
      </c>
      <c r="DL310" s="149">
        <v>1</v>
      </c>
      <c r="DM310" s="149">
        <v>0</v>
      </c>
      <c r="DN310" s="149">
        <v>0</v>
      </c>
      <c r="DO310" s="149">
        <v>1</v>
      </c>
      <c r="DP310" s="149">
        <v>0</v>
      </c>
      <c r="DQ310" s="149" t="s">
        <v>150</v>
      </c>
      <c r="DR310" s="149" t="s">
        <v>158</v>
      </c>
      <c r="DS310" s="149" t="s">
        <v>7858</v>
      </c>
      <c r="DT310" s="149" t="s">
        <v>7859</v>
      </c>
      <c r="DU310" s="149" t="s">
        <v>3005</v>
      </c>
      <c r="DV310" s="149">
        <v>0</v>
      </c>
      <c r="DW310" s="149" t="str">
        <f t="shared" si="210"/>
        <v>Y</v>
      </c>
      <c r="DX310" s="149" t="str">
        <f t="shared" si="211"/>
        <v>Committed</v>
      </c>
      <c r="DY310" s="149" t="str">
        <f t="shared" si="212"/>
        <v>Y</v>
      </c>
      <c r="DZ310" s="149" t="str">
        <f t="shared" si="213"/>
        <v>N</v>
      </c>
      <c r="EA310" s="149" t="str">
        <f t="shared" si="214"/>
        <v>Yes</v>
      </c>
      <c r="EC310" s="149">
        <f t="shared" si="215"/>
        <v>2040</v>
      </c>
    </row>
    <row r="311" spans="1:133" s="149" customFormat="1" ht="16.5" customHeight="1">
      <c r="A311" s="149">
        <v>308</v>
      </c>
      <c r="B311" s="149">
        <v>321</v>
      </c>
      <c r="C311" s="150" t="s">
        <v>1871</v>
      </c>
      <c r="D311" s="149" t="s">
        <v>192</v>
      </c>
      <c r="E311" s="149" t="s">
        <v>193</v>
      </c>
      <c r="F311" s="149" t="s">
        <v>342</v>
      </c>
      <c r="G311" s="149" t="s">
        <v>176</v>
      </c>
      <c r="H311" s="168" t="s">
        <v>1872</v>
      </c>
      <c r="I311" s="149" t="s">
        <v>1873</v>
      </c>
      <c r="J311" s="149">
        <v>0.843</v>
      </c>
      <c r="K311" s="149" t="s">
        <v>1874</v>
      </c>
      <c r="L311" s="149">
        <v>34097</v>
      </c>
      <c r="M311" s="150">
        <v>3</v>
      </c>
      <c r="N311" s="149" t="s">
        <v>154</v>
      </c>
      <c r="O311" s="149" t="s">
        <v>153</v>
      </c>
      <c r="P311" s="150" t="s">
        <v>153</v>
      </c>
      <c r="Q311" s="149" t="s">
        <v>154</v>
      </c>
      <c r="R311" s="149" t="s">
        <v>154</v>
      </c>
      <c r="S311" s="149" t="s">
        <v>153</v>
      </c>
      <c r="T311" s="149" t="s">
        <v>153</v>
      </c>
      <c r="U311" s="151" t="s">
        <v>153</v>
      </c>
      <c r="V311" s="149" t="s">
        <v>153</v>
      </c>
      <c r="W311" s="149" t="s">
        <v>153</v>
      </c>
      <c r="X311" s="152" t="s">
        <v>153</v>
      </c>
      <c r="Y311" s="149" t="s">
        <v>153</v>
      </c>
      <c r="Z311" s="149" t="s">
        <v>153</v>
      </c>
      <c r="AA311" s="150"/>
      <c r="AC311" s="149" t="s">
        <v>202</v>
      </c>
      <c r="AD311" s="149" t="s">
        <v>5</v>
      </c>
      <c r="AE311" s="149" t="s">
        <v>157</v>
      </c>
      <c r="AF311" s="149" t="s">
        <v>157</v>
      </c>
      <c r="AG311" s="149" t="s">
        <v>157</v>
      </c>
      <c r="AH311" s="150" t="s">
        <v>218</v>
      </c>
      <c r="AI311" s="149" t="s">
        <v>219</v>
      </c>
      <c r="AJ311" s="149" t="s">
        <v>150</v>
      </c>
      <c r="AK311" s="170" t="s">
        <v>1875</v>
      </c>
      <c r="AL311" s="149">
        <v>2050</v>
      </c>
      <c r="AN311" s="150"/>
      <c r="AP311" s="149" t="s">
        <v>154</v>
      </c>
      <c r="AQ311" s="149" t="s">
        <v>153</v>
      </c>
      <c r="AR311" s="149" t="s">
        <v>153</v>
      </c>
      <c r="AU311" s="150"/>
      <c r="AV311" s="149" t="s">
        <v>157</v>
      </c>
      <c r="AW311" s="172" t="s">
        <v>168</v>
      </c>
      <c r="AX311" s="149" t="s">
        <v>158</v>
      </c>
      <c r="AY311" s="149" t="s">
        <v>154</v>
      </c>
      <c r="AZ311" s="149" t="s">
        <v>153</v>
      </c>
      <c r="BA311" s="149" t="s">
        <v>153</v>
      </c>
      <c r="BC311" s="150"/>
      <c r="BE311" s="173"/>
      <c r="BF311" s="150"/>
      <c r="BG311" s="283">
        <f t="shared" si="216"/>
        <v>0</v>
      </c>
      <c r="BH311" s="149">
        <f t="shared" si="217"/>
        <v>0</v>
      </c>
      <c r="BI311" s="149">
        <f t="shared" si="225"/>
        <v>0</v>
      </c>
      <c r="BJ311" s="280">
        <f t="shared" si="226"/>
        <v>0</v>
      </c>
      <c r="BK311" s="356">
        <f t="shared" si="218"/>
        <v>0</v>
      </c>
      <c r="BL311" s="149">
        <f t="shared" si="219"/>
        <v>0</v>
      </c>
      <c r="BM311" s="149">
        <f t="shared" si="227"/>
        <v>0</v>
      </c>
      <c r="BN311" s="278">
        <f t="shared" si="228"/>
        <v>0</v>
      </c>
      <c r="BO311" s="149">
        <f t="shared" si="220"/>
        <v>0</v>
      </c>
      <c r="BP311" s="149">
        <f t="shared" si="221"/>
        <v>0</v>
      </c>
      <c r="BQ311" s="149">
        <f t="shared" si="229"/>
        <v>0</v>
      </c>
      <c r="BR311" s="356">
        <f t="shared" si="222"/>
        <v>0</v>
      </c>
      <c r="BS311" s="149">
        <f t="shared" si="223"/>
        <v>0</v>
      </c>
      <c r="BT311" s="149">
        <f t="shared" si="230"/>
        <v>0</v>
      </c>
      <c r="BU311" s="356">
        <f t="shared" si="197"/>
        <v>0</v>
      </c>
      <c r="BV311" s="149">
        <f t="shared" si="198"/>
        <v>0</v>
      </c>
      <c r="BW311" s="113">
        <f t="shared" si="199"/>
        <v>1</v>
      </c>
      <c r="BX311" s="248">
        <f t="shared" si="200"/>
        <v>0</v>
      </c>
      <c r="BY311" s="175">
        <f t="shared" si="201"/>
        <v>1</v>
      </c>
      <c r="BZ311" s="356">
        <f t="shared" si="231"/>
        <v>0</v>
      </c>
      <c r="CA311" s="149">
        <f t="shared" si="232"/>
        <v>0</v>
      </c>
      <c r="CB311" s="149">
        <f t="shared" si="233"/>
        <v>0</v>
      </c>
      <c r="CC311" s="276">
        <f t="shared" si="234"/>
        <v>0</v>
      </c>
      <c r="CD311" s="248">
        <f t="shared" si="235"/>
        <v>0</v>
      </c>
      <c r="CE311" s="274">
        <f t="shared" si="224"/>
        <v>1</v>
      </c>
      <c r="CF311" s="356">
        <f t="shared" si="236"/>
        <v>0</v>
      </c>
      <c r="CG311" s="149">
        <f t="shared" si="237"/>
        <v>0</v>
      </c>
      <c r="CH311" s="150">
        <f t="shared" si="238"/>
        <v>0</v>
      </c>
      <c r="CI311" s="149">
        <f t="shared" si="202"/>
        <v>0</v>
      </c>
      <c r="CJ311" s="149">
        <f t="shared" si="203"/>
        <v>0</v>
      </c>
      <c r="CK311" s="149">
        <f t="shared" si="204"/>
        <v>1</v>
      </c>
      <c r="CL311" s="149">
        <f t="shared" si="205"/>
        <v>1</v>
      </c>
      <c r="CM311" s="149">
        <f t="shared" si="206"/>
        <v>1</v>
      </c>
      <c r="CN311" s="283">
        <f t="shared" si="239"/>
        <v>1</v>
      </c>
      <c r="CO311" s="149">
        <f t="shared" si="240"/>
        <v>0</v>
      </c>
      <c r="CP311" s="149">
        <f t="shared" si="241"/>
        <v>0</v>
      </c>
      <c r="CQ311" s="283" t="str">
        <f t="shared" si="207"/>
        <v/>
      </c>
      <c r="CR311" s="149" t="str">
        <f t="shared" si="208"/>
        <v xml:space="preserve"> </v>
      </c>
      <c r="CS311" s="149">
        <f t="shared" si="209"/>
        <v>0</v>
      </c>
      <c r="CT311" s="149">
        <v>0</v>
      </c>
      <c r="CU311" s="149">
        <v>0</v>
      </c>
      <c r="CV311" s="149">
        <v>0</v>
      </c>
      <c r="CW311" s="149">
        <v>0</v>
      </c>
      <c r="CX311" s="149">
        <v>0</v>
      </c>
      <c r="CY311" s="149">
        <v>0</v>
      </c>
      <c r="CZ311" s="149">
        <v>0</v>
      </c>
      <c r="DA311" s="149">
        <v>0</v>
      </c>
      <c r="DB311" s="149">
        <v>0</v>
      </c>
      <c r="DC311" s="149">
        <v>0</v>
      </c>
      <c r="DD311" s="149">
        <v>0</v>
      </c>
      <c r="DE311" s="149">
        <v>0</v>
      </c>
      <c r="DF311" s="149">
        <v>0</v>
      </c>
      <c r="DG311" s="149">
        <v>0</v>
      </c>
      <c r="DH311" s="149">
        <v>0</v>
      </c>
      <c r="DI311" s="149">
        <v>0</v>
      </c>
      <c r="DJ311" s="149">
        <v>0</v>
      </c>
      <c r="DK311" s="149">
        <v>0</v>
      </c>
      <c r="DL311" s="149">
        <v>0</v>
      </c>
      <c r="DM311" s="149">
        <v>0</v>
      </c>
      <c r="DN311" s="149">
        <v>0</v>
      </c>
      <c r="DO311" s="149">
        <v>0</v>
      </c>
      <c r="DP311" s="149">
        <v>0</v>
      </c>
      <c r="DQ311" s="149" t="s">
        <v>154</v>
      </c>
      <c r="DR311" s="149">
        <v>0</v>
      </c>
      <c r="DS311" s="149" t="s">
        <v>154</v>
      </c>
      <c r="DT311" s="149" t="s">
        <v>154</v>
      </c>
      <c r="DU311" s="149">
        <v>0</v>
      </c>
      <c r="DV311" s="149">
        <v>0</v>
      </c>
      <c r="DW311" s="149" t="str">
        <f t="shared" si="210"/>
        <v>N</v>
      </c>
      <c r="DX311" s="149" t="str">
        <f t="shared" si="211"/>
        <v/>
      </c>
      <c r="DY311" s="149" t="str">
        <f t="shared" si="212"/>
        <v>N</v>
      </c>
      <c r="DZ311" s="149" t="str">
        <f t="shared" si="213"/>
        <v>Y</v>
      </c>
      <c r="EA311" s="149" t="str">
        <f t="shared" si="214"/>
        <v>Yes</v>
      </c>
      <c r="EC311" s="149">
        <f t="shared" si="215"/>
        <v>0</v>
      </c>
    </row>
    <row r="312" spans="1:133" s="149" customFormat="1" ht="16.5" customHeight="1">
      <c r="A312" s="149">
        <v>309</v>
      </c>
      <c r="B312" s="149">
        <v>292</v>
      </c>
      <c r="C312" s="150" t="s">
        <v>1876</v>
      </c>
      <c r="D312" s="149" t="s">
        <v>333</v>
      </c>
      <c r="E312" s="149" t="s">
        <v>229</v>
      </c>
      <c r="F312" s="149" t="s">
        <v>175</v>
      </c>
      <c r="G312" s="149" t="s">
        <v>176</v>
      </c>
      <c r="H312" s="168" t="s">
        <v>1877</v>
      </c>
      <c r="I312" s="149" t="s">
        <v>1878</v>
      </c>
      <c r="J312" s="149">
        <v>0.213</v>
      </c>
      <c r="K312" s="149" t="s">
        <v>1879</v>
      </c>
      <c r="L312" s="149">
        <v>62987</v>
      </c>
      <c r="M312" s="150">
        <v>13</v>
      </c>
      <c r="N312" s="149" t="s">
        <v>154</v>
      </c>
      <c r="O312" s="149" t="s">
        <v>153</v>
      </c>
      <c r="P312" s="150" t="s">
        <v>153</v>
      </c>
      <c r="Q312" s="149" t="s">
        <v>154</v>
      </c>
      <c r="R312" s="149" t="s">
        <v>154</v>
      </c>
      <c r="S312" s="149" t="s">
        <v>153</v>
      </c>
      <c r="T312" s="149" t="s">
        <v>153</v>
      </c>
      <c r="U312" s="151" t="s">
        <v>153</v>
      </c>
      <c r="V312" s="149" t="s">
        <v>153</v>
      </c>
      <c r="W312" s="149" t="s">
        <v>153</v>
      </c>
      <c r="X312" s="152" t="s">
        <v>153</v>
      </c>
      <c r="Y312" s="149" t="s">
        <v>153</v>
      </c>
      <c r="Z312" s="149" t="s">
        <v>153</v>
      </c>
      <c r="AA312" s="150"/>
      <c r="AC312" s="149" t="s">
        <v>233</v>
      </c>
      <c r="AD312" s="149" t="s">
        <v>234</v>
      </c>
      <c r="AE312" s="149" t="s">
        <v>337</v>
      </c>
      <c r="AF312" s="149" t="s">
        <v>337</v>
      </c>
      <c r="AG312" s="149" t="s">
        <v>168</v>
      </c>
      <c r="AH312" s="150" t="s">
        <v>159</v>
      </c>
      <c r="AI312" s="149" t="s">
        <v>180</v>
      </c>
      <c r="AJ312" s="149" t="s">
        <v>154</v>
      </c>
      <c r="AK312" s="170" t="s">
        <v>338</v>
      </c>
      <c r="AL312" s="149">
        <v>2060</v>
      </c>
      <c r="AM312" s="171" t="s">
        <v>1880</v>
      </c>
      <c r="AN312" s="150"/>
      <c r="AP312" s="149" t="s">
        <v>154</v>
      </c>
      <c r="AQ312" s="149" t="s">
        <v>153</v>
      </c>
      <c r="AR312" s="149" t="s">
        <v>153</v>
      </c>
      <c r="AU312" s="150"/>
      <c r="AV312" s="149" t="s">
        <v>168</v>
      </c>
      <c r="AW312" s="172" t="s">
        <v>168</v>
      </c>
      <c r="AX312" s="149" t="s">
        <v>158</v>
      </c>
      <c r="AY312" s="149" t="s">
        <v>154</v>
      </c>
      <c r="AZ312" s="149" t="s">
        <v>153</v>
      </c>
      <c r="BA312" s="149" t="s">
        <v>153</v>
      </c>
      <c r="BC312" s="150"/>
      <c r="BE312" s="173"/>
      <c r="BF312" s="150"/>
      <c r="BG312" s="283">
        <f t="shared" si="216"/>
        <v>0</v>
      </c>
      <c r="BH312" s="149">
        <f t="shared" si="217"/>
        <v>0</v>
      </c>
      <c r="BI312" s="149">
        <f t="shared" si="225"/>
        <v>0</v>
      </c>
      <c r="BJ312" s="280">
        <f t="shared" si="226"/>
        <v>0</v>
      </c>
      <c r="BK312" s="356">
        <f t="shared" si="218"/>
        <v>0</v>
      </c>
      <c r="BL312" s="149">
        <f t="shared" si="219"/>
        <v>0</v>
      </c>
      <c r="BM312" s="149">
        <f t="shared" si="227"/>
        <v>0</v>
      </c>
      <c r="BN312" s="278">
        <f t="shared" si="228"/>
        <v>0</v>
      </c>
      <c r="BO312" s="149">
        <f t="shared" si="220"/>
        <v>0</v>
      </c>
      <c r="BP312" s="149">
        <f t="shared" si="221"/>
        <v>0</v>
      </c>
      <c r="BQ312" s="149">
        <f t="shared" si="229"/>
        <v>0</v>
      </c>
      <c r="BR312" s="356">
        <f t="shared" si="222"/>
        <v>0</v>
      </c>
      <c r="BS312" s="149">
        <f t="shared" si="223"/>
        <v>0</v>
      </c>
      <c r="BT312" s="149">
        <f t="shared" si="230"/>
        <v>0</v>
      </c>
      <c r="BU312" s="356">
        <f t="shared" si="197"/>
        <v>0</v>
      </c>
      <c r="BV312" s="149">
        <f t="shared" si="198"/>
        <v>0</v>
      </c>
      <c r="BW312" s="113">
        <f t="shared" si="199"/>
        <v>0</v>
      </c>
      <c r="BX312" s="248">
        <f t="shared" si="200"/>
        <v>1</v>
      </c>
      <c r="BY312" s="175">
        <f t="shared" si="201"/>
        <v>0</v>
      </c>
      <c r="BZ312" s="356">
        <f t="shared" si="231"/>
        <v>0</v>
      </c>
      <c r="CA312" s="149">
        <f t="shared" si="232"/>
        <v>0</v>
      </c>
      <c r="CB312" s="149">
        <f t="shared" si="233"/>
        <v>0</v>
      </c>
      <c r="CC312" s="276">
        <f t="shared" si="234"/>
        <v>0</v>
      </c>
      <c r="CD312" s="248">
        <f t="shared" si="235"/>
        <v>1</v>
      </c>
      <c r="CE312" s="274">
        <f t="shared" si="224"/>
        <v>0</v>
      </c>
      <c r="CF312" s="356">
        <f t="shared" si="236"/>
        <v>0</v>
      </c>
      <c r="CG312" s="149">
        <f t="shared" si="237"/>
        <v>0</v>
      </c>
      <c r="CH312" s="150">
        <f t="shared" si="238"/>
        <v>0</v>
      </c>
      <c r="CI312" s="149">
        <f t="shared" si="202"/>
        <v>0</v>
      </c>
      <c r="CJ312" s="149">
        <f t="shared" si="203"/>
        <v>0</v>
      </c>
      <c r="CK312" s="149">
        <f t="shared" si="204"/>
        <v>0</v>
      </c>
      <c r="CL312" s="149">
        <f t="shared" si="205"/>
        <v>0</v>
      </c>
      <c r="CM312" s="149">
        <f t="shared" si="206"/>
        <v>0</v>
      </c>
      <c r="CN312" s="283">
        <f t="shared" si="239"/>
        <v>0</v>
      </c>
      <c r="CO312" s="149">
        <f t="shared" si="240"/>
        <v>0</v>
      </c>
      <c r="CP312" s="149">
        <f t="shared" si="241"/>
        <v>1</v>
      </c>
      <c r="CQ312" s="283" t="str">
        <f t="shared" si="207"/>
        <v/>
      </c>
      <c r="CR312" s="149" t="str">
        <f t="shared" si="208"/>
        <v xml:space="preserve"> </v>
      </c>
      <c r="CS312" s="149">
        <f t="shared" si="209"/>
        <v>0</v>
      </c>
      <c r="CT312" s="149">
        <v>0</v>
      </c>
      <c r="CU312" s="149">
        <v>0</v>
      </c>
      <c r="CV312" s="149">
        <v>0</v>
      </c>
      <c r="CW312" s="149">
        <v>0</v>
      </c>
      <c r="CX312" s="149">
        <v>0</v>
      </c>
      <c r="CY312" s="149">
        <v>0</v>
      </c>
      <c r="CZ312" s="149">
        <v>0</v>
      </c>
      <c r="DA312" s="149">
        <v>0</v>
      </c>
      <c r="DB312" s="149">
        <v>0</v>
      </c>
      <c r="DC312" s="149">
        <v>0</v>
      </c>
      <c r="DD312" s="149">
        <v>0</v>
      </c>
      <c r="DE312" s="149">
        <v>0</v>
      </c>
      <c r="DF312" s="149">
        <v>0</v>
      </c>
      <c r="DG312" s="149">
        <v>0</v>
      </c>
      <c r="DH312" s="149">
        <v>0</v>
      </c>
      <c r="DI312" s="149">
        <v>0</v>
      </c>
      <c r="DJ312" s="149">
        <v>0</v>
      </c>
      <c r="DK312" s="149">
        <v>0</v>
      </c>
      <c r="DL312" s="149">
        <v>0</v>
      </c>
      <c r="DM312" s="149">
        <v>0</v>
      </c>
      <c r="DN312" s="149">
        <v>0</v>
      </c>
      <c r="DO312" s="149">
        <v>0</v>
      </c>
      <c r="DP312" s="149">
        <v>0</v>
      </c>
      <c r="DQ312" s="149" t="s">
        <v>154</v>
      </c>
      <c r="DR312" s="149">
        <v>0</v>
      </c>
      <c r="DS312" s="149" t="s">
        <v>154</v>
      </c>
      <c r="DT312" s="149" t="s">
        <v>180</v>
      </c>
      <c r="DU312" s="149" t="s">
        <v>3005</v>
      </c>
      <c r="DV312" s="149">
        <v>0</v>
      </c>
      <c r="DW312" s="149" t="str">
        <f t="shared" si="210"/>
        <v>N</v>
      </c>
      <c r="DX312" s="149" t="str">
        <f t="shared" si="211"/>
        <v/>
      </c>
      <c r="DY312" s="149" t="str">
        <f t="shared" si="212"/>
        <v>N</v>
      </c>
      <c r="DZ312" s="149" t="str">
        <f t="shared" si="213"/>
        <v>N</v>
      </c>
      <c r="EA312" s="149" t="str">
        <f t="shared" si="214"/>
        <v>Not Specified</v>
      </c>
      <c r="EC312" s="149">
        <f t="shared" si="215"/>
        <v>0</v>
      </c>
    </row>
    <row r="313" spans="1:133" s="149" customFormat="1" ht="16.5" customHeight="1">
      <c r="A313" s="149">
        <v>310</v>
      </c>
      <c r="B313" s="149">
        <v>360</v>
      </c>
      <c r="C313" s="150" t="s">
        <v>1881</v>
      </c>
      <c r="D313" s="149" t="s">
        <v>228</v>
      </c>
      <c r="E313" s="149" t="s">
        <v>229</v>
      </c>
      <c r="F313" s="149" t="s">
        <v>145</v>
      </c>
      <c r="G313" s="149" t="s">
        <v>146</v>
      </c>
      <c r="H313" s="168" t="s">
        <v>1882</v>
      </c>
      <c r="I313" s="149" t="s">
        <v>1883</v>
      </c>
      <c r="J313" s="149">
        <v>2.202</v>
      </c>
      <c r="K313" s="149" t="s">
        <v>1884</v>
      </c>
      <c r="L313" s="149">
        <v>38018</v>
      </c>
      <c r="M313" s="150">
        <v>12</v>
      </c>
      <c r="N313" s="149" t="s">
        <v>154</v>
      </c>
      <c r="O313" s="149" t="s">
        <v>153</v>
      </c>
      <c r="P313" s="150" t="s">
        <v>153</v>
      </c>
      <c r="Q313" s="149" t="s">
        <v>154</v>
      </c>
      <c r="R313" s="149" t="s">
        <v>154</v>
      </c>
      <c r="S313" s="149" t="s">
        <v>153</v>
      </c>
      <c r="T313" s="149" t="s">
        <v>153</v>
      </c>
      <c r="U313" s="151" t="s">
        <v>153</v>
      </c>
      <c r="V313" s="149" t="s">
        <v>153</v>
      </c>
      <c r="W313" s="149" t="s">
        <v>153</v>
      </c>
      <c r="X313" s="152" t="s">
        <v>153</v>
      </c>
      <c r="Y313" s="149" t="s">
        <v>153</v>
      </c>
      <c r="Z313" s="149" t="s">
        <v>153</v>
      </c>
      <c r="AA313" s="150"/>
      <c r="AC313" s="149" t="s">
        <v>233</v>
      </c>
      <c r="AD313" s="149" t="s">
        <v>234</v>
      </c>
      <c r="AE313" s="149" t="s">
        <v>153</v>
      </c>
      <c r="AF313" s="149" t="s">
        <v>153</v>
      </c>
      <c r="AG313" s="149" t="s">
        <v>153</v>
      </c>
      <c r="AH313" s="150" t="s">
        <v>153</v>
      </c>
      <c r="AJ313" s="149" t="s">
        <v>154</v>
      </c>
      <c r="AK313" s="170" t="s">
        <v>153</v>
      </c>
      <c r="AM313" s="171" t="s">
        <v>1885</v>
      </c>
      <c r="AN313" s="150" t="s">
        <v>431</v>
      </c>
      <c r="AP313" s="149" t="s">
        <v>154</v>
      </c>
      <c r="AQ313" s="149" t="s">
        <v>153</v>
      </c>
      <c r="AR313" s="149" t="s">
        <v>153</v>
      </c>
      <c r="AU313" s="150"/>
      <c r="AV313" s="188" t="s">
        <v>168</v>
      </c>
      <c r="AW313" s="172" t="s">
        <v>153</v>
      </c>
      <c r="AX313" s="149" t="s">
        <v>153</v>
      </c>
      <c r="AY313" s="149" t="s">
        <v>154</v>
      </c>
      <c r="AZ313" s="149" t="s">
        <v>153</v>
      </c>
      <c r="BA313" s="149" t="s">
        <v>153</v>
      </c>
      <c r="BC313" s="150"/>
      <c r="BE313" s="173"/>
      <c r="BF313" s="150"/>
      <c r="BG313" s="283">
        <f t="shared" si="216"/>
        <v>0</v>
      </c>
      <c r="BH313" s="149">
        <f t="shared" si="217"/>
        <v>0</v>
      </c>
      <c r="BI313" s="149">
        <f t="shared" si="225"/>
        <v>0</v>
      </c>
      <c r="BJ313" s="280">
        <f t="shared" si="226"/>
        <v>0</v>
      </c>
      <c r="BK313" s="356">
        <f t="shared" si="218"/>
        <v>0</v>
      </c>
      <c r="BL313" s="149">
        <f t="shared" si="219"/>
        <v>0</v>
      </c>
      <c r="BM313" s="149">
        <f t="shared" si="227"/>
        <v>0</v>
      </c>
      <c r="BN313" s="278">
        <f t="shared" si="228"/>
        <v>0</v>
      </c>
      <c r="BO313" s="149">
        <f t="shared" si="220"/>
        <v>0</v>
      </c>
      <c r="BP313" s="149">
        <f t="shared" si="221"/>
        <v>0</v>
      </c>
      <c r="BQ313" s="149">
        <f t="shared" si="229"/>
        <v>0</v>
      </c>
      <c r="BR313" s="356">
        <f t="shared" si="222"/>
        <v>0</v>
      </c>
      <c r="BS313" s="149">
        <f t="shared" si="223"/>
        <v>0</v>
      </c>
      <c r="BT313" s="149">
        <f t="shared" si="230"/>
        <v>0</v>
      </c>
      <c r="BU313" s="356">
        <f t="shared" si="197"/>
        <v>0</v>
      </c>
      <c r="BV313" s="149">
        <f t="shared" si="198"/>
        <v>0</v>
      </c>
      <c r="BW313" s="113">
        <f t="shared" si="199"/>
        <v>0</v>
      </c>
      <c r="BX313" s="248">
        <f t="shared" si="200"/>
        <v>0</v>
      </c>
      <c r="BY313" s="175">
        <f t="shared" si="201"/>
        <v>0</v>
      </c>
      <c r="BZ313" s="356">
        <f t="shared" si="231"/>
        <v>0</v>
      </c>
      <c r="CA313" s="149">
        <f t="shared" si="232"/>
        <v>0</v>
      </c>
      <c r="CB313" s="149">
        <f t="shared" si="233"/>
        <v>0</v>
      </c>
      <c r="CC313" s="276">
        <f t="shared" si="234"/>
        <v>0</v>
      </c>
      <c r="CD313" s="248">
        <f t="shared" si="235"/>
        <v>0</v>
      </c>
      <c r="CE313" s="274">
        <f t="shared" si="224"/>
        <v>0</v>
      </c>
      <c r="CF313" s="356">
        <f t="shared" si="236"/>
        <v>0</v>
      </c>
      <c r="CG313" s="149">
        <f t="shared" si="237"/>
        <v>0</v>
      </c>
      <c r="CH313" s="150">
        <f t="shared" si="238"/>
        <v>0</v>
      </c>
      <c r="CI313" s="149">
        <f t="shared" si="202"/>
        <v>0</v>
      </c>
      <c r="CJ313" s="149">
        <f t="shared" si="203"/>
        <v>0</v>
      </c>
      <c r="CK313" s="149">
        <f t="shared" si="204"/>
        <v>0</v>
      </c>
      <c r="CL313" s="149">
        <f t="shared" si="205"/>
        <v>0</v>
      </c>
      <c r="CM313" s="149">
        <f t="shared" si="206"/>
        <v>0</v>
      </c>
      <c r="CN313" s="283">
        <f t="shared" si="239"/>
        <v>0</v>
      </c>
      <c r="CO313" s="149">
        <f t="shared" si="240"/>
        <v>0</v>
      </c>
      <c r="CP313" s="149">
        <f t="shared" si="241"/>
        <v>1</v>
      </c>
      <c r="CQ313" s="283" t="str">
        <f t="shared" si="207"/>
        <v/>
      </c>
      <c r="CR313" s="149" t="str">
        <f t="shared" si="208"/>
        <v xml:space="preserve"> </v>
      </c>
      <c r="CS313" s="149">
        <f t="shared" si="209"/>
        <v>0</v>
      </c>
      <c r="CT313" s="149">
        <v>0</v>
      </c>
      <c r="CU313" s="149">
        <v>0</v>
      </c>
      <c r="CV313" s="149">
        <v>0</v>
      </c>
      <c r="CW313" s="149">
        <v>0</v>
      </c>
      <c r="CX313" s="149">
        <v>0</v>
      </c>
      <c r="CY313" s="149">
        <v>0</v>
      </c>
      <c r="CZ313" s="149">
        <v>0</v>
      </c>
      <c r="DA313" s="149">
        <v>0</v>
      </c>
      <c r="DB313" s="149">
        <v>0</v>
      </c>
      <c r="DC313" s="149">
        <v>0</v>
      </c>
      <c r="DD313" s="149">
        <v>0</v>
      </c>
      <c r="DE313" s="149">
        <v>0</v>
      </c>
      <c r="DF313" s="149">
        <v>0</v>
      </c>
      <c r="DG313" s="149">
        <v>0</v>
      </c>
      <c r="DH313" s="149">
        <v>0</v>
      </c>
      <c r="DI313" s="149">
        <v>0</v>
      </c>
      <c r="DJ313" s="149">
        <v>0</v>
      </c>
      <c r="DK313" s="149">
        <v>0</v>
      </c>
      <c r="DL313" s="149">
        <v>0</v>
      </c>
      <c r="DM313" s="149">
        <v>0</v>
      </c>
      <c r="DN313" s="149">
        <v>0</v>
      </c>
      <c r="DO313" s="149">
        <v>0</v>
      </c>
      <c r="DP313" s="149">
        <v>0</v>
      </c>
      <c r="DQ313" s="149" t="s">
        <v>154</v>
      </c>
      <c r="DR313" s="149">
        <v>0</v>
      </c>
      <c r="DS313" s="149" t="s">
        <v>154</v>
      </c>
      <c r="DT313" s="149" t="s">
        <v>154</v>
      </c>
      <c r="DU313" s="149">
        <v>0</v>
      </c>
      <c r="DV313" s="149">
        <v>0</v>
      </c>
      <c r="DW313" s="149" t="str">
        <f t="shared" si="210"/>
        <v>N</v>
      </c>
      <c r="DX313" s="149" t="str">
        <f t="shared" si="211"/>
        <v/>
      </c>
      <c r="DY313" s="149" t="str">
        <f t="shared" si="212"/>
        <v>N</v>
      </c>
      <c r="DZ313" s="149" t="str">
        <f t="shared" si="213"/>
        <v>N</v>
      </c>
      <c r="EA313" s="149" t="str">
        <f t="shared" si="214"/>
        <v>Not Specified</v>
      </c>
      <c r="EC313" s="149">
        <f t="shared" si="215"/>
        <v>0</v>
      </c>
    </row>
    <row r="314" spans="1:133" s="149" customFormat="1" ht="16.5" customHeight="1">
      <c r="A314" s="149">
        <v>311</v>
      </c>
      <c r="B314" s="149" t="e">
        <v>#N/A</v>
      </c>
      <c r="C314" s="150" t="s">
        <v>1886</v>
      </c>
      <c r="D314" s="149" t="s">
        <v>1727</v>
      </c>
      <c r="E314" s="149" t="s">
        <v>214</v>
      </c>
      <c r="F314" s="149" t="s">
        <v>342</v>
      </c>
      <c r="G314" s="149" t="s">
        <v>176</v>
      </c>
      <c r="H314" s="168" t="s">
        <v>1887</v>
      </c>
      <c r="I314" s="149" t="s">
        <v>1888</v>
      </c>
      <c r="J314" s="149">
        <v>0</v>
      </c>
      <c r="K314" s="149" t="s">
        <v>1889</v>
      </c>
      <c r="L314" s="149">
        <v>32065</v>
      </c>
      <c r="M314" s="150">
        <v>6</v>
      </c>
      <c r="N314" s="149" t="s">
        <v>150</v>
      </c>
      <c r="O314" s="149">
        <v>2020</v>
      </c>
      <c r="P314" s="150">
        <v>2050</v>
      </c>
      <c r="Q314" s="149" t="s">
        <v>154</v>
      </c>
      <c r="R314" s="149" t="s">
        <v>154</v>
      </c>
      <c r="S314" s="149" t="s">
        <v>153</v>
      </c>
      <c r="T314" s="149" t="s">
        <v>153</v>
      </c>
      <c r="U314" s="151" t="s">
        <v>153</v>
      </c>
      <c r="V314" s="149" t="s">
        <v>153</v>
      </c>
      <c r="W314" s="149" t="s">
        <v>153</v>
      </c>
      <c r="X314" s="152" t="s">
        <v>153</v>
      </c>
      <c r="Y314" s="149" t="s">
        <v>153</v>
      </c>
      <c r="Z314" s="149" t="s">
        <v>153</v>
      </c>
      <c r="AA314" s="150"/>
      <c r="AC314" s="149" t="s">
        <v>281</v>
      </c>
      <c r="AD314" s="149" t="s">
        <v>240</v>
      </c>
      <c r="AE314" s="149" t="s">
        <v>157</v>
      </c>
      <c r="AF314" s="149" t="s">
        <v>158</v>
      </c>
      <c r="AG314" s="149" t="s">
        <v>158</v>
      </c>
      <c r="AH314" s="150" t="s">
        <v>1678</v>
      </c>
      <c r="AJ314" s="149" t="s">
        <v>154</v>
      </c>
      <c r="AK314" s="170" t="s">
        <v>153</v>
      </c>
      <c r="AN314" s="150"/>
      <c r="AO314" s="149" t="s">
        <v>219</v>
      </c>
      <c r="AP314" s="149" t="s">
        <v>150</v>
      </c>
      <c r="AQ314" s="149" t="s">
        <v>218</v>
      </c>
      <c r="AR314" s="149" t="s">
        <v>1890</v>
      </c>
      <c r="AS314" s="149">
        <v>2050</v>
      </c>
      <c r="AT314" s="171" t="s">
        <v>1891</v>
      </c>
      <c r="AU314" s="150"/>
      <c r="AV314" s="149" t="s">
        <v>157</v>
      </c>
      <c r="AW314" s="172" t="s">
        <v>168</v>
      </c>
      <c r="AX314" s="149" t="s">
        <v>158</v>
      </c>
      <c r="AY314" s="149" t="s">
        <v>150</v>
      </c>
      <c r="AZ314" s="149" t="s">
        <v>153</v>
      </c>
      <c r="BA314" s="149">
        <v>2030</v>
      </c>
      <c r="BC314" s="150"/>
      <c r="BE314" s="173"/>
      <c r="BF314" s="150"/>
      <c r="BG314" s="283">
        <f t="shared" si="216"/>
        <v>0</v>
      </c>
      <c r="BH314" s="149">
        <f t="shared" si="217"/>
        <v>0</v>
      </c>
      <c r="BI314" s="149">
        <f t="shared" si="225"/>
        <v>1</v>
      </c>
      <c r="BJ314" s="280">
        <f t="shared" si="226"/>
        <v>1</v>
      </c>
      <c r="BK314" s="356">
        <f t="shared" si="218"/>
        <v>0</v>
      </c>
      <c r="BL314" s="149">
        <f t="shared" si="219"/>
        <v>0</v>
      </c>
      <c r="BM314" s="149">
        <f t="shared" si="227"/>
        <v>0</v>
      </c>
      <c r="BN314" s="278">
        <f t="shared" si="228"/>
        <v>0</v>
      </c>
      <c r="BO314" s="149">
        <f t="shared" si="220"/>
        <v>0</v>
      </c>
      <c r="BP314" s="149">
        <f t="shared" si="221"/>
        <v>0</v>
      </c>
      <c r="BQ314" s="149">
        <f t="shared" si="229"/>
        <v>0</v>
      </c>
      <c r="BR314" s="356">
        <f t="shared" si="222"/>
        <v>0</v>
      </c>
      <c r="BS314" s="149">
        <f t="shared" si="223"/>
        <v>0</v>
      </c>
      <c r="BT314" s="149">
        <f t="shared" si="230"/>
        <v>1</v>
      </c>
      <c r="BU314" s="356">
        <f t="shared" si="197"/>
        <v>0</v>
      </c>
      <c r="BV314" s="149">
        <f t="shared" si="198"/>
        <v>0</v>
      </c>
      <c r="BW314" s="113">
        <f t="shared" si="199"/>
        <v>0</v>
      </c>
      <c r="BX314" s="248">
        <f t="shared" si="200"/>
        <v>0</v>
      </c>
      <c r="BY314" s="175">
        <f t="shared" si="201"/>
        <v>0</v>
      </c>
      <c r="BZ314" s="356">
        <f t="shared" si="231"/>
        <v>0</v>
      </c>
      <c r="CA314" s="149">
        <f t="shared" si="232"/>
        <v>0</v>
      </c>
      <c r="CB314" s="149">
        <f t="shared" si="233"/>
        <v>1</v>
      </c>
      <c r="CC314" s="276">
        <f t="shared" si="234"/>
        <v>1</v>
      </c>
      <c r="CD314" s="248">
        <f t="shared" si="235"/>
        <v>1</v>
      </c>
      <c r="CE314" s="274">
        <f t="shared" si="224"/>
        <v>1</v>
      </c>
      <c r="CF314" s="356">
        <f t="shared" si="236"/>
        <v>0</v>
      </c>
      <c r="CG314" s="149">
        <f t="shared" si="237"/>
        <v>1</v>
      </c>
      <c r="CH314" s="150">
        <f t="shared" si="238"/>
        <v>0</v>
      </c>
      <c r="CI314" s="149">
        <f t="shared" si="202"/>
        <v>0</v>
      </c>
      <c r="CJ314" s="149">
        <f t="shared" si="203"/>
        <v>0</v>
      </c>
      <c r="CK314" s="149">
        <f t="shared" si="204"/>
        <v>2</v>
      </c>
      <c r="CL314" s="149">
        <f t="shared" si="205"/>
        <v>2</v>
      </c>
      <c r="CM314" s="149">
        <f t="shared" si="206"/>
        <v>1</v>
      </c>
      <c r="CN314" s="283">
        <f t="shared" si="239"/>
        <v>1</v>
      </c>
      <c r="CO314" s="149">
        <f t="shared" si="240"/>
        <v>0</v>
      </c>
      <c r="CP314" s="149">
        <f t="shared" si="241"/>
        <v>0</v>
      </c>
      <c r="CQ314" s="283" t="str">
        <f t="shared" si="207"/>
        <v/>
      </c>
      <c r="CR314" s="149" t="str">
        <f t="shared" si="208"/>
        <v xml:space="preserve"> 2050</v>
      </c>
      <c r="CS314" s="149">
        <f t="shared" si="209"/>
        <v>2050</v>
      </c>
      <c r="CT314" s="149" t="e">
        <v>#N/A</v>
      </c>
      <c r="CU314" s="149" t="e">
        <v>#N/A</v>
      </c>
      <c r="CV314" s="149" t="e">
        <v>#N/A</v>
      </c>
      <c r="CW314" s="149" t="e">
        <v>#N/A</v>
      </c>
      <c r="CX314" s="149" t="e">
        <v>#N/A</v>
      </c>
      <c r="CY314" s="149" t="e">
        <v>#N/A</v>
      </c>
      <c r="CZ314" s="149" t="e">
        <v>#N/A</v>
      </c>
      <c r="DA314" s="149" t="e">
        <v>#N/A</v>
      </c>
      <c r="DB314" s="149" t="e">
        <v>#N/A</v>
      </c>
      <c r="DC314" s="149" t="e">
        <v>#N/A</v>
      </c>
      <c r="DD314" s="149" t="e">
        <v>#N/A</v>
      </c>
      <c r="DE314" s="149" t="e">
        <v>#N/A</v>
      </c>
      <c r="DF314" s="149" t="e">
        <v>#N/A</v>
      </c>
      <c r="DG314" s="149" t="e">
        <v>#N/A</v>
      </c>
      <c r="DH314" s="149" t="e">
        <v>#N/A</v>
      </c>
      <c r="DI314" s="149" t="e">
        <v>#N/A</v>
      </c>
      <c r="DJ314" s="149" t="e">
        <v>#N/A</v>
      </c>
      <c r="DK314" s="149" t="e">
        <v>#N/A</v>
      </c>
      <c r="DL314" s="149" t="e">
        <v>#N/A</v>
      </c>
      <c r="DM314" s="149" t="e">
        <v>#N/A</v>
      </c>
      <c r="DN314" s="149" t="e">
        <v>#N/A</v>
      </c>
      <c r="DO314" s="149" t="e">
        <v>#N/A</v>
      </c>
      <c r="DP314" s="149" t="e">
        <v>#N/A</v>
      </c>
      <c r="DQ314" s="149" t="e">
        <v>#N/A</v>
      </c>
      <c r="DR314" s="149" t="e">
        <v>#N/A</v>
      </c>
      <c r="DS314" s="149" t="e">
        <v>#N/A</v>
      </c>
      <c r="DT314" s="149" t="e">
        <v>#N/A</v>
      </c>
      <c r="DU314" s="149" t="e">
        <v>#N/A</v>
      </c>
      <c r="DV314" s="149" t="e">
        <v>#N/A</v>
      </c>
      <c r="DW314" s="149" t="str">
        <f t="shared" si="210"/>
        <v>N</v>
      </c>
      <c r="DX314" s="149" t="str">
        <f t="shared" si="211"/>
        <v/>
      </c>
      <c r="DY314" s="149" t="str">
        <f t="shared" si="212"/>
        <v>Y</v>
      </c>
      <c r="DZ314" s="149" t="str">
        <f t="shared" si="213"/>
        <v>N</v>
      </c>
      <c r="EA314" s="149" t="str">
        <f t="shared" si="214"/>
        <v>Yes</v>
      </c>
      <c r="EC314" s="149">
        <f t="shared" si="215"/>
        <v>2050</v>
      </c>
    </row>
    <row r="315" spans="1:133" s="149" customFormat="1" ht="16.5" customHeight="1">
      <c r="A315" s="149">
        <v>312</v>
      </c>
      <c r="B315" s="149">
        <v>273</v>
      </c>
      <c r="C315" s="150" t="s">
        <v>1892</v>
      </c>
      <c r="D315" s="149" t="s">
        <v>173</v>
      </c>
      <c r="E315" s="149" t="s">
        <v>174</v>
      </c>
      <c r="F315" s="149" t="s">
        <v>499</v>
      </c>
      <c r="G315" s="149" t="s">
        <v>246</v>
      </c>
      <c r="H315" s="168" t="s">
        <v>1893</v>
      </c>
      <c r="I315" s="149" t="s">
        <v>1894</v>
      </c>
      <c r="J315" s="149">
        <v>0.169</v>
      </c>
      <c r="K315" s="149" t="s">
        <v>1895</v>
      </c>
      <c r="L315" s="149">
        <v>41689</v>
      </c>
      <c r="M315" s="150">
        <v>21</v>
      </c>
      <c r="N315" s="149" t="s">
        <v>154</v>
      </c>
      <c r="O315" s="149" t="s">
        <v>153</v>
      </c>
      <c r="P315" s="150" t="s">
        <v>153</v>
      </c>
      <c r="Q315" s="149" t="s">
        <v>150</v>
      </c>
      <c r="R315" s="149" t="s">
        <v>150</v>
      </c>
      <c r="S315" s="149" t="s">
        <v>151</v>
      </c>
      <c r="T315" s="149" t="s">
        <v>353</v>
      </c>
      <c r="U315" s="151">
        <v>2030</v>
      </c>
      <c r="V315" s="149" t="s">
        <v>151</v>
      </c>
      <c r="W315" s="149" t="s">
        <v>353</v>
      </c>
      <c r="X315" s="152">
        <v>2039</v>
      </c>
      <c r="Y315" s="149" t="s">
        <v>150</v>
      </c>
      <c r="Z315" s="149" t="s">
        <v>151</v>
      </c>
      <c r="AA315" s="150">
        <v>2039</v>
      </c>
      <c r="AC315" s="149" t="s">
        <v>167</v>
      </c>
      <c r="AD315" s="149" t="s">
        <v>6</v>
      </c>
      <c r="AE315" s="149" t="s">
        <v>157</v>
      </c>
      <c r="AF315" s="149" t="s">
        <v>157</v>
      </c>
      <c r="AG315" s="149" t="s">
        <v>157</v>
      </c>
      <c r="AH315" s="150" t="s">
        <v>218</v>
      </c>
      <c r="AJ315" s="149" t="s">
        <v>154</v>
      </c>
      <c r="AK315" s="170" t="s">
        <v>153</v>
      </c>
      <c r="AN315" s="150"/>
      <c r="AO315" s="149" t="s">
        <v>219</v>
      </c>
      <c r="AP315" s="149" t="s">
        <v>150</v>
      </c>
      <c r="AQ315" s="149" t="s">
        <v>218</v>
      </c>
      <c r="AR315" s="149" t="s">
        <v>1896</v>
      </c>
      <c r="AS315" s="149">
        <v>2040</v>
      </c>
      <c r="AU315" s="150"/>
      <c r="AV315" s="149" t="s">
        <v>157</v>
      </c>
      <c r="AW315" s="172" t="s">
        <v>171</v>
      </c>
      <c r="AX315" s="149" t="s">
        <v>158</v>
      </c>
      <c r="AY315" s="149" t="s">
        <v>154</v>
      </c>
      <c r="AZ315" s="149" t="s">
        <v>153</v>
      </c>
      <c r="BA315" s="149" t="s">
        <v>153</v>
      </c>
      <c r="BC315" s="150"/>
      <c r="BE315" s="173"/>
      <c r="BF315" s="150"/>
      <c r="BG315" s="283">
        <f t="shared" si="216"/>
        <v>0</v>
      </c>
      <c r="BH315" s="149">
        <f t="shared" si="217"/>
        <v>0</v>
      </c>
      <c r="BI315" s="149">
        <f t="shared" si="225"/>
        <v>0</v>
      </c>
      <c r="BJ315" s="280">
        <f t="shared" si="226"/>
        <v>0</v>
      </c>
      <c r="BK315" s="356">
        <f t="shared" si="218"/>
        <v>0</v>
      </c>
      <c r="BL315" s="149">
        <f t="shared" si="219"/>
        <v>1</v>
      </c>
      <c r="BM315" s="149">
        <f t="shared" si="227"/>
        <v>0</v>
      </c>
      <c r="BN315" s="278">
        <f t="shared" si="228"/>
        <v>1</v>
      </c>
      <c r="BO315" s="149">
        <f t="shared" si="220"/>
        <v>0</v>
      </c>
      <c r="BP315" s="149">
        <f t="shared" si="221"/>
        <v>0</v>
      </c>
      <c r="BQ315" s="149">
        <f t="shared" si="229"/>
        <v>1</v>
      </c>
      <c r="BR315" s="356">
        <f t="shared" si="222"/>
        <v>0</v>
      </c>
      <c r="BS315" s="149">
        <f t="shared" si="223"/>
        <v>0</v>
      </c>
      <c r="BT315" s="149">
        <f t="shared" si="230"/>
        <v>1</v>
      </c>
      <c r="BU315" s="356">
        <f t="shared" si="197"/>
        <v>0</v>
      </c>
      <c r="BV315" s="149">
        <f t="shared" si="198"/>
        <v>0</v>
      </c>
      <c r="BW315" s="113">
        <f t="shared" si="199"/>
        <v>0</v>
      </c>
      <c r="BX315" s="248">
        <f t="shared" si="200"/>
        <v>0</v>
      </c>
      <c r="BY315" s="175">
        <f t="shared" si="201"/>
        <v>0</v>
      </c>
      <c r="BZ315" s="356">
        <f t="shared" si="231"/>
        <v>0</v>
      </c>
      <c r="CA315" s="149">
        <f t="shared" si="232"/>
        <v>0</v>
      </c>
      <c r="CB315" s="149">
        <f t="shared" si="233"/>
        <v>1</v>
      </c>
      <c r="CC315" s="276">
        <f t="shared" si="234"/>
        <v>1</v>
      </c>
      <c r="CD315" s="248">
        <f t="shared" si="235"/>
        <v>1</v>
      </c>
      <c r="CE315" s="274">
        <f t="shared" si="224"/>
        <v>1</v>
      </c>
      <c r="CF315" s="356">
        <f t="shared" si="236"/>
        <v>0</v>
      </c>
      <c r="CG315" s="149">
        <f t="shared" si="237"/>
        <v>0</v>
      </c>
      <c r="CH315" s="150">
        <f t="shared" si="238"/>
        <v>0</v>
      </c>
      <c r="CI315" s="149">
        <f t="shared" si="202"/>
        <v>0</v>
      </c>
      <c r="CJ315" s="149">
        <f t="shared" si="203"/>
        <v>1</v>
      </c>
      <c r="CK315" s="149">
        <f t="shared" si="204"/>
        <v>1</v>
      </c>
      <c r="CL315" s="149">
        <f t="shared" si="205"/>
        <v>2</v>
      </c>
      <c r="CM315" s="149">
        <f t="shared" si="206"/>
        <v>1</v>
      </c>
      <c r="CN315" s="283">
        <f t="shared" si="239"/>
        <v>1</v>
      </c>
      <c r="CO315" s="149">
        <f t="shared" si="240"/>
        <v>0</v>
      </c>
      <c r="CP315" s="149">
        <f t="shared" si="241"/>
        <v>0</v>
      </c>
      <c r="CQ315" s="283">
        <f t="shared" si="207"/>
        <v>1</v>
      </c>
      <c r="CR315" s="149" t="str">
        <f t="shared" si="208"/>
        <v>2039 2040</v>
      </c>
      <c r="CS315" s="149">
        <f t="shared" si="209"/>
        <v>2040</v>
      </c>
      <c r="CT315" s="149">
        <v>0</v>
      </c>
      <c r="CU315" s="149">
        <v>1</v>
      </c>
      <c r="CV315" s="149">
        <v>0</v>
      </c>
      <c r="CW315" s="149">
        <v>1</v>
      </c>
      <c r="CX315" s="149">
        <v>0</v>
      </c>
      <c r="CY315" s="149">
        <v>0</v>
      </c>
      <c r="CZ315" s="149">
        <v>1</v>
      </c>
      <c r="DA315" s="149">
        <v>1</v>
      </c>
      <c r="DB315" s="149">
        <v>0</v>
      </c>
      <c r="DC315" s="149">
        <v>1</v>
      </c>
      <c r="DD315" s="149">
        <v>0</v>
      </c>
      <c r="DE315" s="149">
        <v>1</v>
      </c>
      <c r="DF315" s="149">
        <v>0</v>
      </c>
      <c r="DG315" s="149">
        <v>0</v>
      </c>
      <c r="DH315" s="149">
        <v>0</v>
      </c>
      <c r="DI315" s="149">
        <v>0</v>
      </c>
      <c r="DJ315" s="149">
        <v>1</v>
      </c>
      <c r="DK315" s="149">
        <v>1</v>
      </c>
      <c r="DL315" s="149">
        <v>1</v>
      </c>
      <c r="DM315" s="149">
        <v>1</v>
      </c>
      <c r="DN315" s="149">
        <v>0</v>
      </c>
      <c r="DO315" s="149">
        <v>1</v>
      </c>
      <c r="DP315" s="149">
        <v>0</v>
      </c>
      <c r="DQ315" s="149" t="s">
        <v>150</v>
      </c>
      <c r="DR315" s="149" t="s">
        <v>157</v>
      </c>
      <c r="DS315" s="149" t="s">
        <v>7859</v>
      </c>
      <c r="DT315" s="149" t="s">
        <v>160</v>
      </c>
      <c r="DU315" s="149" t="s">
        <v>150</v>
      </c>
      <c r="DV315" s="149" t="s">
        <v>150</v>
      </c>
      <c r="DW315" s="149" t="str">
        <f t="shared" si="210"/>
        <v>Y</v>
      </c>
      <c r="DX315" s="149" t="str">
        <f t="shared" si="211"/>
        <v>Targets set</v>
      </c>
      <c r="DY315" s="149" t="str">
        <f t="shared" si="212"/>
        <v>Y</v>
      </c>
      <c r="DZ315" s="149" t="str">
        <f t="shared" si="213"/>
        <v>N</v>
      </c>
      <c r="EA315" s="149" t="str">
        <f t="shared" si="214"/>
        <v>Yes</v>
      </c>
      <c r="EC315" s="149">
        <f t="shared" si="215"/>
        <v>2040</v>
      </c>
    </row>
    <row r="316" spans="1:133" s="149" customFormat="1" ht="16.5" customHeight="1">
      <c r="A316" s="149">
        <v>313</v>
      </c>
      <c r="B316" s="149">
        <v>308</v>
      </c>
      <c r="C316" s="150" t="s">
        <v>1897</v>
      </c>
      <c r="D316" s="149" t="s">
        <v>173</v>
      </c>
      <c r="E316" s="149" t="s">
        <v>174</v>
      </c>
      <c r="F316" s="149" t="s">
        <v>374</v>
      </c>
      <c r="G316" s="149" t="s">
        <v>246</v>
      </c>
      <c r="H316" s="168" t="s">
        <v>1898</v>
      </c>
      <c r="I316" s="149" t="s">
        <v>1899</v>
      </c>
      <c r="J316" s="149">
        <v>0.172</v>
      </c>
      <c r="K316" s="149" t="s">
        <v>1900</v>
      </c>
      <c r="L316" s="149">
        <v>214041</v>
      </c>
      <c r="M316" s="150">
        <v>23</v>
      </c>
      <c r="N316" s="149" t="s">
        <v>154</v>
      </c>
      <c r="O316" s="149" t="s">
        <v>153</v>
      </c>
      <c r="P316" s="150" t="s">
        <v>153</v>
      </c>
      <c r="Q316" s="149" t="s">
        <v>150</v>
      </c>
      <c r="R316" s="149" t="s">
        <v>150</v>
      </c>
      <c r="S316" s="149" t="s">
        <v>151</v>
      </c>
      <c r="T316" s="149" t="s">
        <v>353</v>
      </c>
      <c r="U316" s="151">
        <v>2032</v>
      </c>
      <c r="V316" s="149" t="s">
        <v>151</v>
      </c>
      <c r="W316" s="149" t="s">
        <v>353</v>
      </c>
      <c r="X316" s="152">
        <v>2050</v>
      </c>
      <c r="Y316" s="149" t="s">
        <v>150</v>
      </c>
      <c r="Z316" s="149" t="s">
        <v>151</v>
      </c>
      <c r="AA316" s="150">
        <v>2050</v>
      </c>
      <c r="AC316" s="149" t="s">
        <v>167</v>
      </c>
      <c r="AD316" s="149" t="s">
        <v>6</v>
      </c>
      <c r="AE316" s="149" t="s">
        <v>157</v>
      </c>
      <c r="AF316" s="149" t="s">
        <v>157</v>
      </c>
      <c r="AG316" s="149" t="s">
        <v>168</v>
      </c>
      <c r="AH316" s="150" t="s">
        <v>159</v>
      </c>
      <c r="AJ316" s="149" t="s">
        <v>154</v>
      </c>
      <c r="AK316" s="170" t="s">
        <v>153</v>
      </c>
      <c r="AN316" s="150"/>
      <c r="AO316" s="149" t="s">
        <v>160</v>
      </c>
      <c r="AP316" s="149" t="s">
        <v>150</v>
      </c>
      <c r="AQ316" s="149" t="s">
        <v>159</v>
      </c>
      <c r="AR316" s="149" t="s">
        <v>1901</v>
      </c>
      <c r="AS316" s="149">
        <v>2050</v>
      </c>
      <c r="AU316" s="150"/>
      <c r="AV316" s="149" t="s">
        <v>157</v>
      </c>
      <c r="AW316" s="172" t="s">
        <v>190</v>
      </c>
      <c r="AX316" s="149" t="s">
        <v>158</v>
      </c>
      <c r="AY316" s="149" t="s">
        <v>154</v>
      </c>
      <c r="AZ316" s="149" t="s">
        <v>153</v>
      </c>
      <c r="BA316" s="149" t="s">
        <v>153</v>
      </c>
      <c r="BC316" s="150"/>
      <c r="BE316" s="173"/>
      <c r="BF316" s="150"/>
      <c r="BG316" s="283">
        <f t="shared" si="216"/>
        <v>0</v>
      </c>
      <c r="BH316" s="149">
        <f t="shared" si="217"/>
        <v>0</v>
      </c>
      <c r="BI316" s="149">
        <f t="shared" si="225"/>
        <v>0</v>
      </c>
      <c r="BJ316" s="280">
        <f t="shared" si="226"/>
        <v>0</v>
      </c>
      <c r="BK316" s="356">
        <f t="shared" si="218"/>
        <v>0</v>
      </c>
      <c r="BL316" s="149">
        <f t="shared" si="219"/>
        <v>0</v>
      </c>
      <c r="BM316" s="149">
        <f t="shared" si="227"/>
        <v>1</v>
      </c>
      <c r="BN316" s="278">
        <f t="shared" si="228"/>
        <v>1</v>
      </c>
      <c r="BO316" s="149">
        <f t="shared" si="220"/>
        <v>0</v>
      </c>
      <c r="BP316" s="149">
        <f t="shared" si="221"/>
        <v>0</v>
      </c>
      <c r="BQ316" s="149">
        <f t="shared" si="229"/>
        <v>1</v>
      </c>
      <c r="BR316" s="356">
        <f t="shared" si="222"/>
        <v>0</v>
      </c>
      <c r="BS316" s="149">
        <f t="shared" si="223"/>
        <v>0</v>
      </c>
      <c r="BT316" s="149">
        <f t="shared" si="230"/>
        <v>1</v>
      </c>
      <c r="BU316" s="356">
        <f t="shared" si="197"/>
        <v>0</v>
      </c>
      <c r="BV316" s="149">
        <f t="shared" si="198"/>
        <v>0</v>
      </c>
      <c r="BW316" s="113">
        <f t="shared" si="199"/>
        <v>0</v>
      </c>
      <c r="BX316" s="248">
        <f t="shared" si="200"/>
        <v>0</v>
      </c>
      <c r="BY316" s="175">
        <f t="shared" si="201"/>
        <v>0</v>
      </c>
      <c r="BZ316" s="356">
        <f t="shared" si="231"/>
        <v>0</v>
      </c>
      <c r="CA316" s="149">
        <f t="shared" si="232"/>
        <v>0</v>
      </c>
      <c r="CB316" s="149">
        <f t="shared" si="233"/>
        <v>1</v>
      </c>
      <c r="CC316" s="276">
        <f t="shared" si="234"/>
        <v>1</v>
      </c>
      <c r="CD316" s="248">
        <f t="shared" si="235"/>
        <v>1</v>
      </c>
      <c r="CE316" s="274">
        <f t="shared" si="224"/>
        <v>1</v>
      </c>
      <c r="CF316" s="356">
        <f t="shared" si="236"/>
        <v>0</v>
      </c>
      <c r="CG316" s="149">
        <f t="shared" si="237"/>
        <v>0</v>
      </c>
      <c r="CH316" s="150">
        <f t="shared" si="238"/>
        <v>0</v>
      </c>
      <c r="CI316" s="149">
        <f t="shared" si="202"/>
        <v>0</v>
      </c>
      <c r="CJ316" s="149">
        <f t="shared" si="203"/>
        <v>0</v>
      </c>
      <c r="CK316" s="149">
        <f t="shared" si="204"/>
        <v>2</v>
      </c>
      <c r="CL316" s="149">
        <f t="shared" si="205"/>
        <v>2</v>
      </c>
      <c r="CM316" s="149">
        <f t="shared" si="206"/>
        <v>1</v>
      </c>
      <c r="CN316" s="283">
        <f t="shared" si="239"/>
        <v>1</v>
      </c>
      <c r="CO316" s="149">
        <f t="shared" si="240"/>
        <v>0</v>
      </c>
      <c r="CP316" s="149">
        <f t="shared" si="241"/>
        <v>0</v>
      </c>
      <c r="CQ316" s="283" t="str">
        <f t="shared" si="207"/>
        <v/>
      </c>
      <c r="CR316" s="149" t="str">
        <f t="shared" si="208"/>
        <v>2050 2050</v>
      </c>
      <c r="CS316" s="149">
        <f t="shared" si="209"/>
        <v>2050</v>
      </c>
      <c r="CT316" s="149">
        <v>0</v>
      </c>
      <c r="CU316" s="149">
        <v>0</v>
      </c>
      <c r="CV316" s="149">
        <v>0</v>
      </c>
      <c r="CW316" s="149">
        <v>0</v>
      </c>
      <c r="CX316" s="149">
        <v>0</v>
      </c>
      <c r="CY316" s="149">
        <v>0</v>
      </c>
      <c r="CZ316" s="149">
        <v>1</v>
      </c>
      <c r="DA316" s="149">
        <v>1</v>
      </c>
      <c r="DB316" s="149">
        <v>0</v>
      </c>
      <c r="DC316" s="149">
        <v>0</v>
      </c>
      <c r="DD316" s="149">
        <v>1</v>
      </c>
      <c r="DE316" s="149">
        <v>1</v>
      </c>
      <c r="DF316" s="149">
        <v>0</v>
      </c>
      <c r="DG316" s="149">
        <v>0</v>
      </c>
      <c r="DH316" s="149">
        <v>0</v>
      </c>
      <c r="DI316" s="149">
        <v>0</v>
      </c>
      <c r="DJ316" s="149">
        <v>1</v>
      </c>
      <c r="DK316" s="149">
        <v>0</v>
      </c>
      <c r="DL316" s="149">
        <v>1</v>
      </c>
      <c r="DM316" s="149">
        <v>1</v>
      </c>
      <c r="DN316" s="149">
        <v>0</v>
      </c>
      <c r="DO316" s="149">
        <v>1</v>
      </c>
      <c r="DP316" s="149">
        <v>0</v>
      </c>
      <c r="DQ316" s="149" t="s">
        <v>150</v>
      </c>
      <c r="DR316" s="149" t="s">
        <v>157</v>
      </c>
      <c r="DS316" s="149" t="s">
        <v>7859</v>
      </c>
      <c r="DT316" s="149" t="s">
        <v>154</v>
      </c>
      <c r="DU316" s="149">
        <v>0</v>
      </c>
      <c r="DV316" s="149" t="s">
        <v>150</v>
      </c>
      <c r="DW316" s="149" t="str">
        <f t="shared" si="210"/>
        <v>Y</v>
      </c>
      <c r="DX316" s="149" t="str">
        <f t="shared" si="211"/>
        <v>Targets set</v>
      </c>
      <c r="DY316" s="149" t="str">
        <f t="shared" si="212"/>
        <v>Y</v>
      </c>
      <c r="DZ316" s="149" t="str">
        <f t="shared" si="213"/>
        <v>N</v>
      </c>
      <c r="EA316" s="149" t="str">
        <f t="shared" si="214"/>
        <v>Yes</v>
      </c>
      <c r="EC316" s="149">
        <f t="shared" si="215"/>
        <v>2050</v>
      </c>
    </row>
    <row r="317" spans="1:133" s="149" customFormat="1" ht="16.5" customHeight="1">
      <c r="A317" s="149">
        <v>314</v>
      </c>
      <c r="B317" s="149">
        <v>342</v>
      </c>
      <c r="C317" s="150" t="s">
        <v>1902</v>
      </c>
      <c r="D317" s="149" t="s">
        <v>926</v>
      </c>
      <c r="E317" s="149" t="s">
        <v>206</v>
      </c>
      <c r="F317" s="149" t="s">
        <v>145</v>
      </c>
      <c r="G317" s="149" t="s">
        <v>146</v>
      </c>
      <c r="H317" s="168" t="s">
        <v>1903</v>
      </c>
      <c r="I317" s="149" t="s">
        <v>1904</v>
      </c>
      <c r="J317" s="149">
        <v>-2.115</v>
      </c>
      <c r="K317" s="149" t="s">
        <v>1905</v>
      </c>
      <c r="L317" s="149">
        <v>34100</v>
      </c>
      <c r="M317" s="150">
        <v>22</v>
      </c>
      <c r="N317" s="149" t="s">
        <v>154</v>
      </c>
      <c r="O317" s="149" t="s">
        <v>153</v>
      </c>
      <c r="P317" s="150" t="s">
        <v>153</v>
      </c>
      <c r="Q317" s="149" t="s">
        <v>150</v>
      </c>
      <c r="R317" s="149" t="s">
        <v>150</v>
      </c>
      <c r="S317" s="149" t="s">
        <v>151</v>
      </c>
      <c r="T317" s="149" t="s">
        <v>152</v>
      </c>
      <c r="U317" s="151">
        <v>2033</v>
      </c>
      <c r="V317" s="149" t="s">
        <v>151</v>
      </c>
      <c r="W317" s="149" t="s">
        <v>152</v>
      </c>
      <c r="X317" s="152">
        <v>2050</v>
      </c>
      <c r="Y317" s="149" t="s">
        <v>150</v>
      </c>
      <c r="Z317" s="149" t="s">
        <v>151</v>
      </c>
      <c r="AA317" s="150">
        <v>2050</v>
      </c>
      <c r="AC317" s="149" t="s">
        <v>167</v>
      </c>
      <c r="AD317" s="149" t="s">
        <v>6</v>
      </c>
      <c r="AE317" s="149" t="s">
        <v>157</v>
      </c>
      <c r="AF317" s="149" t="s">
        <v>157</v>
      </c>
      <c r="AG317" s="149" t="s">
        <v>157</v>
      </c>
      <c r="AH317" s="150" t="s">
        <v>218</v>
      </c>
      <c r="AJ317" s="149" t="s">
        <v>154</v>
      </c>
      <c r="AK317" s="170" t="s">
        <v>153</v>
      </c>
      <c r="AN317" s="150"/>
      <c r="AO317" s="149" t="s">
        <v>219</v>
      </c>
      <c r="AP317" s="149" t="s">
        <v>150</v>
      </c>
      <c r="AQ317" s="149" t="s">
        <v>218</v>
      </c>
      <c r="AR317" s="149" t="s">
        <v>1906</v>
      </c>
      <c r="AS317" s="149">
        <v>2050</v>
      </c>
      <c r="AU317" s="150"/>
      <c r="AV317" s="149" t="s">
        <v>168</v>
      </c>
      <c r="AW317" s="172" t="s">
        <v>168</v>
      </c>
      <c r="AX317" s="149" t="s">
        <v>158</v>
      </c>
      <c r="AY317" s="149" t="s">
        <v>154</v>
      </c>
      <c r="AZ317" s="149" t="s">
        <v>153</v>
      </c>
      <c r="BA317" s="149" t="s">
        <v>153</v>
      </c>
      <c r="BC317" s="150"/>
      <c r="BE317" s="173"/>
      <c r="BF317" s="150"/>
      <c r="BG317" s="283">
        <f t="shared" si="216"/>
        <v>0</v>
      </c>
      <c r="BH317" s="149">
        <f t="shared" si="217"/>
        <v>0</v>
      </c>
      <c r="BI317" s="149">
        <f t="shared" si="225"/>
        <v>0</v>
      </c>
      <c r="BJ317" s="280">
        <f t="shared" si="226"/>
        <v>0</v>
      </c>
      <c r="BK317" s="356">
        <f t="shared" si="218"/>
        <v>0</v>
      </c>
      <c r="BL317" s="149">
        <f t="shared" si="219"/>
        <v>0</v>
      </c>
      <c r="BM317" s="149">
        <f t="shared" si="227"/>
        <v>1</v>
      </c>
      <c r="BN317" s="278">
        <f t="shared" si="228"/>
        <v>1</v>
      </c>
      <c r="BO317" s="149">
        <f t="shared" si="220"/>
        <v>0</v>
      </c>
      <c r="BP317" s="149">
        <f t="shared" si="221"/>
        <v>0</v>
      </c>
      <c r="BQ317" s="149">
        <f t="shared" si="229"/>
        <v>1</v>
      </c>
      <c r="BR317" s="356">
        <f t="shared" si="222"/>
        <v>0</v>
      </c>
      <c r="BS317" s="149">
        <f t="shared" si="223"/>
        <v>0</v>
      </c>
      <c r="BT317" s="149">
        <f t="shared" si="230"/>
        <v>1</v>
      </c>
      <c r="BU317" s="356">
        <f t="shared" si="197"/>
        <v>0</v>
      </c>
      <c r="BV317" s="149">
        <f t="shared" si="198"/>
        <v>0</v>
      </c>
      <c r="BW317" s="113">
        <f t="shared" si="199"/>
        <v>0</v>
      </c>
      <c r="BX317" s="248">
        <f t="shared" si="200"/>
        <v>0</v>
      </c>
      <c r="BY317" s="175">
        <f t="shared" si="201"/>
        <v>0</v>
      </c>
      <c r="BZ317" s="356">
        <f t="shared" si="231"/>
        <v>0</v>
      </c>
      <c r="CA317" s="149">
        <f t="shared" si="232"/>
        <v>0</v>
      </c>
      <c r="CB317" s="149">
        <f t="shared" si="233"/>
        <v>1</v>
      </c>
      <c r="CC317" s="276">
        <f t="shared" si="234"/>
        <v>1</v>
      </c>
      <c r="CD317" s="248">
        <f t="shared" si="235"/>
        <v>1</v>
      </c>
      <c r="CE317" s="274">
        <f t="shared" si="224"/>
        <v>1</v>
      </c>
      <c r="CF317" s="356">
        <f t="shared" si="236"/>
        <v>0</v>
      </c>
      <c r="CG317" s="149">
        <f t="shared" si="237"/>
        <v>0</v>
      </c>
      <c r="CH317" s="150">
        <f t="shared" si="238"/>
        <v>0</v>
      </c>
      <c r="CI317" s="149">
        <f t="shared" si="202"/>
        <v>0</v>
      </c>
      <c r="CJ317" s="149">
        <f t="shared" si="203"/>
        <v>0</v>
      </c>
      <c r="CK317" s="149">
        <f t="shared" si="204"/>
        <v>2</v>
      </c>
      <c r="CL317" s="149">
        <f t="shared" si="205"/>
        <v>2</v>
      </c>
      <c r="CM317" s="149">
        <f t="shared" si="206"/>
        <v>1</v>
      </c>
      <c r="CN317" s="283">
        <f t="shared" si="239"/>
        <v>0</v>
      </c>
      <c r="CO317" s="149">
        <f t="shared" si="240"/>
        <v>0</v>
      </c>
      <c r="CP317" s="149">
        <f t="shared" si="241"/>
        <v>1</v>
      </c>
      <c r="CQ317" s="283" t="str">
        <f t="shared" si="207"/>
        <v/>
      </c>
      <c r="CR317" s="149" t="str">
        <f t="shared" si="208"/>
        <v>2050 2050</v>
      </c>
      <c r="CS317" s="149">
        <f t="shared" si="209"/>
        <v>2050</v>
      </c>
      <c r="CT317" s="149">
        <v>0</v>
      </c>
      <c r="CU317" s="149">
        <v>0</v>
      </c>
      <c r="CV317" s="149">
        <v>0</v>
      </c>
      <c r="CW317" s="149">
        <v>0</v>
      </c>
      <c r="CX317" s="149">
        <v>0</v>
      </c>
      <c r="CY317" s="149">
        <v>0</v>
      </c>
      <c r="CZ317" s="149">
        <v>1</v>
      </c>
      <c r="DA317" s="149">
        <v>1</v>
      </c>
      <c r="DB317" s="149">
        <v>0</v>
      </c>
      <c r="DC317" s="149">
        <v>1</v>
      </c>
      <c r="DD317" s="149">
        <v>0</v>
      </c>
      <c r="DE317" s="149">
        <v>1</v>
      </c>
      <c r="DF317" s="149">
        <v>0</v>
      </c>
      <c r="DG317" s="149">
        <v>0</v>
      </c>
      <c r="DH317" s="149">
        <v>0</v>
      </c>
      <c r="DI317" s="149">
        <v>0</v>
      </c>
      <c r="DJ317" s="149">
        <v>1</v>
      </c>
      <c r="DK317" s="149">
        <v>0</v>
      </c>
      <c r="DL317" s="149">
        <v>1</v>
      </c>
      <c r="DM317" s="149">
        <v>1</v>
      </c>
      <c r="DN317" s="149">
        <v>0</v>
      </c>
      <c r="DO317" s="149">
        <v>1</v>
      </c>
      <c r="DP317" s="149">
        <v>0</v>
      </c>
      <c r="DQ317" s="149" t="s">
        <v>150</v>
      </c>
      <c r="DR317" s="149" t="s">
        <v>157</v>
      </c>
      <c r="DS317" s="149" t="s">
        <v>7859</v>
      </c>
      <c r="DT317" s="149" t="s">
        <v>154</v>
      </c>
      <c r="DU317" s="149">
        <v>0</v>
      </c>
      <c r="DV317" s="149" t="s">
        <v>150</v>
      </c>
      <c r="DW317" s="149" t="str">
        <f t="shared" si="210"/>
        <v>Y</v>
      </c>
      <c r="DX317" s="149" t="str">
        <f t="shared" si="211"/>
        <v>Targets set</v>
      </c>
      <c r="DY317" s="149" t="str">
        <f t="shared" si="212"/>
        <v>Y</v>
      </c>
      <c r="DZ317" s="149" t="str">
        <f t="shared" si="213"/>
        <v>N</v>
      </c>
      <c r="EA317" s="149" t="str">
        <f t="shared" si="214"/>
        <v>Not Specified</v>
      </c>
      <c r="EC317" s="149">
        <f t="shared" si="215"/>
        <v>2050</v>
      </c>
    </row>
    <row r="318" spans="1:133" s="149" customFormat="1" ht="16.5" customHeight="1">
      <c r="A318" s="149">
        <v>315</v>
      </c>
      <c r="B318" s="149">
        <v>312</v>
      </c>
      <c r="C318" s="150" t="s">
        <v>1907</v>
      </c>
      <c r="D318" s="149" t="s">
        <v>333</v>
      </c>
      <c r="E318" s="149" t="s">
        <v>229</v>
      </c>
      <c r="F318" s="149" t="s">
        <v>245</v>
      </c>
      <c r="G318" s="149" t="s">
        <v>246</v>
      </c>
      <c r="H318" s="168" t="s">
        <v>1908</v>
      </c>
      <c r="I318" s="149" t="s">
        <v>1909</v>
      </c>
      <c r="J318" s="149">
        <v>-0.127</v>
      </c>
      <c r="K318" s="149" t="s">
        <v>1910</v>
      </c>
      <c r="L318" s="149">
        <v>10777</v>
      </c>
      <c r="M318" s="150">
        <v>18</v>
      </c>
      <c r="N318" s="149" t="s">
        <v>154</v>
      </c>
      <c r="O318" s="149" t="s">
        <v>153</v>
      </c>
      <c r="P318" s="150" t="s">
        <v>153</v>
      </c>
      <c r="Q318" s="149" t="s">
        <v>154</v>
      </c>
      <c r="R318" s="149" t="s">
        <v>154</v>
      </c>
      <c r="S318" s="149" t="s">
        <v>153</v>
      </c>
      <c r="T318" s="149" t="s">
        <v>153</v>
      </c>
      <c r="U318" s="151" t="s">
        <v>153</v>
      </c>
      <c r="V318" s="149" t="s">
        <v>153</v>
      </c>
      <c r="W318" s="149" t="s">
        <v>153</v>
      </c>
      <c r="X318" s="152" t="s">
        <v>153</v>
      </c>
      <c r="Y318" s="149" t="s">
        <v>153</v>
      </c>
      <c r="Z318" s="149" t="s">
        <v>153</v>
      </c>
      <c r="AA318" s="150"/>
      <c r="AC318" s="149" t="s">
        <v>153</v>
      </c>
      <c r="AD318" s="149" t="s">
        <v>153</v>
      </c>
      <c r="AE318" s="149" t="s">
        <v>168</v>
      </c>
      <c r="AF318" s="149" t="s">
        <v>168</v>
      </c>
      <c r="AG318" s="149" t="s">
        <v>168</v>
      </c>
      <c r="AH318" s="150" t="s">
        <v>153</v>
      </c>
      <c r="AJ318" s="149" t="s">
        <v>154</v>
      </c>
      <c r="AK318" s="170" t="s">
        <v>153</v>
      </c>
      <c r="AN318" s="150"/>
      <c r="AO318" s="149" t="s">
        <v>160</v>
      </c>
      <c r="AP318" s="149" t="s">
        <v>150</v>
      </c>
      <c r="AQ318" s="149" t="s">
        <v>153</v>
      </c>
      <c r="AR318" s="149" t="s">
        <v>153</v>
      </c>
      <c r="AS318" s="149">
        <v>2050</v>
      </c>
      <c r="AT318" s="171" t="s">
        <v>1911</v>
      </c>
      <c r="AU318" s="150"/>
      <c r="AV318" s="149" t="s">
        <v>157</v>
      </c>
      <c r="AW318" s="172" t="s">
        <v>153</v>
      </c>
      <c r="AX318" s="149" t="s">
        <v>153</v>
      </c>
      <c r="AY318" s="149" t="s">
        <v>154</v>
      </c>
      <c r="AZ318" s="149" t="s">
        <v>153</v>
      </c>
      <c r="BA318" s="149" t="s">
        <v>153</v>
      </c>
      <c r="BC318" s="150"/>
      <c r="BE318" s="173"/>
      <c r="BF318" s="150"/>
      <c r="BG318" s="283">
        <f t="shared" si="216"/>
        <v>0</v>
      </c>
      <c r="BH318" s="149">
        <f t="shared" si="217"/>
        <v>0</v>
      </c>
      <c r="BI318" s="149">
        <f t="shared" si="225"/>
        <v>0</v>
      </c>
      <c r="BJ318" s="280">
        <f t="shared" si="226"/>
        <v>0</v>
      </c>
      <c r="BK318" s="356">
        <f t="shared" si="218"/>
        <v>0</v>
      </c>
      <c r="BL318" s="149">
        <f t="shared" si="219"/>
        <v>0</v>
      </c>
      <c r="BM318" s="149">
        <f t="shared" si="227"/>
        <v>0</v>
      </c>
      <c r="BN318" s="278">
        <f t="shared" si="228"/>
        <v>0</v>
      </c>
      <c r="BO318" s="149">
        <f t="shared" si="220"/>
        <v>0</v>
      </c>
      <c r="BP318" s="149">
        <f t="shared" si="221"/>
        <v>0</v>
      </c>
      <c r="BQ318" s="149">
        <f t="shared" si="229"/>
        <v>0</v>
      </c>
      <c r="BR318" s="356">
        <f t="shared" si="222"/>
        <v>0</v>
      </c>
      <c r="BS318" s="149">
        <f t="shared" si="223"/>
        <v>0</v>
      </c>
      <c r="BT318" s="149">
        <f t="shared" si="230"/>
        <v>1</v>
      </c>
      <c r="BU318" s="356">
        <f t="shared" si="197"/>
        <v>0</v>
      </c>
      <c r="BV318" s="149">
        <f t="shared" si="198"/>
        <v>0</v>
      </c>
      <c r="BW318" s="113">
        <f t="shared" si="199"/>
        <v>0</v>
      </c>
      <c r="BX318" s="248">
        <f t="shared" si="200"/>
        <v>0</v>
      </c>
      <c r="BY318" s="175">
        <f t="shared" si="201"/>
        <v>0</v>
      </c>
      <c r="BZ318" s="356">
        <f t="shared" si="231"/>
        <v>0</v>
      </c>
      <c r="CA318" s="149">
        <f t="shared" si="232"/>
        <v>0</v>
      </c>
      <c r="CB318" s="149">
        <f t="shared" si="233"/>
        <v>1</v>
      </c>
      <c r="CC318" s="276">
        <f t="shared" si="234"/>
        <v>1</v>
      </c>
      <c r="CD318" s="248">
        <f t="shared" si="235"/>
        <v>1</v>
      </c>
      <c r="CE318" s="274">
        <f t="shared" si="224"/>
        <v>1</v>
      </c>
      <c r="CF318" s="356">
        <f t="shared" si="236"/>
        <v>0</v>
      </c>
      <c r="CG318" s="149">
        <f t="shared" si="237"/>
        <v>0</v>
      </c>
      <c r="CH318" s="150">
        <f t="shared" si="238"/>
        <v>0</v>
      </c>
      <c r="CI318" s="149">
        <f t="shared" si="202"/>
        <v>0</v>
      </c>
      <c r="CJ318" s="149">
        <f t="shared" si="203"/>
        <v>0</v>
      </c>
      <c r="CK318" s="149">
        <f t="shared" si="204"/>
        <v>1</v>
      </c>
      <c r="CL318" s="149">
        <f t="shared" si="205"/>
        <v>1</v>
      </c>
      <c r="CM318" s="149">
        <f t="shared" si="206"/>
        <v>1</v>
      </c>
      <c r="CN318" s="283">
        <f t="shared" si="239"/>
        <v>1</v>
      </c>
      <c r="CO318" s="149">
        <f t="shared" si="240"/>
        <v>0</v>
      </c>
      <c r="CP318" s="149">
        <f t="shared" si="241"/>
        <v>0</v>
      </c>
      <c r="CQ318" s="283" t="str">
        <f t="shared" si="207"/>
        <v/>
      </c>
      <c r="CR318" s="149" t="str">
        <f t="shared" si="208"/>
        <v xml:space="preserve"> 2050</v>
      </c>
      <c r="CS318" s="149">
        <f t="shared" si="209"/>
        <v>2050</v>
      </c>
      <c r="CT318" s="149">
        <v>0</v>
      </c>
      <c r="CU318" s="149">
        <v>0</v>
      </c>
      <c r="CV318" s="149">
        <v>1</v>
      </c>
      <c r="CW318" s="149">
        <v>1</v>
      </c>
      <c r="CX318" s="149">
        <v>0</v>
      </c>
      <c r="CY318" s="149">
        <v>0</v>
      </c>
      <c r="CZ318" s="149">
        <v>1</v>
      </c>
      <c r="DA318" s="149">
        <v>1</v>
      </c>
      <c r="DB318" s="149">
        <v>0</v>
      </c>
      <c r="DC318" s="149">
        <v>0</v>
      </c>
      <c r="DD318" s="149">
        <v>0</v>
      </c>
      <c r="DE318" s="149">
        <v>0</v>
      </c>
      <c r="DF318" s="149">
        <v>0</v>
      </c>
      <c r="DG318" s="149">
        <v>0</v>
      </c>
      <c r="DH318" s="149">
        <v>0</v>
      </c>
      <c r="DI318" s="149">
        <v>0</v>
      </c>
      <c r="DJ318" s="149">
        <v>1</v>
      </c>
      <c r="DK318" s="149">
        <v>0</v>
      </c>
      <c r="DL318" s="149">
        <v>1</v>
      </c>
      <c r="DM318" s="149">
        <v>0</v>
      </c>
      <c r="DN318" s="149">
        <v>0</v>
      </c>
      <c r="DO318" s="149">
        <v>1</v>
      </c>
      <c r="DP318" s="149">
        <v>0</v>
      </c>
      <c r="DQ318" s="149" t="s">
        <v>154</v>
      </c>
      <c r="DR318" s="149">
        <v>0</v>
      </c>
      <c r="DS318" s="149" t="s">
        <v>7859</v>
      </c>
      <c r="DT318" s="149" t="s">
        <v>160</v>
      </c>
      <c r="DU318" s="149" t="s">
        <v>3005</v>
      </c>
      <c r="DV318" s="149" t="s">
        <v>3005</v>
      </c>
      <c r="DW318" s="149" t="str">
        <f t="shared" si="210"/>
        <v>N</v>
      </c>
      <c r="DX318" s="149" t="str">
        <f t="shared" si="211"/>
        <v/>
      </c>
      <c r="DY318" s="149" t="str">
        <f t="shared" si="212"/>
        <v>Y</v>
      </c>
      <c r="DZ318" s="149" t="str">
        <f t="shared" si="213"/>
        <v>N</v>
      </c>
      <c r="EA318" s="149" t="str">
        <f t="shared" si="214"/>
        <v>Yes</v>
      </c>
      <c r="EC318" s="149">
        <f t="shared" si="215"/>
        <v>2050</v>
      </c>
    </row>
    <row r="319" spans="1:133" s="149" customFormat="1" ht="16.5" customHeight="1">
      <c r="A319" s="149">
        <v>316</v>
      </c>
      <c r="B319" s="149" t="e">
        <v>#N/A</v>
      </c>
      <c r="C319" s="150" t="s">
        <v>1912</v>
      </c>
      <c r="D319" s="149" t="s">
        <v>1505</v>
      </c>
      <c r="E319" s="149" t="s">
        <v>998</v>
      </c>
      <c r="F319" s="149" t="s">
        <v>145</v>
      </c>
      <c r="G319" s="149" t="s">
        <v>146</v>
      </c>
      <c r="H319" s="168" t="s">
        <v>1913</v>
      </c>
      <c r="I319" s="149" t="s">
        <v>1914</v>
      </c>
      <c r="J319" s="149">
        <v>-0.251</v>
      </c>
      <c r="K319" s="149" t="s">
        <v>1915</v>
      </c>
      <c r="L319" s="149">
        <v>26125</v>
      </c>
      <c r="M319" s="150">
        <v>21</v>
      </c>
      <c r="N319" s="149" t="s">
        <v>154</v>
      </c>
      <c r="O319" s="149" t="s">
        <v>153</v>
      </c>
      <c r="P319" s="150" t="s">
        <v>153</v>
      </c>
      <c r="Q319" s="149" t="s">
        <v>150</v>
      </c>
      <c r="R319" s="149" t="s">
        <v>150</v>
      </c>
      <c r="S319" s="149" t="s">
        <v>151</v>
      </c>
      <c r="T319" s="149" t="s">
        <v>152</v>
      </c>
      <c r="U319" s="151">
        <v>2030</v>
      </c>
      <c r="V319" s="149" t="s">
        <v>153</v>
      </c>
      <c r="W319" s="149" t="s">
        <v>153</v>
      </c>
      <c r="X319" s="152" t="s">
        <v>153</v>
      </c>
      <c r="Y319" s="149" t="s">
        <v>154</v>
      </c>
      <c r="Z319" s="149" t="s">
        <v>155</v>
      </c>
      <c r="AA319" s="150"/>
      <c r="AC319" s="149" t="s">
        <v>1781</v>
      </c>
      <c r="AD319" s="149" t="s">
        <v>240</v>
      </c>
      <c r="AE319" s="149" t="s">
        <v>157</v>
      </c>
      <c r="AF319" s="149" t="s">
        <v>157</v>
      </c>
      <c r="AG319" s="149" t="s">
        <v>168</v>
      </c>
      <c r="AH319" s="150" t="s">
        <v>159</v>
      </c>
      <c r="AJ319" s="149" t="s">
        <v>154</v>
      </c>
      <c r="AK319" s="170" t="s">
        <v>153</v>
      </c>
      <c r="AN319" s="150"/>
      <c r="AP319" s="149" t="s">
        <v>154</v>
      </c>
      <c r="AQ319" s="149" t="s">
        <v>153</v>
      </c>
      <c r="AR319" s="149" t="s">
        <v>153</v>
      </c>
      <c r="AU319" s="150"/>
      <c r="AV319" s="149" t="s">
        <v>157</v>
      </c>
      <c r="AW319" s="172" t="s">
        <v>168</v>
      </c>
      <c r="AX319" s="149" t="s">
        <v>158</v>
      </c>
      <c r="AY319" s="149" t="s">
        <v>150</v>
      </c>
      <c r="AZ319" s="149" t="s">
        <v>1916</v>
      </c>
      <c r="BA319" s="149">
        <v>2030</v>
      </c>
      <c r="BC319" s="150"/>
      <c r="BE319" s="173"/>
      <c r="BF319" s="150"/>
      <c r="BG319" s="283">
        <f t="shared" si="216"/>
        <v>0</v>
      </c>
      <c r="BH319" s="149">
        <f t="shared" si="217"/>
        <v>0</v>
      </c>
      <c r="BI319" s="149">
        <f t="shared" si="225"/>
        <v>0</v>
      </c>
      <c r="BJ319" s="280">
        <f t="shared" si="226"/>
        <v>0</v>
      </c>
      <c r="BK319" s="356">
        <f t="shared" si="218"/>
        <v>0</v>
      </c>
      <c r="BL319" s="149">
        <f t="shared" si="219"/>
        <v>1</v>
      </c>
      <c r="BM319" s="149">
        <f t="shared" si="227"/>
        <v>0</v>
      </c>
      <c r="BN319" s="278">
        <f t="shared" si="228"/>
        <v>1</v>
      </c>
      <c r="BO319" s="149">
        <f t="shared" si="220"/>
        <v>0</v>
      </c>
      <c r="BP319" s="149">
        <f t="shared" si="221"/>
        <v>0</v>
      </c>
      <c r="BQ319" s="149">
        <f t="shared" si="229"/>
        <v>0</v>
      </c>
      <c r="BR319" s="356">
        <f t="shared" si="222"/>
        <v>0</v>
      </c>
      <c r="BS319" s="149">
        <f t="shared" si="223"/>
        <v>0</v>
      </c>
      <c r="BT319" s="149">
        <f t="shared" si="230"/>
        <v>0</v>
      </c>
      <c r="BU319" s="356">
        <f t="shared" si="197"/>
        <v>0</v>
      </c>
      <c r="BV319" s="149">
        <f t="shared" si="198"/>
        <v>0</v>
      </c>
      <c r="BW319" s="113">
        <f t="shared" si="199"/>
        <v>0</v>
      </c>
      <c r="BX319" s="248">
        <f t="shared" si="200"/>
        <v>0</v>
      </c>
      <c r="BY319" s="175">
        <f t="shared" si="201"/>
        <v>0</v>
      </c>
      <c r="BZ319" s="356">
        <f t="shared" si="231"/>
        <v>0</v>
      </c>
      <c r="CA319" s="149">
        <f t="shared" si="232"/>
        <v>0</v>
      </c>
      <c r="CB319" s="149">
        <f t="shared" si="233"/>
        <v>0</v>
      </c>
      <c r="CC319" s="276">
        <f t="shared" si="234"/>
        <v>0</v>
      </c>
      <c r="CD319" s="248">
        <f t="shared" si="235"/>
        <v>0</v>
      </c>
      <c r="CE319" s="274">
        <f t="shared" si="224"/>
        <v>0</v>
      </c>
      <c r="CF319" s="356">
        <f t="shared" si="236"/>
        <v>0</v>
      </c>
      <c r="CG319" s="149">
        <f t="shared" si="237"/>
        <v>1</v>
      </c>
      <c r="CH319" s="150">
        <f t="shared" si="238"/>
        <v>0</v>
      </c>
      <c r="CI319" s="149">
        <f t="shared" si="202"/>
        <v>0</v>
      </c>
      <c r="CJ319" s="149">
        <f t="shared" si="203"/>
        <v>1</v>
      </c>
      <c r="CK319" s="149">
        <f t="shared" si="204"/>
        <v>0</v>
      </c>
      <c r="CL319" s="149">
        <f t="shared" si="205"/>
        <v>1</v>
      </c>
      <c r="CM319" s="149">
        <f t="shared" si="206"/>
        <v>1</v>
      </c>
      <c r="CN319" s="283">
        <f t="shared" si="239"/>
        <v>1</v>
      </c>
      <c r="CO319" s="149">
        <f t="shared" si="240"/>
        <v>0</v>
      </c>
      <c r="CP319" s="149">
        <f t="shared" si="241"/>
        <v>0</v>
      </c>
      <c r="CQ319" s="283">
        <f t="shared" si="207"/>
        <v>1</v>
      </c>
      <c r="CR319" s="149" t="str">
        <f t="shared" si="208"/>
        <v xml:space="preserve"> </v>
      </c>
      <c r="CS319" s="149">
        <f t="shared" si="209"/>
        <v>0</v>
      </c>
      <c r="CT319" s="149" t="e">
        <v>#N/A</v>
      </c>
      <c r="CU319" s="149" t="e">
        <v>#N/A</v>
      </c>
      <c r="CV319" s="149" t="e">
        <v>#N/A</v>
      </c>
      <c r="CW319" s="149" t="e">
        <v>#N/A</v>
      </c>
      <c r="CX319" s="149" t="e">
        <v>#N/A</v>
      </c>
      <c r="CY319" s="149" t="e">
        <v>#N/A</v>
      </c>
      <c r="CZ319" s="149" t="e">
        <v>#N/A</v>
      </c>
      <c r="DA319" s="149" t="e">
        <v>#N/A</v>
      </c>
      <c r="DB319" s="149" t="e">
        <v>#N/A</v>
      </c>
      <c r="DC319" s="149" t="e">
        <v>#N/A</v>
      </c>
      <c r="DD319" s="149" t="e">
        <v>#N/A</v>
      </c>
      <c r="DE319" s="149" t="e">
        <v>#N/A</v>
      </c>
      <c r="DF319" s="149" t="e">
        <v>#N/A</v>
      </c>
      <c r="DG319" s="149" t="e">
        <v>#N/A</v>
      </c>
      <c r="DH319" s="149" t="e">
        <v>#N/A</v>
      </c>
      <c r="DI319" s="149" t="e">
        <v>#N/A</v>
      </c>
      <c r="DJ319" s="149" t="e">
        <v>#N/A</v>
      </c>
      <c r="DK319" s="149" t="e">
        <v>#N/A</v>
      </c>
      <c r="DL319" s="149" t="e">
        <v>#N/A</v>
      </c>
      <c r="DM319" s="149" t="e">
        <v>#N/A</v>
      </c>
      <c r="DN319" s="149" t="e">
        <v>#N/A</v>
      </c>
      <c r="DO319" s="149" t="e">
        <v>#N/A</v>
      </c>
      <c r="DP319" s="149" t="e">
        <v>#N/A</v>
      </c>
      <c r="DQ319" s="149" t="e">
        <v>#N/A</v>
      </c>
      <c r="DR319" s="149" t="e">
        <v>#N/A</v>
      </c>
      <c r="DS319" s="149" t="e">
        <v>#N/A</v>
      </c>
      <c r="DT319" s="149" t="e">
        <v>#N/A</v>
      </c>
      <c r="DU319" s="149" t="e">
        <v>#N/A</v>
      </c>
      <c r="DV319" s="149" t="e">
        <v>#N/A</v>
      </c>
      <c r="DW319" s="149" t="str">
        <f t="shared" si="210"/>
        <v>Y</v>
      </c>
      <c r="DX319" s="149" t="str">
        <f t="shared" si="211"/>
        <v>Commitment removed</v>
      </c>
      <c r="DY319" s="149" t="str">
        <f t="shared" si="212"/>
        <v>N</v>
      </c>
      <c r="DZ319" s="149" t="str">
        <f t="shared" si="213"/>
        <v>N</v>
      </c>
      <c r="EA319" s="149" t="str">
        <f t="shared" si="214"/>
        <v>Yes</v>
      </c>
      <c r="EC319" s="149">
        <f t="shared" si="215"/>
        <v>0</v>
      </c>
    </row>
    <row r="320" spans="1:133" s="149" customFormat="1" ht="16.5" customHeight="1">
      <c r="A320" s="149">
        <v>317</v>
      </c>
      <c r="B320" s="149">
        <v>318</v>
      </c>
      <c r="C320" s="150" t="s">
        <v>1917</v>
      </c>
      <c r="D320" s="149" t="s">
        <v>314</v>
      </c>
      <c r="E320" s="149" t="s">
        <v>229</v>
      </c>
      <c r="F320" s="149" t="s">
        <v>264</v>
      </c>
      <c r="G320" s="149" t="s">
        <v>176</v>
      </c>
      <c r="H320" s="168" t="s">
        <v>1918</v>
      </c>
      <c r="I320" s="149" t="s">
        <v>1919</v>
      </c>
      <c r="J320" s="149">
        <v>0.379</v>
      </c>
      <c r="K320" s="149" t="s">
        <v>1920</v>
      </c>
      <c r="L320" s="149">
        <v>83327</v>
      </c>
      <c r="M320" s="150">
        <v>31</v>
      </c>
      <c r="N320" s="149" t="s">
        <v>154</v>
      </c>
      <c r="O320" s="149" t="s">
        <v>153</v>
      </c>
      <c r="P320" s="150" t="s">
        <v>153</v>
      </c>
      <c r="Q320" s="149" t="s">
        <v>154</v>
      </c>
      <c r="R320" s="149" t="s">
        <v>154</v>
      </c>
      <c r="S320" s="149" t="s">
        <v>153</v>
      </c>
      <c r="T320" s="149" t="s">
        <v>153</v>
      </c>
      <c r="U320" s="151" t="s">
        <v>153</v>
      </c>
      <c r="V320" s="149" t="s">
        <v>153</v>
      </c>
      <c r="W320" s="149" t="s">
        <v>153</v>
      </c>
      <c r="X320" s="152" t="s">
        <v>153</v>
      </c>
      <c r="Y320" s="149" t="s">
        <v>153</v>
      </c>
      <c r="Z320" s="149" t="s">
        <v>153</v>
      </c>
      <c r="AA320" s="150"/>
      <c r="AC320" s="149" t="s">
        <v>202</v>
      </c>
      <c r="AD320" s="149" t="s">
        <v>5</v>
      </c>
      <c r="AE320" s="149" t="s">
        <v>157</v>
      </c>
      <c r="AF320" s="149" t="s">
        <v>157</v>
      </c>
      <c r="AG320" s="149" t="s">
        <v>157</v>
      </c>
      <c r="AH320" s="150" t="s">
        <v>218</v>
      </c>
      <c r="AI320" s="149" t="s">
        <v>219</v>
      </c>
      <c r="AJ320" s="149" t="s">
        <v>150</v>
      </c>
      <c r="AK320" s="170" t="s">
        <v>1921</v>
      </c>
      <c r="AL320" s="149">
        <v>2050</v>
      </c>
      <c r="AN320" s="150"/>
      <c r="AP320" s="149" t="s">
        <v>154</v>
      </c>
      <c r="AQ320" s="149" t="s">
        <v>153</v>
      </c>
      <c r="AR320" s="149" t="s">
        <v>153</v>
      </c>
      <c r="AU320" s="150"/>
      <c r="AV320" s="149" t="s">
        <v>157</v>
      </c>
      <c r="AW320" s="172" t="s">
        <v>190</v>
      </c>
      <c r="AX320" s="149" t="s">
        <v>158</v>
      </c>
      <c r="AY320" s="149" t="s">
        <v>154</v>
      </c>
      <c r="AZ320" s="149" t="s">
        <v>153</v>
      </c>
      <c r="BA320" s="149" t="s">
        <v>153</v>
      </c>
      <c r="BC320" s="150"/>
      <c r="BE320" s="173"/>
      <c r="BF320" s="150"/>
      <c r="BG320" s="283">
        <f t="shared" si="216"/>
        <v>0</v>
      </c>
      <c r="BH320" s="149">
        <f t="shared" si="217"/>
        <v>0</v>
      </c>
      <c r="BI320" s="149">
        <f t="shared" si="225"/>
        <v>0</v>
      </c>
      <c r="BJ320" s="280">
        <f t="shared" si="226"/>
        <v>0</v>
      </c>
      <c r="BK320" s="356">
        <f t="shared" si="218"/>
        <v>0</v>
      </c>
      <c r="BL320" s="149">
        <f t="shared" si="219"/>
        <v>0</v>
      </c>
      <c r="BM320" s="149">
        <f t="shared" si="227"/>
        <v>0</v>
      </c>
      <c r="BN320" s="278">
        <f t="shared" si="228"/>
        <v>0</v>
      </c>
      <c r="BO320" s="149">
        <f t="shared" si="220"/>
        <v>0</v>
      </c>
      <c r="BP320" s="149">
        <f t="shared" si="221"/>
        <v>0</v>
      </c>
      <c r="BQ320" s="149">
        <f t="shared" si="229"/>
        <v>0</v>
      </c>
      <c r="BR320" s="356">
        <f t="shared" si="222"/>
        <v>0</v>
      </c>
      <c r="BS320" s="149">
        <f t="shared" si="223"/>
        <v>0</v>
      </c>
      <c r="BT320" s="149">
        <f t="shared" si="230"/>
        <v>0</v>
      </c>
      <c r="BU320" s="356">
        <f t="shared" si="197"/>
        <v>0</v>
      </c>
      <c r="BV320" s="149">
        <f t="shared" si="198"/>
        <v>0</v>
      </c>
      <c r="BW320" s="113">
        <f t="shared" si="199"/>
        <v>1</v>
      </c>
      <c r="BX320" s="248">
        <f t="shared" si="200"/>
        <v>0</v>
      </c>
      <c r="BY320" s="175">
        <f t="shared" si="201"/>
        <v>1</v>
      </c>
      <c r="BZ320" s="356">
        <f t="shared" si="231"/>
        <v>0</v>
      </c>
      <c r="CA320" s="149">
        <f t="shared" si="232"/>
        <v>0</v>
      </c>
      <c r="CB320" s="149">
        <f t="shared" si="233"/>
        <v>0</v>
      </c>
      <c r="CC320" s="276">
        <f t="shared" si="234"/>
        <v>0</v>
      </c>
      <c r="CD320" s="248">
        <f t="shared" si="235"/>
        <v>0</v>
      </c>
      <c r="CE320" s="274">
        <f t="shared" si="224"/>
        <v>1</v>
      </c>
      <c r="CF320" s="356">
        <f t="shared" si="236"/>
        <v>0</v>
      </c>
      <c r="CG320" s="149">
        <f t="shared" si="237"/>
        <v>0</v>
      </c>
      <c r="CH320" s="150">
        <f t="shared" si="238"/>
        <v>0</v>
      </c>
      <c r="CI320" s="149">
        <f t="shared" si="202"/>
        <v>0</v>
      </c>
      <c r="CJ320" s="149">
        <f t="shared" si="203"/>
        <v>0</v>
      </c>
      <c r="CK320" s="149">
        <f t="shared" si="204"/>
        <v>1</v>
      </c>
      <c r="CL320" s="149">
        <f t="shared" si="205"/>
        <v>1</v>
      </c>
      <c r="CM320" s="149">
        <f t="shared" si="206"/>
        <v>1</v>
      </c>
      <c r="CN320" s="283">
        <f t="shared" si="239"/>
        <v>1</v>
      </c>
      <c r="CO320" s="149">
        <f t="shared" si="240"/>
        <v>0</v>
      </c>
      <c r="CP320" s="149">
        <f t="shared" si="241"/>
        <v>0</v>
      </c>
      <c r="CQ320" s="283" t="str">
        <f t="shared" si="207"/>
        <v/>
      </c>
      <c r="CR320" s="149" t="str">
        <f t="shared" si="208"/>
        <v xml:space="preserve"> </v>
      </c>
      <c r="CS320" s="149">
        <f t="shared" si="209"/>
        <v>0</v>
      </c>
      <c r="CT320" s="149">
        <v>0</v>
      </c>
      <c r="CU320" s="149">
        <v>0</v>
      </c>
      <c r="CV320" s="149">
        <v>1</v>
      </c>
      <c r="CW320" s="149">
        <v>1</v>
      </c>
      <c r="CX320" s="149">
        <v>0</v>
      </c>
      <c r="CY320" s="149">
        <v>0</v>
      </c>
      <c r="CZ320" s="149">
        <v>0</v>
      </c>
      <c r="DA320" s="149">
        <v>0</v>
      </c>
      <c r="DB320" s="149">
        <v>0</v>
      </c>
      <c r="DC320" s="149">
        <v>0</v>
      </c>
      <c r="DD320" s="149">
        <v>0</v>
      </c>
      <c r="DE320" s="149">
        <v>0</v>
      </c>
      <c r="DF320" s="149">
        <v>0</v>
      </c>
      <c r="DG320" s="149">
        <v>0</v>
      </c>
      <c r="DH320" s="149">
        <v>0</v>
      </c>
      <c r="DI320" s="149">
        <v>0</v>
      </c>
      <c r="DJ320" s="149">
        <v>1</v>
      </c>
      <c r="DK320" s="149">
        <v>0</v>
      </c>
      <c r="DL320" s="149">
        <v>1</v>
      </c>
      <c r="DM320" s="149">
        <v>1</v>
      </c>
      <c r="DN320" s="149">
        <v>0</v>
      </c>
      <c r="DO320" s="149">
        <v>1</v>
      </c>
      <c r="DP320" s="149">
        <v>0</v>
      </c>
      <c r="DQ320" s="149" t="s">
        <v>154</v>
      </c>
      <c r="DR320" s="149">
        <v>0</v>
      </c>
      <c r="DS320" s="149" t="s">
        <v>7858</v>
      </c>
      <c r="DT320" s="149" t="s">
        <v>7859</v>
      </c>
      <c r="DU320" s="149" t="s">
        <v>150</v>
      </c>
      <c r="DV320" s="149">
        <v>0</v>
      </c>
      <c r="DW320" s="149" t="str">
        <f t="shared" si="210"/>
        <v>N</v>
      </c>
      <c r="DX320" s="149" t="str">
        <f t="shared" si="211"/>
        <v/>
      </c>
      <c r="DY320" s="149" t="str">
        <f t="shared" si="212"/>
        <v>N</v>
      </c>
      <c r="DZ320" s="149" t="str">
        <f t="shared" si="213"/>
        <v>Y</v>
      </c>
      <c r="EA320" s="149" t="str">
        <f t="shared" si="214"/>
        <v>Yes</v>
      </c>
      <c r="EC320" s="149">
        <f t="shared" si="215"/>
        <v>0</v>
      </c>
    </row>
    <row r="321" spans="1:133" s="149" customFormat="1" ht="16.5" customHeight="1">
      <c r="A321" s="149">
        <v>318</v>
      </c>
      <c r="B321" s="149">
        <v>362</v>
      </c>
      <c r="C321" s="150" t="s">
        <v>1922</v>
      </c>
      <c r="D321" s="149" t="s">
        <v>1046</v>
      </c>
      <c r="E321" s="149" t="s">
        <v>1047</v>
      </c>
      <c r="F321" s="149" t="s">
        <v>145</v>
      </c>
      <c r="G321" s="149" t="s">
        <v>146</v>
      </c>
      <c r="H321" s="168" t="s">
        <v>1923</v>
      </c>
      <c r="I321" s="149" t="s">
        <v>1924</v>
      </c>
      <c r="J321" s="149">
        <v>0.141</v>
      </c>
      <c r="K321" s="149" t="s">
        <v>1925</v>
      </c>
      <c r="L321" s="149">
        <v>117000</v>
      </c>
      <c r="M321" s="150">
        <v>25</v>
      </c>
      <c r="N321" s="149" t="s">
        <v>154</v>
      </c>
      <c r="O321" s="149" t="s">
        <v>153</v>
      </c>
      <c r="P321" s="150" t="s">
        <v>153</v>
      </c>
      <c r="Q321" s="149" t="s">
        <v>154</v>
      </c>
      <c r="R321" s="149" t="s">
        <v>154</v>
      </c>
      <c r="S321" s="149" t="s">
        <v>153</v>
      </c>
      <c r="T321" s="149" t="s">
        <v>153</v>
      </c>
      <c r="U321" s="151" t="s">
        <v>153</v>
      </c>
      <c r="V321" s="149" t="s">
        <v>153</v>
      </c>
      <c r="W321" s="149" t="s">
        <v>153</v>
      </c>
      <c r="X321" s="152" t="s">
        <v>153</v>
      </c>
      <c r="Y321" s="149" t="s">
        <v>153</v>
      </c>
      <c r="Z321" s="149" t="s">
        <v>153</v>
      </c>
      <c r="AA321" s="150"/>
      <c r="AC321" s="149" t="s">
        <v>281</v>
      </c>
      <c r="AD321" s="149" t="s">
        <v>240</v>
      </c>
      <c r="AE321" s="149" t="s">
        <v>157</v>
      </c>
      <c r="AF321" s="149" t="s">
        <v>157</v>
      </c>
      <c r="AG321" s="149" t="s">
        <v>158</v>
      </c>
      <c r="AH321" s="150" t="s">
        <v>159</v>
      </c>
      <c r="AI321" s="149" t="s">
        <v>219</v>
      </c>
      <c r="AJ321" s="149" t="s">
        <v>150</v>
      </c>
      <c r="AK321" s="170" t="s">
        <v>1926</v>
      </c>
      <c r="AL321" s="149">
        <v>2060</v>
      </c>
      <c r="AM321" s="171" t="s">
        <v>1927</v>
      </c>
      <c r="AN321" s="150"/>
      <c r="AP321" s="149" t="s">
        <v>154</v>
      </c>
      <c r="AQ321" s="149" t="s">
        <v>153</v>
      </c>
      <c r="AR321" s="149" t="s">
        <v>153</v>
      </c>
      <c r="AU321" s="150"/>
      <c r="AV321" s="149" t="s">
        <v>168</v>
      </c>
      <c r="AW321" s="172" t="s">
        <v>168</v>
      </c>
      <c r="AX321" s="149" t="s">
        <v>158</v>
      </c>
      <c r="AY321" s="149" t="s">
        <v>150</v>
      </c>
      <c r="AZ321" s="149" t="s">
        <v>1928</v>
      </c>
      <c r="BA321" s="149">
        <v>2034</v>
      </c>
      <c r="BC321" s="150"/>
      <c r="BE321" s="173"/>
      <c r="BF321" s="150"/>
      <c r="BG321" s="283">
        <f t="shared" si="216"/>
        <v>0</v>
      </c>
      <c r="BH321" s="149">
        <f t="shared" si="217"/>
        <v>0</v>
      </c>
      <c r="BI321" s="149">
        <f t="shared" si="225"/>
        <v>0</v>
      </c>
      <c r="BJ321" s="280">
        <f t="shared" si="226"/>
        <v>0</v>
      </c>
      <c r="BK321" s="356">
        <f t="shared" si="218"/>
        <v>0</v>
      </c>
      <c r="BL321" s="149">
        <f t="shared" si="219"/>
        <v>0</v>
      </c>
      <c r="BM321" s="149">
        <f t="shared" si="227"/>
        <v>0</v>
      </c>
      <c r="BN321" s="278">
        <f t="shared" si="228"/>
        <v>0</v>
      </c>
      <c r="BO321" s="149">
        <f t="shared" si="220"/>
        <v>0</v>
      </c>
      <c r="BP321" s="149">
        <f t="shared" si="221"/>
        <v>0</v>
      </c>
      <c r="BQ321" s="149">
        <f t="shared" si="229"/>
        <v>0</v>
      </c>
      <c r="BR321" s="356">
        <f t="shared" si="222"/>
        <v>0</v>
      </c>
      <c r="BS321" s="149">
        <f t="shared" si="223"/>
        <v>0</v>
      </c>
      <c r="BT321" s="149">
        <f t="shared" si="230"/>
        <v>0</v>
      </c>
      <c r="BU321" s="356">
        <f t="shared" si="197"/>
        <v>0</v>
      </c>
      <c r="BV321" s="149">
        <f t="shared" si="198"/>
        <v>0</v>
      </c>
      <c r="BW321" s="113">
        <f t="shared" si="199"/>
        <v>1</v>
      </c>
      <c r="BX321" s="248">
        <f t="shared" si="200"/>
        <v>0</v>
      </c>
      <c r="BY321" s="175">
        <f t="shared" si="201"/>
        <v>1</v>
      </c>
      <c r="BZ321" s="356">
        <f t="shared" si="231"/>
        <v>0</v>
      </c>
      <c r="CA321" s="149">
        <f t="shared" si="232"/>
        <v>0</v>
      </c>
      <c r="CB321" s="149">
        <f t="shared" si="233"/>
        <v>0</v>
      </c>
      <c r="CC321" s="276">
        <f t="shared" si="234"/>
        <v>0</v>
      </c>
      <c r="CD321" s="248">
        <f t="shared" si="235"/>
        <v>0</v>
      </c>
      <c r="CE321" s="274">
        <f t="shared" si="224"/>
        <v>1</v>
      </c>
      <c r="CF321" s="356">
        <f t="shared" si="236"/>
        <v>0</v>
      </c>
      <c r="CG321" s="149">
        <f t="shared" si="237"/>
        <v>0</v>
      </c>
      <c r="CH321" s="150">
        <f t="shared" si="238"/>
        <v>1</v>
      </c>
      <c r="CI321" s="149">
        <f t="shared" si="202"/>
        <v>0</v>
      </c>
      <c r="CJ321" s="149">
        <f t="shared" si="203"/>
        <v>0</v>
      </c>
      <c r="CK321" s="149">
        <f t="shared" si="204"/>
        <v>1</v>
      </c>
      <c r="CL321" s="149">
        <f t="shared" si="205"/>
        <v>1</v>
      </c>
      <c r="CM321" s="149">
        <f t="shared" si="206"/>
        <v>1</v>
      </c>
      <c r="CN321" s="283">
        <f t="shared" si="239"/>
        <v>0</v>
      </c>
      <c r="CO321" s="149">
        <f t="shared" si="240"/>
        <v>0</v>
      </c>
      <c r="CP321" s="149">
        <f t="shared" si="241"/>
        <v>1</v>
      </c>
      <c r="CQ321" s="283" t="str">
        <f t="shared" si="207"/>
        <v/>
      </c>
      <c r="CR321" s="149" t="str">
        <f t="shared" si="208"/>
        <v xml:space="preserve"> </v>
      </c>
      <c r="CS321" s="149">
        <f t="shared" si="209"/>
        <v>0</v>
      </c>
      <c r="CT321" s="149">
        <v>0</v>
      </c>
      <c r="CU321" s="149">
        <v>0</v>
      </c>
      <c r="CV321" s="149">
        <v>0</v>
      </c>
      <c r="CW321" s="149">
        <v>1</v>
      </c>
      <c r="CX321" s="149">
        <v>0</v>
      </c>
      <c r="CY321" s="149">
        <v>0</v>
      </c>
      <c r="CZ321" s="149">
        <v>0</v>
      </c>
      <c r="DA321" s="149">
        <v>0</v>
      </c>
      <c r="DB321" s="149">
        <v>0</v>
      </c>
      <c r="DC321" s="149">
        <v>0</v>
      </c>
      <c r="DD321" s="149">
        <v>0</v>
      </c>
      <c r="DE321" s="149">
        <v>0</v>
      </c>
      <c r="DF321" s="149">
        <v>0</v>
      </c>
      <c r="DG321" s="149">
        <v>0</v>
      </c>
      <c r="DH321" s="149">
        <v>0</v>
      </c>
      <c r="DI321" s="149">
        <v>0</v>
      </c>
      <c r="DJ321" s="149">
        <v>1</v>
      </c>
      <c r="DK321" s="149">
        <v>0</v>
      </c>
      <c r="DL321" s="149">
        <v>0</v>
      </c>
      <c r="DM321" s="149">
        <v>0</v>
      </c>
      <c r="DN321" s="149">
        <v>0</v>
      </c>
      <c r="DO321" s="149">
        <v>1</v>
      </c>
      <c r="DP321" s="149">
        <v>0</v>
      </c>
      <c r="DQ321" s="149" t="s">
        <v>154</v>
      </c>
      <c r="DR321" s="149">
        <v>0</v>
      </c>
      <c r="DS321" s="149" t="s">
        <v>154</v>
      </c>
      <c r="DT321" s="149" t="s">
        <v>160</v>
      </c>
      <c r="DU321" s="149" t="s">
        <v>3005</v>
      </c>
      <c r="DV321" s="149">
        <v>0</v>
      </c>
      <c r="DW321" s="149" t="str">
        <f t="shared" si="210"/>
        <v>N</v>
      </c>
      <c r="DX321" s="149" t="str">
        <f t="shared" si="211"/>
        <v/>
      </c>
      <c r="DY321" s="149" t="str">
        <f t="shared" si="212"/>
        <v>N</v>
      </c>
      <c r="DZ321" s="149" t="str">
        <f t="shared" si="213"/>
        <v>Y</v>
      </c>
      <c r="EA321" s="149" t="str">
        <f t="shared" si="214"/>
        <v>Not Specified</v>
      </c>
      <c r="EC321" s="149">
        <f t="shared" si="215"/>
        <v>0</v>
      </c>
    </row>
    <row r="322" spans="1:133" s="149" customFormat="1" ht="16.5" customHeight="1">
      <c r="A322" s="149">
        <v>319</v>
      </c>
      <c r="B322" s="149">
        <v>206</v>
      </c>
      <c r="C322" s="150" t="s">
        <v>1929</v>
      </c>
      <c r="D322" s="149" t="s">
        <v>1294</v>
      </c>
      <c r="E322" s="149" t="s">
        <v>1294</v>
      </c>
      <c r="F322" s="149" t="s">
        <v>175</v>
      </c>
      <c r="G322" s="149" t="s">
        <v>176</v>
      </c>
      <c r="H322" s="168" t="s">
        <v>1930</v>
      </c>
      <c r="I322" s="149" t="s">
        <v>1931</v>
      </c>
      <c r="J322" s="149">
        <v>-5.003</v>
      </c>
      <c r="K322" s="149" t="s">
        <v>1932</v>
      </c>
      <c r="L322" s="149">
        <v>127638</v>
      </c>
      <c r="M322" s="150">
        <v>10</v>
      </c>
      <c r="N322" s="149" t="s">
        <v>154</v>
      </c>
      <c r="O322" s="149" t="s">
        <v>153</v>
      </c>
      <c r="P322" s="150" t="s">
        <v>153</v>
      </c>
      <c r="Q322" s="149" t="s">
        <v>154</v>
      </c>
      <c r="R322" s="149" t="s">
        <v>154</v>
      </c>
      <c r="S322" s="149" t="s">
        <v>153</v>
      </c>
      <c r="T322" s="149" t="s">
        <v>153</v>
      </c>
      <c r="U322" s="151" t="s">
        <v>153</v>
      </c>
      <c r="V322" s="149" t="s">
        <v>153</v>
      </c>
      <c r="W322" s="149" t="s">
        <v>153</v>
      </c>
      <c r="X322" s="152" t="s">
        <v>153</v>
      </c>
      <c r="Y322" s="149" t="s">
        <v>153</v>
      </c>
      <c r="Z322" s="149" t="s">
        <v>153</v>
      </c>
      <c r="AA322" s="150"/>
      <c r="AC322" s="149" t="s">
        <v>233</v>
      </c>
      <c r="AD322" s="149" t="s">
        <v>234</v>
      </c>
      <c r="AE322" s="149" t="s">
        <v>337</v>
      </c>
      <c r="AF322" s="149" t="s">
        <v>337</v>
      </c>
      <c r="AH322" s="150" t="s">
        <v>159</v>
      </c>
      <c r="AI322" s="149" t="s">
        <v>180</v>
      </c>
      <c r="AJ322" s="149" t="s">
        <v>154</v>
      </c>
      <c r="AK322" s="170" t="s">
        <v>338</v>
      </c>
      <c r="AL322" s="149">
        <v>2060</v>
      </c>
      <c r="AM322" s="171" t="s">
        <v>1933</v>
      </c>
      <c r="AN322" s="150"/>
      <c r="AP322" s="149" t="s">
        <v>154</v>
      </c>
      <c r="AQ322" s="149" t="s">
        <v>153</v>
      </c>
      <c r="AR322" s="149" t="s">
        <v>153</v>
      </c>
      <c r="AU322" s="150"/>
      <c r="AV322" s="149" t="s">
        <v>168</v>
      </c>
      <c r="AW322" s="172" t="s">
        <v>168</v>
      </c>
      <c r="AX322" s="149" t="s">
        <v>158</v>
      </c>
      <c r="AY322" s="149" t="s">
        <v>154</v>
      </c>
      <c r="AZ322" s="149" t="s">
        <v>153</v>
      </c>
      <c r="BA322" s="149" t="s">
        <v>153</v>
      </c>
      <c r="BC322" s="150"/>
      <c r="BE322" s="173"/>
      <c r="BF322" s="150"/>
      <c r="BG322" s="283">
        <f t="shared" si="216"/>
        <v>0</v>
      </c>
      <c r="BH322" s="149">
        <f t="shared" si="217"/>
        <v>0</v>
      </c>
      <c r="BI322" s="149">
        <f t="shared" si="225"/>
        <v>0</v>
      </c>
      <c r="BJ322" s="280">
        <f t="shared" si="226"/>
        <v>0</v>
      </c>
      <c r="BK322" s="356">
        <f t="shared" si="218"/>
        <v>0</v>
      </c>
      <c r="BL322" s="149">
        <f t="shared" si="219"/>
        <v>0</v>
      </c>
      <c r="BM322" s="149">
        <f t="shared" si="227"/>
        <v>0</v>
      </c>
      <c r="BN322" s="278">
        <f t="shared" si="228"/>
        <v>0</v>
      </c>
      <c r="BO322" s="149">
        <f t="shared" si="220"/>
        <v>0</v>
      </c>
      <c r="BP322" s="149">
        <f t="shared" si="221"/>
        <v>0</v>
      </c>
      <c r="BQ322" s="149">
        <f t="shared" si="229"/>
        <v>0</v>
      </c>
      <c r="BR322" s="356">
        <f t="shared" si="222"/>
        <v>0</v>
      </c>
      <c r="BS322" s="149">
        <f t="shared" si="223"/>
        <v>0</v>
      </c>
      <c r="BT322" s="149">
        <f t="shared" si="230"/>
        <v>0</v>
      </c>
      <c r="BU322" s="356">
        <f t="shared" si="197"/>
        <v>0</v>
      </c>
      <c r="BV322" s="149">
        <f t="shared" si="198"/>
        <v>0</v>
      </c>
      <c r="BW322" s="113">
        <f t="shared" si="199"/>
        <v>0</v>
      </c>
      <c r="BX322" s="248">
        <f t="shared" si="200"/>
        <v>1</v>
      </c>
      <c r="BY322" s="175">
        <f t="shared" si="201"/>
        <v>0</v>
      </c>
      <c r="BZ322" s="356">
        <f t="shared" si="231"/>
        <v>0</v>
      </c>
      <c r="CA322" s="149">
        <f t="shared" si="232"/>
        <v>0</v>
      </c>
      <c r="CB322" s="149">
        <f t="shared" si="233"/>
        <v>0</v>
      </c>
      <c r="CC322" s="276">
        <f t="shared" si="234"/>
        <v>0</v>
      </c>
      <c r="CD322" s="248">
        <f t="shared" si="235"/>
        <v>1</v>
      </c>
      <c r="CE322" s="274">
        <f t="shared" si="224"/>
        <v>0</v>
      </c>
      <c r="CF322" s="356">
        <f t="shared" si="236"/>
        <v>0</v>
      </c>
      <c r="CG322" s="149">
        <f t="shared" si="237"/>
        <v>0</v>
      </c>
      <c r="CH322" s="150">
        <f t="shared" si="238"/>
        <v>0</v>
      </c>
      <c r="CI322" s="149">
        <f t="shared" si="202"/>
        <v>0</v>
      </c>
      <c r="CJ322" s="149">
        <f t="shared" si="203"/>
        <v>0</v>
      </c>
      <c r="CK322" s="149">
        <f t="shared" si="204"/>
        <v>0</v>
      </c>
      <c r="CL322" s="149">
        <f t="shared" si="205"/>
        <v>0</v>
      </c>
      <c r="CM322" s="149">
        <f t="shared" si="206"/>
        <v>0</v>
      </c>
      <c r="CN322" s="283">
        <f t="shared" si="239"/>
        <v>0</v>
      </c>
      <c r="CO322" s="149">
        <f t="shared" si="240"/>
        <v>0</v>
      </c>
      <c r="CP322" s="149">
        <f t="shared" si="241"/>
        <v>1</v>
      </c>
      <c r="CQ322" s="283" t="str">
        <f t="shared" si="207"/>
        <v/>
      </c>
      <c r="CR322" s="149" t="str">
        <f t="shared" si="208"/>
        <v xml:space="preserve"> </v>
      </c>
      <c r="CS322" s="149">
        <f t="shared" si="209"/>
        <v>0</v>
      </c>
      <c r="CT322" s="149">
        <v>0</v>
      </c>
      <c r="CU322" s="149">
        <v>0</v>
      </c>
      <c r="CV322" s="149">
        <v>0</v>
      </c>
      <c r="CW322" s="149">
        <v>0</v>
      </c>
      <c r="CX322" s="149">
        <v>0</v>
      </c>
      <c r="CY322" s="149">
        <v>0</v>
      </c>
      <c r="CZ322" s="149">
        <v>0</v>
      </c>
      <c r="DA322" s="149">
        <v>0</v>
      </c>
      <c r="DB322" s="149">
        <v>0</v>
      </c>
      <c r="DC322" s="149">
        <v>0</v>
      </c>
      <c r="DD322" s="149">
        <v>0</v>
      </c>
      <c r="DE322" s="149">
        <v>0</v>
      </c>
      <c r="DF322" s="149">
        <v>0</v>
      </c>
      <c r="DG322" s="149">
        <v>0</v>
      </c>
      <c r="DH322" s="149">
        <v>0</v>
      </c>
      <c r="DI322" s="149">
        <v>0</v>
      </c>
      <c r="DJ322" s="149">
        <v>0</v>
      </c>
      <c r="DK322" s="149">
        <v>0</v>
      </c>
      <c r="DL322" s="149">
        <v>0</v>
      </c>
      <c r="DM322" s="149">
        <v>0</v>
      </c>
      <c r="DN322" s="149">
        <v>0</v>
      </c>
      <c r="DO322" s="149">
        <v>0</v>
      </c>
      <c r="DP322" s="149">
        <v>0</v>
      </c>
      <c r="DQ322" s="149" t="s">
        <v>154</v>
      </c>
      <c r="DR322" s="149">
        <v>0</v>
      </c>
      <c r="DS322" s="149" t="s">
        <v>154</v>
      </c>
      <c r="DT322" s="149" t="s">
        <v>180</v>
      </c>
      <c r="DU322" s="149" t="s">
        <v>3005</v>
      </c>
      <c r="DV322" s="149">
        <v>0</v>
      </c>
      <c r="DW322" s="149" t="str">
        <f t="shared" si="210"/>
        <v>N</v>
      </c>
      <c r="DX322" s="149" t="str">
        <f t="shared" si="211"/>
        <v/>
      </c>
      <c r="DY322" s="149" t="str">
        <f t="shared" si="212"/>
        <v>N</v>
      </c>
      <c r="DZ322" s="149" t="str">
        <f t="shared" si="213"/>
        <v>N</v>
      </c>
      <c r="EA322" s="149" t="str">
        <f t="shared" si="214"/>
        <v>Not Specified</v>
      </c>
      <c r="EC322" s="149">
        <f t="shared" si="215"/>
        <v>0</v>
      </c>
    </row>
    <row r="323" spans="1:133" s="149" customFormat="1" ht="16.5" customHeight="1">
      <c r="A323" s="149">
        <v>320</v>
      </c>
      <c r="B323" s="149">
        <v>325</v>
      </c>
      <c r="C323" s="150" t="s">
        <v>1934</v>
      </c>
      <c r="D323" s="149" t="s">
        <v>516</v>
      </c>
      <c r="E323" s="149" t="s">
        <v>517</v>
      </c>
      <c r="F323" s="149" t="s">
        <v>264</v>
      </c>
      <c r="G323" s="149" t="s">
        <v>176</v>
      </c>
      <c r="H323" s="168" t="s">
        <v>1935</v>
      </c>
      <c r="I323" s="149" t="s">
        <v>1936</v>
      </c>
      <c r="J323" s="149">
        <v>0</v>
      </c>
      <c r="K323" s="149" t="s">
        <v>1937</v>
      </c>
      <c r="L323" s="149">
        <v>67229</v>
      </c>
      <c r="M323" s="150">
        <v>18</v>
      </c>
      <c r="N323" s="149" t="s">
        <v>150</v>
      </c>
      <c r="O323" s="149">
        <v>2024</v>
      </c>
      <c r="P323" s="150">
        <v>2040</v>
      </c>
      <c r="Q323" s="149" t="s">
        <v>150</v>
      </c>
      <c r="R323" s="149" t="s">
        <v>150</v>
      </c>
      <c r="S323" s="149" t="s">
        <v>151</v>
      </c>
      <c r="T323" s="149" t="s">
        <v>152</v>
      </c>
      <c r="U323" s="151">
        <v>2030</v>
      </c>
      <c r="V323" s="149" t="s">
        <v>151</v>
      </c>
      <c r="W323" s="149" t="s">
        <v>152</v>
      </c>
      <c r="X323" s="152">
        <v>2050</v>
      </c>
      <c r="Y323" s="149" t="s">
        <v>150</v>
      </c>
      <c r="Z323" s="149" t="s">
        <v>151</v>
      </c>
      <c r="AA323" s="150">
        <v>2050</v>
      </c>
      <c r="AC323" s="149" t="s">
        <v>167</v>
      </c>
      <c r="AD323" s="149" t="s">
        <v>6</v>
      </c>
      <c r="AE323" s="149" t="s">
        <v>157</v>
      </c>
      <c r="AF323" s="149" t="s">
        <v>157</v>
      </c>
      <c r="AG323" s="149" t="s">
        <v>157</v>
      </c>
      <c r="AH323" s="150" t="s">
        <v>218</v>
      </c>
      <c r="AJ323" s="149" t="s">
        <v>154</v>
      </c>
      <c r="AK323" s="170" t="s">
        <v>153</v>
      </c>
      <c r="AN323" s="150"/>
      <c r="AO323" s="149" t="s">
        <v>219</v>
      </c>
      <c r="AP323" s="149" t="s">
        <v>150</v>
      </c>
      <c r="AQ323" s="149" t="s">
        <v>218</v>
      </c>
      <c r="AR323" s="149" t="s">
        <v>1938</v>
      </c>
      <c r="AS323" s="149">
        <v>2050</v>
      </c>
      <c r="AU323" s="150"/>
      <c r="AV323" s="149" t="s">
        <v>157</v>
      </c>
      <c r="AW323" s="172" t="s">
        <v>158</v>
      </c>
      <c r="AX323" s="149" t="s">
        <v>158</v>
      </c>
      <c r="AY323" s="149" t="s">
        <v>154</v>
      </c>
      <c r="AZ323" s="149" t="s">
        <v>153</v>
      </c>
      <c r="BA323" s="149" t="s">
        <v>153</v>
      </c>
      <c r="BC323" s="150"/>
      <c r="BE323" s="173"/>
      <c r="BF323" s="150"/>
      <c r="BG323" s="283">
        <f t="shared" si="216"/>
        <v>0</v>
      </c>
      <c r="BH323" s="149">
        <f t="shared" si="217"/>
        <v>0</v>
      </c>
      <c r="BI323" s="149">
        <f t="shared" si="225"/>
        <v>1</v>
      </c>
      <c r="BJ323" s="280">
        <f t="shared" si="226"/>
        <v>1</v>
      </c>
      <c r="BK323" s="356">
        <f t="shared" si="218"/>
        <v>0</v>
      </c>
      <c r="BL323" s="149">
        <f t="shared" si="219"/>
        <v>1</v>
      </c>
      <c r="BM323" s="149">
        <f t="shared" si="227"/>
        <v>0</v>
      </c>
      <c r="BN323" s="278">
        <f t="shared" si="228"/>
        <v>1</v>
      </c>
      <c r="BO323" s="149">
        <f t="shared" si="220"/>
        <v>0</v>
      </c>
      <c r="BP323" s="149">
        <f t="shared" si="221"/>
        <v>0</v>
      </c>
      <c r="BQ323" s="149">
        <f t="shared" si="229"/>
        <v>1</v>
      </c>
      <c r="BR323" s="356">
        <f t="shared" si="222"/>
        <v>0</v>
      </c>
      <c r="BS323" s="149">
        <f t="shared" si="223"/>
        <v>0</v>
      </c>
      <c r="BT323" s="149">
        <f t="shared" si="230"/>
        <v>1</v>
      </c>
      <c r="BU323" s="356">
        <f t="shared" si="197"/>
        <v>0</v>
      </c>
      <c r="BV323" s="149">
        <f t="shared" si="198"/>
        <v>0</v>
      </c>
      <c r="BW323" s="113">
        <f t="shared" si="199"/>
        <v>0</v>
      </c>
      <c r="BX323" s="248">
        <f t="shared" si="200"/>
        <v>0</v>
      </c>
      <c r="BY323" s="175">
        <f t="shared" si="201"/>
        <v>0</v>
      </c>
      <c r="BZ323" s="356">
        <f t="shared" si="231"/>
        <v>0</v>
      </c>
      <c r="CA323" s="149">
        <f t="shared" si="232"/>
        <v>0</v>
      </c>
      <c r="CB323" s="149">
        <f t="shared" si="233"/>
        <v>1</v>
      </c>
      <c r="CC323" s="276">
        <f t="shared" si="234"/>
        <v>1</v>
      </c>
      <c r="CD323" s="248">
        <f t="shared" si="235"/>
        <v>1</v>
      </c>
      <c r="CE323" s="274">
        <f t="shared" si="224"/>
        <v>1</v>
      </c>
      <c r="CF323" s="356">
        <f t="shared" si="236"/>
        <v>0</v>
      </c>
      <c r="CG323" s="149">
        <f t="shared" si="237"/>
        <v>0</v>
      </c>
      <c r="CH323" s="150">
        <f t="shared" si="238"/>
        <v>0</v>
      </c>
      <c r="CI323" s="149">
        <f t="shared" si="202"/>
        <v>0</v>
      </c>
      <c r="CJ323" s="149">
        <f t="shared" si="203"/>
        <v>1</v>
      </c>
      <c r="CK323" s="149">
        <f t="shared" si="204"/>
        <v>2</v>
      </c>
      <c r="CL323" s="149">
        <f t="shared" si="205"/>
        <v>3</v>
      </c>
      <c r="CM323" s="149">
        <f t="shared" si="206"/>
        <v>1</v>
      </c>
      <c r="CN323" s="283">
        <f t="shared" si="239"/>
        <v>1</v>
      </c>
      <c r="CO323" s="149">
        <f t="shared" si="240"/>
        <v>0</v>
      </c>
      <c r="CP323" s="149">
        <f t="shared" si="241"/>
        <v>0</v>
      </c>
      <c r="CQ323" s="283">
        <f t="shared" si="207"/>
        <v>1</v>
      </c>
      <c r="CR323" s="149" t="str">
        <f t="shared" si="208"/>
        <v>2050 2050</v>
      </c>
      <c r="CS323" s="149">
        <f t="shared" si="209"/>
        <v>2050</v>
      </c>
      <c r="CT323" s="149">
        <v>0</v>
      </c>
      <c r="CU323" s="149">
        <v>1</v>
      </c>
      <c r="CV323" s="149">
        <v>0</v>
      </c>
      <c r="CW323" s="149">
        <v>1</v>
      </c>
      <c r="CX323" s="149">
        <v>0</v>
      </c>
      <c r="CY323" s="149">
        <v>0</v>
      </c>
      <c r="CZ323" s="149">
        <v>1</v>
      </c>
      <c r="DA323" s="149">
        <v>1</v>
      </c>
      <c r="DB323" s="149">
        <v>0</v>
      </c>
      <c r="DC323" s="149">
        <v>1</v>
      </c>
      <c r="DD323" s="149">
        <v>0</v>
      </c>
      <c r="DE323" s="149">
        <v>1</v>
      </c>
      <c r="DF323" s="149">
        <v>0</v>
      </c>
      <c r="DG323" s="149">
        <v>0</v>
      </c>
      <c r="DH323" s="149">
        <v>1</v>
      </c>
      <c r="DI323" s="149">
        <v>1</v>
      </c>
      <c r="DJ323" s="149">
        <v>1</v>
      </c>
      <c r="DK323" s="149">
        <v>1</v>
      </c>
      <c r="DL323" s="149">
        <v>1</v>
      </c>
      <c r="DM323" s="149">
        <v>1</v>
      </c>
      <c r="DN323" s="149">
        <v>0</v>
      </c>
      <c r="DO323" s="149">
        <v>1</v>
      </c>
      <c r="DP323" s="149">
        <v>0</v>
      </c>
      <c r="DQ323" s="149" t="s">
        <v>150</v>
      </c>
      <c r="DR323" s="149" t="s">
        <v>157</v>
      </c>
      <c r="DS323" s="149" t="s">
        <v>7859</v>
      </c>
      <c r="DT323" s="149" t="s">
        <v>160</v>
      </c>
      <c r="DU323" s="149" t="s">
        <v>150</v>
      </c>
      <c r="DV323" s="149" t="s">
        <v>3005</v>
      </c>
      <c r="DW323" s="149" t="str">
        <f t="shared" si="210"/>
        <v>Y</v>
      </c>
      <c r="DX323" s="149" t="str">
        <f t="shared" si="211"/>
        <v>Targets set</v>
      </c>
      <c r="DY323" s="149" t="str">
        <f t="shared" si="212"/>
        <v>Y</v>
      </c>
      <c r="DZ323" s="149" t="str">
        <f t="shared" si="213"/>
        <v>N</v>
      </c>
      <c r="EA323" s="149" t="str">
        <f t="shared" si="214"/>
        <v>Yes</v>
      </c>
      <c r="EC323" s="149">
        <f t="shared" si="215"/>
        <v>2050</v>
      </c>
    </row>
    <row r="324" spans="1:133" s="149" customFormat="1" ht="16.5" customHeight="1">
      <c r="A324" s="149">
        <v>321</v>
      </c>
      <c r="B324" s="149">
        <v>328</v>
      </c>
      <c r="C324" s="150" t="s">
        <v>1939</v>
      </c>
      <c r="D324" s="149" t="s">
        <v>516</v>
      </c>
      <c r="E324" s="149" t="s">
        <v>517</v>
      </c>
      <c r="F324" s="149" t="s">
        <v>869</v>
      </c>
      <c r="G324" s="149" t="s">
        <v>9</v>
      </c>
      <c r="H324" s="168" t="s">
        <v>1940</v>
      </c>
      <c r="I324" s="149" t="s">
        <v>1941</v>
      </c>
      <c r="J324" s="149">
        <v>-0.709</v>
      </c>
      <c r="K324" s="149" t="s">
        <v>1942</v>
      </c>
      <c r="L324" s="149">
        <v>178468</v>
      </c>
      <c r="M324" s="150">
        <v>19</v>
      </c>
      <c r="N324" s="149" t="s">
        <v>154</v>
      </c>
      <c r="O324" s="149" t="s">
        <v>153</v>
      </c>
      <c r="P324" s="150" t="s">
        <v>153</v>
      </c>
      <c r="Q324" s="149" t="s">
        <v>154</v>
      </c>
      <c r="R324" s="149" t="s">
        <v>154</v>
      </c>
      <c r="S324" s="149" t="s">
        <v>153</v>
      </c>
      <c r="T324" s="149" t="s">
        <v>153</v>
      </c>
      <c r="U324" s="151"/>
      <c r="V324" s="149" t="s">
        <v>153</v>
      </c>
      <c r="W324" s="149" t="s">
        <v>153</v>
      </c>
      <c r="X324" s="152" t="s">
        <v>153</v>
      </c>
      <c r="Y324" s="149" t="s">
        <v>153</v>
      </c>
      <c r="Z324" s="149" t="s">
        <v>155</v>
      </c>
      <c r="AA324" s="150"/>
      <c r="AC324" s="149" t="s">
        <v>153</v>
      </c>
      <c r="AD324" s="149" t="s">
        <v>153</v>
      </c>
      <c r="AE324" s="149" t="s">
        <v>153</v>
      </c>
      <c r="AF324" s="149" t="s">
        <v>153</v>
      </c>
      <c r="AG324" s="149" t="s">
        <v>153</v>
      </c>
      <c r="AH324" s="150" t="s">
        <v>153</v>
      </c>
      <c r="AJ324" s="149" t="s">
        <v>154</v>
      </c>
      <c r="AK324" s="170" t="s">
        <v>153</v>
      </c>
      <c r="AN324" s="150"/>
      <c r="AO324" s="149" t="s">
        <v>160</v>
      </c>
      <c r="AP324" s="149" t="s">
        <v>150</v>
      </c>
      <c r="AQ324" s="149" t="s">
        <v>153</v>
      </c>
      <c r="AR324" s="149" t="s">
        <v>153</v>
      </c>
      <c r="AS324" s="149">
        <v>2050</v>
      </c>
      <c r="AT324" s="171" t="s">
        <v>1943</v>
      </c>
      <c r="AU324" s="149" t="s">
        <v>1944</v>
      </c>
      <c r="AV324" s="149" t="s">
        <v>168</v>
      </c>
      <c r="AW324" s="172" t="s">
        <v>153</v>
      </c>
      <c r="AX324" s="149" t="s">
        <v>153</v>
      </c>
      <c r="AY324" s="149" t="s">
        <v>154</v>
      </c>
      <c r="AZ324" s="149" t="s">
        <v>153</v>
      </c>
      <c r="BA324" s="149" t="s">
        <v>153</v>
      </c>
      <c r="BC324" s="150"/>
      <c r="BE324" s="173"/>
      <c r="BF324" s="150"/>
      <c r="BG324" s="283">
        <f t="shared" si="216"/>
        <v>0</v>
      </c>
      <c r="BH324" s="149">
        <f t="shared" si="217"/>
        <v>0</v>
      </c>
      <c r="BI324" s="149">
        <f t="shared" si="225"/>
        <v>0</v>
      </c>
      <c r="BJ324" s="280">
        <f t="shared" si="226"/>
        <v>0</v>
      </c>
      <c r="BK324" s="356">
        <f t="shared" si="218"/>
        <v>0</v>
      </c>
      <c r="BL324" s="149">
        <f t="shared" si="219"/>
        <v>0</v>
      </c>
      <c r="BM324" s="149">
        <f t="shared" si="227"/>
        <v>0</v>
      </c>
      <c r="BN324" s="278">
        <f t="shared" si="228"/>
        <v>0</v>
      </c>
      <c r="BO324" s="149">
        <f t="shared" si="220"/>
        <v>0</v>
      </c>
      <c r="BP324" s="149">
        <f t="shared" si="221"/>
        <v>0</v>
      </c>
      <c r="BQ324" s="149">
        <f t="shared" si="229"/>
        <v>0</v>
      </c>
      <c r="BR324" s="356">
        <f t="shared" si="222"/>
        <v>0</v>
      </c>
      <c r="BS324" s="149">
        <f t="shared" si="223"/>
        <v>0</v>
      </c>
      <c r="BT324" s="149">
        <f t="shared" si="230"/>
        <v>1</v>
      </c>
      <c r="BU324" s="356">
        <f t="shared" si="242" ref="BU324:BU387">IF(AND(AL324&lt;=2025,CC324=0,AJ324="Y"),1,0)</f>
        <v>0</v>
      </c>
      <c r="BV324" s="149">
        <f t="shared" si="243" ref="BV324:BV387">IF(AND(AL324&gt;=2026,AL324&lt;=2030,AJ324="Y",CC324=0),1,0)</f>
        <v>0</v>
      </c>
      <c r="BW324" s="113">
        <f t="shared" si="244" ref="BW324:BW387">IF(AND(AL324&gt;=2031,CC324=0,AJ324="Y"),1,0)</f>
        <v>0</v>
      </c>
      <c r="BX324" s="248">
        <f t="shared" si="245" ref="BX324:BX387">IF(AI324="G",1,0)</f>
        <v>0</v>
      </c>
      <c r="BY324" s="175">
        <f t="shared" si="246" ref="BY324:BY387">IF(AND(CC324=0,AJ324="Y"),1,0)</f>
        <v>0</v>
      </c>
      <c r="BZ324" s="356">
        <f t="shared" si="231"/>
        <v>0</v>
      </c>
      <c r="CA324" s="149">
        <f t="shared" si="232"/>
        <v>0</v>
      </c>
      <c r="CB324" s="149">
        <f t="shared" si="233"/>
        <v>1</v>
      </c>
      <c r="CC324" s="276">
        <f t="shared" si="234"/>
        <v>1</v>
      </c>
      <c r="CD324" s="248">
        <f t="shared" si="235"/>
        <v>1</v>
      </c>
      <c r="CE324" s="274">
        <f t="shared" si="224"/>
        <v>1</v>
      </c>
      <c r="CF324" s="356">
        <f t="shared" si="236"/>
        <v>0</v>
      </c>
      <c r="CG324" s="149">
        <f t="shared" si="237"/>
        <v>0</v>
      </c>
      <c r="CH324" s="150">
        <f t="shared" si="238"/>
        <v>0</v>
      </c>
      <c r="CI324" s="149">
        <f t="shared" si="247" ref="CI324:CI387">SUM(BZ324,BU324,BK324,BG324)</f>
        <v>0</v>
      </c>
      <c r="CJ324" s="149">
        <f t="shared" si="248" ref="CJ324:CJ387">SUM(CA324,BV324,BL324,BH324)</f>
        <v>0</v>
      </c>
      <c r="CK324" s="149">
        <f t="shared" si="249" ref="CK324:CK387">SUM(CB324,BW324,BM324,BI324)</f>
        <v>1</v>
      </c>
      <c r="CL324" s="149">
        <f t="shared" si="250" ref="CL324:CL387">CC324+BY324+BN324+BJ324</f>
        <v>1</v>
      </c>
      <c r="CM324" s="149">
        <f t="shared" si="251" ref="CM324:CM387">MAX(CE324,BN324,BJ324)</f>
        <v>1</v>
      </c>
      <c r="CN324" s="283">
        <f t="shared" si="239"/>
        <v>0</v>
      </c>
      <c r="CO324" s="149">
        <f t="shared" si="240"/>
        <v>0</v>
      </c>
      <c r="CP324" s="149">
        <f t="shared" si="241"/>
        <v>1</v>
      </c>
      <c r="CQ324" s="283" t="str">
        <f t="shared" si="252" ref="CQ324:CQ387">IF(OR(AND(U324&gt;=2026,U324&lt;=2030),AND(X324&gt;=2026,X324&lt;=2030)),1,"")</f>
        <v/>
      </c>
      <c r="CR324" s="149" t="str">
        <f t="shared" si="253" ref="CR324:CR387">AA324&amp;" "&amp;AS324</f>
        <v xml:space="preserve"> 2050</v>
      </c>
      <c r="CS324" s="149">
        <f t="shared" si="254" ref="CS324:CS387">MAX(AA324,AS324)</f>
        <v>2050</v>
      </c>
      <c r="CT324" s="149">
        <v>0</v>
      </c>
      <c r="CU324" s="149">
        <v>0</v>
      </c>
      <c r="CV324" s="149">
        <v>0</v>
      </c>
      <c r="CW324" s="149">
        <v>0</v>
      </c>
      <c r="CX324" s="149">
        <v>0</v>
      </c>
      <c r="CY324" s="149">
        <v>0</v>
      </c>
      <c r="CZ324" s="149">
        <v>0</v>
      </c>
      <c r="DA324" s="149">
        <v>0</v>
      </c>
      <c r="DB324" s="149">
        <v>0</v>
      </c>
      <c r="DC324" s="149">
        <v>1</v>
      </c>
      <c r="DD324" s="149">
        <v>0</v>
      </c>
      <c r="DE324" s="149">
        <v>1</v>
      </c>
      <c r="DF324" s="149">
        <v>0</v>
      </c>
      <c r="DG324" s="149">
        <v>0</v>
      </c>
      <c r="DH324" s="149">
        <v>0</v>
      </c>
      <c r="DI324" s="149">
        <v>0</v>
      </c>
      <c r="DJ324" s="149">
        <v>0</v>
      </c>
      <c r="DK324" s="149">
        <v>0</v>
      </c>
      <c r="DL324" s="149">
        <v>0</v>
      </c>
      <c r="DM324" s="149">
        <v>0</v>
      </c>
      <c r="DN324" s="149">
        <v>0</v>
      </c>
      <c r="DO324" s="149">
        <v>1</v>
      </c>
      <c r="DP324" s="149">
        <v>0</v>
      </c>
      <c r="DQ324" s="149" t="s">
        <v>150</v>
      </c>
      <c r="DR324" s="149" t="s">
        <v>158</v>
      </c>
      <c r="DS324" s="149" t="s">
        <v>154</v>
      </c>
      <c r="DT324" s="149" t="s">
        <v>154</v>
      </c>
      <c r="DU324" s="149">
        <v>0</v>
      </c>
      <c r="DV324" s="149">
        <v>0</v>
      </c>
      <c r="DW324" s="149" t="str">
        <f t="shared" si="255" ref="DW324:DW387">Q324</f>
        <v>N</v>
      </c>
      <c r="DX324" s="149" t="str">
        <f t="shared" si="256" ref="DX324:DX387">Z324</f>
        <v>Commitment removed</v>
      </c>
      <c r="DY324" s="149" t="str">
        <f t="shared" si="257" ref="DY324:DY387">AP324</f>
        <v>Y</v>
      </c>
      <c r="DZ324" s="149" t="str">
        <f t="shared" si="258" ref="DZ324:DZ387">AJ324</f>
        <v>N</v>
      </c>
      <c r="EA324" s="149" t="str">
        <f t="shared" si="259" ref="EA324:EA387">AV324</f>
        <v>Not Specified</v>
      </c>
      <c r="EC324" s="149">
        <f t="shared" si="260" ref="EC324:EC387">MAX(AS324,AA324)</f>
        <v>2050</v>
      </c>
    </row>
    <row r="325" spans="1:133" s="149" customFormat="1" ht="16.5" customHeight="1">
      <c r="A325" s="149">
        <v>322</v>
      </c>
      <c r="B325" s="149">
        <v>367</v>
      </c>
      <c r="C325" s="150" t="s">
        <v>1945</v>
      </c>
      <c r="D325" s="149" t="s">
        <v>333</v>
      </c>
      <c r="E325" s="149" t="s">
        <v>229</v>
      </c>
      <c r="F325" s="149" t="s">
        <v>756</v>
      </c>
      <c r="G325" s="149" t="s">
        <v>146</v>
      </c>
      <c r="H325" s="168" t="s">
        <v>1946</v>
      </c>
      <c r="I325" s="149" t="s">
        <v>1947</v>
      </c>
      <c r="J325" s="149">
        <v>0.412</v>
      </c>
      <c r="K325" s="149" t="s">
        <v>1948</v>
      </c>
      <c r="L325" s="149">
        <v>48525</v>
      </c>
      <c r="M325" s="150">
        <v>16</v>
      </c>
      <c r="N325" s="149" t="s">
        <v>154</v>
      </c>
      <c r="O325" s="149" t="s">
        <v>153</v>
      </c>
      <c r="P325" s="150" t="s">
        <v>153</v>
      </c>
      <c r="Q325" s="149" t="s">
        <v>154</v>
      </c>
      <c r="R325" s="149" t="s">
        <v>154</v>
      </c>
      <c r="S325" s="149" t="s">
        <v>153</v>
      </c>
      <c r="T325" s="149" t="s">
        <v>153</v>
      </c>
      <c r="U325" s="151" t="s">
        <v>153</v>
      </c>
      <c r="V325" s="149" t="s">
        <v>153</v>
      </c>
      <c r="W325" s="149" t="s">
        <v>153</v>
      </c>
      <c r="X325" s="152" t="s">
        <v>153</v>
      </c>
      <c r="Y325" s="149" t="s">
        <v>153</v>
      </c>
      <c r="Z325" s="149" t="s">
        <v>153</v>
      </c>
      <c r="AA325" s="150"/>
      <c r="AC325" s="149" t="s">
        <v>167</v>
      </c>
      <c r="AD325" s="149" t="s">
        <v>6</v>
      </c>
      <c r="AE325" s="149" t="s">
        <v>157</v>
      </c>
      <c r="AF325" s="149" t="s">
        <v>157</v>
      </c>
      <c r="AG325" s="149" t="s">
        <v>169</v>
      </c>
      <c r="AH325" s="150" t="s">
        <v>159</v>
      </c>
      <c r="AJ325" s="149" t="s">
        <v>154</v>
      </c>
      <c r="AK325" s="170" t="s">
        <v>153</v>
      </c>
      <c r="AN325" s="150"/>
      <c r="AO325" s="149" t="s">
        <v>160</v>
      </c>
      <c r="AP325" s="149" t="s">
        <v>150</v>
      </c>
      <c r="AQ325" s="149" t="s">
        <v>159</v>
      </c>
      <c r="AR325" s="149" t="s">
        <v>1949</v>
      </c>
      <c r="AS325" s="149">
        <v>2050</v>
      </c>
      <c r="AU325" s="150"/>
      <c r="AV325" s="149" t="s">
        <v>157</v>
      </c>
      <c r="AW325" s="172" t="s">
        <v>168</v>
      </c>
      <c r="AX325" s="149" t="s">
        <v>158</v>
      </c>
      <c r="AY325" s="149" t="s">
        <v>154</v>
      </c>
      <c r="AZ325" s="149" t="s">
        <v>153</v>
      </c>
      <c r="BA325" s="149" t="s">
        <v>153</v>
      </c>
      <c r="BC325" s="150"/>
      <c r="BE325" s="173"/>
      <c r="BF325" s="150"/>
      <c r="BG325" s="283">
        <f t="shared" si="261" ref="BG325:BG388">IF(AND($N325="Y",$P325&lt;=2025),1,0)</f>
        <v>0</v>
      </c>
      <c r="BH325" s="149">
        <f t="shared" si="262" ref="BH325:BH388">IF(AND($N325="Y",AND($P325&gt;2025,$P325&lt;=2030)),1,0)</f>
        <v>0</v>
      </c>
      <c r="BI325" s="149">
        <f t="shared" si="225"/>
        <v>0</v>
      </c>
      <c r="BJ325" s="280">
        <f t="shared" si="226"/>
        <v>0</v>
      </c>
      <c r="BK325" s="356">
        <f t="shared" si="263" ref="BK325:BK388">IF(AND($R325="Y",$U325&lt;=2025),1,0)</f>
        <v>0</v>
      </c>
      <c r="BL325" s="149">
        <f t="shared" si="264" ref="BL325:BL388">IF(AND($R325="Y",AND($U325&gt;2025,$U325&lt;=2030)),1,0)</f>
        <v>0</v>
      </c>
      <c r="BM325" s="149">
        <f t="shared" si="227"/>
        <v>0</v>
      </c>
      <c r="BN325" s="278">
        <f t="shared" si="228"/>
        <v>0</v>
      </c>
      <c r="BO325" s="149">
        <f t="shared" si="265" ref="BO325:BO388">IF(AND($Y325="Y",$AA325&lt;=2025),1,0)</f>
        <v>0</v>
      </c>
      <c r="BP325" s="149">
        <f t="shared" si="266" ref="BP325:BP388">IF(AND($Y325="Y",AND($AA325&gt;2025,$AA325&lt;=2030)),1,0)</f>
        <v>0</v>
      </c>
      <c r="BQ325" s="149">
        <f t="shared" si="229"/>
        <v>0</v>
      </c>
      <c r="BR325" s="356">
        <f t="shared" si="267" ref="BR325:BR388">IF(AND($AP325="Y",$AS325&lt;=2025),1,0)</f>
        <v>0</v>
      </c>
      <c r="BS325" s="149">
        <f t="shared" si="268" ref="BS325:BS388">IF(AND($AP325="Y",AND($AS325&gt;2025,$AS325&lt;=2030)),1,0)</f>
        <v>0</v>
      </c>
      <c r="BT325" s="149">
        <f t="shared" si="230"/>
        <v>1</v>
      </c>
      <c r="BU325" s="356">
        <f t="shared" si="242"/>
        <v>0</v>
      </c>
      <c r="BV325" s="149">
        <f t="shared" si="243"/>
        <v>0</v>
      </c>
      <c r="BW325" s="113">
        <f t="shared" si="244"/>
        <v>0</v>
      </c>
      <c r="BX325" s="248">
        <f t="shared" si="245"/>
        <v>0</v>
      </c>
      <c r="BY325" s="175">
        <f t="shared" si="246"/>
        <v>0</v>
      </c>
      <c r="BZ325" s="356">
        <f t="shared" si="231"/>
        <v>0</v>
      </c>
      <c r="CA325" s="149">
        <f t="shared" si="232"/>
        <v>0</v>
      </c>
      <c r="CB325" s="149">
        <f t="shared" si="233"/>
        <v>1</v>
      </c>
      <c r="CC325" s="276">
        <f t="shared" si="234"/>
        <v>1</v>
      </c>
      <c r="CD325" s="248">
        <f t="shared" si="235"/>
        <v>1</v>
      </c>
      <c r="CE325" s="274">
        <f t="shared" si="269" ref="CE325:CE388">MAX(CC325,BY325)</f>
        <v>1</v>
      </c>
      <c r="CF325" s="356">
        <f t="shared" si="236"/>
        <v>0</v>
      </c>
      <c r="CG325" s="149">
        <f t="shared" si="237"/>
        <v>0</v>
      </c>
      <c r="CH325" s="150">
        <f t="shared" si="238"/>
        <v>0</v>
      </c>
      <c r="CI325" s="149">
        <f t="shared" si="247"/>
        <v>0</v>
      </c>
      <c r="CJ325" s="149">
        <f t="shared" si="248"/>
        <v>0</v>
      </c>
      <c r="CK325" s="149">
        <f t="shared" si="249"/>
        <v>1</v>
      </c>
      <c r="CL325" s="149">
        <f t="shared" si="250"/>
        <v>1</v>
      </c>
      <c r="CM325" s="149">
        <f t="shared" si="251"/>
        <v>1</v>
      </c>
      <c r="CN325" s="283">
        <f t="shared" si="239"/>
        <v>1</v>
      </c>
      <c r="CO325" s="149">
        <f t="shared" si="240"/>
        <v>0</v>
      </c>
      <c r="CP325" s="149">
        <f t="shared" si="241"/>
        <v>0</v>
      </c>
      <c r="CQ325" s="283" t="str">
        <f t="shared" si="252"/>
        <v/>
      </c>
      <c r="CR325" s="149" t="str">
        <f t="shared" si="253"/>
        <v xml:space="preserve"> 2050</v>
      </c>
      <c r="CS325" s="149">
        <f t="shared" si="254"/>
        <v>2050</v>
      </c>
      <c r="CT325" s="149">
        <v>0</v>
      </c>
      <c r="CU325" s="149">
        <v>1</v>
      </c>
      <c r="CV325" s="149">
        <v>0</v>
      </c>
      <c r="CW325" s="149">
        <v>1</v>
      </c>
      <c r="CX325" s="149">
        <v>0</v>
      </c>
      <c r="CY325" s="149">
        <v>0</v>
      </c>
      <c r="CZ325" s="149">
        <v>1</v>
      </c>
      <c r="DA325" s="149">
        <v>1</v>
      </c>
      <c r="DB325" s="149">
        <v>0</v>
      </c>
      <c r="DC325" s="149">
        <v>0</v>
      </c>
      <c r="DD325" s="149">
        <v>0</v>
      </c>
      <c r="DE325" s="149">
        <v>0</v>
      </c>
      <c r="DF325" s="149">
        <v>0</v>
      </c>
      <c r="DG325" s="149">
        <v>0</v>
      </c>
      <c r="DH325" s="149">
        <v>0</v>
      </c>
      <c r="DI325" s="149">
        <v>0</v>
      </c>
      <c r="DJ325" s="149">
        <v>1</v>
      </c>
      <c r="DK325" s="149">
        <v>1</v>
      </c>
      <c r="DL325" s="149">
        <v>1</v>
      </c>
      <c r="DM325" s="149">
        <v>1</v>
      </c>
      <c r="DN325" s="149">
        <v>0</v>
      </c>
      <c r="DO325" s="149">
        <v>1</v>
      </c>
      <c r="DP325" s="149">
        <v>0</v>
      </c>
      <c r="DQ325" s="149" t="s">
        <v>154</v>
      </c>
      <c r="DR325" s="149">
        <v>0</v>
      </c>
      <c r="DS325" s="149" t="s">
        <v>7865</v>
      </c>
      <c r="DT325" s="149" t="s">
        <v>160</v>
      </c>
      <c r="DU325" s="149" t="s">
        <v>150</v>
      </c>
      <c r="DV325" s="149" t="s">
        <v>150</v>
      </c>
      <c r="DW325" s="149" t="str">
        <f t="shared" si="255"/>
        <v>N</v>
      </c>
      <c r="DX325" s="149" t="str">
        <f t="shared" si="256"/>
        <v/>
      </c>
      <c r="DY325" s="149" t="str">
        <f t="shared" si="257"/>
        <v>Y</v>
      </c>
      <c r="DZ325" s="149" t="str">
        <f t="shared" si="258"/>
        <v>N</v>
      </c>
      <c r="EA325" s="149" t="str">
        <f t="shared" si="259"/>
        <v>Yes</v>
      </c>
      <c r="EC325" s="149">
        <f t="shared" si="260"/>
        <v>2050</v>
      </c>
    </row>
    <row r="326" spans="1:133" s="149" customFormat="1" ht="16.5" customHeight="1">
      <c r="A326" s="149">
        <v>323</v>
      </c>
      <c r="B326" s="149">
        <v>332</v>
      </c>
      <c r="C326" s="150" t="s">
        <v>1950</v>
      </c>
      <c r="D326" s="149" t="s">
        <v>1470</v>
      </c>
      <c r="E326" s="149" t="s">
        <v>735</v>
      </c>
      <c r="F326" s="149" t="s">
        <v>145</v>
      </c>
      <c r="G326" s="149" t="s">
        <v>146</v>
      </c>
      <c r="H326" s="168" t="s">
        <v>1951</v>
      </c>
      <c r="I326" s="149" t="s">
        <v>1952</v>
      </c>
      <c r="J326" s="149">
        <v>-0.008</v>
      </c>
      <c r="K326" s="149" t="s">
        <v>1953</v>
      </c>
      <c r="L326" s="149">
        <v>69700</v>
      </c>
      <c r="M326" s="150">
        <v>31</v>
      </c>
      <c r="N326" s="149" t="s">
        <v>154</v>
      </c>
      <c r="O326" s="149" t="s">
        <v>153</v>
      </c>
      <c r="P326" s="150" t="s">
        <v>153</v>
      </c>
      <c r="Q326" s="149" t="s">
        <v>150</v>
      </c>
      <c r="R326" s="149" t="s">
        <v>150</v>
      </c>
      <c r="S326" s="149" t="s">
        <v>151</v>
      </c>
      <c r="T326" s="149" t="s">
        <v>1954</v>
      </c>
      <c r="U326" s="151">
        <v>2030</v>
      </c>
      <c r="V326" s="149" t="s">
        <v>153</v>
      </c>
      <c r="W326" s="149" t="s">
        <v>153</v>
      </c>
      <c r="X326" s="152" t="s">
        <v>153</v>
      </c>
      <c r="Y326" s="149" t="s">
        <v>153</v>
      </c>
      <c r="Z326" s="149" t="s">
        <v>153</v>
      </c>
      <c r="AA326" s="150"/>
      <c r="AC326" s="149" t="s">
        <v>167</v>
      </c>
      <c r="AD326" s="149" t="s">
        <v>6</v>
      </c>
      <c r="AE326" s="149" t="s">
        <v>157</v>
      </c>
      <c r="AF326" s="149" t="s">
        <v>157</v>
      </c>
      <c r="AG326" s="149" t="s">
        <v>157</v>
      </c>
      <c r="AH326" s="150" t="s">
        <v>218</v>
      </c>
      <c r="AJ326" s="149" t="s">
        <v>154</v>
      </c>
      <c r="AK326" s="170" t="s">
        <v>153</v>
      </c>
      <c r="AN326" s="150"/>
      <c r="AO326" s="149" t="s">
        <v>219</v>
      </c>
      <c r="AP326" s="149" t="s">
        <v>150</v>
      </c>
      <c r="AQ326" s="149" t="s">
        <v>218</v>
      </c>
      <c r="AR326" s="149" t="s">
        <v>1955</v>
      </c>
      <c r="AS326" s="149">
        <v>2050</v>
      </c>
      <c r="AU326" s="150"/>
      <c r="AV326" s="149" t="s">
        <v>168</v>
      </c>
      <c r="AW326" s="172" t="s">
        <v>168</v>
      </c>
      <c r="AX326" s="149" t="s">
        <v>158</v>
      </c>
      <c r="AY326" s="149" t="s">
        <v>154</v>
      </c>
      <c r="AZ326" s="149" t="s">
        <v>153</v>
      </c>
      <c r="BA326" s="149" t="s">
        <v>153</v>
      </c>
      <c r="BC326" s="150"/>
      <c r="BE326" s="173"/>
      <c r="BF326" s="150"/>
      <c r="BG326" s="283">
        <f t="shared" si="261"/>
        <v>0</v>
      </c>
      <c r="BH326" s="149">
        <f t="shared" si="262"/>
        <v>0</v>
      </c>
      <c r="BI326" s="149">
        <f t="shared" si="225"/>
        <v>0</v>
      </c>
      <c r="BJ326" s="280">
        <f t="shared" si="226"/>
        <v>0</v>
      </c>
      <c r="BK326" s="356">
        <f t="shared" si="263"/>
        <v>0</v>
      </c>
      <c r="BL326" s="149">
        <f t="shared" si="264"/>
        <v>1</v>
      </c>
      <c r="BM326" s="149">
        <f t="shared" si="227"/>
        <v>0</v>
      </c>
      <c r="BN326" s="278">
        <f t="shared" si="228"/>
        <v>1</v>
      </c>
      <c r="BO326" s="149">
        <f t="shared" si="265"/>
        <v>0</v>
      </c>
      <c r="BP326" s="149">
        <f t="shared" si="266"/>
        <v>0</v>
      </c>
      <c r="BQ326" s="149">
        <f t="shared" si="229"/>
        <v>0</v>
      </c>
      <c r="BR326" s="356">
        <f t="shared" si="267"/>
        <v>0</v>
      </c>
      <c r="BS326" s="149">
        <f t="shared" si="268"/>
        <v>0</v>
      </c>
      <c r="BT326" s="149">
        <f t="shared" si="230"/>
        <v>1</v>
      </c>
      <c r="BU326" s="356">
        <f t="shared" si="242"/>
        <v>0</v>
      </c>
      <c r="BV326" s="149">
        <f t="shared" si="243"/>
        <v>0</v>
      </c>
      <c r="BW326" s="113">
        <f t="shared" si="244"/>
        <v>0</v>
      </c>
      <c r="BX326" s="248">
        <f t="shared" si="245"/>
        <v>0</v>
      </c>
      <c r="BY326" s="175">
        <f t="shared" si="246"/>
        <v>0</v>
      </c>
      <c r="BZ326" s="356">
        <f t="shared" si="231"/>
        <v>0</v>
      </c>
      <c r="CA326" s="149">
        <f t="shared" si="232"/>
        <v>0</v>
      </c>
      <c r="CB326" s="149">
        <f t="shared" si="233"/>
        <v>1</v>
      </c>
      <c r="CC326" s="276">
        <f t="shared" si="234"/>
        <v>1</v>
      </c>
      <c r="CD326" s="248">
        <f t="shared" si="235"/>
        <v>1</v>
      </c>
      <c r="CE326" s="274">
        <f t="shared" si="269"/>
        <v>1</v>
      </c>
      <c r="CF326" s="356">
        <f t="shared" si="236"/>
        <v>0</v>
      </c>
      <c r="CG326" s="149">
        <f t="shared" si="237"/>
        <v>0</v>
      </c>
      <c r="CH326" s="150">
        <f t="shared" si="238"/>
        <v>0</v>
      </c>
      <c r="CI326" s="149">
        <f t="shared" si="247"/>
        <v>0</v>
      </c>
      <c r="CJ326" s="149">
        <f t="shared" si="248"/>
        <v>1</v>
      </c>
      <c r="CK326" s="149">
        <f t="shared" si="249"/>
        <v>1</v>
      </c>
      <c r="CL326" s="149">
        <f t="shared" si="250"/>
        <v>2</v>
      </c>
      <c r="CM326" s="149">
        <f t="shared" si="251"/>
        <v>1</v>
      </c>
      <c r="CN326" s="283">
        <f t="shared" si="239"/>
        <v>0</v>
      </c>
      <c r="CO326" s="149">
        <f t="shared" si="240"/>
        <v>0</v>
      </c>
      <c r="CP326" s="149">
        <f t="shared" si="241"/>
        <v>1</v>
      </c>
      <c r="CQ326" s="283">
        <f t="shared" si="252"/>
        <v>1</v>
      </c>
      <c r="CR326" s="149" t="str">
        <f t="shared" si="253"/>
        <v xml:space="preserve"> 2050</v>
      </c>
      <c r="CS326" s="149">
        <f t="shared" si="254"/>
        <v>2050</v>
      </c>
      <c r="CT326" s="149">
        <v>0</v>
      </c>
      <c r="CU326" s="149">
        <v>0</v>
      </c>
      <c r="CV326" s="149">
        <v>0</v>
      </c>
      <c r="CW326" s="149">
        <v>0</v>
      </c>
      <c r="CX326" s="149">
        <v>0</v>
      </c>
      <c r="CY326" s="149">
        <v>0</v>
      </c>
      <c r="CZ326" s="149">
        <v>1</v>
      </c>
      <c r="DA326" s="149">
        <v>1</v>
      </c>
      <c r="DB326" s="149">
        <v>0</v>
      </c>
      <c r="DC326" s="149">
        <v>1</v>
      </c>
      <c r="DD326" s="149">
        <v>0</v>
      </c>
      <c r="DE326" s="149">
        <v>1</v>
      </c>
      <c r="DF326" s="149">
        <v>0</v>
      </c>
      <c r="DG326" s="149">
        <v>0</v>
      </c>
      <c r="DH326" s="149">
        <v>0</v>
      </c>
      <c r="DI326" s="149">
        <v>0</v>
      </c>
      <c r="DJ326" s="149">
        <v>1</v>
      </c>
      <c r="DK326" s="149">
        <v>0</v>
      </c>
      <c r="DL326" s="149">
        <v>1</v>
      </c>
      <c r="DM326" s="149">
        <v>1</v>
      </c>
      <c r="DN326" s="149">
        <v>0</v>
      </c>
      <c r="DO326" s="149">
        <v>1</v>
      </c>
      <c r="DP326" s="149">
        <v>0</v>
      </c>
      <c r="DQ326" s="149" t="s">
        <v>150</v>
      </c>
      <c r="DR326" s="149" t="s">
        <v>158</v>
      </c>
      <c r="DS326" s="149" t="s">
        <v>7859</v>
      </c>
      <c r="DT326" s="149" t="s">
        <v>154</v>
      </c>
      <c r="DU326" s="149">
        <v>0</v>
      </c>
      <c r="DV326" s="149" t="s">
        <v>150</v>
      </c>
      <c r="DW326" s="149" t="str">
        <f t="shared" si="255"/>
        <v>Y</v>
      </c>
      <c r="DX326" s="149" t="str">
        <f t="shared" si="256"/>
        <v/>
      </c>
      <c r="DY326" s="149" t="str">
        <f t="shared" si="257"/>
        <v>Y</v>
      </c>
      <c r="DZ326" s="149" t="str">
        <f t="shared" si="258"/>
        <v>N</v>
      </c>
      <c r="EA326" s="149" t="str">
        <f t="shared" si="259"/>
        <v>Not Specified</v>
      </c>
      <c r="EC326" s="149">
        <f t="shared" si="260"/>
        <v>2050</v>
      </c>
    </row>
    <row r="327" spans="1:133" s="149" customFormat="1" ht="16.5" customHeight="1">
      <c r="A327" s="149">
        <v>324</v>
      </c>
      <c r="B327" s="149">
        <v>348</v>
      </c>
      <c r="C327" s="150" t="s">
        <v>1956</v>
      </c>
      <c r="D327" s="149" t="s">
        <v>1014</v>
      </c>
      <c r="E327" s="149" t="s">
        <v>642</v>
      </c>
      <c r="F327" s="149" t="s">
        <v>374</v>
      </c>
      <c r="G327" s="149" t="s">
        <v>246</v>
      </c>
      <c r="H327" s="168" t="s">
        <v>1957</v>
      </c>
      <c r="I327" s="149" t="s">
        <v>1958</v>
      </c>
      <c r="J327" s="149">
        <v>0.037</v>
      </c>
      <c r="K327" s="149" t="s">
        <v>1959</v>
      </c>
      <c r="L327" s="149">
        <v>94397</v>
      </c>
      <c r="M327" s="150">
        <v>31</v>
      </c>
      <c r="N327" s="149" t="s">
        <v>154</v>
      </c>
      <c r="O327" s="149" t="s">
        <v>153</v>
      </c>
      <c r="P327" s="150" t="s">
        <v>153</v>
      </c>
      <c r="Q327" s="149" t="s">
        <v>150</v>
      </c>
      <c r="R327" s="149" t="s">
        <v>150</v>
      </c>
      <c r="S327" s="149" t="s">
        <v>151</v>
      </c>
      <c r="T327" s="149" t="s">
        <v>152</v>
      </c>
      <c r="U327" s="151">
        <v>2030</v>
      </c>
      <c r="V327" s="149" t="s">
        <v>151</v>
      </c>
      <c r="W327" s="149" t="s">
        <v>152</v>
      </c>
      <c r="X327" s="152">
        <v>2050</v>
      </c>
      <c r="Y327" s="149" t="s">
        <v>150</v>
      </c>
      <c r="Z327" s="149" t="s">
        <v>151</v>
      </c>
      <c r="AA327" s="150">
        <v>2050</v>
      </c>
      <c r="AC327" s="149" t="s">
        <v>167</v>
      </c>
      <c r="AD327" s="149" t="s">
        <v>6</v>
      </c>
      <c r="AE327" s="149" t="s">
        <v>157</v>
      </c>
      <c r="AF327" s="149" t="s">
        <v>157</v>
      </c>
      <c r="AG327" s="149" t="s">
        <v>157</v>
      </c>
      <c r="AH327" s="150" t="s">
        <v>218</v>
      </c>
      <c r="AJ327" s="149" t="s">
        <v>154</v>
      </c>
      <c r="AK327" s="170" t="s">
        <v>153</v>
      </c>
      <c r="AN327" s="150"/>
      <c r="AO327" s="149" t="s">
        <v>219</v>
      </c>
      <c r="AP327" s="149" t="s">
        <v>150</v>
      </c>
      <c r="AQ327" s="149" t="s">
        <v>218</v>
      </c>
      <c r="AR327" s="149" t="s">
        <v>1960</v>
      </c>
      <c r="AS327" s="149">
        <v>2050</v>
      </c>
      <c r="AU327" s="150"/>
      <c r="AV327" s="149" t="s">
        <v>157</v>
      </c>
      <c r="AW327" s="172" t="s">
        <v>158</v>
      </c>
      <c r="AX327" s="149" t="s">
        <v>158</v>
      </c>
      <c r="AY327" s="149" t="s">
        <v>154</v>
      </c>
      <c r="AZ327" s="149" t="s">
        <v>153</v>
      </c>
      <c r="BA327" s="149" t="s">
        <v>153</v>
      </c>
      <c r="BC327" s="150"/>
      <c r="BE327" s="173"/>
      <c r="BF327" s="150"/>
      <c r="BG327" s="283">
        <f t="shared" si="261"/>
        <v>0</v>
      </c>
      <c r="BH327" s="149">
        <f t="shared" si="262"/>
        <v>0</v>
      </c>
      <c r="BI327" s="149">
        <f t="shared" si="225"/>
        <v>0</v>
      </c>
      <c r="BJ327" s="280">
        <f t="shared" si="226"/>
        <v>0</v>
      </c>
      <c r="BK327" s="356">
        <f t="shared" si="263"/>
        <v>0</v>
      </c>
      <c r="BL327" s="149">
        <f t="shared" si="264"/>
        <v>1</v>
      </c>
      <c r="BM327" s="149">
        <f t="shared" si="227"/>
        <v>0</v>
      </c>
      <c r="BN327" s="278">
        <f t="shared" si="228"/>
        <v>1</v>
      </c>
      <c r="BO327" s="149">
        <f t="shared" si="265"/>
        <v>0</v>
      </c>
      <c r="BP327" s="149">
        <f t="shared" si="266"/>
        <v>0</v>
      </c>
      <c r="BQ327" s="149">
        <f t="shared" si="229"/>
        <v>1</v>
      </c>
      <c r="BR327" s="356">
        <f t="shared" si="267"/>
        <v>0</v>
      </c>
      <c r="BS327" s="149">
        <f t="shared" si="268"/>
        <v>0</v>
      </c>
      <c r="BT327" s="149">
        <f t="shared" si="230"/>
        <v>1</v>
      </c>
      <c r="BU327" s="356">
        <f t="shared" si="242"/>
        <v>0</v>
      </c>
      <c r="BV327" s="149">
        <f t="shared" si="243"/>
        <v>0</v>
      </c>
      <c r="BW327" s="113">
        <f t="shared" si="244"/>
        <v>0</v>
      </c>
      <c r="BX327" s="248">
        <f t="shared" si="245"/>
        <v>0</v>
      </c>
      <c r="BY327" s="175">
        <f t="shared" si="246"/>
        <v>0</v>
      </c>
      <c r="BZ327" s="356">
        <f t="shared" si="231"/>
        <v>0</v>
      </c>
      <c r="CA327" s="149">
        <f t="shared" si="232"/>
        <v>0</v>
      </c>
      <c r="CB327" s="149">
        <f t="shared" si="233"/>
        <v>1</v>
      </c>
      <c r="CC327" s="276">
        <f t="shared" si="234"/>
        <v>1</v>
      </c>
      <c r="CD327" s="248">
        <f t="shared" si="235"/>
        <v>1</v>
      </c>
      <c r="CE327" s="274">
        <f t="shared" si="269"/>
        <v>1</v>
      </c>
      <c r="CF327" s="356">
        <f t="shared" si="236"/>
        <v>0</v>
      </c>
      <c r="CG327" s="149">
        <f t="shared" si="237"/>
        <v>0</v>
      </c>
      <c r="CH327" s="150">
        <f t="shared" si="238"/>
        <v>0</v>
      </c>
      <c r="CI327" s="149">
        <f t="shared" si="247"/>
        <v>0</v>
      </c>
      <c r="CJ327" s="149">
        <f t="shared" si="248"/>
        <v>1</v>
      </c>
      <c r="CK327" s="149">
        <f t="shared" si="249"/>
        <v>1</v>
      </c>
      <c r="CL327" s="149">
        <f t="shared" si="250"/>
        <v>2</v>
      </c>
      <c r="CM327" s="149">
        <f t="shared" si="251"/>
        <v>1</v>
      </c>
      <c r="CN327" s="283">
        <f t="shared" si="239"/>
        <v>1</v>
      </c>
      <c r="CO327" s="149">
        <f t="shared" si="240"/>
        <v>0</v>
      </c>
      <c r="CP327" s="149">
        <f t="shared" si="241"/>
        <v>0</v>
      </c>
      <c r="CQ327" s="283">
        <f t="shared" si="252"/>
        <v>1</v>
      </c>
      <c r="CR327" s="149" t="str">
        <f t="shared" si="253"/>
        <v>2050 2050</v>
      </c>
      <c r="CS327" s="149">
        <f t="shared" si="254"/>
        <v>2050</v>
      </c>
      <c r="CT327" s="149">
        <v>0</v>
      </c>
      <c r="CU327" s="149">
        <v>1</v>
      </c>
      <c r="CV327" s="149">
        <v>0</v>
      </c>
      <c r="CW327" s="149">
        <v>1</v>
      </c>
      <c r="CX327" s="149">
        <v>0</v>
      </c>
      <c r="CY327" s="149">
        <v>0</v>
      </c>
      <c r="CZ327" s="149">
        <v>1</v>
      </c>
      <c r="DA327" s="149">
        <v>1</v>
      </c>
      <c r="DB327" s="149">
        <v>0</v>
      </c>
      <c r="DC327" s="149">
        <v>1</v>
      </c>
      <c r="DD327" s="149">
        <v>0</v>
      </c>
      <c r="DE327" s="149">
        <v>1</v>
      </c>
      <c r="DF327" s="149">
        <v>0</v>
      </c>
      <c r="DG327" s="149">
        <v>0</v>
      </c>
      <c r="DH327" s="149">
        <v>0</v>
      </c>
      <c r="DI327" s="149">
        <v>0</v>
      </c>
      <c r="DJ327" s="149">
        <v>1</v>
      </c>
      <c r="DK327" s="149">
        <v>1</v>
      </c>
      <c r="DL327" s="149">
        <v>1</v>
      </c>
      <c r="DM327" s="149">
        <v>0</v>
      </c>
      <c r="DN327" s="149">
        <v>1</v>
      </c>
      <c r="DO327" s="149">
        <v>1</v>
      </c>
      <c r="DP327" s="149">
        <v>0</v>
      </c>
      <c r="DQ327" s="149" t="e">
        <v>#N/A</v>
      </c>
      <c r="DR327" s="149" t="e">
        <v>#N/A</v>
      </c>
      <c r="DS327" s="149" t="e">
        <v>#N/A</v>
      </c>
      <c r="DT327" s="149" t="e">
        <v>#N/A</v>
      </c>
      <c r="DU327" s="149" t="e">
        <v>#N/A</v>
      </c>
      <c r="DV327" s="149" t="e">
        <v>#N/A</v>
      </c>
      <c r="DW327" s="149" t="str">
        <f t="shared" si="255"/>
        <v>Y</v>
      </c>
      <c r="DX327" s="149" t="str">
        <f t="shared" si="256"/>
        <v>Targets set</v>
      </c>
      <c r="DY327" s="149" t="str">
        <f t="shared" si="257"/>
        <v>Y</v>
      </c>
      <c r="DZ327" s="149" t="str">
        <f t="shared" si="258"/>
        <v>N</v>
      </c>
      <c r="EA327" s="149" t="str">
        <f t="shared" si="259"/>
        <v>Yes</v>
      </c>
      <c r="EC327" s="149">
        <f t="shared" si="260"/>
        <v>2050</v>
      </c>
    </row>
    <row r="328" spans="1:133" s="149" customFormat="1" ht="16.5" customHeight="1">
      <c r="A328" s="149">
        <v>325</v>
      </c>
      <c r="B328" s="149">
        <v>305</v>
      </c>
      <c r="C328" s="150" t="s">
        <v>1961</v>
      </c>
      <c r="D328" s="149" t="s">
        <v>778</v>
      </c>
      <c r="E328" s="149" t="s">
        <v>244</v>
      </c>
      <c r="F328" s="149" t="s">
        <v>264</v>
      </c>
      <c r="G328" s="149" t="s">
        <v>176</v>
      </c>
      <c r="H328" s="168" t="s">
        <v>1962</v>
      </c>
      <c r="I328" s="149" t="s">
        <v>1963</v>
      </c>
      <c r="J328" s="149">
        <v>0.27</v>
      </c>
      <c r="K328" s="149" t="s">
        <v>1964</v>
      </c>
      <c r="L328" s="149">
        <v>158056</v>
      </c>
      <c r="M328" s="150">
        <v>31</v>
      </c>
      <c r="N328" s="149" t="s">
        <v>154</v>
      </c>
      <c r="O328" s="149" t="s">
        <v>153</v>
      </c>
      <c r="P328" s="150" t="s">
        <v>153</v>
      </c>
      <c r="Q328" s="149" t="s">
        <v>150</v>
      </c>
      <c r="R328" s="149" t="s">
        <v>150</v>
      </c>
      <c r="S328" s="149" t="s">
        <v>151</v>
      </c>
      <c r="T328" s="149" t="s">
        <v>152</v>
      </c>
      <c r="U328" s="151">
        <v>2030</v>
      </c>
      <c r="V328" s="149" t="s">
        <v>153</v>
      </c>
      <c r="W328" s="149" t="s">
        <v>153</v>
      </c>
      <c r="X328" s="152" t="s">
        <v>153</v>
      </c>
      <c r="Y328" s="149" t="s">
        <v>153</v>
      </c>
      <c r="Z328" s="149" t="s">
        <v>153</v>
      </c>
      <c r="AA328" s="150"/>
      <c r="AC328" s="149" t="s">
        <v>202</v>
      </c>
      <c r="AD328" s="149" t="s">
        <v>5</v>
      </c>
      <c r="AE328" s="149" t="s">
        <v>157</v>
      </c>
      <c r="AF328" s="149" t="s">
        <v>157</v>
      </c>
      <c r="AG328" s="149" t="s">
        <v>158</v>
      </c>
      <c r="AH328" s="150" t="s">
        <v>159</v>
      </c>
      <c r="AI328" s="149" t="s">
        <v>160</v>
      </c>
      <c r="AJ328" s="149" t="s">
        <v>150</v>
      </c>
      <c r="AK328" s="170" t="s">
        <v>1965</v>
      </c>
      <c r="AL328" s="149">
        <v>2035</v>
      </c>
      <c r="AN328" s="150"/>
      <c r="AP328" s="149" t="s">
        <v>154</v>
      </c>
      <c r="AQ328" s="149" t="s">
        <v>153</v>
      </c>
      <c r="AR328" s="149" t="s">
        <v>153</v>
      </c>
      <c r="AU328" s="150"/>
      <c r="AV328" s="149" t="s">
        <v>157</v>
      </c>
      <c r="AW328" s="172" t="s">
        <v>168</v>
      </c>
      <c r="AX328" s="149" t="s">
        <v>158</v>
      </c>
      <c r="AY328" s="149" t="s">
        <v>154</v>
      </c>
      <c r="AZ328" s="149" t="s">
        <v>153</v>
      </c>
      <c r="BA328" s="149" t="s">
        <v>153</v>
      </c>
      <c r="BC328" s="150"/>
      <c r="BE328" s="173"/>
      <c r="BF328" s="150"/>
      <c r="BG328" s="283">
        <f t="shared" si="261"/>
        <v>0</v>
      </c>
      <c r="BH328" s="149">
        <f t="shared" si="262"/>
        <v>0</v>
      </c>
      <c r="BI328" s="149">
        <f t="shared" si="225"/>
        <v>0</v>
      </c>
      <c r="BJ328" s="280">
        <f t="shared" si="226"/>
        <v>0</v>
      </c>
      <c r="BK328" s="356">
        <f t="shared" si="263"/>
        <v>0</v>
      </c>
      <c r="BL328" s="149">
        <f t="shared" si="264"/>
        <v>1</v>
      </c>
      <c r="BM328" s="149">
        <f t="shared" si="227"/>
        <v>0</v>
      </c>
      <c r="BN328" s="278">
        <f t="shared" si="228"/>
        <v>1</v>
      </c>
      <c r="BO328" s="149">
        <f t="shared" si="265"/>
        <v>0</v>
      </c>
      <c r="BP328" s="149">
        <f t="shared" si="266"/>
        <v>0</v>
      </c>
      <c r="BQ328" s="149">
        <f t="shared" si="229"/>
        <v>0</v>
      </c>
      <c r="BR328" s="356">
        <f t="shared" si="267"/>
        <v>0</v>
      </c>
      <c r="BS328" s="149">
        <f t="shared" si="268"/>
        <v>0</v>
      </c>
      <c r="BT328" s="149">
        <f t="shared" si="230"/>
        <v>0</v>
      </c>
      <c r="BU328" s="356">
        <f t="shared" si="242"/>
        <v>0</v>
      </c>
      <c r="BV328" s="149">
        <f t="shared" si="243"/>
        <v>0</v>
      </c>
      <c r="BW328" s="113">
        <f t="shared" si="244"/>
        <v>1</v>
      </c>
      <c r="BX328" s="248">
        <f t="shared" si="245"/>
        <v>0</v>
      </c>
      <c r="BY328" s="175">
        <f t="shared" si="246"/>
        <v>1</v>
      </c>
      <c r="BZ328" s="356">
        <f t="shared" si="231"/>
        <v>0</v>
      </c>
      <c r="CA328" s="149">
        <f t="shared" si="232"/>
        <v>0</v>
      </c>
      <c r="CB328" s="149">
        <f t="shared" si="233"/>
        <v>0</v>
      </c>
      <c r="CC328" s="276">
        <f t="shared" si="234"/>
        <v>0</v>
      </c>
      <c r="CD328" s="248">
        <f t="shared" si="235"/>
        <v>0</v>
      </c>
      <c r="CE328" s="274">
        <f t="shared" si="269"/>
        <v>1</v>
      </c>
      <c r="CF328" s="356">
        <f t="shared" si="236"/>
        <v>0</v>
      </c>
      <c r="CG328" s="149">
        <f t="shared" si="237"/>
        <v>0</v>
      </c>
      <c r="CH328" s="150">
        <f t="shared" si="238"/>
        <v>0</v>
      </c>
      <c r="CI328" s="149">
        <f t="shared" si="247"/>
        <v>0</v>
      </c>
      <c r="CJ328" s="149">
        <f t="shared" si="248"/>
        <v>1</v>
      </c>
      <c r="CK328" s="149">
        <f t="shared" si="249"/>
        <v>1</v>
      </c>
      <c r="CL328" s="149">
        <f t="shared" si="250"/>
        <v>2</v>
      </c>
      <c r="CM328" s="149">
        <f t="shared" si="251"/>
        <v>1</v>
      </c>
      <c r="CN328" s="283">
        <f t="shared" si="239"/>
        <v>1</v>
      </c>
      <c r="CO328" s="149">
        <f t="shared" si="240"/>
        <v>0</v>
      </c>
      <c r="CP328" s="149">
        <f t="shared" si="241"/>
        <v>0</v>
      </c>
      <c r="CQ328" s="283">
        <f t="shared" si="252"/>
        <v>1</v>
      </c>
      <c r="CR328" s="149" t="str">
        <f t="shared" si="253"/>
        <v xml:space="preserve"> </v>
      </c>
      <c r="CS328" s="149">
        <f t="shared" si="254"/>
        <v>0</v>
      </c>
      <c r="CT328" s="149">
        <v>0</v>
      </c>
      <c r="CU328" s="149">
        <v>1</v>
      </c>
      <c r="CV328" s="149">
        <v>0</v>
      </c>
      <c r="CW328" s="149">
        <v>1</v>
      </c>
      <c r="CX328" s="149">
        <v>0</v>
      </c>
      <c r="CY328" s="149">
        <v>0</v>
      </c>
      <c r="CZ328" s="149">
        <v>0</v>
      </c>
      <c r="DA328" s="149">
        <v>0</v>
      </c>
      <c r="DB328" s="149">
        <v>0</v>
      </c>
      <c r="DC328" s="149">
        <v>1</v>
      </c>
      <c r="DD328" s="149">
        <v>0</v>
      </c>
      <c r="DE328" s="149">
        <v>1</v>
      </c>
      <c r="DF328" s="149">
        <v>0</v>
      </c>
      <c r="DG328" s="149">
        <v>0</v>
      </c>
      <c r="DH328" s="149">
        <v>0</v>
      </c>
      <c r="DI328" s="149">
        <v>0</v>
      </c>
      <c r="DJ328" s="149">
        <v>1</v>
      </c>
      <c r="DK328" s="149">
        <v>1</v>
      </c>
      <c r="DL328" s="149">
        <v>1</v>
      </c>
      <c r="DM328" s="149">
        <v>1</v>
      </c>
      <c r="DN328" s="149">
        <v>0</v>
      </c>
      <c r="DO328" s="149">
        <v>1</v>
      </c>
      <c r="DP328" s="149">
        <v>0</v>
      </c>
      <c r="DQ328" s="149" t="s">
        <v>150</v>
      </c>
      <c r="DR328" s="149" t="s">
        <v>158</v>
      </c>
      <c r="DS328" s="149" t="s">
        <v>154</v>
      </c>
      <c r="DT328" s="149" t="s">
        <v>160</v>
      </c>
      <c r="DU328" s="149" t="s">
        <v>150</v>
      </c>
      <c r="DV328" s="149">
        <v>0</v>
      </c>
      <c r="DW328" s="149" t="str">
        <f t="shared" si="255"/>
        <v>Y</v>
      </c>
      <c r="DX328" s="149" t="str">
        <f t="shared" si="256"/>
        <v/>
      </c>
      <c r="DY328" s="149" t="str">
        <f t="shared" si="257"/>
        <v>N</v>
      </c>
      <c r="DZ328" s="149" t="str">
        <f t="shared" si="258"/>
        <v>Y</v>
      </c>
      <c r="EA328" s="149" t="str">
        <f t="shared" si="259"/>
        <v>Yes</v>
      </c>
      <c r="EC328" s="149">
        <f t="shared" si="260"/>
        <v>0</v>
      </c>
    </row>
    <row r="329" spans="1:133" s="149" customFormat="1" ht="16.5" customHeight="1">
      <c r="A329" s="149">
        <v>326</v>
      </c>
      <c r="B329" s="149">
        <v>333</v>
      </c>
      <c r="C329" s="150" t="s">
        <v>1966</v>
      </c>
      <c r="D329" s="149" t="s">
        <v>1227</v>
      </c>
      <c r="E329" s="149" t="s">
        <v>229</v>
      </c>
      <c r="F329" s="149" t="s">
        <v>145</v>
      </c>
      <c r="G329" s="149" t="s">
        <v>146</v>
      </c>
      <c r="H329" s="168" t="s">
        <v>1967</v>
      </c>
      <c r="I329" s="149" t="s">
        <v>1968</v>
      </c>
      <c r="J329" s="149">
        <v>0</v>
      </c>
      <c r="K329" s="149" t="s">
        <v>1969</v>
      </c>
      <c r="L329" s="149">
        <v>15623</v>
      </c>
      <c r="M329" s="150">
        <v>28</v>
      </c>
      <c r="N329" s="149" t="s">
        <v>154</v>
      </c>
      <c r="O329" s="149" t="s">
        <v>153</v>
      </c>
      <c r="P329" s="150" t="s">
        <v>153</v>
      </c>
      <c r="Q329" s="149" t="s">
        <v>154</v>
      </c>
      <c r="R329" s="149" t="s">
        <v>154</v>
      </c>
      <c r="S329" s="149" t="s">
        <v>153</v>
      </c>
      <c r="T329" s="149" t="s">
        <v>153</v>
      </c>
      <c r="U329" s="151" t="s">
        <v>153</v>
      </c>
      <c r="V329" s="149" t="s">
        <v>153</v>
      </c>
      <c r="W329" s="149" t="s">
        <v>153</v>
      </c>
      <c r="X329" s="152" t="s">
        <v>153</v>
      </c>
      <c r="Y329" s="149" t="s">
        <v>153</v>
      </c>
      <c r="Z329" s="149" t="s">
        <v>153</v>
      </c>
      <c r="AA329" s="150"/>
      <c r="AC329" s="149" t="s">
        <v>167</v>
      </c>
      <c r="AD329" s="149" t="s">
        <v>6</v>
      </c>
      <c r="AE329" s="149" t="s">
        <v>157</v>
      </c>
      <c r="AF329" s="149" t="s">
        <v>157</v>
      </c>
      <c r="AG329" s="149" t="s">
        <v>157</v>
      </c>
      <c r="AH329" s="150" t="s">
        <v>218</v>
      </c>
      <c r="AJ329" s="149" t="s">
        <v>154</v>
      </c>
      <c r="AK329" s="170" t="s">
        <v>153</v>
      </c>
      <c r="AN329" s="150"/>
      <c r="AO329" s="149" t="s">
        <v>219</v>
      </c>
      <c r="AP329" s="149" t="s">
        <v>150</v>
      </c>
      <c r="AQ329" s="149" t="s">
        <v>218</v>
      </c>
      <c r="AR329" s="149" t="s">
        <v>1970</v>
      </c>
      <c r="AS329" s="149">
        <v>2040</v>
      </c>
      <c r="AU329" s="150"/>
      <c r="AV329" s="149" t="s">
        <v>157</v>
      </c>
      <c r="AW329" s="172" t="s">
        <v>168</v>
      </c>
      <c r="AX329" s="149" t="s">
        <v>158</v>
      </c>
      <c r="AY329" s="149" t="s">
        <v>154</v>
      </c>
      <c r="AZ329" s="149" t="s">
        <v>153</v>
      </c>
      <c r="BA329" s="149" t="s">
        <v>153</v>
      </c>
      <c r="BC329" s="150"/>
      <c r="BE329" s="173"/>
      <c r="BF329" s="150"/>
      <c r="BG329" s="283">
        <f t="shared" si="261"/>
        <v>0</v>
      </c>
      <c r="BH329" s="149">
        <f t="shared" si="262"/>
        <v>0</v>
      </c>
      <c r="BI329" s="149">
        <f t="shared" si="225"/>
        <v>0</v>
      </c>
      <c r="BJ329" s="280">
        <f t="shared" si="226"/>
        <v>0</v>
      </c>
      <c r="BK329" s="356">
        <f t="shared" si="263"/>
        <v>0</v>
      </c>
      <c r="BL329" s="149">
        <f t="shared" si="264"/>
        <v>0</v>
      </c>
      <c r="BM329" s="149">
        <f t="shared" si="227"/>
        <v>0</v>
      </c>
      <c r="BN329" s="278">
        <f t="shared" si="228"/>
        <v>0</v>
      </c>
      <c r="BO329" s="149">
        <f t="shared" si="265"/>
        <v>0</v>
      </c>
      <c r="BP329" s="149">
        <f t="shared" si="266"/>
        <v>0</v>
      </c>
      <c r="BQ329" s="149">
        <f t="shared" si="229"/>
        <v>0</v>
      </c>
      <c r="BR329" s="356">
        <f t="shared" si="267"/>
        <v>0</v>
      </c>
      <c r="BS329" s="149">
        <f t="shared" si="268"/>
        <v>0</v>
      </c>
      <c r="BT329" s="149">
        <f t="shared" si="230"/>
        <v>1</v>
      </c>
      <c r="BU329" s="356">
        <f t="shared" si="242"/>
        <v>0</v>
      </c>
      <c r="BV329" s="149">
        <f t="shared" si="243"/>
        <v>0</v>
      </c>
      <c r="BW329" s="113">
        <f t="shared" si="244"/>
        <v>0</v>
      </c>
      <c r="BX329" s="248">
        <f t="shared" si="245"/>
        <v>0</v>
      </c>
      <c r="BY329" s="175">
        <f t="shared" si="246"/>
        <v>0</v>
      </c>
      <c r="BZ329" s="356">
        <f t="shared" si="231"/>
        <v>0</v>
      </c>
      <c r="CA329" s="149">
        <f t="shared" si="232"/>
        <v>0</v>
      </c>
      <c r="CB329" s="149">
        <f t="shared" si="233"/>
        <v>1</v>
      </c>
      <c r="CC329" s="276">
        <f t="shared" si="234"/>
        <v>1</v>
      </c>
      <c r="CD329" s="248">
        <f t="shared" si="235"/>
        <v>1</v>
      </c>
      <c r="CE329" s="274">
        <f t="shared" si="269"/>
        <v>1</v>
      </c>
      <c r="CF329" s="356">
        <f t="shared" si="236"/>
        <v>0</v>
      </c>
      <c r="CG329" s="149">
        <f t="shared" si="237"/>
        <v>0</v>
      </c>
      <c r="CH329" s="150">
        <f t="shared" si="238"/>
        <v>0</v>
      </c>
      <c r="CI329" s="149">
        <f t="shared" si="247"/>
        <v>0</v>
      </c>
      <c r="CJ329" s="149">
        <f t="shared" si="248"/>
        <v>0</v>
      </c>
      <c r="CK329" s="149">
        <f t="shared" si="249"/>
        <v>1</v>
      </c>
      <c r="CL329" s="149">
        <f t="shared" si="250"/>
        <v>1</v>
      </c>
      <c r="CM329" s="149">
        <f t="shared" si="251"/>
        <v>1</v>
      </c>
      <c r="CN329" s="283">
        <f t="shared" si="239"/>
        <v>1</v>
      </c>
      <c r="CO329" s="149">
        <f t="shared" si="240"/>
        <v>0</v>
      </c>
      <c r="CP329" s="149">
        <f t="shared" si="241"/>
        <v>0</v>
      </c>
      <c r="CQ329" s="283" t="str">
        <f t="shared" si="252"/>
        <v/>
      </c>
      <c r="CR329" s="149" t="str">
        <f t="shared" si="253"/>
        <v xml:space="preserve"> 2040</v>
      </c>
      <c r="CS329" s="149">
        <f t="shared" si="254"/>
        <v>2040</v>
      </c>
      <c r="CT329" s="149">
        <v>0</v>
      </c>
      <c r="CU329" s="149">
        <v>0</v>
      </c>
      <c r="CV329" s="149">
        <v>0</v>
      </c>
      <c r="CW329" s="149">
        <v>0</v>
      </c>
      <c r="CX329" s="149">
        <v>0</v>
      </c>
      <c r="CY329" s="149">
        <v>0</v>
      </c>
      <c r="CZ329" s="149">
        <v>1</v>
      </c>
      <c r="DA329" s="149">
        <v>1</v>
      </c>
      <c r="DB329" s="149">
        <v>0</v>
      </c>
      <c r="DC329" s="149">
        <v>0</v>
      </c>
      <c r="DD329" s="149">
        <v>0</v>
      </c>
      <c r="DE329" s="149">
        <v>0</v>
      </c>
      <c r="DF329" s="149">
        <v>0</v>
      </c>
      <c r="DG329" s="149">
        <v>0</v>
      </c>
      <c r="DH329" s="149">
        <v>0</v>
      </c>
      <c r="DI329" s="149">
        <v>0</v>
      </c>
      <c r="DJ329" s="149">
        <v>1</v>
      </c>
      <c r="DK329" s="149">
        <v>0</v>
      </c>
      <c r="DL329" s="149">
        <v>1</v>
      </c>
      <c r="DM329" s="149">
        <v>1</v>
      </c>
      <c r="DN329" s="149">
        <v>0</v>
      </c>
      <c r="DO329" s="149">
        <v>1</v>
      </c>
      <c r="DP329" s="149">
        <v>0</v>
      </c>
      <c r="DQ329" s="149" t="s">
        <v>154</v>
      </c>
      <c r="DR329" s="149">
        <v>0</v>
      </c>
      <c r="DS329" s="149" t="s">
        <v>7857</v>
      </c>
      <c r="DT329" s="149" t="s">
        <v>154</v>
      </c>
      <c r="DU329" s="149">
        <v>0</v>
      </c>
      <c r="DV329" s="149" t="s">
        <v>150</v>
      </c>
      <c r="DW329" s="149" t="str">
        <f t="shared" si="255"/>
        <v>N</v>
      </c>
      <c r="DX329" s="149" t="str">
        <f t="shared" si="256"/>
        <v/>
      </c>
      <c r="DY329" s="149" t="str">
        <f t="shared" si="257"/>
        <v>Y</v>
      </c>
      <c r="DZ329" s="149" t="str">
        <f t="shared" si="258"/>
        <v>N</v>
      </c>
      <c r="EA329" s="149" t="str">
        <f t="shared" si="259"/>
        <v>Yes</v>
      </c>
      <c r="EC329" s="149">
        <f t="shared" si="260"/>
        <v>2040</v>
      </c>
    </row>
    <row r="330" spans="1:133" s="149" customFormat="1" ht="16.5" customHeight="1">
      <c r="A330" s="149">
        <v>327</v>
      </c>
      <c r="B330" s="149">
        <v>384</v>
      </c>
      <c r="C330" s="150" t="s">
        <v>1971</v>
      </c>
      <c r="D330" s="149" t="s">
        <v>163</v>
      </c>
      <c r="E330" s="149" t="s">
        <v>144</v>
      </c>
      <c r="F330" s="149" t="s">
        <v>175</v>
      </c>
      <c r="G330" s="149" t="s">
        <v>176</v>
      </c>
      <c r="H330" s="168" t="s">
        <v>1972</v>
      </c>
      <c r="I330" s="149" t="s">
        <v>1973</v>
      </c>
      <c r="J330" s="149">
        <v>1.543</v>
      </c>
      <c r="K330" s="149" t="s">
        <v>1974</v>
      </c>
      <c r="L330" s="149">
        <v>109185</v>
      </c>
      <c r="M330" s="150">
        <v>3</v>
      </c>
      <c r="N330" s="149" t="s">
        <v>154</v>
      </c>
      <c r="O330" s="149" t="s">
        <v>153</v>
      </c>
      <c r="P330" s="150" t="s">
        <v>153</v>
      </c>
      <c r="Q330" s="149" t="s">
        <v>154</v>
      </c>
      <c r="R330" s="149" t="s">
        <v>154</v>
      </c>
      <c r="S330" s="149" t="s">
        <v>153</v>
      </c>
      <c r="T330" s="149" t="s">
        <v>153</v>
      </c>
      <c r="U330" s="151" t="s">
        <v>153</v>
      </c>
      <c r="V330" s="149" t="s">
        <v>153</v>
      </c>
      <c r="W330" s="149" t="s">
        <v>153</v>
      </c>
      <c r="X330" s="152" t="s">
        <v>153</v>
      </c>
      <c r="Y330" s="149" t="s">
        <v>153</v>
      </c>
      <c r="Z330" s="149" t="s">
        <v>153</v>
      </c>
      <c r="AA330" s="150"/>
      <c r="AC330" s="149" t="s">
        <v>233</v>
      </c>
      <c r="AD330" s="149" t="s">
        <v>234</v>
      </c>
      <c r="AE330" s="149" t="s">
        <v>168</v>
      </c>
      <c r="AF330" s="149" t="s">
        <v>168</v>
      </c>
      <c r="AG330" s="149" t="s">
        <v>168</v>
      </c>
      <c r="AH330" s="150" t="s">
        <v>153</v>
      </c>
      <c r="AJ330" s="149" t="s">
        <v>154</v>
      </c>
      <c r="AK330" s="170" t="s">
        <v>1975</v>
      </c>
      <c r="AM330" s="171" t="s">
        <v>1976</v>
      </c>
      <c r="AN330" s="150" t="s">
        <v>431</v>
      </c>
      <c r="AP330" s="149" t="s">
        <v>154</v>
      </c>
      <c r="AQ330" s="149" t="s">
        <v>153</v>
      </c>
      <c r="AR330" s="149" t="s">
        <v>153</v>
      </c>
      <c r="AU330" s="150"/>
      <c r="AV330" s="170" t="s">
        <v>168</v>
      </c>
      <c r="AW330" s="172" t="s">
        <v>158</v>
      </c>
      <c r="AX330" s="149" t="s">
        <v>158</v>
      </c>
      <c r="AY330" s="149" t="s">
        <v>154</v>
      </c>
      <c r="AZ330" s="149" t="s">
        <v>153</v>
      </c>
      <c r="BA330" s="149" t="s">
        <v>153</v>
      </c>
      <c r="BC330" s="150"/>
      <c r="BE330" s="173"/>
      <c r="BF330" s="150"/>
      <c r="BG330" s="283">
        <f t="shared" si="261"/>
        <v>0</v>
      </c>
      <c r="BH330" s="149">
        <f t="shared" si="262"/>
        <v>0</v>
      </c>
      <c r="BI330" s="149">
        <f t="shared" si="225"/>
        <v>0</v>
      </c>
      <c r="BJ330" s="280">
        <f t="shared" si="226"/>
        <v>0</v>
      </c>
      <c r="BK330" s="356">
        <f t="shared" si="263"/>
        <v>0</v>
      </c>
      <c r="BL330" s="149">
        <f t="shared" si="264"/>
        <v>0</v>
      </c>
      <c r="BM330" s="149">
        <f t="shared" si="227"/>
        <v>0</v>
      </c>
      <c r="BN330" s="278">
        <f t="shared" si="228"/>
        <v>0</v>
      </c>
      <c r="BO330" s="149">
        <f t="shared" si="265"/>
        <v>0</v>
      </c>
      <c r="BP330" s="149">
        <f t="shared" si="266"/>
        <v>0</v>
      </c>
      <c r="BQ330" s="149">
        <f t="shared" si="229"/>
        <v>0</v>
      </c>
      <c r="BR330" s="356">
        <f t="shared" si="267"/>
        <v>0</v>
      </c>
      <c r="BS330" s="149">
        <f t="shared" si="268"/>
        <v>0</v>
      </c>
      <c r="BT330" s="149">
        <f t="shared" si="230"/>
        <v>0</v>
      </c>
      <c r="BU330" s="356">
        <f t="shared" si="242"/>
        <v>0</v>
      </c>
      <c r="BV330" s="149">
        <f t="shared" si="243"/>
        <v>0</v>
      </c>
      <c r="BW330" s="113">
        <f t="shared" si="244"/>
        <v>0</v>
      </c>
      <c r="BX330" s="248">
        <f t="shared" si="245"/>
        <v>0</v>
      </c>
      <c r="BY330" s="175">
        <f t="shared" si="246"/>
        <v>0</v>
      </c>
      <c r="BZ330" s="356">
        <f t="shared" si="231"/>
        <v>0</v>
      </c>
      <c r="CA330" s="149">
        <f t="shared" si="232"/>
        <v>0</v>
      </c>
      <c r="CB330" s="149">
        <f t="shared" si="233"/>
        <v>0</v>
      </c>
      <c r="CC330" s="276">
        <f t="shared" si="234"/>
        <v>0</v>
      </c>
      <c r="CD330" s="248">
        <f t="shared" si="235"/>
        <v>0</v>
      </c>
      <c r="CE330" s="274">
        <f t="shared" si="269"/>
        <v>0</v>
      </c>
      <c r="CF330" s="356">
        <f t="shared" si="236"/>
        <v>0</v>
      </c>
      <c r="CG330" s="149">
        <f t="shared" si="237"/>
        <v>0</v>
      </c>
      <c r="CH330" s="150">
        <f t="shared" si="238"/>
        <v>0</v>
      </c>
      <c r="CI330" s="149">
        <f t="shared" si="247"/>
        <v>0</v>
      </c>
      <c r="CJ330" s="149">
        <f t="shared" si="248"/>
        <v>0</v>
      </c>
      <c r="CK330" s="149">
        <f t="shared" si="249"/>
        <v>0</v>
      </c>
      <c r="CL330" s="149">
        <f t="shared" si="250"/>
        <v>0</v>
      </c>
      <c r="CM330" s="149">
        <f t="shared" si="251"/>
        <v>0</v>
      </c>
      <c r="CN330" s="283">
        <f t="shared" si="239"/>
        <v>0</v>
      </c>
      <c r="CO330" s="149">
        <f t="shared" si="240"/>
        <v>0</v>
      </c>
      <c r="CP330" s="149">
        <f t="shared" si="241"/>
        <v>1</v>
      </c>
      <c r="CQ330" s="283" t="str">
        <f t="shared" si="252"/>
        <v/>
      </c>
      <c r="CR330" s="149" t="str">
        <f t="shared" si="253"/>
        <v xml:space="preserve"> </v>
      </c>
      <c r="CS330" s="149">
        <f t="shared" si="254"/>
        <v>0</v>
      </c>
      <c r="CT330" s="149">
        <v>0</v>
      </c>
      <c r="CU330" s="149">
        <v>0</v>
      </c>
      <c r="CV330" s="149">
        <v>0</v>
      </c>
      <c r="CW330" s="149">
        <v>0</v>
      </c>
      <c r="CX330" s="149">
        <v>0</v>
      </c>
      <c r="CY330" s="149">
        <v>0</v>
      </c>
      <c r="CZ330" s="149">
        <v>0</v>
      </c>
      <c r="DA330" s="149">
        <v>0</v>
      </c>
      <c r="DB330" s="149">
        <v>0</v>
      </c>
      <c r="DC330" s="149">
        <v>0</v>
      </c>
      <c r="DD330" s="149">
        <v>0</v>
      </c>
      <c r="DE330" s="149">
        <v>0</v>
      </c>
      <c r="DF330" s="149">
        <v>0</v>
      </c>
      <c r="DG330" s="149">
        <v>0</v>
      </c>
      <c r="DH330" s="149">
        <v>0</v>
      </c>
      <c r="DI330" s="149">
        <v>0</v>
      </c>
      <c r="DJ330" s="149">
        <v>0</v>
      </c>
      <c r="DK330" s="149">
        <v>0</v>
      </c>
      <c r="DL330" s="149">
        <v>0</v>
      </c>
      <c r="DM330" s="149">
        <v>0</v>
      </c>
      <c r="DN330" s="149">
        <v>0</v>
      </c>
      <c r="DO330" s="149">
        <v>0</v>
      </c>
      <c r="DP330" s="149">
        <v>0</v>
      </c>
      <c r="DQ330" s="149" t="s">
        <v>154</v>
      </c>
      <c r="DR330" s="149">
        <v>0</v>
      </c>
      <c r="DS330" s="149" t="s">
        <v>154</v>
      </c>
      <c r="DT330" s="149" t="s">
        <v>180</v>
      </c>
      <c r="DU330" s="149">
        <v>0</v>
      </c>
      <c r="DV330" s="149">
        <v>0</v>
      </c>
      <c r="DW330" s="149" t="str">
        <f t="shared" si="255"/>
        <v>N</v>
      </c>
      <c r="DX330" s="149" t="str">
        <f t="shared" si="256"/>
        <v/>
      </c>
      <c r="DY330" s="149" t="str">
        <f t="shared" si="257"/>
        <v>N</v>
      </c>
      <c r="DZ330" s="149" t="str">
        <f t="shared" si="258"/>
        <v>N</v>
      </c>
      <c r="EA330" s="149" t="str">
        <f t="shared" si="259"/>
        <v>Not Specified</v>
      </c>
      <c r="EC330" s="149">
        <f t="shared" si="260"/>
        <v>0</v>
      </c>
    </row>
    <row r="331" spans="1:133" s="149" customFormat="1" ht="16.5" customHeight="1">
      <c r="A331" s="149">
        <v>328</v>
      </c>
      <c r="B331" s="149">
        <v>341</v>
      </c>
      <c r="C331" s="150" t="s">
        <v>1977</v>
      </c>
      <c r="D331" s="149" t="s">
        <v>1808</v>
      </c>
      <c r="E331" s="149" t="s">
        <v>790</v>
      </c>
      <c r="F331" s="149" t="s">
        <v>374</v>
      </c>
      <c r="G331" s="149" t="s">
        <v>246</v>
      </c>
      <c r="H331" s="168" t="s">
        <v>1978</v>
      </c>
      <c r="I331" s="149" t="s">
        <v>1979</v>
      </c>
      <c r="J331" s="149">
        <v>0.189</v>
      </c>
      <c r="K331" s="149" t="s">
        <v>1980</v>
      </c>
      <c r="L331" s="149">
        <v>289500</v>
      </c>
      <c r="M331" s="150">
        <v>31</v>
      </c>
      <c r="N331" s="149" t="s">
        <v>154</v>
      </c>
      <c r="O331" s="149" t="s">
        <v>153</v>
      </c>
      <c r="P331" s="150" t="s">
        <v>153</v>
      </c>
      <c r="Q331" s="149" t="s">
        <v>150</v>
      </c>
      <c r="R331" s="149" t="s">
        <v>150</v>
      </c>
      <c r="S331" s="149" t="s">
        <v>151</v>
      </c>
      <c r="T331" s="149" t="s">
        <v>353</v>
      </c>
      <c r="U331" s="151">
        <v>2030</v>
      </c>
      <c r="V331" s="149" t="s">
        <v>153</v>
      </c>
      <c r="W331" s="149" t="s">
        <v>153</v>
      </c>
      <c r="X331" s="152" t="s">
        <v>153</v>
      </c>
      <c r="Y331" s="149" t="s">
        <v>153</v>
      </c>
      <c r="Z331" s="149" t="s">
        <v>153</v>
      </c>
      <c r="AA331" s="150"/>
      <c r="AC331" s="149" t="s">
        <v>153</v>
      </c>
      <c r="AD331" s="149" t="s">
        <v>153</v>
      </c>
      <c r="AE331" s="149" t="s">
        <v>157</v>
      </c>
      <c r="AF331" s="149" t="s">
        <v>157</v>
      </c>
      <c r="AG331" s="149" t="s">
        <v>153</v>
      </c>
      <c r="AH331" s="150" t="s">
        <v>159</v>
      </c>
      <c r="AI331" s="149" t="s">
        <v>180</v>
      </c>
      <c r="AJ331" s="149" t="s">
        <v>154</v>
      </c>
      <c r="AK331" s="170" t="s">
        <v>153</v>
      </c>
      <c r="AL331" s="149">
        <v>2050</v>
      </c>
      <c r="AM331" s="171" t="s">
        <v>1981</v>
      </c>
      <c r="AN331" s="150"/>
      <c r="AP331" s="149" t="s">
        <v>154</v>
      </c>
      <c r="AQ331" s="149" t="s">
        <v>153</v>
      </c>
      <c r="AR331" s="149" t="s">
        <v>153</v>
      </c>
      <c r="AU331" s="150"/>
      <c r="AV331" s="188" t="s">
        <v>157</v>
      </c>
      <c r="AW331" s="172" t="s">
        <v>153</v>
      </c>
      <c r="AX331" s="149" t="s">
        <v>153</v>
      </c>
      <c r="AY331" s="149" t="s">
        <v>150</v>
      </c>
      <c r="AZ331" s="149" t="s">
        <v>153</v>
      </c>
      <c r="BA331" s="149" t="s">
        <v>153</v>
      </c>
      <c r="BC331" s="150"/>
      <c r="BE331" s="173"/>
      <c r="BF331" s="150"/>
      <c r="BG331" s="283">
        <f t="shared" si="261"/>
        <v>0</v>
      </c>
      <c r="BH331" s="149">
        <f t="shared" si="262"/>
        <v>0</v>
      </c>
      <c r="BI331" s="149">
        <f t="shared" si="270" ref="BI331:BI394">IF(AND($N331="Y",$P331&gt;2030),1,0)</f>
        <v>0</v>
      </c>
      <c r="BJ331" s="280">
        <f t="shared" si="271" ref="BJ331:BJ394">MAX(BG331:BI331)</f>
        <v>0</v>
      </c>
      <c r="BK331" s="356">
        <f t="shared" si="263"/>
        <v>0</v>
      </c>
      <c r="BL331" s="149">
        <f t="shared" si="264"/>
        <v>1</v>
      </c>
      <c r="BM331" s="149">
        <f t="shared" si="272" ref="BM331:BM394">IF(AND($R331="Y",$U331&gt;2030),1,0)</f>
        <v>0</v>
      </c>
      <c r="BN331" s="278">
        <f t="shared" si="273" ref="BN331:BN394">MAX(BK331:BM331)</f>
        <v>1</v>
      </c>
      <c r="BO331" s="149">
        <f t="shared" si="265"/>
        <v>0</v>
      </c>
      <c r="BP331" s="149">
        <f t="shared" si="266"/>
        <v>0</v>
      </c>
      <c r="BQ331" s="149">
        <f t="shared" si="274" ref="BQ331:BQ394">IF(AND($Y331="Y",$AA331&gt;2030),1,0)</f>
        <v>0</v>
      </c>
      <c r="BR331" s="356">
        <f t="shared" si="267"/>
        <v>0</v>
      </c>
      <c r="BS331" s="149">
        <f t="shared" si="268"/>
        <v>0</v>
      </c>
      <c r="BT331" s="149">
        <f t="shared" si="275" ref="BT331:BT394">IF(AND($AP331="Y",$AS331&gt;2030),1,0)</f>
        <v>0</v>
      </c>
      <c r="BU331" s="356">
        <f t="shared" si="242"/>
        <v>0</v>
      </c>
      <c r="BV331" s="149">
        <f t="shared" si="243"/>
        <v>0</v>
      </c>
      <c r="BW331" s="113">
        <f t="shared" si="244"/>
        <v>0</v>
      </c>
      <c r="BX331" s="248">
        <f t="shared" si="245"/>
        <v>1</v>
      </c>
      <c r="BY331" s="175">
        <f t="shared" si="246"/>
        <v>0</v>
      </c>
      <c r="BZ331" s="356">
        <f t="shared" si="276" ref="BZ331:BZ394">MAX($BO331,$BR331)</f>
        <v>0</v>
      </c>
      <c r="CA331" s="149">
        <f t="shared" si="277" ref="CA331:CA394">MAX($BP331,$BS331)</f>
        <v>0</v>
      </c>
      <c r="CB331" s="149">
        <f t="shared" si="278" ref="CB331:CB394">MAX($BQ331,$BT331)</f>
        <v>0</v>
      </c>
      <c r="CC331" s="276">
        <f t="shared" si="279" ref="CC331:CC394">MAX(BZ331:CB331)</f>
        <v>0</v>
      </c>
      <c r="CD331" s="248">
        <f t="shared" si="280" ref="CD331:CD394">MAX($CC331,$BX331)</f>
        <v>1</v>
      </c>
      <c r="CE331" s="274">
        <f t="shared" si="269"/>
        <v>0</v>
      </c>
      <c r="CF331" s="356">
        <f t="shared" si="281" ref="CF331:CF394">IF(AND($AY331="Y",$BA331&lt;=2024),1,0)</f>
        <v>0</v>
      </c>
      <c r="CG331" s="149">
        <f t="shared" si="282" ref="CG331:CG394">IF(AND($AY331="Y",AND($BA331&gt;2024,$BA331&lt;=2030)),1,0)</f>
        <v>0</v>
      </c>
      <c r="CH331" s="150">
        <f t="shared" si="283" ref="CH331:CH394">IF(AND($AY331="Y",$BA331&gt;2030),1,0)</f>
        <v>1</v>
      </c>
      <c r="CI331" s="149">
        <f t="shared" si="247"/>
        <v>0</v>
      </c>
      <c r="CJ331" s="149">
        <f t="shared" si="248"/>
        <v>1</v>
      </c>
      <c r="CK331" s="149">
        <f t="shared" si="249"/>
        <v>0</v>
      </c>
      <c r="CL331" s="149">
        <f t="shared" si="250"/>
        <v>1</v>
      </c>
      <c r="CM331" s="149">
        <f t="shared" si="251"/>
        <v>1</v>
      </c>
      <c r="CN331" s="283">
        <f t="shared" si="284" ref="CN331:CN394">IF($AV331="Yes",1,0)</f>
        <v>1</v>
      </c>
      <c r="CO331" s="149">
        <f t="shared" si="285" ref="CO331:CO394">IF($AV331="No",1,0)</f>
        <v>0</v>
      </c>
      <c r="CP331" s="149">
        <f t="shared" si="286" ref="CP331:CP394">IF($AV331="Not Specified",1,0)</f>
        <v>0</v>
      </c>
      <c r="CQ331" s="283">
        <f t="shared" si="252"/>
        <v>1</v>
      </c>
      <c r="CR331" s="149" t="str">
        <f t="shared" si="253"/>
        <v xml:space="preserve"> </v>
      </c>
      <c r="CS331" s="149">
        <f t="shared" si="254"/>
        <v>0</v>
      </c>
      <c r="CT331" s="149">
        <v>0</v>
      </c>
      <c r="CU331" s="149">
        <v>0</v>
      </c>
      <c r="CV331" s="149">
        <v>1</v>
      </c>
      <c r="CW331" s="149">
        <v>1</v>
      </c>
      <c r="CX331" s="149">
        <v>0</v>
      </c>
      <c r="CY331" s="149">
        <v>0</v>
      </c>
      <c r="CZ331" s="149">
        <v>1</v>
      </c>
      <c r="DA331" s="149">
        <v>1</v>
      </c>
      <c r="DB331" s="149">
        <v>0</v>
      </c>
      <c r="DC331" s="149">
        <v>0</v>
      </c>
      <c r="DD331" s="149">
        <v>0</v>
      </c>
      <c r="DE331" s="149">
        <v>0</v>
      </c>
      <c r="DF331" s="149">
        <v>0</v>
      </c>
      <c r="DG331" s="149">
        <v>0</v>
      </c>
      <c r="DH331" s="149">
        <v>0</v>
      </c>
      <c r="DI331" s="149">
        <v>0</v>
      </c>
      <c r="DJ331" s="149">
        <v>1</v>
      </c>
      <c r="DK331" s="149">
        <v>0</v>
      </c>
      <c r="DL331" s="149">
        <v>1</v>
      </c>
      <c r="DM331" s="149">
        <v>0</v>
      </c>
      <c r="DN331" s="149">
        <v>0</v>
      </c>
      <c r="DO331" s="149">
        <v>1</v>
      </c>
      <c r="DP331" s="149">
        <v>0</v>
      </c>
      <c r="DQ331" s="149" t="s">
        <v>154</v>
      </c>
      <c r="DR331" s="149">
        <v>0</v>
      </c>
      <c r="DS331" s="149" t="s">
        <v>160</v>
      </c>
      <c r="DT331" s="149" t="s">
        <v>160</v>
      </c>
      <c r="DU331" s="149" t="s">
        <v>3005</v>
      </c>
      <c r="DV331" s="149" t="s">
        <v>3005</v>
      </c>
      <c r="DW331" s="149" t="str">
        <f t="shared" si="255"/>
        <v>Y</v>
      </c>
      <c r="DX331" s="149" t="str">
        <f t="shared" si="256"/>
        <v/>
      </c>
      <c r="DY331" s="149" t="str">
        <f t="shared" si="257"/>
        <v>N</v>
      </c>
      <c r="DZ331" s="149" t="str">
        <f t="shared" si="258"/>
        <v>N</v>
      </c>
      <c r="EA331" s="149" t="str">
        <f t="shared" si="259"/>
        <v>Yes</v>
      </c>
      <c r="EC331" s="149">
        <f t="shared" si="260"/>
        <v>0</v>
      </c>
    </row>
    <row r="332" spans="1:133" s="149" customFormat="1" ht="16.5" customHeight="1">
      <c r="A332" s="149">
        <v>329</v>
      </c>
      <c r="B332" s="149">
        <v>365</v>
      </c>
      <c r="C332" s="150" t="s">
        <v>1982</v>
      </c>
      <c r="D332" s="149" t="s">
        <v>228</v>
      </c>
      <c r="E332" s="149" t="s">
        <v>229</v>
      </c>
      <c r="F332" s="149" t="s">
        <v>145</v>
      </c>
      <c r="G332" s="149" t="s">
        <v>146</v>
      </c>
      <c r="H332" s="168" t="s">
        <v>1983</v>
      </c>
      <c r="I332" s="149" t="s">
        <v>1984</v>
      </c>
      <c r="J332" s="149">
        <v>0.671</v>
      </c>
      <c r="K332" s="149" t="s">
        <v>1985</v>
      </c>
      <c r="L332" s="149">
        <v>34000</v>
      </c>
      <c r="M332" s="150">
        <v>22</v>
      </c>
      <c r="N332" s="149" t="s">
        <v>154</v>
      </c>
      <c r="O332" s="149" t="s">
        <v>153</v>
      </c>
      <c r="P332" s="150" t="s">
        <v>153</v>
      </c>
      <c r="Q332" s="149" t="s">
        <v>154</v>
      </c>
      <c r="R332" s="149" t="s">
        <v>154</v>
      </c>
      <c r="S332" s="149" t="s">
        <v>153</v>
      </c>
      <c r="T332" s="149" t="s">
        <v>153</v>
      </c>
      <c r="U332" s="151" t="s">
        <v>153</v>
      </c>
      <c r="V332" s="149" t="s">
        <v>153</v>
      </c>
      <c r="W332" s="149" t="s">
        <v>153</v>
      </c>
      <c r="X332" s="152" t="s">
        <v>153</v>
      </c>
      <c r="Y332" s="149" t="s">
        <v>153</v>
      </c>
      <c r="Z332" s="149" t="s">
        <v>153</v>
      </c>
      <c r="AA332" s="150"/>
      <c r="AC332" s="149" t="s">
        <v>202</v>
      </c>
      <c r="AD332" s="149" t="s">
        <v>5</v>
      </c>
      <c r="AE332" s="149" t="s">
        <v>157</v>
      </c>
      <c r="AF332" s="149" t="s">
        <v>157</v>
      </c>
      <c r="AG332" s="149" t="s">
        <v>158</v>
      </c>
      <c r="AH332" s="150" t="s">
        <v>159</v>
      </c>
      <c r="AI332" s="149" t="s">
        <v>160</v>
      </c>
      <c r="AJ332" s="149" t="s">
        <v>150</v>
      </c>
      <c r="AK332" s="170" t="s">
        <v>1986</v>
      </c>
      <c r="AL332" s="149">
        <v>2030</v>
      </c>
      <c r="AN332" s="150"/>
      <c r="AP332" s="149" t="s">
        <v>154</v>
      </c>
      <c r="AQ332" s="149" t="s">
        <v>153</v>
      </c>
      <c r="AR332" s="149" t="s">
        <v>153</v>
      </c>
      <c r="AU332" s="150"/>
      <c r="AV332" s="149" t="s">
        <v>168</v>
      </c>
      <c r="AW332" s="172" t="s">
        <v>171</v>
      </c>
      <c r="AX332" s="149" t="s">
        <v>158</v>
      </c>
      <c r="AY332" s="149" t="s">
        <v>154</v>
      </c>
      <c r="AZ332" s="149" t="s">
        <v>153</v>
      </c>
      <c r="BA332" s="149" t="s">
        <v>153</v>
      </c>
      <c r="BC332" s="150"/>
      <c r="BE332" s="173"/>
      <c r="BF332" s="150"/>
      <c r="BG332" s="283">
        <f t="shared" si="261"/>
        <v>0</v>
      </c>
      <c r="BH332" s="149">
        <f t="shared" si="262"/>
        <v>0</v>
      </c>
      <c r="BI332" s="149">
        <f t="shared" si="270"/>
        <v>0</v>
      </c>
      <c r="BJ332" s="280">
        <f t="shared" si="271"/>
        <v>0</v>
      </c>
      <c r="BK332" s="356">
        <f t="shared" si="263"/>
        <v>0</v>
      </c>
      <c r="BL332" s="149">
        <f t="shared" si="264"/>
        <v>0</v>
      </c>
      <c r="BM332" s="149">
        <f t="shared" si="272"/>
        <v>0</v>
      </c>
      <c r="BN332" s="278">
        <f t="shared" si="273"/>
        <v>0</v>
      </c>
      <c r="BO332" s="149">
        <f t="shared" si="265"/>
        <v>0</v>
      </c>
      <c r="BP332" s="149">
        <f t="shared" si="266"/>
        <v>0</v>
      </c>
      <c r="BQ332" s="149">
        <f t="shared" si="274"/>
        <v>0</v>
      </c>
      <c r="BR332" s="356">
        <f t="shared" si="267"/>
        <v>0</v>
      </c>
      <c r="BS332" s="149">
        <f t="shared" si="268"/>
        <v>0</v>
      </c>
      <c r="BT332" s="149">
        <f t="shared" si="275"/>
        <v>0</v>
      </c>
      <c r="BU332" s="356">
        <f t="shared" si="242"/>
        <v>0</v>
      </c>
      <c r="BV332" s="149">
        <f t="shared" si="243"/>
        <v>1</v>
      </c>
      <c r="BW332" s="113">
        <f t="shared" si="244"/>
        <v>0</v>
      </c>
      <c r="BX332" s="248">
        <f t="shared" si="245"/>
        <v>0</v>
      </c>
      <c r="BY332" s="175">
        <f t="shared" si="246"/>
        <v>1</v>
      </c>
      <c r="BZ332" s="356">
        <f t="shared" si="276"/>
        <v>0</v>
      </c>
      <c r="CA332" s="149">
        <f t="shared" si="277"/>
        <v>0</v>
      </c>
      <c r="CB332" s="149">
        <f t="shared" si="278"/>
        <v>0</v>
      </c>
      <c r="CC332" s="276">
        <f t="shared" si="279"/>
        <v>0</v>
      </c>
      <c r="CD332" s="248">
        <f t="shared" si="280"/>
        <v>0</v>
      </c>
      <c r="CE332" s="274">
        <f t="shared" si="269"/>
        <v>1</v>
      </c>
      <c r="CF332" s="356">
        <f t="shared" si="281"/>
        <v>0</v>
      </c>
      <c r="CG332" s="149">
        <f t="shared" si="282"/>
        <v>0</v>
      </c>
      <c r="CH332" s="150">
        <f t="shared" si="283"/>
        <v>0</v>
      </c>
      <c r="CI332" s="149">
        <f t="shared" si="247"/>
        <v>0</v>
      </c>
      <c r="CJ332" s="149">
        <f t="shared" si="248"/>
        <v>1</v>
      </c>
      <c r="CK332" s="149">
        <f t="shared" si="249"/>
        <v>0</v>
      </c>
      <c r="CL332" s="149">
        <f t="shared" si="250"/>
        <v>1</v>
      </c>
      <c r="CM332" s="149">
        <f t="shared" si="251"/>
        <v>1</v>
      </c>
      <c r="CN332" s="283">
        <f t="shared" si="284"/>
        <v>0</v>
      </c>
      <c r="CO332" s="149">
        <f t="shared" si="285"/>
        <v>0</v>
      </c>
      <c r="CP332" s="149">
        <f t="shared" si="286"/>
        <v>1</v>
      </c>
      <c r="CQ332" s="283" t="str">
        <f t="shared" si="252"/>
        <v/>
      </c>
      <c r="CR332" s="149" t="str">
        <f t="shared" si="253"/>
        <v xml:space="preserve"> </v>
      </c>
      <c r="CS332" s="149">
        <f t="shared" si="254"/>
        <v>0</v>
      </c>
      <c r="CT332" s="149">
        <v>0</v>
      </c>
      <c r="CU332" s="149">
        <v>1</v>
      </c>
      <c r="CV332" s="149">
        <v>0</v>
      </c>
      <c r="CW332" s="149">
        <v>1</v>
      </c>
      <c r="CX332" s="149">
        <v>0</v>
      </c>
      <c r="CY332" s="149">
        <v>0</v>
      </c>
      <c r="CZ332" s="149">
        <v>0</v>
      </c>
      <c r="DA332" s="149">
        <v>0</v>
      </c>
      <c r="DB332" s="149">
        <v>0</v>
      </c>
      <c r="DC332" s="149">
        <v>0</v>
      </c>
      <c r="DD332" s="149">
        <v>0</v>
      </c>
      <c r="DE332" s="149">
        <v>0</v>
      </c>
      <c r="DF332" s="149">
        <v>0</v>
      </c>
      <c r="DG332" s="149">
        <v>0</v>
      </c>
      <c r="DH332" s="149">
        <v>0</v>
      </c>
      <c r="DI332" s="149">
        <v>0</v>
      </c>
      <c r="DJ332" s="149">
        <v>1</v>
      </c>
      <c r="DK332" s="149">
        <v>1</v>
      </c>
      <c r="DL332" s="149">
        <v>1</v>
      </c>
      <c r="DM332" s="149">
        <v>1</v>
      </c>
      <c r="DN332" s="149">
        <v>0</v>
      </c>
      <c r="DO332" s="149">
        <v>1</v>
      </c>
      <c r="DP332" s="149">
        <v>0</v>
      </c>
      <c r="DQ332" s="149" t="s">
        <v>154</v>
      </c>
      <c r="DR332" s="149">
        <v>0</v>
      </c>
      <c r="DS332" s="149" t="s">
        <v>154</v>
      </c>
      <c r="DT332" s="149" t="s">
        <v>160</v>
      </c>
      <c r="DU332" s="149" t="s">
        <v>150</v>
      </c>
      <c r="DV332" s="149">
        <v>0</v>
      </c>
      <c r="DW332" s="149" t="str">
        <f t="shared" si="255"/>
        <v>N</v>
      </c>
      <c r="DX332" s="149" t="str">
        <f t="shared" si="256"/>
        <v/>
      </c>
      <c r="DY332" s="149" t="str">
        <f t="shared" si="257"/>
        <v>N</v>
      </c>
      <c r="DZ332" s="149" t="str">
        <f t="shared" si="258"/>
        <v>Y</v>
      </c>
      <c r="EA332" s="149" t="str">
        <f t="shared" si="259"/>
        <v>Not Specified</v>
      </c>
      <c r="EC332" s="149">
        <f t="shared" si="260"/>
        <v>0</v>
      </c>
    </row>
    <row r="333" spans="1:133" s="149" customFormat="1" ht="16.5" customHeight="1">
      <c r="A333" s="149">
        <v>330</v>
      </c>
      <c r="B333" s="149">
        <v>330</v>
      </c>
      <c r="C333" s="150" t="s">
        <v>1987</v>
      </c>
      <c r="D333" s="149" t="s">
        <v>1988</v>
      </c>
      <c r="E333" s="149" t="s">
        <v>790</v>
      </c>
      <c r="F333" s="149" t="s">
        <v>175</v>
      </c>
      <c r="G333" s="149" t="s">
        <v>176</v>
      </c>
      <c r="H333" s="168" t="s">
        <v>1989</v>
      </c>
      <c r="I333" s="149" t="s">
        <v>1990</v>
      </c>
      <c r="J333" s="149">
        <v>-0.235</v>
      </c>
      <c r="K333" s="149" t="s">
        <v>1991</v>
      </c>
      <c r="L333" s="149">
        <v>42113</v>
      </c>
      <c r="M333" s="150">
        <v>5</v>
      </c>
      <c r="N333" s="149" t="s">
        <v>154</v>
      </c>
      <c r="O333" s="149" t="s">
        <v>153</v>
      </c>
      <c r="P333" s="150" t="s">
        <v>153</v>
      </c>
      <c r="Q333" s="149" t="s">
        <v>154</v>
      </c>
      <c r="R333" s="149" t="s">
        <v>154</v>
      </c>
      <c r="S333" s="149" t="s">
        <v>153</v>
      </c>
      <c r="T333" s="149" t="s">
        <v>153</v>
      </c>
      <c r="U333" s="151" t="s">
        <v>153</v>
      </c>
      <c r="V333" s="149" t="s">
        <v>153</v>
      </c>
      <c r="W333" s="149" t="s">
        <v>153</v>
      </c>
      <c r="X333" s="152" t="s">
        <v>153</v>
      </c>
      <c r="Y333" s="149" t="s">
        <v>153</v>
      </c>
      <c r="Z333" s="149" t="s">
        <v>153</v>
      </c>
      <c r="AA333" s="150"/>
      <c r="AC333" s="149" t="s">
        <v>153</v>
      </c>
      <c r="AD333" s="149" t="s">
        <v>153</v>
      </c>
      <c r="AE333" s="149" t="s">
        <v>157</v>
      </c>
      <c r="AF333" s="149" t="s">
        <v>157</v>
      </c>
      <c r="AG333" s="149" t="s">
        <v>153</v>
      </c>
      <c r="AH333" s="150" t="s">
        <v>159</v>
      </c>
      <c r="AI333" s="149" t="s">
        <v>180</v>
      </c>
      <c r="AJ333" s="149" t="s">
        <v>154</v>
      </c>
      <c r="AK333" s="170" t="s">
        <v>665</v>
      </c>
      <c r="AL333" s="149">
        <v>2060</v>
      </c>
      <c r="AM333" s="171" t="s">
        <v>1992</v>
      </c>
      <c r="AN333" s="150"/>
      <c r="AP333" s="149" t="s">
        <v>154</v>
      </c>
      <c r="AQ333" s="149" t="s">
        <v>153</v>
      </c>
      <c r="AR333" s="149" t="s">
        <v>153</v>
      </c>
      <c r="AU333" s="150"/>
      <c r="AV333" s="188" t="s">
        <v>168</v>
      </c>
      <c r="AW333" s="172" t="s">
        <v>153</v>
      </c>
      <c r="AX333" s="149" t="s">
        <v>153</v>
      </c>
      <c r="AY333" s="149" t="s">
        <v>154</v>
      </c>
      <c r="AZ333" s="149" t="s">
        <v>153</v>
      </c>
      <c r="BA333" s="149" t="s">
        <v>153</v>
      </c>
      <c r="BC333" s="150"/>
      <c r="BE333" s="173"/>
      <c r="BF333" s="150"/>
      <c r="BG333" s="283">
        <f t="shared" si="261"/>
        <v>0</v>
      </c>
      <c r="BH333" s="149">
        <f t="shared" si="262"/>
        <v>0</v>
      </c>
      <c r="BI333" s="149">
        <f t="shared" si="270"/>
        <v>0</v>
      </c>
      <c r="BJ333" s="280">
        <f t="shared" si="271"/>
        <v>0</v>
      </c>
      <c r="BK333" s="356">
        <f t="shared" si="263"/>
        <v>0</v>
      </c>
      <c r="BL333" s="149">
        <f t="shared" si="264"/>
        <v>0</v>
      </c>
      <c r="BM333" s="149">
        <f t="shared" si="272"/>
        <v>0</v>
      </c>
      <c r="BN333" s="278">
        <f t="shared" si="273"/>
        <v>0</v>
      </c>
      <c r="BO333" s="149">
        <f t="shared" si="265"/>
        <v>0</v>
      </c>
      <c r="BP333" s="149">
        <f t="shared" si="266"/>
        <v>0</v>
      </c>
      <c r="BQ333" s="149">
        <f t="shared" si="274"/>
        <v>0</v>
      </c>
      <c r="BR333" s="356">
        <f t="shared" si="267"/>
        <v>0</v>
      </c>
      <c r="BS333" s="149">
        <f t="shared" si="268"/>
        <v>0</v>
      </c>
      <c r="BT333" s="149">
        <f t="shared" si="275"/>
        <v>0</v>
      </c>
      <c r="BU333" s="356">
        <f t="shared" si="242"/>
        <v>0</v>
      </c>
      <c r="BV333" s="149">
        <f t="shared" si="243"/>
        <v>0</v>
      </c>
      <c r="BW333" s="113">
        <f t="shared" si="244"/>
        <v>0</v>
      </c>
      <c r="BX333" s="248">
        <f t="shared" si="245"/>
        <v>1</v>
      </c>
      <c r="BY333" s="175">
        <f t="shared" si="246"/>
        <v>0</v>
      </c>
      <c r="BZ333" s="356">
        <f t="shared" si="276"/>
        <v>0</v>
      </c>
      <c r="CA333" s="149">
        <f t="shared" si="277"/>
        <v>0</v>
      </c>
      <c r="CB333" s="149">
        <f t="shared" si="278"/>
        <v>0</v>
      </c>
      <c r="CC333" s="276">
        <f t="shared" si="279"/>
        <v>0</v>
      </c>
      <c r="CD333" s="248">
        <f t="shared" si="280"/>
        <v>1</v>
      </c>
      <c r="CE333" s="274">
        <f t="shared" si="269"/>
        <v>0</v>
      </c>
      <c r="CF333" s="356">
        <f t="shared" si="281"/>
        <v>0</v>
      </c>
      <c r="CG333" s="149">
        <f t="shared" si="282"/>
        <v>0</v>
      </c>
      <c r="CH333" s="150">
        <f t="shared" si="283"/>
        <v>0</v>
      </c>
      <c r="CI333" s="149">
        <f t="shared" si="247"/>
        <v>0</v>
      </c>
      <c r="CJ333" s="149">
        <f t="shared" si="248"/>
        <v>0</v>
      </c>
      <c r="CK333" s="149">
        <f t="shared" si="249"/>
        <v>0</v>
      </c>
      <c r="CL333" s="149">
        <f t="shared" si="250"/>
        <v>0</v>
      </c>
      <c r="CM333" s="149">
        <f t="shared" si="251"/>
        <v>0</v>
      </c>
      <c r="CN333" s="283">
        <f t="shared" si="284"/>
        <v>0</v>
      </c>
      <c r="CO333" s="149">
        <f t="shared" si="285"/>
        <v>0</v>
      </c>
      <c r="CP333" s="149">
        <f t="shared" si="286"/>
        <v>1</v>
      </c>
      <c r="CQ333" s="283" t="str">
        <f t="shared" si="252"/>
        <v/>
      </c>
      <c r="CR333" s="149" t="str">
        <f t="shared" si="253"/>
        <v xml:space="preserve"> </v>
      </c>
      <c r="CS333" s="149">
        <f t="shared" si="254"/>
        <v>0</v>
      </c>
      <c r="CT333" s="149">
        <v>0</v>
      </c>
      <c r="CU333" s="149">
        <v>0</v>
      </c>
      <c r="CV333" s="149">
        <v>0</v>
      </c>
      <c r="CW333" s="149">
        <v>0</v>
      </c>
      <c r="CX333" s="149">
        <v>0</v>
      </c>
      <c r="CY333" s="149">
        <v>0</v>
      </c>
      <c r="CZ333" s="149">
        <v>0</v>
      </c>
      <c r="DA333" s="149">
        <v>0</v>
      </c>
      <c r="DB333" s="149">
        <v>0</v>
      </c>
      <c r="DC333" s="149">
        <v>0</v>
      </c>
      <c r="DD333" s="149">
        <v>0</v>
      </c>
      <c r="DE333" s="149">
        <v>0</v>
      </c>
      <c r="DF333" s="149">
        <v>0</v>
      </c>
      <c r="DG333" s="149">
        <v>0</v>
      </c>
      <c r="DH333" s="149">
        <v>0</v>
      </c>
      <c r="DI333" s="149">
        <v>0</v>
      </c>
      <c r="DJ333" s="149">
        <v>0</v>
      </c>
      <c r="DK333" s="149">
        <v>0</v>
      </c>
      <c r="DL333" s="149">
        <v>0</v>
      </c>
      <c r="DM333" s="149">
        <v>0</v>
      </c>
      <c r="DN333" s="149">
        <v>0</v>
      </c>
      <c r="DO333" s="149">
        <v>0</v>
      </c>
      <c r="DP333" s="149">
        <v>0</v>
      </c>
      <c r="DQ333" s="149" t="s">
        <v>154</v>
      </c>
      <c r="DR333" s="149">
        <v>0</v>
      </c>
      <c r="DS333" s="149" t="s">
        <v>154</v>
      </c>
      <c r="DT333" s="149" t="s">
        <v>154</v>
      </c>
      <c r="DU333" s="149">
        <v>0</v>
      </c>
      <c r="DV333" s="149">
        <v>0</v>
      </c>
      <c r="DW333" s="149" t="str">
        <f t="shared" si="255"/>
        <v>N</v>
      </c>
      <c r="DX333" s="149" t="str">
        <f t="shared" si="256"/>
        <v/>
      </c>
      <c r="DY333" s="149" t="str">
        <f t="shared" si="257"/>
        <v>N</v>
      </c>
      <c r="DZ333" s="149" t="str">
        <f t="shared" si="258"/>
        <v>N</v>
      </c>
      <c r="EA333" s="149" t="str">
        <f t="shared" si="259"/>
        <v>Not Specified</v>
      </c>
      <c r="EC333" s="149">
        <f t="shared" si="260"/>
        <v>0</v>
      </c>
    </row>
    <row r="334" spans="1:133" s="149" customFormat="1" ht="16.5" customHeight="1">
      <c r="A334" s="149">
        <v>331</v>
      </c>
      <c r="B334" s="149">
        <v>301</v>
      </c>
      <c r="C334" s="150" t="s">
        <v>1993</v>
      </c>
      <c r="D334" s="149" t="s">
        <v>228</v>
      </c>
      <c r="E334" s="149" t="s">
        <v>229</v>
      </c>
      <c r="F334" s="149" t="s">
        <v>321</v>
      </c>
      <c r="G334" s="149" t="s">
        <v>246</v>
      </c>
      <c r="H334" s="168" t="s">
        <v>1994</v>
      </c>
      <c r="I334" s="149" t="s">
        <v>1995</v>
      </c>
      <c r="J334" s="149">
        <v>0.042</v>
      </c>
      <c r="K334" s="149" t="s">
        <v>1996</v>
      </c>
      <c r="L334" s="149">
        <v>15021</v>
      </c>
      <c r="M334" s="150">
        <v>31</v>
      </c>
      <c r="N334" s="149" t="s">
        <v>150</v>
      </c>
      <c r="O334" s="149">
        <v>2014</v>
      </c>
      <c r="P334" s="150">
        <v>2020</v>
      </c>
      <c r="Q334" s="149" t="s">
        <v>150</v>
      </c>
      <c r="R334" s="149" t="s">
        <v>154</v>
      </c>
      <c r="S334" s="149" t="s">
        <v>155</v>
      </c>
      <c r="T334" s="149" t="s">
        <v>153</v>
      </c>
      <c r="U334" s="151" t="s">
        <v>153</v>
      </c>
      <c r="V334" s="149" t="s">
        <v>153</v>
      </c>
      <c r="W334" s="149" t="s">
        <v>153</v>
      </c>
      <c r="X334" s="152" t="s">
        <v>153</v>
      </c>
      <c r="Y334" s="149" t="s">
        <v>154</v>
      </c>
      <c r="Z334" s="149" t="s">
        <v>155</v>
      </c>
      <c r="AA334" s="150"/>
      <c r="AC334" s="149" t="s">
        <v>167</v>
      </c>
      <c r="AD334" s="149" t="s">
        <v>6</v>
      </c>
      <c r="AE334" s="149" t="s">
        <v>157</v>
      </c>
      <c r="AF334" s="149" t="s">
        <v>157</v>
      </c>
      <c r="AG334" s="149" t="s">
        <v>169</v>
      </c>
      <c r="AH334" s="150" t="s">
        <v>159</v>
      </c>
      <c r="AJ334" s="149" t="s">
        <v>154</v>
      </c>
      <c r="AK334" s="170" t="s">
        <v>153</v>
      </c>
      <c r="AN334" s="150"/>
      <c r="AO334" s="149" t="s">
        <v>160</v>
      </c>
      <c r="AP334" s="149" t="s">
        <v>150</v>
      </c>
      <c r="AQ334" s="149" t="s">
        <v>159</v>
      </c>
      <c r="AR334" s="149" t="s">
        <v>1997</v>
      </c>
      <c r="AS334" s="149">
        <v>2050</v>
      </c>
      <c r="AU334" s="150"/>
      <c r="AV334" s="149" t="s">
        <v>157</v>
      </c>
      <c r="AW334" s="172" t="s">
        <v>312</v>
      </c>
      <c r="AX334" s="149" t="s">
        <v>158</v>
      </c>
      <c r="AY334" s="149" t="s">
        <v>154</v>
      </c>
      <c r="AZ334" s="149" t="s">
        <v>153</v>
      </c>
      <c r="BA334" s="149" t="s">
        <v>153</v>
      </c>
      <c r="BC334" s="150"/>
      <c r="BE334" s="173"/>
      <c r="BF334" s="150"/>
      <c r="BG334" s="283">
        <f t="shared" si="261"/>
        <v>1</v>
      </c>
      <c r="BH334" s="149">
        <f t="shared" si="262"/>
        <v>0</v>
      </c>
      <c r="BI334" s="149">
        <f t="shared" si="270"/>
        <v>0</v>
      </c>
      <c r="BJ334" s="280">
        <f t="shared" si="271"/>
        <v>1</v>
      </c>
      <c r="BK334" s="356">
        <f t="shared" si="263"/>
        <v>0</v>
      </c>
      <c r="BL334" s="149">
        <f t="shared" si="264"/>
        <v>0</v>
      </c>
      <c r="BM334" s="149">
        <f t="shared" si="272"/>
        <v>0</v>
      </c>
      <c r="BN334" s="278">
        <f t="shared" si="273"/>
        <v>0</v>
      </c>
      <c r="BO334" s="149">
        <f t="shared" si="265"/>
        <v>0</v>
      </c>
      <c r="BP334" s="149">
        <f t="shared" si="266"/>
        <v>0</v>
      </c>
      <c r="BQ334" s="149">
        <f t="shared" si="274"/>
        <v>0</v>
      </c>
      <c r="BR334" s="356">
        <f t="shared" si="267"/>
        <v>0</v>
      </c>
      <c r="BS334" s="149">
        <f t="shared" si="268"/>
        <v>0</v>
      </c>
      <c r="BT334" s="149">
        <f t="shared" si="275"/>
        <v>1</v>
      </c>
      <c r="BU334" s="356">
        <f t="shared" si="242"/>
        <v>0</v>
      </c>
      <c r="BV334" s="149">
        <f t="shared" si="243"/>
        <v>0</v>
      </c>
      <c r="BW334" s="113">
        <f t="shared" si="244"/>
        <v>0</v>
      </c>
      <c r="BX334" s="248">
        <f t="shared" si="245"/>
        <v>0</v>
      </c>
      <c r="BY334" s="175">
        <f t="shared" si="246"/>
        <v>0</v>
      </c>
      <c r="BZ334" s="356">
        <f t="shared" si="276"/>
        <v>0</v>
      </c>
      <c r="CA334" s="149">
        <f t="shared" si="277"/>
        <v>0</v>
      </c>
      <c r="CB334" s="149">
        <f t="shared" si="278"/>
        <v>1</v>
      </c>
      <c r="CC334" s="276">
        <f t="shared" si="279"/>
        <v>1</v>
      </c>
      <c r="CD334" s="248">
        <f t="shared" si="280"/>
        <v>1</v>
      </c>
      <c r="CE334" s="274">
        <f t="shared" si="269"/>
        <v>1</v>
      </c>
      <c r="CF334" s="356">
        <f t="shared" si="281"/>
        <v>0</v>
      </c>
      <c r="CG334" s="149">
        <f t="shared" si="282"/>
        <v>0</v>
      </c>
      <c r="CH334" s="150">
        <f t="shared" si="283"/>
        <v>0</v>
      </c>
      <c r="CI334" s="149">
        <f t="shared" si="247"/>
        <v>1</v>
      </c>
      <c r="CJ334" s="149">
        <f t="shared" si="248"/>
        <v>0</v>
      </c>
      <c r="CK334" s="149">
        <f t="shared" si="249"/>
        <v>1</v>
      </c>
      <c r="CL334" s="149">
        <f t="shared" si="250"/>
        <v>2</v>
      </c>
      <c r="CM334" s="149">
        <f t="shared" si="251"/>
        <v>1</v>
      </c>
      <c r="CN334" s="283">
        <f t="shared" si="284"/>
        <v>1</v>
      </c>
      <c r="CO334" s="149">
        <f t="shared" si="285"/>
        <v>0</v>
      </c>
      <c r="CP334" s="149">
        <f t="shared" si="286"/>
        <v>0</v>
      </c>
      <c r="CQ334" s="283" t="str">
        <f t="shared" si="252"/>
        <v/>
      </c>
      <c r="CR334" s="149" t="str">
        <f t="shared" si="253"/>
        <v xml:space="preserve"> 2050</v>
      </c>
      <c r="CS334" s="149">
        <f t="shared" si="254"/>
        <v>2050</v>
      </c>
      <c r="CT334" s="149">
        <v>1</v>
      </c>
      <c r="CU334" s="149">
        <v>0</v>
      </c>
      <c r="CV334" s="149">
        <v>0</v>
      </c>
      <c r="CW334" s="149">
        <v>1</v>
      </c>
      <c r="CX334" s="149">
        <v>0</v>
      </c>
      <c r="CY334" s="149">
        <v>1</v>
      </c>
      <c r="CZ334" s="149">
        <v>0</v>
      </c>
      <c r="DA334" s="149">
        <v>1</v>
      </c>
      <c r="DB334" s="149">
        <v>0</v>
      </c>
      <c r="DC334" s="149">
        <v>1</v>
      </c>
      <c r="DD334" s="149">
        <v>0</v>
      </c>
      <c r="DE334" s="149">
        <v>1</v>
      </c>
      <c r="DF334" s="149">
        <v>1</v>
      </c>
      <c r="DG334" s="149">
        <v>0</v>
      </c>
      <c r="DH334" s="149">
        <v>0</v>
      </c>
      <c r="DI334" s="149">
        <v>1</v>
      </c>
      <c r="DJ334" s="149">
        <v>1</v>
      </c>
      <c r="DK334" s="149">
        <v>1</v>
      </c>
      <c r="DL334" s="149">
        <v>1</v>
      </c>
      <c r="DM334" s="149">
        <v>1</v>
      </c>
      <c r="DN334" s="149">
        <v>0</v>
      </c>
      <c r="DO334" s="149">
        <v>1</v>
      </c>
      <c r="DP334" s="149">
        <v>1</v>
      </c>
      <c r="DQ334" s="149" t="s">
        <v>154</v>
      </c>
      <c r="DR334" s="149" t="s">
        <v>157</v>
      </c>
      <c r="DS334" s="149" t="s">
        <v>7863</v>
      </c>
      <c r="DT334" s="149" t="s">
        <v>160</v>
      </c>
      <c r="DU334" s="149" t="s">
        <v>150</v>
      </c>
      <c r="DV334" s="149" t="s">
        <v>150</v>
      </c>
      <c r="DW334" s="149" t="str">
        <f t="shared" si="255"/>
        <v>Y</v>
      </c>
      <c r="DX334" s="149" t="str">
        <f t="shared" si="256"/>
        <v>Commitment removed</v>
      </c>
      <c r="DY334" s="149" t="str">
        <f t="shared" si="257"/>
        <v>Y</v>
      </c>
      <c r="DZ334" s="149" t="str">
        <f t="shared" si="258"/>
        <v>N</v>
      </c>
      <c r="EA334" s="149" t="str">
        <f t="shared" si="259"/>
        <v>Yes</v>
      </c>
      <c r="EC334" s="149">
        <f t="shared" si="260"/>
        <v>2050</v>
      </c>
    </row>
    <row r="335" spans="1:133" s="149" customFormat="1" ht="16.5" customHeight="1">
      <c r="A335" s="149">
        <v>332</v>
      </c>
      <c r="B335" s="149">
        <v>343</v>
      </c>
      <c r="C335" s="150" t="s">
        <v>1998</v>
      </c>
      <c r="D335" s="149" t="s">
        <v>1438</v>
      </c>
      <c r="E335" s="149" t="s">
        <v>1047</v>
      </c>
      <c r="F335" s="149" t="s">
        <v>175</v>
      </c>
      <c r="G335" s="149" t="s">
        <v>176</v>
      </c>
      <c r="H335" s="168" t="s">
        <v>1999</v>
      </c>
      <c r="I335" s="149" t="s">
        <v>2000</v>
      </c>
      <c r="J335" s="149">
        <v>-0.252</v>
      </c>
      <c r="K335" s="149" t="s">
        <v>2001</v>
      </c>
      <c r="L335" s="149">
        <v>158371</v>
      </c>
      <c r="M335" s="150">
        <v>16</v>
      </c>
      <c r="N335" s="149" t="s">
        <v>154</v>
      </c>
      <c r="O335" s="149" t="s">
        <v>153</v>
      </c>
      <c r="P335" s="150" t="s">
        <v>153</v>
      </c>
      <c r="Q335" s="149" t="s">
        <v>154</v>
      </c>
      <c r="R335" s="149" t="s">
        <v>154</v>
      </c>
      <c r="S335" s="149" t="s">
        <v>153</v>
      </c>
      <c r="T335" s="149" t="s">
        <v>153</v>
      </c>
      <c r="U335" s="151" t="s">
        <v>153</v>
      </c>
      <c r="V335" s="149" t="s">
        <v>153</v>
      </c>
      <c r="W335" s="149" t="s">
        <v>153</v>
      </c>
      <c r="X335" s="152" t="s">
        <v>153</v>
      </c>
      <c r="Y335" s="149" t="s">
        <v>153</v>
      </c>
      <c r="Z335" s="149" t="s">
        <v>153</v>
      </c>
      <c r="AA335" s="150"/>
      <c r="AC335" s="149" t="s">
        <v>153</v>
      </c>
      <c r="AD335" s="149" t="s">
        <v>153</v>
      </c>
      <c r="AE335" s="149" t="s">
        <v>153</v>
      </c>
      <c r="AF335" s="149" t="s">
        <v>153</v>
      </c>
      <c r="AG335" s="149" t="s">
        <v>153</v>
      </c>
      <c r="AH335" s="150" t="s">
        <v>153</v>
      </c>
      <c r="AJ335" s="149" t="s">
        <v>154</v>
      </c>
      <c r="AK335" s="170" t="s">
        <v>153</v>
      </c>
      <c r="AM335" s="171" t="s">
        <v>2002</v>
      </c>
      <c r="AN335" s="150" t="s">
        <v>1028</v>
      </c>
      <c r="AP335" s="149" t="s">
        <v>154</v>
      </c>
      <c r="AQ335" s="149" t="s">
        <v>153</v>
      </c>
      <c r="AR335" s="149" t="s">
        <v>153</v>
      </c>
      <c r="AU335" s="150"/>
      <c r="AV335" s="188" t="s">
        <v>168</v>
      </c>
      <c r="AW335" s="172" t="s">
        <v>153</v>
      </c>
      <c r="AX335" s="149" t="s">
        <v>153</v>
      </c>
      <c r="AY335" s="149" t="s">
        <v>154</v>
      </c>
      <c r="AZ335" s="149" t="s">
        <v>153</v>
      </c>
      <c r="BA335" s="149" t="s">
        <v>153</v>
      </c>
      <c r="BC335" s="150"/>
      <c r="BE335" s="173"/>
      <c r="BF335" s="150"/>
      <c r="BG335" s="283">
        <f t="shared" si="261"/>
        <v>0</v>
      </c>
      <c r="BH335" s="149">
        <f t="shared" si="262"/>
        <v>0</v>
      </c>
      <c r="BI335" s="149">
        <f t="shared" si="270"/>
        <v>0</v>
      </c>
      <c r="BJ335" s="280">
        <f t="shared" si="271"/>
        <v>0</v>
      </c>
      <c r="BK335" s="356">
        <f t="shared" si="263"/>
        <v>0</v>
      </c>
      <c r="BL335" s="149">
        <f t="shared" si="264"/>
        <v>0</v>
      </c>
      <c r="BM335" s="149">
        <f t="shared" si="272"/>
        <v>0</v>
      </c>
      <c r="BN335" s="278">
        <f t="shared" si="273"/>
        <v>0</v>
      </c>
      <c r="BO335" s="149">
        <f t="shared" si="265"/>
        <v>0</v>
      </c>
      <c r="BP335" s="149">
        <f t="shared" si="266"/>
        <v>0</v>
      </c>
      <c r="BQ335" s="149">
        <f t="shared" si="274"/>
        <v>0</v>
      </c>
      <c r="BR335" s="356">
        <f t="shared" si="267"/>
        <v>0</v>
      </c>
      <c r="BS335" s="149">
        <f t="shared" si="268"/>
        <v>0</v>
      </c>
      <c r="BT335" s="149">
        <f t="shared" si="275"/>
        <v>0</v>
      </c>
      <c r="BU335" s="356">
        <f t="shared" si="242"/>
        <v>0</v>
      </c>
      <c r="BV335" s="149">
        <f t="shared" si="243"/>
        <v>0</v>
      </c>
      <c r="BW335" s="113">
        <f t="shared" si="244"/>
        <v>0</v>
      </c>
      <c r="BX335" s="248">
        <f t="shared" si="245"/>
        <v>0</v>
      </c>
      <c r="BY335" s="175">
        <f t="shared" si="246"/>
        <v>0</v>
      </c>
      <c r="BZ335" s="356">
        <f t="shared" si="276"/>
        <v>0</v>
      </c>
      <c r="CA335" s="149">
        <f t="shared" si="277"/>
        <v>0</v>
      </c>
      <c r="CB335" s="149">
        <f t="shared" si="278"/>
        <v>0</v>
      </c>
      <c r="CC335" s="276">
        <f t="shared" si="279"/>
        <v>0</v>
      </c>
      <c r="CD335" s="248">
        <f t="shared" si="280"/>
        <v>0</v>
      </c>
      <c r="CE335" s="274">
        <f t="shared" si="269"/>
        <v>0</v>
      </c>
      <c r="CF335" s="356">
        <f t="shared" si="281"/>
        <v>0</v>
      </c>
      <c r="CG335" s="149">
        <f t="shared" si="282"/>
        <v>0</v>
      </c>
      <c r="CH335" s="150">
        <f t="shared" si="283"/>
        <v>0</v>
      </c>
      <c r="CI335" s="149">
        <f t="shared" si="247"/>
        <v>0</v>
      </c>
      <c r="CJ335" s="149">
        <f t="shared" si="248"/>
        <v>0</v>
      </c>
      <c r="CK335" s="149">
        <f t="shared" si="249"/>
        <v>0</v>
      </c>
      <c r="CL335" s="149">
        <f t="shared" si="250"/>
        <v>0</v>
      </c>
      <c r="CM335" s="149">
        <f t="shared" si="251"/>
        <v>0</v>
      </c>
      <c r="CN335" s="283">
        <f t="shared" si="284"/>
        <v>0</v>
      </c>
      <c r="CO335" s="149">
        <f t="shared" si="285"/>
        <v>0</v>
      </c>
      <c r="CP335" s="149">
        <f t="shared" si="286"/>
        <v>1</v>
      </c>
      <c r="CQ335" s="283" t="str">
        <f t="shared" si="252"/>
        <v/>
      </c>
      <c r="CR335" s="149" t="str">
        <f t="shared" si="253"/>
        <v xml:space="preserve"> </v>
      </c>
      <c r="CS335" s="149">
        <f t="shared" si="254"/>
        <v>0</v>
      </c>
      <c r="CT335" s="149">
        <v>0</v>
      </c>
      <c r="CU335" s="149">
        <v>0</v>
      </c>
      <c r="CV335" s="149">
        <v>0</v>
      </c>
      <c r="CW335" s="149">
        <v>0</v>
      </c>
      <c r="CX335" s="149">
        <v>0</v>
      </c>
      <c r="CY335" s="149">
        <v>0</v>
      </c>
      <c r="CZ335" s="149">
        <v>0</v>
      </c>
      <c r="DA335" s="149">
        <v>0</v>
      </c>
      <c r="DB335" s="149">
        <v>0</v>
      </c>
      <c r="DC335" s="149">
        <v>0</v>
      </c>
      <c r="DD335" s="149">
        <v>0</v>
      </c>
      <c r="DE335" s="149">
        <v>0</v>
      </c>
      <c r="DF335" s="149">
        <v>0</v>
      </c>
      <c r="DG335" s="149">
        <v>0</v>
      </c>
      <c r="DH335" s="149">
        <v>0</v>
      </c>
      <c r="DI335" s="149">
        <v>0</v>
      </c>
      <c r="DJ335" s="149">
        <v>0</v>
      </c>
      <c r="DK335" s="149">
        <v>0</v>
      </c>
      <c r="DL335" s="149">
        <v>0</v>
      </c>
      <c r="DM335" s="149">
        <v>0</v>
      </c>
      <c r="DN335" s="149">
        <v>0</v>
      </c>
      <c r="DO335" s="149">
        <v>0</v>
      </c>
      <c r="DP335" s="149">
        <v>0</v>
      </c>
      <c r="DQ335" s="149" t="s">
        <v>154</v>
      </c>
      <c r="DR335" s="149">
        <v>0</v>
      </c>
      <c r="DS335" s="149" t="s">
        <v>154</v>
      </c>
      <c r="DT335" s="149" t="s">
        <v>154</v>
      </c>
      <c r="DU335" s="149">
        <v>0</v>
      </c>
      <c r="DV335" s="149">
        <v>0</v>
      </c>
      <c r="DW335" s="149" t="str">
        <f t="shared" si="255"/>
        <v>N</v>
      </c>
      <c r="DX335" s="149" t="str">
        <f t="shared" si="256"/>
        <v/>
      </c>
      <c r="DY335" s="149" t="str">
        <f t="shared" si="257"/>
        <v>N</v>
      </c>
      <c r="DZ335" s="149" t="str">
        <f t="shared" si="258"/>
        <v>N</v>
      </c>
      <c r="EA335" s="149" t="str">
        <f t="shared" si="259"/>
        <v>Not Specified</v>
      </c>
      <c r="EC335" s="149">
        <f t="shared" si="260"/>
        <v>0</v>
      </c>
    </row>
    <row r="336" spans="1:133" s="149" customFormat="1" ht="16.5" customHeight="1">
      <c r="A336" s="149">
        <v>333</v>
      </c>
      <c r="B336" s="149">
        <v>345</v>
      </c>
      <c r="C336" s="150" t="s">
        <v>2003</v>
      </c>
      <c r="D336" s="149" t="s">
        <v>192</v>
      </c>
      <c r="E336" s="149" t="s">
        <v>193</v>
      </c>
      <c r="F336" s="149" t="s">
        <v>863</v>
      </c>
      <c r="G336" s="149" t="s">
        <v>9</v>
      </c>
      <c r="H336" s="168" t="s">
        <v>2004</v>
      </c>
      <c r="I336" s="149" t="s">
        <v>2005</v>
      </c>
      <c r="J336" s="149">
        <v>-8.183</v>
      </c>
      <c r="K336" s="149" t="s">
        <v>2006</v>
      </c>
      <c r="L336" s="149">
        <v>46000</v>
      </c>
      <c r="M336" s="150">
        <v>4</v>
      </c>
      <c r="N336" s="149" t="s">
        <v>154</v>
      </c>
      <c r="O336" s="149" t="s">
        <v>153</v>
      </c>
      <c r="P336" s="150" t="s">
        <v>153</v>
      </c>
      <c r="Q336" s="149" t="s">
        <v>154</v>
      </c>
      <c r="R336" s="149" t="s">
        <v>154</v>
      </c>
      <c r="S336" s="149" t="s">
        <v>153</v>
      </c>
      <c r="T336" s="149" t="s">
        <v>153</v>
      </c>
      <c r="U336" s="151" t="s">
        <v>153</v>
      </c>
      <c r="V336" s="149" t="s">
        <v>153</v>
      </c>
      <c r="W336" s="149" t="s">
        <v>153</v>
      </c>
      <c r="X336" s="152" t="s">
        <v>153</v>
      </c>
      <c r="Y336" s="149" t="s">
        <v>153</v>
      </c>
      <c r="Z336" s="149" t="s">
        <v>153</v>
      </c>
      <c r="AA336" s="150"/>
      <c r="AC336" s="149" t="s">
        <v>153</v>
      </c>
      <c r="AD336" s="149" t="s">
        <v>153</v>
      </c>
      <c r="AE336" s="149" t="s">
        <v>153</v>
      </c>
      <c r="AF336" s="149" t="s">
        <v>153</v>
      </c>
      <c r="AG336" s="149" t="s">
        <v>153</v>
      </c>
      <c r="AH336" s="150" t="s">
        <v>153</v>
      </c>
      <c r="AJ336" s="149" t="s">
        <v>154</v>
      </c>
      <c r="AK336" s="170" t="s">
        <v>153</v>
      </c>
      <c r="AM336" s="171" t="s">
        <v>2007</v>
      </c>
      <c r="AN336" s="150" t="s">
        <v>795</v>
      </c>
      <c r="AP336" s="149" t="s">
        <v>154</v>
      </c>
      <c r="AQ336" s="149" t="s">
        <v>153</v>
      </c>
      <c r="AR336" s="149" t="s">
        <v>153</v>
      </c>
      <c r="AU336" s="150"/>
      <c r="AV336" s="188" t="s">
        <v>168</v>
      </c>
      <c r="AW336" s="172" t="s">
        <v>153</v>
      </c>
      <c r="AX336" s="149" t="s">
        <v>153</v>
      </c>
      <c r="AY336" s="149" t="s">
        <v>154</v>
      </c>
      <c r="AZ336" s="149" t="s">
        <v>153</v>
      </c>
      <c r="BA336" s="149" t="s">
        <v>153</v>
      </c>
      <c r="BC336" s="150"/>
      <c r="BE336" s="173"/>
      <c r="BF336" s="150"/>
      <c r="BG336" s="283">
        <f t="shared" si="261"/>
        <v>0</v>
      </c>
      <c r="BH336" s="149">
        <f t="shared" si="262"/>
        <v>0</v>
      </c>
      <c r="BI336" s="149">
        <f t="shared" si="270"/>
        <v>0</v>
      </c>
      <c r="BJ336" s="280">
        <f t="shared" si="271"/>
        <v>0</v>
      </c>
      <c r="BK336" s="356">
        <f t="shared" si="263"/>
        <v>0</v>
      </c>
      <c r="BL336" s="149">
        <f t="shared" si="264"/>
        <v>0</v>
      </c>
      <c r="BM336" s="149">
        <f t="shared" si="272"/>
        <v>0</v>
      </c>
      <c r="BN336" s="278">
        <f t="shared" si="273"/>
        <v>0</v>
      </c>
      <c r="BO336" s="149">
        <f t="shared" si="265"/>
        <v>0</v>
      </c>
      <c r="BP336" s="149">
        <f t="shared" si="266"/>
        <v>0</v>
      </c>
      <c r="BQ336" s="149">
        <f t="shared" si="274"/>
        <v>0</v>
      </c>
      <c r="BR336" s="356">
        <f t="shared" si="267"/>
        <v>0</v>
      </c>
      <c r="BS336" s="149">
        <f t="shared" si="268"/>
        <v>0</v>
      </c>
      <c r="BT336" s="149">
        <f t="shared" si="275"/>
        <v>0</v>
      </c>
      <c r="BU336" s="356">
        <f t="shared" si="242"/>
        <v>0</v>
      </c>
      <c r="BV336" s="149">
        <f t="shared" si="243"/>
        <v>0</v>
      </c>
      <c r="BW336" s="113">
        <f t="shared" si="244"/>
        <v>0</v>
      </c>
      <c r="BX336" s="248">
        <f t="shared" si="245"/>
        <v>0</v>
      </c>
      <c r="BY336" s="175">
        <f t="shared" si="246"/>
        <v>0</v>
      </c>
      <c r="BZ336" s="356">
        <f t="shared" si="276"/>
        <v>0</v>
      </c>
      <c r="CA336" s="149">
        <f t="shared" si="277"/>
        <v>0</v>
      </c>
      <c r="CB336" s="149">
        <f t="shared" si="278"/>
        <v>0</v>
      </c>
      <c r="CC336" s="276">
        <f t="shared" si="279"/>
        <v>0</v>
      </c>
      <c r="CD336" s="248">
        <f t="shared" si="280"/>
        <v>0</v>
      </c>
      <c r="CE336" s="274">
        <f t="shared" si="269"/>
        <v>0</v>
      </c>
      <c r="CF336" s="356">
        <f t="shared" si="281"/>
        <v>0</v>
      </c>
      <c r="CG336" s="149">
        <f t="shared" si="282"/>
        <v>0</v>
      </c>
      <c r="CH336" s="150">
        <f t="shared" si="283"/>
        <v>0</v>
      </c>
      <c r="CI336" s="149">
        <f t="shared" si="247"/>
        <v>0</v>
      </c>
      <c r="CJ336" s="149">
        <f t="shared" si="248"/>
        <v>0</v>
      </c>
      <c r="CK336" s="149">
        <f t="shared" si="249"/>
        <v>0</v>
      </c>
      <c r="CL336" s="149">
        <f t="shared" si="250"/>
        <v>0</v>
      </c>
      <c r="CM336" s="149">
        <f t="shared" si="251"/>
        <v>0</v>
      </c>
      <c r="CN336" s="283">
        <f t="shared" si="284"/>
        <v>0</v>
      </c>
      <c r="CO336" s="149">
        <f t="shared" si="285"/>
        <v>0</v>
      </c>
      <c r="CP336" s="149">
        <f t="shared" si="286"/>
        <v>1</v>
      </c>
      <c r="CQ336" s="283" t="str">
        <f t="shared" si="252"/>
        <v/>
      </c>
      <c r="CR336" s="149" t="str">
        <f t="shared" si="253"/>
        <v xml:space="preserve"> </v>
      </c>
      <c r="CS336" s="149">
        <f t="shared" si="254"/>
        <v>0</v>
      </c>
      <c r="CT336" s="149">
        <v>0</v>
      </c>
      <c r="CU336" s="149">
        <v>0</v>
      </c>
      <c r="CV336" s="149">
        <v>0</v>
      </c>
      <c r="CW336" s="149">
        <v>0</v>
      </c>
      <c r="CX336" s="149">
        <v>0</v>
      </c>
      <c r="CY336" s="149">
        <v>0</v>
      </c>
      <c r="CZ336" s="149">
        <v>0</v>
      </c>
      <c r="DA336" s="149">
        <v>0</v>
      </c>
      <c r="DB336" s="149">
        <v>0</v>
      </c>
      <c r="DC336" s="149">
        <v>0</v>
      </c>
      <c r="DD336" s="149">
        <v>0</v>
      </c>
      <c r="DE336" s="149">
        <v>0</v>
      </c>
      <c r="DF336" s="149">
        <v>0</v>
      </c>
      <c r="DG336" s="149">
        <v>0</v>
      </c>
      <c r="DH336" s="149">
        <v>0</v>
      </c>
      <c r="DI336" s="149">
        <v>0</v>
      </c>
      <c r="DJ336" s="149">
        <v>0</v>
      </c>
      <c r="DK336" s="149">
        <v>0</v>
      </c>
      <c r="DL336" s="149">
        <v>0</v>
      </c>
      <c r="DM336" s="149">
        <v>0</v>
      </c>
      <c r="DN336" s="149">
        <v>0</v>
      </c>
      <c r="DO336" s="149">
        <v>0</v>
      </c>
      <c r="DP336" s="149">
        <v>0</v>
      </c>
      <c r="DQ336" s="149" t="s">
        <v>154</v>
      </c>
      <c r="DR336" s="149">
        <v>0</v>
      </c>
      <c r="DS336" s="149" t="s">
        <v>154</v>
      </c>
      <c r="DT336" s="149" t="s">
        <v>154</v>
      </c>
      <c r="DU336" s="149">
        <v>0</v>
      </c>
      <c r="DV336" s="149">
        <v>0</v>
      </c>
      <c r="DW336" s="149" t="str">
        <f t="shared" si="255"/>
        <v>N</v>
      </c>
      <c r="DX336" s="149" t="str">
        <f t="shared" si="256"/>
        <v/>
      </c>
      <c r="DY336" s="149" t="str">
        <f t="shared" si="257"/>
        <v>N</v>
      </c>
      <c r="DZ336" s="149" t="str">
        <f t="shared" si="258"/>
        <v>N</v>
      </c>
      <c r="EA336" s="149" t="str">
        <f t="shared" si="259"/>
        <v>Not Specified</v>
      </c>
      <c r="EC336" s="149">
        <f t="shared" si="260"/>
        <v>0</v>
      </c>
    </row>
    <row r="337" spans="1:133" s="149" customFormat="1" ht="16.5" customHeight="1">
      <c r="A337" s="149">
        <v>334</v>
      </c>
      <c r="B337" s="149">
        <v>381</v>
      </c>
      <c r="C337" s="150" t="s">
        <v>2008</v>
      </c>
      <c r="D337" s="149" t="s">
        <v>1206</v>
      </c>
      <c r="E337" s="149" t="s">
        <v>229</v>
      </c>
      <c r="F337" s="149" t="s">
        <v>175</v>
      </c>
      <c r="G337" s="149" t="s">
        <v>176</v>
      </c>
      <c r="H337" s="168" t="s">
        <v>2009</v>
      </c>
      <c r="I337" s="149" t="s">
        <v>2010</v>
      </c>
      <c r="J337" s="149">
        <v>0.185</v>
      </c>
      <c r="K337" s="149" t="s">
        <v>2011</v>
      </c>
      <c r="L337" s="149">
        <v>54060</v>
      </c>
      <c r="M337" s="150">
        <v>8</v>
      </c>
      <c r="N337" s="149" t="s">
        <v>154</v>
      </c>
      <c r="O337" s="149" t="s">
        <v>153</v>
      </c>
      <c r="P337" s="150" t="s">
        <v>153</v>
      </c>
      <c r="Q337" s="149" t="s">
        <v>154</v>
      </c>
      <c r="R337" s="149" t="s">
        <v>154</v>
      </c>
      <c r="S337" s="149" t="s">
        <v>153</v>
      </c>
      <c r="T337" s="149" t="s">
        <v>153</v>
      </c>
      <c r="U337" s="151" t="s">
        <v>153</v>
      </c>
      <c r="V337" s="149" t="s">
        <v>153</v>
      </c>
      <c r="W337" s="149" t="s">
        <v>153</v>
      </c>
      <c r="X337" s="152" t="s">
        <v>153</v>
      </c>
      <c r="Y337" s="149" t="s">
        <v>153</v>
      </c>
      <c r="Z337" s="149" t="s">
        <v>153</v>
      </c>
      <c r="AA337" s="150"/>
      <c r="AC337" s="149" t="s">
        <v>233</v>
      </c>
      <c r="AD337" s="149" t="s">
        <v>234</v>
      </c>
      <c r="AE337" s="149" t="s">
        <v>337</v>
      </c>
      <c r="AF337" s="149" t="s">
        <v>337</v>
      </c>
      <c r="AG337" s="149" t="s">
        <v>153</v>
      </c>
      <c r="AH337" s="150" t="s">
        <v>159</v>
      </c>
      <c r="AI337" s="149" t="s">
        <v>180</v>
      </c>
      <c r="AJ337" s="149" t="s">
        <v>154</v>
      </c>
      <c r="AK337" s="170" t="s">
        <v>338</v>
      </c>
      <c r="AL337" s="149">
        <v>2060</v>
      </c>
      <c r="AM337" s="171" t="s">
        <v>2012</v>
      </c>
      <c r="AN337" s="150"/>
      <c r="AP337" s="149" t="s">
        <v>154</v>
      </c>
      <c r="AQ337" s="149" t="s">
        <v>153</v>
      </c>
      <c r="AR337" s="149" t="s">
        <v>153</v>
      </c>
      <c r="AU337" s="150"/>
      <c r="AV337" s="188" t="s">
        <v>168</v>
      </c>
      <c r="AW337" s="172" t="s">
        <v>153</v>
      </c>
      <c r="AX337" s="149" t="s">
        <v>153</v>
      </c>
      <c r="AY337" s="149" t="s">
        <v>154</v>
      </c>
      <c r="AZ337" s="149" t="s">
        <v>153</v>
      </c>
      <c r="BA337" s="149" t="s">
        <v>153</v>
      </c>
      <c r="BC337" s="150"/>
      <c r="BE337" s="173"/>
      <c r="BF337" s="150"/>
      <c r="BG337" s="283">
        <f t="shared" si="261"/>
        <v>0</v>
      </c>
      <c r="BH337" s="149">
        <f t="shared" si="262"/>
        <v>0</v>
      </c>
      <c r="BI337" s="149">
        <f t="shared" si="270"/>
        <v>0</v>
      </c>
      <c r="BJ337" s="280">
        <f t="shared" si="271"/>
        <v>0</v>
      </c>
      <c r="BK337" s="356">
        <f t="shared" si="263"/>
        <v>0</v>
      </c>
      <c r="BL337" s="149">
        <f t="shared" si="264"/>
        <v>0</v>
      </c>
      <c r="BM337" s="149">
        <f t="shared" si="272"/>
        <v>0</v>
      </c>
      <c r="BN337" s="278">
        <f t="shared" si="273"/>
        <v>0</v>
      </c>
      <c r="BO337" s="149">
        <f t="shared" si="265"/>
        <v>0</v>
      </c>
      <c r="BP337" s="149">
        <f t="shared" si="266"/>
        <v>0</v>
      </c>
      <c r="BQ337" s="149">
        <f t="shared" si="274"/>
        <v>0</v>
      </c>
      <c r="BR337" s="356">
        <f t="shared" si="267"/>
        <v>0</v>
      </c>
      <c r="BS337" s="149">
        <f t="shared" si="268"/>
        <v>0</v>
      </c>
      <c r="BT337" s="149">
        <f t="shared" si="275"/>
        <v>0</v>
      </c>
      <c r="BU337" s="356">
        <f t="shared" si="242"/>
        <v>0</v>
      </c>
      <c r="BV337" s="149">
        <f t="shared" si="243"/>
        <v>0</v>
      </c>
      <c r="BW337" s="113">
        <f t="shared" si="244"/>
        <v>0</v>
      </c>
      <c r="BX337" s="248">
        <f t="shared" si="245"/>
        <v>1</v>
      </c>
      <c r="BY337" s="175">
        <f t="shared" si="246"/>
        <v>0</v>
      </c>
      <c r="BZ337" s="356">
        <f t="shared" si="276"/>
        <v>0</v>
      </c>
      <c r="CA337" s="149">
        <f t="shared" si="277"/>
        <v>0</v>
      </c>
      <c r="CB337" s="149">
        <f t="shared" si="278"/>
        <v>0</v>
      </c>
      <c r="CC337" s="276">
        <f t="shared" si="279"/>
        <v>0</v>
      </c>
      <c r="CD337" s="248">
        <f t="shared" si="280"/>
        <v>1</v>
      </c>
      <c r="CE337" s="274">
        <f t="shared" si="269"/>
        <v>0</v>
      </c>
      <c r="CF337" s="356">
        <f t="shared" si="281"/>
        <v>0</v>
      </c>
      <c r="CG337" s="149">
        <f t="shared" si="282"/>
        <v>0</v>
      </c>
      <c r="CH337" s="150">
        <f t="shared" si="283"/>
        <v>0</v>
      </c>
      <c r="CI337" s="149">
        <f t="shared" si="247"/>
        <v>0</v>
      </c>
      <c r="CJ337" s="149">
        <f t="shared" si="248"/>
        <v>0</v>
      </c>
      <c r="CK337" s="149">
        <f t="shared" si="249"/>
        <v>0</v>
      </c>
      <c r="CL337" s="149">
        <f t="shared" si="250"/>
        <v>0</v>
      </c>
      <c r="CM337" s="149">
        <f t="shared" si="251"/>
        <v>0</v>
      </c>
      <c r="CN337" s="283">
        <f t="shared" si="284"/>
        <v>0</v>
      </c>
      <c r="CO337" s="149">
        <f t="shared" si="285"/>
        <v>0</v>
      </c>
      <c r="CP337" s="149">
        <f t="shared" si="286"/>
        <v>1</v>
      </c>
      <c r="CQ337" s="283" t="str">
        <f t="shared" si="252"/>
        <v/>
      </c>
      <c r="CR337" s="149" t="str">
        <f t="shared" si="253"/>
        <v xml:space="preserve"> </v>
      </c>
      <c r="CS337" s="149">
        <f t="shared" si="254"/>
        <v>0</v>
      </c>
      <c r="CT337" s="149">
        <v>0</v>
      </c>
      <c r="CU337" s="149">
        <v>0</v>
      </c>
      <c r="CV337" s="149">
        <v>0</v>
      </c>
      <c r="CW337" s="149">
        <v>0</v>
      </c>
      <c r="CX337" s="149">
        <v>0</v>
      </c>
      <c r="CY337" s="149">
        <v>0</v>
      </c>
      <c r="CZ337" s="149">
        <v>0</v>
      </c>
      <c r="DA337" s="149">
        <v>0</v>
      </c>
      <c r="DB337" s="149">
        <v>0</v>
      </c>
      <c r="DC337" s="149">
        <v>0</v>
      </c>
      <c r="DD337" s="149">
        <v>0</v>
      </c>
      <c r="DE337" s="149">
        <v>0</v>
      </c>
      <c r="DF337" s="149">
        <v>0</v>
      </c>
      <c r="DG337" s="149">
        <v>0</v>
      </c>
      <c r="DH337" s="149">
        <v>0</v>
      </c>
      <c r="DI337" s="149">
        <v>0</v>
      </c>
      <c r="DJ337" s="149">
        <v>0</v>
      </c>
      <c r="DK337" s="149">
        <v>0</v>
      </c>
      <c r="DL337" s="149">
        <v>0</v>
      </c>
      <c r="DM337" s="149">
        <v>0</v>
      </c>
      <c r="DN337" s="149">
        <v>0</v>
      </c>
      <c r="DO337" s="149">
        <v>0</v>
      </c>
      <c r="DP337" s="149">
        <v>0</v>
      </c>
      <c r="DQ337" s="149" t="s">
        <v>154</v>
      </c>
      <c r="DR337" s="149">
        <v>0</v>
      </c>
      <c r="DS337" s="149" t="s">
        <v>154</v>
      </c>
      <c r="DT337" s="149" t="s">
        <v>154</v>
      </c>
      <c r="DU337" s="149" t="s">
        <v>154</v>
      </c>
      <c r="DV337" s="149" t="s">
        <v>154</v>
      </c>
      <c r="DW337" s="149" t="str">
        <f t="shared" si="255"/>
        <v>N</v>
      </c>
      <c r="DX337" s="149" t="str">
        <f t="shared" si="256"/>
        <v/>
      </c>
      <c r="DY337" s="149" t="str">
        <f t="shared" si="257"/>
        <v>N</v>
      </c>
      <c r="DZ337" s="149" t="str">
        <f t="shared" si="258"/>
        <v>N</v>
      </c>
      <c r="EA337" s="149" t="str">
        <f t="shared" si="259"/>
        <v>Not Specified</v>
      </c>
      <c r="EC337" s="149">
        <f t="shared" si="260"/>
        <v>0</v>
      </c>
    </row>
    <row r="338" spans="1:133" s="149" customFormat="1" ht="16.5" customHeight="1">
      <c r="A338" s="149">
        <v>335</v>
      </c>
      <c r="B338" s="149">
        <v>322</v>
      </c>
      <c r="C338" s="150" t="s">
        <v>2013</v>
      </c>
      <c r="D338" s="149" t="s">
        <v>449</v>
      </c>
      <c r="E338" s="149" t="s">
        <v>144</v>
      </c>
      <c r="F338" s="149" t="s">
        <v>416</v>
      </c>
      <c r="G338" s="149" t="s">
        <v>246</v>
      </c>
      <c r="H338" s="168" t="s">
        <v>2014</v>
      </c>
      <c r="I338" s="149" t="s">
        <v>2015</v>
      </c>
      <c r="J338" s="149">
        <v>-0.455</v>
      </c>
      <c r="K338" s="149" t="s">
        <v>2016</v>
      </c>
      <c r="L338" s="149">
        <v>162293</v>
      </c>
      <c r="M338" s="150">
        <v>5</v>
      </c>
      <c r="N338" s="149" t="s">
        <v>150</v>
      </c>
      <c r="O338" s="149">
        <v>2014</v>
      </c>
      <c r="P338" s="150">
        <v>2025</v>
      </c>
      <c r="Q338" s="149" t="s">
        <v>150</v>
      </c>
      <c r="R338" s="149" t="s">
        <v>150</v>
      </c>
      <c r="S338" s="149" t="s">
        <v>151</v>
      </c>
      <c r="T338" s="149" t="s">
        <v>353</v>
      </c>
      <c r="U338" s="151">
        <v>2030</v>
      </c>
      <c r="V338" s="149" t="s">
        <v>151</v>
      </c>
      <c r="W338" s="149" t="s">
        <v>353</v>
      </c>
      <c r="X338" s="152">
        <v>2050</v>
      </c>
      <c r="Y338" s="149" t="s">
        <v>150</v>
      </c>
      <c r="Z338" s="149" t="s">
        <v>151</v>
      </c>
      <c r="AA338" s="150">
        <v>2050</v>
      </c>
      <c r="AC338" s="149" t="s">
        <v>167</v>
      </c>
      <c r="AD338" s="149" t="s">
        <v>6</v>
      </c>
      <c r="AE338" s="149" t="s">
        <v>157</v>
      </c>
      <c r="AF338" s="149" t="s">
        <v>157</v>
      </c>
      <c r="AG338" s="149" t="s">
        <v>157</v>
      </c>
      <c r="AH338" s="150" t="s">
        <v>218</v>
      </c>
      <c r="AJ338" s="149" t="s">
        <v>154</v>
      </c>
      <c r="AK338" s="170" t="s">
        <v>153</v>
      </c>
      <c r="AN338" s="150"/>
      <c r="AO338" s="149" t="s">
        <v>219</v>
      </c>
      <c r="AP338" s="149" t="s">
        <v>150</v>
      </c>
      <c r="AQ338" s="149" t="s">
        <v>218</v>
      </c>
      <c r="AR338" s="149" t="s">
        <v>2017</v>
      </c>
      <c r="AS338" s="149">
        <v>2050</v>
      </c>
      <c r="AU338" s="150"/>
      <c r="AV338" s="149" t="s">
        <v>158</v>
      </c>
      <c r="AW338" s="172" t="s">
        <v>171</v>
      </c>
      <c r="AX338" s="149" t="s">
        <v>158</v>
      </c>
      <c r="AY338" s="149" t="s">
        <v>154</v>
      </c>
      <c r="AZ338" s="149" t="s">
        <v>153</v>
      </c>
      <c r="BA338" s="149" t="s">
        <v>153</v>
      </c>
      <c r="BC338" s="150"/>
      <c r="BE338" s="173"/>
      <c r="BF338" s="150"/>
      <c r="BG338" s="283">
        <f t="shared" si="261"/>
        <v>1</v>
      </c>
      <c r="BH338" s="149">
        <f t="shared" si="262"/>
        <v>0</v>
      </c>
      <c r="BI338" s="149">
        <f t="shared" si="270"/>
        <v>0</v>
      </c>
      <c r="BJ338" s="280">
        <f t="shared" si="271"/>
        <v>1</v>
      </c>
      <c r="BK338" s="356">
        <f t="shared" si="263"/>
        <v>0</v>
      </c>
      <c r="BL338" s="149">
        <f t="shared" si="264"/>
        <v>1</v>
      </c>
      <c r="BM338" s="149">
        <f t="shared" si="272"/>
        <v>0</v>
      </c>
      <c r="BN338" s="278">
        <f t="shared" si="273"/>
        <v>1</v>
      </c>
      <c r="BO338" s="149">
        <f t="shared" si="265"/>
        <v>0</v>
      </c>
      <c r="BP338" s="149">
        <f t="shared" si="266"/>
        <v>0</v>
      </c>
      <c r="BQ338" s="149">
        <f t="shared" si="274"/>
        <v>1</v>
      </c>
      <c r="BR338" s="356">
        <f t="shared" si="267"/>
        <v>0</v>
      </c>
      <c r="BS338" s="149">
        <f t="shared" si="268"/>
        <v>0</v>
      </c>
      <c r="BT338" s="149">
        <f t="shared" si="275"/>
        <v>1</v>
      </c>
      <c r="BU338" s="356">
        <f t="shared" si="242"/>
        <v>0</v>
      </c>
      <c r="BV338" s="149">
        <f t="shared" si="243"/>
        <v>0</v>
      </c>
      <c r="BW338" s="113">
        <f t="shared" si="244"/>
        <v>0</v>
      </c>
      <c r="BX338" s="248">
        <f t="shared" si="245"/>
        <v>0</v>
      </c>
      <c r="BY338" s="175">
        <f t="shared" si="246"/>
        <v>0</v>
      </c>
      <c r="BZ338" s="356">
        <f t="shared" si="276"/>
        <v>0</v>
      </c>
      <c r="CA338" s="149">
        <f t="shared" si="277"/>
        <v>0</v>
      </c>
      <c r="CB338" s="149">
        <f t="shared" si="278"/>
        <v>1</v>
      </c>
      <c r="CC338" s="276">
        <f t="shared" si="279"/>
        <v>1</v>
      </c>
      <c r="CD338" s="248">
        <f t="shared" si="280"/>
        <v>1</v>
      </c>
      <c r="CE338" s="274">
        <f t="shared" si="269"/>
        <v>1</v>
      </c>
      <c r="CF338" s="356">
        <f t="shared" si="281"/>
        <v>0</v>
      </c>
      <c r="CG338" s="149">
        <f t="shared" si="282"/>
        <v>0</v>
      </c>
      <c r="CH338" s="150">
        <f t="shared" si="283"/>
        <v>0</v>
      </c>
      <c r="CI338" s="149">
        <f t="shared" si="247"/>
        <v>1</v>
      </c>
      <c r="CJ338" s="149">
        <f t="shared" si="248"/>
        <v>1</v>
      </c>
      <c r="CK338" s="149">
        <f t="shared" si="249"/>
        <v>1</v>
      </c>
      <c r="CL338" s="149">
        <f t="shared" si="250"/>
        <v>3</v>
      </c>
      <c r="CM338" s="149">
        <f t="shared" si="251"/>
        <v>1</v>
      </c>
      <c r="CN338" s="283">
        <f t="shared" si="284"/>
        <v>0</v>
      </c>
      <c r="CO338" s="149">
        <f t="shared" si="285"/>
        <v>1</v>
      </c>
      <c r="CP338" s="149">
        <f t="shared" si="286"/>
        <v>0</v>
      </c>
      <c r="CQ338" s="283">
        <f t="shared" si="252"/>
        <v>1</v>
      </c>
      <c r="CR338" s="149" t="str">
        <f t="shared" si="253"/>
        <v>2050 2050</v>
      </c>
      <c r="CS338" s="149">
        <f t="shared" si="254"/>
        <v>2050</v>
      </c>
      <c r="CT338" s="149">
        <v>0</v>
      </c>
      <c r="CU338" s="149">
        <v>1</v>
      </c>
      <c r="CV338" s="149">
        <v>0</v>
      </c>
      <c r="CW338" s="149">
        <v>1</v>
      </c>
      <c r="CX338" s="149">
        <v>0</v>
      </c>
      <c r="CY338" s="149">
        <v>0</v>
      </c>
      <c r="CZ338" s="149">
        <v>1</v>
      </c>
      <c r="DA338" s="149">
        <v>1</v>
      </c>
      <c r="DB338" s="149">
        <v>0</v>
      </c>
      <c r="DC338" s="149">
        <v>1</v>
      </c>
      <c r="DD338" s="149">
        <v>0</v>
      </c>
      <c r="DE338" s="149">
        <v>1</v>
      </c>
      <c r="DF338" s="149">
        <v>0</v>
      </c>
      <c r="DG338" s="149">
        <v>1</v>
      </c>
      <c r="DH338" s="149">
        <v>0</v>
      </c>
      <c r="DI338" s="149">
        <v>1</v>
      </c>
      <c r="DJ338" s="149">
        <v>1</v>
      </c>
      <c r="DK338" s="149">
        <v>1</v>
      </c>
      <c r="DL338" s="149">
        <v>1</v>
      </c>
      <c r="DM338" s="149">
        <v>0</v>
      </c>
      <c r="DN338" s="149">
        <v>1</v>
      </c>
      <c r="DO338" s="149">
        <v>1</v>
      </c>
      <c r="DP338" s="149">
        <v>0</v>
      </c>
      <c r="DQ338" s="149" t="s">
        <v>150</v>
      </c>
      <c r="DR338" s="149" t="s">
        <v>157</v>
      </c>
      <c r="DS338" s="149" t="s">
        <v>7859</v>
      </c>
      <c r="DT338" s="149" t="s">
        <v>7859</v>
      </c>
      <c r="DU338" s="149" t="s">
        <v>154</v>
      </c>
      <c r="DV338" s="149" t="s">
        <v>154</v>
      </c>
      <c r="DW338" s="149" t="str">
        <f t="shared" si="255"/>
        <v>Y</v>
      </c>
      <c r="DX338" s="149" t="str">
        <f t="shared" si="256"/>
        <v>Targets set</v>
      </c>
      <c r="DY338" s="149" t="str">
        <f t="shared" si="257"/>
        <v>Y</v>
      </c>
      <c r="DZ338" s="149" t="str">
        <f t="shared" si="258"/>
        <v>N</v>
      </c>
      <c r="EA338" s="149" t="str">
        <f t="shared" si="259"/>
        <v>No</v>
      </c>
      <c r="EC338" s="149">
        <f t="shared" si="260"/>
        <v>2050</v>
      </c>
    </row>
    <row r="339" spans="1:133" s="149" customFormat="1" ht="16.5" customHeight="1">
      <c r="A339" s="149">
        <v>336</v>
      </c>
      <c r="B339" s="149">
        <v>455</v>
      </c>
      <c r="C339" s="150" t="s">
        <v>2018</v>
      </c>
      <c r="D339" s="149" t="s">
        <v>926</v>
      </c>
      <c r="E339" s="149" t="s">
        <v>206</v>
      </c>
      <c r="F339" s="149" t="s">
        <v>145</v>
      </c>
      <c r="G339" s="149" t="s">
        <v>146</v>
      </c>
      <c r="H339" s="168" t="s">
        <v>2019</v>
      </c>
      <c r="I339" s="149" t="s">
        <v>2020</v>
      </c>
      <c r="J339" s="149">
        <v>1.021</v>
      </c>
      <c r="K339" s="149" t="s">
        <v>2021</v>
      </c>
      <c r="L339" s="149">
        <v>47000</v>
      </c>
      <c r="M339" s="150">
        <v>17</v>
      </c>
      <c r="N339" s="149" t="s">
        <v>154</v>
      </c>
      <c r="O339" s="149" t="s">
        <v>153</v>
      </c>
      <c r="P339" s="150" t="s">
        <v>153</v>
      </c>
      <c r="Q339" s="149" t="s">
        <v>154</v>
      </c>
      <c r="R339" s="149" t="s">
        <v>154</v>
      </c>
      <c r="S339" s="149" t="s">
        <v>153</v>
      </c>
      <c r="T339" s="149" t="s">
        <v>153</v>
      </c>
      <c r="U339" s="151" t="s">
        <v>153</v>
      </c>
      <c r="V339" s="149" t="s">
        <v>153</v>
      </c>
      <c r="W339" s="149" t="s">
        <v>153</v>
      </c>
      <c r="X339" s="152" t="s">
        <v>153</v>
      </c>
      <c r="Y339" s="149" t="s">
        <v>153</v>
      </c>
      <c r="Z339" s="149" t="s">
        <v>153</v>
      </c>
      <c r="AA339" s="150"/>
      <c r="AC339" s="149" t="s">
        <v>202</v>
      </c>
      <c r="AD339" s="149" t="s">
        <v>5</v>
      </c>
      <c r="AE339" s="149" t="s">
        <v>157</v>
      </c>
      <c r="AF339" s="149" t="s">
        <v>157</v>
      </c>
      <c r="AG339" s="149" t="s">
        <v>157</v>
      </c>
      <c r="AH339" s="150" t="s">
        <v>218</v>
      </c>
      <c r="AI339" s="149" t="s">
        <v>219</v>
      </c>
      <c r="AJ339" s="149" t="s">
        <v>150</v>
      </c>
      <c r="AK339" s="170" t="s">
        <v>2022</v>
      </c>
      <c r="AL339" s="149">
        <v>2030</v>
      </c>
      <c r="AN339" s="150"/>
      <c r="AP339" s="149" t="s">
        <v>154</v>
      </c>
      <c r="AQ339" s="149" t="s">
        <v>153</v>
      </c>
      <c r="AR339" s="149" t="s">
        <v>153</v>
      </c>
      <c r="AU339" s="150"/>
      <c r="AV339" s="149" t="s">
        <v>157</v>
      </c>
      <c r="AW339" s="172" t="s">
        <v>168</v>
      </c>
      <c r="AX339" s="149" t="s">
        <v>158</v>
      </c>
      <c r="AY339" s="149" t="s">
        <v>154</v>
      </c>
      <c r="AZ339" s="149" t="s">
        <v>153</v>
      </c>
      <c r="BA339" s="149" t="s">
        <v>153</v>
      </c>
      <c r="BC339" s="150"/>
      <c r="BE339" s="173"/>
      <c r="BF339" s="150"/>
      <c r="BG339" s="283">
        <f t="shared" si="261"/>
        <v>0</v>
      </c>
      <c r="BH339" s="149">
        <f t="shared" si="262"/>
        <v>0</v>
      </c>
      <c r="BI339" s="149">
        <f t="shared" si="270"/>
        <v>0</v>
      </c>
      <c r="BJ339" s="280">
        <f t="shared" si="271"/>
        <v>0</v>
      </c>
      <c r="BK339" s="356">
        <f t="shared" si="263"/>
        <v>0</v>
      </c>
      <c r="BL339" s="149">
        <f t="shared" si="264"/>
        <v>0</v>
      </c>
      <c r="BM339" s="149">
        <f t="shared" si="272"/>
        <v>0</v>
      </c>
      <c r="BN339" s="278">
        <f t="shared" si="273"/>
        <v>0</v>
      </c>
      <c r="BO339" s="149">
        <f t="shared" si="265"/>
        <v>0</v>
      </c>
      <c r="BP339" s="149">
        <f t="shared" si="266"/>
        <v>0</v>
      </c>
      <c r="BQ339" s="149">
        <f t="shared" si="274"/>
        <v>0</v>
      </c>
      <c r="BR339" s="356">
        <f t="shared" si="267"/>
        <v>0</v>
      </c>
      <c r="BS339" s="149">
        <f t="shared" si="268"/>
        <v>0</v>
      </c>
      <c r="BT339" s="149">
        <f t="shared" si="275"/>
        <v>0</v>
      </c>
      <c r="BU339" s="356">
        <f t="shared" si="242"/>
        <v>0</v>
      </c>
      <c r="BV339" s="149">
        <f t="shared" si="243"/>
        <v>1</v>
      </c>
      <c r="BW339" s="113">
        <f t="shared" si="244"/>
        <v>0</v>
      </c>
      <c r="BX339" s="248">
        <f t="shared" si="245"/>
        <v>0</v>
      </c>
      <c r="BY339" s="175">
        <f t="shared" si="246"/>
        <v>1</v>
      </c>
      <c r="BZ339" s="356">
        <f t="shared" si="276"/>
        <v>0</v>
      </c>
      <c r="CA339" s="149">
        <f t="shared" si="277"/>
        <v>0</v>
      </c>
      <c r="CB339" s="149">
        <f t="shared" si="278"/>
        <v>0</v>
      </c>
      <c r="CC339" s="276">
        <f t="shared" si="279"/>
        <v>0</v>
      </c>
      <c r="CD339" s="248">
        <f t="shared" si="280"/>
        <v>0</v>
      </c>
      <c r="CE339" s="274">
        <f t="shared" si="269"/>
        <v>1</v>
      </c>
      <c r="CF339" s="356">
        <f t="shared" si="281"/>
        <v>0</v>
      </c>
      <c r="CG339" s="149">
        <f t="shared" si="282"/>
        <v>0</v>
      </c>
      <c r="CH339" s="150">
        <f t="shared" si="283"/>
        <v>0</v>
      </c>
      <c r="CI339" s="149">
        <f t="shared" si="247"/>
        <v>0</v>
      </c>
      <c r="CJ339" s="149">
        <f t="shared" si="248"/>
        <v>1</v>
      </c>
      <c r="CK339" s="149">
        <f t="shared" si="249"/>
        <v>0</v>
      </c>
      <c r="CL339" s="149">
        <f t="shared" si="250"/>
        <v>1</v>
      </c>
      <c r="CM339" s="149">
        <f t="shared" si="251"/>
        <v>1</v>
      </c>
      <c r="CN339" s="283">
        <f t="shared" si="284"/>
        <v>1</v>
      </c>
      <c r="CO339" s="149">
        <f t="shared" si="285"/>
        <v>0</v>
      </c>
      <c r="CP339" s="149">
        <f t="shared" si="286"/>
        <v>0</v>
      </c>
      <c r="CQ339" s="283" t="str">
        <f t="shared" si="252"/>
        <v/>
      </c>
      <c r="CR339" s="149" t="str">
        <f t="shared" si="253"/>
        <v xml:space="preserve"> </v>
      </c>
      <c r="CS339" s="149">
        <f t="shared" si="254"/>
        <v>0</v>
      </c>
      <c r="CT339" s="149">
        <v>0</v>
      </c>
      <c r="CU339" s="149">
        <v>1</v>
      </c>
      <c r="CV339" s="149">
        <v>0</v>
      </c>
      <c r="CW339" s="149">
        <v>1</v>
      </c>
      <c r="CX339" s="149">
        <v>0</v>
      </c>
      <c r="CY339" s="149">
        <v>0</v>
      </c>
      <c r="CZ339" s="149">
        <v>0</v>
      </c>
      <c r="DA339" s="149">
        <v>0</v>
      </c>
      <c r="DB339" s="149">
        <v>0</v>
      </c>
      <c r="DC339" s="149">
        <v>0</v>
      </c>
      <c r="DD339" s="149">
        <v>0</v>
      </c>
      <c r="DE339" s="149">
        <v>0</v>
      </c>
      <c r="DF339" s="149">
        <v>0</v>
      </c>
      <c r="DG339" s="149">
        <v>0</v>
      </c>
      <c r="DH339" s="149">
        <v>0</v>
      </c>
      <c r="DI339" s="149">
        <v>0</v>
      </c>
      <c r="DJ339" s="149">
        <v>1</v>
      </c>
      <c r="DK339" s="149">
        <v>1</v>
      </c>
      <c r="DL339" s="149">
        <v>1</v>
      </c>
      <c r="DM339" s="149">
        <v>1</v>
      </c>
      <c r="DN339" s="149">
        <v>0</v>
      </c>
      <c r="DO339" s="149">
        <v>1</v>
      </c>
      <c r="DP339" s="149">
        <v>0</v>
      </c>
      <c r="DQ339" s="149" t="s">
        <v>154</v>
      </c>
      <c r="DR339" s="149">
        <v>0</v>
      </c>
      <c r="DS339" s="149" t="s">
        <v>154</v>
      </c>
      <c r="DT339" s="149" t="s">
        <v>160</v>
      </c>
      <c r="DU339" s="149" t="s">
        <v>150</v>
      </c>
      <c r="DV339" s="149">
        <v>0</v>
      </c>
      <c r="DW339" s="149" t="str">
        <f t="shared" si="255"/>
        <v>N</v>
      </c>
      <c r="DX339" s="149" t="str">
        <f t="shared" si="256"/>
        <v/>
      </c>
      <c r="DY339" s="149" t="str">
        <f t="shared" si="257"/>
        <v>N</v>
      </c>
      <c r="DZ339" s="149" t="str">
        <f t="shared" si="258"/>
        <v>Y</v>
      </c>
      <c r="EA339" s="149" t="str">
        <f t="shared" si="259"/>
        <v>Yes</v>
      </c>
      <c r="EC339" s="149">
        <f t="shared" si="260"/>
        <v>0</v>
      </c>
    </row>
    <row r="340" spans="1:133" s="149" customFormat="1" ht="16.5" customHeight="1">
      <c r="A340" s="149">
        <v>337</v>
      </c>
      <c r="B340" s="149">
        <v>391</v>
      </c>
      <c r="C340" s="150" t="s">
        <v>2023</v>
      </c>
      <c r="D340" s="149" t="s">
        <v>271</v>
      </c>
      <c r="E340" s="149" t="s">
        <v>272</v>
      </c>
      <c r="F340" s="149" t="s">
        <v>499</v>
      </c>
      <c r="G340" s="149" t="s">
        <v>246</v>
      </c>
      <c r="H340" s="168" t="s">
        <v>2024</v>
      </c>
      <c r="I340" s="149" t="s">
        <v>2025</v>
      </c>
      <c r="J340" s="149">
        <v>0.061</v>
      </c>
      <c r="K340" s="149" t="s">
        <v>2026</v>
      </c>
      <c r="L340" s="149">
        <v>157284</v>
      </c>
      <c r="M340" s="150">
        <v>21</v>
      </c>
      <c r="N340" s="149" t="s">
        <v>154</v>
      </c>
      <c r="O340" s="149" t="s">
        <v>153</v>
      </c>
      <c r="P340" s="150" t="s">
        <v>153</v>
      </c>
      <c r="Q340" s="149" t="s">
        <v>154</v>
      </c>
      <c r="R340" s="149" t="s">
        <v>154</v>
      </c>
      <c r="S340" s="149" t="s">
        <v>153</v>
      </c>
      <c r="T340" s="149" t="s">
        <v>153</v>
      </c>
      <c r="U340" s="151" t="s">
        <v>153</v>
      </c>
      <c r="V340" s="149" t="s">
        <v>153</v>
      </c>
      <c r="W340" s="149" t="s">
        <v>153</v>
      </c>
      <c r="X340" s="152" t="s">
        <v>153</v>
      </c>
      <c r="Y340" s="149" t="s">
        <v>153</v>
      </c>
      <c r="Z340" s="149" t="s">
        <v>153</v>
      </c>
      <c r="AA340" s="150"/>
      <c r="AC340" s="149" t="s">
        <v>281</v>
      </c>
      <c r="AD340" s="149" t="s">
        <v>240</v>
      </c>
      <c r="AE340" s="149" t="s">
        <v>157</v>
      </c>
      <c r="AF340" s="149" t="s">
        <v>157</v>
      </c>
      <c r="AG340" s="149" t="s">
        <v>158</v>
      </c>
      <c r="AH340" s="150" t="s">
        <v>159</v>
      </c>
      <c r="AJ340" s="149" t="s">
        <v>154</v>
      </c>
      <c r="AK340" s="170" t="s">
        <v>153</v>
      </c>
      <c r="AM340" s="170"/>
      <c r="AN340" s="150"/>
      <c r="AO340" s="149" t="s">
        <v>219</v>
      </c>
      <c r="AP340" s="149" t="s">
        <v>150</v>
      </c>
      <c r="AQ340" s="149" t="s">
        <v>153</v>
      </c>
      <c r="AR340" s="149" t="s">
        <v>2027</v>
      </c>
      <c r="AS340" s="149">
        <v>2045</v>
      </c>
      <c r="AT340" s="268" t="s">
        <v>2028</v>
      </c>
      <c r="AU340" s="150"/>
      <c r="AV340" s="149" t="s">
        <v>157</v>
      </c>
      <c r="AW340" s="172" t="s">
        <v>171</v>
      </c>
      <c r="AX340" s="149" t="s">
        <v>158</v>
      </c>
      <c r="AY340" s="149" t="s">
        <v>150</v>
      </c>
      <c r="AZ340" s="149" t="s">
        <v>2029</v>
      </c>
      <c r="BA340" s="149">
        <v>2030</v>
      </c>
      <c r="BC340" s="150"/>
      <c r="BE340" s="173"/>
      <c r="BF340" s="150"/>
      <c r="BG340" s="283">
        <f t="shared" si="261"/>
        <v>0</v>
      </c>
      <c r="BH340" s="149">
        <f t="shared" si="262"/>
        <v>0</v>
      </c>
      <c r="BI340" s="149">
        <f t="shared" si="270"/>
        <v>0</v>
      </c>
      <c r="BJ340" s="280">
        <f t="shared" si="271"/>
        <v>0</v>
      </c>
      <c r="BK340" s="356">
        <f t="shared" si="263"/>
        <v>0</v>
      </c>
      <c r="BL340" s="149">
        <f t="shared" si="264"/>
        <v>0</v>
      </c>
      <c r="BM340" s="149">
        <f t="shared" si="272"/>
        <v>0</v>
      </c>
      <c r="BN340" s="278">
        <f t="shared" si="273"/>
        <v>0</v>
      </c>
      <c r="BO340" s="149">
        <f t="shared" si="265"/>
        <v>0</v>
      </c>
      <c r="BP340" s="149">
        <f t="shared" si="266"/>
        <v>0</v>
      </c>
      <c r="BQ340" s="149">
        <f t="shared" si="274"/>
        <v>0</v>
      </c>
      <c r="BR340" s="356">
        <f t="shared" si="267"/>
        <v>0</v>
      </c>
      <c r="BS340" s="149">
        <f t="shared" si="268"/>
        <v>0</v>
      </c>
      <c r="BT340" s="149">
        <f t="shared" si="275"/>
        <v>1</v>
      </c>
      <c r="BU340" s="356">
        <f t="shared" si="242"/>
        <v>0</v>
      </c>
      <c r="BV340" s="149">
        <f t="shared" si="243"/>
        <v>0</v>
      </c>
      <c r="BW340" s="113">
        <f t="shared" si="244"/>
        <v>0</v>
      </c>
      <c r="BX340" s="248">
        <f t="shared" si="245"/>
        <v>0</v>
      </c>
      <c r="BY340" s="175">
        <f t="shared" si="246"/>
        <v>0</v>
      </c>
      <c r="BZ340" s="356">
        <f t="shared" si="276"/>
        <v>0</v>
      </c>
      <c r="CA340" s="149">
        <f t="shared" si="277"/>
        <v>0</v>
      </c>
      <c r="CB340" s="149">
        <f t="shared" si="278"/>
        <v>1</v>
      </c>
      <c r="CC340" s="276">
        <f t="shared" si="279"/>
        <v>1</v>
      </c>
      <c r="CD340" s="248">
        <f t="shared" si="280"/>
        <v>1</v>
      </c>
      <c r="CE340" s="274">
        <f t="shared" si="269"/>
        <v>1</v>
      </c>
      <c r="CF340" s="356">
        <f t="shared" si="281"/>
        <v>0</v>
      </c>
      <c r="CG340" s="149">
        <f t="shared" si="282"/>
        <v>1</v>
      </c>
      <c r="CH340" s="150">
        <f t="shared" si="283"/>
        <v>0</v>
      </c>
      <c r="CI340" s="149">
        <f t="shared" si="247"/>
        <v>0</v>
      </c>
      <c r="CJ340" s="149">
        <f t="shared" si="248"/>
        <v>0</v>
      </c>
      <c r="CK340" s="149">
        <f t="shared" si="249"/>
        <v>1</v>
      </c>
      <c r="CL340" s="149">
        <f t="shared" si="250"/>
        <v>1</v>
      </c>
      <c r="CM340" s="149">
        <f t="shared" si="251"/>
        <v>1</v>
      </c>
      <c r="CN340" s="283">
        <f t="shared" si="284"/>
        <v>1</v>
      </c>
      <c r="CO340" s="149">
        <f t="shared" si="285"/>
        <v>0</v>
      </c>
      <c r="CP340" s="149">
        <f t="shared" si="286"/>
        <v>0</v>
      </c>
      <c r="CQ340" s="283" t="str">
        <f t="shared" si="252"/>
        <v/>
      </c>
      <c r="CR340" s="149" t="str">
        <f t="shared" si="253"/>
        <v xml:space="preserve"> 2045</v>
      </c>
      <c r="CS340" s="149">
        <f t="shared" si="254"/>
        <v>2045</v>
      </c>
      <c r="CT340" s="149">
        <v>0</v>
      </c>
      <c r="CU340" s="149">
        <v>0</v>
      </c>
      <c r="CV340" s="149">
        <v>1</v>
      </c>
      <c r="CW340" s="149">
        <v>1</v>
      </c>
      <c r="CX340" s="149">
        <v>0</v>
      </c>
      <c r="CY340" s="149">
        <v>0</v>
      </c>
      <c r="CZ340" s="149">
        <v>0</v>
      </c>
      <c r="DA340" s="149">
        <v>0</v>
      </c>
      <c r="DB340" s="149">
        <v>0</v>
      </c>
      <c r="DC340" s="149">
        <v>0</v>
      </c>
      <c r="DD340" s="149">
        <v>0</v>
      </c>
      <c r="DE340" s="149">
        <v>0</v>
      </c>
      <c r="DF340" s="149">
        <v>0</v>
      </c>
      <c r="DG340" s="149">
        <v>0</v>
      </c>
      <c r="DH340" s="149">
        <v>0</v>
      </c>
      <c r="DI340" s="149">
        <v>0</v>
      </c>
      <c r="DJ340" s="149">
        <v>1</v>
      </c>
      <c r="DK340" s="149">
        <v>0</v>
      </c>
      <c r="DL340" s="149">
        <v>1</v>
      </c>
      <c r="DM340" s="149">
        <v>0</v>
      </c>
      <c r="DN340" s="149">
        <v>0</v>
      </c>
      <c r="DO340" s="149">
        <v>1</v>
      </c>
      <c r="DP340" s="149">
        <v>0</v>
      </c>
      <c r="DQ340" s="149" t="s">
        <v>154</v>
      </c>
      <c r="DR340" s="149">
        <v>0</v>
      </c>
      <c r="DS340" s="149" t="s">
        <v>154</v>
      </c>
      <c r="DT340" s="149" t="s">
        <v>160</v>
      </c>
      <c r="DU340" s="149" t="s">
        <v>3005</v>
      </c>
      <c r="DV340" s="149">
        <v>0</v>
      </c>
      <c r="DW340" s="149" t="str">
        <f t="shared" si="255"/>
        <v>N</v>
      </c>
      <c r="DX340" s="149" t="str">
        <f t="shared" si="256"/>
        <v/>
      </c>
      <c r="DY340" s="149" t="str">
        <f t="shared" si="257"/>
        <v>Y</v>
      </c>
      <c r="DZ340" s="149" t="str">
        <f t="shared" si="258"/>
        <v>N</v>
      </c>
      <c r="EA340" s="149" t="str">
        <f t="shared" si="259"/>
        <v>Yes</v>
      </c>
      <c r="EC340" s="149">
        <f t="shared" si="260"/>
        <v>2045</v>
      </c>
    </row>
    <row r="341" spans="1:133" s="149" customFormat="1" ht="16.5" customHeight="1">
      <c r="A341" s="149">
        <v>338</v>
      </c>
      <c r="B341" s="149">
        <v>340</v>
      </c>
      <c r="C341" s="150" t="s">
        <v>2030</v>
      </c>
      <c r="D341" s="149" t="s">
        <v>271</v>
      </c>
      <c r="E341" s="149" t="s">
        <v>272</v>
      </c>
      <c r="F341" s="149" t="s">
        <v>175</v>
      </c>
      <c r="G341" s="149" t="s">
        <v>176</v>
      </c>
      <c r="H341" s="168" t="s">
        <v>2031</v>
      </c>
      <c r="I341" s="149" t="s">
        <v>2032</v>
      </c>
      <c r="J341" s="149">
        <v>-0.191</v>
      </c>
      <c r="K341" s="149" t="s">
        <v>2033</v>
      </c>
      <c r="L341" s="149">
        <v>122635</v>
      </c>
      <c r="M341" s="150">
        <v>4</v>
      </c>
      <c r="N341" s="149" t="s">
        <v>154</v>
      </c>
      <c r="O341" s="149" t="s">
        <v>153</v>
      </c>
      <c r="P341" s="150" t="s">
        <v>153</v>
      </c>
      <c r="Q341" s="149" t="s">
        <v>154</v>
      </c>
      <c r="R341" s="149" t="s">
        <v>154</v>
      </c>
      <c r="S341" s="149" t="s">
        <v>153</v>
      </c>
      <c r="T341" s="149" t="s">
        <v>153</v>
      </c>
      <c r="U341" s="151" t="s">
        <v>153</v>
      </c>
      <c r="V341" s="149" t="s">
        <v>153</v>
      </c>
      <c r="W341" s="149" t="s">
        <v>153</v>
      </c>
      <c r="X341" s="152" t="s">
        <v>153</v>
      </c>
      <c r="Y341" s="149" t="s">
        <v>153</v>
      </c>
      <c r="Z341" s="149" t="s">
        <v>153</v>
      </c>
      <c r="AA341" s="150"/>
      <c r="AC341" s="149" t="s">
        <v>153</v>
      </c>
      <c r="AD341" s="149" t="s">
        <v>153</v>
      </c>
      <c r="AE341" s="149" t="s">
        <v>153</v>
      </c>
      <c r="AF341" s="149" t="s">
        <v>153</v>
      </c>
      <c r="AG341" s="149" t="s">
        <v>153</v>
      </c>
      <c r="AH341" s="150" t="s">
        <v>153</v>
      </c>
      <c r="AJ341" s="149" t="s">
        <v>154</v>
      </c>
      <c r="AK341" s="170" t="s">
        <v>153</v>
      </c>
      <c r="AN341" s="150" t="s">
        <v>1028</v>
      </c>
      <c r="AP341" s="149" t="s">
        <v>154</v>
      </c>
      <c r="AQ341" s="149" t="s">
        <v>153</v>
      </c>
      <c r="AR341" s="149" t="s">
        <v>153</v>
      </c>
      <c r="AU341" s="150"/>
      <c r="AV341" s="188" t="s">
        <v>168</v>
      </c>
      <c r="AW341" s="172" t="s">
        <v>153</v>
      </c>
      <c r="AX341" s="149" t="s">
        <v>153</v>
      </c>
      <c r="AY341" s="149" t="s">
        <v>154</v>
      </c>
      <c r="AZ341" s="149" t="s">
        <v>153</v>
      </c>
      <c r="BA341" s="149" t="s">
        <v>153</v>
      </c>
      <c r="BC341" s="150"/>
      <c r="BE341" s="173"/>
      <c r="BF341" s="150"/>
      <c r="BG341" s="283">
        <f t="shared" si="261"/>
        <v>0</v>
      </c>
      <c r="BH341" s="149">
        <f t="shared" si="262"/>
        <v>0</v>
      </c>
      <c r="BI341" s="149">
        <f t="shared" si="270"/>
        <v>0</v>
      </c>
      <c r="BJ341" s="280">
        <f t="shared" si="271"/>
        <v>0</v>
      </c>
      <c r="BK341" s="356">
        <f t="shared" si="263"/>
        <v>0</v>
      </c>
      <c r="BL341" s="149">
        <f t="shared" si="264"/>
        <v>0</v>
      </c>
      <c r="BM341" s="149">
        <f t="shared" si="272"/>
        <v>0</v>
      </c>
      <c r="BN341" s="278">
        <f t="shared" si="273"/>
        <v>0</v>
      </c>
      <c r="BO341" s="149">
        <f t="shared" si="265"/>
        <v>0</v>
      </c>
      <c r="BP341" s="149">
        <f t="shared" si="266"/>
        <v>0</v>
      </c>
      <c r="BQ341" s="149">
        <f t="shared" si="274"/>
        <v>0</v>
      </c>
      <c r="BR341" s="356">
        <f t="shared" si="267"/>
        <v>0</v>
      </c>
      <c r="BS341" s="149">
        <f t="shared" si="268"/>
        <v>0</v>
      </c>
      <c r="BT341" s="149">
        <f t="shared" si="275"/>
        <v>0</v>
      </c>
      <c r="BU341" s="356">
        <f t="shared" si="242"/>
        <v>0</v>
      </c>
      <c r="BV341" s="149">
        <f t="shared" si="243"/>
        <v>0</v>
      </c>
      <c r="BW341" s="113">
        <f t="shared" si="244"/>
        <v>0</v>
      </c>
      <c r="BX341" s="248">
        <f t="shared" si="245"/>
        <v>0</v>
      </c>
      <c r="BY341" s="175">
        <f t="shared" si="246"/>
        <v>0</v>
      </c>
      <c r="BZ341" s="356">
        <f t="shared" si="276"/>
        <v>0</v>
      </c>
      <c r="CA341" s="149">
        <f t="shared" si="277"/>
        <v>0</v>
      </c>
      <c r="CB341" s="149">
        <f t="shared" si="278"/>
        <v>0</v>
      </c>
      <c r="CC341" s="276">
        <f t="shared" si="279"/>
        <v>0</v>
      </c>
      <c r="CD341" s="248">
        <f t="shared" si="280"/>
        <v>0</v>
      </c>
      <c r="CE341" s="274">
        <f t="shared" si="269"/>
        <v>0</v>
      </c>
      <c r="CF341" s="356">
        <f t="shared" si="281"/>
        <v>0</v>
      </c>
      <c r="CG341" s="149">
        <f t="shared" si="282"/>
        <v>0</v>
      </c>
      <c r="CH341" s="150">
        <f t="shared" si="283"/>
        <v>0</v>
      </c>
      <c r="CI341" s="149">
        <f t="shared" si="247"/>
        <v>0</v>
      </c>
      <c r="CJ341" s="149">
        <f t="shared" si="248"/>
        <v>0</v>
      </c>
      <c r="CK341" s="149">
        <f t="shared" si="249"/>
        <v>0</v>
      </c>
      <c r="CL341" s="149">
        <f t="shared" si="250"/>
        <v>0</v>
      </c>
      <c r="CM341" s="149">
        <f t="shared" si="251"/>
        <v>0</v>
      </c>
      <c r="CN341" s="283">
        <f t="shared" si="284"/>
        <v>0</v>
      </c>
      <c r="CO341" s="149">
        <f t="shared" si="285"/>
        <v>0</v>
      </c>
      <c r="CP341" s="149">
        <f t="shared" si="286"/>
        <v>1</v>
      </c>
      <c r="CQ341" s="283" t="str">
        <f t="shared" si="252"/>
        <v/>
      </c>
      <c r="CR341" s="149" t="str">
        <f t="shared" si="253"/>
        <v xml:space="preserve"> </v>
      </c>
      <c r="CS341" s="149">
        <f t="shared" si="254"/>
        <v>0</v>
      </c>
      <c r="CT341" s="149">
        <v>0</v>
      </c>
      <c r="CU341" s="149">
        <v>0</v>
      </c>
      <c r="CV341" s="149">
        <v>0</v>
      </c>
      <c r="CW341" s="149">
        <v>0</v>
      </c>
      <c r="CX341" s="149">
        <v>0</v>
      </c>
      <c r="CY341" s="149">
        <v>0</v>
      </c>
      <c r="CZ341" s="149">
        <v>0</v>
      </c>
      <c r="DA341" s="149">
        <v>0</v>
      </c>
      <c r="DB341" s="149">
        <v>0</v>
      </c>
      <c r="DC341" s="149">
        <v>0</v>
      </c>
      <c r="DD341" s="149">
        <v>0</v>
      </c>
      <c r="DE341" s="149">
        <v>0</v>
      </c>
      <c r="DF341" s="149">
        <v>0</v>
      </c>
      <c r="DG341" s="149">
        <v>0</v>
      </c>
      <c r="DH341" s="149">
        <v>0</v>
      </c>
      <c r="DI341" s="149">
        <v>0</v>
      </c>
      <c r="DJ341" s="149">
        <v>0</v>
      </c>
      <c r="DK341" s="149">
        <v>0</v>
      </c>
      <c r="DL341" s="149">
        <v>0</v>
      </c>
      <c r="DM341" s="149">
        <v>0</v>
      </c>
      <c r="DN341" s="149">
        <v>0</v>
      </c>
      <c r="DO341" s="149">
        <v>0</v>
      </c>
      <c r="DP341" s="149">
        <v>0</v>
      </c>
      <c r="DQ341" s="149" t="s">
        <v>154</v>
      </c>
      <c r="DR341" s="149">
        <v>0</v>
      </c>
      <c r="DS341" s="149" t="s">
        <v>154</v>
      </c>
      <c r="DT341" s="149" t="s">
        <v>154</v>
      </c>
      <c r="DU341" s="149">
        <v>0</v>
      </c>
      <c r="DV341" s="149">
        <v>0</v>
      </c>
      <c r="DW341" s="149" t="str">
        <f t="shared" si="255"/>
        <v>N</v>
      </c>
      <c r="DX341" s="149" t="str">
        <f t="shared" si="256"/>
        <v/>
      </c>
      <c r="DY341" s="149" t="str">
        <f t="shared" si="257"/>
        <v>N</v>
      </c>
      <c r="DZ341" s="149" t="str">
        <f t="shared" si="258"/>
        <v>N</v>
      </c>
      <c r="EA341" s="149" t="str">
        <f t="shared" si="259"/>
        <v>Not Specified</v>
      </c>
      <c r="EC341" s="149">
        <f t="shared" si="260"/>
        <v>0</v>
      </c>
    </row>
    <row r="342" spans="1:133" s="149" customFormat="1" ht="16.5" customHeight="1">
      <c r="A342" s="149">
        <v>339</v>
      </c>
      <c r="B342" s="149">
        <v>336</v>
      </c>
      <c r="C342" s="150" t="s">
        <v>2034</v>
      </c>
      <c r="D342" s="149" t="s">
        <v>173</v>
      </c>
      <c r="E342" s="149" t="s">
        <v>174</v>
      </c>
      <c r="F342" s="149" t="s">
        <v>175</v>
      </c>
      <c r="G342" s="149" t="s">
        <v>176</v>
      </c>
      <c r="H342" s="168" t="s">
        <v>2035</v>
      </c>
      <c r="I342" s="149" t="s">
        <v>2036</v>
      </c>
      <c r="J342" s="149">
        <v>0.242</v>
      </c>
      <c r="K342" s="149" t="s">
        <v>2037</v>
      </c>
      <c r="L342" s="149">
        <v>97694</v>
      </c>
      <c r="M342" s="150">
        <v>14</v>
      </c>
      <c r="N342" s="149" t="s">
        <v>154</v>
      </c>
      <c r="O342" s="149" t="s">
        <v>153</v>
      </c>
      <c r="P342" s="150" t="s">
        <v>153</v>
      </c>
      <c r="Q342" s="149" t="s">
        <v>154</v>
      </c>
      <c r="R342" s="149" t="s">
        <v>154</v>
      </c>
      <c r="S342" s="149" t="s">
        <v>153</v>
      </c>
      <c r="T342" s="149" t="s">
        <v>153</v>
      </c>
      <c r="U342" s="151" t="s">
        <v>153</v>
      </c>
      <c r="V342" s="149" t="s">
        <v>153</v>
      </c>
      <c r="W342" s="149" t="s">
        <v>153</v>
      </c>
      <c r="X342" s="152" t="s">
        <v>153</v>
      </c>
      <c r="Y342" s="149" t="s">
        <v>153</v>
      </c>
      <c r="Z342" s="149" t="s">
        <v>153</v>
      </c>
      <c r="AA342" s="150"/>
      <c r="AC342" s="149" t="s">
        <v>153</v>
      </c>
      <c r="AD342" s="149" t="s">
        <v>153</v>
      </c>
      <c r="AE342" s="149" t="s">
        <v>337</v>
      </c>
      <c r="AF342" s="149" t="s">
        <v>337</v>
      </c>
      <c r="AG342" s="149" t="s">
        <v>153</v>
      </c>
      <c r="AH342" s="150" t="s">
        <v>159</v>
      </c>
      <c r="AI342" s="149" t="s">
        <v>180</v>
      </c>
      <c r="AJ342" s="149" t="s">
        <v>154</v>
      </c>
      <c r="AK342" s="170" t="s">
        <v>665</v>
      </c>
      <c r="AL342" s="149">
        <v>2060</v>
      </c>
      <c r="AM342" s="255" t="s">
        <v>2038</v>
      </c>
      <c r="AN342" s="150"/>
      <c r="AP342" s="149" t="s">
        <v>154</v>
      </c>
      <c r="AQ342" s="149" t="s">
        <v>153</v>
      </c>
      <c r="AR342" s="149" t="s">
        <v>153</v>
      </c>
      <c r="AU342" s="150"/>
      <c r="AV342" s="188" t="s">
        <v>168</v>
      </c>
      <c r="AW342" s="172" t="s">
        <v>153</v>
      </c>
      <c r="AX342" s="149" t="s">
        <v>153</v>
      </c>
      <c r="AY342" s="149" t="s">
        <v>154</v>
      </c>
      <c r="AZ342" s="149" t="s">
        <v>153</v>
      </c>
      <c r="BA342" s="149" t="s">
        <v>153</v>
      </c>
      <c r="BC342" s="150"/>
      <c r="BE342" s="173"/>
      <c r="BF342" s="150"/>
      <c r="BG342" s="283">
        <f t="shared" si="261"/>
        <v>0</v>
      </c>
      <c r="BH342" s="149">
        <f t="shared" si="262"/>
        <v>0</v>
      </c>
      <c r="BI342" s="149">
        <f t="shared" si="270"/>
        <v>0</v>
      </c>
      <c r="BJ342" s="280">
        <f t="shared" si="271"/>
        <v>0</v>
      </c>
      <c r="BK342" s="356">
        <f t="shared" si="263"/>
        <v>0</v>
      </c>
      <c r="BL342" s="149">
        <f t="shared" si="264"/>
        <v>0</v>
      </c>
      <c r="BM342" s="149">
        <f t="shared" si="272"/>
        <v>0</v>
      </c>
      <c r="BN342" s="278">
        <f t="shared" si="273"/>
        <v>0</v>
      </c>
      <c r="BO342" s="149">
        <f t="shared" si="265"/>
        <v>0</v>
      </c>
      <c r="BP342" s="149">
        <f t="shared" si="266"/>
        <v>0</v>
      </c>
      <c r="BQ342" s="149">
        <f t="shared" si="274"/>
        <v>0</v>
      </c>
      <c r="BR342" s="356">
        <f t="shared" si="267"/>
        <v>0</v>
      </c>
      <c r="BS342" s="149">
        <f t="shared" si="268"/>
        <v>0</v>
      </c>
      <c r="BT342" s="149">
        <f t="shared" si="275"/>
        <v>0</v>
      </c>
      <c r="BU342" s="356">
        <f t="shared" si="242"/>
        <v>0</v>
      </c>
      <c r="BV342" s="149">
        <f t="shared" si="243"/>
        <v>0</v>
      </c>
      <c r="BW342" s="113">
        <f t="shared" si="244"/>
        <v>0</v>
      </c>
      <c r="BX342" s="248">
        <f t="shared" si="245"/>
        <v>1</v>
      </c>
      <c r="BY342" s="175">
        <f t="shared" si="246"/>
        <v>0</v>
      </c>
      <c r="BZ342" s="356">
        <f t="shared" si="276"/>
        <v>0</v>
      </c>
      <c r="CA342" s="149">
        <f t="shared" si="277"/>
        <v>0</v>
      </c>
      <c r="CB342" s="149">
        <f t="shared" si="278"/>
        <v>0</v>
      </c>
      <c r="CC342" s="276">
        <f t="shared" si="279"/>
        <v>0</v>
      </c>
      <c r="CD342" s="248">
        <f t="shared" si="280"/>
        <v>1</v>
      </c>
      <c r="CE342" s="274">
        <f t="shared" si="269"/>
        <v>0</v>
      </c>
      <c r="CF342" s="356">
        <f t="shared" si="281"/>
        <v>0</v>
      </c>
      <c r="CG342" s="149">
        <f t="shared" si="282"/>
        <v>0</v>
      </c>
      <c r="CH342" s="150">
        <f t="shared" si="283"/>
        <v>0</v>
      </c>
      <c r="CI342" s="149">
        <f t="shared" si="247"/>
        <v>0</v>
      </c>
      <c r="CJ342" s="149">
        <f t="shared" si="248"/>
        <v>0</v>
      </c>
      <c r="CK342" s="149">
        <f t="shared" si="249"/>
        <v>0</v>
      </c>
      <c r="CL342" s="149">
        <f t="shared" si="250"/>
        <v>0</v>
      </c>
      <c r="CM342" s="149">
        <f t="shared" si="251"/>
        <v>0</v>
      </c>
      <c r="CN342" s="283">
        <f t="shared" si="284"/>
        <v>0</v>
      </c>
      <c r="CO342" s="149">
        <f t="shared" si="285"/>
        <v>0</v>
      </c>
      <c r="CP342" s="149">
        <f t="shared" si="286"/>
        <v>1</v>
      </c>
      <c r="CQ342" s="283" t="str">
        <f t="shared" si="252"/>
        <v/>
      </c>
      <c r="CR342" s="149" t="str">
        <f t="shared" si="253"/>
        <v xml:space="preserve"> </v>
      </c>
      <c r="CS342" s="149">
        <f t="shared" si="254"/>
        <v>0</v>
      </c>
      <c r="CT342" s="149">
        <v>0</v>
      </c>
      <c r="CU342" s="149">
        <v>0</v>
      </c>
      <c r="CV342" s="149">
        <v>0</v>
      </c>
      <c r="CW342" s="149">
        <v>0</v>
      </c>
      <c r="CX342" s="149">
        <v>0</v>
      </c>
      <c r="CY342" s="149">
        <v>0</v>
      </c>
      <c r="CZ342" s="149">
        <v>0</v>
      </c>
      <c r="DA342" s="149">
        <v>0</v>
      </c>
      <c r="DB342" s="149">
        <v>0</v>
      </c>
      <c r="DC342" s="149">
        <v>0</v>
      </c>
      <c r="DD342" s="149">
        <v>0</v>
      </c>
      <c r="DE342" s="149">
        <v>0</v>
      </c>
      <c r="DF342" s="149">
        <v>0</v>
      </c>
      <c r="DG342" s="149">
        <v>0</v>
      </c>
      <c r="DH342" s="149">
        <v>0</v>
      </c>
      <c r="DI342" s="149">
        <v>0</v>
      </c>
      <c r="DJ342" s="149">
        <v>0</v>
      </c>
      <c r="DK342" s="149">
        <v>0</v>
      </c>
      <c r="DL342" s="149">
        <v>0</v>
      </c>
      <c r="DM342" s="149">
        <v>0</v>
      </c>
      <c r="DN342" s="149">
        <v>0</v>
      </c>
      <c r="DO342" s="149">
        <v>0</v>
      </c>
      <c r="DP342" s="149">
        <v>0</v>
      </c>
      <c r="DQ342" s="149" t="s">
        <v>154</v>
      </c>
      <c r="DR342" s="149">
        <v>0</v>
      </c>
      <c r="DS342" s="149" t="s">
        <v>154</v>
      </c>
      <c r="DT342" s="149" t="s">
        <v>180</v>
      </c>
      <c r="DU342" s="149" t="s">
        <v>7861</v>
      </c>
      <c r="DV342" s="149">
        <v>0</v>
      </c>
      <c r="DW342" s="149" t="str">
        <f t="shared" si="255"/>
        <v>N</v>
      </c>
      <c r="DX342" s="149" t="str">
        <f t="shared" si="256"/>
        <v/>
      </c>
      <c r="DY342" s="149" t="str">
        <f t="shared" si="257"/>
        <v>N</v>
      </c>
      <c r="DZ342" s="149" t="str">
        <f t="shared" si="258"/>
        <v>N</v>
      </c>
      <c r="EA342" s="149" t="str">
        <f t="shared" si="259"/>
        <v>Not Specified</v>
      </c>
      <c r="EC342" s="149">
        <f t="shared" si="260"/>
        <v>0</v>
      </c>
    </row>
    <row r="343" spans="1:133" s="149" customFormat="1" ht="16.5" customHeight="1">
      <c r="A343" s="149">
        <v>340</v>
      </c>
      <c r="B343" s="149">
        <v>347</v>
      </c>
      <c r="C343" s="150" t="s">
        <v>2039</v>
      </c>
      <c r="D343" s="149" t="s">
        <v>818</v>
      </c>
      <c r="E343" s="149" t="s">
        <v>144</v>
      </c>
      <c r="F343" s="149" t="s">
        <v>756</v>
      </c>
      <c r="G343" s="149" t="s">
        <v>146</v>
      </c>
      <c r="H343" s="168" t="s">
        <v>2040</v>
      </c>
      <c r="I343" s="149" t="s">
        <v>2041</v>
      </c>
      <c r="J343" s="149">
        <v>-0.131</v>
      </c>
      <c r="K343" s="149" t="s">
        <v>2042</v>
      </c>
      <c r="L343" s="149">
        <v>200250</v>
      </c>
      <c r="M343" s="150">
        <v>31</v>
      </c>
      <c r="N343" s="149" t="s">
        <v>154</v>
      </c>
      <c r="O343" s="149" t="s">
        <v>153</v>
      </c>
      <c r="P343" s="150" t="s">
        <v>153</v>
      </c>
      <c r="Q343" s="149" t="s">
        <v>154</v>
      </c>
      <c r="R343" s="149" t="s">
        <v>154</v>
      </c>
      <c r="S343" s="149" t="s">
        <v>153</v>
      </c>
      <c r="T343" s="149" t="s">
        <v>153</v>
      </c>
      <c r="U343" s="151" t="s">
        <v>153</v>
      </c>
      <c r="V343" s="149" t="s">
        <v>153</v>
      </c>
      <c r="W343" s="149" t="s">
        <v>153</v>
      </c>
      <c r="X343" s="152" t="s">
        <v>153</v>
      </c>
      <c r="Y343" s="149" t="s">
        <v>153</v>
      </c>
      <c r="Z343" s="149" t="s">
        <v>153</v>
      </c>
      <c r="AA343" s="150"/>
      <c r="AC343" s="149" t="s">
        <v>233</v>
      </c>
      <c r="AD343" s="149" t="s">
        <v>234</v>
      </c>
      <c r="AE343" s="149" t="s">
        <v>157</v>
      </c>
      <c r="AF343" s="149" t="s">
        <v>157</v>
      </c>
      <c r="AG343" s="149" t="s">
        <v>157</v>
      </c>
      <c r="AH343" s="150" t="s">
        <v>218</v>
      </c>
      <c r="AJ343" s="149" t="s">
        <v>154</v>
      </c>
      <c r="AK343" s="170" t="s">
        <v>153</v>
      </c>
      <c r="AN343" s="150"/>
      <c r="AO343" s="149" t="s">
        <v>219</v>
      </c>
      <c r="AP343" s="149" t="s">
        <v>150</v>
      </c>
      <c r="AQ343" s="149" t="s">
        <v>218</v>
      </c>
      <c r="AR343" s="149" t="s">
        <v>153</v>
      </c>
      <c r="AS343" s="149">
        <v>2050</v>
      </c>
      <c r="AU343" s="150"/>
      <c r="AV343" s="149" t="s">
        <v>168</v>
      </c>
      <c r="AW343" s="172" t="s">
        <v>158</v>
      </c>
      <c r="AX343" s="149" t="s">
        <v>158</v>
      </c>
      <c r="AY343" s="149" t="s">
        <v>154</v>
      </c>
      <c r="AZ343" s="149" t="s">
        <v>153</v>
      </c>
      <c r="BA343" s="149" t="s">
        <v>153</v>
      </c>
      <c r="BC343" s="150"/>
      <c r="BE343" s="173"/>
      <c r="BF343" s="150"/>
      <c r="BG343" s="283">
        <f t="shared" si="261"/>
        <v>0</v>
      </c>
      <c r="BH343" s="149">
        <f t="shared" si="262"/>
        <v>0</v>
      </c>
      <c r="BI343" s="149">
        <f t="shared" si="270"/>
        <v>0</v>
      </c>
      <c r="BJ343" s="280">
        <f t="shared" si="271"/>
        <v>0</v>
      </c>
      <c r="BK343" s="356">
        <f t="shared" si="263"/>
        <v>0</v>
      </c>
      <c r="BL343" s="149">
        <f t="shared" si="264"/>
        <v>0</v>
      </c>
      <c r="BM343" s="149">
        <f t="shared" si="272"/>
        <v>0</v>
      </c>
      <c r="BN343" s="278">
        <f t="shared" si="273"/>
        <v>0</v>
      </c>
      <c r="BO343" s="149">
        <f t="shared" si="265"/>
        <v>0</v>
      </c>
      <c r="BP343" s="149">
        <f t="shared" si="266"/>
        <v>0</v>
      </c>
      <c r="BQ343" s="149">
        <f t="shared" si="274"/>
        <v>0</v>
      </c>
      <c r="BR343" s="356">
        <f t="shared" si="267"/>
        <v>0</v>
      </c>
      <c r="BS343" s="149">
        <f t="shared" si="268"/>
        <v>0</v>
      </c>
      <c r="BT343" s="149">
        <f t="shared" si="275"/>
        <v>1</v>
      </c>
      <c r="BU343" s="356">
        <f t="shared" si="242"/>
        <v>0</v>
      </c>
      <c r="BV343" s="149">
        <f t="shared" si="243"/>
        <v>0</v>
      </c>
      <c r="BW343" s="113">
        <f t="shared" si="244"/>
        <v>0</v>
      </c>
      <c r="BX343" s="248">
        <f t="shared" si="245"/>
        <v>0</v>
      </c>
      <c r="BY343" s="175">
        <f t="shared" si="246"/>
        <v>0</v>
      </c>
      <c r="BZ343" s="356">
        <f t="shared" si="276"/>
        <v>0</v>
      </c>
      <c r="CA343" s="149">
        <f t="shared" si="277"/>
        <v>0</v>
      </c>
      <c r="CB343" s="149">
        <f t="shared" si="278"/>
        <v>1</v>
      </c>
      <c r="CC343" s="276">
        <f t="shared" si="279"/>
        <v>1</v>
      </c>
      <c r="CD343" s="248">
        <f t="shared" si="280"/>
        <v>1</v>
      </c>
      <c r="CE343" s="274">
        <f t="shared" si="269"/>
        <v>1</v>
      </c>
      <c r="CF343" s="356">
        <f t="shared" si="281"/>
        <v>0</v>
      </c>
      <c r="CG343" s="149">
        <f t="shared" si="282"/>
        <v>0</v>
      </c>
      <c r="CH343" s="150">
        <f t="shared" si="283"/>
        <v>0</v>
      </c>
      <c r="CI343" s="149">
        <f t="shared" si="247"/>
        <v>0</v>
      </c>
      <c r="CJ343" s="149">
        <f t="shared" si="248"/>
        <v>0</v>
      </c>
      <c r="CK343" s="149">
        <f t="shared" si="249"/>
        <v>1</v>
      </c>
      <c r="CL343" s="149">
        <f t="shared" si="250"/>
        <v>1</v>
      </c>
      <c r="CM343" s="149">
        <f t="shared" si="251"/>
        <v>1</v>
      </c>
      <c r="CN343" s="283">
        <f t="shared" si="284"/>
        <v>0</v>
      </c>
      <c r="CO343" s="149">
        <f t="shared" si="285"/>
        <v>0</v>
      </c>
      <c r="CP343" s="149">
        <f t="shared" si="286"/>
        <v>1</v>
      </c>
      <c r="CQ343" s="283" t="str">
        <f t="shared" si="252"/>
        <v/>
      </c>
      <c r="CR343" s="149" t="str">
        <f t="shared" si="253"/>
        <v xml:space="preserve"> 2050</v>
      </c>
      <c r="CS343" s="149">
        <f t="shared" si="254"/>
        <v>2050</v>
      </c>
      <c r="CT343" s="149">
        <v>0</v>
      </c>
      <c r="CU343" s="149">
        <v>0</v>
      </c>
      <c r="CV343" s="149">
        <v>0</v>
      </c>
      <c r="CW343" s="149">
        <v>0</v>
      </c>
      <c r="CX343" s="149">
        <v>0</v>
      </c>
      <c r="CY343" s="149">
        <v>0</v>
      </c>
      <c r="CZ343" s="149">
        <v>1</v>
      </c>
      <c r="DA343" s="149">
        <v>1</v>
      </c>
      <c r="DB343" s="149">
        <v>0</v>
      </c>
      <c r="DC343" s="149">
        <v>0</v>
      </c>
      <c r="DD343" s="149">
        <v>0</v>
      </c>
      <c r="DE343" s="149">
        <v>0</v>
      </c>
      <c r="DF343" s="149">
        <v>0</v>
      </c>
      <c r="DG343" s="149">
        <v>0</v>
      </c>
      <c r="DH343" s="149">
        <v>0</v>
      </c>
      <c r="DI343" s="149">
        <v>0</v>
      </c>
      <c r="DJ343" s="149">
        <v>1</v>
      </c>
      <c r="DK343" s="149">
        <v>0</v>
      </c>
      <c r="DL343" s="149">
        <v>1</v>
      </c>
      <c r="DM343" s="149">
        <v>1</v>
      </c>
      <c r="DN343" s="149">
        <v>0</v>
      </c>
      <c r="DO343" s="149">
        <v>1</v>
      </c>
      <c r="DP343" s="149">
        <v>0</v>
      </c>
      <c r="DQ343" s="149" t="s">
        <v>154</v>
      </c>
      <c r="DR343" s="149">
        <v>0</v>
      </c>
      <c r="DS343" s="149" t="s">
        <v>7857</v>
      </c>
      <c r="DT343" s="149" t="s">
        <v>154</v>
      </c>
      <c r="DU343" s="149">
        <v>0</v>
      </c>
      <c r="DV343" s="149" t="s">
        <v>150</v>
      </c>
      <c r="DW343" s="149" t="str">
        <f t="shared" si="255"/>
        <v>N</v>
      </c>
      <c r="DX343" s="149" t="str">
        <f t="shared" si="256"/>
        <v/>
      </c>
      <c r="DY343" s="149" t="str">
        <f t="shared" si="257"/>
        <v>Y</v>
      </c>
      <c r="DZ343" s="149" t="str">
        <f t="shared" si="258"/>
        <v>N</v>
      </c>
      <c r="EA343" s="149" t="str">
        <f t="shared" si="259"/>
        <v>Not Specified</v>
      </c>
      <c r="EC343" s="149">
        <f t="shared" si="260"/>
        <v>2050</v>
      </c>
    </row>
    <row r="344" spans="1:133" s="149" customFormat="1" ht="16.5" customHeight="1">
      <c r="A344" s="149">
        <v>341</v>
      </c>
      <c r="B344" s="149">
        <v>320</v>
      </c>
      <c r="C344" s="150" t="s">
        <v>2043</v>
      </c>
      <c r="D344" s="149" t="s">
        <v>516</v>
      </c>
      <c r="E344" s="149" t="s">
        <v>517</v>
      </c>
      <c r="F344" s="149" t="s">
        <v>374</v>
      </c>
      <c r="G344" s="149" t="s">
        <v>246</v>
      </c>
      <c r="H344" s="168" t="s">
        <v>2044</v>
      </c>
      <c r="I344" s="149" t="s">
        <v>2045</v>
      </c>
      <c r="J344" s="149">
        <v>-0.037</v>
      </c>
      <c r="K344" s="149" t="s">
        <v>2046</v>
      </c>
      <c r="L344" s="149">
        <v>119270</v>
      </c>
      <c r="M344" s="150">
        <v>31</v>
      </c>
      <c r="N344" s="149" t="s">
        <v>154</v>
      </c>
      <c r="O344" s="149" t="s">
        <v>153</v>
      </c>
      <c r="P344" s="150" t="s">
        <v>153</v>
      </c>
      <c r="Q344" s="149" t="s">
        <v>150</v>
      </c>
      <c r="R344" s="149" t="s">
        <v>150</v>
      </c>
      <c r="S344" s="149" t="s">
        <v>151</v>
      </c>
      <c r="T344" s="149" t="s">
        <v>152</v>
      </c>
      <c r="U344" s="151">
        <v>2030</v>
      </c>
      <c r="V344" s="149" t="s">
        <v>151</v>
      </c>
      <c r="W344" s="149" t="s">
        <v>152</v>
      </c>
      <c r="X344" s="152">
        <v>2040</v>
      </c>
      <c r="Y344" s="149" t="s">
        <v>150</v>
      </c>
      <c r="Z344" s="149" t="s">
        <v>151</v>
      </c>
      <c r="AA344" s="150">
        <v>2040</v>
      </c>
      <c r="AC344" s="149" t="s">
        <v>167</v>
      </c>
      <c r="AD344" s="149" t="s">
        <v>6</v>
      </c>
      <c r="AE344" s="149" t="s">
        <v>157</v>
      </c>
      <c r="AF344" s="149" t="s">
        <v>157</v>
      </c>
      <c r="AG344" s="149" t="s">
        <v>157</v>
      </c>
      <c r="AH344" s="150" t="s">
        <v>218</v>
      </c>
      <c r="AJ344" s="149" t="s">
        <v>154</v>
      </c>
      <c r="AK344" s="170" t="s">
        <v>153</v>
      </c>
      <c r="AN344" s="150"/>
      <c r="AO344" s="149" t="s">
        <v>219</v>
      </c>
      <c r="AP344" s="149" t="s">
        <v>150</v>
      </c>
      <c r="AQ344" s="149" t="s">
        <v>218</v>
      </c>
      <c r="AR344" s="149" t="s">
        <v>2047</v>
      </c>
      <c r="AS344" s="149">
        <v>2040</v>
      </c>
      <c r="AU344" s="150"/>
      <c r="AV344" s="149" t="s">
        <v>157</v>
      </c>
      <c r="AW344" s="172" t="s">
        <v>171</v>
      </c>
      <c r="AX344" s="149" t="s">
        <v>157</v>
      </c>
      <c r="AY344" s="149" t="s">
        <v>154</v>
      </c>
      <c r="AZ344" s="149" t="s">
        <v>153</v>
      </c>
      <c r="BA344" s="149" t="s">
        <v>153</v>
      </c>
      <c r="BC344" s="150"/>
      <c r="BE344" s="173"/>
      <c r="BF344" s="150"/>
      <c r="BG344" s="283">
        <f t="shared" si="261"/>
        <v>0</v>
      </c>
      <c r="BH344" s="149">
        <f t="shared" si="262"/>
        <v>0</v>
      </c>
      <c r="BI344" s="149">
        <f t="shared" si="270"/>
        <v>0</v>
      </c>
      <c r="BJ344" s="280">
        <f t="shared" si="271"/>
        <v>0</v>
      </c>
      <c r="BK344" s="356">
        <f t="shared" si="263"/>
        <v>0</v>
      </c>
      <c r="BL344" s="149">
        <f t="shared" si="264"/>
        <v>1</v>
      </c>
      <c r="BM344" s="149">
        <f t="shared" si="272"/>
        <v>0</v>
      </c>
      <c r="BN344" s="278">
        <f t="shared" si="273"/>
        <v>1</v>
      </c>
      <c r="BO344" s="149">
        <f t="shared" si="265"/>
        <v>0</v>
      </c>
      <c r="BP344" s="149">
        <f t="shared" si="266"/>
        <v>0</v>
      </c>
      <c r="BQ344" s="149">
        <f t="shared" si="274"/>
        <v>1</v>
      </c>
      <c r="BR344" s="356">
        <f t="shared" si="267"/>
        <v>0</v>
      </c>
      <c r="BS344" s="149">
        <f t="shared" si="268"/>
        <v>0</v>
      </c>
      <c r="BT344" s="149">
        <f t="shared" si="275"/>
        <v>1</v>
      </c>
      <c r="BU344" s="356">
        <f t="shared" si="242"/>
        <v>0</v>
      </c>
      <c r="BV344" s="149">
        <f t="shared" si="243"/>
        <v>0</v>
      </c>
      <c r="BW344" s="113">
        <f t="shared" si="244"/>
        <v>0</v>
      </c>
      <c r="BX344" s="248">
        <f t="shared" si="245"/>
        <v>0</v>
      </c>
      <c r="BY344" s="175">
        <f t="shared" si="246"/>
        <v>0</v>
      </c>
      <c r="BZ344" s="356">
        <f t="shared" si="276"/>
        <v>0</v>
      </c>
      <c r="CA344" s="149">
        <f t="shared" si="277"/>
        <v>0</v>
      </c>
      <c r="CB344" s="149">
        <f t="shared" si="278"/>
        <v>1</v>
      </c>
      <c r="CC344" s="276">
        <f t="shared" si="279"/>
        <v>1</v>
      </c>
      <c r="CD344" s="248">
        <f t="shared" si="280"/>
        <v>1</v>
      </c>
      <c r="CE344" s="274">
        <f t="shared" si="269"/>
        <v>1</v>
      </c>
      <c r="CF344" s="356">
        <f t="shared" si="281"/>
        <v>0</v>
      </c>
      <c r="CG344" s="149">
        <f t="shared" si="282"/>
        <v>0</v>
      </c>
      <c r="CH344" s="150">
        <f t="shared" si="283"/>
        <v>0</v>
      </c>
      <c r="CI344" s="149">
        <f t="shared" si="247"/>
        <v>0</v>
      </c>
      <c r="CJ344" s="149">
        <f t="shared" si="248"/>
        <v>1</v>
      </c>
      <c r="CK344" s="149">
        <f t="shared" si="249"/>
        <v>1</v>
      </c>
      <c r="CL344" s="149">
        <f t="shared" si="250"/>
        <v>2</v>
      </c>
      <c r="CM344" s="149">
        <f t="shared" si="251"/>
        <v>1</v>
      </c>
      <c r="CN344" s="283">
        <f t="shared" si="284"/>
        <v>1</v>
      </c>
      <c r="CO344" s="149">
        <f t="shared" si="285"/>
        <v>0</v>
      </c>
      <c r="CP344" s="149">
        <f t="shared" si="286"/>
        <v>0</v>
      </c>
      <c r="CQ344" s="283">
        <f t="shared" si="252"/>
        <v>1</v>
      </c>
      <c r="CR344" s="149" t="str">
        <f t="shared" si="253"/>
        <v>2040 2040</v>
      </c>
      <c r="CS344" s="149">
        <f t="shared" si="254"/>
        <v>2040</v>
      </c>
      <c r="CT344" s="149">
        <v>0</v>
      </c>
      <c r="CU344" s="149">
        <v>0</v>
      </c>
      <c r="CV344" s="149">
        <v>0</v>
      </c>
      <c r="CW344" s="149">
        <v>0</v>
      </c>
      <c r="CX344" s="149">
        <v>0</v>
      </c>
      <c r="CY344" s="149">
        <v>0</v>
      </c>
      <c r="CZ344" s="149">
        <v>1</v>
      </c>
      <c r="DA344" s="149">
        <v>1</v>
      </c>
      <c r="DB344" s="149">
        <v>0</v>
      </c>
      <c r="DC344" s="149">
        <v>1</v>
      </c>
      <c r="DD344" s="149">
        <v>0</v>
      </c>
      <c r="DE344" s="149">
        <v>1</v>
      </c>
      <c r="DF344" s="149">
        <v>0</v>
      </c>
      <c r="DG344" s="149">
        <v>0</v>
      </c>
      <c r="DH344" s="149">
        <v>0</v>
      </c>
      <c r="DI344" s="149">
        <v>0</v>
      </c>
      <c r="DJ344" s="149">
        <v>1</v>
      </c>
      <c r="DK344" s="149">
        <v>0</v>
      </c>
      <c r="DL344" s="149">
        <v>1</v>
      </c>
      <c r="DM344" s="149">
        <v>1</v>
      </c>
      <c r="DN344" s="149">
        <v>0</v>
      </c>
      <c r="DO344" s="149">
        <v>1</v>
      </c>
      <c r="DP344" s="149">
        <v>0</v>
      </c>
      <c r="DQ344" s="149" t="s">
        <v>150</v>
      </c>
      <c r="DR344" s="149" t="s">
        <v>157</v>
      </c>
      <c r="DS344" s="149" t="s">
        <v>7859</v>
      </c>
      <c r="DT344" s="149" t="s">
        <v>154</v>
      </c>
      <c r="DU344" s="149">
        <v>0</v>
      </c>
      <c r="DV344" s="149" t="s">
        <v>150</v>
      </c>
      <c r="DW344" s="149" t="str">
        <f t="shared" si="255"/>
        <v>Y</v>
      </c>
      <c r="DX344" s="149" t="str">
        <f t="shared" si="256"/>
        <v>Targets set</v>
      </c>
      <c r="DY344" s="149" t="str">
        <f t="shared" si="257"/>
        <v>Y</v>
      </c>
      <c r="DZ344" s="149" t="str">
        <f t="shared" si="258"/>
        <v>N</v>
      </c>
      <c r="EA344" s="149" t="str">
        <f t="shared" si="259"/>
        <v>Yes</v>
      </c>
      <c r="EC344" s="149">
        <f t="shared" si="260"/>
        <v>2040</v>
      </c>
    </row>
    <row r="345" spans="1:133" s="149" customFormat="1" ht="16.5" customHeight="1">
      <c r="A345" s="149">
        <v>342</v>
      </c>
      <c r="B345" s="149">
        <v>295</v>
      </c>
      <c r="C345" s="150" t="s">
        <v>2048</v>
      </c>
      <c r="D345" s="149" t="s">
        <v>778</v>
      </c>
      <c r="E345" s="149" t="s">
        <v>244</v>
      </c>
      <c r="F345" s="149" t="s">
        <v>245</v>
      </c>
      <c r="G345" s="149" t="s">
        <v>246</v>
      </c>
      <c r="H345" s="168" t="s">
        <v>2049</v>
      </c>
      <c r="I345" s="149" t="s">
        <v>2050</v>
      </c>
      <c r="J345" s="149">
        <v>0</v>
      </c>
      <c r="K345" s="149" t="s">
        <v>2051</v>
      </c>
      <c r="L345" s="149">
        <v>155962</v>
      </c>
      <c r="M345" s="150">
        <v>12</v>
      </c>
      <c r="N345" s="149" t="s">
        <v>154</v>
      </c>
      <c r="O345" s="149" t="s">
        <v>153</v>
      </c>
      <c r="P345" s="150" t="s">
        <v>153</v>
      </c>
      <c r="Q345" s="149" t="s">
        <v>150</v>
      </c>
      <c r="R345" s="149" t="s">
        <v>150</v>
      </c>
      <c r="S345" s="149" t="s">
        <v>151</v>
      </c>
      <c r="T345" s="149" t="s">
        <v>353</v>
      </c>
      <c r="U345" s="151">
        <v>2030</v>
      </c>
      <c r="V345" s="149" t="s">
        <v>153</v>
      </c>
      <c r="W345" s="149" t="s">
        <v>153</v>
      </c>
      <c r="X345" s="152" t="s">
        <v>153</v>
      </c>
      <c r="Y345" s="149" t="s">
        <v>154</v>
      </c>
      <c r="Z345" s="149" t="s">
        <v>155</v>
      </c>
      <c r="AA345" s="150"/>
      <c r="AC345" s="149" t="s">
        <v>782</v>
      </c>
      <c r="AD345" s="149" t="s">
        <v>5</v>
      </c>
      <c r="AE345" s="149" t="s">
        <v>157</v>
      </c>
      <c r="AF345" s="149" t="s">
        <v>157</v>
      </c>
      <c r="AG345" s="149" t="s">
        <v>157</v>
      </c>
      <c r="AH345" s="150" t="s">
        <v>218</v>
      </c>
      <c r="AI345" s="149" t="s">
        <v>219</v>
      </c>
      <c r="AJ345" s="149" t="s">
        <v>150</v>
      </c>
      <c r="AK345" s="170" t="s">
        <v>2052</v>
      </c>
      <c r="AL345" s="149">
        <v>2040</v>
      </c>
      <c r="AN345" s="150"/>
      <c r="AP345" s="149" t="s">
        <v>154</v>
      </c>
      <c r="AQ345" s="149" t="s">
        <v>153</v>
      </c>
      <c r="AR345" s="149" t="s">
        <v>153</v>
      </c>
      <c r="AU345" s="150"/>
      <c r="AV345" s="149" t="s">
        <v>168</v>
      </c>
      <c r="AW345" s="172" t="s">
        <v>168</v>
      </c>
      <c r="AX345" s="149" t="s">
        <v>158</v>
      </c>
      <c r="AY345" s="149" t="s">
        <v>154</v>
      </c>
      <c r="AZ345" s="149" t="s">
        <v>153</v>
      </c>
      <c r="BA345" s="149" t="s">
        <v>153</v>
      </c>
      <c r="BC345" s="150"/>
      <c r="BE345" s="173"/>
      <c r="BF345" s="150"/>
      <c r="BG345" s="283">
        <f t="shared" si="261"/>
        <v>0</v>
      </c>
      <c r="BH345" s="149">
        <f t="shared" si="262"/>
        <v>0</v>
      </c>
      <c r="BI345" s="149">
        <f t="shared" si="270"/>
        <v>0</v>
      </c>
      <c r="BJ345" s="280">
        <f t="shared" si="271"/>
        <v>0</v>
      </c>
      <c r="BK345" s="356">
        <f t="shared" si="263"/>
        <v>0</v>
      </c>
      <c r="BL345" s="149">
        <f t="shared" si="264"/>
        <v>1</v>
      </c>
      <c r="BM345" s="149">
        <f t="shared" si="272"/>
        <v>0</v>
      </c>
      <c r="BN345" s="278">
        <f t="shared" si="273"/>
        <v>1</v>
      </c>
      <c r="BO345" s="149">
        <f t="shared" si="265"/>
        <v>0</v>
      </c>
      <c r="BP345" s="149">
        <f t="shared" si="266"/>
        <v>0</v>
      </c>
      <c r="BQ345" s="149">
        <f t="shared" si="274"/>
        <v>0</v>
      </c>
      <c r="BR345" s="356">
        <f t="shared" si="267"/>
        <v>0</v>
      </c>
      <c r="BS345" s="149">
        <f t="shared" si="268"/>
        <v>0</v>
      </c>
      <c r="BT345" s="149">
        <f t="shared" si="275"/>
        <v>0</v>
      </c>
      <c r="BU345" s="356">
        <f t="shared" si="242"/>
        <v>0</v>
      </c>
      <c r="BV345" s="149">
        <f t="shared" si="243"/>
        <v>0</v>
      </c>
      <c r="BW345" s="113">
        <f t="shared" si="244"/>
        <v>1</v>
      </c>
      <c r="BX345" s="248">
        <f t="shared" si="245"/>
        <v>0</v>
      </c>
      <c r="BY345" s="175">
        <f t="shared" si="246"/>
        <v>1</v>
      </c>
      <c r="BZ345" s="356">
        <f t="shared" si="276"/>
        <v>0</v>
      </c>
      <c r="CA345" s="149">
        <f t="shared" si="277"/>
        <v>0</v>
      </c>
      <c r="CB345" s="149">
        <f t="shared" si="278"/>
        <v>0</v>
      </c>
      <c r="CC345" s="276">
        <f t="shared" si="279"/>
        <v>0</v>
      </c>
      <c r="CD345" s="248">
        <f t="shared" si="280"/>
        <v>0</v>
      </c>
      <c r="CE345" s="274">
        <f t="shared" si="269"/>
        <v>1</v>
      </c>
      <c r="CF345" s="356">
        <f t="shared" si="281"/>
        <v>0</v>
      </c>
      <c r="CG345" s="149">
        <f t="shared" si="282"/>
        <v>0</v>
      </c>
      <c r="CH345" s="150">
        <f t="shared" si="283"/>
        <v>0</v>
      </c>
      <c r="CI345" s="149">
        <f t="shared" si="247"/>
        <v>0</v>
      </c>
      <c r="CJ345" s="149">
        <f t="shared" si="248"/>
        <v>1</v>
      </c>
      <c r="CK345" s="149">
        <f t="shared" si="249"/>
        <v>1</v>
      </c>
      <c r="CL345" s="149">
        <f t="shared" si="250"/>
        <v>2</v>
      </c>
      <c r="CM345" s="149">
        <f t="shared" si="251"/>
        <v>1</v>
      </c>
      <c r="CN345" s="283">
        <f t="shared" si="284"/>
        <v>0</v>
      </c>
      <c r="CO345" s="149">
        <f t="shared" si="285"/>
        <v>0</v>
      </c>
      <c r="CP345" s="149">
        <f t="shared" si="286"/>
        <v>1</v>
      </c>
      <c r="CQ345" s="283">
        <f t="shared" si="252"/>
        <v>1</v>
      </c>
      <c r="CR345" s="149" t="str">
        <f t="shared" si="253"/>
        <v xml:space="preserve"> </v>
      </c>
      <c r="CS345" s="149">
        <f t="shared" si="254"/>
        <v>0</v>
      </c>
      <c r="CT345" s="149">
        <v>0</v>
      </c>
      <c r="CU345" s="149">
        <v>0</v>
      </c>
      <c r="CV345" s="149">
        <v>1</v>
      </c>
      <c r="CW345" s="149">
        <v>1</v>
      </c>
      <c r="CX345" s="149">
        <v>0</v>
      </c>
      <c r="CY345" s="149">
        <v>0</v>
      </c>
      <c r="CZ345" s="149">
        <v>0</v>
      </c>
      <c r="DA345" s="149">
        <v>0</v>
      </c>
      <c r="DB345" s="149">
        <v>0</v>
      </c>
      <c r="DC345" s="149">
        <v>1</v>
      </c>
      <c r="DD345" s="149">
        <v>0</v>
      </c>
      <c r="DE345" s="149">
        <v>1</v>
      </c>
      <c r="DF345" s="149">
        <v>0</v>
      </c>
      <c r="DG345" s="149">
        <v>0</v>
      </c>
      <c r="DH345" s="149">
        <v>0</v>
      </c>
      <c r="DI345" s="149">
        <v>0</v>
      </c>
      <c r="DJ345" s="149">
        <v>1</v>
      </c>
      <c r="DK345" s="149">
        <v>0</v>
      </c>
      <c r="DL345" s="149">
        <v>1</v>
      </c>
      <c r="DM345" s="149">
        <v>0</v>
      </c>
      <c r="DN345" s="149">
        <v>0</v>
      </c>
      <c r="DO345" s="149">
        <v>1</v>
      </c>
      <c r="DP345" s="149">
        <v>0</v>
      </c>
      <c r="DQ345" s="149" t="s">
        <v>150</v>
      </c>
      <c r="DR345" s="149" t="s">
        <v>158</v>
      </c>
      <c r="DS345" s="149" t="s">
        <v>7858</v>
      </c>
      <c r="DT345" s="149" t="s">
        <v>7859</v>
      </c>
      <c r="DU345" s="149" t="s">
        <v>3005</v>
      </c>
      <c r="DV345" s="149">
        <v>0</v>
      </c>
      <c r="DW345" s="149" t="str">
        <f t="shared" si="255"/>
        <v>Y</v>
      </c>
      <c r="DX345" s="149" t="str">
        <f t="shared" si="256"/>
        <v>Commitment removed</v>
      </c>
      <c r="DY345" s="149" t="str">
        <f t="shared" si="257"/>
        <v>N</v>
      </c>
      <c r="DZ345" s="149" t="str">
        <f t="shared" si="258"/>
        <v>Y</v>
      </c>
      <c r="EA345" s="149" t="str">
        <f t="shared" si="259"/>
        <v>Not Specified</v>
      </c>
      <c r="EC345" s="149">
        <f t="shared" si="260"/>
        <v>0</v>
      </c>
    </row>
    <row r="346" spans="1:133" s="149" customFormat="1" ht="16.5" customHeight="1">
      <c r="A346" s="149">
        <v>343</v>
      </c>
      <c r="B346" s="149">
        <v>350</v>
      </c>
      <c r="C346" s="150" t="s">
        <v>2053</v>
      </c>
      <c r="D346" s="149" t="s">
        <v>516</v>
      </c>
      <c r="E346" s="149" t="s">
        <v>517</v>
      </c>
      <c r="F346" s="149" t="s">
        <v>499</v>
      </c>
      <c r="G346" s="149" t="s">
        <v>246</v>
      </c>
      <c r="H346" s="168" t="s">
        <v>2054</v>
      </c>
      <c r="I346" s="149" t="s">
        <v>2055</v>
      </c>
      <c r="J346" s="149">
        <v>0</v>
      </c>
      <c r="K346" s="149" t="s">
        <v>2056</v>
      </c>
      <c r="L346" s="149">
        <v>100870</v>
      </c>
      <c r="M346" s="150">
        <v>31</v>
      </c>
      <c r="N346" s="149" t="s">
        <v>150</v>
      </c>
      <c r="O346" s="149">
        <v>2017</v>
      </c>
      <c r="P346" s="150">
        <v>2030</v>
      </c>
      <c r="Q346" s="149" t="s">
        <v>150</v>
      </c>
      <c r="R346" s="149" t="s">
        <v>150</v>
      </c>
      <c r="S346" s="149" t="s">
        <v>151</v>
      </c>
      <c r="T346" s="149" t="s">
        <v>152</v>
      </c>
      <c r="U346" s="151">
        <v>2030</v>
      </c>
      <c r="V346" s="149" t="s">
        <v>151</v>
      </c>
      <c r="W346" s="149" t="s">
        <v>152</v>
      </c>
      <c r="X346" s="152">
        <v>2040</v>
      </c>
      <c r="Y346" s="149" t="s">
        <v>150</v>
      </c>
      <c r="Z346" s="149" t="s">
        <v>151</v>
      </c>
      <c r="AA346" s="150">
        <v>2040</v>
      </c>
      <c r="AC346" s="149" t="s">
        <v>167</v>
      </c>
      <c r="AD346" s="149" t="s">
        <v>6</v>
      </c>
      <c r="AE346" s="149" t="s">
        <v>157</v>
      </c>
      <c r="AF346" s="149" t="s">
        <v>157</v>
      </c>
      <c r="AG346" s="149" t="s">
        <v>157</v>
      </c>
      <c r="AH346" s="150" t="s">
        <v>218</v>
      </c>
      <c r="AJ346" s="149" t="s">
        <v>154</v>
      </c>
      <c r="AK346" s="170" t="s">
        <v>153</v>
      </c>
      <c r="AN346" s="150"/>
      <c r="AO346" s="149" t="s">
        <v>219</v>
      </c>
      <c r="AP346" s="149" t="s">
        <v>150</v>
      </c>
      <c r="AQ346" s="149" t="s">
        <v>218</v>
      </c>
      <c r="AR346" s="149" t="s">
        <v>2057</v>
      </c>
      <c r="AS346" s="149">
        <v>2040</v>
      </c>
      <c r="AU346" s="150"/>
      <c r="AV346" s="149" t="s">
        <v>157</v>
      </c>
      <c r="AW346" s="172" t="s">
        <v>171</v>
      </c>
      <c r="AX346" s="149" t="s">
        <v>157</v>
      </c>
      <c r="AY346" s="149" t="s">
        <v>154</v>
      </c>
      <c r="AZ346" s="149" t="s">
        <v>153</v>
      </c>
      <c r="BA346" s="149" t="s">
        <v>153</v>
      </c>
      <c r="BC346" s="150"/>
      <c r="BE346" s="173"/>
      <c r="BF346" s="150"/>
      <c r="BG346" s="283">
        <f t="shared" si="261"/>
        <v>0</v>
      </c>
      <c r="BH346" s="149">
        <f t="shared" si="262"/>
        <v>1</v>
      </c>
      <c r="BI346" s="149">
        <f t="shared" si="270"/>
        <v>0</v>
      </c>
      <c r="BJ346" s="280">
        <f t="shared" si="271"/>
        <v>1</v>
      </c>
      <c r="BK346" s="356">
        <f t="shared" si="263"/>
        <v>0</v>
      </c>
      <c r="BL346" s="149">
        <f t="shared" si="264"/>
        <v>1</v>
      </c>
      <c r="BM346" s="149">
        <f t="shared" si="272"/>
        <v>0</v>
      </c>
      <c r="BN346" s="278">
        <f t="shared" si="273"/>
        <v>1</v>
      </c>
      <c r="BO346" s="149">
        <f t="shared" si="265"/>
        <v>0</v>
      </c>
      <c r="BP346" s="149">
        <f t="shared" si="266"/>
        <v>0</v>
      </c>
      <c r="BQ346" s="149">
        <f t="shared" si="274"/>
        <v>1</v>
      </c>
      <c r="BR346" s="356">
        <f t="shared" si="267"/>
        <v>0</v>
      </c>
      <c r="BS346" s="149">
        <f t="shared" si="268"/>
        <v>0</v>
      </c>
      <c r="BT346" s="149">
        <f t="shared" si="275"/>
        <v>1</v>
      </c>
      <c r="BU346" s="356">
        <f t="shared" si="242"/>
        <v>0</v>
      </c>
      <c r="BV346" s="149">
        <f t="shared" si="243"/>
        <v>0</v>
      </c>
      <c r="BW346" s="113">
        <f t="shared" si="244"/>
        <v>0</v>
      </c>
      <c r="BX346" s="248">
        <f t="shared" si="245"/>
        <v>0</v>
      </c>
      <c r="BY346" s="175">
        <f t="shared" si="246"/>
        <v>0</v>
      </c>
      <c r="BZ346" s="356">
        <f t="shared" si="276"/>
        <v>0</v>
      </c>
      <c r="CA346" s="149">
        <f t="shared" si="277"/>
        <v>0</v>
      </c>
      <c r="CB346" s="149">
        <f t="shared" si="278"/>
        <v>1</v>
      </c>
      <c r="CC346" s="276">
        <f t="shared" si="279"/>
        <v>1</v>
      </c>
      <c r="CD346" s="248">
        <f t="shared" si="280"/>
        <v>1</v>
      </c>
      <c r="CE346" s="274">
        <f t="shared" si="269"/>
        <v>1</v>
      </c>
      <c r="CF346" s="356">
        <f t="shared" si="281"/>
        <v>0</v>
      </c>
      <c r="CG346" s="149">
        <f t="shared" si="282"/>
        <v>0</v>
      </c>
      <c r="CH346" s="150">
        <f t="shared" si="283"/>
        <v>0</v>
      </c>
      <c r="CI346" s="149">
        <f t="shared" si="247"/>
        <v>0</v>
      </c>
      <c r="CJ346" s="149">
        <f t="shared" si="248"/>
        <v>2</v>
      </c>
      <c r="CK346" s="149">
        <f t="shared" si="249"/>
        <v>1</v>
      </c>
      <c r="CL346" s="149">
        <f t="shared" si="250"/>
        <v>3</v>
      </c>
      <c r="CM346" s="149">
        <f t="shared" si="251"/>
        <v>1</v>
      </c>
      <c r="CN346" s="283">
        <f t="shared" si="284"/>
        <v>1</v>
      </c>
      <c r="CO346" s="149">
        <f t="shared" si="285"/>
        <v>0</v>
      </c>
      <c r="CP346" s="149">
        <f t="shared" si="286"/>
        <v>0</v>
      </c>
      <c r="CQ346" s="283">
        <f t="shared" si="252"/>
        <v>1</v>
      </c>
      <c r="CR346" s="149" t="str">
        <f t="shared" si="253"/>
        <v>2040 2040</v>
      </c>
      <c r="CS346" s="149">
        <f t="shared" si="254"/>
        <v>2040</v>
      </c>
      <c r="CT346" s="149">
        <v>0</v>
      </c>
      <c r="CU346" s="149">
        <v>0</v>
      </c>
      <c r="CV346" s="149">
        <v>1</v>
      </c>
      <c r="CW346" s="149">
        <v>1</v>
      </c>
      <c r="CX346" s="149">
        <v>0</v>
      </c>
      <c r="CY346" s="149">
        <v>0</v>
      </c>
      <c r="CZ346" s="149">
        <v>1</v>
      </c>
      <c r="DA346" s="149">
        <v>1</v>
      </c>
      <c r="DB346" s="149">
        <v>0</v>
      </c>
      <c r="DC346" s="149">
        <v>1</v>
      </c>
      <c r="DD346" s="149">
        <v>0</v>
      </c>
      <c r="DE346" s="149">
        <v>1</v>
      </c>
      <c r="DF346" s="149">
        <v>0</v>
      </c>
      <c r="DG346" s="149">
        <v>1</v>
      </c>
      <c r="DH346" s="149">
        <v>0</v>
      </c>
      <c r="DI346" s="149">
        <v>1</v>
      </c>
      <c r="DJ346" s="149">
        <v>1</v>
      </c>
      <c r="DK346" s="149">
        <v>0</v>
      </c>
      <c r="DL346" s="149">
        <v>1</v>
      </c>
      <c r="DM346" s="149">
        <v>1</v>
      </c>
      <c r="DN346" s="149">
        <v>0</v>
      </c>
      <c r="DO346" s="149">
        <v>1</v>
      </c>
      <c r="DP346" s="149">
        <v>0</v>
      </c>
      <c r="DQ346" s="149" t="s">
        <v>150</v>
      </c>
      <c r="DR346" s="149" t="s">
        <v>157</v>
      </c>
      <c r="DS346" s="149" t="s">
        <v>7859</v>
      </c>
      <c r="DT346" s="149" t="s">
        <v>7859</v>
      </c>
      <c r="DU346" s="149" t="s">
        <v>150</v>
      </c>
      <c r="DV346" s="149" t="s">
        <v>3005</v>
      </c>
      <c r="DW346" s="149" t="str">
        <f t="shared" si="255"/>
        <v>Y</v>
      </c>
      <c r="DX346" s="149" t="str">
        <f t="shared" si="256"/>
        <v>Targets set</v>
      </c>
      <c r="DY346" s="149" t="str">
        <f t="shared" si="257"/>
        <v>Y</v>
      </c>
      <c r="DZ346" s="149" t="str">
        <f t="shared" si="258"/>
        <v>N</v>
      </c>
      <c r="EA346" s="149" t="str">
        <f t="shared" si="259"/>
        <v>Yes</v>
      </c>
      <c r="EC346" s="149">
        <f t="shared" si="260"/>
        <v>2040</v>
      </c>
    </row>
    <row r="347" spans="1:133" s="149" customFormat="1" ht="16.5" customHeight="1">
      <c r="A347" s="149">
        <v>344</v>
      </c>
      <c r="B347" s="149">
        <v>317</v>
      </c>
      <c r="C347" s="150" t="s">
        <v>2058</v>
      </c>
      <c r="D347" s="149" t="s">
        <v>173</v>
      </c>
      <c r="E347" s="149" t="s">
        <v>174</v>
      </c>
      <c r="F347" s="149" t="s">
        <v>264</v>
      </c>
      <c r="G347" s="149" t="s">
        <v>176</v>
      </c>
      <c r="H347" s="168" t="s">
        <v>2059</v>
      </c>
      <c r="I347" s="149" t="s">
        <v>2060</v>
      </c>
      <c r="J347" s="149">
        <v>-0.429</v>
      </c>
      <c r="K347" s="149" t="s">
        <v>2061</v>
      </c>
      <c r="L347" s="149">
        <v>38074</v>
      </c>
      <c r="M347" s="150">
        <v>31</v>
      </c>
      <c r="N347" s="149" t="s">
        <v>154</v>
      </c>
      <c r="O347" s="149" t="s">
        <v>153</v>
      </c>
      <c r="P347" s="150" t="s">
        <v>153</v>
      </c>
      <c r="Q347" s="149" t="s">
        <v>154</v>
      </c>
      <c r="R347" s="149" t="s">
        <v>154</v>
      </c>
      <c r="S347" s="149" t="s">
        <v>153</v>
      </c>
      <c r="T347" s="149" t="s">
        <v>153</v>
      </c>
      <c r="U347" s="151" t="s">
        <v>153</v>
      </c>
      <c r="V347" s="149" t="s">
        <v>153</v>
      </c>
      <c r="W347" s="149" t="s">
        <v>153</v>
      </c>
      <c r="X347" s="152" t="s">
        <v>153</v>
      </c>
      <c r="Y347" s="149" t="s">
        <v>153</v>
      </c>
      <c r="Z347" s="149" t="s">
        <v>153</v>
      </c>
      <c r="AA347" s="150"/>
      <c r="AC347" s="149" t="s">
        <v>202</v>
      </c>
      <c r="AD347" s="149" t="s">
        <v>5</v>
      </c>
      <c r="AE347" s="149" t="s">
        <v>157</v>
      </c>
      <c r="AF347" s="149" t="s">
        <v>157</v>
      </c>
      <c r="AG347" s="149" t="s">
        <v>157</v>
      </c>
      <c r="AH347" s="150" t="s">
        <v>218</v>
      </c>
      <c r="AI347" s="149" t="s">
        <v>219</v>
      </c>
      <c r="AJ347" s="149" t="s">
        <v>150</v>
      </c>
      <c r="AK347" s="170" t="s">
        <v>2062</v>
      </c>
      <c r="AL347" s="149">
        <v>2050</v>
      </c>
      <c r="AN347" s="150"/>
      <c r="AP347" s="149" t="s">
        <v>154</v>
      </c>
      <c r="AQ347" s="149" t="s">
        <v>153</v>
      </c>
      <c r="AR347" s="149" t="s">
        <v>2063</v>
      </c>
      <c r="AU347" s="150"/>
      <c r="AV347" s="149" t="s">
        <v>168</v>
      </c>
      <c r="AW347" s="172" t="s">
        <v>168</v>
      </c>
      <c r="AX347" s="149" t="s">
        <v>158</v>
      </c>
      <c r="AY347" s="149" t="s">
        <v>154</v>
      </c>
      <c r="AZ347" s="149" t="s">
        <v>153</v>
      </c>
      <c r="BA347" s="149" t="s">
        <v>153</v>
      </c>
      <c r="BC347" s="150"/>
      <c r="BE347" s="173"/>
      <c r="BF347" s="150"/>
      <c r="BG347" s="283">
        <f t="shared" si="261"/>
        <v>0</v>
      </c>
      <c r="BH347" s="149">
        <f t="shared" si="262"/>
        <v>0</v>
      </c>
      <c r="BI347" s="149">
        <f t="shared" si="270"/>
        <v>0</v>
      </c>
      <c r="BJ347" s="280">
        <f t="shared" si="271"/>
        <v>0</v>
      </c>
      <c r="BK347" s="356">
        <f t="shared" si="263"/>
        <v>0</v>
      </c>
      <c r="BL347" s="149">
        <f t="shared" si="264"/>
        <v>0</v>
      </c>
      <c r="BM347" s="149">
        <f t="shared" si="272"/>
        <v>0</v>
      </c>
      <c r="BN347" s="278">
        <f t="shared" si="273"/>
        <v>0</v>
      </c>
      <c r="BO347" s="149">
        <f t="shared" si="265"/>
        <v>0</v>
      </c>
      <c r="BP347" s="149">
        <f t="shared" si="266"/>
        <v>0</v>
      </c>
      <c r="BQ347" s="149">
        <f t="shared" si="274"/>
        <v>0</v>
      </c>
      <c r="BR347" s="356">
        <f t="shared" si="267"/>
        <v>0</v>
      </c>
      <c r="BS347" s="149">
        <f t="shared" si="268"/>
        <v>0</v>
      </c>
      <c r="BT347" s="149">
        <f t="shared" si="275"/>
        <v>0</v>
      </c>
      <c r="BU347" s="356">
        <f t="shared" si="242"/>
        <v>0</v>
      </c>
      <c r="BV347" s="149">
        <f t="shared" si="243"/>
        <v>0</v>
      </c>
      <c r="BW347" s="113">
        <f t="shared" si="244"/>
        <v>1</v>
      </c>
      <c r="BX347" s="248">
        <f t="shared" si="245"/>
        <v>0</v>
      </c>
      <c r="BY347" s="175">
        <f t="shared" si="246"/>
        <v>1</v>
      </c>
      <c r="BZ347" s="356">
        <f t="shared" si="276"/>
        <v>0</v>
      </c>
      <c r="CA347" s="149">
        <f t="shared" si="277"/>
        <v>0</v>
      </c>
      <c r="CB347" s="149">
        <f t="shared" si="278"/>
        <v>0</v>
      </c>
      <c r="CC347" s="276">
        <f t="shared" si="279"/>
        <v>0</v>
      </c>
      <c r="CD347" s="248">
        <f t="shared" si="280"/>
        <v>0</v>
      </c>
      <c r="CE347" s="274">
        <f t="shared" si="269"/>
        <v>1</v>
      </c>
      <c r="CF347" s="356">
        <f t="shared" si="281"/>
        <v>0</v>
      </c>
      <c r="CG347" s="149">
        <f t="shared" si="282"/>
        <v>0</v>
      </c>
      <c r="CH347" s="150">
        <f t="shared" si="283"/>
        <v>0</v>
      </c>
      <c r="CI347" s="149">
        <f t="shared" si="247"/>
        <v>0</v>
      </c>
      <c r="CJ347" s="149">
        <f t="shared" si="248"/>
        <v>0</v>
      </c>
      <c r="CK347" s="149">
        <f t="shared" si="249"/>
        <v>1</v>
      </c>
      <c r="CL347" s="149">
        <f t="shared" si="250"/>
        <v>1</v>
      </c>
      <c r="CM347" s="149">
        <f t="shared" si="251"/>
        <v>1</v>
      </c>
      <c r="CN347" s="283">
        <f t="shared" si="284"/>
        <v>0</v>
      </c>
      <c r="CO347" s="149">
        <f t="shared" si="285"/>
        <v>0</v>
      </c>
      <c r="CP347" s="149">
        <f t="shared" si="286"/>
        <v>1</v>
      </c>
      <c r="CQ347" s="283" t="str">
        <f t="shared" si="252"/>
        <v/>
      </c>
      <c r="CR347" s="149" t="str">
        <f t="shared" si="253"/>
        <v xml:space="preserve"> </v>
      </c>
      <c r="CS347" s="149">
        <f t="shared" si="254"/>
        <v>0</v>
      </c>
      <c r="CT347" s="149">
        <v>0</v>
      </c>
      <c r="CU347" s="149">
        <v>0</v>
      </c>
      <c r="CV347" s="149">
        <v>1</v>
      </c>
      <c r="CW347" s="149">
        <v>1</v>
      </c>
      <c r="CX347" s="149">
        <v>0</v>
      </c>
      <c r="CY347" s="149">
        <v>0</v>
      </c>
      <c r="CZ347" s="149">
        <v>1</v>
      </c>
      <c r="DA347" s="149">
        <v>1</v>
      </c>
      <c r="DB347" s="149">
        <v>0</v>
      </c>
      <c r="DC347" s="149">
        <v>0</v>
      </c>
      <c r="DD347" s="149">
        <v>0</v>
      </c>
      <c r="DE347" s="149">
        <v>0</v>
      </c>
      <c r="DF347" s="149">
        <v>0</v>
      </c>
      <c r="DG347" s="149">
        <v>0</v>
      </c>
      <c r="DH347" s="149">
        <v>0</v>
      </c>
      <c r="DI347" s="149">
        <v>0</v>
      </c>
      <c r="DJ347" s="149">
        <v>1</v>
      </c>
      <c r="DK347" s="149">
        <v>0</v>
      </c>
      <c r="DL347" s="149">
        <v>1</v>
      </c>
      <c r="DM347" s="149">
        <v>1</v>
      </c>
      <c r="DN347" s="149">
        <v>0</v>
      </c>
      <c r="DO347" s="149">
        <v>1</v>
      </c>
      <c r="DP347" s="149">
        <v>0</v>
      </c>
      <c r="DQ347" s="149" t="s">
        <v>154</v>
      </c>
      <c r="DR347" s="149">
        <v>0</v>
      </c>
      <c r="DS347" s="149" t="s">
        <v>160</v>
      </c>
      <c r="DT347" s="149" t="s">
        <v>160</v>
      </c>
      <c r="DU347" s="149" t="s">
        <v>3005</v>
      </c>
      <c r="DV347" s="149" t="s">
        <v>150</v>
      </c>
      <c r="DW347" s="149" t="str">
        <f t="shared" si="255"/>
        <v>N</v>
      </c>
      <c r="DX347" s="149" t="str">
        <f t="shared" si="256"/>
        <v/>
      </c>
      <c r="DY347" s="149" t="str">
        <f t="shared" si="257"/>
        <v>N</v>
      </c>
      <c r="DZ347" s="149" t="str">
        <f t="shared" si="258"/>
        <v>Y</v>
      </c>
      <c r="EA347" s="149" t="str">
        <f t="shared" si="259"/>
        <v>Not Specified</v>
      </c>
      <c r="EC347" s="149">
        <f t="shared" si="260"/>
        <v>0</v>
      </c>
    </row>
    <row r="348" spans="1:133" s="149" customFormat="1" ht="16.5" customHeight="1">
      <c r="A348" s="149">
        <v>345</v>
      </c>
      <c r="B348" s="149">
        <v>353</v>
      </c>
      <c r="C348" s="150" t="s">
        <v>2064</v>
      </c>
      <c r="D348" s="149" t="s">
        <v>818</v>
      </c>
      <c r="E348" s="149" t="s">
        <v>144</v>
      </c>
      <c r="F348" s="149" t="s">
        <v>1610</v>
      </c>
      <c r="G348" s="149" t="s">
        <v>9</v>
      </c>
      <c r="H348" s="168" t="s">
        <v>2065</v>
      </c>
      <c r="I348" s="149" t="s">
        <v>2066</v>
      </c>
      <c r="J348" s="149">
        <v>-0.935</v>
      </c>
      <c r="K348" s="149" t="s">
        <v>2067</v>
      </c>
      <c r="L348" s="149">
        <v>201413</v>
      </c>
      <c r="M348" s="150">
        <v>29</v>
      </c>
      <c r="N348" s="149" t="s">
        <v>150</v>
      </c>
      <c r="O348" s="149">
        <v>2020</v>
      </c>
      <c r="P348" s="150">
        <v>2025</v>
      </c>
      <c r="Q348" s="149" t="s">
        <v>150</v>
      </c>
      <c r="R348" s="149" t="s">
        <v>150</v>
      </c>
      <c r="S348" s="149" t="s">
        <v>151</v>
      </c>
      <c r="T348" s="149" t="s">
        <v>152</v>
      </c>
      <c r="U348" s="151">
        <v>2033</v>
      </c>
      <c r="V348" s="149" t="s">
        <v>151</v>
      </c>
      <c r="W348" s="149" t="s">
        <v>152</v>
      </c>
      <c r="X348" s="152">
        <v>2050</v>
      </c>
      <c r="Y348" s="149" t="s">
        <v>150</v>
      </c>
      <c r="Z348" s="149" t="s">
        <v>151</v>
      </c>
      <c r="AA348" s="150">
        <v>2050</v>
      </c>
      <c r="AC348" s="149" t="s">
        <v>2068</v>
      </c>
      <c r="AD348" s="149" t="s">
        <v>5</v>
      </c>
      <c r="AE348" s="149" t="s">
        <v>157</v>
      </c>
      <c r="AF348" s="149" t="s">
        <v>157</v>
      </c>
      <c r="AG348" s="149" t="s">
        <v>157</v>
      </c>
      <c r="AH348" s="150" t="s">
        <v>218</v>
      </c>
      <c r="AI348" s="149" t="s">
        <v>219</v>
      </c>
      <c r="AJ348" s="149" t="s">
        <v>150</v>
      </c>
      <c r="AK348" s="170" t="s">
        <v>2069</v>
      </c>
      <c r="AL348" s="149">
        <v>2050</v>
      </c>
      <c r="AN348" s="150"/>
      <c r="AP348" s="149" t="s">
        <v>154</v>
      </c>
      <c r="AQ348" s="149" t="s">
        <v>153</v>
      </c>
      <c r="AR348" s="149" t="s">
        <v>153</v>
      </c>
      <c r="AU348" s="150"/>
      <c r="AV348" s="149" t="s">
        <v>157</v>
      </c>
      <c r="AW348" s="172" t="s">
        <v>168</v>
      </c>
      <c r="AX348" s="149" t="s">
        <v>158</v>
      </c>
      <c r="AY348" s="149" t="s">
        <v>154</v>
      </c>
      <c r="AZ348" s="149" t="s">
        <v>153</v>
      </c>
      <c r="BA348" s="149" t="s">
        <v>153</v>
      </c>
      <c r="BC348" s="150"/>
      <c r="BE348" s="173"/>
      <c r="BF348" s="150"/>
      <c r="BG348" s="283">
        <f t="shared" si="261"/>
        <v>1</v>
      </c>
      <c r="BH348" s="149">
        <f t="shared" si="262"/>
        <v>0</v>
      </c>
      <c r="BI348" s="149">
        <f t="shared" si="270"/>
        <v>0</v>
      </c>
      <c r="BJ348" s="280">
        <f t="shared" si="271"/>
        <v>1</v>
      </c>
      <c r="BK348" s="356">
        <f t="shared" si="263"/>
        <v>0</v>
      </c>
      <c r="BL348" s="149">
        <f t="shared" si="264"/>
        <v>0</v>
      </c>
      <c r="BM348" s="149">
        <f t="shared" si="272"/>
        <v>1</v>
      </c>
      <c r="BN348" s="278">
        <f t="shared" si="273"/>
        <v>1</v>
      </c>
      <c r="BO348" s="149">
        <f t="shared" si="265"/>
        <v>0</v>
      </c>
      <c r="BP348" s="149">
        <f t="shared" si="266"/>
        <v>0</v>
      </c>
      <c r="BQ348" s="149">
        <f t="shared" si="274"/>
        <v>1</v>
      </c>
      <c r="BR348" s="356">
        <f t="shared" si="267"/>
        <v>0</v>
      </c>
      <c r="BS348" s="149">
        <f t="shared" si="268"/>
        <v>0</v>
      </c>
      <c r="BT348" s="149">
        <f t="shared" si="275"/>
        <v>0</v>
      </c>
      <c r="BU348" s="356">
        <f t="shared" si="242"/>
        <v>0</v>
      </c>
      <c r="BV348" s="149">
        <f t="shared" si="243"/>
        <v>0</v>
      </c>
      <c r="BW348" s="113">
        <f t="shared" si="244"/>
        <v>0</v>
      </c>
      <c r="BX348" s="248">
        <f t="shared" si="245"/>
        <v>0</v>
      </c>
      <c r="BY348" s="175">
        <f t="shared" si="246"/>
        <v>0</v>
      </c>
      <c r="BZ348" s="356">
        <f t="shared" si="276"/>
        <v>0</v>
      </c>
      <c r="CA348" s="149">
        <f t="shared" si="277"/>
        <v>0</v>
      </c>
      <c r="CB348" s="149">
        <f t="shared" si="278"/>
        <v>1</v>
      </c>
      <c r="CC348" s="276">
        <f t="shared" si="279"/>
        <v>1</v>
      </c>
      <c r="CD348" s="248">
        <f t="shared" si="280"/>
        <v>1</v>
      </c>
      <c r="CE348" s="274">
        <f t="shared" si="269"/>
        <v>1</v>
      </c>
      <c r="CF348" s="356">
        <f t="shared" si="281"/>
        <v>0</v>
      </c>
      <c r="CG348" s="149">
        <f t="shared" si="282"/>
        <v>0</v>
      </c>
      <c r="CH348" s="150">
        <f t="shared" si="283"/>
        <v>0</v>
      </c>
      <c r="CI348" s="149">
        <f t="shared" si="247"/>
        <v>1</v>
      </c>
      <c r="CJ348" s="149">
        <f t="shared" si="248"/>
        <v>0</v>
      </c>
      <c r="CK348" s="149">
        <f t="shared" si="249"/>
        <v>2</v>
      </c>
      <c r="CL348" s="149">
        <f t="shared" si="250"/>
        <v>3</v>
      </c>
      <c r="CM348" s="149">
        <f t="shared" si="251"/>
        <v>1</v>
      </c>
      <c r="CN348" s="283">
        <f t="shared" si="284"/>
        <v>1</v>
      </c>
      <c r="CO348" s="149">
        <f t="shared" si="285"/>
        <v>0</v>
      </c>
      <c r="CP348" s="149">
        <f t="shared" si="286"/>
        <v>0</v>
      </c>
      <c r="CQ348" s="283" t="str">
        <f t="shared" si="252"/>
        <v/>
      </c>
      <c r="CR348" s="149" t="str">
        <f t="shared" si="253"/>
        <v xml:space="preserve">2050 </v>
      </c>
      <c r="CS348" s="149">
        <f t="shared" si="254"/>
        <v>2050</v>
      </c>
      <c r="CT348" s="149">
        <v>0</v>
      </c>
      <c r="CU348" s="149">
        <v>0</v>
      </c>
      <c r="CV348" s="149">
        <v>0</v>
      </c>
      <c r="CW348" s="149">
        <v>0</v>
      </c>
      <c r="CX348" s="149">
        <v>0</v>
      </c>
      <c r="CY348" s="149">
        <v>0</v>
      </c>
      <c r="CZ348" s="149">
        <v>1</v>
      </c>
      <c r="DA348" s="149">
        <v>1</v>
      </c>
      <c r="DB348" s="149">
        <v>0</v>
      </c>
      <c r="DC348" s="149">
        <v>1</v>
      </c>
      <c r="DD348" s="149">
        <v>0</v>
      </c>
      <c r="DE348" s="149">
        <v>1</v>
      </c>
      <c r="DF348" s="149">
        <v>0</v>
      </c>
      <c r="DG348" s="149">
        <v>1</v>
      </c>
      <c r="DH348" s="149">
        <v>0</v>
      </c>
      <c r="DI348" s="149">
        <v>1</v>
      </c>
      <c r="DJ348" s="149">
        <v>1</v>
      </c>
      <c r="DK348" s="149">
        <v>0</v>
      </c>
      <c r="DL348" s="149">
        <v>1</v>
      </c>
      <c r="DM348" s="149">
        <v>1</v>
      </c>
      <c r="DN348" s="149">
        <v>0</v>
      </c>
      <c r="DO348" s="149">
        <v>1</v>
      </c>
      <c r="DP348" s="149">
        <v>0</v>
      </c>
      <c r="DQ348" s="149" t="s">
        <v>150</v>
      </c>
      <c r="DR348" s="149" t="s">
        <v>157</v>
      </c>
      <c r="DS348" s="149" t="s">
        <v>160</v>
      </c>
      <c r="DT348" s="149" t="s">
        <v>154</v>
      </c>
      <c r="DU348" s="149">
        <v>0</v>
      </c>
      <c r="DV348" s="149" t="s">
        <v>150</v>
      </c>
      <c r="DW348" s="149" t="str">
        <f t="shared" si="255"/>
        <v>Y</v>
      </c>
      <c r="DX348" s="149" t="str">
        <f t="shared" si="256"/>
        <v>Targets set</v>
      </c>
      <c r="DY348" s="149" t="str">
        <f t="shared" si="257"/>
        <v>N</v>
      </c>
      <c r="DZ348" s="149" t="str">
        <f t="shared" si="258"/>
        <v>Y</v>
      </c>
      <c r="EA348" s="149" t="str">
        <f t="shared" si="259"/>
        <v>Yes</v>
      </c>
      <c r="EC348" s="149">
        <f t="shared" si="260"/>
        <v>2050</v>
      </c>
    </row>
    <row r="349" spans="1:133" s="149" customFormat="1" ht="16.5" customHeight="1">
      <c r="A349" s="149">
        <v>346</v>
      </c>
      <c r="B349" s="149">
        <v>310</v>
      </c>
      <c r="C349" s="150" t="s">
        <v>2070</v>
      </c>
      <c r="D349" s="149" t="s">
        <v>516</v>
      </c>
      <c r="E349" s="149" t="s">
        <v>517</v>
      </c>
      <c r="F349" s="149" t="s">
        <v>284</v>
      </c>
      <c r="G349" s="149" t="s">
        <v>246</v>
      </c>
      <c r="H349" s="168" t="s">
        <v>2071</v>
      </c>
      <c r="I349" s="149" t="s">
        <v>2072</v>
      </c>
      <c r="J349" s="149">
        <v>-4.618</v>
      </c>
      <c r="K349" s="149" t="s">
        <v>2073</v>
      </c>
      <c r="L349" s="149">
        <v>92834</v>
      </c>
      <c r="M349" s="150">
        <v>26</v>
      </c>
      <c r="N349" s="149" t="s">
        <v>150</v>
      </c>
      <c r="O349" s="149">
        <v>2018</v>
      </c>
      <c r="P349" s="150">
        <v>2025</v>
      </c>
      <c r="Q349" s="149" t="s">
        <v>150</v>
      </c>
      <c r="R349" s="149" t="s">
        <v>150</v>
      </c>
      <c r="S349" s="149" t="s">
        <v>151</v>
      </c>
      <c r="T349" s="149" t="s">
        <v>152</v>
      </c>
      <c r="U349" s="151">
        <v>2030</v>
      </c>
      <c r="V349" s="149" t="s">
        <v>151</v>
      </c>
      <c r="W349" s="149" t="s">
        <v>152</v>
      </c>
      <c r="X349" s="152">
        <v>2040</v>
      </c>
      <c r="Y349" s="149" t="s">
        <v>150</v>
      </c>
      <c r="Z349" s="149" t="s">
        <v>151</v>
      </c>
      <c r="AA349" s="150">
        <v>2040</v>
      </c>
      <c r="AC349" s="149" t="s">
        <v>167</v>
      </c>
      <c r="AD349" s="149" t="s">
        <v>6</v>
      </c>
      <c r="AE349" s="149" t="s">
        <v>157</v>
      </c>
      <c r="AF349" s="149" t="s">
        <v>157</v>
      </c>
      <c r="AG349" s="149" t="s">
        <v>157</v>
      </c>
      <c r="AH349" s="150" t="s">
        <v>218</v>
      </c>
      <c r="AJ349" s="149" t="s">
        <v>154</v>
      </c>
      <c r="AK349" s="170" t="s">
        <v>153</v>
      </c>
      <c r="AN349" s="150"/>
      <c r="AO349" s="149" t="s">
        <v>219</v>
      </c>
      <c r="AP349" s="149" t="s">
        <v>150</v>
      </c>
      <c r="AQ349" s="149" t="s">
        <v>218</v>
      </c>
      <c r="AR349" s="149" t="s">
        <v>2074</v>
      </c>
      <c r="AS349" s="149">
        <v>2040</v>
      </c>
      <c r="AU349" s="150"/>
      <c r="AV349" s="149" t="s">
        <v>168</v>
      </c>
      <c r="AW349" s="172" t="s">
        <v>168</v>
      </c>
      <c r="AX349" s="149" t="s">
        <v>158</v>
      </c>
      <c r="AY349" s="149" t="s">
        <v>154</v>
      </c>
      <c r="AZ349" s="149" t="s">
        <v>153</v>
      </c>
      <c r="BA349" s="149" t="s">
        <v>153</v>
      </c>
      <c r="BC349" s="150"/>
      <c r="BE349" s="173"/>
      <c r="BF349" s="150"/>
      <c r="BG349" s="283">
        <f t="shared" si="261"/>
        <v>1</v>
      </c>
      <c r="BH349" s="149">
        <f t="shared" si="262"/>
        <v>0</v>
      </c>
      <c r="BI349" s="149">
        <f t="shared" si="270"/>
        <v>0</v>
      </c>
      <c r="BJ349" s="280">
        <f t="shared" si="271"/>
        <v>1</v>
      </c>
      <c r="BK349" s="356">
        <f t="shared" si="263"/>
        <v>0</v>
      </c>
      <c r="BL349" s="149">
        <f t="shared" si="264"/>
        <v>1</v>
      </c>
      <c r="BM349" s="149">
        <f t="shared" si="272"/>
        <v>0</v>
      </c>
      <c r="BN349" s="278">
        <f t="shared" si="273"/>
        <v>1</v>
      </c>
      <c r="BO349" s="149">
        <f t="shared" si="265"/>
        <v>0</v>
      </c>
      <c r="BP349" s="149">
        <f t="shared" si="266"/>
        <v>0</v>
      </c>
      <c r="BQ349" s="149">
        <f t="shared" si="274"/>
        <v>1</v>
      </c>
      <c r="BR349" s="356">
        <f t="shared" si="267"/>
        <v>0</v>
      </c>
      <c r="BS349" s="149">
        <f t="shared" si="268"/>
        <v>0</v>
      </c>
      <c r="BT349" s="149">
        <f t="shared" si="275"/>
        <v>1</v>
      </c>
      <c r="BU349" s="356">
        <f t="shared" si="242"/>
        <v>0</v>
      </c>
      <c r="BV349" s="149">
        <f t="shared" si="243"/>
        <v>0</v>
      </c>
      <c r="BW349" s="113">
        <f t="shared" si="244"/>
        <v>0</v>
      </c>
      <c r="BX349" s="248">
        <f t="shared" si="245"/>
        <v>0</v>
      </c>
      <c r="BY349" s="175">
        <f t="shared" si="246"/>
        <v>0</v>
      </c>
      <c r="BZ349" s="356">
        <f t="shared" si="276"/>
        <v>0</v>
      </c>
      <c r="CA349" s="149">
        <f t="shared" si="277"/>
        <v>0</v>
      </c>
      <c r="CB349" s="149">
        <f t="shared" si="278"/>
        <v>1</v>
      </c>
      <c r="CC349" s="276">
        <f t="shared" si="279"/>
        <v>1</v>
      </c>
      <c r="CD349" s="248">
        <f t="shared" si="280"/>
        <v>1</v>
      </c>
      <c r="CE349" s="274">
        <f t="shared" si="269"/>
        <v>1</v>
      </c>
      <c r="CF349" s="356">
        <f t="shared" si="281"/>
        <v>0</v>
      </c>
      <c r="CG349" s="149">
        <f t="shared" si="282"/>
        <v>0</v>
      </c>
      <c r="CH349" s="150">
        <f t="shared" si="283"/>
        <v>0</v>
      </c>
      <c r="CI349" s="149">
        <f t="shared" si="247"/>
        <v>1</v>
      </c>
      <c r="CJ349" s="149">
        <f t="shared" si="248"/>
        <v>1</v>
      </c>
      <c r="CK349" s="149">
        <f t="shared" si="249"/>
        <v>1</v>
      </c>
      <c r="CL349" s="149">
        <f t="shared" si="250"/>
        <v>3</v>
      </c>
      <c r="CM349" s="149">
        <f t="shared" si="251"/>
        <v>1</v>
      </c>
      <c r="CN349" s="283">
        <f t="shared" si="284"/>
        <v>0</v>
      </c>
      <c r="CO349" s="149">
        <f t="shared" si="285"/>
        <v>0</v>
      </c>
      <c r="CP349" s="149">
        <f t="shared" si="286"/>
        <v>1</v>
      </c>
      <c r="CQ349" s="283">
        <f t="shared" si="252"/>
        <v>1</v>
      </c>
      <c r="CR349" s="149" t="str">
        <f t="shared" si="253"/>
        <v>2040 2040</v>
      </c>
      <c r="CS349" s="149">
        <f t="shared" si="254"/>
        <v>2040</v>
      </c>
      <c r="CT349" s="149">
        <v>0</v>
      </c>
      <c r="CU349" s="149">
        <v>0</v>
      </c>
      <c r="CV349" s="149">
        <v>0</v>
      </c>
      <c r="CW349" s="149">
        <v>0</v>
      </c>
      <c r="CX349" s="149">
        <v>0</v>
      </c>
      <c r="CY349" s="149">
        <v>1</v>
      </c>
      <c r="CZ349" s="149">
        <v>0</v>
      </c>
      <c r="DA349" s="149">
        <v>1</v>
      </c>
      <c r="DB349" s="149">
        <v>0</v>
      </c>
      <c r="DC349" s="149">
        <v>1</v>
      </c>
      <c r="DD349" s="149">
        <v>0</v>
      </c>
      <c r="DE349" s="149">
        <v>1</v>
      </c>
      <c r="DF349" s="149">
        <v>0</v>
      </c>
      <c r="DG349" s="149">
        <v>1</v>
      </c>
      <c r="DH349" s="149">
        <v>0</v>
      </c>
      <c r="DI349" s="149">
        <v>1</v>
      </c>
      <c r="DJ349" s="149">
        <v>1</v>
      </c>
      <c r="DK349" s="149">
        <v>1</v>
      </c>
      <c r="DL349" s="149">
        <v>1</v>
      </c>
      <c r="DM349" s="149">
        <v>0</v>
      </c>
      <c r="DN349" s="149">
        <v>0</v>
      </c>
      <c r="DO349" s="149">
        <v>1</v>
      </c>
      <c r="DP349" s="149">
        <v>0</v>
      </c>
      <c r="DQ349" s="149" t="s">
        <v>154</v>
      </c>
      <c r="DR349" s="149" t="s">
        <v>157</v>
      </c>
      <c r="DS349" s="149" t="s">
        <v>7857</v>
      </c>
      <c r="DT349" s="149" t="s">
        <v>154</v>
      </c>
      <c r="DU349" s="149">
        <v>0</v>
      </c>
      <c r="DV349" s="149" t="s">
        <v>3005</v>
      </c>
      <c r="DW349" s="149" t="str">
        <f t="shared" si="255"/>
        <v>Y</v>
      </c>
      <c r="DX349" s="149" t="str">
        <f t="shared" si="256"/>
        <v>Targets set</v>
      </c>
      <c r="DY349" s="149" t="str">
        <f t="shared" si="257"/>
        <v>Y</v>
      </c>
      <c r="DZ349" s="149" t="str">
        <f t="shared" si="258"/>
        <v>N</v>
      </c>
      <c r="EA349" s="149" t="str">
        <f t="shared" si="259"/>
        <v>Not Specified</v>
      </c>
      <c r="EC349" s="149">
        <f t="shared" si="260"/>
        <v>2040</v>
      </c>
    </row>
    <row r="350" spans="1:133" s="149" customFormat="1" ht="16.5" customHeight="1">
      <c r="A350" s="149">
        <v>347</v>
      </c>
      <c r="B350" s="149">
        <v>403</v>
      </c>
      <c r="C350" s="150" t="s">
        <v>2075</v>
      </c>
      <c r="D350" s="149" t="s">
        <v>163</v>
      </c>
      <c r="E350" s="149" t="s">
        <v>144</v>
      </c>
      <c r="F350" s="149" t="s">
        <v>145</v>
      </c>
      <c r="G350" s="149" t="s">
        <v>146</v>
      </c>
      <c r="H350" s="168" t="s">
        <v>2076</v>
      </c>
      <c r="I350" s="149" t="s">
        <v>2077</v>
      </c>
      <c r="J350" s="149">
        <v>4.223</v>
      </c>
      <c r="K350" s="149" t="s">
        <v>2078</v>
      </c>
      <c r="L350" s="149">
        <v>31100</v>
      </c>
      <c r="M350" s="150">
        <v>3</v>
      </c>
      <c r="N350" s="149" t="s">
        <v>154</v>
      </c>
      <c r="O350" s="149" t="s">
        <v>153</v>
      </c>
      <c r="P350" s="150" t="s">
        <v>153</v>
      </c>
      <c r="Q350" s="149" t="s">
        <v>150</v>
      </c>
      <c r="R350" s="149" t="s">
        <v>150</v>
      </c>
      <c r="S350" s="149" t="s">
        <v>151</v>
      </c>
      <c r="T350" s="149" t="s">
        <v>152</v>
      </c>
      <c r="U350" s="151">
        <v>2030</v>
      </c>
      <c r="V350" s="149" t="s">
        <v>151</v>
      </c>
      <c r="W350" s="149" t="s">
        <v>152</v>
      </c>
      <c r="X350" s="152">
        <v>2040</v>
      </c>
      <c r="Y350" s="149" t="s">
        <v>150</v>
      </c>
      <c r="Z350" s="149" t="s">
        <v>151</v>
      </c>
      <c r="AA350" s="150">
        <v>2040</v>
      </c>
      <c r="AC350" s="149" t="s">
        <v>167</v>
      </c>
      <c r="AD350" s="149" t="s">
        <v>6</v>
      </c>
      <c r="AE350" s="149" t="s">
        <v>157</v>
      </c>
      <c r="AF350" s="149" t="s">
        <v>157</v>
      </c>
      <c r="AG350" s="149" t="s">
        <v>169</v>
      </c>
      <c r="AH350" s="150" t="s">
        <v>159</v>
      </c>
      <c r="AJ350" s="149" t="s">
        <v>154</v>
      </c>
      <c r="AK350" s="170" t="s">
        <v>153</v>
      </c>
      <c r="AN350" s="150"/>
      <c r="AO350" s="149" t="s">
        <v>160</v>
      </c>
      <c r="AP350" s="149" t="s">
        <v>150</v>
      </c>
      <c r="AQ350" s="149" t="s">
        <v>159</v>
      </c>
      <c r="AR350" s="149" t="s">
        <v>2079</v>
      </c>
      <c r="AS350" s="149">
        <v>2040</v>
      </c>
      <c r="AU350" s="150"/>
      <c r="AV350" s="149" t="s">
        <v>157</v>
      </c>
      <c r="AW350" s="172" t="s">
        <v>158</v>
      </c>
      <c r="AX350" s="149" t="s">
        <v>158</v>
      </c>
      <c r="AY350" s="149" t="s">
        <v>154</v>
      </c>
      <c r="AZ350" s="149" t="s">
        <v>153</v>
      </c>
      <c r="BA350" s="149" t="s">
        <v>153</v>
      </c>
      <c r="BC350" s="150"/>
      <c r="BE350" s="173"/>
      <c r="BF350" s="150"/>
      <c r="BG350" s="283">
        <f t="shared" si="261"/>
        <v>0</v>
      </c>
      <c r="BH350" s="149">
        <f t="shared" si="262"/>
        <v>0</v>
      </c>
      <c r="BI350" s="149">
        <f t="shared" si="270"/>
        <v>0</v>
      </c>
      <c r="BJ350" s="280">
        <f t="shared" si="271"/>
        <v>0</v>
      </c>
      <c r="BK350" s="356">
        <f t="shared" si="263"/>
        <v>0</v>
      </c>
      <c r="BL350" s="149">
        <f t="shared" si="264"/>
        <v>1</v>
      </c>
      <c r="BM350" s="149">
        <f t="shared" si="272"/>
        <v>0</v>
      </c>
      <c r="BN350" s="278">
        <f t="shared" si="273"/>
        <v>1</v>
      </c>
      <c r="BO350" s="149">
        <f t="shared" si="265"/>
        <v>0</v>
      </c>
      <c r="BP350" s="149">
        <f t="shared" si="266"/>
        <v>0</v>
      </c>
      <c r="BQ350" s="149">
        <f t="shared" si="274"/>
        <v>1</v>
      </c>
      <c r="BR350" s="356">
        <f t="shared" si="267"/>
        <v>0</v>
      </c>
      <c r="BS350" s="149">
        <f t="shared" si="268"/>
        <v>0</v>
      </c>
      <c r="BT350" s="149">
        <f t="shared" si="275"/>
        <v>1</v>
      </c>
      <c r="BU350" s="356">
        <f t="shared" si="242"/>
        <v>0</v>
      </c>
      <c r="BV350" s="149">
        <f t="shared" si="243"/>
        <v>0</v>
      </c>
      <c r="BW350" s="113">
        <f t="shared" si="244"/>
        <v>0</v>
      </c>
      <c r="BX350" s="248">
        <f t="shared" si="245"/>
        <v>0</v>
      </c>
      <c r="BY350" s="175">
        <f t="shared" si="246"/>
        <v>0</v>
      </c>
      <c r="BZ350" s="356">
        <f t="shared" si="276"/>
        <v>0</v>
      </c>
      <c r="CA350" s="149">
        <f t="shared" si="277"/>
        <v>0</v>
      </c>
      <c r="CB350" s="149">
        <f t="shared" si="278"/>
        <v>1</v>
      </c>
      <c r="CC350" s="276">
        <f t="shared" si="279"/>
        <v>1</v>
      </c>
      <c r="CD350" s="248">
        <f t="shared" si="280"/>
        <v>1</v>
      </c>
      <c r="CE350" s="274">
        <f t="shared" si="269"/>
        <v>1</v>
      </c>
      <c r="CF350" s="356">
        <f t="shared" si="281"/>
        <v>0</v>
      </c>
      <c r="CG350" s="149">
        <f t="shared" si="282"/>
        <v>0</v>
      </c>
      <c r="CH350" s="150">
        <f t="shared" si="283"/>
        <v>0</v>
      </c>
      <c r="CI350" s="149">
        <f t="shared" si="247"/>
        <v>0</v>
      </c>
      <c r="CJ350" s="149">
        <f t="shared" si="248"/>
        <v>1</v>
      </c>
      <c r="CK350" s="149">
        <f t="shared" si="249"/>
        <v>1</v>
      </c>
      <c r="CL350" s="149">
        <f t="shared" si="250"/>
        <v>2</v>
      </c>
      <c r="CM350" s="149">
        <f t="shared" si="251"/>
        <v>1</v>
      </c>
      <c r="CN350" s="283">
        <f t="shared" si="284"/>
        <v>1</v>
      </c>
      <c r="CO350" s="149">
        <f t="shared" si="285"/>
        <v>0</v>
      </c>
      <c r="CP350" s="149">
        <f t="shared" si="286"/>
        <v>0</v>
      </c>
      <c r="CQ350" s="283">
        <f t="shared" si="252"/>
        <v>1</v>
      </c>
      <c r="CR350" s="149" t="str">
        <f t="shared" si="253"/>
        <v>2040 2040</v>
      </c>
      <c r="CS350" s="149">
        <f t="shared" si="254"/>
        <v>2040</v>
      </c>
      <c r="CT350" s="149">
        <v>0</v>
      </c>
      <c r="CU350" s="149">
        <v>0</v>
      </c>
      <c r="CV350" s="149">
        <v>0</v>
      </c>
      <c r="CW350" s="149">
        <v>0</v>
      </c>
      <c r="CX350" s="149">
        <v>0</v>
      </c>
      <c r="CY350" s="149">
        <v>1</v>
      </c>
      <c r="CZ350" s="149">
        <v>0</v>
      </c>
      <c r="DA350" s="149">
        <v>1</v>
      </c>
      <c r="DB350" s="149">
        <v>0</v>
      </c>
      <c r="DC350" s="149">
        <v>1</v>
      </c>
      <c r="DD350" s="149">
        <v>0</v>
      </c>
      <c r="DE350" s="149">
        <v>1</v>
      </c>
      <c r="DF350" s="149">
        <v>0</v>
      </c>
      <c r="DG350" s="149">
        <v>0</v>
      </c>
      <c r="DH350" s="149">
        <v>0</v>
      </c>
      <c r="DI350" s="149">
        <v>0</v>
      </c>
      <c r="DJ350" s="149">
        <v>1</v>
      </c>
      <c r="DK350" s="149">
        <v>1</v>
      </c>
      <c r="DL350" s="149">
        <v>1</v>
      </c>
      <c r="DM350" s="149">
        <v>0</v>
      </c>
      <c r="DN350" s="149">
        <v>0</v>
      </c>
      <c r="DO350" s="149">
        <v>1</v>
      </c>
      <c r="DP350" s="149">
        <v>0</v>
      </c>
      <c r="DQ350" s="149" t="s">
        <v>150</v>
      </c>
      <c r="DR350" s="149" t="s">
        <v>157</v>
      </c>
      <c r="DS350" s="149" t="s">
        <v>219</v>
      </c>
      <c r="DT350" s="149" t="s">
        <v>154</v>
      </c>
      <c r="DU350" s="149">
        <v>0</v>
      </c>
      <c r="DV350" s="149" t="s">
        <v>3005</v>
      </c>
      <c r="DW350" s="149" t="str">
        <f t="shared" si="255"/>
        <v>Y</v>
      </c>
      <c r="DX350" s="149" t="str">
        <f t="shared" si="256"/>
        <v>Targets set</v>
      </c>
      <c r="DY350" s="149" t="str">
        <f t="shared" si="257"/>
        <v>Y</v>
      </c>
      <c r="DZ350" s="149" t="str">
        <f t="shared" si="258"/>
        <v>N</v>
      </c>
      <c r="EA350" s="149" t="str">
        <f t="shared" si="259"/>
        <v>Yes</v>
      </c>
      <c r="EC350" s="149">
        <f t="shared" si="260"/>
        <v>2040</v>
      </c>
    </row>
    <row r="351" spans="1:133" s="149" customFormat="1" ht="16.5" customHeight="1">
      <c r="A351" s="149">
        <v>348</v>
      </c>
      <c r="B351" s="149">
        <v>444</v>
      </c>
      <c r="C351" s="150" t="s">
        <v>2080</v>
      </c>
      <c r="D351" s="149" t="s">
        <v>213</v>
      </c>
      <c r="E351" s="149" t="s">
        <v>214</v>
      </c>
      <c r="F351" s="149" t="s">
        <v>349</v>
      </c>
      <c r="G351" s="149" t="s">
        <v>176</v>
      </c>
      <c r="H351" s="168" t="s">
        <v>2081</v>
      </c>
      <c r="I351" s="149" t="s">
        <v>2082</v>
      </c>
      <c r="J351" s="149">
        <v>0.46</v>
      </c>
      <c r="K351" s="149" t="s">
        <v>2083</v>
      </c>
      <c r="L351" s="149">
        <v>65926</v>
      </c>
      <c r="M351" s="150">
        <v>20</v>
      </c>
      <c r="N351" s="149" t="s">
        <v>154</v>
      </c>
      <c r="O351" s="149" t="s">
        <v>153</v>
      </c>
      <c r="P351" s="150" t="s">
        <v>153</v>
      </c>
      <c r="Q351" s="149" t="s">
        <v>150</v>
      </c>
      <c r="R351" s="149" t="s">
        <v>150</v>
      </c>
      <c r="S351" s="149" t="s">
        <v>151</v>
      </c>
      <c r="T351" s="149" t="s">
        <v>152</v>
      </c>
      <c r="U351" s="151">
        <v>2030</v>
      </c>
      <c r="V351" s="149" t="s">
        <v>151</v>
      </c>
      <c r="W351" s="149" t="s">
        <v>152</v>
      </c>
      <c r="X351" s="152">
        <v>2050</v>
      </c>
      <c r="Y351" s="149" t="s">
        <v>150</v>
      </c>
      <c r="Z351" s="149" t="s">
        <v>151</v>
      </c>
      <c r="AA351" s="150">
        <v>2050</v>
      </c>
      <c r="AC351" s="149" t="s">
        <v>202</v>
      </c>
      <c r="AD351" s="149" t="s">
        <v>5</v>
      </c>
      <c r="AE351" s="149" t="s">
        <v>157</v>
      </c>
      <c r="AF351" s="149" t="s">
        <v>157</v>
      </c>
      <c r="AG351" s="149" t="s">
        <v>157</v>
      </c>
      <c r="AH351" s="150" t="s">
        <v>218</v>
      </c>
      <c r="AI351" s="149" t="s">
        <v>219</v>
      </c>
      <c r="AJ351" s="149" t="s">
        <v>150</v>
      </c>
      <c r="AK351" s="170" t="s">
        <v>2084</v>
      </c>
      <c r="AL351" s="149">
        <v>2050</v>
      </c>
      <c r="AN351" s="150"/>
      <c r="AP351" s="149" t="s">
        <v>154</v>
      </c>
      <c r="AQ351" s="149" t="s">
        <v>153</v>
      </c>
      <c r="AR351" s="149" t="s">
        <v>153</v>
      </c>
      <c r="AU351" s="150"/>
      <c r="AV351" s="149" t="s">
        <v>168</v>
      </c>
      <c r="AW351" s="172" t="s">
        <v>168</v>
      </c>
      <c r="AX351" s="149" t="s">
        <v>158</v>
      </c>
      <c r="AY351" s="149" t="s">
        <v>154</v>
      </c>
      <c r="AZ351" s="149" t="s">
        <v>153</v>
      </c>
      <c r="BA351" s="149" t="s">
        <v>153</v>
      </c>
      <c r="BC351" s="150"/>
      <c r="BE351" s="173"/>
      <c r="BF351" s="150"/>
      <c r="BG351" s="283">
        <f t="shared" si="261"/>
        <v>0</v>
      </c>
      <c r="BH351" s="149">
        <f t="shared" si="262"/>
        <v>0</v>
      </c>
      <c r="BI351" s="149">
        <f t="shared" si="270"/>
        <v>0</v>
      </c>
      <c r="BJ351" s="280">
        <f t="shared" si="271"/>
        <v>0</v>
      </c>
      <c r="BK351" s="356">
        <f t="shared" si="263"/>
        <v>0</v>
      </c>
      <c r="BL351" s="149">
        <f t="shared" si="264"/>
        <v>1</v>
      </c>
      <c r="BM351" s="149">
        <f t="shared" si="272"/>
        <v>0</v>
      </c>
      <c r="BN351" s="278">
        <f t="shared" si="273"/>
        <v>1</v>
      </c>
      <c r="BO351" s="149">
        <f t="shared" si="265"/>
        <v>0</v>
      </c>
      <c r="BP351" s="149">
        <f t="shared" si="266"/>
        <v>0</v>
      </c>
      <c r="BQ351" s="149">
        <f t="shared" si="274"/>
        <v>1</v>
      </c>
      <c r="BR351" s="356">
        <f t="shared" si="267"/>
        <v>0</v>
      </c>
      <c r="BS351" s="149">
        <f t="shared" si="268"/>
        <v>0</v>
      </c>
      <c r="BT351" s="149">
        <f t="shared" si="275"/>
        <v>0</v>
      </c>
      <c r="BU351" s="356">
        <f t="shared" si="242"/>
        <v>0</v>
      </c>
      <c r="BV351" s="149">
        <f t="shared" si="243"/>
        <v>0</v>
      </c>
      <c r="BW351" s="113">
        <f t="shared" si="244"/>
        <v>0</v>
      </c>
      <c r="BX351" s="248">
        <f t="shared" si="245"/>
        <v>0</v>
      </c>
      <c r="BY351" s="175">
        <f t="shared" si="246"/>
        <v>0</v>
      </c>
      <c r="BZ351" s="356">
        <f t="shared" si="276"/>
        <v>0</v>
      </c>
      <c r="CA351" s="149">
        <f t="shared" si="277"/>
        <v>0</v>
      </c>
      <c r="CB351" s="149">
        <f t="shared" si="278"/>
        <v>1</v>
      </c>
      <c r="CC351" s="276">
        <f t="shared" si="279"/>
        <v>1</v>
      </c>
      <c r="CD351" s="248">
        <f t="shared" si="280"/>
        <v>1</v>
      </c>
      <c r="CE351" s="274">
        <f t="shared" si="269"/>
        <v>1</v>
      </c>
      <c r="CF351" s="356">
        <f t="shared" si="281"/>
        <v>0</v>
      </c>
      <c r="CG351" s="149">
        <f t="shared" si="282"/>
        <v>0</v>
      </c>
      <c r="CH351" s="150">
        <f t="shared" si="283"/>
        <v>0</v>
      </c>
      <c r="CI351" s="149">
        <f t="shared" si="247"/>
        <v>0</v>
      </c>
      <c r="CJ351" s="149">
        <f t="shared" si="248"/>
        <v>1</v>
      </c>
      <c r="CK351" s="149">
        <f t="shared" si="249"/>
        <v>1</v>
      </c>
      <c r="CL351" s="149">
        <f t="shared" si="250"/>
        <v>2</v>
      </c>
      <c r="CM351" s="149">
        <f t="shared" si="251"/>
        <v>1</v>
      </c>
      <c r="CN351" s="283">
        <f t="shared" si="284"/>
        <v>0</v>
      </c>
      <c r="CO351" s="149">
        <f t="shared" si="285"/>
        <v>0</v>
      </c>
      <c r="CP351" s="149">
        <f t="shared" si="286"/>
        <v>1</v>
      </c>
      <c r="CQ351" s="283">
        <f t="shared" si="252"/>
        <v>1</v>
      </c>
      <c r="CR351" s="149" t="str">
        <f t="shared" si="253"/>
        <v xml:space="preserve">2050 </v>
      </c>
      <c r="CS351" s="149">
        <f t="shared" si="254"/>
        <v>2050</v>
      </c>
      <c r="CT351" s="149">
        <v>0</v>
      </c>
      <c r="CU351" s="149">
        <v>0</v>
      </c>
      <c r="CV351" s="149">
        <v>1</v>
      </c>
      <c r="CW351" s="149">
        <v>1</v>
      </c>
      <c r="CX351" s="149">
        <v>0</v>
      </c>
      <c r="CY351" s="149">
        <v>0</v>
      </c>
      <c r="CZ351" s="149">
        <v>0</v>
      </c>
      <c r="DA351" s="149">
        <v>0</v>
      </c>
      <c r="DB351" s="149">
        <v>0</v>
      </c>
      <c r="DC351" s="149">
        <v>1</v>
      </c>
      <c r="DD351" s="149">
        <v>0</v>
      </c>
      <c r="DE351" s="149">
        <v>1</v>
      </c>
      <c r="DF351" s="149">
        <v>0</v>
      </c>
      <c r="DG351" s="149">
        <v>0</v>
      </c>
      <c r="DH351" s="149">
        <v>0</v>
      </c>
      <c r="DI351" s="149">
        <v>0</v>
      </c>
      <c r="DJ351" s="149">
        <v>1</v>
      </c>
      <c r="DK351" s="149">
        <v>0</v>
      </c>
      <c r="DL351" s="149">
        <v>1</v>
      </c>
      <c r="DM351" s="149">
        <v>0</v>
      </c>
      <c r="DN351" s="149">
        <v>0</v>
      </c>
      <c r="DO351" s="149">
        <v>1</v>
      </c>
      <c r="DP351" s="149">
        <v>0</v>
      </c>
      <c r="DQ351" s="149" t="s">
        <v>154</v>
      </c>
      <c r="DR351" s="149" t="s">
        <v>157</v>
      </c>
      <c r="DS351" s="149" t="s">
        <v>154</v>
      </c>
      <c r="DT351" s="149" t="s">
        <v>7864</v>
      </c>
      <c r="DU351" s="149" t="s">
        <v>3005</v>
      </c>
      <c r="DV351" s="149">
        <v>0</v>
      </c>
      <c r="DW351" s="149" t="str">
        <f t="shared" si="255"/>
        <v>Y</v>
      </c>
      <c r="DX351" s="149" t="str">
        <f t="shared" si="256"/>
        <v>Targets set</v>
      </c>
      <c r="DY351" s="149" t="str">
        <f t="shared" si="257"/>
        <v>N</v>
      </c>
      <c r="DZ351" s="149" t="str">
        <f t="shared" si="258"/>
        <v>Y</v>
      </c>
      <c r="EA351" s="149" t="str">
        <f t="shared" si="259"/>
        <v>Not Specified</v>
      </c>
      <c r="EC351" s="149">
        <f t="shared" si="260"/>
        <v>2050</v>
      </c>
    </row>
    <row r="352" spans="1:133" s="149" customFormat="1" ht="16.5" customHeight="1">
      <c r="A352" s="149">
        <v>349</v>
      </c>
      <c r="B352" s="149">
        <v>349</v>
      </c>
      <c r="C352" s="150" t="s">
        <v>2085</v>
      </c>
      <c r="D352" s="149" t="s">
        <v>1470</v>
      </c>
      <c r="E352" s="149" t="s">
        <v>735</v>
      </c>
      <c r="F352" s="149" t="s">
        <v>869</v>
      </c>
      <c r="G352" s="149" t="s">
        <v>9</v>
      </c>
      <c r="H352" s="168" t="s">
        <v>2086</v>
      </c>
      <c r="I352" s="149" t="s">
        <v>2087</v>
      </c>
      <c r="J352" s="149">
        <v>-0.606</v>
      </c>
      <c r="K352" s="149" t="s">
        <v>2088</v>
      </c>
      <c r="L352" s="149">
        <v>388999</v>
      </c>
      <c r="M352" s="150">
        <v>6</v>
      </c>
      <c r="N352" s="149" t="s">
        <v>154</v>
      </c>
      <c r="O352" s="149" t="s">
        <v>153</v>
      </c>
      <c r="P352" s="150" t="s">
        <v>153</v>
      </c>
      <c r="Q352" s="149" t="s">
        <v>154</v>
      </c>
      <c r="R352" s="149" t="s">
        <v>154</v>
      </c>
      <c r="S352" s="149" t="s">
        <v>153</v>
      </c>
      <c r="T352" s="149" t="s">
        <v>153</v>
      </c>
      <c r="U352" s="151" t="s">
        <v>153</v>
      </c>
      <c r="V352" s="149" t="s">
        <v>153</v>
      </c>
      <c r="W352" s="149" t="s">
        <v>153</v>
      </c>
      <c r="X352" s="152" t="s">
        <v>153</v>
      </c>
      <c r="Y352" s="149" t="s">
        <v>153</v>
      </c>
      <c r="Z352" s="149" t="s">
        <v>153</v>
      </c>
      <c r="AA352" s="150"/>
      <c r="AC352" s="149" t="s">
        <v>153</v>
      </c>
      <c r="AD352" s="149" t="s">
        <v>153</v>
      </c>
      <c r="AE352" s="149" t="s">
        <v>153</v>
      </c>
      <c r="AF352" s="149" t="s">
        <v>153</v>
      </c>
      <c r="AG352" s="149" t="s">
        <v>153</v>
      </c>
      <c r="AH352" s="150" t="s">
        <v>153</v>
      </c>
      <c r="AJ352" s="149" t="s">
        <v>154</v>
      </c>
      <c r="AK352" s="170" t="s">
        <v>153</v>
      </c>
      <c r="AM352" s="171" t="s">
        <v>2089</v>
      </c>
      <c r="AN352" s="150" t="s">
        <v>795</v>
      </c>
      <c r="AP352" s="149" t="s">
        <v>154</v>
      </c>
      <c r="AQ352" s="149" t="s">
        <v>153</v>
      </c>
      <c r="AR352" s="149" t="s">
        <v>153</v>
      </c>
      <c r="AU352" s="150"/>
      <c r="AV352" s="188" t="s">
        <v>168</v>
      </c>
      <c r="AW352" s="172" t="s">
        <v>153</v>
      </c>
      <c r="AX352" s="149" t="s">
        <v>153</v>
      </c>
      <c r="AY352" s="149" t="s">
        <v>154</v>
      </c>
      <c r="AZ352" s="149" t="s">
        <v>153</v>
      </c>
      <c r="BA352" s="149" t="s">
        <v>153</v>
      </c>
      <c r="BC352" s="150"/>
      <c r="BE352" s="173"/>
      <c r="BF352" s="192" t="s">
        <v>2090</v>
      </c>
      <c r="BG352" s="283">
        <f t="shared" si="261"/>
        <v>0</v>
      </c>
      <c r="BH352" s="149">
        <f t="shared" si="262"/>
        <v>0</v>
      </c>
      <c r="BI352" s="149">
        <f t="shared" si="270"/>
        <v>0</v>
      </c>
      <c r="BJ352" s="280">
        <f t="shared" si="271"/>
        <v>0</v>
      </c>
      <c r="BK352" s="356">
        <f t="shared" si="263"/>
        <v>0</v>
      </c>
      <c r="BL352" s="149">
        <f t="shared" si="264"/>
        <v>0</v>
      </c>
      <c r="BM352" s="149">
        <f t="shared" si="272"/>
        <v>0</v>
      </c>
      <c r="BN352" s="278">
        <f t="shared" si="273"/>
        <v>0</v>
      </c>
      <c r="BO352" s="149">
        <f t="shared" si="265"/>
        <v>0</v>
      </c>
      <c r="BP352" s="149">
        <f t="shared" si="266"/>
        <v>0</v>
      </c>
      <c r="BQ352" s="149">
        <f t="shared" si="274"/>
        <v>0</v>
      </c>
      <c r="BR352" s="356">
        <f t="shared" si="267"/>
        <v>0</v>
      </c>
      <c r="BS352" s="149">
        <f t="shared" si="268"/>
        <v>0</v>
      </c>
      <c r="BT352" s="149">
        <f t="shared" si="275"/>
        <v>0</v>
      </c>
      <c r="BU352" s="356">
        <f t="shared" si="242"/>
        <v>0</v>
      </c>
      <c r="BV352" s="149">
        <f t="shared" si="243"/>
        <v>0</v>
      </c>
      <c r="BW352" s="113">
        <f t="shared" si="244"/>
        <v>0</v>
      </c>
      <c r="BX352" s="248">
        <f t="shared" si="245"/>
        <v>0</v>
      </c>
      <c r="BY352" s="175">
        <f t="shared" si="246"/>
        <v>0</v>
      </c>
      <c r="BZ352" s="356">
        <f t="shared" si="276"/>
        <v>0</v>
      </c>
      <c r="CA352" s="149">
        <f t="shared" si="277"/>
        <v>0</v>
      </c>
      <c r="CB352" s="149">
        <f t="shared" si="278"/>
        <v>0</v>
      </c>
      <c r="CC352" s="276">
        <f t="shared" si="279"/>
        <v>0</v>
      </c>
      <c r="CD352" s="248">
        <f t="shared" si="280"/>
        <v>0</v>
      </c>
      <c r="CE352" s="274">
        <f t="shared" si="269"/>
        <v>0</v>
      </c>
      <c r="CF352" s="356">
        <f t="shared" si="281"/>
        <v>0</v>
      </c>
      <c r="CG352" s="149">
        <f t="shared" si="282"/>
        <v>0</v>
      </c>
      <c r="CH352" s="150">
        <f t="shared" si="283"/>
        <v>0</v>
      </c>
      <c r="CI352" s="149">
        <f t="shared" si="247"/>
        <v>0</v>
      </c>
      <c r="CJ352" s="149">
        <f t="shared" si="248"/>
        <v>0</v>
      </c>
      <c r="CK352" s="149">
        <f t="shared" si="249"/>
        <v>0</v>
      </c>
      <c r="CL352" s="149">
        <f t="shared" si="250"/>
        <v>0</v>
      </c>
      <c r="CM352" s="149">
        <f t="shared" si="251"/>
        <v>0</v>
      </c>
      <c r="CN352" s="283">
        <f t="shared" si="284"/>
        <v>0</v>
      </c>
      <c r="CO352" s="149">
        <f t="shared" si="285"/>
        <v>0</v>
      </c>
      <c r="CP352" s="149">
        <f t="shared" si="286"/>
        <v>1</v>
      </c>
      <c r="CQ352" s="283" t="str">
        <f t="shared" si="252"/>
        <v/>
      </c>
      <c r="CR352" s="149" t="str">
        <f t="shared" si="253"/>
        <v xml:space="preserve"> </v>
      </c>
      <c r="CS352" s="149">
        <f t="shared" si="254"/>
        <v>0</v>
      </c>
      <c r="CT352" s="149">
        <v>0</v>
      </c>
      <c r="CU352" s="149">
        <v>0</v>
      </c>
      <c r="CV352" s="149">
        <v>0</v>
      </c>
      <c r="CW352" s="149">
        <v>0</v>
      </c>
      <c r="CX352" s="149">
        <v>0</v>
      </c>
      <c r="CY352" s="149">
        <v>0</v>
      </c>
      <c r="CZ352" s="149">
        <v>0</v>
      </c>
      <c r="DA352" s="149">
        <v>0</v>
      </c>
      <c r="DB352" s="149">
        <v>0</v>
      </c>
      <c r="DC352" s="149">
        <v>0</v>
      </c>
      <c r="DD352" s="149">
        <v>0</v>
      </c>
      <c r="DE352" s="149">
        <v>0</v>
      </c>
      <c r="DF352" s="149">
        <v>0</v>
      </c>
      <c r="DG352" s="149">
        <v>0</v>
      </c>
      <c r="DH352" s="149">
        <v>0</v>
      </c>
      <c r="DI352" s="149">
        <v>0</v>
      </c>
      <c r="DJ352" s="149">
        <v>0</v>
      </c>
      <c r="DK352" s="149">
        <v>0</v>
      </c>
      <c r="DL352" s="149">
        <v>0</v>
      </c>
      <c r="DM352" s="149">
        <v>0</v>
      </c>
      <c r="DN352" s="149">
        <v>0</v>
      </c>
      <c r="DO352" s="149">
        <v>0</v>
      </c>
      <c r="DP352" s="149">
        <v>0</v>
      </c>
      <c r="DQ352" s="149" t="e">
        <v>#N/A</v>
      </c>
      <c r="DR352" s="149" t="e">
        <v>#N/A</v>
      </c>
      <c r="DS352" s="149" t="e">
        <v>#N/A</v>
      </c>
      <c r="DT352" s="149" t="e">
        <v>#N/A</v>
      </c>
      <c r="DU352" s="149" t="e">
        <v>#N/A</v>
      </c>
      <c r="DV352" s="149" t="e">
        <v>#N/A</v>
      </c>
      <c r="DW352" s="149" t="str">
        <f t="shared" si="255"/>
        <v>N</v>
      </c>
      <c r="DX352" s="149" t="str">
        <f t="shared" si="256"/>
        <v/>
      </c>
      <c r="DY352" s="149" t="str">
        <f t="shared" si="257"/>
        <v>N</v>
      </c>
      <c r="DZ352" s="149" t="str">
        <f t="shared" si="258"/>
        <v>N</v>
      </c>
      <c r="EA352" s="149" t="str">
        <f t="shared" si="259"/>
        <v>Not Specified</v>
      </c>
      <c r="EC352" s="149">
        <f t="shared" si="260"/>
        <v>0</v>
      </c>
    </row>
    <row r="353" spans="1:133" s="149" customFormat="1" ht="16.5" customHeight="1">
      <c r="A353" s="149">
        <v>350</v>
      </c>
      <c r="B353" s="149">
        <v>338</v>
      </c>
      <c r="C353" s="150" t="s">
        <v>2091</v>
      </c>
      <c r="D353" s="149" t="s">
        <v>980</v>
      </c>
      <c r="E353" s="149" t="s">
        <v>229</v>
      </c>
      <c r="F353" s="149" t="s">
        <v>264</v>
      </c>
      <c r="G353" s="149" t="s">
        <v>176</v>
      </c>
      <c r="H353" s="168" t="s">
        <v>2092</v>
      </c>
      <c r="I353" s="149" t="s">
        <v>2093</v>
      </c>
      <c r="J353" s="149">
        <v>0.776</v>
      </c>
      <c r="K353" s="149" t="s">
        <v>2094</v>
      </c>
      <c r="L353" s="149">
        <v>38247</v>
      </c>
      <c r="M353" s="150">
        <v>27</v>
      </c>
      <c r="N353" s="149" t="s">
        <v>154</v>
      </c>
      <c r="O353" s="149" t="s">
        <v>153</v>
      </c>
      <c r="P353" s="150" t="s">
        <v>153</v>
      </c>
      <c r="Q353" s="149" t="s">
        <v>150</v>
      </c>
      <c r="R353" s="149" t="s">
        <v>154</v>
      </c>
      <c r="S353" s="149" t="s">
        <v>155</v>
      </c>
      <c r="T353" s="149" t="s">
        <v>153</v>
      </c>
      <c r="U353" s="151" t="s">
        <v>153</v>
      </c>
      <c r="V353" s="149" t="s">
        <v>153</v>
      </c>
      <c r="W353" s="149" t="s">
        <v>153</v>
      </c>
      <c r="X353" s="152" t="s">
        <v>153</v>
      </c>
      <c r="Y353" s="149" t="s">
        <v>153</v>
      </c>
      <c r="Z353" s="149" t="s">
        <v>153</v>
      </c>
      <c r="AA353" s="150"/>
      <c r="AC353" s="149" t="s">
        <v>167</v>
      </c>
      <c r="AD353" s="149" t="s">
        <v>6</v>
      </c>
      <c r="AE353" s="149" t="s">
        <v>157</v>
      </c>
      <c r="AF353" s="149" t="s">
        <v>157</v>
      </c>
      <c r="AG353" s="149" t="s">
        <v>157</v>
      </c>
      <c r="AH353" s="150" t="s">
        <v>218</v>
      </c>
      <c r="AJ353" s="149" t="s">
        <v>154</v>
      </c>
      <c r="AK353" s="170" t="s">
        <v>153</v>
      </c>
      <c r="AN353" s="150"/>
      <c r="AO353" s="149" t="s">
        <v>219</v>
      </c>
      <c r="AP353" s="149" t="s">
        <v>150</v>
      </c>
      <c r="AQ353" s="149" t="s">
        <v>218</v>
      </c>
      <c r="AR353" s="149" t="s">
        <v>2095</v>
      </c>
      <c r="AS353" s="149">
        <v>2050</v>
      </c>
      <c r="AU353" s="150"/>
      <c r="AV353" s="149" t="s">
        <v>168</v>
      </c>
      <c r="AW353" s="172" t="s">
        <v>168</v>
      </c>
      <c r="AX353" s="149" t="s">
        <v>158</v>
      </c>
      <c r="AY353" s="149" t="s">
        <v>154</v>
      </c>
      <c r="AZ353" s="149" t="s">
        <v>153</v>
      </c>
      <c r="BA353" s="149" t="s">
        <v>153</v>
      </c>
      <c r="BC353" s="150"/>
      <c r="BE353" s="173"/>
      <c r="BF353" s="150"/>
      <c r="BG353" s="283">
        <f t="shared" si="261"/>
        <v>0</v>
      </c>
      <c r="BH353" s="149">
        <f t="shared" si="262"/>
        <v>0</v>
      </c>
      <c r="BI353" s="149">
        <f t="shared" si="270"/>
        <v>0</v>
      </c>
      <c r="BJ353" s="280">
        <f t="shared" si="271"/>
        <v>0</v>
      </c>
      <c r="BK353" s="356">
        <f t="shared" si="263"/>
        <v>0</v>
      </c>
      <c r="BL353" s="149">
        <f t="shared" si="264"/>
        <v>0</v>
      </c>
      <c r="BM353" s="149">
        <f t="shared" si="272"/>
        <v>0</v>
      </c>
      <c r="BN353" s="278">
        <f t="shared" si="273"/>
        <v>0</v>
      </c>
      <c r="BO353" s="149">
        <f t="shared" si="265"/>
        <v>0</v>
      </c>
      <c r="BP353" s="149">
        <f t="shared" si="266"/>
        <v>0</v>
      </c>
      <c r="BQ353" s="149">
        <f t="shared" si="274"/>
        <v>0</v>
      </c>
      <c r="BR353" s="356">
        <f t="shared" si="267"/>
        <v>0</v>
      </c>
      <c r="BS353" s="149">
        <f t="shared" si="268"/>
        <v>0</v>
      </c>
      <c r="BT353" s="149">
        <f t="shared" si="275"/>
        <v>1</v>
      </c>
      <c r="BU353" s="356">
        <f t="shared" si="242"/>
        <v>0</v>
      </c>
      <c r="BV353" s="149">
        <f t="shared" si="243"/>
        <v>0</v>
      </c>
      <c r="BW353" s="113">
        <f t="shared" si="244"/>
        <v>0</v>
      </c>
      <c r="BX353" s="248">
        <f t="shared" si="245"/>
        <v>0</v>
      </c>
      <c r="BY353" s="175">
        <f t="shared" si="246"/>
        <v>0</v>
      </c>
      <c r="BZ353" s="356">
        <f t="shared" si="276"/>
        <v>0</v>
      </c>
      <c r="CA353" s="149">
        <f t="shared" si="277"/>
        <v>0</v>
      </c>
      <c r="CB353" s="149">
        <f t="shared" si="278"/>
        <v>1</v>
      </c>
      <c r="CC353" s="276">
        <f t="shared" si="279"/>
        <v>1</v>
      </c>
      <c r="CD353" s="248">
        <f t="shared" si="280"/>
        <v>1</v>
      </c>
      <c r="CE353" s="274">
        <f t="shared" si="269"/>
        <v>1</v>
      </c>
      <c r="CF353" s="356">
        <f t="shared" si="281"/>
        <v>0</v>
      </c>
      <c r="CG353" s="149">
        <f t="shared" si="282"/>
        <v>0</v>
      </c>
      <c r="CH353" s="150">
        <f t="shared" si="283"/>
        <v>0</v>
      </c>
      <c r="CI353" s="149">
        <f t="shared" si="247"/>
        <v>0</v>
      </c>
      <c r="CJ353" s="149">
        <f t="shared" si="248"/>
        <v>0</v>
      </c>
      <c r="CK353" s="149">
        <f t="shared" si="249"/>
        <v>1</v>
      </c>
      <c r="CL353" s="149">
        <f t="shared" si="250"/>
        <v>1</v>
      </c>
      <c r="CM353" s="149">
        <f t="shared" si="251"/>
        <v>1</v>
      </c>
      <c r="CN353" s="283">
        <f t="shared" si="284"/>
        <v>0</v>
      </c>
      <c r="CO353" s="149">
        <f t="shared" si="285"/>
        <v>0</v>
      </c>
      <c r="CP353" s="149">
        <f t="shared" si="286"/>
        <v>1</v>
      </c>
      <c r="CQ353" s="283" t="str">
        <f t="shared" si="252"/>
        <v/>
      </c>
      <c r="CR353" s="149" t="str">
        <f t="shared" si="253"/>
        <v xml:space="preserve"> 2050</v>
      </c>
      <c r="CS353" s="149">
        <f t="shared" si="254"/>
        <v>2050</v>
      </c>
      <c r="CT353" s="149">
        <v>0</v>
      </c>
      <c r="CU353" s="149">
        <v>0</v>
      </c>
      <c r="CV353" s="149">
        <v>0</v>
      </c>
      <c r="CW353" s="149">
        <v>0</v>
      </c>
      <c r="CX353" s="149">
        <v>0</v>
      </c>
      <c r="CY353" s="149">
        <v>0</v>
      </c>
      <c r="CZ353" s="149">
        <v>1</v>
      </c>
      <c r="DA353" s="149">
        <v>1</v>
      </c>
      <c r="DB353" s="149">
        <v>0</v>
      </c>
      <c r="DC353" s="149">
        <v>0</v>
      </c>
      <c r="DD353" s="149">
        <v>0</v>
      </c>
      <c r="DE353" s="149">
        <v>0</v>
      </c>
      <c r="DF353" s="149">
        <v>0</v>
      </c>
      <c r="DG353" s="149">
        <v>0</v>
      </c>
      <c r="DH353" s="149">
        <v>0</v>
      </c>
      <c r="DI353" s="149">
        <v>0</v>
      </c>
      <c r="DJ353" s="149">
        <v>1</v>
      </c>
      <c r="DK353" s="149">
        <v>0</v>
      </c>
      <c r="DL353" s="149">
        <v>1</v>
      </c>
      <c r="DM353" s="149">
        <v>0</v>
      </c>
      <c r="DN353" s="149">
        <v>0</v>
      </c>
      <c r="DO353" s="149">
        <v>1</v>
      </c>
      <c r="DP353" s="149">
        <v>0</v>
      </c>
      <c r="DQ353" s="149" t="s">
        <v>154</v>
      </c>
      <c r="DR353" s="149" t="s">
        <v>158</v>
      </c>
      <c r="DS353" s="149" t="s">
        <v>7859</v>
      </c>
      <c r="DT353" s="149" t="s">
        <v>154</v>
      </c>
      <c r="DU353" s="149">
        <v>0</v>
      </c>
      <c r="DV353" s="149" t="s">
        <v>3005</v>
      </c>
      <c r="DW353" s="149" t="str">
        <f t="shared" si="255"/>
        <v>Y</v>
      </c>
      <c r="DX353" s="149" t="str">
        <f t="shared" si="256"/>
        <v/>
      </c>
      <c r="DY353" s="149" t="str">
        <f t="shared" si="257"/>
        <v>Y</v>
      </c>
      <c r="DZ353" s="149" t="str">
        <f t="shared" si="258"/>
        <v>N</v>
      </c>
      <c r="EA353" s="149" t="str">
        <f t="shared" si="259"/>
        <v>Not Specified</v>
      </c>
      <c r="EC353" s="149">
        <f t="shared" si="260"/>
        <v>2050</v>
      </c>
    </row>
    <row r="354" spans="1:133" s="149" customFormat="1" ht="16.5" customHeight="1">
      <c r="A354" s="149">
        <v>351</v>
      </c>
      <c r="B354" s="149">
        <v>307</v>
      </c>
      <c r="C354" s="150" t="s">
        <v>2096</v>
      </c>
      <c r="D354" s="149" t="s">
        <v>1840</v>
      </c>
      <c r="E354" s="149" t="s">
        <v>998</v>
      </c>
      <c r="F354" s="149" t="s">
        <v>175</v>
      </c>
      <c r="G354" s="149" t="s">
        <v>176</v>
      </c>
      <c r="H354" s="168" t="s">
        <v>2097</v>
      </c>
      <c r="I354" s="149" t="s">
        <v>2098</v>
      </c>
      <c r="J354" s="149">
        <v>-0.582</v>
      </c>
      <c r="K354" s="149" t="s">
        <v>2099</v>
      </c>
      <c r="L354" s="149">
        <v>184226</v>
      </c>
      <c r="M354" s="150">
        <v>15</v>
      </c>
      <c r="N354" s="149" t="s">
        <v>154</v>
      </c>
      <c r="O354" s="149" t="s">
        <v>153</v>
      </c>
      <c r="P354" s="150" t="s">
        <v>153</v>
      </c>
      <c r="Q354" s="149" t="s">
        <v>154</v>
      </c>
      <c r="R354" s="149" t="s">
        <v>154</v>
      </c>
      <c r="S354" s="149" t="s">
        <v>153</v>
      </c>
      <c r="T354" s="149" t="s">
        <v>153</v>
      </c>
      <c r="U354" s="151" t="s">
        <v>153</v>
      </c>
      <c r="V354" s="149" t="s">
        <v>153</v>
      </c>
      <c r="W354" s="149" t="s">
        <v>153</v>
      </c>
      <c r="X354" s="152" t="s">
        <v>153</v>
      </c>
      <c r="Y354" s="149" t="s">
        <v>153</v>
      </c>
      <c r="Z354" s="149" t="s">
        <v>153</v>
      </c>
      <c r="AA354" s="150"/>
      <c r="AC354" s="149" t="s">
        <v>233</v>
      </c>
      <c r="AD354" s="149" t="s">
        <v>234</v>
      </c>
      <c r="AE354" s="149" t="s">
        <v>337</v>
      </c>
      <c r="AF354" s="149" t="s">
        <v>337</v>
      </c>
      <c r="AH354" s="150" t="s">
        <v>159</v>
      </c>
      <c r="AI354" s="149" t="s">
        <v>180</v>
      </c>
      <c r="AJ354" s="149" t="s">
        <v>154</v>
      </c>
      <c r="AK354" s="170" t="s">
        <v>338</v>
      </c>
      <c r="AL354" s="149">
        <v>2060</v>
      </c>
      <c r="AM354" s="171" t="s">
        <v>2100</v>
      </c>
      <c r="AN354" s="150"/>
      <c r="AP354" s="149" t="s">
        <v>154</v>
      </c>
      <c r="AQ354" s="149" t="s">
        <v>153</v>
      </c>
      <c r="AR354" s="149" t="s">
        <v>153</v>
      </c>
      <c r="AU354" s="150"/>
      <c r="AV354" s="149" t="s">
        <v>168</v>
      </c>
      <c r="AW354" s="172" t="s">
        <v>168</v>
      </c>
      <c r="AX354" s="149" t="s">
        <v>158</v>
      </c>
      <c r="AY354" s="149" t="s">
        <v>154</v>
      </c>
      <c r="AZ354" s="149" t="s">
        <v>153</v>
      </c>
      <c r="BA354" s="149" t="s">
        <v>153</v>
      </c>
      <c r="BC354" s="150"/>
      <c r="BE354" s="173"/>
      <c r="BF354" s="150"/>
      <c r="BG354" s="283">
        <f t="shared" si="261"/>
        <v>0</v>
      </c>
      <c r="BH354" s="149">
        <f t="shared" si="262"/>
        <v>0</v>
      </c>
      <c r="BI354" s="149">
        <f t="shared" si="270"/>
        <v>0</v>
      </c>
      <c r="BJ354" s="280">
        <f t="shared" si="271"/>
        <v>0</v>
      </c>
      <c r="BK354" s="356">
        <f t="shared" si="263"/>
        <v>0</v>
      </c>
      <c r="BL354" s="149">
        <f t="shared" si="264"/>
        <v>0</v>
      </c>
      <c r="BM354" s="149">
        <f t="shared" si="272"/>
        <v>0</v>
      </c>
      <c r="BN354" s="278">
        <f t="shared" si="273"/>
        <v>0</v>
      </c>
      <c r="BO354" s="149">
        <f t="shared" si="265"/>
        <v>0</v>
      </c>
      <c r="BP354" s="149">
        <f t="shared" si="266"/>
        <v>0</v>
      </c>
      <c r="BQ354" s="149">
        <f t="shared" si="274"/>
        <v>0</v>
      </c>
      <c r="BR354" s="356">
        <f t="shared" si="267"/>
        <v>0</v>
      </c>
      <c r="BS354" s="149">
        <f t="shared" si="268"/>
        <v>0</v>
      </c>
      <c r="BT354" s="149">
        <f t="shared" si="275"/>
        <v>0</v>
      </c>
      <c r="BU354" s="356">
        <f t="shared" si="242"/>
        <v>0</v>
      </c>
      <c r="BV354" s="149">
        <f t="shared" si="243"/>
        <v>0</v>
      </c>
      <c r="BW354" s="113">
        <f t="shared" si="244"/>
        <v>0</v>
      </c>
      <c r="BX354" s="248">
        <f t="shared" si="245"/>
        <v>1</v>
      </c>
      <c r="BY354" s="175">
        <f t="shared" si="246"/>
        <v>0</v>
      </c>
      <c r="BZ354" s="356">
        <f t="shared" si="276"/>
        <v>0</v>
      </c>
      <c r="CA354" s="149">
        <f t="shared" si="277"/>
        <v>0</v>
      </c>
      <c r="CB354" s="149">
        <f t="shared" si="278"/>
        <v>0</v>
      </c>
      <c r="CC354" s="276">
        <f t="shared" si="279"/>
        <v>0</v>
      </c>
      <c r="CD354" s="248">
        <f t="shared" si="280"/>
        <v>1</v>
      </c>
      <c r="CE354" s="274">
        <f t="shared" si="269"/>
        <v>0</v>
      </c>
      <c r="CF354" s="356">
        <f t="shared" si="281"/>
        <v>0</v>
      </c>
      <c r="CG354" s="149">
        <f t="shared" si="282"/>
        <v>0</v>
      </c>
      <c r="CH354" s="150">
        <f t="shared" si="283"/>
        <v>0</v>
      </c>
      <c r="CI354" s="149">
        <f t="shared" si="247"/>
        <v>0</v>
      </c>
      <c r="CJ354" s="149">
        <f t="shared" si="248"/>
        <v>0</v>
      </c>
      <c r="CK354" s="149">
        <f t="shared" si="249"/>
        <v>0</v>
      </c>
      <c r="CL354" s="149">
        <f t="shared" si="250"/>
        <v>0</v>
      </c>
      <c r="CM354" s="149">
        <f t="shared" si="251"/>
        <v>0</v>
      </c>
      <c r="CN354" s="283">
        <f t="shared" si="284"/>
        <v>0</v>
      </c>
      <c r="CO354" s="149">
        <f t="shared" si="285"/>
        <v>0</v>
      </c>
      <c r="CP354" s="149">
        <f t="shared" si="286"/>
        <v>1</v>
      </c>
      <c r="CQ354" s="283" t="str">
        <f t="shared" si="252"/>
        <v/>
      </c>
      <c r="CR354" s="149" t="str">
        <f t="shared" si="253"/>
        <v xml:space="preserve"> </v>
      </c>
      <c r="CS354" s="149">
        <f t="shared" si="254"/>
        <v>0</v>
      </c>
      <c r="CT354" s="149">
        <v>0</v>
      </c>
      <c r="CU354" s="149">
        <v>0</v>
      </c>
      <c r="CV354" s="149">
        <v>0</v>
      </c>
      <c r="CW354" s="149">
        <v>0</v>
      </c>
      <c r="CX354" s="149">
        <v>0</v>
      </c>
      <c r="CY354" s="149">
        <v>0</v>
      </c>
      <c r="CZ354" s="149">
        <v>1</v>
      </c>
      <c r="DA354" s="149">
        <v>1</v>
      </c>
      <c r="DB354" s="149">
        <v>0</v>
      </c>
      <c r="DC354" s="149">
        <v>0</v>
      </c>
      <c r="DD354" s="149">
        <v>0</v>
      </c>
      <c r="DE354" s="149">
        <v>0</v>
      </c>
      <c r="DF354" s="149">
        <v>0</v>
      </c>
      <c r="DG354" s="149">
        <v>0</v>
      </c>
      <c r="DH354" s="149">
        <v>0</v>
      </c>
      <c r="DI354" s="149">
        <v>0</v>
      </c>
      <c r="DJ354" s="149">
        <v>1</v>
      </c>
      <c r="DK354" s="149">
        <v>0</v>
      </c>
      <c r="DL354" s="149">
        <v>1</v>
      </c>
      <c r="DM354" s="149">
        <v>0</v>
      </c>
      <c r="DN354" s="149">
        <v>0</v>
      </c>
      <c r="DO354" s="149">
        <v>1</v>
      </c>
      <c r="DP354" s="149">
        <v>0</v>
      </c>
      <c r="DQ354" s="149" t="s">
        <v>154</v>
      </c>
      <c r="DR354" s="149">
        <v>0</v>
      </c>
      <c r="DS354" s="149" t="s">
        <v>160</v>
      </c>
      <c r="DT354" s="149" t="s">
        <v>154</v>
      </c>
      <c r="DU354" s="149">
        <v>0</v>
      </c>
      <c r="DV354" s="149" t="s">
        <v>3005</v>
      </c>
      <c r="DW354" s="149" t="str">
        <f t="shared" si="255"/>
        <v>N</v>
      </c>
      <c r="DX354" s="149" t="str">
        <f t="shared" si="256"/>
        <v/>
      </c>
      <c r="DY354" s="149" t="str">
        <f t="shared" si="257"/>
        <v>N</v>
      </c>
      <c r="DZ354" s="149" t="str">
        <f t="shared" si="258"/>
        <v>N</v>
      </c>
      <c r="EA354" s="149" t="str">
        <f t="shared" si="259"/>
        <v>Not Specified</v>
      </c>
      <c r="EC354" s="149">
        <f t="shared" si="260"/>
        <v>0</v>
      </c>
    </row>
    <row r="355" spans="1:133" s="149" customFormat="1" ht="16.5" customHeight="1">
      <c r="A355" s="149">
        <v>352</v>
      </c>
      <c r="B355" s="149">
        <v>326</v>
      </c>
      <c r="C355" s="150" t="s">
        <v>2101</v>
      </c>
      <c r="D355" s="149" t="s">
        <v>997</v>
      </c>
      <c r="E355" s="149" t="s">
        <v>998</v>
      </c>
      <c r="F355" s="149" t="s">
        <v>175</v>
      </c>
      <c r="G355" s="149" t="s">
        <v>176</v>
      </c>
      <c r="H355" s="168" t="s">
        <v>2102</v>
      </c>
      <c r="I355" s="149" t="s">
        <v>2103</v>
      </c>
      <c r="J355" s="149">
        <v>0.417</v>
      </c>
      <c r="K355" s="149" t="s">
        <v>2104</v>
      </c>
      <c r="L355" s="149">
        <v>114740</v>
      </c>
      <c r="M355" s="150">
        <v>15</v>
      </c>
      <c r="N355" s="149" t="s">
        <v>154</v>
      </c>
      <c r="O355" s="149" t="s">
        <v>153</v>
      </c>
      <c r="P355" s="150" t="s">
        <v>153</v>
      </c>
      <c r="Q355" s="149" t="s">
        <v>154</v>
      </c>
      <c r="R355" s="149" t="s">
        <v>154</v>
      </c>
      <c r="S355" s="149" t="s">
        <v>153</v>
      </c>
      <c r="T355" s="149" t="s">
        <v>153</v>
      </c>
      <c r="U355" s="151" t="s">
        <v>153</v>
      </c>
      <c r="V355" s="149" t="s">
        <v>153</v>
      </c>
      <c r="W355" s="149" t="s">
        <v>153</v>
      </c>
      <c r="X355" s="152" t="s">
        <v>153</v>
      </c>
      <c r="Y355" s="149" t="s">
        <v>153</v>
      </c>
      <c r="Z355" s="149" t="s">
        <v>153</v>
      </c>
      <c r="AA355" s="150"/>
      <c r="AC355" s="149" t="s">
        <v>153</v>
      </c>
      <c r="AD355" s="149" t="s">
        <v>153</v>
      </c>
      <c r="AE355" s="149" t="s">
        <v>153</v>
      </c>
      <c r="AF355" s="149" t="s">
        <v>153</v>
      </c>
      <c r="AG355" s="149" t="s">
        <v>153</v>
      </c>
      <c r="AH355" s="150" t="s">
        <v>153</v>
      </c>
      <c r="AI355" s="149" t="s">
        <v>180</v>
      </c>
      <c r="AJ355" s="149" t="s">
        <v>154</v>
      </c>
      <c r="AK355" s="149" t="s">
        <v>2105</v>
      </c>
      <c r="AL355" s="149">
        <v>2060</v>
      </c>
      <c r="AM355" s="171" t="s">
        <v>2106</v>
      </c>
      <c r="AN355" s="150"/>
      <c r="AP355" s="149" t="s">
        <v>154</v>
      </c>
      <c r="AQ355" s="149" t="s">
        <v>153</v>
      </c>
      <c r="AR355" s="149" t="s">
        <v>153</v>
      </c>
      <c r="AU355" s="150"/>
      <c r="AV355" s="188" t="s">
        <v>168</v>
      </c>
      <c r="AW355" s="172" t="s">
        <v>153</v>
      </c>
      <c r="AX355" s="149" t="s">
        <v>153</v>
      </c>
      <c r="AY355" s="149" t="s">
        <v>154</v>
      </c>
      <c r="AZ355" s="149" t="s">
        <v>153</v>
      </c>
      <c r="BA355" s="149" t="s">
        <v>153</v>
      </c>
      <c r="BC355" s="150"/>
      <c r="BE355" s="173"/>
      <c r="BF355" s="150"/>
      <c r="BG355" s="283">
        <f t="shared" si="261"/>
        <v>0</v>
      </c>
      <c r="BH355" s="149">
        <f t="shared" si="262"/>
        <v>0</v>
      </c>
      <c r="BI355" s="149">
        <f t="shared" si="270"/>
        <v>0</v>
      </c>
      <c r="BJ355" s="280">
        <f t="shared" si="271"/>
        <v>0</v>
      </c>
      <c r="BK355" s="356">
        <f t="shared" si="263"/>
        <v>0</v>
      </c>
      <c r="BL355" s="149">
        <f t="shared" si="264"/>
        <v>0</v>
      </c>
      <c r="BM355" s="149">
        <f t="shared" si="272"/>
        <v>0</v>
      </c>
      <c r="BN355" s="278">
        <f t="shared" si="273"/>
        <v>0</v>
      </c>
      <c r="BO355" s="149">
        <f t="shared" si="265"/>
        <v>0</v>
      </c>
      <c r="BP355" s="149">
        <f t="shared" si="266"/>
        <v>0</v>
      </c>
      <c r="BQ355" s="149">
        <f t="shared" si="274"/>
        <v>0</v>
      </c>
      <c r="BR355" s="356">
        <f t="shared" si="267"/>
        <v>0</v>
      </c>
      <c r="BS355" s="149">
        <f t="shared" si="268"/>
        <v>0</v>
      </c>
      <c r="BT355" s="149">
        <f t="shared" si="275"/>
        <v>0</v>
      </c>
      <c r="BU355" s="356">
        <f t="shared" si="242"/>
        <v>0</v>
      </c>
      <c r="BV355" s="149">
        <f t="shared" si="243"/>
        <v>0</v>
      </c>
      <c r="BW355" s="113">
        <f t="shared" si="244"/>
        <v>0</v>
      </c>
      <c r="BX355" s="248">
        <f t="shared" si="245"/>
        <v>1</v>
      </c>
      <c r="BY355" s="175">
        <f t="shared" si="246"/>
        <v>0</v>
      </c>
      <c r="BZ355" s="356">
        <f t="shared" si="276"/>
        <v>0</v>
      </c>
      <c r="CA355" s="149">
        <f t="shared" si="277"/>
        <v>0</v>
      </c>
      <c r="CB355" s="149">
        <f t="shared" si="278"/>
        <v>0</v>
      </c>
      <c r="CC355" s="276">
        <f t="shared" si="279"/>
        <v>0</v>
      </c>
      <c r="CD355" s="248">
        <f t="shared" si="280"/>
        <v>1</v>
      </c>
      <c r="CE355" s="274">
        <f t="shared" si="269"/>
        <v>0</v>
      </c>
      <c r="CF355" s="356">
        <f t="shared" si="281"/>
        <v>0</v>
      </c>
      <c r="CG355" s="149">
        <f t="shared" si="282"/>
        <v>0</v>
      </c>
      <c r="CH355" s="150">
        <f t="shared" si="283"/>
        <v>0</v>
      </c>
      <c r="CI355" s="149">
        <f t="shared" si="247"/>
        <v>0</v>
      </c>
      <c r="CJ355" s="149">
        <f t="shared" si="248"/>
        <v>0</v>
      </c>
      <c r="CK355" s="149">
        <f t="shared" si="249"/>
        <v>0</v>
      </c>
      <c r="CL355" s="149">
        <f t="shared" si="250"/>
        <v>0</v>
      </c>
      <c r="CM355" s="149">
        <f t="shared" si="251"/>
        <v>0</v>
      </c>
      <c r="CN355" s="283">
        <f t="shared" si="284"/>
        <v>0</v>
      </c>
      <c r="CO355" s="149">
        <f t="shared" si="285"/>
        <v>0</v>
      </c>
      <c r="CP355" s="149">
        <f t="shared" si="286"/>
        <v>1</v>
      </c>
      <c r="CQ355" s="283" t="str">
        <f t="shared" si="252"/>
        <v/>
      </c>
      <c r="CR355" s="149" t="str">
        <f t="shared" si="253"/>
        <v xml:space="preserve"> </v>
      </c>
      <c r="CS355" s="149">
        <f t="shared" si="254"/>
        <v>0</v>
      </c>
      <c r="CT355" s="149">
        <v>0</v>
      </c>
      <c r="CU355" s="149">
        <v>0</v>
      </c>
      <c r="CV355" s="149">
        <v>0</v>
      </c>
      <c r="CW355" s="149">
        <v>0</v>
      </c>
      <c r="CX355" s="149">
        <v>0</v>
      </c>
      <c r="CY355" s="149">
        <v>0</v>
      </c>
      <c r="CZ355" s="149">
        <v>0</v>
      </c>
      <c r="DA355" s="149">
        <v>0</v>
      </c>
      <c r="DB355" s="149">
        <v>0</v>
      </c>
      <c r="DC355" s="149">
        <v>0</v>
      </c>
      <c r="DD355" s="149">
        <v>0</v>
      </c>
      <c r="DE355" s="149">
        <v>0</v>
      </c>
      <c r="DF355" s="149">
        <v>0</v>
      </c>
      <c r="DG355" s="149">
        <v>0</v>
      </c>
      <c r="DH355" s="149">
        <v>0</v>
      </c>
      <c r="DI355" s="149">
        <v>0</v>
      </c>
      <c r="DJ355" s="149">
        <v>0</v>
      </c>
      <c r="DK355" s="149">
        <v>0</v>
      </c>
      <c r="DL355" s="149">
        <v>0</v>
      </c>
      <c r="DM355" s="149">
        <v>0</v>
      </c>
      <c r="DN355" s="149">
        <v>0</v>
      </c>
      <c r="DO355" s="149">
        <v>0</v>
      </c>
      <c r="DP355" s="149">
        <v>0</v>
      </c>
      <c r="DQ355" s="149" t="s">
        <v>154</v>
      </c>
      <c r="DR355" s="149">
        <v>0</v>
      </c>
      <c r="DS355" s="149" t="s">
        <v>154</v>
      </c>
      <c r="DT355" s="149" t="s">
        <v>154</v>
      </c>
      <c r="DU355" s="149">
        <v>0</v>
      </c>
      <c r="DV355" s="149">
        <v>0</v>
      </c>
      <c r="DW355" s="149" t="str">
        <f t="shared" si="255"/>
        <v>N</v>
      </c>
      <c r="DX355" s="149" t="str">
        <f t="shared" si="256"/>
        <v/>
      </c>
      <c r="DY355" s="149" t="str">
        <f t="shared" si="257"/>
        <v>N</v>
      </c>
      <c r="DZ355" s="149" t="str">
        <f t="shared" si="258"/>
        <v>N</v>
      </c>
      <c r="EA355" s="149" t="str">
        <f t="shared" si="259"/>
        <v>Not Specified</v>
      </c>
      <c r="EC355" s="149">
        <f t="shared" si="260"/>
        <v>0</v>
      </c>
    </row>
    <row r="356" spans="1:133" s="149" customFormat="1" ht="16.5" customHeight="1">
      <c r="A356" s="149">
        <v>353</v>
      </c>
      <c r="B356" s="149">
        <v>404</v>
      </c>
      <c r="C356" s="150" t="s">
        <v>2107</v>
      </c>
      <c r="D356" s="149" t="s">
        <v>333</v>
      </c>
      <c r="E356" s="149" t="s">
        <v>229</v>
      </c>
      <c r="F356" s="149" t="s">
        <v>245</v>
      </c>
      <c r="G356" s="149" t="s">
        <v>246</v>
      </c>
      <c r="H356" s="168" t="s">
        <v>2108</v>
      </c>
      <c r="I356" s="149" t="s">
        <v>2109</v>
      </c>
      <c r="J356" s="149">
        <v>0.043</v>
      </c>
      <c r="K356" s="149" t="s">
        <v>2110</v>
      </c>
      <c r="L356" s="149">
        <v>30014</v>
      </c>
      <c r="M356" s="150">
        <v>30</v>
      </c>
      <c r="N356" s="149" t="s">
        <v>154</v>
      </c>
      <c r="O356" s="149" t="s">
        <v>153</v>
      </c>
      <c r="P356" s="150" t="s">
        <v>153</v>
      </c>
      <c r="Q356" s="149" t="s">
        <v>154</v>
      </c>
      <c r="R356" s="149" t="s">
        <v>154</v>
      </c>
      <c r="S356" s="149" t="s">
        <v>153</v>
      </c>
      <c r="T356" s="149" t="s">
        <v>153</v>
      </c>
      <c r="U356" s="151" t="s">
        <v>153</v>
      </c>
      <c r="V356" s="149" t="s">
        <v>153</v>
      </c>
      <c r="W356" s="149" t="s">
        <v>153</v>
      </c>
      <c r="X356" s="152" t="s">
        <v>153</v>
      </c>
      <c r="Y356" s="149" t="s">
        <v>153</v>
      </c>
      <c r="Z356" s="149" t="s">
        <v>153</v>
      </c>
      <c r="AA356" s="150"/>
      <c r="AC356" s="149" t="s">
        <v>167</v>
      </c>
      <c r="AD356" s="149" t="s">
        <v>6</v>
      </c>
      <c r="AE356" s="149" t="s">
        <v>157</v>
      </c>
      <c r="AF356" s="149" t="s">
        <v>157</v>
      </c>
      <c r="AG356" s="149" t="s">
        <v>157</v>
      </c>
      <c r="AH356" s="150" t="s">
        <v>218</v>
      </c>
      <c r="AJ356" s="149" t="s">
        <v>154</v>
      </c>
      <c r="AK356" s="170" t="s">
        <v>153</v>
      </c>
      <c r="AN356" s="150"/>
      <c r="AO356" s="149" t="s">
        <v>219</v>
      </c>
      <c r="AP356" s="149" t="s">
        <v>150</v>
      </c>
      <c r="AQ356" s="149" t="s">
        <v>218</v>
      </c>
      <c r="AR356" s="149" t="s">
        <v>2111</v>
      </c>
      <c r="AS356" s="149">
        <v>2050</v>
      </c>
      <c r="AU356" s="150"/>
      <c r="AV356" s="149" t="s">
        <v>157</v>
      </c>
      <c r="AW356" s="172" t="s">
        <v>168</v>
      </c>
      <c r="AX356" s="149" t="s">
        <v>158</v>
      </c>
      <c r="AY356" s="149" t="s">
        <v>154</v>
      </c>
      <c r="AZ356" s="149" t="s">
        <v>153</v>
      </c>
      <c r="BA356" s="149" t="s">
        <v>153</v>
      </c>
      <c r="BC356" s="150"/>
      <c r="BE356" s="173"/>
      <c r="BF356" s="150"/>
      <c r="BG356" s="283">
        <f t="shared" si="261"/>
        <v>0</v>
      </c>
      <c r="BH356" s="149">
        <f t="shared" si="262"/>
        <v>0</v>
      </c>
      <c r="BI356" s="149">
        <f t="shared" si="270"/>
        <v>0</v>
      </c>
      <c r="BJ356" s="280">
        <f t="shared" si="271"/>
        <v>0</v>
      </c>
      <c r="BK356" s="356">
        <f t="shared" si="263"/>
        <v>0</v>
      </c>
      <c r="BL356" s="149">
        <f t="shared" si="264"/>
        <v>0</v>
      </c>
      <c r="BM356" s="149">
        <f t="shared" si="272"/>
        <v>0</v>
      </c>
      <c r="BN356" s="278">
        <f t="shared" si="273"/>
        <v>0</v>
      </c>
      <c r="BO356" s="149">
        <f t="shared" si="265"/>
        <v>0</v>
      </c>
      <c r="BP356" s="149">
        <f t="shared" si="266"/>
        <v>0</v>
      </c>
      <c r="BQ356" s="149">
        <f t="shared" si="274"/>
        <v>0</v>
      </c>
      <c r="BR356" s="356">
        <f t="shared" si="267"/>
        <v>0</v>
      </c>
      <c r="BS356" s="149">
        <f t="shared" si="268"/>
        <v>0</v>
      </c>
      <c r="BT356" s="149">
        <f t="shared" si="275"/>
        <v>1</v>
      </c>
      <c r="BU356" s="356">
        <f t="shared" si="242"/>
        <v>0</v>
      </c>
      <c r="BV356" s="149">
        <f t="shared" si="243"/>
        <v>0</v>
      </c>
      <c r="BW356" s="113">
        <f t="shared" si="244"/>
        <v>0</v>
      </c>
      <c r="BX356" s="248">
        <f t="shared" si="245"/>
        <v>0</v>
      </c>
      <c r="BY356" s="175">
        <f t="shared" si="246"/>
        <v>0</v>
      </c>
      <c r="BZ356" s="356">
        <f t="shared" si="276"/>
        <v>0</v>
      </c>
      <c r="CA356" s="149">
        <f t="shared" si="277"/>
        <v>0</v>
      </c>
      <c r="CB356" s="149">
        <f t="shared" si="278"/>
        <v>1</v>
      </c>
      <c r="CC356" s="276">
        <f t="shared" si="279"/>
        <v>1</v>
      </c>
      <c r="CD356" s="248">
        <f t="shared" si="280"/>
        <v>1</v>
      </c>
      <c r="CE356" s="274">
        <f t="shared" si="269"/>
        <v>1</v>
      </c>
      <c r="CF356" s="356">
        <f t="shared" si="281"/>
        <v>0</v>
      </c>
      <c r="CG356" s="149">
        <f t="shared" si="282"/>
        <v>0</v>
      </c>
      <c r="CH356" s="150">
        <f t="shared" si="283"/>
        <v>0</v>
      </c>
      <c r="CI356" s="149">
        <f t="shared" si="247"/>
        <v>0</v>
      </c>
      <c r="CJ356" s="149">
        <f t="shared" si="248"/>
        <v>0</v>
      </c>
      <c r="CK356" s="149">
        <f t="shared" si="249"/>
        <v>1</v>
      </c>
      <c r="CL356" s="149">
        <f t="shared" si="250"/>
        <v>1</v>
      </c>
      <c r="CM356" s="149">
        <f t="shared" si="251"/>
        <v>1</v>
      </c>
      <c r="CN356" s="283">
        <f t="shared" si="284"/>
        <v>1</v>
      </c>
      <c r="CO356" s="149">
        <f t="shared" si="285"/>
        <v>0</v>
      </c>
      <c r="CP356" s="149">
        <f t="shared" si="286"/>
        <v>0</v>
      </c>
      <c r="CQ356" s="283" t="str">
        <f t="shared" si="252"/>
        <v/>
      </c>
      <c r="CR356" s="149" t="str">
        <f t="shared" si="253"/>
        <v xml:space="preserve"> 2050</v>
      </c>
      <c r="CS356" s="149">
        <f t="shared" si="254"/>
        <v>2050</v>
      </c>
      <c r="CT356" s="149">
        <v>0</v>
      </c>
      <c r="CU356" s="149">
        <v>0</v>
      </c>
      <c r="CV356" s="149">
        <v>1</v>
      </c>
      <c r="CW356" s="149">
        <v>1</v>
      </c>
      <c r="CX356" s="149">
        <v>0</v>
      </c>
      <c r="CY356" s="149">
        <v>0</v>
      </c>
      <c r="CZ356" s="149">
        <v>0</v>
      </c>
      <c r="DA356" s="149">
        <v>0</v>
      </c>
      <c r="DB356" s="149">
        <v>0</v>
      </c>
      <c r="DC356" s="149">
        <v>0</v>
      </c>
      <c r="DD356" s="149">
        <v>0</v>
      </c>
      <c r="DE356" s="149">
        <v>0</v>
      </c>
      <c r="DF356" s="149">
        <v>0</v>
      </c>
      <c r="DG356" s="149">
        <v>0</v>
      </c>
      <c r="DH356" s="149">
        <v>0</v>
      </c>
      <c r="DI356" s="149">
        <v>0</v>
      </c>
      <c r="DJ356" s="149">
        <v>1</v>
      </c>
      <c r="DK356" s="149">
        <v>0</v>
      </c>
      <c r="DL356" s="149">
        <v>1</v>
      </c>
      <c r="DM356" s="149">
        <v>1</v>
      </c>
      <c r="DN356" s="149">
        <v>0</v>
      </c>
      <c r="DO356" s="149">
        <v>1</v>
      </c>
      <c r="DP356" s="149">
        <v>0</v>
      </c>
      <c r="DQ356" s="149" t="s">
        <v>154</v>
      </c>
      <c r="DR356" s="149">
        <v>0</v>
      </c>
      <c r="DS356" s="149" t="s">
        <v>154</v>
      </c>
      <c r="DT356" s="149" t="s">
        <v>160</v>
      </c>
      <c r="DU356" s="149" t="s">
        <v>150</v>
      </c>
      <c r="DV356" s="149">
        <v>0</v>
      </c>
      <c r="DW356" s="149" t="str">
        <f t="shared" si="255"/>
        <v>N</v>
      </c>
      <c r="DX356" s="149" t="str">
        <f t="shared" si="256"/>
        <v/>
      </c>
      <c r="DY356" s="149" t="str">
        <f t="shared" si="257"/>
        <v>Y</v>
      </c>
      <c r="DZ356" s="149" t="str">
        <f t="shared" si="258"/>
        <v>N</v>
      </c>
      <c r="EA356" s="149" t="str">
        <f t="shared" si="259"/>
        <v>Yes</v>
      </c>
      <c r="EC356" s="149">
        <f t="shared" si="260"/>
        <v>2050</v>
      </c>
    </row>
    <row r="357" spans="1:133" s="149" customFormat="1" ht="16.5" customHeight="1">
      <c r="A357" s="149">
        <v>354</v>
      </c>
      <c r="B357" s="149">
        <v>359</v>
      </c>
      <c r="C357" s="150" t="s">
        <v>2112</v>
      </c>
      <c r="D357" s="149" t="s">
        <v>1227</v>
      </c>
      <c r="E357" s="149" t="s">
        <v>229</v>
      </c>
      <c r="F357" s="149" t="s">
        <v>145</v>
      </c>
      <c r="G357" s="149" t="s">
        <v>146</v>
      </c>
      <c r="H357" s="168" t="s">
        <v>2113</v>
      </c>
      <c r="I357" s="149" t="s">
        <v>2114</v>
      </c>
      <c r="J357" s="149">
        <v>0</v>
      </c>
      <c r="K357" s="149" t="s">
        <v>2115</v>
      </c>
      <c r="L357" s="149">
        <v>11192</v>
      </c>
      <c r="M357" s="150">
        <v>28</v>
      </c>
      <c r="N357" s="149" t="s">
        <v>154</v>
      </c>
      <c r="O357" s="149" t="s">
        <v>153</v>
      </c>
      <c r="P357" s="150" t="s">
        <v>153</v>
      </c>
      <c r="Q357" s="149" t="s">
        <v>154</v>
      </c>
      <c r="R357" s="149" t="s">
        <v>154</v>
      </c>
      <c r="S357" s="149" t="s">
        <v>153</v>
      </c>
      <c r="T357" s="149" t="s">
        <v>153</v>
      </c>
      <c r="U357" s="151" t="s">
        <v>153</v>
      </c>
      <c r="V357" s="149" t="s">
        <v>153</v>
      </c>
      <c r="W357" s="149" t="s">
        <v>153</v>
      </c>
      <c r="X357" s="152" t="s">
        <v>153</v>
      </c>
      <c r="Y357" s="149" t="s">
        <v>153</v>
      </c>
      <c r="Z357" s="149" t="s">
        <v>153</v>
      </c>
      <c r="AA357" s="150"/>
      <c r="AC357" s="149" t="s">
        <v>167</v>
      </c>
      <c r="AD357" s="149" t="s">
        <v>6</v>
      </c>
      <c r="AE357" s="149" t="s">
        <v>157</v>
      </c>
      <c r="AF357" s="149" t="s">
        <v>157</v>
      </c>
      <c r="AG357" s="149" t="s">
        <v>169</v>
      </c>
      <c r="AH357" s="150" t="s">
        <v>159</v>
      </c>
      <c r="AJ357" s="149" t="s">
        <v>154</v>
      </c>
      <c r="AK357" s="170" t="s">
        <v>153</v>
      </c>
      <c r="AN357" s="150"/>
      <c r="AO357" s="149" t="s">
        <v>160</v>
      </c>
      <c r="AP357" s="149" t="s">
        <v>150</v>
      </c>
      <c r="AQ357" s="149" t="s">
        <v>159</v>
      </c>
      <c r="AR357" s="149" t="s">
        <v>2116</v>
      </c>
      <c r="AS357" s="149">
        <v>2050</v>
      </c>
      <c r="AU357" s="150"/>
      <c r="AV357" s="149" t="s">
        <v>157</v>
      </c>
      <c r="AW357" s="172" t="s">
        <v>312</v>
      </c>
      <c r="AX357" s="149" t="s">
        <v>158</v>
      </c>
      <c r="AY357" s="149" t="s">
        <v>154</v>
      </c>
      <c r="AZ357" s="149" t="s">
        <v>153</v>
      </c>
      <c r="BA357" s="149" t="s">
        <v>153</v>
      </c>
      <c r="BC357" s="150"/>
      <c r="BE357" s="173"/>
      <c r="BF357" s="150"/>
      <c r="BG357" s="283">
        <f t="shared" si="261"/>
        <v>0</v>
      </c>
      <c r="BH357" s="149">
        <f t="shared" si="262"/>
        <v>0</v>
      </c>
      <c r="BI357" s="149">
        <f t="shared" si="270"/>
        <v>0</v>
      </c>
      <c r="BJ357" s="280">
        <f t="shared" si="271"/>
        <v>0</v>
      </c>
      <c r="BK357" s="356">
        <f t="shared" si="263"/>
        <v>0</v>
      </c>
      <c r="BL357" s="149">
        <f t="shared" si="264"/>
        <v>0</v>
      </c>
      <c r="BM357" s="149">
        <f t="shared" si="272"/>
        <v>0</v>
      </c>
      <c r="BN357" s="278">
        <f t="shared" si="273"/>
        <v>0</v>
      </c>
      <c r="BO357" s="149">
        <f t="shared" si="265"/>
        <v>0</v>
      </c>
      <c r="BP357" s="149">
        <f t="shared" si="266"/>
        <v>0</v>
      </c>
      <c r="BQ357" s="149">
        <f t="shared" si="274"/>
        <v>0</v>
      </c>
      <c r="BR357" s="356">
        <f t="shared" si="267"/>
        <v>0</v>
      </c>
      <c r="BS357" s="149">
        <f t="shared" si="268"/>
        <v>0</v>
      </c>
      <c r="BT357" s="149">
        <f t="shared" si="275"/>
        <v>1</v>
      </c>
      <c r="BU357" s="356">
        <f t="shared" si="242"/>
        <v>0</v>
      </c>
      <c r="BV357" s="149">
        <f t="shared" si="243"/>
        <v>0</v>
      </c>
      <c r="BW357" s="113">
        <f t="shared" si="244"/>
        <v>0</v>
      </c>
      <c r="BX357" s="248">
        <f t="shared" si="245"/>
        <v>0</v>
      </c>
      <c r="BY357" s="175">
        <f t="shared" si="246"/>
        <v>0</v>
      </c>
      <c r="BZ357" s="356">
        <f t="shared" si="276"/>
        <v>0</v>
      </c>
      <c r="CA357" s="149">
        <f t="shared" si="277"/>
        <v>0</v>
      </c>
      <c r="CB357" s="149">
        <f t="shared" si="278"/>
        <v>1</v>
      </c>
      <c r="CC357" s="276">
        <f t="shared" si="279"/>
        <v>1</v>
      </c>
      <c r="CD357" s="248">
        <f t="shared" si="280"/>
        <v>1</v>
      </c>
      <c r="CE357" s="274">
        <f t="shared" si="269"/>
        <v>1</v>
      </c>
      <c r="CF357" s="356">
        <f t="shared" si="281"/>
        <v>0</v>
      </c>
      <c r="CG357" s="149">
        <f t="shared" si="282"/>
        <v>0</v>
      </c>
      <c r="CH357" s="150">
        <f t="shared" si="283"/>
        <v>0</v>
      </c>
      <c r="CI357" s="149">
        <f t="shared" si="247"/>
        <v>0</v>
      </c>
      <c r="CJ357" s="149">
        <f t="shared" si="248"/>
        <v>0</v>
      </c>
      <c r="CK357" s="149">
        <f t="shared" si="249"/>
        <v>1</v>
      </c>
      <c r="CL357" s="149">
        <f t="shared" si="250"/>
        <v>1</v>
      </c>
      <c r="CM357" s="149">
        <f t="shared" si="251"/>
        <v>1</v>
      </c>
      <c r="CN357" s="283">
        <f t="shared" si="284"/>
        <v>1</v>
      </c>
      <c r="CO357" s="149">
        <f t="shared" si="285"/>
        <v>0</v>
      </c>
      <c r="CP357" s="149">
        <f t="shared" si="286"/>
        <v>0</v>
      </c>
      <c r="CQ357" s="283" t="str">
        <f t="shared" si="252"/>
        <v/>
      </c>
      <c r="CR357" s="149" t="str">
        <f t="shared" si="253"/>
        <v xml:space="preserve"> 2050</v>
      </c>
      <c r="CS357" s="149">
        <f t="shared" si="254"/>
        <v>2050</v>
      </c>
      <c r="CT357" s="149">
        <v>0</v>
      </c>
      <c r="CU357" s="149">
        <v>0</v>
      </c>
      <c r="CV357" s="149">
        <v>0</v>
      </c>
      <c r="CW357" s="149">
        <v>0</v>
      </c>
      <c r="CX357" s="149">
        <v>0</v>
      </c>
      <c r="CY357" s="149">
        <v>1</v>
      </c>
      <c r="CZ357" s="149">
        <v>0</v>
      </c>
      <c r="DA357" s="149">
        <v>1</v>
      </c>
      <c r="DB357" s="149">
        <v>0</v>
      </c>
      <c r="DC357" s="149">
        <v>0</v>
      </c>
      <c r="DD357" s="149">
        <v>0</v>
      </c>
      <c r="DE357" s="149">
        <v>0</v>
      </c>
      <c r="DF357" s="149">
        <v>0</v>
      </c>
      <c r="DG357" s="149">
        <v>0</v>
      </c>
      <c r="DH357" s="149">
        <v>0</v>
      </c>
      <c r="DI357" s="149">
        <v>0</v>
      </c>
      <c r="DJ357" s="149">
        <v>1</v>
      </c>
      <c r="DK357" s="149">
        <v>1</v>
      </c>
      <c r="DL357" s="149">
        <v>1</v>
      </c>
      <c r="DM357" s="149">
        <v>0</v>
      </c>
      <c r="DN357" s="149">
        <v>0</v>
      </c>
      <c r="DO357" s="149">
        <v>1</v>
      </c>
      <c r="DP357" s="149">
        <v>0</v>
      </c>
      <c r="DQ357" s="149" t="s">
        <v>154</v>
      </c>
      <c r="DR357" s="149">
        <v>0</v>
      </c>
      <c r="DS357" s="149" t="s">
        <v>7863</v>
      </c>
      <c r="DT357" s="149" t="s">
        <v>154</v>
      </c>
      <c r="DU357" s="149">
        <v>0</v>
      </c>
      <c r="DV357" s="149" t="s">
        <v>3005</v>
      </c>
      <c r="DW357" s="149" t="str">
        <f t="shared" si="255"/>
        <v>N</v>
      </c>
      <c r="DX357" s="149" t="str">
        <f t="shared" si="256"/>
        <v/>
      </c>
      <c r="DY357" s="149" t="str">
        <f t="shared" si="257"/>
        <v>Y</v>
      </c>
      <c r="DZ357" s="149" t="str">
        <f t="shared" si="258"/>
        <v>N</v>
      </c>
      <c r="EA357" s="149" t="str">
        <f t="shared" si="259"/>
        <v>Yes</v>
      </c>
      <c r="EC357" s="149">
        <f t="shared" si="260"/>
        <v>2050</v>
      </c>
    </row>
    <row r="358" spans="1:133" s="149" customFormat="1" ht="16.5" customHeight="1">
      <c r="A358" s="149">
        <v>355</v>
      </c>
      <c r="B358" s="149">
        <v>346</v>
      </c>
      <c r="C358" s="150" t="s">
        <v>2117</v>
      </c>
      <c r="D358" s="149" t="s">
        <v>852</v>
      </c>
      <c r="E358" s="149" t="s">
        <v>852</v>
      </c>
      <c r="F358" s="149" t="s">
        <v>145</v>
      </c>
      <c r="G358" s="149" t="s">
        <v>146</v>
      </c>
      <c r="H358" s="168" t="s">
        <v>2118</v>
      </c>
      <c r="I358" s="149" t="s">
        <v>2119</v>
      </c>
      <c r="J358" s="149">
        <v>0.895</v>
      </c>
      <c r="K358" s="149" t="s">
        <v>2120</v>
      </c>
      <c r="L358" s="149">
        <v>36000</v>
      </c>
      <c r="M358" s="150">
        <v>6</v>
      </c>
      <c r="N358" s="149" t="s">
        <v>154</v>
      </c>
      <c r="O358" s="149" t="s">
        <v>153</v>
      </c>
      <c r="P358" s="150" t="s">
        <v>153</v>
      </c>
      <c r="Q358" s="149" t="s">
        <v>154</v>
      </c>
      <c r="R358" s="149" t="s">
        <v>154</v>
      </c>
      <c r="S358" s="149" t="s">
        <v>153</v>
      </c>
      <c r="T358" s="149" t="s">
        <v>153</v>
      </c>
      <c r="U358" s="151" t="s">
        <v>153</v>
      </c>
      <c r="V358" s="149" t="s">
        <v>153</v>
      </c>
      <c r="W358" s="149" t="s">
        <v>153</v>
      </c>
      <c r="X358" s="152" t="s">
        <v>153</v>
      </c>
      <c r="Y358" s="149" t="s">
        <v>153</v>
      </c>
      <c r="Z358" s="149" t="s">
        <v>153</v>
      </c>
      <c r="AA358" s="150"/>
      <c r="AC358" s="149" t="s">
        <v>202</v>
      </c>
      <c r="AD358" s="149" t="s">
        <v>5</v>
      </c>
      <c r="AE358" s="149" t="s">
        <v>157</v>
      </c>
      <c r="AF358" s="149" t="s">
        <v>157</v>
      </c>
      <c r="AG358" s="149" t="s">
        <v>157</v>
      </c>
      <c r="AH358" s="150" t="s">
        <v>218</v>
      </c>
      <c r="AI358" s="149" t="s">
        <v>219</v>
      </c>
      <c r="AJ358" s="149" t="s">
        <v>150</v>
      </c>
      <c r="AK358" s="170" t="s">
        <v>2121</v>
      </c>
      <c r="AL358" s="149">
        <v>2050</v>
      </c>
      <c r="AN358" s="150"/>
      <c r="AP358" s="149" t="s">
        <v>154</v>
      </c>
      <c r="AQ358" s="149" t="s">
        <v>153</v>
      </c>
      <c r="AR358" s="149" t="s">
        <v>153</v>
      </c>
      <c r="AU358" s="150"/>
      <c r="AV358" s="149" t="s">
        <v>168</v>
      </c>
      <c r="AW358" s="172" t="s">
        <v>312</v>
      </c>
      <c r="AX358" s="149" t="s">
        <v>158</v>
      </c>
      <c r="AY358" s="149" t="s">
        <v>154</v>
      </c>
      <c r="AZ358" s="149" t="s">
        <v>153</v>
      </c>
      <c r="BA358" s="149" t="s">
        <v>153</v>
      </c>
      <c r="BC358" s="150"/>
      <c r="BE358" s="173"/>
      <c r="BF358" s="150"/>
      <c r="BG358" s="283">
        <f t="shared" si="261"/>
        <v>0</v>
      </c>
      <c r="BH358" s="149">
        <f t="shared" si="262"/>
        <v>0</v>
      </c>
      <c r="BI358" s="149">
        <f t="shared" si="270"/>
        <v>0</v>
      </c>
      <c r="BJ358" s="280">
        <f t="shared" si="271"/>
        <v>0</v>
      </c>
      <c r="BK358" s="356">
        <f t="shared" si="263"/>
        <v>0</v>
      </c>
      <c r="BL358" s="149">
        <f t="shared" si="264"/>
        <v>0</v>
      </c>
      <c r="BM358" s="149">
        <f t="shared" si="272"/>
        <v>0</v>
      </c>
      <c r="BN358" s="278">
        <f t="shared" si="273"/>
        <v>0</v>
      </c>
      <c r="BO358" s="149">
        <f t="shared" si="265"/>
        <v>0</v>
      </c>
      <c r="BP358" s="149">
        <f t="shared" si="266"/>
        <v>0</v>
      </c>
      <c r="BQ358" s="149">
        <f t="shared" si="274"/>
        <v>0</v>
      </c>
      <c r="BR358" s="356">
        <f t="shared" si="267"/>
        <v>0</v>
      </c>
      <c r="BS358" s="149">
        <f t="shared" si="268"/>
        <v>0</v>
      </c>
      <c r="BT358" s="149">
        <f t="shared" si="275"/>
        <v>0</v>
      </c>
      <c r="BU358" s="356">
        <f t="shared" si="242"/>
        <v>0</v>
      </c>
      <c r="BV358" s="149">
        <f t="shared" si="243"/>
        <v>0</v>
      </c>
      <c r="BW358" s="113">
        <f t="shared" si="244"/>
        <v>1</v>
      </c>
      <c r="BX358" s="248">
        <f t="shared" si="245"/>
        <v>0</v>
      </c>
      <c r="BY358" s="175">
        <f t="shared" si="246"/>
        <v>1</v>
      </c>
      <c r="BZ358" s="356">
        <f t="shared" si="276"/>
        <v>0</v>
      </c>
      <c r="CA358" s="149">
        <f t="shared" si="277"/>
        <v>0</v>
      </c>
      <c r="CB358" s="149">
        <f t="shared" si="278"/>
        <v>0</v>
      </c>
      <c r="CC358" s="276">
        <f t="shared" si="279"/>
        <v>0</v>
      </c>
      <c r="CD358" s="248">
        <f t="shared" si="280"/>
        <v>0</v>
      </c>
      <c r="CE358" s="274">
        <f t="shared" si="269"/>
        <v>1</v>
      </c>
      <c r="CF358" s="356">
        <f t="shared" si="281"/>
        <v>0</v>
      </c>
      <c r="CG358" s="149">
        <f t="shared" si="282"/>
        <v>0</v>
      </c>
      <c r="CH358" s="150">
        <f t="shared" si="283"/>
        <v>0</v>
      </c>
      <c r="CI358" s="149">
        <f t="shared" si="247"/>
        <v>0</v>
      </c>
      <c r="CJ358" s="149">
        <f t="shared" si="248"/>
        <v>0</v>
      </c>
      <c r="CK358" s="149">
        <f t="shared" si="249"/>
        <v>1</v>
      </c>
      <c r="CL358" s="149">
        <f t="shared" si="250"/>
        <v>1</v>
      </c>
      <c r="CM358" s="149">
        <f t="shared" si="251"/>
        <v>1</v>
      </c>
      <c r="CN358" s="283">
        <f t="shared" si="284"/>
        <v>0</v>
      </c>
      <c r="CO358" s="149">
        <f t="shared" si="285"/>
        <v>0</v>
      </c>
      <c r="CP358" s="149">
        <f t="shared" si="286"/>
        <v>1</v>
      </c>
      <c r="CQ358" s="283" t="str">
        <f t="shared" si="252"/>
        <v/>
      </c>
      <c r="CR358" s="149" t="str">
        <f t="shared" si="253"/>
        <v xml:space="preserve"> </v>
      </c>
      <c r="CS358" s="149">
        <f t="shared" si="254"/>
        <v>0</v>
      </c>
      <c r="CT358" s="149">
        <v>0</v>
      </c>
      <c r="CU358" s="149">
        <v>0</v>
      </c>
      <c r="CV358" s="149">
        <v>1</v>
      </c>
      <c r="CW358" s="149">
        <v>1</v>
      </c>
      <c r="CX358" s="149">
        <v>0</v>
      </c>
      <c r="CY358" s="149">
        <v>0</v>
      </c>
      <c r="CZ358" s="149">
        <v>0</v>
      </c>
      <c r="DA358" s="149">
        <v>0</v>
      </c>
      <c r="DB358" s="149">
        <v>0</v>
      </c>
      <c r="DC358" s="149">
        <v>0</v>
      </c>
      <c r="DD358" s="149">
        <v>0</v>
      </c>
      <c r="DE358" s="149">
        <v>0</v>
      </c>
      <c r="DF358" s="149">
        <v>0</v>
      </c>
      <c r="DG358" s="149">
        <v>0</v>
      </c>
      <c r="DH358" s="149">
        <v>0</v>
      </c>
      <c r="DI358" s="149">
        <v>0</v>
      </c>
      <c r="DJ358" s="149">
        <v>1</v>
      </c>
      <c r="DK358" s="149">
        <v>0</v>
      </c>
      <c r="DL358" s="149">
        <v>1</v>
      </c>
      <c r="DM358" s="149">
        <v>1</v>
      </c>
      <c r="DN358" s="149">
        <v>0</v>
      </c>
      <c r="DO358" s="149">
        <v>1</v>
      </c>
      <c r="DP358" s="149">
        <v>0</v>
      </c>
      <c r="DQ358" s="149" t="s">
        <v>154</v>
      </c>
      <c r="DR358" s="149">
        <v>0</v>
      </c>
      <c r="DS358" s="149" t="s">
        <v>154</v>
      </c>
      <c r="DT358" s="149" t="s">
        <v>7859</v>
      </c>
      <c r="DU358" s="149" t="s">
        <v>150</v>
      </c>
      <c r="DV358" s="149">
        <v>0</v>
      </c>
      <c r="DW358" s="149" t="str">
        <f t="shared" si="255"/>
        <v>N</v>
      </c>
      <c r="DX358" s="149" t="str">
        <f t="shared" si="256"/>
        <v/>
      </c>
      <c r="DY358" s="149" t="str">
        <f t="shared" si="257"/>
        <v>N</v>
      </c>
      <c r="DZ358" s="149" t="str">
        <f t="shared" si="258"/>
        <v>Y</v>
      </c>
      <c r="EA358" s="149" t="str">
        <f t="shared" si="259"/>
        <v>Not Specified</v>
      </c>
      <c r="EC358" s="149">
        <f t="shared" si="260"/>
        <v>0</v>
      </c>
    </row>
    <row r="359" spans="1:133" s="149" customFormat="1" ht="16.5" customHeight="1">
      <c r="A359" s="149">
        <v>356</v>
      </c>
      <c r="B359" s="149">
        <v>323</v>
      </c>
      <c r="C359" s="150" t="s">
        <v>2122</v>
      </c>
      <c r="D359" s="149" t="s">
        <v>333</v>
      </c>
      <c r="E359" s="149" t="s">
        <v>229</v>
      </c>
      <c r="F359" s="149" t="s">
        <v>1610</v>
      </c>
      <c r="G359" s="149" t="s">
        <v>9</v>
      </c>
      <c r="H359" s="168" t="s">
        <v>2123</v>
      </c>
      <c r="I359" s="149" t="s">
        <v>2124</v>
      </c>
      <c r="J359" s="149">
        <v>-0.08</v>
      </c>
      <c r="K359" s="149" t="s">
        <v>2125</v>
      </c>
      <c r="L359" s="149">
        <v>42370</v>
      </c>
      <c r="M359" s="150">
        <v>18</v>
      </c>
      <c r="N359" s="149" t="s">
        <v>150</v>
      </c>
      <c r="O359" s="149">
        <v>2019</v>
      </c>
      <c r="P359" s="150">
        <v>2025</v>
      </c>
      <c r="Q359" s="149" t="s">
        <v>154</v>
      </c>
      <c r="R359" s="149" t="s">
        <v>154</v>
      </c>
      <c r="S359" s="149" t="s">
        <v>153</v>
      </c>
      <c r="T359" s="149" t="s">
        <v>153</v>
      </c>
      <c r="U359" s="151" t="s">
        <v>153</v>
      </c>
      <c r="V359" s="149" t="s">
        <v>153</v>
      </c>
      <c r="W359" s="149" t="s">
        <v>153</v>
      </c>
      <c r="X359" s="152" t="s">
        <v>153</v>
      </c>
      <c r="Y359" s="149" t="s">
        <v>153</v>
      </c>
      <c r="Z359" s="149" t="s">
        <v>153</v>
      </c>
      <c r="AA359" s="150"/>
      <c r="AC359" s="149" t="s">
        <v>281</v>
      </c>
      <c r="AD359" s="149" t="s">
        <v>240</v>
      </c>
      <c r="AE359" s="149" t="s">
        <v>157</v>
      </c>
      <c r="AF359" s="149" t="s">
        <v>157</v>
      </c>
      <c r="AG359" s="149" t="s">
        <v>157</v>
      </c>
      <c r="AH359" s="150" t="s">
        <v>218</v>
      </c>
      <c r="AJ359" s="149" t="s">
        <v>154</v>
      </c>
      <c r="AK359" s="170" t="s">
        <v>153</v>
      </c>
      <c r="AN359" s="150"/>
      <c r="AP359" s="149" t="s">
        <v>154</v>
      </c>
      <c r="AQ359" s="149" t="s">
        <v>153</v>
      </c>
      <c r="AR359" s="149" t="s">
        <v>153</v>
      </c>
      <c r="AU359" s="150"/>
      <c r="AV359" s="149" t="s">
        <v>157</v>
      </c>
      <c r="AW359" s="172" t="s">
        <v>168</v>
      </c>
      <c r="AX359" s="149" t="s">
        <v>158</v>
      </c>
      <c r="AY359" s="149" t="s">
        <v>150</v>
      </c>
      <c r="AZ359" s="149" t="s">
        <v>2126</v>
      </c>
      <c r="BA359" s="149">
        <v>2030</v>
      </c>
      <c r="BC359" s="150"/>
      <c r="BE359" s="173"/>
      <c r="BF359" s="150"/>
      <c r="BG359" s="283">
        <f t="shared" si="261"/>
        <v>1</v>
      </c>
      <c r="BH359" s="149">
        <f t="shared" si="262"/>
        <v>0</v>
      </c>
      <c r="BI359" s="149">
        <f t="shared" si="270"/>
        <v>0</v>
      </c>
      <c r="BJ359" s="280">
        <f t="shared" si="271"/>
        <v>1</v>
      </c>
      <c r="BK359" s="356">
        <f t="shared" si="263"/>
        <v>0</v>
      </c>
      <c r="BL359" s="149">
        <f t="shared" si="264"/>
        <v>0</v>
      </c>
      <c r="BM359" s="149">
        <f t="shared" si="272"/>
        <v>0</v>
      </c>
      <c r="BN359" s="278">
        <f t="shared" si="273"/>
        <v>0</v>
      </c>
      <c r="BO359" s="149">
        <f t="shared" si="265"/>
        <v>0</v>
      </c>
      <c r="BP359" s="149">
        <f t="shared" si="266"/>
        <v>0</v>
      </c>
      <c r="BQ359" s="149">
        <f t="shared" si="274"/>
        <v>0</v>
      </c>
      <c r="BR359" s="356">
        <f t="shared" si="267"/>
        <v>0</v>
      </c>
      <c r="BS359" s="149">
        <f t="shared" si="268"/>
        <v>0</v>
      </c>
      <c r="BT359" s="149">
        <f t="shared" si="275"/>
        <v>0</v>
      </c>
      <c r="BU359" s="356">
        <f t="shared" si="242"/>
        <v>0</v>
      </c>
      <c r="BV359" s="149">
        <f t="shared" si="243"/>
        <v>0</v>
      </c>
      <c r="BW359" s="113">
        <f t="shared" si="244"/>
        <v>0</v>
      </c>
      <c r="BX359" s="248">
        <f t="shared" si="245"/>
        <v>0</v>
      </c>
      <c r="BY359" s="175">
        <f t="shared" si="246"/>
        <v>0</v>
      </c>
      <c r="BZ359" s="356">
        <f t="shared" si="276"/>
        <v>0</v>
      </c>
      <c r="CA359" s="149">
        <f t="shared" si="277"/>
        <v>0</v>
      </c>
      <c r="CB359" s="149">
        <f t="shared" si="278"/>
        <v>0</v>
      </c>
      <c r="CC359" s="276">
        <f t="shared" si="279"/>
        <v>0</v>
      </c>
      <c r="CD359" s="248">
        <f t="shared" si="280"/>
        <v>0</v>
      </c>
      <c r="CE359" s="274">
        <f t="shared" si="269"/>
        <v>0</v>
      </c>
      <c r="CF359" s="356">
        <f t="shared" si="281"/>
        <v>0</v>
      </c>
      <c r="CG359" s="149">
        <f t="shared" si="282"/>
        <v>1</v>
      </c>
      <c r="CH359" s="150">
        <f t="shared" si="283"/>
        <v>0</v>
      </c>
      <c r="CI359" s="149">
        <f t="shared" si="247"/>
        <v>1</v>
      </c>
      <c r="CJ359" s="149">
        <f t="shared" si="248"/>
        <v>0</v>
      </c>
      <c r="CK359" s="149">
        <f t="shared" si="249"/>
        <v>0</v>
      </c>
      <c r="CL359" s="149">
        <f t="shared" si="250"/>
        <v>1</v>
      </c>
      <c r="CM359" s="149">
        <f t="shared" si="251"/>
        <v>1</v>
      </c>
      <c r="CN359" s="283">
        <f t="shared" si="284"/>
        <v>1</v>
      </c>
      <c r="CO359" s="149">
        <f t="shared" si="285"/>
        <v>0</v>
      </c>
      <c r="CP359" s="149">
        <f t="shared" si="286"/>
        <v>0</v>
      </c>
      <c r="CQ359" s="283" t="str">
        <f t="shared" si="252"/>
        <v/>
      </c>
      <c r="CR359" s="149" t="str">
        <f t="shared" si="253"/>
        <v xml:space="preserve"> </v>
      </c>
      <c r="CS359" s="149">
        <f t="shared" si="254"/>
        <v>0</v>
      </c>
      <c r="CT359" s="149">
        <v>0</v>
      </c>
      <c r="CU359" s="149">
        <v>0</v>
      </c>
      <c r="CV359" s="149">
        <v>0</v>
      </c>
      <c r="CW359" s="149">
        <v>0</v>
      </c>
      <c r="CX359" s="149">
        <v>0</v>
      </c>
      <c r="CY359" s="149">
        <v>0</v>
      </c>
      <c r="CZ359" s="149">
        <v>1</v>
      </c>
      <c r="DA359" s="149">
        <v>1</v>
      </c>
      <c r="DB359" s="149">
        <v>0</v>
      </c>
      <c r="DC359" s="149">
        <v>0</v>
      </c>
      <c r="DD359" s="149">
        <v>0</v>
      </c>
      <c r="DE359" s="149">
        <v>0</v>
      </c>
      <c r="DF359" s="149">
        <v>0</v>
      </c>
      <c r="DG359" s="149">
        <v>1</v>
      </c>
      <c r="DH359" s="149">
        <v>0</v>
      </c>
      <c r="DI359" s="149">
        <v>1</v>
      </c>
      <c r="DJ359" s="149">
        <v>1</v>
      </c>
      <c r="DK359" s="149">
        <v>0</v>
      </c>
      <c r="DL359" s="149">
        <v>1</v>
      </c>
      <c r="DM359" s="149">
        <v>0</v>
      </c>
      <c r="DN359" s="149">
        <v>0</v>
      </c>
      <c r="DO359" s="149">
        <v>1</v>
      </c>
      <c r="DP359" s="149">
        <v>0</v>
      </c>
      <c r="DQ359" s="149" t="s">
        <v>154</v>
      </c>
      <c r="DR359" s="149">
        <v>0</v>
      </c>
      <c r="DS359" s="149" t="s">
        <v>160</v>
      </c>
      <c r="DT359" s="149" t="s">
        <v>154</v>
      </c>
      <c r="DU359" s="149">
        <v>0</v>
      </c>
      <c r="DV359" s="149" t="s">
        <v>3005</v>
      </c>
      <c r="DW359" s="149" t="str">
        <f t="shared" si="255"/>
        <v>N</v>
      </c>
      <c r="DX359" s="149" t="str">
        <f t="shared" si="256"/>
        <v/>
      </c>
      <c r="DY359" s="149" t="str">
        <f t="shared" si="257"/>
        <v>N</v>
      </c>
      <c r="DZ359" s="149" t="str">
        <f t="shared" si="258"/>
        <v>N</v>
      </c>
      <c r="EA359" s="149" t="str">
        <f t="shared" si="259"/>
        <v>Yes</v>
      </c>
      <c r="EC359" s="149">
        <f t="shared" si="260"/>
        <v>0</v>
      </c>
    </row>
    <row r="360" spans="1:133" s="149" customFormat="1" ht="16.5" customHeight="1">
      <c r="A360" s="149">
        <v>357</v>
      </c>
      <c r="B360" s="149">
        <v>344</v>
      </c>
      <c r="C360" s="150" t="s">
        <v>2127</v>
      </c>
      <c r="D360" s="149" t="s">
        <v>778</v>
      </c>
      <c r="E360" s="149" t="s">
        <v>244</v>
      </c>
      <c r="F360" s="149" t="s">
        <v>245</v>
      </c>
      <c r="G360" s="149" t="s">
        <v>246</v>
      </c>
      <c r="H360" s="168" t="s">
        <v>2128</v>
      </c>
      <c r="I360" s="149" t="s">
        <v>2129</v>
      </c>
      <c r="J360" s="149">
        <v>0.01</v>
      </c>
      <c r="K360" s="149" t="s">
        <v>2130</v>
      </c>
      <c r="L360" s="149">
        <v>190159</v>
      </c>
      <c r="M360" s="150">
        <v>23</v>
      </c>
      <c r="N360" s="149" t="s">
        <v>150</v>
      </c>
      <c r="O360" s="149">
        <v>2020</v>
      </c>
      <c r="P360" s="150">
        <v>2040</v>
      </c>
      <c r="Q360" s="149" t="s">
        <v>150</v>
      </c>
      <c r="R360" s="149" t="s">
        <v>150</v>
      </c>
      <c r="S360" s="149" t="s">
        <v>151</v>
      </c>
      <c r="T360" s="149" t="s">
        <v>152</v>
      </c>
      <c r="U360" s="151">
        <v>2030</v>
      </c>
      <c r="V360" s="149" t="s">
        <v>153</v>
      </c>
      <c r="W360" s="149" t="s">
        <v>153</v>
      </c>
      <c r="X360" s="152" t="s">
        <v>153</v>
      </c>
      <c r="Y360" s="149" t="s">
        <v>153</v>
      </c>
      <c r="Z360" s="149" t="s">
        <v>153</v>
      </c>
      <c r="AA360" s="150"/>
      <c r="AC360" s="149" t="s">
        <v>202</v>
      </c>
      <c r="AD360" s="149" t="s">
        <v>5</v>
      </c>
      <c r="AE360" s="149" t="s">
        <v>157</v>
      </c>
      <c r="AF360" s="149" t="s">
        <v>157</v>
      </c>
      <c r="AG360" s="149" t="s">
        <v>157</v>
      </c>
      <c r="AH360" s="150" t="s">
        <v>218</v>
      </c>
      <c r="AI360" s="149" t="s">
        <v>219</v>
      </c>
      <c r="AJ360" s="149" t="s">
        <v>150</v>
      </c>
      <c r="AK360" s="170" t="s">
        <v>2131</v>
      </c>
      <c r="AL360" s="149">
        <v>2050</v>
      </c>
      <c r="AN360" s="150"/>
      <c r="AP360" s="149" t="s">
        <v>154</v>
      </c>
      <c r="AQ360" s="149" t="s">
        <v>153</v>
      </c>
      <c r="AR360" s="149" t="s">
        <v>153</v>
      </c>
      <c r="AU360" s="150"/>
      <c r="AV360" s="149" t="s">
        <v>168</v>
      </c>
      <c r="AW360" s="172" t="s">
        <v>168</v>
      </c>
      <c r="AX360" s="149" t="s">
        <v>158</v>
      </c>
      <c r="AY360" s="149" t="s">
        <v>154</v>
      </c>
      <c r="AZ360" s="149" t="s">
        <v>153</v>
      </c>
      <c r="BA360" s="149" t="s">
        <v>153</v>
      </c>
      <c r="BC360" s="150"/>
      <c r="BE360" s="173"/>
      <c r="BF360" s="150"/>
      <c r="BG360" s="283">
        <f t="shared" si="261"/>
        <v>0</v>
      </c>
      <c r="BH360" s="149">
        <f t="shared" si="262"/>
        <v>0</v>
      </c>
      <c r="BI360" s="149">
        <f t="shared" si="270"/>
        <v>1</v>
      </c>
      <c r="BJ360" s="280">
        <f t="shared" si="271"/>
        <v>1</v>
      </c>
      <c r="BK360" s="356">
        <f t="shared" si="263"/>
        <v>0</v>
      </c>
      <c r="BL360" s="149">
        <f t="shared" si="264"/>
        <v>1</v>
      </c>
      <c r="BM360" s="149">
        <f t="shared" si="272"/>
        <v>0</v>
      </c>
      <c r="BN360" s="278">
        <f t="shared" si="273"/>
        <v>1</v>
      </c>
      <c r="BO360" s="149">
        <f t="shared" si="265"/>
        <v>0</v>
      </c>
      <c r="BP360" s="149">
        <f t="shared" si="266"/>
        <v>0</v>
      </c>
      <c r="BQ360" s="149">
        <f t="shared" si="274"/>
        <v>0</v>
      </c>
      <c r="BR360" s="356">
        <f t="shared" si="267"/>
        <v>0</v>
      </c>
      <c r="BS360" s="149">
        <f t="shared" si="268"/>
        <v>0</v>
      </c>
      <c r="BT360" s="149">
        <f t="shared" si="275"/>
        <v>0</v>
      </c>
      <c r="BU360" s="356">
        <f t="shared" si="242"/>
        <v>0</v>
      </c>
      <c r="BV360" s="149">
        <f t="shared" si="243"/>
        <v>0</v>
      </c>
      <c r="BW360" s="113">
        <f t="shared" si="244"/>
        <v>1</v>
      </c>
      <c r="BX360" s="248">
        <f t="shared" si="245"/>
        <v>0</v>
      </c>
      <c r="BY360" s="175">
        <f t="shared" si="246"/>
        <v>1</v>
      </c>
      <c r="BZ360" s="356">
        <f t="shared" si="276"/>
        <v>0</v>
      </c>
      <c r="CA360" s="149">
        <f t="shared" si="277"/>
        <v>0</v>
      </c>
      <c r="CB360" s="149">
        <f t="shared" si="278"/>
        <v>0</v>
      </c>
      <c r="CC360" s="276">
        <f t="shared" si="279"/>
        <v>0</v>
      </c>
      <c r="CD360" s="248">
        <f t="shared" si="280"/>
        <v>0</v>
      </c>
      <c r="CE360" s="274">
        <f t="shared" si="269"/>
        <v>1</v>
      </c>
      <c r="CF360" s="356">
        <f t="shared" si="281"/>
        <v>0</v>
      </c>
      <c r="CG360" s="149">
        <f t="shared" si="282"/>
        <v>0</v>
      </c>
      <c r="CH360" s="150">
        <f t="shared" si="283"/>
        <v>0</v>
      </c>
      <c r="CI360" s="149">
        <f t="shared" si="247"/>
        <v>0</v>
      </c>
      <c r="CJ360" s="149">
        <f t="shared" si="248"/>
        <v>1</v>
      </c>
      <c r="CK360" s="149">
        <f t="shared" si="249"/>
        <v>2</v>
      </c>
      <c r="CL360" s="149">
        <f t="shared" si="250"/>
        <v>3</v>
      </c>
      <c r="CM360" s="149">
        <f t="shared" si="251"/>
        <v>1</v>
      </c>
      <c r="CN360" s="283">
        <f t="shared" si="284"/>
        <v>0</v>
      </c>
      <c r="CO360" s="149">
        <f t="shared" si="285"/>
        <v>0</v>
      </c>
      <c r="CP360" s="149">
        <f t="shared" si="286"/>
        <v>1</v>
      </c>
      <c r="CQ360" s="283">
        <f t="shared" si="252"/>
        <v>1</v>
      </c>
      <c r="CR360" s="149" t="str">
        <f t="shared" si="253"/>
        <v xml:space="preserve"> </v>
      </c>
      <c r="CS360" s="149">
        <f t="shared" si="254"/>
        <v>0</v>
      </c>
      <c r="CT360" s="149">
        <v>0</v>
      </c>
      <c r="CU360" s="149">
        <v>0</v>
      </c>
      <c r="CV360" s="149">
        <v>1</v>
      </c>
      <c r="CW360" s="149">
        <v>1</v>
      </c>
      <c r="CX360" s="149">
        <v>0</v>
      </c>
      <c r="CY360" s="149">
        <v>0</v>
      </c>
      <c r="CZ360" s="149">
        <v>0</v>
      </c>
      <c r="DA360" s="149">
        <v>0</v>
      </c>
      <c r="DB360" s="149">
        <v>0</v>
      </c>
      <c r="DC360" s="149">
        <v>1</v>
      </c>
      <c r="DD360" s="149">
        <v>0</v>
      </c>
      <c r="DE360" s="149">
        <v>1</v>
      </c>
      <c r="DF360" s="149">
        <v>0</v>
      </c>
      <c r="DG360" s="149">
        <v>0</v>
      </c>
      <c r="DH360" s="149">
        <v>1</v>
      </c>
      <c r="DI360" s="149">
        <v>1</v>
      </c>
      <c r="DJ360" s="149">
        <v>1</v>
      </c>
      <c r="DK360" s="149">
        <v>0</v>
      </c>
      <c r="DL360" s="149">
        <v>1</v>
      </c>
      <c r="DM360" s="149">
        <v>1</v>
      </c>
      <c r="DN360" s="149">
        <v>0</v>
      </c>
      <c r="DO360" s="149">
        <v>1</v>
      </c>
      <c r="DP360" s="149">
        <v>0</v>
      </c>
      <c r="DQ360" s="149" t="s">
        <v>150</v>
      </c>
      <c r="DR360" s="149" t="s">
        <v>158</v>
      </c>
      <c r="DS360" s="149" t="s">
        <v>154</v>
      </c>
      <c r="DT360" s="149" t="s">
        <v>7859</v>
      </c>
      <c r="DU360" s="149" t="s">
        <v>150</v>
      </c>
      <c r="DV360" s="149">
        <v>0</v>
      </c>
      <c r="DW360" s="149" t="str">
        <f t="shared" si="255"/>
        <v>Y</v>
      </c>
      <c r="DX360" s="149" t="str">
        <f t="shared" si="256"/>
        <v/>
      </c>
      <c r="DY360" s="149" t="str">
        <f t="shared" si="257"/>
        <v>N</v>
      </c>
      <c r="DZ360" s="149" t="str">
        <f t="shared" si="258"/>
        <v>Y</v>
      </c>
      <c r="EA360" s="149" t="str">
        <f t="shared" si="259"/>
        <v>Not Specified</v>
      </c>
      <c r="EC360" s="149">
        <f t="shared" si="260"/>
        <v>0</v>
      </c>
    </row>
    <row r="361" spans="1:133" s="149" customFormat="1" ht="16.5" customHeight="1">
      <c r="A361" s="149">
        <v>358</v>
      </c>
      <c r="B361" s="149">
        <v>484</v>
      </c>
      <c r="C361" s="150" t="s">
        <v>2132</v>
      </c>
      <c r="D361" s="149" t="s">
        <v>333</v>
      </c>
      <c r="E361" s="149" t="s">
        <v>229</v>
      </c>
      <c r="F361" s="149" t="s">
        <v>1610</v>
      </c>
      <c r="G361" s="149" t="s">
        <v>9</v>
      </c>
      <c r="H361" s="168" t="s">
        <v>2133</v>
      </c>
      <c r="I361" s="149" t="s">
        <v>2134</v>
      </c>
      <c r="J361" s="149">
        <v>-0.093</v>
      </c>
      <c r="K361" s="149" t="s">
        <v>2135</v>
      </c>
      <c r="L361" s="149">
        <v>48887</v>
      </c>
      <c r="M361" s="150">
        <v>19</v>
      </c>
      <c r="N361" s="149" t="s">
        <v>150</v>
      </c>
      <c r="O361" s="149">
        <v>2018</v>
      </c>
      <c r="P361" s="150">
        <v>2030</v>
      </c>
      <c r="Q361" s="149" t="s">
        <v>154</v>
      </c>
      <c r="R361" s="149" t="s">
        <v>154</v>
      </c>
      <c r="S361" s="149" t="s">
        <v>153</v>
      </c>
      <c r="T361" s="149" t="s">
        <v>153</v>
      </c>
      <c r="U361" s="151" t="s">
        <v>153</v>
      </c>
      <c r="V361" s="149" t="s">
        <v>153</v>
      </c>
      <c r="W361" s="149" t="s">
        <v>153</v>
      </c>
      <c r="X361" s="152" t="s">
        <v>153</v>
      </c>
      <c r="Y361" s="149" t="s">
        <v>153</v>
      </c>
      <c r="Z361" s="149" t="s">
        <v>153</v>
      </c>
      <c r="AA361" s="150"/>
      <c r="AC361" s="149" t="s">
        <v>167</v>
      </c>
      <c r="AD361" s="149" t="s">
        <v>6</v>
      </c>
      <c r="AE361" s="149" t="s">
        <v>157</v>
      </c>
      <c r="AF361" s="149" t="s">
        <v>157</v>
      </c>
      <c r="AG361" s="149" t="s">
        <v>169</v>
      </c>
      <c r="AH361" s="150" t="s">
        <v>159</v>
      </c>
      <c r="AJ361" s="149" t="s">
        <v>154</v>
      </c>
      <c r="AK361" s="170" t="s">
        <v>153</v>
      </c>
      <c r="AN361" s="150"/>
      <c r="AO361" s="149" t="s">
        <v>160</v>
      </c>
      <c r="AP361" s="149" t="s">
        <v>150</v>
      </c>
      <c r="AQ361" s="149" t="s">
        <v>159</v>
      </c>
      <c r="AR361" s="149" t="s">
        <v>2136</v>
      </c>
      <c r="AS361" s="149">
        <v>2050</v>
      </c>
      <c r="AU361" s="150"/>
      <c r="AV361" s="149" t="s">
        <v>157</v>
      </c>
      <c r="AW361" s="172" t="s">
        <v>168</v>
      </c>
      <c r="AX361" s="149" t="s">
        <v>158</v>
      </c>
      <c r="AY361" s="149" t="s">
        <v>154</v>
      </c>
      <c r="AZ361" s="149" t="s">
        <v>153</v>
      </c>
      <c r="BA361" s="149" t="s">
        <v>153</v>
      </c>
      <c r="BC361" s="150"/>
      <c r="BE361" s="173"/>
      <c r="BF361" s="150"/>
      <c r="BG361" s="283">
        <f t="shared" si="261"/>
        <v>0</v>
      </c>
      <c r="BH361" s="149">
        <f t="shared" si="262"/>
        <v>1</v>
      </c>
      <c r="BI361" s="149">
        <f t="shared" si="270"/>
        <v>0</v>
      </c>
      <c r="BJ361" s="280">
        <f t="shared" si="271"/>
        <v>1</v>
      </c>
      <c r="BK361" s="356">
        <f t="shared" si="263"/>
        <v>0</v>
      </c>
      <c r="BL361" s="149">
        <f t="shared" si="264"/>
        <v>0</v>
      </c>
      <c r="BM361" s="149">
        <f t="shared" si="272"/>
        <v>0</v>
      </c>
      <c r="BN361" s="278">
        <f t="shared" si="273"/>
        <v>0</v>
      </c>
      <c r="BO361" s="149">
        <f t="shared" si="265"/>
        <v>0</v>
      </c>
      <c r="BP361" s="149">
        <f t="shared" si="266"/>
        <v>0</v>
      </c>
      <c r="BQ361" s="149">
        <f t="shared" si="274"/>
        <v>0</v>
      </c>
      <c r="BR361" s="356">
        <f t="shared" si="267"/>
        <v>0</v>
      </c>
      <c r="BS361" s="149">
        <f t="shared" si="268"/>
        <v>0</v>
      </c>
      <c r="BT361" s="149">
        <f t="shared" si="275"/>
        <v>1</v>
      </c>
      <c r="BU361" s="356">
        <f t="shared" si="242"/>
        <v>0</v>
      </c>
      <c r="BV361" s="149">
        <f t="shared" si="243"/>
        <v>0</v>
      </c>
      <c r="BW361" s="113">
        <f t="shared" si="244"/>
        <v>0</v>
      </c>
      <c r="BX361" s="248">
        <f t="shared" si="245"/>
        <v>0</v>
      </c>
      <c r="BY361" s="175">
        <f t="shared" si="246"/>
        <v>0</v>
      </c>
      <c r="BZ361" s="356">
        <f t="shared" si="276"/>
        <v>0</v>
      </c>
      <c r="CA361" s="149">
        <f t="shared" si="277"/>
        <v>0</v>
      </c>
      <c r="CB361" s="149">
        <f t="shared" si="278"/>
        <v>1</v>
      </c>
      <c r="CC361" s="276">
        <f t="shared" si="279"/>
        <v>1</v>
      </c>
      <c r="CD361" s="248">
        <f t="shared" si="280"/>
        <v>1</v>
      </c>
      <c r="CE361" s="274">
        <f t="shared" si="269"/>
        <v>1</v>
      </c>
      <c r="CF361" s="356">
        <f t="shared" si="281"/>
        <v>0</v>
      </c>
      <c r="CG361" s="149">
        <f t="shared" si="282"/>
        <v>0</v>
      </c>
      <c r="CH361" s="150">
        <f t="shared" si="283"/>
        <v>0</v>
      </c>
      <c r="CI361" s="149">
        <f t="shared" si="247"/>
        <v>0</v>
      </c>
      <c r="CJ361" s="149">
        <f t="shared" si="248"/>
        <v>1</v>
      </c>
      <c r="CK361" s="149">
        <f t="shared" si="249"/>
        <v>1</v>
      </c>
      <c r="CL361" s="149">
        <f t="shared" si="250"/>
        <v>2</v>
      </c>
      <c r="CM361" s="149">
        <f t="shared" si="251"/>
        <v>1</v>
      </c>
      <c r="CN361" s="283">
        <f t="shared" si="284"/>
        <v>1</v>
      </c>
      <c r="CO361" s="149">
        <f t="shared" si="285"/>
        <v>0</v>
      </c>
      <c r="CP361" s="149">
        <f t="shared" si="286"/>
        <v>0</v>
      </c>
      <c r="CQ361" s="283" t="str">
        <f t="shared" si="252"/>
        <v/>
      </c>
      <c r="CR361" s="149" t="str">
        <f t="shared" si="253"/>
        <v xml:space="preserve"> 2050</v>
      </c>
      <c r="CS361" s="149">
        <f t="shared" si="254"/>
        <v>2050</v>
      </c>
      <c r="CT361" s="149">
        <v>1</v>
      </c>
      <c r="CU361" s="149">
        <v>0</v>
      </c>
      <c r="CV361" s="149">
        <v>0</v>
      </c>
      <c r="CW361" s="149">
        <v>1</v>
      </c>
      <c r="CX361" s="149">
        <v>0</v>
      </c>
      <c r="CY361" s="149">
        <v>0</v>
      </c>
      <c r="CZ361" s="149">
        <v>1</v>
      </c>
      <c r="DA361" s="149">
        <v>1</v>
      </c>
      <c r="DB361" s="149">
        <v>0</v>
      </c>
      <c r="DC361" s="149">
        <v>0</v>
      </c>
      <c r="DD361" s="149">
        <v>0</v>
      </c>
      <c r="DE361" s="149">
        <v>0</v>
      </c>
      <c r="DF361" s="149">
        <v>0</v>
      </c>
      <c r="DG361" s="149">
        <v>0</v>
      </c>
      <c r="DH361" s="149">
        <v>0</v>
      </c>
      <c r="DI361" s="149">
        <v>0</v>
      </c>
      <c r="DJ361" s="149">
        <v>1</v>
      </c>
      <c r="DK361" s="149">
        <v>1</v>
      </c>
      <c r="DL361" s="149">
        <v>1</v>
      </c>
      <c r="DM361" s="149">
        <v>1</v>
      </c>
      <c r="DN361" s="149">
        <v>0</v>
      </c>
      <c r="DO361" s="149">
        <v>1</v>
      </c>
      <c r="DP361" s="149">
        <v>1</v>
      </c>
      <c r="DQ361" s="149" t="s">
        <v>154</v>
      </c>
      <c r="DR361" s="149">
        <v>0</v>
      </c>
      <c r="DS361" s="149" t="s">
        <v>160</v>
      </c>
      <c r="DT361" s="149" t="s">
        <v>160</v>
      </c>
      <c r="DU361" s="149" t="s">
        <v>150</v>
      </c>
      <c r="DV361" s="149" t="s">
        <v>150</v>
      </c>
      <c r="DW361" s="149" t="str">
        <f t="shared" si="255"/>
        <v>N</v>
      </c>
      <c r="DX361" s="149" t="str">
        <f t="shared" si="256"/>
        <v/>
      </c>
      <c r="DY361" s="149" t="str">
        <f t="shared" si="257"/>
        <v>Y</v>
      </c>
      <c r="DZ361" s="149" t="str">
        <f t="shared" si="258"/>
        <v>N</v>
      </c>
      <c r="EA361" s="149" t="str">
        <f t="shared" si="259"/>
        <v>Yes</v>
      </c>
      <c r="EC361" s="149">
        <f t="shared" si="260"/>
        <v>2050</v>
      </c>
    </row>
    <row r="362" spans="1:133" s="149" customFormat="1" ht="16.5" customHeight="1">
      <c r="A362" s="149">
        <v>359</v>
      </c>
      <c r="B362" s="149">
        <v>356</v>
      </c>
      <c r="C362" s="150" t="s">
        <v>2137</v>
      </c>
      <c r="D362" s="149" t="s">
        <v>2138</v>
      </c>
      <c r="E362" s="149" t="s">
        <v>206</v>
      </c>
      <c r="F362" s="149" t="s">
        <v>145</v>
      </c>
      <c r="G362" s="149" t="s">
        <v>146</v>
      </c>
      <c r="H362" s="168" t="s">
        <v>2139</v>
      </c>
      <c r="I362" s="149" t="s">
        <v>2140</v>
      </c>
      <c r="J362" s="149">
        <v>0.057</v>
      </c>
      <c r="K362" s="149" t="s">
        <v>2141</v>
      </c>
      <c r="L362" s="149">
        <v>125000</v>
      </c>
      <c r="M362" s="150">
        <v>6</v>
      </c>
      <c r="N362" s="149" t="s">
        <v>154</v>
      </c>
      <c r="O362" s="149" t="s">
        <v>153</v>
      </c>
      <c r="P362" s="150" t="s">
        <v>153</v>
      </c>
      <c r="Q362" s="149" t="s">
        <v>150</v>
      </c>
      <c r="R362" s="149" t="s">
        <v>150</v>
      </c>
      <c r="S362" s="149" t="s">
        <v>151</v>
      </c>
      <c r="T362" s="149" t="s">
        <v>152</v>
      </c>
      <c r="U362" s="151">
        <v>2030</v>
      </c>
      <c r="V362" s="149" t="s">
        <v>151</v>
      </c>
      <c r="W362" s="149" t="s">
        <v>152</v>
      </c>
      <c r="X362" s="152">
        <v>2050</v>
      </c>
      <c r="Y362" s="149" t="s">
        <v>150</v>
      </c>
      <c r="Z362" s="149" t="s">
        <v>151</v>
      </c>
      <c r="AA362" s="150">
        <v>2050</v>
      </c>
      <c r="AC362" s="149" t="s">
        <v>167</v>
      </c>
      <c r="AD362" s="149" t="s">
        <v>6</v>
      </c>
      <c r="AE362" s="149" t="s">
        <v>157</v>
      </c>
      <c r="AF362" s="149" t="s">
        <v>157</v>
      </c>
      <c r="AG362" s="149" t="s">
        <v>157</v>
      </c>
      <c r="AH362" s="150" t="s">
        <v>218</v>
      </c>
      <c r="AJ362" s="149" t="s">
        <v>154</v>
      </c>
      <c r="AK362" s="170" t="s">
        <v>153</v>
      </c>
      <c r="AN362" s="150"/>
      <c r="AO362" s="149" t="s">
        <v>219</v>
      </c>
      <c r="AP362" s="149" t="s">
        <v>150</v>
      </c>
      <c r="AQ362" s="149" t="s">
        <v>218</v>
      </c>
      <c r="AR362" s="149" t="s">
        <v>2142</v>
      </c>
      <c r="AS362" s="149">
        <v>2050</v>
      </c>
      <c r="AU362" s="150"/>
      <c r="AV362" s="149" t="s">
        <v>158</v>
      </c>
      <c r="AW362" s="172" t="s">
        <v>158</v>
      </c>
      <c r="AX362" s="149" t="s">
        <v>158</v>
      </c>
      <c r="AY362" s="149" t="s">
        <v>154</v>
      </c>
      <c r="AZ362" s="149" t="s">
        <v>153</v>
      </c>
      <c r="BA362" s="149" t="s">
        <v>153</v>
      </c>
      <c r="BC362" s="150"/>
      <c r="BE362" s="173"/>
      <c r="BF362" s="150"/>
      <c r="BG362" s="283">
        <f t="shared" si="261"/>
        <v>0</v>
      </c>
      <c r="BH362" s="149">
        <f t="shared" si="262"/>
        <v>0</v>
      </c>
      <c r="BI362" s="149">
        <f t="shared" si="270"/>
        <v>0</v>
      </c>
      <c r="BJ362" s="280">
        <f t="shared" si="271"/>
        <v>0</v>
      </c>
      <c r="BK362" s="356">
        <f t="shared" si="263"/>
        <v>0</v>
      </c>
      <c r="BL362" s="149">
        <f t="shared" si="264"/>
        <v>1</v>
      </c>
      <c r="BM362" s="149">
        <f t="shared" si="272"/>
        <v>0</v>
      </c>
      <c r="BN362" s="278">
        <f t="shared" si="273"/>
        <v>1</v>
      </c>
      <c r="BO362" s="149">
        <f t="shared" si="265"/>
        <v>0</v>
      </c>
      <c r="BP362" s="149">
        <f t="shared" si="266"/>
        <v>0</v>
      </c>
      <c r="BQ362" s="149">
        <f t="shared" si="274"/>
        <v>1</v>
      </c>
      <c r="BR362" s="356">
        <f t="shared" si="267"/>
        <v>0</v>
      </c>
      <c r="BS362" s="149">
        <f t="shared" si="268"/>
        <v>0</v>
      </c>
      <c r="BT362" s="149">
        <f t="shared" si="275"/>
        <v>1</v>
      </c>
      <c r="BU362" s="356">
        <f t="shared" si="242"/>
        <v>0</v>
      </c>
      <c r="BV362" s="149">
        <f t="shared" si="243"/>
        <v>0</v>
      </c>
      <c r="BW362" s="113">
        <f t="shared" si="244"/>
        <v>0</v>
      </c>
      <c r="BX362" s="248">
        <f t="shared" si="245"/>
        <v>0</v>
      </c>
      <c r="BY362" s="175">
        <f t="shared" si="246"/>
        <v>0</v>
      </c>
      <c r="BZ362" s="356">
        <f t="shared" si="276"/>
        <v>0</v>
      </c>
      <c r="CA362" s="149">
        <f t="shared" si="277"/>
        <v>0</v>
      </c>
      <c r="CB362" s="149">
        <f t="shared" si="278"/>
        <v>1</v>
      </c>
      <c r="CC362" s="276">
        <f t="shared" si="279"/>
        <v>1</v>
      </c>
      <c r="CD362" s="248">
        <f t="shared" si="280"/>
        <v>1</v>
      </c>
      <c r="CE362" s="274">
        <f t="shared" si="269"/>
        <v>1</v>
      </c>
      <c r="CF362" s="356">
        <f t="shared" si="281"/>
        <v>0</v>
      </c>
      <c r="CG362" s="149">
        <f t="shared" si="282"/>
        <v>0</v>
      </c>
      <c r="CH362" s="150">
        <f t="shared" si="283"/>
        <v>0</v>
      </c>
      <c r="CI362" s="149">
        <f t="shared" si="247"/>
        <v>0</v>
      </c>
      <c r="CJ362" s="149">
        <f t="shared" si="248"/>
        <v>1</v>
      </c>
      <c r="CK362" s="149">
        <f t="shared" si="249"/>
        <v>1</v>
      </c>
      <c r="CL362" s="149">
        <f t="shared" si="250"/>
        <v>2</v>
      </c>
      <c r="CM362" s="149">
        <f t="shared" si="251"/>
        <v>1</v>
      </c>
      <c r="CN362" s="283">
        <f t="shared" si="284"/>
        <v>0</v>
      </c>
      <c r="CO362" s="149">
        <f t="shared" si="285"/>
        <v>1</v>
      </c>
      <c r="CP362" s="149">
        <f t="shared" si="286"/>
        <v>0</v>
      </c>
      <c r="CQ362" s="283">
        <f t="shared" si="252"/>
        <v>1</v>
      </c>
      <c r="CR362" s="149" t="str">
        <f t="shared" si="253"/>
        <v>2050 2050</v>
      </c>
      <c r="CS362" s="149">
        <f t="shared" si="254"/>
        <v>2050</v>
      </c>
      <c r="CT362" s="149">
        <v>0</v>
      </c>
      <c r="CU362" s="149">
        <v>0</v>
      </c>
      <c r="CV362" s="149">
        <v>0</v>
      </c>
      <c r="CW362" s="149">
        <v>0</v>
      </c>
      <c r="CX362" s="149">
        <v>0</v>
      </c>
      <c r="CY362" s="149">
        <v>0</v>
      </c>
      <c r="CZ362" s="149">
        <v>1</v>
      </c>
      <c r="DA362" s="149">
        <v>1</v>
      </c>
      <c r="DB362" s="149">
        <v>0</v>
      </c>
      <c r="DC362" s="149">
        <v>1</v>
      </c>
      <c r="DD362" s="149">
        <v>0</v>
      </c>
      <c r="DE362" s="149">
        <v>1</v>
      </c>
      <c r="DF362" s="149">
        <v>0</v>
      </c>
      <c r="DG362" s="149">
        <v>0</v>
      </c>
      <c r="DH362" s="149">
        <v>0</v>
      </c>
      <c r="DI362" s="149">
        <v>0</v>
      </c>
      <c r="DJ362" s="149">
        <v>1</v>
      </c>
      <c r="DK362" s="149">
        <v>0</v>
      </c>
      <c r="DL362" s="149">
        <v>1</v>
      </c>
      <c r="DM362" s="149">
        <v>1</v>
      </c>
      <c r="DN362" s="149">
        <v>0</v>
      </c>
      <c r="DO362" s="149">
        <v>1</v>
      </c>
      <c r="DP362" s="149">
        <v>0</v>
      </c>
      <c r="DQ362" s="149" t="s">
        <v>150</v>
      </c>
      <c r="DR362" s="149" t="s">
        <v>157</v>
      </c>
      <c r="DS362" s="149" t="s">
        <v>7859</v>
      </c>
      <c r="DT362" s="149" t="s">
        <v>154</v>
      </c>
      <c r="DU362" s="149">
        <v>0</v>
      </c>
      <c r="DV362" s="149" t="s">
        <v>150</v>
      </c>
      <c r="DW362" s="149" t="str">
        <f t="shared" si="255"/>
        <v>Y</v>
      </c>
      <c r="DX362" s="149" t="str">
        <f t="shared" si="256"/>
        <v>Targets set</v>
      </c>
      <c r="DY362" s="149" t="str">
        <f t="shared" si="257"/>
        <v>Y</v>
      </c>
      <c r="DZ362" s="149" t="str">
        <f t="shared" si="258"/>
        <v>N</v>
      </c>
      <c r="EA362" s="149" t="str">
        <f t="shared" si="259"/>
        <v>No</v>
      </c>
      <c r="EC362" s="149">
        <f t="shared" si="260"/>
        <v>2050</v>
      </c>
    </row>
    <row r="363" spans="1:133" s="149" customFormat="1" ht="16.5" customHeight="1">
      <c r="A363" s="149">
        <v>360</v>
      </c>
      <c r="B363" s="149">
        <v>357</v>
      </c>
      <c r="C363" s="150" t="s">
        <v>2143</v>
      </c>
      <c r="D363" s="149" t="s">
        <v>778</v>
      </c>
      <c r="E363" s="149" t="s">
        <v>244</v>
      </c>
      <c r="F363" s="149" t="s">
        <v>756</v>
      </c>
      <c r="G363" s="149" t="s">
        <v>146</v>
      </c>
      <c r="H363" s="168" t="s">
        <v>2144</v>
      </c>
      <c r="I363" s="149" t="s">
        <v>2145</v>
      </c>
      <c r="J363" s="149">
        <v>-0.168</v>
      </c>
      <c r="K363" s="149" t="s">
        <v>2146</v>
      </c>
      <c r="L363" s="149">
        <v>170000</v>
      </c>
      <c r="M363" s="150">
        <v>25</v>
      </c>
      <c r="N363" s="149" t="s">
        <v>154</v>
      </c>
      <c r="O363" s="149" t="s">
        <v>153</v>
      </c>
      <c r="P363" s="150" t="s">
        <v>153</v>
      </c>
      <c r="Q363" s="149" t="s">
        <v>150</v>
      </c>
      <c r="R363" s="149" t="s">
        <v>150</v>
      </c>
      <c r="S363" s="149" t="s">
        <v>151</v>
      </c>
      <c r="T363" s="149" t="s">
        <v>152</v>
      </c>
      <c r="U363" s="151">
        <v>2030</v>
      </c>
      <c r="V363" s="149" t="s">
        <v>151</v>
      </c>
      <c r="W363" s="149" t="s">
        <v>152</v>
      </c>
      <c r="X363" s="152">
        <v>2050</v>
      </c>
      <c r="Y363" s="149" t="s">
        <v>150</v>
      </c>
      <c r="Z363" s="149" t="s">
        <v>151</v>
      </c>
      <c r="AA363" s="150">
        <v>2050</v>
      </c>
      <c r="AC363" s="149" t="s">
        <v>167</v>
      </c>
      <c r="AD363" s="149" t="s">
        <v>6</v>
      </c>
      <c r="AE363" s="149" t="s">
        <v>157</v>
      </c>
      <c r="AF363" s="149" t="s">
        <v>157</v>
      </c>
      <c r="AG363" s="149" t="s">
        <v>157</v>
      </c>
      <c r="AH363" s="150" t="s">
        <v>218</v>
      </c>
      <c r="AJ363" s="149" t="s">
        <v>154</v>
      </c>
      <c r="AK363" s="170" t="s">
        <v>153</v>
      </c>
      <c r="AN363" s="150"/>
      <c r="AO363" s="149" t="s">
        <v>219</v>
      </c>
      <c r="AP363" s="149" t="s">
        <v>150</v>
      </c>
      <c r="AQ363" s="149" t="s">
        <v>218</v>
      </c>
      <c r="AR363" s="149" t="s">
        <v>2147</v>
      </c>
      <c r="AS363" s="149">
        <v>2050</v>
      </c>
      <c r="AU363" s="150"/>
      <c r="AV363" s="149" t="s">
        <v>157</v>
      </c>
      <c r="AW363" s="172" t="s">
        <v>168</v>
      </c>
      <c r="AX363" s="149" t="s">
        <v>158</v>
      </c>
      <c r="AY363" s="149" t="s">
        <v>154</v>
      </c>
      <c r="AZ363" s="149" t="s">
        <v>153</v>
      </c>
      <c r="BA363" s="149" t="s">
        <v>153</v>
      </c>
      <c r="BC363" s="150"/>
      <c r="BE363" s="173"/>
      <c r="BF363" s="150"/>
      <c r="BG363" s="283">
        <f t="shared" si="261"/>
        <v>0</v>
      </c>
      <c r="BH363" s="149">
        <f t="shared" si="262"/>
        <v>0</v>
      </c>
      <c r="BI363" s="149">
        <f t="shared" si="270"/>
        <v>0</v>
      </c>
      <c r="BJ363" s="280">
        <f t="shared" si="271"/>
        <v>0</v>
      </c>
      <c r="BK363" s="356">
        <f t="shared" si="263"/>
        <v>0</v>
      </c>
      <c r="BL363" s="149">
        <f t="shared" si="264"/>
        <v>1</v>
      </c>
      <c r="BM363" s="149">
        <f t="shared" si="272"/>
        <v>0</v>
      </c>
      <c r="BN363" s="278">
        <f t="shared" si="273"/>
        <v>1</v>
      </c>
      <c r="BO363" s="149">
        <f t="shared" si="265"/>
        <v>0</v>
      </c>
      <c r="BP363" s="149">
        <f t="shared" si="266"/>
        <v>0</v>
      </c>
      <c r="BQ363" s="149">
        <f t="shared" si="274"/>
        <v>1</v>
      </c>
      <c r="BR363" s="356">
        <f t="shared" si="267"/>
        <v>0</v>
      </c>
      <c r="BS363" s="149">
        <f t="shared" si="268"/>
        <v>0</v>
      </c>
      <c r="BT363" s="149">
        <f t="shared" si="275"/>
        <v>1</v>
      </c>
      <c r="BU363" s="356">
        <f t="shared" si="242"/>
        <v>0</v>
      </c>
      <c r="BV363" s="149">
        <f t="shared" si="243"/>
        <v>0</v>
      </c>
      <c r="BW363" s="113">
        <f t="shared" si="244"/>
        <v>0</v>
      </c>
      <c r="BX363" s="248">
        <f t="shared" si="245"/>
        <v>0</v>
      </c>
      <c r="BY363" s="175">
        <f t="shared" si="246"/>
        <v>0</v>
      </c>
      <c r="BZ363" s="356">
        <f t="shared" si="276"/>
        <v>0</v>
      </c>
      <c r="CA363" s="149">
        <f t="shared" si="277"/>
        <v>0</v>
      </c>
      <c r="CB363" s="149">
        <f t="shared" si="278"/>
        <v>1</v>
      </c>
      <c r="CC363" s="276">
        <f t="shared" si="279"/>
        <v>1</v>
      </c>
      <c r="CD363" s="248">
        <f t="shared" si="280"/>
        <v>1</v>
      </c>
      <c r="CE363" s="274">
        <f t="shared" si="269"/>
        <v>1</v>
      </c>
      <c r="CF363" s="356">
        <f t="shared" si="281"/>
        <v>0</v>
      </c>
      <c r="CG363" s="149">
        <f t="shared" si="282"/>
        <v>0</v>
      </c>
      <c r="CH363" s="150">
        <f t="shared" si="283"/>
        <v>0</v>
      </c>
      <c r="CI363" s="149">
        <f t="shared" si="247"/>
        <v>0</v>
      </c>
      <c r="CJ363" s="149">
        <f t="shared" si="248"/>
        <v>1</v>
      </c>
      <c r="CK363" s="149">
        <f t="shared" si="249"/>
        <v>1</v>
      </c>
      <c r="CL363" s="149">
        <f t="shared" si="250"/>
        <v>2</v>
      </c>
      <c r="CM363" s="149">
        <f t="shared" si="251"/>
        <v>1</v>
      </c>
      <c r="CN363" s="283">
        <f t="shared" si="284"/>
        <v>1</v>
      </c>
      <c r="CO363" s="149">
        <f t="shared" si="285"/>
        <v>0</v>
      </c>
      <c r="CP363" s="149">
        <f t="shared" si="286"/>
        <v>0</v>
      </c>
      <c r="CQ363" s="283">
        <f t="shared" si="252"/>
        <v>1</v>
      </c>
      <c r="CR363" s="149" t="str">
        <f t="shared" si="253"/>
        <v>2050 2050</v>
      </c>
      <c r="CS363" s="149">
        <f t="shared" si="254"/>
        <v>2050</v>
      </c>
      <c r="CT363" s="149">
        <v>0</v>
      </c>
      <c r="CU363" s="149">
        <v>0</v>
      </c>
      <c r="CV363" s="149">
        <v>0</v>
      </c>
      <c r="CW363" s="149">
        <v>0</v>
      </c>
      <c r="CX363" s="149">
        <v>0</v>
      </c>
      <c r="CY363" s="149">
        <v>0</v>
      </c>
      <c r="CZ363" s="149">
        <v>1</v>
      </c>
      <c r="DA363" s="149">
        <v>1</v>
      </c>
      <c r="DB363" s="149">
        <v>0</v>
      </c>
      <c r="DC363" s="149">
        <v>1</v>
      </c>
      <c r="DD363" s="149">
        <v>0</v>
      </c>
      <c r="DE363" s="149">
        <v>1</v>
      </c>
      <c r="DF363" s="149">
        <v>0</v>
      </c>
      <c r="DG363" s="149">
        <v>0</v>
      </c>
      <c r="DH363" s="149">
        <v>0</v>
      </c>
      <c r="DI363" s="149">
        <v>0</v>
      </c>
      <c r="DJ363" s="149">
        <v>1</v>
      </c>
      <c r="DK363" s="149">
        <v>0</v>
      </c>
      <c r="DL363" s="149">
        <v>1</v>
      </c>
      <c r="DM363" s="149">
        <v>0</v>
      </c>
      <c r="DN363" s="149">
        <v>0</v>
      </c>
      <c r="DO363" s="149">
        <v>1</v>
      </c>
      <c r="DP363" s="149">
        <v>0</v>
      </c>
      <c r="DQ363" s="149" t="s">
        <v>150</v>
      </c>
      <c r="DR363" s="149" t="s">
        <v>157</v>
      </c>
      <c r="DS363" s="149" t="s">
        <v>7859</v>
      </c>
      <c r="DT363" s="149" t="s">
        <v>154</v>
      </c>
      <c r="DU363" s="149">
        <v>0</v>
      </c>
      <c r="DV363" s="149" t="s">
        <v>3005</v>
      </c>
      <c r="DW363" s="149" t="str">
        <f t="shared" si="255"/>
        <v>Y</v>
      </c>
      <c r="DX363" s="149" t="str">
        <f t="shared" si="256"/>
        <v>Targets set</v>
      </c>
      <c r="DY363" s="149" t="str">
        <f t="shared" si="257"/>
        <v>Y</v>
      </c>
      <c r="DZ363" s="149" t="str">
        <f t="shared" si="258"/>
        <v>N</v>
      </c>
      <c r="EA363" s="149" t="str">
        <f t="shared" si="259"/>
        <v>Yes</v>
      </c>
      <c r="EC363" s="149">
        <f t="shared" si="260"/>
        <v>2050</v>
      </c>
    </row>
    <row r="364" spans="1:133" s="149" customFormat="1" ht="16.5" customHeight="1">
      <c r="A364" s="149">
        <v>361</v>
      </c>
      <c r="B364" s="149">
        <v>373</v>
      </c>
      <c r="C364" s="150" t="s">
        <v>2148</v>
      </c>
      <c r="D364" s="149" t="s">
        <v>2149</v>
      </c>
      <c r="E364" s="149" t="s">
        <v>229</v>
      </c>
      <c r="F364" s="149" t="s">
        <v>145</v>
      </c>
      <c r="G364" s="149" t="s">
        <v>146</v>
      </c>
      <c r="H364" s="168" t="s">
        <v>2150</v>
      </c>
      <c r="I364" s="149" t="s">
        <v>2151</v>
      </c>
      <c r="J364" s="149">
        <v>0.16</v>
      </c>
      <c r="K364" s="149" t="s">
        <v>2152</v>
      </c>
      <c r="L364" s="149">
        <v>70263</v>
      </c>
      <c r="M364" s="150">
        <v>18</v>
      </c>
      <c r="N364" s="149" t="s">
        <v>154</v>
      </c>
      <c r="O364" s="149" t="s">
        <v>153</v>
      </c>
      <c r="P364" s="150" t="s">
        <v>153</v>
      </c>
      <c r="Q364" s="149" t="s">
        <v>154</v>
      </c>
      <c r="R364" s="149" t="s">
        <v>154</v>
      </c>
      <c r="S364" s="149" t="s">
        <v>153</v>
      </c>
      <c r="T364" s="149" t="s">
        <v>153</v>
      </c>
      <c r="U364" s="151" t="s">
        <v>153</v>
      </c>
      <c r="V364" s="149" t="s">
        <v>153</v>
      </c>
      <c r="W364" s="149" t="s">
        <v>153</v>
      </c>
      <c r="X364" s="152" t="s">
        <v>153</v>
      </c>
      <c r="Y364" s="149" t="s">
        <v>153</v>
      </c>
      <c r="Z364" s="149" t="s">
        <v>153</v>
      </c>
      <c r="AA364" s="150"/>
      <c r="AC364" s="149" t="s">
        <v>167</v>
      </c>
      <c r="AD364" s="149" t="s">
        <v>6</v>
      </c>
      <c r="AE364" s="149" t="s">
        <v>157</v>
      </c>
      <c r="AF364" s="149" t="s">
        <v>157</v>
      </c>
      <c r="AG364" s="149" t="s">
        <v>157</v>
      </c>
      <c r="AH364" s="150" t="s">
        <v>218</v>
      </c>
      <c r="AJ364" s="149" t="s">
        <v>154</v>
      </c>
      <c r="AK364" s="170" t="s">
        <v>153</v>
      </c>
      <c r="AN364" s="150"/>
      <c r="AO364" s="149" t="s">
        <v>219</v>
      </c>
      <c r="AP364" s="149" t="s">
        <v>150</v>
      </c>
      <c r="AQ364" s="149" t="s">
        <v>218</v>
      </c>
      <c r="AR364" s="149" t="s">
        <v>2153</v>
      </c>
      <c r="AS364" s="149">
        <v>2050</v>
      </c>
      <c r="AU364" s="150"/>
      <c r="AV364" s="149" t="s">
        <v>168</v>
      </c>
      <c r="AW364" s="172" t="s">
        <v>168</v>
      </c>
      <c r="AX364" s="149" t="s">
        <v>158</v>
      </c>
      <c r="AY364" s="149" t="s">
        <v>154</v>
      </c>
      <c r="AZ364" s="149" t="s">
        <v>153</v>
      </c>
      <c r="BA364" s="149" t="s">
        <v>153</v>
      </c>
      <c r="BC364" s="150"/>
      <c r="BE364" s="173"/>
      <c r="BF364" s="150"/>
      <c r="BG364" s="283">
        <f t="shared" si="261"/>
        <v>0</v>
      </c>
      <c r="BH364" s="149">
        <f t="shared" si="262"/>
        <v>0</v>
      </c>
      <c r="BI364" s="149">
        <f t="shared" si="270"/>
        <v>0</v>
      </c>
      <c r="BJ364" s="280">
        <f t="shared" si="271"/>
        <v>0</v>
      </c>
      <c r="BK364" s="356">
        <f t="shared" si="263"/>
        <v>0</v>
      </c>
      <c r="BL364" s="149">
        <f t="shared" si="264"/>
        <v>0</v>
      </c>
      <c r="BM364" s="149">
        <f t="shared" si="272"/>
        <v>0</v>
      </c>
      <c r="BN364" s="278">
        <f t="shared" si="273"/>
        <v>0</v>
      </c>
      <c r="BO364" s="149">
        <f t="shared" si="265"/>
        <v>0</v>
      </c>
      <c r="BP364" s="149">
        <f t="shared" si="266"/>
        <v>0</v>
      </c>
      <c r="BQ364" s="149">
        <f t="shared" si="274"/>
        <v>0</v>
      </c>
      <c r="BR364" s="356">
        <f t="shared" si="267"/>
        <v>0</v>
      </c>
      <c r="BS364" s="149">
        <f t="shared" si="268"/>
        <v>0</v>
      </c>
      <c r="BT364" s="149">
        <f t="shared" si="275"/>
        <v>1</v>
      </c>
      <c r="BU364" s="356">
        <f t="shared" si="242"/>
        <v>0</v>
      </c>
      <c r="BV364" s="149">
        <f t="shared" si="243"/>
        <v>0</v>
      </c>
      <c r="BW364" s="113">
        <f t="shared" si="244"/>
        <v>0</v>
      </c>
      <c r="BX364" s="248">
        <f t="shared" si="245"/>
        <v>0</v>
      </c>
      <c r="BY364" s="175">
        <f t="shared" si="246"/>
        <v>0</v>
      </c>
      <c r="BZ364" s="356">
        <f t="shared" si="276"/>
        <v>0</v>
      </c>
      <c r="CA364" s="149">
        <f t="shared" si="277"/>
        <v>0</v>
      </c>
      <c r="CB364" s="149">
        <f t="shared" si="278"/>
        <v>1</v>
      </c>
      <c r="CC364" s="276">
        <f t="shared" si="279"/>
        <v>1</v>
      </c>
      <c r="CD364" s="248">
        <f t="shared" si="280"/>
        <v>1</v>
      </c>
      <c r="CE364" s="274">
        <f t="shared" si="269"/>
        <v>1</v>
      </c>
      <c r="CF364" s="356">
        <f t="shared" si="281"/>
        <v>0</v>
      </c>
      <c r="CG364" s="149">
        <f t="shared" si="282"/>
        <v>0</v>
      </c>
      <c r="CH364" s="150">
        <f t="shared" si="283"/>
        <v>0</v>
      </c>
      <c r="CI364" s="149">
        <f t="shared" si="247"/>
        <v>0</v>
      </c>
      <c r="CJ364" s="149">
        <f t="shared" si="248"/>
        <v>0</v>
      </c>
      <c r="CK364" s="149">
        <f t="shared" si="249"/>
        <v>1</v>
      </c>
      <c r="CL364" s="149">
        <f t="shared" si="250"/>
        <v>1</v>
      </c>
      <c r="CM364" s="149">
        <f t="shared" si="251"/>
        <v>1</v>
      </c>
      <c r="CN364" s="283">
        <f t="shared" si="284"/>
        <v>0</v>
      </c>
      <c r="CO364" s="149">
        <f t="shared" si="285"/>
        <v>0</v>
      </c>
      <c r="CP364" s="149">
        <f t="shared" si="286"/>
        <v>1</v>
      </c>
      <c r="CQ364" s="283" t="str">
        <f t="shared" si="252"/>
        <v/>
      </c>
      <c r="CR364" s="149" t="str">
        <f t="shared" si="253"/>
        <v xml:space="preserve"> 2050</v>
      </c>
      <c r="CS364" s="149">
        <f t="shared" si="254"/>
        <v>2050</v>
      </c>
      <c r="CT364" s="149">
        <v>0</v>
      </c>
      <c r="CU364" s="149">
        <v>0</v>
      </c>
      <c r="CV364" s="149">
        <v>0</v>
      </c>
      <c r="CW364" s="149">
        <v>0</v>
      </c>
      <c r="CX364" s="149">
        <v>0</v>
      </c>
      <c r="CY364" s="149">
        <v>0</v>
      </c>
      <c r="CZ364" s="149">
        <v>1</v>
      </c>
      <c r="DA364" s="149">
        <v>1</v>
      </c>
      <c r="DB364" s="149">
        <v>0</v>
      </c>
      <c r="DC364" s="149">
        <v>0</v>
      </c>
      <c r="DD364" s="149">
        <v>0</v>
      </c>
      <c r="DE364" s="149">
        <v>0</v>
      </c>
      <c r="DF364" s="149">
        <v>0</v>
      </c>
      <c r="DG364" s="149">
        <v>0</v>
      </c>
      <c r="DH364" s="149">
        <v>0</v>
      </c>
      <c r="DI364" s="149">
        <v>0</v>
      </c>
      <c r="DJ364" s="149">
        <v>1</v>
      </c>
      <c r="DK364" s="149">
        <v>0</v>
      </c>
      <c r="DL364" s="149">
        <v>1</v>
      </c>
      <c r="DM364" s="149">
        <v>1</v>
      </c>
      <c r="DN364" s="149">
        <v>0</v>
      </c>
      <c r="DO364" s="149">
        <v>1</v>
      </c>
      <c r="DP364" s="149">
        <v>0</v>
      </c>
      <c r="DQ364" s="149" t="s">
        <v>154</v>
      </c>
      <c r="DR364" s="149">
        <v>0</v>
      </c>
      <c r="DS364" s="149" t="s">
        <v>160</v>
      </c>
      <c r="DT364" s="149" t="s">
        <v>154</v>
      </c>
      <c r="DU364" s="149" t="s">
        <v>154</v>
      </c>
      <c r="DV364" s="149" t="s">
        <v>150</v>
      </c>
      <c r="DW364" s="149" t="str">
        <f t="shared" si="255"/>
        <v>N</v>
      </c>
      <c r="DX364" s="149" t="str">
        <f t="shared" si="256"/>
        <v/>
      </c>
      <c r="DY364" s="149" t="str">
        <f t="shared" si="257"/>
        <v>Y</v>
      </c>
      <c r="DZ364" s="149" t="str">
        <f t="shared" si="258"/>
        <v>N</v>
      </c>
      <c r="EA364" s="149" t="str">
        <f t="shared" si="259"/>
        <v>Not Specified</v>
      </c>
      <c r="EC364" s="149">
        <f t="shared" si="260"/>
        <v>2050</v>
      </c>
    </row>
    <row r="365" spans="1:133" s="149" customFormat="1" ht="16.5" customHeight="1">
      <c r="A365" s="149">
        <v>362</v>
      </c>
      <c r="B365" s="149">
        <v>334</v>
      </c>
      <c r="C365" s="150" t="s">
        <v>2154</v>
      </c>
      <c r="D365" s="149" t="s">
        <v>333</v>
      </c>
      <c r="E365" s="149" t="s">
        <v>229</v>
      </c>
      <c r="F365" s="149" t="s">
        <v>863</v>
      </c>
      <c r="G365" s="149" t="s">
        <v>9</v>
      </c>
      <c r="H365" s="168" t="s">
        <v>2155</v>
      </c>
      <c r="I365" s="149" t="s">
        <v>2156</v>
      </c>
      <c r="J365" s="149">
        <v>0.068</v>
      </c>
      <c r="K365" s="149" t="s">
        <v>2157</v>
      </c>
      <c r="L365" s="149">
        <v>83307</v>
      </c>
      <c r="M365" s="150">
        <v>5</v>
      </c>
      <c r="N365" s="149" t="s">
        <v>154</v>
      </c>
      <c r="O365" s="149" t="s">
        <v>153</v>
      </c>
      <c r="P365" s="150" t="s">
        <v>153</v>
      </c>
      <c r="Q365" s="149" t="s">
        <v>154</v>
      </c>
      <c r="R365" s="149" t="s">
        <v>154</v>
      </c>
      <c r="S365" s="149" t="s">
        <v>153</v>
      </c>
      <c r="T365" s="149" t="s">
        <v>153</v>
      </c>
      <c r="U365" s="151" t="s">
        <v>153</v>
      </c>
      <c r="V365" s="149" t="s">
        <v>153</v>
      </c>
      <c r="W365" s="149" t="s">
        <v>153</v>
      </c>
      <c r="X365" s="152" t="s">
        <v>153</v>
      </c>
      <c r="Y365" s="149" t="s">
        <v>153</v>
      </c>
      <c r="Z365" s="149" t="s">
        <v>153</v>
      </c>
      <c r="AA365" s="150"/>
      <c r="AC365" s="149" t="s">
        <v>153</v>
      </c>
      <c r="AD365" s="149" t="s">
        <v>153</v>
      </c>
      <c r="AE365" s="149" t="s">
        <v>153</v>
      </c>
      <c r="AF365" s="149" t="s">
        <v>153</v>
      </c>
      <c r="AG365" s="149" t="s">
        <v>153</v>
      </c>
      <c r="AH365" s="150" t="s">
        <v>153</v>
      </c>
      <c r="AI365" s="149" t="s">
        <v>180</v>
      </c>
      <c r="AJ365" s="149" t="s">
        <v>154</v>
      </c>
      <c r="AK365" s="170" t="s">
        <v>153</v>
      </c>
      <c r="AL365" s="149">
        <v>2050</v>
      </c>
      <c r="AM365" s="171" t="s">
        <v>2158</v>
      </c>
      <c r="AN365" s="150"/>
      <c r="AO365" s="149" t="s">
        <v>160</v>
      </c>
      <c r="AP365" s="149" t="s">
        <v>150</v>
      </c>
      <c r="AQ365" s="149" t="s">
        <v>153</v>
      </c>
      <c r="AR365" s="149" t="s">
        <v>153</v>
      </c>
      <c r="AS365" s="149">
        <v>2050</v>
      </c>
      <c r="AT365" s="171" t="s">
        <v>2158</v>
      </c>
      <c r="AU365" s="150"/>
      <c r="AV365" s="149" t="s">
        <v>157</v>
      </c>
      <c r="AW365" s="172" t="s">
        <v>153</v>
      </c>
      <c r="AX365" s="149" t="s">
        <v>153</v>
      </c>
      <c r="AY365" s="149" t="s">
        <v>154</v>
      </c>
      <c r="AZ365" s="149" t="s">
        <v>153</v>
      </c>
      <c r="BA365" s="149" t="s">
        <v>153</v>
      </c>
      <c r="BC365" s="150"/>
      <c r="BE365" s="173"/>
      <c r="BF365" s="150"/>
      <c r="BG365" s="283">
        <f t="shared" si="261"/>
        <v>0</v>
      </c>
      <c r="BH365" s="149">
        <f t="shared" si="262"/>
        <v>0</v>
      </c>
      <c r="BI365" s="149">
        <f t="shared" si="270"/>
        <v>0</v>
      </c>
      <c r="BJ365" s="280">
        <f t="shared" si="271"/>
        <v>0</v>
      </c>
      <c r="BK365" s="356">
        <f t="shared" si="263"/>
        <v>0</v>
      </c>
      <c r="BL365" s="149">
        <f t="shared" si="264"/>
        <v>0</v>
      </c>
      <c r="BM365" s="149">
        <f t="shared" si="272"/>
        <v>0</v>
      </c>
      <c r="BN365" s="278">
        <f t="shared" si="273"/>
        <v>0</v>
      </c>
      <c r="BO365" s="149">
        <f t="shared" si="265"/>
        <v>0</v>
      </c>
      <c r="BP365" s="149">
        <f t="shared" si="266"/>
        <v>0</v>
      </c>
      <c r="BQ365" s="149">
        <f t="shared" si="274"/>
        <v>0</v>
      </c>
      <c r="BR365" s="356">
        <f t="shared" si="267"/>
        <v>0</v>
      </c>
      <c r="BS365" s="149">
        <f t="shared" si="268"/>
        <v>0</v>
      </c>
      <c r="BT365" s="149">
        <f t="shared" si="275"/>
        <v>1</v>
      </c>
      <c r="BU365" s="356">
        <f t="shared" si="242"/>
        <v>0</v>
      </c>
      <c r="BV365" s="149">
        <f t="shared" si="243"/>
        <v>0</v>
      </c>
      <c r="BW365" s="113">
        <f t="shared" si="244"/>
        <v>0</v>
      </c>
      <c r="BX365" s="248">
        <f t="shared" si="245"/>
        <v>1</v>
      </c>
      <c r="BY365" s="175">
        <f t="shared" si="246"/>
        <v>0</v>
      </c>
      <c r="BZ365" s="356">
        <f t="shared" si="276"/>
        <v>0</v>
      </c>
      <c r="CA365" s="149">
        <f t="shared" si="277"/>
        <v>0</v>
      </c>
      <c r="CB365" s="149">
        <f t="shared" si="278"/>
        <v>1</v>
      </c>
      <c r="CC365" s="276">
        <f t="shared" si="279"/>
        <v>1</v>
      </c>
      <c r="CD365" s="248">
        <f t="shared" si="280"/>
        <v>1</v>
      </c>
      <c r="CE365" s="274">
        <f t="shared" si="269"/>
        <v>1</v>
      </c>
      <c r="CF365" s="356">
        <f t="shared" si="281"/>
        <v>0</v>
      </c>
      <c r="CG365" s="149">
        <f t="shared" si="282"/>
        <v>0</v>
      </c>
      <c r="CH365" s="150">
        <f t="shared" si="283"/>
        <v>0</v>
      </c>
      <c r="CI365" s="149">
        <f t="shared" si="247"/>
        <v>0</v>
      </c>
      <c r="CJ365" s="149">
        <f t="shared" si="248"/>
        <v>0</v>
      </c>
      <c r="CK365" s="149">
        <f t="shared" si="249"/>
        <v>1</v>
      </c>
      <c r="CL365" s="149">
        <f t="shared" si="250"/>
        <v>1</v>
      </c>
      <c r="CM365" s="149">
        <f t="shared" si="251"/>
        <v>1</v>
      </c>
      <c r="CN365" s="283">
        <f t="shared" si="284"/>
        <v>1</v>
      </c>
      <c r="CO365" s="149">
        <f t="shared" si="285"/>
        <v>0</v>
      </c>
      <c r="CP365" s="149">
        <f t="shared" si="286"/>
        <v>0</v>
      </c>
      <c r="CQ365" s="283" t="str">
        <f t="shared" si="252"/>
        <v/>
      </c>
      <c r="CR365" s="149" t="str">
        <f t="shared" si="253"/>
        <v xml:space="preserve"> 2050</v>
      </c>
      <c r="CS365" s="149">
        <f t="shared" si="254"/>
        <v>2050</v>
      </c>
      <c r="CT365" s="149">
        <v>0</v>
      </c>
      <c r="CU365" s="149">
        <v>0</v>
      </c>
      <c r="CV365" s="149">
        <v>0</v>
      </c>
      <c r="CW365" s="149">
        <v>0</v>
      </c>
      <c r="CX365" s="149">
        <v>0</v>
      </c>
      <c r="CY365" s="149">
        <v>0</v>
      </c>
      <c r="CZ365" s="149">
        <v>0</v>
      </c>
      <c r="DA365" s="149">
        <v>0</v>
      </c>
      <c r="DB365" s="149">
        <v>0</v>
      </c>
      <c r="DC365" s="149">
        <v>0</v>
      </c>
      <c r="DD365" s="149">
        <v>0</v>
      </c>
      <c r="DE365" s="149">
        <v>0</v>
      </c>
      <c r="DF365" s="149">
        <v>0</v>
      </c>
      <c r="DG365" s="149">
        <v>0</v>
      </c>
      <c r="DH365" s="149">
        <v>0</v>
      </c>
      <c r="DI365" s="149">
        <v>0</v>
      </c>
      <c r="DJ365" s="149">
        <v>0</v>
      </c>
      <c r="DK365" s="149">
        <v>0</v>
      </c>
      <c r="DL365" s="149">
        <v>0</v>
      </c>
      <c r="DM365" s="149">
        <v>0</v>
      </c>
      <c r="DN365" s="149">
        <v>0</v>
      </c>
      <c r="DO365" s="149">
        <v>0</v>
      </c>
      <c r="DP365" s="149">
        <v>0</v>
      </c>
      <c r="DQ365" s="149" t="e">
        <v>#N/A</v>
      </c>
      <c r="DR365" s="149" t="e">
        <v>#N/A</v>
      </c>
      <c r="DS365" s="149" t="e">
        <v>#N/A</v>
      </c>
      <c r="DT365" s="149" t="e">
        <v>#N/A</v>
      </c>
      <c r="DU365" s="149" t="e">
        <v>#N/A</v>
      </c>
      <c r="DV365" s="149" t="e">
        <v>#N/A</v>
      </c>
      <c r="DW365" s="149" t="str">
        <f t="shared" si="255"/>
        <v>N</v>
      </c>
      <c r="DX365" s="149" t="str">
        <f t="shared" si="256"/>
        <v/>
      </c>
      <c r="DY365" s="149" t="str">
        <f t="shared" si="257"/>
        <v>Y</v>
      </c>
      <c r="DZ365" s="149" t="str">
        <f t="shared" si="258"/>
        <v>N</v>
      </c>
      <c r="EA365" s="149" t="str">
        <f t="shared" si="259"/>
        <v>Yes</v>
      </c>
      <c r="EC365" s="149">
        <f t="shared" si="260"/>
        <v>2050</v>
      </c>
    </row>
    <row r="366" spans="1:133" s="149" customFormat="1" ht="16.5" customHeight="1">
      <c r="A366" s="149">
        <v>363</v>
      </c>
      <c r="B366" s="149">
        <v>393</v>
      </c>
      <c r="C366" s="150" t="s">
        <v>2159</v>
      </c>
      <c r="D366" s="149" t="s">
        <v>980</v>
      </c>
      <c r="E366" s="149" t="s">
        <v>229</v>
      </c>
      <c r="F366" s="149" t="s">
        <v>756</v>
      </c>
      <c r="G366" s="149" t="s">
        <v>146</v>
      </c>
      <c r="H366" s="168" t="s">
        <v>2160</v>
      </c>
      <c r="I366" s="149" t="s">
        <v>2161</v>
      </c>
      <c r="J366" s="149">
        <v>-0.116</v>
      </c>
      <c r="K366" s="149" t="s">
        <v>2162</v>
      </c>
      <c r="L366" s="149">
        <v>57050</v>
      </c>
      <c r="M366" s="150">
        <v>2</v>
      </c>
      <c r="N366" s="149" t="s">
        <v>154</v>
      </c>
      <c r="O366" s="149" t="s">
        <v>153</v>
      </c>
      <c r="P366" s="150" t="s">
        <v>153</v>
      </c>
      <c r="Q366" s="149" t="s">
        <v>154</v>
      </c>
      <c r="R366" s="149" t="s">
        <v>154</v>
      </c>
      <c r="S366" s="149" t="s">
        <v>153</v>
      </c>
      <c r="T366" s="149" t="s">
        <v>153</v>
      </c>
      <c r="U366" s="151" t="s">
        <v>153</v>
      </c>
      <c r="V366" s="149" t="s">
        <v>153</v>
      </c>
      <c r="W366" s="149" t="s">
        <v>153</v>
      </c>
      <c r="X366" s="152" t="s">
        <v>153</v>
      </c>
      <c r="Y366" s="149" t="s">
        <v>153</v>
      </c>
      <c r="Z366" s="149" t="s">
        <v>153</v>
      </c>
      <c r="AA366" s="150"/>
      <c r="AC366" s="149" t="s">
        <v>233</v>
      </c>
      <c r="AD366" s="149" t="s">
        <v>234</v>
      </c>
      <c r="AE366" s="149" t="s">
        <v>168</v>
      </c>
      <c r="AF366" s="149" t="s">
        <v>168</v>
      </c>
      <c r="AG366" s="149" t="s">
        <v>168</v>
      </c>
      <c r="AH366" s="150" t="s">
        <v>153</v>
      </c>
      <c r="AJ366" s="149" t="s">
        <v>154</v>
      </c>
      <c r="AK366" s="170" t="s">
        <v>153</v>
      </c>
      <c r="AM366" s="171" t="s">
        <v>2163</v>
      </c>
      <c r="AN366" s="150" t="s">
        <v>431</v>
      </c>
      <c r="AP366" s="149" t="s">
        <v>154</v>
      </c>
      <c r="AQ366" s="149" t="s">
        <v>153</v>
      </c>
      <c r="AR366" s="149" t="s">
        <v>153</v>
      </c>
      <c r="AU366" s="150"/>
      <c r="AV366" s="149" t="s">
        <v>168</v>
      </c>
      <c r="AW366" s="172" t="s">
        <v>168</v>
      </c>
      <c r="AX366" s="149" t="s">
        <v>158</v>
      </c>
      <c r="AY366" s="149" t="s">
        <v>154</v>
      </c>
      <c r="AZ366" s="149" t="s">
        <v>153</v>
      </c>
      <c r="BA366" s="149" t="s">
        <v>153</v>
      </c>
      <c r="BC366" s="150"/>
      <c r="BE366" s="173"/>
      <c r="BF366" s="150"/>
      <c r="BG366" s="283">
        <f t="shared" si="261"/>
        <v>0</v>
      </c>
      <c r="BH366" s="149">
        <f t="shared" si="262"/>
        <v>0</v>
      </c>
      <c r="BI366" s="149">
        <f t="shared" si="270"/>
        <v>0</v>
      </c>
      <c r="BJ366" s="280">
        <f t="shared" si="271"/>
        <v>0</v>
      </c>
      <c r="BK366" s="356">
        <f t="shared" si="263"/>
        <v>0</v>
      </c>
      <c r="BL366" s="149">
        <f t="shared" si="264"/>
        <v>0</v>
      </c>
      <c r="BM366" s="149">
        <f t="shared" si="272"/>
        <v>0</v>
      </c>
      <c r="BN366" s="278">
        <f t="shared" si="273"/>
        <v>0</v>
      </c>
      <c r="BO366" s="149">
        <f t="shared" si="265"/>
        <v>0</v>
      </c>
      <c r="BP366" s="149">
        <f t="shared" si="266"/>
        <v>0</v>
      </c>
      <c r="BQ366" s="149">
        <f t="shared" si="274"/>
        <v>0</v>
      </c>
      <c r="BR366" s="356">
        <f t="shared" si="267"/>
        <v>0</v>
      </c>
      <c r="BS366" s="149">
        <f t="shared" si="268"/>
        <v>0</v>
      </c>
      <c r="BT366" s="149">
        <f t="shared" si="275"/>
        <v>0</v>
      </c>
      <c r="BU366" s="356">
        <f t="shared" si="242"/>
        <v>0</v>
      </c>
      <c r="BV366" s="149">
        <f t="shared" si="243"/>
        <v>0</v>
      </c>
      <c r="BW366" s="113">
        <f t="shared" si="244"/>
        <v>0</v>
      </c>
      <c r="BX366" s="248">
        <f t="shared" si="245"/>
        <v>0</v>
      </c>
      <c r="BY366" s="175">
        <f t="shared" si="246"/>
        <v>0</v>
      </c>
      <c r="BZ366" s="356">
        <f t="shared" si="276"/>
        <v>0</v>
      </c>
      <c r="CA366" s="149">
        <f t="shared" si="277"/>
        <v>0</v>
      </c>
      <c r="CB366" s="149">
        <f t="shared" si="278"/>
        <v>0</v>
      </c>
      <c r="CC366" s="276">
        <f t="shared" si="279"/>
        <v>0</v>
      </c>
      <c r="CD366" s="248">
        <f t="shared" si="280"/>
        <v>0</v>
      </c>
      <c r="CE366" s="274">
        <f t="shared" si="269"/>
        <v>0</v>
      </c>
      <c r="CF366" s="356">
        <f t="shared" si="281"/>
        <v>0</v>
      </c>
      <c r="CG366" s="149">
        <f t="shared" si="282"/>
        <v>0</v>
      </c>
      <c r="CH366" s="150">
        <f t="shared" si="283"/>
        <v>0</v>
      </c>
      <c r="CI366" s="149">
        <f t="shared" si="247"/>
        <v>0</v>
      </c>
      <c r="CJ366" s="149">
        <f t="shared" si="248"/>
        <v>0</v>
      </c>
      <c r="CK366" s="149">
        <f t="shared" si="249"/>
        <v>0</v>
      </c>
      <c r="CL366" s="149">
        <f t="shared" si="250"/>
        <v>0</v>
      </c>
      <c r="CM366" s="149">
        <f t="shared" si="251"/>
        <v>0</v>
      </c>
      <c r="CN366" s="283">
        <f t="shared" si="284"/>
        <v>0</v>
      </c>
      <c r="CO366" s="149">
        <f t="shared" si="285"/>
        <v>0</v>
      </c>
      <c r="CP366" s="149">
        <f t="shared" si="286"/>
        <v>1</v>
      </c>
      <c r="CQ366" s="283" t="str">
        <f t="shared" si="252"/>
        <v/>
      </c>
      <c r="CR366" s="149" t="str">
        <f t="shared" si="253"/>
        <v xml:space="preserve"> </v>
      </c>
      <c r="CS366" s="149">
        <f t="shared" si="254"/>
        <v>0</v>
      </c>
      <c r="CT366" s="149">
        <v>0</v>
      </c>
      <c r="CU366" s="149">
        <v>0</v>
      </c>
      <c r="CV366" s="149">
        <v>0</v>
      </c>
      <c r="CW366" s="149">
        <v>0</v>
      </c>
      <c r="CX366" s="149">
        <v>0</v>
      </c>
      <c r="CY366" s="149">
        <v>0</v>
      </c>
      <c r="CZ366" s="149">
        <v>0</v>
      </c>
      <c r="DA366" s="149">
        <v>0</v>
      </c>
      <c r="DB366" s="149">
        <v>0</v>
      </c>
      <c r="DC366" s="149">
        <v>0</v>
      </c>
      <c r="DD366" s="149">
        <v>0</v>
      </c>
      <c r="DE366" s="149">
        <v>0</v>
      </c>
      <c r="DF366" s="149">
        <v>0</v>
      </c>
      <c r="DG366" s="149">
        <v>0</v>
      </c>
      <c r="DH366" s="149">
        <v>0</v>
      </c>
      <c r="DI366" s="149">
        <v>0</v>
      </c>
      <c r="DJ366" s="149">
        <v>0</v>
      </c>
      <c r="DK366" s="149">
        <v>0</v>
      </c>
      <c r="DL366" s="149">
        <v>0</v>
      </c>
      <c r="DM366" s="149">
        <v>0</v>
      </c>
      <c r="DN366" s="149">
        <v>0</v>
      </c>
      <c r="DO366" s="149">
        <v>0</v>
      </c>
      <c r="DP366" s="149">
        <v>0</v>
      </c>
      <c r="DQ366" s="149" t="s">
        <v>154</v>
      </c>
      <c r="DR366" s="149">
        <v>0</v>
      </c>
      <c r="DS366" s="149" t="s">
        <v>154</v>
      </c>
      <c r="DT366" s="149" t="s">
        <v>154</v>
      </c>
      <c r="DU366" s="149">
        <v>0</v>
      </c>
      <c r="DV366" s="149">
        <v>0</v>
      </c>
      <c r="DW366" s="149" t="str">
        <f t="shared" si="255"/>
        <v>N</v>
      </c>
      <c r="DX366" s="149" t="str">
        <f t="shared" si="256"/>
        <v/>
      </c>
      <c r="DY366" s="149" t="str">
        <f t="shared" si="257"/>
        <v>N</v>
      </c>
      <c r="DZ366" s="149" t="str">
        <f t="shared" si="258"/>
        <v>N</v>
      </c>
      <c r="EA366" s="149" t="str">
        <f t="shared" si="259"/>
        <v>Not Specified</v>
      </c>
      <c r="EC366" s="149">
        <f t="shared" si="260"/>
        <v>0</v>
      </c>
    </row>
    <row r="367" spans="1:133" s="149" customFormat="1" ht="16.5" customHeight="1">
      <c r="A367" s="149">
        <v>364</v>
      </c>
      <c r="B367" s="149">
        <v>369</v>
      </c>
      <c r="C367" s="150" t="s">
        <v>2164</v>
      </c>
      <c r="D367" s="149" t="s">
        <v>818</v>
      </c>
      <c r="E367" s="149" t="s">
        <v>144</v>
      </c>
      <c r="F367" s="149" t="s">
        <v>284</v>
      </c>
      <c r="G367" s="149" t="s">
        <v>246</v>
      </c>
      <c r="H367" s="168" t="s">
        <v>2165</v>
      </c>
      <c r="I367" s="149" t="s">
        <v>2166</v>
      </c>
      <c r="J367" s="149">
        <v>0.793</v>
      </c>
      <c r="K367" s="149" t="s">
        <v>2167</v>
      </c>
      <c r="L367" s="149">
        <v>95000</v>
      </c>
      <c r="M367" s="150">
        <v>31</v>
      </c>
      <c r="N367" s="149" t="s">
        <v>154</v>
      </c>
      <c r="O367" s="149" t="s">
        <v>153</v>
      </c>
      <c r="P367" s="150" t="s">
        <v>153</v>
      </c>
      <c r="Q367" s="149" t="s">
        <v>150</v>
      </c>
      <c r="R367" s="149" t="s">
        <v>150</v>
      </c>
      <c r="S367" s="149" t="s">
        <v>151</v>
      </c>
      <c r="T367" s="149" t="s">
        <v>152</v>
      </c>
      <c r="U367" s="151">
        <v>2030</v>
      </c>
      <c r="V367" s="149" t="s">
        <v>151</v>
      </c>
      <c r="W367" s="149" t="s">
        <v>152</v>
      </c>
      <c r="X367" s="152">
        <v>2050</v>
      </c>
      <c r="Y367" s="149" t="s">
        <v>150</v>
      </c>
      <c r="Z367" s="149" t="s">
        <v>151</v>
      </c>
      <c r="AA367" s="150">
        <v>2050</v>
      </c>
      <c r="AC367" s="149" t="s">
        <v>167</v>
      </c>
      <c r="AD367" s="149" t="s">
        <v>6</v>
      </c>
      <c r="AE367" s="149" t="s">
        <v>157</v>
      </c>
      <c r="AF367" s="149" t="s">
        <v>157</v>
      </c>
      <c r="AG367" s="149" t="s">
        <v>157</v>
      </c>
      <c r="AH367" s="150" t="s">
        <v>218</v>
      </c>
      <c r="AJ367" s="149" t="s">
        <v>154</v>
      </c>
      <c r="AK367" s="170" t="s">
        <v>153</v>
      </c>
      <c r="AN367" s="150"/>
      <c r="AO367" s="149" t="s">
        <v>219</v>
      </c>
      <c r="AP367" s="149" t="s">
        <v>150</v>
      </c>
      <c r="AQ367" s="149" t="s">
        <v>218</v>
      </c>
      <c r="AR367" s="149" t="s">
        <v>2168</v>
      </c>
      <c r="AS367" s="149">
        <v>2050</v>
      </c>
      <c r="AU367" s="150"/>
      <c r="AV367" s="149" t="s">
        <v>168</v>
      </c>
      <c r="AW367" s="172" t="s">
        <v>171</v>
      </c>
      <c r="AX367" s="149" t="s">
        <v>158</v>
      </c>
      <c r="AY367" s="149" t="s">
        <v>154</v>
      </c>
      <c r="AZ367" s="149" t="s">
        <v>153</v>
      </c>
      <c r="BA367" s="149" t="s">
        <v>153</v>
      </c>
      <c r="BC367" s="150"/>
      <c r="BE367" s="173"/>
      <c r="BF367" s="150"/>
      <c r="BG367" s="283">
        <f t="shared" si="261"/>
        <v>0</v>
      </c>
      <c r="BH367" s="149">
        <f t="shared" si="262"/>
        <v>0</v>
      </c>
      <c r="BI367" s="149">
        <f t="shared" si="270"/>
        <v>0</v>
      </c>
      <c r="BJ367" s="280">
        <f t="shared" si="271"/>
        <v>0</v>
      </c>
      <c r="BK367" s="356">
        <f t="shared" si="263"/>
        <v>0</v>
      </c>
      <c r="BL367" s="149">
        <f t="shared" si="264"/>
        <v>1</v>
      </c>
      <c r="BM367" s="149">
        <f t="shared" si="272"/>
        <v>0</v>
      </c>
      <c r="BN367" s="278">
        <f t="shared" si="273"/>
        <v>1</v>
      </c>
      <c r="BO367" s="149">
        <f t="shared" si="265"/>
        <v>0</v>
      </c>
      <c r="BP367" s="149">
        <f t="shared" si="266"/>
        <v>0</v>
      </c>
      <c r="BQ367" s="149">
        <f t="shared" si="274"/>
        <v>1</v>
      </c>
      <c r="BR367" s="356">
        <f t="shared" si="267"/>
        <v>0</v>
      </c>
      <c r="BS367" s="149">
        <f t="shared" si="268"/>
        <v>0</v>
      </c>
      <c r="BT367" s="149">
        <f t="shared" si="275"/>
        <v>1</v>
      </c>
      <c r="BU367" s="356">
        <f t="shared" si="242"/>
        <v>0</v>
      </c>
      <c r="BV367" s="149">
        <f t="shared" si="243"/>
        <v>0</v>
      </c>
      <c r="BW367" s="113">
        <f t="shared" si="244"/>
        <v>0</v>
      </c>
      <c r="BX367" s="248">
        <f t="shared" si="245"/>
        <v>0</v>
      </c>
      <c r="BY367" s="175">
        <f t="shared" si="246"/>
        <v>0</v>
      </c>
      <c r="BZ367" s="356">
        <f t="shared" si="276"/>
        <v>0</v>
      </c>
      <c r="CA367" s="149">
        <f t="shared" si="277"/>
        <v>0</v>
      </c>
      <c r="CB367" s="149">
        <f t="shared" si="278"/>
        <v>1</v>
      </c>
      <c r="CC367" s="276">
        <f t="shared" si="279"/>
        <v>1</v>
      </c>
      <c r="CD367" s="248">
        <f t="shared" si="280"/>
        <v>1</v>
      </c>
      <c r="CE367" s="274">
        <f t="shared" si="269"/>
        <v>1</v>
      </c>
      <c r="CF367" s="356">
        <f t="shared" si="281"/>
        <v>0</v>
      </c>
      <c r="CG367" s="149">
        <f t="shared" si="282"/>
        <v>0</v>
      </c>
      <c r="CH367" s="150">
        <f t="shared" si="283"/>
        <v>0</v>
      </c>
      <c r="CI367" s="149">
        <f t="shared" si="247"/>
        <v>0</v>
      </c>
      <c r="CJ367" s="149">
        <f t="shared" si="248"/>
        <v>1</v>
      </c>
      <c r="CK367" s="149">
        <f t="shared" si="249"/>
        <v>1</v>
      </c>
      <c r="CL367" s="149">
        <f t="shared" si="250"/>
        <v>2</v>
      </c>
      <c r="CM367" s="149">
        <f t="shared" si="251"/>
        <v>1</v>
      </c>
      <c r="CN367" s="283">
        <f t="shared" si="284"/>
        <v>0</v>
      </c>
      <c r="CO367" s="149">
        <f t="shared" si="285"/>
        <v>0</v>
      </c>
      <c r="CP367" s="149">
        <f t="shared" si="286"/>
        <v>1</v>
      </c>
      <c r="CQ367" s="283">
        <f t="shared" si="252"/>
        <v>1</v>
      </c>
      <c r="CR367" s="149" t="str">
        <f t="shared" si="253"/>
        <v>2050 2050</v>
      </c>
      <c r="CS367" s="149">
        <f t="shared" si="254"/>
        <v>2050</v>
      </c>
      <c r="CT367" s="149">
        <v>0</v>
      </c>
      <c r="CU367" s="149">
        <v>0</v>
      </c>
      <c r="CV367" s="149">
        <v>0</v>
      </c>
      <c r="CW367" s="149">
        <v>0</v>
      </c>
      <c r="CX367" s="149">
        <v>0</v>
      </c>
      <c r="CY367" s="149">
        <v>0</v>
      </c>
      <c r="CZ367" s="149">
        <v>1</v>
      </c>
      <c r="DA367" s="149">
        <v>1</v>
      </c>
      <c r="DB367" s="149">
        <v>0</v>
      </c>
      <c r="DC367" s="149">
        <v>1</v>
      </c>
      <c r="DD367" s="149">
        <v>0</v>
      </c>
      <c r="DE367" s="149">
        <v>1</v>
      </c>
      <c r="DF367" s="149">
        <v>0</v>
      </c>
      <c r="DG367" s="149">
        <v>0</v>
      </c>
      <c r="DH367" s="149">
        <v>0</v>
      </c>
      <c r="DI367" s="149">
        <v>0</v>
      </c>
      <c r="DJ367" s="149">
        <v>1</v>
      </c>
      <c r="DK367" s="149">
        <v>0</v>
      </c>
      <c r="DL367" s="149">
        <v>1</v>
      </c>
      <c r="DM367" s="149">
        <v>0</v>
      </c>
      <c r="DN367" s="149">
        <v>0</v>
      </c>
      <c r="DO367" s="149">
        <v>1</v>
      </c>
      <c r="DP367" s="149">
        <v>0</v>
      </c>
      <c r="DQ367" s="149" t="s">
        <v>154</v>
      </c>
      <c r="DR367" s="149">
        <v>0</v>
      </c>
      <c r="DS367" s="149" t="s">
        <v>7857</v>
      </c>
      <c r="DT367" s="149" t="s">
        <v>154</v>
      </c>
      <c r="DU367" s="149">
        <v>0</v>
      </c>
      <c r="DV367" s="149" t="s">
        <v>3005</v>
      </c>
      <c r="DW367" s="149" t="str">
        <f t="shared" si="255"/>
        <v>Y</v>
      </c>
      <c r="DX367" s="149" t="str">
        <f t="shared" si="256"/>
        <v>Targets set</v>
      </c>
      <c r="DY367" s="149" t="str">
        <f t="shared" si="257"/>
        <v>Y</v>
      </c>
      <c r="DZ367" s="149" t="str">
        <f t="shared" si="258"/>
        <v>N</v>
      </c>
      <c r="EA367" s="149" t="str">
        <f t="shared" si="259"/>
        <v>Not Specified</v>
      </c>
      <c r="EC367" s="149">
        <f t="shared" si="260"/>
        <v>2050</v>
      </c>
    </row>
    <row r="368" spans="1:133" s="149" customFormat="1" ht="16.5" customHeight="1">
      <c r="A368" s="149">
        <v>365</v>
      </c>
      <c r="B368" s="149">
        <v>364</v>
      </c>
      <c r="C368" s="150" t="s">
        <v>2169</v>
      </c>
      <c r="D368" s="149" t="s">
        <v>599</v>
      </c>
      <c r="E368" s="149" t="s">
        <v>184</v>
      </c>
      <c r="F368" s="149" t="s">
        <v>175</v>
      </c>
      <c r="G368" s="149" t="s">
        <v>176</v>
      </c>
      <c r="H368" s="168" t="s">
        <v>2170</v>
      </c>
      <c r="I368" s="149" t="s">
        <v>2171</v>
      </c>
      <c r="J368" s="149">
        <v>0.493</v>
      </c>
      <c r="K368" s="149" t="s">
        <v>2172</v>
      </c>
      <c r="L368" s="149">
        <v>55690</v>
      </c>
      <c r="M368" s="150">
        <v>5</v>
      </c>
      <c r="N368" s="149" t="s">
        <v>154</v>
      </c>
      <c r="O368" s="149" t="s">
        <v>153</v>
      </c>
      <c r="P368" s="150" t="s">
        <v>153</v>
      </c>
      <c r="Q368" s="149" t="s">
        <v>154</v>
      </c>
      <c r="R368" s="149" t="s">
        <v>154</v>
      </c>
      <c r="S368" s="149" t="s">
        <v>153</v>
      </c>
      <c r="T368" s="149" t="s">
        <v>153</v>
      </c>
      <c r="U368" s="151" t="s">
        <v>153</v>
      </c>
      <c r="V368" s="149" t="s">
        <v>153</v>
      </c>
      <c r="W368" s="149" t="s">
        <v>153</v>
      </c>
      <c r="X368" s="152" t="s">
        <v>153</v>
      </c>
      <c r="Y368" s="149" t="s">
        <v>153</v>
      </c>
      <c r="Z368" s="149" t="s">
        <v>153</v>
      </c>
      <c r="AA368" s="150"/>
      <c r="AC368" s="149" t="s">
        <v>202</v>
      </c>
      <c r="AD368" s="149" t="s">
        <v>5</v>
      </c>
      <c r="AE368" s="149" t="s">
        <v>157</v>
      </c>
      <c r="AF368" s="149" t="s">
        <v>157</v>
      </c>
      <c r="AG368" s="149" t="s">
        <v>158</v>
      </c>
      <c r="AH368" s="150" t="s">
        <v>159</v>
      </c>
      <c r="AI368" s="149" t="s">
        <v>160</v>
      </c>
      <c r="AJ368" s="149" t="s">
        <v>150</v>
      </c>
      <c r="AK368" s="170" t="s">
        <v>2173</v>
      </c>
      <c r="AL368" s="149">
        <v>2050</v>
      </c>
      <c r="AN368" s="150"/>
      <c r="AP368" s="149" t="s">
        <v>154</v>
      </c>
      <c r="AQ368" s="149" t="s">
        <v>153</v>
      </c>
      <c r="AR368" s="149" t="s">
        <v>153</v>
      </c>
      <c r="AU368" s="150"/>
      <c r="AV368" s="149" t="s">
        <v>157</v>
      </c>
      <c r="AW368" s="172" t="s">
        <v>190</v>
      </c>
      <c r="AX368" s="149" t="s">
        <v>157</v>
      </c>
      <c r="AY368" s="149" t="s">
        <v>154</v>
      </c>
      <c r="AZ368" s="149" t="s">
        <v>153</v>
      </c>
      <c r="BA368" s="149" t="s">
        <v>153</v>
      </c>
      <c r="BC368" s="150"/>
      <c r="BE368" s="173"/>
      <c r="BF368" s="150"/>
      <c r="BG368" s="283">
        <f t="shared" si="261"/>
        <v>0</v>
      </c>
      <c r="BH368" s="149">
        <f t="shared" si="262"/>
        <v>0</v>
      </c>
      <c r="BI368" s="149">
        <f t="shared" si="270"/>
        <v>0</v>
      </c>
      <c r="BJ368" s="280">
        <f t="shared" si="271"/>
        <v>0</v>
      </c>
      <c r="BK368" s="356">
        <f t="shared" si="263"/>
        <v>0</v>
      </c>
      <c r="BL368" s="149">
        <f t="shared" si="264"/>
        <v>0</v>
      </c>
      <c r="BM368" s="149">
        <f t="shared" si="272"/>
        <v>0</v>
      </c>
      <c r="BN368" s="278">
        <f t="shared" si="273"/>
        <v>0</v>
      </c>
      <c r="BO368" s="149">
        <f t="shared" si="265"/>
        <v>0</v>
      </c>
      <c r="BP368" s="149">
        <f t="shared" si="266"/>
        <v>0</v>
      </c>
      <c r="BQ368" s="149">
        <f t="shared" si="274"/>
        <v>0</v>
      </c>
      <c r="BR368" s="356">
        <f t="shared" si="267"/>
        <v>0</v>
      </c>
      <c r="BS368" s="149">
        <f t="shared" si="268"/>
        <v>0</v>
      </c>
      <c r="BT368" s="149">
        <f t="shared" si="275"/>
        <v>0</v>
      </c>
      <c r="BU368" s="356">
        <f t="shared" si="242"/>
        <v>0</v>
      </c>
      <c r="BV368" s="149">
        <f t="shared" si="243"/>
        <v>0</v>
      </c>
      <c r="BW368" s="113">
        <f t="shared" si="244"/>
        <v>1</v>
      </c>
      <c r="BX368" s="248">
        <f t="shared" si="245"/>
        <v>0</v>
      </c>
      <c r="BY368" s="175">
        <f t="shared" si="246"/>
        <v>1</v>
      </c>
      <c r="BZ368" s="356">
        <f t="shared" si="276"/>
        <v>0</v>
      </c>
      <c r="CA368" s="149">
        <f t="shared" si="277"/>
        <v>0</v>
      </c>
      <c r="CB368" s="149">
        <f t="shared" si="278"/>
        <v>0</v>
      </c>
      <c r="CC368" s="276">
        <f t="shared" si="279"/>
        <v>0</v>
      </c>
      <c r="CD368" s="248">
        <f t="shared" si="280"/>
        <v>0</v>
      </c>
      <c r="CE368" s="274">
        <f t="shared" si="269"/>
        <v>1</v>
      </c>
      <c r="CF368" s="356">
        <f t="shared" si="281"/>
        <v>0</v>
      </c>
      <c r="CG368" s="149">
        <f t="shared" si="282"/>
        <v>0</v>
      </c>
      <c r="CH368" s="150">
        <f t="shared" si="283"/>
        <v>0</v>
      </c>
      <c r="CI368" s="149">
        <f t="shared" si="247"/>
        <v>0</v>
      </c>
      <c r="CJ368" s="149">
        <f t="shared" si="248"/>
        <v>0</v>
      </c>
      <c r="CK368" s="149">
        <f t="shared" si="249"/>
        <v>1</v>
      </c>
      <c r="CL368" s="149">
        <f t="shared" si="250"/>
        <v>1</v>
      </c>
      <c r="CM368" s="149">
        <f t="shared" si="251"/>
        <v>1</v>
      </c>
      <c r="CN368" s="283">
        <f t="shared" si="284"/>
        <v>1</v>
      </c>
      <c r="CO368" s="149">
        <f t="shared" si="285"/>
        <v>0</v>
      </c>
      <c r="CP368" s="149">
        <f t="shared" si="286"/>
        <v>0</v>
      </c>
      <c r="CQ368" s="283" t="str">
        <f t="shared" si="252"/>
        <v/>
      </c>
      <c r="CR368" s="149" t="str">
        <f t="shared" si="253"/>
        <v xml:space="preserve"> </v>
      </c>
      <c r="CS368" s="149">
        <f t="shared" si="254"/>
        <v>0</v>
      </c>
      <c r="CT368" s="149">
        <v>0</v>
      </c>
      <c r="CU368" s="149">
        <v>0</v>
      </c>
      <c r="CV368" s="149">
        <v>1</v>
      </c>
      <c r="CW368" s="149">
        <v>1</v>
      </c>
      <c r="CX368" s="149">
        <v>0</v>
      </c>
      <c r="CY368" s="149">
        <v>0</v>
      </c>
      <c r="CZ368" s="149">
        <v>0</v>
      </c>
      <c r="DA368" s="149">
        <v>0</v>
      </c>
      <c r="DB368" s="149">
        <v>0</v>
      </c>
      <c r="DC368" s="149">
        <v>0</v>
      </c>
      <c r="DD368" s="149">
        <v>0</v>
      </c>
      <c r="DE368" s="149">
        <v>0</v>
      </c>
      <c r="DF368" s="149">
        <v>0</v>
      </c>
      <c r="DG368" s="149">
        <v>0</v>
      </c>
      <c r="DH368" s="149">
        <v>0</v>
      </c>
      <c r="DI368" s="149">
        <v>0</v>
      </c>
      <c r="DJ368" s="149">
        <v>1</v>
      </c>
      <c r="DK368" s="149">
        <v>0</v>
      </c>
      <c r="DL368" s="149">
        <v>1</v>
      </c>
      <c r="DM368" s="149">
        <v>1</v>
      </c>
      <c r="DN368" s="149">
        <v>0</v>
      </c>
      <c r="DO368" s="149">
        <v>1</v>
      </c>
      <c r="DP368" s="149">
        <v>0</v>
      </c>
      <c r="DQ368" s="149" t="s">
        <v>154</v>
      </c>
      <c r="DR368" s="149">
        <v>0</v>
      </c>
      <c r="DS368" s="149" t="s">
        <v>154</v>
      </c>
      <c r="DT368" s="149" t="s">
        <v>7859</v>
      </c>
      <c r="DU368" s="149" t="s">
        <v>150</v>
      </c>
      <c r="DV368" s="149">
        <v>0</v>
      </c>
      <c r="DW368" s="149" t="str">
        <f t="shared" si="255"/>
        <v>N</v>
      </c>
      <c r="DX368" s="149" t="str">
        <f t="shared" si="256"/>
        <v/>
      </c>
      <c r="DY368" s="149" t="str">
        <f t="shared" si="257"/>
        <v>N</v>
      </c>
      <c r="DZ368" s="149" t="str">
        <f t="shared" si="258"/>
        <v>Y</v>
      </c>
      <c r="EA368" s="149" t="str">
        <f t="shared" si="259"/>
        <v>Yes</v>
      </c>
      <c r="EC368" s="149">
        <f t="shared" si="260"/>
        <v>0</v>
      </c>
    </row>
    <row r="369" spans="1:133" s="149" customFormat="1" ht="16.5" customHeight="1">
      <c r="A369" s="149">
        <v>366</v>
      </c>
      <c r="B369" s="149">
        <v>319</v>
      </c>
      <c r="C369" s="150" t="s">
        <v>2174</v>
      </c>
      <c r="D369" s="149" t="s">
        <v>679</v>
      </c>
      <c r="E369" s="149" t="s">
        <v>174</v>
      </c>
      <c r="F369" s="149" t="s">
        <v>145</v>
      </c>
      <c r="G369" s="149" t="s">
        <v>146</v>
      </c>
      <c r="H369" s="168" t="s">
        <v>2175</v>
      </c>
      <c r="I369" s="149" t="s">
        <v>2176</v>
      </c>
      <c r="J369" s="149">
        <v>0.274</v>
      </c>
      <c r="K369" s="149" t="s">
        <v>2177</v>
      </c>
      <c r="L369" s="149">
        <v>4745</v>
      </c>
      <c r="M369" s="150">
        <v>13</v>
      </c>
      <c r="N369" s="149" t="s">
        <v>154</v>
      </c>
      <c r="O369" s="149" t="s">
        <v>153</v>
      </c>
      <c r="P369" s="150" t="s">
        <v>153</v>
      </c>
      <c r="Q369" s="149" t="s">
        <v>154</v>
      </c>
      <c r="R369" s="149" t="s">
        <v>154</v>
      </c>
      <c r="S369" s="149" t="s">
        <v>153</v>
      </c>
      <c r="T369" s="149" t="s">
        <v>153</v>
      </c>
      <c r="U369" s="151" t="s">
        <v>153</v>
      </c>
      <c r="V369" s="149" t="s">
        <v>153</v>
      </c>
      <c r="W369" s="149" t="s">
        <v>153</v>
      </c>
      <c r="X369" s="152" t="s">
        <v>153</v>
      </c>
      <c r="Y369" s="149" t="s">
        <v>153</v>
      </c>
      <c r="Z369" s="149" t="s">
        <v>153</v>
      </c>
      <c r="AA369" s="150"/>
      <c r="AC369" s="149" t="s">
        <v>167</v>
      </c>
      <c r="AD369" s="149" t="s">
        <v>6</v>
      </c>
      <c r="AE369" s="149" t="s">
        <v>157</v>
      </c>
      <c r="AF369" s="149" t="s">
        <v>157</v>
      </c>
      <c r="AG369" s="149" t="s">
        <v>169</v>
      </c>
      <c r="AH369" s="150" t="s">
        <v>159</v>
      </c>
      <c r="AJ369" s="149" t="s">
        <v>154</v>
      </c>
      <c r="AK369" s="170" t="s">
        <v>153</v>
      </c>
      <c r="AN369" s="150"/>
      <c r="AO369" s="149" t="s">
        <v>160</v>
      </c>
      <c r="AP369" s="149" t="s">
        <v>150</v>
      </c>
      <c r="AQ369" s="149" t="s">
        <v>159</v>
      </c>
      <c r="AR369" s="149" t="s">
        <v>2178</v>
      </c>
      <c r="AS369" s="149">
        <v>2050</v>
      </c>
      <c r="AU369" s="150"/>
      <c r="AV369" s="149" t="s">
        <v>157</v>
      </c>
      <c r="AW369" s="172" t="s">
        <v>168</v>
      </c>
      <c r="AX369" s="149" t="s">
        <v>158</v>
      </c>
      <c r="AY369" s="149" t="s">
        <v>154</v>
      </c>
      <c r="AZ369" s="149" t="s">
        <v>153</v>
      </c>
      <c r="BA369" s="149" t="s">
        <v>153</v>
      </c>
      <c r="BC369" s="150"/>
      <c r="BE369" s="173"/>
      <c r="BF369" s="150"/>
      <c r="BG369" s="283">
        <f t="shared" si="261"/>
        <v>0</v>
      </c>
      <c r="BH369" s="149">
        <f t="shared" si="262"/>
        <v>0</v>
      </c>
      <c r="BI369" s="149">
        <f t="shared" si="270"/>
        <v>0</v>
      </c>
      <c r="BJ369" s="280">
        <f t="shared" si="271"/>
        <v>0</v>
      </c>
      <c r="BK369" s="356">
        <f t="shared" si="263"/>
        <v>0</v>
      </c>
      <c r="BL369" s="149">
        <f t="shared" si="264"/>
        <v>0</v>
      </c>
      <c r="BM369" s="149">
        <f t="shared" si="272"/>
        <v>0</v>
      </c>
      <c r="BN369" s="278">
        <f t="shared" si="273"/>
        <v>0</v>
      </c>
      <c r="BO369" s="149">
        <f t="shared" si="265"/>
        <v>0</v>
      </c>
      <c r="BP369" s="149">
        <f t="shared" si="266"/>
        <v>0</v>
      </c>
      <c r="BQ369" s="149">
        <f t="shared" si="274"/>
        <v>0</v>
      </c>
      <c r="BR369" s="356">
        <f t="shared" si="267"/>
        <v>0</v>
      </c>
      <c r="BS369" s="149">
        <f t="shared" si="268"/>
        <v>0</v>
      </c>
      <c r="BT369" s="149">
        <f t="shared" si="275"/>
        <v>1</v>
      </c>
      <c r="BU369" s="356">
        <f t="shared" si="242"/>
        <v>0</v>
      </c>
      <c r="BV369" s="149">
        <f t="shared" si="243"/>
        <v>0</v>
      </c>
      <c r="BW369" s="113">
        <f t="shared" si="244"/>
        <v>0</v>
      </c>
      <c r="BX369" s="248">
        <f t="shared" si="245"/>
        <v>0</v>
      </c>
      <c r="BY369" s="175">
        <f t="shared" si="246"/>
        <v>0</v>
      </c>
      <c r="BZ369" s="356">
        <f t="shared" si="276"/>
        <v>0</v>
      </c>
      <c r="CA369" s="149">
        <f t="shared" si="277"/>
        <v>0</v>
      </c>
      <c r="CB369" s="149">
        <f t="shared" si="278"/>
        <v>1</v>
      </c>
      <c r="CC369" s="276">
        <f t="shared" si="279"/>
        <v>1</v>
      </c>
      <c r="CD369" s="248">
        <f t="shared" si="280"/>
        <v>1</v>
      </c>
      <c r="CE369" s="274">
        <f t="shared" si="269"/>
        <v>1</v>
      </c>
      <c r="CF369" s="356">
        <f t="shared" si="281"/>
        <v>0</v>
      </c>
      <c r="CG369" s="149">
        <f t="shared" si="282"/>
        <v>0</v>
      </c>
      <c r="CH369" s="150">
        <f t="shared" si="283"/>
        <v>0</v>
      </c>
      <c r="CI369" s="149">
        <f t="shared" si="247"/>
        <v>0</v>
      </c>
      <c r="CJ369" s="149">
        <f t="shared" si="248"/>
        <v>0</v>
      </c>
      <c r="CK369" s="149">
        <f t="shared" si="249"/>
        <v>1</v>
      </c>
      <c r="CL369" s="149">
        <f t="shared" si="250"/>
        <v>1</v>
      </c>
      <c r="CM369" s="149">
        <f t="shared" si="251"/>
        <v>1</v>
      </c>
      <c r="CN369" s="283">
        <f t="shared" si="284"/>
        <v>1</v>
      </c>
      <c r="CO369" s="149">
        <f t="shared" si="285"/>
        <v>0</v>
      </c>
      <c r="CP369" s="149">
        <f t="shared" si="286"/>
        <v>0</v>
      </c>
      <c r="CQ369" s="283" t="str">
        <f t="shared" si="252"/>
        <v/>
      </c>
      <c r="CR369" s="149" t="str">
        <f t="shared" si="253"/>
        <v xml:space="preserve"> 2050</v>
      </c>
      <c r="CS369" s="149">
        <f t="shared" si="254"/>
        <v>2050</v>
      </c>
      <c r="CT369" s="149">
        <v>0</v>
      </c>
      <c r="CU369" s="149">
        <v>0</v>
      </c>
      <c r="CV369" s="149">
        <v>0</v>
      </c>
      <c r="CW369" s="149">
        <v>0</v>
      </c>
      <c r="CX369" s="149">
        <v>0</v>
      </c>
      <c r="CY369" s="149">
        <v>0</v>
      </c>
      <c r="CZ369" s="149">
        <v>0</v>
      </c>
      <c r="DA369" s="149">
        <v>0</v>
      </c>
      <c r="DB369" s="149">
        <v>0</v>
      </c>
      <c r="DC369" s="149">
        <v>0</v>
      </c>
      <c r="DD369" s="149">
        <v>0</v>
      </c>
      <c r="DE369" s="149">
        <v>0</v>
      </c>
      <c r="DF369" s="149">
        <v>0</v>
      </c>
      <c r="DG369" s="149">
        <v>0</v>
      </c>
      <c r="DH369" s="149">
        <v>0</v>
      </c>
      <c r="DI369" s="149">
        <v>0</v>
      </c>
      <c r="DJ369" s="149">
        <v>0</v>
      </c>
      <c r="DK369" s="149">
        <v>0</v>
      </c>
      <c r="DL369" s="149">
        <v>0</v>
      </c>
      <c r="DM369" s="149">
        <v>0</v>
      </c>
      <c r="DN369" s="149">
        <v>0</v>
      </c>
      <c r="DO369" s="149">
        <v>0</v>
      </c>
      <c r="DP369" s="149">
        <v>0</v>
      </c>
      <c r="DQ369" s="149" t="s">
        <v>154</v>
      </c>
      <c r="DR369" s="149">
        <v>0</v>
      </c>
      <c r="DS369" s="149" t="s">
        <v>154</v>
      </c>
      <c r="DT369" s="149" t="s">
        <v>154</v>
      </c>
      <c r="DU369" s="149">
        <v>0</v>
      </c>
      <c r="DV369" s="149">
        <v>0</v>
      </c>
      <c r="DW369" s="149" t="str">
        <f t="shared" si="255"/>
        <v>N</v>
      </c>
      <c r="DX369" s="149" t="str">
        <f t="shared" si="256"/>
        <v/>
      </c>
      <c r="DY369" s="149" t="str">
        <f t="shared" si="257"/>
        <v>Y</v>
      </c>
      <c r="DZ369" s="149" t="str">
        <f t="shared" si="258"/>
        <v>N</v>
      </c>
      <c r="EA369" s="149" t="str">
        <f t="shared" si="259"/>
        <v>Yes</v>
      </c>
      <c r="EC369" s="149">
        <f t="shared" si="260"/>
        <v>2050</v>
      </c>
    </row>
    <row r="370" spans="1:133" s="149" customFormat="1" ht="16.5" customHeight="1">
      <c r="A370" s="149">
        <v>367</v>
      </c>
      <c r="B370" s="149">
        <v>408</v>
      </c>
      <c r="C370" s="150" t="s">
        <v>2179</v>
      </c>
      <c r="D370" s="149" t="s">
        <v>818</v>
      </c>
      <c r="E370" s="149" t="s">
        <v>144</v>
      </c>
      <c r="F370" s="149" t="s">
        <v>416</v>
      </c>
      <c r="G370" s="149" t="s">
        <v>246</v>
      </c>
      <c r="H370" s="168" t="s">
        <v>2180</v>
      </c>
      <c r="I370" s="149" t="s">
        <v>2181</v>
      </c>
      <c r="J370" s="149">
        <v>0.212</v>
      </c>
      <c r="K370" s="149" t="s">
        <v>2182</v>
      </c>
      <c r="L370" s="149">
        <v>417058</v>
      </c>
      <c r="M370" s="150">
        <v>6</v>
      </c>
      <c r="N370" s="149" t="s">
        <v>154</v>
      </c>
      <c r="O370" s="149" t="s">
        <v>153</v>
      </c>
      <c r="P370" s="150" t="s">
        <v>153</v>
      </c>
      <c r="Q370" s="149" t="s">
        <v>150</v>
      </c>
      <c r="R370" s="149" t="s">
        <v>154</v>
      </c>
      <c r="S370" s="149" t="s">
        <v>210</v>
      </c>
      <c r="T370" s="149" t="s">
        <v>153</v>
      </c>
      <c r="U370" s="151">
        <v>2030</v>
      </c>
      <c r="V370" s="149" t="s">
        <v>153</v>
      </c>
      <c r="W370" s="149" t="s">
        <v>153</v>
      </c>
      <c r="X370" s="152" t="s">
        <v>153</v>
      </c>
      <c r="Y370" s="149" t="s">
        <v>153</v>
      </c>
      <c r="Z370" s="149" t="s">
        <v>153</v>
      </c>
      <c r="AA370" s="150"/>
      <c r="AC370" s="149" t="s">
        <v>202</v>
      </c>
      <c r="AD370" s="149" t="s">
        <v>5</v>
      </c>
      <c r="AE370" s="149" t="s">
        <v>168</v>
      </c>
      <c r="AF370" s="149" t="s">
        <v>168</v>
      </c>
      <c r="AG370" s="149" t="s">
        <v>168</v>
      </c>
      <c r="AH370" s="150" t="s">
        <v>153</v>
      </c>
      <c r="AI370" s="149" t="s">
        <v>160</v>
      </c>
      <c r="AJ370" s="149" t="s">
        <v>150</v>
      </c>
      <c r="AK370" s="170" t="s">
        <v>2183</v>
      </c>
      <c r="AL370" s="149">
        <v>2050</v>
      </c>
      <c r="AN370" s="150"/>
      <c r="AP370" s="149" t="s">
        <v>154</v>
      </c>
      <c r="AQ370" s="149" t="s">
        <v>153</v>
      </c>
      <c r="AR370" s="149" t="s">
        <v>153</v>
      </c>
      <c r="AU370" s="150"/>
      <c r="AV370" s="149" t="s">
        <v>168</v>
      </c>
      <c r="AW370" s="172" t="s">
        <v>168</v>
      </c>
      <c r="AX370" s="149" t="s">
        <v>158</v>
      </c>
      <c r="AY370" s="149" t="s">
        <v>154</v>
      </c>
      <c r="AZ370" s="149" t="s">
        <v>153</v>
      </c>
      <c r="BA370" s="149" t="s">
        <v>153</v>
      </c>
      <c r="BC370" s="150"/>
      <c r="BE370" s="173"/>
      <c r="BF370" s="150"/>
      <c r="BG370" s="283">
        <f t="shared" si="261"/>
        <v>0</v>
      </c>
      <c r="BH370" s="149">
        <f t="shared" si="262"/>
        <v>0</v>
      </c>
      <c r="BI370" s="149">
        <f t="shared" si="270"/>
        <v>0</v>
      </c>
      <c r="BJ370" s="280">
        <f t="shared" si="271"/>
        <v>0</v>
      </c>
      <c r="BK370" s="356">
        <f t="shared" si="263"/>
        <v>0</v>
      </c>
      <c r="BL370" s="149">
        <f t="shared" si="264"/>
        <v>0</v>
      </c>
      <c r="BM370" s="149">
        <f t="shared" si="272"/>
        <v>0</v>
      </c>
      <c r="BN370" s="278">
        <f t="shared" si="273"/>
        <v>0</v>
      </c>
      <c r="BO370" s="149">
        <f t="shared" si="265"/>
        <v>0</v>
      </c>
      <c r="BP370" s="149">
        <f t="shared" si="266"/>
        <v>0</v>
      </c>
      <c r="BQ370" s="149">
        <f t="shared" si="274"/>
        <v>0</v>
      </c>
      <c r="BR370" s="356">
        <f t="shared" si="267"/>
        <v>0</v>
      </c>
      <c r="BS370" s="149">
        <f t="shared" si="268"/>
        <v>0</v>
      </c>
      <c r="BT370" s="149">
        <f t="shared" si="275"/>
        <v>0</v>
      </c>
      <c r="BU370" s="356">
        <f t="shared" si="242"/>
        <v>0</v>
      </c>
      <c r="BV370" s="149">
        <f t="shared" si="243"/>
        <v>0</v>
      </c>
      <c r="BW370" s="113">
        <f t="shared" si="244"/>
        <v>1</v>
      </c>
      <c r="BX370" s="248">
        <f t="shared" si="245"/>
        <v>0</v>
      </c>
      <c r="BY370" s="175">
        <f t="shared" si="246"/>
        <v>1</v>
      </c>
      <c r="BZ370" s="356">
        <f t="shared" si="276"/>
        <v>0</v>
      </c>
      <c r="CA370" s="149">
        <f t="shared" si="277"/>
        <v>0</v>
      </c>
      <c r="CB370" s="149">
        <f t="shared" si="278"/>
        <v>0</v>
      </c>
      <c r="CC370" s="276">
        <f t="shared" si="279"/>
        <v>0</v>
      </c>
      <c r="CD370" s="248">
        <f t="shared" si="280"/>
        <v>0</v>
      </c>
      <c r="CE370" s="274">
        <f t="shared" si="269"/>
        <v>1</v>
      </c>
      <c r="CF370" s="356">
        <f t="shared" si="281"/>
        <v>0</v>
      </c>
      <c r="CG370" s="149">
        <f t="shared" si="282"/>
        <v>0</v>
      </c>
      <c r="CH370" s="150">
        <f t="shared" si="283"/>
        <v>0</v>
      </c>
      <c r="CI370" s="149">
        <f t="shared" si="247"/>
        <v>0</v>
      </c>
      <c r="CJ370" s="149">
        <f t="shared" si="248"/>
        <v>0</v>
      </c>
      <c r="CK370" s="149">
        <f t="shared" si="249"/>
        <v>1</v>
      </c>
      <c r="CL370" s="149">
        <f t="shared" si="250"/>
        <v>1</v>
      </c>
      <c r="CM370" s="149">
        <f t="shared" si="251"/>
        <v>1</v>
      </c>
      <c r="CN370" s="283">
        <f t="shared" si="284"/>
        <v>0</v>
      </c>
      <c r="CO370" s="149">
        <f t="shared" si="285"/>
        <v>0</v>
      </c>
      <c r="CP370" s="149">
        <f t="shared" si="286"/>
        <v>1</v>
      </c>
      <c r="CQ370" s="283">
        <f t="shared" si="252"/>
        <v>1</v>
      </c>
      <c r="CR370" s="149" t="str">
        <f t="shared" si="253"/>
        <v xml:space="preserve"> </v>
      </c>
      <c r="CS370" s="149">
        <f t="shared" si="254"/>
        <v>0</v>
      </c>
      <c r="CT370" s="149">
        <v>0</v>
      </c>
      <c r="CU370" s="149">
        <v>0</v>
      </c>
      <c r="CV370" s="149">
        <v>0</v>
      </c>
      <c r="CW370" s="149">
        <v>0</v>
      </c>
      <c r="CX370" s="149">
        <v>0</v>
      </c>
      <c r="CY370" s="149">
        <v>0</v>
      </c>
      <c r="CZ370" s="149">
        <v>0</v>
      </c>
      <c r="DA370" s="149">
        <v>0</v>
      </c>
      <c r="DB370" s="149">
        <v>0</v>
      </c>
      <c r="DC370" s="149">
        <v>1</v>
      </c>
      <c r="DD370" s="149">
        <v>0</v>
      </c>
      <c r="DE370" s="149">
        <v>1</v>
      </c>
      <c r="DF370" s="149">
        <v>0</v>
      </c>
      <c r="DG370" s="149">
        <v>0</v>
      </c>
      <c r="DH370" s="149">
        <v>0</v>
      </c>
      <c r="DI370" s="149">
        <v>0</v>
      </c>
      <c r="DJ370" s="149">
        <v>0</v>
      </c>
      <c r="DK370" s="149">
        <v>0</v>
      </c>
      <c r="DL370" s="149">
        <v>0</v>
      </c>
      <c r="DM370" s="149">
        <v>0</v>
      </c>
      <c r="DN370" s="149">
        <v>0</v>
      </c>
      <c r="DO370" s="149">
        <v>1</v>
      </c>
      <c r="DP370" s="149">
        <v>0</v>
      </c>
      <c r="DQ370" s="149" t="s">
        <v>154</v>
      </c>
      <c r="DR370" s="149" t="s">
        <v>158</v>
      </c>
      <c r="DS370" s="149" t="s">
        <v>154</v>
      </c>
      <c r="DT370" s="149" t="s">
        <v>154</v>
      </c>
      <c r="DU370" s="149">
        <v>0</v>
      </c>
      <c r="DV370" s="149">
        <v>0</v>
      </c>
      <c r="DW370" s="149" t="str">
        <f t="shared" si="255"/>
        <v>Y</v>
      </c>
      <c r="DX370" s="149" t="str">
        <f t="shared" si="256"/>
        <v/>
      </c>
      <c r="DY370" s="149" t="str">
        <f t="shared" si="257"/>
        <v>N</v>
      </c>
      <c r="DZ370" s="149" t="str">
        <f t="shared" si="258"/>
        <v>Y</v>
      </c>
      <c r="EA370" s="149" t="str">
        <f t="shared" si="259"/>
        <v>Not Specified</v>
      </c>
      <c r="EC370" s="149">
        <f t="shared" si="260"/>
        <v>0</v>
      </c>
    </row>
    <row r="371" spans="1:133" s="149" customFormat="1" ht="16.5" customHeight="1">
      <c r="A371" s="149">
        <v>368</v>
      </c>
      <c r="B371" s="149">
        <v>469</v>
      </c>
      <c r="C371" s="150" t="s">
        <v>2184</v>
      </c>
      <c r="D371" s="149" t="s">
        <v>926</v>
      </c>
      <c r="E371" s="149" t="s">
        <v>206</v>
      </c>
      <c r="F371" s="149" t="s">
        <v>1627</v>
      </c>
      <c r="G371" s="149" t="s">
        <v>246</v>
      </c>
      <c r="H371" s="168" t="s">
        <v>2185</v>
      </c>
      <c r="I371" s="149" t="s">
        <v>2186</v>
      </c>
      <c r="J371" s="149">
        <v>0.206</v>
      </c>
      <c r="K371" s="149" t="s">
        <v>2187</v>
      </c>
      <c r="L371" s="149">
        <v>77349</v>
      </c>
      <c r="M371" s="150">
        <v>2</v>
      </c>
      <c r="N371" s="149" t="s">
        <v>150</v>
      </c>
      <c r="O371" s="149">
        <v>2015</v>
      </c>
      <c r="P371" s="150">
        <v>2020</v>
      </c>
      <c r="Q371" s="149" t="s">
        <v>154</v>
      </c>
      <c r="R371" s="149" t="s">
        <v>154</v>
      </c>
      <c r="S371" s="149" t="s">
        <v>153</v>
      </c>
      <c r="T371" s="149" t="s">
        <v>153</v>
      </c>
      <c r="U371" s="151" t="s">
        <v>153</v>
      </c>
      <c r="V371" s="149" t="s">
        <v>153</v>
      </c>
      <c r="W371" s="149" t="s">
        <v>153</v>
      </c>
      <c r="X371" s="152" t="s">
        <v>153</v>
      </c>
      <c r="Y371" s="149" t="s">
        <v>153</v>
      </c>
      <c r="Z371" s="149" t="s">
        <v>153</v>
      </c>
      <c r="AA371" s="150"/>
      <c r="AC371" s="149" t="s">
        <v>167</v>
      </c>
      <c r="AD371" s="149" t="s">
        <v>6</v>
      </c>
      <c r="AE371" s="149" t="s">
        <v>157</v>
      </c>
      <c r="AF371" s="149" t="s">
        <v>157</v>
      </c>
      <c r="AG371" s="149" t="s">
        <v>157</v>
      </c>
      <c r="AH371" s="150" t="s">
        <v>218</v>
      </c>
      <c r="AJ371" s="149" t="s">
        <v>154</v>
      </c>
      <c r="AK371" s="170" t="s">
        <v>153</v>
      </c>
      <c r="AN371" s="150"/>
      <c r="AO371" s="149" t="s">
        <v>219</v>
      </c>
      <c r="AP371" s="149" t="s">
        <v>150</v>
      </c>
      <c r="AQ371" s="149" t="s">
        <v>218</v>
      </c>
      <c r="AR371" s="149" t="s">
        <v>2188</v>
      </c>
      <c r="AS371" s="149">
        <v>2045</v>
      </c>
      <c r="AU371" s="150"/>
      <c r="AV371" s="149" t="s">
        <v>157</v>
      </c>
      <c r="AW371" s="172" t="s">
        <v>190</v>
      </c>
      <c r="AX371" s="149" t="s">
        <v>158</v>
      </c>
      <c r="AY371" s="149" t="s">
        <v>154</v>
      </c>
      <c r="AZ371" s="149" t="s">
        <v>153</v>
      </c>
      <c r="BA371" s="149" t="s">
        <v>153</v>
      </c>
      <c r="BC371" s="150"/>
      <c r="BE371" s="173"/>
      <c r="BF371" s="150"/>
      <c r="BG371" s="283">
        <f t="shared" si="261"/>
        <v>1</v>
      </c>
      <c r="BH371" s="149">
        <f t="shared" si="262"/>
        <v>0</v>
      </c>
      <c r="BI371" s="149">
        <f t="shared" si="270"/>
        <v>0</v>
      </c>
      <c r="BJ371" s="280">
        <f t="shared" si="271"/>
        <v>1</v>
      </c>
      <c r="BK371" s="356">
        <f t="shared" si="263"/>
        <v>0</v>
      </c>
      <c r="BL371" s="149">
        <f t="shared" si="264"/>
        <v>0</v>
      </c>
      <c r="BM371" s="149">
        <f t="shared" si="272"/>
        <v>0</v>
      </c>
      <c r="BN371" s="278">
        <f t="shared" si="273"/>
        <v>0</v>
      </c>
      <c r="BO371" s="149">
        <f t="shared" si="265"/>
        <v>0</v>
      </c>
      <c r="BP371" s="149">
        <f t="shared" si="266"/>
        <v>0</v>
      </c>
      <c r="BQ371" s="149">
        <f t="shared" si="274"/>
        <v>0</v>
      </c>
      <c r="BR371" s="356">
        <f t="shared" si="267"/>
        <v>0</v>
      </c>
      <c r="BS371" s="149">
        <f t="shared" si="268"/>
        <v>0</v>
      </c>
      <c r="BT371" s="149">
        <f t="shared" si="275"/>
        <v>1</v>
      </c>
      <c r="BU371" s="356">
        <f t="shared" si="242"/>
        <v>0</v>
      </c>
      <c r="BV371" s="149">
        <f t="shared" si="243"/>
        <v>0</v>
      </c>
      <c r="BW371" s="113">
        <f t="shared" si="244"/>
        <v>0</v>
      </c>
      <c r="BX371" s="248">
        <f t="shared" si="245"/>
        <v>0</v>
      </c>
      <c r="BY371" s="175">
        <f t="shared" si="246"/>
        <v>0</v>
      </c>
      <c r="BZ371" s="356">
        <f t="shared" si="276"/>
        <v>0</v>
      </c>
      <c r="CA371" s="149">
        <f t="shared" si="277"/>
        <v>0</v>
      </c>
      <c r="CB371" s="149">
        <f t="shared" si="278"/>
        <v>1</v>
      </c>
      <c r="CC371" s="276">
        <f t="shared" si="279"/>
        <v>1</v>
      </c>
      <c r="CD371" s="248">
        <f t="shared" si="280"/>
        <v>1</v>
      </c>
      <c r="CE371" s="274">
        <f t="shared" si="269"/>
        <v>1</v>
      </c>
      <c r="CF371" s="356">
        <f t="shared" si="281"/>
        <v>0</v>
      </c>
      <c r="CG371" s="149">
        <f t="shared" si="282"/>
        <v>0</v>
      </c>
      <c r="CH371" s="150">
        <f t="shared" si="283"/>
        <v>0</v>
      </c>
      <c r="CI371" s="149">
        <f t="shared" si="247"/>
        <v>1</v>
      </c>
      <c r="CJ371" s="149">
        <f t="shared" si="248"/>
        <v>0</v>
      </c>
      <c r="CK371" s="149">
        <f t="shared" si="249"/>
        <v>1</v>
      </c>
      <c r="CL371" s="149">
        <f t="shared" si="250"/>
        <v>2</v>
      </c>
      <c r="CM371" s="149">
        <f t="shared" si="251"/>
        <v>1</v>
      </c>
      <c r="CN371" s="283">
        <f t="shared" si="284"/>
        <v>1</v>
      </c>
      <c r="CO371" s="149">
        <f t="shared" si="285"/>
        <v>0</v>
      </c>
      <c r="CP371" s="149">
        <f t="shared" si="286"/>
        <v>0</v>
      </c>
      <c r="CQ371" s="283" t="str">
        <f t="shared" si="252"/>
        <v/>
      </c>
      <c r="CR371" s="149" t="str">
        <f t="shared" si="253"/>
        <v xml:space="preserve"> 2045</v>
      </c>
      <c r="CS371" s="149">
        <f t="shared" si="254"/>
        <v>2045</v>
      </c>
      <c r="CT371" s="149">
        <v>0</v>
      </c>
      <c r="CU371" s="149">
        <v>0</v>
      </c>
      <c r="CV371" s="149">
        <v>0</v>
      </c>
      <c r="CW371" s="149">
        <v>0</v>
      </c>
      <c r="CX371" s="149">
        <v>0</v>
      </c>
      <c r="CY371" s="149">
        <v>1</v>
      </c>
      <c r="CZ371" s="149">
        <v>0</v>
      </c>
      <c r="DA371" s="149">
        <v>1</v>
      </c>
      <c r="DB371" s="149">
        <v>0</v>
      </c>
      <c r="DC371" s="149">
        <v>1</v>
      </c>
      <c r="DD371" s="149">
        <v>0</v>
      </c>
      <c r="DE371" s="149">
        <v>1</v>
      </c>
      <c r="DF371" s="149">
        <v>1</v>
      </c>
      <c r="DG371" s="149">
        <v>0</v>
      </c>
      <c r="DH371" s="149">
        <v>0</v>
      </c>
      <c r="DI371" s="149">
        <v>1</v>
      </c>
      <c r="DJ371" s="149">
        <v>1</v>
      </c>
      <c r="DK371" s="149">
        <v>1</v>
      </c>
      <c r="DL371" s="149">
        <v>1</v>
      </c>
      <c r="DM371" s="149">
        <v>0</v>
      </c>
      <c r="DN371" s="149">
        <v>0</v>
      </c>
      <c r="DO371" s="149">
        <v>1</v>
      </c>
      <c r="DP371" s="149">
        <v>1</v>
      </c>
      <c r="DQ371" s="149" t="s">
        <v>150</v>
      </c>
      <c r="DR371" s="149" t="s">
        <v>157</v>
      </c>
      <c r="DS371" s="149" t="s">
        <v>7857</v>
      </c>
      <c r="DT371" s="149" t="s">
        <v>154</v>
      </c>
      <c r="DU371" s="149" t="s">
        <v>154</v>
      </c>
      <c r="DV371" s="149" t="s">
        <v>3005</v>
      </c>
      <c r="DW371" s="149" t="str">
        <f t="shared" si="255"/>
        <v>N</v>
      </c>
      <c r="DX371" s="149" t="str">
        <f t="shared" si="256"/>
        <v/>
      </c>
      <c r="DY371" s="149" t="str">
        <f t="shared" si="257"/>
        <v>Y</v>
      </c>
      <c r="DZ371" s="149" t="str">
        <f t="shared" si="258"/>
        <v>N</v>
      </c>
      <c r="EA371" s="149" t="str">
        <f t="shared" si="259"/>
        <v>Yes</v>
      </c>
      <c r="EC371" s="149">
        <f t="shared" si="260"/>
        <v>2045</v>
      </c>
    </row>
    <row r="372" spans="1:133" s="149" customFormat="1" ht="16.5" customHeight="1">
      <c r="A372" s="149">
        <v>369</v>
      </c>
      <c r="B372" s="149">
        <v>425</v>
      </c>
      <c r="C372" s="150" t="s">
        <v>2189</v>
      </c>
      <c r="D372" s="149" t="s">
        <v>991</v>
      </c>
      <c r="E372" s="149" t="s">
        <v>735</v>
      </c>
      <c r="F372" s="149" t="s">
        <v>315</v>
      </c>
      <c r="G372" s="149" t="s">
        <v>176</v>
      </c>
      <c r="H372" s="168" t="s">
        <v>2190</v>
      </c>
      <c r="I372" s="149" t="s">
        <v>2191</v>
      </c>
      <c r="J372" s="149">
        <v>-0.688</v>
      </c>
      <c r="K372" s="149" t="s">
        <v>2192</v>
      </c>
      <c r="L372" s="149">
        <v>65144</v>
      </c>
      <c r="M372" s="150">
        <v>5</v>
      </c>
      <c r="N372" s="149" t="s">
        <v>154</v>
      </c>
      <c r="O372" s="149" t="s">
        <v>153</v>
      </c>
      <c r="P372" s="150" t="s">
        <v>153</v>
      </c>
      <c r="Q372" s="149" t="s">
        <v>150</v>
      </c>
      <c r="R372" s="149" t="s">
        <v>150</v>
      </c>
      <c r="S372" s="149" t="s">
        <v>151</v>
      </c>
      <c r="T372" s="149" t="s">
        <v>827</v>
      </c>
      <c r="U372" s="151">
        <v>2030</v>
      </c>
      <c r="V372" s="149" t="s">
        <v>153</v>
      </c>
      <c r="W372" s="149" t="s">
        <v>153</v>
      </c>
      <c r="X372" s="152" t="s">
        <v>153</v>
      </c>
      <c r="Y372" s="149" t="s">
        <v>153</v>
      </c>
      <c r="Z372" s="149" t="s">
        <v>153</v>
      </c>
      <c r="AA372" s="150"/>
      <c r="AC372" s="149" t="s">
        <v>167</v>
      </c>
      <c r="AD372" s="149" t="s">
        <v>6</v>
      </c>
      <c r="AE372" s="149" t="s">
        <v>157</v>
      </c>
      <c r="AF372" s="149" t="s">
        <v>157</v>
      </c>
      <c r="AG372" s="149" t="s">
        <v>157</v>
      </c>
      <c r="AH372" s="150" t="s">
        <v>218</v>
      </c>
      <c r="AJ372" s="149" t="s">
        <v>154</v>
      </c>
      <c r="AK372" s="170" t="s">
        <v>153</v>
      </c>
      <c r="AN372" s="150"/>
      <c r="AO372" s="149" t="s">
        <v>219</v>
      </c>
      <c r="AP372" s="149" t="s">
        <v>150</v>
      </c>
      <c r="AQ372" s="149" t="s">
        <v>218</v>
      </c>
      <c r="AR372" s="149" t="s">
        <v>2193</v>
      </c>
      <c r="AS372" s="149">
        <v>2050</v>
      </c>
      <c r="AU372" s="150"/>
      <c r="AV372" s="149" t="s">
        <v>168</v>
      </c>
      <c r="AW372" s="172" t="s">
        <v>171</v>
      </c>
      <c r="AX372" s="149" t="s">
        <v>158</v>
      </c>
      <c r="AY372" s="149" t="s">
        <v>154</v>
      </c>
      <c r="AZ372" s="149" t="s">
        <v>153</v>
      </c>
      <c r="BA372" s="149" t="s">
        <v>153</v>
      </c>
      <c r="BC372" s="150"/>
      <c r="BE372" s="173"/>
      <c r="BF372" s="150"/>
      <c r="BG372" s="283">
        <f t="shared" si="261"/>
        <v>0</v>
      </c>
      <c r="BH372" s="149">
        <f t="shared" si="262"/>
        <v>0</v>
      </c>
      <c r="BI372" s="149">
        <f t="shared" si="270"/>
        <v>0</v>
      </c>
      <c r="BJ372" s="280">
        <f t="shared" si="271"/>
        <v>0</v>
      </c>
      <c r="BK372" s="356">
        <f t="shared" si="263"/>
        <v>0</v>
      </c>
      <c r="BL372" s="149">
        <f t="shared" si="264"/>
        <v>1</v>
      </c>
      <c r="BM372" s="149">
        <f t="shared" si="272"/>
        <v>0</v>
      </c>
      <c r="BN372" s="278">
        <f t="shared" si="273"/>
        <v>1</v>
      </c>
      <c r="BO372" s="149">
        <f t="shared" si="265"/>
        <v>0</v>
      </c>
      <c r="BP372" s="149">
        <f t="shared" si="266"/>
        <v>0</v>
      </c>
      <c r="BQ372" s="149">
        <f t="shared" si="274"/>
        <v>0</v>
      </c>
      <c r="BR372" s="356">
        <f t="shared" si="267"/>
        <v>0</v>
      </c>
      <c r="BS372" s="149">
        <f t="shared" si="268"/>
        <v>0</v>
      </c>
      <c r="BT372" s="149">
        <f t="shared" si="275"/>
        <v>1</v>
      </c>
      <c r="BU372" s="356">
        <f t="shared" si="242"/>
        <v>0</v>
      </c>
      <c r="BV372" s="149">
        <f t="shared" si="243"/>
        <v>0</v>
      </c>
      <c r="BW372" s="113">
        <f t="shared" si="244"/>
        <v>0</v>
      </c>
      <c r="BX372" s="248">
        <f t="shared" si="245"/>
        <v>0</v>
      </c>
      <c r="BY372" s="175">
        <f t="shared" si="246"/>
        <v>0</v>
      </c>
      <c r="BZ372" s="356">
        <f t="shared" si="276"/>
        <v>0</v>
      </c>
      <c r="CA372" s="149">
        <f t="shared" si="277"/>
        <v>0</v>
      </c>
      <c r="CB372" s="149">
        <f t="shared" si="278"/>
        <v>1</v>
      </c>
      <c r="CC372" s="276">
        <f t="shared" si="279"/>
        <v>1</v>
      </c>
      <c r="CD372" s="248">
        <f t="shared" si="280"/>
        <v>1</v>
      </c>
      <c r="CE372" s="274">
        <f t="shared" si="269"/>
        <v>1</v>
      </c>
      <c r="CF372" s="356">
        <f t="shared" si="281"/>
        <v>0</v>
      </c>
      <c r="CG372" s="149">
        <f t="shared" si="282"/>
        <v>0</v>
      </c>
      <c r="CH372" s="150">
        <f t="shared" si="283"/>
        <v>0</v>
      </c>
      <c r="CI372" s="149">
        <f t="shared" si="247"/>
        <v>0</v>
      </c>
      <c r="CJ372" s="149">
        <f t="shared" si="248"/>
        <v>1</v>
      </c>
      <c r="CK372" s="149">
        <f t="shared" si="249"/>
        <v>1</v>
      </c>
      <c r="CL372" s="149">
        <f t="shared" si="250"/>
        <v>2</v>
      </c>
      <c r="CM372" s="149">
        <f t="shared" si="251"/>
        <v>1</v>
      </c>
      <c r="CN372" s="283">
        <f t="shared" si="284"/>
        <v>0</v>
      </c>
      <c r="CO372" s="149">
        <f t="shared" si="285"/>
        <v>0</v>
      </c>
      <c r="CP372" s="149">
        <f t="shared" si="286"/>
        <v>1</v>
      </c>
      <c r="CQ372" s="283">
        <f t="shared" si="252"/>
        <v>1</v>
      </c>
      <c r="CR372" s="149" t="str">
        <f t="shared" si="253"/>
        <v xml:space="preserve"> 2050</v>
      </c>
      <c r="CS372" s="149">
        <f t="shared" si="254"/>
        <v>2050</v>
      </c>
      <c r="CT372" s="149">
        <v>0</v>
      </c>
      <c r="CU372" s="149">
        <v>0</v>
      </c>
      <c r="CV372" s="149">
        <v>0</v>
      </c>
      <c r="CW372" s="149">
        <v>0</v>
      </c>
      <c r="CX372" s="149">
        <v>0</v>
      </c>
      <c r="CY372" s="149">
        <v>0</v>
      </c>
      <c r="CZ372" s="149">
        <v>1</v>
      </c>
      <c r="DA372" s="149">
        <v>1</v>
      </c>
      <c r="DB372" s="149">
        <v>0</v>
      </c>
      <c r="DC372" s="149">
        <v>1</v>
      </c>
      <c r="DD372" s="149">
        <v>0</v>
      </c>
      <c r="DE372" s="149">
        <v>1</v>
      </c>
      <c r="DF372" s="149">
        <v>0</v>
      </c>
      <c r="DG372" s="149">
        <v>0</v>
      </c>
      <c r="DH372" s="149">
        <v>0</v>
      </c>
      <c r="DI372" s="149">
        <v>0</v>
      </c>
      <c r="DJ372" s="149">
        <v>1</v>
      </c>
      <c r="DK372" s="149">
        <v>0</v>
      </c>
      <c r="DL372" s="149">
        <v>1</v>
      </c>
      <c r="DM372" s="149">
        <v>1</v>
      </c>
      <c r="DN372" s="149">
        <v>0</v>
      </c>
      <c r="DO372" s="149">
        <v>1</v>
      </c>
      <c r="DP372" s="149">
        <v>0</v>
      </c>
      <c r="DQ372" s="149" t="s">
        <v>150</v>
      </c>
      <c r="DR372" s="149" t="s">
        <v>158</v>
      </c>
      <c r="DS372" s="149" t="s">
        <v>7859</v>
      </c>
      <c r="DT372" s="149" t="s">
        <v>154</v>
      </c>
      <c r="DU372" s="149">
        <v>0</v>
      </c>
      <c r="DV372" s="149" t="s">
        <v>150</v>
      </c>
      <c r="DW372" s="149" t="str">
        <f t="shared" si="255"/>
        <v>Y</v>
      </c>
      <c r="DX372" s="149" t="str">
        <f t="shared" si="256"/>
        <v/>
      </c>
      <c r="DY372" s="149" t="str">
        <f t="shared" si="257"/>
        <v>Y</v>
      </c>
      <c r="DZ372" s="149" t="str">
        <f t="shared" si="258"/>
        <v>N</v>
      </c>
      <c r="EA372" s="149" t="str">
        <f t="shared" si="259"/>
        <v>Not Specified</v>
      </c>
      <c r="EC372" s="149">
        <f t="shared" si="260"/>
        <v>2050</v>
      </c>
    </row>
    <row r="373" spans="1:133" ht="16.5" customHeight="1">
      <c r="A373" s="113">
        <v>370</v>
      </c>
      <c r="B373" s="113">
        <v>398</v>
      </c>
      <c r="C373" s="141" t="s">
        <v>2194</v>
      </c>
      <c r="D373" s="113" t="s">
        <v>2195</v>
      </c>
      <c r="E373" s="113" t="s">
        <v>998</v>
      </c>
      <c r="F373" s="113" t="s">
        <v>284</v>
      </c>
      <c r="G373" s="113" t="s">
        <v>246</v>
      </c>
      <c r="H373" s="157" t="s">
        <v>2196</v>
      </c>
      <c r="I373" s="113" t="s">
        <v>2197</v>
      </c>
      <c r="J373" s="113">
        <v>-0.128</v>
      </c>
      <c r="K373" s="113" t="s">
        <v>2198</v>
      </c>
      <c r="L373" s="113">
        <v>579126</v>
      </c>
      <c r="M373" s="141">
        <v>23</v>
      </c>
      <c r="N373" s="113" t="s">
        <v>154</v>
      </c>
      <c r="O373" s="113" t="s">
        <v>153</v>
      </c>
      <c r="P373" s="141" t="s">
        <v>153</v>
      </c>
      <c r="Q373" s="113" t="s">
        <v>150</v>
      </c>
      <c r="R373" s="113" t="s">
        <v>150</v>
      </c>
      <c r="S373" s="113" t="s">
        <v>151</v>
      </c>
      <c r="T373" s="113" t="s">
        <v>152</v>
      </c>
      <c r="U373" s="151">
        <v>2030</v>
      </c>
      <c r="V373" s="113" t="s">
        <v>151</v>
      </c>
      <c r="W373" s="113" t="s">
        <v>152</v>
      </c>
      <c r="X373" s="148">
        <v>2050</v>
      </c>
      <c r="Y373" s="113" t="s">
        <v>150</v>
      </c>
      <c r="Z373" s="113" t="s">
        <v>151</v>
      </c>
      <c r="AA373" s="141">
        <v>2050</v>
      </c>
      <c r="AC373" s="113" t="s">
        <v>167</v>
      </c>
      <c r="AD373" s="113" t="s">
        <v>6</v>
      </c>
      <c r="AE373" s="113" t="s">
        <v>157</v>
      </c>
      <c r="AF373" s="113" t="s">
        <v>157</v>
      </c>
      <c r="AG373" s="113" t="s">
        <v>157</v>
      </c>
      <c r="AH373" s="141" t="s">
        <v>218</v>
      </c>
      <c r="AJ373" s="113" t="s">
        <v>154</v>
      </c>
      <c r="AK373" s="166" t="s">
        <v>153</v>
      </c>
      <c r="AO373" s="113" t="s">
        <v>219</v>
      </c>
      <c r="AP373" s="113" t="s">
        <v>150</v>
      </c>
      <c r="AQ373" s="113" t="s">
        <v>218</v>
      </c>
      <c r="AR373" s="113" t="s">
        <v>2199</v>
      </c>
      <c r="AS373" s="113">
        <v>2050</v>
      </c>
      <c r="AV373" s="113" t="s">
        <v>157</v>
      </c>
      <c r="AW373" s="167" t="s">
        <v>171</v>
      </c>
      <c r="AX373" s="113" t="s">
        <v>158</v>
      </c>
      <c r="AY373" s="113" t="s">
        <v>154</v>
      </c>
      <c r="AZ373" s="113" t="s">
        <v>153</v>
      </c>
      <c r="BA373" s="113" t="s">
        <v>153</v>
      </c>
      <c r="BG373" s="283">
        <f t="shared" si="261"/>
        <v>0</v>
      </c>
      <c r="BH373" s="149">
        <f t="shared" si="262"/>
        <v>0</v>
      </c>
      <c r="BI373" s="113">
        <f t="shared" si="270"/>
        <v>0</v>
      </c>
      <c r="BJ373" s="280">
        <f t="shared" si="271"/>
        <v>0</v>
      </c>
      <c r="BK373" s="347">
        <f t="shared" si="263"/>
        <v>0</v>
      </c>
      <c r="BL373" s="113">
        <f t="shared" si="264"/>
        <v>1</v>
      </c>
      <c r="BM373" s="113">
        <f t="shared" si="272"/>
        <v>0</v>
      </c>
      <c r="BN373" s="278">
        <f t="shared" si="273"/>
        <v>1</v>
      </c>
      <c r="BO373" s="149">
        <f t="shared" si="265"/>
        <v>0</v>
      </c>
      <c r="BP373" s="149">
        <f t="shared" si="266"/>
        <v>0</v>
      </c>
      <c r="BQ373" s="113">
        <f t="shared" si="274"/>
        <v>1</v>
      </c>
      <c r="BR373" s="356">
        <f t="shared" si="267"/>
        <v>0</v>
      </c>
      <c r="BS373" s="149">
        <f t="shared" si="268"/>
        <v>0</v>
      </c>
      <c r="BT373" s="113">
        <f t="shared" si="275"/>
        <v>1</v>
      </c>
      <c r="BU373" s="356">
        <f t="shared" si="242"/>
        <v>0</v>
      </c>
      <c r="BV373" s="149">
        <f t="shared" si="243"/>
        <v>0</v>
      </c>
      <c r="BW373" s="113">
        <f t="shared" si="244"/>
        <v>0</v>
      </c>
      <c r="BX373" s="248">
        <f t="shared" si="245"/>
        <v>0</v>
      </c>
      <c r="BY373" s="175">
        <f t="shared" si="246"/>
        <v>0</v>
      </c>
      <c r="BZ373" s="347">
        <f t="shared" si="276"/>
        <v>0</v>
      </c>
      <c r="CA373" s="113">
        <f t="shared" si="277"/>
        <v>0</v>
      </c>
      <c r="CB373" s="113">
        <f t="shared" si="278"/>
        <v>1</v>
      </c>
      <c r="CC373" s="276">
        <f t="shared" si="279"/>
        <v>1</v>
      </c>
      <c r="CD373" s="248">
        <f t="shared" si="280"/>
        <v>1</v>
      </c>
      <c r="CE373" s="274">
        <f t="shared" si="269"/>
        <v>1</v>
      </c>
      <c r="CF373" s="347">
        <f t="shared" si="281"/>
        <v>0</v>
      </c>
      <c r="CG373" s="113">
        <f t="shared" si="282"/>
        <v>0</v>
      </c>
      <c r="CH373" s="141">
        <f t="shared" si="283"/>
        <v>0</v>
      </c>
      <c r="CI373" s="149">
        <f t="shared" si="247"/>
        <v>0</v>
      </c>
      <c r="CJ373" s="149">
        <f t="shared" si="248"/>
        <v>1</v>
      </c>
      <c r="CK373" s="149">
        <f t="shared" si="249"/>
        <v>1</v>
      </c>
      <c r="CL373" s="149">
        <f t="shared" si="250"/>
        <v>2</v>
      </c>
      <c r="CM373" s="149">
        <f t="shared" si="251"/>
        <v>1</v>
      </c>
      <c r="CN373" s="282">
        <f t="shared" si="284"/>
        <v>1</v>
      </c>
      <c r="CO373" s="113">
        <f t="shared" si="285"/>
        <v>0</v>
      </c>
      <c r="CP373" s="113">
        <f t="shared" si="286"/>
        <v>0</v>
      </c>
      <c r="CQ373" s="282">
        <f t="shared" si="252"/>
        <v>1</v>
      </c>
      <c r="CR373" s="113" t="str">
        <f t="shared" si="253"/>
        <v>2050 2050</v>
      </c>
      <c r="CS373" s="113">
        <f t="shared" si="254"/>
        <v>2050</v>
      </c>
      <c r="CT373" s="160">
        <v>0</v>
      </c>
      <c r="CU373" s="160">
        <v>1</v>
      </c>
      <c r="CV373" s="160">
        <v>0</v>
      </c>
      <c r="CW373" s="160">
        <v>1</v>
      </c>
      <c r="CX373" s="160">
        <v>0</v>
      </c>
      <c r="CY373" s="160">
        <v>0</v>
      </c>
      <c r="CZ373" s="160">
        <v>1</v>
      </c>
      <c r="DA373" s="160">
        <v>1</v>
      </c>
      <c r="DB373" s="160">
        <v>0</v>
      </c>
      <c r="DC373" s="160">
        <v>1</v>
      </c>
      <c r="DD373" s="160">
        <v>0</v>
      </c>
      <c r="DE373" s="160">
        <v>1</v>
      </c>
      <c r="DF373" s="160">
        <v>0</v>
      </c>
      <c r="DG373" s="160">
        <v>0</v>
      </c>
      <c r="DH373" s="160">
        <v>0</v>
      </c>
      <c r="DI373" s="160">
        <v>0</v>
      </c>
      <c r="DJ373" s="160">
        <v>1</v>
      </c>
      <c r="DK373" s="160">
        <v>1</v>
      </c>
      <c r="DL373" s="160">
        <v>1</v>
      </c>
      <c r="DM373" s="160">
        <v>1</v>
      </c>
      <c r="DN373" s="160">
        <v>0</v>
      </c>
      <c r="DO373" s="160">
        <v>1</v>
      </c>
      <c r="DP373" s="160">
        <v>0</v>
      </c>
      <c r="DQ373" s="104" t="s">
        <v>150</v>
      </c>
      <c r="DR373" s="104" t="s">
        <v>158</v>
      </c>
      <c r="DS373" s="104" t="s">
        <v>7859</v>
      </c>
      <c r="DT373" s="104" t="s">
        <v>160</v>
      </c>
      <c r="DU373" s="104" t="s">
        <v>150</v>
      </c>
      <c r="DV373" s="104" t="s">
        <v>150</v>
      </c>
      <c r="DW373" s="107" t="str">
        <f t="shared" si="255"/>
        <v>Y</v>
      </c>
      <c r="DX373" s="107" t="str">
        <f t="shared" si="256"/>
        <v>Targets set</v>
      </c>
      <c r="DY373" s="107" t="str">
        <f t="shared" si="257"/>
        <v>Y</v>
      </c>
      <c r="DZ373" s="107" t="str">
        <f t="shared" si="258"/>
        <v>N</v>
      </c>
      <c r="EA373" s="107" t="str">
        <f t="shared" si="259"/>
        <v>Yes</v>
      </c>
      <c r="EC373" s="113">
        <f t="shared" si="260"/>
        <v>2050</v>
      </c>
    </row>
    <row r="374" spans="1:133" ht="16.5" customHeight="1">
      <c r="A374" s="113">
        <v>371</v>
      </c>
      <c r="B374" s="113">
        <v>339</v>
      </c>
      <c r="C374" s="141" t="s">
        <v>2200</v>
      </c>
      <c r="D374" s="113" t="s">
        <v>778</v>
      </c>
      <c r="E374" s="113" t="s">
        <v>244</v>
      </c>
      <c r="F374" s="113" t="s">
        <v>342</v>
      </c>
      <c r="G374" s="113" t="s">
        <v>176</v>
      </c>
      <c r="H374" s="157" t="s">
        <v>2201</v>
      </c>
      <c r="I374" s="113" t="s">
        <v>2202</v>
      </c>
      <c r="J374" s="113">
        <v>0.135</v>
      </c>
      <c r="K374" s="113" t="s">
        <v>2203</v>
      </c>
      <c r="L374" s="113">
        <v>46947</v>
      </c>
      <c r="M374" s="141">
        <v>14</v>
      </c>
      <c r="N374" s="113" t="s">
        <v>150</v>
      </c>
      <c r="O374" s="113">
        <v>2022</v>
      </c>
      <c r="P374" s="141">
        <v>2040</v>
      </c>
      <c r="Q374" s="113" t="s">
        <v>150</v>
      </c>
      <c r="R374" s="113" t="s">
        <v>150</v>
      </c>
      <c r="S374" s="113" t="s">
        <v>151</v>
      </c>
      <c r="T374" s="113" t="s">
        <v>152</v>
      </c>
      <c r="U374" s="151">
        <v>2030</v>
      </c>
      <c r="V374" s="113" t="s">
        <v>153</v>
      </c>
      <c r="W374" s="113" t="s">
        <v>153</v>
      </c>
      <c r="X374" s="148" t="s">
        <v>153</v>
      </c>
      <c r="Y374" s="169" t="s">
        <v>154</v>
      </c>
      <c r="Z374" s="169" t="s">
        <v>210</v>
      </c>
      <c r="AC374" s="113" t="s">
        <v>167</v>
      </c>
      <c r="AD374" s="113" t="s">
        <v>6</v>
      </c>
      <c r="AE374" s="113" t="s">
        <v>157</v>
      </c>
      <c r="AF374" s="113" t="s">
        <v>157</v>
      </c>
      <c r="AG374" s="113" t="s">
        <v>157</v>
      </c>
      <c r="AH374" s="141" t="s">
        <v>218</v>
      </c>
      <c r="AJ374" s="113" t="s">
        <v>154</v>
      </c>
      <c r="AK374" s="166" t="s">
        <v>153</v>
      </c>
      <c r="AO374" s="113" t="s">
        <v>219</v>
      </c>
      <c r="AP374" s="113" t="s">
        <v>150</v>
      </c>
      <c r="AQ374" s="113" t="s">
        <v>218</v>
      </c>
      <c r="AR374" s="113" t="s">
        <v>2204</v>
      </c>
      <c r="AS374" s="113">
        <v>2045</v>
      </c>
      <c r="AV374" s="113" t="s">
        <v>168</v>
      </c>
      <c r="AW374" s="167" t="s">
        <v>171</v>
      </c>
      <c r="AX374" s="113" t="s">
        <v>158</v>
      </c>
      <c r="AY374" s="113" t="s">
        <v>154</v>
      </c>
      <c r="AZ374" s="113" t="s">
        <v>153</v>
      </c>
      <c r="BA374" s="113" t="s">
        <v>153</v>
      </c>
      <c r="BG374" s="283">
        <f t="shared" si="261"/>
        <v>0</v>
      </c>
      <c r="BH374" s="149">
        <f t="shared" si="262"/>
        <v>0</v>
      </c>
      <c r="BI374" s="113">
        <f t="shared" si="270"/>
        <v>1</v>
      </c>
      <c r="BJ374" s="280">
        <f t="shared" si="271"/>
        <v>1</v>
      </c>
      <c r="BK374" s="347">
        <f t="shared" si="263"/>
        <v>0</v>
      </c>
      <c r="BL374" s="113">
        <f t="shared" si="264"/>
        <v>1</v>
      </c>
      <c r="BM374" s="113">
        <f t="shared" si="272"/>
        <v>0</v>
      </c>
      <c r="BN374" s="278">
        <f t="shared" si="273"/>
        <v>1</v>
      </c>
      <c r="BO374" s="149">
        <f t="shared" si="265"/>
        <v>0</v>
      </c>
      <c r="BP374" s="149">
        <f t="shared" si="266"/>
        <v>0</v>
      </c>
      <c r="BQ374" s="113">
        <f t="shared" si="274"/>
        <v>0</v>
      </c>
      <c r="BR374" s="356">
        <f t="shared" si="267"/>
        <v>0</v>
      </c>
      <c r="BS374" s="149">
        <f t="shared" si="268"/>
        <v>0</v>
      </c>
      <c r="BT374" s="113">
        <f t="shared" si="275"/>
        <v>1</v>
      </c>
      <c r="BU374" s="356">
        <f t="shared" si="242"/>
        <v>0</v>
      </c>
      <c r="BV374" s="149">
        <f t="shared" si="243"/>
        <v>0</v>
      </c>
      <c r="BW374" s="113">
        <f t="shared" si="244"/>
        <v>0</v>
      </c>
      <c r="BX374" s="248">
        <f t="shared" si="245"/>
        <v>0</v>
      </c>
      <c r="BY374" s="175">
        <f t="shared" si="246"/>
        <v>0</v>
      </c>
      <c r="BZ374" s="347">
        <f t="shared" si="276"/>
        <v>0</v>
      </c>
      <c r="CA374" s="113">
        <f t="shared" si="277"/>
        <v>0</v>
      </c>
      <c r="CB374" s="113">
        <f t="shared" si="278"/>
        <v>1</v>
      </c>
      <c r="CC374" s="276">
        <f t="shared" si="279"/>
        <v>1</v>
      </c>
      <c r="CD374" s="248">
        <f t="shared" si="280"/>
        <v>1</v>
      </c>
      <c r="CE374" s="274">
        <f t="shared" si="269"/>
        <v>1</v>
      </c>
      <c r="CF374" s="347">
        <f t="shared" si="281"/>
        <v>0</v>
      </c>
      <c r="CG374" s="113">
        <f t="shared" si="282"/>
        <v>0</v>
      </c>
      <c r="CH374" s="141">
        <f t="shared" si="283"/>
        <v>0</v>
      </c>
      <c r="CI374" s="149">
        <f t="shared" si="247"/>
        <v>0</v>
      </c>
      <c r="CJ374" s="149">
        <f t="shared" si="248"/>
        <v>1</v>
      </c>
      <c r="CK374" s="149">
        <f t="shared" si="249"/>
        <v>2</v>
      </c>
      <c r="CL374" s="149">
        <f t="shared" si="250"/>
        <v>3</v>
      </c>
      <c r="CM374" s="149">
        <f t="shared" si="251"/>
        <v>1</v>
      </c>
      <c r="CN374" s="282">
        <f t="shared" si="284"/>
        <v>0</v>
      </c>
      <c r="CO374" s="113">
        <f t="shared" si="285"/>
        <v>0</v>
      </c>
      <c r="CP374" s="113">
        <f t="shared" si="286"/>
        <v>1</v>
      </c>
      <c r="CQ374" s="282">
        <f t="shared" si="252"/>
        <v>1</v>
      </c>
      <c r="CR374" s="113" t="str">
        <f t="shared" si="253"/>
        <v xml:space="preserve"> 2045</v>
      </c>
      <c r="CS374" s="113">
        <f t="shared" si="254"/>
        <v>2045</v>
      </c>
      <c r="CT374" s="160">
        <v>0</v>
      </c>
      <c r="CU374" s="160">
        <v>0</v>
      </c>
      <c r="CV374" s="160">
        <v>0</v>
      </c>
      <c r="CW374" s="160">
        <v>0</v>
      </c>
      <c r="CX374" s="160">
        <v>0</v>
      </c>
      <c r="CY374" s="160">
        <v>0</v>
      </c>
      <c r="CZ374" s="160">
        <v>1</v>
      </c>
      <c r="DA374" s="160">
        <v>1</v>
      </c>
      <c r="DB374" s="160">
        <v>0</v>
      </c>
      <c r="DC374" s="160">
        <v>1</v>
      </c>
      <c r="DD374" s="160">
        <v>0</v>
      </c>
      <c r="DE374" s="160">
        <v>1</v>
      </c>
      <c r="DF374" s="160">
        <v>0</v>
      </c>
      <c r="DG374" s="160">
        <v>0</v>
      </c>
      <c r="DH374" s="160">
        <v>1</v>
      </c>
      <c r="DI374" s="160">
        <v>1</v>
      </c>
      <c r="DJ374" s="160">
        <v>1</v>
      </c>
      <c r="DK374" s="160">
        <v>0</v>
      </c>
      <c r="DL374" s="160">
        <v>1</v>
      </c>
      <c r="DM374" s="160">
        <v>1</v>
      </c>
      <c r="DN374" s="160">
        <v>0</v>
      </c>
      <c r="DO374" s="160">
        <v>1</v>
      </c>
      <c r="DP374" s="160">
        <v>0</v>
      </c>
      <c r="DQ374" s="104" t="s">
        <v>154</v>
      </c>
      <c r="DR374" s="104" t="s">
        <v>157</v>
      </c>
      <c r="DS374" s="104" t="s">
        <v>7857</v>
      </c>
      <c r="DT374" s="104" t="s">
        <v>154</v>
      </c>
      <c r="DU374" s="104">
        <v>0</v>
      </c>
      <c r="DV374" s="104" t="s">
        <v>150</v>
      </c>
      <c r="DW374" s="107" t="str">
        <f t="shared" si="255"/>
        <v>Y</v>
      </c>
      <c r="DX374" s="107" t="str">
        <f t="shared" si="256"/>
        <v>Committed</v>
      </c>
      <c r="DY374" s="107" t="str">
        <f t="shared" si="257"/>
        <v>Y</v>
      </c>
      <c r="DZ374" s="107" t="str">
        <f t="shared" si="258"/>
        <v>N</v>
      </c>
      <c r="EA374" s="107" t="str">
        <f t="shared" si="259"/>
        <v>Not Specified</v>
      </c>
      <c r="EC374" s="113">
        <f t="shared" si="260"/>
        <v>2045</v>
      </c>
    </row>
    <row r="375" spans="1:133" ht="16.5" customHeight="1">
      <c r="A375" s="149">
        <v>372</v>
      </c>
      <c r="B375" s="149">
        <v>376</v>
      </c>
      <c r="C375" s="150" t="s">
        <v>2205</v>
      </c>
      <c r="D375" s="113" t="s">
        <v>2138</v>
      </c>
      <c r="E375" s="113" t="s">
        <v>206</v>
      </c>
      <c r="F375" s="113" t="s">
        <v>145</v>
      </c>
      <c r="G375" s="113" t="s">
        <v>146</v>
      </c>
      <c r="H375" s="157" t="s">
        <v>2206</v>
      </c>
      <c r="I375" s="113" t="s">
        <v>2207</v>
      </c>
      <c r="J375" s="113">
        <v>1.342</v>
      </c>
      <c r="K375" s="113" t="s">
        <v>2208</v>
      </c>
      <c r="L375" s="113">
        <v>114000</v>
      </c>
      <c r="M375" s="141">
        <v>27</v>
      </c>
      <c r="N375" s="149" t="s">
        <v>154</v>
      </c>
      <c r="O375" s="149" t="s">
        <v>153</v>
      </c>
      <c r="P375" s="150" t="s">
        <v>153</v>
      </c>
      <c r="Q375" s="149" t="s">
        <v>154</v>
      </c>
      <c r="R375" s="113" t="s">
        <v>154</v>
      </c>
      <c r="S375" s="149" t="s">
        <v>153</v>
      </c>
      <c r="T375" s="149" t="s">
        <v>153</v>
      </c>
      <c r="U375" s="151" t="s">
        <v>153</v>
      </c>
      <c r="V375" s="149" t="s">
        <v>153</v>
      </c>
      <c r="W375" s="149" t="s">
        <v>153</v>
      </c>
      <c r="X375" s="152" t="s">
        <v>153</v>
      </c>
      <c r="Y375" s="113" t="s">
        <v>153</v>
      </c>
      <c r="Z375" s="149" t="s">
        <v>153</v>
      </c>
      <c r="AA375" s="150"/>
      <c r="AB375" s="149"/>
      <c r="AC375" s="149" t="s">
        <v>281</v>
      </c>
      <c r="AD375" s="149" t="s">
        <v>240</v>
      </c>
      <c r="AE375" s="149" t="s">
        <v>157</v>
      </c>
      <c r="AF375" s="149" t="s">
        <v>157</v>
      </c>
      <c r="AG375" s="149" t="s">
        <v>158</v>
      </c>
      <c r="AH375" s="150" t="s">
        <v>159</v>
      </c>
      <c r="AJ375" s="113" t="s">
        <v>154</v>
      </c>
      <c r="AK375" s="170" t="s">
        <v>153</v>
      </c>
      <c r="AL375" s="149"/>
      <c r="AM375" s="166"/>
      <c r="AN375" s="150"/>
      <c r="AO375" s="113" t="s">
        <v>219</v>
      </c>
      <c r="AP375" s="149" t="s">
        <v>150</v>
      </c>
      <c r="AQ375" s="149" t="s">
        <v>153</v>
      </c>
      <c r="AR375" s="149" t="s">
        <v>153</v>
      </c>
      <c r="AS375" s="149">
        <v>2050</v>
      </c>
      <c r="AT375" s="174" t="s">
        <v>2209</v>
      </c>
      <c r="AU375" s="150"/>
      <c r="AV375" s="149" t="s">
        <v>168</v>
      </c>
      <c r="AW375" s="172" t="s">
        <v>158</v>
      </c>
      <c r="AX375" s="149" t="s">
        <v>158</v>
      </c>
      <c r="AY375" s="149" t="s">
        <v>150</v>
      </c>
      <c r="AZ375" s="149" t="s">
        <v>2210</v>
      </c>
      <c r="BA375" s="149">
        <v>2030</v>
      </c>
      <c r="BB375" s="149"/>
      <c r="BC375" s="150"/>
      <c r="BD375" s="149"/>
      <c r="BE375" s="173"/>
      <c r="BF375" s="150"/>
      <c r="BG375" s="283">
        <f t="shared" si="261"/>
        <v>0</v>
      </c>
      <c r="BH375" s="149">
        <f t="shared" si="262"/>
        <v>0</v>
      </c>
      <c r="BI375" s="113">
        <f t="shared" si="270"/>
        <v>0</v>
      </c>
      <c r="BJ375" s="280">
        <f t="shared" si="271"/>
        <v>0</v>
      </c>
      <c r="BK375" s="347">
        <f t="shared" si="263"/>
        <v>0</v>
      </c>
      <c r="BL375" s="113">
        <f t="shared" si="264"/>
        <v>0</v>
      </c>
      <c r="BM375" s="113">
        <f t="shared" si="272"/>
        <v>0</v>
      </c>
      <c r="BN375" s="278">
        <f t="shared" si="273"/>
        <v>0</v>
      </c>
      <c r="BO375" s="149">
        <f t="shared" si="265"/>
        <v>0</v>
      </c>
      <c r="BP375" s="149">
        <f t="shared" si="266"/>
        <v>0</v>
      </c>
      <c r="BQ375" s="113">
        <f t="shared" si="274"/>
        <v>0</v>
      </c>
      <c r="BR375" s="356">
        <f t="shared" si="267"/>
        <v>0</v>
      </c>
      <c r="BS375" s="149">
        <f t="shared" si="268"/>
        <v>0</v>
      </c>
      <c r="BT375" s="113">
        <f t="shared" si="275"/>
        <v>1</v>
      </c>
      <c r="BU375" s="356">
        <f t="shared" si="242"/>
        <v>0</v>
      </c>
      <c r="BV375" s="149">
        <f t="shared" si="243"/>
        <v>0</v>
      </c>
      <c r="BW375" s="113">
        <f t="shared" si="244"/>
        <v>0</v>
      </c>
      <c r="BX375" s="248">
        <f t="shared" si="245"/>
        <v>0</v>
      </c>
      <c r="BY375" s="175">
        <f t="shared" si="246"/>
        <v>0</v>
      </c>
      <c r="BZ375" s="347">
        <f t="shared" si="276"/>
        <v>0</v>
      </c>
      <c r="CA375" s="113">
        <f t="shared" si="277"/>
        <v>0</v>
      </c>
      <c r="CB375" s="113">
        <f t="shared" si="278"/>
        <v>1</v>
      </c>
      <c r="CC375" s="276">
        <f t="shared" si="279"/>
        <v>1</v>
      </c>
      <c r="CD375" s="248">
        <f t="shared" si="280"/>
        <v>1</v>
      </c>
      <c r="CE375" s="274">
        <f t="shared" si="269"/>
        <v>1</v>
      </c>
      <c r="CF375" s="347">
        <f t="shared" si="281"/>
        <v>0</v>
      </c>
      <c r="CG375" s="113">
        <f t="shared" si="282"/>
        <v>1</v>
      </c>
      <c r="CH375" s="141">
        <f t="shared" si="283"/>
        <v>0</v>
      </c>
      <c r="CI375" s="149">
        <f t="shared" si="247"/>
        <v>0</v>
      </c>
      <c r="CJ375" s="149">
        <f t="shared" si="248"/>
        <v>0</v>
      </c>
      <c r="CK375" s="149">
        <f t="shared" si="249"/>
        <v>1</v>
      </c>
      <c r="CL375" s="149">
        <f t="shared" si="250"/>
        <v>1</v>
      </c>
      <c r="CM375" s="149">
        <f t="shared" si="251"/>
        <v>1</v>
      </c>
      <c r="CN375" s="282">
        <f t="shared" si="284"/>
        <v>0</v>
      </c>
      <c r="CO375" s="113">
        <f t="shared" si="285"/>
        <v>0</v>
      </c>
      <c r="CP375" s="113">
        <f t="shared" si="286"/>
        <v>1</v>
      </c>
      <c r="CQ375" s="282" t="str">
        <f t="shared" si="252"/>
        <v/>
      </c>
      <c r="CR375" s="113" t="str">
        <f t="shared" si="253"/>
        <v xml:space="preserve"> 2050</v>
      </c>
      <c r="CS375" s="113">
        <f t="shared" si="254"/>
        <v>2050</v>
      </c>
      <c r="CT375" s="160">
        <v>0</v>
      </c>
      <c r="CU375" s="160">
        <v>0</v>
      </c>
      <c r="CV375" s="160">
        <v>0</v>
      </c>
      <c r="CW375" s="160">
        <v>0</v>
      </c>
      <c r="CX375" s="160">
        <v>0</v>
      </c>
      <c r="CY375" s="160">
        <v>0</v>
      </c>
      <c r="CZ375" s="160">
        <v>0</v>
      </c>
      <c r="DA375" s="160">
        <v>0</v>
      </c>
      <c r="DB375" s="160">
        <v>0</v>
      </c>
      <c r="DC375" s="160">
        <v>1</v>
      </c>
      <c r="DD375" s="160">
        <v>0</v>
      </c>
      <c r="DE375" s="160">
        <v>1</v>
      </c>
      <c r="DF375" s="160">
        <v>0</v>
      </c>
      <c r="DG375" s="160">
        <v>0</v>
      </c>
      <c r="DH375" s="160">
        <v>0</v>
      </c>
      <c r="DI375" s="160">
        <v>0</v>
      </c>
      <c r="DJ375" s="160">
        <v>0</v>
      </c>
      <c r="DK375" s="160">
        <v>0</v>
      </c>
      <c r="DL375" s="160">
        <v>0</v>
      </c>
      <c r="DM375" s="160">
        <v>0</v>
      </c>
      <c r="DN375" s="160">
        <v>0</v>
      </c>
      <c r="DO375" s="160">
        <v>1</v>
      </c>
      <c r="DP375" s="160">
        <v>0</v>
      </c>
      <c r="DQ375" s="104" t="s">
        <v>150</v>
      </c>
      <c r="DR375" s="104" t="s">
        <v>158</v>
      </c>
      <c r="DS375" s="104" t="s">
        <v>154</v>
      </c>
      <c r="DT375" s="104" t="s">
        <v>154</v>
      </c>
      <c r="DU375" s="104">
        <v>0</v>
      </c>
      <c r="DV375" s="104">
        <v>0</v>
      </c>
      <c r="DW375" s="107" t="str">
        <f t="shared" si="255"/>
        <v>N</v>
      </c>
      <c r="DX375" s="107" t="str">
        <f t="shared" si="256"/>
        <v/>
      </c>
      <c r="DY375" s="107" t="str">
        <f t="shared" si="257"/>
        <v>Y</v>
      </c>
      <c r="DZ375" s="107" t="str">
        <f t="shared" si="258"/>
        <v>N</v>
      </c>
      <c r="EA375" s="107" t="str">
        <f t="shared" si="259"/>
        <v>Not Specified</v>
      </c>
      <c r="EC375" s="113">
        <f t="shared" si="260"/>
        <v>2050</v>
      </c>
    </row>
    <row r="376" spans="1:133" ht="16.5" customHeight="1">
      <c r="A376" s="113">
        <v>373</v>
      </c>
      <c r="B376" s="113">
        <v>396</v>
      </c>
      <c r="C376" s="141" t="s">
        <v>2211</v>
      </c>
      <c r="D376" s="113" t="s">
        <v>333</v>
      </c>
      <c r="E376" s="113" t="s">
        <v>229</v>
      </c>
      <c r="F376" s="113" t="s">
        <v>1694</v>
      </c>
      <c r="G376" s="113" t="s">
        <v>246</v>
      </c>
      <c r="H376" s="157" t="s">
        <v>2212</v>
      </c>
      <c r="I376" s="113" t="s">
        <v>2213</v>
      </c>
      <c r="J376" s="113">
        <v>0.168</v>
      </c>
      <c r="K376" s="113" t="s">
        <v>2214</v>
      </c>
      <c r="L376" s="113">
        <v>81097</v>
      </c>
      <c r="M376" s="141">
        <v>11</v>
      </c>
      <c r="N376" s="113" t="s">
        <v>150</v>
      </c>
      <c r="O376" s="113">
        <v>2022</v>
      </c>
      <c r="P376" s="141">
        <v>2025</v>
      </c>
      <c r="Q376" s="113" t="s">
        <v>154</v>
      </c>
      <c r="R376" s="113" t="s">
        <v>154</v>
      </c>
      <c r="S376" s="113" t="s">
        <v>153</v>
      </c>
      <c r="T376" s="113" t="s">
        <v>153</v>
      </c>
      <c r="U376" s="147" t="s">
        <v>153</v>
      </c>
      <c r="V376" s="113" t="s">
        <v>153</v>
      </c>
      <c r="W376" s="113" t="s">
        <v>153</v>
      </c>
      <c r="X376" s="148" t="s">
        <v>153</v>
      </c>
      <c r="Y376" s="113" t="s">
        <v>153</v>
      </c>
      <c r="Z376" s="113" t="s">
        <v>153</v>
      </c>
      <c r="AC376" s="113" t="s">
        <v>167</v>
      </c>
      <c r="AD376" s="113" t="s">
        <v>6</v>
      </c>
      <c r="AE376" s="113" t="s">
        <v>157</v>
      </c>
      <c r="AF376" s="113" t="s">
        <v>157</v>
      </c>
      <c r="AG376" s="113" t="s">
        <v>157</v>
      </c>
      <c r="AH376" s="141" t="s">
        <v>218</v>
      </c>
      <c r="AJ376" s="113" t="s">
        <v>154</v>
      </c>
      <c r="AK376" s="166" t="s">
        <v>153</v>
      </c>
      <c r="AO376" s="113" t="s">
        <v>219</v>
      </c>
      <c r="AP376" s="113" t="s">
        <v>150</v>
      </c>
      <c r="AQ376" s="113" t="s">
        <v>218</v>
      </c>
      <c r="AR376" s="113" t="s">
        <v>2215</v>
      </c>
      <c r="AS376" s="113">
        <v>2050</v>
      </c>
      <c r="AV376" s="113" t="s">
        <v>157</v>
      </c>
      <c r="AW376" s="167" t="s">
        <v>190</v>
      </c>
      <c r="AX376" s="113" t="s">
        <v>158</v>
      </c>
      <c r="AY376" s="113" t="s">
        <v>154</v>
      </c>
      <c r="AZ376" s="113" t="s">
        <v>153</v>
      </c>
      <c r="BA376" s="113" t="s">
        <v>153</v>
      </c>
      <c r="BG376" s="283">
        <f t="shared" si="261"/>
        <v>1</v>
      </c>
      <c r="BH376" s="149">
        <f t="shared" si="262"/>
        <v>0</v>
      </c>
      <c r="BI376" s="113">
        <f t="shared" si="270"/>
        <v>0</v>
      </c>
      <c r="BJ376" s="280">
        <f t="shared" si="271"/>
        <v>1</v>
      </c>
      <c r="BK376" s="347">
        <f t="shared" si="263"/>
        <v>0</v>
      </c>
      <c r="BL376" s="113">
        <f t="shared" si="264"/>
        <v>0</v>
      </c>
      <c r="BM376" s="113">
        <f t="shared" si="272"/>
        <v>0</v>
      </c>
      <c r="BN376" s="278">
        <f t="shared" si="273"/>
        <v>0</v>
      </c>
      <c r="BO376" s="149">
        <f t="shared" si="265"/>
        <v>0</v>
      </c>
      <c r="BP376" s="149">
        <f t="shared" si="266"/>
        <v>0</v>
      </c>
      <c r="BQ376" s="113">
        <f t="shared" si="274"/>
        <v>0</v>
      </c>
      <c r="BR376" s="356">
        <f t="shared" si="267"/>
        <v>0</v>
      </c>
      <c r="BS376" s="149">
        <f t="shared" si="268"/>
        <v>0</v>
      </c>
      <c r="BT376" s="113">
        <f t="shared" si="275"/>
        <v>1</v>
      </c>
      <c r="BU376" s="356">
        <f t="shared" si="242"/>
        <v>0</v>
      </c>
      <c r="BV376" s="149">
        <f t="shared" si="243"/>
        <v>0</v>
      </c>
      <c r="BW376" s="113">
        <f t="shared" si="244"/>
        <v>0</v>
      </c>
      <c r="BX376" s="248">
        <f t="shared" si="245"/>
        <v>0</v>
      </c>
      <c r="BY376" s="175">
        <f t="shared" si="246"/>
        <v>0</v>
      </c>
      <c r="BZ376" s="347">
        <f t="shared" si="276"/>
        <v>0</v>
      </c>
      <c r="CA376" s="113">
        <f t="shared" si="277"/>
        <v>0</v>
      </c>
      <c r="CB376" s="113">
        <f t="shared" si="278"/>
        <v>1</v>
      </c>
      <c r="CC376" s="276">
        <f t="shared" si="279"/>
        <v>1</v>
      </c>
      <c r="CD376" s="248">
        <f t="shared" si="280"/>
        <v>1</v>
      </c>
      <c r="CE376" s="274">
        <f t="shared" si="269"/>
        <v>1</v>
      </c>
      <c r="CF376" s="347">
        <f t="shared" si="281"/>
        <v>0</v>
      </c>
      <c r="CG376" s="113">
        <f t="shared" si="282"/>
        <v>0</v>
      </c>
      <c r="CH376" s="141">
        <f t="shared" si="283"/>
        <v>0</v>
      </c>
      <c r="CI376" s="149">
        <f t="shared" si="247"/>
        <v>1</v>
      </c>
      <c r="CJ376" s="149">
        <f t="shared" si="248"/>
        <v>0</v>
      </c>
      <c r="CK376" s="149">
        <f t="shared" si="249"/>
        <v>1</v>
      </c>
      <c r="CL376" s="149">
        <f t="shared" si="250"/>
        <v>2</v>
      </c>
      <c r="CM376" s="149">
        <f t="shared" si="251"/>
        <v>1</v>
      </c>
      <c r="CN376" s="282">
        <f t="shared" si="284"/>
        <v>1</v>
      </c>
      <c r="CO376" s="113">
        <f t="shared" si="285"/>
        <v>0</v>
      </c>
      <c r="CP376" s="113">
        <f t="shared" si="286"/>
        <v>0</v>
      </c>
      <c r="CQ376" s="282" t="str">
        <f t="shared" si="252"/>
        <v/>
      </c>
      <c r="CR376" s="113" t="str">
        <f t="shared" si="253"/>
        <v xml:space="preserve"> 2050</v>
      </c>
      <c r="CS376" s="113">
        <f t="shared" si="254"/>
        <v>2050</v>
      </c>
      <c r="CT376" s="160">
        <v>0</v>
      </c>
      <c r="CU376" s="160">
        <v>0</v>
      </c>
      <c r="CV376" s="160">
        <v>0</v>
      </c>
      <c r="CW376" s="160">
        <v>0</v>
      </c>
      <c r="CX376" s="160">
        <v>0</v>
      </c>
      <c r="CY376" s="160">
        <v>0</v>
      </c>
      <c r="CZ376" s="160">
        <v>1</v>
      </c>
      <c r="DA376" s="160">
        <v>1</v>
      </c>
      <c r="DB376" s="160">
        <v>0</v>
      </c>
      <c r="DC376" s="160">
        <v>0</v>
      </c>
      <c r="DD376" s="160">
        <v>0</v>
      </c>
      <c r="DE376" s="160">
        <v>0</v>
      </c>
      <c r="DF376" s="160">
        <v>0</v>
      </c>
      <c r="DG376" s="160">
        <v>0</v>
      </c>
      <c r="DH376" s="160">
        <v>1</v>
      </c>
      <c r="DI376" s="160">
        <v>1</v>
      </c>
      <c r="DJ376" s="160">
        <v>1</v>
      </c>
      <c r="DK376" s="160">
        <v>0</v>
      </c>
      <c r="DL376" s="160">
        <v>1</v>
      </c>
      <c r="DM376" s="160">
        <v>1</v>
      </c>
      <c r="DN376" s="160">
        <v>0</v>
      </c>
      <c r="DO376" s="160">
        <v>1</v>
      </c>
      <c r="DP376" s="160">
        <v>0</v>
      </c>
      <c r="DQ376" s="104" t="s">
        <v>154</v>
      </c>
      <c r="DR376" s="104" t="s">
        <v>158</v>
      </c>
      <c r="DS376" s="104" t="s">
        <v>7862</v>
      </c>
      <c r="DT376" s="104" t="s">
        <v>154</v>
      </c>
      <c r="DU376" s="104" t="s">
        <v>154</v>
      </c>
      <c r="DV376" s="104" t="s">
        <v>150</v>
      </c>
      <c r="DW376" s="107" t="str">
        <f t="shared" si="255"/>
        <v>N</v>
      </c>
      <c r="DX376" s="107" t="str">
        <f t="shared" si="256"/>
        <v/>
      </c>
      <c r="DY376" s="107" t="str">
        <f t="shared" si="257"/>
        <v>Y</v>
      </c>
      <c r="DZ376" s="107" t="str">
        <f t="shared" si="258"/>
        <v>N</v>
      </c>
      <c r="EA376" s="107" t="str">
        <f t="shared" si="259"/>
        <v>Yes</v>
      </c>
      <c r="EC376" s="113">
        <f t="shared" si="260"/>
        <v>2050</v>
      </c>
    </row>
    <row r="377" spans="1:133" ht="16.5" customHeight="1">
      <c r="A377" s="113">
        <v>374</v>
      </c>
      <c r="B377" s="113">
        <v>354</v>
      </c>
      <c r="C377" s="141" t="s">
        <v>2216</v>
      </c>
      <c r="D377" s="149" t="s">
        <v>271</v>
      </c>
      <c r="E377" s="149" t="s">
        <v>272</v>
      </c>
      <c r="F377" s="149" t="s">
        <v>175</v>
      </c>
      <c r="G377" s="149" t="s">
        <v>176</v>
      </c>
      <c r="H377" s="168" t="s">
        <v>2217</v>
      </c>
      <c r="I377" s="149" t="s">
        <v>2218</v>
      </c>
      <c r="J377" s="149">
        <v>0.369</v>
      </c>
      <c r="K377" s="149" t="s">
        <v>2219</v>
      </c>
      <c r="L377" s="149">
        <v>48821</v>
      </c>
      <c r="M377" s="150">
        <v>6</v>
      </c>
      <c r="N377" s="113" t="s">
        <v>154</v>
      </c>
      <c r="O377" s="113" t="s">
        <v>153</v>
      </c>
      <c r="P377" s="141" t="s">
        <v>153</v>
      </c>
      <c r="Q377" s="113" t="s">
        <v>154</v>
      </c>
      <c r="R377" s="113" t="s">
        <v>154</v>
      </c>
      <c r="S377" s="113" t="s">
        <v>153</v>
      </c>
      <c r="T377" s="113" t="s">
        <v>153</v>
      </c>
      <c r="U377" s="147" t="s">
        <v>153</v>
      </c>
      <c r="V377" s="113" t="s">
        <v>153</v>
      </c>
      <c r="W377" s="113" t="s">
        <v>153</v>
      </c>
      <c r="X377" s="148" t="s">
        <v>153</v>
      </c>
      <c r="Y377" s="113" t="s">
        <v>153</v>
      </c>
      <c r="Z377" s="113" t="s">
        <v>153</v>
      </c>
      <c r="AC377" s="113" t="s">
        <v>233</v>
      </c>
      <c r="AD377" s="113" t="s">
        <v>234</v>
      </c>
      <c r="AE377" s="113" t="s">
        <v>337</v>
      </c>
      <c r="AF377" s="113" t="s">
        <v>337</v>
      </c>
      <c r="AG377" s="113" t="s">
        <v>153</v>
      </c>
      <c r="AH377" s="141" t="s">
        <v>159</v>
      </c>
      <c r="AI377" s="113" t="s">
        <v>180</v>
      </c>
      <c r="AJ377" s="113" t="s">
        <v>154</v>
      </c>
      <c r="AK377" s="166" t="s">
        <v>338</v>
      </c>
      <c r="AL377" s="113">
        <v>2060</v>
      </c>
      <c r="AM377" s="174" t="s">
        <v>2220</v>
      </c>
      <c r="AP377" s="113" t="s">
        <v>154</v>
      </c>
      <c r="AQ377" s="113" t="s">
        <v>153</v>
      </c>
      <c r="AR377" s="113" t="s">
        <v>153</v>
      </c>
      <c r="AV377" s="169" t="s">
        <v>168</v>
      </c>
      <c r="AW377" s="167" t="s">
        <v>153</v>
      </c>
      <c r="AX377" s="113" t="s">
        <v>153</v>
      </c>
      <c r="AY377" s="113" t="s">
        <v>154</v>
      </c>
      <c r="AZ377" s="113" t="s">
        <v>153</v>
      </c>
      <c r="BA377" s="113" t="s">
        <v>153</v>
      </c>
      <c r="BG377" s="283">
        <f t="shared" si="261"/>
        <v>0</v>
      </c>
      <c r="BH377" s="149">
        <f t="shared" si="262"/>
        <v>0</v>
      </c>
      <c r="BI377" s="113">
        <f t="shared" si="270"/>
        <v>0</v>
      </c>
      <c r="BJ377" s="280">
        <f t="shared" si="271"/>
        <v>0</v>
      </c>
      <c r="BK377" s="347">
        <f t="shared" si="263"/>
        <v>0</v>
      </c>
      <c r="BL377" s="113">
        <f t="shared" si="264"/>
        <v>0</v>
      </c>
      <c r="BM377" s="113">
        <f t="shared" si="272"/>
        <v>0</v>
      </c>
      <c r="BN377" s="278">
        <f t="shared" si="273"/>
        <v>0</v>
      </c>
      <c r="BO377" s="149">
        <f t="shared" si="265"/>
        <v>0</v>
      </c>
      <c r="BP377" s="149">
        <f t="shared" si="266"/>
        <v>0</v>
      </c>
      <c r="BQ377" s="113">
        <f t="shared" si="274"/>
        <v>0</v>
      </c>
      <c r="BR377" s="356">
        <f t="shared" si="267"/>
        <v>0</v>
      </c>
      <c r="BS377" s="149">
        <f t="shared" si="268"/>
        <v>0</v>
      </c>
      <c r="BT377" s="113">
        <f t="shared" si="275"/>
        <v>0</v>
      </c>
      <c r="BU377" s="356">
        <f t="shared" si="242"/>
        <v>0</v>
      </c>
      <c r="BV377" s="149">
        <f t="shared" si="243"/>
        <v>0</v>
      </c>
      <c r="BW377" s="113">
        <f t="shared" si="244"/>
        <v>0</v>
      </c>
      <c r="BX377" s="248">
        <f t="shared" si="245"/>
        <v>1</v>
      </c>
      <c r="BY377" s="175">
        <f t="shared" si="246"/>
        <v>0</v>
      </c>
      <c r="BZ377" s="347">
        <f t="shared" si="276"/>
        <v>0</v>
      </c>
      <c r="CA377" s="113">
        <f t="shared" si="277"/>
        <v>0</v>
      </c>
      <c r="CB377" s="113">
        <f t="shared" si="278"/>
        <v>0</v>
      </c>
      <c r="CC377" s="276">
        <f t="shared" si="279"/>
        <v>0</v>
      </c>
      <c r="CD377" s="248">
        <f t="shared" si="280"/>
        <v>1</v>
      </c>
      <c r="CE377" s="274">
        <f t="shared" si="269"/>
        <v>0</v>
      </c>
      <c r="CF377" s="347">
        <f t="shared" si="281"/>
        <v>0</v>
      </c>
      <c r="CG377" s="113">
        <f t="shared" si="282"/>
        <v>0</v>
      </c>
      <c r="CH377" s="141">
        <f t="shared" si="283"/>
        <v>0</v>
      </c>
      <c r="CI377" s="149">
        <f t="shared" si="247"/>
        <v>0</v>
      </c>
      <c r="CJ377" s="149">
        <f t="shared" si="248"/>
        <v>0</v>
      </c>
      <c r="CK377" s="149">
        <f t="shared" si="249"/>
        <v>0</v>
      </c>
      <c r="CL377" s="149">
        <f t="shared" si="250"/>
        <v>0</v>
      </c>
      <c r="CM377" s="149">
        <f t="shared" si="251"/>
        <v>0</v>
      </c>
      <c r="CN377" s="282">
        <f t="shared" si="284"/>
        <v>0</v>
      </c>
      <c r="CO377" s="113">
        <f t="shared" si="285"/>
        <v>0</v>
      </c>
      <c r="CP377" s="113">
        <f t="shared" si="286"/>
        <v>1</v>
      </c>
      <c r="CQ377" s="282" t="str">
        <f t="shared" si="252"/>
        <v/>
      </c>
      <c r="CR377" s="113" t="str">
        <f t="shared" si="253"/>
        <v xml:space="preserve"> </v>
      </c>
      <c r="CS377" s="113">
        <f t="shared" si="254"/>
        <v>0</v>
      </c>
      <c r="CT377" s="160">
        <v>0</v>
      </c>
      <c r="CU377" s="160">
        <v>0</v>
      </c>
      <c r="CV377" s="160">
        <v>0</v>
      </c>
      <c r="CW377" s="160">
        <v>0</v>
      </c>
      <c r="CX377" s="160">
        <v>0</v>
      </c>
      <c r="CY377" s="160">
        <v>0</v>
      </c>
      <c r="CZ377" s="160">
        <v>0</v>
      </c>
      <c r="DA377" s="160">
        <v>0</v>
      </c>
      <c r="DB377" s="160">
        <v>0</v>
      </c>
      <c r="DC377" s="160">
        <v>0</v>
      </c>
      <c r="DD377" s="160">
        <v>0</v>
      </c>
      <c r="DE377" s="160">
        <v>0</v>
      </c>
      <c r="DF377" s="160">
        <v>0</v>
      </c>
      <c r="DG377" s="160">
        <v>0</v>
      </c>
      <c r="DH377" s="160">
        <v>0</v>
      </c>
      <c r="DI377" s="160">
        <v>0</v>
      </c>
      <c r="DJ377" s="160">
        <v>0</v>
      </c>
      <c r="DK377" s="160">
        <v>0</v>
      </c>
      <c r="DL377" s="160">
        <v>0</v>
      </c>
      <c r="DM377" s="160">
        <v>0</v>
      </c>
      <c r="DN377" s="160">
        <v>0</v>
      </c>
      <c r="DO377" s="160">
        <v>0</v>
      </c>
      <c r="DP377" s="160">
        <v>0</v>
      </c>
      <c r="DQ377" s="104" t="s">
        <v>154</v>
      </c>
      <c r="DR377" s="104">
        <v>0</v>
      </c>
      <c r="DS377" s="104" t="s">
        <v>154</v>
      </c>
      <c r="DT377" s="104" t="s">
        <v>154</v>
      </c>
      <c r="DU377" s="104">
        <v>0</v>
      </c>
      <c r="DV377" s="104">
        <v>0</v>
      </c>
      <c r="DW377" s="107" t="str">
        <f t="shared" si="255"/>
        <v>N</v>
      </c>
      <c r="DX377" s="107" t="str">
        <f t="shared" si="256"/>
        <v/>
      </c>
      <c r="DY377" s="107" t="str">
        <f t="shared" si="257"/>
        <v>N</v>
      </c>
      <c r="DZ377" s="107" t="str">
        <f t="shared" si="258"/>
        <v>N</v>
      </c>
      <c r="EA377" s="107" t="str">
        <f t="shared" si="259"/>
        <v>Not Specified</v>
      </c>
      <c r="EC377" s="113">
        <f t="shared" si="260"/>
        <v>0</v>
      </c>
    </row>
    <row r="378" spans="1:133" ht="16.5" customHeight="1">
      <c r="A378" s="113">
        <v>375</v>
      </c>
      <c r="B378" s="113">
        <v>386</v>
      </c>
      <c r="C378" s="141" t="s">
        <v>2221</v>
      </c>
      <c r="D378" s="113" t="s">
        <v>449</v>
      </c>
      <c r="E378" s="113" t="s">
        <v>144</v>
      </c>
      <c r="F378" s="113" t="s">
        <v>499</v>
      </c>
      <c r="G378" s="113" t="s">
        <v>246</v>
      </c>
      <c r="H378" s="157" t="s">
        <v>2222</v>
      </c>
      <c r="I378" s="113" t="s">
        <v>2223</v>
      </c>
      <c r="J378" s="113">
        <v>0.085</v>
      </c>
      <c r="K378" s="113" t="s">
        <v>2224</v>
      </c>
      <c r="L378" s="113">
        <v>114640</v>
      </c>
      <c r="M378" s="141">
        <v>9</v>
      </c>
      <c r="N378" s="113" t="s">
        <v>154</v>
      </c>
      <c r="O378" s="113" t="s">
        <v>153</v>
      </c>
      <c r="P378" s="141" t="s">
        <v>153</v>
      </c>
      <c r="Q378" s="113" t="s">
        <v>150</v>
      </c>
      <c r="R378" s="113" t="s">
        <v>150</v>
      </c>
      <c r="S378" s="113" t="s">
        <v>151</v>
      </c>
      <c r="T378" s="113" t="s">
        <v>152</v>
      </c>
      <c r="U378" s="151">
        <v>2030</v>
      </c>
      <c r="V378" s="113" t="s">
        <v>151</v>
      </c>
      <c r="W378" s="113" t="s">
        <v>152</v>
      </c>
      <c r="X378" s="148">
        <v>2040</v>
      </c>
      <c r="Y378" s="113" t="s">
        <v>150</v>
      </c>
      <c r="Z378" s="113" t="s">
        <v>151</v>
      </c>
      <c r="AA378" s="141">
        <v>2040</v>
      </c>
      <c r="AC378" s="113" t="s">
        <v>167</v>
      </c>
      <c r="AD378" s="113" t="s">
        <v>6</v>
      </c>
      <c r="AE378" s="113" t="s">
        <v>157</v>
      </c>
      <c r="AF378" s="113" t="s">
        <v>157</v>
      </c>
      <c r="AG378" s="113" t="s">
        <v>157</v>
      </c>
      <c r="AH378" s="141" t="s">
        <v>218</v>
      </c>
      <c r="AJ378" s="113" t="s">
        <v>154</v>
      </c>
      <c r="AK378" s="166" t="s">
        <v>153</v>
      </c>
      <c r="AO378" s="113" t="s">
        <v>219</v>
      </c>
      <c r="AP378" s="113" t="s">
        <v>150</v>
      </c>
      <c r="AQ378" s="113" t="s">
        <v>218</v>
      </c>
      <c r="AR378" s="113" t="s">
        <v>2225</v>
      </c>
      <c r="AS378" s="113">
        <v>2040</v>
      </c>
      <c r="AV378" s="113" t="s">
        <v>168</v>
      </c>
      <c r="AW378" s="167" t="s">
        <v>312</v>
      </c>
      <c r="AX378" s="113" t="s">
        <v>157</v>
      </c>
      <c r="AY378" s="113" t="s">
        <v>154</v>
      </c>
      <c r="AZ378" s="113" t="s">
        <v>153</v>
      </c>
      <c r="BA378" s="113" t="s">
        <v>153</v>
      </c>
      <c r="BG378" s="283">
        <f t="shared" si="261"/>
        <v>0</v>
      </c>
      <c r="BH378" s="149">
        <f t="shared" si="262"/>
        <v>0</v>
      </c>
      <c r="BI378" s="113">
        <f t="shared" si="270"/>
        <v>0</v>
      </c>
      <c r="BJ378" s="280">
        <f t="shared" si="271"/>
        <v>0</v>
      </c>
      <c r="BK378" s="347">
        <f t="shared" si="263"/>
        <v>0</v>
      </c>
      <c r="BL378" s="113">
        <f t="shared" si="264"/>
        <v>1</v>
      </c>
      <c r="BM378" s="113">
        <f t="shared" si="272"/>
        <v>0</v>
      </c>
      <c r="BN378" s="278">
        <f t="shared" si="273"/>
        <v>1</v>
      </c>
      <c r="BO378" s="149">
        <f t="shared" si="265"/>
        <v>0</v>
      </c>
      <c r="BP378" s="149">
        <f t="shared" si="266"/>
        <v>0</v>
      </c>
      <c r="BQ378" s="113">
        <f t="shared" si="274"/>
        <v>1</v>
      </c>
      <c r="BR378" s="356">
        <f t="shared" si="267"/>
        <v>0</v>
      </c>
      <c r="BS378" s="149">
        <f t="shared" si="268"/>
        <v>0</v>
      </c>
      <c r="BT378" s="113">
        <f t="shared" si="275"/>
        <v>1</v>
      </c>
      <c r="BU378" s="356">
        <f t="shared" si="242"/>
        <v>0</v>
      </c>
      <c r="BV378" s="149">
        <f t="shared" si="243"/>
        <v>0</v>
      </c>
      <c r="BW378" s="113">
        <f t="shared" si="244"/>
        <v>0</v>
      </c>
      <c r="BX378" s="248">
        <f t="shared" si="245"/>
        <v>0</v>
      </c>
      <c r="BY378" s="175">
        <f t="shared" si="246"/>
        <v>0</v>
      </c>
      <c r="BZ378" s="347">
        <f t="shared" si="276"/>
        <v>0</v>
      </c>
      <c r="CA378" s="113">
        <f t="shared" si="277"/>
        <v>0</v>
      </c>
      <c r="CB378" s="113">
        <f t="shared" si="278"/>
        <v>1</v>
      </c>
      <c r="CC378" s="276">
        <f t="shared" si="279"/>
        <v>1</v>
      </c>
      <c r="CD378" s="248">
        <f t="shared" si="280"/>
        <v>1</v>
      </c>
      <c r="CE378" s="274">
        <f t="shared" si="269"/>
        <v>1</v>
      </c>
      <c r="CF378" s="347">
        <f t="shared" si="281"/>
        <v>0</v>
      </c>
      <c r="CG378" s="113">
        <f t="shared" si="282"/>
        <v>0</v>
      </c>
      <c r="CH378" s="141">
        <f t="shared" si="283"/>
        <v>0</v>
      </c>
      <c r="CI378" s="149">
        <f t="shared" si="247"/>
        <v>0</v>
      </c>
      <c r="CJ378" s="149">
        <f t="shared" si="248"/>
        <v>1</v>
      </c>
      <c r="CK378" s="149">
        <f t="shared" si="249"/>
        <v>1</v>
      </c>
      <c r="CL378" s="149">
        <f t="shared" si="250"/>
        <v>2</v>
      </c>
      <c r="CM378" s="149">
        <f t="shared" si="251"/>
        <v>1</v>
      </c>
      <c r="CN378" s="282">
        <f t="shared" si="284"/>
        <v>0</v>
      </c>
      <c r="CO378" s="113">
        <f t="shared" si="285"/>
        <v>0</v>
      </c>
      <c r="CP378" s="113">
        <f t="shared" si="286"/>
        <v>1</v>
      </c>
      <c r="CQ378" s="282">
        <f t="shared" si="252"/>
        <v>1</v>
      </c>
      <c r="CR378" s="113" t="str">
        <f t="shared" si="253"/>
        <v>2040 2040</v>
      </c>
      <c r="CS378" s="113">
        <f t="shared" si="254"/>
        <v>2040</v>
      </c>
      <c r="CT378" s="160">
        <v>0</v>
      </c>
      <c r="CU378" s="160">
        <v>0</v>
      </c>
      <c r="CV378" s="160">
        <v>0</v>
      </c>
      <c r="CW378" s="160">
        <v>0</v>
      </c>
      <c r="CX378" s="160">
        <v>0</v>
      </c>
      <c r="CY378" s="160">
        <v>0</v>
      </c>
      <c r="CZ378" s="160">
        <v>1</v>
      </c>
      <c r="DA378" s="160">
        <v>1</v>
      </c>
      <c r="DB378" s="160">
        <v>0</v>
      </c>
      <c r="DC378" s="160">
        <v>1</v>
      </c>
      <c r="DD378" s="160">
        <v>0</v>
      </c>
      <c r="DE378" s="160">
        <v>1</v>
      </c>
      <c r="DF378" s="160">
        <v>0</v>
      </c>
      <c r="DG378" s="160">
        <v>0</v>
      </c>
      <c r="DH378" s="160">
        <v>0</v>
      </c>
      <c r="DI378" s="160">
        <v>0</v>
      </c>
      <c r="DJ378" s="160">
        <v>1</v>
      </c>
      <c r="DK378" s="160">
        <v>0</v>
      </c>
      <c r="DL378" s="160">
        <v>1</v>
      </c>
      <c r="DM378" s="160">
        <v>0</v>
      </c>
      <c r="DN378" s="160">
        <v>0</v>
      </c>
      <c r="DO378" s="160">
        <v>1</v>
      </c>
      <c r="DP378" s="160">
        <v>0</v>
      </c>
      <c r="DQ378" s="104" t="s">
        <v>150</v>
      </c>
      <c r="DR378" s="104" t="s">
        <v>157</v>
      </c>
      <c r="DS378" s="104" t="s">
        <v>7859</v>
      </c>
      <c r="DT378" s="104" t="s">
        <v>154</v>
      </c>
      <c r="DU378" s="104">
        <v>0</v>
      </c>
      <c r="DV378" s="104" t="s">
        <v>3005</v>
      </c>
      <c r="DW378" s="107" t="str">
        <f t="shared" si="255"/>
        <v>Y</v>
      </c>
      <c r="DX378" s="107" t="str">
        <f t="shared" si="256"/>
        <v>Targets set</v>
      </c>
      <c r="DY378" s="107" t="str">
        <f t="shared" si="257"/>
        <v>Y</v>
      </c>
      <c r="DZ378" s="107" t="str">
        <f t="shared" si="258"/>
        <v>N</v>
      </c>
      <c r="EA378" s="107" t="str">
        <f t="shared" si="259"/>
        <v>Not Specified</v>
      </c>
      <c r="EC378" s="113">
        <f t="shared" si="260"/>
        <v>2040</v>
      </c>
    </row>
    <row r="379" spans="1:133" ht="16.5" customHeight="1">
      <c r="A379" s="113">
        <v>376</v>
      </c>
      <c r="B379" s="113">
        <v>352</v>
      </c>
      <c r="C379" s="141" t="s">
        <v>2226</v>
      </c>
      <c r="D379" s="113" t="s">
        <v>449</v>
      </c>
      <c r="E379" s="113" t="s">
        <v>144</v>
      </c>
      <c r="F379" s="113" t="s">
        <v>145</v>
      </c>
      <c r="G379" s="113" t="s">
        <v>146</v>
      </c>
      <c r="H379" s="157" t="s">
        <v>2227</v>
      </c>
      <c r="I379" s="113" t="s">
        <v>2228</v>
      </c>
      <c r="J379" s="113">
        <v>-0.253</v>
      </c>
      <c r="K379" s="113" t="s">
        <v>2229</v>
      </c>
      <c r="L379" s="113">
        <v>85000</v>
      </c>
      <c r="M379" s="141">
        <v>27</v>
      </c>
      <c r="N379" s="113" t="s">
        <v>154</v>
      </c>
      <c r="O379" s="113" t="s">
        <v>153</v>
      </c>
      <c r="P379" s="141" t="s">
        <v>153</v>
      </c>
      <c r="Q379" s="113" t="s">
        <v>150</v>
      </c>
      <c r="R379" s="113" t="s">
        <v>150</v>
      </c>
      <c r="S379" s="113" t="s">
        <v>151</v>
      </c>
      <c r="T379" s="113" t="s">
        <v>152</v>
      </c>
      <c r="U379" s="147">
        <v>2030</v>
      </c>
      <c r="V379" s="113" t="s">
        <v>153</v>
      </c>
      <c r="W379" s="113" t="s">
        <v>153</v>
      </c>
      <c r="X379" s="148" t="s">
        <v>153</v>
      </c>
      <c r="Y379" s="113" t="s">
        <v>153</v>
      </c>
      <c r="Z379" s="113" t="s">
        <v>153</v>
      </c>
      <c r="AC379" s="113" t="s">
        <v>167</v>
      </c>
      <c r="AD379" s="113" t="s">
        <v>6</v>
      </c>
      <c r="AE379" s="113" t="s">
        <v>157</v>
      </c>
      <c r="AF379" s="113" t="s">
        <v>157</v>
      </c>
      <c r="AG379" s="113" t="s">
        <v>169</v>
      </c>
      <c r="AH379" s="141" t="s">
        <v>159</v>
      </c>
      <c r="AJ379" s="113" t="s">
        <v>154</v>
      </c>
      <c r="AK379" s="166" t="s">
        <v>153</v>
      </c>
      <c r="AO379" s="113" t="s">
        <v>160</v>
      </c>
      <c r="AP379" s="113" t="s">
        <v>150</v>
      </c>
      <c r="AQ379" s="113" t="s">
        <v>159</v>
      </c>
      <c r="AR379" s="113" t="s">
        <v>2230</v>
      </c>
      <c r="AS379" s="113">
        <v>2040</v>
      </c>
      <c r="AV379" s="113" t="s">
        <v>157</v>
      </c>
      <c r="AW379" s="167" t="s">
        <v>168</v>
      </c>
      <c r="AX379" s="113" t="s">
        <v>158</v>
      </c>
      <c r="AY379" s="113" t="s">
        <v>154</v>
      </c>
      <c r="AZ379" s="113" t="s">
        <v>153</v>
      </c>
      <c r="BA379" s="113" t="s">
        <v>153</v>
      </c>
      <c r="BG379" s="283">
        <f t="shared" si="261"/>
        <v>0</v>
      </c>
      <c r="BH379" s="149">
        <f t="shared" si="262"/>
        <v>0</v>
      </c>
      <c r="BI379" s="113">
        <f t="shared" si="270"/>
        <v>0</v>
      </c>
      <c r="BJ379" s="280">
        <f t="shared" si="271"/>
        <v>0</v>
      </c>
      <c r="BK379" s="347">
        <f t="shared" si="263"/>
        <v>0</v>
      </c>
      <c r="BL379" s="113">
        <f t="shared" si="264"/>
        <v>1</v>
      </c>
      <c r="BM379" s="113">
        <f t="shared" si="272"/>
        <v>0</v>
      </c>
      <c r="BN379" s="278">
        <f t="shared" si="273"/>
        <v>1</v>
      </c>
      <c r="BO379" s="149">
        <f t="shared" si="265"/>
        <v>0</v>
      </c>
      <c r="BP379" s="149">
        <f t="shared" si="266"/>
        <v>0</v>
      </c>
      <c r="BQ379" s="113">
        <f t="shared" si="274"/>
        <v>0</v>
      </c>
      <c r="BR379" s="356">
        <f t="shared" si="267"/>
        <v>0</v>
      </c>
      <c r="BS379" s="149">
        <f t="shared" si="268"/>
        <v>0</v>
      </c>
      <c r="BT379" s="113">
        <f t="shared" si="275"/>
        <v>1</v>
      </c>
      <c r="BU379" s="356">
        <f t="shared" si="242"/>
        <v>0</v>
      </c>
      <c r="BV379" s="149">
        <f t="shared" si="243"/>
        <v>0</v>
      </c>
      <c r="BW379" s="113">
        <f t="shared" si="244"/>
        <v>0</v>
      </c>
      <c r="BX379" s="248">
        <f t="shared" si="245"/>
        <v>0</v>
      </c>
      <c r="BY379" s="175">
        <f t="shared" si="246"/>
        <v>0</v>
      </c>
      <c r="BZ379" s="347">
        <f t="shared" si="276"/>
        <v>0</v>
      </c>
      <c r="CA379" s="113">
        <f t="shared" si="277"/>
        <v>0</v>
      </c>
      <c r="CB379" s="113">
        <f t="shared" si="278"/>
        <v>1</v>
      </c>
      <c r="CC379" s="276">
        <f t="shared" si="279"/>
        <v>1</v>
      </c>
      <c r="CD379" s="248">
        <f t="shared" si="280"/>
        <v>1</v>
      </c>
      <c r="CE379" s="274">
        <f t="shared" si="269"/>
        <v>1</v>
      </c>
      <c r="CF379" s="347">
        <f t="shared" si="281"/>
        <v>0</v>
      </c>
      <c r="CG379" s="113">
        <f t="shared" si="282"/>
        <v>0</v>
      </c>
      <c r="CH379" s="141">
        <f t="shared" si="283"/>
        <v>0</v>
      </c>
      <c r="CI379" s="149">
        <f t="shared" si="247"/>
        <v>0</v>
      </c>
      <c r="CJ379" s="149">
        <f t="shared" si="248"/>
        <v>1</v>
      </c>
      <c r="CK379" s="149">
        <f t="shared" si="249"/>
        <v>1</v>
      </c>
      <c r="CL379" s="149">
        <f t="shared" si="250"/>
        <v>2</v>
      </c>
      <c r="CM379" s="149">
        <f t="shared" si="251"/>
        <v>1</v>
      </c>
      <c r="CN379" s="282">
        <f t="shared" si="284"/>
        <v>1</v>
      </c>
      <c r="CO379" s="113">
        <f t="shared" si="285"/>
        <v>0</v>
      </c>
      <c r="CP379" s="113">
        <f t="shared" si="286"/>
        <v>0</v>
      </c>
      <c r="CQ379" s="282">
        <f t="shared" si="252"/>
        <v>1</v>
      </c>
      <c r="CR379" s="113" t="str">
        <f t="shared" si="253"/>
        <v xml:space="preserve"> 2040</v>
      </c>
      <c r="CS379" s="113">
        <f t="shared" si="254"/>
        <v>2040</v>
      </c>
      <c r="CT379" s="160">
        <v>0</v>
      </c>
      <c r="CU379" s="160">
        <v>0</v>
      </c>
      <c r="CV379" s="160">
        <v>1</v>
      </c>
      <c r="CW379" s="160">
        <v>1</v>
      </c>
      <c r="CX379" s="160">
        <v>0</v>
      </c>
      <c r="CY379" s="160">
        <v>0</v>
      </c>
      <c r="CZ379" s="160">
        <v>1</v>
      </c>
      <c r="DA379" s="160">
        <v>1</v>
      </c>
      <c r="DB379" s="160">
        <v>0</v>
      </c>
      <c r="DC379" s="160">
        <v>1</v>
      </c>
      <c r="DD379" s="160">
        <v>0</v>
      </c>
      <c r="DE379" s="160">
        <v>1</v>
      </c>
      <c r="DF379" s="160">
        <v>0</v>
      </c>
      <c r="DG379" s="160">
        <v>0</v>
      </c>
      <c r="DH379" s="160">
        <v>0</v>
      </c>
      <c r="DI379" s="160">
        <v>0</v>
      </c>
      <c r="DJ379" s="160">
        <v>1</v>
      </c>
      <c r="DK379" s="160">
        <v>0</v>
      </c>
      <c r="DL379" s="160">
        <v>1</v>
      </c>
      <c r="DM379" s="160">
        <v>1</v>
      </c>
      <c r="DN379" s="160">
        <v>0</v>
      </c>
      <c r="DO379" s="160">
        <v>1</v>
      </c>
      <c r="DP379" s="160">
        <v>0</v>
      </c>
      <c r="DQ379" s="104" t="s">
        <v>150</v>
      </c>
      <c r="DR379" s="104" t="s">
        <v>158</v>
      </c>
      <c r="DS379" s="104" t="s">
        <v>160</v>
      </c>
      <c r="DT379" s="104" t="s">
        <v>160</v>
      </c>
      <c r="DU379" s="104" t="s">
        <v>150</v>
      </c>
      <c r="DV379" s="104" t="s">
        <v>150</v>
      </c>
      <c r="DW379" s="107" t="str">
        <f t="shared" si="255"/>
        <v>Y</v>
      </c>
      <c r="DX379" s="107" t="str">
        <f t="shared" si="256"/>
        <v/>
      </c>
      <c r="DY379" s="107" t="str">
        <f t="shared" si="257"/>
        <v>Y</v>
      </c>
      <c r="DZ379" s="107" t="str">
        <f t="shared" si="258"/>
        <v>N</v>
      </c>
      <c r="EA379" s="107" t="str">
        <f t="shared" si="259"/>
        <v>Yes</v>
      </c>
      <c r="EC379" s="113">
        <f t="shared" si="260"/>
        <v>2040</v>
      </c>
    </row>
    <row r="380" spans="1:133" ht="16.5" customHeight="1">
      <c r="A380" s="113">
        <v>377</v>
      </c>
      <c r="B380" s="113">
        <v>388</v>
      </c>
      <c r="C380" s="141" t="s">
        <v>2231</v>
      </c>
      <c r="D380" s="113" t="s">
        <v>1227</v>
      </c>
      <c r="E380" s="113" t="s">
        <v>229</v>
      </c>
      <c r="F380" s="113" t="s">
        <v>145</v>
      </c>
      <c r="G380" s="113" t="s">
        <v>146</v>
      </c>
      <c r="H380" s="157" t="s">
        <v>2232</v>
      </c>
      <c r="I380" s="113" t="s">
        <v>2233</v>
      </c>
      <c r="J380" s="113">
        <v>-0.212</v>
      </c>
      <c r="K380" s="113" t="s">
        <v>2234</v>
      </c>
      <c r="L380" s="113">
        <v>8249</v>
      </c>
      <c r="M380" s="141">
        <v>31</v>
      </c>
      <c r="N380" s="113" t="s">
        <v>154</v>
      </c>
      <c r="O380" s="113" t="s">
        <v>153</v>
      </c>
      <c r="P380" s="141" t="s">
        <v>153</v>
      </c>
      <c r="Q380" s="113" t="s">
        <v>154</v>
      </c>
      <c r="R380" s="113" t="s">
        <v>154</v>
      </c>
      <c r="S380" s="113" t="s">
        <v>153</v>
      </c>
      <c r="T380" s="113" t="s">
        <v>153</v>
      </c>
      <c r="U380" s="147" t="s">
        <v>153</v>
      </c>
      <c r="V380" s="113" t="s">
        <v>153</v>
      </c>
      <c r="W380" s="113" t="s">
        <v>153</v>
      </c>
      <c r="X380" s="148" t="s">
        <v>153</v>
      </c>
      <c r="Y380" s="113" t="s">
        <v>153</v>
      </c>
      <c r="Z380" s="113" t="s">
        <v>153</v>
      </c>
      <c r="AC380" s="113" t="s">
        <v>233</v>
      </c>
      <c r="AD380" s="113" t="s">
        <v>234</v>
      </c>
      <c r="AE380" s="113" t="s">
        <v>157</v>
      </c>
      <c r="AF380" s="113" t="s">
        <v>157</v>
      </c>
      <c r="AG380" s="113" t="s">
        <v>168</v>
      </c>
      <c r="AH380" s="141" t="s">
        <v>159</v>
      </c>
      <c r="AJ380" s="113" t="s">
        <v>154</v>
      </c>
      <c r="AK380" s="166" t="s">
        <v>153</v>
      </c>
      <c r="AM380" s="174" t="s">
        <v>2235</v>
      </c>
      <c r="AN380" s="141" t="s">
        <v>431</v>
      </c>
      <c r="AP380" s="113" t="s">
        <v>154</v>
      </c>
      <c r="AQ380" s="113" t="s">
        <v>153</v>
      </c>
      <c r="AR380" s="113" t="s">
        <v>153</v>
      </c>
      <c r="AV380" s="169" t="s">
        <v>168</v>
      </c>
      <c r="AW380" s="167" t="s">
        <v>153</v>
      </c>
      <c r="AX380" s="113" t="s">
        <v>153</v>
      </c>
      <c r="AY380" s="113" t="s">
        <v>154</v>
      </c>
      <c r="AZ380" s="113" t="s">
        <v>153</v>
      </c>
      <c r="BA380" s="113" t="s">
        <v>153</v>
      </c>
      <c r="BG380" s="283">
        <f t="shared" si="261"/>
        <v>0</v>
      </c>
      <c r="BH380" s="149">
        <f t="shared" si="262"/>
        <v>0</v>
      </c>
      <c r="BI380" s="113">
        <f t="shared" si="270"/>
        <v>0</v>
      </c>
      <c r="BJ380" s="280">
        <f t="shared" si="271"/>
        <v>0</v>
      </c>
      <c r="BK380" s="347">
        <f t="shared" si="263"/>
        <v>0</v>
      </c>
      <c r="BL380" s="113">
        <f t="shared" si="264"/>
        <v>0</v>
      </c>
      <c r="BM380" s="113">
        <f t="shared" si="272"/>
        <v>0</v>
      </c>
      <c r="BN380" s="278">
        <f t="shared" si="273"/>
        <v>0</v>
      </c>
      <c r="BO380" s="149">
        <f t="shared" si="265"/>
        <v>0</v>
      </c>
      <c r="BP380" s="149">
        <f t="shared" si="266"/>
        <v>0</v>
      </c>
      <c r="BQ380" s="113">
        <f t="shared" si="274"/>
        <v>0</v>
      </c>
      <c r="BR380" s="356">
        <f t="shared" si="267"/>
        <v>0</v>
      </c>
      <c r="BS380" s="149">
        <f t="shared" si="268"/>
        <v>0</v>
      </c>
      <c r="BT380" s="113">
        <f t="shared" si="275"/>
        <v>0</v>
      </c>
      <c r="BU380" s="356">
        <f t="shared" si="242"/>
        <v>0</v>
      </c>
      <c r="BV380" s="149">
        <f t="shared" si="243"/>
        <v>0</v>
      </c>
      <c r="BW380" s="113">
        <f t="shared" si="244"/>
        <v>0</v>
      </c>
      <c r="BX380" s="248">
        <f t="shared" si="245"/>
        <v>0</v>
      </c>
      <c r="BY380" s="175">
        <f t="shared" si="246"/>
        <v>0</v>
      </c>
      <c r="BZ380" s="347">
        <f t="shared" si="276"/>
        <v>0</v>
      </c>
      <c r="CA380" s="113">
        <f t="shared" si="277"/>
        <v>0</v>
      </c>
      <c r="CB380" s="113">
        <f t="shared" si="278"/>
        <v>0</v>
      </c>
      <c r="CC380" s="276">
        <f t="shared" si="279"/>
        <v>0</v>
      </c>
      <c r="CD380" s="248">
        <f t="shared" si="280"/>
        <v>0</v>
      </c>
      <c r="CE380" s="274">
        <f t="shared" si="269"/>
        <v>0</v>
      </c>
      <c r="CF380" s="347">
        <f t="shared" si="281"/>
        <v>0</v>
      </c>
      <c r="CG380" s="113">
        <f t="shared" si="282"/>
        <v>0</v>
      </c>
      <c r="CH380" s="141">
        <f t="shared" si="283"/>
        <v>0</v>
      </c>
      <c r="CI380" s="149">
        <f t="shared" si="247"/>
        <v>0</v>
      </c>
      <c r="CJ380" s="149">
        <f t="shared" si="248"/>
        <v>0</v>
      </c>
      <c r="CK380" s="149">
        <f t="shared" si="249"/>
        <v>0</v>
      </c>
      <c r="CL380" s="149">
        <f t="shared" si="250"/>
        <v>0</v>
      </c>
      <c r="CM380" s="149">
        <f t="shared" si="251"/>
        <v>0</v>
      </c>
      <c r="CN380" s="282">
        <f t="shared" si="284"/>
        <v>0</v>
      </c>
      <c r="CO380" s="113">
        <f t="shared" si="285"/>
        <v>0</v>
      </c>
      <c r="CP380" s="113">
        <f t="shared" si="286"/>
        <v>1</v>
      </c>
      <c r="CQ380" s="282" t="str">
        <f t="shared" si="252"/>
        <v/>
      </c>
      <c r="CR380" s="113" t="str">
        <f t="shared" si="253"/>
        <v xml:space="preserve"> </v>
      </c>
      <c r="CS380" s="113">
        <f t="shared" si="254"/>
        <v>0</v>
      </c>
      <c r="CT380" s="160">
        <v>0</v>
      </c>
      <c r="CU380" s="160">
        <v>0</v>
      </c>
      <c r="CV380" s="160">
        <v>0</v>
      </c>
      <c r="CW380" s="160">
        <v>0</v>
      </c>
      <c r="CX380" s="160">
        <v>0</v>
      </c>
      <c r="CY380" s="160">
        <v>0</v>
      </c>
      <c r="CZ380" s="160">
        <v>0</v>
      </c>
      <c r="DA380" s="160">
        <v>0</v>
      </c>
      <c r="DB380" s="160">
        <v>0</v>
      </c>
      <c r="DC380" s="160">
        <v>0</v>
      </c>
      <c r="DD380" s="160">
        <v>0</v>
      </c>
      <c r="DE380" s="160">
        <v>0</v>
      </c>
      <c r="DF380" s="160">
        <v>0</v>
      </c>
      <c r="DG380" s="160">
        <v>0</v>
      </c>
      <c r="DH380" s="160">
        <v>0</v>
      </c>
      <c r="DI380" s="160">
        <v>0</v>
      </c>
      <c r="DJ380" s="160">
        <v>0</v>
      </c>
      <c r="DK380" s="160">
        <v>0</v>
      </c>
      <c r="DL380" s="160">
        <v>0</v>
      </c>
      <c r="DM380" s="160">
        <v>0</v>
      </c>
      <c r="DN380" s="160">
        <v>0</v>
      </c>
      <c r="DO380" s="160">
        <v>0</v>
      </c>
      <c r="DP380" s="160">
        <v>0</v>
      </c>
      <c r="DQ380" s="104" t="s">
        <v>154</v>
      </c>
      <c r="DR380" s="104">
        <v>0</v>
      </c>
      <c r="DS380" s="104" t="s">
        <v>154</v>
      </c>
      <c r="DT380" s="104" t="s">
        <v>154</v>
      </c>
      <c r="DU380" s="104" t="s">
        <v>154</v>
      </c>
      <c r="DV380" s="104" t="s">
        <v>154</v>
      </c>
      <c r="DW380" s="107" t="str">
        <f t="shared" si="255"/>
        <v>N</v>
      </c>
      <c r="DX380" s="107" t="str">
        <f t="shared" si="256"/>
        <v/>
      </c>
      <c r="DY380" s="107" t="str">
        <f t="shared" si="257"/>
        <v>N</v>
      </c>
      <c r="DZ380" s="107" t="str">
        <f t="shared" si="258"/>
        <v>N</v>
      </c>
      <c r="EA380" s="107" t="str">
        <f t="shared" si="259"/>
        <v>Not Specified</v>
      </c>
      <c r="EC380" s="113">
        <f t="shared" si="260"/>
        <v>0</v>
      </c>
    </row>
    <row r="381" spans="1:133" ht="16.5" customHeight="1">
      <c r="A381" s="113">
        <v>378</v>
      </c>
      <c r="B381" s="113">
        <v>387</v>
      </c>
      <c r="C381" s="141" t="s">
        <v>2236</v>
      </c>
      <c r="D381" s="113" t="s">
        <v>341</v>
      </c>
      <c r="E381" s="113" t="s">
        <v>214</v>
      </c>
      <c r="F381" s="113" t="s">
        <v>374</v>
      </c>
      <c r="G381" s="113" t="s">
        <v>246</v>
      </c>
      <c r="H381" s="157" t="s">
        <v>2237</v>
      </c>
      <c r="I381" s="113" t="s">
        <v>2238</v>
      </c>
      <c r="J381" s="113">
        <v>0.067</v>
      </c>
      <c r="K381" s="113" t="s">
        <v>2239</v>
      </c>
      <c r="L381" s="113">
        <v>176962</v>
      </c>
      <c r="M381" s="141">
        <v>24</v>
      </c>
      <c r="N381" s="113" t="s">
        <v>150</v>
      </c>
      <c r="O381" s="113">
        <v>2017</v>
      </c>
      <c r="P381" s="141">
        <v>2030</v>
      </c>
      <c r="Q381" s="113" t="s">
        <v>150</v>
      </c>
      <c r="R381" s="113" t="s">
        <v>150</v>
      </c>
      <c r="S381" s="113" t="s">
        <v>151</v>
      </c>
      <c r="T381" s="113" t="s">
        <v>152</v>
      </c>
      <c r="U381" s="147">
        <v>2030</v>
      </c>
      <c r="V381" s="113" t="s">
        <v>151</v>
      </c>
      <c r="W381" s="113" t="s">
        <v>152</v>
      </c>
      <c r="X381" s="148">
        <v>2050</v>
      </c>
      <c r="Y381" s="113" t="s">
        <v>150</v>
      </c>
      <c r="Z381" s="113" t="s">
        <v>151</v>
      </c>
      <c r="AA381" s="141">
        <v>2050</v>
      </c>
      <c r="AC381" s="113" t="s">
        <v>167</v>
      </c>
      <c r="AD381" s="113" t="s">
        <v>6</v>
      </c>
      <c r="AE381" s="113" t="s">
        <v>157</v>
      </c>
      <c r="AF381" s="113" t="s">
        <v>157</v>
      </c>
      <c r="AG381" s="113" t="s">
        <v>157</v>
      </c>
      <c r="AH381" s="141" t="s">
        <v>218</v>
      </c>
      <c r="AJ381" s="113" t="s">
        <v>154</v>
      </c>
      <c r="AK381" s="166" t="s">
        <v>153</v>
      </c>
      <c r="AO381" s="113" t="s">
        <v>219</v>
      </c>
      <c r="AP381" s="113" t="s">
        <v>150</v>
      </c>
      <c r="AQ381" s="113" t="s">
        <v>218</v>
      </c>
      <c r="AR381" s="113" t="s">
        <v>2240</v>
      </c>
      <c r="AS381" s="113">
        <v>2050</v>
      </c>
      <c r="AV381" s="113" t="s">
        <v>157</v>
      </c>
      <c r="AW381" s="167" t="s">
        <v>312</v>
      </c>
      <c r="AX381" s="113" t="s">
        <v>157</v>
      </c>
      <c r="AY381" s="113" t="s">
        <v>154</v>
      </c>
      <c r="AZ381" s="113" t="s">
        <v>153</v>
      </c>
      <c r="BA381" s="113" t="s">
        <v>153</v>
      </c>
      <c r="BG381" s="283">
        <f t="shared" si="261"/>
        <v>0</v>
      </c>
      <c r="BH381" s="149">
        <f t="shared" si="262"/>
        <v>1</v>
      </c>
      <c r="BI381" s="113">
        <f t="shared" si="270"/>
        <v>0</v>
      </c>
      <c r="BJ381" s="280">
        <f t="shared" si="271"/>
        <v>1</v>
      </c>
      <c r="BK381" s="347">
        <f t="shared" si="263"/>
        <v>0</v>
      </c>
      <c r="BL381" s="113">
        <f t="shared" si="264"/>
        <v>1</v>
      </c>
      <c r="BM381" s="113">
        <f t="shared" si="272"/>
        <v>0</v>
      </c>
      <c r="BN381" s="278">
        <f t="shared" si="273"/>
        <v>1</v>
      </c>
      <c r="BO381" s="149">
        <f t="shared" si="265"/>
        <v>0</v>
      </c>
      <c r="BP381" s="149">
        <f t="shared" si="266"/>
        <v>0</v>
      </c>
      <c r="BQ381" s="113">
        <f t="shared" si="274"/>
        <v>1</v>
      </c>
      <c r="BR381" s="356">
        <f t="shared" si="267"/>
        <v>0</v>
      </c>
      <c r="BS381" s="149">
        <f t="shared" si="268"/>
        <v>0</v>
      </c>
      <c r="BT381" s="113">
        <f t="shared" si="275"/>
        <v>1</v>
      </c>
      <c r="BU381" s="356">
        <f t="shared" si="242"/>
        <v>0</v>
      </c>
      <c r="BV381" s="149">
        <f t="shared" si="243"/>
        <v>0</v>
      </c>
      <c r="BW381" s="113">
        <f t="shared" si="244"/>
        <v>0</v>
      </c>
      <c r="BX381" s="248">
        <f t="shared" si="245"/>
        <v>0</v>
      </c>
      <c r="BY381" s="175">
        <f t="shared" si="246"/>
        <v>0</v>
      </c>
      <c r="BZ381" s="347">
        <f t="shared" si="276"/>
        <v>0</v>
      </c>
      <c r="CA381" s="113">
        <f t="shared" si="277"/>
        <v>0</v>
      </c>
      <c r="CB381" s="113">
        <f t="shared" si="278"/>
        <v>1</v>
      </c>
      <c r="CC381" s="276">
        <f t="shared" si="279"/>
        <v>1</v>
      </c>
      <c r="CD381" s="248">
        <f t="shared" si="280"/>
        <v>1</v>
      </c>
      <c r="CE381" s="274">
        <f t="shared" si="269"/>
        <v>1</v>
      </c>
      <c r="CF381" s="347">
        <f t="shared" si="281"/>
        <v>0</v>
      </c>
      <c r="CG381" s="113">
        <f t="shared" si="282"/>
        <v>0</v>
      </c>
      <c r="CH381" s="141">
        <f t="shared" si="283"/>
        <v>0</v>
      </c>
      <c r="CI381" s="149">
        <f t="shared" si="247"/>
        <v>0</v>
      </c>
      <c r="CJ381" s="149">
        <f t="shared" si="248"/>
        <v>2</v>
      </c>
      <c r="CK381" s="149">
        <f t="shared" si="249"/>
        <v>1</v>
      </c>
      <c r="CL381" s="149">
        <f t="shared" si="250"/>
        <v>3</v>
      </c>
      <c r="CM381" s="149">
        <f t="shared" si="251"/>
        <v>1</v>
      </c>
      <c r="CN381" s="282">
        <f t="shared" si="284"/>
        <v>1</v>
      </c>
      <c r="CO381" s="113">
        <f t="shared" si="285"/>
        <v>0</v>
      </c>
      <c r="CP381" s="113">
        <f t="shared" si="286"/>
        <v>0</v>
      </c>
      <c r="CQ381" s="282">
        <f t="shared" si="252"/>
        <v>1</v>
      </c>
      <c r="CR381" s="113" t="str">
        <f t="shared" si="253"/>
        <v>2050 2050</v>
      </c>
      <c r="CS381" s="113">
        <f t="shared" si="254"/>
        <v>2050</v>
      </c>
      <c r="CT381" s="160">
        <v>0</v>
      </c>
      <c r="CU381" s="160">
        <v>1</v>
      </c>
      <c r="CV381" s="160">
        <v>0</v>
      </c>
      <c r="CW381" s="160">
        <v>1</v>
      </c>
      <c r="CX381" s="160">
        <v>0</v>
      </c>
      <c r="CY381" s="160">
        <v>0</v>
      </c>
      <c r="CZ381" s="160">
        <v>1</v>
      </c>
      <c r="DA381" s="160">
        <v>1</v>
      </c>
      <c r="DB381" s="160">
        <v>0</v>
      </c>
      <c r="DC381" s="160">
        <v>1</v>
      </c>
      <c r="DD381" s="160">
        <v>0</v>
      </c>
      <c r="DE381" s="160">
        <v>1</v>
      </c>
      <c r="DF381" s="160">
        <v>0</v>
      </c>
      <c r="DG381" s="160">
        <v>1</v>
      </c>
      <c r="DH381" s="160">
        <v>0</v>
      </c>
      <c r="DI381" s="160">
        <v>1</v>
      </c>
      <c r="DJ381" s="160">
        <v>1</v>
      </c>
      <c r="DK381" s="160">
        <v>1</v>
      </c>
      <c r="DL381" s="160">
        <v>1</v>
      </c>
      <c r="DM381" s="160">
        <v>1</v>
      </c>
      <c r="DN381" s="160">
        <v>0</v>
      </c>
      <c r="DO381" s="160">
        <v>1</v>
      </c>
      <c r="DP381" s="160">
        <v>0</v>
      </c>
      <c r="DQ381" s="104" t="s">
        <v>150</v>
      </c>
      <c r="DR381" s="104" t="s">
        <v>157</v>
      </c>
      <c r="DS381" s="104" t="s">
        <v>7859</v>
      </c>
      <c r="DT381" s="104" t="s">
        <v>7857</v>
      </c>
      <c r="DU381" s="104" t="s">
        <v>150</v>
      </c>
      <c r="DV381" s="104" t="s">
        <v>150</v>
      </c>
      <c r="DW381" s="107" t="str">
        <f t="shared" si="255"/>
        <v>Y</v>
      </c>
      <c r="DX381" s="107" t="str">
        <f t="shared" si="256"/>
        <v>Targets set</v>
      </c>
      <c r="DY381" s="107" t="str">
        <f t="shared" si="257"/>
        <v>Y</v>
      </c>
      <c r="DZ381" s="107" t="str">
        <f t="shared" si="258"/>
        <v>N</v>
      </c>
      <c r="EA381" s="107" t="str">
        <f t="shared" si="259"/>
        <v>Yes</v>
      </c>
      <c r="EC381" s="113">
        <f t="shared" si="260"/>
        <v>2050</v>
      </c>
    </row>
    <row r="382" spans="1:133" ht="16.5" customHeight="1">
      <c r="A382" s="113">
        <v>379</v>
      </c>
      <c r="B382" s="113">
        <v>296</v>
      </c>
      <c r="C382" s="141" t="s">
        <v>2241</v>
      </c>
      <c r="D382" s="113" t="s">
        <v>333</v>
      </c>
      <c r="E382" s="113" t="s">
        <v>229</v>
      </c>
      <c r="F382" s="113" t="s">
        <v>342</v>
      </c>
      <c r="G382" s="113" t="s">
        <v>176</v>
      </c>
      <c r="H382" s="157" t="s">
        <v>2242</v>
      </c>
      <c r="I382" s="113" t="s">
        <v>2243</v>
      </c>
      <c r="J382" s="113">
        <v>0.05</v>
      </c>
      <c r="K382" s="113" t="s">
        <v>2244</v>
      </c>
      <c r="L382" s="113">
        <v>25839</v>
      </c>
      <c r="M382" s="141">
        <v>13</v>
      </c>
      <c r="N382" s="113" t="s">
        <v>150</v>
      </c>
      <c r="O382" s="113">
        <v>2021</v>
      </c>
      <c r="P382" s="141">
        <v>2040</v>
      </c>
      <c r="Q382" s="113" t="s">
        <v>150</v>
      </c>
      <c r="R382" s="113" t="s">
        <v>150</v>
      </c>
      <c r="S382" s="113" t="s">
        <v>151</v>
      </c>
      <c r="T382" s="113" t="s">
        <v>152</v>
      </c>
      <c r="U382" s="147">
        <v>2025</v>
      </c>
      <c r="V382" s="113" t="s">
        <v>153</v>
      </c>
      <c r="W382" s="113" t="s">
        <v>153</v>
      </c>
      <c r="X382" s="148" t="s">
        <v>153</v>
      </c>
      <c r="Y382" s="113" t="s">
        <v>153</v>
      </c>
      <c r="Z382" s="113" t="s">
        <v>153</v>
      </c>
      <c r="AC382" s="113" t="s">
        <v>167</v>
      </c>
      <c r="AD382" s="113" t="s">
        <v>6</v>
      </c>
      <c r="AE382" s="113" t="s">
        <v>157</v>
      </c>
      <c r="AF382" s="113" t="s">
        <v>157</v>
      </c>
      <c r="AG382" s="113" t="s">
        <v>157</v>
      </c>
      <c r="AH382" s="141" t="s">
        <v>218</v>
      </c>
      <c r="AJ382" s="113" t="s">
        <v>154</v>
      </c>
      <c r="AK382" s="166" t="s">
        <v>153</v>
      </c>
      <c r="AO382" s="113" t="s">
        <v>219</v>
      </c>
      <c r="AP382" s="113" t="s">
        <v>150</v>
      </c>
      <c r="AQ382" s="113" t="s">
        <v>218</v>
      </c>
      <c r="AR382" s="113" t="s">
        <v>2245</v>
      </c>
      <c r="AS382" s="113">
        <v>2050</v>
      </c>
      <c r="AV382" s="113" t="s">
        <v>168</v>
      </c>
      <c r="AW382" s="167" t="s">
        <v>168</v>
      </c>
      <c r="AX382" s="113" t="s">
        <v>158</v>
      </c>
      <c r="AY382" s="113" t="s">
        <v>154</v>
      </c>
      <c r="AZ382" s="113" t="s">
        <v>153</v>
      </c>
      <c r="BA382" s="113" t="s">
        <v>153</v>
      </c>
      <c r="BG382" s="283">
        <f t="shared" si="261"/>
        <v>0</v>
      </c>
      <c r="BH382" s="149">
        <f t="shared" si="262"/>
        <v>0</v>
      </c>
      <c r="BI382" s="113">
        <f t="shared" si="270"/>
        <v>1</v>
      </c>
      <c r="BJ382" s="280">
        <f t="shared" si="271"/>
        <v>1</v>
      </c>
      <c r="BK382" s="347">
        <f t="shared" si="263"/>
        <v>1</v>
      </c>
      <c r="BL382" s="113">
        <f t="shared" si="264"/>
        <v>0</v>
      </c>
      <c r="BM382" s="113">
        <f t="shared" si="272"/>
        <v>0</v>
      </c>
      <c r="BN382" s="278">
        <f t="shared" si="273"/>
        <v>1</v>
      </c>
      <c r="BO382" s="149">
        <f t="shared" si="265"/>
        <v>0</v>
      </c>
      <c r="BP382" s="149">
        <f t="shared" si="266"/>
        <v>0</v>
      </c>
      <c r="BQ382" s="113">
        <f t="shared" si="274"/>
        <v>0</v>
      </c>
      <c r="BR382" s="356">
        <f t="shared" si="267"/>
        <v>0</v>
      </c>
      <c r="BS382" s="149">
        <f t="shared" si="268"/>
        <v>0</v>
      </c>
      <c r="BT382" s="113">
        <f t="shared" si="275"/>
        <v>1</v>
      </c>
      <c r="BU382" s="356">
        <f t="shared" si="242"/>
        <v>0</v>
      </c>
      <c r="BV382" s="149">
        <f t="shared" si="243"/>
        <v>0</v>
      </c>
      <c r="BW382" s="113">
        <f t="shared" si="244"/>
        <v>0</v>
      </c>
      <c r="BX382" s="248">
        <f t="shared" si="245"/>
        <v>0</v>
      </c>
      <c r="BY382" s="175">
        <f t="shared" si="246"/>
        <v>0</v>
      </c>
      <c r="BZ382" s="347">
        <f t="shared" si="276"/>
        <v>0</v>
      </c>
      <c r="CA382" s="113">
        <f t="shared" si="277"/>
        <v>0</v>
      </c>
      <c r="CB382" s="113">
        <f t="shared" si="278"/>
        <v>1</v>
      </c>
      <c r="CC382" s="276">
        <f t="shared" si="279"/>
        <v>1</v>
      </c>
      <c r="CD382" s="248">
        <f t="shared" si="280"/>
        <v>1</v>
      </c>
      <c r="CE382" s="274">
        <f t="shared" si="269"/>
        <v>1</v>
      </c>
      <c r="CF382" s="347">
        <f t="shared" si="281"/>
        <v>0</v>
      </c>
      <c r="CG382" s="113">
        <f t="shared" si="282"/>
        <v>0</v>
      </c>
      <c r="CH382" s="141">
        <f t="shared" si="283"/>
        <v>0</v>
      </c>
      <c r="CI382" s="149">
        <f t="shared" si="247"/>
        <v>1</v>
      </c>
      <c r="CJ382" s="149">
        <f t="shared" si="248"/>
        <v>0</v>
      </c>
      <c r="CK382" s="149">
        <f t="shared" si="249"/>
        <v>2</v>
      </c>
      <c r="CL382" s="149">
        <f t="shared" si="250"/>
        <v>3</v>
      </c>
      <c r="CM382" s="149">
        <f t="shared" si="251"/>
        <v>1</v>
      </c>
      <c r="CN382" s="282">
        <f t="shared" si="284"/>
        <v>0</v>
      </c>
      <c r="CO382" s="113">
        <f t="shared" si="285"/>
        <v>0</v>
      </c>
      <c r="CP382" s="113">
        <f t="shared" si="286"/>
        <v>1</v>
      </c>
      <c r="CQ382" s="282" t="str">
        <f t="shared" si="252"/>
        <v/>
      </c>
      <c r="CR382" s="113" t="str">
        <f t="shared" si="253"/>
        <v xml:space="preserve"> 2050</v>
      </c>
      <c r="CS382" s="113">
        <f t="shared" si="254"/>
        <v>2050</v>
      </c>
      <c r="CT382" s="160">
        <v>0</v>
      </c>
      <c r="CU382" s="160">
        <v>0</v>
      </c>
      <c r="CV382" s="160">
        <v>0</v>
      </c>
      <c r="CW382" s="160">
        <v>0</v>
      </c>
      <c r="CX382" s="160">
        <v>0</v>
      </c>
      <c r="CY382" s="160">
        <v>0</v>
      </c>
      <c r="CZ382" s="160">
        <v>1</v>
      </c>
      <c r="DA382" s="160">
        <v>1</v>
      </c>
      <c r="DB382" s="160">
        <v>0</v>
      </c>
      <c r="DC382" s="160">
        <v>1</v>
      </c>
      <c r="DD382" s="160">
        <v>0</v>
      </c>
      <c r="DE382" s="160">
        <v>1</v>
      </c>
      <c r="DF382" s="160">
        <v>0</v>
      </c>
      <c r="DG382" s="160">
        <v>0</v>
      </c>
      <c r="DH382" s="160">
        <v>1</v>
      </c>
      <c r="DI382" s="160">
        <v>1</v>
      </c>
      <c r="DJ382" s="160">
        <v>1</v>
      </c>
      <c r="DK382" s="160">
        <v>0</v>
      </c>
      <c r="DL382" s="160">
        <v>1</v>
      </c>
      <c r="DM382" s="160">
        <v>1</v>
      </c>
      <c r="DN382" s="160">
        <v>0</v>
      </c>
      <c r="DO382" s="160">
        <v>1</v>
      </c>
      <c r="DP382" s="160">
        <v>0</v>
      </c>
      <c r="DQ382" s="104" t="s">
        <v>150</v>
      </c>
      <c r="DR382" s="104" t="s">
        <v>158</v>
      </c>
      <c r="DS382" s="104" t="s">
        <v>7863</v>
      </c>
      <c r="DT382" s="104" t="s">
        <v>154</v>
      </c>
      <c r="DU382" s="104">
        <v>0</v>
      </c>
      <c r="DV382" s="104" t="s">
        <v>150</v>
      </c>
      <c r="DW382" s="107" t="str">
        <f t="shared" si="255"/>
        <v>Y</v>
      </c>
      <c r="DX382" s="107" t="str">
        <f t="shared" si="256"/>
        <v/>
      </c>
      <c r="DY382" s="107" t="str">
        <f t="shared" si="257"/>
        <v>Y</v>
      </c>
      <c r="DZ382" s="107" t="str">
        <f t="shared" si="258"/>
        <v>N</v>
      </c>
      <c r="EA382" s="107" t="str">
        <f t="shared" si="259"/>
        <v>Not Specified</v>
      </c>
      <c r="EC382" s="113">
        <f t="shared" si="260"/>
        <v>2050</v>
      </c>
    </row>
    <row r="383" spans="1:133" ht="16.5" customHeight="1">
      <c r="A383" s="113">
        <v>380</v>
      </c>
      <c r="B383" s="113">
        <v>382</v>
      </c>
      <c r="C383" s="141" t="s">
        <v>2246</v>
      </c>
      <c r="D383" s="113" t="s">
        <v>1046</v>
      </c>
      <c r="E383" s="113" t="s">
        <v>1047</v>
      </c>
      <c r="F383" s="113" t="s">
        <v>145</v>
      </c>
      <c r="G383" s="113" t="s">
        <v>146</v>
      </c>
      <c r="H383" s="157" t="s">
        <v>2247</v>
      </c>
      <c r="I383" s="113" t="s">
        <v>2248</v>
      </c>
      <c r="J383" s="113">
        <v>1.03</v>
      </c>
      <c r="K383" s="113" t="s">
        <v>2249</v>
      </c>
      <c r="L383" s="113">
        <v>97000</v>
      </c>
      <c r="M383" s="141">
        <v>26</v>
      </c>
      <c r="N383" s="113" t="s">
        <v>154</v>
      </c>
      <c r="O383" s="113" t="s">
        <v>153</v>
      </c>
      <c r="P383" s="141" t="s">
        <v>153</v>
      </c>
      <c r="Q383" s="113" t="s">
        <v>154</v>
      </c>
      <c r="R383" s="113" t="s">
        <v>154</v>
      </c>
      <c r="S383" s="113" t="s">
        <v>153</v>
      </c>
      <c r="T383" s="113" t="s">
        <v>153</v>
      </c>
      <c r="U383" s="147" t="s">
        <v>153</v>
      </c>
      <c r="V383" s="113" t="s">
        <v>153</v>
      </c>
      <c r="W383" s="113" t="s">
        <v>153</v>
      </c>
      <c r="X383" s="148" t="s">
        <v>153</v>
      </c>
      <c r="Y383" s="113" t="s">
        <v>153</v>
      </c>
      <c r="Z383" s="113" t="s">
        <v>153</v>
      </c>
      <c r="AC383" s="113" t="s">
        <v>167</v>
      </c>
      <c r="AD383" s="113" t="s">
        <v>6</v>
      </c>
      <c r="AE383" s="113" t="s">
        <v>157</v>
      </c>
      <c r="AF383" s="113" t="s">
        <v>157</v>
      </c>
      <c r="AG383" s="113" t="s">
        <v>158</v>
      </c>
      <c r="AH383" s="141" t="s">
        <v>159</v>
      </c>
      <c r="AJ383" s="113" t="s">
        <v>154</v>
      </c>
      <c r="AK383" s="166" t="s">
        <v>153</v>
      </c>
      <c r="AO383" s="113" t="s">
        <v>160</v>
      </c>
      <c r="AP383" s="113" t="s">
        <v>150</v>
      </c>
      <c r="AQ383" s="113" t="s">
        <v>159</v>
      </c>
      <c r="AR383" s="113" t="s">
        <v>2250</v>
      </c>
      <c r="AS383" s="113">
        <v>2035</v>
      </c>
      <c r="AV383" s="113" t="s">
        <v>157</v>
      </c>
      <c r="AW383" s="167" t="s">
        <v>168</v>
      </c>
      <c r="AX383" s="113" t="s">
        <v>158</v>
      </c>
      <c r="AY383" s="113" t="s">
        <v>154</v>
      </c>
      <c r="AZ383" s="113" t="s">
        <v>153</v>
      </c>
      <c r="BA383" s="113" t="s">
        <v>153</v>
      </c>
      <c r="BG383" s="283">
        <f t="shared" si="261"/>
        <v>0</v>
      </c>
      <c r="BH383" s="149">
        <f t="shared" si="262"/>
        <v>0</v>
      </c>
      <c r="BI383" s="113">
        <f t="shared" si="270"/>
        <v>0</v>
      </c>
      <c r="BJ383" s="280">
        <f t="shared" si="271"/>
        <v>0</v>
      </c>
      <c r="BK383" s="347">
        <f t="shared" si="263"/>
        <v>0</v>
      </c>
      <c r="BL383" s="113">
        <f t="shared" si="264"/>
        <v>0</v>
      </c>
      <c r="BM383" s="113">
        <f t="shared" si="272"/>
        <v>0</v>
      </c>
      <c r="BN383" s="278">
        <f t="shared" si="273"/>
        <v>0</v>
      </c>
      <c r="BO383" s="149">
        <f t="shared" si="265"/>
        <v>0</v>
      </c>
      <c r="BP383" s="149">
        <f t="shared" si="266"/>
        <v>0</v>
      </c>
      <c r="BQ383" s="113">
        <f t="shared" si="274"/>
        <v>0</v>
      </c>
      <c r="BR383" s="356">
        <f t="shared" si="267"/>
        <v>0</v>
      </c>
      <c r="BS383" s="149">
        <f t="shared" si="268"/>
        <v>0</v>
      </c>
      <c r="BT383" s="113">
        <f t="shared" si="275"/>
        <v>1</v>
      </c>
      <c r="BU383" s="356">
        <f t="shared" si="242"/>
        <v>0</v>
      </c>
      <c r="BV383" s="149">
        <f t="shared" si="243"/>
        <v>0</v>
      </c>
      <c r="BW383" s="113">
        <f t="shared" si="244"/>
        <v>0</v>
      </c>
      <c r="BX383" s="248">
        <f t="shared" si="245"/>
        <v>0</v>
      </c>
      <c r="BY383" s="175">
        <f t="shared" si="246"/>
        <v>0</v>
      </c>
      <c r="BZ383" s="347">
        <f t="shared" si="276"/>
        <v>0</v>
      </c>
      <c r="CA383" s="113">
        <f t="shared" si="277"/>
        <v>0</v>
      </c>
      <c r="CB383" s="113">
        <f t="shared" si="278"/>
        <v>1</v>
      </c>
      <c r="CC383" s="276">
        <f t="shared" si="279"/>
        <v>1</v>
      </c>
      <c r="CD383" s="248">
        <f t="shared" si="280"/>
        <v>1</v>
      </c>
      <c r="CE383" s="274">
        <f t="shared" si="269"/>
        <v>1</v>
      </c>
      <c r="CF383" s="347">
        <f t="shared" si="281"/>
        <v>0</v>
      </c>
      <c r="CG383" s="113">
        <f t="shared" si="282"/>
        <v>0</v>
      </c>
      <c r="CH383" s="141">
        <f t="shared" si="283"/>
        <v>0</v>
      </c>
      <c r="CI383" s="149">
        <f t="shared" si="247"/>
        <v>0</v>
      </c>
      <c r="CJ383" s="149">
        <f t="shared" si="248"/>
        <v>0</v>
      </c>
      <c r="CK383" s="149">
        <f t="shared" si="249"/>
        <v>1</v>
      </c>
      <c r="CL383" s="149">
        <f t="shared" si="250"/>
        <v>1</v>
      </c>
      <c r="CM383" s="149">
        <f t="shared" si="251"/>
        <v>1</v>
      </c>
      <c r="CN383" s="282">
        <f t="shared" si="284"/>
        <v>1</v>
      </c>
      <c r="CO383" s="113">
        <f t="shared" si="285"/>
        <v>0</v>
      </c>
      <c r="CP383" s="113">
        <f t="shared" si="286"/>
        <v>0</v>
      </c>
      <c r="CQ383" s="282" t="str">
        <f t="shared" si="252"/>
        <v/>
      </c>
      <c r="CR383" s="113" t="str">
        <f t="shared" si="253"/>
        <v xml:space="preserve"> 2035</v>
      </c>
      <c r="CS383" s="113">
        <f t="shared" si="254"/>
        <v>2035</v>
      </c>
      <c r="CT383" s="160">
        <v>0</v>
      </c>
      <c r="CU383" s="160">
        <v>0</v>
      </c>
      <c r="CV383" s="160">
        <v>0</v>
      </c>
      <c r="CW383" s="160">
        <v>0</v>
      </c>
      <c r="CX383" s="160">
        <v>0</v>
      </c>
      <c r="CY383" s="160">
        <v>0</v>
      </c>
      <c r="CZ383" s="160">
        <v>1</v>
      </c>
      <c r="DA383" s="160">
        <v>1</v>
      </c>
      <c r="DB383" s="160">
        <v>0</v>
      </c>
      <c r="DC383" s="160">
        <v>0</v>
      </c>
      <c r="DD383" s="160">
        <v>0</v>
      </c>
      <c r="DE383" s="160">
        <v>0</v>
      </c>
      <c r="DF383" s="160">
        <v>0</v>
      </c>
      <c r="DG383" s="160">
        <v>0</v>
      </c>
      <c r="DH383" s="160">
        <v>0</v>
      </c>
      <c r="DI383" s="160">
        <v>0</v>
      </c>
      <c r="DJ383" s="160">
        <v>1</v>
      </c>
      <c r="DK383" s="160">
        <v>0</v>
      </c>
      <c r="DL383" s="160">
        <v>1</v>
      </c>
      <c r="DM383" s="160">
        <v>0</v>
      </c>
      <c r="DN383" s="160">
        <v>0</v>
      </c>
      <c r="DO383" s="160">
        <v>1</v>
      </c>
      <c r="DP383" s="160">
        <v>0</v>
      </c>
      <c r="DQ383" s="104" t="s">
        <v>154</v>
      </c>
      <c r="DR383" s="104">
        <v>0</v>
      </c>
      <c r="DS383" s="104" t="s">
        <v>160</v>
      </c>
      <c r="DT383" s="104" t="s">
        <v>154</v>
      </c>
      <c r="DU383" s="104" t="s">
        <v>154</v>
      </c>
      <c r="DV383" s="104" t="s">
        <v>3005</v>
      </c>
      <c r="DW383" s="107" t="str">
        <f t="shared" si="255"/>
        <v>N</v>
      </c>
      <c r="DX383" s="107" t="str">
        <f t="shared" si="256"/>
        <v/>
      </c>
      <c r="DY383" s="107" t="str">
        <f t="shared" si="257"/>
        <v>Y</v>
      </c>
      <c r="DZ383" s="107" t="str">
        <f t="shared" si="258"/>
        <v>N</v>
      </c>
      <c r="EA383" s="107" t="str">
        <f t="shared" si="259"/>
        <v>Yes</v>
      </c>
      <c r="EC383" s="113">
        <f t="shared" si="260"/>
        <v>2035</v>
      </c>
    </row>
    <row r="384" spans="1:133" ht="16.5" customHeight="1">
      <c r="A384" s="113">
        <v>381</v>
      </c>
      <c r="B384" s="113">
        <v>449</v>
      </c>
      <c r="C384" s="141" t="s">
        <v>2251</v>
      </c>
      <c r="D384" s="113" t="s">
        <v>333</v>
      </c>
      <c r="E384" s="113" t="s">
        <v>229</v>
      </c>
      <c r="F384" s="113" t="s">
        <v>1610</v>
      </c>
      <c r="G384" s="113" t="s">
        <v>9</v>
      </c>
      <c r="H384" s="157" t="s">
        <v>2252</v>
      </c>
      <c r="I384" s="113" t="s">
        <v>2253</v>
      </c>
      <c r="J384" s="113">
        <v>-0.07</v>
      </c>
      <c r="K384" s="113" t="s">
        <v>2254</v>
      </c>
      <c r="L384" s="113">
        <v>39240</v>
      </c>
      <c r="M384" s="141">
        <v>26</v>
      </c>
      <c r="N384" s="113" t="s">
        <v>150</v>
      </c>
      <c r="O384" s="113">
        <v>2018</v>
      </c>
      <c r="P384" s="141">
        <v>2025</v>
      </c>
      <c r="Q384" s="113" t="s">
        <v>154</v>
      </c>
      <c r="R384" s="113" t="s">
        <v>154</v>
      </c>
      <c r="S384" s="113" t="s">
        <v>153</v>
      </c>
      <c r="T384" s="113" t="s">
        <v>153</v>
      </c>
      <c r="U384" s="147" t="s">
        <v>153</v>
      </c>
      <c r="V384" s="113" t="s">
        <v>153</v>
      </c>
      <c r="W384" s="113" t="s">
        <v>153</v>
      </c>
      <c r="X384" s="148" t="s">
        <v>153</v>
      </c>
      <c r="Y384" s="113" t="s">
        <v>153</v>
      </c>
      <c r="Z384" s="113" t="s">
        <v>153</v>
      </c>
      <c r="AC384" s="113" t="s">
        <v>167</v>
      </c>
      <c r="AD384" s="113" t="s">
        <v>6</v>
      </c>
      <c r="AE384" s="113" t="s">
        <v>157</v>
      </c>
      <c r="AF384" s="113" t="s">
        <v>157</v>
      </c>
      <c r="AG384" s="113" t="s">
        <v>169</v>
      </c>
      <c r="AH384" s="141" t="s">
        <v>159</v>
      </c>
      <c r="AJ384" s="113" t="s">
        <v>154</v>
      </c>
      <c r="AK384" s="166" t="s">
        <v>153</v>
      </c>
      <c r="AO384" s="113" t="s">
        <v>160</v>
      </c>
      <c r="AP384" s="113" t="s">
        <v>150</v>
      </c>
      <c r="AQ384" s="113" t="s">
        <v>159</v>
      </c>
      <c r="AR384" s="113" t="s">
        <v>2255</v>
      </c>
      <c r="AS384" s="113">
        <v>2050</v>
      </c>
      <c r="AV384" s="113" t="s">
        <v>157</v>
      </c>
      <c r="AW384" s="167" t="s">
        <v>158</v>
      </c>
      <c r="AX384" s="113" t="s">
        <v>158</v>
      </c>
      <c r="AY384" s="113" t="s">
        <v>154</v>
      </c>
      <c r="AZ384" s="113" t="s">
        <v>153</v>
      </c>
      <c r="BA384" s="113" t="s">
        <v>153</v>
      </c>
      <c r="BG384" s="283">
        <f t="shared" si="261"/>
        <v>1</v>
      </c>
      <c r="BH384" s="149">
        <f t="shared" si="262"/>
        <v>0</v>
      </c>
      <c r="BI384" s="113">
        <f t="shared" si="270"/>
        <v>0</v>
      </c>
      <c r="BJ384" s="280">
        <f t="shared" si="271"/>
        <v>1</v>
      </c>
      <c r="BK384" s="347">
        <f t="shared" si="263"/>
        <v>0</v>
      </c>
      <c r="BL384" s="113">
        <f t="shared" si="264"/>
        <v>0</v>
      </c>
      <c r="BM384" s="113">
        <f t="shared" si="272"/>
        <v>0</v>
      </c>
      <c r="BN384" s="278">
        <f t="shared" si="273"/>
        <v>0</v>
      </c>
      <c r="BO384" s="149">
        <f t="shared" si="265"/>
        <v>0</v>
      </c>
      <c r="BP384" s="149">
        <f t="shared" si="266"/>
        <v>0</v>
      </c>
      <c r="BQ384" s="113">
        <f t="shared" si="274"/>
        <v>0</v>
      </c>
      <c r="BR384" s="356">
        <f t="shared" si="267"/>
        <v>0</v>
      </c>
      <c r="BS384" s="149">
        <f t="shared" si="268"/>
        <v>0</v>
      </c>
      <c r="BT384" s="113">
        <f t="shared" si="275"/>
        <v>1</v>
      </c>
      <c r="BU384" s="356">
        <f t="shared" si="242"/>
        <v>0</v>
      </c>
      <c r="BV384" s="149">
        <f t="shared" si="243"/>
        <v>0</v>
      </c>
      <c r="BW384" s="113">
        <f t="shared" si="244"/>
        <v>0</v>
      </c>
      <c r="BX384" s="248">
        <f t="shared" si="245"/>
        <v>0</v>
      </c>
      <c r="BY384" s="175">
        <f t="shared" si="246"/>
        <v>0</v>
      </c>
      <c r="BZ384" s="347">
        <f t="shared" si="276"/>
        <v>0</v>
      </c>
      <c r="CA384" s="113">
        <f t="shared" si="277"/>
        <v>0</v>
      </c>
      <c r="CB384" s="113">
        <f t="shared" si="278"/>
        <v>1</v>
      </c>
      <c r="CC384" s="276">
        <f t="shared" si="279"/>
        <v>1</v>
      </c>
      <c r="CD384" s="248">
        <f t="shared" si="280"/>
        <v>1</v>
      </c>
      <c r="CE384" s="274">
        <f t="shared" si="269"/>
        <v>1</v>
      </c>
      <c r="CF384" s="347">
        <f t="shared" si="281"/>
        <v>0</v>
      </c>
      <c r="CG384" s="113">
        <f t="shared" si="282"/>
        <v>0</v>
      </c>
      <c r="CH384" s="141">
        <f t="shared" si="283"/>
        <v>0</v>
      </c>
      <c r="CI384" s="149">
        <f t="shared" si="247"/>
        <v>1</v>
      </c>
      <c r="CJ384" s="149">
        <f t="shared" si="248"/>
        <v>0</v>
      </c>
      <c r="CK384" s="149">
        <f t="shared" si="249"/>
        <v>1</v>
      </c>
      <c r="CL384" s="149">
        <f t="shared" si="250"/>
        <v>2</v>
      </c>
      <c r="CM384" s="149">
        <f t="shared" si="251"/>
        <v>1</v>
      </c>
      <c r="CN384" s="282">
        <f t="shared" si="284"/>
        <v>1</v>
      </c>
      <c r="CO384" s="113">
        <f t="shared" si="285"/>
        <v>0</v>
      </c>
      <c r="CP384" s="113">
        <f t="shared" si="286"/>
        <v>0</v>
      </c>
      <c r="CQ384" s="282" t="str">
        <f t="shared" si="252"/>
        <v/>
      </c>
      <c r="CR384" s="113" t="str">
        <f t="shared" si="253"/>
        <v xml:space="preserve"> 2050</v>
      </c>
      <c r="CS384" s="113">
        <f t="shared" si="254"/>
        <v>2050</v>
      </c>
      <c r="CT384" s="160">
        <v>1</v>
      </c>
      <c r="CU384" s="160">
        <v>0</v>
      </c>
      <c r="CV384" s="160">
        <v>0</v>
      </c>
      <c r="CW384" s="160">
        <v>1</v>
      </c>
      <c r="CX384" s="160">
        <v>0</v>
      </c>
      <c r="CY384" s="160">
        <v>0</v>
      </c>
      <c r="CZ384" s="160">
        <v>1</v>
      </c>
      <c r="DA384" s="160">
        <v>1</v>
      </c>
      <c r="DB384" s="160">
        <v>0</v>
      </c>
      <c r="DC384" s="160">
        <v>0</v>
      </c>
      <c r="DD384" s="160">
        <v>0</v>
      </c>
      <c r="DE384" s="160">
        <v>0</v>
      </c>
      <c r="DF384" s="160">
        <v>0</v>
      </c>
      <c r="DG384" s="160">
        <v>1</v>
      </c>
      <c r="DH384" s="160">
        <v>0</v>
      </c>
      <c r="DI384" s="160">
        <v>1</v>
      </c>
      <c r="DJ384" s="160">
        <v>1</v>
      </c>
      <c r="DK384" s="160">
        <v>1</v>
      </c>
      <c r="DL384" s="160">
        <v>1</v>
      </c>
      <c r="DM384" s="160">
        <v>1</v>
      </c>
      <c r="DN384" s="160">
        <v>0</v>
      </c>
      <c r="DO384" s="160">
        <v>1</v>
      </c>
      <c r="DP384" s="160">
        <v>1</v>
      </c>
      <c r="DQ384" s="104" t="s">
        <v>154</v>
      </c>
      <c r="DR384" s="104">
        <v>0</v>
      </c>
      <c r="DS384" s="104" t="s">
        <v>7862</v>
      </c>
      <c r="DT384" s="104" t="s">
        <v>7859</v>
      </c>
      <c r="DU384" s="104" t="s">
        <v>150</v>
      </c>
      <c r="DV384" s="104" t="s">
        <v>150</v>
      </c>
      <c r="DW384" s="107" t="str">
        <f t="shared" si="255"/>
        <v>N</v>
      </c>
      <c r="DX384" s="107" t="str">
        <f t="shared" si="256"/>
        <v/>
      </c>
      <c r="DY384" s="107" t="str">
        <f t="shared" si="257"/>
        <v>Y</v>
      </c>
      <c r="DZ384" s="107" t="str">
        <f t="shared" si="258"/>
        <v>N</v>
      </c>
      <c r="EA384" s="107" t="str">
        <f t="shared" si="259"/>
        <v>Yes</v>
      </c>
      <c r="EC384" s="113">
        <f t="shared" si="260"/>
        <v>2050</v>
      </c>
    </row>
    <row r="385" spans="1:133" ht="16.5" customHeight="1">
      <c r="A385" s="113">
        <v>382</v>
      </c>
      <c r="B385" s="113">
        <v>372</v>
      </c>
      <c r="C385" s="141" t="s">
        <v>2256</v>
      </c>
      <c r="D385" s="113" t="s">
        <v>472</v>
      </c>
      <c r="E385" s="113" t="s">
        <v>229</v>
      </c>
      <c r="F385" s="113" t="s">
        <v>342</v>
      </c>
      <c r="G385" s="113" t="s">
        <v>176</v>
      </c>
      <c r="H385" s="157" t="s">
        <v>2257</v>
      </c>
      <c r="I385" s="113" t="s">
        <v>2258</v>
      </c>
      <c r="J385" s="113">
        <v>0.946</v>
      </c>
      <c r="K385" s="113" t="s">
        <v>2259</v>
      </c>
      <c r="L385" s="113">
        <v>73237</v>
      </c>
      <c r="M385" s="141">
        <v>20</v>
      </c>
      <c r="N385" s="113" t="s">
        <v>154</v>
      </c>
      <c r="O385" s="113" t="s">
        <v>153</v>
      </c>
      <c r="P385" s="141" t="s">
        <v>153</v>
      </c>
      <c r="Q385" s="113" t="s">
        <v>154</v>
      </c>
      <c r="R385" s="113" t="s">
        <v>154</v>
      </c>
      <c r="S385" s="113" t="s">
        <v>153</v>
      </c>
      <c r="T385" s="113" t="s">
        <v>153</v>
      </c>
      <c r="U385" s="147" t="s">
        <v>153</v>
      </c>
      <c r="V385" s="113" t="s">
        <v>153</v>
      </c>
      <c r="W385" s="113" t="s">
        <v>153</v>
      </c>
      <c r="X385" s="148" t="s">
        <v>153</v>
      </c>
      <c r="Y385" s="113" t="s">
        <v>153</v>
      </c>
      <c r="Z385" s="113" t="s">
        <v>153</v>
      </c>
      <c r="AC385" s="113" t="s">
        <v>167</v>
      </c>
      <c r="AD385" s="113" t="s">
        <v>6</v>
      </c>
      <c r="AE385" s="113" t="s">
        <v>157</v>
      </c>
      <c r="AF385" s="113" t="s">
        <v>157</v>
      </c>
      <c r="AG385" s="113" t="s">
        <v>158</v>
      </c>
      <c r="AH385" s="141" t="s">
        <v>159</v>
      </c>
      <c r="AJ385" s="113" t="s">
        <v>154</v>
      </c>
      <c r="AK385" s="166" t="s">
        <v>153</v>
      </c>
      <c r="AO385" s="113" t="s">
        <v>160</v>
      </c>
      <c r="AP385" s="113" t="s">
        <v>150</v>
      </c>
      <c r="AQ385" s="113" t="s">
        <v>159</v>
      </c>
      <c r="AR385" s="113" t="s">
        <v>2260</v>
      </c>
      <c r="AS385" s="113">
        <v>2040</v>
      </c>
      <c r="AV385" s="113" t="s">
        <v>157</v>
      </c>
      <c r="AW385" s="167" t="s">
        <v>312</v>
      </c>
      <c r="AX385" s="113" t="s">
        <v>158</v>
      </c>
      <c r="AY385" s="113" t="s">
        <v>154</v>
      </c>
      <c r="AZ385" s="113" t="s">
        <v>153</v>
      </c>
      <c r="BA385" s="113" t="s">
        <v>153</v>
      </c>
      <c r="BG385" s="283">
        <f t="shared" si="261"/>
        <v>0</v>
      </c>
      <c r="BH385" s="149">
        <f t="shared" si="262"/>
        <v>0</v>
      </c>
      <c r="BI385" s="113">
        <f t="shared" si="270"/>
        <v>0</v>
      </c>
      <c r="BJ385" s="280">
        <f t="shared" si="271"/>
        <v>0</v>
      </c>
      <c r="BK385" s="347">
        <f t="shared" si="263"/>
        <v>0</v>
      </c>
      <c r="BL385" s="113">
        <f t="shared" si="264"/>
        <v>0</v>
      </c>
      <c r="BM385" s="113">
        <f t="shared" si="272"/>
        <v>0</v>
      </c>
      <c r="BN385" s="278">
        <f t="shared" si="273"/>
        <v>0</v>
      </c>
      <c r="BO385" s="149">
        <f t="shared" si="265"/>
        <v>0</v>
      </c>
      <c r="BP385" s="149">
        <f t="shared" si="266"/>
        <v>0</v>
      </c>
      <c r="BQ385" s="113">
        <f t="shared" si="274"/>
        <v>0</v>
      </c>
      <c r="BR385" s="356">
        <f t="shared" si="267"/>
        <v>0</v>
      </c>
      <c r="BS385" s="149">
        <f t="shared" si="268"/>
        <v>0</v>
      </c>
      <c r="BT385" s="113">
        <f t="shared" si="275"/>
        <v>1</v>
      </c>
      <c r="BU385" s="356">
        <f t="shared" si="242"/>
        <v>0</v>
      </c>
      <c r="BV385" s="149">
        <f t="shared" si="243"/>
        <v>0</v>
      </c>
      <c r="BW385" s="113">
        <f t="shared" si="244"/>
        <v>0</v>
      </c>
      <c r="BX385" s="248">
        <f t="shared" si="245"/>
        <v>0</v>
      </c>
      <c r="BY385" s="175">
        <f t="shared" si="246"/>
        <v>0</v>
      </c>
      <c r="BZ385" s="347">
        <f t="shared" si="276"/>
        <v>0</v>
      </c>
      <c r="CA385" s="113">
        <f t="shared" si="277"/>
        <v>0</v>
      </c>
      <c r="CB385" s="113">
        <f t="shared" si="278"/>
        <v>1</v>
      </c>
      <c r="CC385" s="276">
        <f t="shared" si="279"/>
        <v>1</v>
      </c>
      <c r="CD385" s="248">
        <f t="shared" si="280"/>
        <v>1</v>
      </c>
      <c r="CE385" s="274">
        <f t="shared" si="269"/>
        <v>1</v>
      </c>
      <c r="CF385" s="347">
        <f t="shared" si="281"/>
        <v>0</v>
      </c>
      <c r="CG385" s="113">
        <f t="shared" si="282"/>
        <v>0</v>
      </c>
      <c r="CH385" s="141">
        <f t="shared" si="283"/>
        <v>0</v>
      </c>
      <c r="CI385" s="149">
        <f t="shared" si="247"/>
        <v>0</v>
      </c>
      <c r="CJ385" s="149">
        <f t="shared" si="248"/>
        <v>0</v>
      </c>
      <c r="CK385" s="149">
        <f t="shared" si="249"/>
        <v>1</v>
      </c>
      <c r="CL385" s="149">
        <f t="shared" si="250"/>
        <v>1</v>
      </c>
      <c r="CM385" s="149">
        <f t="shared" si="251"/>
        <v>1</v>
      </c>
      <c r="CN385" s="282">
        <f t="shared" si="284"/>
        <v>1</v>
      </c>
      <c r="CO385" s="113">
        <f t="shared" si="285"/>
        <v>0</v>
      </c>
      <c r="CP385" s="113">
        <f t="shared" si="286"/>
        <v>0</v>
      </c>
      <c r="CQ385" s="282" t="str">
        <f t="shared" si="252"/>
        <v/>
      </c>
      <c r="CR385" s="113" t="str">
        <f t="shared" si="253"/>
        <v xml:space="preserve"> 2040</v>
      </c>
      <c r="CS385" s="113">
        <f t="shared" si="254"/>
        <v>2040</v>
      </c>
      <c r="CT385" s="160">
        <v>0</v>
      </c>
      <c r="CU385" s="160">
        <v>0</v>
      </c>
      <c r="CV385" s="160">
        <v>0</v>
      </c>
      <c r="CW385" s="160">
        <v>0</v>
      </c>
      <c r="CX385" s="160">
        <v>0</v>
      </c>
      <c r="CY385" s="160">
        <v>0</v>
      </c>
      <c r="CZ385" s="160">
        <v>1</v>
      </c>
      <c r="DA385" s="160">
        <v>1</v>
      </c>
      <c r="DB385" s="160">
        <v>0</v>
      </c>
      <c r="DC385" s="160">
        <v>0</v>
      </c>
      <c r="DD385" s="160">
        <v>0</v>
      </c>
      <c r="DE385" s="160">
        <v>0</v>
      </c>
      <c r="DF385" s="160">
        <v>0</v>
      </c>
      <c r="DG385" s="160">
        <v>0</v>
      </c>
      <c r="DH385" s="160">
        <v>0</v>
      </c>
      <c r="DI385" s="160">
        <v>0</v>
      </c>
      <c r="DJ385" s="160">
        <v>1</v>
      </c>
      <c r="DK385" s="160">
        <v>0</v>
      </c>
      <c r="DL385" s="160">
        <v>1</v>
      </c>
      <c r="DM385" s="160">
        <v>1</v>
      </c>
      <c r="DN385" s="160">
        <v>0</v>
      </c>
      <c r="DO385" s="160">
        <v>1</v>
      </c>
      <c r="DP385" s="160">
        <v>0</v>
      </c>
      <c r="DQ385" s="104" t="s">
        <v>154</v>
      </c>
      <c r="DR385" s="104">
        <v>0</v>
      </c>
      <c r="DS385" s="104" t="s">
        <v>160</v>
      </c>
      <c r="DT385" s="104" t="s">
        <v>7858</v>
      </c>
      <c r="DU385" s="104">
        <v>0</v>
      </c>
      <c r="DV385" s="104" t="s">
        <v>150</v>
      </c>
      <c r="DW385" s="107" t="str">
        <f t="shared" si="255"/>
        <v>N</v>
      </c>
      <c r="DX385" s="107" t="str">
        <f t="shared" si="256"/>
        <v/>
      </c>
      <c r="DY385" s="107" t="str">
        <f t="shared" si="257"/>
        <v>Y</v>
      </c>
      <c r="DZ385" s="107" t="str">
        <f t="shared" si="258"/>
        <v>N</v>
      </c>
      <c r="EA385" s="107" t="str">
        <f t="shared" si="259"/>
        <v>Yes</v>
      </c>
      <c r="EC385" s="113">
        <f t="shared" si="260"/>
        <v>2040</v>
      </c>
    </row>
    <row r="386" spans="1:133" ht="16.5" customHeight="1">
      <c r="A386" s="113">
        <v>383</v>
      </c>
      <c r="B386" s="113">
        <v>457</v>
      </c>
      <c r="C386" s="141" t="s">
        <v>2261</v>
      </c>
      <c r="D386" s="113" t="s">
        <v>205</v>
      </c>
      <c r="E386" s="113" t="s">
        <v>206</v>
      </c>
      <c r="F386" s="113" t="s">
        <v>145</v>
      </c>
      <c r="G386" s="113" t="s">
        <v>146</v>
      </c>
      <c r="H386" s="157" t="s">
        <v>2262</v>
      </c>
      <c r="I386" s="113" t="s">
        <v>2263</v>
      </c>
      <c r="J386" s="113">
        <v>0.081</v>
      </c>
      <c r="K386" s="113" t="s">
        <v>2264</v>
      </c>
      <c r="L386" s="113">
        <v>18000</v>
      </c>
      <c r="M386" s="141">
        <v>3</v>
      </c>
      <c r="N386" s="113" t="s">
        <v>154</v>
      </c>
      <c r="O386" s="113" t="s">
        <v>153</v>
      </c>
      <c r="P386" s="141" t="s">
        <v>153</v>
      </c>
      <c r="Q386" s="113" t="s">
        <v>154</v>
      </c>
      <c r="R386" s="113" t="s">
        <v>154</v>
      </c>
      <c r="S386" s="113" t="s">
        <v>153</v>
      </c>
      <c r="T386" s="113" t="s">
        <v>153</v>
      </c>
      <c r="U386" s="147" t="s">
        <v>153</v>
      </c>
      <c r="V386" s="113" t="s">
        <v>153</v>
      </c>
      <c r="W386" s="113" t="s">
        <v>153</v>
      </c>
      <c r="X386" s="148" t="s">
        <v>153</v>
      </c>
      <c r="Y386" s="113" t="s">
        <v>153</v>
      </c>
      <c r="Z386" s="113" t="s">
        <v>153</v>
      </c>
      <c r="AC386" s="113" t="s">
        <v>233</v>
      </c>
      <c r="AD386" s="113" t="s">
        <v>234</v>
      </c>
      <c r="AE386" s="113" t="s">
        <v>168</v>
      </c>
      <c r="AF386" s="113" t="s">
        <v>168</v>
      </c>
      <c r="AG386" s="113" t="s">
        <v>168</v>
      </c>
      <c r="AH386" s="141" t="s">
        <v>153</v>
      </c>
      <c r="AJ386" s="113" t="s">
        <v>154</v>
      </c>
      <c r="AK386" s="166" t="s">
        <v>153</v>
      </c>
      <c r="AM386" s="174" t="s">
        <v>2265</v>
      </c>
      <c r="AN386" s="141" t="s">
        <v>431</v>
      </c>
      <c r="AP386" s="113" t="s">
        <v>154</v>
      </c>
      <c r="AQ386" s="113" t="s">
        <v>153</v>
      </c>
      <c r="AR386" s="113" t="s">
        <v>153</v>
      </c>
      <c r="AV386" s="113" t="s">
        <v>168</v>
      </c>
      <c r="AW386" s="167" t="s">
        <v>168</v>
      </c>
      <c r="AX386" s="113" t="s">
        <v>158</v>
      </c>
      <c r="AY386" s="113" t="s">
        <v>154</v>
      </c>
      <c r="AZ386" s="113" t="s">
        <v>153</v>
      </c>
      <c r="BA386" s="113" t="s">
        <v>153</v>
      </c>
      <c r="BG386" s="283">
        <f t="shared" si="261"/>
        <v>0</v>
      </c>
      <c r="BH386" s="149">
        <f t="shared" si="262"/>
        <v>0</v>
      </c>
      <c r="BI386" s="113">
        <f t="shared" si="270"/>
        <v>0</v>
      </c>
      <c r="BJ386" s="280">
        <f t="shared" si="271"/>
        <v>0</v>
      </c>
      <c r="BK386" s="347">
        <f t="shared" si="263"/>
        <v>0</v>
      </c>
      <c r="BL386" s="113">
        <f t="shared" si="264"/>
        <v>0</v>
      </c>
      <c r="BM386" s="113">
        <f t="shared" si="272"/>
        <v>0</v>
      </c>
      <c r="BN386" s="278">
        <f t="shared" si="273"/>
        <v>0</v>
      </c>
      <c r="BO386" s="149">
        <f t="shared" si="265"/>
        <v>0</v>
      </c>
      <c r="BP386" s="149">
        <f t="shared" si="266"/>
        <v>0</v>
      </c>
      <c r="BQ386" s="113">
        <f t="shared" si="274"/>
        <v>0</v>
      </c>
      <c r="BR386" s="356">
        <f t="shared" si="267"/>
        <v>0</v>
      </c>
      <c r="BS386" s="149">
        <f t="shared" si="268"/>
        <v>0</v>
      </c>
      <c r="BT386" s="113">
        <f t="shared" si="275"/>
        <v>0</v>
      </c>
      <c r="BU386" s="356">
        <f t="shared" si="242"/>
        <v>0</v>
      </c>
      <c r="BV386" s="149">
        <f t="shared" si="243"/>
        <v>0</v>
      </c>
      <c r="BW386" s="113">
        <f t="shared" si="244"/>
        <v>0</v>
      </c>
      <c r="BX386" s="248">
        <f t="shared" si="245"/>
        <v>0</v>
      </c>
      <c r="BY386" s="175">
        <f t="shared" si="246"/>
        <v>0</v>
      </c>
      <c r="BZ386" s="347">
        <f t="shared" si="276"/>
        <v>0</v>
      </c>
      <c r="CA386" s="113">
        <f t="shared" si="277"/>
        <v>0</v>
      </c>
      <c r="CB386" s="113">
        <f t="shared" si="278"/>
        <v>0</v>
      </c>
      <c r="CC386" s="276">
        <f t="shared" si="279"/>
        <v>0</v>
      </c>
      <c r="CD386" s="248">
        <f t="shared" si="280"/>
        <v>0</v>
      </c>
      <c r="CE386" s="274">
        <f t="shared" si="269"/>
        <v>0</v>
      </c>
      <c r="CF386" s="347">
        <f t="shared" si="281"/>
        <v>0</v>
      </c>
      <c r="CG386" s="113">
        <f t="shared" si="282"/>
        <v>0</v>
      </c>
      <c r="CH386" s="141">
        <f t="shared" si="283"/>
        <v>0</v>
      </c>
      <c r="CI386" s="149">
        <f t="shared" si="247"/>
        <v>0</v>
      </c>
      <c r="CJ386" s="149">
        <f t="shared" si="248"/>
        <v>0</v>
      </c>
      <c r="CK386" s="149">
        <f t="shared" si="249"/>
        <v>0</v>
      </c>
      <c r="CL386" s="149">
        <f t="shared" si="250"/>
        <v>0</v>
      </c>
      <c r="CM386" s="149">
        <f t="shared" si="251"/>
        <v>0</v>
      </c>
      <c r="CN386" s="282">
        <f t="shared" si="284"/>
        <v>0</v>
      </c>
      <c r="CO386" s="113">
        <f t="shared" si="285"/>
        <v>0</v>
      </c>
      <c r="CP386" s="113">
        <f t="shared" si="286"/>
        <v>1</v>
      </c>
      <c r="CQ386" s="282" t="str">
        <f t="shared" si="252"/>
        <v/>
      </c>
      <c r="CR386" s="113" t="str">
        <f t="shared" si="253"/>
        <v xml:space="preserve"> </v>
      </c>
      <c r="CS386" s="113">
        <f t="shared" si="254"/>
        <v>0</v>
      </c>
      <c r="CT386" s="160">
        <v>0</v>
      </c>
      <c r="CU386" s="160">
        <v>0</v>
      </c>
      <c r="CV386" s="160">
        <v>0</v>
      </c>
      <c r="CW386" s="160">
        <v>0</v>
      </c>
      <c r="CX386" s="160">
        <v>0</v>
      </c>
      <c r="CY386" s="160">
        <v>0</v>
      </c>
      <c r="CZ386" s="160">
        <v>0</v>
      </c>
      <c r="DA386" s="160">
        <v>0</v>
      </c>
      <c r="DB386" s="160">
        <v>0</v>
      </c>
      <c r="DC386" s="160">
        <v>0</v>
      </c>
      <c r="DD386" s="160">
        <v>0</v>
      </c>
      <c r="DE386" s="160">
        <v>0</v>
      </c>
      <c r="DF386" s="160">
        <v>0</v>
      </c>
      <c r="DG386" s="160">
        <v>0</v>
      </c>
      <c r="DH386" s="160">
        <v>0</v>
      </c>
      <c r="DI386" s="160">
        <v>0</v>
      </c>
      <c r="DJ386" s="160">
        <v>0</v>
      </c>
      <c r="DK386" s="160">
        <v>0</v>
      </c>
      <c r="DL386" s="160">
        <v>0</v>
      </c>
      <c r="DM386" s="160">
        <v>0</v>
      </c>
      <c r="DN386" s="160">
        <v>0</v>
      </c>
      <c r="DO386" s="160">
        <v>0</v>
      </c>
      <c r="DP386" s="160">
        <v>0</v>
      </c>
      <c r="DQ386" s="104" t="s">
        <v>154</v>
      </c>
      <c r="DR386" s="104">
        <v>0</v>
      </c>
      <c r="DS386" s="104" t="s">
        <v>154</v>
      </c>
      <c r="DT386" s="104" t="s">
        <v>154</v>
      </c>
      <c r="DU386" s="104">
        <v>0</v>
      </c>
      <c r="DV386" s="104">
        <v>0</v>
      </c>
      <c r="DW386" s="107" t="str">
        <f t="shared" si="255"/>
        <v>N</v>
      </c>
      <c r="DX386" s="107" t="str">
        <f t="shared" si="256"/>
        <v/>
      </c>
      <c r="DY386" s="107" t="str">
        <f t="shared" si="257"/>
        <v>N</v>
      </c>
      <c r="DZ386" s="107" t="str">
        <f t="shared" si="258"/>
        <v>N</v>
      </c>
      <c r="EA386" s="107" t="str">
        <f t="shared" si="259"/>
        <v>Not Specified</v>
      </c>
      <c r="EC386" s="113">
        <f t="shared" si="260"/>
        <v>0</v>
      </c>
    </row>
    <row r="387" spans="1:133" ht="16.5" customHeight="1">
      <c r="A387" s="113">
        <v>384</v>
      </c>
      <c r="B387" s="113">
        <v>374</v>
      </c>
      <c r="C387" s="141" t="s">
        <v>2266</v>
      </c>
      <c r="D387" s="149" t="s">
        <v>1433</v>
      </c>
      <c r="E387" s="149" t="s">
        <v>790</v>
      </c>
      <c r="F387" s="149" t="s">
        <v>245</v>
      </c>
      <c r="G387" s="149" t="s">
        <v>246</v>
      </c>
      <c r="H387" s="168" t="s">
        <v>2267</v>
      </c>
      <c r="I387" s="149" t="s">
        <v>2268</v>
      </c>
      <c r="J387" s="149">
        <v>-0.175</v>
      </c>
      <c r="K387" s="149" t="s">
        <v>2269</v>
      </c>
      <c r="L387" s="149">
        <v>83893</v>
      </c>
      <c r="M387" s="150">
        <v>29</v>
      </c>
      <c r="N387" s="113" t="s">
        <v>154</v>
      </c>
      <c r="O387" s="113" t="s">
        <v>153</v>
      </c>
      <c r="P387" s="141" t="s">
        <v>153</v>
      </c>
      <c r="Q387" s="113" t="s">
        <v>150</v>
      </c>
      <c r="R387" s="113" t="s">
        <v>150</v>
      </c>
      <c r="S387" s="113" t="s">
        <v>151</v>
      </c>
      <c r="T387" s="113" t="s">
        <v>827</v>
      </c>
      <c r="U387" s="147">
        <v>2030</v>
      </c>
      <c r="V387" s="113" t="s">
        <v>153</v>
      </c>
      <c r="W387" s="113" t="s">
        <v>153</v>
      </c>
      <c r="X387" s="148" t="s">
        <v>153</v>
      </c>
      <c r="Y387" s="113" t="s">
        <v>154</v>
      </c>
      <c r="Z387" s="113" t="s">
        <v>155</v>
      </c>
      <c r="AC387" s="113" t="s">
        <v>202</v>
      </c>
      <c r="AD387" s="113" t="s">
        <v>5</v>
      </c>
      <c r="AE387" s="113" t="s">
        <v>157</v>
      </c>
      <c r="AF387" s="113" t="s">
        <v>157</v>
      </c>
      <c r="AG387" s="113" t="s">
        <v>157</v>
      </c>
      <c r="AH387" s="141" t="s">
        <v>218</v>
      </c>
      <c r="AI387" s="113" t="s">
        <v>219</v>
      </c>
      <c r="AJ387" s="113" t="s">
        <v>150</v>
      </c>
      <c r="AK387" s="166" t="s">
        <v>2270</v>
      </c>
      <c r="AL387" s="113">
        <v>2050</v>
      </c>
      <c r="AP387" s="113" t="s">
        <v>154</v>
      </c>
      <c r="AQ387" s="113" t="s">
        <v>153</v>
      </c>
      <c r="AR387" s="113" t="s">
        <v>153</v>
      </c>
      <c r="AV387" s="113" t="s">
        <v>157</v>
      </c>
      <c r="AW387" s="167" t="s">
        <v>262</v>
      </c>
      <c r="AX387" s="113" t="s">
        <v>158</v>
      </c>
      <c r="AY387" s="113" t="s">
        <v>154</v>
      </c>
      <c r="AZ387" s="113" t="s">
        <v>153</v>
      </c>
      <c r="BA387" s="113" t="s">
        <v>153</v>
      </c>
      <c r="BG387" s="283">
        <f t="shared" si="261"/>
        <v>0</v>
      </c>
      <c r="BH387" s="149">
        <f t="shared" si="262"/>
        <v>0</v>
      </c>
      <c r="BI387" s="113">
        <f t="shared" si="270"/>
        <v>0</v>
      </c>
      <c r="BJ387" s="280">
        <f t="shared" si="271"/>
        <v>0</v>
      </c>
      <c r="BK387" s="347">
        <f t="shared" si="263"/>
        <v>0</v>
      </c>
      <c r="BL387" s="113">
        <f t="shared" si="264"/>
        <v>1</v>
      </c>
      <c r="BM387" s="113">
        <f t="shared" si="272"/>
        <v>0</v>
      </c>
      <c r="BN387" s="278">
        <f t="shared" si="273"/>
        <v>1</v>
      </c>
      <c r="BO387" s="149">
        <f t="shared" si="265"/>
        <v>0</v>
      </c>
      <c r="BP387" s="149">
        <f t="shared" si="266"/>
        <v>0</v>
      </c>
      <c r="BQ387" s="113">
        <f t="shared" si="274"/>
        <v>0</v>
      </c>
      <c r="BR387" s="356">
        <f t="shared" si="267"/>
        <v>0</v>
      </c>
      <c r="BS387" s="149">
        <f t="shared" si="268"/>
        <v>0</v>
      </c>
      <c r="BT387" s="113">
        <f t="shared" si="275"/>
        <v>0</v>
      </c>
      <c r="BU387" s="356">
        <f t="shared" si="242"/>
        <v>0</v>
      </c>
      <c r="BV387" s="149">
        <f t="shared" si="243"/>
        <v>0</v>
      </c>
      <c r="BW387" s="113">
        <f t="shared" si="244"/>
        <v>1</v>
      </c>
      <c r="BX387" s="248">
        <f t="shared" si="245"/>
        <v>0</v>
      </c>
      <c r="BY387" s="175">
        <f t="shared" si="246"/>
        <v>1</v>
      </c>
      <c r="BZ387" s="347">
        <f t="shared" si="276"/>
        <v>0</v>
      </c>
      <c r="CA387" s="113">
        <f t="shared" si="277"/>
        <v>0</v>
      </c>
      <c r="CB387" s="113">
        <f t="shared" si="278"/>
        <v>0</v>
      </c>
      <c r="CC387" s="276">
        <f t="shared" si="279"/>
        <v>0</v>
      </c>
      <c r="CD387" s="248">
        <f t="shared" si="280"/>
        <v>0</v>
      </c>
      <c r="CE387" s="274">
        <f t="shared" si="269"/>
        <v>1</v>
      </c>
      <c r="CF387" s="347">
        <f t="shared" si="281"/>
        <v>0</v>
      </c>
      <c r="CG387" s="113">
        <f t="shared" si="282"/>
        <v>0</v>
      </c>
      <c r="CH387" s="141">
        <f t="shared" si="283"/>
        <v>0</v>
      </c>
      <c r="CI387" s="149">
        <f t="shared" si="247"/>
        <v>0</v>
      </c>
      <c r="CJ387" s="149">
        <f t="shared" si="248"/>
        <v>1</v>
      </c>
      <c r="CK387" s="149">
        <f t="shared" si="249"/>
        <v>1</v>
      </c>
      <c r="CL387" s="149">
        <f t="shared" si="250"/>
        <v>2</v>
      </c>
      <c r="CM387" s="149">
        <f t="shared" si="251"/>
        <v>1</v>
      </c>
      <c r="CN387" s="282">
        <f t="shared" si="284"/>
        <v>1</v>
      </c>
      <c r="CO387" s="113">
        <f t="shared" si="285"/>
        <v>0</v>
      </c>
      <c r="CP387" s="113">
        <f t="shared" si="286"/>
        <v>0</v>
      </c>
      <c r="CQ387" s="282">
        <f t="shared" si="252"/>
        <v>1</v>
      </c>
      <c r="CR387" s="113" t="str">
        <f t="shared" si="253"/>
        <v xml:space="preserve"> </v>
      </c>
      <c r="CS387" s="113">
        <f t="shared" si="254"/>
        <v>0</v>
      </c>
      <c r="CT387" s="160">
        <v>0</v>
      </c>
      <c r="CU387" s="160">
        <v>0</v>
      </c>
      <c r="CV387" s="160">
        <v>1</v>
      </c>
      <c r="CW387" s="160">
        <v>1</v>
      </c>
      <c r="CX387" s="160">
        <v>0</v>
      </c>
      <c r="CY387" s="160">
        <v>0</v>
      </c>
      <c r="CZ387" s="160">
        <v>0</v>
      </c>
      <c r="DA387" s="160">
        <v>0</v>
      </c>
      <c r="DB387" s="160">
        <v>0</v>
      </c>
      <c r="DC387" s="160">
        <v>1</v>
      </c>
      <c r="DD387" s="160">
        <v>0</v>
      </c>
      <c r="DE387" s="160">
        <v>1</v>
      </c>
      <c r="DF387" s="160">
        <v>0</v>
      </c>
      <c r="DG387" s="160">
        <v>0</v>
      </c>
      <c r="DH387" s="160">
        <v>0</v>
      </c>
      <c r="DI387" s="160">
        <v>0</v>
      </c>
      <c r="DJ387" s="160">
        <v>1</v>
      </c>
      <c r="DK387" s="160">
        <v>0</v>
      </c>
      <c r="DL387" s="160">
        <v>1</v>
      </c>
      <c r="DM387" s="160">
        <v>1</v>
      </c>
      <c r="DN387" s="160">
        <v>0</v>
      </c>
      <c r="DO387" s="160">
        <v>1</v>
      </c>
      <c r="DP387" s="160">
        <v>0</v>
      </c>
      <c r="DQ387" s="104" t="s">
        <v>150</v>
      </c>
      <c r="DR387" s="104" t="s">
        <v>158</v>
      </c>
      <c r="DS387" s="104" t="s">
        <v>154</v>
      </c>
      <c r="DT387" s="104" t="s">
        <v>160</v>
      </c>
      <c r="DU387" s="104" t="s">
        <v>150</v>
      </c>
      <c r="DV387" s="104">
        <v>0</v>
      </c>
      <c r="DW387" s="107" t="str">
        <f t="shared" si="255"/>
        <v>Y</v>
      </c>
      <c r="DX387" s="107" t="str">
        <f t="shared" si="256"/>
        <v>Commitment removed</v>
      </c>
      <c r="DY387" s="107" t="str">
        <f t="shared" si="257"/>
        <v>N</v>
      </c>
      <c r="DZ387" s="107" t="str">
        <f t="shared" si="258"/>
        <v>Y</v>
      </c>
      <c r="EA387" s="107" t="str">
        <f t="shared" si="259"/>
        <v>Yes</v>
      </c>
      <c r="EC387" s="113">
        <f t="shared" si="260"/>
        <v>0</v>
      </c>
    </row>
    <row r="388" spans="1:133" ht="16.5" customHeight="1">
      <c r="A388" s="113">
        <v>385</v>
      </c>
      <c r="B388" s="113">
        <v>389</v>
      </c>
      <c r="C388" s="141" t="s">
        <v>2271</v>
      </c>
      <c r="D388" s="113" t="s">
        <v>449</v>
      </c>
      <c r="E388" s="113" t="s">
        <v>144</v>
      </c>
      <c r="F388" s="113" t="s">
        <v>145</v>
      </c>
      <c r="G388" s="113" t="s">
        <v>146</v>
      </c>
      <c r="H388" s="157" t="s">
        <v>2272</v>
      </c>
      <c r="I388" s="113" t="s">
        <v>2273</v>
      </c>
      <c r="J388" s="113">
        <v>-0.323</v>
      </c>
      <c r="K388" s="113" t="s">
        <v>2274</v>
      </c>
      <c r="L388" s="113">
        <v>194200</v>
      </c>
      <c r="M388" s="141">
        <v>8</v>
      </c>
      <c r="N388" s="113" t="s">
        <v>154</v>
      </c>
      <c r="O388" s="113" t="s">
        <v>153</v>
      </c>
      <c r="P388" s="141" t="s">
        <v>153</v>
      </c>
      <c r="Q388" s="113" t="s">
        <v>154</v>
      </c>
      <c r="R388" s="113" t="s">
        <v>154</v>
      </c>
      <c r="S388" s="113" t="s">
        <v>153</v>
      </c>
      <c r="T388" s="113" t="s">
        <v>153</v>
      </c>
      <c r="U388" s="147" t="s">
        <v>153</v>
      </c>
      <c r="V388" s="113" t="s">
        <v>153</v>
      </c>
      <c r="W388" s="113" t="s">
        <v>153</v>
      </c>
      <c r="X388" s="148" t="s">
        <v>153</v>
      </c>
      <c r="Y388" s="113" t="s">
        <v>153</v>
      </c>
      <c r="Z388" s="113" t="s">
        <v>153</v>
      </c>
      <c r="AC388" s="113" t="s">
        <v>281</v>
      </c>
      <c r="AD388" s="113" t="s">
        <v>240</v>
      </c>
      <c r="AE388" s="113" t="s">
        <v>157</v>
      </c>
      <c r="AF388" s="113" t="s">
        <v>157</v>
      </c>
      <c r="AG388" s="113" t="s">
        <v>158</v>
      </c>
      <c r="AH388" s="141" t="s">
        <v>159</v>
      </c>
      <c r="AJ388" s="113" t="s">
        <v>154</v>
      </c>
      <c r="AK388" s="166" t="s">
        <v>153</v>
      </c>
      <c r="AP388" s="113" t="s">
        <v>154</v>
      </c>
      <c r="AQ388" s="113" t="s">
        <v>153</v>
      </c>
      <c r="AR388" s="113" t="s">
        <v>153</v>
      </c>
      <c r="AV388" s="113" t="s">
        <v>157</v>
      </c>
      <c r="AW388" s="167" t="s">
        <v>168</v>
      </c>
      <c r="AX388" s="113" t="s">
        <v>158</v>
      </c>
      <c r="AY388" s="113" t="s">
        <v>150</v>
      </c>
      <c r="AZ388" s="113" t="s">
        <v>2275</v>
      </c>
      <c r="BA388" s="113">
        <v>2031</v>
      </c>
      <c r="BG388" s="283">
        <f t="shared" si="261"/>
        <v>0</v>
      </c>
      <c r="BH388" s="149">
        <f t="shared" si="262"/>
        <v>0</v>
      </c>
      <c r="BI388" s="113">
        <f t="shared" si="270"/>
        <v>0</v>
      </c>
      <c r="BJ388" s="280">
        <f t="shared" si="271"/>
        <v>0</v>
      </c>
      <c r="BK388" s="347">
        <f t="shared" si="263"/>
        <v>0</v>
      </c>
      <c r="BL388" s="113">
        <f t="shared" si="264"/>
        <v>0</v>
      </c>
      <c r="BM388" s="113">
        <f t="shared" si="272"/>
        <v>0</v>
      </c>
      <c r="BN388" s="278">
        <f t="shared" si="273"/>
        <v>0</v>
      </c>
      <c r="BO388" s="149">
        <f t="shared" si="265"/>
        <v>0</v>
      </c>
      <c r="BP388" s="149">
        <f t="shared" si="266"/>
        <v>0</v>
      </c>
      <c r="BQ388" s="113">
        <f t="shared" si="274"/>
        <v>0</v>
      </c>
      <c r="BR388" s="356">
        <f t="shared" si="267"/>
        <v>0</v>
      </c>
      <c r="BS388" s="149">
        <f t="shared" si="268"/>
        <v>0</v>
      </c>
      <c r="BT388" s="113">
        <f t="shared" si="275"/>
        <v>0</v>
      </c>
      <c r="BU388" s="356">
        <f t="shared" si="287" ref="BU388:BU451">IF(AND(AL388&lt;=2025,CC388=0,AJ388="Y"),1,0)</f>
        <v>0</v>
      </c>
      <c r="BV388" s="149">
        <f t="shared" si="288" ref="BV388:BV451">IF(AND(AL388&gt;=2026,AL388&lt;=2030,AJ388="Y",CC388=0),1,0)</f>
        <v>0</v>
      </c>
      <c r="BW388" s="113">
        <f t="shared" si="289" ref="BW388:BW451">IF(AND(AL388&gt;=2031,CC388=0,AJ388="Y"),1,0)</f>
        <v>0</v>
      </c>
      <c r="BX388" s="248">
        <f t="shared" si="290" ref="BX388:BX451">IF(AI388="G",1,0)</f>
        <v>0</v>
      </c>
      <c r="BY388" s="175">
        <f t="shared" si="291" ref="BY388:BY451">IF(AND(CC388=0,AJ388="Y"),1,0)</f>
        <v>0</v>
      </c>
      <c r="BZ388" s="347">
        <f t="shared" si="276"/>
        <v>0</v>
      </c>
      <c r="CA388" s="113">
        <f t="shared" si="277"/>
        <v>0</v>
      </c>
      <c r="CB388" s="113">
        <f t="shared" si="278"/>
        <v>0</v>
      </c>
      <c r="CC388" s="276">
        <f t="shared" si="279"/>
        <v>0</v>
      </c>
      <c r="CD388" s="248">
        <f t="shared" si="280"/>
        <v>0</v>
      </c>
      <c r="CE388" s="274">
        <f t="shared" si="269"/>
        <v>0</v>
      </c>
      <c r="CF388" s="347">
        <f t="shared" si="281"/>
        <v>0</v>
      </c>
      <c r="CG388" s="113">
        <f t="shared" si="282"/>
        <v>0</v>
      </c>
      <c r="CH388" s="141">
        <f t="shared" si="283"/>
        <v>1</v>
      </c>
      <c r="CI388" s="149">
        <f t="shared" si="292" ref="CI388:CI451">SUM(BZ388,BU388,BK388,BG388)</f>
        <v>0</v>
      </c>
      <c r="CJ388" s="149">
        <f t="shared" si="293" ref="CJ388:CJ451">SUM(CA388,BV388,BL388,BH388)</f>
        <v>0</v>
      </c>
      <c r="CK388" s="149">
        <f t="shared" si="294" ref="CK388:CK451">SUM(CB388,BW388,BM388,BI388)</f>
        <v>0</v>
      </c>
      <c r="CL388" s="149">
        <f t="shared" si="295" ref="CL388:CL451">CC388+BY388+BN388+BJ388</f>
        <v>0</v>
      </c>
      <c r="CM388" s="149">
        <f t="shared" si="296" ref="CM388:CM451">MAX(CE388,BN388,BJ388)</f>
        <v>0</v>
      </c>
      <c r="CN388" s="282">
        <f t="shared" si="284"/>
        <v>1</v>
      </c>
      <c r="CO388" s="113">
        <f t="shared" si="285"/>
        <v>0</v>
      </c>
      <c r="CP388" s="113">
        <f t="shared" si="286"/>
        <v>0</v>
      </c>
      <c r="CQ388" s="282" t="str">
        <f t="shared" si="297" ref="CQ388:CQ451">IF(OR(AND(U388&gt;=2026,U388&lt;=2030),AND(X388&gt;=2026,X388&lt;=2030)),1,"")</f>
        <v/>
      </c>
      <c r="CR388" s="113" t="str">
        <f t="shared" si="298" ref="CR388:CR451">AA388&amp;" "&amp;AS388</f>
        <v xml:space="preserve"> </v>
      </c>
      <c r="CS388" s="113">
        <f t="shared" si="299" ref="CS388:CS451">MAX(AA388,AS388)</f>
        <v>0</v>
      </c>
      <c r="CT388" s="160">
        <v>0</v>
      </c>
      <c r="CU388" s="160">
        <v>0</v>
      </c>
      <c r="CV388" s="160">
        <v>0</v>
      </c>
      <c r="CW388" s="160">
        <v>0</v>
      </c>
      <c r="CX388" s="160">
        <v>0</v>
      </c>
      <c r="CY388" s="160">
        <v>0</v>
      </c>
      <c r="CZ388" s="160">
        <v>0</v>
      </c>
      <c r="DA388" s="160">
        <v>0</v>
      </c>
      <c r="DB388" s="160">
        <v>0</v>
      </c>
      <c r="DC388" s="160">
        <v>0</v>
      </c>
      <c r="DD388" s="160">
        <v>0</v>
      </c>
      <c r="DE388" s="160">
        <v>0</v>
      </c>
      <c r="DF388" s="160">
        <v>0</v>
      </c>
      <c r="DG388" s="160">
        <v>0</v>
      </c>
      <c r="DH388" s="160">
        <v>0</v>
      </c>
      <c r="DI388" s="160">
        <v>0</v>
      </c>
      <c r="DJ388" s="160">
        <v>0</v>
      </c>
      <c r="DK388" s="160">
        <v>0</v>
      </c>
      <c r="DL388" s="160">
        <v>0</v>
      </c>
      <c r="DM388" s="160">
        <v>0</v>
      </c>
      <c r="DN388" s="160">
        <v>0</v>
      </c>
      <c r="DO388" s="160">
        <v>0</v>
      </c>
      <c r="DP388" s="160">
        <v>0</v>
      </c>
      <c r="DQ388" s="104" t="s">
        <v>154</v>
      </c>
      <c r="DR388" s="104">
        <v>0</v>
      </c>
      <c r="DS388" s="104" t="s">
        <v>154</v>
      </c>
      <c r="DT388" s="104" t="s">
        <v>154</v>
      </c>
      <c r="DU388" s="104">
        <v>0</v>
      </c>
      <c r="DV388" s="104">
        <v>0</v>
      </c>
      <c r="DW388" s="107" t="str">
        <f t="shared" si="300" ref="DW388:DW451">Q388</f>
        <v>N</v>
      </c>
      <c r="DX388" s="107" t="str">
        <f t="shared" si="301" ref="DX388:DX451">Z388</f>
        <v/>
      </c>
      <c r="DY388" s="107" t="str">
        <f t="shared" si="302" ref="DY388:DY451">AP388</f>
        <v>N</v>
      </c>
      <c r="DZ388" s="107" t="str">
        <f t="shared" si="303" ref="DZ388:DZ451">AJ388</f>
        <v>N</v>
      </c>
      <c r="EA388" s="107" t="str">
        <f t="shared" si="304" ref="EA388:EA451">AV388</f>
        <v>Yes</v>
      </c>
      <c r="EC388" s="113">
        <f t="shared" si="305" ref="EC388:EC451">MAX(AS388,AA388)</f>
        <v>0</v>
      </c>
    </row>
    <row r="389" spans="1:133" ht="16.5" customHeight="1">
      <c r="A389" s="113">
        <v>386</v>
      </c>
      <c r="B389" s="113">
        <v>368</v>
      </c>
      <c r="C389" s="141" t="s">
        <v>2276</v>
      </c>
      <c r="D389" s="149" t="s">
        <v>852</v>
      </c>
      <c r="E389" s="149" t="s">
        <v>852</v>
      </c>
      <c r="F389" s="149" t="s">
        <v>416</v>
      </c>
      <c r="G389" s="149" t="s">
        <v>246</v>
      </c>
      <c r="H389" s="168" t="s">
        <v>2277</v>
      </c>
      <c r="I389" s="149" t="s">
        <v>2278</v>
      </c>
      <c r="J389" s="149">
        <v>-0.357</v>
      </c>
      <c r="K389" s="149" t="s">
        <v>2279</v>
      </c>
      <c r="L389" s="149">
        <v>20000</v>
      </c>
      <c r="M389" s="150">
        <v>18</v>
      </c>
      <c r="N389" s="113" t="s">
        <v>154</v>
      </c>
      <c r="O389" s="113" t="s">
        <v>153</v>
      </c>
      <c r="P389" s="141" t="s">
        <v>153</v>
      </c>
      <c r="Q389" s="113" t="s">
        <v>154</v>
      </c>
      <c r="R389" s="113" t="s">
        <v>154</v>
      </c>
      <c r="S389" s="113" t="s">
        <v>153</v>
      </c>
      <c r="T389" s="113" t="s">
        <v>153</v>
      </c>
      <c r="U389" s="147" t="s">
        <v>153</v>
      </c>
      <c r="V389" s="113" t="s">
        <v>153</v>
      </c>
      <c r="W389" s="113" t="s">
        <v>153</v>
      </c>
      <c r="X389" s="148" t="s">
        <v>153</v>
      </c>
      <c r="Y389" s="113" t="s">
        <v>153</v>
      </c>
      <c r="Z389" s="113" t="s">
        <v>153</v>
      </c>
      <c r="AC389" s="113" t="s">
        <v>167</v>
      </c>
      <c r="AD389" s="113" t="s">
        <v>6</v>
      </c>
      <c r="AE389" s="113" t="s">
        <v>157</v>
      </c>
      <c r="AF389" s="113" t="s">
        <v>157</v>
      </c>
      <c r="AG389" s="113" t="s">
        <v>169</v>
      </c>
      <c r="AH389" s="141" t="s">
        <v>159</v>
      </c>
      <c r="AJ389" s="113" t="s">
        <v>154</v>
      </c>
      <c r="AK389" s="166" t="s">
        <v>153</v>
      </c>
      <c r="AO389" s="113" t="s">
        <v>160</v>
      </c>
      <c r="AP389" s="113" t="s">
        <v>150</v>
      </c>
      <c r="AQ389" s="113" t="s">
        <v>159</v>
      </c>
      <c r="AR389" s="113" t="s">
        <v>2280</v>
      </c>
      <c r="AS389" s="113">
        <v>2050</v>
      </c>
      <c r="AV389" s="113" t="s">
        <v>168</v>
      </c>
      <c r="AW389" s="167" t="s">
        <v>262</v>
      </c>
      <c r="AX389" s="113" t="s">
        <v>158</v>
      </c>
      <c r="AY389" s="113" t="s">
        <v>154</v>
      </c>
      <c r="AZ389" s="113" t="s">
        <v>153</v>
      </c>
      <c r="BA389" s="113" t="s">
        <v>153</v>
      </c>
      <c r="BG389" s="283">
        <f t="shared" si="306" ref="BG389:BG452">IF(AND($N389="Y",$P389&lt;=2025),1,0)</f>
        <v>0</v>
      </c>
      <c r="BH389" s="149">
        <f t="shared" si="307" ref="BH389:BH452">IF(AND($N389="Y",AND($P389&gt;2025,$P389&lt;=2030)),1,0)</f>
        <v>0</v>
      </c>
      <c r="BI389" s="113">
        <f t="shared" si="270"/>
        <v>0</v>
      </c>
      <c r="BJ389" s="280">
        <f t="shared" si="271"/>
        <v>0</v>
      </c>
      <c r="BK389" s="347">
        <f t="shared" si="308" ref="BK389:BK452">IF(AND($R389="Y",$U389&lt;=2025),1,0)</f>
        <v>0</v>
      </c>
      <c r="BL389" s="113">
        <f t="shared" si="309" ref="BL389:BL452">IF(AND($R389="Y",AND($U389&gt;2025,$U389&lt;=2030)),1,0)</f>
        <v>0</v>
      </c>
      <c r="BM389" s="113">
        <f t="shared" si="272"/>
        <v>0</v>
      </c>
      <c r="BN389" s="278">
        <f t="shared" si="273"/>
        <v>0</v>
      </c>
      <c r="BO389" s="149">
        <f t="shared" si="310" ref="BO389:BO452">IF(AND($Y389="Y",$AA389&lt;=2025),1,0)</f>
        <v>0</v>
      </c>
      <c r="BP389" s="149">
        <f t="shared" si="311" ref="BP389:BP452">IF(AND($Y389="Y",AND($AA389&gt;2025,$AA389&lt;=2030)),1,0)</f>
        <v>0</v>
      </c>
      <c r="BQ389" s="113">
        <f t="shared" si="274"/>
        <v>0</v>
      </c>
      <c r="BR389" s="356">
        <f t="shared" si="312" ref="BR389:BR452">IF(AND($AP389="Y",$AS389&lt;=2025),1,0)</f>
        <v>0</v>
      </c>
      <c r="BS389" s="149">
        <f t="shared" si="313" ref="BS389:BS452">IF(AND($AP389="Y",AND($AS389&gt;2025,$AS389&lt;=2030)),1,0)</f>
        <v>0</v>
      </c>
      <c r="BT389" s="113">
        <f t="shared" si="275"/>
        <v>1</v>
      </c>
      <c r="BU389" s="356">
        <f t="shared" si="287"/>
        <v>0</v>
      </c>
      <c r="BV389" s="149">
        <f t="shared" si="288"/>
        <v>0</v>
      </c>
      <c r="BW389" s="113">
        <f t="shared" si="289"/>
        <v>0</v>
      </c>
      <c r="BX389" s="248">
        <f t="shared" si="290"/>
        <v>0</v>
      </c>
      <c r="BY389" s="175">
        <f t="shared" si="291"/>
        <v>0</v>
      </c>
      <c r="BZ389" s="347">
        <f t="shared" si="276"/>
        <v>0</v>
      </c>
      <c r="CA389" s="113">
        <f t="shared" si="277"/>
        <v>0</v>
      </c>
      <c r="CB389" s="113">
        <f t="shared" si="278"/>
        <v>1</v>
      </c>
      <c r="CC389" s="276">
        <f t="shared" si="279"/>
        <v>1</v>
      </c>
      <c r="CD389" s="248">
        <f t="shared" si="280"/>
        <v>1</v>
      </c>
      <c r="CE389" s="274">
        <f t="shared" si="314" ref="CE389:CE452">MAX(CC389,BY389)</f>
        <v>1</v>
      </c>
      <c r="CF389" s="347">
        <f t="shared" si="281"/>
        <v>0</v>
      </c>
      <c r="CG389" s="113">
        <f t="shared" si="282"/>
        <v>0</v>
      </c>
      <c r="CH389" s="141">
        <f t="shared" si="283"/>
        <v>0</v>
      </c>
      <c r="CI389" s="149">
        <f t="shared" si="292"/>
        <v>0</v>
      </c>
      <c r="CJ389" s="149">
        <f t="shared" si="293"/>
        <v>0</v>
      </c>
      <c r="CK389" s="149">
        <f t="shared" si="294"/>
        <v>1</v>
      </c>
      <c r="CL389" s="149">
        <f t="shared" si="295"/>
        <v>1</v>
      </c>
      <c r="CM389" s="149">
        <f t="shared" si="296"/>
        <v>1</v>
      </c>
      <c r="CN389" s="282">
        <f t="shared" si="284"/>
        <v>0</v>
      </c>
      <c r="CO389" s="113">
        <f t="shared" si="285"/>
        <v>0</v>
      </c>
      <c r="CP389" s="113">
        <f t="shared" si="286"/>
        <v>1</v>
      </c>
      <c r="CQ389" s="282" t="str">
        <f t="shared" si="297"/>
        <v/>
      </c>
      <c r="CR389" s="113" t="str">
        <f t="shared" si="298"/>
        <v xml:space="preserve"> 2050</v>
      </c>
      <c r="CS389" s="113">
        <f t="shared" si="299"/>
        <v>2050</v>
      </c>
      <c r="CT389" s="160">
        <v>0</v>
      </c>
      <c r="CU389" s="160">
        <v>0</v>
      </c>
      <c r="CV389" s="160">
        <v>0</v>
      </c>
      <c r="CW389" s="160">
        <v>0</v>
      </c>
      <c r="CX389" s="160">
        <v>0</v>
      </c>
      <c r="CY389" s="160">
        <v>0</v>
      </c>
      <c r="CZ389" s="160">
        <v>1</v>
      </c>
      <c r="DA389" s="160">
        <v>1</v>
      </c>
      <c r="DB389" s="160">
        <v>0</v>
      </c>
      <c r="DC389" s="160">
        <v>1</v>
      </c>
      <c r="DD389" s="160">
        <v>0</v>
      </c>
      <c r="DE389" s="160">
        <v>1</v>
      </c>
      <c r="DF389" s="160">
        <v>0</v>
      </c>
      <c r="DG389" s="160">
        <v>0</v>
      </c>
      <c r="DH389" s="160">
        <v>0</v>
      </c>
      <c r="DI389" s="160">
        <v>0</v>
      </c>
      <c r="DJ389" s="160">
        <v>1</v>
      </c>
      <c r="DK389" s="160">
        <v>0</v>
      </c>
      <c r="DL389" s="160">
        <v>1</v>
      </c>
      <c r="DM389" s="160">
        <v>1</v>
      </c>
      <c r="DN389" s="160">
        <v>0</v>
      </c>
      <c r="DO389" s="160">
        <v>1</v>
      </c>
      <c r="DP389" s="160">
        <v>0</v>
      </c>
      <c r="DQ389" s="104" t="s">
        <v>154</v>
      </c>
      <c r="DR389" s="104" t="s">
        <v>158</v>
      </c>
      <c r="DS389" s="104" t="s">
        <v>160</v>
      </c>
      <c r="DT389" s="104" t="s">
        <v>154</v>
      </c>
      <c r="DU389" s="104">
        <v>0</v>
      </c>
      <c r="DV389" s="104" t="s">
        <v>150</v>
      </c>
      <c r="DW389" s="107" t="str">
        <f t="shared" si="300"/>
        <v>N</v>
      </c>
      <c r="DX389" s="107" t="str">
        <f t="shared" si="301"/>
        <v/>
      </c>
      <c r="DY389" s="107" t="str">
        <f t="shared" si="302"/>
        <v>Y</v>
      </c>
      <c r="DZ389" s="107" t="str">
        <f t="shared" si="303"/>
        <v>N</v>
      </c>
      <c r="EA389" s="107" t="str">
        <f t="shared" si="304"/>
        <v>Not Specified</v>
      </c>
      <c r="EC389" s="113">
        <f t="shared" si="305"/>
        <v>2050</v>
      </c>
    </row>
    <row r="390" spans="1:133" ht="16.5" customHeight="1">
      <c r="A390" s="149">
        <v>387</v>
      </c>
      <c r="B390" s="149">
        <v>351</v>
      </c>
      <c r="C390" s="150" t="s">
        <v>2281</v>
      </c>
      <c r="D390" s="113" t="s">
        <v>333</v>
      </c>
      <c r="E390" s="113" t="s">
        <v>229</v>
      </c>
      <c r="F390" s="113" t="s">
        <v>175</v>
      </c>
      <c r="G390" s="113" t="s">
        <v>176</v>
      </c>
      <c r="H390" s="157" t="s">
        <v>2282</v>
      </c>
      <c r="I390" s="113" t="s">
        <v>2283</v>
      </c>
      <c r="J390" s="113">
        <v>-0.113</v>
      </c>
      <c r="K390" s="113" t="s">
        <v>2284</v>
      </c>
      <c r="L390" s="113">
        <v>63490</v>
      </c>
      <c r="M390" s="141">
        <v>13</v>
      </c>
      <c r="N390" s="149" t="s">
        <v>154</v>
      </c>
      <c r="O390" s="149" t="s">
        <v>153</v>
      </c>
      <c r="P390" s="150" t="s">
        <v>153</v>
      </c>
      <c r="Q390" s="113" t="s">
        <v>154</v>
      </c>
      <c r="R390" s="113" t="s">
        <v>154</v>
      </c>
      <c r="S390" s="149" t="s">
        <v>153</v>
      </c>
      <c r="T390" s="149" t="s">
        <v>153</v>
      </c>
      <c r="U390" s="151" t="s">
        <v>153</v>
      </c>
      <c r="V390" s="149" t="s">
        <v>153</v>
      </c>
      <c r="W390" s="149" t="s">
        <v>153</v>
      </c>
      <c r="X390" s="152" t="s">
        <v>153</v>
      </c>
      <c r="Y390" s="113" t="s">
        <v>153</v>
      </c>
      <c r="Z390" s="149" t="s">
        <v>153</v>
      </c>
      <c r="AA390" s="150"/>
      <c r="AB390" s="149"/>
      <c r="AC390" s="149" t="s">
        <v>233</v>
      </c>
      <c r="AD390" s="149" t="s">
        <v>234</v>
      </c>
      <c r="AE390" s="149" t="s">
        <v>337</v>
      </c>
      <c r="AF390" s="149" t="s">
        <v>337</v>
      </c>
      <c r="AG390" s="149"/>
      <c r="AH390" s="150" t="s">
        <v>159</v>
      </c>
      <c r="AI390" s="149" t="s">
        <v>180</v>
      </c>
      <c r="AJ390" s="113" t="s">
        <v>154</v>
      </c>
      <c r="AK390" s="170" t="s">
        <v>338</v>
      </c>
      <c r="AL390" s="149">
        <v>2060</v>
      </c>
      <c r="AM390" s="171" t="s">
        <v>2285</v>
      </c>
      <c r="AN390" s="150"/>
      <c r="AP390" s="149" t="s">
        <v>154</v>
      </c>
      <c r="AQ390" s="149" t="s">
        <v>153</v>
      </c>
      <c r="AR390" s="149" t="s">
        <v>153</v>
      </c>
      <c r="AS390" s="149"/>
      <c r="AT390" s="149"/>
      <c r="AU390" s="150"/>
      <c r="AV390" s="149" t="s">
        <v>168</v>
      </c>
      <c r="AW390" s="172" t="s">
        <v>168</v>
      </c>
      <c r="AX390" s="149" t="s">
        <v>158</v>
      </c>
      <c r="AY390" s="149" t="s">
        <v>154</v>
      </c>
      <c r="AZ390" s="149" t="s">
        <v>153</v>
      </c>
      <c r="BA390" s="149" t="s">
        <v>153</v>
      </c>
      <c r="BB390" s="149"/>
      <c r="BC390" s="150"/>
      <c r="BD390" s="149"/>
      <c r="BE390" s="173"/>
      <c r="BF390" s="150"/>
      <c r="BG390" s="283">
        <f t="shared" si="306"/>
        <v>0</v>
      </c>
      <c r="BH390" s="149">
        <f t="shared" si="307"/>
        <v>0</v>
      </c>
      <c r="BI390" s="113">
        <f t="shared" si="270"/>
        <v>0</v>
      </c>
      <c r="BJ390" s="280">
        <f t="shared" si="271"/>
        <v>0</v>
      </c>
      <c r="BK390" s="347">
        <f t="shared" si="308"/>
        <v>0</v>
      </c>
      <c r="BL390" s="113">
        <f t="shared" si="309"/>
        <v>0</v>
      </c>
      <c r="BM390" s="113">
        <f t="shared" si="272"/>
        <v>0</v>
      </c>
      <c r="BN390" s="278">
        <f t="shared" si="273"/>
        <v>0</v>
      </c>
      <c r="BO390" s="149">
        <f t="shared" si="310"/>
        <v>0</v>
      </c>
      <c r="BP390" s="149">
        <f t="shared" si="311"/>
        <v>0</v>
      </c>
      <c r="BQ390" s="113">
        <f t="shared" si="274"/>
        <v>0</v>
      </c>
      <c r="BR390" s="356">
        <f t="shared" si="312"/>
        <v>0</v>
      </c>
      <c r="BS390" s="149">
        <f t="shared" si="313"/>
        <v>0</v>
      </c>
      <c r="BT390" s="113">
        <f t="shared" si="275"/>
        <v>0</v>
      </c>
      <c r="BU390" s="356">
        <f t="shared" si="287"/>
        <v>0</v>
      </c>
      <c r="BV390" s="149">
        <f t="shared" si="288"/>
        <v>0</v>
      </c>
      <c r="BW390" s="113">
        <f t="shared" si="289"/>
        <v>0</v>
      </c>
      <c r="BX390" s="248">
        <f t="shared" si="290"/>
        <v>1</v>
      </c>
      <c r="BY390" s="175">
        <f t="shared" si="291"/>
        <v>0</v>
      </c>
      <c r="BZ390" s="347">
        <f t="shared" si="276"/>
        <v>0</v>
      </c>
      <c r="CA390" s="113">
        <f t="shared" si="277"/>
        <v>0</v>
      </c>
      <c r="CB390" s="113">
        <f t="shared" si="278"/>
        <v>0</v>
      </c>
      <c r="CC390" s="276">
        <f t="shared" si="279"/>
        <v>0</v>
      </c>
      <c r="CD390" s="248">
        <f t="shared" si="280"/>
        <v>1</v>
      </c>
      <c r="CE390" s="274">
        <f t="shared" si="314"/>
        <v>0</v>
      </c>
      <c r="CF390" s="347">
        <f t="shared" si="281"/>
        <v>0</v>
      </c>
      <c r="CG390" s="113">
        <f t="shared" si="282"/>
        <v>0</v>
      </c>
      <c r="CH390" s="141">
        <f t="shared" si="283"/>
        <v>0</v>
      </c>
      <c r="CI390" s="149">
        <f t="shared" si="292"/>
        <v>0</v>
      </c>
      <c r="CJ390" s="149">
        <f t="shared" si="293"/>
        <v>0</v>
      </c>
      <c r="CK390" s="149">
        <f t="shared" si="294"/>
        <v>0</v>
      </c>
      <c r="CL390" s="149">
        <f t="shared" si="295"/>
        <v>0</v>
      </c>
      <c r="CM390" s="149">
        <f t="shared" si="296"/>
        <v>0</v>
      </c>
      <c r="CN390" s="282">
        <f t="shared" si="284"/>
        <v>0</v>
      </c>
      <c r="CO390" s="113">
        <f t="shared" si="285"/>
        <v>0</v>
      </c>
      <c r="CP390" s="113">
        <f t="shared" si="286"/>
        <v>1</v>
      </c>
      <c r="CQ390" s="282" t="str">
        <f t="shared" si="297"/>
        <v/>
      </c>
      <c r="CR390" s="113" t="str">
        <f t="shared" si="298"/>
        <v xml:space="preserve"> </v>
      </c>
      <c r="CS390" s="113">
        <f t="shared" si="299"/>
        <v>0</v>
      </c>
      <c r="CT390" s="160">
        <v>0</v>
      </c>
      <c r="CU390" s="160">
        <v>0</v>
      </c>
      <c r="CV390" s="160">
        <v>0</v>
      </c>
      <c r="CW390" s="160">
        <v>0</v>
      </c>
      <c r="CX390" s="160">
        <v>0</v>
      </c>
      <c r="CY390" s="160">
        <v>0</v>
      </c>
      <c r="CZ390" s="160">
        <v>0</v>
      </c>
      <c r="DA390" s="160">
        <v>0</v>
      </c>
      <c r="DB390" s="160">
        <v>0</v>
      </c>
      <c r="DC390" s="160">
        <v>0</v>
      </c>
      <c r="DD390" s="160">
        <v>0</v>
      </c>
      <c r="DE390" s="160">
        <v>0</v>
      </c>
      <c r="DF390" s="160">
        <v>0</v>
      </c>
      <c r="DG390" s="160">
        <v>0</v>
      </c>
      <c r="DH390" s="160">
        <v>0</v>
      </c>
      <c r="DI390" s="160">
        <v>0</v>
      </c>
      <c r="DJ390" s="160">
        <v>0</v>
      </c>
      <c r="DK390" s="160">
        <v>0</v>
      </c>
      <c r="DL390" s="160">
        <v>0</v>
      </c>
      <c r="DM390" s="160">
        <v>0</v>
      </c>
      <c r="DN390" s="160">
        <v>0</v>
      </c>
      <c r="DO390" s="160">
        <v>0</v>
      </c>
      <c r="DP390" s="160">
        <v>0</v>
      </c>
      <c r="DQ390" s="104" t="s">
        <v>154</v>
      </c>
      <c r="DR390" s="104">
        <v>0</v>
      </c>
      <c r="DS390" s="104" t="s">
        <v>154</v>
      </c>
      <c r="DT390" s="104" t="s">
        <v>180</v>
      </c>
      <c r="DU390" s="104" t="s">
        <v>7861</v>
      </c>
      <c r="DV390" s="104">
        <v>0</v>
      </c>
      <c r="DW390" s="107" t="str">
        <f t="shared" si="300"/>
        <v>N</v>
      </c>
      <c r="DX390" s="107" t="str">
        <f t="shared" si="301"/>
        <v/>
      </c>
      <c r="DY390" s="107" t="str">
        <f t="shared" si="302"/>
        <v>N</v>
      </c>
      <c r="DZ390" s="107" t="str">
        <f t="shared" si="303"/>
        <v>N</v>
      </c>
      <c r="EA390" s="107" t="str">
        <f t="shared" si="304"/>
        <v>Not Specified</v>
      </c>
      <c r="EC390" s="113">
        <f t="shared" si="305"/>
        <v>0</v>
      </c>
    </row>
    <row r="391" spans="1:133" ht="16.5" customHeight="1">
      <c r="A391" s="149">
        <v>388</v>
      </c>
      <c r="B391" s="149">
        <v>400</v>
      </c>
      <c r="C391" s="150" t="s">
        <v>2286</v>
      </c>
      <c r="D391" s="149" t="s">
        <v>926</v>
      </c>
      <c r="E391" s="149" t="s">
        <v>206</v>
      </c>
      <c r="F391" s="149" t="s">
        <v>284</v>
      </c>
      <c r="G391" s="149" t="s">
        <v>246</v>
      </c>
      <c r="H391" s="168" t="s">
        <v>2287</v>
      </c>
      <c r="I391" s="149" t="s">
        <v>2288</v>
      </c>
      <c r="J391" s="149">
        <v>-0.463</v>
      </c>
      <c r="K391" s="149" t="s">
        <v>2289</v>
      </c>
      <c r="L391" s="149">
        <v>68629</v>
      </c>
      <c r="M391" s="150">
        <v>31</v>
      </c>
      <c r="N391" s="149" t="s">
        <v>150</v>
      </c>
      <c r="O391" s="149">
        <v>2020</v>
      </c>
      <c r="P391" s="150">
        <v>2030</v>
      </c>
      <c r="Q391" s="113" t="s">
        <v>150</v>
      </c>
      <c r="R391" s="113" t="s">
        <v>150</v>
      </c>
      <c r="S391" s="149" t="s">
        <v>151</v>
      </c>
      <c r="T391" s="149" t="s">
        <v>152</v>
      </c>
      <c r="U391" s="151">
        <v>2030</v>
      </c>
      <c r="V391" s="149" t="s">
        <v>151</v>
      </c>
      <c r="W391" s="149" t="s">
        <v>152</v>
      </c>
      <c r="X391" s="152">
        <v>2045</v>
      </c>
      <c r="Y391" s="113" t="s">
        <v>150</v>
      </c>
      <c r="Z391" s="149" t="s">
        <v>151</v>
      </c>
      <c r="AA391" s="150">
        <v>2045</v>
      </c>
      <c r="AB391" s="149"/>
      <c r="AC391" s="149" t="s">
        <v>167</v>
      </c>
      <c r="AD391" s="149" t="s">
        <v>6</v>
      </c>
      <c r="AE391" s="149" t="s">
        <v>157</v>
      </c>
      <c r="AF391" s="149" t="s">
        <v>157</v>
      </c>
      <c r="AG391" s="149" t="s">
        <v>157</v>
      </c>
      <c r="AH391" s="150" t="s">
        <v>218</v>
      </c>
      <c r="AJ391" s="113" t="s">
        <v>154</v>
      </c>
      <c r="AK391" s="170" t="s">
        <v>153</v>
      </c>
      <c r="AL391" s="149"/>
      <c r="AM391" s="149"/>
      <c r="AN391" s="150"/>
      <c r="AO391" s="113" t="s">
        <v>219</v>
      </c>
      <c r="AP391" s="149" t="s">
        <v>150</v>
      </c>
      <c r="AQ391" s="149" t="s">
        <v>218</v>
      </c>
      <c r="AR391" s="149" t="s">
        <v>2290</v>
      </c>
      <c r="AS391" s="149">
        <v>2045</v>
      </c>
      <c r="AT391" s="149"/>
      <c r="AU391" s="150"/>
      <c r="AV391" s="149" t="s">
        <v>157</v>
      </c>
      <c r="AW391" s="172" t="s">
        <v>171</v>
      </c>
      <c r="AX391" s="149" t="s">
        <v>158</v>
      </c>
      <c r="AY391" s="149" t="s">
        <v>154</v>
      </c>
      <c r="AZ391" s="149" t="s">
        <v>153</v>
      </c>
      <c r="BA391" s="149" t="s">
        <v>153</v>
      </c>
      <c r="BB391" s="149"/>
      <c r="BC391" s="150"/>
      <c r="BD391" s="149"/>
      <c r="BE391" s="173"/>
      <c r="BF391" s="150"/>
      <c r="BG391" s="283">
        <f t="shared" si="306"/>
        <v>0</v>
      </c>
      <c r="BH391" s="149">
        <f t="shared" si="307"/>
        <v>1</v>
      </c>
      <c r="BI391" s="113">
        <f t="shared" si="270"/>
        <v>0</v>
      </c>
      <c r="BJ391" s="280">
        <f t="shared" si="271"/>
        <v>1</v>
      </c>
      <c r="BK391" s="347">
        <f t="shared" si="308"/>
        <v>0</v>
      </c>
      <c r="BL391" s="113">
        <f t="shared" si="309"/>
        <v>1</v>
      </c>
      <c r="BM391" s="113">
        <f t="shared" si="272"/>
        <v>0</v>
      </c>
      <c r="BN391" s="278">
        <f t="shared" si="273"/>
        <v>1</v>
      </c>
      <c r="BO391" s="149">
        <f t="shared" si="310"/>
        <v>0</v>
      </c>
      <c r="BP391" s="149">
        <f t="shared" si="311"/>
        <v>0</v>
      </c>
      <c r="BQ391" s="113">
        <f t="shared" si="274"/>
        <v>1</v>
      </c>
      <c r="BR391" s="356">
        <f t="shared" si="312"/>
        <v>0</v>
      </c>
      <c r="BS391" s="149">
        <f t="shared" si="313"/>
        <v>0</v>
      </c>
      <c r="BT391" s="113">
        <f t="shared" si="275"/>
        <v>1</v>
      </c>
      <c r="BU391" s="356">
        <f t="shared" si="287"/>
        <v>0</v>
      </c>
      <c r="BV391" s="149">
        <f t="shared" si="288"/>
        <v>0</v>
      </c>
      <c r="BW391" s="113">
        <f t="shared" si="289"/>
        <v>0</v>
      </c>
      <c r="BX391" s="248">
        <f t="shared" si="290"/>
        <v>0</v>
      </c>
      <c r="BY391" s="175">
        <f t="shared" si="291"/>
        <v>0</v>
      </c>
      <c r="BZ391" s="347">
        <f t="shared" si="276"/>
        <v>0</v>
      </c>
      <c r="CA391" s="113">
        <f t="shared" si="277"/>
        <v>0</v>
      </c>
      <c r="CB391" s="113">
        <f t="shared" si="278"/>
        <v>1</v>
      </c>
      <c r="CC391" s="276">
        <f t="shared" si="279"/>
        <v>1</v>
      </c>
      <c r="CD391" s="248">
        <f t="shared" si="280"/>
        <v>1</v>
      </c>
      <c r="CE391" s="274">
        <f t="shared" si="314"/>
        <v>1</v>
      </c>
      <c r="CF391" s="347">
        <f t="shared" si="281"/>
        <v>0</v>
      </c>
      <c r="CG391" s="113">
        <f t="shared" si="282"/>
        <v>0</v>
      </c>
      <c r="CH391" s="141">
        <f t="shared" si="283"/>
        <v>0</v>
      </c>
      <c r="CI391" s="149">
        <f t="shared" si="292"/>
        <v>0</v>
      </c>
      <c r="CJ391" s="149">
        <f t="shared" si="293"/>
        <v>2</v>
      </c>
      <c r="CK391" s="149">
        <f t="shared" si="294"/>
        <v>1</v>
      </c>
      <c r="CL391" s="149">
        <f t="shared" si="295"/>
        <v>3</v>
      </c>
      <c r="CM391" s="149">
        <f t="shared" si="296"/>
        <v>1</v>
      </c>
      <c r="CN391" s="282">
        <f t="shared" si="284"/>
        <v>1</v>
      </c>
      <c r="CO391" s="113">
        <f t="shared" si="285"/>
        <v>0</v>
      </c>
      <c r="CP391" s="113">
        <f t="shared" si="286"/>
        <v>0</v>
      </c>
      <c r="CQ391" s="282">
        <f t="shared" si="297"/>
        <v>1</v>
      </c>
      <c r="CR391" s="113" t="str">
        <f t="shared" si="298"/>
        <v>2045 2045</v>
      </c>
      <c r="CS391" s="113">
        <f t="shared" si="299"/>
        <v>2045</v>
      </c>
      <c r="CT391" s="160">
        <v>0</v>
      </c>
      <c r="CU391" s="160">
        <v>0</v>
      </c>
      <c r="CV391" s="160">
        <v>0</v>
      </c>
      <c r="CW391" s="160">
        <v>0</v>
      </c>
      <c r="CX391" s="160">
        <v>0</v>
      </c>
      <c r="CY391" s="160">
        <v>0</v>
      </c>
      <c r="CZ391" s="160">
        <v>1</v>
      </c>
      <c r="DA391" s="160">
        <v>1</v>
      </c>
      <c r="DB391" s="160">
        <v>0</v>
      </c>
      <c r="DC391" s="160">
        <v>1</v>
      </c>
      <c r="DD391" s="160">
        <v>0</v>
      </c>
      <c r="DE391" s="160">
        <v>1</v>
      </c>
      <c r="DF391" s="160">
        <v>0</v>
      </c>
      <c r="DG391" s="160">
        <v>1</v>
      </c>
      <c r="DH391" s="160">
        <v>0</v>
      </c>
      <c r="DI391" s="160">
        <v>1</v>
      </c>
      <c r="DJ391" s="160">
        <v>1</v>
      </c>
      <c r="DK391" s="160">
        <v>0</v>
      </c>
      <c r="DL391" s="160">
        <v>1</v>
      </c>
      <c r="DM391" s="160">
        <v>1</v>
      </c>
      <c r="DN391" s="160">
        <v>0</v>
      </c>
      <c r="DO391" s="160">
        <v>1</v>
      </c>
      <c r="DP391" s="160">
        <v>0</v>
      </c>
      <c r="DQ391" s="104" t="s">
        <v>150</v>
      </c>
      <c r="DR391" s="104" t="s">
        <v>157</v>
      </c>
      <c r="DS391" s="104" t="s">
        <v>7859</v>
      </c>
      <c r="DT391" s="104" t="s">
        <v>154</v>
      </c>
      <c r="DU391" s="104">
        <v>0</v>
      </c>
      <c r="DV391" s="104" t="s">
        <v>150</v>
      </c>
      <c r="DW391" s="107" t="str">
        <f t="shared" si="300"/>
        <v>Y</v>
      </c>
      <c r="DX391" s="107" t="str">
        <f t="shared" si="301"/>
        <v>Targets set</v>
      </c>
      <c r="DY391" s="107" t="str">
        <f t="shared" si="302"/>
        <v>Y</v>
      </c>
      <c r="DZ391" s="107" t="str">
        <f t="shared" si="303"/>
        <v>N</v>
      </c>
      <c r="EA391" s="107" t="str">
        <f t="shared" si="304"/>
        <v>Yes</v>
      </c>
      <c r="EC391" s="113">
        <f t="shared" si="305"/>
        <v>2045</v>
      </c>
    </row>
    <row r="392" spans="1:133" ht="16.5" customHeight="1">
      <c r="A392" s="113">
        <v>389</v>
      </c>
      <c r="B392" s="113">
        <v>466</v>
      </c>
      <c r="C392" s="141" t="s">
        <v>2291</v>
      </c>
      <c r="D392" s="113" t="s">
        <v>290</v>
      </c>
      <c r="E392" s="113" t="s">
        <v>229</v>
      </c>
      <c r="F392" s="113" t="s">
        <v>145</v>
      </c>
      <c r="G392" s="113" t="s">
        <v>146</v>
      </c>
      <c r="H392" s="157" t="s">
        <v>2292</v>
      </c>
      <c r="I392" s="113" t="s">
        <v>2293</v>
      </c>
      <c r="J392" s="113">
        <v>0.379</v>
      </c>
      <c r="K392" s="113" t="s">
        <v>2294</v>
      </c>
      <c r="L392" s="113">
        <v>51800</v>
      </c>
      <c r="M392" s="141">
        <v>2</v>
      </c>
      <c r="N392" s="113" t="s">
        <v>154</v>
      </c>
      <c r="O392" s="113" t="s">
        <v>153</v>
      </c>
      <c r="P392" s="141" t="s">
        <v>153</v>
      </c>
      <c r="Q392" s="113" t="s">
        <v>154</v>
      </c>
      <c r="R392" s="113" t="s">
        <v>154</v>
      </c>
      <c r="S392" s="113" t="s">
        <v>153</v>
      </c>
      <c r="T392" s="113" t="s">
        <v>153</v>
      </c>
      <c r="U392" s="147" t="s">
        <v>153</v>
      </c>
      <c r="V392" s="113" t="s">
        <v>153</v>
      </c>
      <c r="W392" s="113" t="s">
        <v>153</v>
      </c>
      <c r="X392" s="148" t="s">
        <v>153</v>
      </c>
      <c r="Y392" s="113" t="s">
        <v>153</v>
      </c>
      <c r="Z392" s="113" t="s">
        <v>153</v>
      </c>
      <c r="AC392" s="113" t="s">
        <v>2295</v>
      </c>
      <c r="AD392" s="113" t="s">
        <v>240</v>
      </c>
      <c r="AE392" s="113" t="s">
        <v>157</v>
      </c>
      <c r="AF392" s="113" t="s">
        <v>157</v>
      </c>
      <c r="AG392" s="113" t="s">
        <v>169</v>
      </c>
      <c r="AH392" s="141" t="s">
        <v>159</v>
      </c>
      <c r="AJ392" s="113" t="s">
        <v>154</v>
      </c>
      <c r="AK392" s="166" t="s">
        <v>153</v>
      </c>
      <c r="AM392" s="191" t="s">
        <v>2296</v>
      </c>
      <c r="AN392" s="141" t="s">
        <v>1724</v>
      </c>
      <c r="AP392" s="113" t="s">
        <v>154</v>
      </c>
      <c r="AQ392" s="113" t="s">
        <v>153</v>
      </c>
      <c r="AR392" s="113" t="s">
        <v>153</v>
      </c>
      <c r="AV392" s="113" t="s">
        <v>157</v>
      </c>
      <c r="AW392" s="167" t="s">
        <v>168</v>
      </c>
      <c r="AX392" s="113" t="s">
        <v>158</v>
      </c>
      <c r="AY392" s="113" t="s">
        <v>150</v>
      </c>
      <c r="AZ392" s="113" t="s">
        <v>2297</v>
      </c>
      <c r="BA392" s="113">
        <v>2030</v>
      </c>
      <c r="BG392" s="283">
        <f t="shared" si="306"/>
        <v>0</v>
      </c>
      <c r="BH392" s="149">
        <f t="shared" si="307"/>
        <v>0</v>
      </c>
      <c r="BI392" s="113">
        <f t="shared" si="270"/>
        <v>0</v>
      </c>
      <c r="BJ392" s="280">
        <f t="shared" si="271"/>
        <v>0</v>
      </c>
      <c r="BK392" s="347">
        <f t="shared" si="308"/>
        <v>0</v>
      </c>
      <c r="BL392" s="113">
        <f t="shared" si="309"/>
        <v>0</v>
      </c>
      <c r="BM392" s="113">
        <f t="shared" si="272"/>
        <v>0</v>
      </c>
      <c r="BN392" s="278">
        <f t="shared" si="273"/>
        <v>0</v>
      </c>
      <c r="BO392" s="149">
        <f t="shared" si="310"/>
        <v>0</v>
      </c>
      <c r="BP392" s="149">
        <f t="shared" si="311"/>
        <v>0</v>
      </c>
      <c r="BQ392" s="113">
        <f t="shared" si="274"/>
        <v>0</v>
      </c>
      <c r="BR392" s="356">
        <f t="shared" si="312"/>
        <v>0</v>
      </c>
      <c r="BS392" s="149">
        <f t="shared" si="313"/>
        <v>0</v>
      </c>
      <c r="BT392" s="113">
        <f t="shared" si="275"/>
        <v>0</v>
      </c>
      <c r="BU392" s="356">
        <f t="shared" si="287"/>
        <v>0</v>
      </c>
      <c r="BV392" s="149">
        <f t="shared" si="288"/>
        <v>0</v>
      </c>
      <c r="BW392" s="113">
        <f t="shared" si="289"/>
        <v>0</v>
      </c>
      <c r="BX392" s="248">
        <f t="shared" si="290"/>
        <v>0</v>
      </c>
      <c r="BY392" s="175">
        <f t="shared" si="291"/>
        <v>0</v>
      </c>
      <c r="BZ392" s="347">
        <f t="shared" si="276"/>
        <v>0</v>
      </c>
      <c r="CA392" s="113">
        <f t="shared" si="277"/>
        <v>0</v>
      </c>
      <c r="CB392" s="113">
        <f t="shared" si="278"/>
        <v>0</v>
      </c>
      <c r="CC392" s="276">
        <f t="shared" si="279"/>
        <v>0</v>
      </c>
      <c r="CD392" s="248">
        <f t="shared" si="280"/>
        <v>0</v>
      </c>
      <c r="CE392" s="274">
        <f t="shared" si="314"/>
        <v>0</v>
      </c>
      <c r="CF392" s="347">
        <f t="shared" si="281"/>
        <v>0</v>
      </c>
      <c r="CG392" s="113">
        <f t="shared" si="282"/>
        <v>1</v>
      </c>
      <c r="CH392" s="141">
        <f t="shared" si="283"/>
        <v>0</v>
      </c>
      <c r="CI392" s="149">
        <f t="shared" si="292"/>
        <v>0</v>
      </c>
      <c r="CJ392" s="149">
        <f t="shared" si="293"/>
        <v>0</v>
      </c>
      <c r="CK392" s="149">
        <f t="shared" si="294"/>
        <v>0</v>
      </c>
      <c r="CL392" s="149">
        <f t="shared" si="295"/>
        <v>0</v>
      </c>
      <c r="CM392" s="149">
        <f t="shared" si="296"/>
        <v>0</v>
      </c>
      <c r="CN392" s="282">
        <f t="shared" si="284"/>
        <v>1</v>
      </c>
      <c r="CO392" s="113">
        <f t="shared" si="285"/>
        <v>0</v>
      </c>
      <c r="CP392" s="113">
        <f t="shared" si="286"/>
        <v>0</v>
      </c>
      <c r="CQ392" s="282" t="str">
        <f t="shared" si="297"/>
        <v/>
      </c>
      <c r="CR392" s="113" t="str">
        <f t="shared" si="298"/>
        <v xml:space="preserve"> </v>
      </c>
      <c r="CS392" s="113">
        <f t="shared" si="299"/>
        <v>0</v>
      </c>
      <c r="CT392" s="160">
        <v>1</v>
      </c>
      <c r="CU392" s="160">
        <v>0</v>
      </c>
      <c r="CV392" s="160">
        <v>0</v>
      </c>
      <c r="CW392" s="160">
        <v>1</v>
      </c>
      <c r="CX392" s="160">
        <v>0</v>
      </c>
      <c r="CY392" s="160">
        <v>0</v>
      </c>
      <c r="CZ392" s="160">
        <v>0</v>
      </c>
      <c r="DA392" s="160">
        <v>0</v>
      </c>
      <c r="DB392" s="160">
        <v>0</v>
      </c>
      <c r="DC392" s="160">
        <v>0</v>
      </c>
      <c r="DD392" s="160">
        <v>0</v>
      </c>
      <c r="DE392" s="160">
        <v>0</v>
      </c>
      <c r="DF392" s="160">
        <v>0</v>
      </c>
      <c r="DG392" s="160">
        <v>0</v>
      </c>
      <c r="DH392" s="160">
        <v>0</v>
      </c>
      <c r="DI392" s="160">
        <v>0</v>
      </c>
      <c r="DJ392" s="160">
        <v>1</v>
      </c>
      <c r="DK392" s="160">
        <v>1</v>
      </c>
      <c r="DL392" s="160">
        <v>1</v>
      </c>
      <c r="DM392" s="160">
        <v>1</v>
      </c>
      <c r="DN392" s="160">
        <v>0</v>
      </c>
      <c r="DO392" s="160">
        <v>1</v>
      </c>
      <c r="DP392" s="160">
        <v>1</v>
      </c>
      <c r="DQ392" s="104" t="e">
        <v>#N/A</v>
      </c>
      <c r="DR392" s="104" t="e">
        <v>#N/A</v>
      </c>
      <c r="DS392" s="104" t="e">
        <v>#N/A</v>
      </c>
      <c r="DT392" s="104" t="e">
        <v>#N/A</v>
      </c>
      <c r="DU392" s="104" t="e">
        <v>#N/A</v>
      </c>
      <c r="DV392" s="104" t="e">
        <v>#N/A</v>
      </c>
      <c r="DW392" s="107" t="str">
        <f t="shared" si="300"/>
        <v>N</v>
      </c>
      <c r="DX392" s="107" t="str">
        <f t="shared" si="301"/>
        <v/>
      </c>
      <c r="DY392" s="107" t="str">
        <f t="shared" si="302"/>
        <v>N</v>
      </c>
      <c r="DZ392" s="107" t="str">
        <f t="shared" si="303"/>
        <v>N</v>
      </c>
      <c r="EA392" s="107" t="str">
        <f t="shared" si="304"/>
        <v>Yes</v>
      </c>
      <c r="EC392" s="113">
        <f t="shared" si="305"/>
        <v>0</v>
      </c>
    </row>
    <row r="393" spans="1:133" ht="16.5" customHeight="1">
      <c r="A393" s="113">
        <v>390</v>
      </c>
      <c r="B393" s="113">
        <v>407</v>
      </c>
      <c r="C393" s="141" t="s">
        <v>2298</v>
      </c>
      <c r="D393" s="149" t="s">
        <v>2299</v>
      </c>
      <c r="E393" s="149" t="s">
        <v>642</v>
      </c>
      <c r="F393" s="149" t="s">
        <v>175</v>
      </c>
      <c r="G393" s="149" t="s">
        <v>176</v>
      </c>
      <c r="H393" s="168" t="s">
        <v>2300</v>
      </c>
      <c r="I393" s="149" t="s">
        <v>2301</v>
      </c>
      <c r="J393" s="149">
        <v>0.111</v>
      </c>
      <c r="K393" s="149" t="s">
        <v>2302</v>
      </c>
      <c r="L393" s="149">
        <v>122733</v>
      </c>
      <c r="M393" s="150">
        <v>8</v>
      </c>
      <c r="N393" s="113" t="s">
        <v>154</v>
      </c>
      <c r="O393" s="113" t="s">
        <v>153</v>
      </c>
      <c r="P393" s="141" t="s">
        <v>153</v>
      </c>
      <c r="Q393" s="113" t="s">
        <v>154</v>
      </c>
      <c r="R393" s="113" t="s">
        <v>154</v>
      </c>
      <c r="S393" s="113" t="s">
        <v>153</v>
      </c>
      <c r="T393" s="113" t="s">
        <v>153</v>
      </c>
      <c r="U393" s="147" t="s">
        <v>153</v>
      </c>
      <c r="V393" s="113" t="s">
        <v>153</v>
      </c>
      <c r="W393" s="113" t="s">
        <v>153</v>
      </c>
      <c r="X393" s="148" t="s">
        <v>153</v>
      </c>
      <c r="Y393" s="113" t="s">
        <v>153</v>
      </c>
      <c r="Z393" s="113" t="s">
        <v>153</v>
      </c>
      <c r="AC393" s="113" t="s">
        <v>167</v>
      </c>
      <c r="AD393" s="113" t="s">
        <v>6</v>
      </c>
      <c r="AE393" s="113" t="s">
        <v>157</v>
      </c>
      <c r="AF393" s="113" t="s">
        <v>157</v>
      </c>
      <c r="AG393" s="113" t="s">
        <v>168</v>
      </c>
      <c r="AH393" s="141" t="s">
        <v>159</v>
      </c>
      <c r="AJ393" s="113" t="s">
        <v>154</v>
      </c>
      <c r="AK393" s="166" t="s">
        <v>153</v>
      </c>
      <c r="AO393" s="113" t="s">
        <v>160</v>
      </c>
      <c r="AP393" s="113" t="s">
        <v>150</v>
      </c>
      <c r="AQ393" s="113" t="s">
        <v>159</v>
      </c>
      <c r="AR393" s="113" t="s">
        <v>2303</v>
      </c>
      <c r="AS393" s="113">
        <v>2050</v>
      </c>
      <c r="AV393" s="113" t="s">
        <v>168</v>
      </c>
      <c r="AW393" s="167" t="s">
        <v>168</v>
      </c>
      <c r="AX393" s="113" t="s">
        <v>158</v>
      </c>
      <c r="AY393" s="113" t="s">
        <v>154</v>
      </c>
      <c r="AZ393" s="113" t="s">
        <v>153</v>
      </c>
      <c r="BA393" s="113" t="s">
        <v>153</v>
      </c>
      <c r="BG393" s="283">
        <f t="shared" si="306"/>
        <v>0</v>
      </c>
      <c r="BH393" s="149">
        <f t="shared" si="307"/>
        <v>0</v>
      </c>
      <c r="BI393" s="113">
        <f t="shared" si="270"/>
        <v>0</v>
      </c>
      <c r="BJ393" s="280">
        <f t="shared" si="271"/>
        <v>0</v>
      </c>
      <c r="BK393" s="347">
        <f t="shared" si="308"/>
        <v>0</v>
      </c>
      <c r="BL393" s="113">
        <f t="shared" si="309"/>
        <v>0</v>
      </c>
      <c r="BM393" s="113">
        <f t="shared" si="272"/>
        <v>0</v>
      </c>
      <c r="BN393" s="278">
        <f t="shared" si="273"/>
        <v>0</v>
      </c>
      <c r="BO393" s="149">
        <f t="shared" si="310"/>
        <v>0</v>
      </c>
      <c r="BP393" s="149">
        <f t="shared" si="311"/>
        <v>0</v>
      </c>
      <c r="BQ393" s="113">
        <f t="shared" si="274"/>
        <v>0</v>
      </c>
      <c r="BR393" s="356">
        <f t="shared" si="312"/>
        <v>0</v>
      </c>
      <c r="BS393" s="149">
        <f t="shared" si="313"/>
        <v>0</v>
      </c>
      <c r="BT393" s="113">
        <f t="shared" si="275"/>
        <v>1</v>
      </c>
      <c r="BU393" s="356">
        <f t="shared" si="287"/>
        <v>0</v>
      </c>
      <c r="BV393" s="149">
        <f t="shared" si="288"/>
        <v>0</v>
      </c>
      <c r="BW393" s="113">
        <f t="shared" si="289"/>
        <v>0</v>
      </c>
      <c r="BX393" s="248">
        <f t="shared" si="290"/>
        <v>0</v>
      </c>
      <c r="BY393" s="175">
        <f t="shared" si="291"/>
        <v>0</v>
      </c>
      <c r="BZ393" s="347">
        <f t="shared" si="276"/>
        <v>0</v>
      </c>
      <c r="CA393" s="113">
        <f t="shared" si="277"/>
        <v>0</v>
      </c>
      <c r="CB393" s="113">
        <f t="shared" si="278"/>
        <v>1</v>
      </c>
      <c r="CC393" s="276">
        <f t="shared" si="279"/>
        <v>1</v>
      </c>
      <c r="CD393" s="248">
        <f t="shared" si="280"/>
        <v>1</v>
      </c>
      <c r="CE393" s="274">
        <f t="shared" si="314"/>
        <v>1</v>
      </c>
      <c r="CF393" s="347">
        <f t="shared" si="281"/>
        <v>0</v>
      </c>
      <c r="CG393" s="113">
        <f t="shared" si="282"/>
        <v>0</v>
      </c>
      <c r="CH393" s="141">
        <f t="shared" si="283"/>
        <v>0</v>
      </c>
      <c r="CI393" s="149">
        <f t="shared" si="292"/>
        <v>0</v>
      </c>
      <c r="CJ393" s="149">
        <f t="shared" si="293"/>
        <v>0</v>
      </c>
      <c r="CK393" s="149">
        <f t="shared" si="294"/>
        <v>1</v>
      </c>
      <c r="CL393" s="149">
        <f t="shared" si="295"/>
        <v>1</v>
      </c>
      <c r="CM393" s="149">
        <f t="shared" si="296"/>
        <v>1</v>
      </c>
      <c r="CN393" s="282">
        <f t="shared" si="284"/>
        <v>0</v>
      </c>
      <c r="CO393" s="113">
        <f t="shared" si="285"/>
        <v>0</v>
      </c>
      <c r="CP393" s="113">
        <f t="shared" si="286"/>
        <v>1</v>
      </c>
      <c r="CQ393" s="282" t="str">
        <f t="shared" si="297"/>
        <v/>
      </c>
      <c r="CR393" s="113" t="str">
        <f t="shared" si="298"/>
        <v xml:space="preserve"> 2050</v>
      </c>
      <c r="CS393" s="113">
        <f t="shared" si="299"/>
        <v>2050</v>
      </c>
      <c r="CT393" s="160">
        <v>0</v>
      </c>
      <c r="CU393" s="160">
        <v>0</v>
      </c>
      <c r="CV393" s="160">
        <v>0</v>
      </c>
      <c r="CW393" s="160">
        <v>0</v>
      </c>
      <c r="CX393" s="160">
        <v>0</v>
      </c>
      <c r="CY393" s="160">
        <v>0</v>
      </c>
      <c r="CZ393" s="160">
        <v>0</v>
      </c>
      <c r="DA393" s="160">
        <v>0</v>
      </c>
      <c r="DB393" s="160">
        <v>0</v>
      </c>
      <c r="DC393" s="160">
        <v>0</v>
      </c>
      <c r="DD393" s="160">
        <v>0</v>
      </c>
      <c r="DE393" s="160">
        <v>0</v>
      </c>
      <c r="DF393" s="160">
        <v>0</v>
      </c>
      <c r="DG393" s="160">
        <v>0</v>
      </c>
      <c r="DH393" s="160">
        <v>0</v>
      </c>
      <c r="DI393" s="160">
        <v>0</v>
      </c>
      <c r="DJ393" s="160">
        <v>0</v>
      </c>
      <c r="DK393" s="160">
        <v>0</v>
      </c>
      <c r="DL393" s="160">
        <v>0</v>
      </c>
      <c r="DM393" s="160">
        <v>0</v>
      </c>
      <c r="DN393" s="160">
        <v>0</v>
      </c>
      <c r="DO393" s="160">
        <v>0</v>
      </c>
      <c r="DP393" s="160">
        <v>0</v>
      </c>
      <c r="DQ393" s="104" t="s">
        <v>154</v>
      </c>
      <c r="DR393" s="104">
        <v>0</v>
      </c>
      <c r="DS393" s="104" t="s">
        <v>154</v>
      </c>
      <c r="DT393" s="104" t="s">
        <v>180</v>
      </c>
      <c r="DU393" s="104">
        <v>0</v>
      </c>
      <c r="DV393" s="104">
        <v>0</v>
      </c>
      <c r="DW393" s="107" t="str">
        <f t="shared" si="300"/>
        <v>N</v>
      </c>
      <c r="DX393" s="107" t="str">
        <f t="shared" si="301"/>
        <v/>
      </c>
      <c r="DY393" s="107" t="str">
        <f t="shared" si="302"/>
        <v>Y</v>
      </c>
      <c r="DZ393" s="107" t="str">
        <f t="shared" si="303"/>
        <v>N</v>
      </c>
      <c r="EA393" s="107" t="str">
        <f t="shared" si="304"/>
        <v>Not Specified</v>
      </c>
      <c r="EC393" s="113">
        <f t="shared" si="305"/>
        <v>2050</v>
      </c>
    </row>
    <row r="394" spans="1:133" s="149" customFormat="1" ht="16.5" customHeight="1">
      <c r="A394" s="149">
        <v>391</v>
      </c>
      <c r="B394" s="149">
        <v>390</v>
      </c>
      <c r="C394" s="150" t="s">
        <v>2304</v>
      </c>
      <c r="D394" s="149" t="s">
        <v>183</v>
      </c>
      <c r="E394" s="149" t="s">
        <v>184</v>
      </c>
      <c r="F394" s="149" t="s">
        <v>756</v>
      </c>
      <c r="G394" s="149" t="s">
        <v>146</v>
      </c>
      <c r="H394" s="168" t="s">
        <v>2305</v>
      </c>
      <c r="I394" s="149" t="s">
        <v>2306</v>
      </c>
      <c r="J394" s="149">
        <v>-0.247</v>
      </c>
      <c r="K394" s="149" t="s">
        <v>2307</v>
      </c>
      <c r="L394" s="149">
        <v>7150</v>
      </c>
      <c r="M394" s="150">
        <v>4</v>
      </c>
      <c r="N394" s="149" t="s">
        <v>154</v>
      </c>
      <c r="O394" s="149" t="s">
        <v>153</v>
      </c>
      <c r="P394" s="150" t="s">
        <v>153</v>
      </c>
      <c r="Q394" s="113" t="s">
        <v>154</v>
      </c>
      <c r="R394" s="113" t="s">
        <v>154</v>
      </c>
      <c r="S394" s="149" t="s">
        <v>153</v>
      </c>
      <c r="T394" s="149" t="s">
        <v>153</v>
      </c>
      <c r="U394" s="151" t="s">
        <v>153</v>
      </c>
      <c r="V394" s="149" t="s">
        <v>153</v>
      </c>
      <c r="W394" s="149" t="s">
        <v>153</v>
      </c>
      <c r="X394" s="152" t="s">
        <v>153</v>
      </c>
      <c r="Y394" s="113" t="s">
        <v>153</v>
      </c>
      <c r="Z394" s="149" t="s">
        <v>153</v>
      </c>
      <c r="AA394" s="150"/>
      <c r="AC394" s="149" t="s">
        <v>167</v>
      </c>
      <c r="AD394" s="149" t="s">
        <v>6</v>
      </c>
      <c r="AE394" s="149" t="s">
        <v>157</v>
      </c>
      <c r="AF394" s="149" t="s">
        <v>157</v>
      </c>
      <c r="AG394" s="149" t="s">
        <v>158</v>
      </c>
      <c r="AH394" s="150" t="s">
        <v>159</v>
      </c>
      <c r="AI394" s="113"/>
      <c r="AJ394" s="113" t="s">
        <v>154</v>
      </c>
      <c r="AK394" s="170" t="s">
        <v>153</v>
      </c>
      <c r="AM394" s="113"/>
      <c r="AN394" s="150"/>
      <c r="AO394" s="113" t="s">
        <v>160</v>
      </c>
      <c r="AP394" s="149" t="s">
        <v>150</v>
      </c>
      <c r="AQ394" s="149" t="s">
        <v>159</v>
      </c>
      <c r="AR394" s="149" t="s">
        <v>2308</v>
      </c>
      <c r="AS394" s="149">
        <v>2050</v>
      </c>
      <c r="AU394" s="150"/>
      <c r="AV394" s="149" t="s">
        <v>157</v>
      </c>
      <c r="AW394" s="172" t="s">
        <v>262</v>
      </c>
      <c r="AX394" s="149" t="s">
        <v>158</v>
      </c>
      <c r="AY394" s="149" t="s">
        <v>154</v>
      </c>
      <c r="AZ394" s="149" t="s">
        <v>153</v>
      </c>
      <c r="BA394" s="149" t="s">
        <v>153</v>
      </c>
      <c r="BC394" s="150"/>
      <c r="BE394" s="173"/>
      <c r="BF394" s="150"/>
      <c r="BG394" s="283">
        <f t="shared" si="306"/>
        <v>0</v>
      </c>
      <c r="BH394" s="149">
        <f t="shared" si="307"/>
        <v>0</v>
      </c>
      <c r="BI394" s="113">
        <f t="shared" si="270"/>
        <v>0</v>
      </c>
      <c r="BJ394" s="280">
        <f t="shared" si="271"/>
        <v>0</v>
      </c>
      <c r="BK394" s="347">
        <f t="shared" si="308"/>
        <v>0</v>
      </c>
      <c r="BL394" s="113">
        <f t="shared" si="309"/>
        <v>0</v>
      </c>
      <c r="BM394" s="113">
        <f t="shared" si="272"/>
        <v>0</v>
      </c>
      <c r="BN394" s="278">
        <f t="shared" si="273"/>
        <v>0</v>
      </c>
      <c r="BO394" s="149">
        <f t="shared" si="310"/>
        <v>0</v>
      </c>
      <c r="BP394" s="149">
        <f t="shared" si="311"/>
        <v>0</v>
      </c>
      <c r="BQ394" s="113">
        <f t="shared" si="274"/>
        <v>0</v>
      </c>
      <c r="BR394" s="356">
        <f t="shared" si="312"/>
        <v>0</v>
      </c>
      <c r="BS394" s="149">
        <f t="shared" si="313"/>
        <v>0</v>
      </c>
      <c r="BT394" s="113">
        <f t="shared" si="275"/>
        <v>1</v>
      </c>
      <c r="BU394" s="356">
        <f t="shared" si="287"/>
        <v>0</v>
      </c>
      <c r="BV394" s="149">
        <f t="shared" si="288"/>
        <v>0</v>
      </c>
      <c r="BW394" s="113">
        <f t="shared" si="289"/>
        <v>0</v>
      </c>
      <c r="BX394" s="248">
        <f t="shared" si="290"/>
        <v>0</v>
      </c>
      <c r="BY394" s="175">
        <f t="shared" si="291"/>
        <v>0</v>
      </c>
      <c r="BZ394" s="347">
        <f t="shared" si="276"/>
        <v>0</v>
      </c>
      <c r="CA394" s="113">
        <f t="shared" si="277"/>
        <v>0</v>
      </c>
      <c r="CB394" s="113">
        <f t="shared" si="278"/>
        <v>1</v>
      </c>
      <c r="CC394" s="276">
        <f t="shared" si="279"/>
        <v>1</v>
      </c>
      <c r="CD394" s="248">
        <f t="shared" si="280"/>
        <v>1</v>
      </c>
      <c r="CE394" s="274">
        <f t="shared" si="314"/>
        <v>1</v>
      </c>
      <c r="CF394" s="347">
        <f t="shared" si="281"/>
        <v>0</v>
      </c>
      <c r="CG394" s="113">
        <f t="shared" si="282"/>
        <v>0</v>
      </c>
      <c r="CH394" s="141">
        <f t="shared" si="283"/>
        <v>0</v>
      </c>
      <c r="CI394" s="149">
        <f t="shared" si="292"/>
        <v>0</v>
      </c>
      <c r="CJ394" s="149">
        <f t="shared" si="293"/>
        <v>0</v>
      </c>
      <c r="CK394" s="149">
        <f t="shared" si="294"/>
        <v>1</v>
      </c>
      <c r="CL394" s="149">
        <f t="shared" si="295"/>
        <v>1</v>
      </c>
      <c r="CM394" s="149">
        <f t="shared" si="296"/>
        <v>1</v>
      </c>
      <c r="CN394" s="282">
        <f t="shared" si="284"/>
        <v>1</v>
      </c>
      <c r="CO394" s="113">
        <f t="shared" si="285"/>
        <v>0</v>
      </c>
      <c r="CP394" s="113">
        <f t="shared" si="286"/>
        <v>0</v>
      </c>
      <c r="CQ394" s="282" t="str">
        <f t="shared" si="297"/>
        <v/>
      </c>
      <c r="CR394" s="113" t="str">
        <f t="shared" si="298"/>
        <v xml:space="preserve"> 2050</v>
      </c>
      <c r="CS394" s="113">
        <f t="shared" si="299"/>
        <v>2050</v>
      </c>
      <c r="CT394" s="160">
        <v>0</v>
      </c>
      <c r="CU394" s="160">
        <v>0</v>
      </c>
      <c r="CV394" s="160">
        <v>0</v>
      </c>
      <c r="CW394" s="160">
        <v>0</v>
      </c>
      <c r="CX394" s="160">
        <v>0</v>
      </c>
      <c r="CY394" s="160">
        <v>0</v>
      </c>
      <c r="CZ394" s="160">
        <v>1</v>
      </c>
      <c r="DA394" s="160">
        <v>1</v>
      </c>
      <c r="DB394" s="160">
        <v>0</v>
      </c>
      <c r="DC394" s="160">
        <v>0</v>
      </c>
      <c r="DD394" s="160">
        <v>0</v>
      </c>
      <c r="DE394" s="160">
        <v>0</v>
      </c>
      <c r="DF394" s="160">
        <v>0</v>
      </c>
      <c r="DG394" s="160">
        <v>0</v>
      </c>
      <c r="DH394" s="160">
        <v>0</v>
      </c>
      <c r="DI394" s="160">
        <v>0</v>
      </c>
      <c r="DJ394" s="160">
        <v>1</v>
      </c>
      <c r="DK394" s="160">
        <v>0</v>
      </c>
      <c r="DL394" s="160">
        <v>1</v>
      </c>
      <c r="DM394" s="160">
        <v>0</v>
      </c>
      <c r="DN394" s="160">
        <v>0</v>
      </c>
      <c r="DO394" s="160">
        <v>1</v>
      </c>
      <c r="DP394" s="160">
        <v>0</v>
      </c>
      <c r="DQ394" s="104" t="s">
        <v>154</v>
      </c>
      <c r="DR394" s="104">
        <v>0</v>
      </c>
      <c r="DS394" s="104" t="s">
        <v>160</v>
      </c>
      <c r="DT394" s="104" t="s">
        <v>154</v>
      </c>
      <c r="DU394" s="104">
        <v>0</v>
      </c>
      <c r="DV394" s="104" t="s">
        <v>3005</v>
      </c>
      <c r="DW394" s="107" t="str">
        <f t="shared" si="300"/>
        <v>N</v>
      </c>
      <c r="DX394" s="107" t="str">
        <f t="shared" si="301"/>
        <v/>
      </c>
      <c r="DY394" s="107" t="str">
        <f t="shared" si="302"/>
        <v>Y</v>
      </c>
      <c r="DZ394" s="107" t="str">
        <f t="shared" si="303"/>
        <v>N</v>
      </c>
      <c r="EA394" s="107" t="str">
        <f t="shared" si="304"/>
        <v>Yes</v>
      </c>
      <c r="EB394" s="107"/>
      <c r="EC394" s="113">
        <f t="shared" si="305"/>
        <v>2050</v>
      </c>
    </row>
    <row r="395" spans="1:133" ht="16.5" customHeight="1">
      <c r="A395" s="113">
        <v>392</v>
      </c>
      <c r="B395" s="113">
        <v>392</v>
      </c>
      <c r="C395" s="141" t="s">
        <v>2309</v>
      </c>
      <c r="D395" s="113" t="s">
        <v>818</v>
      </c>
      <c r="E395" s="113" t="s">
        <v>144</v>
      </c>
      <c r="F395" s="113" t="s">
        <v>321</v>
      </c>
      <c r="G395" s="113" t="s">
        <v>246</v>
      </c>
      <c r="H395" s="157" t="s">
        <v>2310</v>
      </c>
      <c r="I395" s="113" t="s">
        <v>2311</v>
      </c>
      <c r="J395" s="113">
        <v>0.038</v>
      </c>
      <c r="K395" s="113" t="s">
        <v>2312</v>
      </c>
      <c r="L395" s="113">
        <v>83959</v>
      </c>
      <c r="M395" s="141">
        <v>16</v>
      </c>
      <c r="N395" s="113" t="s">
        <v>154</v>
      </c>
      <c r="O395" s="113" t="s">
        <v>153</v>
      </c>
      <c r="P395" s="141" t="s">
        <v>153</v>
      </c>
      <c r="Q395" s="113" t="s">
        <v>154</v>
      </c>
      <c r="R395" s="113" t="s">
        <v>154</v>
      </c>
      <c r="S395" s="113" t="s">
        <v>153</v>
      </c>
      <c r="T395" s="113" t="s">
        <v>153</v>
      </c>
      <c r="U395" s="147" t="s">
        <v>153</v>
      </c>
      <c r="V395" s="113" t="s">
        <v>153</v>
      </c>
      <c r="W395" s="113" t="s">
        <v>153</v>
      </c>
      <c r="X395" s="148" t="s">
        <v>153</v>
      </c>
      <c r="Y395" s="113" t="s">
        <v>153</v>
      </c>
      <c r="Z395" s="113" t="s">
        <v>153</v>
      </c>
      <c r="AC395" s="113" t="s">
        <v>167</v>
      </c>
      <c r="AD395" s="113" t="s">
        <v>6</v>
      </c>
      <c r="AE395" s="113" t="s">
        <v>157</v>
      </c>
      <c r="AF395" s="113" t="s">
        <v>157</v>
      </c>
      <c r="AG395" s="113" t="s">
        <v>157</v>
      </c>
      <c r="AH395" s="141" t="s">
        <v>218</v>
      </c>
      <c r="AJ395" s="113" t="s">
        <v>154</v>
      </c>
      <c r="AK395" s="166" t="s">
        <v>153</v>
      </c>
      <c r="AO395" s="113" t="s">
        <v>219</v>
      </c>
      <c r="AP395" s="113" t="s">
        <v>150</v>
      </c>
      <c r="AQ395" s="113" t="s">
        <v>218</v>
      </c>
      <c r="AR395" s="113" t="s">
        <v>2313</v>
      </c>
      <c r="AS395" s="113">
        <v>2040</v>
      </c>
      <c r="AV395" s="113" t="s">
        <v>168</v>
      </c>
      <c r="AW395" s="167" t="s">
        <v>171</v>
      </c>
      <c r="AX395" s="113" t="s">
        <v>158</v>
      </c>
      <c r="AY395" s="113" t="s">
        <v>154</v>
      </c>
      <c r="AZ395" s="113" t="s">
        <v>153</v>
      </c>
      <c r="BA395" s="113" t="s">
        <v>153</v>
      </c>
      <c r="BG395" s="283">
        <f t="shared" si="306"/>
        <v>0</v>
      </c>
      <c r="BH395" s="149">
        <f t="shared" si="307"/>
        <v>0</v>
      </c>
      <c r="BI395" s="113">
        <f t="shared" si="315" ref="BI395:BI458">IF(AND($N395="Y",$P395&gt;2030),1,0)</f>
        <v>0</v>
      </c>
      <c r="BJ395" s="280">
        <f t="shared" si="316" ref="BJ395:BJ458">MAX(BG395:BI395)</f>
        <v>0</v>
      </c>
      <c r="BK395" s="347">
        <f t="shared" si="308"/>
        <v>0</v>
      </c>
      <c r="BL395" s="113">
        <f t="shared" si="309"/>
        <v>0</v>
      </c>
      <c r="BM395" s="113">
        <f t="shared" si="317" ref="BM395:BM458">IF(AND($R395="Y",$U395&gt;2030),1,0)</f>
        <v>0</v>
      </c>
      <c r="BN395" s="278">
        <f t="shared" si="318" ref="BN395:BN458">MAX(BK395:BM395)</f>
        <v>0</v>
      </c>
      <c r="BO395" s="149">
        <f t="shared" si="310"/>
        <v>0</v>
      </c>
      <c r="BP395" s="149">
        <f t="shared" si="311"/>
        <v>0</v>
      </c>
      <c r="BQ395" s="113">
        <f t="shared" si="319" ref="BQ395:BQ458">IF(AND($Y395="Y",$AA395&gt;2030),1,0)</f>
        <v>0</v>
      </c>
      <c r="BR395" s="356">
        <f t="shared" si="312"/>
        <v>0</v>
      </c>
      <c r="BS395" s="149">
        <f t="shared" si="313"/>
        <v>0</v>
      </c>
      <c r="BT395" s="113">
        <f t="shared" si="320" ref="BT395:BT458">IF(AND($AP395="Y",$AS395&gt;2030),1,0)</f>
        <v>1</v>
      </c>
      <c r="BU395" s="356">
        <f t="shared" si="287"/>
        <v>0</v>
      </c>
      <c r="BV395" s="149">
        <f t="shared" si="288"/>
        <v>0</v>
      </c>
      <c r="BW395" s="113">
        <f t="shared" si="289"/>
        <v>0</v>
      </c>
      <c r="BX395" s="248">
        <f t="shared" si="290"/>
        <v>0</v>
      </c>
      <c r="BY395" s="175">
        <f t="shared" si="291"/>
        <v>0</v>
      </c>
      <c r="BZ395" s="347">
        <f t="shared" si="321" ref="BZ395:BZ458">MAX($BO395,$BR395)</f>
        <v>0</v>
      </c>
      <c r="CA395" s="113">
        <f t="shared" si="322" ref="CA395:CA458">MAX($BP395,$BS395)</f>
        <v>0</v>
      </c>
      <c r="CB395" s="113">
        <f t="shared" si="323" ref="CB395:CB458">MAX($BQ395,$BT395)</f>
        <v>1</v>
      </c>
      <c r="CC395" s="276">
        <f t="shared" si="324" ref="CC395:CC458">MAX(BZ395:CB395)</f>
        <v>1</v>
      </c>
      <c r="CD395" s="248">
        <f t="shared" si="325" ref="CD395:CD458">MAX($CC395,$BX395)</f>
        <v>1</v>
      </c>
      <c r="CE395" s="274">
        <f t="shared" si="314"/>
        <v>1</v>
      </c>
      <c r="CF395" s="347">
        <f t="shared" si="326" ref="CF395:CF458">IF(AND($AY395="Y",$BA395&lt;=2024),1,0)</f>
        <v>0</v>
      </c>
      <c r="CG395" s="113">
        <f t="shared" si="327" ref="CG395:CG458">IF(AND($AY395="Y",AND($BA395&gt;2024,$BA395&lt;=2030)),1,0)</f>
        <v>0</v>
      </c>
      <c r="CH395" s="141">
        <f t="shared" si="328" ref="CH395:CH458">IF(AND($AY395="Y",$BA395&gt;2030),1,0)</f>
        <v>0</v>
      </c>
      <c r="CI395" s="149">
        <f t="shared" si="292"/>
        <v>0</v>
      </c>
      <c r="CJ395" s="149">
        <f t="shared" si="293"/>
        <v>0</v>
      </c>
      <c r="CK395" s="149">
        <f t="shared" si="294"/>
        <v>1</v>
      </c>
      <c r="CL395" s="149">
        <f t="shared" si="295"/>
        <v>1</v>
      </c>
      <c r="CM395" s="149">
        <f t="shared" si="296"/>
        <v>1</v>
      </c>
      <c r="CN395" s="282">
        <f t="shared" si="329" ref="CN395:CN458">IF($AV395="Yes",1,0)</f>
        <v>0</v>
      </c>
      <c r="CO395" s="113">
        <f t="shared" si="330" ref="CO395:CO458">IF($AV395="No",1,0)</f>
        <v>0</v>
      </c>
      <c r="CP395" s="113">
        <f t="shared" si="331" ref="CP395:CP458">IF($AV395="Not Specified",1,0)</f>
        <v>1</v>
      </c>
      <c r="CQ395" s="282" t="str">
        <f t="shared" si="297"/>
        <v/>
      </c>
      <c r="CR395" s="113" t="str">
        <f t="shared" si="298"/>
        <v xml:space="preserve"> 2040</v>
      </c>
      <c r="CS395" s="113">
        <f t="shared" si="299"/>
        <v>2040</v>
      </c>
      <c r="CT395" s="160">
        <v>0</v>
      </c>
      <c r="CU395" s="160">
        <v>0</v>
      </c>
      <c r="CV395" s="160">
        <v>0</v>
      </c>
      <c r="CW395" s="160">
        <v>0</v>
      </c>
      <c r="CX395" s="160">
        <v>0</v>
      </c>
      <c r="CY395" s="160">
        <v>0</v>
      </c>
      <c r="CZ395" s="160">
        <v>1</v>
      </c>
      <c r="DA395" s="160">
        <v>1</v>
      </c>
      <c r="DB395" s="160">
        <v>0</v>
      </c>
      <c r="DC395" s="160">
        <v>0</v>
      </c>
      <c r="DD395" s="160">
        <v>0</v>
      </c>
      <c r="DE395" s="160">
        <v>0</v>
      </c>
      <c r="DF395" s="160">
        <v>0</v>
      </c>
      <c r="DG395" s="160">
        <v>0</v>
      </c>
      <c r="DH395" s="160">
        <v>0</v>
      </c>
      <c r="DI395" s="160">
        <v>0</v>
      </c>
      <c r="DJ395" s="160">
        <v>1</v>
      </c>
      <c r="DK395" s="160">
        <v>0</v>
      </c>
      <c r="DL395" s="160">
        <v>1</v>
      </c>
      <c r="DM395" s="160">
        <v>0</v>
      </c>
      <c r="DN395" s="160">
        <v>0</v>
      </c>
      <c r="DO395" s="160">
        <v>1</v>
      </c>
      <c r="DP395" s="160">
        <v>0</v>
      </c>
      <c r="DQ395" s="104" t="s">
        <v>154</v>
      </c>
      <c r="DR395" s="104">
        <v>0</v>
      </c>
      <c r="DS395" s="104" t="s">
        <v>160</v>
      </c>
      <c r="DT395" s="104" t="s">
        <v>154</v>
      </c>
      <c r="DU395" s="104">
        <v>0</v>
      </c>
      <c r="DV395" s="104" t="s">
        <v>3005</v>
      </c>
      <c r="DW395" s="107" t="str">
        <f t="shared" si="300"/>
        <v>N</v>
      </c>
      <c r="DX395" s="107" t="str">
        <f t="shared" si="301"/>
        <v/>
      </c>
      <c r="DY395" s="107" t="str">
        <f t="shared" si="302"/>
        <v>Y</v>
      </c>
      <c r="DZ395" s="107" t="str">
        <f t="shared" si="303"/>
        <v>N</v>
      </c>
      <c r="EA395" s="107" t="str">
        <f t="shared" si="304"/>
        <v>Not Specified</v>
      </c>
      <c r="EC395" s="113">
        <f t="shared" si="305"/>
        <v>2040</v>
      </c>
    </row>
    <row r="396" spans="1:133" ht="16.5" customHeight="1">
      <c r="A396" s="113">
        <v>393</v>
      </c>
      <c r="B396" s="113">
        <v>415</v>
      </c>
      <c r="C396" s="141" t="s">
        <v>2314</v>
      </c>
      <c r="D396" s="113" t="s">
        <v>2315</v>
      </c>
      <c r="E396" s="113" t="s">
        <v>790</v>
      </c>
      <c r="F396" s="113" t="s">
        <v>175</v>
      </c>
      <c r="G396" s="113" t="s">
        <v>176</v>
      </c>
      <c r="H396" s="157" t="s">
        <v>2316</v>
      </c>
      <c r="I396" s="113" t="s">
        <v>2317</v>
      </c>
      <c r="J396" s="113">
        <v>0.215</v>
      </c>
      <c r="K396" s="113" t="s">
        <v>2318</v>
      </c>
      <c r="L396" s="113">
        <v>147189</v>
      </c>
      <c r="M396" s="141">
        <v>4</v>
      </c>
      <c r="N396" s="113" t="s">
        <v>154</v>
      </c>
      <c r="O396" s="113" t="s">
        <v>153</v>
      </c>
      <c r="P396" s="141" t="s">
        <v>153</v>
      </c>
      <c r="Q396" s="113" t="s">
        <v>150</v>
      </c>
      <c r="R396" s="113" t="s">
        <v>150</v>
      </c>
      <c r="S396" s="113" t="s">
        <v>151</v>
      </c>
      <c r="T396" s="113" t="s">
        <v>152</v>
      </c>
      <c r="U396" s="147">
        <v>2030</v>
      </c>
      <c r="V396" s="113" t="s">
        <v>151</v>
      </c>
      <c r="W396" s="113" t="s">
        <v>152</v>
      </c>
      <c r="X396" s="148">
        <v>2050</v>
      </c>
      <c r="Y396" s="113" t="s">
        <v>150</v>
      </c>
      <c r="Z396" s="113" t="s">
        <v>151</v>
      </c>
      <c r="AA396" s="141">
        <v>2050</v>
      </c>
      <c r="AC396" s="113" t="s">
        <v>167</v>
      </c>
      <c r="AD396" s="113" t="s">
        <v>6</v>
      </c>
      <c r="AE396" s="113" t="s">
        <v>157</v>
      </c>
      <c r="AF396" s="113" t="s">
        <v>157</v>
      </c>
      <c r="AG396" s="113" t="s">
        <v>157</v>
      </c>
      <c r="AH396" s="141" t="s">
        <v>218</v>
      </c>
      <c r="AJ396" s="113" t="s">
        <v>154</v>
      </c>
      <c r="AK396" s="166" t="s">
        <v>153</v>
      </c>
      <c r="AO396" s="113" t="s">
        <v>219</v>
      </c>
      <c r="AP396" s="113" t="s">
        <v>150</v>
      </c>
      <c r="AQ396" s="113" t="s">
        <v>218</v>
      </c>
      <c r="AR396" s="113" t="s">
        <v>2319</v>
      </c>
      <c r="AS396" s="113">
        <v>2050</v>
      </c>
      <c r="AV396" s="113" t="s">
        <v>157</v>
      </c>
      <c r="AW396" s="167" t="s">
        <v>171</v>
      </c>
      <c r="AX396" s="113" t="s">
        <v>158</v>
      </c>
      <c r="AY396" s="113" t="s">
        <v>154</v>
      </c>
      <c r="AZ396" s="113" t="s">
        <v>153</v>
      </c>
      <c r="BA396" s="113" t="s">
        <v>153</v>
      </c>
      <c r="BG396" s="283">
        <f t="shared" si="306"/>
        <v>0</v>
      </c>
      <c r="BH396" s="149">
        <f t="shared" si="307"/>
        <v>0</v>
      </c>
      <c r="BI396" s="113">
        <f t="shared" si="315"/>
        <v>0</v>
      </c>
      <c r="BJ396" s="280">
        <f t="shared" si="316"/>
        <v>0</v>
      </c>
      <c r="BK396" s="347">
        <f t="shared" si="308"/>
        <v>0</v>
      </c>
      <c r="BL396" s="113">
        <f t="shared" si="309"/>
        <v>1</v>
      </c>
      <c r="BM396" s="113">
        <f t="shared" si="317"/>
        <v>0</v>
      </c>
      <c r="BN396" s="278">
        <f t="shared" si="318"/>
        <v>1</v>
      </c>
      <c r="BO396" s="149">
        <f t="shared" si="310"/>
        <v>0</v>
      </c>
      <c r="BP396" s="149">
        <f t="shared" si="311"/>
        <v>0</v>
      </c>
      <c r="BQ396" s="113">
        <f t="shared" si="319"/>
        <v>1</v>
      </c>
      <c r="BR396" s="356">
        <f t="shared" si="312"/>
        <v>0</v>
      </c>
      <c r="BS396" s="149">
        <f t="shared" si="313"/>
        <v>0</v>
      </c>
      <c r="BT396" s="113">
        <f t="shared" si="320"/>
        <v>1</v>
      </c>
      <c r="BU396" s="356">
        <f t="shared" si="287"/>
        <v>0</v>
      </c>
      <c r="BV396" s="149">
        <f t="shared" si="288"/>
        <v>0</v>
      </c>
      <c r="BW396" s="113">
        <f t="shared" si="289"/>
        <v>0</v>
      </c>
      <c r="BX396" s="248">
        <f t="shared" si="290"/>
        <v>0</v>
      </c>
      <c r="BY396" s="175">
        <f t="shared" si="291"/>
        <v>0</v>
      </c>
      <c r="BZ396" s="347">
        <f t="shared" si="321"/>
        <v>0</v>
      </c>
      <c r="CA396" s="113">
        <f t="shared" si="322"/>
        <v>0</v>
      </c>
      <c r="CB396" s="113">
        <f t="shared" si="323"/>
        <v>1</v>
      </c>
      <c r="CC396" s="276">
        <f t="shared" si="324"/>
        <v>1</v>
      </c>
      <c r="CD396" s="248">
        <f t="shared" si="325"/>
        <v>1</v>
      </c>
      <c r="CE396" s="274">
        <f t="shared" si="314"/>
        <v>1</v>
      </c>
      <c r="CF396" s="347">
        <f t="shared" si="326"/>
        <v>0</v>
      </c>
      <c r="CG396" s="113">
        <f t="shared" si="327"/>
        <v>0</v>
      </c>
      <c r="CH396" s="141">
        <f t="shared" si="328"/>
        <v>0</v>
      </c>
      <c r="CI396" s="149">
        <f t="shared" si="292"/>
        <v>0</v>
      </c>
      <c r="CJ396" s="149">
        <f t="shared" si="293"/>
        <v>1</v>
      </c>
      <c r="CK396" s="149">
        <f t="shared" si="294"/>
        <v>1</v>
      </c>
      <c r="CL396" s="149">
        <f t="shared" si="295"/>
        <v>2</v>
      </c>
      <c r="CM396" s="149">
        <f t="shared" si="296"/>
        <v>1</v>
      </c>
      <c r="CN396" s="282">
        <f t="shared" si="329"/>
        <v>1</v>
      </c>
      <c r="CO396" s="113">
        <f t="shared" si="330"/>
        <v>0</v>
      </c>
      <c r="CP396" s="113">
        <f t="shared" si="331"/>
        <v>0</v>
      </c>
      <c r="CQ396" s="282">
        <f t="shared" si="297"/>
        <v>1</v>
      </c>
      <c r="CR396" s="113" t="str">
        <f t="shared" si="298"/>
        <v>2050 2050</v>
      </c>
      <c r="CS396" s="113">
        <f t="shared" si="299"/>
        <v>2050</v>
      </c>
      <c r="CT396" s="160">
        <v>0</v>
      </c>
      <c r="CU396" s="160">
        <v>0</v>
      </c>
      <c r="CV396" s="160">
        <v>0</v>
      </c>
      <c r="CW396" s="160">
        <v>0</v>
      </c>
      <c r="CX396" s="160">
        <v>0</v>
      </c>
      <c r="CY396" s="160">
        <v>0</v>
      </c>
      <c r="CZ396" s="160">
        <v>0</v>
      </c>
      <c r="DA396" s="160">
        <v>0</v>
      </c>
      <c r="DB396" s="160">
        <v>0</v>
      </c>
      <c r="DC396" s="160">
        <v>1</v>
      </c>
      <c r="DD396" s="160">
        <v>0</v>
      </c>
      <c r="DE396" s="160">
        <v>1</v>
      </c>
      <c r="DF396" s="160">
        <v>0</v>
      </c>
      <c r="DG396" s="160">
        <v>0</v>
      </c>
      <c r="DH396" s="160">
        <v>0</v>
      </c>
      <c r="DI396" s="160">
        <v>0</v>
      </c>
      <c r="DJ396" s="160">
        <v>0</v>
      </c>
      <c r="DK396" s="160">
        <v>0</v>
      </c>
      <c r="DL396" s="160">
        <v>0</v>
      </c>
      <c r="DM396" s="160">
        <v>0</v>
      </c>
      <c r="DN396" s="160">
        <v>0</v>
      </c>
      <c r="DO396" s="160">
        <v>1</v>
      </c>
      <c r="DP396" s="160">
        <v>0</v>
      </c>
      <c r="DQ396" s="104" t="s">
        <v>154</v>
      </c>
      <c r="DR396" s="104" t="s">
        <v>157</v>
      </c>
      <c r="DS396" s="104" t="s">
        <v>154</v>
      </c>
      <c r="DT396" s="104" t="s">
        <v>180</v>
      </c>
      <c r="DU396" s="104" t="s">
        <v>3005</v>
      </c>
      <c r="DV396" s="104">
        <v>0</v>
      </c>
      <c r="DW396" s="107" t="str">
        <f t="shared" si="300"/>
        <v>Y</v>
      </c>
      <c r="DX396" s="107" t="str">
        <f t="shared" si="301"/>
        <v>Targets set</v>
      </c>
      <c r="DY396" s="107" t="str">
        <f t="shared" si="302"/>
        <v>Y</v>
      </c>
      <c r="DZ396" s="107" t="str">
        <f t="shared" si="303"/>
        <v>N</v>
      </c>
      <c r="EA396" s="107" t="str">
        <f t="shared" si="304"/>
        <v>Yes</v>
      </c>
      <c r="EC396" s="113">
        <f t="shared" si="305"/>
        <v>2050</v>
      </c>
    </row>
    <row r="397" spans="1:133" ht="16.5" customHeight="1">
      <c r="A397" s="113">
        <v>394</v>
      </c>
      <c r="B397" s="113">
        <v>402</v>
      </c>
      <c r="C397" s="141" t="s">
        <v>2320</v>
      </c>
      <c r="D397" s="149" t="s">
        <v>472</v>
      </c>
      <c r="E397" s="149" t="s">
        <v>229</v>
      </c>
      <c r="F397" s="149" t="s">
        <v>175</v>
      </c>
      <c r="G397" s="149" t="s">
        <v>176</v>
      </c>
      <c r="H397" s="168" t="s">
        <v>2321</v>
      </c>
      <c r="I397" s="149" t="s">
        <v>2322</v>
      </c>
      <c r="J397" s="149">
        <v>0.02</v>
      </c>
      <c r="K397" s="149" t="s">
        <v>2323</v>
      </c>
      <c r="L397" s="149">
        <v>4010</v>
      </c>
      <c r="M397" s="150">
        <v>2</v>
      </c>
      <c r="N397" s="113" t="s">
        <v>154</v>
      </c>
      <c r="O397" s="113" t="s">
        <v>153</v>
      </c>
      <c r="P397" s="141" t="s">
        <v>153</v>
      </c>
      <c r="Q397" s="113" t="s">
        <v>154</v>
      </c>
      <c r="R397" s="113" t="s">
        <v>154</v>
      </c>
      <c r="S397" s="113" t="s">
        <v>153</v>
      </c>
      <c r="T397" s="113" t="s">
        <v>153</v>
      </c>
      <c r="U397" s="147" t="s">
        <v>153</v>
      </c>
      <c r="V397" s="113" t="s">
        <v>153</v>
      </c>
      <c r="W397" s="113" t="s">
        <v>153</v>
      </c>
      <c r="X397" s="148" t="s">
        <v>153</v>
      </c>
      <c r="Y397" s="113" t="s">
        <v>153</v>
      </c>
      <c r="Z397" s="113" t="s">
        <v>153</v>
      </c>
      <c r="AC397" s="113" t="s">
        <v>153</v>
      </c>
      <c r="AD397" s="113" t="s">
        <v>153</v>
      </c>
      <c r="AE397" s="113" t="s">
        <v>153</v>
      </c>
      <c r="AF397" s="113" t="s">
        <v>153</v>
      </c>
      <c r="AG397" s="113" t="s">
        <v>153</v>
      </c>
      <c r="AH397" s="141" t="s">
        <v>153</v>
      </c>
      <c r="AJ397" s="113" t="s">
        <v>154</v>
      </c>
      <c r="AK397" s="166" t="s">
        <v>153</v>
      </c>
      <c r="AM397" s="174" t="s">
        <v>2324</v>
      </c>
      <c r="AN397" s="141" t="s">
        <v>795</v>
      </c>
      <c r="AP397" s="113" t="s">
        <v>154</v>
      </c>
      <c r="AQ397" s="113" t="s">
        <v>153</v>
      </c>
      <c r="AR397" s="113" t="s">
        <v>153</v>
      </c>
      <c r="AV397" s="169" t="s">
        <v>168</v>
      </c>
      <c r="AW397" s="167" t="s">
        <v>153</v>
      </c>
      <c r="AX397" s="113" t="s">
        <v>153</v>
      </c>
      <c r="AY397" s="113" t="s">
        <v>154</v>
      </c>
      <c r="AZ397" s="113" t="s">
        <v>153</v>
      </c>
      <c r="BA397" s="113" t="s">
        <v>153</v>
      </c>
      <c r="BG397" s="283">
        <f t="shared" si="306"/>
        <v>0</v>
      </c>
      <c r="BH397" s="149">
        <f t="shared" si="307"/>
        <v>0</v>
      </c>
      <c r="BI397" s="113">
        <f t="shared" si="315"/>
        <v>0</v>
      </c>
      <c r="BJ397" s="280">
        <f t="shared" si="316"/>
        <v>0</v>
      </c>
      <c r="BK397" s="347">
        <f t="shared" si="308"/>
        <v>0</v>
      </c>
      <c r="BL397" s="113">
        <f t="shared" si="309"/>
        <v>0</v>
      </c>
      <c r="BM397" s="113">
        <f t="shared" si="317"/>
        <v>0</v>
      </c>
      <c r="BN397" s="278">
        <f t="shared" si="318"/>
        <v>0</v>
      </c>
      <c r="BO397" s="149">
        <f t="shared" si="310"/>
        <v>0</v>
      </c>
      <c r="BP397" s="149">
        <f t="shared" si="311"/>
        <v>0</v>
      </c>
      <c r="BQ397" s="113">
        <f t="shared" si="319"/>
        <v>0</v>
      </c>
      <c r="BR397" s="356">
        <f t="shared" si="312"/>
        <v>0</v>
      </c>
      <c r="BS397" s="149">
        <f t="shared" si="313"/>
        <v>0</v>
      </c>
      <c r="BT397" s="113">
        <f t="shared" si="320"/>
        <v>0</v>
      </c>
      <c r="BU397" s="356">
        <f t="shared" si="287"/>
        <v>0</v>
      </c>
      <c r="BV397" s="149">
        <f t="shared" si="288"/>
        <v>0</v>
      </c>
      <c r="BW397" s="113">
        <f t="shared" si="289"/>
        <v>0</v>
      </c>
      <c r="BX397" s="248">
        <f t="shared" si="290"/>
        <v>0</v>
      </c>
      <c r="BY397" s="175">
        <f t="shared" si="291"/>
        <v>0</v>
      </c>
      <c r="BZ397" s="347">
        <f t="shared" si="321"/>
        <v>0</v>
      </c>
      <c r="CA397" s="113">
        <f t="shared" si="322"/>
        <v>0</v>
      </c>
      <c r="CB397" s="113">
        <f t="shared" si="323"/>
        <v>0</v>
      </c>
      <c r="CC397" s="276">
        <f t="shared" si="324"/>
        <v>0</v>
      </c>
      <c r="CD397" s="248">
        <f t="shared" si="325"/>
        <v>0</v>
      </c>
      <c r="CE397" s="274">
        <f t="shared" si="314"/>
        <v>0</v>
      </c>
      <c r="CF397" s="347">
        <f t="shared" si="326"/>
        <v>0</v>
      </c>
      <c r="CG397" s="113">
        <f t="shared" si="327"/>
        <v>0</v>
      </c>
      <c r="CH397" s="141">
        <f t="shared" si="328"/>
        <v>0</v>
      </c>
      <c r="CI397" s="149">
        <f t="shared" si="292"/>
        <v>0</v>
      </c>
      <c r="CJ397" s="149">
        <f t="shared" si="293"/>
        <v>0</v>
      </c>
      <c r="CK397" s="149">
        <f t="shared" si="294"/>
        <v>0</v>
      </c>
      <c r="CL397" s="149">
        <f t="shared" si="295"/>
        <v>0</v>
      </c>
      <c r="CM397" s="149">
        <f t="shared" si="296"/>
        <v>0</v>
      </c>
      <c r="CN397" s="282">
        <f t="shared" si="329"/>
        <v>0</v>
      </c>
      <c r="CO397" s="113">
        <f t="shared" si="330"/>
        <v>0</v>
      </c>
      <c r="CP397" s="113">
        <f t="shared" si="331"/>
        <v>1</v>
      </c>
      <c r="CQ397" s="282" t="str">
        <f t="shared" si="297"/>
        <v/>
      </c>
      <c r="CR397" s="113" t="str">
        <f t="shared" si="298"/>
        <v xml:space="preserve"> </v>
      </c>
      <c r="CS397" s="113">
        <f t="shared" si="299"/>
        <v>0</v>
      </c>
      <c r="CT397" s="160">
        <v>0</v>
      </c>
      <c r="CU397" s="160">
        <v>0</v>
      </c>
      <c r="CV397" s="160">
        <v>0</v>
      </c>
      <c r="CW397" s="160">
        <v>0</v>
      </c>
      <c r="CX397" s="160">
        <v>0</v>
      </c>
      <c r="CY397" s="160">
        <v>0</v>
      </c>
      <c r="CZ397" s="160">
        <v>0</v>
      </c>
      <c r="DA397" s="160">
        <v>0</v>
      </c>
      <c r="DB397" s="160">
        <v>0</v>
      </c>
      <c r="DC397" s="160">
        <v>0</v>
      </c>
      <c r="DD397" s="160">
        <v>0</v>
      </c>
      <c r="DE397" s="160">
        <v>0</v>
      </c>
      <c r="DF397" s="160">
        <v>0</v>
      </c>
      <c r="DG397" s="160">
        <v>0</v>
      </c>
      <c r="DH397" s="160">
        <v>0</v>
      </c>
      <c r="DI397" s="160">
        <v>0</v>
      </c>
      <c r="DJ397" s="160">
        <v>0</v>
      </c>
      <c r="DK397" s="160">
        <v>0</v>
      </c>
      <c r="DL397" s="160">
        <v>0</v>
      </c>
      <c r="DM397" s="160">
        <v>0</v>
      </c>
      <c r="DN397" s="160">
        <v>0</v>
      </c>
      <c r="DO397" s="160">
        <v>0</v>
      </c>
      <c r="DP397" s="160">
        <v>0</v>
      </c>
      <c r="DQ397" s="104" t="s">
        <v>154</v>
      </c>
      <c r="DR397" s="104">
        <v>0</v>
      </c>
      <c r="DS397" s="104" t="s">
        <v>154</v>
      </c>
      <c r="DT397" s="104" t="s">
        <v>154</v>
      </c>
      <c r="DU397" s="104">
        <v>0</v>
      </c>
      <c r="DV397" s="104">
        <v>0</v>
      </c>
      <c r="DW397" s="107" t="str">
        <f t="shared" si="300"/>
        <v>N</v>
      </c>
      <c r="DX397" s="107" t="str">
        <f t="shared" si="301"/>
        <v/>
      </c>
      <c r="DY397" s="107" t="str">
        <f t="shared" si="302"/>
        <v>N</v>
      </c>
      <c r="DZ397" s="107" t="str">
        <f t="shared" si="303"/>
        <v>N</v>
      </c>
      <c r="EA397" s="107" t="str">
        <f t="shared" si="304"/>
        <v>Not Specified</v>
      </c>
      <c r="EC397" s="113">
        <f t="shared" si="305"/>
        <v>0</v>
      </c>
    </row>
    <row r="398" spans="1:133" ht="16.5" customHeight="1">
      <c r="A398" s="113">
        <v>395</v>
      </c>
      <c r="B398" s="113">
        <v>366</v>
      </c>
      <c r="C398" s="141" t="s">
        <v>2325</v>
      </c>
      <c r="D398" s="113" t="s">
        <v>610</v>
      </c>
      <c r="E398" s="113" t="s">
        <v>517</v>
      </c>
      <c r="F398" s="113" t="s">
        <v>145</v>
      </c>
      <c r="G398" s="113" t="s">
        <v>146</v>
      </c>
      <c r="H398" s="157" t="s">
        <v>2326</v>
      </c>
      <c r="I398" s="113" t="s">
        <v>2327</v>
      </c>
      <c r="J398" s="113">
        <v>0</v>
      </c>
      <c r="K398" s="113" t="s">
        <v>2328</v>
      </c>
      <c r="L398" s="113">
        <v>35000</v>
      </c>
      <c r="M398" s="141">
        <v>3</v>
      </c>
      <c r="N398" s="113" t="s">
        <v>154</v>
      </c>
      <c r="O398" s="113" t="s">
        <v>153</v>
      </c>
      <c r="P398" s="141" t="s">
        <v>153</v>
      </c>
      <c r="Q398" s="113" t="s">
        <v>154</v>
      </c>
      <c r="R398" s="113" t="s">
        <v>154</v>
      </c>
      <c r="S398" s="113" t="s">
        <v>153</v>
      </c>
      <c r="T398" s="113" t="s">
        <v>153</v>
      </c>
      <c r="U398" s="147" t="s">
        <v>153</v>
      </c>
      <c r="V398" s="113" t="s">
        <v>153</v>
      </c>
      <c r="W398" s="113" t="s">
        <v>153</v>
      </c>
      <c r="X398" s="148" t="s">
        <v>153</v>
      </c>
      <c r="Y398" s="113" t="s">
        <v>153</v>
      </c>
      <c r="Z398" s="113" t="s">
        <v>153</v>
      </c>
      <c r="AC398" s="113" t="s">
        <v>167</v>
      </c>
      <c r="AD398" s="113" t="s">
        <v>6</v>
      </c>
      <c r="AE398" s="113" t="s">
        <v>157</v>
      </c>
      <c r="AF398" s="113" t="s">
        <v>157</v>
      </c>
      <c r="AG398" s="113" t="s">
        <v>169</v>
      </c>
      <c r="AH398" s="141" t="s">
        <v>159</v>
      </c>
      <c r="AJ398" s="113" t="s">
        <v>154</v>
      </c>
      <c r="AK398" s="166" t="s">
        <v>153</v>
      </c>
      <c r="AO398" s="113" t="s">
        <v>160</v>
      </c>
      <c r="AP398" s="113" t="s">
        <v>150</v>
      </c>
      <c r="AQ398" s="113" t="s">
        <v>159</v>
      </c>
      <c r="AR398" s="113" t="s">
        <v>2329</v>
      </c>
      <c r="AS398" s="113">
        <v>2030</v>
      </c>
      <c r="AV398" s="113" t="s">
        <v>157</v>
      </c>
      <c r="AW398" s="167" t="s">
        <v>168</v>
      </c>
      <c r="AX398" s="113" t="s">
        <v>158</v>
      </c>
      <c r="AY398" s="113" t="s">
        <v>154</v>
      </c>
      <c r="AZ398" s="113" t="s">
        <v>153</v>
      </c>
      <c r="BA398" s="113" t="s">
        <v>153</v>
      </c>
      <c r="BG398" s="283">
        <f t="shared" si="306"/>
        <v>0</v>
      </c>
      <c r="BH398" s="149">
        <f t="shared" si="307"/>
        <v>0</v>
      </c>
      <c r="BI398" s="113">
        <f t="shared" si="315"/>
        <v>0</v>
      </c>
      <c r="BJ398" s="280">
        <f t="shared" si="316"/>
        <v>0</v>
      </c>
      <c r="BK398" s="347">
        <f t="shared" si="308"/>
        <v>0</v>
      </c>
      <c r="BL398" s="113">
        <f t="shared" si="309"/>
        <v>0</v>
      </c>
      <c r="BM398" s="113">
        <f t="shared" si="317"/>
        <v>0</v>
      </c>
      <c r="BN398" s="278">
        <f t="shared" si="318"/>
        <v>0</v>
      </c>
      <c r="BO398" s="149">
        <f t="shared" si="310"/>
        <v>0</v>
      </c>
      <c r="BP398" s="149">
        <f t="shared" si="311"/>
        <v>0</v>
      </c>
      <c r="BQ398" s="113">
        <f t="shared" si="319"/>
        <v>0</v>
      </c>
      <c r="BR398" s="356">
        <f t="shared" si="312"/>
        <v>0</v>
      </c>
      <c r="BS398" s="149">
        <f t="shared" si="313"/>
        <v>1</v>
      </c>
      <c r="BT398" s="113">
        <f t="shared" si="320"/>
        <v>0</v>
      </c>
      <c r="BU398" s="356">
        <f t="shared" si="287"/>
        <v>0</v>
      </c>
      <c r="BV398" s="149">
        <f t="shared" si="288"/>
        <v>0</v>
      </c>
      <c r="BW398" s="113">
        <f t="shared" si="289"/>
        <v>0</v>
      </c>
      <c r="BX398" s="248">
        <f t="shared" si="290"/>
        <v>0</v>
      </c>
      <c r="BY398" s="175">
        <f t="shared" si="291"/>
        <v>0</v>
      </c>
      <c r="BZ398" s="347">
        <f t="shared" si="321"/>
        <v>0</v>
      </c>
      <c r="CA398" s="113">
        <f t="shared" si="322"/>
        <v>1</v>
      </c>
      <c r="CB398" s="113">
        <f t="shared" si="323"/>
        <v>0</v>
      </c>
      <c r="CC398" s="276">
        <f t="shared" si="324"/>
        <v>1</v>
      </c>
      <c r="CD398" s="248">
        <f t="shared" si="325"/>
        <v>1</v>
      </c>
      <c r="CE398" s="274">
        <f t="shared" si="314"/>
        <v>1</v>
      </c>
      <c r="CF398" s="347">
        <f t="shared" si="326"/>
        <v>0</v>
      </c>
      <c r="CG398" s="113">
        <f t="shared" si="327"/>
        <v>0</v>
      </c>
      <c r="CH398" s="141">
        <f t="shared" si="328"/>
        <v>0</v>
      </c>
      <c r="CI398" s="149">
        <f t="shared" si="292"/>
        <v>0</v>
      </c>
      <c r="CJ398" s="149">
        <f t="shared" si="293"/>
        <v>1</v>
      </c>
      <c r="CK398" s="149">
        <f t="shared" si="294"/>
        <v>0</v>
      </c>
      <c r="CL398" s="149">
        <f t="shared" si="295"/>
        <v>1</v>
      </c>
      <c r="CM398" s="149">
        <f t="shared" si="296"/>
        <v>1</v>
      </c>
      <c r="CN398" s="282">
        <f t="shared" si="329"/>
        <v>1</v>
      </c>
      <c r="CO398" s="113">
        <f t="shared" si="330"/>
        <v>0</v>
      </c>
      <c r="CP398" s="113">
        <f t="shared" si="331"/>
        <v>0</v>
      </c>
      <c r="CQ398" s="282" t="str">
        <f t="shared" si="297"/>
        <v/>
      </c>
      <c r="CR398" s="113" t="str">
        <f t="shared" si="298"/>
        <v xml:space="preserve"> 2030</v>
      </c>
      <c r="CS398" s="113">
        <f t="shared" si="299"/>
        <v>2030</v>
      </c>
      <c r="CT398" s="160">
        <v>0</v>
      </c>
      <c r="CU398" s="160">
        <v>0</v>
      </c>
      <c r="CV398" s="160">
        <v>0</v>
      </c>
      <c r="CW398" s="160">
        <v>0</v>
      </c>
      <c r="CX398" s="160">
        <v>0</v>
      </c>
      <c r="CY398" s="160">
        <v>0</v>
      </c>
      <c r="CZ398" s="160">
        <v>0</v>
      </c>
      <c r="DA398" s="160">
        <v>0</v>
      </c>
      <c r="DB398" s="160">
        <v>0</v>
      </c>
      <c r="DC398" s="160">
        <v>0</v>
      </c>
      <c r="DD398" s="160">
        <v>0</v>
      </c>
      <c r="DE398" s="160">
        <v>0</v>
      </c>
      <c r="DF398" s="160">
        <v>0</v>
      </c>
      <c r="DG398" s="160">
        <v>0</v>
      </c>
      <c r="DH398" s="160">
        <v>0</v>
      </c>
      <c r="DI398" s="160">
        <v>0</v>
      </c>
      <c r="DJ398" s="160">
        <v>0</v>
      </c>
      <c r="DK398" s="160">
        <v>0</v>
      </c>
      <c r="DL398" s="160">
        <v>0</v>
      </c>
      <c r="DM398" s="160">
        <v>0</v>
      </c>
      <c r="DN398" s="160">
        <v>0</v>
      </c>
      <c r="DO398" s="160">
        <v>0</v>
      </c>
      <c r="DP398" s="160">
        <v>0</v>
      </c>
      <c r="DQ398" s="104" t="s">
        <v>154</v>
      </c>
      <c r="DR398" s="104">
        <v>0</v>
      </c>
      <c r="DS398" s="104" t="s">
        <v>154</v>
      </c>
      <c r="DT398" s="104" t="s">
        <v>154</v>
      </c>
      <c r="DU398" s="104">
        <v>0</v>
      </c>
      <c r="DV398" s="104">
        <v>0</v>
      </c>
      <c r="DW398" s="107" t="str">
        <f t="shared" si="300"/>
        <v>N</v>
      </c>
      <c r="DX398" s="107" t="str">
        <f t="shared" si="301"/>
        <v/>
      </c>
      <c r="DY398" s="107" t="str">
        <f t="shared" si="302"/>
        <v>Y</v>
      </c>
      <c r="DZ398" s="107" t="str">
        <f t="shared" si="303"/>
        <v>N</v>
      </c>
      <c r="EA398" s="107" t="str">
        <f t="shared" si="304"/>
        <v>Yes</v>
      </c>
      <c r="EC398" s="113">
        <f t="shared" si="305"/>
        <v>2030</v>
      </c>
    </row>
    <row r="399" spans="1:133" ht="16.5" customHeight="1">
      <c r="A399" s="113">
        <v>396</v>
      </c>
      <c r="B399" s="113">
        <v>335</v>
      </c>
      <c r="C399" s="141" t="s">
        <v>2330</v>
      </c>
      <c r="D399" s="113" t="s">
        <v>991</v>
      </c>
      <c r="E399" s="113" t="s">
        <v>735</v>
      </c>
      <c r="F399" s="113" t="s">
        <v>145</v>
      </c>
      <c r="G399" s="113" t="s">
        <v>146</v>
      </c>
      <c r="H399" s="157" t="s">
        <v>2331</v>
      </c>
      <c r="I399" s="113" t="s">
        <v>2332</v>
      </c>
      <c r="J399" s="113">
        <v>-0.42</v>
      </c>
      <c r="K399" s="113" t="s">
        <v>2333</v>
      </c>
      <c r="L399" s="113">
        <v>10730</v>
      </c>
      <c r="M399" s="141">
        <v>18</v>
      </c>
      <c r="N399" s="113" t="s">
        <v>154</v>
      </c>
      <c r="O399" s="113" t="s">
        <v>153</v>
      </c>
      <c r="P399" s="141" t="s">
        <v>153</v>
      </c>
      <c r="Q399" s="113" t="s">
        <v>154</v>
      </c>
      <c r="R399" s="113" t="s">
        <v>154</v>
      </c>
      <c r="S399" s="113" t="s">
        <v>153</v>
      </c>
      <c r="T399" s="113" t="s">
        <v>153</v>
      </c>
      <c r="U399" s="147" t="s">
        <v>153</v>
      </c>
      <c r="V399" s="113" t="s">
        <v>153</v>
      </c>
      <c r="W399" s="113" t="s">
        <v>153</v>
      </c>
      <c r="X399" s="148" t="s">
        <v>153</v>
      </c>
      <c r="Y399" s="113" t="s">
        <v>153</v>
      </c>
      <c r="Z399" s="113" t="s">
        <v>153</v>
      </c>
      <c r="AC399" s="113" t="s">
        <v>233</v>
      </c>
      <c r="AD399" s="113" t="s">
        <v>234</v>
      </c>
      <c r="AE399" s="113" t="s">
        <v>168</v>
      </c>
      <c r="AF399" s="113" t="s">
        <v>168</v>
      </c>
      <c r="AG399" s="113" t="s">
        <v>168</v>
      </c>
      <c r="AH399" s="141" t="s">
        <v>153</v>
      </c>
      <c r="AJ399" s="113" t="s">
        <v>154</v>
      </c>
      <c r="AM399" s="174" t="s">
        <v>2334</v>
      </c>
      <c r="AN399" s="141" t="s">
        <v>431</v>
      </c>
      <c r="AP399" s="113" t="s">
        <v>154</v>
      </c>
      <c r="AQ399" s="113" t="s">
        <v>153</v>
      </c>
      <c r="AR399" s="113" t="s">
        <v>153</v>
      </c>
      <c r="AV399" s="113" t="s">
        <v>168</v>
      </c>
      <c r="AW399" s="167" t="s">
        <v>158</v>
      </c>
      <c r="AX399" s="113" t="s">
        <v>158</v>
      </c>
      <c r="AY399" s="113" t="s">
        <v>154</v>
      </c>
      <c r="AZ399" s="113" t="s">
        <v>153</v>
      </c>
      <c r="BA399" s="113" t="s">
        <v>153</v>
      </c>
      <c r="BG399" s="283">
        <f t="shared" si="306"/>
        <v>0</v>
      </c>
      <c r="BH399" s="149">
        <f t="shared" si="307"/>
        <v>0</v>
      </c>
      <c r="BI399" s="113">
        <f t="shared" si="315"/>
        <v>0</v>
      </c>
      <c r="BJ399" s="280">
        <f t="shared" si="316"/>
        <v>0</v>
      </c>
      <c r="BK399" s="347">
        <f t="shared" si="308"/>
        <v>0</v>
      </c>
      <c r="BL399" s="113">
        <f t="shared" si="309"/>
        <v>0</v>
      </c>
      <c r="BM399" s="113">
        <f t="shared" si="317"/>
        <v>0</v>
      </c>
      <c r="BN399" s="278">
        <f t="shared" si="318"/>
        <v>0</v>
      </c>
      <c r="BO399" s="149">
        <f t="shared" si="310"/>
        <v>0</v>
      </c>
      <c r="BP399" s="149">
        <f t="shared" si="311"/>
        <v>0</v>
      </c>
      <c r="BQ399" s="113">
        <f t="shared" si="319"/>
        <v>0</v>
      </c>
      <c r="BR399" s="356">
        <f t="shared" si="312"/>
        <v>0</v>
      </c>
      <c r="BS399" s="149">
        <f t="shared" si="313"/>
        <v>0</v>
      </c>
      <c r="BT399" s="113">
        <f t="shared" si="320"/>
        <v>0</v>
      </c>
      <c r="BU399" s="356">
        <f t="shared" si="287"/>
        <v>0</v>
      </c>
      <c r="BV399" s="149">
        <f t="shared" si="288"/>
        <v>0</v>
      </c>
      <c r="BW399" s="113">
        <f t="shared" si="289"/>
        <v>0</v>
      </c>
      <c r="BX399" s="248">
        <f t="shared" si="290"/>
        <v>0</v>
      </c>
      <c r="BY399" s="175">
        <f t="shared" si="291"/>
        <v>0</v>
      </c>
      <c r="BZ399" s="347">
        <f t="shared" si="321"/>
        <v>0</v>
      </c>
      <c r="CA399" s="113">
        <f t="shared" si="322"/>
        <v>0</v>
      </c>
      <c r="CB399" s="113">
        <f t="shared" si="323"/>
        <v>0</v>
      </c>
      <c r="CC399" s="276">
        <f t="shared" si="324"/>
        <v>0</v>
      </c>
      <c r="CD399" s="248">
        <f t="shared" si="325"/>
        <v>0</v>
      </c>
      <c r="CE399" s="274">
        <f t="shared" si="314"/>
        <v>0</v>
      </c>
      <c r="CF399" s="347">
        <f t="shared" si="326"/>
        <v>0</v>
      </c>
      <c r="CG399" s="113">
        <f t="shared" si="327"/>
        <v>0</v>
      </c>
      <c r="CH399" s="141">
        <f t="shared" si="328"/>
        <v>0</v>
      </c>
      <c r="CI399" s="149">
        <f t="shared" si="292"/>
        <v>0</v>
      </c>
      <c r="CJ399" s="149">
        <f t="shared" si="293"/>
        <v>0</v>
      </c>
      <c r="CK399" s="149">
        <f t="shared" si="294"/>
        <v>0</v>
      </c>
      <c r="CL399" s="149">
        <f t="shared" si="295"/>
        <v>0</v>
      </c>
      <c r="CM399" s="149">
        <f t="shared" si="296"/>
        <v>0</v>
      </c>
      <c r="CN399" s="282">
        <f t="shared" si="329"/>
        <v>0</v>
      </c>
      <c r="CO399" s="113">
        <f t="shared" si="330"/>
        <v>0</v>
      </c>
      <c r="CP399" s="113">
        <f t="shared" si="331"/>
        <v>1</v>
      </c>
      <c r="CQ399" s="282" t="str">
        <f t="shared" si="297"/>
        <v/>
      </c>
      <c r="CR399" s="113" t="str">
        <f t="shared" si="298"/>
        <v xml:space="preserve"> </v>
      </c>
      <c r="CS399" s="113">
        <f t="shared" si="299"/>
        <v>0</v>
      </c>
      <c r="CT399" s="160">
        <v>0</v>
      </c>
      <c r="CU399" s="160">
        <v>0</v>
      </c>
      <c r="CV399" s="160">
        <v>0</v>
      </c>
      <c r="CW399" s="160">
        <v>0</v>
      </c>
      <c r="CX399" s="160">
        <v>0</v>
      </c>
      <c r="CY399" s="160">
        <v>0</v>
      </c>
      <c r="CZ399" s="160">
        <v>0</v>
      </c>
      <c r="DA399" s="160">
        <v>0</v>
      </c>
      <c r="DB399" s="160">
        <v>0</v>
      </c>
      <c r="DC399" s="160">
        <v>0</v>
      </c>
      <c r="DD399" s="160">
        <v>0</v>
      </c>
      <c r="DE399" s="160">
        <v>0</v>
      </c>
      <c r="DF399" s="160">
        <v>0</v>
      </c>
      <c r="DG399" s="160">
        <v>0</v>
      </c>
      <c r="DH399" s="160">
        <v>0</v>
      </c>
      <c r="DI399" s="160">
        <v>0</v>
      </c>
      <c r="DJ399" s="160">
        <v>0</v>
      </c>
      <c r="DK399" s="160">
        <v>0</v>
      </c>
      <c r="DL399" s="160">
        <v>0</v>
      </c>
      <c r="DM399" s="160">
        <v>0</v>
      </c>
      <c r="DN399" s="160">
        <v>0</v>
      </c>
      <c r="DO399" s="160">
        <v>0</v>
      </c>
      <c r="DP399" s="160">
        <v>0</v>
      </c>
      <c r="DQ399" s="104" t="s">
        <v>154</v>
      </c>
      <c r="DR399" s="104">
        <v>0</v>
      </c>
      <c r="DS399" s="104" t="s">
        <v>154</v>
      </c>
      <c r="DT399" s="104" t="s">
        <v>154</v>
      </c>
      <c r="DU399" s="104">
        <v>0</v>
      </c>
      <c r="DV399" s="104">
        <v>0</v>
      </c>
      <c r="DW399" s="107" t="str">
        <f t="shared" si="300"/>
        <v>N</v>
      </c>
      <c r="DX399" s="107" t="str">
        <f t="shared" si="301"/>
        <v/>
      </c>
      <c r="DY399" s="107" t="str">
        <f t="shared" si="302"/>
        <v>N</v>
      </c>
      <c r="DZ399" s="107" t="str">
        <f t="shared" si="303"/>
        <v>N</v>
      </c>
      <c r="EA399" s="107" t="str">
        <f t="shared" si="304"/>
        <v>Not Specified</v>
      </c>
      <c r="EC399" s="113">
        <f t="shared" si="305"/>
        <v>0</v>
      </c>
    </row>
    <row r="400" spans="1:133" ht="16.5" customHeight="1">
      <c r="A400" s="149">
        <v>397</v>
      </c>
      <c r="B400" s="149">
        <v>497</v>
      </c>
      <c r="C400" s="150" t="s">
        <v>2335</v>
      </c>
      <c r="D400" s="149" t="s">
        <v>1036</v>
      </c>
      <c r="E400" s="149" t="s">
        <v>174</v>
      </c>
      <c r="F400" s="149" t="s">
        <v>756</v>
      </c>
      <c r="G400" s="149" t="s">
        <v>146</v>
      </c>
      <c r="H400" s="168" t="s">
        <v>2336</v>
      </c>
      <c r="I400" s="149" t="s">
        <v>2337</v>
      </c>
      <c r="J400" s="149">
        <v>-0.134</v>
      </c>
      <c r="K400" s="149" t="s">
        <v>2338</v>
      </c>
      <c r="L400" s="149">
        <v>15250</v>
      </c>
      <c r="M400" s="150">
        <v>12</v>
      </c>
      <c r="N400" s="149" t="s">
        <v>154</v>
      </c>
      <c r="O400" s="149" t="s">
        <v>153</v>
      </c>
      <c r="P400" s="150" t="s">
        <v>153</v>
      </c>
      <c r="Q400" s="113" t="s">
        <v>154</v>
      </c>
      <c r="R400" s="113" t="s">
        <v>154</v>
      </c>
      <c r="S400" s="149" t="s">
        <v>153</v>
      </c>
      <c r="T400" s="149" t="s">
        <v>153</v>
      </c>
      <c r="U400" s="151" t="s">
        <v>153</v>
      </c>
      <c r="V400" s="149" t="s">
        <v>153</v>
      </c>
      <c r="W400" s="149" t="s">
        <v>153</v>
      </c>
      <c r="X400" s="152" t="s">
        <v>153</v>
      </c>
      <c r="Y400" s="113" t="s">
        <v>153</v>
      </c>
      <c r="Z400" s="149" t="s">
        <v>153</v>
      </c>
      <c r="AA400" s="150"/>
      <c r="AB400" s="149"/>
      <c r="AC400" s="149" t="s">
        <v>167</v>
      </c>
      <c r="AD400" s="149" t="s">
        <v>6</v>
      </c>
      <c r="AE400" s="149" t="s">
        <v>157</v>
      </c>
      <c r="AF400" s="149" t="s">
        <v>157</v>
      </c>
      <c r="AG400" s="149" t="s">
        <v>158</v>
      </c>
      <c r="AH400" s="150" t="s">
        <v>159</v>
      </c>
      <c r="AJ400" s="113" t="s">
        <v>154</v>
      </c>
      <c r="AK400" s="170" t="s">
        <v>153</v>
      </c>
      <c r="AL400" s="149"/>
      <c r="AM400" s="149"/>
      <c r="AN400" s="150"/>
      <c r="AO400" s="113" t="s">
        <v>160</v>
      </c>
      <c r="AP400" s="149" t="s">
        <v>150</v>
      </c>
      <c r="AQ400" s="149" t="s">
        <v>159</v>
      </c>
      <c r="AR400" s="149" t="s">
        <v>2339</v>
      </c>
      <c r="AS400" s="149">
        <v>2050</v>
      </c>
      <c r="AT400" s="149"/>
      <c r="AU400" s="150"/>
      <c r="AV400" s="149" t="s">
        <v>157</v>
      </c>
      <c r="AW400" s="172" t="s">
        <v>190</v>
      </c>
      <c r="AX400" s="149" t="s">
        <v>157</v>
      </c>
      <c r="AY400" s="149" t="s">
        <v>154</v>
      </c>
      <c r="AZ400" s="149" t="s">
        <v>153</v>
      </c>
      <c r="BA400" s="149" t="s">
        <v>153</v>
      </c>
      <c r="BB400" s="149"/>
      <c r="BC400" s="150"/>
      <c r="BD400" s="149"/>
      <c r="BE400" s="173"/>
      <c r="BF400" s="150"/>
      <c r="BG400" s="283">
        <f t="shared" si="306"/>
        <v>0</v>
      </c>
      <c r="BH400" s="149">
        <f t="shared" si="307"/>
        <v>0</v>
      </c>
      <c r="BI400" s="113">
        <f t="shared" si="315"/>
        <v>0</v>
      </c>
      <c r="BJ400" s="280">
        <f t="shared" si="316"/>
        <v>0</v>
      </c>
      <c r="BK400" s="347">
        <f t="shared" si="308"/>
        <v>0</v>
      </c>
      <c r="BL400" s="113">
        <f t="shared" si="309"/>
        <v>0</v>
      </c>
      <c r="BM400" s="113">
        <f t="shared" si="317"/>
        <v>0</v>
      </c>
      <c r="BN400" s="278">
        <f t="shared" si="318"/>
        <v>0</v>
      </c>
      <c r="BO400" s="149">
        <f t="shared" si="310"/>
        <v>0</v>
      </c>
      <c r="BP400" s="149">
        <f t="shared" si="311"/>
        <v>0</v>
      </c>
      <c r="BQ400" s="113">
        <f t="shared" si="319"/>
        <v>0</v>
      </c>
      <c r="BR400" s="356">
        <f t="shared" si="312"/>
        <v>0</v>
      </c>
      <c r="BS400" s="149">
        <f t="shared" si="313"/>
        <v>0</v>
      </c>
      <c r="BT400" s="113">
        <f t="shared" si="320"/>
        <v>1</v>
      </c>
      <c r="BU400" s="356">
        <f t="shared" si="287"/>
        <v>0</v>
      </c>
      <c r="BV400" s="149">
        <f t="shared" si="288"/>
        <v>0</v>
      </c>
      <c r="BW400" s="113">
        <f t="shared" si="289"/>
        <v>0</v>
      </c>
      <c r="BX400" s="248">
        <f t="shared" si="290"/>
        <v>0</v>
      </c>
      <c r="BY400" s="175">
        <f t="shared" si="291"/>
        <v>0</v>
      </c>
      <c r="BZ400" s="347">
        <f t="shared" si="321"/>
        <v>0</v>
      </c>
      <c r="CA400" s="113">
        <f t="shared" si="322"/>
        <v>0</v>
      </c>
      <c r="CB400" s="113">
        <f t="shared" si="323"/>
        <v>1</v>
      </c>
      <c r="CC400" s="276">
        <f t="shared" si="324"/>
        <v>1</v>
      </c>
      <c r="CD400" s="248">
        <f t="shared" si="325"/>
        <v>1</v>
      </c>
      <c r="CE400" s="274">
        <f t="shared" si="314"/>
        <v>1</v>
      </c>
      <c r="CF400" s="347">
        <f t="shared" si="326"/>
        <v>0</v>
      </c>
      <c r="CG400" s="113">
        <f t="shared" si="327"/>
        <v>0</v>
      </c>
      <c r="CH400" s="141">
        <f t="shared" si="328"/>
        <v>0</v>
      </c>
      <c r="CI400" s="149">
        <f t="shared" si="292"/>
        <v>0</v>
      </c>
      <c r="CJ400" s="149">
        <f t="shared" si="293"/>
        <v>0</v>
      </c>
      <c r="CK400" s="149">
        <f t="shared" si="294"/>
        <v>1</v>
      </c>
      <c r="CL400" s="149">
        <f t="shared" si="295"/>
        <v>1</v>
      </c>
      <c r="CM400" s="149">
        <f t="shared" si="296"/>
        <v>1</v>
      </c>
      <c r="CN400" s="282">
        <f t="shared" si="329"/>
        <v>1</v>
      </c>
      <c r="CO400" s="113">
        <f t="shared" si="330"/>
        <v>0</v>
      </c>
      <c r="CP400" s="113">
        <f t="shared" si="331"/>
        <v>0</v>
      </c>
      <c r="CQ400" s="282" t="str">
        <f t="shared" si="297"/>
        <v/>
      </c>
      <c r="CR400" s="113" t="str">
        <f t="shared" si="298"/>
        <v xml:space="preserve"> 2050</v>
      </c>
      <c r="CS400" s="113">
        <f t="shared" si="299"/>
        <v>2050</v>
      </c>
      <c r="CT400" s="160">
        <v>0</v>
      </c>
      <c r="CU400" s="160">
        <v>0</v>
      </c>
      <c r="CV400" s="160">
        <v>0</v>
      </c>
      <c r="CW400" s="160">
        <v>0</v>
      </c>
      <c r="CX400" s="160">
        <v>0</v>
      </c>
      <c r="CY400" s="160">
        <v>0</v>
      </c>
      <c r="CZ400" s="160">
        <v>1</v>
      </c>
      <c r="DA400" s="160">
        <v>1</v>
      </c>
      <c r="DB400" s="160">
        <v>0</v>
      </c>
      <c r="DC400" s="160">
        <v>0</v>
      </c>
      <c r="DD400" s="160">
        <v>0</v>
      </c>
      <c r="DE400" s="160">
        <v>0</v>
      </c>
      <c r="DF400" s="160">
        <v>0</v>
      </c>
      <c r="DG400" s="160">
        <v>0</v>
      </c>
      <c r="DH400" s="160">
        <v>0</v>
      </c>
      <c r="DI400" s="160">
        <v>0</v>
      </c>
      <c r="DJ400" s="160">
        <v>1</v>
      </c>
      <c r="DK400" s="160">
        <v>0</v>
      </c>
      <c r="DL400" s="160">
        <v>1</v>
      </c>
      <c r="DM400" s="160">
        <v>1</v>
      </c>
      <c r="DN400" s="160">
        <v>0</v>
      </c>
      <c r="DO400" s="160">
        <v>1</v>
      </c>
      <c r="DP400" s="160">
        <v>0</v>
      </c>
      <c r="DQ400" s="104" t="s">
        <v>154</v>
      </c>
      <c r="DR400" s="104">
        <v>0</v>
      </c>
      <c r="DS400" s="104" t="s">
        <v>7860</v>
      </c>
      <c r="DT400" s="104" t="s">
        <v>154</v>
      </c>
      <c r="DU400" s="104">
        <v>0</v>
      </c>
      <c r="DV400" s="104" t="s">
        <v>150</v>
      </c>
      <c r="DW400" s="107" t="str">
        <f t="shared" si="300"/>
        <v>N</v>
      </c>
      <c r="DX400" s="107" t="str">
        <f t="shared" si="301"/>
        <v/>
      </c>
      <c r="DY400" s="107" t="str">
        <f t="shared" si="302"/>
        <v>Y</v>
      </c>
      <c r="DZ400" s="107" t="str">
        <f t="shared" si="303"/>
        <v>N</v>
      </c>
      <c r="EA400" s="107" t="str">
        <f t="shared" si="304"/>
        <v>Yes</v>
      </c>
      <c r="EC400" s="113">
        <f t="shared" si="305"/>
        <v>2050</v>
      </c>
    </row>
    <row r="401" spans="1:133" ht="16.5" customHeight="1">
      <c r="A401" s="113">
        <v>398</v>
      </c>
      <c r="B401" s="113">
        <v>468</v>
      </c>
      <c r="C401" s="141" t="s">
        <v>2340</v>
      </c>
      <c r="D401" s="113" t="s">
        <v>610</v>
      </c>
      <c r="E401" s="113" t="s">
        <v>517</v>
      </c>
      <c r="F401" s="113" t="s">
        <v>145</v>
      </c>
      <c r="G401" s="113" t="s">
        <v>146</v>
      </c>
      <c r="H401" s="157" t="s">
        <v>2341</v>
      </c>
      <c r="I401" s="113" t="s">
        <v>2342</v>
      </c>
      <c r="J401" s="113">
        <v>0.611</v>
      </c>
      <c r="K401" s="113" t="s">
        <v>2343</v>
      </c>
      <c r="L401" s="113">
        <v>14000</v>
      </c>
      <c r="M401" s="141">
        <v>5</v>
      </c>
      <c r="N401" s="113" t="s">
        <v>154</v>
      </c>
      <c r="O401" s="113" t="s">
        <v>153</v>
      </c>
      <c r="P401" s="141" t="s">
        <v>153</v>
      </c>
      <c r="Q401" s="113" t="s">
        <v>150</v>
      </c>
      <c r="R401" s="113" t="s">
        <v>150</v>
      </c>
      <c r="S401" s="113" t="s">
        <v>151</v>
      </c>
      <c r="T401" s="113" t="s">
        <v>152</v>
      </c>
      <c r="U401" s="147">
        <v>2030</v>
      </c>
      <c r="V401" s="113" t="s">
        <v>153</v>
      </c>
      <c r="W401" s="113" t="s">
        <v>153</v>
      </c>
      <c r="X401" s="148" t="s">
        <v>153</v>
      </c>
      <c r="Y401" s="113" t="s">
        <v>154</v>
      </c>
      <c r="Z401" s="113" t="s">
        <v>155</v>
      </c>
      <c r="AC401" s="113" t="s">
        <v>167</v>
      </c>
      <c r="AD401" s="113" t="s">
        <v>6</v>
      </c>
      <c r="AE401" s="113" t="s">
        <v>157</v>
      </c>
      <c r="AF401" s="113" t="s">
        <v>157</v>
      </c>
      <c r="AG401" s="113" t="s">
        <v>157</v>
      </c>
      <c r="AH401" s="141" t="s">
        <v>218</v>
      </c>
      <c r="AJ401" s="113" t="s">
        <v>154</v>
      </c>
      <c r="AK401" s="166" t="s">
        <v>153</v>
      </c>
      <c r="AO401" s="113" t="s">
        <v>219</v>
      </c>
      <c r="AP401" s="113" t="s">
        <v>150</v>
      </c>
      <c r="AQ401" s="113" t="s">
        <v>218</v>
      </c>
      <c r="AR401" s="113" t="s">
        <v>2344</v>
      </c>
      <c r="AS401" s="113">
        <v>2050</v>
      </c>
      <c r="AV401" s="113" t="s">
        <v>157</v>
      </c>
      <c r="AW401" s="167" t="s">
        <v>190</v>
      </c>
      <c r="AX401" s="113" t="s">
        <v>157</v>
      </c>
      <c r="AY401" s="113" t="s">
        <v>154</v>
      </c>
      <c r="AZ401" s="113" t="s">
        <v>153</v>
      </c>
      <c r="BA401" s="113" t="s">
        <v>153</v>
      </c>
      <c r="BG401" s="283">
        <f t="shared" si="306"/>
        <v>0</v>
      </c>
      <c r="BH401" s="149">
        <f t="shared" si="307"/>
        <v>0</v>
      </c>
      <c r="BI401" s="113">
        <f t="shared" si="315"/>
        <v>0</v>
      </c>
      <c r="BJ401" s="280">
        <f t="shared" si="316"/>
        <v>0</v>
      </c>
      <c r="BK401" s="347">
        <f t="shared" si="308"/>
        <v>0</v>
      </c>
      <c r="BL401" s="113">
        <f t="shared" si="309"/>
        <v>1</v>
      </c>
      <c r="BM401" s="113">
        <f t="shared" si="317"/>
        <v>0</v>
      </c>
      <c r="BN401" s="278">
        <f t="shared" si="318"/>
        <v>1</v>
      </c>
      <c r="BO401" s="149">
        <f t="shared" si="310"/>
        <v>0</v>
      </c>
      <c r="BP401" s="149">
        <f t="shared" si="311"/>
        <v>0</v>
      </c>
      <c r="BQ401" s="113">
        <f t="shared" si="319"/>
        <v>0</v>
      </c>
      <c r="BR401" s="356">
        <f t="shared" si="312"/>
        <v>0</v>
      </c>
      <c r="BS401" s="149">
        <f t="shared" si="313"/>
        <v>0</v>
      </c>
      <c r="BT401" s="113">
        <f t="shared" si="320"/>
        <v>1</v>
      </c>
      <c r="BU401" s="356">
        <f t="shared" si="287"/>
        <v>0</v>
      </c>
      <c r="BV401" s="149">
        <f t="shared" si="288"/>
        <v>0</v>
      </c>
      <c r="BW401" s="113">
        <f t="shared" si="289"/>
        <v>0</v>
      </c>
      <c r="BX401" s="248">
        <f t="shared" si="290"/>
        <v>0</v>
      </c>
      <c r="BY401" s="175">
        <f t="shared" si="291"/>
        <v>0</v>
      </c>
      <c r="BZ401" s="347">
        <f t="shared" si="321"/>
        <v>0</v>
      </c>
      <c r="CA401" s="113">
        <f t="shared" si="322"/>
        <v>0</v>
      </c>
      <c r="CB401" s="113">
        <f t="shared" si="323"/>
        <v>1</v>
      </c>
      <c r="CC401" s="276">
        <f t="shared" si="324"/>
        <v>1</v>
      </c>
      <c r="CD401" s="248">
        <f t="shared" si="325"/>
        <v>1</v>
      </c>
      <c r="CE401" s="274">
        <f t="shared" si="314"/>
        <v>1</v>
      </c>
      <c r="CF401" s="347">
        <f t="shared" si="326"/>
        <v>0</v>
      </c>
      <c r="CG401" s="113">
        <f t="shared" si="327"/>
        <v>0</v>
      </c>
      <c r="CH401" s="141">
        <f t="shared" si="328"/>
        <v>0</v>
      </c>
      <c r="CI401" s="149">
        <f t="shared" si="292"/>
        <v>0</v>
      </c>
      <c r="CJ401" s="149">
        <f t="shared" si="293"/>
        <v>1</v>
      </c>
      <c r="CK401" s="149">
        <f t="shared" si="294"/>
        <v>1</v>
      </c>
      <c r="CL401" s="149">
        <f t="shared" si="295"/>
        <v>2</v>
      </c>
      <c r="CM401" s="149">
        <f t="shared" si="296"/>
        <v>1</v>
      </c>
      <c r="CN401" s="282">
        <f t="shared" si="329"/>
        <v>1</v>
      </c>
      <c r="CO401" s="113">
        <f t="shared" si="330"/>
        <v>0</v>
      </c>
      <c r="CP401" s="113">
        <f t="shared" si="331"/>
        <v>0</v>
      </c>
      <c r="CQ401" s="282">
        <f t="shared" si="297"/>
        <v>1</v>
      </c>
      <c r="CR401" s="113" t="str">
        <f t="shared" si="298"/>
        <v xml:space="preserve"> 2050</v>
      </c>
      <c r="CS401" s="113">
        <f t="shared" si="299"/>
        <v>2050</v>
      </c>
      <c r="CT401" s="160">
        <v>0</v>
      </c>
      <c r="CU401" s="160">
        <v>0</v>
      </c>
      <c r="CV401" s="160">
        <v>0</v>
      </c>
      <c r="CW401" s="160">
        <v>0</v>
      </c>
      <c r="CX401" s="160">
        <v>1</v>
      </c>
      <c r="CY401" s="160">
        <v>0</v>
      </c>
      <c r="CZ401" s="160">
        <v>0</v>
      </c>
      <c r="DA401" s="160">
        <v>1</v>
      </c>
      <c r="DB401" s="160">
        <v>0</v>
      </c>
      <c r="DC401" s="160">
        <v>1</v>
      </c>
      <c r="DD401" s="160">
        <v>0</v>
      </c>
      <c r="DE401" s="160">
        <v>1</v>
      </c>
      <c r="DF401" s="160">
        <v>0</v>
      </c>
      <c r="DG401" s="160">
        <v>0</v>
      </c>
      <c r="DH401" s="160">
        <v>0</v>
      </c>
      <c r="DI401" s="160">
        <v>0</v>
      </c>
      <c r="DJ401" s="160">
        <v>1</v>
      </c>
      <c r="DK401" s="160">
        <v>1</v>
      </c>
      <c r="DL401" s="160">
        <v>1</v>
      </c>
      <c r="DM401" s="160">
        <v>1</v>
      </c>
      <c r="DN401" s="160">
        <v>0</v>
      </c>
      <c r="DO401" s="160">
        <v>1</v>
      </c>
      <c r="DP401" s="160">
        <v>1</v>
      </c>
      <c r="DQ401" s="104" t="s">
        <v>150</v>
      </c>
      <c r="DR401" s="104" t="s">
        <v>158</v>
      </c>
      <c r="DS401" s="104" t="s">
        <v>7859</v>
      </c>
      <c r="DT401" s="104" t="s">
        <v>154</v>
      </c>
      <c r="DU401" s="104">
        <v>0</v>
      </c>
      <c r="DV401" s="104" t="s">
        <v>7000</v>
      </c>
      <c r="DW401" s="107" t="str">
        <f t="shared" si="300"/>
        <v>Y</v>
      </c>
      <c r="DX401" s="107" t="str">
        <f t="shared" si="301"/>
        <v>Commitment removed</v>
      </c>
      <c r="DY401" s="107" t="str">
        <f t="shared" si="302"/>
        <v>Y</v>
      </c>
      <c r="DZ401" s="107" t="str">
        <f t="shared" si="303"/>
        <v>N</v>
      </c>
      <c r="EA401" s="107" t="str">
        <f t="shared" si="304"/>
        <v>Yes</v>
      </c>
      <c r="EC401" s="113">
        <f t="shared" si="305"/>
        <v>2050</v>
      </c>
    </row>
    <row r="402" spans="1:133" s="149" customFormat="1" ht="16.5" customHeight="1">
      <c r="A402" s="113">
        <v>399</v>
      </c>
      <c r="B402" s="113">
        <v>426</v>
      </c>
      <c r="C402" s="141" t="s">
        <v>2345</v>
      </c>
      <c r="D402" s="149" t="s">
        <v>560</v>
      </c>
      <c r="E402" s="149" t="s">
        <v>214</v>
      </c>
      <c r="F402" s="149" t="s">
        <v>145</v>
      </c>
      <c r="G402" s="149" t="s">
        <v>146</v>
      </c>
      <c r="H402" s="168" t="s">
        <v>2346</v>
      </c>
      <c r="I402" s="149" t="s">
        <v>2347</v>
      </c>
      <c r="J402" s="149">
        <v>0.402</v>
      </c>
      <c r="K402" s="149" t="s">
        <v>2348</v>
      </c>
      <c r="L402" s="149">
        <v>49000</v>
      </c>
      <c r="M402" s="150">
        <v>8</v>
      </c>
      <c r="N402" s="113" t="s">
        <v>154</v>
      </c>
      <c r="O402" s="113" t="s">
        <v>153</v>
      </c>
      <c r="P402" s="141" t="s">
        <v>153</v>
      </c>
      <c r="Q402" s="113" t="s">
        <v>150</v>
      </c>
      <c r="R402" s="113" t="s">
        <v>150</v>
      </c>
      <c r="S402" s="113" t="s">
        <v>151</v>
      </c>
      <c r="T402" s="113" t="s">
        <v>353</v>
      </c>
      <c r="U402" s="151">
        <v>2030</v>
      </c>
      <c r="V402" s="113" t="s">
        <v>151</v>
      </c>
      <c r="W402" s="113" t="s">
        <v>353</v>
      </c>
      <c r="X402" s="148">
        <v>2040</v>
      </c>
      <c r="Y402" s="113" t="s">
        <v>150</v>
      </c>
      <c r="Z402" s="113" t="s">
        <v>151</v>
      </c>
      <c r="AA402" s="141">
        <v>2040</v>
      </c>
      <c r="AB402" s="113"/>
      <c r="AC402" s="113" t="s">
        <v>167</v>
      </c>
      <c r="AD402" s="113" t="s">
        <v>6</v>
      </c>
      <c r="AE402" s="113" t="s">
        <v>157</v>
      </c>
      <c r="AF402" s="113" t="s">
        <v>157</v>
      </c>
      <c r="AG402" s="113" t="s">
        <v>157</v>
      </c>
      <c r="AH402" s="141" t="s">
        <v>218</v>
      </c>
      <c r="AI402" s="113"/>
      <c r="AJ402" s="113" t="s">
        <v>154</v>
      </c>
      <c r="AK402" s="166" t="s">
        <v>153</v>
      </c>
      <c r="AL402" s="113"/>
      <c r="AM402" s="113"/>
      <c r="AN402" s="141"/>
      <c r="AO402" s="113" t="s">
        <v>219</v>
      </c>
      <c r="AP402" s="113" t="s">
        <v>150</v>
      </c>
      <c r="AQ402" s="113" t="s">
        <v>218</v>
      </c>
      <c r="AR402" s="113" t="s">
        <v>2349</v>
      </c>
      <c r="AS402" s="113">
        <v>2040</v>
      </c>
      <c r="AT402" s="113"/>
      <c r="AU402" s="141"/>
      <c r="AV402" s="113" t="s">
        <v>157</v>
      </c>
      <c r="AW402" s="167" t="s">
        <v>168</v>
      </c>
      <c r="AX402" s="113" t="s">
        <v>158</v>
      </c>
      <c r="AY402" s="113" t="s">
        <v>154</v>
      </c>
      <c r="AZ402" s="113" t="s">
        <v>153</v>
      </c>
      <c r="BA402" s="113" t="s">
        <v>153</v>
      </c>
      <c r="BB402" s="113"/>
      <c r="BC402" s="141"/>
      <c r="BD402" s="113"/>
      <c r="BE402" s="159"/>
      <c r="BF402" s="141"/>
      <c r="BG402" s="283">
        <f t="shared" si="306"/>
        <v>0</v>
      </c>
      <c r="BH402" s="149">
        <f t="shared" si="307"/>
        <v>0</v>
      </c>
      <c r="BI402" s="113">
        <f t="shared" si="315"/>
        <v>0</v>
      </c>
      <c r="BJ402" s="280">
        <f t="shared" si="316"/>
        <v>0</v>
      </c>
      <c r="BK402" s="347">
        <f t="shared" si="308"/>
        <v>0</v>
      </c>
      <c r="BL402" s="113">
        <f t="shared" si="309"/>
        <v>1</v>
      </c>
      <c r="BM402" s="113">
        <f t="shared" si="317"/>
        <v>0</v>
      </c>
      <c r="BN402" s="278">
        <f t="shared" si="318"/>
        <v>1</v>
      </c>
      <c r="BO402" s="149">
        <f t="shared" si="310"/>
        <v>0</v>
      </c>
      <c r="BP402" s="149">
        <f t="shared" si="311"/>
        <v>0</v>
      </c>
      <c r="BQ402" s="113">
        <f t="shared" si="319"/>
        <v>1</v>
      </c>
      <c r="BR402" s="356">
        <f t="shared" si="312"/>
        <v>0</v>
      </c>
      <c r="BS402" s="149">
        <f t="shared" si="313"/>
        <v>0</v>
      </c>
      <c r="BT402" s="113">
        <f t="shared" si="320"/>
        <v>1</v>
      </c>
      <c r="BU402" s="356">
        <f t="shared" si="287"/>
        <v>0</v>
      </c>
      <c r="BV402" s="149">
        <f t="shared" si="288"/>
        <v>0</v>
      </c>
      <c r="BW402" s="113">
        <f t="shared" si="289"/>
        <v>0</v>
      </c>
      <c r="BX402" s="248">
        <f t="shared" si="290"/>
        <v>0</v>
      </c>
      <c r="BY402" s="175">
        <f t="shared" si="291"/>
        <v>0</v>
      </c>
      <c r="BZ402" s="347">
        <f t="shared" si="321"/>
        <v>0</v>
      </c>
      <c r="CA402" s="113">
        <f t="shared" si="322"/>
        <v>0</v>
      </c>
      <c r="CB402" s="113">
        <f t="shared" si="323"/>
        <v>1</v>
      </c>
      <c r="CC402" s="276">
        <f t="shared" si="324"/>
        <v>1</v>
      </c>
      <c r="CD402" s="248">
        <f t="shared" si="325"/>
        <v>1</v>
      </c>
      <c r="CE402" s="274">
        <f t="shared" si="314"/>
        <v>1</v>
      </c>
      <c r="CF402" s="347">
        <f t="shared" si="326"/>
        <v>0</v>
      </c>
      <c r="CG402" s="113">
        <f t="shared" si="327"/>
        <v>0</v>
      </c>
      <c r="CH402" s="141">
        <f t="shared" si="328"/>
        <v>0</v>
      </c>
      <c r="CI402" s="149">
        <f t="shared" si="292"/>
        <v>0</v>
      </c>
      <c r="CJ402" s="149">
        <f t="shared" si="293"/>
        <v>1</v>
      </c>
      <c r="CK402" s="149">
        <f t="shared" si="294"/>
        <v>1</v>
      </c>
      <c r="CL402" s="149">
        <f t="shared" si="295"/>
        <v>2</v>
      </c>
      <c r="CM402" s="149">
        <f t="shared" si="296"/>
        <v>1</v>
      </c>
      <c r="CN402" s="282">
        <f t="shared" si="329"/>
        <v>1</v>
      </c>
      <c r="CO402" s="113">
        <f t="shared" si="330"/>
        <v>0</v>
      </c>
      <c r="CP402" s="113">
        <f t="shared" si="331"/>
        <v>0</v>
      </c>
      <c r="CQ402" s="282">
        <f t="shared" si="297"/>
        <v>1</v>
      </c>
      <c r="CR402" s="113" t="str">
        <f t="shared" si="298"/>
        <v>2040 2040</v>
      </c>
      <c r="CS402" s="113">
        <f t="shared" si="299"/>
        <v>2040</v>
      </c>
      <c r="CT402" s="160">
        <v>0</v>
      </c>
      <c r="CU402" s="160">
        <v>0</v>
      </c>
      <c r="CV402" s="160">
        <v>0</v>
      </c>
      <c r="CW402" s="160">
        <v>0</v>
      </c>
      <c r="CX402" s="160">
        <v>0</v>
      </c>
      <c r="CY402" s="160">
        <v>0</v>
      </c>
      <c r="CZ402" s="160">
        <v>1</v>
      </c>
      <c r="DA402" s="160">
        <v>1</v>
      </c>
      <c r="DB402" s="160">
        <v>0</v>
      </c>
      <c r="DC402" s="160">
        <v>1</v>
      </c>
      <c r="DD402" s="160">
        <v>0</v>
      </c>
      <c r="DE402" s="160">
        <v>1</v>
      </c>
      <c r="DF402" s="160">
        <v>0</v>
      </c>
      <c r="DG402" s="160">
        <v>0</v>
      </c>
      <c r="DH402" s="160">
        <v>0</v>
      </c>
      <c r="DI402" s="160">
        <v>0</v>
      </c>
      <c r="DJ402" s="160">
        <v>1</v>
      </c>
      <c r="DK402" s="160">
        <v>0</v>
      </c>
      <c r="DL402" s="160">
        <v>1</v>
      </c>
      <c r="DM402" s="160">
        <v>1</v>
      </c>
      <c r="DN402" s="160">
        <v>0</v>
      </c>
      <c r="DO402" s="160">
        <v>1</v>
      </c>
      <c r="DP402" s="160">
        <v>0</v>
      </c>
      <c r="DQ402" s="104" t="s">
        <v>150</v>
      </c>
      <c r="DR402" s="104" t="s">
        <v>157</v>
      </c>
      <c r="DS402" s="104" t="s">
        <v>7859</v>
      </c>
      <c r="DT402" s="104" t="s">
        <v>154</v>
      </c>
      <c r="DU402" s="104">
        <v>0</v>
      </c>
      <c r="DV402" s="104" t="s">
        <v>150</v>
      </c>
      <c r="DW402" s="107" t="str">
        <f t="shared" si="300"/>
        <v>Y</v>
      </c>
      <c r="DX402" s="107" t="str">
        <f t="shared" si="301"/>
        <v>Targets set</v>
      </c>
      <c r="DY402" s="107" t="str">
        <f t="shared" si="302"/>
        <v>Y</v>
      </c>
      <c r="DZ402" s="107" t="str">
        <f t="shared" si="303"/>
        <v>N</v>
      </c>
      <c r="EA402" s="107" t="str">
        <f t="shared" si="304"/>
        <v>Yes</v>
      </c>
      <c r="EB402" s="107"/>
      <c r="EC402" s="113">
        <f t="shared" si="305"/>
        <v>2040</v>
      </c>
    </row>
    <row r="403" spans="1:133" s="149" customFormat="1" ht="16.5" customHeight="1">
      <c r="A403" s="113">
        <v>400</v>
      </c>
      <c r="B403" s="113">
        <v>379</v>
      </c>
      <c r="C403" s="141" t="s">
        <v>2350</v>
      </c>
      <c r="D403" s="113" t="s">
        <v>516</v>
      </c>
      <c r="E403" s="113" t="s">
        <v>517</v>
      </c>
      <c r="F403" s="113" t="s">
        <v>264</v>
      </c>
      <c r="G403" s="113" t="s">
        <v>176</v>
      </c>
      <c r="H403" s="157" t="s">
        <v>2351</v>
      </c>
      <c r="I403" s="113" t="s">
        <v>2352</v>
      </c>
      <c r="J403" s="113">
        <v>0.019</v>
      </c>
      <c r="K403" s="113" t="s">
        <v>2353</v>
      </c>
      <c r="L403" s="113">
        <v>64636</v>
      </c>
      <c r="M403" s="141">
        <v>28</v>
      </c>
      <c r="N403" s="113" t="s">
        <v>150</v>
      </c>
      <c r="O403" s="113">
        <v>2023</v>
      </c>
      <c r="P403" s="141">
        <v>2050</v>
      </c>
      <c r="Q403" s="113" t="s">
        <v>150</v>
      </c>
      <c r="R403" s="113" t="s">
        <v>150</v>
      </c>
      <c r="S403" s="113" t="s">
        <v>151</v>
      </c>
      <c r="T403" s="113" t="s">
        <v>152</v>
      </c>
      <c r="U403" s="151">
        <v>2030</v>
      </c>
      <c r="V403" s="113" t="s">
        <v>151</v>
      </c>
      <c r="W403" s="113" t="s">
        <v>152</v>
      </c>
      <c r="X403" s="148">
        <v>2040</v>
      </c>
      <c r="Y403" s="113" t="s">
        <v>150</v>
      </c>
      <c r="Z403" s="113" t="s">
        <v>151</v>
      </c>
      <c r="AA403" s="141">
        <v>2040</v>
      </c>
      <c r="AB403" s="113"/>
      <c r="AC403" s="113" t="s">
        <v>167</v>
      </c>
      <c r="AD403" s="113" t="s">
        <v>6</v>
      </c>
      <c r="AE403" s="113" t="s">
        <v>157</v>
      </c>
      <c r="AF403" s="113" t="s">
        <v>157</v>
      </c>
      <c r="AG403" s="113" t="s">
        <v>157</v>
      </c>
      <c r="AH403" s="141" t="s">
        <v>218</v>
      </c>
      <c r="AI403" s="113"/>
      <c r="AJ403" s="113" t="s">
        <v>154</v>
      </c>
      <c r="AK403" s="166" t="s">
        <v>153</v>
      </c>
      <c r="AL403" s="113"/>
      <c r="AM403" s="113"/>
      <c r="AN403" s="141"/>
      <c r="AO403" s="113" t="s">
        <v>219</v>
      </c>
      <c r="AP403" s="113" t="s">
        <v>150</v>
      </c>
      <c r="AQ403" s="113" t="s">
        <v>218</v>
      </c>
      <c r="AR403" s="113" t="s">
        <v>2354</v>
      </c>
      <c r="AS403" s="113">
        <v>2050</v>
      </c>
      <c r="AT403" s="113"/>
      <c r="AU403" s="141"/>
      <c r="AV403" s="113" t="s">
        <v>157</v>
      </c>
      <c r="AW403" s="167" t="s">
        <v>168</v>
      </c>
      <c r="AX403" s="113" t="s">
        <v>158</v>
      </c>
      <c r="AY403" s="113" t="s">
        <v>154</v>
      </c>
      <c r="AZ403" s="113" t="s">
        <v>153</v>
      </c>
      <c r="BA403" s="113" t="s">
        <v>153</v>
      </c>
      <c r="BB403" s="113"/>
      <c r="BC403" s="141"/>
      <c r="BD403" s="113"/>
      <c r="BE403" s="159"/>
      <c r="BF403" s="141"/>
      <c r="BG403" s="283">
        <f t="shared" si="306"/>
        <v>0</v>
      </c>
      <c r="BH403" s="149">
        <f t="shared" si="307"/>
        <v>0</v>
      </c>
      <c r="BI403" s="113">
        <f t="shared" si="315"/>
        <v>1</v>
      </c>
      <c r="BJ403" s="280">
        <f t="shared" si="316"/>
        <v>1</v>
      </c>
      <c r="BK403" s="347">
        <f t="shared" si="308"/>
        <v>0</v>
      </c>
      <c r="BL403" s="113">
        <f t="shared" si="309"/>
        <v>1</v>
      </c>
      <c r="BM403" s="113">
        <f t="shared" si="317"/>
        <v>0</v>
      </c>
      <c r="BN403" s="278">
        <f t="shared" si="318"/>
        <v>1</v>
      </c>
      <c r="BO403" s="149">
        <f t="shared" si="310"/>
        <v>0</v>
      </c>
      <c r="BP403" s="149">
        <f t="shared" si="311"/>
        <v>0</v>
      </c>
      <c r="BQ403" s="113">
        <f t="shared" si="319"/>
        <v>1</v>
      </c>
      <c r="BR403" s="356">
        <f t="shared" si="312"/>
        <v>0</v>
      </c>
      <c r="BS403" s="149">
        <f t="shared" si="313"/>
        <v>0</v>
      </c>
      <c r="BT403" s="113">
        <f t="shared" si="320"/>
        <v>1</v>
      </c>
      <c r="BU403" s="356">
        <f t="shared" si="287"/>
        <v>0</v>
      </c>
      <c r="BV403" s="149">
        <f t="shared" si="288"/>
        <v>0</v>
      </c>
      <c r="BW403" s="113">
        <f t="shared" si="289"/>
        <v>0</v>
      </c>
      <c r="BX403" s="248">
        <f t="shared" si="290"/>
        <v>0</v>
      </c>
      <c r="BY403" s="175">
        <f t="shared" si="291"/>
        <v>0</v>
      </c>
      <c r="BZ403" s="347">
        <f t="shared" si="321"/>
        <v>0</v>
      </c>
      <c r="CA403" s="113">
        <f t="shared" si="322"/>
        <v>0</v>
      </c>
      <c r="CB403" s="113">
        <f t="shared" si="323"/>
        <v>1</v>
      </c>
      <c r="CC403" s="276">
        <f t="shared" si="324"/>
        <v>1</v>
      </c>
      <c r="CD403" s="248">
        <f t="shared" si="325"/>
        <v>1</v>
      </c>
      <c r="CE403" s="274">
        <f t="shared" si="314"/>
        <v>1</v>
      </c>
      <c r="CF403" s="347">
        <f t="shared" si="326"/>
        <v>0</v>
      </c>
      <c r="CG403" s="113">
        <f t="shared" si="327"/>
        <v>0</v>
      </c>
      <c r="CH403" s="141">
        <f t="shared" si="328"/>
        <v>0</v>
      </c>
      <c r="CI403" s="149">
        <f t="shared" si="292"/>
        <v>0</v>
      </c>
      <c r="CJ403" s="149">
        <f t="shared" si="293"/>
        <v>1</v>
      </c>
      <c r="CK403" s="149">
        <f t="shared" si="294"/>
        <v>2</v>
      </c>
      <c r="CL403" s="149">
        <f t="shared" si="295"/>
        <v>3</v>
      </c>
      <c r="CM403" s="149">
        <f t="shared" si="296"/>
        <v>1</v>
      </c>
      <c r="CN403" s="282">
        <f t="shared" si="329"/>
        <v>1</v>
      </c>
      <c r="CO403" s="113">
        <f t="shared" si="330"/>
        <v>0</v>
      </c>
      <c r="CP403" s="113">
        <f t="shared" si="331"/>
        <v>0</v>
      </c>
      <c r="CQ403" s="282">
        <f t="shared" si="297"/>
        <v>1</v>
      </c>
      <c r="CR403" s="113" t="str">
        <f t="shared" si="298"/>
        <v>2040 2050</v>
      </c>
      <c r="CS403" s="113">
        <f t="shared" si="299"/>
        <v>2050</v>
      </c>
      <c r="CT403" s="160">
        <v>0</v>
      </c>
      <c r="CU403" s="160">
        <v>1</v>
      </c>
      <c r="CV403" s="160">
        <v>0</v>
      </c>
      <c r="CW403" s="160">
        <v>1</v>
      </c>
      <c r="CX403" s="160">
        <v>0</v>
      </c>
      <c r="CY403" s="160">
        <v>0</v>
      </c>
      <c r="CZ403" s="160">
        <v>0</v>
      </c>
      <c r="DA403" s="160">
        <v>0</v>
      </c>
      <c r="DB403" s="160">
        <v>0</v>
      </c>
      <c r="DC403" s="160">
        <v>1</v>
      </c>
      <c r="DD403" s="160">
        <v>0</v>
      </c>
      <c r="DE403" s="160">
        <v>1</v>
      </c>
      <c r="DF403" s="160">
        <v>0</v>
      </c>
      <c r="DG403" s="160">
        <v>0</v>
      </c>
      <c r="DH403" s="160">
        <v>1</v>
      </c>
      <c r="DI403" s="160">
        <v>1</v>
      </c>
      <c r="DJ403" s="160">
        <v>1</v>
      </c>
      <c r="DK403" s="160">
        <v>1</v>
      </c>
      <c r="DL403" s="160">
        <v>1</v>
      </c>
      <c r="DM403" s="160">
        <v>1</v>
      </c>
      <c r="DN403" s="160">
        <v>0</v>
      </c>
      <c r="DO403" s="160">
        <v>1</v>
      </c>
      <c r="DP403" s="160">
        <v>0</v>
      </c>
      <c r="DQ403" s="104" t="s">
        <v>150</v>
      </c>
      <c r="DR403" s="104" t="s">
        <v>158</v>
      </c>
      <c r="DS403" s="104" t="s">
        <v>7858</v>
      </c>
      <c r="DT403" s="104" t="s">
        <v>7857</v>
      </c>
      <c r="DU403" s="104" t="s">
        <v>150</v>
      </c>
      <c r="DV403" s="104">
        <v>0</v>
      </c>
      <c r="DW403" s="107" t="str">
        <f t="shared" si="300"/>
        <v>Y</v>
      </c>
      <c r="DX403" s="107" t="str">
        <f t="shared" si="301"/>
        <v>Targets set</v>
      </c>
      <c r="DY403" s="107" t="str">
        <f t="shared" si="302"/>
        <v>Y</v>
      </c>
      <c r="DZ403" s="107" t="str">
        <f t="shared" si="303"/>
        <v>N</v>
      </c>
      <c r="EA403" s="107" t="str">
        <f t="shared" si="304"/>
        <v>Yes</v>
      </c>
      <c r="EB403" s="107"/>
      <c r="EC403" s="113">
        <f t="shared" si="305"/>
        <v>2050</v>
      </c>
    </row>
    <row r="404" spans="1:133" s="175" customFormat="1" ht="16.5" customHeight="1">
      <c r="A404" s="149">
        <v>401</v>
      </c>
      <c r="B404" s="149">
        <v>412</v>
      </c>
      <c r="C404" s="150" t="s">
        <v>2355</v>
      </c>
      <c r="D404" s="149" t="s">
        <v>1988</v>
      </c>
      <c r="E404" s="149" t="s">
        <v>790</v>
      </c>
      <c r="F404" s="149" t="s">
        <v>175</v>
      </c>
      <c r="G404" s="149" t="s">
        <v>176</v>
      </c>
      <c r="H404" s="168" t="s">
        <v>2356</v>
      </c>
      <c r="I404" s="149" t="s">
        <v>2357</v>
      </c>
      <c r="J404" s="149">
        <v>0.179</v>
      </c>
      <c r="K404" s="149" t="s">
        <v>2358</v>
      </c>
      <c r="L404" s="149">
        <v>52858</v>
      </c>
      <c r="M404" s="150">
        <v>4</v>
      </c>
      <c r="N404" s="149" t="s">
        <v>154</v>
      </c>
      <c r="O404" s="149" t="s">
        <v>153</v>
      </c>
      <c r="P404" s="150" t="s">
        <v>153</v>
      </c>
      <c r="Q404" s="113" t="s">
        <v>154</v>
      </c>
      <c r="R404" s="113" t="s">
        <v>154</v>
      </c>
      <c r="S404" s="149" t="s">
        <v>153</v>
      </c>
      <c r="T404" s="149" t="s">
        <v>153</v>
      </c>
      <c r="U404" s="151" t="s">
        <v>153</v>
      </c>
      <c r="V404" s="149" t="s">
        <v>153</v>
      </c>
      <c r="W404" s="149" t="s">
        <v>153</v>
      </c>
      <c r="X404" s="152" t="s">
        <v>153</v>
      </c>
      <c r="Y404" s="113" t="s">
        <v>153</v>
      </c>
      <c r="Z404" s="149" t="s">
        <v>153</v>
      </c>
      <c r="AA404" s="150"/>
      <c r="AB404" s="149"/>
      <c r="AC404" s="149" t="s">
        <v>153</v>
      </c>
      <c r="AD404" s="149" t="s">
        <v>153</v>
      </c>
      <c r="AE404" s="149" t="s">
        <v>157</v>
      </c>
      <c r="AF404" s="149" t="s">
        <v>157</v>
      </c>
      <c r="AG404" s="149" t="s">
        <v>153</v>
      </c>
      <c r="AH404" s="150" t="s">
        <v>159</v>
      </c>
      <c r="AI404" s="149" t="s">
        <v>180</v>
      </c>
      <c r="AJ404" s="113" t="s">
        <v>154</v>
      </c>
      <c r="AK404" s="149" t="s">
        <v>2359</v>
      </c>
      <c r="AL404" s="149">
        <v>2060</v>
      </c>
      <c r="AM404" s="171" t="s">
        <v>2360</v>
      </c>
      <c r="AN404" s="150"/>
      <c r="AO404" s="113"/>
      <c r="AP404" s="149"/>
      <c r="AQ404" s="149"/>
      <c r="AR404" s="149"/>
      <c r="AS404" s="149"/>
      <c r="AT404" s="149"/>
      <c r="AU404" s="150"/>
      <c r="AV404" s="149" t="s">
        <v>157</v>
      </c>
      <c r="AW404" s="172" t="s">
        <v>153</v>
      </c>
      <c r="AX404" s="149" t="s">
        <v>153</v>
      </c>
      <c r="AY404" s="149" t="s">
        <v>154</v>
      </c>
      <c r="AZ404" s="149" t="s">
        <v>153</v>
      </c>
      <c r="BA404" s="149" t="s">
        <v>153</v>
      </c>
      <c r="BB404" s="149"/>
      <c r="BC404" s="150"/>
      <c r="BD404" s="149"/>
      <c r="BE404" s="173"/>
      <c r="BF404" s="150"/>
      <c r="BG404" s="283">
        <f t="shared" si="306"/>
        <v>0</v>
      </c>
      <c r="BH404" s="149">
        <f t="shared" si="307"/>
        <v>0</v>
      </c>
      <c r="BI404" s="113">
        <f t="shared" si="315"/>
        <v>0</v>
      </c>
      <c r="BJ404" s="280">
        <f t="shared" si="316"/>
        <v>0</v>
      </c>
      <c r="BK404" s="347">
        <f t="shared" si="308"/>
        <v>0</v>
      </c>
      <c r="BL404" s="113">
        <f t="shared" si="309"/>
        <v>0</v>
      </c>
      <c r="BM404" s="113">
        <f t="shared" si="317"/>
        <v>0</v>
      </c>
      <c r="BN404" s="278">
        <f t="shared" si="318"/>
        <v>0</v>
      </c>
      <c r="BO404" s="149">
        <f t="shared" si="310"/>
        <v>0</v>
      </c>
      <c r="BP404" s="149">
        <f t="shared" si="311"/>
        <v>0</v>
      </c>
      <c r="BQ404" s="113">
        <f t="shared" si="319"/>
        <v>0</v>
      </c>
      <c r="BR404" s="356">
        <f t="shared" si="312"/>
        <v>0</v>
      </c>
      <c r="BS404" s="149">
        <f t="shared" si="313"/>
        <v>0</v>
      </c>
      <c r="BT404" s="113">
        <f t="shared" si="320"/>
        <v>0</v>
      </c>
      <c r="BU404" s="356">
        <f t="shared" si="287"/>
        <v>0</v>
      </c>
      <c r="BV404" s="149">
        <f t="shared" si="288"/>
        <v>0</v>
      </c>
      <c r="BW404" s="113">
        <f t="shared" si="289"/>
        <v>0</v>
      </c>
      <c r="BX404" s="248">
        <f t="shared" si="290"/>
        <v>1</v>
      </c>
      <c r="BY404" s="175">
        <f t="shared" si="291"/>
        <v>0</v>
      </c>
      <c r="BZ404" s="347">
        <f t="shared" si="321"/>
        <v>0</v>
      </c>
      <c r="CA404" s="113">
        <f t="shared" si="322"/>
        <v>0</v>
      </c>
      <c r="CB404" s="113">
        <f t="shared" si="323"/>
        <v>0</v>
      </c>
      <c r="CC404" s="276">
        <f t="shared" si="324"/>
        <v>0</v>
      </c>
      <c r="CD404" s="248">
        <f t="shared" si="325"/>
        <v>1</v>
      </c>
      <c r="CE404" s="274">
        <f t="shared" si="314"/>
        <v>0</v>
      </c>
      <c r="CF404" s="347">
        <f t="shared" si="326"/>
        <v>0</v>
      </c>
      <c r="CG404" s="113">
        <f t="shared" si="327"/>
        <v>0</v>
      </c>
      <c r="CH404" s="141">
        <f t="shared" si="328"/>
        <v>0</v>
      </c>
      <c r="CI404" s="149">
        <f t="shared" si="292"/>
        <v>0</v>
      </c>
      <c r="CJ404" s="149">
        <f t="shared" si="293"/>
        <v>0</v>
      </c>
      <c r="CK404" s="149">
        <f t="shared" si="294"/>
        <v>0</v>
      </c>
      <c r="CL404" s="149">
        <f t="shared" si="295"/>
        <v>0</v>
      </c>
      <c r="CM404" s="149">
        <f t="shared" si="296"/>
        <v>0</v>
      </c>
      <c r="CN404" s="282">
        <f t="shared" si="329"/>
        <v>1</v>
      </c>
      <c r="CO404" s="113">
        <f t="shared" si="330"/>
        <v>0</v>
      </c>
      <c r="CP404" s="113">
        <f t="shared" si="331"/>
        <v>0</v>
      </c>
      <c r="CQ404" s="282" t="str">
        <f t="shared" si="297"/>
        <v/>
      </c>
      <c r="CR404" s="113" t="str">
        <f t="shared" si="298"/>
        <v xml:space="preserve"> </v>
      </c>
      <c r="CS404" s="113">
        <f t="shared" si="299"/>
        <v>0</v>
      </c>
      <c r="CT404" s="160">
        <v>0</v>
      </c>
      <c r="CU404" s="160">
        <v>0</v>
      </c>
      <c r="CV404" s="160">
        <v>0</v>
      </c>
      <c r="CW404" s="160">
        <v>0</v>
      </c>
      <c r="CX404" s="160">
        <v>0</v>
      </c>
      <c r="CY404" s="160">
        <v>0</v>
      </c>
      <c r="CZ404" s="160">
        <v>0</v>
      </c>
      <c r="DA404" s="160">
        <v>0</v>
      </c>
      <c r="DB404" s="160">
        <v>0</v>
      </c>
      <c r="DC404" s="160">
        <v>0</v>
      </c>
      <c r="DD404" s="160">
        <v>0</v>
      </c>
      <c r="DE404" s="160">
        <v>0</v>
      </c>
      <c r="DF404" s="160">
        <v>0</v>
      </c>
      <c r="DG404" s="160">
        <v>0</v>
      </c>
      <c r="DH404" s="160">
        <v>0</v>
      </c>
      <c r="DI404" s="160">
        <v>0</v>
      </c>
      <c r="DJ404" s="160">
        <v>0</v>
      </c>
      <c r="DK404" s="160">
        <v>0</v>
      </c>
      <c r="DL404" s="160">
        <v>0</v>
      </c>
      <c r="DM404" s="160">
        <v>0</v>
      </c>
      <c r="DN404" s="160">
        <v>0</v>
      </c>
      <c r="DO404" s="160">
        <v>0</v>
      </c>
      <c r="DP404" s="160">
        <v>0</v>
      </c>
      <c r="DQ404" s="104" t="s">
        <v>154</v>
      </c>
      <c r="DR404" s="104">
        <v>0</v>
      </c>
      <c r="DS404" s="104" t="s">
        <v>154</v>
      </c>
      <c r="DT404" s="104" t="s">
        <v>154</v>
      </c>
      <c r="DU404" s="104" t="s">
        <v>154</v>
      </c>
      <c r="DV404" s="104" t="s">
        <v>154</v>
      </c>
      <c r="DW404" s="107" t="str">
        <f t="shared" si="300"/>
        <v>N</v>
      </c>
      <c r="DX404" s="107" t="str">
        <f t="shared" si="301"/>
        <v/>
      </c>
      <c r="DY404" s="107">
        <f t="shared" si="302"/>
        <v>0</v>
      </c>
      <c r="DZ404" s="107" t="str">
        <f t="shared" si="303"/>
        <v>N</v>
      </c>
      <c r="EA404" s="107" t="str">
        <f t="shared" si="304"/>
        <v>Yes</v>
      </c>
      <c r="EB404" s="107"/>
      <c r="EC404" s="113">
        <f t="shared" si="305"/>
        <v>0</v>
      </c>
    </row>
    <row r="405" spans="1:133" s="175" customFormat="1" ht="16.5" customHeight="1">
      <c r="A405" s="149">
        <v>402</v>
      </c>
      <c r="B405" s="149" t="e">
        <v>#N/A</v>
      </c>
      <c r="C405" s="150" t="s">
        <v>2361</v>
      </c>
      <c r="D405" s="149" t="s">
        <v>1046</v>
      </c>
      <c r="E405" s="149" t="s">
        <v>1047</v>
      </c>
      <c r="F405" s="149" t="s">
        <v>145</v>
      </c>
      <c r="G405" s="149" t="s">
        <v>146</v>
      </c>
      <c r="H405" s="168" t="s">
        <v>2362</v>
      </c>
      <c r="I405" s="149" t="s">
        <v>2363</v>
      </c>
      <c r="J405" s="149">
        <v>-0.309</v>
      </c>
      <c r="K405" s="149" t="s">
        <v>2364</v>
      </c>
      <c r="L405" s="149">
        <v>53000</v>
      </c>
      <c r="M405" s="150">
        <v>31</v>
      </c>
      <c r="N405" s="149" t="s">
        <v>154</v>
      </c>
      <c r="O405" s="149" t="s">
        <v>153</v>
      </c>
      <c r="P405" s="150" t="s">
        <v>153</v>
      </c>
      <c r="Q405" s="113" t="s">
        <v>154</v>
      </c>
      <c r="R405" s="113" t="s">
        <v>154</v>
      </c>
      <c r="S405" s="149" t="s">
        <v>153</v>
      </c>
      <c r="T405" s="149" t="s">
        <v>153</v>
      </c>
      <c r="U405" s="151" t="s">
        <v>153</v>
      </c>
      <c r="V405" s="149" t="s">
        <v>153</v>
      </c>
      <c r="W405" s="149" t="s">
        <v>153</v>
      </c>
      <c r="X405" s="152" t="s">
        <v>153</v>
      </c>
      <c r="Y405" s="113" t="s">
        <v>153</v>
      </c>
      <c r="Z405" s="149" t="s">
        <v>153</v>
      </c>
      <c r="AA405" s="150"/>
      <c r="AB405" s="149"/>
      <c r="AC405" s="149" t="s">
        <v>167</v>
      </c>
      <c r="AD405" s="149" t="s">
        <v>6</v>
      </c>
      <c r="AE405" s="149" t="s">
        <v>157</v>
      </c>
      <c r="AF405" s="149" t="s">
        <v>157</v>
      </c>
      <c r="AG405" s="149" t="s">
        <v>169</v>
      </c>
      <c r="AH405" s="150" t="s">
        <v>159</v>
      </c>
      <c r="AI405" s="113"/>
      <c r="AJ405" s="113" t="s">
        <v>154</v>
      </c>
      <c r="AK405" s="170" t="s">
        <v>153</v>
      </c>
      <c r="AL405" s="149"/>
      <c r="AM405" s="149"/>
      <c r="AN405" s="150"/>
      <c r="AO405" s="113" t="s">
        <v>160</v>
      </c>
      <c r="AP405" s="149" t="s">
        <v>150</v>
      </c>
      <c r="AQ405" s="149" t="s">
        <v>159</v>
      </c>
      <c r="AR405" s="149" t="s">
        <v>2365</v>
      </c>
      <c r="AS405" s="149">
        <v>2050</v>
      </c>
      <c r="AT405" s="149"/>
      <c r="AU405" s="150"/>
      <c r="AV405" s="149" t="s">
        <v>157</v>
      </c>
      <c r="AW405" s="172" t="s">
        <v>262</v>
      </c>
      <c r="AX405" s="149" t="s">
        <v>158</v>
      </c>
      <c r="AY405" s="149" t="s">
        <v>154</v>
      </c>
      <c r="AZ405" s="149" t="s">
        <v>153</v>
      </c>
      <c r="BA405" s="149" t="s">
        <v>153</v>
      </c>
      <c r="BB405" s="149"/>
      <c r="BC405" s="150"/>
      <c r="BD405" s="149"/>
      <c r="BE405" s="173"/>
      <c r="BF405" s="150" t="s">
        <v>2366</v>
      </c>
      <c r="BG405" s="283">
        <f t="shared" si="306"/>
        <v>0</v>
      </c>
      <c r="BH405" s="149">
        <f t="shared" si="307"/>
        <v>0</v>
      </c>
      <c r="BI405" s="113">
        <f t="shared" si="315"/>
        <v>0</v>
      </c>
      <c r="BJ405" s="280">
        <f t="shared" si="316"/>
        <v>0</v>
      </c>
      <c r="BK405" s="347">
        <f t="shared" si="308"/>
        <v>0</v>
      </c>
      <c r="BL405" s="113">
        <f t="shared" si="309"/>
        <v>0</v>
      </c>
      <c r="BM405" s="113">
        <f t="shared" si="317"/>
        <v>0</v>
      </c>
      <c r="BN405" s="278">
        <f t="shared" si="318"/>
        <v>0</v>
      </c>
      <c r="BO405" s="149">
        <f t="shared" si="310"/>
        <v>0</v>
      </c>
      <c r="BP405" s="149">
        <f t="shared" si="311"/>
        <v>0</v>
      </c>
      <c r="BQ405" s="113">
        <f t="shared" si="319"/>
        <v>0</v>
      </c>
      <c r="BR405" s="356">
        <f t="shared" si="312"/>
        <v>0</v>
      </c>
      <c r="BS405" s="149">
        <f t="shared" si="313"/>
        <v>0</v>
      </c>
      <c r="BT405" s="113">
        <f t="shared" si="320"/>
        <v>1</v>
      </c>
      <c r="BU405" s="356">
        <f t="shared" si="287"/>
        <v>0</v>
      </c>
      <c r="BV405" s="149">
        <f t="shared" si="288"/>
        <v>0</v>
      </c>
      <c r="BW405" s="113">
        <f t="shared" si="289"/>
        <v>0</v>
      </c>
      <c r="BX405" s="248">
        <f t="shared" si="290"/>
        <v>0</v>
      </c>
      <c r="BY405" s="175">
        <f t="shared" si="291"/>
        <v>0</v>
      </c>
      <c r="BZ405" s="347">
        <f t="shared" si="321"/>
        <v>0</v>
      </c>
      <c r="CA405" s="113">
        <f t="shared" si="322"/>
        <v>0</v>
      </c>
      <c r="CB405" s="113">
        <f t="shared" si="323"/>
        <v>1</v>
      </c>
      <c r="CC405" s="276">
        <f t="shared" si="324"/>
        <v>1</v>
      </c>
      <c r="CD405" s="248">
        <f t="shared" si="325"/>
        <v>1</v>
      </c>
      <c r="CE405" s="274">
        <f t="shared" si="314"/>
        <v>1</v>
      </c>
      <c r="CF405" s="347">
        <f t="shared" si="326"/>
        <v>0</v>
      </c>
      <c r="CG405" s="113">
        <f t="shared" si="327"/>
        <v>0</v>
      </c>
      <c r="CH405" s="141">
        <f t="shared" si="328"/>
        <v>0</v>
      </c>
      <c r="CI405" s="149">
        <f t="shared" si="292"/>
        <v>0</v>
      </c>
      <c r="CJ405" s="149">
        <f t="shared" si="293"/>
        <v>0</v>
      </c>
      <c r="CK405" s="149">
        <f t="shared" si="294"/>
        <v>1</v>
      </c>
      <c r="CL405" s="149">
        <f t="shared" si="295"/>
        <v>1</v>
      </c>
      <c r="CM405" s="149">
        <f t="shared" si="296"/>
        <v>1</v>
      </c>
      <c r="CN405" s="282">
        <f t="shared" si="329"/>
        <v>1</v>
      </c>
      <c r="CO405" s="113">
        <f t="shared" si="330"/>
        <v>0</v>
      </c>
      <c r="CP405" s="113">
        <f t="shared" si="331"/>
        <v>0</v>
      </c>
      <c r="CQ405" s="282" t="str">
        <f t="shared" si="297"/>
        <v/>
      </c>
      <c r="CR405" s="113" t="str">
        <f t="shared" si="298"/>
        <v xml:space="preserve"> 2050</v>
      </c>
      <c r="CS405" s="113">
        <f t="shared" si="299"/>
        <v>2050</v>
      </c>
      <c r="CT405" s="160" t="e">
        <v>#N/A</v>
      </c>
      <c r="CU405" s="160" t="e">
        <v>#N/A</v>
      </c>
      <c r="CV405" s="160" t="e">
        <v>#N/A</v>
      </c>
      <c r="CW405" s="160" t="e">
        <v>#N/A</v>
      </c>
      <c r="CX405" s="160" t="e">
        <v>#N/A</v>
      </c>
      <c r="CY405" s="160" t="e">
        <v>#N/A</v>
      </c>
      <c r="CZ405" s="160" t="e">
        <v>#N/A</v>
      </c>
      <c r="DA405" s="160" t="e">
        <v>#N/A</v>
      </c>
      <c r="DB405" s="160" t="e">
        <v>#N/A</v>
      </c>
      <c r="DC405" s="160" t="e">
        <v>#N/A</v>
      </c>
      <c r="DD405" s="160" t="e">
        <v>#N/A</v>
      </c>
      <c r="DE405" s="160" t="e">
        <v>#N/A</v>
      </c>
      <c r="DF405" s="160" t="e">
        <v>#N/A</v>
      </c>
      <c r="DG405" s="160" t="e">
        <v>#N/A</v>
      </c>
      <c r="DH405" s="160" t="e">
        <v>#N/A</v>
      </c>
      <c r="DI405" s="160" t="e">
        <v>#N/A</v>
      </c>
      <c r="DJ405" s="160" t="e">
        <v>#N/A</v>
      </c>
      <c r="DK405" s="160" t="e">
        <v>#N/A</v>
      </c>
      <c r="DL405" s="160" t="e">
        <v>#N/A</v>
      </c>
      <c r="DM405" s="160" t="e">
        <v>#N/A</v>
      </c>
      <c r="DN405" s="160" t="e">
        <v>#N/A</v>
      </c>
      <c r="DO405" s="160" t="e">
        <v>#N/A</v>
      </c>
      <c r="DP405" s="160" t="e">
        <v>#N/A</v>
      </c>
      <c r="DQ405" s="104" t="e">
        <v>#N/A</v>
      </c>
      <c r="DR405" s="104" t="e">
        <v>#N/A</v>
      </c>
      <c r="DS405" s="104" t="e">
        <v>#N/A</v>
      </c>
      <c r="DT405" s="104" t="e">
        <v>#N/A</v>
      </c>
      <c r="DU405" s="104" t="e">
        <v>#N/A</v>
      </c>
      <c r="DV405" s="104" t="e">
        <v>#N/A</v>
      </c>
      <c r="DW405" s="107" t="str">
        <f t="shared" si="300"/>
        <v>N</v>
      </c>
      <c r="DX405" s="107" t="str">
        <f t="shared" si="301"/>
        <v/>
      </c>
      <c r="DY405" s="107" t="str">
        <f t="shared" si="302"/>
        <v>Y</v>
      </c>
      <c r="DZ405" s="107" t="str">
        <f t="shared" si="303"/>
        <v>N</v>
      </c>
      <c r="EA405" s="107" t="str">
        <f t="shared" si="304"/>
        <v>Yes</v>
      </c>
      <c r="EB405" s="107"/>
      <c r="EC405" s="113">
        <f t="shared" si="305"/>
        <v>2050</v>
      </c>
    </row>
    <row r="406" spans="1:133" s="149" customFormat="1" ht="16.5" customHeight="1">
      <c r="A406" s="113">
        <v>403</v>
      </c>
      <c r="B406" s="113">
        <v>433</v>
      </c>
      <c r="C406" s="141" t="s">
        <v>2367</v>
      </c>
      <c r="D406" s="149" t="s">
        <v>818</v>
      </c>
      <c r="E406" s="149" t="s">
        <v>144</v>
      </c>
      <c r="F406" s="149" t="s">
        <v>499</v>
      </c>
      <c r="G406" s="149" t="s">
        <v>246</v>
      </c>
      <c r="H406" s="168" t="s">
        <v>2368</v>
      </c>
      <c r="I406" s="149" t="s">
        <v>2369</v>
      </c>
      <c r="J406" s="149">
        <v>0.372</v>
      </c>
      <c r="K406" s="149" t="s">
        <v>2370</v>
      </c>
      <c r="L406" s="149">
        <v>110000</v>
      </c>
      <c r="M406" s="150">
        <v>3</v>
      </c>
      <c r="N406" s="113" t="s">
        <v>154</v>
      </c>
      <c r="O406" s="113" t="s">
        <v>153</v>
      </c>
      <c r="P406" s="141" t="s">
        <v>153</v>
      </c>
      <c r="Q406" s="113" t="s">
        <v>150</v>
      </c>
      <c r="R406" s="113" t="s">
        <v>154</v>
      </c>
      <c r="S406" s="113" t="s">
        <v>155</v>
      </c>
      <c r="T406" s="113" t="s">
        <v>153</v>
      </c>
      <c r="U406" s="147" t="s">
        <v>153</v>
      </c>
      <c r="V406" s="113" t="s">
        <v>153</v>
      </c>
      <c r="W406" s="113" t="s">
        <v>153</v>
      </c>
      <c r="X406" s="148" t="s">
        <v>153</v>
      </c>
      <c r="Y406" s="113" t="s">
        <v>154</v>
      </c>
      <c r="Z406" s="113" t="s">
        <v>155</v>
      </c>
      <c r="AA406" s="141"/>
      <c r="AB406" s="113"/>
      <c r="AC406" s="113" t="s">
        <v>233</v>
      </c>
      <c r="AD406" s="113" t="s">
        <v>234</v>
      </c>
      <c r="AE406" s="113" t="s">
        <v>168</v>
      </c>
      <c r="AF406" s="113" t="s">
        <v>168</v>
      </c>
      <c r="AG406" s="113" t="s">
        <v>168</v>
      </c>
      <c r="AH406" s="141" t="s">
        <v>153</v>
      </c>
      <c r="AI406" s="113"/>
      <c r="AJ406" s="113" t="s">
        <v>154</v>
      </c>
      <c r="AK406" s="166" t="s">
        <v>153</v>
      </c>
      <c r="AL406" s="113"/>
      <c r="AM406" s="113"/>
      <c r="AN406" s="141"/>
      <c r="AO406" s="113"/>
      <c r="AP406" s="113" t="s">
        <v>154</v>
      </c>
      <c r="AQ406" s="113" t="s">
        <v>153</v>
      </c>
      <c r="AR406" s="113" t="s">
        <v>153</v>
      </c>
      <c r="AS406" s="113"/>
      <c r="AT406" s="113"/>
      <c r="AU406" s="141"/>
      <c r="AV406" s="169" t="s">
        <v>168</v>
      </c>
      <c r="AW406" s="167" t="s">
        <v>153</v>
      </c>
      <c r="AX406" s="113" t="s">
        <v>153</v>
      </c>
      <c r="AY406" s="113" t="s">
        <v>150</v>
      </c>
      <c r="AZ406" s="113" t="s">
        <v>365</v>
      </c>
      <c r="BA406" s="113">
        <v>2030</v>
      </c>
      <c r="BB406" s="174" t="s">
        <v>2371</v>
      </c>
      <c r="BC406" s="141"/>
      <c r="BD406" s="113"/>
      <c r="BE406" s="159"/>
      <c r="BF406" s="141"/>
      <c r="BG406" s="283">
        <f t="shared" si="306"/>
        <v>0</v>
      </c>
      <c r="BH406" s="149">
        <f t="shared" si="307"/>
        <v>0</v>
      </c>
      <c r="BI406" s="113">
        <f t="shared" si="315"/>
        <v>0</v>
      </c>
      <c r="BJ406" s="280">
        <f t="shared" si="316"/>
        <v>0</v>
      </c>
      <c r="BK406" s="347">
        <f t="shared" si="308"/>
        <v>0</v>
      </c>
      <c r="BL406" s="113">
        <f t="shared" si="309"/>
        <v>0</v>
      </c>
      <c r="BM406" s="113">
        <f t="shared" si="317"/>
        <v>0</v>
      </c>
      <c r="BN406" s="278">
        <f t="shared" si="318"/>
        <v>0</v>
      </c>
      <c r="BO406" s="149">
        <f t="shared" si="310"/>
        <v>0</v>
      </c>
      <c r="BP406" s="149">
        <f t="shared" si="311"/>
        <v>0</v>
      </c>
      <c r="BQ406" s="113">
        <f t="shared" si="319"/>
        <v>0</v>
      </c>
      <c r="BR406" s="356">
        <f t="shared" si="312"/>
        <v>0</v>
      </c>
      <c r="BS406" s="149">
        <f t="shared" si="313"/>
        <v>0</v>
      </c>
      <c r="BT406" s="113">
        <f t="shared" si="320"/>
        <v>0</v>
      </c>
      <c r="BU406" s="356">
        <f t="shared" si="287"/>
        <v>0</v>
      </c>
      <c r="BV406" s="149">
        <f t="shared" si="288"/>
        <v>0</v>
      </c>
      <c r="BW406" s="113">
        <f t="shared" si="289"/>
        <v>0</v>
      </c>
      <c r="BX406" s="248">
        <f t="shared" si="290"/>
        <v>0</v>
      </c>
      <c r="BY406" s="175">
        <f t="shared" si="291"/>
        <v>0</v>
      </c>
      <c r="BZ406" s="347">
        <f t="shared" si="321"/>
        <v>0</v>
      </c>
      <c r="CA406" s="113">
        <f t="shared" si="322"/>
        <v>0</v>
      </c>
      <c r="CB406" s="113">
        <f t="shared" si="323"/>
        <v>0</v>
      </c>
      <c r="CC406" s="276">
        <f t="shared" si="324"/>
        <v>0</v>
      </c>
      <c r="CD406" s="248">
        <f t="shared" si="325"/>
        <v>0</v>
      </c>
      <c r="CE406" s="274">
        <f t="shared" si="314"/>
        <v>0</v>
      </c>
      <c r="CF406" s="347">
        <f t="shared" si="326"/>
        <v>0</v>
      </c>
      <c r="CG406" s="113">
        <f t="shared" si="327"/>
        <v>1</v>
      </c>
      <c r="CH406" s="141">
        <f t="shared" si="328"/>
        <v>0</v>
      </c>
      <c r="CI406" s="149">
        <f t="shared" si="292"/>
        <v>0</v>
      </c>
      <c r="CJ406" s="149">
        <f t="shared" si="293"/>
        <v>0</v>
      </c>
      <c r="CK406" s="149">
        <f t="shared" si="294"/>
        <v>0</v>
      </c>
      <c r="CL406" s="149">
        <f t="shared" si="295"/>
        <v>0</v>
      </c>
      <c r="CM406" s="149">
        <f t="shared" si="296"/>
        <v>0</v>
      </c>
      <c r="CN406" s="282">
        <f t="shared" si="329"/>
        <v>0</v>
      </c>
      <c r="CO406" s="113">
        <f t="shared" si="330"/>
        <v>0</v>
      </c>
      <c r="CP406" s="113">
        <f t="shared" si="331"/>
        <v>1</v>
      </c>
      <c r="CQ406" s="282" t="str">
        <f t="shared" si="297"/>
        <v/>
      </c>
      <c r="CR406" s="113" t="str">
        <f t="shared" si="298"/>
        <v xml:space="preserve"> </v>
      </c>
      <c r="CS406" s="113">
        <f t="shared" si="299"/>
        <v>0</v>
      </c>
      <c r="CT406" s="160">
        <v>0</v>
      </c>
      <c r="CU406" s="160">
        <v>0</v>
      </c>
      <c r="CV406" s="160">
        <v>0</v>
      </c>
      <c r="CW406" s="160">
        <v>0</v>
      </c>
      <c r="CX406" s="160">
        <v>0</v>
      </c>
      <c r="CY406" s="160">
        <v>0</v>
      </c>
      <c r="CZ406" s="160">
        <v>0</v>
      </c>
      <c r="DA406" s="160">
        <v>0</v>
      </c>
      <c r="DB406" s="160">
        <v>0</v>
      </c>
      <c r="DC406" s="160">
        <v>1</v>
      </c>
      <c r="DD406" s="160">
        <v>0</v>
      </c>
      <c r="DE406" s="160">
        <v>1</v>
      </c>
      <c r="DF406" s="160">
        <v>0</v>
      </c>
      <c r="DG406" s="160">
        <v>0</v>
      </c>
      <c r="DH406" s="160">
        <v>0</v>
      </c>
      <c r="DI406" s="160">
        <v>0</v>
      </c>
      <c r="DJ406" s="160">
        <v>0</v>
      </c>
      <c r="DK406" s="160">
        <v>0</v>
      </c>
      <c r="DL406" s="160">
        <v>0</v>
      </c>
      <c r="DM406" s="160">
        <v>0</v>
      </c>
      <c r="DN406" s="160">
        <v>0</v>
      </c>
      <c r="DO406" s="160">
        <v>1</v>
      </c>
      <c r="DP406" s="160">
        <v>0</v>
      </c>
      <c r="DQ406" s="104" t="s">
        <v>154</v>
      </c>
      <c r="DR406" s="104" t="s">
        <v>157</v>
      </c>
      <c r="DS406" s="104" t="s">
        <v>154</v>
      </c>
      <c r="DT406" s="104" t="s">
        <v>154</v>
      </c>
      <c r="DU406" s="104">
        <v>0</v>
      </c>
      <c r="DV406" s="104" t="s">
        <v>154</v>
      </c>
      <c r="DW406" s="107" t="str">
        <f t="shared" si="300"/>
        <v>Y</v>
      </c>
      <c r="DX406" s="107" t="str">
        <f t="shared" si="301"/>
        <v>Commitment removed</v>
      </c>
      <c r="DY406" s="107" t="str">
        <f t="shared" si="302"/>
        <v>N</v>
      </c>
      <c r="DZ406" s="107" t="str">
        <f t="shared" si="303"/>
        <v>N</v>
      </c>
      <c r="EA406" s="107" t="str">
        <f t="shared" si="304"/>
        <v>Not Specified</v>
      </c>
      <c r="EB406" s="107"/>
      <c r="EC406" s="113">
        <f t="shared" si="305"/>
        <v>0</v>
      </c>
    </row>
    <row r="407" spans="1:133" ht="16.5" customHeight="1">
      <c r="A407" s="113">
        <v>404</v>
      </c>
      <c r="B407" s="113">
        <v>413</v>
      </c>
      <c r="C407" s="141" t="s">
        <v>2372</v>
      </c>
      <c r="D407" s="113" t="s">
        <v>997</v>
      </c>
      <c r="E407" s="113" t="s">
        <v>998</v>
      </c>
      <c r="F407" s="113" t="s">
        <v>145</v>
      </c>
      <c r="G407" s="113" t="s">
        <v>146</v>
      </c>
      <c r="H407" s="157" t="s">
        <v>2373</v>
      </c>
      <c r="I407" s="113" t="s">
        <v>2374</v>
      </c>
      <c r="J407" s="113">
        <v>0.008</v>
      </c>
      <c r="K407" s="113" t="s">
        <v>2375</v>
      </c>
      <c r="L407" s="113">
        <v>102000</v>
      </c>
      <c r="M407" s="141">
        <v>31</v>
      </c>
      <c r="N407" s="113" t="s">
        <v>154</v>
      </c>
      <c r="O407" s="113" t="s">
        <v>153</v>
      </c>
      <c r="P407" s="141" t="s">
        <v>153</v>
      </c>
      <c r="Q407" s="113" t="s">
        <v>150</v>
      </c>
      <c r="R407" s="113" t="s">
        <v>150</v>
      </c>
      <c r="S407" s="113" t="s">
        <v>151</v>
      </c>
      <c r="T407" s="113" t="s">
        <v>827</v>
      </c>
      <c r="U407" s="147">
        <v>2037</v>
      </c>
      <c r="V407" s="113" t="s">
        <v>153</v>
      </c>
      <c r="W407" s="113" t="s">
        <v>153</v>
      </c>
      <c r="X407" s="148" t="s">
        <v>153</v>
      </c>
      <c r="Y407" s="113" t="s">
        <v>153</v>
      </c>
      <c r="Z407" s="113" t="s">
        <v>153</v>
      </c>
      <c r="AC407" s="113" t="s">
        <v>202</v>
      </c>
      <c r="AD407" s="113" t="s">
        <v>5</v>
      </c>
      <c r="AE407" s="113" t="s">
        <v>157</v>
      </c>
      <c r="AF407" s="113" t="s">
        <v>157</v>
      </c>
      <c r="AG407" s="113" t="s">
        <v>169</v>
      </c>
      <c r="AH407" s="141" t="s">
        <v>159</v>
      </c>
      <c r="AI407" s="113" t="s">
        <v>160</v>
      </c>
      <c r="AJ407" s="113" t="s">
        <v>150</v>
      </c>
      <c r="AK407" s="166" t="s">
        <v>2376</v>
      </c>
      <c r="AL407" s="113">
        <v>2035</v>
      </c>
      <c r="AP407" s="113" t="s">
        <v>154</v>
      </c>
      <c r="AQ407" s="113" t="s">
        <v>153</v>
      </c>
      <c r="AR407" s="113" t="s">
        <v>153</v>
      </c>
      <c r="AV407" s="113" t="s">
        <v>157</v>
      </c>
      <c r="AW407" s="167" t="s">
        <v>171</v>
      </c>
      <c r="AX407" s="113" t="s">
        <v>157</v>
      </c>
      <c r="AY407" s="113" t="s">
        <v>154</v>
      </c>
      <c r="AZ407" s="113" t="s">
        <v>153</v>
      </c>
      <c r="BA407" s="113" t="s">
        <v>153</v>
      </c>
      <c r="BG407" s="283">
        <f t="shared" si="306"/>
        <v>0</v>
      </c>
      <c r="BH407" s="149">
        <f t="shared" si="307"/>
        <v>0</v>
      </c>
      <c r="BI407" s="113">
        <f t="shared" si="315"/>
        <v>0</v>
      </c>
      <c r="BJ407" s="280">
        <f t="shared" si="316"/>
        <v>0</v>
      </c>
      <c r="BK407" s="347">
        <f t="shared" si="308"/>
        <v>0</v>
      </c>
      <c r="BL407" s="113">
        <f t="shared" si="309"/>
        <v>0</v>
      </c>
      <c r="BM407" s="113">
        <f t="shared" si="317"/>
        <v>1</v>
      </c>
      <c r="BN407" s="278">
        <f t="shared" si="318"/>
        <v>1</v>
      </c>
      <c r="BO407" s="149">
        <f t="shared" si="310"/>
        <v>0</v>
      </c>
      <c r="BP407" s="149">
        <f t="shared" si="311"/>
        <v>0</v>
      </c>
      <c r="BQ407" s="113">
        <f t="shared" si="319"/>
        <v>0</v>
      </c>
      <c r="BR407" s="356">
        <f t="shared" si="312"/>
        <v>0</v>
      </c>
      <c r="BS407" s="149">
        <f t="shared" si="313"/>
        <v>0</v>
      </c>
      <c r="BT407" s="113">
        <f t="shared" si="320"/>
        <v>0</v>
      </c>
      <c r="BU407" s="356">
        <f t="shared" si="287"/>
        <v>0</v>
      </c>
      <c r="BV407" s="149">
        <f t="shared" si="288"/>
        <v>0</v>
      </c>
      <c r="BW407" s="113">
        <f t="shared" si="289"/>
        <v>1</v>
      </c>
      <c r="BX407" s="248">
        <f t="shared" si="290"/>
        <v>0</v>
      </c>
      <c r="BY407" s="175">
        <f t="shared" si="291"/>
        <v>1</v>
      </c>
      <c r="BZ407" s="347">
        <f t="shared" si="321"/>
        <v>0</v>
      </c>
      <c r="CA407" s="113">
        <f t="shared" si="322"/>
        <v>0</v>
      </c>
      <c r="CB407" s="113">
        <f t="shared" si="323"/>
        <v>0</v>
      </c>
      <c r="CC407" s="276">
        <f t="shared" si="324"/>
        <v>0</v>
      </c>
      <c r="CD407" s="248">
        <f t="shared" si="325"/>
        <v>0</v>
      </c>
      <c r="CE407" s="274">
        <f t="shared" si="314"/>
        <v>1</v>
      </c>
      <c r="CF407" s="347">
        <f t="shared" si="326"/>
        <v>0</v>
      </c>
      <c r="CG407" s="113">
        <f t="shared" si="327"/>
        <v>0</v>
      </c>
      <c r="CH407" s="141">
        <f t="shared" si="328"/>
        <v>0</v>
      </c>
      <c r="CI407" s="149">
        <f t="shared" si="292"/>
        <v>0</v>
      </c>
      <c r="CJ407" s="149">
        <f t="shared" si="293"/>
        <v>0</v>
      </c>
      <c r="CK407" s="149">
        <f t="shared" si="294"/>
        <v>2</v>
      </c>
      <c r="CL407" s="149">
        <f t="shared" si="295"/>
        <v>2</v>
      </c>
      <c r="CM407" s="149">
        <f t="shared" si="296"/>
        <v>1</v>
      </c>
      <c r="CN407" s="282">
        <f t="shared" si="329"/>
        <v>1</v>
      </c>
      <c r="CO407" s="113">
        <f t="shared" si="330"/>
        <v>0</v>
      </c>
      <c r="CP407" s="113">
        <f t="shared" si="331"/>
        <v>0</v>
      </c>
      <c r="CQ407" s="282" t="str">
        <f t="shared" si="297"/>
        <v/>
      </c>
      <c r="CR407" s="113" t="str">
        <f t="shared" si="298"/>
        <v xml:space="preserve"> </v>
      </c>
      <c r="CS407" s="113">
        <f t="shared" si="299"/>
        <v>0</v>
      </c>
      <c r="CT407" s="160">
        <v>0</v>
      </c>
      <c r="CU407" s="160">
        <v>0</v>
      </c>
      <c r="CV407" s="160">
        <v>1</v>
      </c>
      <c r="CW407" s="160">
        <v>1</v>
      </c>
      <c r="CX407" s="160">
        <v>0</v>
      </c>
      <c r="CY407" s="160">
        <v>0</v>
      </c>
      <c r="CZ407" s="160">
        <v>0</v>
      </c>
      <c r="DA407" s="160">
        <v>0</v>
      </c>
      <c r="DB407" s="160">
        <v>0</v>
      </c>
      <c r="DC407" s="160">
        <v>0</v>
      </c>
      <c r="DD407" s="160">
        <v>1</v>
      </c>
      <c r="DE407" s="160">
        <v>1</v>
      </c>
      <c r="DF407" s="160">
        <v>0</v>
      </c>
      <c r="DG407" s="160">
        <v>0</v>
      </c>
      <c r="DH407" s="160">
        <v>0</v>
      </c>
      <c r="DI407" s="160">
        <v>0</v>
      </c>
      <c r="DJ407" s="160">
        <v>1</v>
      </c>
      <c r="DK407" s="160">
        <v>0</v>
      </c>
      <c r="DL407" s="160">
        <v>1</v>
      </c>
      <c r="DM407" s="160">
        <v>0</v>
      </c>
      <c r="DN407" s="160">
        <v>0</v>
      </c>
      <c r="DO407" s="160">
        <v>1</v>
      </c>
      <c r="DP407" s="160">
        <v>0</v>
      </c>
      <c r="DQ407" s="104" t="s">
        <v>150</v>
      </c>
      <c r="DR407" s="104" t="s">
        <v>158</v>
      </c>
      <c r="DS407" s="104" t="s">
        <v>7858</v>
      </c>
      <c r="DT407" s="104" t="s">
        <v>160</v>
      </c>
      <c r="DU407" s="104" t="s">
        <v>3005</v>
      </c>
      <c r="DV407" s="104">
        <v>0</v>
      </c>
      <c r="DW407" s="107" t="str">
        <f t="shared" si="300"/>
        <v>Y</v>
      </c>
      <c r="DX407" s="107" t="str">
        <f t="shared" si="301"/>
        <v/>
      </c>
      <c r="DY407" s="107" t="str">
        <f t="shared" si="302"/>
        <v>N</v>
      </c>
      <c r="DZ407" s="107" t="str">
        <f t="shared" si="303"/>
        <v>Y</v>
      </c>
      <c r="EA407" s="107" t="str">
        <f t="shared" si="304"/>
        <v>Yes</v>
      </c>
      <c r="EC407" s="113">
        <f t="shared" si="305"/>
        <v>0</v>
      </c>
    </row>
    <row r="408" spans="1:133" ht="16.5" customHeight="1">
      <c r="A408" s="113">
        <v>405</v>
      </c>
      <c r="B408" s="113">
        <v>410</v>
      </c>
      <c r="C408" s="141" t="s">
        <v>2377</v>
      </c>
      <c r="D408" s="149" t="s">
        <v>599</v>
      </c>
      <c r="E408" s="149" t="s">
        <v>184</v>
      </c>
      <c r="F408" s="149" t="s">
        <v>175</v>
      </c>
      <c r="G408" s="149" t="s">
        <v>176</v>
      </c>
      <c r="H408" s="168" t="s">
        <v>2378</v>
      </c>
      <c r="I408" s="149" t="s">
        <v>2379</v>
      </c>
      <c r="J408" s="149">
        <v>-0.196</v>
      </c>
      <c r="K408" s="149" t="s">
        <v>2380</v>
      </c>
      <c r="L408" s="149">
        <v>11492</v>
      </c>
      <c r="M408" s="150">
        <v>4</v>
      </c>
      <c r="N408" s="113" t="s">
        <v>154</v>
      </c>
      <c r="O408" s="113" t="s">
        <v>153</v>
      </c>
      <c r="P408" s="141" t="s">
        <v>153</v>
      </c>
      <c r="Q408" s="113" t="s">
        <v>154</v>
      </c>
      <c r="R408" s="113" t="s">
        <v>154</v>
      </c>
      <c r="S408" s="113" t="s">
        <v>153</v>
      </c>
      <c r="T408" s="113" t="s">
        <v>153</v>
      </c>
      <c r="U408" s="147" t="s">
        <v>153</v>
      </c>
      <c r="V408" s="113" t="s">
        <v>153</v>
      </c>
      <c r="W408" s="113" t="s">
        <v>153</v>
      </c>
      <c r="X408" s="148" t="s">
        <v>153</v>
      </c>
      <c r="Y408" s="113" t="s">
        <v>153</v>
      </c>
      <c r="Z408" s="113" t="s">
        <v>153</v>
      </c>
      <c r="AC408" s="113" t="s">
        <v>153</v>
      </c>
      <c r="AD408" s="113" t="s">
        <v>153</v>
      </c>
      <c r="AE408" s="113" t="s">
        <v>153</v>
      </c>
      <c r="AF408" s="113" t="s">
        <v>153</v>
      </c>
      <c r="AG408" s="113" t="s">
        <v>153</v>
      </c>
      <c r="AH408" s="141" t="s">
        <v>153</v>
      </c>
      <c r="AJ408" s="113" t="s">
        <v>154</v>
      </c>
      <c r="AK408" s="166" t="s">
        <v>153</v>
      </c>
      <c r="AM408" s="174" t="s">
        <v>2381</v>
      </c>
      <c r="AN408" s="141" t="s">
        <v>795</v>
      </c>
      <c r="AP408" s="113" t="s">
        <v>154</v>
      </c>
      <c r="AQ408" s="113" t="s">
        <v>153</v>
      </c>
      <c r="AR408" s="113" t="s">
        <v>153</v>
      </c>
      <c r="AV408" s="169" t="s">
        <v>168</v>
      </c>
      <c r="AW408" s="167" t="s">
        <v>153</v>
      </c>
      <c r="AX408" s="113" t="s">
        <v>153</v>
      </c>
      <c r="AY408" s="113" t="s">
        <v>154</v>
      </c>
      <c r="AZ408" s="113" t="s">
        <v>153</v>
      </c>
      <c r="BA408" s="113" t="s">
        <v>153</v>
      </c>
      <c r="BG408" s="283">
        <f t="shared" si="306"/>
        <v>0</v>
      </c>
      <c r="BH408" s="149">
        <f t="shared" si="307"/>
        <v>0</v>
      </c>
      <c r="BI408" s="113">
        <f t="shared" si="315"/>
        <v>0</v>
      </c>
      <c r="BJ408" s="280">
        <f t="shared" si="316"/>
        <v>0</v>
      </c>
      <c r="BK408" s="347">
        <f t="shared" si="308"/>
        <v>0</v>
      </c>
      <c r="BL408" s="113">
        <f t="shared" si="309"/>
        <v>0</v>
      </c>
      <c r="BM408" s="113">
        <f t="shared" si="317"/>
        <v>0</v>
      </c>
      <c r="BN408" s="278">
        <f t="shared" si="318"/>
        <v>0</v>
      </c>
      <c r="BO408" s="149">
        <f t="shared" si="310"/>
        <v>0</v>
      </c>
      <c r="BP408" s="149">
        <f t="shared" si="311"/>
        <v>0</v>
      </c>
      <c r="BQ408" s="113">
        <f t="shared" si="319"/>
        <v>0</v>
      </c>
      <c r="BR408" s="356">
        <f t="shared" si="312"/>
        <v>0</v>
      </c>
      <c r="BS408" s="149">
        <f t="shared" si="313"/>
        <v>0</v>
      </c>
      <c r="BT408" s="113">
        <f t="shared" si="320"/>
        <v>0</v>
      </c>
      <c r="BU408" s="356">
        <f t="shared" si="287"/>
        <v>0</v>
      </c>
      <c r="BV408" s="149">
        <f t="shared" si="288"/>
        <v>0</v>
      </c>
      <c r="BW408" s="113">
        <f t="shared" si="289"/>
        <v>0</v>
      </c>
      <c r="BX408" s="248">
        <f t="shared" si="290"/>
        <v>0</v>
      </c>
      <c r="BY408" s="175">
        <f t="shared" si="291"/>
        <v>0</v>
      </c>
      <c r="BZ408" s="347">
        <f t="shared" si="321"/>
        <v>0</v>
      </c>
      <c r="CA408" s="113">
        <f t="shared" si="322"/>
        <v>0</v>
      </c>
      <c r="CB408" s="113">
        <f t="shared" si="323"/>
        <v>0</v>
      </c>
      <c r="CC408" s="276">
        <f t="shared" si="324"/>
        <v>0</v>
      </c>
      <c r="CD408" s="248">
        <f t="shared" si="325"/>
        <v>0</v>
      </c>
      <c r="CE408" s="274">
        <f t="shared" si="314"/>
        <v>0</v>
      </c>
      <c r="CF408" s="347">
        <f t="shared" si="326"/>
        <v>0</v>
      </c>
      <c r="CG408" s="113">
        <f t="shared" si="327"/>
        <v>0</v>
      </c>
      <c r="CH408" s="141">
        <f t="shared" si="328"/>
        <v>0</v>
      </c>
      <c r="CI408" s="149">
        <f t="shared" si="292"/>
        <v>0</v>
      </c>
      <c r="CJ408" s="149">
        <f t="shared" si="293"/>
        <v>0</v>
      </c>
      <c r="CK408" s="149">
        <f t="shared" si="294"/>
        <v>0</v>
      </c>
      <c r="CL408" s="149">
        <f t="shared" si="295"/>
        <v>0</v>
      </c>
      <c r="CM408" s="149">
        <f t="shared" si="296"/>
        <v>0</v>
      </c>
      <c r="CN408" s="282">
        <f t="shared" si="329"/>
        <v>0</v>
      </c>
      <c r="CO408" s="113">
        <f t="shared" si="330"/>
        <v>0</v>
      </c>
      <c r="CP408" s="113">
        <f t="shared" si="331"/>
        <v>1</v>
      </c>
      <c r="CQ408" s="282" t="str">
        <f t="shared" si="297"/>
        <v/>
      </c>
      <c r="CR408" s="113" t="str">
        <f t="shared" si="298"/>
        <v xml:space="preserve"> </v>
      </c>
      <c r="CS408" s="113">
        <f t="shared" si="299"/>
        <v>0</v>
      </c>
      <c r="CT408" s="160">
        <v>0</v>
      </c>
      <c r="CU408" s="160">
        <v>0</v>
      </c>
      <c r="CV408" s="160">
        <v>0</v>
      </c>
      <c r="CW408" s="160">
        <v>0</v>
      </c>
      <c r="CX408" s="160">
        <v>0</v>
      </c>
      <c r="CY408" s="160">
        <v>0</v>
      </c>
      <c r="CZ408" s="160">
        <v>0</v>
      </c>
      <c r="DA408" s="160">
        <v>0</v>
      </c>
      <c r="DB408" s="160">
        <v>0</v>
      </c>
      <c r="DC408" s="160">
        <v>0</v>
      </c>
      <c r="DD408" s="160">
        <v>0</v>
      </c>
      <c r="DE408" s="160">
        <v>0</v>
      </c>
      <c r="DF408" s="160">
        <v>0</v>
      </c>
      <c r="DG408" s="160">
        <v>0</v>
      </c>
      <c r="DH408" s="160">
        <v>0</v>
      </c>
      <c r="DI408" s="160">
        <v>0</v>
      </c>
      <c r="DJ408" s="160">
        <v>0</v>
      </c>
      <c r="DK408" s="160">
        <v>0</v>
      </c>
      <c r="DL408" s="160">
        <v>0</v>
      </c>
      <c r="DM408" s="160">
        <v>0</v>
      </c>
      <c r="DN408" s="160">
        <v>0</v>
      </c>
      <c r="DO408" s="160">
        <v>0</v>
      </c>
      <c r="DP408" s="160">
        <v>0</v>
      </c>
      <c r="DQ408" s="104" t="s">
        <v>154</v>
      </c>
      <c r="DR408" s="104">
        <v>0</v>
      </c>
      <c r="DS408" s="104" t="s">
        <v>154</v>
      </c>
      <c r="DT408" s="104" t="s">
        <v>154</v>
      </c>
      <c r="DU408" s="104">
        <v>0</v>
      </c>
      <c r="DV408" s="104">
        <v>0</v>
      </c>
      <c r="DW408" s="107" t="str">
        <f t="shared" si="300"/>
        <v>N</v>
      </c>
      <c r="DX408" s="107" t="str">
        <f t="shared" si="301"/>
        <v/>
      </c>
      <c r="DY408" s="107" t="str">
        <f t="shared" si="302"/>
        <v>N</v>
      </c>
      <c r="DZ408" s="107" t="str">
        <f t="shared" si="303"/>
        <v>N</v>
      </c>
      <c r="EA408" s="107" t="str">
        <f t="shared" si="304"/>
        <v>Not Specified</v>
      </c>
      <c r="EC408" s="113">
        <f t="shared" si="305"/>
        <v>0</v>
      </c>
    </row>
    <row r="409" spans="1:133" s="175" customFormat="1" ht="16.5" customHeight="1">
      <c r="A409" s="149">
        <v>406</v>
      </c>
      <c r="B409" s="149">
        <v>394</v>
      </c>
      <c r="C409" s="150" t="s">
        <v>2382</v>
      </c>
      <c r="D409" s="149" t="s">
        <v>997</v>
      </c>
      <c r="E409" s="149" t="s">
        <v>998</v>
      </c>
      <c r="F409" s="149" t="s">
        <v>175</v>
      </c>
      <c r="G409" s="149" t="s">
        <v>176</v>
      </c>
      <c r="H409" s="168" t="s">
        <v>2383</v>
      </c>
      <c r="I409" s="149" t="s">
        <v>2384</v>
      </c>
      <c r="J409" s="149">
        <v>-0.436</v>
      </c>
      <c r="K409" s="149" t="s">
        <v>2385</v>
      </c>
      <c r="L409" s="149">
        <v>83115</v>
      </c>
      <c r="M409" s="150">
        <v>3</v>
      </c>
      <c r="N409" s="149" t="s">
        <v>154</v>
      </c>
      <c r="O409" s="149" t="s">
        <v>153</v>
      </c>
      <c r="P409" s="150" t="s">
        <v>153</v>
      </c>
      <c r="Q409" s="113" t="s">
        <v>154</v>
      </c>
      <c r="R409" s="113" t="s">
        <v>154</v>
      </c>
      <c r="S409" s="149" t="s">
        <v>153</v>
      </c>
      <c r="T409" s="149" t="s">
        <v>153</v>
      </c>
      <c r="U409" s="151" t="s">
        <v>153</v>
      </c>
      <c r="V409" s="149" t="s">
        <v>153</v>
      </c>
      <c r="W409" s="149" t="s">
        <v>153</v>
      </c>
      <c r="X409" s="152" t="s">
        <v>153</v>
      </c>
      <c r="Y409" s="113" t="s">
        <v>153</v>
      </c>
      <c r="Z409" s="149" t="s">
        <v>153</v>
      </c>
      <c r="AA409" s="150"/>
      <c r="AB409" s="149"/>
      <c r="AC409" s="149" t="s">
        <v>153</v>
      </c>
      <c r="AD409" s="149" t="s">
        <v>153</v>
      </c>
      <c r="AE409" s="149" t="s">
        <v>153</v>
      </c>
      <c r="AF409" s="149" t="s">
        <v>153</v>
      </c>
      <c r="AG409" s="149" t="s">
        <v>153</v>
      </c>
      <c r="AH409" s="150" t="s">
        <v>153</v>
      </c>
      <c r="AI409" s="113"/>
      <c r="AJ409" s="113" t="s">
        <v>154</v>
      </c>
      <c r="AK409" s="170" t="s">
        <v>153</v>
      </c>
      <c r="AL409" s="149"/>
      <c r="AM409" s="181" t="s">
        <v>2386</v>
      </c>
      <c r="AN409" s="150" t="s">
        <v>1028</v>
      </c>
      <c r="AO409" s="113"/>
      <c r="AP409" s="149" t="s">
        <v>154</v>
      </c>
      <c r="AQ409" s="149" t="s">
        <v>153</v>
      </c>
      <c r="AR409" s="149" t="s">
        <v>153</v>
      </c>
      <c r="AS409" s="149"/>
      <c r="AT409" s="149"/>
      <c r="AU409" s="150"/>
      <c r="AV409" s="169" t="s">
        <v>168</v>
      </c>
      <c r="AW409" s="172" t="s">
        <v>153</v>
      </c>
      <c r="AX409" s="149" t="s">
        <v>153</v>
      </c>
      <c r="AY409" s="149" t="s">
        <v>154</v>
      </c>
      <c r="AZ409" s="149" t="s">
        <v>153</v>
      </c>
      <c r="BA409" s="149" t="s">
        <v>153</v>
      </c>
      <c r="BB409" s="149"/>
      <c r="BC409" s="150"/>
      <c r="BD409" s="149"/>
      <c r="BE409" s="173"/>
      <c r="BF409" s="192" t="s">
        <v>2387</v>
      </c>
      <c r="BG409" s="283">
        <f t="shared" si="306"/>
        <v>0</v>
      </c>
      <c r="BH409" s="149">
        <f t="shared" si="307"/>
        <v>0</v>
      </c>
      <c r="BI409" s="113">
        <f t="shared" si="315"/>
        <v>0</v>
      </c>
      <c r="BJ409" s="280">
        <f t="shared" si="316"/>
        <v>0</v>
      </c>
      <c r="BK409" s="347">
        <f t="shared" si="308"/>
        <v>0</v>
      </c>
      <c r="BL409" s="113">
        <f t="shared" si="309"/>
        <v>0</v>
      </c>
      <c r="BM409" s="113">
        <f t="shared" si="317"/>
        <v>0</v>
      </c>
      <c r="BN409" s="278">
        <f t="shared" si="318"/>
        <v>0</v>
      </c>
      <c r="BO409" s="149">
        <f t="shared" si="310"/>
        <v>0</v>
      </c>
      <c r="BP409" s="149">
        <f t="shared" si="311"/>
        <v>0</v>
      </c>
      <c r="BQ409" s="113">
        <f t="shared" si="319"/>
        <v>0</v>
      </c>
      <c r="BR409" s="356">
        <f t="shared" si="312"/>
        <v>0</v>
      </c>
      <c r="BS409" s="149">
        <f t="shared" si="313"/>
        <v>0</v>
      </c>
      <c r="BT409" s="113">
        <f t="shared" si="320"/>
        <v>0</v>
      </c>
      <c r="BU409" s="356">
        <f t="shared" si="287"/>
        <v>0</v>
      </c>
      <c r="BV409" s="149">
        <f t="shared" si="288"/>
        <v>0</v>
      </c>
      <c r="BW409" s="113">
        <f t="shared" si="289"/>
        <v>0</v>
      </c>
      <c r="BX409" s="248">
        <f t="shared" si="290"/>
        <v>0</v>
      </c>
      <c r="BY409" s="175">
        <f t="shared" si="291"/>
        <v>0</v>
      </c>
      <c r="BZ409" s="347">
        <f t="shared" si="321"/>
        <v>0</v>
      </c>
      <c r="CA409" s="113">
        <f t="shared" si="322"/>
        <v>0</v>
      </c>
      <c r="CB409" s="113">
        <f t="shared" si="323"/>
        <v>0</v>
      </c>
      <c r="CC409" s="276">
        <f t="shared" si="324"/>
        <v>0</v>
      </c>
      <c r="CD409" s="248">
        <f t="shared" si="325"/>
        <v>0</v>
      </c>
      <c r="CE409" s="274">
        <f t="shared" si="314"/>
        <v>0</v>
      </c>
      <c r="CF409" s="347">
        <f t="shared" si="326"/>
        <v>0</v>
      </c>
      <c r="CG409" s="113">
        <f t="shared" si="327"/>
        <v>0</v>
      </c>
      <c r="CH409" s="141">
        <f t="shared" si="328"/>
        <v>0</v>
      </c>
      <c r="CI409" s="149">
        <f t="shared" si="292"/>
        <v>0</v>
      </c>
      <c r="CJ409" s="149">
        <f t="shared" si="293"/>
        <v>0</v>
      </c>
      <c r="CK409" s="149">
        <f t="shared" si="294"/>
        <v>0</v>
      </c>
      <c r="CL409" s="149">
        <f t="shared" si="295"/>
        <v>0</v>
      </c>
      <c r="CM409" s="149">
        <f t="shared" si="296"/>
        <v>0</v>
      </c>
      <c r="CN409" s="282">
        <f t="shared" si="329"/>
        <v>0</v>
      </c>
      <c r="CO409" s="113">
        <f t="shared" si="330"/>
        <v>0</v>
      </c>
      <c r="CP409" s="113">
        <f t="shared" si="331"/>
        <v>1</v>
      </c>
      <c r="CQ409" s="282" t="str">
        <f t="shared" si="297"/>
        <v/>
      </c>
      <c r="CR409" s="113" t="str">
        <f t="shared" si="298"/>
        <v xml:space="preserve"> </v>
      </c>
      <c r="CS409" s="113">
        <f t="shared" si="299"/>
        <v>0</v>
      </c>
      <c r="CT409" s="160">
        <v>0</v>
      </c>
      <c r="CU409" s="160">
        <v>0</v>
      </c>
      <c r="CV409" s="160">
        <v>0</v>
      </c>
      <c r="CW409" s="160">
        <v>0</v>
      </c>
      <c r="CX409" s="160">
        <v>0</v>
      </c>
      <c r="CY409" s="160">
        <v>0</v>
      </c>
      <c r="CZ409" s="160">
        <v>0</v>
      </c>
      <c r="DA409" s="160">
        <v>0</v>
      </c>
      <c r="DB409" s="160">
        <v>0</v>
      </c>
      <c r="DC409" s="160">
        <v>0</v>
      </c>
      <c r="DD409" s="160">
        <v>0</v>
      </c>
      <c r="DE409" s="160">
        <v>0</v>
      </c>
      <c r="DF409" s="160">
        <v>0</v>
      </c>
      <c r="DG409" s="160">
        <v>0</v>
      </c>
      <c r="DH409" s="160">
        <v>0</v>
      </c>
      <c r="DI409" s="160">
        <v>0</v>
      </c>
      <c r="DJ409" s="160">
        <v>0</v>
      </c>
      <c r="DK409" s="160">
        <v>0</v>
      </c>
      <c r="DL409" s="160">
        <v>0</v>
      </c>
      <c r="DM409" s="160">
        <v>0</v>
      </c>
      <c r="DN409" s="160">
        <v>0</v>
      </c>
      <c r="DO409" s="160">
        <v>0</v>
      </c>
      <c r="DP409" s="160">
        <v>0</v>
      </c>
      <c r="DQ409" s="104" t="s">
        <v>154</v>
      </c>
      <c r="DR409" s="104">
        <v>0</v>
      </c>
      <c r="DS409" s="104" t="s">
        <v>154</v>
      </c>
      <c r="DT409" s="104" t="s">
        <v>154</v>
      </c>
      <c r="DU409" s="104">
        <v>0</v>
      </c>
      <c r="DV409" s="104">
        <v>0</v>
      </c>
      <c r="DW409" s="107" t="str">
        <f t="shared" si="300"/>
        <v>N</v>
      </c>
      <c r="DX409" s="107" t="str">
        <f t="shared" si="301"/>
        <v/>
      </c>
      <c r="DY409" s="107" t="str">
        <f t="shared" si="302"/>
        <v>N</v>
      </c>
      <c r="DZ409" s="107" t="str">
        <f t="shared" si="303"/>
        <v>N</v>
      </c>
      <c r="EA409" s="107" t="str">
        <f t="shared" si="304"/>
        <v>Not Specified</v>
      </c>
      <c r="EB409" s="107"/>
      <c r="EC409" s="113">
        <f t="shared" si="305"/>
        <v>0</v>
      </c>
    </row>
    <row r="410" spans="1:133" ht="16.5" customHeight="1">
      <c r="A410" s="113">
        <v>407</v>
      </c>
      <c r="B410" s="113">
        <v>411</v>
      </c>
      <c r="C410" s="141" t="s">
        <v>2388</v>
      </c>
      <c r="D410" s="149" t="s">
        <v>236</v>
      </c>
      <c r="E410" s="149" t="s">
        <v>206</v>
      </c>
      <c r="F410" s="149" t="s">
        <v>175</v>
      </c>
      <c r="G410" s="149" t="s">
        <v>176</v>
      </c>
      <c r="H410" s="168" t="s">
        <v>2389</v>
      </c>
      <c r="I410" s="149" t="s">
        <v>2390</v>
      </c>
      <c r="J410" s="149">
        <v>0.189</v>
      </c>
      <c r="K410" s="149" t="s">
        <v>2391</v>
      </c>
      <c r="L410" s="149">
        <v>49402</v>
      </c>
      <c r="M410" s="150">
        <v>6</v>
      </c>
      <c r="N410" s="113" t="s">
        <v>154</v>
      </c>
      <c r="O410" s="113" t="s">
        <v>153</v>
      </c>
      <c r="P410" s="141" t="s">
        <v>153</v>
      </c>
      <c r="Q410" s="113" t="s">
        <v>154</v>
      </c>
      <c r="R410" s="113" t="s">
        <v>154</v>
      </c>
      <c r="S410" s="113" t="s">
        <v>153</v>
      </c>
      <c r="T410" s="113" t="s">
        <v>153</v>
      </c>
      <c r="U410" s="147" t="s">
        <v>153</v>
      </c>
      <c r="V410" s="113" t="s">
        <v>153</v>
      </c>
      <c r="W410" s="113" t="s">
        <v>153</v>
      </c>
      <c r="X410" s="148" t="s">
        <v>153</v>
      </c>
      <c r="Y410" s="113" t="s">
        <v>153</v>
      </c>
      <c r="Z410" s="113" t="s">
        <v>153</v>
      </c>
      <c r="AC410" s="113" t="s">
        <v>233</v>
      </c>
      <c r="AD410" s="113" t="s">
        <v>234</v>
      </c>
      <c r="AE410" s="113" t="s">
        <v>337</v>
      </c>
      <c r="AF410" s="113" t="s">
        <v>337</v>
      </c>
      <c r="AG410" s="113" t="s">
        <v>2392</v>
      </c>
      <c r="AH410" s="141" t="s">
        <v>159</v>
      </c>
      <c r="AI410" s="113" t="s">
        <v>180</v>
      </c>
      <c r="AJ410" s="113" t="s">
        <v>154</v>
      </c>
      <c r="AK410" s="166" t="s">
        <v>338</v>
      </c>
      <c r="AL410" s="113">
        <v>2060</v>
      </c>
      <c r="AM410" s="174" t="s">
        <v>2393</v>
      </c>
      <c r="AP410" s="113" t="s">
        <v>154</v>
      </c>
      <c r="AQ410" s="113" t="s">
        <v>153</v>
      </c>
      <c r="AR410" s="113" t="s">
        <v>153</v>
      </c>
      <c r="AV410" s="113" t="s">
        <v>168</v>
      </c>
      <c r="AW410" s="167" t="s">
        <v>168</v>
      </c>
      <c r="AX410" s="113" t="s">
        <v>158</v>
      </c>
      <c r="AY410" s="113" t="s">
        <v>154</v>
      </c>
      <c r="AZ410" s="113" t="s">
        <v>153</v>
      </c>
      <c r="BA410" s="113" t="s">
        <v>153</v>
      </c>
      <c r="BG410" s="283">
        <f t="shared" si="306"/>
        <v>0</v>
      </c>
      <c r="BH410" s="149">
        <f t="shared" si="307"/>
        <v>0</v>
      </c>
      <c r="BI410" s="113">
        <f t="shared" si="315"/>
        <v>0</v>
      </c>
      <c r="BJ410" s="280">
        <f t="shared" si="316"/>
        <v>0</v>
      </c>
      <c r="BK410" s="347">
        <f t="shared" si="308"/>
        <v>0</v>
      </c>
      <c r="BL410" s="113">
        <f t="shared" si="309"/>
        <v>0</v>
      </c>
      <c r="BM410" s="113">
        <f t="shared" si="317"/>
        <v>0</v>
      </c>
      <c r="BN410" s="278">
        <f t="shared" si="318"/>
        <v>0</v>
      </c>
      <c r="BO410" s="149">
        <f t="shared" si="310"/>
        <v>0</v>
      </c>
      <c r="BP410" s="149">
        <f t="shared" si="311"/>
        <v>0</v>
      </c>
      <c r="BQ410" s="113">
        <f t="shared" si="319"/>
        <v>0</v>
      </c>
      <c r="BR410" s="356">
        <f t="shared" si="312"/>
        <v>0</v>
      </c>
      <c r="BS410" s="149">
        <f t="shared" si="313"/>
        <v>0</v>
      </c>
      <c r="BT410" s="113">
        <f t="shared" si="320"/>
        <v>0</v>
      </c>
      <c r="BU410" s="356">
        <f t="shared" si="287"/>
        <v>0</v>
      </c>
      <c r="BV410" s="149">
        <f t="shared" si="288"/>
        <v>0</v>
      </c>
      <c r="BW410" s="113">
        <f t="shared" si="289"/>
        <v>0</v>
      </c>
      <c r="BX410" s="248">
        <f t="shared" si="290"/>
        <v>1</v>
      </c>
      <c r="BY410" s="175">
        <f t="shared" si="291"/>
        <v>0</v>
      </c>
      <c r="BZ410" s="347">
        <f t="shared" si="321"/>
        <v>0</v>
      </c>
      <c r="CA410" s="113">
        <f t="shared" si="322"/>
        <v>0</v>
      </c>
      <c r="CB410" s="113">
        <f t="shared" si="323"/>
        <v>0</v>
      </c>
      <c r="CC410" s="276">
        <f t="shared" si="324"/>
        <v>0</v>
      </c>
      <c r="CD410" s="248">
        <f t="shared" si="325"/>
        <v>1</v>
      </c>
      <c r="CE410" s="274">
        <f t="shared" si="314"/>
        <v>0</v>
      </c>
      <c r="CF410" s="347">
        <f t="shared" si="326"/>
        <v>0</v>
      </c>
      <c r="CG410" s="113">
        <f t="shared" si="327"/>
        <v>0</v>
      </c>
      <c r="CH410" s="141">
        <f t="shared" si="328"/>
        <v>0</v>
      </c>
      <c r="CI410" s="149">
        <f t="shared" si="292"/>
        <v>0</v>
      </c>
      <c r="CJ410" s="149">
        <f t="shared" si="293"/>
        <v>0</v>
      </c>
      <c r="CK410" s="149">
        <f t="shared" si="294"/>
        <v>0</v>
      </c>
      <c r="CL410" s="149">
        <f t="shared" si="295"/>
        <v>0</v>
      </c>
      <c r="CM410" s="149">
        <f t="shared" si="296"/>
        <v>0</v>
      </c>
      <c r="CN410" s="282">
        <f t="shared" si="329"/>
        <v>0</v>
      </c>
      <c r="CO410" s="113">
        <f t="shared" si="330"/>
        <v>0</v>
      </c>
      <c r="CP410" s="113">
        <f t="shared" si="331"/>
        <v>1</v>
      </c>
      <c r="CQ410" s="282" t="str">
        <f t="shared" si="297"/>
        <v/>
      </c>
      <c r="CR410" s="113" t="str">
        <f t="shared" si="298"/>
        <v xml:space="preserve"> </v>
      </c>
      <c r="CS410" s="113">
        <f t="shared" si="299"/>
        <v>0</v>
      </c>
      <c r="CT410" s="160">
        <v>0</v>
      </c>
      <c r="CU410" s="160">
        <v>0</v>
      </c>
      <c r="CV410" s="160">
        <v>0</v>
      </c>
      <c r="CW410" s="160">
        <v>0</v>
      </c>
      <c r="CX410" s="160">
        <v>0</v>
      </c>
      <c r="CY410" s="160">
        <v>0</v>
      </c>
      <c r="CZ410" s="160">
        <v>0</v>
      </c>
      <c r="DA410" s="160">
        <v>0</v>
      </c>
      <c r="DB410" s="160">
        <v>0</v>
      </c>
      <c r="DC410" s="160">
        <v>0</v>
      </c>
      <c r="DD410" s="160">
        <v>0</v>
      </c>
      <c r="DE410" s="160">
        <v>0</v>
      </c>
      <c r="DF410" s="160">
        <v>0</v>
      </c>
      <c r="DG410" s="160">
        <v>0</v>
      </c>
      <c r="DH410" s="160">
        <v>0</v>
      </c>
      <c r="DI410" s="160">
        <v>0</v>
      </c>
      <c r="DJ410" s="160">
        <v>0</v>
      </c>
      <c r="DK410" s="160">
        <v>0</v>
      </c>
      <c r="DL410" s="160">
        <v>0</v>
      </c>
      <c r="DM410" s="160">
        <v>0</v>
      </c>
      <c r="DN410" s="160">
        <v>0</v>
      </c>
      <c r="DO410" s="160">
        <v>0</v>
      </c>
      <c r="DP410" s="160">
        <v>0</v>
      </c>
      <c r="DQ410" s="104" t="s">
        <v>154</v>
      </c>
      <c r="DR410" s="104">
        <v>0</v>
      </c>
      <c r="DS410" s="104" t="s">
        <v>154</v>
      </c>
      <c r="DT410" s="104" t="s">
        <v>180</v>
      </c>
      <c r="DU410" s="104" t="s">
        <v>3005</v>
      </c>
      <c r="DV410" s="104" t="s">
        <v>154</v>
      </c>
      <c r="DW410" s="107" t="str">
        <f t="shared" si="300"/>
        <v>N</v>
      </c>
      <c r="DX410" s="107" t="str">
        <f t="shared" si="301"/>
        <v/>
      </c>
      <c r="DY410" s="107" t="str">
        <f t="shared" si="302"/>
        <v>N</v>
      </c>
      <c r="DZ410" s="107" t="str">
        <f t="shared" si="303"/>
        <v>N</v>
      </c>
      <c r="EA410" s="107" t="str">
        <f t="shared" si="304"/>
        <v>Not Specified</v>
      </c>
      <c r="EC410" s="113">
        <f t="shared" si="305"/>
        <v>0</v>
      </c>
    </row>
    <row r="411" spans="1:133" s="149" customFormat="1" ht="16.5" customHeight="1">
      <c r="A411" s="113">
        <v>408</v>
      </c>
      <c r="B411" s="113">
        <v>406</v>
      </c>
      <c r="C411" s="141" t="s">
        <v>2394</v>
      </c>
      <c r="D411" s="113" t="s">
        <v>415</v>
      </c>
      <c r="E411" s="113" t="s">
        <v>244</v>
      </c>
      <c r="F411" s="113" t="s">
        <v>264</v>
      </c>
      <c r="G411" s="113" t="s">
        <v>176</v>
      </c>
      <c r="H411" s="157" t="s">
        <v>2395</v>
      </c>
      <c r="I411" s="113" t="s">
        <v>2396</v>
      </c>
      <c r="J411" s="113">
        <v>0.244</v>
      </c>
      <c r="K411" s="113" t="s">
        <v>2397</v>
      </c>
      <c r="L411" s="113">
        <v>74077</v>
      </c>
      <c r="M411" s="141">
        <v>31</v>
      </c>
      <c r="N411" s="113" t="s">
        <v>154</v>
      </c>
      <c r="O411" s="113" t="s">
        <v>153</v>
      </c>
      <c r="P411" s="141" t="s">
        <v>153</v>
      </c>
      <c r="Q411" s="113" t="s">
        <v>154</v>
      </c>
      <c r="R411" s="113" t="s">
        <v>154</v>
      </c>
      <c r="S411" s="113" t="s">
        <v>153</v>
      </c>
      <c r="T411" s="113" t="s">
        <v>153</v>
      </c>
      <c r="U411" s="147" t="s">
        <v>153</v>
      </c>
      <c r="V411" s="113" t="s">
        <v>153</v>
      </c>
      <c r="W411" s="113" t="s">
        <v>153</v>
      </c>
      <c r="X411" s="148" t="s">
        <v>153</v>
      </c>
      <c r="Y411" s="113" t="s">
        <v>153</v>
      </c>
      <c r="Z411" s="113" t="s">
        <v>153</v>
      </c>
      <c r="AA411" s="141"/>
      <c r="AB411" s="113"/>
      <c r="AC411" s="113" t="s">
        <v>202</v>
      </c>
      <c r="AD411" s="113" t="s">
        <v>5</v>
      </c>
      <c r="AE411" s="113" t="s">
        <v>157</v>
      </c>
      <c r="AF411" s="113" t="s">
        <v>157</v>
      </c>
      <c r="AG411" s="113" t="s">
        <v>157</v>
      </c>
      <c r="AH411" s="141" t="s">
        <v>218</v>
      </c>
      <c r="AI411" s="113" t="s">
        <v>219</v>
      </c>
      <c r="AJ411" s="113" t="s">
        <v>150</v>
      </c>
      <c r="AK411" s="166" t="s">
        <v>2398</v>
      </c>
      <c r="AL411" s="113">
        <v>2070</v>
      </c>
      <c r="AM411" s="113"/>
      <c r="AN411" s="141"/>
      <c r="AO411" s="113"/>
      <c r="AP411" s="113" t="s">
        <v>154</v>
      </c>
      <c r="AQ411" s="113" t="s">
        <v>153</v>
      </c>
      <c r="AR411" s="113" t="s">
        <v>153</v>
      </c>
      <c r="AS411" s="113"/>
      <c r="AT411" s="113"/>
      <c r="AU411" s="141"/>
      <c r="AV411" s="113" t="s">
        <v>157</v>
      </c>
      <c r="AW411" s="167" t="s">
        <v>168</v>
      </c>
      <c r="AX411" s="113" t="s">
        <v>158</v>
      </c>
      <c r="AY411" s="113" t="s">
        <v>154</v>
      </c>
      <c r="AZ411" s="113" t="s">
        <v>153</v>
      </c>
      <c r="BA411" s="113" t="s">
        <v>153</v>
      </c>
      <c r="BB411" s="113"/>
      <c r="BC411" s="141"/>
      <c r="BD411" s="113"/>
      <c r="BE411" s="159"/>
      <c r="BF411" s="141"/>
      <c r="BG411" s="283">
        <f t="shared" si="306"/>
        <v>0</v>
      </c>
      <c r="BH411" s="149">
        <f t="shared" si="307"/>
        <v>0</v>
      </c>
      <c r="BI411" s="113">
        <f t="shared" si="315"/>
        <v>0</v>
      </c>
      <c r="BJ411" s="280">
        <f t="shared" si="316"/>
        <v>0</v>
      </c>
      <c r="BK411" s="347">
        <f t="shared" si="308"/>
        <v>0</v>
      </c>
      <c r="BL411" s="113">
        <f t="shared" si="309"/>
        <v>0</v>
      </c>
      <c r="BM411" s="113">
        <f t="shared" si="317"/>
        <v>0</v>
      </c>
      <c r="BN411" s="278">
        <f t="shared" si="318"/>
        <v>0</v>
      </c>
      <c r="BO411" s="149">
        <f t="shared" si="310"/>
        <v>0</v>
      </c>
      <c r="BP411" s="149">
        <f t="shared" si="311"/>
        <v>0</v>
      </c>
      <c r="BQ411" s="113">
        <f t="shared" si="319"/>
        <v>0</v>
      </c>
      <c r="BR411" s="356">
        <f t="shared" si="312"/>
        <v>0</v>
      </c>
      <c r="BS411" s="149">
        <f t="shared" si="313"/>
        <v>0</v>
      </c>
      <c r="BT411" s="113">
        <f t="shared" si="320"/>
        <v>0</v>
      </c>
      <c r="BU411" s="356">
        <f t="shared" si="287"/>
        <v>0</v>
      </c>
      <c r="BV411" s="149">
        <f t="shared" si="288"/>
        <v>0</v>
      </c>
      <c r="BW411" s="113">
        <f t="shared" si="289"/>
        <v>1</v>
      </c>
      <c r="BX411" s="248">
        <f t="shared" si="290"/>
        <v>0</v>
      </c>
      <c r="BY411" s="175">
        <f t="shared" si="291"/>
        <v>1</v>
      </c>
      <c r="BZ411" s="347">
        <f t="shared" si="321"/>
        <v>0</v>
      </c>
      <c r="CA411" s="113">
        <f t="shared" si="322"/>
        <v>0</v>
      </c>
      <c r="CB411" s="113">
        <f t="shared" si="323"/>
        <v>0</v>
      </c>
      <c r="CC411" s="276">
        <f t="shared" si="324"/>
        <v>0</v>
      </c>
      <c r="CD411" s="248">
        <f t="shared" si="325"/>
        <v>0</v>
      </c>
      <c r="CE411" s="274">
        <f t="shared" si="314"/>
        <v>1</v>
      </c>
      <c r="CF411" s="347">
        <f t="shared" si="326"/>
        <v>0</v>
      </c>
      <c r="CG411" s="113">
        <f t="shared" si="327"/>
        <v>0</v>
      </c>
      <c r="CH411" s="141">
        <f t="shared" si="328"/>
        <v>0</v>
      </c>
      <c r="CI411" s="149">
        <f t="shared" si="292"/>
        <v>0</v>
      </c>
      <c r="CJ411" s="149">
        <f t="shared" si="293"/>
        <v>0</v>
      </c>
      <c r="CK411" s="149">
        <f t="shared" si="294"/>
        <v>1</v>
      </c>
      <c r="CL411" s="149">
        <f t="shared" si="295"/>
        <v>1</v>
      </c>
      <c r="CM411" s="149">
        <f t="shared" si="296"/>
        <v>1</v>
      </c>
      <c r="CN411" s="282">
        <f t="shared" si="329"/>
        <v>1</v>
      </c>
      <c r="CO411" s="113">
        <f t="shared" si="330"/>
        <v>0</v>
      </c>
      <c r="CP411" s="113">
        <f t="shared" si="331"/>
        <v>0</v>
      </c>
      <c r="CQ411" s="282" t="str">
        <f t="shared" si="297"/>
        <v/>
      </c>
      <c r="CR411" s="113" t="str">
        <f t="shared" si="298"/>
        <v xml:space="preserve"> </v>
      </c>
      <c r="CS411" s="113">
        <f t="shared" si="299"/>
        <v>0</v>
      </c>
      <c r="CT411" s="160">
        <v>0</v>
      </c>
      <c r="CU411" s="160">
        <v>0</v>
      </c>
      <c r="CV411" s="160">
        <v>1</v>
      </c>
      <c r="CW411" s="160">
        <v>1</v>
      </c>
      <c r="CX411" s="160">
        <v>0</v>
      </c>
      <c r="CY411" s="160">
        <v>0</v>
      </c>
      <c r="CZ411" s="160">
        <v>0</v>
      </c>
      <c r="DA411" s="160">
        <v>0</v>
      </c>
      <c r="DB411" s="160">
        <v>0</v>
      </c>
      <c r="DC411" s="160">
        <v>0</v>
      </c>
      <c r="DD411" s="160">
        <v>0</v>
      </c>
      <c r="DE411" s="160">
        <v>0</v>
      </c>
      <c r="DF411" s="160">
        <v>0</v>
      </c>
      <c r="DG411" s="160">
        <v>0</v>
      </c>
      <c r="DH411" s="160">
        <v>0</v>
      </c>
      <c r="DI411" s="160">
        <v>0</v>
      </c>
      <c r="DJ411" s="160">
        <v>1</v>
      </c>
      <c r="DK411" s="160">
        <v>0</v>
      </c>
      <c r="DL411" s="160">
        <v>1</v>
      </c>
      <c r="DM411" s="160">
        <v>0</v>
      </c>
      <c r="DN411" s="160">
        <v>0</v>
      </c>
      <c r="DO411" s="160">
        <v>1</v>
      </c>
      <c r="DP411" s="160">
        <v>0</v>
      </c>
      <c r="DQ411" s="104" t="s">
        <v>154</v>
      </c>
      <c r="DR411" s="104">
        <v>0</v>
      </c>
      <c r="DS411" s="104" t="s">
        <v>154</v>
      </c>
      <c r="DT411" s="104" t="s">
        <v>160</v>
      </c>
      <c r="DU411" s="104" t="s">
        <v>3005</v>
      </c>
      <c r="DV411" s="104" t="s">
        <v>154</v>
      </c>
      <c r="DW411" s="107" t="str">
        <f t="shared" si="300"/>
        <v>N</v>
      </c>
      <c r="DX411" s="107" t="str">
        <f t="shared" si="301"/>
        <v/>
      </c>
      <c r="DY411" s="107" t="str">
        <f t="shared" si="302"/>
        <v>N</v>
      </c>
      <c r="DZ411" s="107" t="str">
        <f t="shared" si="303"/>
        <v>Y</v>
      </c>
      <c r="EA411" s="107" t="str">
        <f t="shared" si="304"/>
        <v>Yes</v>
      </c>
      <c r="EB411" s="107"/>
      <c r="EC411" s="113">
        <f t="shared" si="305"/>
        <v>0</v>
      </c>
    </row>
    <row r="412" spans="1:133" ht="16.5" customHeight="1">
      <c r="A412" s="113">
        <v>409</v>
      </c>
      <c r="B412" s="113">
        <v>363</v>
      </c>
      <c r="C412" s="141" t="s">
        <v>2399</v>
      </c>
      <c r="D412" s="113" t="s">
        <v>183</v>
      </c>
      <c r="E412" s="113" t="s">
        <v>184</v>
      </c>
      <c r="F412" s="113" t="s">
        <v>863</v>
      </c>
      <c r="G412" s="113" t="s">
        <v>9</v>
      </c>
      <c r="H412" s="157" t="s">
        <v>2400</v>
      </c>
      <c r="I412" s="113" t="s">
        <v>2401</v>
      </c>
      <c r="J412" s="113">
        <v>-0.228</v>
      </c>
      <c r="K412" s="113" t="s">
        <v>2402</v>
      </c>
      <c r="L412" s="113">
        <v>64610</v>
      </c>
      <c r="M412" s="141">
        <v>19</v>
      </c>
      <c r="N412" s="113" t="s">
        <v>154</v>
      </c>
      <c r="O412" s="113" t="s">
        <v>153</v>
      </c>
      <c r="P412" s="141" t="s">
        <v>153</v>
      </c>
      <c r="Q412" s="113" t="s">
        <v>150</v>
      </c>
      <c r="R412" s="113" t="s">
        <v>154</v>
      </c>
      <c r="S412" s="113" t="s">
        <v>155</v>
      </c>
      <c r="T412" s="113" t="s">
        <v>153</v>
      </c>
      <c r="U412" s="147" t="s">
        <v>153</v>
      </c>
      <c r="V412" s="113" t="s">
        <v>153</v>
      </c>
      <c r="W412" s="113" t="s">
        <v>153</v>
      </c>
      <c r="X412" s="148" t="s">
        <v>153</v>
      </c>
      <c r="Y412" s="113" t="s">
        <v>153</v>
      </c>
      <c r="Z412" s="113" t="s">
        <v>153</v>
      </c>
      <c r="AC412" s="113" t="s">
        <v>167</v>
      </c>
      <c r="AD412" s="113" t="s">
        <v>6</v>
      </c>
      <c r="AE412" s="113" t="s">
        <v>157</v>
      </c>
      <c r="AF412" s="113" t="s">
        <v>157</v>
      </c>
      <c r="AG412" s="113" t="s">
        <v>158</v>
      </c>
      <c r="AH412" s="141" t="s">
        <v>159</v>
      </c>
      <c r="AJ412" s="113" t="s">
        <v>154</v>
      </c>
      <c r="AK412" s="166" t="s">
        <v>153</v>
      </c>
      <c r="AO412" s="113" t="s">
        <v>160</v>
      </c>
      <c r="AP412" s="113" t="s">
        <v>150</v>
      </c>
      <c r="AQ412" s="113" t="s">
        <v>159</v>
      </c>
      <c r="AR412" s="113" t="s">
        <v>2403</v>
      </c>
      <c r="AS412" s="113">
        <v>2050</v>
      </c>
      <c r="AV412" s="113" t="s">
        <v>157</v>
      </c>
      <c r="AW412" s="167" t="s">
        <v>171</v>
      </c>
      <c r="AX412" s="113" t="s">
        <v>158</v>
      </c>
      <c r="AY412" s="113" t="s">
        <v>154</v>
      </c>
      <c r="AZ412" s="113" t="s">
        <v>153</v>
      </c>
      <c r="BA412" s="113" t="s">
        <v>153</v>
      </c>
      <c r="BG412" s="283">
        <f t="shared" si="306"/>
        <v>0</v>
      </c>
      <c r="BH412" s="149">
        <f t="shared" si="307"/>
        <v>0</v>
      </c>
      <c r="BI412" s="113">
        <f t="shared" si="315"/>
        <v>0</v>
      </c>
      <c r="BJ412" s="280">
        <f t="shared" si="316"/>
        <v>0</v>
      </c>
      <c r="BK412" s="347">
        <f t="shared" si="308"/>
        <v>0</v>
      </c>
      <c r="BL412" s="113">
        <f t="shared" si="309"/>
        <v>0</v>
      </c>
      <c r="BM412" s="113">
        <f t="shared" si="317"/>
        <v>0</v>
      </c>
      <c r="BN412" s="278">
        <f t="shared" si="318"/>
        <v>0</v>
      </c>
      <c r="BO412" s="149">
        <f t="shared" si="310"/>
        <v>0</v>
      </c>
      <c r="BP412" s="149">
        <f t="shared" si="311"/>
        <v>0</v>
      </c>
      <c r="BQ412" s="113">
        <f t="shared" si="319"/>
        <v>0</v>
      </c>
      <c r="BR412" s="356">
        <f t="shared" si="312"/>
        <v>0</v>
      </c>
      <c r="BS412" s="149">
        <f t="shared" si="313"/>
        <v>0</v>
      </c>
      <c r="BT412" s="113">
        <f t="shared" si="320"/>
        <v>1</v>
      </c>
      <c r="BU412" s="356">
        <f t="shared" si="287"/>
        <v>0</v>
      </c>
      <c r="BV412" s="149">
        <f t="shared" si="288"/>
        <v>0</v>
      </c>
      <c r="BW412" s="113">
        <f t="shared" si="289"/>
        <v>0</v>
      </c>
      <c r="BX412" s="248">
        <f t="shared" si="290"/>
        <v>0</v>
      </c>
      <c r="BY412" s="175">
        <f t="shared" si="291"/>
        <v>0</v>
      </c>
      <c r="BZ412" s="347">
        <f t="shared" si="321"/>
        <v>0</v>
      </c>
      <c r="CA412" s="113">
        <f t="shared" si="322"/>
        <v>0</v>
      </c>
      <c r="CB412" s="113">
        <f t="shared" si="323"/>
        <v>1</v>
      </c>
      <c r="CC412" s="276">
        <f t="shared" si="324"/>
        <v>1</v>
      </c>
      <c r="CD412" s="248">
        <f t="shared" si="325"/>
        <v>1</v>
      </c>
      <c r="CE412" s="274">
        <f t="shared" si="314"/>
        <v>1</v>
      </c>
      <c r="CF412" s="347">
        <f t="shared" si="326"/>
        <v>0</v>
      </c>
      <c r="CG412" s="113">
        <f t="shared" si="327"/>
        <v>0</v>
      </c>
      <c r="CH412" s="141">
        <f t="shared" si="328"/>
        <v>0</v>
      </c>
      <c r="CI412" s="149">
        <f t="shared" si="292"/>
        <v>0</v>
      </c>
      <c r="CJ412" s="149">
        <f t="shared" si="293"/>
        <v>0</v>
      </c>
      <c r="CK412" s="149">
        <f t="shared" si="294"/>
        <v>1</v>
      </c>
      <c r="CL412" s="149">
        <f t="shared" si="295"/>
        <v>1</v>
      </c>
      <c r="CM412" s="149">
        <f t="shared" si="296"/>
        <v>1</v>
      </c>
      <c r="CN412" s="282">
        <f t="shared" si="329"/>
        <v>1</v>
      </c>
      <c r="CO412" s="113">
        <f t="shared" si="330"/>
        <v>0</v>
      </c>
      <c r="CP412" s="113">
        <f t="shared" si="331"/>
        <v>0</v>
      </c>
      <c r="CQ412" s="282" t="str">
        <f t="shared" si="297"/>
        <v/>
      </c>
      <c r="CR412" s="113" t="str">
        <f t="shared" si="298"/>
        <v xml:space="preserve"> 2050</v>
      </c>
      <c r="CS412" s="113">
        <f t="shared" si="299"/>
        <v>2050</v>
      </c>
      <c r="CT412" s="160">
        <v>0</v>
      </c>
      <c r="CU412" s="160">
        <v>0</v>
      </c>
      <c r="CV412" s="160">
        <v>0</v>
      </c>
      <c r="CW412" s="160">
        <v>0</v>
      </c>
      <c r="CX412" s="160">
        <v>0</v>
      </c>
      <c r="CY412" s="160">
        <v>0</v>
      </c>
      <c r="CZ412" s="160">
        <v>1</v>
      </c>
      <c r="DA412" s="160">
        <v>1</v>
      </c>
      <c r="DB412" s="160">
        <v>0</v>
      </c>
      <c r="DC412" s="160">
        <v>0</v>
      </c>
      <c r="DD412" s="160">
        <v>0</v>
      </c>
      <c r="DE412" s="160">
        <v>0</v>
      </c>
      <c r="DF412" s="160">
        <v>0</v>
      </c>
      <c r="DG412" s="160">
        <v>0</v>
      </c>
      <c r="DH412" s="160">
        <v>0</v>
      </c>
      <c r="DI412" s="160">
        <v>0</v>
      </c>
      <c r="DJ412" s="160">
        <v>1</v>
      </c>
      <c r="DK412" s="160">
        <v>0</v>
      </c>
      <c r="DL412" s="160">
        <v>1</v>
      </c>
      <c r="DM412" s="160">
        <v>0</v>
      </c>
      <c r="DN412" s="160">
        <v>0</v>
      </c>
      <c r="DO412" s="160">
        <v>1</v>
      </c>
      <c r="DP412" s="160">
        <v>0</v>
      </c>
      <c r="DQ412" s="104" t="s">
        <v>154</v>
      </c>
      <c r="DR412" s="104" t="s">
        <v>158</v>
      </c>
      <c r="DS412" s="104" t="s">
        <v>7859</v>
      </c>
      <c r="DT412" s="104" t="s">
        <v>154</v>
      </c>
      <c r="DU412" s="104">
        <v>0</v>
      </c>
      <c r="DV412" s="104" t="s">
        <v>3005</v>
      </c>
      <c r="DW412" s="107" t="str">
        <f t="shared" si="300"/>
        <v>Y</v>
      </c>
      <c r="DX412" s="107" t="str">
        <f t="shared" si="301"/>
        <v/>
      </c>
      <c r="DY412" s="107" t="str">
        <f t="shared" si="302"/>
        <v>Y</v>
      </c>
      <c r="DZ412" s="107" t="str">
        <f t="shared" si="303"/>
        <v>N</v>
      </c>
      <c r="EA412" s="107" t="str">
        <f t="shared" si="304"/>
        <v>Yes</v>
      </c>
      <c r="EC412" s="113">
        <f t="shared" si="305"/>
        <v>2050</v>
      </c>
    </row>
    <row r="413" spans="1:133" ht="16.5" customHeight="1">
      <c r="A413" s="113">
        <v>410</v>
      </c>
      <c r="B413" s="113">
        <v>377</v>
      </c>
      <c r="C413" s="141" t="s">
        <v>2404</v>
      </c>
      <c r="D413" s="113" t="s">
        <v>599</v>
      </c>
      <c r="E413" s="113" t="s">
        <v>184</v>
      </c>
      <c r="F413" s="113" t="s">
        <v>245</v>
      </c>
      <c r="G413" s="113" t="s">
        <v>246</v>
      </c>
      <c r="H413" s="157" t="s">
        <v>2405</v>
      </c>
      <c r="I413" s="113" t="s">
        <v>2406</v>
      </c>
      <c r="J413" s="113">
        <v>0</v>
      </c>
      <c r="K413" s="113" t="s">
        <v>2407</v>
      </c>
      <c r="L413" s="113">
        <v>98120</v>
      </c>
      <c r="M413" s="141">
        <v>31</v>
      </c>
      <c r="N413" s="113" t="s">
        <v>154</v>
      </c>
      <c r="O413" s="113" t="s">
        <v>153</v>
      </c>
      <c r="P413" s="141" t="s">
        <v>153</v>
      </c>
      <c r="Q413" s="113" t="s">
        <v>150</v>
      </c>
      <c r="R413" s="113" t="s">
        <v>150</v>
      </c>
      <c r="S413" s="113" t="s">
        <v>151</v>
      </c>
      <c r="T413" s="113" t="s">
        <v>353</v>
      </c>
      <c r="U413" s="151">
        <v>2030</v>
      </c>
      <c r="V413" s="113" t="s">
        <v>151</v>
      </c>
      <c r="W413" s="113" t="s">
        <v>353</v>
      </c>
      <c r="X413" s="148">
        <v>2050</v>
      </c>
      <c r="Y413" s="113" t="s">
        <v>150</v>
      </c>
      <c r="Z413" s="113" t="s">
        <v>151</v>
      </c>
      <c r="AA413" s="141">
        <v>2050</v>
      </c>
      <c r="AC413" s="113" t="s">
        <v>782</v>
      </c>
      <c r="AD413" s="113" t="s">
        <v>5</v>
      </c>
      <c r="AE413" s="113" t="s">
        <v>157</v>
      </c>
      <c r="AF413" s="113" t="s">
        <v>157</v>
      </c>
      <c r="AG413" s="113" t="s">
        <v>169</v>
      </c>
      <c r="AH413" s="141" t="s">
        <v>159</v>
      </c>
      <c r="AI413" s="113" t="s">
        <v>160</v>
      </c>
      <c r="AJ413" s="113" t="s">
        <v>150</v>
      </c>
      <c r="AK413" s="166" t="s">
        <v>2408</v>
      </c>
      <c r="AL413" s="113">
        <v>2045</v>
      </c>
      <c r="AP413" s="113" t="s">
        <v>154</v>
      </c>
      <c r="AQ413" s="113" t="s">
        <v>153</v>
      </c>
      <c r="AR413" s="113" t="s">
        <v>153</v>
      </c>
      <c r="AV413" s="113" t="s">
        <v>168</v>
      </c>
      <c r="AW413" s="167" t="s">
        <v>262</v>
      </c>
      <c r="AX413" s="113" t="s">
        <v>158</v>
      </c>
      <c r="AY413" s="113" t="s">
        <v>154</v>
      </c>
      <c r="AZ413" s="113" t="s">
        <v>153</v>
      </c>
      <c r="BA413" s="113" t="s">
        <v>153</v>
      </c>
      <c r="BG413" s="283">
        <f t="shared" si="306"/>
        <v>0</v>
      </c>
      <c r="BH413" s="149">
        <f t="shared" si="307"/>
        <v>0</v>
      </c>
      <c r="BI413" s="113">
        <f t="shared" si="315"/>
        <v>0</v>
      </c>
      <c r="BJ413" s="280">
        <f t="shared" si="316"/>
        <v>0</v>
      </c>
      <c r="BK413" s="347">
        <f t="shared" si="308"/>
        <v>0</v>
      </c>
      <c r="BL413" s="113">
        <f t="shared" si="309"/>
        <v>1</v>
      </c>
      <c r="BM413" s="113">
        <f t="shared" si="317"/>
        <v>0</v>
      </c>
      <c r="BN413" s="278">
        <f t="shared" si="318"/>
        <v>1</v>
      </c>
      <c r="BO413" s="149">
        <f t="shared" si="310"/>
        <v>0</v>
      </c>
      <c r="BP413" s="149">
        <f t="shared" si="311"/>
        <v>0</v>
      </c>
      <c r="BQ413" s="113">
        <f t="shared" si="319"/>
        <v>1</v>
      </c>
      <c r="BR413" s="356">
        <f t="shared" si="312"/>
        <v>0</v>
      </c>
      <c r="BS413" s="149">
        <f t="shared" si="313"/>
        <v>0</v>
      </c>
      <c r="BT413" s="113">
        <f t="shared" si="320"/>
        <v>0</v>
      </c>
      <c r="BU413" s="356">
        <f t="shared" si="287"/>
        <v>0</v>
      </c>
      <c r="BV413" s="149">
        <f t="shared" si="288"/>
        <v>0</v>
      </c>
      <c r="BW413" s="113">
        <f t="shared" si="289"/>
        <v>0</v>
      </c>
      <c r="BX413" s="248">
        <f t="shared" si="290"/>
        <v>0</v>
      </c>
      <c r="BY413" s="175">
        <f t="shared" si="291"/>
        <v>0</v>
      </c>
      <c r="BZ413" s="347">
        <f t="shared" si="321"/>
        <v>0</v>
      </c>
      <c r="CA413" s="113">
        <f t="shared" si="322"/>
        <v>0</v>
      </c>
      <c r="CB413" s="113">
        <f t="shared" si="323"/>
        <v>1</v>
      </c>
      <c r="CC413" s="276">
        <f t="shared" si="324"/>
        <v>1</v>
      </c>
      <c r="CD413" s="248">
        <f t="shared" si="325"/>
        <v>1</v>
      </c>
      <c r="CE413" s="274">
        <f t="shared" si="314"/>
        <v>1</v>
      </c>
      <c r="CF413" s="347">
        <f t="shared" si="326"/>
        <v>0</v>
      </c>
      <c r="CG413" s="113">
        <f t="shared" si="327"/>
        <v>0</v>
      </c>
      <c r="CH413" s="141">
        <f t="shared" si="328"/>
        <v>0</v>
      </c>
      <c r="CI413" s="149">
        <f t="shared" si="292"/>
        <v>0</v>
      </c>
      <c r="CJ413" s="149">
        <f t="shared" si="293"/>
        <v>1</v>
      </c>
      <c r="CK413" s="149">
        <f t="shared" si="294"/>
        <v>1</v>
      </c>
      <c r="CL413" s="149">
        <f t="shared" si="295"/>
        <v>2</v>
      </c>
      <c r="CM413" s="149">
        <f t="shared" si="296"/>
        <v>1</v>
      </c>
      <c r="CN413" s="282">
        <f t="shared" si="329"/>
        <v>0</v>
      </c>
      <c r="CO413" s="113">
        <f t="shared" si="330"/>
        <v>0</v>
      </c>
      <c r="CP413" s="113">
        <f t="shared" si="331"/>
        <v>1</v>
      </c>
      <c r="CQ413" s="282">
        <f t="shared" si="297"/>
        <v>1</v>
      </c>
      <c r="CR413" s="113" t="str">
        <f t="shared" si="298"/>
        <v xml:space="preserve">2050 </v>
      </c>
      <c r="CS413" s="113">
        <f t="shared" si="299"/>
        <v>2050</v>
      </c>
      <c r="CT413" s="160">
        <v>0</v>
      </c>
      <c r="CU413" s="160">
        <v>0</v>
      </c>
      <c r="CV413" s="160">
        <v>1</v>
      </c>
      <c r="CW413" s="160">
        <v>1</v>
      </c>
      <c r="CX413" s="160">
        <v>0</v>
      </c>
      <c r="CY413" s="160">
        <v>0</v>
      </c>
      <c r="CZ413" s="160">
        <v>0</v>
      </c>
      <c r="DA413" s="160">
        <v>0</v>
      </c>
      <c r="DB413" s="160">
        <v>0</v>
      </c>
      <c r="DC413" s="160">
        <v>1</v>
      </c>
      <c r="DD413" s="160">
        <v>0</v>
      </c>
      <c r="DE413" s="160">
        <v>1</v>
      </c>
      <c r="DF413" s="160">
        <v>0</v>
      </c>
      <c r="DG413" s="160">
        <v>0</v>
      </c>
      <c r="DH413" s="160">
        <v>0</v>
      </c>
      <c r="DI413" s="160">
        <v>0</v>
      </c>
      <c r="DJ413" s="160">
        <v>1</v>
      </c>
      <c r="DK413" s="160">
        <v>0</v>
      </c>
      <c r="DL413" s="160">
        <v>1</v>
      </c>
      <c r="DM413" s="160">
        <v>0</v>
      </c>
      <c r="DN413" s="160">
        <v>0</v>
      </c>
      <c r="DO413" s="160">
        <v>1</v>
      </c>
      <c r="DP413" s="160">
        <v>0</v>
      </c>
      <c r="DQ413" s="104" t="s">
        <v>150</v>
      </c>
      <c r="DR413" s="104" t="s">
        <v>157</v>
      </c>
      <c r="DS413" s="104" t="s">
        <v>160</v>
      </c>
      <c r="DT413" s="104" t="s">
        <v>160</v>
      </c>
      <c r="DU413" s="104" t="s">
        <v>3005</v>
      </c>
      <c r="DV413" s="104" t="s">
        <v>3005</v>
      </c>
      <c r="DW413" s="107" t="str">
        <f t="shared" si="300"/>
        <v>Y</v>
      </c>
      <c r="DX413" s="107" t="str">
        <f t="shared" si="301"/>
        <v>Targets set</v>
      </c>
      <c r="DY413" s="107" t="str">
        <f t="shared" si="302"/>
        <v>N</v>
      </c>
      <c r="DZ413" s="107" t="str">
        <f t="shared" si="303"/>
        <v>Y</v>
      </c>
      <c r="EA413" s="107" t="str">
        <f t="shared" si="304"/>
        <v>Not Specified</v>
      </c>
      <c r="EC413" s="113">
        <f t="shared" si="305"/>
        <v>2050</v>
      </c>
    </row>
    <row r="414" spans="1:133" ht="16.5" customHeight="1">
      <c r="A414" s="113">
        <v>411</v>
      </c>
      <c r="B414" s="113">
        <v>445</v>
      </c>
      <c r="C414" s="141" t="s">
        <v>2409</v>
      </c>
      <c r="D414" s="113" t="s">
        <v>306</v>
      </c>
      <c r="E414" s="113" t="s">
        <v>214</v>
      </c>
      <c r="F414" s="113" t="s">
        <v>145</v>
      </c>
      <c r="G414" s="113" t="s">
        <v>146</v>
      </c>
      <c r="H414" s="157" t="s">
        <v>2410</v>
      </c>
      <c r="I414" s="113" t="s">
        <v>2411</v>
      </c>
      <c r="J414" s="113">
        <v>0.498</v>
      </c>
      <c r="K414" s="113" t="s">
        <v>2412</v>
      </c>
      <c r="L414" s="113">
        <v>76453</v>
      </c>
      <c r="M414" s="141">
        <v>3</v>
      </c>
      <c r="N414" s="113" t="s">
        <v>154</v>
      </c>
      <c r="O414" s="113" t="s">
        <v>153</v>
      </c>
      <c r="P414" s="141" t="s">
        <v>153</v>
      </c>
      <c r="Q414" s="113" t="s">
        <v>150</v>
      </c>
      <c r="R414" s="113" t="s">
        <v>150</v>
      </c>
      <c r="S414" s="113" t="s">
        <v>151</v>
      </c>
      <c r="T414" s="113" t="s">
        <v>152</v>
      </c>
      <c r="U414" s="147">
        <v>2031</v>
      </c>
      <c r="V414" s="113" t="s">
        <v>151</v>
      </c>
      <c r="W414" s="113" t="s">
        <v>152</v>
      </c>
      <c r="X414" s="148">
        <v>2041</v>
      </c>
      <c r="Y414" s="113" t="s">
        <v>150</v>
      </c>
      <c r="Z414" s="113" t="s">
        <v>151</v>
      </c>
      <c r="AA414" s="141">
        <v>2041</v>
      </c>
      <c r="AC414" s="113" t="s">
        <v>167</v>
      </c>
      <c r="AD414" s="113" t="s">
        <v>6</v>
      </c>
      <c r="AE414" s="113" t="s">
        <v>157</v>
      </c>
      <c r="AF414" s="113" t="s">
        <v>157</v>
      </c>
      <c r="AG414" s="113" t="s">
        <v>157</v>
      </c>
      <c r="AH414" s="141" t="s">
        <v>218</v>
      </c>
      <c r="AJ414" s="113" t="s">
        <v>154</v>
      </c>
      <c r="AK414" s="166" t="s">
        <v>153</v>
      </c>
      <c r="AO414" s="113" t="s">
        <v>219</v>
      </c>
      <c r="AP414" s="113" t="s">
        <v>150</v>
      </c>
      <c r="AQ414" s="113" t="s">
        <v>218</v>
      </c>
      <c r="AR414" s="113" t="s">
        <v>2413</v>
      </c>
      <c r="AS414" s="113">
        <v>2050</v>
      </c>
      <c r="AV414" s="113" t="s">
        <v>157</v>
      </c>
      <c r="AW414" s="167" t="s">
        <v>168</v>
      </c>
      <c r="AX414" s="113" t="s">
        <v>157</v>
      </c>
      <c r="AY414" s="113" t="s">
        <v>154</v>
      </c>
      <c r="AZ414" s="113" t="s">
        <v>153</v>
      </c>
      <c r="BA414" s="113" t="s">
        <v>153</v>
      </c>
      <c r="BG414" s="283">
        <f t="shared" si="306"/>
        <v>0</v>
      </c>
      <c r="BH414" s="149">
        <f t="shared" si="307"/>
        <v>0</v>
      </c>
      <c r="BI414" s="113">
        <f t="shared" si="315"/>
        <v>0</v>
      </c>
      <c r="BJ414" s="280">
        <f t="shared" si="316"/>
        <v>0</v>
      </c>
      <c r="BK414" s="347">
        <f t="shared" si="308"/>
        <v>0</v>
      </c>
      <c r="BL414" s="113">
        <f t="shared" si="309"/>
        <v>0</v>
      </c>
      <c r="BM414" s="113">
        <f t="shared" si="317"/>
        <v>1</v>
      </c>
      <c r="BN414" s="278">
        <f t="shared" si="318"/>
        <v>1</v>
      </c>
      <c r="BO414" s="149">
        <f t="shared" si="310"/>
        <v>0</v>
      </c>
      <c r="BP414" s="149">
        <f t="shared" si="311"/>
        <v>0</v>
      </c>
      <c r="BQ414" s="113">
        <f t="shared" si="319"/>
        <v>1</v>
      </c>
      <c r="BR414" s="356">
        <f t="shared" si="312"/>
        <v>0</v>
      </c>
      <c r="BS414" s="149">
        <f t="shared" si="313"/>
        <v>0</v>
      </c>
      <c r="BT414" s="113">
        <f t="shared" si="320"/>
        <v>1</v>
      </c>
      <c r="BU414" s="356">
        <f t="shared" si="287"/>
        <v>0</v>
      </c>
      <c r="BV414" s="149">
        <f t="shared" si="288"/>
        <v>0</v>
      </c>
      <c r="BW414" s="113">
        <f t="shared" si="289"/>
        <v>0</v>
      </c>
      <c r="BX414" s="248">
        <f t="shared" si="290"/>
        <v>0</v>
      </c>
      <c r="BY414" s="175">
        <f t="shared" si="291"/>
        <v>0</v>
      </c>
      <c r="BZ414" s="347">
        <f t="shared" si="321"/>
        <v>0</v>
      </c>
      <c r="CA414" s="113">
        <f t="shared" si="322"/>
        <v>0</v>
      </c>
      <c r="CB414" s="113">
        <f t="shared" si="323"/>
        <v>1</v>
      </c>
      <c r="CC414" s="276">
        <f t="shared" si="324"/>
        <v>1</v>
      </c>
      <c r="CD414" s="248">
        <f t="shared" si="325"/>
        <v>1</v>
      </c>
      <c r="CE414" s="274">
        <f t="shared" si="314"/>
        <v>1</v>
      </c>
      <c r="CF414" s="347">
        <f t="shared" si="326"/>
        <v>0</v>
      </c>
      <c r="CG414" s="113">
        <f t="shared" si="327"/>
        <v>0</v>
      </c>
      <c r="CH414" s="141">
        <f t="shared" si="328"/>
        <v>0</v>
      </c>
      <c r="CI414" s="149">
        <f t="shared" si="292"/>
        <v>0</v>
      </c>
      <c r="CJ414" s="149">
        <f t="shared" si="293"/>
        <v>0</v>
      </c>
      <c r="CK414" s="149">
        <f t="shared" si="294"/>
        <v>2</v>
      </c>
      <c r="CL414" s="149">
        <f t="shared" si="295"/>
        <v>2</v>
      </c>
      <c r="CM414" s="149">
        <f t="shared" si="296"/>
        <v>1</v>
      </c>
      <c r="CN414" s="282">
        <f t="shared" si="329"/>
        <v>1</v>
      </c>
      <c r="CO414" s="113">
        <f t="shared" si="330"/>
        <v>0</v>
      </c>
      <c r="CP414" s="113">
        <f t="shared" si="331"/>
        <v>0</v>
      </c>
      <c r="CQ414" s="282" t="str">
        <f t="shared" si="297"/>
        <v/>
      </c>
      <c r="CR414" s="113" t="str">
        <f t="shared" si="298"/>
        <v>2041 2050</v>
      </c>
      <c r="CS414" s="113">
        <f t="shared" si="299"/>
        <v>2050</v>
      </c>
      <c r="CT414" s="160">
        <v>0</v>
      </c>
      <c r="CU414" s="160">
        <v>0</v>
      </c>
      <c r="CV414" s="160">
        <v>0</v>
      </c>
      <c r="CW414" s="160">
        <v>0</v>
      </c>
      <c r="CX414" s="160">
        <v>1</v>
      </c>
      <c r="CY414" s="160">
        <v>0</v>
      </c>
      <c r="CZ414" s="160">
        <v>0</v>
      </c>
      <c r="DA414" s="160">
        <v>1</v>
      </c>
      <c r="DB414" s="160">
        <v>0</v>
      </c>
      <c r="DC414" s="160">
        <v>1</v>
      </c>
      <c r="DD414" s="160">
        <v>0</v>
      </c>
      <c r="DE414" s="160">
        <v>1</v>
      </c>
      <c r="DF414" s="160">
        <v>0</v>
      </c>
      <c r="DG414" s="160">
        <v>0</v>
      </c>
      <c r="DH414" s="160">
        <v>0</v>
      </c>
      <c r="DI414" s="160">
        <v>0</v>
      </c>
      <c r="DJ414" s="160">
        <v>1</v>
      </c>
      <c r="DK414" s="160">
        <v>1</v>
      </c>
      <c r="DL414" s="160">
        <v>1</v>
      </c>
      <c r="DM414" s="160">
        <v>1</v>
      </c>
      <c r="DN414" s="160">
        <v>0</v>
      </c>
      <c r="DO414" s="160">
        <v>1</v>
      </c>
      <c r="DP414" s="160">
        <v>1</v>
      </c>
      <c r="DQ414" s="104" t="s">
        <v>150</v>
      </c>
      <c r="DR414" s="104" t="s">
        <v>158</v>
      </c>
      <c r="DS414" s="104" t="s">
        <v>219</v>
      </c>
      <c r="DT414" s="104" t="s">
        <v>154</v>
      </c>
      <c r="DU414" s="104">
        <v>0</v>
      </c>
      <c r="DV414" s="104" t="s">
        <v>150</v>
      </c>
      <c r="DW414" s="107" t="str">
        <f t="shared" si="300"/>
        <v>Y</v>
      </c>
      <c r="DX414" s="107" t="str">
        <f t="shared" si="301"/>
        <v>Targets set</v>
      </c>
      <c r="DY414" s="107" t="str">
        <f t="shared" si="302"/>
        <v>Y</v>
      </c>
      <c r="DZ414" s="107" t="str">
        <f t="shared" si="303"/>
        <v>N</v>
      </c>
      <c r="EA414" s="107" t="str">
        <f t="shared" si="304"/>
        <v>Yes</v>
      </c>
      <c r="EC414" s="113">
        <f t="shared" si="305"/>
        <v>2050</v>
      </c>
    </row>
    <row r="415" spans="1:133" ht="16.5" customHeight="1">
      <c r="A415" s="113">
        <v>412</v>
      </c>
      <c r="B415" s="113">
        <v>440</v>
      </c>
      <c r="C415" s="141" t="s">
        <v>2414</v>
      </c>
      <c r="D415" s="113" t="s">
        <v>2415</v>
      </c>
      <c r="E415" s="113" t="s">
        <v>642</v>
      </c>
      <c r="F415" s="113" t="s">
        <v>145</v>
      </c>
      <c r="G415" s="113" t="s">
        <v>146</v>
      </c>
      <c r="H415" s="157" t="s">
        <v>2416</v>
      </c>
      <c r="I415" s="113" t="s">
        <v>2417</v>
      </c>
      <c r="J415" s="113">
        <v>-0.097</v>
      </c>
      <c r="K415" s="113" t="s">
        <v>2418</v>
      </c>
      <c r="L415" s="113">
        <v>83100</v>
      </c>
      <c r="M415" s="141">
        <v>17</v>
      </c>
      <c r="N415" s="113" t="s">
        <v>154</v>
      </c>
      <c r="O415" s="113" t="s">
        <v>153</v>
      </c>
      <c r="P415" s="141" t="s">
        <v>153</v>
      </c>
      <c r="Q415" s="113" t="s">
        <v>150</v>
      </c>
      <c r="R415" s="113" t="s">
        <v>150</v>
      </c>
      <c r="S415" s="113" t="s">
        <v>151</v>
      </c>
      <c r="T415" s="113" t="s">
        <v>152</v>
      </c>
      <c r="U415" s="147">
        <v>2030</v>
      </c>
      <c r="V415" s="113" t="s">
        <v>151</v>
      </c>
      <c r="W415" s="113" t="s">
        <v>152</v>
      </c>
      <c r="X415" s="148">
        <v>2040</v>
      </c>
      <c r="Y415" s="113" t="s">
        <v>150</v>
      </c>
      <c r="Z415" s="113" t="s">
        <v>151</v>
      </c>
      <c r="AA415" s="141">
        <v>2040</v>
      </c>
      <c r="AC415" s="113" t="s">
        <v>167</v>
      </c>
      <c r="AD415" s="113" t="s">
        <v>6</v>
      </c>
      <c r="AE415" s="113" t="s">
        <v>157</v>
      </c>
      <c r="AF415" s="113" t="s">
        <v>157</v>
      </c>
      <c r="AG415" s="113" t="s">
        <v>157</v>
      </c>
      <c r="AH415" s="141" t="s">
        <v>218</v>
      </c>
      <c r="AJ415" s="113" t="s">
        <v>154</v>
      </c>
      <c r="AK415" s="166" t="s">
        <v>153</v>
      </c>
      <c r="AO415" s="113" t="s">
        <v>219</v>
      </c>
      <c r="AP415" s="113" t="s">
        <v>150</v>
      </c>
      <c r="AQ415" s="113" t="s">
        <v>218</v>
      </c>
      <c r="AR415" s="113" t="s">
        <v>2419</v>
      </c>
      <c r="AS415" s="113">
        <v>2040</v>
      </c>
      <c r="AV415" s="113" t="s">
        <v>157</v>
      </c>
      <c r="AW415" s="167" t="s">
        <v>171</v>
      </c>
      <c r="AX415" s="113" t="s">
        <v>158</v>
      </c>
      <c r="AY415" s="113" t="s">
        <v>154</v>
      </c>
      <c r="AZ415" s="113" t="s">
        <v>153</v>
      </c>
      <c r="BA415" s="113" t="s">
        <v>153</v>
      </c>
      <c r="BG415" s="283">
        <f t="shared" si="306"/>
        <v>0</v>
      </c>
      <c r="BH415" s="149">
        <f t="shared" si="307"/>
        <v>0</v>
      </c>
      <c r="BI415" s="113">
        <f t="shared" si="315"/>
        <v>0</v>
      </c>
      <c r="BJ415" s="280">
        <f t="shared" si="316"/>
        <v>0</v>
      </c>
      <c r="BK415" s="347">
        <f t="shared" si="308"/>
        <v>0</v>
      </c>
      <c r="BL415" s="113">
        <f t="shared" si="309"/>
        <v>1</v>
      </c>
      <c r="BM415" s="113">
        <f t="shared" si="317"/>
        <v>0</v>
      </c>
      <c r="BN415" s="278">
        <f t="shared" si="318"/>
        <v>1</v>
      </c>
      <c r="BO415" s="149">
        <f t="shared" si="310"/>
        <v>0</v>
      </c>
      <c r="BP415" s="149">
        <f t="shared" si="311"/>
        <v>0</v>
      </c>
      <c r="BQ415" s="113">
        <f t="shared" si="319"/>
        <v>1</v>
      </c>
      <c r="BR415" s="356">
        <f t="shared" si="312"/>
        <v>0</v>
      </c>
      <c r="BS415" s="149">
        <f t="shared" si="313"/>
        <v>0</v>
      </c>
      <c r="BT415" s="113">
        <f t="shared" si="320"/>
        <v>1</v>
      </c>
      <c r="BU415" s="356">
        <f t="shared" si="287"/>
        <v>0</v>
      </c>
      <c r="BV415" s="149">
        <f t="shared" si="288"/>
        <v>0</v>
      </c>
      <c r="BW415" s="113">
        <f t="shared" si="289"/>
        <v>0</v>
      </c>
      <c r="BX415" s="248">
        <f t="shared" si="290"/>
        <v>0</v>
      </c>
      <c r="BY415" s="175">
        <f t="shared" si="291"/>
        <v>0</v>
      </c>
      <c r="BZ415" s="347">
        <f t="shared" si="321"/>
        <v>0</v>
      </c>
      <c r="CA415" s="113">
        <f t="shared" si="322"/>
        <v>0</v>
      </c>
      <c r="CB415" s="113">
        <f t="shared" si="323"/>
        <v>1</v>
      </c>
      <c r="CC415" s="276">
        <f t="shared" si="324"/>
        <v>1</v>
      </c>
      <c r="CD415" s="248">
        <f t="shared" si="325"/>
        <v>1</v>
      </c>
      <c r="CE415" s="274">
        <f t="shared" si="314"/>
        <v>1</v>
      </c>
      <c r="CF415" s="347">
        <f t="shared" si="326"/>
        <v>0</v>
      </c>
      <c r="CG415" s="113">
        <f t="shared" si="327"/>
        <v>0</v>
      </c>
      <c r="CH415" s="141">
        <f t="shared" si="328"/>
        <v>0</v>
      </c>
      <c r="CI415" s="149">
        <f t="shared" si="292"/>
        <v>0</v>
      </c>
      <c r="CJ415" s="149">
        <f t="shared" si="293"/>
        <v>1</v>
      </c>
      <c r="CK415" s="149">
        <f t="shared" si="294"/>
        <v>1</v>
      </c>
      <c r="CL415" s="149">
        <f t="shared" si="295"/>
        <v>2</v>
      </c>
      <c r="CM415" s="149">
        <f t="shared" si="296"/>
        <v>1</v>
      </c>
      <c r="CN415" s="282">
        <f t="shared" si="329"/>
        <v>1</v>
      </c>
      <c r="CO415" s="113">
        <f t="shared" si="330"/>
        <v>0</v>
      </c>
      <c r="CP415" s="113">
        <f t="shared" si="331"/>
        <v>0</v>
      </c>
      <c r="CQ415" s="282">
        <f t="shared" si="297"/>
        <v>1</v>
      </c>
      <c r="CR415" s="113" t="str">
        <f t="shared" si="298"/>
        <v>2040 2040</v>
      </c>
      <c r="CS415" s="113">
        <f t="shared" si="299"/>
        <v>2040</v>
      </c>
      <c r="CT415" s="160">
        <v>0</v>
      </c>
      <c r="CU415" s="160">
        <v>1</v>
      </c>
      <c r="CV415" s="160">
        <v>0</v>
      </c>
      <c r="CW415" s="160">
        <v>1</v>
      </c>
      <c r="CX415" s="160">
        <v>0</v>
      </c>
      <c r="CY415" s="160">
        <v>0</v>
      </c>
      <c r="CZ415" s="160">
        <v>1</v>
      </c>
      <c r="DA415" s="160">
        <v>1</v>
      </c>
      <c r="DB415" s="160">
        <v>0</v>
      </c>
      <c r="DC415" s="160">
        <v>1</v>
      </c>
      <c r="DD415" s="160">
        <v>0</v>
      </c>
      <c r="DE415" s="160">
        <v>1</v>
      </c>
      <c r="DF415" s="160">
        <v>0</v>
      </c>
      <c r="DG415" s="160">
        <v>0</v>
      </c>
      <c r="DH415" s="160">
        <v>0</v>
      </c>
      <c r="DI415" s="160">
        <v>0</v>
      </c>
      <c r="DJ415" s="160">
        <v>1</v>
      </c>
      <c r="DK415" s="160">
        <v>1</v>
      </c>
      <c r="DL415" s="160">
        <v>1</v>
      </c>
      <c r="DM415" s="160">
        <v>1</v>
      </c>
      <c r="DN415" s="160">
        <v>0</v>
      </c>
      <c r="DO415" s="160">
        <v>1</v>
      </c>
      <c r="DP415" s="160">
        <v>0</v>
      </c>
      <c r="DQ415" s="104" t="s">
        <v>150</v>
      </c>
      <c r="DR415" s="104" t="s">
        <v>157</v>
      </c>
      <c r="DS415" s="104" t="s">
        <v>7859</v>
      </c>
      <c r="DT415" s="104" t="s">
        <v>160</v>
      </c>
      <c r="DU415" s="104" t="s">
        <v>150</v>
      </c>
      <c r="DV415" s="104" t="s">
        <v>3005</v>
      </c>
      <c r="DW415" s="107" t="str">
        <f t="shared" si="300"/>
        <v>Y</v>
      </c>
      <c r="DX415" s="107" t="str">
        <f t="shared" si="301"/>
        <v>Targets set</v>
      </c>
      <c r="DY415" s="107" t="str">
        <f t="shared" si="302"/>
        <v>Y</v>
      </c>
      <c r="DZ415" s="107" t="str">
        <f t="shared" si="303"/>
        <v>N</v>
      </c>
      <c r="EA415" s="107" t="str">
        <f t="shared" si="304"/>
        <v>Yes</v>
      </c>
      <c r="EC415" s="113">
        <f t="shared" si="305"/>
        <v>2040</v>
      </c>
    </row>
    <row r="416" spans="1:133" ht="16.5" customHeight="1">
      <c r="A416" s="113">
        <v>413</v>
      </c>
      <c r="B416" s="113">
        <v>430</v>
      </c>
      <c r="C416" s="141" t="s">
        <v>2420</v>
      </c>
      <c r="D416" s="113" t="s">
        <v>1074</v>
      </c>
      <c r="E416" s="113" t="s">
        <v>735</v>
      </c>
      <c r="F416" s="113" t="s">
        <v>145</v>
      </c>
      <c r="G416" s="113" t="s">
        <v>146</v>
      </c>
      <c r="H416" s="157" t="s">
        <v>2421</v>
      </c>
      <c r="I416" s="113" t="s">
        <v>2422</v>
      </c>
      <c r="J416" s="113">
        <v>-0.024</v>
      </c>
      <c r="K416" s="113" t="s">
        <v>2423</v>
      </c>
      <c r="L416" s="113">
        <v>30000</v>
      </c>
      <c r="M416" s="141">
        <v>8</v>
      </c>
      <c r="N416" s="113" t="s">
        <v>154</v>
      </c>
      <c r="O416" s="113" t="s">
        <v>153</v>
      </c>
      <c r="P416" s="141" t="s">
        <v>153</v>
      </c>
      <c r="Q416" s="113" t="s">
        <v>150</v>
      </c>
      <c r="R416" s="113" t="s">
        <v>150</v>
      </c>
      <c r="S416" s="113" t="s">
        <v>151</v>
      </c>
      <c r="T416" s="113" t="s">
        <v>827</v>
      </c>
      <c r="U416" s="147">
        <v>2032</v>
      </c>
      <c r="V416" s="113" t="s">
        <v>153</v>
      </c>
      <c r="W416" s="113" t="s">
        <v>153</v>
      </c>
      <c r="X416" s="148" t="s">
        <v>153</v>
      </c>
      <c r="Y416" s="113" t="s">
        <v>153</v>
      </c>
      <c r="Z416" s="113" t="s">
        <v>153</v>
      </c>
      <c r="AC416" s="113" t="s">
        <v>281</v>
      </c>
      <c r="AD416" s="113" t="s">
        <v>240</v>
      </c>
      <c r="AE416" s="113" t="s">
        <v>157</v>
      </c>
      <c r="AF416" s="113" t="s">
        <v>157</v>
      </c>
      <c r="AG416" s="113" t="s">
        <v>158</v>
      </c>
      <c r="AH416" s="141" t="s">
        <v>159</v>
      </c>
      <c r="AJ416" s="113" t="s">
        <v>154</v>
      </c>
      <c r="AK416" s="166" t="s">
        <v>153</v>
      </c>
      <c r="AP416" s="113" t="s">
        <v>154</v>
      </c>
      <c r="AQ416" s="113" t="s">
        <v>153</v>
      </c>
      <c r="AR416" s="113" t="s">
        <v>153</v>
      </c>
      <c r="AV416" s="113" t="s">
        <v>168</v>
      </c>
      <c r="AW416" s="167" t="s">
        <v>168</v>
      </c>
      <c r="AX416" s="113" t="s">
        <v>158</v>
      </c>
      <c r="AY416" s="113" t="s">
        <v>150</v>
      </c>
      <c r="AZ416" s="113" t="s">
        <v>2424</v>
      </c>
      <c r="BA416" s="113">
        <v>2032</v>
      </c>
      <c r="BG416" s="283">
        <f t="shared" si="306"/>
        <v>0</v>
      </c>
      <c r="BH416" s="149">
        <f t="shared" si="307"/>
        <v>0</v>
      </c>
      <c r="BI416" s="113">
        <f t="shared" si="315"/>
        <v>0</v>
      </c>
      <c r="BJ416" s="280">
        <f t="shared" si="316"/>
        <v>0</v>
      </c>
      <c r="BK416" s="347">
        <f t="shared" si="308"/>
        <v>0</v>
      </c>
      <c r="BL416" s="113">
        <f t="shared" si="309"/>
        <v>0</v>
      </c>
      <c r="BM416" s="113">
        <f t="shared" si="317"/>
        <v>1</v>
      </c>
      <c r="BN416" s="278">
        <f t="shared" si="318"/>
        <v>1</v>
      </c>
      <c r="BO416" s="149">
        <f t="shared" si="310"/>
        <v>0</v>
      </c>
      <c r="BP416" s="149">
        <f t="shared" si="311"/>
        <v>0</v>
      </c>
      <c r="BQ416" s="113">
        <f t="shared" si="319"/>
        <v>0</v>
      </c>
      <c r="BR416" s="356">
        <f t="shared" si="312"/>
        <v>0</v>
      </c>
      <c r="BS416" s="149">
        <f t="shared" si="313"/>
        <v>0</v>
      </c>
      <c r="BT416" s="113">
        <f t="shared" si="320"/>
        <v>0</v>
      </c>
      <c r="BU416" s="356">
        <f t="shared" si="287"/>
        <v>0</v>
      </c>
      <c r="BV416" s="149">
        <f t="shared" si="288"/>
        <v>0</v>
      </c>
      <c r="BW416" s="113">
        <f t="shared" si="289"/>
        <v>0</v>
      </c>
      <c r="BX416" s="248">
        <f t="shared" si="290"/>
        <v>0</v>
      </c>
      <c r="BY416" s="175">
        <f t="shared" si="291"/>
        <v>0</v>
      </c>
      <c r="BZ416" s="347">
        <f t="shared" si="321"/>
        <v>0</v>
      </c>
      <c r="CA416" s="113">
        <f t="shared" si="322"/>
        <v>0</v>
      </c>
      <c r="CB416" s="113">
        <f t="shared" si="323"/>
        <v>0</v>
      </c>
      <c r="CC416" s="276">
        <f t="shared" si="324"/>
        <v>0</v>
      </c>
      <c r="CD416" s="248">
        <f t="shared" si="325"/>
        <v>0</v>
      </c>
      <c r="CE416" s="274">
        <f t="shared" si="314"/>
        <v>0</v>
      </c>
      <c r="CF416" s="347">
        <f t="shared" si="326"/>
        <v>0</v>
      </c>
      <c r="CG416" s="113">
        <f t="shared" si="327"/>
        <v>0</v>
      </c>
      <c r="CH416" s="141">
        <f t="shared" si="328"/>
        <v>1</v>
      </c>
      <c r="CI416" s="149">
        <f t="shared" si="292"/>
        <v>0</v>
      </c>
      <c r="CJ416" s="149">
        <f t="shared" si="293"/>
        <v>0</v>
      </c>
      <c r="CK416" s="149">
        <f t="shared" si="294"/>
        <v>1</v>
      </c>
      <c r="CL416" s="149">
        <f t="shared" si="295"/>
        <v>1</v>
      </c>
      <c r="CM416" s="149">
        <f t="shared" si="296"/>
        <v>1</v>
      </c>
      <c r="CN416" s="282">
        <f t="shared" si="329"/>
        <v>0</v>
      </c>
      <c r="CO416" s="113">
        <f t="shared" si="330"/>
        <v>0</v>
      </c>
      <c r="CP416" s="113">
        <f t="shared" si="331"/>
        <v>1</v>
      </c>
      <c r="CQ416" s="282" t="str">
        <f t="shared" si="297"/>
        <v/>
      </c>
      <c r="CR416" s="113" t="str">
        <f t="shared" si="298"/>
        <v xml:space="preserve"> </v>
      </c>
      <c r="CS416" s="113">
        <f t="shared" si="299"/>
        <v>0</v>
      </c>
      <c r="CT416" s="160">
        <v>0</v>
      </c>
      <c r="CU416" s="160">
        <v>0</v>
      </c>
      <c r="CV416" s="160">
        <v>0</v>
      </c>
      <c r="CW416" s="160">
        <v>0</v>
      </c>
      <c r="CX416" s="160">
        <v>0</v>
      </c>
      <c r="CY416" s="160">
        <v>0</v>
      </c>
      <c r="CZ416" s="160">
        <v>0</v>
      </c>
      <c r="DA416" s="160">
        <v>0</v>
      </c>
      <c r="DB416" s="160">
        <v>0</v>
      </c>
      <c r="DC416" s="160">
        <v>0</v>
      </c>
      <c r="DD416" s="160">
        <v>1</v>
      </c>
      <c r="DE416" s="160">
        <v>1</v>
      </c>
      <c r="DF416" s="160">
        <v>0</v>
      </c>
      <c r="DG416" s="160">
        <v>0</v>
      </c>
      <c r="DH416" s="160">
        <v>0</v>
      </c>
      <c r="DI416" s="160">
        <v>0</v>
      </c>
      <c r="DJ416" s="160">
        <v>0</v>
      </c>
      <c r="DK416" s="160">
        <v>0</v>
      </c>
      <c r="DL416" s="160">
        <v>0</v>
      </c>
      <c r="DM416" s="160">
        <v>0</v>
      </c>
      <c r="DN416" s="160">
        <v>0</v>
      </c>
      <c r="DO416" s="160">
        <v>1</v>
      </c>
      <c r="DP416" s="160">
        <v>0</v>
      </c>
      <c r="DQ416" s="104" t="s">
        <v>150</v>
      </c>
      <c r="DR416" s="104" t="s">
        <v>158</v>
      </c>
      <c r="DS416" s="104" t="s">
        <v>154</v>
      </c>
      <c r="DT416" s="104" t="s">
        <v>154</v>
      </c>
      <c r="DU416" s="104">
        <v>0</v>
      </c>
      <c r="DV416" s="104">
        <v>0</v>
      </c>
      <c r="DW416" s="107" t="str">
        <f t="shared" si="300"/>
        <v>Y</v>
      </c>
      <c r="DX416" s="107" t="str">
        <f t="shared" si="301"/>
        <v/>
      </c>
      <c r="DY416" s="107" t="str">
        <f t="shared" si="302"/>
        <v>N</v>
      </c>
      <c r="DZ416" s="107" t="str">
        <f t="shared" si="303"/>
        <v>N</v>
      </c>
      <c r="EA416" s="107" t="str">
        <f t="shared" si="304"/>
        <v>Not Specified</v>
      </c>
      <c r="EC416" s="113">
        <f t="shared" si="305"/>
        <v>0</v>
      </c>
    </row>
    <row r="417" spans="1:133" s="175" customFormat="1" ht="16.5" customHeight="1">
      <c r="A417" s="149">
        <v>414</v>
      </c>
      <c r="B417" s="149">
        <v>370</v>
      </c>
      <c r="C417" s="150" t="s">
        <v>2425</v>
      </c>
      <c r="D417" s="149" t="s">
        <v>472</v>
      </c>
      <c r="E417" s="149" t="s">
        <v>229</v>
      </c>
      <c r="F417" s="149" t="s">
        <v>175</v>
      </c>
      <c r="G417" s="149" t="s">
        <v>176</v>
      </c>
      <c r="H417" s="168" t="s">
        <v>2426</v>
      </c>
      <c r="I417" s="149" t="s">
        <v>2427</v>
      </c>
      <c r="J417" s="149">
        <v>-0.421</v>
      </c>
      <c r="K417" s="149" t="s">
        <v>2428</v>
      </c>
      <c r="L417" s="149">
        <v>100057</v>
      </c>
      <c r="M417" s="150">
        <v>6</v>
      </c>
      <c r="N417" s="149" t="s">
        <v>154</v>
      </c>
      <c r="O417" s="149" t="s">
        <v>153</v>
      </c>
      <c r="P417" s="150" t="s">
        <v>153</v>
      </c>
      <c r="Q417" s="113" t="s">
        <v>154</v>
      </c>
      <c r="R417" s="113" t="s">
        <v>154</v>
      </c>
      <c r="S417" s="149" t="s">
        <v>153</v>
      </c>
      <c r="T417" s="149" t="s">
        <v>153</v>
      </c>
      <c r="U417" s="151" t="s">
        <v>153</v>
      </c>
      <c r="V417" s="149" t="s">
        <v>153</v>
      </c>
      <c r="W417" s="149" t="s">
        <v>153</v>
      </c>
      <c r="X417" s="152" t="s">
        <v>153</v>
      </c>
      <c r="Y417" s="113" t="s">
        <v>153</v>
      </c>
      <c r="Z417" s="149" t="s">
        <v>153</v>
      </c>
      <c r="AA417" s="150"/>
      <c r="AB417" s="149"/>
      <c r="AC417" s="149" t="s">
        <v>153</v>
      </c>
      <c r="AD417" s="149" t="s">
        <v>153</v>
      </c>
      <c r="AE417" s="149" t="s">
        <v>153</v>
      </c>
      <c r="AF417" s="149" t="s">
        <v>153</v>
      </c>
      <c r="AG417" s="149" t="s">
        <v>153</v>
      </c>
      <c r="AH417" s="150" t="s">
        <v>153</v>
      </c>
      <c r="AI417" s="113"/>
      <c r="AJ417" s="113" t="s">
        <v>154</v>
      </c>
      <c r="AK417" s="170" t="s">
        <v>153</v>
      </c>
      <c r="AL417" s="149"/>
      <c r="AM417" s="171" t="s">
        <v>2429</v>
      </c>
      <c r="AN417" s="150" t="s">
        <v>795</v>
      </c>
      <c r="AO417" s="113"/>
      <c r="AP417" s="149" t="s">
        <v>154</v>
      </c>
      <c r="AQ417" s="149" t="s">
        <v>153</v>
      </c>
      <c r="AR417" s="149" t="s">
        <v>153</v>
      </c>
      <c r="AS417" s="149"/>
      <c r="AT417" s="149"/>
      <c r="AU417" s="150"/>
      <c r="AV417" s="169" t="s">
        <v>168</v>
      </c>
      <c r="AW417" s="172" t="s">
        <v>153</v>
      </c>
      <c r="AX417" s="149" t="s">
        <v>153</v>
      </c>
      <c r="AY417" s="149" t="s">
        <v>154</v>
      </c>
      <c r="AZ417" s="149" t="s">
        <v>153</v>
      </c>
      <c r="BA417" s="149" t="s">
        <v>153</v>
      </c>
      <c r="BB417" s="149"/>
      <c r="BC417" s="150"/>
      <c r="BD417" s="149"/>
      <c r="BE417" s="173"/>
      <c r="BF417" s="192" t="s">
        <v>2430</v>
      </c>
      <c r="BG417" s="283">
        <f t="shared" si="306"/>
        <v>0</v>
      </c>
      <c r="BH417" s="149">
        <f t="shared" si="307"/>
        <v>0</v>
      </c>
      <c r="BI417" s="113">
        <f t="shared" si="315"/>
        <v>0</v>
      </c>
      <c r="BJ417" s="280">
        <f t="shared" si="316"/>
        <v>0</v>
      </c>
      <c r="BK417" s="347">
        <f t="shared" si="308"/>
        <v>0</v>
      </c>
      <c r="BL417" s="113">
        <f t="shared" si="309"/>
        <v>0</v>
      </c>
      <c r="BM417" s="113">
        <f t="shared" si="317"/>
        <v>0</v>
      </c>
      <c r="BN417" s="278">
        <f t="shared" si="318"/>
        <v>0</v>
      </c>
      <c r="BO417" s="149">
        <f t="shared" si="310"/>
        <v>0</v>
      </c>
      <c r="BP417" s="149">
        <f t="shared" si="311"/>
        <v>0</v>
      </c>
      <c r="BQ417" s="113">
        <f t="shared" si="319"/>
        <v>0</v>
      </c>
      <c r="BR417" s="356">
        <f t="shared" si="312"/>
        <v>0</v>
      </c>
      <c r="BS417" s="149">
        <f t="shared" si="313"/>
        <v>0</v>
      </c>
      <c r="BT417" s="113">
        <f t="shared" si="320"/>
        <v>0</v>
      </c>
      <c r="BU417" s="356">
        <f t="shared" si="287"/>
        <v>0</v>
      </c>
      <c r="BV417" s="149">
        <f t="shared" si="288"/>
        <v>0</v>
      </c>
      <c r="BW417" s="113">
        <f t="shared" si="289"/>
        <v>0</v>
      </c>
      <c r="BX417" s="248">
        <f t="shared" si="290"/>
        <v>0</v>
      </c>
      <c r="BY417" s="175">
        <f t="shared" si="291"/>
        <v>0</v>
      </c>
      <c r="BZ417" s="347">
        <f t="shared" si="321"/>
        <v>0</v>
      </c>
      <c r="CA417" s="113">
        <f t="shared" si="322"/>
        <v>0</v>
      </c>
      <c r="CB417" s="113">
        <f t="shared" si="323"/>
        <v>0</v>
      </c>
      <c r="CC417" s="276">
        <f t="shared" si="324"/>
        <v>0</v>
      </c>
      <c r="CD417" s="248">
        <f t="shared" si="325"/>
        <v>0</v>
      </c>
      <c r="CE417" s="274">
        <f t="shared" si="314"/>
        <v>0</v>
      </c>
      <c r="CF417" s="347">
        <f t="shared" si="326"/>
        <v>0</v>
      </c>
      <c r="CG417" s="113">
        <f t="shared" si="327"/>
        <v>0</v>
      </c>
      <c r="CH417" s="141">
        <f t="shared" si="328"/>
        <v>0</v>
      </c>
      <c r="CI417" s="149">
        <f t="shared" si="292"/>
        <v>0</v>
      </c>
      <c r="CJ417" s="149">
        <f t="shared" si="293"/>
        <v>0</v>
      </c>
      <c r="CK417" s="149">
        <f t="shared" si="294"/>
        <v>0</v>
      </c>
      <c r="CL417" s="149">
        <f t="shared" si="295"/>
        <v>0</v>
      </c>
      <c r="CM417" s="149">
        <f t="shared" si="296"/>
        <v>0</v>
      </c>
      <c r="CN417" s="282">
        <f t="shared" si="329"/>
        <v>0</v>
      </c>
      <c r="CO417" s="113">
        <f t="shared" si="330"/>
        <v>0</v>
      </c>
      <c r="CP417" s="113">
        <f t="shared" si="331"/>
        <v>1</v>
      </c>
      <c r="CQ417" s="282" t="str">
        <f t="shared" si="297"/>
        <v/>
      </c>
      <c r="CR417" s="113" t="str">
        <f t="shared" si="298"/>
        <v xml:space="preserve"> </v>
      </c>
      <c r="CS417" s="113">
        <f t="shared" si="299"/>
        <v>0</v>
      </c>
      <c r="CT417" s="160">
        <v>0</v>
      </c>
      <c r="CU417" s="160">
        <v>0</v>
      </c>
      <c r="CV417" s="160">
        <v>0</v>
      </c>
      <c r="CW417" s="160">
        <v>0</v>
      </c>
      <c r="CX417" s="160">
        <v>0</v>
      </c>
      <c r="CY417" s="160">
        <v>0</v>
      </c>
      <c r="CZ417" s="160">
        <v>0</v>
      </c>
      <c r="DA417" s="160">
        <v>0</v>
      </c>
      <c r="DB417" s="160">
        <v>0</v>
      </c>
      <c r="DC417" s="160">
        <v>0</v>
      </c>
      <c r="DD417" s="160">
        <v>0</v>
      </c>
      <c r="DE417" s="160">
        <v>0</v>
      </c>
      <c r="DF417" s="160">
        <v>0</v>
      </c>
      <c r="DG417" s="160">
        <v>0</v>
      </c>
      <c r="DH417" s="160">
        <v>0</v>
      </c>
      <c r="DI417" s="160">
        <v>0</v>
      </c>
      <c r="DJ417" s="160">
        <v>0</v>
      </c>
      <c r="DK417" s="160">
        <v>0</v>
      </c>
      <c r="DL417" s="160">
        <v>0</v>
      </c>
      <c r="DM417" s="160">
        <v>0</v>
      </c>
      <c r="DN417" s="160">
        <v>0</v>
      </c>
      <c r="DO417" s="160">
        <v>0</v>
      </c>
      <c r="DP417" s="160">
        <v>0</v>
      </c>
      <c r="DQ417" s="104" t="s">
        <v>154</v>
      </c>
      <c r="DR417" s="104">
        <v>0</v>
      </c>
      <c r="DS417" s="104" t="s">
        <v>154</v>
      </c>
      <c r="DT417" s="104" t="s">
        <v>154</v>
      </c>
      <c r="DU417" s="104">
        <v>0</v>
      </c>
      <c r="DV417" s="104">
        <v>0</v>
      </c>
      <c r="DW417" s="107" t="str">
        <f t="shared" si="300"/>
        <v>N</v>
      </c>
      <c r="DX417" s="107" t="str">
        <f t="shared" si="301"/>
        <v/>
      </c>
      <c r="DY417" s="107" t="str">
        <f t="shared" si="302"/>
        <v>N</v>
      </c>
      <c r="DZ417" s="107" t="str">
        <f t="shared" si="303"/>
        <v>N</v>
      </c>
      <c r="EA417" s="107" t="str">
        <f t="shared" si="304"/>
        <v>Not Specified</v>
      </c>
      <c r="EB417" s="107"/>
      <c r="EC417" s="113">
        <f t="shared" si="305"/>
        <v>0</v>
      </c>
    </row>
    <row r="418" spans="1:133" ht="16.5" customHeight="1">
      <c r="A418" s="113">
        <v>415</v>
      </c>
      <c r="B418" s="113" t="e">
        <v>#N/A</v>
      </c>
      <c r="C418" s="141" t="s">
        <v>2431</v>
      </c>
      <c r="D418" s="113" t="s">
        <v>333</v>
      </c>
      <c r="E418" s="113" t="s">
        <v>229</v>
      </c>
      <c r="F418" s="113" t="s">
        <v>1610</v>
      </c>
      <c r="G418" s="113" t="s">
        <v>9</v>
      </c>
      <c r="H418" s="157" t="s">
        <v>2432</v>
      </c>
      <c r="I418" s="113" t="s">
        <v>2433</v>
      </c>
      <c r="J418" s="113">
        <v>-0.038</v>
      </c>
      <c r="K418" s="113" t="s">
        <v>2434</v>
      </c>
      <c r="L418" s="113">
        <v>35240</v>
      </c>
      <c r="M418" s="141">
        <v>17</v>
      </c>
      <c r="N418" s="113" t="s">
        <v>154</v>
      </c>
      <c r="O418" s="113" t="s">
        <v>153</v>
      </c>
      <c r="P418" s="141" t="s">
        <v>153</v>
      </c>
      <c r="Q418" s="113" t="s">
        <v>154</v>
      </c>
      <c r="R418" s="113" t="s">
        <v>154</v>
      </c>
      <c r="S418" s="113" t="s">
        <v>153</v>
      </c>
      <c r="T418" s="113" t="s">
        <v>153</v>
      </c>
      <c r="U418" s="147" t="s">
        <v>153</v>
      </c>
      <c r="V418" s="113" t="s">
        <v>153</v>
      </c>
      <c r="W418" s="113" t="s">
        <v>153</v>
      </c>
      <c r="X418" s="148" t="s">
        <v>153</v>
      </c>
      <c r="Y418" s="113" t="s">
        <v>153</v>
      </c>
      <c r="Z418" s="113" t="s">
        <v>153</v>
      </c>
      <c r="AC418" s="113" t="s">
        <v>167</v>
      </c>
      <c r="AD418" s="113" t="s">
        <v>6</v>
      </c>
      <c r="AE418" s="113" t="s">
        <v>157</v>
      </c>
      <c r="AF418" s="113" t="s">
        <v>157</v>
      </c>
      <c r="AG418" s="113" t="s">
        <v>169</v>
      </c>
      <c r="AH418" s="141" t="s">
        <v>159</v>
      </c>
      <c r="AJ418" s="113" t="s">
        <v>154</v>
      </c>
      <c r="AK418" s="166" t="s">
        <v>153</v>
      </c>
      <c r="AO418" s="113" t="s">
        <v>160</v>
      </c>
      <c r="AP418" s="113" t="s">
        <v>150</v>
      </c>
      <c r="AQ418" s="113" t="s">
        <v>159</v>
      </c>
      <c r="AR418" s="113" t="s">
        <v>2435</v>
      </c>
      <c r="AS418" s="113">
        <v>2050</v>
      </c>
      <c r="AV418" s="113" t="s">
        <v>157</v>
      </c>
      <c r="AW418" s="167" t="s">
        <v>190</v>
      </c>
      <c r="AX418" s="113" t="s">
        <v>158</v>
      </c>
      <c r="AY418" s="113" t="s">
        <v>154</v>
      </c>
      <c r="AZ418" s="113" t="s">
        <v>153</v>
      </c>
      <c r="BA418" s="113" t="s">
        <v>153</v>
      </c>
      <c r="BG418" s="283">
        <f t="shared" si="306"/>
        <v>0</v>
      </c>
      <c r="BH418" s="149">
        <f t="shared" si="307"/>
        <v>0</v>
      </c>
      <c r="BI418" s="113">
        <f t="shared" si="315"/>
        <v>0</v>
      </c>
      <c r="BJ418" s="280">
        <f t="shared" si="316"/>
        <v>0</v>
      </c>
      <c r="BK418" s="347">
        <f t="shared" si="308"/>
        <v>0</v>
      </c>
      <c r="BL418" s="113">
        <f t="shared" si="309"/>
        <v>0</v>
      </c>
      <c r="BM418" s="113">
        <f t="shared" si="317"/>
        <v>0</v>
      </c>
      <c r="BN418" s="278">
        <f t="shared" si="318"/>
        <v>0</v>
      </c>
      <c r="BO418" s="149">
        <f t="shared" si="310"/>
        <v>0</v>
      </c>
      <c r="BP418" s="149">
        <f t="shared" si="311"/>
        <v>0</v>
      </c>
      <c r="BQ418" s="113">
        <f t="shared" si="319"/>
        <v>0</v>
      </c>
      <c r="BR418" s="356">
        <f t="shared" si="312"/>
        <v>0</v>
      </c>
      <c r="BS418" s="149">
        <f t="shared" si="313"/>
        <v>0</v>
      </c>
      <c r="BT418" s="113">
        <f t="shared" si="320"/>
        <v>1</v>
      </c>
      <c r="BU418" s="356">
        <f t="shared" si="287"/>
        <v>0</v>
      </c>
      <c r="BV418" s="149">
        <f t="shared" si="288"/>
        <v>0</v>
      </c>
      <c r="BW418" s="113">
        <f t="shared" si="289"/>
        <v>0</v>
      </c>
      <c r="BX418" s="248">
        <f t="shared" si="290"/>
        <v>0</v>
      </c>
      <c r="BY418" s="175">
        <f t="shared" si="291"/>
        <v>0</v>
      </c>
      <c r="BZ418" s="347">
        <f t="shared" si="321"/>
        <v>0</v>
      </c>
      <c r="CA418" s="113">
        <f t="shared" si="322"/>
        <v>0</v>
      </c>
      <c r="CB418" s="113">
        <f t="shared" si="323"/>
        <v>1</v>
      </c>
      <c r="CC418" s="276">
        <f t="shared" si="324"/>
        <v>1</v>
      </c>
      <c r="CD418" s="248">
        <f t="shared" si="325"/>
        <v>1</v>
      </c>
      <c r="CE418" s="274">
        <f t="shared" si="314"/>
        <v>1</v>
      </c>
      <c r="CF418" s="347">
        <f t="shared" si="326"/>
        <v>0</v>
      </c>
      <c r="CG418" s="113">
        <f t="shared" si="327"/>
        <v>0</v>
      </c>
      <c r="CH418" s="141">
        <f t="shared" si="328"/>
        <v>0</v>
      </c>
      <c r="CI418" s="149">
        <f t="shared" si="292"/>
        <v>0</v>
      </c>
      <c r="CJ418" s="149">
        <f t="shared" si="293"/>
        <v>0</v>
      </c>
      <c r="CK418" s="149">
        <f t="shared" si="294"/>
        <v>1</v>
      </c>
      <c r="CL418" s="149">
        <f t="shared" si="295"/>
        <v>1</v>
      </c>
      <c r="CM418" s="149">
        <f t="shared" si="296"/>
        <v>1</v>
      </c>
      <c r="CN418" s="282">
        <f t="shared" si="329"/>
        <v>1</v>
      </c>
      <c r="CO418" s="113">
        <f t="shared" si="330"/>
        <v>0</v>
      </c>
      <c r="CP418" s="113">
        <f t="shared" si="331"/>
        <v>0</v>
      </c>
      <c r="CQ418" s="282" t="str">
        <f t="shared" si="297"/>
        <v/>
      </c>
      <c r="CR418" s="113" t="str">
        <f t="shared" si="298"/>
        <v xml:space="preserve"> 2050</v>
      </c>
      <c r="CS418" s="113">
        <f t="shared" si="299"/>
        <v>2050</v>
      </c>
      <c r="CT418" s="160" t="e">
        <v>#N/A</v>
      </c>
      <c r="CU418" s="160" t="e">
        <v>#N/A</v>
      </c>
      <c r="CV418" s="160" t="e">
        <v>#N/A</v>
      </c>
      <c r="CW418" s="160" t="e">
        <v>#N/A</v>
      </c>
      <c r="CX418" s="160" t="e">
        <v>#N/A</v>
      </c>
      <c r="CY418" s="160" t="e">
        <v>#N/A</v>
      </c>
      <c r="CZ418" s="160" t="e">
        <v>#N/A</v>
      </c>
      <c r="DA418" s="160" t="e">
        <v>#N/A</v>
      </c>
      <c r="DB418" s="160" t="e">
        <v>#N/A</v>
      </c>
      <c r="DC418" s="160" t="e">
        <v>#N/A</v>
      </c>
      <c r="DD418" s="160" t="e">
        <v>#N/A</v>
      </c>
      <c r="DE418" s="160" t="e">
        <v>#N/A</v>
      </c>
      <c r="DF418" s="160" t="e">
        <v>#N/A</v>
      </c>
      <c r="DG418" s="160" t="e">
        <v>#N/A</v>
      </c>
      <c r="DH418" s="160" t="e">
        <v>#N/A</v>
      </c>
      <c r="DI418" s="160" t="e">
        <v>#N/A</v>
      </c>
      <c r="DJ418" s="160" t="e">
        <v>#N/A</v>
      </c>
      <c r="DK418" s="160" t="e">
        <v>#N/A</v>
      </c>
      <c r="DL418" s="160" t="e">
        <v>#N/A</v>
      </c>
      <c r="DM418" s="160" t="e">
        <v>#N/A</v>
      </c>
      <c r="DN418" s="160" t="e">
        <v>#N/A</v>
      </c>
      <c r="DO418" s="160" t="e">
        <v>#N/A</v>
      </c>
      <c r="DP418" s="160" t="e">
        <v>#N/A</v>
      </c>
      <c r="DQ418" s="104" t="e">
        <v>#N/A</v>
      </c>
      <c r="DR418" s="104" t="e">
        <v>#N/A</v>
      </c>
      <c r="DS418" s="104" t="e">
        <v>#N/A</v>
      </c>
      <c r="DT418" s="104" t="e">
        <v>#N/A</v>
      </c>
      <c r="DU418" s="104" t="e">
        <v>#N/A</v>
      </c>
      <c r="DV418" s="104" t="e">
        <v>#N/A</v>
      </c>
      <c r="DW418" s="107" t="str">
        <f t="shared" si="300"/>
        <v>N</v>
      </c>
      <c r="DX418" s="107" t="str">
        <f t="shared" si="301"/>
        <v/>
      </c>
      <c r="DY418" s="107" t="str">
        <f t="shared" si="302"/>
        <v>Y</v>
      </c>
      <c r="DZ418" s="107" t="str">
        <f t="shared" si="303"/>
        <v>N</v>
      </c>
      <c r="EA418" s="107" t="str">
        <f t="shared" si="304"/>
        <v>Yes</v>
      </c>
      <c r="EC418" s="113">
        <f t="shared" si="305"/>
        <v>2050</v>
      </c>
    </row>
    <row r="419" spans="1:133" ht="16.5" customHeight="1">
      <c r="A419" s="113">
        <v>416</v>
      </c>
      <c r="B419" s="113">
        <v>383</v>
      </c>
      <c r="C419" s="141" t="s">
        <v>2436</v>
      </c>
      <c r="D419" s="149" t="s">
        <v>599</v>
      </c>
      <c r="E419" s="149" t="s">
        <v>184</v>
      </c>
      <c r="F419" s="149" t="s">
        <v>175</v>
      </c>
      <c r="G419" s="149" t="s">
        <v>176</v>
      </c>
      <c r="H419" s="168" t="s">
        <v>2437</v>
      </c>
      <c r="I419" s="149" t="s">
        <v>2438</v>
      </c>
      <c r="J419" s="149">
        <v>-0.136</v>
      </c>
      <c r="K419" s="149" t="s">
        <v>2439</v>
      </c>
      <c r="L419" s="149">
        <v>45661</v>
      </c>
      <c r="M419" s="150">
        <v>17</v>
      </c>
      <c r="N419" s="113" t="s">
        <v>154</v>
      </c>
      <c r="O419" s="113" t="s">
        <v>153</v>
      </c>
      <c r="P419" s="141" t="s">
        <v>153</v>
      </c>
      <c r="Q419" s="113" t="s">
        <v>154</v>
      </c>
      <c r="R419" s="113" t="s">
        <v>154</v>
      </c>
      <c r="S419" s="113" t="s">
        <v>153</v>
      </c>
      <c r="T419" s="113" t="s">
        <v>153</v>
      </c>
      <c r="U419" s="147" t="s">
        <v>153</v>
      </c>
      <c r="V419" s="113" t="s">
        <v>153</v>
      </c>
      <c r="W419" s="113" t="s">
        <v>153</v>
      </c>
      <c r="X419" s="148" t="s">
        <v>153</v>
      </c>
      <c r="Y419" s="113" t="s">
        <v>153</v>
      </c>
      <c r="Z419" s="113" t="s">
        <v>153</v>
      </c>
      <c r="AC419" s="113" t="s">
        <v>233</v>
      </c>
      <c r="AD419" s="113" t="s">
        <v>234</v>
      </c>
      <c r="AE419" s="113" t="s">
        <v>337</v>
      </c>
      <c r="AF419" s="113" t="s">
        <v>337</v>
      </c>
      <c r="AG419" s="113" t="s">
        <v>153</v>
      </c>
      <c r="AH419" s="141" t="s">
        <v>159</v>
      </c>
      <c r="AI419" s="113" t="s">
        <v>180</v>
      </c>
      <c r="AJ419" s="113" t="s">
        <v>154</v>
      </c>
      <c r="AK419" s="166" t="s">
        <v>338</v>
      </c>
      <c r="AL419" s="113">
        <v>2060</v>
      </c>
      <c r="AM419" s="174" t="s">
        <v>2440</v>
      </c>
      <c r="AP419" s="113" t="s">
        <v>154</v>
      </c>
      <c r="AQ419" s="113" t="s">
        <v>153</v>
      </c>
      <c r="AR419" s="113" t="s">
        <v>153</v>
      </c>
      <c r="AV419" s="169" t="s">
        <v>168</v>
      </c>
      <c r="AW419" s="167" t="s">
        <v>153</v>
      </c>
      <c r="AX419" s="113" t="s">
        <v>153</v>
      </c>
      <c r="AY419" s="113" t="s">
        <v>154</v>
      </c>
      <c r="AZ419" s="113" t="s">
        <v>153</v>
      </c>
      <c r="BA419" s="113" t="s">
        <v>153</v>
      </c>
      <c r="BG419" s="283">
        <f t="shared" si="306"/>
        <v>0</v>
      </c>
      <c r="BH419" s="149">
        <f t="shared" si="307"/>
        <v>0</v>
      </c>
      <c r="BI419" s="113">
        <f t="shared" si="315"/>
        <v>0</v>
      </c>
      <c r="BJ419" s="280">
        <f t="shared" si="316"/>
        <v>0</v>
      </c>
      <c r="BK419" s="347">
        <f t="shared" si="308"/>
        <v>0</v>
      </c>
      <c r="BL419" s="113">
        <f t="shared" si="309"/>
        <v>0</v>
      </c>
      <c r="BM419" s="113">
        <f t="shared" si="317"/>
        <v>0</v>
      </c>
      <c r="BN419" s="278">
        <f t="shared" si="318"/>
        <v>0</v>
      </c>
      <c r="BO419" s="149">
        <f t="shared" si="310"/>
        <v>0</v>
      </c>
      <c r="BP419" s="149">
        <f t="shared" si="311"/>
        <v>0</v>
      </c>
      <c r="BQ419" s="113">
        <f t="shared" si="319"/>
        <v>0</v>
      </c>
      <c r="BR419" s="356">
        <f t="shared" si="312"/>
        <v>0</v>
      </c>
      <c r="BS419" s="149">
        <f t="shared" si="313"/>
        <v>0</v>
      </c>
      <c r="BT419" s="113">
        <f t="shared" si="320"/>
        <v>0</v>
      </c>
      <c r="BU419" s="356">
        <f t="shared" si="287"/>
        <v>0</v>
      </c>
      <c r="BV419" s="149">
        <f t="shared" si="288"/>
        <v>0</v>
      </c>
      <c r="BW419" s="113">
        <f t="shared" si="289"/>
        <v>0</v>
      </c>
      <c r="BX419" s="248">
        <f t="shared" si="290"/>
        <v>1</v>
      </c>
      <c r="BY419" s="175">
        <f t="shared" si="291"/>
        <v>0</v>
      </c>
      <c r="BZ419" s="347">
        <f t="shared" si="321"/>
        <v>0</v>
      </c>
      <c r="CA419" s="113">
        <f t="shared" si="322"/>
        <v>0</v>
      </c>
      <c r="CB419" s="113">
        <f t="shared" si="323"/>
        <v>0</v>
      </c>
      <c r="CC419" s="276">
        <f t="shared" si="324"/>
        <v>0</v>
      </c>
      <c r="CD419" s="248">
        <f t="shared" si="325"/>
        <v>1</v>
      </c>
      <c r="CE419" s="274">
        <f t="shared" si="314"/>
        <v>0</v>
      </c>
      <c r="CF419" s="347">
        <f t="shared" si="326"/>
        <v>0</v>
      </c>
      <c r="CG419" s="113">
        <f t="shared" si="327"/>
        <v>0</v>
      </c>
      <c r="CH419" s="141">
        <f t="shared" si="328"/>
        <v>0</v>
      </c>
      <c r="CI419" s="149">
        <f t="shared" si="292"/>
        <v>0</v>
      </c>
      <c r="CJ419" s="149">
        <f t="shared" si="293"/>
        <v>0</v>
      </c>
      <c r="CK419" s="149">
        <f t="shared" si="294"/>
        <v>0</v>
      </c>
      <c r="CL419" s="149">
        <f t="shared" si="295"/>
        <v>0</v>
      </c>
      <c r="CM419" s="149">
        <f t="shared" si="296"/>
        <v>0</v>
      </c>
      <c r="CN419" s="282">
        <f t="shared" si="329"/>
        <v>0</v>
      </c>
      <c r="CO419" s="113">
        <f t="shared" si="330"/>
        <v>0</v>
      </c>
      <c r="CP419" s="113">
        <f t="shared" si="331"/>
        <v>1</v>
      </c>
      <c r="CQ419" s="282" t="str">
        <f t="shared" si="297"/>
        <v/>
      </c>
      <c r="CR419" s="113" t="str">
        <f t="shared" si="298"/>
        <v xml:space="preserve"> </v>
      </c>
      <c r="CS419" s="113">
        <f t="shared" si="299"/>
        <v>0</v>
      </c>
      <c r="CT419" s="160">
        <v>0</v>
      </c>
      <c r="CU419" s="160">
        <v>0</v>
      </c>
      <c r="CV419" s="160">
        <v>0</v>
      </c>
      <c r="CW419" s="160">
        <v>0</v>
      </c>
      <c r="CX419" s="160">
        <v>0</v>
      </c>
      <c r="CY419" s="160">
        <v>0</v>
      </c>
      <c r="CZ419" s="160">
        <v>0</v>
      </c>
      <c r="DA419" s="160">
        <v>0</v>
      </c>
      <c r="DB419" s="160">
        <v>0</v>
      </c>
      <c r="DC419" s="160">
        <v>0</v>
      </c>
      <c r="DD419" s="160">
        <v>0</v>
      </c>
      <c r="DE419" s="160">
        <v>0</v>
      </c>
      <c r="DF419" s="160">
        <v>0</v>
      </c>
      <c r="DG419" s="160">
        <v>0</v>
      </c>
      <c r="DH419" s="160">
        <v>0</v>
      </c>
      <c r="DI419" s="160">
        <v>0</v>
      </c>
      <c r="DJ419" s="160">
        <v>0</v>
      </c>
      <c r="DK419" s="160">
        <v>0</v>
      </c>
      <c r="DL419" s="160">
        <v>0</v>
      </c>
      <c r="DM419" s="160">
        <v>0</v>
      </c>
      <c r="DN419" s="160">
        <v>0</v>
      </c>
      <c r="DO419" s="160">
        <v>0</v>
      </c>
      <c r="DP419" s="160">
        <v>0</v>
      </c>
      <c r="DQ419" s="104" t="s">
        <v>154</v>
      </c>
      <c r="DR419" s="104">
        <v>0</v>
      </c>
      <c r="DS419" s="104" t="s">
        <v>154</v>
      </c>
      <c r="DT419" s="104" t="s">
        <v>154</v>
      </c>
      <c r="DU419" s="104">
        <v>0</v>
      </c>
      <c r="DV419" s="104">
        <v>0</v>
      </c>
      <c r="DW419" s="107" t="str">
        <f t="shared" si="300"/>
        <v>N</v>
      </c>
      <c r="DX419" s="107" t="str">
        <f t="shared" si="301"/>
        <v/>
      </c>
      <c r="DY419" s="107" t="str">
        <f t="shared" si="302"/>
        <v>N</v>
      </c>
      <c r="DZ419" s="107" t="str">
        <f t="shared" si="303"/>
        <v>N</v>
      </c>
      <c r="EA419" s="107" t="str">
        <f t="shared" si="304"/>
        <v>Not Specified</v>
      </c>
      <c r="EC419" s="113">
        <f t="shared" si="305"/>
        <v>0</v>
      </c>
    </row>
    <row r="420" spans="1:133" ht="16.5" customHeight="1">
      <c r="A420" s="149">
        <v>417</v>
      </c>
      <c r="B420" s="149">
        <v>446</v>
      </c>
      <c r="C420" s="150" t="s">
        <v>2441</v>
      </c>
      <c r="D420" s="149" t="s">
        <v>443</v>
      </c>
      <c r="E420" s="149" t="s">
        <v>229</v>
      </c>
      <c r="F420" s="149" t="s">
        <v>175</v>
      </c>
      <c r="G420" s="149" t="s">
        <v>176</v>
      </c>
      <c r="H420" s="168" t="s">
        <v>2442</v>
      </c>
      <c r="I420" s="149" t="s">
        <v>2443</v>
      </c>
      <c r="J420" s="149">
        <v>0.816</v>
      </c>
      <c r="K420" s="149" t="s">
        <v>2444</v>
      </c>
      <c r="L420" s="149">
        <v>27421</v>
      </c>
      <c r="M420" s="150">
        <v>10</v>
      </c>
      <c r="N420" s="149" t="s">
        <v>154</v>
      </c>
      <c r="O420" s="149" t="s">
        <v>153</v>
      </c>
      <c r="P420" s="150" t="s">
        <v>153</v>
      </c>
      <c r="Q420" s="149" t="s">
        <v>150</v>
      </c>
      <c r="R420" s="113" t="s">
        <v>150</v>
      </c>
      <c r="S420" s="149" t="s">
        <v>151</v>
      </c>
      <c r="T420" s="149" t="s">
        <v>152</v>
      </c>
      <c r="U420" s="151">
        <v>2025</v>
      </c>
      <c r="V420" s="149" t="s">
        <v>153</v>
      </c>
      <c r="W420" s="149" t="s">
        <v>153</v>
      </c>
      <c r="X420" s="152" t="s">
        <v>153</v>
      </c>
      <c r="Y420" s="113" t="s">
        <v>153</v>
      </c>
      <c r="Z420" s="149" t="s">
        <v>153</v>
      </c>
      <c r="AA420" s="150"/>
      <c r="AB420" s="149"/>
      <c r="AC420" s="149" t="s">
        <v>167</v>
      </c>
      <c r="AD420" s="149" t="s">
        <v>6</v>
      </c>
      <c r="AE420" s="149" t="s">
        <v>157</v>
      </c>
      <c r="AF420" s="149" t="s">
        <v>157</v>
      </c>
      <c r="AG420" s="149" t="s">
        <v>158</v>
      </c>
      <c r="AH420" s="150" t="s">
        <v>159</v>
      </c>
      <c r="AJ420" s="113" t="s">
        <v>154</v>
      </c>
      <c r="AK420" s="170" t="s">
        <v>153</v>
      </c>
      <c r="AL420" s="149"/>
      <c r="AM420" s="149"/>
      <c r="AN420" s="150"/>
      <c r="AO420" s="113" t="s">
        <v>160</v>
      </c>
      <c r="AP420" s="149" t="s">
        <v>150</v>
      </c>
      <c r="AQ420" s="149" t="s">
        <v>159</v>
      </c>
      <c r="AR420" s="149" t="s">
        <v>2445</v>
      </c>
      <c r="AS420" s="149">
        <v>2050</v>
      </c>
      <c r="AT420" s="149"/>
      <c r="AU420" s="150"/>
      <c r="AV420" s="149" t="s">
        <v>168</v>
      </c>
      <c r="AW420" s="172" t="s">
        <v>168</v>
      </c>
      <c r="AX420" s="149" t="s">
        <v>158</v>
      </c>
      <c r="AY420" s="149" t="s">
        <v>154</v>
      </c>
      <c r="AZ420" s="149" t="s">
        <v>153</v>
      </c>
      <c r="BA420" s="149" t="s">
        <v>153</v>
      </c>
      <c r="BB420" s="149"/>
      <c r="BC420" s="150"/>
      <c r="BD420" s="149"/>
      <c r="BE420" s="173"/>
      <c r="BF420" s="150"/>
      <c r="BG420" s="283">
        <f t="shared" si="306"/>
        <v>0</v>
      </c>
      <c r="BH420" s="149">
        <f t="shared" si="307"/>
        <v>0</v>
      </c>
      <c r="BI420" s="113">
        <f t="shared" si="315"/>
        <v>0</v>
      </c>
      <c r="BJ420" s="280">
        <f t="shared" si="316"/>
        <v>0</v>
      </c>
      <c r="BK420" s="347">
        <f t="shared" si="308"/>
        <v>1</v>
      </c>
      <c r="BL420" s="113">
        <f t="shared" si="309"/>
        <v>0</v>
      </c>
      <c r="BM420" s="113">
        <f t="shared" si="317"/>
        <v>0</v>
      </c>
      <c r="BN420" s="278">
        <f t="shared" si="318"/>
        <v>1</v>
      </c>
      <c r="BO420" s="149">
        <f t="shared" si="310"/>
        <v>0</v>
      </c>
      <c r="BP420" s="149">
        <f t="shared" si="311"/>
        <v>0</v>
      </c>
      <c r="BQ420" s="113">
        <f t="shared" si="319"/>
        <v>0</v>
      </c>
      <c r="BR420" s="356">
        <f t="shared" si="312"/>
        <v>0</v>
      </c>
      <c r="BS420" s="149">
        <f t="shared" si="313"/>
        <v>0</v>
      </c>
      <c r="BT420" s="113">
        <f t="shared" si="320"/>
        <v>1</v>
      </c>
      <c r="BU420" s="356">
        <f t="shared" si="287"/>
        <v>0</v>
      </c>
      <c r="BV420" s="149">
        <f t="shared" si="288"/>
        <v>0</v>
      </c>
      <c r="BW420" s="113">
        <f t="shared" si="289"/>
        <v>0</v>
      </c>
      <c r="BX420" s="248">
        <f t="shared" si="290"/>
        <v>0</v>
      </c>
      <c r="BY420" s="175">
        <f t="shared" si="291"/>
        <v>0</v>
      </c>
      <c r="BZ420" s="347">
        <f t="shared" si="321"/>
        <v>0</v>
      </c>
      <c r="CA420" s="113">
        <f t="shared" si="322"/>
        <v>0</v>
      </c>
      <c r="CB420" s="113">
        <f t="shared" si="323"/>
        <v>1</v>
      </c>
      <c r="CC420" s="276">
        <f t="shared" si="324"/>
        <v>1</v>
      </c>
      <c r="CD420" s="248">
        <f t="shared" si="325"/>
        <v>1</v>
      </c>
      <c r="CE420" s="274">
        <f t="shared" si="314"/>
        <v>1</v>
      </c>
      <c r="CF420" s="347">
        <f t="shared" si="326"/>
        <v>0</v>
      </c>
      <c r="CG420" s="113">
        <f t="shared" si="327"/>
        <v>0</v>
      </c>
      <c r="CH420" s="141">
        <f t="shared" si="328"/>
        <v>0</v>
      </c>
      <c r="CI420" s="149">
        <f t="shared" si="292"/>
        <v>1</v>
      </c>
      <c r="CJ420" s="149">
        <f t="shared" si="293"/>
        <v>0</v>
      </c>
      <c r="CK420" s="149">
        <f t="shared" si="294"/>
        <v>1</v>
      </c>
      <c r="CL420" s="149">
        <f t="shared" si="295"/>
        <v>2</v>
      </c>
      <c r="CM420" s="149">
        <f t="shared" si="296"/>
        <v>1</v>
      </c>
      <c r="CN420" s="282">
        <f t="shared" si="329"/>
        <v>0</v>
      </c>
      <c r="CO420" s="113">
        <f t="shared" si="330"/>
        <v>0</v>
      </c>
      <c r="CP420" s="113">
        <f t="shared" si="331"/>
        <v>1</v>
      </c>
      <c r="CQ420" s="282" t="str">
        <f t="shared" si="297"/>
        <v/>
      </c>
      <c r="CR420" s="113" t="str">
        <f t="shared" si="298"/>
        <v xml:space="preserve"> 2050</v>
      </c>
      <c r="CS420" s="113">
        <f t="shared" si="299"/>
        <v>2050</v>
      </c>
      <c r="CT420" s="160">
        <v>0</v>
      </c>
      <c r="CU420" s="160">
        <v>0</v>
      </c>
      <c r="CV420" s="160">
        <v>0</v>
      </c>
      <c r="CW420" s="160">
        <v>0</v>
      </c>
      <c r="CX420" s="160">
        <v>0</v>
      </c>
      <c r="CY420" s="160">
        <v>0</v>
      </c>
      <c r="CZ420" s="160">
        <v>1</v>
      </c>
      <c r="DA420" s="160">
        <v>1</v>
      </c>
      <c r="DB420" s="160">
        <v>0</v>
      </c>
      <c r="DC420" s="160">
        <v>1</v>
      </c>
      <c r="DD420" s="160">
        <v>0</v>
      </c>
      <c r="DE420" s="160">
        <v>1</v>
      </c>
      <c r="DF420" s="160">
        <v>0</v>
      </c>
      <c r="DG420" s="160">
        <v>0</v>
      </c>
      <c r="DH420" s="160">
        <v>0</v>
      </c>
      <c r="DI420" s="160">
        <v>0</v>
      </c>
      <c r="DJ420" s="160">
        <v>1</v>
      </c>
      <c r="DK420" s="160">
        <v>0</v>
      </c>
      <c r="DL420" s="160">
        <v>1</v>
      </c>
      <c r="DM420" s="160">
        <v>0</v>
      </c>
      <c r="DN420" s="160">
        <v>0</v>
      </c>
      <c r="DO420" s="160">
        <v>1</v>
      </c>
      <c r="DP420" s="160">
        <v>0</v>
      </c>
      <c r="DQ420" s="104" t="s">
        <v>150</v>
      </c>
      <c r="DR420" s="104" t="s">
        <v>158</v>
      </c>
      <c r="DS420" s="104" t="s">
        <v>160</v>
      </c>
      <c r="DT420" s="104" t="s">
        <v>154</v>
      </c>
      <c r="DU420" s="104">
        <v>0</v>
      </c>
      <c r="DV420" s="104" t="s">
        <v>3005</v>
      </c>
      <c r="DW420" s="107" t="str">
        <f t="shared" si="300"/>
        <v>Y</v>
      </c>
      <c r="DX420" s="107" t="str">
        <f t="shared" si="301"/>
        <v/>
      </c>
      <c r="DY420" s="107" t="str">
        <f t="shared" si="302"/>
        <v>Y</v>
      </c>
      <c r="DZ420" s="107" t="str">
        <f t="shared" si="303"/>
        <v>N</v>
      </c>
      <c r="EA420" s="107" t="str">
        <f t="shared" si="304"/>
        <v>Not Specified</v>
      </c>
      <c r="EC420" s="113">
        <f t="shared" si="305"/>
        <v>2050</v>
      </c>
    </row>
    <row r="421" spans="1:133" s="175" customFormat="1" ht="16.5" customHeight="1">
      <c r="A421" s="149">
        <v>418</v>
      </c>
      <c r="B421" s="149">
        <v>414</v>
      </c>
      <c r="C421" s="150" t="s">
        <v>2446</v>
      </c>
      <c r="D421" s="149" t="s">
        <v>472</v>
      </c>
      <c r="E421" s="149" t="s">
        <v>229</v>
      </c>
      <c r="F421" s="149" t="s">
        <v>175</v>
      </c>
      <c r="G421" s="149" t="s">
        <v>176</v>
      </c>
      <c r="H421" s="168" t="s">
        <v>2447</v>
      </c>
      <c r="I421" s="149" t="s">
        <v>2448</v>
      </c>
      <c r="J421" s="149">
        <v>0.683</v>
      </c>
      <c r="K421" s="149" t="s">
        <v>2449</v>
      </c>
      <c r="L421" s="149">
        <v>44102</v>
      </c>
      <c r="M421" s="150">
        <v>3</v>
      </c>
      <c r="N421" s="149" t="s">
        <v>154</v>
      </c>
      <c r="O421" s="149" t="s">
        <v>153</v>
      </c>
      <c r="P421" s="150" t="s">
        <v>153</v>
      </c>
      <c r="Q421" s="113" t="s">
        <v>154</v>
      </c>
      <c r="R421" s="113" t="s">
        <v>154</v>
      </c>
      <c r="S421" s="149" t="s">
        <v>153</v>
      </c>
      <c r="T421" s="149" t="s">
        <v>153</v>
      </c>
      <c r="U421" s="151" t="s">
        <v>153</v>
      </c>
      <c r="V421" s="149" t="s">
        <v>153</v>
      </c>
      <c r="W421" s="149" t="s">
        <v>153</v>
      </c>
      <c r="X421" s="152" t="s">
        <v>153</v>
      </c>
      <c r="Y421" s="113" t="s">
        <v>153</v>
      </c>
      <c r="Z421" s="149" t="s">
        <v>153</v>
      </c>
      <c r="AA421" s="150"/>
      <c r="AB421" s="149"/>
      <c r="AC421" s="149" t="s">
        <v>153</v>
      </c>
      <c r="AD421" s="149" t="s">
        <v>153</v>
      </c>
      <c r="AE421" s="149"/>
      <c r="AF421" s="149"/>
      <c r="AG421" s="149" t="s">
        <v>153</v>
      </c>
      <c r="AH421" s="150"/>
      <c r="AI421" s="113"/>
      <c r="AJ421" s="113" t="s">
        <v>154</v>
      </c>
      <c r="AK421" s="170"/>
      <c r="AL421" s="149"/>
      <c r="AM421" s="171" t="s">
        <v>2450</v>
      </c>
      <c r="AN421" s="150" t="s">
        <v>795</v>
      </c>
      <c r="AO421" s="113"/>
      <c r="AP421" s="149" t="s">
        <v>154</v>
      </c>
      <c r="AQ421" s="149" t="s">
        <v>153</v>
      </c>
      <c r="AR421" s="149" t="s">
        <v>153</v>
      </c>
      <c r="AS421" s="149"/>
      <c r="AT421" s="149"/>
      <c r="AU421" s="150"/>
      <c r="AV421" s="169" t="s">
        <v>168</v>
      </c>
      <c r="AW421" s="172" t="s">
        <v>153</v>
      </c>
      <c r="AX421" s="149" t="s">
        <v>153</v>
      </c>
      <c r="AY421" s="149" t="s">
        <v>154</v>
      </c>
      <c r="AZ421" s="149" t="s">
        <v>153</v>
      </c>
      <c r="BA421" s="149" t="s">
        <v>153</v>
      </c>
      <c r="BB421" s="149"/>
      <c r="BC421" s="150"/>
      <c r="BD421" s="149"/>
      <c r="BE421" s="173"/>
      <c r="BF421" s="150"/>
      <c r="BG421" s="283">
        <f t="shared" si="306"/>
        <v>0</v>
      </c>
      <c r="BH421" s="149">
        <f t="shared" si="307"/>
        <v>0</v>
      </c>
      <c r="BI421" s="113">
        <f t="shared" si="315"/>
        <v>0</v>
      </c>
      <c r="BJ421" s="280">
        <f t="shared" si="316"/>
        <v>0</v>
      </c>
      <c r="BK421" s="347">
        <f t="shared" si="308"/>
        <v>0</v>
      </c>
      <c r="BL421" s="113">
        <f t="shared" si="309"/>
        <v>0</v>
      </c>
      <c r="BM421" s="113">
        <f t="shared" si="317"/>
        <v>0</v>
      </c>
      <c r="BN421" s="278">
        <f t="shared" si="318"/>
        <v>0</v>
      </c>
      <c r="BO421" s="149">
        <f t="shared" si="310"/>
        <v>0</v>
      </c>
      <c r="BP421" s="149">
        <f t="shared" si="311"/>
        <v>0</v>
      </c>
      <c r="BQ421" s="113">
        <f t="shared" si="319"/>
        <v>0</v>
      </c>
      <c r="BR421" s="356">
        <f t="shared" si="312"/>
        <v>0</v>
      </c>
      <c r="BS421" s="149">
        <f t="shared" si="313"/>
        <v>0</v>
      </c>
      <c r="BT421" s="113">
        <f t="shared" si="320"/>
        <v>0</v>
      </c>
      <c r="BU421" s="356">
        <f t="shared" si="287"/>
        <v>0</v>
      </c>
      <c r="BV421" s="149">
        <f t="shared" si="288"/>
        <v>0</v>
      </c>
      <c r="BW421" s="113">
        <f t="shared" si="289"/>
        <v>0</v>
      </c>
      <c r="BX421" s="248">
        <f t="shared" si="290"/>
        <v>0</v>
      </c>
      <c r="BY421" s="175">
        <f t="shared" si="291"/>
        <v>0</v>
      </c>
      <c r="BZ421" s="347">
        <f t="shared" si="321"/>
        <v>0</v>
      </c>
      <c r="CA421" s="113">
        <f t="shared" si="322"/>
        <v>0</v>
      </c>
      <c r="CB421" s="113">
        <f t="shared" si="323"/>
        <v>0</v>
      </c>
      <c r="CC421" s="276">
        <f t="shared" si="324"/>
        <v>0</v>
      </c>
      <c r="CD421" s="248">
        <f t="shared" si="325"/>
        <v>0</v>
      </c>
      <c r="CE421" s="274">
        <f t="shared" si="314"/>
        <v>0</v>
      </c>
      <c r="CF421" s="347">
        <f t="shared" si="326"/>
        <v>0</v>
      </c>
      <c r="CG421" s="113">
        <f t="shared" si="327"/>
        <v>0</v>
      </c>
      <c r="CH421" s="141">
        <f t="shared" si="328"/>
        <v>0</v>
      </c>
      <c r="CI421" s="149">
        <f t="shared" si="292"/>
        <v>0</v>
      </c>
      <c r="CJ421" s="149">
        <f t="shared" si="293"/>
        <v>0</v>
      </c>
      <c r="CK421" s="149">
        <f t="shared" si="294"/>
        <v>0</v>
      </c>
      <c r="CL421" s="149">
        <f t="shared" si="295"/>
        <v>0</v>
      </c>
      <c r="CM421" s="149">
        <f t="shared" si="296"/>
        <v>0</v>
      </c>
      <c r="CN421" s="282">
        <f t="shared" si="329"/>
        <v>0</v>
      </c>
      <c r="CO421" s="113">
        <f t="shared" si="330"/>
        <v>0</v>
      </c>
      <c r="CP421" s="113">
        <f t="shared" si="331"/>
        <v>1</v>
      </c>
      <c r="CQ421" s="282" t="str">
        <f t="shared" si="297"/>
        <v/>
      </c>
      <c r="CR421" s="113" t="str">
        <f t="shared" si="298"/>
        <v xml:space="preserve"> </v>
      </c>
      <c r="CS421" s="113">
        <f t="shared" si="299"/>
        <v>0</v>
      </c>
      <c r="CT421" s="160">
        <v>0</v>
      </c>
      <c r="CU421" s="160">
        <v>0</v>
      </c>
      <c r="CV421" s="160">
        <v>0</v>
      </c>
      <c r="CW421" s="160">
        <v>0</v>
      </c>
      <c r="CX421" s="160">
        <v>0</v>
      </c>
      <c r="CY421" s="160">
        <v>0</v>
      </c>
      <c r="CZ421" s="160">
        <v>0</v>
      </c>
      <c r="DA421" s="160">
        <v>0</v>
      </c>
      <c r="DB421" s="160">
        <v>0</v>
      </c>
      <c r="DC421" s="160">
        <v>0</v>
      </c>
      <c r="DD421" s="160">
        <v>0</v>
      </c>
      <c r="DE421" s="160">
        <v>0</v>
      </c>
      <c r="DF421" s="160">
        <v>0</v>
      </c>
      <c r="DG421" s="160">
        <v>0</v>
      </c>
      <c r="DH421" s="160">
        <v>0</v>
      </c>
      <c r="DI421" s="160">
        <v>0</v>
      </c>
      <c r="DJ421" s="160">
        <v>0</v>
      </c>
      <c r="DK421" s="160">
        <v>0</v>
      </c>
      <c r="DL421" s="160">
        <v>0</v>
      </c>
      <c r="DM421" s="160">
        <v>0</v>
      </c>
      <c r="DN421" s="160">
        <v>0</v>
      </c>
      <c r="DO421" s="160">
        <v>0</v>
      </c>
      <c r="DP421" s="160">
        <v>0</v>
      </c>
      <c r="DQ421" s="104" t="s">
        <v>154</v>
      </c>
      <c r="DR421" s="104">
        <v>0</v>
      </c>
      <c r="DS421" s="104" t="s">
        <v>154</v>
      </c>
      <c r="DT421" s="104" t="s">
        <v>154</v>
      </c>
      <c r="DU421" s="104" t="s">
        <v>154</v>
      </c>
      <c r="DV421" s="104" t="s">
        <v>154</v>
      </c>
      <c r="DW421" s="107" t="str">
        <f t="shared" si="300"/>
        <v>N</v>
      </c>
      <c r="DX421" s="107" t="str">
        <f t="shared" si="301"/>
        <v/>
      </c>
      <c r="DY421" s="107" t="str">
        <f t="shared" si="302"/>
        <v>N</v>
      </c>
      <c r="DZ421" s="107" t="str">
        <f t="shared" si="303"/>
        <v>N</v>
      </c>
      <c r="EA421" s="107" t="str">
        <f t="shared" si="304"/>
        <v>Not Specified</v>
      </c>
      <c r="EB421" s="107"/>
      <c r="EC421" s="113">
        <f t="shared" si="305"/>
        <v>0</v>
      </c>
    </row>
    <row r="422" spans="1:133" ht="16.5" customHeight="1">
      <c r="A422" s="113">
        <v>419</v>
      </c>
      <c r="B422" s="113" t="e">
        <v>#N/A</v>
      </c>
      <c r="C422" s="141" t="s">
        <v>2451</v>
      </c>
      <c r="D422" s="113" t="s">
        <v>333</v>
      </c>
      <c r="E422" s="113" t="s">
        <v>229</v>
      </c>
      <c r="F422" s="113" t="s">
        <v>2452</v>
      </c>
      <c r="G422" s="113" t="s">
        <v>9</v>
      </c>
      <c r="H422" s="157" t="s">
        <v>2453</v>
      </c>
      <c r="I422" s="113" t="s">
        <v>2454</v>
      </c>
      <c r="J422" s="113">
        <v>0.079</v>
      </c>
      <c r="K422" s="113" t="s">
        <v>2455</v>
      </c>
      <c r="L422" s="113">
        <v>31000</v>
      </c>
      <c r="M422" s="141">
        <v>1</v>
      </c>
      <c r="N422" s="113" t="s">
        <v>154</v>
      </c>
      <c r="O422" s="113" t="s">
        <v>153</v>
      </c>
      <c r="P422" s="141" t="s">
        <v>153</v>
      </c>
      <c r="Q422" s="113" t="s">
        <v>154</v>
      </c>
      <c r="R422" s="113" t="s">
        <v>154</v>
      </c>
      <c r="S422" s="113" t="s">
        <v>153</v>
      </c>
      <c r="T422" s="113" t="s">
        <v>153</v>
      </c>
      <c r="U422" s="147" t="s">
        <v>153</v>
      </c>
      <c r="V422" s="113" t="s">
        <v>153</v>
      </c>
      <c r="W422" s="113" t="s">
        <v>153</v>
      </c>
      <c r="X422" s="148" t="s">
        <v>153</v>
      </c>
      <c r="Y422" s="113" t="s">
        <v>153</v>
      </c>
      <c r="Z422" s="113" t="s">
        <v>153</v>
      </c>
      <c r="AC422" s="113" t="s">
        <v>281</v>
      </c>
      <c r="AD422" s="113" t="s">
        <v>240</v>
      </c>
      <c r="AE422" s="113" t="s">
        <v>157</v>
      </c>
      <c r="AF422" s="113" t="s">
        <v>157</v>
      </c>
      <c r="AG422" s="113" t="s">
        <v>169</v>
      </c>
      <c r="AH422" s="141" t="s">
        <v>159</v>
      </c>
      <c r="AJ422" s="113" t="s">
        <v>154</v>
      </c>
      <c r="AK422" s="166" t="s">
        <v>153</v>
      </c>
      <c r="AP422" s="113" t="s">
        <v>154</v>
      </c>
      <c r="AQ422" s="113" t="s">
        <v>153</v>
      </c>
      <c r="AR422" s="113" t="s">
        <v>153</v>
      </c>
      <c r="AV422" s="113" t="s">
        <v>168</v>
      </c>
      <c r="AW422" s="167" t="s">
        <v>168</v>
      </c>
      <c r="AX422" s="113" t="s">
        <v>158</v>
      </c>
      <c r="AY422" s="113" t="s">
        <v>150</v>
      </c>
      <c r="AZ422" s="113" t="s">
        <v>2456</v>
      </c>
      <c r="BA422" s="113">
        <v>2022</v>
      </c>
      <c r="BG422" s="283">
        <f t="shared" si="306"/>
        <v>0</v>
      </c>
      <c r="BH422" s="149">
        <f t="shared" si="307"/>
        <v>0</v>
      </c>
      <c r="BI422" s="113">
        <f t="shared" si="315"/>
        <v>0</v>
      </c>
      <c r="BJ422" s="280">
        <f t="shared" si="316"/>
        <v>0</v>
      </c>
      <c r="BK422" s="347">
        <f t="shared" si="308"/>
        <v>0</v>
      </c>
      <c r="BL422" s="113">
        <f t="shared" si="309"/>
        <v>0</v>
      </c>
      <c r="BM422" s="113">
        <f t="shared" si="317"/>
        <v>0</v>
      </c>
      <c r="BN422" s="278">
        <f t="shared" si="318"/>
        <v>0</v>
      </c>
      <c r="BO422" s="149">
        <f t="shared" si="310"/>
        <v>0</v>
      </c>
      <c r="BP422" s="149">
        <f t="shared" si="311"/>
        <v>0</v>
      </c>
      <c r="BQ422" s="113">
        <f t="shared" si="319"/>
        <v>0</v>
      </c>
      <c r="BR422" s="356">
        <f t="shared" si="312"/>
        <v>0</v>
      </c>
      <c r="BS422" s="149">
        <f t="shared" si="313"/>
        <v>0</v>
      </c>
      <c r="BT422" s="113">
        <f t="shared" si="320"/>
        <v>0</v>
      </c>
      <c r="BU422" s="356">
        <f t="shared" si="287"/>
        <v>0</v>
      </c>
      <c r="BV422" s="149">
        <f t="shared" si="288"/>
        <v>0</v>
      </c>
      <c r="BW422" s="113">
        <f t="shared" si="289"/>
        <v>0</v>
      </c>
      <c r="BX422" s="248">
        <f t="shared" si="290"/>
        <v>0</v>
      </c>
      <c r="BY422" s="175">
        <f t="shared" si="291"/>
        <v>0</v>
      </c>
      <c r="BZ422" s="347">
        <f t="shared" si="321"/>
        <v>0</v>
      </c>
      <c r="CA422" s="113">
        <f t="shared" si="322"/>
        <v>0</v>
      </c>
      <c r="CB422" s="113">
        <f t="shared" si="323"/>
        <v>0</v>
      </c>
      <c r="CC422" s="276">
        <f t="shared" si="324"/>
        <v>0</v>
      </c>
      <c r="CD422" s="248">
        <f t="shared" si="325"/>
        <v>0</v>
      </c>
      <c r="CE422" s="274">
        <f t="shared" si="314"/>
        <v>0</v>
      </c>
      <c r="CF422" s="347">
        <f t="shared" si="326"/>
        <v>1</v>
      </c>
      <c r="CG422" s="113">
        <f t="shared" si="327"/>
        <v>0</v>
      </c>
      <c r="CH422" s="141">
        <f t="shared" si="328"/>
        <v>0</v>
      </c>
      <c r="CI422" s="149">
        <f t="shared" si="292"/>
        <v>0</v>
      </c>
      <c r="CJ422" s="149">
        <f t="shared" si="293"/>
        <v>0</v>
      </c>
      <c r="CK422" s="149">
        <f t="shared" si="294"/>
        <v>0</v>
      </c>
      <c r="CL422" s="149">
        <f t="shared" si="295"/>
        <v>0</v>
      </c>
      <c r="CM422" s="149">
        <f t="shared" si="296"/>
        <v>0</v>
      </c>
      <c r="CN422" s="282">
        <f t="shared" si="329"/>
        <v>0</v>
      </c>
      <c r="CO422" s="113">
        <f t="shared" si="330"/>
        <v>0</v>
      </c>
      <c r="CP422" s="113">
        <f t="shared" si="331"/>
        <v>1</v>
      </c>
      <c r="CQ422" s="282" t="str">
        <f t="shared" si="297"/>
        <v/>
      </c>
      <c r="CR422" s="113" t="str">
        <f t="shared" si="298"/>
        <v xml:space="preserve"> </v>
      </c>
      <c r="CS422" s="113">
        <f t="shared" si="299"/>
        <v>0</v>
      </c>
      <c r="CT422" s="160" t="e">
        <v>#N/A</v>
      </c>
      <c r="CU422" s="160" t="e">
        <v>#N/A</v>
      </c>
      <c r="CV422" s="160" t="e">
        <v>#N/A</v>
      </c>
      <c r="CW422" s="160" t="e">
        <v>#N/A</v>
      </c>
      <c r="CX422" s="160" t="e">
        <v>#N/A</v>
      </c>
      <c r="CY422" s="160" t="e">
        <v>#N/A</v>
      </c>
      <c r="CZ422" s="160" t="e">
        <v>#N/A</v>
      </c>
      <c r="DA422" s="160" t="e">
        <v>#N/A</v>
      </c>
      <c r="DB422" s="160" t="e">
        <v>#N/A</v>
      </c>
      <c r="DC422" s="160" t="e">
        <v>#N/A</v>
      </c>
      <c r="DD422" s="160" t="e">
        <v>#N/A</v>
      </c>
      <c r="DE422" s="160" t="e">
        <v>#N/A</v>
      </c>
      <c r="DF422" s="160" t="e">
        <v>#N/A</v>
      </c>
      <c r="DG422" s="160" t="e">
        <v>#N/A</v>
      </c>
      <c r="DH422" s="160" t="e">
        <v>#N/A</v>
      </c>
      <c r="DI422" s="160" t="e">
        <v>#N/A</v>
      </c>
      <c r="DJ422" s="160" t="e">
        <v>#N/A</v>
      </c>
      <c r="DK422" s="160" t="e">
        <v>#N/A</v>
      </c>
      <c r="DL422" s="160" t="e">
        <v>#N/A</v>
      </c>
      <c r="DM422" s="160" t="e">
        <v>#N/A</v>
      </c>
      <c r="DN422" s="160" t="e">
        <v>#N/A</v>
      </c>
      <c r="DO422" s="160" t="e">
        <v>#N/A</v>
      </c>
      <c r="DP422" s="160" t="e">
        <v>#N/A</v>
      </c>
      <c r="DQ422" s="104" t="e">
        <v>#N/A</v>
      </c>
      <c r="DR422" s="104" t="e">
        <v>#N/A</v>
      </c>
      <c r="DS422" s="104" t="e">
        <v>#N/A</v>
      </c>
      <c r="DT422" s="104" t="e">
        <v>#N/A</v>
      </c>
      <c r="DU422" s="104" t="e">
        <v>#N/A</v>
      </c>
      <c r="DV422" s="104" t="e">
        <v>#N/A</v>
      </c>
      <c r="DW422" s="107" t="str">
        <f t="shared" si="300"/>
        <v>N</v>
      </c>
      <c r="DX422" s="107" t="str">
        <f t="shared" si="301"/>
        <v/>
      </c>
      <c r="DY422" s="107" t="str">
        <f t="shared" si="302"/>
        <v>N</v>
      </c>
      <c r="DZ422" s="107" t="str">
        <f t="shared" si="303"/>
        <v>N</v>
      </c>
      <c r="EA422" s="107" t="str">
        <f t="shared" si="304"/>
        <v>Not Specified</v>
      </c>
      <c r="EC422" s="113">
        <f t="shared" si="305"/>
        <v>0</v>
      </c>
    </row>
    <row r="423" spans="1:133" ht="16.5" customHeight="1">
      <c r="A423" s="113">
        <v>420</v>
      </c>
      <c r="B423" s="113" t="e">
        <v>#N/A</v>
      </c>
      <c r="C423" s="141" t="s">
        <v>2457</v>
      </c>
      <c r="D423" s="113" t="s">
        <v>333</v>
      </c>
      <c r="E423" s="113" t="s">
        <v>229</v>
      </c>
      <c r="F423" s="113" t="s">
        <v>284</v>
      </c>
      <c r="G423" s="113" t="s">
        <v>246</v>
      </c>
      <c r="H423" s="157" t="s">
        <v>2458</v>
      </c>
      <c r="I423" s="113" t="s">
        <v>2459</v>
      </c>
      <c r="J423" s="113">
        <v>0.065</v>
      </c>
      <c r="K423" s="113" t="s">
        <v>2460</v>
      </c>
      <c r="L423" s="113">
        <v>61400</v>
      </c>
      <c r="M423" s="141">
        <v>19</v>
      </c>
      <c r="N423" s="113" t="s">
        <v>150</v>
      </c>
      <c r="O423" s="113">
        <v>2018</v>
      </c>
      <c r="P423" s="141">
        <v>2025</v>
      </c>
      <c r="Q423" s="113" t="s">
        <v>150</v>
      </c>
      <c r="R423" s="113" t="s">
        <v>150</v>
      </c>
      <c r="S423" s="113" t="s">
        <v>151</v>
      </c>
      <c r="T423" s="113" t="s">
        <v>152</v>
      </c>
      <c r="U423" s="147">
        <v>2025</v>
      </c>
      <c r="V423" s="113" t="s">
        <v>153</v>
      </c>
      <c r="W423" s="113" t="s">
        <v>153</v>
      </c>
      <c r="X423" s="148" t="s">
        <v>153</v>
      </c>
      <c r="Y423" s="169" t="s">
        <v>154</v>
      </c>
      <c r="Z423" s="169" t="s">
        <v>210</v>
      </c>
      <c r="AC423" s="113" t="s">
        <v>167</v>
      </c>
      <c r="AD423" s="113" t="s">
        <v>6</v>
      </c>
      <c r="AE423" s="113" t="s">
        <v>157</v>
      </c>
      <c r="AF423" s="113" t="s">
        <v>157</v>
      </c>
      <c r="AG423" s="113" t="s">
        <v>169</v>
      </c>
      <c r="AH423" s="141" t="s">
        <v>159</v>
      </c>
      <c r="AJ423" s="113" t="s">
        <v>154</v>
      </c>
      <c r="AK423" s="166" t="s">
        <v>153</v>
      </c>
      <c r="AO423" s="113" t="s">
        <v>160</v>
      </c>
      <c r="AP423" s="113" t="s">
        <v>150</v>
      </c>
      <c r="AQ423" s="113" t="s">
        <v>159</v>
      </c>
      <c r="AR423" s="113" t="s">
        <v>2461</v>
      </c>
      <c r="AS423" s="113">
        <v>2050</v>
      </c>
      <c r="AV423" s="113" t="s">
        <v>157</v>
      </c>
      <c r="AW423" s="167" t="s">
        <v>158</v>
      </c>
      <c r="AX423" s="113" t="s">
        <v>158</v>
      </c>
      <c r="AY423" s="113" t="s">
        <v>154</v>
      </c>
      <c r="AZ423" s="113" t="s">
        <v>153</v>
      </c>
      <c r="BA423" s="113" t="s">
        <v>153</v>
      </c>
      <c r="BG423" s="283">
        <f t="shared" si="306"/>
        <v>1</v>
      </c>
      <c r="BH423" s="149">
        <f t="shared" si="307"/>
        <v>0</v>
      </c>
      <c r="BI423" s="113">
        <f t="shared" si="315"/>
        <v>0</v>
      </c>
      <c r="BJ423" s="280">
        <f t="shared" si="316"/>
        <v>1</v>
      </c>
      <c r="BK423" s="347">
        <f t="shared" si="308"/>
        <v>1</v>
      </c>
      <c r="BL423" s="113">
        <f t="shared" si="309"/>
        <v>0</v>
      </c>
      <c r="BM423" s="113">
        <f t="shared" si="317"/>
        <v>0</v>
      </c>
      <c r="BN423" s="278">
        <f t="shared" si="318"/>
        <v>1</v>
      </c>
      <c r="BO423" s="149">
        <f t="shared" si="310"/>
        <v>0</v>
      </c>
      <c r="BP423" s="149">
        <f t="shared" si="311"/>
        <v>0</v>
      </c>
      <c r="BQ423" s="113">
        <f t="shared" si="319"/>
        <v>0</v>
      </c>
      <c r="BR423" s="356">
        <f t="shared" si="312"/>
        <v>0</v>
      </c>
      <c r="BS423" s="149">
        <f t="shared" si="313"/>
        <v>0</v>
      </c>
      <c r="BT423" s="113">
        <f t="shared" si="320"/>
        <v>1</v>
      </c>
      <c r="BU423" s="356">
        <f t="shared" si="287"/>
        <v>0</v>
      </c>
      <c r="BV423" s="149">
        <f t="shared" si="288"/>
        <v>0</v>
      </c>
      <c r="BW423" s="113">
        <f t="shared" si="289"/>
        <v>0</v>
      </c>
      <c r="BX423" s="248">
        <f t="shared" si="290"/>
        <v>0</v>
      </c>
      <c r="BY423" s="175">
        <f t="shared" si="291"/>
        <v>0</v>
      </c>
      <c r="BZ423" s="347">
        <f t="shared" si="321"/>
        <v>0</v>
      </c>
      <c r="CA423" s="113">
        <f t="shared" si="322"/>
        <v>0</v>
      </c>
      <c r="CB423" s="113">
        <f t="shared" si="323"/>
        <v>1</v>
      </c>
      <c r="CC423" s="276">
        <f t="shared" si="324"/>
        <v>1</v>
      </c>
      <c r="CD423" s="248">
        <f t="shared" si="325"/>
        <v>1</v>
      </c>
      <c r="CE423" s="274">
        <f t="shared" si="314"/>
        <v>1</v>
      </c>
      <c r="CF423" s="347">
        <f t="shared" si="326"/>
        <v>0</v>
      </c>
      <c r="CG423" s="113">
        <f t="shared" si="327"/>
        <v>0</v>
      </c>
      <c r="CH423" s="141">
        <f t="shared" si="328"/>
        <v>0</v>
      </c>
      <c r="CI423" s="149">
        <f t="shared" si="292"/>
        <v>2</v>
      </c>
      <c r="CJ423" s="149">
        <f t="shared" si="293"/>
        <v>0</v>
      </c>
      <c r="CK423" s="149">
        <f t="shared" si="294"/>
        <v>1</v>
      </c>
      <c r="CL423" s="149">
        <f t="shared" si="295"/>
        <v>3</v>
      </c>
      <c r="CM423" s="149">
        <f t="shared" si="296"/>
        <v>1</v>
      </c>
      <c r="CN423" s="282">
        <f t="shared" si="329"/>
        <v>1</v>
      </c>
      <c r="CO423" s="113">
        <f t="shared" si="330"/>
        <v>0</v>
      </c>
      <c r="CP423" s="113">
        <f t="shared" si="331"/>
        <v>0</v>
      </c>
      <c r="CQ423" s="282" t="str">
        <f t="shared" si="297"/>
        <v/>
      </c>
      <c r="CR423" s="113" t="str">
        <f t="shared" si="298"/>
        <v xml:space="preserve"> 2050</v>
      </c>
      <c r="CS423" s="113">
        <f t="shared" si="299"/>
        <v>2050</v>
      </c>
      <c r="CT423" s="160" t="e">
        <v>#N/A</v>
      </c>
      <c r="CU423" s="160" t="e">
        <v>#N/A</v>
      </c>
      <c r="CV423" s="160" t="e">
        <v>#N/A</v>
      </c>
      <c r="CW423" s="160" t="e">
        <v>#N/A</v>
      </c>
      <c r="CX423" s="160" t="e">
        <v>#N/A</v>
      </c>
      <c r="CY423" s="160" t="e">
        <v>#N/A</v>
      </c>
      <c r="CZ423" s="160" t="e">
        <v>#N/A</v>
      </c>
      <c r="DA423" s="160" t="e">
        <v>#N/A</v>
      </c>
      <c r="DB423" s="160" t="e">
        <v>#N/A</v>
      </c>
      <c r="DC423" s="160" t="e">
        <v>#N/A</v>
      </c>
      <c r="DD423" s="160" t="e">
        <v>#N/A</v>
      </c>
      <c r="DE423" s="160" t="e">
        <v>#N/A</v>
      </c>
      <c r="DF423" s="160" t="e">
        <v>#N/A</v>
      </c>
      <c r="DG423" s="160" t="e">
        <v>#N/A</v>
      </c>
      <c r="DH423" s="160" t="e">
        <v>#N/A</v>
      </c>
      <c r="DI423" s="160" t="e">
        <v>#N/A</v>
      </c>
      <c r="DJ423" s="160" t="e">
        <v>#N/A</v>
      </c>
      <c r="DK423" s="160" t="e">
        <v>#N/A</v>
      </c>
      <c r="DL423" s="160" t="e">
        <v>#N/A</v>
      </c>
      <c r="DM423" s="160" t="e">
        <v>#N/A</v>
      </c>
      <c r="DN423" s="160" t="e">
        <v>#N/A</v>
      </c>
      <c r="DO423" s="160" t="e">
        <v>#N/A</v>
      </c>
      <c r="DP423" s="160" t="e">
        <v>#N/A</v>
      </c>
      <c r="DQ423" s="104" t="e">
        <v>#N/A</v>
      </c>
      <c r="DR423" s="104" t="e">
        <v>#N/A</v>
      </c>
      <c r="DS423" s="104" t="e">
        <v>#N/A</v>
      </c>
      <c r="DT423" s="104" t="e">
        <v>#N/A</v>
      </c>
      <c r="DU423" s="104" t="e">
        <v>#N/A</v>
      </c>
      <c r="DV423" s="104" t="e">
        <v>#N/A</v>
      </c>
      <c r="DW423" s="107" t="str">
        <f t="shared" si="300"/>
        <v>Y</v>
      </c>
      <c r="DX423" s="107" t="str">
        <f t="shared" si="301"/>
        <v>Committed</v>
      </c>
      <c r="DY423" s="107" t="str">
        <f t="shared" si="302"/>
        <v>Y</v>
      </c>
      <c r="DZ423" s="107" t="str">
        <f t="shared" si="303"/>
        <v>N</v>
      </c>
      <c r="EA423" s="107" t="str">
        <f t="shared" si="304"/>
        <v>Yes</v>
      </c>
      <c r="EC423" s="113">
        <f t="shared" si="305"/>
        <v>2050</v>
      </c>
    </row>
    <row r="424" spans="1:133" ht="16.5" customHeight="1">
      <c r="A424" s="113">
        <v>421</v>
      </c>
      <c r="B424" s="113">
        <v>409</v>
      </c>
      <c r="C424" s="141" t="s">
        <v>2462</v>
      </c>
      <c r="D424" s="113" t="s">
        <v>880</v>
      </c>
      <c r="E424" s="113" t="s">
        <v>790</v>
      </c>
      <c r="F424" s="113" t="s">
        <v>374</v>
      </c>
      <c r="G424" s="113" t="s">
        <v>246</v>
      </c>
      <c r="H424" s="157" t="s">
        <v>2463</v>
      </c>
      <c r="I424" s="113" t="s">
        <v>2464</v>
      </c>
      <c r="J424" s="113">
        <v>1.744</v>
      </c>
      <c r="K424" s="113" t="s">
        <v>2465</v>
      </c>
      <c r="L424" s="113">
        <v>226831</v>
      </c>
      <c r="M424" s="141">
        <v>30</v>
      </c>
      <c r="N424" s="113" t="s">
        <v>150</v>
      </c>
      <c r="O424" s="113">
        <v>2015</v>
      </c>
      <c r="P424" s="141">
        <v>2020</v>
      </c>
      <c r="Q424" s="113" t="s">
        <v>150</v>
      </c>
      <c r="R424" s="113" t="s">
        <v>150</v>
      </c>
      <c r="S424" s="113" t="s">
        <v>151</v>
      </c>
      <c r="T424" s="113" t="s">
        <v>152</v>
      </c>
      <c r="U424" s="147">
        <v>2030</v>
      </c>
      <c r="V424" s="113" t="s">
        <v>151</v>
      </c>
      <c r="W424" s="113" t="s">
        <v>152</v>
      </c>
      <c r="X424" s="148">
        <v>2040</v>
      </c>
      <c r="Y424" s="113" t="s">
        <v>150</v>
      </c>
      <c r="Z424" s="113" t="s">
        <v>151</v>
      </c>
      <c r="AA424" s="141">
        <v>2040</v>
      </c>
      <c r="AC424" s="113" t="s">
        <v>153</v>
      </c>
      <c r="AD424" s="113" t="s">
        <v>153</v>
      </c>
      <c r="AE424" s="113" t="s">
        <v>153</v>
      </c>
      <c r="AF424" s="113" t="s">
        <v>153</v>
      </c>
      <c r="AG424" s="113" t="s">
        <v>153</v>
      </c>
      <c r="AH424" s="141" t="s">
        <v>153</v>
      </c>
      <c r="AJ424" s="113" t="s">
        <v>154</v>
      </c>
      <c r="AK424" s="166" t="s">
        <v>153</v>
      </c>
      <c r="AM424" s="174" t="s">
        <v>2466</v>
      </c>
      <c r="AP424" s="113" t="s">
        <v>154</v>
      </c>
      <c r="AQ424" s="113" t="s">
        <v>153</v>
      </c>
      <c r="AR424" s="113" t="s">
        <v>153</v>
      </c>
      <c r="AV424" s="169" t="s">
        <v>168</v>
      </c>
      <c r="AW424" s="167" t="s">
        <v>153</v>
      </c>
      <c r="AX424" s="113" t="s">
        <v>153</v>
      </c>
      <c r="AY424" s="113" t="s">
        <v>154</v>
      </c>
      <c r="AZ424" s="113" t="s">
        <v>153</v>
      </c>
      <c r="BA424" s="113" t="s">
        <v>153</v>
      </c>
      <c r="BG424" s="283">
        <f t="shared" si="306"/>
        <v>1</v>
      </c>
      <c r="BH424" s="149">
        <f t="shared" si="307"/>
        <v>0</v>
      </c>
      <c r="BI424" s="113">
        <f t="shared" si="315"/>
        <v>0</v>
      </c>
      <c r="BJ424" s="280">
        <f t="shared" si="316"/>
        <v>1</v>
      </c>
      <c r="BK424" s="347">
        <f t="shared" si="308"/>
        <v>0</v>
      </c>
      <c r="BL424" s="113">
        <f t="shared" si="309"/>
        <v>1</v>
      </c>
      <c r="BM424" s="113">
        <f t="shared" si="317"/>
        <v>0</v>
      </c>
      <c r="BN424" s="278">
        <f t="shared" si="318"/>
        <v>1</v>
      </c>
      <c r="BO424" s="149">
        <f t="shared" si="310"/>
        <v>0</v>
      </c>
      <c r="BP424" s="149">
        <f t="shared" si="311"/>
        <v>0</v>
      </c>
      <c r="BQ424" s="113">
        <f t="shared" si="319"/>
        <v>1</v>
      </c>
      <c r="BR424" s="356">
        <f t="shared" si="312"/>
        <v>0</v>
      </c>
      <c r="BS424" s="149">
        <f t="shared" si="313"/>
        <v>0</v>
      </c>
      <c r="BT424" s="113">
        <f t="shared" si="320"/>
        <v>0</v>
      </c>
      <c r="BU424" s="356">
        <f t="shared" si="287"/>
        <v>0</v>
      </c>
      <c r="BV424" s="149">
        <f t="shared" si="288"/>
        <v>0</v>
      </c>
      <c r="BW424" s="113">
        <f t="shared" si="289"/>
        <v>0</v>
      </c>
      <c r="BX424" s="248">
        <f t="shared" si="290"/>
        <v>0</v>
      </c>
      <c r="BY424" s="175">
        <f t="shared" si="291"/>
        <v>0</v>
      </c>
      <c r="BZ424" s="347">
        <f t="shared" si="321"/>
        <v>0</v>
      </c>
      <c r="CA424" s="113">
        <f t="shared" si="322"/>
        <v>0</v>
      </c>
      <c r="CB424" s="113">
        <f t="shared" si="323"/>
        <v>1</v>
      </c>
      <c r="CC424" s="276">
        <f t="shared" si="324"/>
        <v>1</v>
      </c>
      <c r="CD424" s="248">
        <f t="shared" si="325"/>
        <v>1</v>
      </c>
      <c r="CE424" s="274">
        <f t="shared" si="314"/>
        <v>1</v>
      </c>
      <c r="CF424" s="347">
        <f t="shared" si="326"/>
        <v>0</v>
      </c>
      <c r="CG424" s="113">
        <f t="shared" si="327"/>
        <v>0</v>
      </c>
      <c r="CH424" s="141">
        <f t="shared" si="328"/>
        <v>0</v>
      </c>
      <c r="CI424" s="149">
        <f t="shared" si="292"/>
        <v>1</v>
      </c>
      <c r="CJ424" s="149">
        <f t="shared" si="293"/>
        <v>1</v>
      </c>
      <c r="CK424" s="149">
        <f t="shared" si="294"/>
        <v>1</v>
      </c>
      <c r="CL424" s="149">
        <f t="shared" si="295"/>
        <v>3</v>
      </c>
      <c r="CM424" s="149">
        <f t="shared" si="296"/>
        <v>1</v>
      </c>
      <c r="CN424" s="282">
        <f t="shared" si="329"/>
        <v>0</v>
      </c>
      <c r="CO424" s="113">
        <f t="shared" si="330"/>
        <v>0</v>
      </c>
      <c r="CP424" s="113">
        <f t="shared" si="331"/>
        <v>1</v>
      </c>
      <c r="CQ424" s="282">
        <f t="shared" si="297"/>
        <v>1</v>
      </c>
      <c r="CR424" s="113" t="str">
        <f t="shared" si="298"/>
        <v xml:space="preserve">2040 </v>
      </c>
      <c r="CS424" s="113">
        <f t="shared" si="299"/>
        <v>2040</v>
      </c>
      <c r="CT424" s="160">
        <v>0</v>
      </c>
      <c r="CU424" s="160">
        <v>0</v>
      </c>
      <c r="CV424" s="160">
        <v>0</v>
      </c>
      <c r="CW424" s="160">
        <v>0</v>
      </c>
      <c r="CX424" s="160">
        <v>0</v>
      </c>
      <c r="CY424" s="160">
        <v>0</v>
      </c>
      <c r="CZ424" s="160">
        <v>1</v>
      </c>
      <c r="DA424" s="160">
        <v>1</v>
      </c>
      <c r="DB424" s="160">
        <v>0</v>
      </c>
      <c r="DC424" s="160">
        <v>1</v>
      </c>
      <c r="DD424" s="160">
        <v>0</v>
      </c>
      <c r="DE424" s="160">
        <v>1</v>
      </c>
      <c r="DF424" s="160">
        <v>0</v>
      </c>
      <c r="DG424" s="160">
        <v>0</v>
      </c>
      <c r="DH424" s="160">
        <v>0</v>
      </c>
      <c r="DI424" s="160">
        <v>0</v>
      </c>
      <c r="DJ424" s="160">
        <v>1</v>
      </c>
      <c r="DK424" s="160">
        <v>0</v>
      </c>
      <c r="DL424" s="160">
        <v>1</v>
      </c>
      <c r="DM424" s="160">
        <v>0</v>
      </c>
      <c r="DN424" s="160">
        <v>0</v>
      </c>
      <c r="DO424" s="160">
        <v>1</v>
      </c>
      <c r="DP424" s="160">
        <v>0</v>
      </c>
      <c r="DQ424" s="104" t="s">
        <v>150</v>
      </c>
      <c r="DR424" s="104" t="s">
        <v>157</v>
      </c>
      <c r="DS424" s="104" t="s">
        <v>160</v>
      </c>
      <c r="DT424" s="104" t="s">
        <v>154</v>
      </c>
      <c r="DU424" s="104">
        <v>0</v>
      </c>
      <c r="DV424" s="104" t="s">
        <v>3005</v>
      </c>
      <c r="DW424" s="107" t="str">
        <f t="shared" si="300"/>
        <v>Y</v>
      </c>
      <c r="DX424" s="107" t="str">
        <f t="shared" si="301"/>
        <v>Targets set</v>
      </c>
      <c r="DY424" s="107" t="str">
        <f t="shared" si="302"/>
        <v>N</v>
      </c>
      <c r="DZ424" s="107" t="str">
        <f t="shared" si="303"/>
        <v>N</v>
      </c>
      <c r="EA424" s="107" t="str">
        <f t="shared" si="304"/>
        <v>Not Specified</v>
      </c>
      <c r="EC424" s="113">
        <f t="shared" si="305"/>
        <v>2040</v>
      </c>
    </row>
    <row r="425" spans="1:133" ht="16.5" customHeight="1">
      <c r="A425" s="113">
        <v>422</v>
      </c>
      <c r="B425" s="113">
        <v>478</v>
      </c>
      <c r="C425" s="141" t="s">
        <v>2467</v>
      </c>
      <c r="D425" s="149" t="s">
        <v>679</v>
      </c>
      <c r="E425" s="149" t="s">
        <v>174</v>
      </c>
      <c r="F425" s="149" t="s">
        <v>245</v>
      </c>
      <c r="G425" s="149" t="s">
        <v>246</v>
      </c>
      <c r="H425" s="168" t="s">
        <v>2468</v>
      </c>
      <c r="I425" s="149" t="s">
        <v>2469</v>
      </c>
      <c r="J425" s="149">
        <v>0</v>
      </c>
      <c r="K425" s="149" t="s">
        <v>2470</v>
      </c>
      <c r="L425" s="149">
        <v>98000</v>
      </c>
      <c r="M425" s="150">
        <v>5</v>
      </c>
      <c r="N425" s="113" t="s">
        <v>154</v>
      </c>
      <c r="O425" s="113" t="s">
        <v>153</v>
      </c>
      <c r="P425" s="141" t="s">
        <v>153</v>
      </c>
      <c r="Q425" s="113" t="s">
        <v>150</v>
      </c>
      <c r="R425" s="113" t="s">
        <v>150</v>
      </c>
      <c r="S425" s="113" t="s">
        <v>151</v>
      </c>
      <c r="T425" s="113" t="s">
        <v>152</v>
      </c>
      <c r="U425" s="147">
        <v>2030</v>
      </c>
      <c r="V425" s="113" t="s">
        <v>153</v>
      </c>
      <c r="W425" s="113" t="s">
        <v>153</v>
      </c>
      <c r="X425" s="148" t="s">
        <v>153</v>
      </c>
      <c r="Y425" s="113" t="s">
        <v>153</v>
      </c>
      <c r="Z425" s="113" t="s">
        <v>153</v>
      </c>
      <c r="AC425" s="113" t="s">
        <v>153</v>
      </c>
      <c r="AD425" s="113" t="s">
        <v>153</v>
      </c>
      <c r="AE425" s="113" t="s">
        <v>157</v>
      </c>
      <c r="AF425" s="113" t="s">
        <v>157</v>
      </c>
      <c r="AG425" s="113" t="s">
        <v>153</v>
      </c>
      <c r="AH425" s="141" t="s">
        <v>159</v>
      </c>
      <c r="AI425" s="113" t="s">
        <v>219</v>
      </c>
      <c r="AJ425" s="113" t="s">
        <v>150</v>
      </c>
      <c r="AK425" s="166" t="s">
        <v>782</v>
      </c>
      <c r="AL425" s="113">
        <v>2030</v>
      </c>
      <c r="AM425" s="174" t="s">
        <v>2471</v>
      </c>
      <c r="AP425" s="113" t="s">
        <v>154</v>
      </c>
      <c r="AQ425" s="113" t="s">
        <v>153</v>
      </c>
      <c r="AR425" s="113" t="s">
        <v>153</v>
      </c>
      <c r="AV425" s="169" t="s">
        <v>168</v>
      </c>
      <c r="AW425" s="167" t="s">
        <v>153</v>
      </c>
      <c r="AX425" s="113" t="s">
        <v>153</v>
      </c>
      <c r="AY425" s="113" t="s">
        <v>154</v>
      </c>
      <c r="AZ425" s="113" t="s">
        <v>153</v>
      </c>
      <c r="BA425" s="113" t="s">
        <v>153</v>
      </c>
      <c r="BG425" s="283">
        <f t="shared" si="306"/>
        <v>0</v>
      </c>
      <c r="BH425" s="149">
        <f t="shared" si="307"/>
        <v>0</v>
      </c>
      <c r="BI425" s="113">
        <f t="shared" si="315"/>
        <v>0</v>
      </c>
      <c r="BJ425" s="280">
        <f t="shared" si="316"/>
        <v>0</v>
      </c>
      <c r="BK425" s="347">
        <f t="shared" si="308"/>
        <v>0</v>
      </c>
      <c r="BL425" s="113">
        <f t="shared" si="309"/>
        <v>1</v>
      </c>
      <c r="BM425" s="113">
        <f t="shared" si="317"/>
        <v>0</v>
      </c>
      <c r="BN425" s="278">
        <f t="shared" si="318"/>
        <v>1</v>
      </c>
      <c r="BO425" s="149">
        <f t="shared" si="310"/>
        <v>0</v>
      </c>
      <c r="BP425" s="149">
        <f t="shared" si="311"/>
        <v>0</v>
      </c>
      <c r="BQ425" s="113">
        <f t="shared" si="319"/>
        <v>0</v>
      </c>
      <c r="BR425" s="356">
        <f t="shared" si="312"/>
        <v>0</v>
      </c>
      <c r="BS425" s="149">
        <f t="shared" si="313"/>
        <v>0</v>
      </c>
      <c r="BT425" s="113">
        <f t="shared" si="320"/>
        <v>0</v>
      </c>
      <c r="BU425" s="356">
        <f t="shared" si="287"/>
        <v>0</v>
      </c>
      <c r="BV425" s="149">
        <f t="shared" si="288"/>
        <v>1</v>
      </c>
      <c r="BW425" s="113">
        <f t="shared" si="289"/>
        <v>0</v>
      </c>
      <c r="BX425" s="248">
        <f t="shared" si="290"/>
        <v>0</v>
      </c>
      <c r="BY425" s="175">
        <f t="shared" si="291"/>
        <v>1</v>
      </c>
      <c r="BZ425" s="347">
        <f t="shared" si="321"/>
        <v>0</v>
      </c>
      <c r="CA425" s="113">
        <f t="shared" si="322"/>
        <v>0</v>
      </c>
      <c r="CB425" s="113">
        <f t="shared" si="323"/>
        <v>0</v>
      </c>
      <c r="CC425" s="276">
        <f t="shared" si="324"/>
        <v>0</v>
      </c>
      <c r="CD425" s="248">
        <f t="shared" si="325"/>
        <v>0</v>
      </c>
      <c r="CE425" s="274">
        <f t="shared" si="314"/>
        <v>1</v>
      </c>
      <c r="CF425" s="347">
        <f t="shared" si="326"/>
        <v>0</v>
      </c>
      <c r="CG425" s="113">
        <f t="shared" si="327"/>
        <v>0</v>
      </c>
      <c r="CH425" s="141">
        <f t="shared" si="328"/>
        <v>0</v>
      </c>
      <c r="CI425" s="149">
        <f t="shared" si="292"/>
        <v>0</v>
      </c>
      <c r="CJ425" s="149">
        <f t="shared" si="293"/>
        <v>2</v>
      </c>
      <c r="CK425" s="149">
        <f t="shared" si="294"/>
        <v>0</v>
      </c>
      <c r="CL425" s="149">
        <f t="shared" si="295"/>
        <v>2</v>
      </c>
      <c r="CM425" s="149">
        <f t="shared" si="296"/>
        <v>1</v>
      </c>
      <c r="CN425" s="282">
        <f t="shared" si="329"/>
        <v>0</v>
      </c>
      <c r="CO425" s="113">
        <f t="shared" si="330"/>
        <v>0</v>
      </c>
      <c r="CP425" s="113">
        <f t="shared" si="331"/>
        <v>1</v>
      </c>
      <c r="CQ425" s="282">
        <f t="shared" si="297"/>
        <v>1</v>
      </c>
      <c r="CR425" s="113" t="str">
        <f t="shared" si="298"/>
        <v xml:space="preserve"> </v>
      </c>
      <c r="CS425" s="113">
        <f t="shared" si="299"/>
        <v>0</v>
      </c>
      <c r="CT425" s="160">
        <v>0</v>
      </c>
      <c r="CU425" s="160">
        <v>1</v>
      </c>
      <c r="CV425" s="160">
        <v>0</v>
      </c>
      <c r="CW425" s="160">
        <v>1</v>
      </c>
      <c r="CX425" s="160">
        <v>0</v>
      </c>
      <c r="CY425" s="160">
        <v>0</v>
      </c>
      <c r="CZ425" s="160">
        <v>1</v>
      </c>
      <c r="DA425" s="160">
        <v>1</v>
      </c>
      <c r="DB425" s="160">
        <v>1</v>
      </c>
      <c r="DC425" s="160">
        <v>0</v>
      </c>
      <c r="DD425" s="160">
        <v>0</v>
      </c>
      <c r="DE425" s="160">
        <v>1</v>
      </c>
      <c r="DF425" s="160">
        <v>0</v>
      </c>
      <c r="DG425" s="160">
        <v>0</v>
      </c>
      <c r="DH425" s="160">
        <v>0</v>
      </c>
      <c r="DI425" s="160">
        <v>0</v>
      </c>
      <c r="DJ425" s="160">
        <v>1</v>
      </c>
      <c r="DK425" s="160">
        <v>1</v>
      </c>
      <c r="DL425" s="160">
        <v>1</v>
      </c>
      <c r="DM425" s="160">
        <v>0</v>
      </c>
      <c r="DN425" s="160">
        <v>0</v>
      </c>
      <c r="DO425" s="160">
        <v>1</v>
      </c>
      <c r="DP425" s="160">
        <v>1</v>
      </c>
      <c r="DQ425" s="104" t="s">
        <v>150</v>
      </c>
      <c r="DR425" s="104" t="s">
        <v>158</v>
      </c>
      <c r="DS425" s="104" t="s">
        <v>7859</v>
      </c>
      <c r="DT425" s="104" t="s">
        <v>160</v>
      </c>
      <c r="DU425" s="104" t="s">
        <v>3005</v>
      </c>
      <c r="DV425" s="104" t="s">
        <v>3005</v>
      </c>
      <c r="DW425" s="107" t="str">
        <f t="shared" si="300"/>
        <v>Y</v>
      </c>
      <c r="DX425" s="107" t="str">
        <f t="shared" si="301"/>
        <v/>
      </c>
      <c r="DY425" s="107" t="str">
        <f t="shared" si="302"/>
        <v>N</v>
      </c>
      <c r="DZ425" s="107" t="str">
        <f t="shared" si="303"/>
        <v>Y</v>
      </c>
      <c r="EA425" s="107" t="str">
        <f t="shared" si="304"/>
        <v>Not Specified</v>
      </c>
      <c r="EC425" s="113">
        <f t="shared" si="305"/>
        <v>0</v>
      </c>
    </row>
    <row r="426" spans="1:133" ht="16.5" customHeight="1">
      <c r="A426" s="113">
        <v>423</v>
      </c>
      <c r="B426" s="113">
        <v>488</v>
      </c>
      <c r="C426" s="141" t="s">
        <v>2472</v>
      </c>
      <c r="D426" s="149" t="s">
        <v>348</v>
      </c>
      <c r="E426" s="149" t="s">
        <v>214</v>
      </c>
      <c r="F426" s="149" t="s">
        <v>175</v>
      </c>
      <c r="G426" s="149" t="s">
        <v>176</v>
      </c>
      <c r="H426" s="168" t="s">
        <v>2473</v>
      </c>
      <c r="I426" s="149" t="s">
        <v>2474</v>
      </c>
      <c r="J426" s="149">
        <v>0.201</v>
      </c>
      <c r="K426" s="149" t="s">
        <v>2475</v>
      </c>
      <c r="L426" s="149">
        <v>278103</v>
      </c>
      <c r="M426" s="150">
        <v>3</v>
      </c>
      <c r="N426" s="113" t="s">
        <v>154</v>
      </c>
      <c r="O426" s="113" t="s">
        <v>153</v>
      </c>
      <c r="P426" s="141" t="s">
        <v>153</v>
      </c>
      <c r="Q426" s="113" t="s">
        <v>150</v>
      </c>
      <c r="R426" s="113" t="s">
        <v>150</v>
      </c>
      <c r="S426" s="113" t="s">
        <v>151</v>
      </c>
      <c r="T426" s="113" t="s">
        <v>152</v>
      </c>
      <c r="U426" s="147">
        <v>2032</v>
      </c>
      <c r="V426" s="113" t="s">
        <v>153</v>
      </c>
      <c r="W426" s="113" t="s">
        <v>153</v>
      </c>
      <c r="X426" s="148" t="s">
        <v>153</v>
      </c>
      <c r="Y426" s="113" t="s">
        <v>154</v>
      </c>
      <c r="Z426" s="113" t="s">
        <v>155</v>
      </c>
      <c r="AC426" s="113" t="s">
        <v>202</v>
      </c>
      <c r="AD426" s="113" t="s">
        <v>5</v>
      </c>
      <c r="AE426" s="113" t="s">
        <v>157</v>
      </c>
      <c r="AF426" s="113" t="s">
        <v>157</v>
      </c>
      <c r="AG426" s="113" t="s">
        <v>157</v>
      </c>
      <c r="AH426" s="141" t="s">
        <v>218</v>
      </c>
      <c r="AI426" s="113" t="s">
        <v>219</v>
      </c>
      <c r="AJ426" s="113" t="s">
        <v>150</v>
      </c>
      <c r="AK426" s="166" t="s">
        <v>2476</v>
      </c>
      <c r="AL426" s="113">
        <v>2050</v>
      </c>
      <c r="AP426" s="113" t="s">
        <v>154</v>
      </c>
      <c r="AQ426" s="113" t="s">
        <v>153</v>
      </c>
      <c r="AR426" s="113" t="s">
        <v>153</v>
      </c>
      <c r="AV426" s="113" t="s">
        <v>168</v>
      </c>
      <c r="AW426" s="167" t="s">
        <v>168</v>
      </c>
      <c r="AX426" s="113" t="s">
        <v>158</v>
      </c>
      <c r="AY426" s="113" t="s">
        <v>154</v>
      </c>
      <c r="AZ426" s="113" t="s">
        <v>153</v>
      </c>
      <c r="BA426" s="113" t="s">
        <v>153</v>
      </c>
      <c r="BG426" s="283">
        <f t="shared" si="306"/>
        <v>0</v>
      </c>
      <c r="BH426" s="149">
        <f t="shared" si="307"/>
        <v>0</v>
      </c>
      <c r="BI426" s="113">
        <f t="shared" si="315"/>
        <v>0</v>
      </c>
      <c r="BJ426" s="280">
        <f t="shared" si="316"/>
        <v>0</v>
      </c>
      <c r="BK426" s="347">
        <f t="shared" si="308"/>
        <v>0</v>
      </c>
      <c r="BL426" s="113">
        <f t="shared" si="309"/>
        <v>0</v>
      </c>
      <c r="BM426" s="113">
        <f t="shared" si="317"/>
        <v>1</v>
      </c>
      <c r="BN426" s="278">
        <f t="shared" si="318"/>
        <v>1</v>
      </c>
      <c r="BO426" s="149">
        <f t="shared" si="310"/>
        <v>0</v>
      </c>
      <c r="BP426" s="149">
        <f t="shared" si="311"/>
        <v>0</v>
      </c>
      <c r="BQ426" s="113">
        <f t="shared" si="319"/>
        <v>0</v>
      </c>
      <c r="BR426" s="356">
        <f t="shared" si="312"/>
        <v>0</v>
      </c>
      <c r="BS426" s="149">
        <f t="shared" si="313"/>
        <v>0</v>
      </c>
      <c r="BT426" s="113">
        <f t="shared" si="320"/>
        <v>0</v>
      </c>
      <c r="BU426" s="356">
        <f t="shared" si="287"/>
        <v>0</v>
      </c>
      <c r="BV426" s="149">
        <f t="shared" si="288"/>
        <v>0</v>
      </c>
      <c r="BW426" s="113">
        <f t="shared" si="289"/>
        <v>1</v>
      </c>
      <c r="BX426" s="248">
        <f t="shared" si="290"/>
        <v>0</v>
      </c>
      <c r="BY426" s="175">
        <f t="shared" si="291"/>
        <v>1</v>
      </c>
      <c r="BZ426" s="347">
        <f t="shared" si="321"/>
        <v>0</v>
      </c>
      <c r="CA426" s="113">
        <f t="shared" si="322"/>
        <v>0</v>
      </c>
      <c r="CB426" s="113">
        <f t="shared" si="323"/>
        <v>0</v>
      </c>
      <c r="CC426" s="276">
        <f t="shared" si="324"/>
        <v>0</v>
      </c>
      <c r="CD426" s="248">
        <f t="shared" si="325"/>
        <v>0</v>
      </c>
      <c r="CE426" s="274">
        <f t="shared" si="314"/>
        <v>1</v>
      </c>
      <c r="CF426" s="347">
        <f t="shared" si="326"/>
        <v>0</v>
      </c>
      <c r="CG426" s="113">
        <f t="shared" si="327"/>
        <v>0</v>
      </c>
      <c r="CH426" s="141">
        <f t="shared" si="328"/>
        <v>0</v>
      </c>
      <c r="CI426" s="149">
        <f t="shared" si="292"/>
        <v>0</v>
      </c>
      <c r="CJ426" s="149">
        <f t="shared" si="293"/>
        <v>0</v>
      </c>
      <c r="CK426" s="149">
        <f t="shared" si="294"/>
        <v>2</v>
      </c>
      <c r="CL426" s="149">
        <f t="shared" si="295"/>
        <v>2</v>
      </c>
      <c r="CM426" s="149">
        <f t="shared" si="296"/>
        <v>1</v>
      </c>
      <c r="CN426" s="282">
        <f t="shared" si="329"/>
        <v>0</v>
      </c>
      <c r="CO426" s="113">
        <f t="shared" si="330"/>
        <v>0</v>
      </c>
      <c r="CP426" s="113">
        <f t="shared" si="331"/>
        <v>1</v>
      </c>
      <c r="CQ426" s="282" t="str">
        <f t="shared" si="297"/>
        <v/>
      </c>
      <c r="CR426" s="113" t="str">
        <f t="shared" si="298"/>
        <v xml:space="preserve"> </v>
      </c>
      <c r="CS426" s="113">
        <f t="shared" si="299"/>
        <v>0</v>
      </c>
      <c r="CT426" s="160">
        <v>0</v>
      </c>
      <c r="CU426" s="160">
        <v>0</v>
      </c>
      <c r="CV426" s="160">
        <v>1</v>
      </c>
      <c r="CW426" s="160">
        <v>1</v>
      </c>
      <c r="CX426" s="160">
        <v>0</v>
      </c>
      <c r="CY426" s="160">
        <v>0</v>
      </c>
      <c r="CZ426" s="160">
        <v>0</v>
      </c>
      <c r="DA426" s="160">
        <v>0</v>
      </c>
      <c r="DB426" s="160">
        <v>0</v>
      </c>
      <c r="DC426" s="160">
        <v>0</v>
      </c>
      <c r="DD426" s="160">
        <v>1</v>
      </c>
      <c r="DE426" s="160">
        <v>1</v>
      </c>
      <c r="DF426" s="160">
        <v>0</v>
      </c>
      <c r="DG426" s="160">
        <v>0</v>
      </c>
      <c r="DH426" s="160">
        <v>0</v>
      </c>
      <c r="DI426" s="160">
        <v>0</v>
      </c>
      <c r="DJ426" s="160">
        <v>1</v>
      </c>
      <c r="DK426" s="160">
        <v>0</v>
      </c>
      <c r="DL426" s="160">
        <v>1</v>
      </c>
      <c r="DM426" s="160">
        <v>0</v>
      </c>
      <c r="DN426" s="160">
        <v>0</v>
      </c>
      <c r="DO426" s="160">
        <v>1</v>
      </c>
      <c r="DP426" s="160">
        <v>0</v>
      </c>
      <c r="DQ426" s="104" t="s">
        <v>150</v>
      </c>
      <c r="DR426" s="104" t="s">
        <v>158</v>
      </c>
      <c r="DS426" s="104" t="s">
        <v>154</v>
      </c>
      <c r="DT426" s="104" t="s">
        <v>160</v>
      </c>
      <c r="DU426" s="104" t="s">
        <v>3005</v>
      </c>
      <c r="DV426" s="104" t="s">
        <v>154</v>
      </c>
      <c r="DW426" s="107" t="str">
        <f t="shared" si="300"/>
        <v>Y</v>
      </c>
      <c r="DX426" s="107" t="str">
        <f t="shared" si="301"/>
        <v>Commitment removed</v>
      </c>
      <c r="DY426" s="107" t="str">
        <f t="shared" si="302"/>
        <v>N</v>
      </c>
      <c r="DZ426" s="107" t="str">
        <f t="shared" si="303"/>
        <v>Y</v>
      </c>
      <c r="EA426" s="107" t="str">
        <f t="shared" si="304"/>
        <v>Not Specified</v>
      </c>
      <c r="EC426" s="113">
        <f t="shared" si="305"/>
        <v>0</v>
      </c>
    </row>
    <row r="427" spans="1:133" ht="16.5" customHeight="1">
      <c r="A427" s="113">
        <v>424</v>
      </c>
      <c r="B427" s="113">
        <v>316</v>
      </c>
      <c r="C427" s="141" t="s">
        <v>2477</v>
      </c>
      <c r="D427" s="113" t="s">
        <v>173</v>
      </c>
      <c r="E427" s="113" t="s">
        <v>174</v>
      </c>
      <c r="F427" s="113" t="s">
        <v>245</v>
      </c>
      <c r="G427" s="113" t="s">
        <v>246</v>
      </c>
      <c r="H427" s="157" t="s">
        <v>2478</v>
      </c>
      <c r="I427" s="113" t="s">
        <v>2479</v>
      </c>
      <c r="J427" s="113">
        <v>-0.191</v>
      </c>
      <c r="K427" s="113" t="s">
        <v>2480</v>
      </c>
      <c r="L427" s="113">
        <v>28597</v>
      </c>
      <c r="M427" s="141">
        <v>15</v>
      </c>
      <c r="N427" s="113" t="s">
        <v>154</v>
      </c>
      <c r="O427" s="113" t="s">
        <v>153</v>
      </c>
      <c r="P427" s="141" t="s">
        <v>153</v>
      </c>
      <c r="Q427" s="113" t="s">
        <v>150</v>
      </c>
      <c r="R427" s="113" t="s">
        <v>150</v>
      </c>
      <c r="S427" s="113" t="s">
        <v>151</v>
      </c>
      <c r="T427" s="113" t="s">
        <v>152</v>
      </c>
      <c r="U427" s="147">
        <v>2035</v>
      </c>
      <c r="V427" s="113" t="s">
        <v>153</v>
      </c>
      <c r="W427" s="113" t="s">
        <v>153</v>
      </c>
      <c r="X427" s="148" t="s">
        <v>153</v>
      </c>
      <c r="Y427" s="113" t="s">
        <v>153</v>
      </c>
      <c r="Z427" s="113" t="s">
        <v>153</v>
      </c>
      <c r="AC427" s="113" t="s">
        <v>782</v>
      </c>
      <c r="AD427" s="113" t="s">
        <v>5</v>
      </c>
      <c r="AE427" s="113" t="s">
        <v>157</v>
      </c>
      <c r="AF427" s="113" t="s">
        <v>157</v>
      </c>
      <c r="AG427" s="113" t="s">
        <v>157</v>
      </c>
      <c r="AH427" s="141" t="s">
        <v>218</v>
      </c>
      <c r="AI427" s="113" t="s">
        <v>219</v>
      </c>
      <c r="AJ427" s="113" t="s">
        <v>150</v>
      </c>
      <c r="AK427" s="166" t="s">
        <v>2481</v>
      </c>
      <c r="AL427" s="113">
        <v>2035</v>
      </c>
      <c r="AP427" s="113" t="s">
        <v>154</v>
      </c>
      <c r="AQ427" s="113" t="s">
        <v>153</v>
      </c>
      <c r="AR427" s="113" t="s">
        <v>153</v>
      </c>
      <c r="AV427" s="113" t="s">
        <v>157</v>
      </c>
      <c r="AW427" s="167" t="s">
        <v>168</v>
      </c>
      <c r="AX427" s="113" t="s">
        <v>158</v>
      </c>
      <c r="AY427" s="113" t="s">
        <v>154</v>
      </c>
      <c r="AZ427" s="113" t="s">
        <v>153</v>
      </c>
      <c r="BA427" s="113" t="s">
        <v>153</v>
      </c>
      <c r="BG427" s="283">
        <f t="shared" si="306"/>
        <v>0</v>
      </c>
      <c r="BH427" s="149">
        <f t="shared" si="307"/>
        <v>0</v>
      </c>
      <c r="BI427" s="113">
        <f t="shared" si="315"/>
        <v>0</v>
      </c>
      <c r="BJ427" s="280">
        <f t="shared" si="316"/>
        <v>0</v>
      </c>
      <c r="BK427" s="347">
        <f t="shared" si="308"/>
        <v>0</v>
      </c>
      <c r="BL427" s="113">
        <f t="shared" si="309"/>
        <v>0</v>
      </c>
      <c r="BM427" s="113">
        <f t="shared" si="317"/>
        <v>1</v>
      </c>
      <c r="BN427" s="278">
        <f t="shared" si="318"/>
        <v>1</v>
      </c>
      <c r="BO427" s="149">
        <f t="shared" si="310"/>
        <v>0</v>
      </c>
      <c r="BP427" s="149">
        <f t="shared" si="311"/>
        <v>0</v>
      </c>
      <c r="BQ427" s="113">
        <f t="shared" si="319"/>
        <v>0</v>
      </c>
      <c r="BR427" s="356">
        <f t="shared" si="312"/>
        <v>0</v>
      </c>
      <c r="BS427" s="149">
        <f t="shared" si="313"/>
        <v>0</v>
      </c>
      <c r="BT427" s="113">
        <f t="shared" si="320"/>
        <v>0</v>
      </c>
      <c r="BU427" s="356">
        <f t="shared" si="287"/>
        <v>0</v>
      </c>
      <c r="BV427" s="149">
        <f t="shared" si="288"/>
        <v>0</v>
      </c>
      <c r="BW427" s="113">
        <f t="shared" si="289"/>
        <v>1</v>
      </c>
      <c r="BX427" s="248">
        <f t="shared" si="290"/>
        <v>0</v>
      </c>
      <c r="BY427" s="175">
        <f t="shared" si="291"/>
        <v>1</v>
      </c>
      <c r="BZ427" s="347">
        <f t="shared" si="321"/>
        <v>0</v>
      </c>
      <c r="CA427" s="113">
        <f t="shared" si="322"/>
        <v>0</v>
      </c>
      <c r="CB427" s="113">
        <f t="shared" si="323"/>
        <v>0</v>
      </c>
      <c r="CC427" s="276">
        <f t="shared" si="324"/>
        <v>0</v>
      </c>
      <c r="CD427" s="248">
        <f t="shared" si="325"/>
        <v>0</v>
      </c>
      <c r="CE427" s="274">
        <f t="shared" si="314"/>
        <v>1</v>
      </c>
      <c r="CF427" s="347">
        <f t="shared" si="326"/>
        <v>0</v>
      </c>
      <c r="CG427" s="113">
        <f t="shared" si="327"/>
        <v>0</v>
      </c>
      <c r="CH427" s="141">
        <f t="shared" si="328"/>
        <v>0</v>
      </c>
      <c r="CI427" s="149">
        <f t="shared" si="292"/>
        <v>0</v>
      </c>
      <c r="CJ427" s="149">
        <f t="shared" si="293"/>
        <v>0</v>
      </c>
      <c r="CK427" s="149">
        <f t="shared" si="294"/>
        <v>2</v>
      </c>
      <c r="CL427" s="149">
        <f t="shared" si="295"/>
        <v>2</v>
      </c>
      <c r="CM427" s="149">
        <f t="shared" si="296"/>
        <v>1</v>
      </c>
      <c r="CN427" s="282">
        <f t="shared" si="329"/>
        <v>1</v>
      </c>
      <c r="CO427" s="113">
        <f t="shared" si="330"/>
        <v>0</v>
      </c>
      <c r="CP427" s="113">
        <f t="shared" si="331"/>
        <v>0</v>
      </c>
      <c r="CQ427" s="282" t="str">
        <f t="shared" si="297"/>
        <v/>
      </c>
      <c r="CR427" s="113" t="str">
        <f t="shared" si="298"/>
        <v xml:space="preserve"> </v>
      </c>
      <c r="CS427" s="113">
        <f t="shared" si="299"/>
        <v>0</v>
      </c>
      <c r="CT427" s="160">
        <v>0</v>
      </c>
      <c r="CU427" s="160">
        <v>0</v>
      </c>
      <c r="CV427" s="160">
        <v>1</v>
      </c>
      <c r="CW427" s="160">
        <v>1</v>
      </c>
      <c r="CX427" s="160">
        <v>0</v>
      </c>
      <c r="CY427" s="160">
        <v>0</v>
      </c>
      <c r="CZ427" s="160">
        <v>0</v>
      </c>
      <c r="DA427" s="160">
        <v>0</v>
      </c>
      <c r="DB427" s="160">
        <v>0</v>
      </c>
      <c r="DC427" s="160">
        <v>0</v>
      </c>
      <c r="DD427" s="160">
        <v>1</v>
      </c>
      <c r="DE427" s="160">
        <v>1</v>
      </c>
      <c r="DF427" s="160">
        <v>0</v>
      </c>
      <c r="DG427" s="160">
        <v>0</v>
      </c>
      <c r="DH427" s="160">
        <v>0</v>
      </c>
      <c r="DI427" s="160">
        <v>0</v>
      </c>
      <c r="DJ427" s="160">
        <v>1</v>
      </c>
      <c r="DK427" s="160">
        <v>0</v>
      </c>
      <c r="DL427" s="160">
        <v>1</v>
      </c>
      <c r="DM427" s="160">
        <v>1</v>
      </c>
      <c r="DN427" s="160">
        <v>0</v>
      </c>
      <c r="DO427" s="160">
        <v>1</v>
      </c>
      <c r="DP427" s="160">
        <v>0</v>
      </c>
      <c r="DQ427" s="104" t="s">
        <v>154</v>
      </c>
      <c r="DR427" s="104">
        <v>0</v>
      </c>
      <c r="DS427" s="104" t="s">
        <v>154</v>
      </c>
      <c r="DT427" s="104" t="s">
        <v>160</v>
      </c>
      <c r="DU427" s="104" t="s">
        <v>150</v>
      </c>
      <c r="DV427" s="104">
        <v>0</v>
      </c>
      <c r="DW427" s="107" t="str">
        <f t="shared" si="300"/>
        <v>Y</v>
      </c>
      <c r="DX427" s="107" t="str">
        <f t="shared" si="301"/>
        <v/>
      </c>
      <c r="DY427" s="107" t="str">
        <f t="shared" si="302"/>
        <v>N</v>
      </c>
      <c r="DZ427" s="107" t="str">
        <f t="shared" si="303"/>
        <v>Y</v>
      </c>
      <c r="EA427" s="107" t="str">
        <f t="shared" si="304"/>
        <v>Yes</v>
      </c>
      <c r="EC427" s="113">
        <f t="shared" si="305"/>
        <v>0</v>
      </c>
    </row>
    <row r="428" spans="1:133" ht="16.5" customHeight="1">
      <c r="A428" s="113">
        <v>425</v>
      </c>
      <c r="B428" s="113">
        <v>401</v>
      </c>
      <c r="C428" s="141" t="s">
        <v>2482</v>
      </c>
      <c r="D428" s="113" t="s">
        <v>192</v>
      </c>
      <c r="E428" s="113" t="s">
        <v>193</v>
      </c>
      <c r="F428" s="113" t="s">
        <v>756</v>
      </c>
      <c r="G428" s="113" t="s">
        <v>146</v>
      </c>
      <c r="H428" s="157" t="s">
        <v>2483</v>
      </c>
      <c r="I428" s="113" t="s">
        <v>2484</v>
      </c>
      <c r="J428" s="113">
        <v>-0.286</v>
      </c>
      <c r="K428" s="113" t="s">
        <v>2485</v>
      </c>
      <c r="L428" s="113">
        <v>15010</v>
      </c>
      <c r="M428" s="141">
        <v>15</v>
      </c>
      <c r="N428" s="113" t="s">
        <v>154</v>
      </c>
      <c r="O428" s="113" t="s">
        <v>153</v>
      </c>
      <c r="P428" s="141" t="s">
        <v>153</v>
      </c>
      <c r="Q428" s="113" t="s">
        <v>154</v>
      </c>
      <c r="R428" s="113" t="s">
        <v>154</v>
      </c>
      <c r="S428" s="113" t="s">
        <v>153</v>
      </c>
      <c r="T428" s="113" t="s">
        <v>153</v>
      </c>
      <c r="U428" s="147" t="s">
        <v>153</v>
      </c>
      <c r="V428" s="113" t="s">
        <v>153</v>
      </c>
      <c r="W428" s="113" t="s">
        <v>153</v>
      </c>
      <c r="X428" s="148" t="s">
        <v>153</v>
      </c>
      <c r="Y428" s="113" t="s">
        <v>153</v>
      </c>
      <c r="Z428" s="113" t="s">
        <v>153</v>
      </c>
      <c r="AC428" s="113" t="s">
        <v>167</v>
      </c>
      <c r="AD428" s="113" t="s">
        <v>6</v>
      </c>
      <c r="AE428" s="113" t="s">
        <v>157</v>
      </c>
      <c r="AF428" s="113" t="s">
        <v>157</v>
      </c>
      <c r="AG428" s="113" t="s">
        <v>158</v>
      </c>
      <c r="AH428" s="141" t="s">
        <v>159</v>
      </c>
      <c r="AJ428" s="113" t="s">
        <v>154</v>
      </c>
      <c r="AK428" s="166" t="s">
        <v>153</v>
      </c>
      <c r="AO428" s="113" t="s">
        <v>160</v>
      </c>
      <c r="AP428" s="113" t="s">
        <v>150</v>
      </c>
      <c r="AQ428" s="113" t="s">
        <v>159</v>
      </c>
      <c r="AR428" s="113" t="s">
        <v>2486</v>
      </c>
      <c r="AS428" s="113">
        <v>2050</v>
      </c>
      <c r="AV428" s="113" t="s">
        <v>157</v>
      </c>
      <c r="AW428" s="167" t="s">
        <v>262</v>
      </c>
      <c r="AX428" s="113" t="s">
        <v>158</v>
      </c>
      <c r="AY428" s="113" t="s">
        <v>154</v>
      </c>
      <c r="AZ428" s="113" t="s">
        <v>153</v>
      </c>
      <c r="BA428" s="113" t="s">
        <v>153</v>
      </c>
      <c r="BG428" s="283">
        <f t="shared" si="306"/>
        <v>0</v>
      </c>
      <c r="BH428" s="149">
        <f t="shared" si="307"/>
        <v>0</v>
      </c>
      <c r="BI428" s="113">
        <f t="shared" si="315"/>
        <v>0</v>
      </c>
      <c r="BJ428" s="280">
        <f t="shared" si="316"/>
        <v>0</v>
      </c>
      <c r="BK428" s="347">
        <f t="shared" si="308"/>
        <v>0</v>
      </c>
      <c r="BL428" s="113">
        <f t="shared" si="309"/>
        <v>0</v>
      </c>
      <c r="BM428" s="113">
        <f t="shared" si="317"/>
        <v>0</v>
      </c>
      <c r="BN428" s="278">
        <f t="shared" si="318"/>
        <v>0</v>
      </c>
      <c r="BO428" s="149">
        <f t="shared" si="310"/>
        <v>0</v>
      </c>
      <c r="BP428" s="149">
        <f t="shared" si="311"/>
        <v>0</v>
      </c>
      <c r="BQ428" s="113">
        <f t="shared" si="319"/>
        <v>0</v>
      </c>
      <c r="BR428" s="356">
        <f t="shared" si="312"/>
        <v>0</v>
      </c>
      <c r="BS428" s="149">
        <f t="shared" si="313"/>
        <v>0</v>
      </c>
      <c r="BT428" s="113">
        <f t="shared" si="320"/>
        <v>1</v>
      </c>
      <c r="BU428" s="356">
        <f t="shared" si="287"/>
        <v>0</v>
      </c>
      <c r="BV428" s="149">
        <f t="shared" si="288"/>
        <v>0</v>
      </c>
      <c r="BW428" s="113">
        <f t="shared" si="289"/>
        <v>0</v>
      </c>
      <c r="BX428" s="248">
        <f t="shared" si="290"/>
        <v>0</v>
      </c>
      <c r="BY428" s="175">
        <f t="shared" si="291"/>
        <v>0</v>
      </c>
      <c r="BZ428" s="347">
        <f t="shared" si="321"/>
        <v>0</v>
      </c>
      <c r="CA428" s="113">
        <f t="shared" si="322"/>
        <v>0</v>
      </c>
      <c r="CB428" s="113">
        <f t="shared" si="323"/>
        <v>1</v>
      </c>
      <c r="CC428" s="276">
        <f t="shared" si="324"/>
        <v>1</v>
      </c>
      <c r="CD428" s="248">
        <f t="shared" si="325"/>
        <v>1</v>
      </c>
      <c r="CE428" s="274">
        <f t="shared" si="314"/>
        <v>1</v>
      </c>
      <c r="CF428" s="347">
        <f t="shared" si="326"/>
        <v>0</v>
      </c>
      <c r="CG428" s="113">
        <f t="shared" si="327"/>
        <v>0</v>
      </c>
      <c r="CH428" s="141">
        <f t="shared" si="328"/>
        <v>0</v>
      </c>
      <c r="CI428" s="149">
        <f t="shared" si="292"/>
        <v>0</v>
      </c>
      <c r="CJ428" s="149">
        <f t="shared" si="293"/>
        <v>0</v>
      </c>
      <c r="CK428" s="149">
        <f t="shared" si="294"/>
        <v>1</v>
      </c>
      <c r="CL428" s="149">
        <f t="shared" si="295"/>
        <v>1</v>
      </c>
      <c r="CM428" s="149">
        <f t="shared" si="296"/>
        <v>1</v>
      </c>
      <c r="CN428" s="282">
        <f t="shared" si="329"/>
        <v>1</v>
      </c>
      <c r="CO428" s="113">
        <f t="shared" si="330"/>
        <v>0</v>
      </c>
      <c r="CP428" s="113">
        <f t="shared" si="331"/>
        <v>0</v>
      </c>
      <c r="CQ428" s="282" t="str">
        <f t="shared" si="297"/>
        <v/>
      </c>
      <c r="CR428" s="113" t="str">
        <f t="shared" si="298"/>
        <v xml:space="preserve"> 2050</v>
      </c>
      <c r="CS428" s="113">
        <f t="shared" si="299"/>
        <v>2050</v>
      </c>
      <c r="CT428" s="160">
        <v>0</v>
      </c>
      <c r="CU428" s="160">
        <v>0</v>
      </c>
      <c r="CV428" s="160">
        <v>0</v>
      </c>
      <c r="CW428" s="160">
        <v>0</v>
      </c>
      <c r="CX428" s="160">
        <v>0</v>
      </c>
      <c r="CY428" s="160">
        <v>0</v>
      </c>
      <c r="CZ428" s="160">
        <v>0</v>
      </c>
      <c r="DA428" s="160">
        <v>0</v>
      </c>
      <c r="DB428" s="160">
        <v>0</v>
      </c>
      <c r="DC428" s="160">
        <v>0</v>
      </c>
      <c r="DD428" s="160">
        <v>0</v>
      </c>
      <c r="DE428" s="160">
        <v>0</v>
      </c>
      <c r="DF428" s="160">
        <v>0</v>
      </c>
      <c r="DG428" s="160">
        <v>0</v>
      </c>
      <c r="DH428" s="160">
        <v>0</v>
      </c>
      <c r="DI428" s="160">
        <v>0</v>
      </c>
      <c r="DJ428" s="160">
        <v>0</v>
      </c>
      <c r="DK428" s="160">
        <v>0</v>
      </c>
      <c r="DL428" s="160">
        <v>0</v>
      </c>
      <c r="DM428" s="160">
        <v>0</v>
      </c>
      <c r="DN428" s="160">
        <v>0</v>
      </c>
      <c r="DO428" s="160">
        <v>0</v>
      </c>
      <c r="DP428" s="160">
        <v>0</v>
      </c>
      <c r="DQ428" s="104" t="s">
        <v>154</v>
      </c>
      <c r="DR428" s="104">
        <v>0</v>
      </c>
      <c r="DS428" s="104" t="s">
        <v>154</v>
      </c>
      <c r="DT428" s="104" t="s">
        <v>154</v>
      </c>
      <c r="DU428" s="104">
        <v>0</v>
      </c>
      <c r="DV428" s="104">
        <v>0</v>
      </c>
      <c r="DW428" s="107" t="str">
        <f t="shared" si="300"/>
        <v>N</v>
      </c>
      <c r="DX428" s="107" t="str">
        <f t="shared" si="301"/>
        <v/>
      </c>
      <c r="DY428" s="107" t="str">
        <f t="shared" si="302"/>
        <v>Y</v>
      </c>
      <c r="DZ428" s="107" t="str">
        <f t="shared" si="303"/>
        <v>N</v>
      </c>
      <c r="EA428" s="107" t="str">
        <f t="shared" si="304"/>
        <v>Yes</v>
      </c>
      <c r="EC428" s="113">
        <f t="shared" si="305"/>
        <v>2050</v>
      </c>
    </row>
    <row r="429" spans="1:133" ht="16.5" customHeight="1">
      <c r="A429" s="113">
        <v>426</v>
      </c>
      <c r="B429" s="113">
        <v>378</v>
      </c>
      <c r="C429" s="141" t="s">
        <v>2487</v>
      </c>
      <c r="D429" s="113" t="s">
        <v>991</v>
      </c>
      <c r="E429" s="113" t="s">
        <v>735</v>
      </c>
      <c r="F429" s="113" t="s">
        <v>175</v>
      </c>
      <c r="G429" s="113" t="s">
        <v>176</v>
      </c>
      <c r="H429" s="157" t="s">
        <v>2488</v>
      </c>
      <c r="I429" s="113" t="s">
        <v>2489</v>
      </c>
      <c r="J429" s="113">
        <v>0</v>
      </c>
      <c r="K429" s="113" t="s">
        <v>2490</v>
      </c>
      <c r="L429" s="113">
        <v>81693</v>
      </c>
      <c r="M429" s="141">
        <v>5</v>
      </c>
      <c r="N429" s="113" t="s">
        <v>154</v>
      </c>
      <c r="O429" s="113" t="s">
        <v>153</v>
      </c>
      <c r="P429" s="141" t="s">
        <v>153</v>
      </c>
      <c r="Q429" s="113" t="s">
        <v>154</v>
      </c>
      <c r="R429" s="113" t="s">
        <v>154</v>
      </c>
      <c r="S429" s="113" t="s">
        <v>153</v>
      </c>
      <c r="T429" s="113" t="s">
        <v>153</v>
      </c>
      <c r="U429" s="147" t="s">
        <v>153</v>
      </c>
      <c r="V429" s="113" t="s">
        <v>153</v>
      </c>
      <c r="W429" s="113" t="s">
        <v>153</v>
      </c>
      <c r="X429" s="148" t="s">
        <v>153</v>
      </c>
      <c r="Y429" s="113" t="s">
        <v>153</v>
      </c>
      <c r="Z429" s="113" t="s">
        <v>153</v>
      </c>
      <c r="AC429" s="113" t="s">
        <v>153</v>
      </c>
      <c r="AD429" s="113" t="s">
        <v>153</v>
      </c>
      <c r="AE429" s="113" t="s">
        <v>157</v>
      </c>
      <c r="AF429" s="113" t="s">
        <v>157</v>
      </c>
      <c r="AG429" s="113" t="s">
        <v>153</v>
      </c>
      <c r="AH429" s="141" t="s">
        <v>159</v>
      </c>
      <c r="AI429" s="113" t="s">
        <v>160</v>
      </c>
      <c r="AJ429" s="113" t="s">
        <v>150</v>
      </c>
      <c r="AK429" s="166" t="s">
        <v>652</v>
      </c>
      <c r="AL429" s="113">
        <v>2050</v>
      </c>
      <c r="AM429" s="174" t="s">
        <v>2491</v>
      </c>
      <c r="AP429" s="113" t="s">
        <v>154</v>
      </c>
      <c r="AQ429" s="113" t="s">
        <v>153</v>
      </c>
      <c r="AR429" s="113" t="s">
        <v>153</v>
      </c>
      <c r="AV429" s="169" t="s">
        <v>168</v>
      </c>
      <c r="AW429" s="167" t="s">
        <v>153</v>
      </c>
      <c r="AX429" s="113" t="s">
        <v>153</v>
      </c>
      <c r="AY429" s="113" t="s">
        <v>154</v>
      </c>
      <c r="AZ429" s="113" t="s">
        <v>153</v>
      </c>
      <c r="BA429" s="113" t="s">
        <v>153</v>
      </c>
      <c r="BB429" s="174"/>
      <c r="BG429" s="283">
        <f t="shared" si="306"/>
        <v>0</v>
      </c>
      <c r="BH429" s="149">
        <f t="shared" si="307"/>
        <v>0</v>
      </c>
      <c r="BI429" s="113">
        <f t="shared" si="315"/>
        <v>0</v>
      </c>
      <c r="BJ429" s="280">
        <f t="shared" si="316"/>
        <v>0</v>
      </c>
      <c r="BK429" s="347">
        <f t="shared" si="308"/>
        <v>0</v>
      </c>
      <c r="BL429" s="113">
        <f t="shared" si="309"/>
        <v>0</v>
      </c>
      <c r="BM429" s="113">
        <f t="shared" si="317"/>
        <v>0</v>
      </c>
      <c r="BN429" s="278">
        <f t="shared" si="318"/>
        <v>0</v>
      </c>
      <c r="BO429" s="149">
        <f t="shared" si="310"/>
        <v>0</v>
      </c>
      <c r="BP429" s="149">
        <f t="shared" si="311"/>
        <v>0</v>
      </c>
      <c r="BQ429" s="113">
        <f t="shared" si="319"/>
        <v>0</v>
      </c>
      <c r="BR429" s="356">
        <f t="shared" si="312"/>
        <v>0</v>
      </c>
      <c r="BS429" s="149">
        <f t="shared" si="313"/>
        <v>0</v>
      </c>
      <c r="BT429" s="113">
        <f t="shared" si="320"/>
        <v>0</v>
      </c>
      <c r="BU429" s="356">
        <f t="shared" si="287"/>
        <v>0</v>
      </c>
      <c r="BV429" s="149">
        <f t="shared" si="288"/>
        <v>0</v>
      </c>
      <c r="BW429" s="113">
        <f t="shared" si="289"/>
        <v>1</v>
      </c>
      <c r="BX429" s="248">
        <f t="shared" si="290"/>
        <v>0</v>
      </c>
      <c r="BY429" s="175">
        <f t="shared" si="291"/>
        <v>1</v>
      </c>
      <c r="BZ429" s="347">
        <f t="shared" si="321"/>
        <v>0</v>
      </c>
      <c r="CA429" s="113">
        <f t="shared" si="322"/>
        <v>0</v>
      </c>
      <c r="CB429" s="113">
        <f t="shared" si="323"/>
        <v>0</v>
      </c>
      <c r="CC429" s="276">
        <f t="shared" si="324"/>
        <v>0</v>
      </c>
      <c r="CD429" s="248">
        <f t="shared" si="325"/>
        <v>0</v>
      </c>
      <c r="CE429" s="274">
        <f t="shared" si="314"/>
        <v>1</v>
      </c>
      <c r="CF429" s="347">
        <f t="shared" si="326"/>
        <v>0</v>
      </c>
      <c r="CG429" s="113">
        <f t="shared" si="327"/>
        <v>0</v>
      </c>
      <c r="CH429" s="141">
        <f t="shared" si="328"/>
        <v>0</v>
      </c>
      <c r="CI429" s="149">
        <f t="shared" si="292"/>
        <v>0</v>
      </c>
      <c r="CJ429" s="149">
        <f t="shared" si="293"/>
        <v>0</v>
      </c>
      <c r="CK429" s="149">
        <f t="shared" si="294"/>
        <v>1</v>
      </c>
      <c r="CL429" s="149">
        <f t="shared" si="295"/>
        <v>1</v>
      </c>
      <c r="CM429" s="149">
        <f t="shared" si="296"/>
        <v>1</v>
      </c>
      <c r="CN429" s="282">
        <f t="shared" si="329"/>
        <v>0</v>
      </c>
      <c r="CO429" s="113">
        <f t="shared" si="330"/>
        <v>0</v>
      </c>
      <c r="CP429" s="113">
        <f t="shared" si="331"/>
        <v>1</v>
      </c>
      <c r="CQ429" s="282" t="str">
        <f t="shared" si="297"/>
        <v/>
      </c>
      <c r="CR429" s="113" t="str">
        <f t="shared" si="298"/>
        <v xml:space="preserve"> </v>
      </c>
      <c r="CS429" s="113">
        <f t="shared" si="299"/>
        <v>0</v>
      </c>
      <c r="CT429" s="160">
        <v>0</v>
      </c>
      <c r="CU429" s="160">
        <v>0</v>
      </c>
      <c r="CV429" s="160">
        <v>0</v>
      </c>
      <c r="CW429" s="160">
        <v>0</v>
      </c>
      <c r="CX429" s="160">
        <v>0</v>
      </c>
      <c r="CY429" s="160">
        <v>0</v>
      </c>
      <c r="CZ429" s="160">
        <v>0</v>
      </c>
      <c r="DA429" s="160">
        <v>0</v>
      </c>
      <c r="DB429" s="160">
        <v>0</v>
      </c>
      <c r="DC429" s="160">
        <v>0</v>
      </c>
      <c r="DD429" s="160">
        <v>0</v>
      </c>
      <c r="DE429" s="160">
        <v>0</v>
      </c>
      <c r="DF429" s="160">
        <v>0</v>
      </c>
      <c r="DG429" s="160">
        <v>0</v>
      </c>
      <c r="DH429" s="160">
        <v>0</v>
      </c>
      <c r="DI429" s="160">
        <v>0</v>
      </c>
      <c r="DJ429" s="160">
        <v>0</v>
      </c>
      <c r="DK429" s="160">
        <v>0</v>
      </c>
      <c r="DL429" s="160">
        <v>0</v>
      </c>
      <c r="DM429" s="160">
        <v>0</v>
      </c>
      <c r="DN429" s="160">
        <v>0</v>
      </c>
      <c r="DO429" s="160">
        <v>0</v>
      </c>
      <c r="DP429" s="160">
        <v>0</v>
      </c>
      <c r="DQ429" s="104" t="s">
        <v>154</v>
      </c>
      <c r="DR429" s="104">
        <v>0</v>
      </c>
      <c r="DS429" s="104" t="s">
        <v>154</v>
      </c>
      <c r="DT429" s="104" t="s">
        <v>154</v>
      </c>
      <c r="DU429" s="104">
        <v>0</v>
      </c>
      <c r="DV429" s="104">
        <v>0</v>
      </c>
      <c r="DW429" s="107" t="str">
        <f t="shared" si="300"/>
        <v>N</v>
      </c>
      <c r="DX429" s="107" t="str">
        <f t="shared" si="301"/>
        <v/>
      </c>
      <c r="DY429" s="107" t="str">
        <f t="shared" si="302"/>
        <v>N</v>
      </c>
      <c r="DZ429" s="107" t="str">
        <f t="shared" si="303"/>
        <v>Y</v>
      </c>
      <c r="EA429" s="107" t="str">
        <f t="shared" si="304"/>
        <v>Not Specified</v>
      </c>
      <c r="EC429" s="113">
        <f t="shared" si="305"/>
        <v>0</v>
      </c>
    </row>
    <row r="430" spans="1:133" ht="16.5" customHeight="1">
      <c r="A430" s="113">
        <v>427</v>
      </c>
      <c r="B430" s="113">
        <v>435</v>
      </c>
      <c r="C430" s="141" t="s">
        <v>2492</v>
      </c>
      <c r="D430" s="113" t="s">
        <v>348</v>
      </c>
      <c r="E430" s="113" t="s">
        <v>214</v>
      </c>
      <c r="F430" s="113" t="s">
        <v>175</v>
      </c>
      <c r="G430" s="113" t="s">
        <v>176</v>
      </c>
      <c r="H430" s="157" t="s">
        <v>2493</v>
      </c>
      <c r="I430" s="113" t="s">
        <v>2494</v>
      </c>
      <c r="J430" s="113">
        <v>73.326</v>
      </c>
      <c r="K430" s="113" t="s">
        <v>2495</v>
      </c>
      <c r="L430" s="113">
        <v>179733</v>
      </c>
      <c r="M430" s="141">
        <v>15</v>
      </c>
      <c r="N430" s="113" t="s">
        <v>154</v>
      </c>
      <c r="O430" s="113" t="s">
        <v>153</v>
      </c>
      <c r="P430" s="141" t="s">
        <v>153</v>
      </c>
      <c r="Q430" s="113" t="s">
        <v>154</v>
      </c>
      <c r="R430" s="113" t="s">
        <v>154</v>
      </c>
      <c r="S430" s="113" t="s">
        <v>153</v>
      </c>
      <c r="T430" s="113" t="s">
        <v>153</v>
      </c>
      <c r="U430" s="147" t="s">
        <v>153</v>
      </c>
      <c r="V430" s="113" t="s">
        <v>153</v>
      </c>
      <c r="W430" s="113" t="s">
        <v>153</v>
      </c>
      <c r="X430" s="148" t="s">
        <v>153</v>
      </c>
      <c r="Y430" s="113" t="s">
        <v>153</v>
      </c>
      <c r="Z430" s="113" t="s">
        <v>153</v>
      </c>
      <c r="AC430" s="113" t="s">
        <v>153</v>
      </c>
      <c r="AD430" s="113" t="s">
        <v>153</v>
      </c>
      <c r="AE430" s="113" t="s">
        <v>153</v>
      </c>
      <c r="AF430" s="113" t="s">
        <v>153</v>
      </c>
      <c r="AG430" s="113" t="s">
        <v>153</v>
      </c>
      <c r="AH430" s="141" t="s">
        <v>153</v>
      </c>
      <c r="AJ430" s="113" t="s">
        <v>154</v>
      </c>
      <c r="AK430" s="166" t="s">
        <v>153</v>
      </c>
      <c r="AN430" s="141" t="s">
        <v>1028</v>
      </c>
      <c r="AP430" s="113" t="s">
        <v>154</v>
      </c>
      <c r="AQ430" s="113" t="s">
        <v>153</v>
      </c>
      <c r="AR430" s="113" t="s">
        <v>153</v>
      </c>
      <c r="AV430" s="169" t="s">
        <v>168</v>
      </c>
      <c r="AW430" s="167" t="s">
        <v>153</v>
      </c>
      <c r="AX430" s="113" t="s">
        <v>153</v>
      </c>
      <c r="AY430" s="113" t="s">
        <v>154</v>
      </c>
      <c r="AZ430" s="113" t="s">
        <v>153</v>
      </c>
      <c r="BA430" s="113" t="s">
        <v>153</v>
      </c>
      <c r="BG430" s="283">
        <f t="shared" si="306"/>
        <v>0</v>
      </c>
      <c r="BH430" s="149">
        <f t="shared" si="307"/>
        <v>0</v>
      </c>
      <c r="BI430" s="113">
        <f t="shared" si="315"/>
        <v>0</v>
      </c>
      <c r="BJ430" s="280">
        <f t="shared" si="316"/>
        <v>0</v>
      </c>
      <c r="BK430" s="347">
        <f t="shared" si="308"/>
        <v>0</v>
      </c>
      <c r="BL430" s="113">
        <f t="shared" si="309"/>
        <v>0</v>
      </c>
      <c r="BM430" s="113">
        <f t="shared" si="317"/>
        <v>0</v>
      </c>
      <c r="BN430" s="278">
        <f t="shared" si="318"/>
        <v>0</v>
      </c>
      <c r="BO430" s="149">
        <f t="shared" si="310"/>
        <v>0</v>
      </c>
      <c r="BP430" s="149">
        <f t="shared" si="311"/>
        <v>0</v>
      </c>
      <c r="BQ430" s="113">
        <f t="shared" si="319"/>
        <v>0</v>
      </c>
      <c r="BR430" s="356">
        <f t="shared" si="312"/>
        <v>0</v>
      </c>
      <c r="BS430" s="149">
        <f t="shared" si="313"/>
        <v>0</v>
      </c>
      <c r="BT430" s="113">
        <f t="shared" si="320"/>
        <v>0</v>
      </c>
      <c r="BU430" s="356">
        <f t="shared" si="287"/>
        <v>0</v>
      </c>
      <c r="BV430" s="149">
        <f t="shared" si="288"/>
        <v>0</v>
      </c>
      <c r="BW430" s="113">
        <f t="shared" si="289"/>
        <v>0</v>
      </c>
      <c r="BX430" s="248">
        <f t="shared" si="290"/>
        <v>0</v>
      </c>
      <c r="BY430" s="175">
        <f t="shared" si="291"/>
        <v>0</v>
      </c>
      <c r="BZ430" s="347">
        <f t="shared" si="321"/>
        <v>0</v>
      </c>
      <c r="CA430" s="113">
        <f t="shared" si="322"/>
        <v>0</v>
      </c>
      <c r="CB430" s="113">
        <f t="shared" si="323"/>
        <v>0</v>
      </c>
      <c r="CC430" s="276">
        <f t="shared" si="324"/>
        <v>0</v>
      </c>
      <c r="CD430" s="248">
        <f t="shared" si="325"/>
        <v>0</v>
      </c>
      <c r="CE430" s="274">
        <f t="shared" si="314"/>
        <v>0</v>
      </c>
      <c r="CF430" s="347">
        <f t="shared" si="326"/>
        <v>0</v>
      </c>
      <c r="CG430" s="113">
        <f t="shared" si="327"/>
        <v>0</v>
      </c>
      <c r="CH430" s="141">
        <f t="shared" si="328"/>
        <v>0</v>
      </c>
      <c r="CI430" s="149">
        <f t="shared" si="292"/>
        <v>0</v>
      </c>
      <c r="CJ430" s="149">
        <f t="shared" si="293"/>
        <v>0</v>
      </c>
      <c r="CK430" s="149">
        <f t="shared" si="294"/>
        <v>0</v>
      </c>
      <c r="CL430" s="149">
        <f t="shared" si="295"/>
        <v>0</v>
      </c>
      <c r="CM430" s="149">
        <f t="shared" si="296"/>
        <v>0</v>
      </c>
      <c r="CN430" s="282">
        <f t="shared" si="329"/>
        <v>0</v>
      </c>
      <c r="CO430" s="113">
        <f t="shared" si="330"/>
        <v>0</v>
      </c>
      <c r="CP430" s="113">
        <f t="shared" si="331"/>
        <v>1</v>
      </c>
      <c r="CQ430" s="282" t="str">
        <f t="shared" si="297"/>
        <v/>
      </c>
      <c r="CR430" s="113" t="str">
        <f t="shared" si="298"/>
        <v xml:space="preserve"> </v>
      </c>
      <c r="CS430" s="113">
        <f t="shared" si="299"/>
        <v>0</v>
      </c>
      <c r="CT430" s="160">
        <v>0</v>
      </c>
      <c r="CU430" s="160">
        <v>0</v>
      </c>
      <c r="CV430" s="160">
        <v>0</v>
      </c>
      <c r="CW430" s="160">
        <v>0</v>
      </c>
      <c r="CX430" s="160">
        <v>0</v>
      </c>
      <c r="CY430" s="160">
        <v>0</v>
      </c>
      <c r="CZ430" s="160">
        <v>0</v>
      </c>
      <c r="DA430" s="160">
        <v>0</v>
      </c>
      <c r="DB430" s="160">
        <v>0</v>
      </c>
      <c r="DC430" s="160">
        <v>0</v>
      </c>
      <c r="DD430" s="160">
        <v>0</v>
      </c>
      <c r="DE430" s="160">
        <v>0</v>
      </c>
      <c r="DF430" s="160">
        <v>0</v>
      </c>
      <c r="DG430" s="160">
        <v>0</v>
      </c>
      <c r="DH430" s="160">
        <v>0</v>
      </c>
      <c r="DI430" s="160">
        <v>0</v>
      </c>
      <c r="DJ430" s="160">
        <v>0</v>
      </c>
      <c r="DK430" s="160">
        <v>0</v>
      </c>
      <c r="DL430" s="160">
        <v>0</v>
      </c>
      <c r="DM430" s="160">
        <v>0</v>
      </c>
      <c r="DN430" s="160">
        <v>0</v>
      </c>
      <c r="DO430" s="160">
        <v>0</v>
      </c>
      <c r="DP430" s="160">
        <v>0</v>
      </c>
      <c r="DQ430" s="104" t="s">
        <v>154</v>
      </c>
      <c r="DR430" s="104">
        <v>0</v>
      </c>
      <c r="DS430" s="104" t="s">
        <v>154</v>
      </c>
      <c r="DT430" s="104" t="s">
        <v>154</v>
      </c>
      <c r="DU430" s="104">
        <v>0</v>
      </c>
      <c r="DV430" s="104">
        <v>0</v>
      </c>
      <c r="DW430" s="107" t="str">
        <f t="shared" si="300"/>
        <v>N</v>
      </c>
      <c r="DX430" s="107" t="str">
        <f t="shared" si="301"/>
        <v/>
      </c>
      <c r="DY430" s="107" t="str">
        <f t="shared" si="302"/>
        <v>N</v>
      </c>
      <c r="DZ430" s="107" t="str">
        <f t="shared" si="303"/>
        <v>N</v>
      </c>
      <c r="EA430" s="107" t="str">
        <f t="shared" si="304"/>
        <v>Not Specified</v>
      </c>
      <c r="EC430" s="113">
        <f t="shared" si="305"/>
        <v>0</v>
      </c>
    </row>
    <row r="431" spans="1:133" ht="16.5" customHeight="1">
      <c r="A431" s="113">
        <v>428</v>
      </c>
      <c r="B431" s="113">
        <v>355</v>
      </c>
      <c r="C431" s="141" t="s">
        <v>2496</v>
      </c>
      <c r="D431" s="113" t="s">
        <v>852</v>
      </c>
      <c r="E431" s="113" t="s">
        <v>852</v>
      </c>
      <c r="F431" s="113" t="s">
        <v>342</v>
      </c>
      <c r="G431" s="113" t="s">
        <v>176</v>
      </c>
      <c r="H431" s="157" t="s">
        <v>2497</v>
      </c>
      <c r="I431" s="113" t="s">
        <v>2498</v>
      </c>
      <c r="J431" s="113">
        <v>-1.495</v>
      </c>
      <c r="K431" s="113" t="s">
        <v>2499</v>
      </c>
      <c r="L431" s="113">
        <v>18750</v>
      </c>
      <c r="M431" s="141">
        <v>6</v>
      </c>
      <c r="N431" s="113" t="s">
        <v>154</v>
      </c>
      <c r="O431" s="113" t="s">
        <v>153</v>
      </c>
      <c r="P431" s="141" t="s">
        <v>153</v>
      </c>
      <c r="Q431" s="113" t="s">
        <v>150</v>
      </c>
      <c r="R431" s="113" t="s">
        <v>154</v>
      </c>
      <c r="S431" s="113" t="s">
        <v>155</v>
      </c>
      <c r="T431" s="113" t="s">
        <v>153</v>
      </c>
      <c r="U431" s="147" t="s">
        <v>153</v>
      </c>
      <c r="V431" s="113" t="s">
        <v>153</v>
      </c>
      <c r="W431" s="113" t="s">
        <v>153</v>
      </c>
      <c r="X431" s="148" t="s">
        <v>153</v>
      </c>
      <c r="Y431" s="113" t="s">
        <v>154</v>
      </c>
      <c r="Z431" s="113" t="s">
        <v>155</v>
      </c>
      <c r="AC431" s="113" t="s">
        <v>167</v>
      </c>
      <c r="AD431" s="113" t="s">
        <v>6</v>
      </c>
      <c r="AE431" s="113" t="s">
        <v>157</v>
      </c>
      <c r="AF431" s="113" t="s">
        <v>157</v>
      </c>
      <c r="AG431" s="113" t="s">
        <v>158</v>
      </c>
      <c r="AH431" s="141" t="s">
        <v>159</v>
      </c>
      <c r="AJ431" s="113" t="s">
        <v>154</v>
      </c>
      <c r="AK431" s="166" t="s">
        <v>153</v>
      </c>
      <c r="AO431" s="113" t="s">
        <v>160</v>
      </c>
      <c r="AP431" s="113" t="s">
        <v>150</v>
      </c>
      <c r="AQ431" s="113" t="s">
        <v>159</v>
      </c>
      <c r="AR431" s="113" t="s">
        <v>2500</v>
      </c>
      <c r="AS431" s="113">
        <v>2050</v>
      </c>
      <c r="AV431" s="113" t="s">
        <v>157</v>
      </c>
      <c r="AW431" s="167" t="s">
        <v>312</v>
      </c>
      <c r="AX431" s="113" t="s">
        <v>158</v>
      </c>
      <c r="AY431" s="113" t="s">
        <v>154</v>
      </c>
      <c r="AZ431" s="113" t="s">
        <v>153</v>
      </c>
      <c r="BA431" s="113" t="s">
        <v>153</v>
      </c>
      <c r="BG431" s="283">
        <f t="shared" si="306"/>
        <v>0</v>
      </c>
      <c r="BH431" s="149">
        <f t="shared" si="307"/>
        <v>0</v>
      </c>
      <c r="BI431" s="113">
        <f t="shared" si="315"/>
        <v>0</v>
      </c>
      <c r="BJ431" s="280">
        <f t="shared" si="316"/>
        <v>0</v>
      </c>
      <c r="BK431" s="347">
        <f t="shared" si="308"/>
        <v>0</v>
      </c>
      <c r="BL431" s="113">
        <f t="shared" si="309"/>
        <v>0</v>
      </c>
      <c r="BM431" s="113">
        <f t="shared" si="317"/>
        <v>0</v>
      </c>
      <c r="BN431" s="278">
        <f t="shared" si="318"/>
        <v>0</v>
      </c>
      <c r="BO431" s="149">
        <f t="shared" si="310"/>
        <v>0</v>
      </c>
      <c r="BP431" s="149">
        <f t="shared" si="311"/>
        <v>0</v>
      </c>
      <c r="BQ431" s="113">
        <f t="shared" si="319"/>
        <v>0</v>
      </c>
      <c r="BR431" s="356">
        <f t="shared" si="312"/>
        <v>0</v>
      </c>
      <c r="BS431" s="149">
        <f t="shared" si="313"/>
        <v>0</v>
      </c>
      <c r="BT431" s="113">
        <f t="shared" si="320"/>
        <v>1</v>
      </c>
      <c r="BU431" s="356">
        <f t="shared" si="287"/>
        <v>0</v>
      </c>
      <c r="BV431" s="149">
        <f t="shared" si="288"/>
        <v>0</v>
      </c>
      <c r="BW431" s="113">
        <f t="shared" si="289"/>
        <v>0</v>
      </c>
      <c r="BX431" s="248">
        <f t="shared" si="290"/>
        <v>0</v>
      </c>
      <c r="BY431" s="175">
        <f t="shared" si="291"/>
        <v>0</v>
      </c>
      <c r="BZ431" s="347">
        <f t="shared" si="321"/>
        <v>0</v>
      </c>
      <c r="CA431" s="113">
        <f t="shared" si="322"/>
        <v>0</v>
      </c>
      <c r="CB431" s="113">
        <f t="shared" si="323"/>
        <v>1</v>
      </c>
      <c r="CC431" s="276">
        <f t="shared" si="324"/>
        <v>1</v>
      </c>
      <c r="CD431" s="248">
        <f t="shared" si="325"/>
        <v>1</v>
      </c>
      <c r="CE431" s="274">
        <f t="shared" si="314"/>
        <v>1</v>
      </c>
      <c r="CF431" s="347">
        <f t="shared" si="326"/>
        <v>0</v>
      </c>
      <c r="CG431" s="113">
        <f t="shared" si="327"/>
        <v>0</v>
      </c>
      <c r="CH431" s="141">
        <f t="shared" si="328"/>
        <v>0</v>
      </c>
      <c r="CI431" s="149">
        <f t="shared" si="292"/>
        <v>0</v>
      </c>
      <c r="CJ431" s="149">
        <f t="shared" si="293"/>
        <v>0</v>
      </c>
      <c r="CK431" s="149">
        <f t="shared" si="294"/>
        <v>1</v>
      </c>
      <c r="CL431" s="149">
        <f t="shared" si="295"/>
        <v>1</v>
      </c>
      <c r="CM431" s="149">
        <f t="shared" si="296"/>
        <v>1</v>
      </c>
      <c r="CN431" s="282">
        <f t="shared" si="329"/>
        <v>1</v>
      </c>
      <c r="CO431" s="113">
        <f t="shared" si="330"/>
        <v>0</v>
      </c>
      <c r="CP431" s="113">
        <f t="shared" si="331"/>
        <v>0</v>
      </c>
      <c r="CQ431" s="282" t="str">
        <f t="shared" si="297"/>
        <v/>
      </c>
      <c r="CR431" s="113" t="str">
        <f t="shared" si="298"/>
        <v xml:space="preserve"> 2050</v>
      </c>
      <c r="CS431" s="113">
        <f t="shared" si="299"/>
        <v>2050</v>
      </c>
      <c r="CT431" s="160">
        <v>0</v>
      </c>
      <c r="CU431" s="160">
        <v>1</v>
      </c>
      <c r="CV431" s="160">
        <v>0</v>
      </c>
      <c r="CW431" s="160">
        <v>1</v>
      </c>
      <c r="CX431" s="160">
        <v>0</v>
      </c>
      <c r="CY431" s="160">
        <v>0</v>
      </c>
      <c r="CZ431" s="160">
        <v>1</v>
      </c>
      <c r="DA431" s="160">
        <v>1</v>
      </c>
      <c r="DB431" s="160">
        <v>0</v>
      </c>
      <c r="DC431" s="160">
        <v>0</v>
      </c>
      <c r="DD431" s="160">
        <v>0</v>
      </c>
      <c r="DE431" s="160">
        <v>0</v>
      </c>
      <c r="DF431" s="160">
        <v>0</v>
      </c>
      <c r="DG431" s="160">
        <v>0</v>
      </c>
      <c r="DH431" s="160">
        <v>0</v>
      </c>
      <c r="DI431" s="160">
        <v>0</v>
      </c>
      <c r="DJ431" s="160">
        <v>1</v>
      </c>
      <c r="DK431" s="160">
        <v>1</v>
      </c>
      <c r="DL431" s="160">
        <v>1</v>
      </c>
      <c r="DM431" s="160">
        <v>1</v>
      </c>
      <c r="DN431" s="160">
        <v>0</v>
      </c>
      <c r="DO431" s="160">
        <v>1</v>
      </c>
      <c r="DP431" s="160">
        <v>0</v>
      </c>
      <c r="DQ431" s="104" t="s">
        <v>154</v>
      </c>
      <c r="DR431" s="104" t="s">
        <v>158</v>
      </c>
      <c r="DS431" s="104" t="s">
        <v>160</v>
      </c>
      <c r="DT431" s="104" t="s">
        <v>160</v>
      </c>
      <c r="DU431" s="104" t="s">
        <v>3005</v>
      </c>
      <c r="DV431" s="104" t="s">
        <v>150</v>
      </c>
      <c r="DW431" s="107" t="str">
        <f t="shared" si="300"/>
        <v>Y</v>
      </c>
      <c r="DX431" s="107" t="str">
        <f t="shared" si="301"/>
        <v>Commitment removed</v>
      </c>
      <c r="DY431" s="107" t="str">
        <f t="shared" si="302"/>
        <v>Y</v>
      </c>
      <c r="DZ431" s="107" t="str">
        <f t="shared" si="303"/>
        <v>N</v>
      </c>
      <c r="EA431" s="107" t="str">
        <f t="shared" si="304"/>
        <v>Yes</v>
      </c>
      <c r="EC431" s="113">
        <f t="shared" si="305"/>
        <v>2050</v>
      </c>
    </row>
    <row r="432" spans="1:133" ht="16.5" customHeight="1">
      <c r="A432" s="113">
        <v>429</v>
      </c>
      <c r="B432" s="113">
        <v>450</v>
      </c>
      <c r="C432" s="141" t="s">
        <v>2501</v>
      </c>
      <c r="D432" s="113" t="s">
        <v>306</v>
      </c>
      <c r="E432" s="113" t="s">
        <v>214</v>
      </c>
      <c r="F432" s="113" t="s">
        <v>245</v>
      </c>
      <c r="G432" s="113" t="s">
        <v>246</v>
      </c>
      <c r="H432" s="157" t="s">
        <v>2502</v>
      </c>
      <c r="I432" s="113" t="s">
        <v>2503</v>
      </c>
      <c r="J432" s="113">
        <v>-0.491</v>
      </c>
      <c r="K432" s="113" t="s">
        <v>2504</v>
      </c>
      <c r="L432" s="113">
        <v>109121</v>
      </c>
      <c r="M432" s="141">
        <v>10</v>
      </c>
      <c r="N432" s="113" t="s">
        <v>150</v>
      </c>
      <c r="O432" s="113">
        <v>2015</v>
      </c>
      <c r="P432" s="141">
        <v>2014</v>
      </c>
      <c r="Q432" s="113" t="s">
        <v>150</v>
      </c>
      <c r="R432" s="113" t="s">
        <v>150</v>
      </c>
      <c r="S432" s="113" t="s">
        <v>151</v>
      </c>
      <c r="T432" s="113" t="s">
        <v>353</v>
      </c>
      <c r="U432" s="147">
        <v>2030</v>
      </c>
      <c r="V432" s="113" t="s">
        <v>151</v>
      </c>
      <c r="W432" s="113" t="s">
        <v>353</v>
      </c>
      <c r="X432" s="148">
        <v>2030</v>
      </c>
      <c r="Y432" s="113" t="s">
        <v>150</v>
      </c>
      <c r="Z432" s="113" t="s">
        <v>151</v>
      </c>
      <c r="AA432" s="141">
        <v>2030</v>
      </c>
      <c r="AC432" s="113" t="s">
        <v>167</v>
      </c>
      <c r="AD432" s="113" t="s">
        <v>6</v>
      </c>
      <c r="AE432" s="113" t="s">
        <v>157</v>
      </c>
      <c r="AF432" s="113" t="s">
        <v>157</v>
      </c>
      <c r="AG432" s="113" t="s">
        <v>157</v>
      </c>
      <c r="AH432" s="141" t="s">
        <v>218</v>
      </c>
      <c r="AJ432" s="113" t="s">
        <v>154</v>
      </c>
      <c r="AK432" s="166" t="s">
        <v>153</v>
      </c>
      <c r="AO432" s="113" t="s">
        <v>219</v>
      </c>
      <c r="AP432" s="113" t="s">
        <v>150</v>
      </c>
      <c r="AQ432" s="113" t="s">
        <v>218</v>
      </c>
      <c r="AR432" s="113" t="s">
        <v>2505</v>
      </c>
      <c r="AS432" s="113">
        <v>2030</v>
      </c>
      <c r="AV432" s="113" t="s">
        <v>157</v>
      </c>
      <c r="AW432" s="167" t="s">
        <v>168</v>
      </c>
      <c r="AX432" s="113" t="s">
        <v>158</v>
      </c>
      <c r="AY432" s="113" t="s">
        <v>154</v>
      </c>
      <c r="AZ432" s="113" t="s">
        <v>153</v>
      </c>
      <c r="BA432" s="113" t="s">
        <v>153</v>
      </c>
      <c r="BG432" s="283">
        <f t="shared" si="306"/>
        <v>1</v>
      </c>
      <c r="BH432" s="149">
        <f t="shared" si="307"/>
        <v>0</v>
      </c>
      <c r="BI432" s="113">
        <f t="shared" si="315"/>
        <v>0</v>
      </c>
      <c r="BJ432" s="280">
        <f t="shared" si="316"/>
        <v>1</v>
      </c>
      <c r="BK432" s="347">
        <f t="shared" si="308"/>
        <v>0</v>
      </c>
      <c r="BL432" s="113">
        <f t="shared" si="309"/>
        <v>1</v>
      </c>
      <c r="BM432" s="113">
        <f t="shared" si="317"/>
        <v>0</v>
      </c>
      <c r="BN432" s="278">
        <f t="shared" si="318"/>
        <v>1</v>
      </c>
      <c r="BO432" s="149">
        <f t="shared" si="310"/>
        <v>0</v>
      </c>
      <c r="BP432" s="149">
        <f t="shared" si="311"/>
        <v>1</v>
      </c>
      <c r="BQ432" s="113">
        <f t="shared" si="319"/>
        <v>0</v>
      </c>
      <c r="BR432" s="356">
        <f t="shared" si="312"/>
        <v>0</v>
      </c>
      <c r="BS432" s="149">
        <f t="shared" si="313"/>
        <v>1</v>
      </c>
      <c r="BT432" s="113">
        <f t="shared" si="320"/>
        <v>0</v>
      </c>
      <c r="BU432" s="356">
        <f t="shared" si="287"/>
        <v>0</v>
      </c>
      <c r="BV432" s="149">
        <f t="shared" si="288"/>
        <v>0</v>
      </c>
      <c r="BW432" s="113">
        <f t="shared" si="289"/>
        <v>0</v>
      </c>
      <c r="BX432" s="248">
        <f t="shared" si="290"/>
        <v>0</v>
      </c>
      <c r="BY432" s="175">
        <f t="shared" si="291"/>
        <v>0</v>
      </c>
      <c r="BZ432" s="347">
        <f t="shared" si="321"/>
        <v>0</v>
      </c>
      <c r="CA432" s="113">
        <f t="shared" si="322"/>
        <v>1</v>
      </c>
      <c r="CB432" s="113">
        <f t="shared" si="323"/>
        <v>0</v>
      </c>
      <c r="CC432" s="276">
        <f t="shared" si="324"/>
        <v>1</v>
      </c>
      <c r="CD432" s="248">
        <f t="shared" si="325"/>
        <v>1</v>
      </c>
      <c r="CE432" s="274">
        <f t="shared" si="314"/>
        <v>1</v>
      </c>
      <c r="CF432" s="347">
        <f t="shared" si="326"/>
        <v>0</v>
      </c>
      <c r="CG432" s="113">
        <f t="shared" si="327"/>
        <v>0</v>
      </c>
      <c r="CH432" s="141">
        <f t="shared" si="328"/>
        <v>0</v>
      </c>
      <c r="CI432" s="149">
        <f t="shared" si="292"/>
        <v>1</v>
      </c>
      <c r="CJ432" s="149">
        <f t="shared" si="293"/>
        <v>2</v>
      </c>
      <c r="CK432" s="149">
        <f t="shared" si="294"/>
        <v>0</v>
      </c>
      <c r="CL432" s="149">
        <f t="shared" si="295"/>
        <v>3</v>
      </c>
      <c r="CM432" s="149">
        <f t="shared" si="296"/>
        <v>1</v>
      </c>
      <c r="CN432" s="282">
        <f t="shared" si="329"/>
        <v>1</v>
      </c>
      <c r="CO432" s="113">
        <f t="shared" si="330"/>
        <v>0</v>
      </c>
      <c r="CP432" s="113">
        <f t="shared" si="331"/>
        <v>0</v>
      </c>
      <c r="CQ432" s="282">
        <f t="shared" si="297"/>
        <v>1</v>
      </c>
      <c r="CR432" s="113" t="str">
        <f t="shared" si="298"/>
        <v>2030 2030</v>
      </c>
      <c r="CS432" s="113">
        <f t="shared" si="299"/>
        <v>2030</v>
      </c>
      <c r="CT432" s="160">
        <v>1</v>
      </c>
      <c r="CU432" s="160">
        <v>0</v>
      </c>
      <c r="CV432" s="160">
        <v>0</v>
      </c>
      <c r="CW432" s="160">
        <v>1</v>
      </c>
      <c r="CX432" s="160">
        <v>0</v>
      </c>
      <c r="CY432" s="160">
        <v>1</v>
      </c>
      <c r="CZ432" s="160">
        <v>0</v>
      </c>
      <c r="DA432" s="160">
        <v>1</v>
      </c>
      <c r="DB432" s="160">
        <v>0</v>
      </c>
      <c r="DC432" s="160">
        <v>1</v>
      </c>
      <c r="DD432" s="160">
        <v>0</v>
      </c>
      <c r="DE432" s="160">
        <v>1</v>
      </c>
      <c r="DF432" s="160">
        <v>1</v>
      </c>
      <c r="DG432" s="160">
        <v>0</v>
      </c>
      <c r="DH432" s="160">
        <v>0</v>
      </c>
      <c r="DI432" s="160">
        <v>1</v>
      </c>
      <c r="DJ432" s="160">
        <v>1</v>
      </c>
      <c r="DK432" s="160">
        <v>1</v>
      </c>
      <c r="DL432" s="160">
        <v>1</v>
      </c>
      <c r="DM432" s="160">
        <v>1</v>
      </c>
      <c r="DN432" s="160">
        <v>0</v>
      </c>
      <c r="DO432" s="160">
        <v>1</v>
      </c>
      <c r="DP432" s="160">
        <v>1</v>
      </c>
      <c r="DQ432" s="104" t="s">
        <v>150</v>
      </c>
      <c r="DR432" s="104" t="s">
        <v>157</v>
      </c>
      <c r="DS432" s="104" t="s">
        <v>7859</v>
      </c>
      <c r="DT432" s="104" t="s">
        <v>160</v>
      </c>
      <c r="DU432" s="104" t="s">
        <v>150</v>
      </c>
      <c r="DV432" s="104" t="s">
        <v>3005</v>
      </c>
      <c r="DW432" s="107" t="str">
        <f t="shared" si="300"/>
        <v>Y</v>
      </c>
      <c r="DX432" s="107" t="str">
        <f t="shared" si="301"/>
        <v>Targets set</v>
      </c>
      <c r="DY432" s="107" t="str">
        <f t="shared" si="302"/>
        <v>Y</v>
      </c>
      <c r="DZ432" s="107" t="str">
        <f t="shared" si="303"/>
        <v>N</v>
      </c>
      <c r="EA432" s="107" t="str">
        <f t="shared" si="304"/>
        <v>Yes</v>
      </c>
      <c r="EC432" s="113">
        <f t="shared" si="305"/>
        <v>2030</v>
      </c>
    </row>
    <row r="433" spans="1:133" ht="16.5" customHeight="1">
      <c r="A433" s="113">
        <v>430</v>
      </c>
      <c r="B433" s="113">
        <v>432</v>
      </c>
      <c r="C433" s="141" t="s">
        <v>2506</v>
      </c>
      <c r="D433" s="113" t="s">
        <v>818</v>
      </c>
      <c r="E433" s="113" t="s">
        <v>144</v>
      </c>
      <c r="F433" s="113" t="s">
        <v>321</v>
      </c>
      <c r="G433" s="113" t="s">
        <v>246</v>
      </c>
      <c r="H433" s="157" t="s">
        <v>2507</v>
      </c>
      <c r="I433" s="113" t="s">
        <v>2508</v>
      </c>
      <c r="J433" s="113">
        <v>1.311</v>
      </c>
      <c r="K433" s="113" t="s">
        <v>2509</v>
      </c>
      <c r="L433" s="113">
        <v>72249</v>
      </c>
      <c r="M433" s="141">
        <v>31</v>
      </c>
      <c r="N433" s="113" t="s">
        <v>154</v>
      </c>
      <c r="O433" s="113" t="s">
        <v>153</v>
      </c>
      <c r="P433" s="141" t="s">
        <v>153</v>
      </c>
      <c r="Q433" s="113" t="s">
        <v>150</v>
      </c>
      <c r="R433" s="113" t="s">
        <v>150</v>
      </c>
      <c r="S433" s="113" t="s">
        <v>151</v>
      </c>
      <c r="T433" s="113" t="s">
        <v>152</v>
      </c>
      <c r="U433" s="147">
        <v>2030</v>
      </c>
      <c r="V433" s="113" t="s">
        <v>151</v>
      </c>
      <c r="W433" s="113" t="s">
        <v>152</v>
      </c>
      <c r="X433" s="148">
        <v>2050</v>
      </c>
      <c r="Y433" s="113" t="s">
        <v>150</v>
      </c>
      <c r="Z433" s="113" t="s">
        <v>151</v>
      </c>
      <c r="AA433" s="141">
        <v>2050</v>
      </c>
      <c r="AC433" s="113" t="s">
        <v>167</v>
      </c>
      <c r="AD433" s="113" t="s">
        <v>6</v>
      </c>
      <c r="AE433" s="113" t="s">
        <v>157</v>
      </c>
      <c r="AF433" s="113" t="s">
        <v>157</v>
      </c>
      <c r="AG433" s="113" t="s">
        <v>157</v>
      </c>
      <c r="AH433" s="141" t="s">
        <v>218</v>
      </c>
      <c r="AJ433" s="113" t="s">
        <v>154</v>
      </c>
      <c r="AK433" s="166" t="s">
        <v>153</v>
      </c>
      <c r="AO433" s="113" t="s">
        <v>219</v>
      </c>
      <c r="AP433" s="113" t="s">
        <v>150</v>
      </c>
      <c r="AQ433" s="113" t="s">
        <v>218</v>
      </c>
      <c r="AR433" s="113" t="s">
        <v>2510</v>
      </c>
      <c r="AS433" s="113">
        <v>2050</v>
      </c>
      <c r="AV433" s="113" t="s">
        <v>157</v>
      </c>
      <c r="AW433" s="167" t="s">
        <v>262</v>
      </c>
      <c r="AX433" s="113" t="s">
        <v>158</v>
      </c>
      <c r="AY433" s="113" t="s">
        <v>154</v>
      </c>
      <c r="AZ433" s="113" t="s">
        <v>153</v>
      </c>
      <c r="BA433" s="113" t="s">
        <v>153</v>
      </c>
      <c r="BG433" s="283">
        <f t="shared" si="306"/>
        <v>0</v>
      </c>
      <c r="BH433" s="149">
        <f t="shared" si="307"/>
        <v>0</v>
      </c>
      <c r="BI433" s="113">
        <f t="shared" si="315"/>
        <v>0</v>
      </c>
      <c r="BJ433" s="280">
        <f t="shared" si="316"/>
        <v>0</v>
      </c>
      <c r="BK433" s="347">
        <f t="shared" si="308"/>
        <v>0</v>
      </c>
      <c r="BL433" s="113">
        <f t="shared" si="309"/>
        <v>1</v>
      </c>
      <c r="BM433" s="113">
        <f t="shared" si="317"/>
        <v>0</v>
      </c>
      <c r="BN433" s="278">
        <f t="shared" si="318"/>
        <v>1</v>
      </c>
      <c r="BO433" s="149">
        <f t="shared" si="310"/>
        <v>0</v>
      </c>
      <c r="BP433" s="149">
        <f t="shared" si="311"/>
        <v>0</v>
      </c>
      <c r="BQ433" s="113">
        <f t="shared" si="319"/>
        <v>1</v>
      </c>
      <c r="BR433" s="356">
        <f t="shared" si="312"/>
        <v>0</v>
      </c>
      <c r="BS433" s="149">
        <f t="shared" si="313"/>
        <v>0</v>
      </c>
      <c r="BT433" s="113">
        <f t="shared" si="320"/>
        <v>1</v>
      </c>
      <c r="BU433" s="356">
        <f t="shared" si="287"/>
        <v>0</v>
      </c>
      <c r="BV433" s="149">
        <f t="shared" si="288"/>
        <v>0</v>
      </c>
      <c r="BW433" s="113">
        <f t="shared" si="289"/>
        <v>0</v>
      </c>
      <c r="BX433" s="248">
        <f t="shared" si="290"/>
        <v>0</v>
      </c>
      <c r="BY433" s="175">
        <f t="shared" si="291"/>
        <v>0</v>
      </c>
      <c r="BZ433" s="347">
        <f t="shared" si="321"/>
        <v>0</v>
      </c>
      <c r="CA433" s="113">
        <f t="shared" si="322"/>
        <v>0</v>
      </c>
      <c r="CB433" s="113">
        <f t="shared" si="323"/>
        <v>1</v>
      </c>
      <c r="CC433" s="276">
        <f t="shared" si="324"/>
        <v>1</v>
      </c>
      <c r="CD433" s="248">
        <f t="shared" si="325"/>
        <v>1</v>
      </c>
      <c r="CE433" s="274">
        <f t="shared" si="314"/>
        <v>1</v>
      </c>
      <c r="CF433" s="347">
        <f t="shared" si="326"/>
        <v>0</v>
      </c>
      <c r="CG433" s="113">
        <f t="shared" si="327"/>
        <v>0</v>
      </c>
      <c r="CH433" s="141">
        <f t="shared" si="328"/>
        <v>0</v>
      </c>
      <c r="CI433" s="149">
        <f t="shared" si="292"/>
        <v>0</v>
      </c>
      <c r="CJ433" s="149">
        <f t="shared" si="293"/>
        <v>1</v>
      </c>
      <c r="CK433" s="149">
        <f t="shared" si="294"/>
        <v>1</v>
      </c>
      <c r="CL433" s="149">
        <f t="shared" si="295"/>
        <v>2</v>
      </c>
      <c r="CM433" s="149">
        <f t="shared" si="296"/>
        <v>1</v>
      </c>
      <c r="CN433" s="282">
        <f t="shared" si="329"/>
        <v>1</v>
      </c>
      <c r="CO433" s="113">
        <f t="shared" si="330"/>
        <v>0</v>
      </c>
      <c r="CP433" s="113">
        <f t="shared" si="331"/>
        <v>0</v>
      </c>
      <c r="CQ433" s="282">
        <f t="shared" si="297"/>
        <v>1</v>
      </c>
      <c r="CR433" s="113" t="str">
        <f t="shared" si="298"/>
        <v>2050 2050</v>
      </c>
      <c r="CS433" s="113">
        <f t="shared" si="299"/>
        <v>2050</v>
      </c>
      <c r="CT433" s="160">
        <v>1</v>
      </c>
      <c r="CU433" s="160">
        <v>0</v>
      </c>
      <c r="CV433" s="160">
        <v>0</v>
      </c>
      <c r="CW433" s="160">
        <v>1</v>
      </c>
      <c r="CX433" s="160">
        <v>0</v>
      </c>
      <c r="CY433" s="160">
        <v>0</v>
      </c>
      <c r="CZ433" s="160">
        <v>1</v>
      </c>
      <c r="DA433" s="160">
        <v>1</v>
      </c>
      <c r="DB433" s="160">
        <v>0</v>
      </c>
      <c r="DC433" s="160">
        <v>1</v>
      </c>
      <c r="DD433" s="160">
        <v>0</v>
      </c>
      <c r="DE433" s="160">
        <v>1</v>
      </c>
      <c r="DF433" s="160">
        <v>0</v>
      </c>
      <c r="DG433" s="160">
        <v>0</v>
      </c>
      <c r="DH433" s="160">
        <v>0</v>
      </c>
      <c r="DI433" s="160">
        <v>0</v>
      </c>
      <c r="DJ433" s="160">
        <v>1</v>
      </c>
      <c r="DK433" s="160">
        <v>1</v>
      </c>
      <c r="DL433" s="160">
        <v>1</v>
      </c>
      <c r="DM433" s="160">
        <v>1</v>
      </c>
      <c r="DN433" s="160">
        <v>0</v>
      </c>
      <c r="DO433" s="160">
        <v>1</v>
      </c>
      <c r="DP433" s="160">
        <v>1</v>
      </c>
      <c r="DQ433" s="104" t="s">
        <v>150</v>
      </c>
      <c r="DR433" s="104" t="s">
        <v>157</v>
      </c>
      <c r="DS433" s="104" t="s">
        <v>160</v>
      </c>
      <c r="DT433" s="104" t="s">
        <v>160</v>
      </c>
      <c r="DU433" s="104" t="s">
        <v>150</v>
      </c>
      <c r="DV433" s="104" t="s">
        <v>7000</v>
      </c>
      <c r="DW433" s="107" t="str">
        <f t="shared" si="300"/>
        <v>Y</v>
      </c>
      <c r="DX433" s="107" t="str">
        <f t="shared" si="301"/>
        <v>Targets set</v>
      </c>
      <c r="DY433" s="107" t="str">
        <f t="shared" si="302"/>
        <v>Y</v>
      </c>
      <c r="DZ433" s="107" t="str">
        <f t="shared" si="303"/>
        <v>N</v>
      </c>
      <c r="EA433" s="107" t="str">
        <f t="shared" si="304"/>
        <v>Yes</v>
      </c>
      <c r="EC433" s="113">
        <f t="shared" si="305"/>
        <v>2050</v>
      </c>
    </row>
    <row r="434" spans="1:133" ht="16.5" customHeight="1">
      <c r="A434" s="113">
        <v>431</v>
      </c>
      <c r="B434" s="113">
        <v>399</v>
      </c>
      <c r="C434" s="141" t="s">
        <v>2511</v>
      </c>
      <c r="D434" s="149" t="s">
        <v>1206</v>
      </c>
      <c r="E434" s="149" t="s">
        <v>229</v>
      </c>
      <c r="F434" s="149" t="s">
        <v>264</v>
      </c>
      <c r="G434" s="149" t="s">
        <v>176</v>
      </c>
      <c r="H434" s="168" t="s">
        <v>2512</v>
      </c>
      <c r="I434" s="149" t="s">
        <v>2513</v>
      </c>
      <c r="J434" s="149">
        <v>-0.052</v>
      </c>
      <c r="K434" s="149" t="s">
        <v>2514</v>
      </c>
      <c r="L434" s="149">
        <v>47787</v>
      </c>
      <c r="M434" s="150">
        <v>31</v>
      </c>
      <c r="N434" s="113" t="s">
        <v>154</v>
      </c>
      <c r="O434" s="113" t="s">
        <v>153</v>
      </c>
      <c r="P434" s="141" t="s">
        <v>153</v>
      </c>
      <c r="Q434" s="113" t="s">
        <v>154</v>
      </c>
      <c r="R434" s="113" t="s">
        <v>154</v>
      </c>
      <c r="S434" s="113" t="s">
        <v>153</v>
      </c>
      <c r="T434" s="113" t="s">
        <v>153</v>
      </c>
      <c r="U434" s="147" t="s">
        <v>153</v>
      </c>
      <c r="V434" s="113" t="s">
        <v>153</v>
      </c>
      <c r="W434" s="113" t="s">
        <v>153</v>
      </c>
      <c r="X434" s="148" t="s">
        <v>153</v>
      </c>
      <c r="Y434" s="113" t="s">
        <v>153</v>
      </c>
      <c r="Z434" s="113" t="s">
        <v>153</v>
      </c>
      <c r="AC434" s="113" t="s">
        <v>167</v>
      </c>
      <c r="AD434" s="113" t="s">
        <v>6</v>
      </c>
      <c r="AE434" s="113" t="s">
        <v>157</v>
      </c>
      <c r="AF434" s="113" t="s">
        <v>157</v>
      </c>
      <c r="AG434" s="113" t="s">
        <v>157</v>
      </c>
      <c r="AH434" s="141" t="s">
        <v>218</v>
      </c>
      <c r="AJ434" s="113" t="s">
        <v>154</v>
      </c>
      <c r="AK434" s="166"/>
      <c r="AO434" s="113" t="s">
        <v>219</v>
      </c>
      <c r="AP434" s="113" t="s">
        <v>150</v>
      </c>
      <c r="AQ434" s="113" t="s">
        <v>218</v>
      </c>
      <c r="AR434" s="113" t="s">
        <v>2515</v>
      </c>
      <c r="AS434" s="113">
        <v>2050</v>
      </c>
      <c r="AV434" s="113" t="s">
        <v>168</v>
      </c>
      <c r="AW434" s="167" t="s">
        <v>171</v>
      </c>
      <c r="AX434" s="113" t="s">
        <v>158</v>
      </c>
      <c r="AY434" s="113" t="s">
        <v>154</v>
      </c>
      <c r="AZ434" s="113" t="s">
        <v>153</v>
      </c>
      <c r="BA434" s="113" t="s">
        <v>153</v>
      </c>
      <c r="BG434" s="283">
        <f t="shared" si="306"/>
        <v>0</v>
      </c>
      <c r="BH434" s="149">
        <f t="shared" si="307"/>
        <v>0</v>
      </c>
      <c r="BI434" s="113">
        <f t="shared" si="315"/>
        <v>0</v>
      </c>
      <c r="BJ434" s="280">
        <f t="shared" si="316"/>
        <v>0</v>
      </c>
      <c r="BK434" s="347">
        <f t="shared" si="308"/>
        <v>0</v>
      </c>
      <c r="BL434" s="113">
        <f t="shared" si="309"/>
        <v>0</v>
      </c>
      <c r="BM434" s="113">
        <f t="shared" si="317"/>
        <v>0</v>
      </c>
      <c r="BN434" s="278">
        <f t="shared" si="318"/>
        <v>0</v>
      </c>
      <c r="BO434" s="149">
        <f t="shared" si="310"/>
        <v>0</v>
      </c>
      <c r="BP434" s="149">
        <f t="shared" si="311"/>
        <v>0</v>
      </c>
      <c r="BQ434" s="113">
        <f t="shared" si="319"/>
        <v>0</v>
      </c>
      <c r="BR434" s="356">
        <f t="shared" si="312"/>
        <v>0</v>
      </c>
      <c r="BS434" s="149">
        <f t="shared" si="313"/>
        <v>0</v>
      </c>
      <c r="BT434" s="113">
        <f t="shared" si="320"/>
        <v>1</v>
      </c>
      <c r="BU434" s="356">
        <f t="shared" si="287"/>
        <v>0</v>
      </c>
      <c r="BV434" s="149">
        <f t="shared" si="288"/>
        <v>0</v>
      </c>
      <c r="BW434" s="113">
        <f t="shared" si="289"/>
        <v>0</v>
      </c>
      <c r="BX434" s="248">
        <f t="shared" si="290"/>
        <v>0</v>
      </c>
      <c r="BY434" s="175">
        <f t="shared" si="291"/>
        <v>0</v>
      </c>
      <c r="BZ434" s="347">
        <f t="shared" si="321"/>
        <v>0</v>
      </c>
      <c r="CA434" s="113">
        <f t="shared" si="322"/>
        <v>0</v>
      </c>
      <c r="CB434" s="113">
        <f t="shared" si="323"/>
        <v>1</v>
      </c>
      <c r="CC434" s="276">
        <f t="shared" si="324"/>
        <v>1</v>
      </c>
      <c r="CD434" s="248">
        <f t="shared" si="325"/>
        <v>1</v>
      </c>
      <c r="CE434" s="274">
        <f t="shared" si="314"/>
        <v>1</v>
      </c>
      <c r="CF434" s="347">
        <f t="shared" si="326"/>
        <v>0</v>
      </c>
      <c r="CG434" s="113">
        <f t="shared" si="327"/>
        <v>0</v>
      </c>
      <c r="CH434" s="141">
        <f t="shared" si="328"/>
        <v>0</v>
      </c>
      <c r="CI434" s="149">
        <f t="shared" si="292"/>
        <v>0</v>
      </c>
      <c r="CJ434" s="149">
        <f t="shared" si="293"/>
        <v>0</v>
      </c>
      <c r="CK434" s="149">
        <f t="shared" si="294"/>
        <v>1</v>
      </c>
      <c r="CL434" s="149">
        <f t="shared" si="295"/>
        <v>1</v>
      </c>
      <c r="CM434" s="149">
        <f t="shared" si="296"/>
        <v>1</v>
      </c>
      <c r="CN434" s="282">
        <f t="shared" si="329"/>
        <v>0</v>
      </c>
      <c r="CO434" s="113">
        <f t="shared" si="330"/>
        <v>0</v>
      </c>
      <c r="CP434" s="113">
        <f t="shared" si="331"/>
        <v>1</v>
      </c>
      <c r="CQ434" s="282" t="str">
        <f t="shared" si="297"/>
        <v/>
      </c>
      <c r="CR434" s="113" t="str">
        <f t="shared" si="298"/>
        <v xml:space="preserve"> 2050</v>
      </c>
      <c r="CS434" s="113">
        <f t="shared" si="299"/>
        <v>2050</v>
      </c>
      <c r="CT434" s="160">
        <v>0</v>
      </c>
      <c r="CU434" s="160">
        <v>0</v>
      </c>
      <c r="CV434" s="160">
        <v>0</v>
      </c>
      <c r="CW434" s="160">
        <v>0</v>
      </c>
      <c r="CX434" s="160">
        <v>0</v>
      </c>
      <c r="CY434" s="160">
        <v>0</v>
      </c>
      <c r="CZ434" s="160">
        <v>1</v>
      </c>
      <c r="DA434" s="160">
        <v>1</v>
      </c>
      <c r="DB434" s="160">
        <v>0</v>
      </c>
      <c r="DC434" s="160">
        <v>0</v>
      </c>
      <c r="DD434" s="160">
        <v>0</v>
      </c>
      <c r="DE434" s="160">
        <v>0</v>
      </c>
      <c r="DF434" s="160">
        <v>0</v>
      </c>
      <c r="DG434" s="160">
        <v>0</v>
      </c>
      <c r="DH434" s="160">
        <v>0</v>
      </c>
      <c r="DI434" s="160">
        <v>0</v>
      </c>
      <c r="DJ434" s="160">
        <v>1</v>
      </c>
      <c r="DK434" s="160">
        <v>0</v>
      </c>
      <c r="DL434" s="160">
        <v>1</v>
      </c>
      <c r="DM434" s="160">
        <v>1</v>
      </c>
      <c r="DN434" s="160">
        <v>0</v>
      </c>
      <c r="DO434" s="160">
        <v>1</v>
      </c>
      <c r="DP434" s="160">
        <v>0</v>
      </c>
      <c r="DQ434" s="104" t="s">
        <v>154</v>
      </c>
      <c r="DR434" s="104">
        <v>0</v>
      </c>
      <c r="DS434" s="104" t="s">
        <v>7859</v>
      </c>
      <c r="DT434" s="104" t="s">
        <v>154</v>
      </c>
      <c r="DU434" s="104">
        <v>0</v>
      </c>
      <c r="DV434" s="104" t="s">
        <v>150</v>
      </c>
      <c r="DW434" s="107" t="str">
        <f t="shared" si="300"/>
        <v>N</v>
      </c>
      <c r="DX434" s="107" t="str">
        <f t="shared" si="301"/>
        <v/>
      </c>
      <c r="DY434" s="107" t="str">
        <f t="shared" si="302"/>
        <v>Y</v>
      </c>
      <c r="DZ434" s="107" t="str">
        <f t="shared" si="303"/>
        <v>N</v>
      </c>
      <c r="EA434" s="107" t="str">
        <f t="shared" si="304"/>
        <v>Not Specified</v>
      </c>
      <c r="EC434" s="113">
        <f t="shared" si="305"/>
        <v>2050</v>
      </c>
    </row>
    <row r="435" spans="1:133" ht="16.5" customHeight="1">
      <c r="A435" s="113">
        <v>432</v>
      </c>
      <c r="B435" s="113">
        <v>434</v>
      </c>
      <c r="C435" s="141" t="s">
        <v>2516</v>
      </c>
      <c r="D435" s="113" t="s">
        <v>2517</v>
      </c>
      <c r="E435" s="113" t="s">
        <v>272</v>
      </c>
      <c r="F435" s="113" t="s">
        <v>145</v>
      </c>
      <c r="G435" s="113" t="s">
        <v>146</v>
      </c>
      <c r="H435" s="157" t="s">
        <v>2518</v>
      </c>
      <c r="I435" s="113" t="s">
        <v>2519</v>
      </c>
      <c r="J435" s="113">
        <v>0.002</v>
      </c>
      <c r="K435" s="113" t="s">
        <v>2520</v>
      </c>
      <c r="L435" s="113">
        <v>14766</v>
      </c>
      <c r="M435" s="141">
        <v>5</v>
      </c>
      <c r="N435" s="113" t="s">
        <v>154</v>
      </c>
      <c r="O435" s="113" t="s">
        <v>153</v>
      </c>
      <c r="P435" s="141" t="s">
        <v>153</v>
      </c>
      <c r="Q435" s="113" t="s">
        <v>154</v>
      </c>
      <c r="R435" s="113" t="s">
        <v>154</v>
      </c>
      <c r="S435" s="113" t="s">
        <v>153</v>
      </c>
      <c r="T435" s="113" t="s">
        <v>153</v>
      </c>
      <c r="U435" s="147" t="s">
        <v>153</v>
      </c>
      <c r="V435" s="113" t="s">
        <v>153</v>
      </c>
      <c r="W435" s="113" t="s">
        <v>153</v>
      </c>
      <c r="X435" s="148" t="s">
        <v>153</v>
      </c>
      <c r="Y435" s="113" t="s">
        <v>153</v>
      </c>
      <c r="Z435" s="113" t="s">
        <v>153</v>
      </c>
      <c r="AC435" s="113" t="s">
        <v>233</v>
      </c>
      <c r="AD435" s="113" t="s">
        <v>234</v>
      </c>
      <c r="AE435" s="113" t="s">
        <v>158</v>
      </c>
      <c r="AF435" s="113" t="s">
        <v>158</v>
      </c>
      <c r="AG435" s="113" t="s">
        <v>158</v>
      </c>
      <c r="AH435" s="141" t="s">
        <v>153</v>
      </c>
      <c r="AJ435" s="113" t="s">
        <v>154</v>
      </c>
      <c r="AK435" s="166" t="s">
        <v>153</v>
      </c>
      <c r="AM435" s="174" t="s">
        <v>2521</v>
      </c>
      <c r="AN435" s="141" t="s">
        <v>431</v>
      </c>
      <c r="AP435" s="113" t="s">
        <v>154</v>
      </c>
      <c r="AQ435" s="113" t="s">
        <v>153</v>
      </c>
      <c r="AR435" s="113" t="s">
        <v>153</v>
      </c>
      <c r="AV435" s="113" t="s">
        <v>168</v>
      </c>
      <c r="AW435" s="167" t="s">
        <v>168</v>
      </c>
      <c r="AX435" s="113" t="s">
        <v>158</v>
      </c>
      <c r="AY435" s="113" t="s">
        <v>154</v>
      </c>
      <c r="AZ435" s="113" t="s">
        <v>153</v>
      </c>
      <c r="BA435" s="113" t="s">
        <v>153</v>
      </c>
      <c r="BG435" s="283">
        <f t="shared" si="306"/>
        <v>0</v>
      </c>
      <c r="BH435" s="149">
        <f t="shared" si="307"/>
        <v>0</v>
      </c>
      <c r="BI435" s="113">
        <f t="shared" si="315"/>
        <v>0</v>
      </c>
      <c r="BJ435" s="280">
        <f t="shared" si="316"/>
        <v>0</v>
      </c>
      <c r="BK435" s="347">
        <f t="shared" si="308"/>
        <v>0</v>
      </c>
      <c r="BL435" s="113">
        <f t="shared" si="309"/>
        <v>0</v>
      </c>
      <c r="BM435" s="113">
        <f t="shared" si="317"/>
        <v>0</v>
      </c>
      <c r="BN435" s="278">
        <f t="shared" si="318"/>
        <v>0</v>
      </c>
      <c r="BO435" s="149">
        <f t="shared" si="310"/>
        <v>0</v>
      </c>
      <c r="BP435" s="149">
        <f t="shared" si="311"/>
        <v>0</v>
      </c>
      <c r="BQ435" s="113">
        <f t="shared" si="319"/>
        <v>0</v>
      </c>
      <c r="BR435" s="356">
        <f t="shared" si="312"/>
        <v>0</v>
      </c>
      <c r="BS435" s="149">
        <f t="shared" si="313"/>
        <v>0</v>
      </c>
      <c r="BT435" s="113">
        <f t="shared" si="320"/>
        <v>0</v>
      </c>
      <c r="BU435" s="356">
        <f t="shared" si="287"/>
        <v>0</v>
      </c>
      <c r="BV435" s="149">
        <f t="shared" si="288"/>
        <v>0</v>
      </c>
      <c r="BW435" s="113">
        <f t="shared" si="289"/>
        <v>0</v>
      </c>
      <c r="BX435" s="248">
        <f t="shared" si="290"/>
        <v>0</v>
      </c>
      <c r="BY435" s="175">
        <f t="shared" si="291"/>
        <v>0</v>
      </c>
      <c r="BZ435" s="347">
        <f t="shared" si="321"/>
        <v>0</v>
      </c>
      <c r="CA435" s="113">
        <f t="shared" si="322"/>
        <v>0</v>
      </c>
      <c r="CB435" s="113">
        <f t="shared" si="323"/>
        <v>0</v>
      </c>
      <c r="CC435" s="276">
        <f t="shared" si="324"/>
        <v>0</v>
      </c>
      <c r="CD435" s="248">
        <f t="shared" si="325"/>
        <v>0</v>
      </c>
      <c r="CE435" s="274">
        <f t="shared" si="314"/>
        <v>0</v>
      </c>
      <c r="CF435" s="347">
        <f t="shared" si="326"/>
        <v>0</v>
      </c>
      <c r="CG435" s="113">
        <f t="shared" si="327"/>
        <v>0</v>
      </c>
      <c r="CH435" s="141">
        <f t="shared" si="328"/>
        <v>0</v>
      </c>
      <c r="CI435" s="149">
        <f t="shared" si="292"/>
        <v>0</v>
      </c>
      <c r="CJ435" s="149">
        <f t="shared" si="293"/>
        <v>0</v>
      </c>
      <c r="CK435" s="149">
        <f t="shared" si="294"/>
        <v>0</v>
      </c>
      <c r="CL435" s="149">
        <f t="shared" si="295"/>
        <v>0</v>
      </c>
      <c r="CM435" s="149">
        <f t="shared" si="296"/>
        <v>0</v>
      </c>
      <c r="CN435" s="282">
        <f t="shared" si="329"/>
        <v>0</v>
      </c>
      <c r="CO435" s="113">
        <f t="shared" si="330"/>
        <v>0</v>
      </c>
      <c r="CP435" s="113">
        <f t="shared" si="331"/>
        <v>1</v>
      </c>
      <c r="CQ435" s="282" t="str">
        <f t="shared" si="297"/>
        <v/>
      </c>
      <c r="CR435" s="113" t="str">
        <f t="shared" si="298"/>
        <v xml:space="preserve"> </v>
      </c>
      <c r="CS435" s="113">
        <f t="shared" si="299"/>
        <v>0</v>
      </c>
      <c r="CT435" s="160">
        <v>0</v>
      </c>
      <c r="CU435" s="160">
        <v>0</v>
      </c>
      <c r="CV435" s="160">
        <v>0</v>
      </c>
      <c r="CW435" s="160">
        <v>0</v>
      </c>
      <c r="CX435" s="160">
        <v>0</v>
      </c>
      <c r="CY435" s="160">
        <v>0</v>
      </c>
      <c r="CZ435" s="160">
        <v>0</v>
      </c>
      <c r="DA435" s="160">
        <v>0</v>
      </c>
      <c r="DB435" s="160">
        <v>0</v>
      </c>
      <c r="DC435" s="160">
        <v>0</v>
      </c>
      <c r="DD435" s="160">
        <v>0</v>
      </c>
      <c r="DE435" s="160">
        <v>0</v>
      </c>
      <c r="DF435" s="160">
        <v>0</v>
      </c>
      <c r="DG435" s="160">
        <v>0</v>
      </c>
      <c r="DH435" s="160">
        <v>0</v>
      </c>
      <c r="DI435" s="160">
        <v>0</v>
      </c>
      <c r="DJ435" s="160">
        <v>0</v>
      </c>
      <c r="DK435" s="160">
        <v>0</v>
      </c>
      <c r="DL435" s="160">
        <v>0</v>
      </c>
      <c r="DM435" s="160">
        <v>0</v>
      </c>
      <c r="DN435" s="160">
        <v>0</v>
      </c>
      <c r="DO435" s="160">
        <v>0</v>
      </c>
      <c r="DP435" s="160">
        <v>0</v>
      </c>
      <c r="DQ435" s="104" t="s">
        <v>154</v>
      </c>
      <c r="DR435" s="104">
        <v>0</v>
      </c>
      <c r="DS435" s="104" t="s">
        <v>154</v>
      </c>
      <c r="DT435" s="104" t="s">
        <v>154</v>
      </c>
      <c r="DU435" s="104">
        <v>0</v>
      </c>
      <c r="DV435" s="104">
        <v>0</v>
      </c>
      <c r="DW435" s="107" t="str">
        <f t="shared" si="300"/>
        <v>N</v>
      </c>
      <c r="DX435" s="107" t="str">
        <f t="shared" si="301"/>
        <v/>
      </c>
      <c r="DY435" s="107" t="str">
        <f t="shared" si="302"/>
        <v>N</v>
      </c>
      <c r="DZ435" s="107" t="str">
        <f t="shared" si="303"/>
        <v>N</v>
      </c>
      <c r="EA435" s="107" t="str">
        <f t="shared" si="304"/>
        <v>Not Specified</v>
      </c>
      <c r="EC435" s="113">
        <f t="shared" si="305"/>
        <v>0</v>
      </c>
    </row>
    <row r="436" spans="1:133" ht="16.5" customHeight="1">
      <c r="A436" s="113">
        <v>433</v>
      </c>
      <c r="B436" s="113">
        <v>358</v>
      </c>
      <c r="C436" s="141" t="s">
        <v>2522</v>
      </c>
      <c r="D436" s="113" t="s">
        <v>192</v>
      </c>
      <c r="E436" s="113" t="s">
        <v>193</v>
      </c>
      <c r="F436" s="113" t="s">
        <v>2523</v>
      </c>
      <c r="G436" s="113" t="s">
        <v>246</v>
      </c>
      <c r="H436" s="157" t="s">
        <v>2524</v>
      </c>
      <c r="I436" s="113" t="s">
        <v>2525</v>
      </c>
      <c r="J436" s="113">
        <v>-0.064</v>
      </c>
      <c r="K436" s="113" t="s">
        <v>2526</v>
      </c>
      <c r="L436" s="113">
        <v>23557</v>
      </c>
      <c r="M436" s="141">
        <v>17</v>
      </c>
      <c r="N436" s="113" t="s">
        <v>154</v>
      </c>
      <c r="O436" s="113" t="s">
        <v>153</v>
      </c>
      <c r="P436" s="141" t="s">
        <v>153</v>
      </c>
      <c r="Q436" s="113" t="s">
        <v>154</v>
      </c>
      <c r="R436" s="113" t="s">
        <v>154</v>
      </c>
      <c r="S436" s="113" t="s">
        <v>153</v>
      </c>
      <c r="T436" s="113" t="s">
        <v>153</v>
      </c>
      <c r="U436" s="147" t="s">
        <v>153</v>
      </c>
      <c r="V436" s="113" t="s">
        <v>153</v>
      </c>
      <c r="W436" s="113" t="s">
        <v>153</v>
      </c>
      <c r="X436" s="148" t="s">
        <v>153</v>
      </c>
      <c r="Y436" s="113" t="s">
        <v>153</v>
      </c>
      <c r="Z436" s="113" t="s">
        <v>153</v>
      </c>
      <c r="AC436" s="113" t="s">
        <v>167</v>
      </c>
      <c r="AD436" s="113" t="s">
        <v>6</v>
      </c>
      <c r="AE436" s="113" t="s">
        <v>157</v>
      </c>
      <c r="AF436" s="113" t="s">
        <v>157</v>
      </c>
      <c r="AG436" s="113" t="s">
        <v>157</v>
      </c>
      <c r="AH436" s="141" t="s">
        <v>218</v>
      </c>
      <c r="AJ436" s="113" t="s">
        <v>154</v>
      </c>
      <c r="AK436" s="166" t="s">
        <v>153</v>
      </c>
      <c r="AO436" s="113" t="s">
        <v>219</v>
      </c>
      <c r="AP436" s="113" t="s">
        <v>150</v>
      </c>
      <c r="AQ436" s="113" t="s">
        <v>218</v>
      </c>
      <c r="AR436" s="113" t="s">
        <v>2527</v>
      </c>
      <c r="AS436" s="113">
        <v>2050</v>
      </c>
      <c r="AV436" s="113" t="s">
        <v>157</v>
      </c>
      <c r="AW436" s="167" t="s">
        <v>262</v>
      </c>
      <c r="AX436" s="113" t="s">
        <v>158</v>
      </c>
      <c r="AY436" s="113" t="s">
        <v>154</v>
      </c>
      <c r="AZ436" s="113" t="s">
        <v>153</v>
      </c>
      <c r="BA436" s="113" t="s">
        <v>153</v>
      </c>
      <c r="BG436" s="283">
        <f t="shared" si="306"/>
        <v>0</v>
      </c>
      <c r="BH436" s="149">
        <f t="shared" si="307"/>
        <v>0</v>
      </c>
      <c r="BI436" s="113">
        <f t="shared" si="315"/>
        <v>0</v>
      </c>
      <c r="BJ436" s="280">
        <f t="shared" si="316"/>
        <v>0</v>
      </c>
      <c r="BK436" s="347">
        <f t="shared" si="308"/>
        <v>0</v>
      </c>
      <c r="BL436" s="113">
        <f t="shared" si="309"/>
        <v>0</v>
      </c>
      <c r="BM436" s="113">
        <f t="shared" si="317"/>
        <v>0</v>
      </c>
      <c r="BN436" s="278">
        <f t="shared" si="318"/>
        <v>0</v>
      </c>
      <c r="BO436" s="149">
        <f t="shared" si="310"/>
        <v>0</v>
      </c>
      <c r="BP436" s="149">
        <f t="shared" si="311"/>
        <v>0</v>
      </c>
      <c r="BQ436" s="113">
        <f t="shared" si="319"/>
        <v>0</v>
      </c>
      <c r="BR436" s="356">
        <f t="shared" si="312"/>
        <v>0</v>
      </c>
      <c r="BS436" s="149">
        <f t="shared" si="313"/>
        <v>0</v>
      </c>
      <c r="BT436" s="113">
        <f t="shared" si="320"/>
        <v>1</v>
      </c>
      <c r="BU436" s="356">
        <f t="shared" si="287"/>
        <v>0</v>
      </c>
      <c r="BV436" s="149">
        <f t="shared" si="288"/>
        <v>0</v>
      </c>
      <c r="BW436" s="113">
        <f t="shared" si="289"/>
        <v>0</v>
      </c>
      <c r="BX436" s="248">
        <f t="shared" si="290"/>
        <v>0</v>
      </c>
      <c r="BY436" s="175">
        <f t="shared" si="291"/>
        <v>0</v>
      </c>
      <c r="BZ436" s="347">
        <f t="shared" si="321"/>
        <v>0</v>
      </c>
      <c r="CA436" s="113">
        <f t="shared" si="322"/>
        <v>0</v>
      </c>
      <c r="CB436" s="113">
        <f t="shared" si="323"/>
        <v>1</v>
      </c>
      <c r="CC436" s="276">
        <f t="shared" si="324"/>
        <v>1</v>
      </c>
      <c r="CD436" s="248">
        <f t="shared" si="325"/>
        <v>1</v>
      </c>
      <c r="CE436" s="274">
        <f t="shared" si="314"/>
        <v>1</v>
      </c>
      <c r="CF436" s="347">
        <f t="shared" si="326"/>
        <v>0</v>
      </c>
      <c r="CG436" s="113">
        <f t="shared" si="327"/>
        <v>0</v>
      </c>
      <c r="CH436" s="141">
        <f t="shared" si="328"/>
        <v>0</v>
      </c>
      <c r="CI436" s="149">
        <f t="shared" si="292"/>
        <v>0</v>
      </c>
      <c r="CJ436" s="149">
        <f t="shared" si="293"/>
        <v>0</v>
      </c>
      <c r="CK436" s="149">
        <f t="shared" si="294"/>
        <v>1</v>
      </c>
      <c r="CL436" s="149">
        <f t="shared" si="295"/>
        <v>1</v>
      </c>
      <c r="CM436" s="149">
        <f t="shared" si="296"/>
        <v>1</v>
      </c>
      <c r="CN436" s="282">
        <f t="shared" si="329"/>
        <v>1</v>
      </c>
      <c r="CO436" s="113">
        <f t="shared" si="330"/>
        <v>0</v>
      </c>
      <c r="CP436" s="113">
        <f t="shared" si="331"/>
        <v>0</v>
      </c>
      <c r="CQ436" s="282" t="str">
        <f t="shared" si="297"/>
        <v/>
      </c>
      <c r="CR436" s="113" t="str">
        <f t="shared" si="298"/>
        <v xml:space="preserve"> 2050</v>
      </c>
      <c r="CS436" s="113">
        <f t="shared" si="299"/>
        <v>2050</v>
      </c>
      <c r="CT436" s="160">
        <v>0</v>
      </c>
      <c r="CU436" s="160">
        <v>0</v>
      </c>
      <c r="CV436" s="160">
        <v>0</v>
      </c>
      <c r="CW436" s="160">
        <v>0</v>
      </c>
      <c r="CX436" s="160">
        <v>0</v>
      </c>
      <c r="CY436" s="160">
        <v>0</v>
      </c>
      <c r="CZ436" s="160">
        <v>1</v>
      </c>
      <c r="DA436" s="160">
        <v>1</v>
      </c>
      <c r="DB436" s="160">
        <v>0</v>
      </c>
      <c r="DC436" s="160">
        <v>0</v>
      </c>
      <c r="DD436" s="160">
        <v>0</v>
      </c>
      <c r="DE436" s="160">
        <v>0</v>
      </c>
      <c r="DF436" s="160">
        <v>0</v>
      </c>
      <c r="DG436" s="160">
        <v>0</v>
      </c>
      <c r="DH436" s="160">
        <v>0</v>
      </c>
      <c r="DI436" s="160">
        <v>0</v>
      </c>
      <c r="DJ436" s="160">
        <v>1</v>
      </c>
      <c r="DK436" s="160">
        <v>0</v>
      </c>
      <c r="DL436" s="160">
        <v>1</v>
      </c>
      <c r="DM436" s="160">
        <v>1</v>
      </c>
      <c r="DN436" s="160">
        <v>0</v>
      </c>
      <c r="DO436" s="160">
        <v>1</v>
      </c>
      <c r="DP436" s="160">
        <v>0</v>
      </c>
      <c r="DQ436" s="104" t="s">
        <v>154</v>
      </c>
      <c r="DR436" s="104">
        <v>0</v>
      </c>
      <c r="DS436" s="104" t="s">
        <v>7859</v>
      </c>
      <c r="DT436" s="104" t="s">
        <v>154</v>
      </c>
      <c r="DU436" s="104">
        <v>0</v>
      </c>
      <c r="DV436" s="104" t="s">
        <v>150</v>
      </c>
      <c r="DW436" s="107" t="str">
        <f t="shared" si="300"/>
        <v>N</v>
      </c>
      <c r="DX436" s="107" t="str">
        <f t="shared" si="301"/>
        <v/>
      </c>
      <c r="DY436" s="107" t="str">
        <f t="shared" si="302"/>
        <v>Y</v>
      </c>
      <c r="DZ436" s="107" t="str">
        <f t="shared" si="303"/>
        <v>N</v>
      </c>
      <c r="EA436" s="107" t="str">
        <f t="shared" si="304"/>
        <v>Yes</v>
      </c>
      <c r="EC436" s="113">
        <f t="shared" si="305"/>
        <v>2050</v>
      </c>
    </row>
    <row r="437" spans="1:133" s="175" customFormat="1" ht="16.5" customHeight="1">
      <c r="A437" s="149">
        <v>434</v>
      </c>
      <c r="B437" s="149" t="e">
        <v>#N/A</v>
      </c>
      <c r="C437" s="150" t="s">
        <v>2528</v>
      </c>
      <c r="D437" s="149" t="s">
        <v>449</v>
      </c>
      <c r="E437" s="149" t="s">
        <v>144</v>
      </c>
      <c r="F437" s="149" t="s">
        <v>145</v>
      </c>
      <c r="G437" s="149" t="s">
        <v>146</v>
      </c>
      <c r="H437" s="168" t="s">
        <v>2529</v>
      </c>
      <c r="I437" s="149" t="s">
        <v>2530</v>
      </c>
      <c r="J437" s="149">
        <v>-0.199</v>
      </c>
      <c r="K437" s="149" t="s">
        <v>2531</v>
      </c>
      <c r="L437" s="149">
        <v>30164</v>
      </c>
      <c r="M437" s="150">
        <v>1</v>
      </c>
      <c r="N437" s="149" t="s">
        <v>154</v>
      </c>
      <c r="O437" s="149" t="s">
        <v>153</v>
      </c>
      <c r="P437" s="150" t="s">
        <v>153</v>
      </c>
      <c r="Q437" s="113" t="s">
        <v>154</v>
      </c>
      <c r="R437" s="113" t="s">
        <v>154</v>
      </c>
      <c r="S437" s="149" t="s">
        <v>153</v>
      </c>
      <c r="T437" s="149" t="s">
        <v>153</v>
      </c>
      <c r="U437" s="151" t="s">
        <v>153</v>
      </c>
      <c r="V437" s="149" t="s">
        <v>153</v>
      </c>
      <c r="W437" s="149" t="s">
        <v>153</v>
      </c>
      <c r="X437" s="152" t="s">
        <v>153</v>
      </c>
      <c r="Y437" s="113" t="s">
        <v>153</v>
      </c>
      <c r="Z437" s="149" t="s">
        <v>153</v>
      </c>
      <c r="AA437" s="150"/>
      <c r="AB437" s="149"/>
      <c r="AC437" s="149" t="s">
        <v>153</v>
      </c>
      <c r="AD437" s="149" t="s">
        <v>153</v>
      </c>
      <c r="AE437" s="149" t="s">
        <v>153</v>
      </c>
      <c r="AF437" s="149" t="s">
        <v>153</v>
      </c>
      <c r="AG437" s="149" t="s">
        <v>153</v>
      </c>
      <c r="AH437" s="150" t="s">
        <v>153</v>
      </c>
      <c r="AI437" s="113"/>
      <c r="AJ437" s="113" t="s">
        <v>154</v>
      </c>
      <c r="AK437" s="170" t="s">
        <v>153</v>
      </c>
      <c r="AL437" s="149"/>
      <c r="AM437" s="171" t="s">
        <v>2532</v>
      </c>
      <c r="AN437" s="150" t="s">
        <v>2533</v>
      </c>
      <c r="AO437" s="113"/>
      <c r="AP437" s="149" t="s">
        <v>154</v>
      </c>
      <c r="AQ437" s="149" t="s">
        <v>153</v>
      </c>
      <c r="AR437" s="149" t="s">
        <v>153</v>
      </c>
      <c r="AS437" s="149"/>
      <c r="AT437" s="149"/>
      <c r="AU437" s="150"/>
      <c r="AV437" s="149" t="s">
        <v>337</v>
      </c>
      <c r="AW437" s="172" t="s">
        <v>153</v>
      </c>
      <c r="AX437" s="149" t="s">
        <v>153</v>
      </c>
      <c r="AY437" s="149" t="s">
        <v>150</v>
      </c>
      <c r="AZ437" s="149" t="s">
        <v>2534</v>
      </c>
      <c r="BA437" s="149" t="s">
        <v>153</v>
      </c>
      <c r="BB437" s="174" t="s">
        <v>2535</v>
      </c>
      <c r="BC437" s="150"/>
      <c r="BD437" s="149"/>
      <c r="BE437" s="173"/>
      <c r="BF437" s="180"/>
      <c r="BG437" s="283">
        <f t="shared" si="306"/>
        <v>0</v>
      </c>
      <c r="BH437" s="149">
        <f t="shared" si="307"/>
        <v>0</v>
      </c>
      <c r="BI437" s="113">
        <f t="shared" si="315"/>
        <v>0</v>
      </c>
      <c r="BJ437" s="280">
        <f t="shared" si="316"/>
        <v>0</v>
      </c>
      <c r="BK437" s="347">
        <f t="shared" si="308"/>
        <v>0</v>
      </c>
      <c r="BL437" s="113">
        <f t="shared" si="309"/>
        <v>0</v>
      </c>
      <c r="BM437" s="113">
        <f t="shared" si="317"/>
        <v>0</v>
      </c>
      <c r="BN437" s="278">
        <f t="shared" si="318"/>
        <v>0</v>
      </c>
      <c r="BO437" s="149">
        <f t="shared" si="310"/>
        <v>0</v>
      </c>
      <c r="BP437" s="149">
        <f t="shared" si="311"/>
        <v>0</v>
      </c>
      <c r="BQ437" s="113">
        <f t="shared" si="319"/>
        <v>0</v>
      </c>
      <c r="BR437" s="356">
        <f t="shared" si="312"/>
        <v>0</v>
      </c>
      <c r="BS437" s="149">
        <f t="shared" si="313"/>
        <v>0</v>
      </c>
      <c r="BT437" s="113">
        <f t="shared" si="320"/>
        <v>0</v>
      </c>
      <c r="BU437" s="356">
        <f t="shared" si="287"/>
        <v>0</v>
      </c>
      <c r="BV437" s="149">
        <f t="shared" si="288"/>
        <v>0</v>
      </c>
      <c r="BW437" s="113">
        <f t="shared" si="289"/>
        <v>0</v>
      </c>
      <c r="BX437" s="248">
        <f t="shared" si="290"/>
        <v>0</v>
      </c>
      <c r="BY437" s="175">
        <f t="shared" si="291"/>
        <v>0</v>
      </c>
      <c r="BZ437" s="347">
        <f t="shared" si="321"/>
        <v>0</v>
      </c>
      <c r="CA437" s="113">
        <f t="shared" si="322"/>
        <v>0</v>
      </c>
      <c r="CB437" s="113">
        <f t="shared" si="323"/>
        <v>0</v>
      </c>
      <c r="CC437" s="276">
        <f t="shared" si="324"/>
        <v>0</v>
      </c>
      <c r="CD437" s="248">
        <f t="shared" si="325"/>
        <v>0</v>
      </c>
      <c r="CE437" s="274">
        <f t="shared" si="314"/>
        <v>0</v>
      </c>
      <c r="CF437" s="347">
        <f t="shared" si="326"/>
        <v>0</v>
      </c>
      <c r="CG437" s="113">
        <f t="shared" si="327"/>
        <v>0</v>
      </c>
      <c r="CH437" s="141">
        <f t="shared" si="328"/>
        <v>1</v>
      </c>
      <c r="CI437" s="149">
        <f t="shared" si="292"/>
        <v>0</v>
      </c>
      <c r="CJ437" s="149">
        <f t="shared" si="293"/>
        <v>0</v>
      </c>
      <c r="CK437" s="149">
        <f t="shared" si="294"/>
        <v>0</v>
      </c>
      <c r="CL437" s="149">
        <f t="shared" si="295"/>
        <v>0</v>
      </c>
      <c r="CM437" s="149">
        <f t="shared" si="296"/>
        <v>0</v>
      </c>
      <c r="CN437" s="282">
        <f t="shared" si="329"/>
        <v>1</v>
      </c>
      <c r="CO437" s="113">
        <f t="shared" si="330"/>
        <v>0</v>
      </c>
      <c r="CP437" s="113">
        <f t="shared" si="331"/>
        <v>0</v>
      </c>
      <c r="CQ437" s="282" t="str">
        <f t="shared" si="297"/>
        <v/>
      </c>
      <c r="CR437" s="113" t="str">
        <f t="shared" si="298"/>
        <v xml:space="preserve"> </v>
      </c>
      <c r="CS437" s="113">
        <f t="shared" si="299"/>
        <v>0</v>
      </c>
      <c r="CT437" s="160" t="e">
        <v>#N/A</v>
      </c>
      <c r="CU437" s="160" t="e">
        <v>#N/A</v>
      </c>
      <c r="CV437" s="160" t="e">
        <v>#N/A</v>
      </c>
      <c r="CW437" s="160" t="e">
        <v>#N/A</v>
      </c>
      <c r="CX437" s="160" t="e">
        <v>#N/A</v>
      </c>
      <c r="CY437" s="160" t="e">
        <v>#N/A</v>
      </c>
      <c r="CZ437" s="160" t="e">
        <v>#N/A</v>
      </c>
      <c r="DA437" s="160" t="e">
        <v>#N/A</v>
      </c>
      <c r="DB437" s="160" t="e">
        <v>#N/A</v>
      </c>
      <c r="DC437" s="160" t="e">
        <v>#N/A</v>
      </c>
      <c r="DD437" s="160" t="e">
        <v>#N/A</v>
      </c>
      <c r="DE437" s="160" t="e">
        <v>#N/A</v>
      </c>
      <c r="DF437" s="160" t="e">
        <v>#N/A</v>
      </c>
      <c r="DG437" s="160" t="e">
        <v>#N/A</v>
      </c>
      <c r="DH437" s="160" t="e">
        <v>#N/A</v>
      </c>
      <c r="DI437" s="160" t="e">
        <v>#N/A</v>
      </c>
      <c r="DJ437" s="160" t="e">
        <v>#N/A</v>
      </c>
      <c r="DK437" s="160" t="e">
        <v>#N/A</v>
      </c>
      <c r="DL437" s="160" t="e">
        <v>#N/A</v>
      </c>
      <c r="DM437" s="160" t="e">
        <v>#N/A</v>
      </c>
      <c r="DN437" s="160" t="e">
        <v>#N/A</v>
      </c>
      <c r="DO437" s="160" t="e">
        <v>#N/A</v>
      </c>
      <c r="DP437" s="160" t="e">
        <v>#N/A</v>
      </c>
      <c r="DQ437" s="104" t="e">
        <v>#N/A</v>
      </c>
      <c r="DR437" s="104" t="e">
        <v>#N/A</v>
      </c>
      <c r="DS437" s="104" t="e">
        <v>#N/A</v>
      </c>
      <c r="DT437" s="104" t="e">
        <v>#N/A</v>
      </c>
      <c r="DU437" s="104" t="e">
        <v>#N/A</v>
      </c>
      <c r="DV437" s="104" t="e">
        <v>#N/A</v>
      </c>
      <c r="DW437" s="107" t="str">
        <f t="shared" si="300"/>
        <v>N</v>
      </c>
      <c r="DX437" s="107" t="str">
        <f t="shared" si="301"/>
        <v/>
      </c>
      <c r="DY437" s="107" t="str">
        <f t="shared" si="302"/>
        <v>N</v>
      </c>
      <c r="DZ437" s="107" t="str">
        <f t="shared" si="303"/>
        <v>N</v>
      </c>
      <c r="EA437" s="107" t="str">
        <f t="shared" si="304"/>
        <v>yes</v>
      </c>
      <c r="EB437" s="107"/>
      <c r="EC437" s="113">
        <f t="shared" si="305"/>
        <v>0</v>
      </c>
    </row>
    <row r="438" spans="1:133" s="175" customFormat="1" ht="16.5" customHeight="1">
      <c r="A438" s="149">
        <v>435</v>
      </c>
      <c r="B438" s="149">
        <v>420</v>
      </c>
      <c r="C438" s="150" t="s">
        <v>2536</v>
      </c>
      <c r="D438" s="149" t="s">
        <v>173</v>
      </c>
      <c r="E438" s="149" t="s">
        <v>174</v>
      </c>
      <c r="F438" s="149" t="s">
        <v>869</v>
      </c>
      <c r="G438" s="113" t="s">
        <v>9</v>
      </c>
      <c r="H438" s="168" t="s">
        <v>2537</v>
      </c>
      <c r="I438" s="149" t="s">
        <v>2538</v>
      </c>
      <c r="J438" s="149">
        <v>-3.751</v>
      </c>
      <c r="K438" s="149" t="s">
        <v>2539</v>
      </c>
      <c r="L438" s="149">
        <v>92137</v>
      </c>
      <c r="M438" s="150">
        <v>15</v>
      </c>
      <c r="N438" s="149" t="s">
        <v>154</v>
      </c>
      <c r="O438" s="149" t="s">
        <v>153</v>
      </c>
      <c r="P438" s="150" t="s">
        <v>153</v>
      </c>
      <c r="Q438" s="113" t="s">
        <v>154</v>
      </c>
      <c r="R438" s="113" t="s">
        <v>154</v>
      </c>
      <c r="S438" s="149" t="s">
        <v>153</v>
      </c>
      <c r="T438" s="149" t="s">
        <v>153</v>
      </c>
      <c r="U438" s="151" t="s">
        <v>153</v>
      </c>
      <c r="V438" s="149" t="s">
        <v>153</v>
      </c>
      <c r="W438" s="149" t="s">
        <v>153</v>
      </c>
      <c r="X438" s="152" t="s">
        <v>153</v>
      </c>
      <c r="Y438" s="113" t="s">
        <v>153</v>
      </c>
      <c r="Z438" s="149" t="s">
        <v>153</v>
      </c>
      <c r="AA438" s="150"/>
      <c r="AB438" s="149"/>
      <c r="AC438" s="149" t="s">
        <v>153</v>
      </c>
      <c r="AD438" s="149" t="s">
        <v>153</v>
      </c>
      <c r="AE438" s="149" t="s">
        <v>153</v>
      </c>
      <c r="AF438" s="149" t="s">
        <v>153</v>
      </c>
      <c r="AG438" s="149" t="s">
        <v>153</v>
      </c>
      <c r="AH438" s="150" t="s">
        <v>153</v>
      </c>
      <c r="AI438" s="113"/>
      <c r="AJ438" s="113" t="s">
        <v>154</v>
      </c>
      <c r="AK438" s="170" t="s">
        <v>153</v>
      </c>
      <c r="AL438" s="149"/>
      <c r="AM438" s="113"/>
      <c r="AN438" s="150"/>
      <c r="AO438" s="113"/>
      <c r="AP438" s="149" t="s">
        <v>154</v>
      </c>
      <c r="AQ438" s="149" t="s">
        <v>153</v>
      </c>
      <c r="AR438" s="149" t="s">
        <v>153</v>
      </c>
      <c r="AS438" s="149"/>
      <c r="AT438" s="149"/>
      <c r="AU438" s="150"/>
      <c r="AV438" s="169" t="s">
        <v>168</v>
      </c>
      <c r="AW438" s="172" t="s">
        <v>153</v>
      </c>
      <c r="AX438" s="149" t="s">
        <v>153</v>
      </c>
      <c r="AY438" s="149" t="s">
        <v>150</v>
      </c>
      <c r="AZ438" s="113" t="s">
        <v>2540</v>
      </c>
      <c r="BA438" s="149">
        <v>2028</v>
      </c>
      <c r="BB438" s="174" t="s">
        <v>2541</v>
      </c>
      <c r="BC438" s="150"/>
      <c r="BD438" s="149"/>
      <c r="BE438" s="173"/>
      <c r="BF438" s="192" t="s">
        <v>2542</v>
      </c>
      <c r="BG438" s="283">
        <f t="shared" si="306"/>
        <v>0</v>
      </c>
      <c r="BH438" s="149">
        <f t="shared" si="307"/>
        <v>0</v>
      </c>
      <c r="BI438" s="113">
        <f t="shared" si="315"/>
        <v>0</v>
      </c>
      <c r="BJ438" s="280">
        <f t="shared" si="316"/>
        <v>0</v>
      </c>
      <c r="BK438" s="347">
        <f t="shared" si="308"/>
        <v>0</v>
      </c>
      <c r="BL438" s="113">
        <f t="shared" si="309"/>
        <v>0</v>
      </c>
      <c r="BM438" s="113">
        <f t="shared" si="317"/>
        <v>0</v>
      </c>
      <c r="BN438" s="278">
        <f t="shared" si="318"/>
        <v>0</v>
      </c>
      <c r="BO438" s="149">
        <f t="shared" si="310"/>
        <v>0</v>
      </c>
      <c r="BP438" s="149">
        <f t="shared" si="311"/>
        <v>0</v>
      </c>
      <c r="BQ438" s="113">
        <f t="shared" si="319"/>
        <v>0</v>
      </c>
      <c r="BR438" s="356">
        <f t="shared" si="312"/>
        <v>0</v>
      </c>
      <c r="BS438" s="149">
        <f t="shared" si="313"/>
        <v>0</v>
      </c>
      <c r="BT438" s="113">
        <f t="shared" si="320"/>
        <v>0</v>
      </c>
      <c r="BU438" s="356">
        <f t="shared" si="287"/>
        <v>0</v>
      </c>
      <c r="BV438" s="149">
        <f t="shared" si="288"/>
        <v>0</v>
      </c>
      <c r="BW438" s="113">
        <f t="shared" si="289"/>
        <v>0</v>
      </c>
      <c r="BX438" s="248">
        <f t="shared" si="290"/>
        <v>0</v>
      </c>
      <c r="BY438" s="175">
        <f t="shared" si="291"/>
        <v>0</v>
      </c>
      <c r="BZ438" s="347">
        <f t="shared" si="321"/>
        <v>0</v>
      </c>
      <c r="CA438" s="113">
        <f t="shared" si="322"/>
        <v>0</v>
      </c>
      <c r="CB438" s="113">
        <f t="shared" si="323"/>
        <v>0</v>
      </c>
      <c r="CC438" s="276">
        <f t="shared" si="324"/>
        <v>0</v>
      </c>
      <c r="CD438" s="248">
        <f t="shared" si="325"/>
        <v>0</v>
      </c>
      <c r="CE438" s="274">
        <f t="shared" si="314"/>
        <v>0</v>
      </c>
      <c r="CF438" s="347">
        <f t="shared" si="326"/>
        <v>0</v>
      </c>
      <c r="CG438" s="113">
        <f t="shared" si="327"/>
        <v>1</v>
      </c>
      <c r="CH438" s="141">
        <f t="shared" si="328"/>
        <v>0</v>
      </c>
      <c r="CI438" s="149">
        <f t="shared" si="292"/>
        <v>0</v>
      </c>
      <c r="CJ438" s="149">
        <f t="shared" si="293"/>
        <v>0</v>
      </c>
      <c r="CK438" s="149">
        <f t="shared" si="294"/>
        <v>0</v>
      </c>
      <c r="CL438" s="149">
        <f t="shared" si="295"/>
        <v>0</v>
      </c>
      <c r="CM438" s="149">
        <f t="shared" si="296"/>
        <v>0</v>
      </c>
      <c r="CN438" s="282">
        <f t="shared" si="329"/>
        <v>0</v>
      </c>
      <c r="CO438" s="113">
        <f t="shared" si="330"/>
        <v>0</v>
      </c>
      <c r="CP438" s="113">
        <f t="shared" si="331"/>
        <v>1</v>
      </c>
      <c r="CQ438" s="282" t="str">
        <f t="shared" si="297"/>
        <v/>
      </c>
      <c r="CR438" s="113" t="str">
        <f t="shared" si="298"/>
        <v xml:space="preserve"> </v>
      </c>
      <c r="CS438" s="113">
        <f t="shared" si="299"/>
        <v>0</v>
      </c>
      <c r="CT438" s="160">
        <v>0</v>
      </c>
      <c r="CU438" s="160">
        <v>0</v>
      </c>
      <c r="CV438" s="160">
        <v>0</v>
      </c>
      <c r="CW438" s="160">
        <v>0</v>
      </c>
      <c r="CX438" s="160">
        <v>0</v>
      </c>
      <c r="CY438" s="160">
        <v>0</v>
      </c>
      <c r="CZ438" s="160">
        <v>0</v>
      </c>
      <c r="DA438" s="160">
        <v>0</v>
      </c>
      <c r="DB438" s="160">
        <v>0</v>
      </c>
      <c r="DC438" s="160">
        <v>0</v>
      </c>
      <c r="DD438" s="160">
        <v>0</v>
      </c>
      <c r="DE438" s="160">
        <v>0</v>
      </c>
      <c r="DF438" s="160">
        <v>0</v>
      </c>
      <c r="DG438" s="160">
        <v>0</v>
      </c>
      <c r="DH438" s="160">
        <v>0</v>
      </c>
      <c r="DI438" s="160">
        <v>0</v>
      </c>
      <c r="DJ438" s="160">
        <v>0</v>
      </c>
      <c r="DK438" s="160">
        <v>0</v>
      </c>
      <c r="DL438" s="160">
        <v>0</v>
      </c>
      <c r="DM438" s="160">
        <v>0</v>
      </c>
      <c r="DN438" s="160">
        <v>0</v>
      </c>
      <c r="DO438" s="160">
        <v>0</v>
      </c>
      <c r="DP438" s="160">
        <v>0</v>
      </c>
      <c r="DQ438" s="104" t="s">
        <v>154</v>
      </c>
      <c r="DR438" s="104">
        <v>0</v>
      </c>
      <c r="DS438" s="104" t="s">
        <v>154</v>
      </c>
      <c r="DT438" s="104" t="s">
        <v>154</v>
      </c>
      <c r="DU438" s="104" t="s">
        <v>154</v>
      </c>
      <c r="DV438" s="104">
        <v>0</v>
      </c>
      <c r="DW438" s="107" t="str">
        <f t="shared" si="300"/>
        <v>N</v>
      </c>
      <c r="DX438" s="107" t="str">
        <f t="shared" si="301"/>
        <v/>
      </c>
      <c r="DY438" s="107" t="str">
        <f t="shared" si="302"/>
        <v>N</v>
      </c>
      <c r="DZ438" s="107" t="str">
        <f t="shared" si="303"/>
        <v>N</v>
      </c>
      <c r="EA438" s="107" t="str">
        <f t="shared" si="304"/>
        <v>Not Specified</v>
      </c>
      <c r="EB438" s="107"/>
      <c r="EC438" s="113">
        <f t="shared" si="305"/>
        <v>0</v>
      </c>
    </row>
    <row r="439" spans="1:133" ht="16.5" customHeight="1">
      <c r="A439" s="113">
        <v>436</v>
      </c>
      <c r="B439" s="113">
        <v>422</v>
      </c>
      <c r="C439" s="141" t="s">
        <v>2543</v>
      </c>
      <c r="D439" s="113" t="s">
        <v>734</v>
      </c>
      <c r="E439" s="113" t="s">
        <v>735</v>
      </c>
      <c r="F439" s="113" t="s">
        <v>145</v>
      </c>
      <c r="G439" s="113" t="s">
        <v>146</v>
      </c>
      <c r="H439" s="157" t="s">
        <v>2544</v>
      </c>
      <c r="I439" s="113" t="s">
        <v>2545</v>
      </c>
      <c r="J439" s="113">
        <v>-0.07</v>
      </c>
      <c r="K439" s="113" t="s">
        <v>2546</v>
      </c>
      <c r="L439" s="113">
        <v>90000</v>
      </c>
      <c r="M439" s="141">
        <v>18</v>
      </c>
      <c r="N439" s="113" t="s">
        <v>154</v>
      </c>
      <c r="O439" s="113" t="s">
        <v>153</v>
      </c>
      <c r="P439" s="141" t="s">
        <v>153</v>
      </c>
      <c r="Q439" s="113" t="s">
        <v>150</v>
      </c>
      <c r="R439" s="113" t="s">
        <v>150</v>
      </c>
      <c r="S439" s="113" t="s">
        <v>151</v>
      </c>
      <c r="T439" s="113" t="s">
        <v>152</v>
      </c>
      <c r="U439" s="147">
        <v>2030</v>
      </c>
      <c r="V439" s="113" t="s">
        <v>151</v>
      </c>
      <c r="W439" s="113" t="s">
        <v>152</v>
      </c>
      <c r="X439" s="148">
        <v>2050</v>
      </c>
      <c r="Y439" s="113" t="s">
        <v>150</v>
      </c>
      <c r="Z439" s="113" t="s">
        <v>151</v>
      </c>
      <c r="AA439" s="141">
        <v>2050</v>
      </c>
      <c r="AC439" s="113" t="s">
        <v>167</v>
      </c>
      <c r="AD439" s="113" t="s">
        <v>6</v>
      </c>
      <c r="AE439" s="113" t="s">
        <v>157</v>
      </c>
      <c r="AF439" s="113" t="s">
        <v>157</v>
      </c>
      <c r="AG439" s="113" t="s">
        <v>157</v>
      </c>
      <c r="AH439" s="141" t="s">
        <v>218</v>
      </c>
      <c r="AJ439" s="113" t="s">
        <v>154</v>
      </c>
      <c r="AK439" s="166" t="s">
        <v>153</v>
      </c>
      <c r="AO439" s="113" t="s">
        <v>219</v>
      </c>
      <c r="AP439" s="113" t="s">
        <v>150</v>
      </c>
      <c r="AQ439" s="113" t="s">
        <v>218</v>
      </c>
      <c r="AR439" s="113" t="s">
        <v>2547</v>
      </c>
      <c r="AS439" s="113">
        <v>2050</v>
      </c>
      <c r="AV439" s="113" t="s">
        <v>168</v>
      </c>
      <c r="AW439" s="167" t="s">
        <v>171</v>
      </c>
      <c r="AX439" s="113" t="s">
        <v>158</v>
      </c>
      <c r="AY439" s="113" t="s">
        <v>154</v>
      </c>
      <c r="AZ439" s="113" t="s">
        <v>153</v>
      </c>
      <c r="BA439" s="113" t="s">
        <v>153</v>
      </c>
      <c r="BG439" s="283">
        <f t="shared" si="306"/>
        <v>0</v>
      </c>
      <c r="BH439" s="149">
        <f t="shared" si="307"/>
        <v>0</v>
      </c>
      <c r="BI439" s="113">
        <f t="shared" si="315"/>
        <v>0</v>
      </c>
      <c r="BJ439" s="280">
        <f t="shared" si="316"/>
        <v>0</v>
      </c>
      <c r="BK439" s="347">
        <f t="shared" si="308"/>
        <v>0</v>
      </c>
      <c r="BL439" s="113">
        <f t="shared" si="309"/>
        <v>1</v>
      </c>
      <c r="BM439" s="113">
        <f t="shared" si="317"/>
        <v>0</v>
      </c>
      <c r="BN439" s="278">
        <f t="shared" si="318"/>
        <v>1</v>
      </c>
      <c r="BO439" s="149">
        <f t="shared" si="310"/>
        <v>0</v>
      </c>
      <c r="BP439" s="149">
        <f t="shared" si="311"/>
        <v>0</v>
      </c>
      <c r="BQ439" s="113">
        <f t="shared" si="319"/>
        <v>1</v>
      </c>
      <c r="BR439" s="356">
        <f t="shared" si="312"/>
        <v>0</v>
      </c>
      <c r="BS439" s="149">
        <f t="shared" si="313"/>
        <v>0</v>
      </c>
      <c r="BT439" s="113">
        <f t="shared" si="320"/>
        <v>1</v>
      </c>
      <c r="BU439" s="356">
        <f t="shared" si="287"/>
        <v>0</v>
      </c>
      <c r="BV439" s="149">
        <f t="shared" si="288"/>
        <v>0</v>
      </c>
      <c r="BW439" s="113">
        <f t="shared" si="289"/>
        <v>0</v>
      </c>
      <c r="BX439" s="248">
        <f t="shared" si="290"/>
        <v>0</v>
      </c>
      <c r="BY439" s="175">
        <f t="shared" si="291"/>
        <v>0</v>
      </c>
      <c r="BZ439" s="347">
        <f t="shared" si="321"/>
        <v>0</v>
      </c>
      <c r="CA439" s="113">
        <f t="shared" si="322"/>
        <v>0</v>
      </c>
      <c r="CB439" s="113">
        <f t="shared" si="323"/>
        <v>1</v>
      </c>
      <c r="CC439" s="276">
        <f t="shared" si="324"/>
        <v>1</v>
      </c>
      <c r="CD439" s="248">
        <f t="shared" si="325"/>
        <v>1</v>
      </c>
      <c r="CE439" s="274">
        <f t="shared" si="314"/>
        <v>1</v>
      </c>
      <c r="CF439" s="347">
        <f t="shared" si="326"/>
        <v>0</v>
      </c>
      <c r="CG439" s="113">
        <f t="shared" si="327"/>
        <v>0</v>
      </c>
      <c r="CH439" s="141">
        <f t="shared" si="328"/>
        <v>0</v>
      </c>
      <c r="CI439" s="149">
        <f t="shared" si="292"/>
        <v>0</v>
      </c>
      <c r="CJ439" s="149">
        <f t="shared" si="293"/>
        <v>1</v>
      </c>
      <c r="CK439" s="149">
        <f t="shared" si="294"/>
        <v>1</v>
      </c>
      <c r="CL439" s="149">
        <f t="shared" si="295"/>
        <v>2</v>
      </c>
      <c r="CM439" s="149">
        <f t="shared" si="296"/>
        <v>1</v>
      </c>
      <c r="CN439" s="282">
        <f t="shared" si="329"/>
        <v>0</v>
      </c>
      <c r="CO439" s="113">
        <f t="shared" si="330"/>
        <v>0</v>
      </c>
      <c r="CP439" s="113">
        <f t="shared" si="331"/>
        <v>1</v>
      </c>
      <c r="CQ439" s="282">
        <f t="shared" si="297"/>
        <v>1</v>
      </c>
      <c r="CR439" s="113" t="str">
        <f t="shared" si="298"/>
        <v>2050 2050</v>
      </c>
      <c r="CS439" s="113">
        <f t="shared" si="299"/>
        <v>2050</v>
      </c>
      <c r="CT439" s="160">
        <v>0</v>
      </c>
      <c r="CU439" s="160">
        <v>0</v>
      </c>
      <c r="CV439" s="160">
        <v>0</v>
      </c>
      <c r="CW439" s="160">
        <v>0</v>
      </c>
      <c r="CX439" s="160">
        <v>0</v>
      </c>
      <c r="CY439" s="160">
        <v>0</v>
      </c>
      <c r="CZ439" s="160">
        <v>1</v>
      </c>
      <c r="DA439" s="160">
        <v>1</v>
      </c>
      <c r="DB439" s="160">
        <v>0</v>
      </c>
      <c r="DC439" s="160">
        <v>1</v>
      </c>
      <c r="DD439" s="160">
        <v>0</v>
      </c>
      <c r="DE439" s="160">
        <v>1</v>
      </c>
      <c r="DF439" s="160">
        <v>0</v>
      </c>
      <c r="DG439" s="160">
        <v>0</v>
      </c>
      <c r="DH439" s="160">
        <v>0</v>
      </c>
      <c r="DI439" s="160">
        <v>0</v>
      </c>
      <c r="DJ439" s="160">
        <v>1</v>
      </c>
      <c r="DK439" s="160">
        <v>0</v>
      </c>
      <c r="DL439" s="160">
        <v>1</v>
      </c>
      <c r="DM439" s="160">
        <v>0</v>
      </c>
      <c r="DN439" s="160">
        <v>0</v>
      </c>
      <c r="DO439" s="160">
        <v>1</v>
      </c>
      <c r="DP439" s="160">
        <v>0</v>
      </c>
      <c r="DQ439" s="104" t="s">
        <v>150</v>
      </c>
      <c r="DR439" s="104" t="s">
        <v>157</v>
      </c>
      <c r="DS439" s="104" t="s">
        <v>7859</v>
      </c>
      <c r="DT439" s="104" t="s">
        <v>154</v>
      </c>
      <c r="DU439" s="104" t="s">
        <v>154</v>
      </c>
      <c r="DV439" s="104" t="s">
        <v>3005</v>
      </c>
      <c r="DW439" s="107" t="str">
        <f t="shared" si="300"/>
        <v>Y</v>
      </c>
      <c r="DX439" s="107" t="str">
        <f t="shared" si="301"/>
        <v>Targets set</v>
      </c>
      <c r="DY439" s="107" t="str">
        <f t="shared" si="302"/>
        <v>Y</v>
      </c>
      <c r="DZ439" s="107" t="str">
        <f t="shared" si="303"/>
        <v>N</v>
      </c>
      <c r="EA439" s="107" t="str">
        <f t="shared" si="304"/>
        <v>Not Specified</v>
      </c>
      <c r="EC439" s="113">
        <f t="shared" si="305"/>
        <v>2050</v>
      </c>
    </row>
    <row r="440" spans="1:133" ht="16.5" customHeight="1">
      <c r="A440" s="113">
        <v>437</v>
      </c>
      <c r="B440" s="113">
        <v>479</v>
      </c>
      <c r="C440" s="141" t="s">
        <v>2548</v>
      </c>
      <c r="D440" s="113" t="s">
        <v>2549</v>
      </c>
      <c r="E440" s="113" t="s">
        <v>193</v>
      </c>
      <c r="F440" s="113" t="s">
        <v>145</v>
      </c>
      <c r="G440" s="113" t="s">
        <v>146</v>
      </c>
      <c r="H440" s="157" t="s">
        <v>2550</v>
      </c>
      <c r="I440" s="113" t="s">
        <v>2551</v>
      </c>
      <c r="J440" s="113">
        <v>0.061</v>
      </c>
      <c r="K440" s="113" t="s">
        <v>2552</v>
      </c>
      <c r="L440" s="113">
        <v>110000</v>
      </c>
      <c r="M440" s="141">
        <v>22</v>
      </c>
      <c r="N440" s="113" t="s">
        <v>154</v>
      </c>
      <c r="O440" s="113" t="s">
        <v>153</v>
      </c>
      <c r="P440" s="141" t="s">
        <v>153</v>
      </c>
      <c r="Q440" s="113" t="s">
        <v>154</v>
      </c>
      <c r="R440" s="113" t="s">
        <v>154</v>
      </c>
      <c r="S440" s="113" t="s">
        <v>153</v>
      </c>
      <c r="T440" s="113" t="s">
        <v>153</v>
      </c>
      <c r="U440" s="147" t="s">
        <v>153</v>
      </c>
      <c r="V440" s="113" t="s">
        <v>153</v>
      </c>
      <c r="W440" s="113" t="s">
        <v>153</v>
      </c>
      <c r="X440" s="148" t="s">
        <v>153</v>
      </c>
      <c r="Y440" s="113" t="s">
        <v>153</v>
      </c>
      <c r="Z440" s="113" t="s">
        <v>153</v>
      </c>
      <c r="AC440" s="113" t="s">
        <v>167</v>
      </c>
      <c r="AD440" s="113" t="s">
        <v>6</v>
      </c>
      <c r="AE440" s="113" t="s">
        <v>157</v>
      </c>
      <c r="AF440" s="113" t="s">
        <v>157</v>
      </c>
      <c r="AG440" s="113" t="s">
        <v>157</v>
      </c>
      <c r="AH440" s="141" t="s">
        <v>218</v>
      </c>
      <c r="AJ440" s="113" t="s">
        <v>154</v>
      </c>
      <c r="AK440" s="166" t="s">
        <v>153</v>
      </c>
      <c r="AO440" s="113" t="s">
        <v>219</v>
      </c>
      <c r="AP440" s="113" t="s">
        <v>150</v>
      </c>
      <c r="AQ440" s="113" t="s">
        <v>218</v>
      </c>
      <c r="AR440" s="113" t="s">
        <v>2553</v>
      </c>
      <c r="AS440" s="113">
        <v>2050</v>
      </c>
      <c r="AV440" s="113" t="s">
        <v>168</v>
      </c>
      <c r="AW440" s="167" t="s">
        <v>262</v>
      </c>
      <c r="AX440" s="113" t="s">
        <v>158</v>
      </c>
      <c r="AY440" s="113" t="s">
        <v>154</v>
      </c>
      <c r="AZ440" s="113" t="s">
        <v>153</v>
      </c>
      <c r="BA440" s="113" t="s">
        <v>153</v>
      </c>
      <c r="BG440" s="283">
        <f t="shared" si="306"/>
        <v>0</v>
      </c>
      <c r="BH440" s="149">
        <f t="shared" si="307"/>
        <v>0</v>
      </c>
      <c r="BI440" s="113">
        <f t="shared" si="315"/>
        <v>0</v>
      </c>
      <c r="BJ440" s="280">
        <f t="shared" si="316"/>
        <v>0</v>
      </c>
      <c r="BK440" s="347">
        <f t="shared" si="308"/>
        <v>0</v>
      </c>
      <c r="BL440" s="113">
        <f t="shared" si="309"/>
        <v>0</v>
      </c>
      <c r="BM440" s="113">
        <f t="shared" si="317"/>
        <v>0</v>
      </c>
      <c r="BN440" s="278">
        <f t="shared" si="318"/>
        <v>0</v>
      </c>
      <c r="BO440" s="149">
        <f t="shared" si="310"/>
        <v>0</v>
      </c>
      <c r="BP440" s="149">
        <f t="shared" si="311"/>
        <v>0</v>
      </c>
      <c r="BQ440" s="113">
        <f t="shared" si="319"/>
        <v>0</v>
      </c>
      <c r="BR440" s="356">
        <f t="shared" si="312"/>
        <v>0</v>
      </c>
      <c r="BS440" s="149">
        <f t="shared" si="313"/>
        <v>0</v>
      </c>
      <c r="BT440" s="113">
        <f t="shared" si="320"/>
        <v>1</v>
      </c>
      <c r="BU440" s="356">
        <f t="shared" si="287"/>
        <v>0</v>
      </c>
      <c r="BV440" s="149">
        <f t="shared" si="288"/>
        <v>0</v>
      </c>
      <c r="BW440" s="113">
        <f t="shared" si="289"/>
        <v>0</v>
      </c>
      <c r="BX440" s="248">
        <f t="shared" si="290"/>
        <v>0</v>
      </c>
      <c r="BY440" s="175">
        <f t="shared" si="291"/>
        <v>0</v>
      </c>
      <c r="BZ440" s="347">
        <f t="shared" si="321"/>
        <v>0</v>
      </c>
      <c r="CA440" s="113">
        <f t="shared" si="322"/>
        <v>0</v>
      </c>
      <c r="CB440" s="113">
        <f t="shared" si="323"/>
        <v>1</v>
      </c>
      <c r="CC440" s="276">
        <f t="shared" si="324"/>
        <v>1</v>
      </c>
      <c r="CD440" s="248">
        <f t="shared" si="325"/>
        <v>1</v>
      </c>
      <c r="CE440" s="274">
        <f t="shared" si="314"/>
        <v>1</v>
      </c>
      <c r="CF440" s="347">
        <f t="shared" si="326"/>
        <v>0</v>
      </c>
      <c r="CG440" s="113">
        <f t="shared" si="327"/>
        <v>0</v>
      </c>
      <c r="CH440" s="141">
        <f t="shared" si="328"/>
        <v>0</v>
      </c>
      <c r="CI440" s="149">
        <f t="shared" si="292"/>
        <v>0</v>
      </c>
      <c r="CJ440" s="149">
        <f t="shared" si="293"/>
        <v>0</v>
      </c>
      <c r="CK440" s="149">
        <f t="shared" si="294"/>
        <v>1</v>
      </c>
      <c r="CL440" s="149">
        <f t="shared" si="295"/>
        <v>1</v>
      </c>
      <c r="CM440" s="149">
        <f t="shared" si="296"/>
        <v>1</v>
      </c>
      <c r="CN440" s="282">
        <f t="shared" si="329"/>
        <v>0</v>
      </c>
      <c r="CO440" s="113">
        <f t="shared" si="330"/>
        <v>0</v>
      </c>
      <c r="CP440" s="113">
        <f t="shared" si="331"/>
        <v>1</v>
      </c>
      <c r="CQ440" s="282" t="str">
        <f t="shared" si="297"/>
        <v/>
      </c>
      <c r="CR440" s="113" t="str">
        <f t="shared" si="298"/>
        <v xml:space="preserve"> 2050</v>
      </c>
      <c r="CS440" s="113">
        <f t="shared" si="299"/>
        <v>2050</v>
      </c>
      <c r="CT440" s="160">
        <v>0</v>
      </c>
      <c r="CU440" s="160">
        <v>0</v>
      </c>
      <c r="CV440" s="160">
        <v>0</v>
      </c>
      <c r="CW440" s="160">
        <v>0</v>
      </c>
      <c r="CX440" s="160">
        <v>0</v>
      </c>
      <c r="CY440" s="160">
        <v>0</v>
      </c>
      <c r="CZ440" s="160">
        <v>1</v>
      </c>
      <c r="DA440" s="160">
        <v>1</v>
      </c>
      <c r="DB440" s="160">
        <v>0</v>
      </c>
      <c r="DC440" s="160">
        <v>0</v>
      </c>
      <c r="DD440" s="160">
        <v>0</v>
      </c>
      <c r="DE440" s="160">
        <v>0</v>
      </c>
      <c r="DF440" s="160">
        <v>0</v>
      </c>
      <c r="DG440" s="160">
        <v>0</v>
      </c>
      <c r="DH440" s="160">
        <v>0</v>
      </c>
      <c r="DI440" s="160">
        <v>0</v>
      </c>
      <c r="DJ440" s="160">
        <v>1</v>
      </c>
      <c r="DK440" s="160">
        <v>0</v>
      </c>
      <c r="DL440" s="160">
        <v>1</v>
      </c>
      <c r="DM440" s="160">
        <v>1</v>
      </c>
      <c r="DN440" s="160">
        <v>0</v>
      </c>
      <c r="DO440" s="160">
        <v>1</v>
      </c>
      <c r="DP440" s="160">
        <v>0</v>
      </c>
      <c r="DQ440" s="104" t="s">
        <v>154</v>
      </c>
      <c r="DR440" s="104">
        <v>0</v>
      </c>
      <c r="DS440" s="104" t="s">
        <v>7859</v>
      </c>
      <c r="DT440" s="104" t="s">
        <v>154</v>
      </c>
      <c r="DU440" s="104" t="s">
        <v>154</v>
      </c>
      <c r="DV440" s="104" t="s">
        <v>150</v>
      </c>
      <c r="DW440" s="107" t="str">
        <f t="shared" si="300"/>
        <v>N</v>
      </c>
      <c r="DX440" s="107" t="str">
        <f t="shared" si="301"/>
        <v/>
      </c>
      <c r="DY440" s="107" t="str">
        <f t="shared" si="302"/>
        <v>Y</v>
      </c>
      <c r="DZ440" s="107" t="str">
        <f t="shared" si="303"/>
        <v>N</v>
      </c>
      <c r="EA440" s="107" t="str">
        <f t="shared" si="304"/>
        <v>Not Specified</v>
      </c>
      <c r="EC440" s="113">
        <f t="shared" si="305"/>
        <v>2050</v>
      </c>
    </row>
    <row r="441" spans="1:133" s="175" customFormat="1" ht="16.5" customHeight="1">
      <c r="A441" s="149">
        <v>438</v>
      </c>
      <c r="B441" s="149">
        <v>371</v>
      </c>
      <c r="C441" s="150" t="s">
        <v>2554</v>
      </c>
      <c r="D441" s="149" t="s">
        <v>599</v>
      </c>
      <c r="E441" s="149" t="s">
        <v>184</v>
      </c>
      <c r="F441" s="149" t="s">
        <v>175</v>
      </c>
      <c r="G441" s="149" t="s">
        <v>176</v>
      </c>
      <c r="H441" s="168" t="s">
        <v>2555</v>
      </c>
      <c r="I441" s="149" t="s">
        <v>2556</v>
      </c>
      <c r="J441" s="149">
        <v>0</v>
      </c>
      <c r="K441" s="149" t="s">
        <v>2557</v>
      </c>
      <c r="L441" s="149">
        <v>128584</v>
      </c>
      <c r="M441" s="150">
        <v>12</v>
      </c>
      <c r="N441" s="149" t="s">
        <v>154</v>
      </c>
      <c r="O441" s="149" t="s">
        <v>153</v>
      </c>
      <c r="P441" s="150" t="s">
        <v>153</v>
      </c>
      <c r="Q441" s="113" t="s">
        <v>154</v>
      </c>
      <c r="R441" s="113" t="s">
        <v>154</v>
      </c>
      <c r="S441" s="149" t="s">
        <v>153</v>
      </c>
      <c r="T441" s="149" t="s">
        <v>153</v>
      </c>
      <c r="U441" s="151" t="s">
        <v>153</v>
      </c>
      <c r="V441" s="149" t="s">
        <v>153</v>
      </c>
      <c r="W441" s="149" t="s">
        <v>153</v>
      </c>
      <c r="X441" s="152" t="s">
        <v>153</v>
      </c>
      <c r="Y441" s="113" t="s">
        <v>153</v>
      </c>
      <c r="Z441" s="149" t="s">
        <v>153</v>
      </c>
      <c r="AA441" s="150"/>
      <c r="AB441" s="149"/>
      <c r="AC441" s="149" t="s">
        <v>153</v>
      </c>
      <c r="AD441" s="149" t="s">
        <v>153</v>
      </c>
      <c r="AE441" s="149" t="s">
        <v>153</v>
      </c>
      <c r="AF441" s="149" t="s">
        <v>153</v>
      </c>
      <c r="AG441" s="149" t="s">
        <v>153</v>
      </c>
      <c r="AH441" s="150" t="s">
        <v>153</v>
      </c>
      <c r="AI441" s="149" t="s">
        <v>160</v>
      </c>
      <c r="AJ441" s="113" t="s">
        <v>150</v>
      </c>
      <c r="AK441" s="193" t="s">
        <v>2558</v>
      </c>
      <c r="AL441" s="149">
        <v>2060</v>
      </c>
      <c r="AM441" s="171" t="s">
        <v>2559</v>
      </c>
      <c r="AN441" s="150" t="s">
        <v>2560</v>
      </c>
      <c r="AO441" s="113"/>
      <c r="AP441" s="149" t="s">
        <v>154</v>
      </c>
      <c r="AQ441" s="149" t="s">
        <v>153</v>
      </c>
      <c r="AR441" s="149" t="s">
        <v>153</v>
      </c>
      <c r="AS441" s="149"/>
      <c r="AT441" s="149"/>
      <c r="AU441" s="150"/>
      <c r="AV441" s="169" t="s">
        <v>168</v>
      </c>
      <c r="AW441" s="172" t="s">
        <v>153</v>
      </c>
      <c r="AX441" s="149" t="s">
        <v>153</v>
      </c>
      <c r="AY441" s="149" t="s">
        <v>154</v>
      </c>
      <c r="AZ441" s="149" t="s">
        <v>153</v>
      </c>
      <c r="BA441" s="149" t="s">
        <v>153</v>
      </c>
      <c r="BB441" s="149"/>
      <c r="BC441" s="150"/>
      <c r="BD441" s="149"/>
      <c r="BE441" s="173"/>
      <c r="BF441" s="150"/>
      <c r="BG441" s="283">
        <f t="shared" si="306"/>
        <v>0</v>
      </c>
      <c r="BH441" s="149">
        <f t="shared" si="307"/>
        <v>0</v>
      </c>
      <c r="BI441" s="113">
        <f t="shared" si="315"/>
        <v>0</v>
      </c>
      <c r="BJ441" s="280">
        <f t="shared" si="316"/>
        <v>0</v>
      </c>
      <c r="BK441" s="347">
        <f t="shared" si="308"/>
        <v>0</v>
      </c>
      <c r="BL441" s="113">
        <f t="shared" si="309"/>
        <v>0</v>
      </c>
      <c r="BM441" s="113">
        <f t="shared" si="317"/>
        <v>0</v>
      </c>
      <c r="BN441" s="278">
        <f t="shared" si="318"/>
        <v>0</v>
      </c>
      <c r="BO441" s="149">
        <f t="shared" si="310"/>
        <v>0</v>
      </c>
      <c r="BP441" s="149">
        <f t="shared" si="311"/>
        <v>0</v>
      </c>
      <c r="BQ441" s="113">
        <f t="shared" si="319"/>
        <v>0</v>
      </c>
      <c r="BR441" s="356">
        <f t="shared" si="312"/>
        <v>0</v>
      </c>
      <c r="BS441" s="149">
        <f t="shared" si="313"/>
        <v>0</v>
      </c>
      <c r="BT441" s="113">
        <f t="shared" si="320"/>
        <v>0</v>
      </c>
      <c r="BU441" s="356">
        <f t="shared" si="287"/>
        <v>0</v>
      </c>
      <c r="BV441" s="149">
        <f t="shared" si="288"/>
        <v>0</v>
      </c>
      <c r="BW441" s="113">
        <f t="shared" si="289"/>
        <v>1</v>
      </c>
      <c r="BX441" s="248">
        <f t="shared" si="290"/>
        <v>0</v>
      </c>
      <c r="BY441" s="175">
        <f t="shared" si="291"/>
        <v>1</v>
      </c>
      <c r="BZ441" s="347">
        <f t="shared" si="321"/>
        <v>0</v>
      </c>
      <c r="CA441" s="113">
        <f t="shared" si="322"/>
        <v>0</v>
      </c>
      <c r="CB441" s="113">
        <f t="shared" si="323"/>
        <v>0</v>
      </c>
      <c r="CC441" s="276">
        <f t="shared" si="324"/>
        <v>0</v>
      </c>
      <c r="CD441" s="248">
        <f t="shared" si="325"/>
        <v>0</v>
      </c>
      <c r="CE441" s="274">
        <f t="shared" si="314"/>
        <v>1</v>
      </c>
      <c r="CF441" s="347">
        <f t="shared" si="326"/>
        <v>0</v>
      </c>
      <c r="CG441" s="113">
        <f t="shared" si="327"/>
        <v>0</v>
      </c>
      <c r="CH441" s="141">
        <f t="shared" si="328"/>
        <v>0</v>
      </c>
      <c r="CI441" s="149">
        <f t="shared" si="292"/>
        <v>0</v>
      </c>
      <c r="CJ441" s="149">
        <f t="shared" si="293"/>
        <v>0</v>
      </c>
      <c r="CK441" s="149">
        <f t="shared" si="294"/>
        <v>1</v>
      </c>
      <c r="CL441" s="149">
        <f t="shared" si="295"/>
        <v>1</v>
      </c>
      <c r="CM441" s="149">
        <f t="shared" si="296"/>
        <v>1</v>
      </c>
      <c r="CN441" s="282">
        <f t="shared" si="329"/>
        <v>0</v>
      </c>
      <c r="CO441" s="113">
        <f t="shared" si="330"/>
        <v>0</v>
      </c>
      <c r="CP441" s="113">
        <f t="shared" si="331"/>
        <v>1</v>
      </c>
      <c r="CQ441" s="282" t="str">
        <f t="shared" si="297"/>
        <v/>
      </c>
      <c r="CR441" s="113" t="str">
        <f t="shared" si="298"/>
        <v xml:space="preserve"> </v>
      </c>
      <c r="CS441" s="113">
        <f t="shared" si="299"/>
        <v>0</v>
      </c>
      <c r="CT441" s="160">
        <v>0</v>
      </c>
      <c r="CU441" s="160">
        <v>0</v>
      </c>
      <c r="CV441" s="160">
        <v>0</v>
      </c>
      <c r="CW441" s="160">
        <v>0</v>
      </c>
      <c r="CX441" s="160">
        <v>0</v>
      </c>
      <c r="CY441" s="160">
        <v>0</v>
      </c>
      <c r="CZ441" s="160">
        <v>0</v>
      </c>
      <c r="DA441" s="160">
        <v>0</v>
      </c>
      <c r="DB441" s="160">
        <v>0</v>
      </c>
      <c r="DC441" s="160">
        <v>0</v>
      </c>
      <c r="DD441" s="160">
        <v>0</v>
      </c>
      <c r="DE441" s="160">
        <v>0</v>
      </c>
      <c r="DF441" s="160">
        <v>0</v>
      </c>
      <c r="DG441" s="160">
        <v>0</v>
      </c>
      <c r="DH441" s="160">
        <v>0</v>
      </c>
      <c r="DI441" s="160">
        <v>0</v>
      </c>
      <c r="DJ441" s="160">
        <v>0</v>
      </c>
      <c r="DK441" s="160">
        <v>0</v>
      </c>
      <c r="DL441" s="160">
        <v>0</v>
      </c>
      <c r="DM441" s="160">
        <v>0</v>
      </c>
      <c r="DN441" s="160">
        <v>0</v>
      </c>
      <c r="DO441" s="160">
        <v>0</v>
      </c>
      <c r="DP441" s="160">
        <v>0</v>
      </c>
      <c r="DQ441" s="104" t="s">
        <v>154</v>
      </c>
      <c r="DR441" s="104">
        <v>0</v>
      </c>
      <c r="DS441" s="104" t="s">
        <v>154</v>
      </c>
      <c r="DT441" s="104" t="s">
        <v>180</v>
      </c>
      <c r="DU441" s="104" t="s">
        <v>3005</v>
      </c>
      <c r="DV441" s="104">
        <v>0</v>
      </c>
      <c r="DW441" s="107" t="str">
        <f t="shared" si="300"/>
        <v>N</v>
      </c>
      <c r="DX441" s="107" t="str">
        <f t="shared" si="301"/>
        <v/>
      </c>
      <c r="DY441" s="107" t="str">
        <f t="shared" si="302"/>
        <v>N</v>
      </c>
      <c r="DZ441" s="107" t="str">
        <f t="shared" si="303"/>
        <v>Y</v>
      </c>
      <c r="EA441" s="107" t="str">
        <f t="shared" si="304"/>
        <v>Not Specified</v>
      </c>
      <c r="EB441" s="107"/>
      <c r="EC441" s="113">
        <f t="shared" si="305"/>
        <v>0</v>
      </c>
    </row>
    <row r="442" spans="1:133" ht="16.5" customHeight="1">
      <c r="A442" s="169">
        <v>439</v>
      </c>
      <c r="B442" s="113">
        <v>416</v>
      </c>
      <c r="C442" s="141" t="s">
        <v>2561</v>
      </c>
      <c r="D442" s="113" t="s">
        <v>348</v>
      </c>
      <c r="E442" s="113" t="s">
        <v>214</v>
      </c>
      <c r="F442" s="113" t="s">
        <v>264</v>
      </c>
      <c r="G442" s="113" t="s">
        <v>176</v>
      </c>
      <c r="H442" s="157" t="s">
        <v>2562</v>
      </c>
      <c r="I442" s="113" t="s">
        <v>2563</v>
      </c>
      <c r="J442" s="113">
        <v>0.078</v>
      </c>
      <c r="K442" s="113" t="s">
        <v>2564</v>
      </c>
      <c r="L442" s="113">
        <v>149914</v>
      </c>
      <c r="M442" s="141">
        <v>31</v>
      </c>
      <c r="N442" s="113" t="s">
        <v>154</v>
      </c>
      <c r="O442" s="113" t="s">
        <v>153</v>
      </c>
      <c r="P442" s="141" t="s">
        <v>153</v>
      </c>
      <c r="Q442" s="113" t="s">
        <v>150</v>
      </c>
      <c r="R442" s="113" t="s">
        <v>150</v>
      </c>
      <c r="S442" s="113" t="s">
        <v>151</v>
      </c>
      <c r="T442" s="113" t="s">
        <v>152</v>
      </c>
      <c r="U442" s="147">
        <v>2031</v>
      </c>
      <c r="V442" s="113" t="s">
        <v>153</v>
      </c>
      <c r="W442" s="113" t="s">
        <v>153</v>
      </c>
      <c r="X442" s="148" t="s">
        <v>153</v>
      </c>
      <c r="Y442" s="113" t="s">
        <v>153</v>
      </c>
      <c r="Z442" s="113" t="s">
        <v>153</v>
      </c>
      <c r="AC442" s="113" t="s">
        <v>167</v>
      </c>
      <c r="AD442" s="113" t="s">
        <v>6</v>
      </c>
      <c r="AE442" s="113" t="s">
        <v>157</v>
      </c>
      <c r="AF442" s="113" t="s">
        <v>157</v>
      </c>
      <c r="AG442" s="113" t="s">
        <v>157</v>
      </c>
      <c r="AH442" s="141" t="s">
        <v>218</v>
      </c>
      <c r="AJ442" s="113" t="s">
        <v>154</v>
      </c>
      <c r="AK442" s="166" t="s">
        <v>153</v>
      </c>
      <c r="AO442" s="113" t="s">
        <v>219</v>
      </c>
      <c r="AP442" s="113" t="s">
        <v>150</v>
      </c>
      <c r="AQ442" s="113" t="s">
        <v>218</v>
      </c>
      <c r="AR442" s="113" t="s">
        <v>2565</v>
      </c>
      <c r="AS442" s="113">
        <v>2050</v>
      </c>
      <c r="AV442" s="113" t="s">
        <v>168</v>
      </c>
      <c r="AW442" s="167" t="s">
        <v>168</v>
      </c>
      <c r="AX442" s="113" t="s">
        <v>158</v>
      </c>
      <c r="AY442" s="113" t="s">
        <v>154</v>
      </c>
      <c r="AZ442" s="113" t="s">
        <v>153</v>
      </c>
      <c r="BA442" s="113" t="s">
        <v>153</v>
      </c>
      <c r="BG442" s="283">
        <f t="shared" si="306"/>
        <v>0</v>
      </c>
      <c r="BH442" s="149">
        <f t="shared" si="307"/>
        <v>0</v>
      </c>
      <c r="BI442" s="113">
        <f t="shared" si="315"/>
        <v>0</v>
      </c>
      <c r="BJ442" s="280">
        <f t="shared" si="316"/>
        <v>0</v>
      </c>
      <c r="BK442" s="347">
        <f t="shared" si="308"/>
        <v>0</v>
      </c>
      <c r="BL442" s="113">
        <f t="shared" si="309"/>
        <v>0</v>
      </c>
      <c r="BM442" s="113">
        <f t="shared" si="317"/>
        <v>1</v>
      </c>
      <c r="BN442" s="278">
        <f t="shared" si="318"/>
        <v>1</v>
      </c>
      <c r="BO442" s="149">
        <f t="shared" si="310"/>
        <v>0</v>
      </c>
      <c r="BP442" s="149">
        <f t="shared" si="311"/>
        <v>0</v>
      </c>
      <c r="BQ442" s="113">
        <f t="shared" si="319"/>
        <v>0</v>
      </c>
      <c r="BR442" s="356">
        <f t="shared" si="312"/>
        <v>0</v>
      </c>
      <c r="BS442" s="149">
        <f t="shared" si="313"/>
        <v>0</v>
      </c>
      <c r="BT442" s="113">
        <f t="shared" si="320"/>
        <v>1</v>
      </c>
      <c r="BU442" s="356">
        <f t="shared" si="287"/>
        <v>0</v>
      </c>
      <c r="BV442" s="149">
        <f t="shared" si="288"/>
        <v>0</v>
      </c>
      <c r="BW442" s="113">
        <f t="shared" si="289"/>
        <v>0</v>
      </c>
      <c r="BX442" s="248">
        <f t="shared" si="290"/>
        <v>0</v>
      </c>
      <c r="BY442" s="175">
        <f t="shared" si="291"/>
        <v>0</v>
      </c>
      <c r="BZ442" s="347">
        <f t="shared" si="321"/>
        <v>0</v>
      </c>
      <c r="CA442" s="113">
        <f t="shared" si="322"/>
        <v>0</v>
      </c>
      <c r="CB442" s="113">
        <f t="shared" si="323"/>
        <v>1</v>
      </c>
      <c r="CC442" s="276">
        <f t="shared" si="324"/>
        <v>1</v>
      </c>
      <c r="CD442" s="248">
        <f t="shared" si="325"/>
        <v>1</v>
      </c>
      <c r="CE442" s="274">
        <f t="shared" si="314"/>
        <v>1</v>
      </c>
      <c r="CF442" s="347">
        <f t="shared" si="326"/>
        <v>0</v>
      </c>
      <c r="CG442" s="113">
        <f t="shared" si="327"/>
        <v>0</v>
      </c>
      <c r="CH442" s="141">
        <f t="shared" si="328"/>
        <v>0</v>
      </c>
      <c r="CI442" s="149">
        <f t="shared" si="292"/>
        <v>0</v>
      </c>
      <c r="CJ442" s="149">
        <f t="shared" si="293"/>
        <v>0</v>
      </c>
      <c r="CK442" s="149">
        <f t="shared" si="294"/>
        <v>2</v>
      </c>
      <c r="CL442" s="149">
        <f t="shared" si="295"/>
        <v>2</v>
      </c>
      <c r="CM442" s="149">
        <f t="shared" si="296"/>
        <v>1</v>
      </c>
      <c r="CN442" s="282">
        <f t="shared" si="329"/>
        <v>0</v>
      </c>
      <c r="CO442" s="113">
        <f t="shared" si="330"/>
        <v>0</v>
      </c>
      <c r="CP442" s="113">
        <f t="shared" si="331"/>
        <v>1</v>
      </c>
      <c r="CQ442" s="282" t="str">
        <f t="shared" si="297"/>
        <v/>
      </c>
      <c r="CR442" s="113" t="str">
        <f t="shared" si="298"/>
        <v xml:space="preserve"> 2050</v>
      </c>
      <c r="CS442" s="113">
        <f t="shared" si="299"/>
        <v>2050</v>
      </c>
      <c r="CT442" s="160">
        <v>0</v>
      </c>
      <c r="CU442" s="160">
        <v>0</v>
      </c>
      <c r="CV442" s="160">
        <v>0</v>
      </c>
      <c r="CW442" s="160">
        <v>0</v>
      </c>
      <c r="CX442" s="160">
        <v>0</v>
      </c>
      <c r="CY442" s="160">
        <v>0</v>
      </c>
      <c r="CZ442" s="160">
        <v>1</v>
      </c>
      <c r="DA442" s="160">
        <v>1</v>
      </c>
      <c r="DB442" s="160">
        <v>0</v>
      </c>
      <c r="DC442" s="160">
        <v>0</v>
      </c>
      <c r="DD442" s="160">
        <v>1</v>
      </c>
      <c r="DE442" s="160">
        <v>1</v>
      </c>
      <c r="DF442" s="160">
        <v>0</v>
      </c>
      <c r="DG442" s="160">
        <v>0</v>
      </c>
      <c r="DH442" s="160">
        <v>0</v>
      </c>
      <c r="DI442" s="160">
        <v>0</v>
      </c>
      <c r="DJ442" s="160">
        <v>1</v>
      </c>
      <c r="DK442" s="160">
        <v>0</v>
      </c>
      <c r="DL442" s="160">
        <v>1</v>
      </c>
      <c r="DM442" s="160">
        <v>0</v>
      </c>
      <c r="DN442" s="160">
        <v>0</v>
      </c>
      <c r="DO442" s="160">
        <v>1</v>
      </c>
      <c r="DP442" s="160">
        <v>0</v>
      </c>
      <c r="DQ442" s="104" t="s">
        <v>150</v>
      </c>
      <c r="DR442" s="104" t="s">
        <v>158</v>
      </c>
      <c r="DS442" s="104" t="s">
        <v>7857</v>
      </c>
      <c r="DT442" s="104" t="s">
        <v>154</v>
      </c>
      <c r="DU442" s="104" t="s">
        <v>154</v>
      </c>
      <c r="DV442" s="104" t="s">
        <v>3005</v>
      </c>
      <c r="DW442" s="107" t="str">
        <f t="shared" si="300"/>
        <v>Y</v>
      </c>
      <c r="DX442" s="107" t="str">
        <f t="shared" si="301"/>
        <v/>
      </c>
      <c r="DY442" s="107" t="str">
        <f t="shared" si="302"/>
        <v>Y</v>
      </c>
      <c r="DZ442" s="107" t="str">
        <f t="shared" si="303"/>
        <v>N</v>
      </c>
      <c r="EA442" s="107" t="str">
        <f t="shared" si="304"/>
        <v>Not Specified</v>
      </c>
      <c r="EC442" s="113">
        <f t="shared" si="305"/>
        <v>2050</v>
      </c>
    </row>
    <row r="443" spans="1:133" s="175" customFormat="1" ht="16.5" customHeight="1">
      <c r="A443" s="194">
        <v>440</v>
      </c>
      <c r="B443" s="149">
        <v>482</v>
      </c>
      <c r="C443" s="150" t="s">
        <v>2566</v>
      </c>
      <c r="D443" s="149" t="s">
        <v>818</v>
      </c>
      <c r="E443" s="149" t="s">
        <v>144</v>
      </c>
      <c r="F443" s="149" t="s">
        <v>2567</v>
      </c>
      <c r="G443" s="149" t="s">
        <v>246</v>
      </c>
      <c r="H443" s="168" t="s">
        <v>2568</v>
      </c>
      <c r="I443" s="149" t="s">
        <v>2569</v>
      </c>
      <c r="J443" s="149">
        <v>-0.088</v>
      </c>
      <c r="K443" s="149" t="s">
        <v>2570</v>
      </c>
      <c r="L443" s="149">
        <v>361000</v>
      </c>
      <c r="M443" s="150">
        <v>5</v>
      </c>
      <c r="N443" s="149" t="s">
        <v>154</v>
      </c>
      <c r="O443" s="149" t="s">
        <v>153</v>
      </c>
      <c r="P443" s="150" t="s">
        <v>153</v>
      </c>
      <c r="Q443" s="113" t="s">
        <v>154</v>
      </c>
      <c r="R443" s="113" t="s">
        <v>150</v>
      </c>
      <c r="S443" s="149" t="s">
        <v>151</v>
      </c>
      <c r="T443" s="149" t="s">
        <v>1368</v>
      </c>
      <c r="U443" s="151">
        <v>2033</v>
      </c>
      <c r="V443" s="149" t="s">
        <v>151</v>
      </c>
      <c r="W443" s="149" t="s">
        <v>353</v>
      </c>
      <c r="X443" s="152">
        <v>2050</v>
      </c>
      <c r="Y443" s="113" t="s">
        <v>150</v>
      </c>
      <c r="Z443" s="149" t="s">
        <v>151</v>
      </c>
      <c r="AA443" s="150">
        <v>2050</v>
      </c>
      <c r="AB443" s="149"/>
      <c r="AC443" s="149" t="s">
        <v>202</v>
      </c>
      <c r="AD443" s="149" t="s">
        <v>5</v>
      </c>
      <c r="AE443" s="149" t="s">
        <v>157</v>
      </c>
      <c r="AF443" s="149" t="s">
        <v>157</v>
      </c>
      <c r="AG443" s="149" t="s">
        <v>157</v>
      </c>
      <c r="AH443" s="150" t="s">
        <v>218</v>
      </c>
      <c r="AI443" s="113" t="s">
        <v>219</v>
      </c>
      <c r="AJ443" s="113" t="s">
        <v>150</v>
      </c>
      <c r="AK443" s="170" t="s">
        <v>2571</v>
      </c>
      <c r="AL443" s="149">
        <v>2050</v>
      </c>
      <c r="AM443" s="149"/>
      <c r="AN443" s="150"/>
      <c r="AO443" s="113"/>
      <c r="AP443" s="149" t="s">
        <v>154</v>
      </c>
      <c r="AQ443" s="149" t="s">
        <v>153</v>
      </c>
      <c r="AR443" s="149" t="s">
        <v>153</v>
      </c>
      <c r="AS443" s="149"/>
      <c r="AT443" s="149"/>
      <c r="AU443" s="150"/>
      <c r="AV443" s="149" t="s">
        <v>157</v>
      </c>
      <c r="AW443" s="172" t="s">
        <v>171</v>
      </c>
      <c r="AX443" s="149" t="s">
        <v>158</v>
      </c>
      <c r="AY443" s="149" t="s">
        <v>154</v>
      </c>
      <c r="AZ443" s="149" t="s">
        <v>153</v>
      </c>
      <c r="BA443" s="149" t="s">
        <v>153</v>
      </c>
      <c r="BB443" s="149"/>
      <c r="BC443" s="150"/>
      <c r="BD443" s="149"/>
      <c r="BE443" s="173"/>
      <c r="BF443" s="192" t="s">
        <v>2572</v>
      </c>
      <c r="BG443" s="283">
        <f t="shared" si="306"/>
        <v>0</v>
      </c>
      <c r="BH443" s="149">
        <f t="shared" si="307"/>
        <v>0</v>
      </c>
      <c r="BI443" s="113">
        <f t="shared" si="315"/>
        <v>0</v>
      </c>
      <c r="BJ443" s="280">
        <f t="shared" si="316"/>
        <v>0</v>
      </c>
      <c r="BK443" s="347">
        <f t="shared" si="308"/>
        <v>0</v>
      </c>
      <c r="BL443" s="113">
        <f t="shared" si="309"/>
        <v>0</v>
      </c>
      <c r="BM443" s="113">
        <f t="shared" si="317"/>
        <v>1</v>
      </c>
      <c r="BN443" s="278">
        <f t="shared" si="318"/>
        <v>1</v>
      </c>
      <c r="BO443" s="149">
        <f t="shared" si="310"/>
        <v>0</v>
      </c>
      <c r="BP443" s="149">
        <f t="shared" si="311"/>
        <v>0</v>
      </c>
      <c r="BQ443" s="113">
        <f t="shared" si="319"/>
        <v>1</v>
      </c>
      <c r="BR443" s="356">
        <f t="shared" si="312"/>
        <v>0</v>
      </c>
      <c r="BS443" s="149">
        <f t="shared" si="313"/>
        <v>0</v>
      </c>
      <c r="BT443" s="113">
        <f t="shared" si="320"/>
        <v>0</v>
      </c>
      <c r="BU443" s="356">
        <f t="shared" si="287"/>
        <v>0</v>
      </c>
      <c r="BV443" s="149">
        <f t="shared" si="288"/>
        <v>0</v>
      </c>
      <c r="BW443" s="113">
        <f t="shared" si="289"/>
        <v>0</v>
      </c>
      <c r="BX443" s="248">
        <f t="shared" si="290"/>
        <v>0</v>
      </c>
      <c r="BY443" s="175">
        <f t="shared" si="291"/>
        <v>0</v>
      </c>
      <c r="BZ443" s="347">
        <f t="shared" si="321"/>
        <v>0</v>
      </c>
      <c r="CA443" s="113">
        <f t="shared" si="322"/>
        <v>0</v>
      </c>
      <c r="CB443" s="113">
        <f t="shared" si="323"/>
        <v>1</v>
      </c>
      <c r="CC443" s="276">
        <f t="shared" si="324"/>
        <v>1</v>
      </c>
      <c r="CD443" s="248">
        <f t="shared" si="325"/>
        <v>1</v>
      </c>
      <c r="CE443" s="274">
        <f t="shared" si="314"/>
        <v>1</v>
      </c>
      <c r="CF443" s="347">
        <f t="shared" si="326"/>
        <v>0</v>
      </c>
      <c r="CG443" s="113">
        <f t="shared" si="327"/>
        <v>0</v>
      </c>
      <c r="CH443" s="141">
        <f t="shared" si="328"/>
        <v>0</v>
      </c>
      <c r="CI443" s="149">
        <f t="shared" si="292"/>
        <v>0</v>
      </c>
      <c r="CJ443" s="149">
        <f t="shared" si="293"/>
        <v>0</v>
      </c>
      <c r="CK443" s="149">
        <f t="shared" si="294"/>
        <v>2</v>
      </c>
      <c r="CL443" s="149">
        <f t="shared" si="295"/>
        <v>2</v>
      </c>
      <c r="CM443" s="149">
        <f t="shared" si="296"/>
        <v>1</v>
      </c>
      <c r="CN443" s="282">
        <f t="shared" si="329"/>
        <v>1</v>
      </c>
      <c r="CO443" s="113">
        <f t="shared" si="330"/>
        <v>0</v>
      </c>
      <c r="CP443" s="113">
        <f t="shared" si="331"/>
        <v>0</v>
      </c>
      <c r="CQ443" s="282" t="str">
        <f t="shared" si="297"/>
        <v/>
      </c>
      <c r="CR443" s="113" t="str">
        <f t="shared" si="298"/>
        <v xml:space="preserve">2050 </v>
      </c>
      <c r="CS443" s="113">
        <f t="shared" si="299"/>
        <v>2050</v>
      </c>
      <c r="CT443" s="160">
        <v>0</v>
      </c>
      <c r="CU443" s="160">
        <v>0</v>
      </c>
      <c r="CV443" s="160">
        <v>0</v>
      </c>
      <c r="CW443" s="160">
        <v>0</v>
      </c>
      <c r="CX443" s="160">
        <v>0</v>
      </c>
      <c r="CY443" s="160">
        <v>0</v>
      </c>
      <c r="CZ443" s="160">
        <v>1</v>
      </c>
      <c r="DA443" s="160">
        <v>1</v>
      </c>
      <c r="DB443" s="160">
        <v>0</v>
      </c>
      <c r="DC443" s="160">
        <v>0</v>
      </c>
      <c r="DD443" s="160">
        <v>1</v>
      </c>
      <c r="DE443" s="160">
        <v>1</v>
      </c>
      <c r="DF443" s="160">
        <v>0</v>
      </c>
      <c r="DG443" s="160">
        <v>0</v>
      </c>
      <c r="DH443" s="160">
        <v>0</v>
      </c>
      <c r="DI443" s="160">
        <v>0</v>
      </c>
      <c r="DJ443" s="160">
        <v>1</v>
      </c>
      <c r="DK443" s="160">
        <v>0</v>
      </c>
      <c r="DL443" s="160">
        <v>1</v>
      </c>
      <c r="DM443" s="160">
        <v>0</v>
      </c>
      <c r="DN443" s="160">
        <v>0</v>
      </c>
      <c r="DO443" s="160">
        <v>1</v>
      </c>
      <c r="DP443" s="160">
        <v>0</v>
      </c>
      <c r="DQ443" s="104" t="e">
        <v>#N/A</v>
      </c>
      <c r="DR443" s="104" t="e">
        <v>#N/A</v>
      </c>
      <c r="DS443" s="104" t="e">
        <v>#N/A</v>
      </c>
      <c r="DT443" s="104" t="e">
        <v>#N/A</v>
      </c>
      <c r="DU443" s="104" t="e">
        <v>#N/A</v>
      </c>
      <c r="DV443" s="104" t="e">
        <v>#N/A</v>
      </c>
      <c r="DW443" s="107" t="str">
        <f t="shared" si="300"/>
        <v>N</v>
      </c>
      <c r="DX443" s="107" t="str">
        <f t="shared" si="301"/>
        <v>Targets set</v>
      </c>
      <c r="DY443" s="107" t="str">
        <f t="shared" si="302"/>
        <v>N</v>
      </c>
      <c r="DZ443" s="107" t="str">
        <f t="shared" si="303"/>
        <v>Y</v>
      </c>
      <c r="EA443" s="107" t="str">
        <f t="shared" si="304"/>
        <v>Yes</v>
      </c>
      <c r="EB443" s="107"/>
      <c r="EC443" s="113">
        <f t="shared" si="305"/>
        <v>2050</v>
      </c>
    </row>
    <row r="444" spans="1:133" ht="16.5" customHeight="1">
      <c r="A444" s="113">
        <v>441</v>
      </c>
      <c r="B444" s="113">
        <v>424</v>
      </c>
      <c r="C444" s="141" t="s">
        <v>2573</v>
      </c>
      <c r="D444" s="113" t="s">
        <v>2574</v>
      </c>
      <c r="E444" s="113" t="s">
        <v>735</v>
      </c>
      <c r="F444" s="113" t="s">
        <v>145</v>
      </c>
      <c r="G444" s="113" t="s">
        <v>146</v>
      </c>
      <c r="H444" s="157" t="s">
        <v>2575</v>
      </c>
      <c r="I444" s="113" t="s">
        <v>2576</v>
      </c>
      <c r="J444" s="113">
        <v>-1.034</v>
      </c>
      <c r="K444" s="113" t="s">
        <v>2577</v>
      </c>
      <c r="L444" s="113">
        <v>26727</v>
      </c>
      <c r="M444" s="141">
        <v>6</v>
      </c>
      <c r="N444" s="113" t="s">
        <v>150</v>
      </c>
      <c r="O444" s="113">
        <v>2015</v>
      </c>
      <c r="P444" s="141">
        <v>2022</v>
      </c>
      <c r="Q444" s="113" t="s">
        <v>150</v>
      </c>
      <c r="R444" s="113" t="s">
        <v>150</v>
      </c>
      <c r="S444" s="113" t="s">
        <v>151</v>
      </c>
      <c r="T444" s="113" t="s">
        <v>152</v>
      </c>
      <c r="U444" s="151">
        <v>2030</v>
      </c>
      <c r="V444" s="113" t="s">
        <v>153</v>
      </c>
      <c r="W444" s="113" t="s">
        <v>153</v>
      </c>
      <c r="X444" s="148" t="s">
        <v>153</v>
      </c>
      <c r="Y444" s="113" t="s">
        <v>153</v>
      </c>
      <c r="Z444" s="113" t="s">
        <v>153</v>
      </c>
      <c r="AC444" s="113" t="s">
        <v>167</v>
      </c>
      <c r="AD444" s="113" t="s">
        <v>6</v>
      </c>
      <c r="AE444" s="113" t="s">
        <v>157</v>
      </c>
      <c r="AF444" s="113" t="s">
        <v>157</v>
      </c>
      <c r="AG444" s="113" t="s">
        <v>169</v>
      </c>
      <c r="AH444" s="141" t="s">
        <v>159</v>
      </c>
      <c r="AJ444" s="113" t="s">
        <v>154</v>
      </c>
      <c r="AK444" s="166" t="s">
        <v>153</v>
      </c>
      <c r="AO444" s="113" t="s">
        <v>160</v>
      </c>
      <c r="AP444" s="113" t="s">
        <v>150</v>
      </c>
      <c r="AQ444" s="113" t="s">
        <v>159</v>
      </c>
      <c r="AR444" s="113" t="s">
        <v>2578</v>
      </c>
      <c r="AS444" s="113">
        <v>2050</v>
      </c>
      <c r="AV444" s="113" t="s">
        <v>158</v>
      </c>
      <c r="AW444" s="167" t="s">
        <v>171</v>
      </c>
      <c r="AX444" s="113" t="s">
        <v>158</v>
      </c>
      <c r="AY444" s="113" t="s">
        <v>154</v>
      </c>
      <c r="AZ444" s="113" t="s">
        <v>153</v>
      </c>
      <c r="BA444" s="113" t="s">
        <v>153</v>
      </c>
      <c r="BG444" s="283">
        <f t="shared" si="306"/>
        <v>1</v>
      </c>
      <c r="BH444" s="149">
        <f t="shared" si="307"/>
        <v>0</v>
      </c>
      <c r="BI444" s="113">
        <f t="shared" si="315"/>
        <v>0</v>
      </c>
      <c r="BJ444" s="280">
        <f t="shared" si="316"/>
        <v>1</v>
      </c>
      <c r="BK444" s="347">
        <f t="shared" si="308"/>
        <v>0</v>
      </c>
      <c r="BL444" s="113">
        <f t="shared" si="309"/>
        <v>1</v>
      </c>
      <c r="BM444" s="113">
        <f t="shared" si="317"/>
        <v>0</v>
      </c>
      <c r="BN444" s="278">
        <f t="shared" si="318"/>
        <v>1</v>
      </c>
      <c r="BO444" s="149">
        <f t="shared" si="310"/>
        <v>0</v>
      </c>
      <c r="BP444" s="149">
        <f t="shared" si="311"/>
        <v>0</v>
      </c>
      <c r="BQ444" s="113">
        <f t="shared" si="319"/>
        <v>0</v>
      </c>
      <c r="BR444" s="356">
        <f t="shared" si="312"/>
        <v>0</v>
      </c>
      <c r="BS444" s="149">
        <f t="shared" si="313"/>
        <v>0</v>
      </c>
      <c r="BT444" s="113">
        <f t="shared" si="320"/>
        <v>1</v>
      </c>
      <c r="BU444" s="356">
        <f t="shared" si="287"/>
        <v>0</v>
      </c>
      <c r="BV444" s="149">
        <f t="shared" si="288"/>
        <v>0</v>
      </c>
      <c r="BW444" s="113">
        <f t="shared" si="289"/>
        <v>0</v>
      </c>
      <c r="BX444" s="248">
        <f t="shared" si="290"/>
        <v>0</v>
      </c>
      <c r="BY444" s="175">
        <f t="shared" si="291"/>
        <v>0</v>
      </c>
      <c r="BZ444" s="347">
        <f t="shared" si="321"/>
        <v>0</v>
      </c>
      <c r="CA444" s="113">
        <f t="shared" si="322"/>
        <v>0</v>
      </c>
      <c r="CB444" s="113">
        <f t="shared" si="323"/>
        <v>1</v>
      </c>
      <c r="CC444" s="276">
        <f t="shared" si="324"/>
        <v>1</v>
      </c>
      <c r="CD444" s="248">
        <f t="shared" si="325"/>
        <v>1</v>
      </c>
      <c r="CE444" s="274">
        <f t="shared" si="314"/>
        <v>1</v>
      </c>
      <c r="CF444" s="347">
        <f t="shared" si="326"/>
        <v>0</v>
      </c>
      <c r="CG444" s="113">
        <f t="shared" si="327"/>
        <v>0</v>
      </c>
      <c r="CH444" s="141">
        <f t="shared" si="328"/>
        <v>0</v>
      </c>
      <c r="CI444" s="149">
        <f t="shared" si="292"/>
        <v>1</v>
      </c>
      <c r="CJ444" s="149">
        <f t="shared" si="293"/>
        <v>1</v>
      </c>
      <c r="CK444" s="149">
        <f t="shared" si="294"/>
        <v>1</v>
      </c>
      <c r="CL444" s="149">
        <f t="shared" si="295"/>
        <v>3</v>
      </c>
      <c r="CM444" s="149">
        <f t="shared" si="296"/>
        <v>1</v>
      </c>
      <c r="CN444" s="282">
        <f t="shared" si="329"/>
        <v>0</v>
      </c>
      <c r="CO444" s="113">
        <f t="shared" si="330"/>
        <v>1</v>
      </c>
      <c r="CP444" s="113">
        <f t="shared" si="331"/>
        <v>0</v>
      </c>
      <c r="CQ444" s="282">
        <f t="shared" si="297"/>
        <v>1</v>
      </c>
      <c r="CR444" s="113" t="str">
        <f t="shared" si="298"/>
        <v xml:space="preserve"> 2050</v>
      </c>
      <c r="CS444" s="113">
        <f t="shared" si="299"/>
        <v>2050</v>
      </c>
      <c r="CT444" s="160">
        <v>0</v>
      </c>
      <c r="CU444" s="160">
        <v>0</v>
      </c>
      <c r="CV444" s="160">
        <v>0</v>
      </c>
      <c r="CW444" s="160">
        <v>0</v>
      </c>
      <c r="CX444" s="160">
        <v>0</v>
      </c>
      <c r="CY444" s="160">
        <v>0</v>
      </c>
      <c r="CZ444" s="160">
        <v>1</v>
      </c>
      <c r="DA444" s="160">
        <v>1</v>
      </c>
      <c r="DB444" s="160">
        <v>0</v>
      </c>
      <c r="DC444" s="160">
        <v>1</v>
      </c>
      <c r="DD444" s="160">
        <v>0</v>
      </c>
      <c r="DE444" s="160">
        <v>1</v>
      </c>
      <c r="DF444" s="160">
        <v>1</v>
      </c>
      <c r="DG444" s="160">
        <v>0</v>
      </c>
      <c r="DH444" s="160">
        <v>0</v>
      </c>
      <c r="DI444" s="160">
        <v>1</v>
      </c>
      <c r="DJ444" s="160">
        <v>1</v>
      </c>
      <c r="DK444" s="160">
        <v>0</v>
      </c>
      <c r="DL444" s="160">
        <v>1</v>
      </c>
      <c r="DM444" s="160">
        <v>0</v>
      </c>
      <c r="DN444" s="160">
        <v>0</v>
      </c>
      <c r="DO444" s="160">
        <v>1</v>
      </c>
      <c r="DP444" s="160">
        <v>1</v>
      </c>
      <c r="DQ444" s="104" t="s">
        <v>150</v>
      </c>
      <c r="DR444" s="104" t="s">
        <v>158</v>
      </c>
      <c r="DS444" s="104" t="s">
        <v>7859</v>
      </c>
      <c r="DT444" s="104" t="s">
        <v>160</v>
      </c>
      <c r="DU444" s="104" t="s">
        <v>3005</v>
      </c>
      <c r="DV444" s="104" t="s">
        <v>3005</v>
      </c>
      <c r="DW444" s="107" t="str">
        <f t="shared" si="300"/>
        <v>Y</v>
      </c>
      <c r="DX444" s="107" t="str">
        <f t="shared" si="301"/>
        <v/>
      </c>
      <c r="DY444" s="107" t="str">
        <f t="shared" si="302"/>
        <v>Y</v>
      </c>
      <c r="DZ444" s="107" t="str">
        <f t="shared" si="303"/>
        <v>N</v>
      </c>
      <c r="EA444" s="107" t="str">
        <f t="shared" si="304"/>
        <v>No</v>
      </c>
      <c r="EC444" s="113">
        <f t="shared" si="305"/>
        <v>2050</v>
      </c>
    </row>
    <row r="445" spans="1:133" ht="16.5" customHeight="1">
      <c r="A445" s="113">
        <v>442</v>
      </c>
      <c r="B445" s="113">
        <v>429</v>
      </c>
      <c r="C445" s="141" t="s">
        <v>2579</v>
      </c>
      <c r="D445" s="149" t="s">
        <v>314</v>
      </c>
      <c r="E445" s="149" t="s">
        <v>229</v>
      </c>
      <c r="F445" s="149" t="s">
        <v>175</v>
      </c>
      <c r="G445" s="149" t="s">
        <v>176</v>
      </c>
      <c r="H445" s="168" t="s">
        <v>2580</v>
      </c>
      <c r="I445" s="149" t="s">
        <v>2581</v>
      </c>
      <c r="J445" s="149">
        <v>0.429</v>
      </c>
      <c r="K445" s="149" t="s">
        <v>2582</v>
      </c>
      <c r="L445" s="149">
        <v>30585</v>
      </c>
      <c r="M445" s="150">
        <v>16</v>
      </c>
      <c r="N445" s="113" t="s">
        <v>154</v>
      </c>
      <c r="O445" s="113" t="s">
        <v>153</v>
      </c>
      <c r="P445" s="141" t="s">
        <v>153</v>
      </c>
      <c r="Q445" s="113" t="s">
        <v>154</v>
      </c>
      <c r="R445" s="113" t="s">
        <v>154</v>
      </c>
      <c r="S445" s="113" t="s">
        <v>153</v>
      </c>
      <c r="T445" s="113" t="s">
        <v>153</v>
      </c>
      <c r="U445" s="147" t="s">
        <v>153</v>
      </c>
      <c r="V445" s="113" t="s">
        <v>153</v>
      </c>
      <c r="W445" s="113" t="s">
        <v>153</v>
      </c>
      <c r="X445" s="148" t="s">
        <v>153</v>
      </c>
      <c r="Y445" s="113" t="s">
        <v>153</v>
      </c>
      <c r="Z445" s="113" t="s">
        <v>153</v>
      </c>
      <c r="AC445" s="113" t="s">
        <v>167</v>
      </c>
      <c r="AD445" s="113" t="s">
        <v>6</v>
      </c>
      <c r="AE445" s="113" t="s">
        <v>157</v>
      </c>
      <c r="AF445" s="113" t="s">
        <v>157</v>
      </c>
      <c r="AG445" s="113" t="s">
        <v>169</v>
      </c>
      <c r="AH445" s="141" t="s">
        <v>159</v>
      </c>
      <c r="AJ445" s="113" t="s">
        <v>154</v>
      </c>
      <c r="AK445" s="166" t="s">
        <v>153</v>
      </c>
      <c r="AO445" s="113" t="s">
        <v>160</v>
      </c>
      <c r="AP445" s="113" t="s">
        <v>150</v>
      </c>
      <c r="AQ445" s="113" t="s">
        <v>159</v>
      </c>
      <c r="AR445" s="113" t="s">
        <v>2583</v>
      </c>
      <c r="AS445" s="113">
        <v>2035</v>
      </c>
      <c r="AV445" s="166" t="s">
        <v>168</v>
      </c>
      <c r="AW445" s="167" t="s">
        <v>171</v>
      </c>
      <c r="AX445" s="113" t="s">
        <v>158</v>
      </c>
      <c r="AY445" s="113" t="s">
        <v>154</v>
      </c>
      <c r="AZ445" s="113" t="s">
        <v>153</v>
      </c>
      <c r="BA445" s="113" t="s">
        <v>153</v>
      </c>
      <c r="BG445" s="283">
        <f t="shared" si="306"/>
        <v>0</v>
      </c>
      <c r="BH445" s="149">
        <f t="shared" si="307"/>
        <v>0</v>
      </c>
      <c r="BI445" s="113">
        <f t="shared" si="315"/>
        <v>0</v>
      </c>
      <c r="BJ445" s="280">
        <f t="shared" si="316"/>
        <v>0</v>
      </c>
      <c r="BK445" s="347">
        <f t="shared" si="308"/>
        <v>0</v>
      </c>
      <c r="BL445" s="113">
        <f t="shared" si="309"/>
        <v>0</v>
      </c>
      <c r="BM445" s="113">
        <f t="shared" si="317"/>
        <v>0</v>
      </c>
      <c r="BN445" s="278">
        <f t="shared" si="318"/>
        <v>0</v>
      </c>
      <c r="BO445" s="149">
        <f t="shared" si="310"/>
        <v>0</v>
      </c>
      <c r="BP445" s="149">
        <f t="shared" si="311"/>
        <v>0</v>
      </c>
      <c r="BQ445" s="113">
        <f t="shared" si="319"/>
        <v>0</v>
      </c>
      <c r="BR445" s="356">
        <f t="shared" si="312"/>
        <v>0</v>
      </c>
      <c r="BS445" s="149">
        <f t="shared" si="313"/>
        <v>0</v>
      </c>
      <c r="BT445" s="113">
        <f t="shared" si="320"/>
        <v>1</v>
      </c>
      <c r="BU445" s="356">
        <f t="shared" si="287"/>
        <v>0</v>
      </c>
      <c r="BV445" s="149">
        <f t="shared" si="288"/>
        <v>0</v>
      </c>
      <c r="BW445" s="113">
        <f t="shared" si="289"/>
        <v>0</v>
      </c>
      <c r="BX445" s="248">
        <f t="shared" si="290"/>
        <v>0</v>
      </c>
      <c r="BY445" s="175">
        <f t="shared" si="291"/>
        <v>0</v>
      </c>
      <c r="BZ445" s="347">
        <f t="shared" si="321"/>
        <v>0</v>
      </c>
      <c r="CA445" s="113">
        <f t="shared" si="322"/>
        <v>0</v>
      </c>
      <c r="CB445" s="113">
        <f t="shared" si="323"/>
        <v>1</v>
      </c>
      <c r="CC445" s="276">
        <f t="shared" si="324"/>
        <v>1</v>
      </c>
      <c r="CD445" s="248">
        <f t="shared" si="325"/>
        <v>1</v>
      </c>
      <c r="CE445" s="274">
        <f t="shared" si="314"/>
        <v>1</v>
      </c>
      <c r="CF445" s="347">
        <f t="shared" si="326"/>
        <v>0</v>
      </c>
      <c r="CG445" s="113">
        <f t="shared" si="327"/>
        <v>0</v>
      </c>
      <c r="CH445" s="141">
        <f t="shared" si="328"/>
        <v>0</v>
      </c>
      <c r="CI445" s="149">
        <f t="shared" si="292"/>
        <v>0</v>
      </c>
      <c r="CJ445" s="149">
        <f t="shared" si="293"/>
        <v>0</v>
      </c>
      <c r="CK445" s="149">
        <f t="shared" si="294"/>
        <v>1</v>
      </c>
      <c r="CL445" s="149">
        <f t="shared" si="295"/>
        <v>1</v>
      </c>
      <c r="CM445" s="149">
        <f t="shared" si="296"/>
        <v>1</v>
      </c>
      <c r="CN445" s="282">
        <f t="shared" si="329"/>
        <v>0</v>
      </c>
      <c r="CO445" s="113">
        <f t="shared" si="330"/>
        <v>0</v>
      </c>
      <c r="CP445" s="113">
        <f t="shared" si="331"/>
        <v>1</v>
      </c>
      <c r="CQ445" s="282" t="str">
        <f t="shared" si="297"/>
        <v/>
      </c>
      <c r="CR445" s="113" t="str">
        <f t="shared" si="298"/>
        <v xml:space="preserve"> 2035</v>
      </c>
      <c r="CS445" s="113">
        <f t="shared" si="299"/>
        <v>2035</v>
      </c>
      <c r="CT445" s="160">
        <v>0</v>
      </c>
      <c r="CU445" s="160">
        <v>0</v>
      </c>
      <c r="CV445" s="160">
        <v>0</v>
      </c>
      <c r="CW445" s="160">
        <v>0</v>
      </c>
      <c r="CX445" s="160">
        <v>0</v>
      </c>
      <c r="CY445" s="160">
        <v>0</v>
      </c>
      <c r="CZ445" s="160">
        <v>0</v>
      </c>
      <c r="DA445" s="160">
        <v>0</v>
      </c>
      <c r="DB445" s="160">
        <v>0</v>
      </c>
      <c r="DC445" s="160">
        <v>0</v>
      </c>
      <c r="DD445" s="160">
        <v>0</v>
      </c>
      <c r="DE445" s="160">
        <v>0</v>
      </c>
      <c r="DF445" s="160">
        <v>0</v>
      </c>
      <c r="DG445" s="160">
        <v>0</v>
      </c>
      <c r="DH445" s="160">
        <v>0</v>
      </c>
      <c r="DI445" s="160">
        <v>0</v>
      </c>
      <c r="DJ445" s="160">
        <v>0</v>
      </c>
      <c r="DK445" s="160">
        <v>0</v>
      </c>
      <c r="DL445" s="160">
        <v>0</v>
      </c>
      <c r="DM445" s="160">
        <v>0</v>
      </c>
      <c r="DN445" s="160">
        <v>0</v>
      </c>
      <c r="DO445" s="160">
        <v>0</v>
      </c>
      <c r="DP445" s="160">
        <v>0</v>
      </c>
      <c r="DQ445" s="104" t="s">
        <v>154</v>
      </c>
      <c r="DR445" s="104">
        <v>0</v>
      </c>
      <c r="DS445" s="104" t="s">
        <v>154</v>
      </c>
      <c r="DT445" s="104" t="s">
        <v>154</v>
      </c>
      <c r="DU445" s="104">
        <v>0</v>
      </c>
      <c r="DV445" s="104">
        <v>0</v>
      </c>
      <c r="DW445" s="107" t="str">
        <f t="shared" si="300"/>
        <v>N</v>
      </c>
      <c r="DX445" s="107" t="str">
        <f t="shared" si="301"/>
        <v/>
      </c>
      <c r="DY445" s="107" t="str">
        <f t="shared" si="302"/>
        <v>Y</v>
      </c>
      <c r="DZ445" s="107" t="str">
        <f t="shared" si="303"/>
        <v>N</v>
      </c>
      <c r="EA445" s="107" t="str">
        <f t="shared" si="304"/>
        <v>Not Specified</v>
      </c>
      <c r="EC445" s="113">
        <f t="shared" si="305"/>
        <v>2035</v>
      </c>
    </row>
    <row r="446" spans="1:133" ht="16.5" customHeight="1">
      <c r="A446" s="113">
        <v>443</v>
      </c>
      <c r="B446" s="113">
        <v>419</v>
      </c>
      <c r="C446" s="141" t="s">
        <v>2584</v>
      </c>
      <c r="D446" s="149" t="s">
        <v>980</v>
      </c>
      <c r="E446" s="149" t="s">
        <v>229</v>
      </c>
      <c r="F446" s="149" t="s">
        <v>499</v>
      </c>
      <c r="G446" s="149" t="s">
        <v>246</v>
      </c>
      <c r="H446" s="168" t="s">
        <v>2585</v>
      </c>
      <c r="I446" s="149" t="s">
        <v>2586</v>
      </c>
      <c r="J446" s="149">
        <v>-0.27</v>
      </c>
      <c r="K446" s="149" t="s">
        <v>2587</v>
      </c>
      <c r="L446" s="149">
        <v>300000</v>
      </c>
      <c r="M446" s="150">
        <v>10</v>
      </c>
      <c r="N446" s="113" t="s">
        <v>154</v>
      </c>
      <c r="O446" s="113" t="s">
        <v>153</v>
      </c>
      <c r="P446" s="141" t="s">
        <v>153</v>
      </c>
      <c r="Q446" s="113" t="s">
        <v>154</v>
      </c>
      <c r="R446" s="113" t="s">
        <v>154</v>
      </c>
      <c r="S446" s="113" t="s">
        <v>153</v>
      </c>
      <c r="T446" s="113" t="s">
        <v>153</v>
      </c>
      <c r="U446" s="147" t="s">
        <v>153</v>
      </c>
      <c r="V446" s="113" t="s">
        <v>153</v>
      </c>
      <c r="W446" s="113" t="s">
        <v>153</v>
      </c>
      <c r="X446" s="148" t="s">
        <v>153</v>
      </c>
      <c r="Y446" s="113" t="s">
        <v>153</v>
      </c>
      <c r="Z446" s="113" t="s">
        <v>153</v>
      </c>
      <c r="AC446" s="113" t="s">
        <v>202</v>
      </c>
      <c r="AD446" s="113" t="s">
        <v>5</v>
      </c>
      <c r="AE446" s="113" t="s">
        <v>157</v>
      </c>
      <c r="AF446" s="113" t="s">
        <v>157</v>
      </c>
      <c r="AG446" s="113" t="s">
        <v>158</v>
      </c>
      <c r="AH446" s="141" t="s">
        <v>159</v>
      </c>
      <c r="AI446" s="113" t="s">
        <v>160</v>
      </c>
      <c r="AJ446" s="113" t="s">
        <v>150</v>
      </c>
      <c r="AK446" s="166" t="s">
        <v>2588</v>
      </c>
      <c r="AL446" s="113">
        <v>2030</v>
      </c>
      <c r="AP446" s="113" t="s">
        <v>154</v>
      </c>
      <c r="AQ446" s="113" t="s">
        <v>153</v>
      </c>
      <c r="AR446" s="113" t="s">
        <v>153</v>
      </c>
      <c r="AV446" s="113" t="s">
        <v>157</v>
      </c>
      <c r="AW446" s="167" t="s">
        <v>168</v>
      </c>
      <c r="AX446" s="113" t="s">
        <v>157</v>
      </c>
      <c r="AY446" s="113" t="s">
        <v>154</v>
      </c>
      <c r="AZ446" s="113" t="s">
        <v>153</v>
      </c>
      <c r="BA446" s="113" t="s">
        <v>153</v>
      </c>
      <c r="BG446" s="283">
        <f t="shared" si="306"/>
        <v>0</v>
      </c>
      <c r="BH446" s="149">
        <f t="shared" si="307"/>
        <v>0</v>
      </c>
      <c r="BI446" s="113">
        <f t="shared" si="315"/>
        <v>0</v>
      </c>
      <c r="BJ446" s="280">
        <f t="shared" si="316"/>
        <v>0</v>
      </c>
      <c r="BK446" s="347">
        <f t="shared" si="308"/>
        <v>0</v>
      </c>
      <c r="BL446" s="113">
        <f t="shared" si="309"/>
        <v>0</v>
      </c>
      <c r="BM446" s="113">
        <f t="shared" si="317"/>
        <v>0</v>
      </c>
      <c r="BN446" s="278">
        <f t="shared" si="318"/>
        <v>0</v>
      </c>
      <c r="BO446" s="149">
        <f t="shared" si="310"/>
        <v>0</v>
      </c>
      <c r="BP446" s="149">
        <f t="shared" si="311"/>
        <v>0</v>
      </c>
      <c r="BQ446" s="113">
        <f t="shared" si="319"/>
        <v>0</v>
      </c>
      <c r="BR446" s="356">
        <f t="shared" si="312"/>
        <v>0</v>
      </c>
      <c r="BS446" s="149">
        <f t="shared" si="313"/>
        <v>0</v>
      </c>
      <c r="BT446" s="113">
        <f t="shared" si="320"/>
        <v>0</v>
      </c>
      <c r="BU446" s="356">
        <f t="shared" si="287"/>
        <v>0</v>
      </c>
      <c r="BV446" s="149">
        <f t="shared" si="288"/>
        <v>1</v>
      </c>
      <c r="BW446" s="113">
        <f t="shared" si="289"/>
        <v>0</v>
      </c>
      <c r="BX446" s="248">
        <f t="shared" si="290"/>
        <v>0</v>
      </c>
      <c r="BY446" s="175">
        <f t="shared" si="291"/>
        <v>1</v>
      </c>
      <c r="BZ446" s="347">
        <f t="shared" si="321"/>
        <v>0</v>
      </c>
      <c r="CA446" s="113">
        <f t="shared" si="322"/>
        <v>0</v>
      </c>
      <c r="CB446" s="113">
        <f t="shared" si="323"/>
        <v>0</v>
      </c>
      <c r="CC446" s="276">
        <f t="shared" si="324"/>
        <v>0</v>
      </c>
      <c r="CD446" s="248">
        <f t="shared" si="325"/>
        <v>0</v>
      </c>
      <c r="CE446" s="274">
        <f t="shared" si="314"/>
        <v>1</v>
      </c>
      <c r="CF446" s="347">
        <f t="shared" si="326"/>
        <v>0</v>
      </c>
      <c r="CG446" s="113">
        <f t="shared" si="327"/>
        <v>0</v>
      </c>
      <c r="CH446" s="141">
        <f t="shared" si="328"/>
        <v>0</v>
      </c>
      <c r="CI446" s="149">
        <f t="shared" si="292"/>
        <v>0</v>
      </c>
      <c r="CJ446" s="149">
        <f t="shared" si="293"/>
        <v>1</v>
      </c>
      <c r="CK446" s="149">
        <f t="shared" si="294"/>
        <v>0</v>
      </c>
      <c r="CL446" s="149">
        <f t="shared" si="295"/>
        <v>1</v>
      </c>
      <c r="CM446" s="149">
        <f t="shared" si="296"/>
        <v>1</v>
      </c>
      <c r="CN446" s="282">
        <f t="shared" si="329"/>
        <v>1</v>
      </c>
      <c r="CO446" s="113">
        <f t="shared" si="330"/>
        <v>0</v>
      </c>
      <c r="CP446" s="113">
        <f t="shared" si="331"/>
        <v>0</v>
      </c>
      <c r="CQ446" s="282" t="str">
        <f t="shared" si="297"/>
        <v/>
      </c>
      <c r="CR446" s="113" t="str">
        <f t="shared" si="298"/>
        <v xml:space="preserve"> </v>
      </c>
      <c r="CS446" s="113">
        <f t="shared" si="299"/>
        <v>0</v>
      </c>
      <c r="CT446" s="160">
        <v>0</v>
      </c>
      <c r="CU446" s="160">
        <v>0</v>
      </c>
      <c r="CV446" s="160">
        <v>1</v>
      </c>
      <c r="CW446" s="160">
        <v>1</v>
      </c>
      <c r="CX446" s="160">
        <v>0</v>
      </c>
      <c r="CY446" s="160">
        <v>0</v>
      </c>
      <c r="CZ446" s="160">
        <v>0</v>
      </c>
      <c r="DA446" s="160">
        <v>0</v>
      </c>
      <c r="DB446" s="160">
        <v>0</v>
      </c>
      <c r="DC446" s="160">
        <v>0</v>
      </c>
      <c r="DD446" s="160">
        <v>0</v>
      </c>
      <c r="DE446" s="160">
        <v>0</v>
      </c>
      <c r="DF446" s="160">
        <v>0</v>
      </c>
      <c r="DG446" s="160">
        <v>0</v>
      </c>
      <c r="DH446" s="160">
        <v>0</v>
      </c>
      <c r="DI446" s="160">
        <v>0</v>
      </c>
      <c r="DJ446" s="160">
        <v>1</v>
      </c>
      <c r="DK446" s="160">
        <v>0</v>
      </c>
      <c r="DL446" s="160">
        <v>1</v>
      </c>
      <c r="DM446" s="160">
        <v>0</v>
      </c>
      <c r="DN446" s="160">
        <v>0</v>
      </c>
      <c r="DO446" s="160">
        <v>1</v>
      </c>
      <c r="DP446" s="160">
        <v>0</v>
      </c>
      <c r="DQ446" s="104" t="s">
        <v>154</v>
      </c>
      <c r="DR446" s="104">
        <v>0</v>
      </c>
      <c r="DS446" s="104" t="s">
        <v>154</v>
      </c>
      <c r="DT446" s="104" t="s">
        <v>154</v>
      </c>
      <c r="DU446" s="104" t="s">
        <v>3005</v>
      </c>
      <c r="DV446" s="104" t="s">
        <v>154</v>
      </c>
      <c r="DW446" s="107" t="str">
        <f t="shared" si="300"/>
        <v>N</v>
      </c>
      <c r="DX446" s="107" t="str">
        <f t="shared" si="301"/>
        <v/>
      </c>
      <c r="DY446" s="107" t="str">
        <f t="shared" si="302"/>
        <v>N</v>
      </c>
      <c r="DZ446" s="107" t="str">
        <f t="shared" si="303"/>
        <v>Y</v>
      </c>
      <c r="EA446" s="107" t="str">
        <f t="shared" si="304"/>
        <v>Yes</v>
      </c>
      <c r="EC446" s="113">
        <f t="shared" si="305"/>
        <v>0</v>
      </c>
    </row>
    <row r="447" spans="1:133" ht="16.5" customHeight="1">
      <c r="A447" s="113">
        <v>444</v>
      </c>
      <c r="B447" s="113">
        <v>439</v>
      </c>
      <c r="C447" s="141" t="s">
        <v>2589</v>
      </c>
      <c r="D447" s="113" t="s">
        <v>449</v>
      </c>
      <c r="E447" s="113" t="s">
        <v>144</v>
      </c>
      <c r="F447" s="113" t="s">
        <v>175</v>
      </c>
      <c r="G447" s="113" t="s">
        <v>176</v>
      </c>
      <c r="H447" s="157" t="s">
        <v>2590</v>
      </c>
      <c r="I447" s="113" t="s">
        <v>2591</v>
      </c>
      <c r="J447" s="113">
        <v>0</v>
      </c>
      <c r="K447" s="113" t="s">
        <v>2592</v>
      </c>
      <c r="L447" s="113">
        <v>138444</v>
      </c>
      <c r="M447" s="141">
        <v>29</v>
      </c>
      <c r="N447" s="113" t="s">
        <v>154</v>
      </c>
      <c r="O447" s="113" t="s">
        <v>153</v>
      </c>
      <c r="P447" s="141" t="s">
        <v>153</v>
      </c>
      <c r="Q447" s="113" t="s">
        <v>154</v>
      </c>
      <c r="R447" s="113" t="s">
        <v>154</v>
      </c>
      <c r="S447" s="113" t="s">
        <v>153</v>
      </c>
      <c r="T447" s="113" t="s">
        <v>153</v>
      </c>
      <c r="U447" s="147" t="s">
        <v>153</v>
      </c>
      <c r="V447" s="113" t="s">
        <v>153</v>
      </c>
      <c r="W447" s="113" t="s">
        <v>153</v>
      </c>
      <c r="X447" s="148" t="s">
        <v>153</v>
      </c>
      <c r="Y447" s="113" t="s">
        <v>153</v>
      </c>
      <c r="Z447" s="113" t="s">
        <v>153</v>
      </c>
      <c r="AC447" s="113" t="s">
        <v>167</v>
      </c>
      <c r="AD447" s="113" t="s">
        <v>6</v>
      </c>
      <c r="AE447" s="113" t="s">
        <v>157</v>
      </c>
      <c r="AF447" s="113" t="s">
        <v>157</v>
      </c>
      <c r="AG447" s="113" t="s">
        <v>157</v>
      </c>
      <c r="AH447" s="141" t="s">
        <v>218</v>
      </c>
      <c r="AJ447" s="113" t="s">
        <v>154</v>
      </c>
      <c r="AK447" s="166" t="s">
        <v>153</v>
      </c>
      <c r="AO447" s="113" t="s">
        <v>219</v>
      </c>
      <c r="AP447" s="113" t="s">
        <v>150</v>
      </c>
      <c r="AQ447" s="113" t="s">
        <v>218</v>
      </c>
      <c r="AR447" s="113" t="s">
        <v>2593</v>
      </c>
      <c r="AS447" s="113">
        <v>2050</v>
      </c>
      <c r="AT447" s="190"/>
      <c r="AV447" s="113" t="s">
        <v>168</v>
      </c>
      <c r="AW447" s="167" t="s">
        <v>168</v>
      </c>
      <c r="AX447" s="113" t="s">
        <v>158</v>
      </c>
      <c r="AY447" s="113" t="s">
        <v>154</v>
      </c>
      <c r="AZ447" s="113" t="s">
        <v>153</v>
      </c>
      <c r="BA447" s="113" t="s">
        <v>153</v>
      </c>
      <c r="BG447" s="283">
        <f t="shared" si="306"/>
        <v>0</v>
      </c>
      <c r="BH447" s="149">
        <f t="shared" si="307"/>
        <v>0</v>
      </c>
      <c r="BI447" s="113">
        <f t="shared" si="315"/>
        <v>0</v>
      </c>
      <c r="BJ447" s="280">
        <f t="shared" si="316"/>
        <v>0</v>
      </c>
      <c r="BK447" s="347">
        <f t="shared" si="308"/>
        <v>0</v>
      </c>
      <c r="BL447" s="113">
        <f t="shared" si="309"/>
        <v>0</v>
      </c>
      <c r="BM447" s="113">
        <f t="shared" si="317"/>
        <v>0</v>
      </c>
      <c r="BN447" s="278">
        <f t="shared" si="318"/>
        <v>0</v>
      </c>
      <c r="BO447" s="149">
        <f t="shared" si="310"/>
        <v>0</v>
      </c>
      <c r="BP447" s="149">
        <f t="shared" si="311"/>
        <v>0</v>
      </c>
      <c r="BQ447" s="113">
        <f t="shared" si="319"/>
        <v>0</v>
      </c>
      <c r="BR447" s="356">
        <f t="shared" si="312"/>
        <v>0</v>
      </c>
      <c r="BS447" s="149">
        <f t="shared" si="313"/>
        <v>0</v>
      </c>
      <c r="BT447" s="113">
        <f t="shared" si="320"/>
        <v>1</v>
      </c>
      <c r="BU447" s="356">
        <f t="shared" si="287"/>
        <v>0</v>
      </c>
      <c r="BV447" s="149">
        <f t="shared" si="288"/>
        <v>0</v>
      </c>
      <c r="BW447" s="113">
        <f t="shared" si="289"/>
        <v>0</v>
      </c>
      <c r="BX447" s="248">
        <f t="shared" si="290"/>
        <v>0</v>
      </c>
      <c r="BY447" s="175">
        <f t="shared" si="291"/>
        <v>0</v>
      </c>
      <c r="BZ447" s="347">
        <f t="shared" si="321"/>
        <v>0</v>
      </c>
      <c r="CA447" s="113">
        <f t="shared" si="322"/>
        <v>0</v>
      </c>
      <c r="CB447" s="113">
        <f t="shared" si="323"/>
        <v>1</v>
      </c>
      <c r="CC447" s="276">
        <f t="shared" si="324"/>
        <v>1</v>
      </c>
      <c r="CD447" s="248">
        <f t="shared" si="325"/>
        <v>1</v>
      </c>
      <c r="CE447" s="274">
        <f t="shared" si="314"/>
        <v>1</v>
      </c>
      <c r="CF447" s="347">
        <f t="shared" si="326"/>
        <v>0</v>
      </c>
      <c r="CG447" s="113">
        <f t="shared" si="327"/>
        <v>0</v>
      </c>
      <c r="CH447" s="141">
        <f t="shared" si="328"/>
        <v>0</v>
      </c>
      <c r="CI447" s="149">
        <f t="shared" si="292"/>
        <v>0</v>
      </c>
      <c r="CJ447" s="149">
        <f t="shared" si="293"/>
        <v>0</v>
      </c>
      <c r="CK447" s="149">
        <f t="shared" si="294"/>
        <v>1</v>
      </c>
      <c r="CL447" s="149">
        <f t="shared" si="295"/>
        <v>1</v>
      </c>
      <c r="CM447" s="149">
        <f t="shared" si="296"/>
        <v>1</v>
      </c>
      <c r="CN447" s="282">
        <f t="shared" si="329"/>
        <v>0</v>
      </c>
      <c r="CO447" s="113">
        <f t="shared" si="330"/>
        <v>0</v>
      </c>
      <c r="CP447" s="113">
        <f t="shared" si="331"/>
        <v>1</v>
      </c>
      <c r="CQ447" s="282" t="str">
        <f t="shared" si="297"/>
        <v/>
      </c>
      <c r="CR447" s="113" t="str">
        <f t="shared" si="298"/>
        <v xml:space="preserve"> 2050</v>
      </c>
      <c r="CS447" s="113">
        <f t="shared" si="299"/>
        <v>2050</v>
      </c>
      <c r="CT447" s="160">
        <v>0</v>
      </c>
      <c r="CU447" s="160">
        <v>0</v>
      </c>
      <c r="CV447" s="160">
        <v>0</v>
      </c>
      <c r="CW447" s="160">
        <v>0</v>
      </c>
      <c r="CX447" s="160">
        <v>0</v>
      </c>
      <c r="CY447" s="160">
        <v>0</v>
      </c>
      <c r="CZ447" s="160">
        <v>1</v>
      </c>
      <c r="DA447" s="160">
        <v>1</v>
      </c>
      <c r="DB447" s="160">
        <v>0</v>
      </c>
      <c r="DC447" s="160">
        <v>1</v>
      </c>
      <c r="DD447" s="160">
        <v>0</v>
      </c>
      <c r="DE447" s="160">
        <v>1</v>
      </c>
      <c r="DF447" s="160">
        <v>0</v>
      </c>
      <c r="DG447" s="160">
        <v>0</v>
      </c>
      <c r="DH447" s="160">
        <v>0</v>
      </c>
      <c r="DI447" s="160">
        <v>0</v>
      </c>
      <c r="DJ447" s="160">
        <v>1</v>
      </c>
      <c r="DK447" s="160">
        <v>0</v>
      </c>
      <c r="DL447" s="160">
        <v>1</v>
      </c>
      <c r="DM447" s="160">
        <v>1</v>
      </c>
      <c r="DN447" s="160">
        <v>0</v>
      </c>
      <c r="DO447" s="160">
        <v>1</v>
      </c>
      <c r="DP447" s="160">
        <v>0</v>
      </c>
      <c r="DQ447" s="104" t="s">
        <v>154</v>
      </c>
      <c r="DR447" s="104">
        <v>0</v>
      </c>
      <c r="DS447" s="104" t="s">
        <v>7859</v>
      </c>
      <c r="DT447" s="104" t="s">
        <v>154</v>
      </c>
      <c r="DU447" s="104">
        <v>0</v>
      </c>
      <c r="DV447" s="104" t="s">
        <v>150</v>
      </c>
      <c r="DW447" s="107" t="str">
        <f t="shared" si="300"/>
        <v>N</v>
      </c>
      <c r="DX447" s="107" t="str">
        <f t="shared" si="301"/>
        <v/>
      </c>
      <c r="DY447" s="107" t="str">
        <f t="shared" si="302"/>
        <v>Y</v>
      </c>
      <c r="DZ447" s="107" t="str">
        <f t="shared" si="303"/>
        <v>N</v>
      </c>
      <c r="EA447" s="107" t="str">
        <f t="shared" si="304"/>
        <v>Not Specified</v>
      </c>
      <c r="EC447" s="113">
        <f t="shared" si="305"/>
        <v>2050</v>
      </c>
    </row>
    <row r="448" spans="1:133" s="175" customFormat="1" ht="16.5" customHeight="1">
      <c r="A448" s="149">
        <v>445</v>
      </c>
      <c r="B448" s="149">
        <v>431</v>
      </c>
      <c r="C448" s="150" t="s">
        <v>2594</v>
      </c>
      <c r="D448" s="149" t="s">
        <v>818</v>
      </c>
      <c r="E448" s="149" t="s">
        <v>144</v>
      </c>
      <c r="F448" s="149" t="s">
        <v>374</v>
      </c>
      <c r="G448" s="149" t="s">
        <v>246</v>
      </c>
      <c r="H448" s="168" t="s">
        <v>2595</v>
      </c>
      <c r="I448" s="149" t="s">
        <v>2596</v>
      </c>
      <c r="J448" s="149">
        <v>0.143</v>
      </c>
      <c r="K448" s="149" t="s">
        <v>2597</v>
      </c>
      <c r="L448" s="149">
        <v>31600</v>
      </c>
      <c r="M448" s="150">
        <v>2</v>
      </c>
      <c r="N448" s="149" t="s">
        <v>154</v>
      </c>
      <c r="O448" s="149" t="s">
        <v>153</v>
      </c>
      <c r="P448" s="150" t="s">
        <v>153</v>
      </c>
      <c r="Q448" s="113" t="s">
        <v>154</v>
      </c>
      <c r="R448" s="113" t="s">
        <v>154</v>
      </c>
      <c r="S448" s="149" t="s">
        <v>153</v>
      </c>
      <c r="T448" s="149" t="s">
        <v>153</v>
      </c>
      <c r="U448" s="151" t="s">
        <v>153</v>
      </c>
      <c r="V448" s="149" t="s">
        <v>153</v>
      </c>
      <c r="W448" s="149" t="s">
        <v>153</v>
      </c>
      <c r="X448" s="152" t="s">
        <v>153</v>
      </c>
      <c r="Y448" s="113" t="s">
        <v>153</v>
      </c>
      <c r="Z448" s="149" t="s">
        <v>153</v>
      </c>
      <c r="AA448" s="150"/>
      <c r="AB448" s="149"/>
      <c r="AC448" s="149" t="s">
        <v>153</v>
      </c>
      <c r="AD448" s="149" t="s">
        <v>153</v>
      </c>
      <c r="AE448" s="149" t="s">
        <v>153</v>
      </c>
      <c r="AF448" s="149" t="s">
        <v>153</v>
      </c>
      <c r="AG448" s="149" t="s">
        <v>153</v>
      </c>
      <c r="AH448" s="150" t="s">
        <v>153</v>
      </c>
      <c r="AI448" s="113"/>
      <c r="AJ448" s="113" t="s">
        <v>154</v>
      </c>
      <c r="AK448" s="170" t="s">
        <v>153</v>
      </c>
      <c r="AL448" s="149"/>
      <c r="AM448" s="174" t="s">
        <v>2598</v>
      </c>
      <c r="AN448" s="150" t="s">
        <v>795</v>
      </c>
      <c r="AO448" s="113"/>
      <c r="AP448" s="149" t="s">
        <v>154</v>
      </c>
      <c r="AQ448" s="149" t="s">
        <v>153</v>
      </c>
      <c r="AR448" s="149" t="s">
        <v>153</v>
      </c>
      <c r="AS448" s="149"/>
      <c r="AT448" s="149"/>
      <c r="AU448" s="150"/>
      <c r="AV448" s="169" t="s">
        <v>168</v>
      </c>
      <c r="AW448" s="172" t="s">
        <v>153</v>
      </c>
      <c r="AX448" s="149" t="s">
        <v>153</v>
      </c>
      <c r="AY448" s="149" t="s">
        <v>154</v>
      </c>
      <c r="AZ448" s="149" t="s">
        <v>153</v>
      </c>
      <c r="BA448" s="149" t="s">
        <v>153</v>
      </c>
      <c r="BB448" s="149"/>
      <c r="BC448" s="150"/>
      <c r="BD448" s="149"/>
      <c r="BE448" s="173"/>
      <c r="BF448" s="192" t="s">
        <v>2599</v>
      </c>
      <c r="BG448" s="283">
        <f t="shared" si="306"/>
        <v>0</v>
      </c>
      <c r="BH448" s="149">
        <f t="shared" si="307"/>
        <v>0</v>
      </c>
      <c r="BI448" s="113">
        <f t="shared" si="315"/>
        <v>0</v>
      </c>
      <c r="BJ448" s="280">
        <f t="shared" si="316"/>
        <v>0</v>
      </c>
      <c r="BK448" s="347">
        <f t="shared" si="308"/>
        <v>0</v>
      </c>
      <c r="BL448" s="113">
        <f t="shared" si="309"/>
        <v>0</v>
      </c>
      <c r="BM448" s="113">
        <f t="shared" si="317"/>
        <v>0</v>
      </c>
      <c r="BN448" s="278">
        <f t="shared" si="318"/>
        <v>0</v>
      </c>
      <c r="BO448" s="149">
        <f t="shared" si="310"/>
        <v>0</v>
      </c>
      <c r="BP448" s="149">
        <f t="shared" si="311"/>
        <v>0</v>
      </c>
      <c r="BQ448" s="113">
        <f t="shared" si="319"/>
        <v>0</v>
      </c>
      <c r="BR448" s="356">
        <f t="shared" si="312"/>
        <v>0</v>
      </c>
      <c r="BS448" s="149">
        <f t="shared" si="313"/>
        <v>0</v>
      </c>
      <c r="BT448" s="113">
        <f t="shared" si="320"/>
        <v>0</v>
      </c>
      <c r="BU448" s="356">
        <f t="shared" si="287"/>
        <v>0</v>
      </c>
      <c r="BV448" s="149">
        <f t="shared" si="288"/>
        <v>0</v>
      </c>
      <c r="BW448" s="113">
        <f t="shared" si="289"/>
        <v>0</v>
      </c>
      <c r="BX448" s="248">
        <f t="shared" si="290"/>
        <v>0</v>
      </c>
      <c r="BY448" s="175">
        <f t="shared" si="291"/>
        <v>0</v>
      </c>
      <c r="BZ448" s="347">
        <f t="shared" si="321"/>
        <v>0</v>
      </c>
      <c r="CA448" s="113">
        <f t="shared" si="322"/>
        <v>0</v>
      </c>
      <c r="CB448" s="113">
        <f t="shared" si="323"/>
        <v>0</v>
      </c>
      <c r="CC448" s="276">
        <f t="shared" si="324"/>
        <v>0</v>
      </c>
      <c r="CD448" s="248">
        <f t="shared" si="325"/>
        <v>0</v>
      </c>
      <c r="CE448" s="274">
        <f t="shared" si="314"/>
        <v>0</v>
      </c>
      <c r="CF448" s="347">
        <f t="shared" si="326"/>
        <v>0</v>
      </c>
      <c r="CG448" s="113">
        <f t="shared" si="327"/>
        <v>0</v>
      </c>
      <c r="CH448" s="141">
        <f t="shared" si="328"/>
        <v>0</v>
      </c>
      <c r="CI448" s="149">
        <f t="shared" si="292"/>
        <v>0</v>
      </c>
      <c r="CJ448" s="149">
        <f t="shared" si="293"/>
        <v>0</v>
      </c>
      <c r="CK448" s="149">
        <f t="shared" si="294"/>
        <v>0</v>
      </c>
      <c r="CL448" s="149">
        <f t="shared" si="295"/>
        <v>0</v>
      </c>
      <c r="CM448" s="149">
        <f t="shared" si="296"/>
        <v>0</v>
      </c>
      <c r="CN448" s="282">
        <f t="shared" si="329"/>
        <v>0</v>
      </c>
      <c r="CO448" s="113">
        <f t="shared" si="330"/>
        <v>0</v>
      </c>
      <c r="CP448" s="113">
        <f t="shared" si="331"/>
        <v>1</v>
      </c>
      <c r="CQ448" s="282" t="str">
        <f t="shared" si="297"/>
        <v/>
      </c>
      <c r="CR448" s="113" t="str">
        <f t="shared" si="298"/>
        <v xml:space="preserve"> </v>
      </c>
      <c r="CS448" s="113">
        <f t="shared" si="299"/>
        <v>0</v>
      </c>
      <c r="CT448" s="160">
        <v>0</v>
      </c>
      <c r="CU448" s="160">
        <v>0</v>
      </c>
      <c r="CV448" s="160">
        <v>0</v>
      </c>
      <c r="CW448" s="160">
        <v>0</v>
      </c>
      <c r="CX448" s="160">
        <v>0</v>
      </c>
      <c r="CY448" s="160">
        <v>0</v>
      </c>
      <c r="CZ448" s="160">
        <v>0</v>
      </c>
      <c r="DA448" s="160">
        <v>0</v>
      </c>
      <c r="DB448" s="160">
        <v>0</v>
      </c>
      <c r="DC448" s="160">
        <v>0</v>
      </c>
      <c r="DD448" s="160">
        <v>0</v>
      </c>
      <c r="DE448" s="160">
        <v>0</v>
      </c>
      <c r="DF448" s="160">
        <v>0</v>
      </c>
      <c r="DG448" s="160">
        <v>0</v>
      </c>
      <c r="DH448" s="160">
        <v>0</v>
      </c>
      <c r="DI448" s="160">
        <v>0</v>
      </c>
      <c r="DJ448" s="160">
        <v>0</v>
      </c>
      <c r="DK448" s="160">
        <v>0</v>
      </c>
      <c r="DL448" s="160">
        <v>0</v>
      </c>
      <c r="DM448" s="160">
        <v>0</v>
      </c>
      <c r="DN448" s="160">
        <v>0</v>
      </c>
      <c r="DO448" s="160">
        <v>0</v>
      </c>
      <c r="DP448" s="160">
        <v>0</v>
      </c>
      <c r="DQ448" s="104" t="s">
        <v>154</v>
      </c>
      <c r="DR448" s="104">
        <v>0</v>
      </c>
      <c r="DS448" s="104" t="s">
        <v>154</v>
      </c>
      <c r="DT448" s="104" t="s">
        <v>154</v>
      </c>
      <c r="DU448" s="104">
        <v>0</v>
      </c>
      <c r="DV448" s="104">
        <v>0</v>
      </c>
      <c r="DW448" s="107" t="str">
        <f t="shared" si="300"/>
        <v>N</v>
      </c>
      <c r="DX448" s="107" t="str">
        <f t="shared" si="301"/>
        <v/>
      </c>
      <c r="DY448" s="107" t="str">
        <f t="shared" si="302"/>
        <v>N</v>
      </c>
      <c r="DZ448" s="107" t="str">
        <f t="shared" si="303"/>
        <v>N</v>
      </c>
      <c r="EA448" s="107" t="str">
        <f t="shared" si="304"/>
        <v>Not Specified</v>
      </c>
      <c r="EB448" s="107"/>
      <c r="EC448" s="113">
        <f t="shared" si="305"/>
        <v>0</v>
      </c>
    </row>
    <row r="449" spans="1:133" ht="16.5" customHeight="1">
      <c r="A449" s="113">
        <v>446</v>
      </c>
      <c r="B449" s="113">
        <v>490</v>
      </c>
      <c r="C449" s="141" t="s">
        <v>2600</v>
      </c>
      <c r="D449" s="113" t="s">
        <v>1163</v>
      </c>
      <c r="E449" s="113" t="s">
        <v>229</v>
      </c>
      <c r="F449" s="113" t="s">
        <v>145</v>
      </c>
      <c r="G449" s="113" t="s">
        <v>146</v>
      </c>
      <c r="H449" s="157" t="s">
        <v>2601</v>
      </c>
      <c r="I449" s="113" t="s">
        <v>2602</v>
      </c>
      <c r="J449" s="113">
        <v>1.677</v>
      </c>
      <c r="K449" s="113" t="s">
        <v>2603</v>
      </c>
      <c r="L449" s="113">
        <v>88040</v>
      </c>
      <c r="M449" s="141">
        <v>16</v>
      </c>
      <c r="N449" s="113" t="s">
        <v>150</v>
      </c>
      <c r="O449" s="113">
        <v>2018</v>
      </c>
      <c r="P449" s="141">
        <v>2019</v>
      </c>
      <c r="Q449" s="113" t="s">
        <v>150</v>
      </c>
      <c r="R449" s="113" t="s">
        <v>150</v>
      </c>
      <c r="S449" s="113" t="s">
        <v>151</v>
      </c>
      <c r="T449" s="113" t="s">
        <v>152</v>
      </c>
      <c r="U449" s="151">
        <v>2030</v>
      </c>
      <c r="V449" s="113" t="s">
        <v>151</v>
      </c>
      <c r="W449" s="113" t="s">
        <v>152</v>
      </c>
      <c r="X449" s="148">
        <v>2040</v>
      </c>
      <c r="Y449" s="113" t="s">
        <v>150</v>
      </c>
      <c r="Z449" s="113" t="s">
        <v>151</v>
      </c>
      <c r="AA449" s="141">
        <v>2040</v>
      </c>
      <c r="AC449" s="113" t="s">
        <v>167</v>
      </c>
      <c r="AD449" s="113" t="s">
        <v>6</v>
      </c>
      <c r="AE449" s="113" t="s">
        <v>157</v>
      </c>
      <c r="AF449" s="113" t="s">
        <v>157</v>
      </c>
      <c r="AG449" s="113" t="s">
        <v>157</v>
      </c>
      <c r="AH449" s="141" t="s">
        <v>218</v>
      </c>
      <c r="AJ449" s="113" t="s">
        <v>154</v>
      </c>
      <c r="AK449" s="166" t="s">
        <v>153</v>
      </c>
      <c r="AO449" s="113" t="s">
        <v>219</v>
      </c>
      <c r="AP449" s="113" t="s">
        <v>150</v>
      </c>
      <c r="AQ449" s="113" t="s">
        <v>218</v>
      </c>
      <c r="AR449" s="113" t="s">
        <v>2604</v>
      </c>
      <c r="AS449" s="113">
        <v>2040</v>
      </c>
      <c r="AV449" s="113" t="s">
        <v>157</v>
      </c>
      <c r="AW449" s="167" t="s">
        <v>168</v>
      </c>
      <c r="AX449" s="113" t="s">
        <v>158</v>
      </c>
      <c r="AY449" s="113" t="s">
        <v>154</v>
      </c>
      <c r="AZ449" s="113" t="s">
        <v>153</v>
      </c>
      <c r="BA449" s="113" t="s">
        <v>153</v>
      </c>
      <c r="BG449" s="283">
        <f t="shared" si="306"/>
        <v>1</v>
      </c>
      <c r="BH449" s="149">
        <f t="shared" si="307"/>
        <v>0</v>
      </c>
      <c r="BI449" s="113">
        <f t="shared" si="315"/>
        <v>0</v>
      </c>
      <c r="BJ449" s="280">
        <f t="shared" si="316"/>
        <v>1</v>
      </c>
      <c r="BK449" s="347">
        <f t="shared" si="308"/>
        <v>0</v>
      </c>
      <c r="BL449" s="113">
        <f t="shared" si="309"/>
        <v>1</v>
      </c>
      <c r="BM449" s="113">
        <f t="shared" si="317"/>
        <v>0</v>
      </c>
      <c r="BN449" s="278">
        <f t="shared" si="318"/>
        <v>1</v>
      </c>
      <c r="BO449" s="149">
        <f t="shared" si="310"/>
        <v>0</v>
      </c>
      <c r="BP449" s="149">
        <f t="shared" si="311"/>
        <v>0</v>
      </c>
      <c r="BQ449" s="113">
        <f t="shared" si="319"/>
        <v>1</v>
      </c>
      <c r="BR449" s="356">
        <f t="shared" si="312"/>
        <v>0</v>
      </c>
      <c r="BS449" s="149">
        <f t="shared" si="313"/>
        <v>0</v>
      </c>
      <c r="BT449" s="113">
        <f t="shared" si="320"/>
        <v>1</v>
      </c>
      <c r="BU449" s="356">
        <f t="shared" si="287"/>
        <v>0</v>
      </c>
      <c r="BV449" s="149">
        <f t="shared" si="288"/>
        <v>0</v>
      </c>
      <c r="BW449" s="113">
        <f t="shared" si="289"/>
        <v>0</v>
      </c>
      <c r="BX449" s="248">
        <f t="shared" si="290"/>
        <v>0</v>
      </c>
      <c r="BY449" s="175">
        <f t="shared" si="291"/>
        <v>0</v>
      </c>
      <c r="BZ449" s="347">
        <f t="shared" si="321"/>
        <v>0</v>
      </c>
      <c r="CA449" s="113">
        <f t="shared" si="322"/>
        <v>0</v>
      </c>
      <c r="CB449" s="113">
        <f t="shared" si="323"/>
        <v>1</v>
      </c>
      <c r="CC449" s="276">
        <f t="shared" si="324"/>
        <v>1</v>
      </c>
      <c r="CD449" s="248">
        <f t="shared" si="325"/>
        <v>1</v>
      </c>
      <c r="CE449" s="274">
        <f t="shared" si="314"/>
        <v>1</v>
      </c>
      <c r="CF449" s="347">
        <f t="shared" si="326"/>
        <v>0</v>
      </c>
      <c r="CG449" s="113">
        <f t="shared" si="327"/>
        <v>0</v>
      </c>
      <c r="CH449" s="141">
        <f t="shared" si="328"/>
        <v>0</v>
      </c>
      <c r="CI449" s="149">
        <f t="shared" si="292"/>
        <v>1</v>
      </c>
      <c r="CJ449" s="149">
        <f t="shared" si="293"/>
        <v>1</v>
      </c>
      <c r="CK449" s="149">
        <f t="shared" si="294"/>
        <v>1</v>
      </c>
      <c r="CL449" s="149">
        <f t="shared" si="295"/>
        <v>3</v>
      </c>
      <c r="CM449" s="149">
        <f t="shared" si="296"/>
        <v>1</v>
      </c>
      <c r="CN449" s="282">
        <f t="shared" si="329"/>
        <v>1</v>
      </c>
      <c r="CO449" s="113">
        <f t="shared" si="330"/>
        <v>0</v>
      </c>
      <c r="CP449" s="113">
        <f t="shared" si="331"/>
        <v>0</v>
      </c>
      <c r="CQ449" s="282">
        <f t="shared" si="297"/>
        <v>1</v>
      </c>
      <c r="CR449" s="113" t="str">
        <f t="shared" si="298"/>
        <v>2040 2040</v>
      </c>
      <c r="CS449" s="113">
        <f t="shared" si="299"/>
        <v>2040</v>
      </c>
      <c r="CT449" s="160">
        <v>1</v>
      </c>
      <c r="CU449" s="160">
        <v>0</v>
      </c>
      <c r="CV449" s="160">
        <v>0</v>
      </c>
      <c r="CW449" s="160">
        <v>1</v>
      </c>
      <c r="CX449" s="160">
        <v>0</v>
      </c>
      <c r="CY449" s="160">
        <v>0</v>
      </c>
      <c r="CZ449" s="160">
        <v>0</v>
      </c>
      <c r="DA449" s="160">
        <v>0</v>
      </c>
      <c r="DB449" s="160">
        <v>0</v>
      </c>
      <c r="DC449" s="160">
        <v>1</v>
      </c>
      <c r="DD449" s="160">
        <v>0</v>
      </c>
      <c r="DE449" s="160">
        <v>1</v>
      </c>
      <c r="DF449" s="160">
        <v>1</v>
      </c>
      <c r="DG449" s="160">
        <v>0</v>
      </c>
      <c r="DH449" s="160">
        <v>0</v>
      </c>
      <c r="DI449" s="160">
        <v>1</v>
      </c>
      <c r="DJ449" s="160">
        <v>1</v>
      </c>
      <c r="DK449" s="160">
        <v>1</v>
      </c>
      <c r="DL449" s="160">
        <v>1</v>
      </c>
      <c r="DM449" s="160">
        <v>1</v>
      </c>
      <c r="DN449" s="160">
        <v>0</v>
      </c>
      <c r="DO449" s="160">
        <v>1</v>
      </c>
      <c r="DP449" s="160">
        <v>1</v>
      </c>
      <c r="DQ449" s="104" t="s">
        <v>150</v>
      </c>
      <c r="DR449" s="104" t="s">
        <v>157</v>
      </c>
      <c r="DS449" s="104" t="s">
        <v>154</v>
      </c>
      <c r="DT449" s="104" t="s">
        <v>160</v>
      </c>
      <c r="DU449" s="104" t="s">
        <v>150</v>
      </c>
      <c r="DV449" s="104" t="s">
        <v>154</v>
      </c>
      <c r="DW449" s="107" t="str">
        <f t="shared" si="300"/>
        <v>Y</v>
      </c>
      <c r="DX449" s="107" t="str">
        <f t="shared" si="301"/>
        <v>Targets set</v>
      </c>
      <c r="DY449" s="107" t="str">
        <f t="shared" si="302"/>
        <v>Y</v>
      </c>
      <c r="DZ449" s="107" t="str">
        <f t="shared" si="303"/>
        <v>N</v>
      </c>
      <c r="EA449" s="107" t="str">
        <f t="shared" si="304"/>
        <v>Yes</v>
      </c>
      <c r="EC449" s="113">
        <f t="shared" si="305"/>
        <v>2040</v>
      </c>
    </row>
    <row r="450" spans="1:133" ht="16.5" customHeight="1">
      <c r="A450" s="113">
        <v>447</v>
      </c>
      <c r="B450" s="113">
        <v>418</v>
      </c>
      <c r="C450" s="141" t="s">
        <v>2605</v>
      </c>
      <c r="D450" s="113" t="s">
        <v>679</v>
      </c>
      <c r="E450" s="113" t="s">
        <v>174</v>
      </c>
      <c r="F450" s="113" t="s">
        <v>175</v>
      </c>
      <c r="G450" s="113" t="s">
        <v>176</v>
      </c>
      <c r="H450" s="157" t="s">
        <v>2606</v>
      </c>
      <c r="I450" s="113" t="s">
        <v>2607</v>
      </c>
      <c r="J450" s="113">
        <v>-0.085</v>
      </c>
      <c r="K450" s="113" t="s">
        <v>2608</v>
      </c>
      <c r="L450" s="113">
        <v>161110</v>
      </c>
      <c r="M450" s="141">
        <v>7</v>
      </c>
      <c r="N450" s="113" t="s">
        <v>154</v>
      </c>
      <c r="O450" s="113" t="s">
        <v>153</v>
      </c>
      <c r="P450" s="141" t="s">
        <v>153</v>
      </c>
      <c r="Q450" s="113" t="s">
        <v>154</v>
      </c>
      <c r="R450" s="113" t="s">
        <v>154</v>
      </c>
      <c r="S450" s="113" t="s">
        <v>153</v>
      </c>
      <c r="T450" s="113" t="s">
        <v>153</v>
      </c>
      <c r="U450" s="147" t="s">
        <v>153</v>
      </c>
      <c r="V450" s="113" t="s">
        <v>153</v>
      </c>
      <c r="W450" s="113" t="s">
        <v>153</v>
      </c>
      <c r="X450" s="148" t="s">
        <v>153</v>
      </c>
      <c r="Y450" s="113" t="s">
        <v>153</v>
      </c>
      <c r="Z450" s="113" t="s">
        <v>153</v>
      </c>
      <c r="AC450" s="113" t="s">
        <v>153</v>
      </c>
      <c r="AD450" s="113" t="s">
        <v>153</v>
      </c>
      <c r="AE450" s="113" t="s">
        <v>337</v>
      </c>
      <c r="AF450" s="113" t="s">
        <v>337</v>
      </c>
      <c r="AG450" s="113" t="s">
        <v>153</v>
      </c>
      <c r="AH450" s="141" t="s">
        <v>159</v>
      </c>
      <c r="AI450" s="113" t="s">
        <v>180</v>
      </c>
      <c r="AJ450" s="113" t="s">
        <v>154</v>
      </c>
      <c r="AK450" s="166" t="s">
        <v>665</v>
      </c>
      <c r="AL450" s="113">
        <v>2060</v>
      </c>
      <c r="AM450" s="195" t="s">
        <v>2609</v>
      </c>
      <c r="AP450" s="113" t="s">
        <v>154</v>
      </c>
      <c r="AQ450" s="113" t="s">
        <v>153</v>
      </c>
      <c r="AR450" s="113" t="s">
        <v>153</v>
      </c>
      <c r="AV450" s="169" t="s">
        <v>168</v>
      </c>
      <c r="AW450" s="167" t="s">
        <v>153</v>
      </c>
      <c r="AX450" s="113" t="s">
        <v>153</v>
      </c>
      <c r="AY450" s="113" t="s">
        <v>154</v>
      </c>
      <c r="AZ450" s="113" t="s">
        <v>153</v>
      </c>
      <c r="BA450" s="113" t="s">
        <v>153</v>
      </c>
      <c r="BG450" s="283">
        <f t="shared" si="306"/>
        <v>0</v>
      </c>
      <c r="BH450" s="149">
        <f t="shared" si="307"/>
        <v>0</v>
      </c>
      <c r="BI450" s="113">
        <f t="shared" si="315"/>
        <v>0</v>
      </c>
      <c r="BJ450" s="280">
        <f t="shared" si="316"/>
        <v>0</v>
      </c>
      <c r="BK450" s="347">
        <f t="shared" si="308"/>
        <v>0</v>
      </c>
      <c r="BL450" s="113">
        <f t="shared" si="309"/>
        <v>0</v>
      </c>
      <c r="BM450" s="113">
        <f t="shared" si="317"/>
        <v>0</v>
      </c>
      <c r="BN450" s="278">
        <f t="shared" si="318"/>
        <v>0</v>
      </c>
      <c r="BO450" s="149">
        <f t="shared" si="310"/>
        <v>0</v>
      </c>
      <c r="BP450" s="149">
        <f t="shared" si="311"/>
        <v>0</v>
      </c>
      <c r="BQ450" s="113">
        <f t="shared" si="319"/>
        <v>0</v>
      </c>
      <c r="BR450" s="356">
        <f t="shared" si="312"/>
        <v>0</v>
      </c>
      <c r="BS450" s="149">
        <f t="shared" si="313"/>
        <v>0</v>
      </c>
      <c r="BT450" s="113">
        <f t="shared" si="320"/>
        <v>0</v>
      </c>
      <c r="BU450" s="356">
        <f t="shared" si="287"/>
        <v>0</v>
      </c>
      <c r="BV450" s="149">
        <f t="shared" si="288"/>
        <v>0</v>
      </c>
      <c r="BW450" s="113">
        <f t="shared" si="289"/>
        <v>0</v>
      </c>
      <c r="BX450" s="248">
        <f t="shared" si="290"/>
        <v>1</v>
      </c>
      <c r="BY450" s="175">
        <f t="shared" si="291"/>
        <v>0</v>
      </c>
      <c r="BZ450" s="347">
        <f t="shared" si="321"/>
        <v>0</v>
      </c>
      <c r="CA450" s="113">
        <f t="shared" si="322"/>
        <v>0</v>
      </c>
      <c r="CB450" s="113">
        <f t="shared" si="323"/>
        <v>0</v>
      </c>
      <c r="CC450" s="276">
        <f t="shared" si="324"/>
        <v>0</v>
      </c>
      <c r="CD450" s="248">
        <f t="shared" si="325"/>
        <v>1</v>
      </c>
      <c r="CE450" s="274">
        <f t="shared" si="314"/>
        <v>0</v>
      </c>
      <c r="CF450" s="347">
        <f t="shared" si="326"/>
        <v>0</v>
      </c>
      <c r="CG450" s="113">
        <f t="shared" si="327"/>
        <v>0</v>
      </c>
      <c r="CH450" s="141">
        <f t="shared" si="328"/>
        <v>0</v>
      </c>
      <c r="CI450" s="149">
        <f t="shared" si="292"/>
        <v>0</v>
      </c>
      <c r="CJ450" s="149">
        <f t="shared" si="293"/>
        <v>0</v>
      </c>
      <c r="CK450" s="149">
        <f t="shared" si="294"/>
        <v>0</v>
      </c>
      <c r="CL450" s="149">
        <f t="shared" si="295"/>
        <v>0</v>
      </c>
      <c r="CM450" s="149">
        <f t="shared" si="296"/>
        <v>0</v>
      </c>
      <c r="CN450" s="282">
        <f t="shared" si="329"/>
        <v>0</v>
      </c>
      <c r="CO450" s="113">
        <f t="shared" si="330"/>
        <v>0</v>
      </c>
      <c r="CP450" s="113">
        <f t="shared" si="331"/>
        <v>1</v>
      </c>
      <c r="CQ450" s="282" t="str">
        <f t="shared" si="297"/>
        <v/>
      </c>
      <c r="CR450" s="113" t="str">
        <f t="shared" si="298"/>
        <v xml:space="preserve"> </v>
      </c>
      <c r="CS450" s="113">
        <f t="shared" si="299"/>
        <v>0</v>
      </c>
      <c r="CT450" s="160">
        <v>0</v>
      </c>
      <c r="CU450" s="160">
        <v>0</v>
      </c>
      <c r="CV450" s="160">
        <v>0</v>
      </c>
      <c r="CW450" s="160">
        <v>0</v>
      </c>
      <c r="CX450" s="160">
        <v>0</v>
      </c>
      <c r="CY450" s="160">
        <v>0</v>
      </c>
      <c r="CZ450" s="160">
        <v>0</v>
      </c>
      <c r="DA450" s="160">
        <v>0</v>
      </c>
      <c r="DB450" s="160">
        <v>0</v>
      </c>
      <c r="DC450" s="160">
        <v>0</v>
      </c>
      <c r="DD450" s="160">
        <v>0</v>
      </c>
      <c r="DE450" s="160">
        <v>0</v>
      </c>
      <c r="DF450" s="160">
        <v>0</v>
      </c>
      <c r="DG450" s="160">
        <v>0</v>
      </c>
      <c r="DH450" s="160">
        <v>0</v>
      </c>
      <c r="DI450" s="160">
        <v>0</v>
      </c>
      <c r="DJ450" s="160">
        <v>0</v>
      </c>
      <c r="DK450" s="160">
        <v>0</v>
      </c>
      <c r="DL450" s="160">
        <v>0</v>
      </c>
      <c r="DM450" s="160">
        <v>0</v>
      </c>
      <c r="DN450" s="160">
        <v>0</v>
      </c>
      <c r="DO450" s="160">
        <v>0</v>
      </c>
      <c r="DP450" s="160">
        <v>0</v>
      </c>
      <c r="DQ450" s="104" t="s">
        <v>154</v>
      </c>
      <c r="DR450" s="104">
        <v>0</v>
      </c>
      <c r="DS450" s="104" t="s">
        <v>154</v>
      </c>
      <c r="DT450" s="104" t="s">
        <v>180</v>
      </c>
      <c r="DU450" s="104" t="s">
        <v>3005</v>
      </c>
      <c r="DV450" s="104">
        <v>0</v>
      </c>
      <c r="DW450" s="107" t="str">
        <f t="shared" si="300"/>
        <v>N</v>
      </c>
      <c r="DX450" s="107" t="str">
        <f t="shared" si="301"/>
        <v/>
      </c>
      <c r="DY450" s="107" t="str">
        <f t="shared" si="302"/>
        <v>N</v>
      </c>
      <c r="DZ450" s="107" t="str">
        <f t="shared" si="303"/>
        <v>N</v>
      </c>
      <c r="EA450" s="107" t="str">
        <f t="shared" si="304"/>
        <v>Not Specified</v>
      </c>
      <c r="EC450" s="113">
        <f t="shared" si="305"/>
        <v>0</v>
      </c>
    </row>
    <row r="451" spans="1:133" ht="16.5" customHeight="1">
      <c r="A451" s="113">
        <v>448</v>
      </c>
      <c r="B451" s="113">
        <v>451</v>
      </c>
      <c r="C451" s="141" t="s">
        <v>2610</v>
      </c>
      <c r="D451" s="113" t="s">
        <v>997</v>
      </c>
      <c r="E451" s="113" t="s">
        <v>998</v>
      </c>
      <c r="F451" s="113" t="s">
        <v>175</v>
      </c>
      <c r="G451" s="113" t="s">
        <v>176</v>
      </c>
      <c r="H451" s="157" t="s">
        <v>2611</v>
      </c>
      <c r="I451" s="113" t="s">
        <v>2612</v>
      </c>
      <c r="J451" s="113">
        <v>-1.682</v>
      </c>
      <c r="K451" s="113" t="s">
        <v>2613</v>
      </c>
      <c r="L451" s="113">
        <v>433000</v>
      </c>
      <c r="M451" s="141">
        <v>26</v>
      </c>
      <c r="N451" s="113" t="s">
        <v>154</v>
      </c>
      <c r="O451" s="113" t="s">
        <v>153</v>
      </c>
      <c r="P451" s="141" t="s">
        <v>153</v>
      </c>
      <c r="Q451" s="113" t="s">
        <v>154</v>
      </c>
      <c r="R451" s="113" t="s">
        <v>154</v>
      </c>
      <c r="S451" s="113" t="s">
        <v>153</v>
      </c>
      <c r="T451" s="113" t="s">
        <v>153</v>
      </c>
      <c r="U451" s="147" t="s">
        <v>153</v>
      </c>
      <c r="V451" s="113" t="s">
        <v>153</v>
      </c>
      <c r="W451" s="113" t="s">
        <v>153</v>
      </c>
      <c r="X451" s="148" t="s">
        <v>153</v>
      </c>
      <c r="Y451" s="113" t="s">
        <v>153</v>
      </c>
      <c r="Z451" s="113" t="s">
        <v>153</v>
      </c>
      <c r="AC451" s="113" t="s">
        <v>233</v>
      </c>
      <c r="AD451" s="113" t="s">
        <v>234</v>
      </c>
      <c r="AE451" s="113" t="s">
        <v>168</v>
      </c>
      <c r="AF451" s="113" t="s">
        <v>168</v>
      </c>
      <c r="AG451" s="113" t="s">
        <v>168</v>
      </c>
      <c r="AH451" s="141" t="s">
        <v>153</v>
      </c>
      <c r="AI451" s="113" t="s">
        <v>219</v>
      </c>
      <c r="AJ451" s="113" t="s">
        <v>150</v>
      </c>
      <c r="AK451" s="166" t="s">
        <v>2614</v>
      </c>
      <c r="AL451" s="113">
        <v>2050</v>
      </c>
      <c r="AM451" s="174" t="s">
        <v>2615</v>
      </c>
      <c r="AP451" s="113" t="s">
        <v>154</v>
      </c>
      <c r="AQ451" s="113" t="s">
        <v>153</v>
      </c>
      <c r="AR451" s="113" t="s">
        <v>153</v>
      </c>
      <c r="AV451" s="113" t="s">
        <v>168</v>
      </c>
      <c r="AW451" s="167" t="s">
        <v>168</v>
      </c>
      <c r="AX451" s="113" t="s">
        <v>158</v>
      </c>
      <c r="AY451" s="113" t="s">
        <v>154</v>
      </c>
      <c r="AZ451" s="113" t="s">
        <v>153</v>
      </c>
      <c r="BA451" s="113" t="s">
        <v>153</v>
      </c>
      <c r="BG451" s="283">
        <f t="shared" si="306"/>
        <v>0</v>
      </c>
      <c r="BH451" s="149">
        <f t="shared" si="307"/>
        <v>0</v>
      </c>
      <c r="BI451" s="113">
        <f t="shared" si="315"/>
        <v>0</v>
      </c>
      <c r="BJ451" s="280">
        <f t="shared" si="316"/>
        <v>0</v>
      </c>
      <c r="BK451" s="347">
        <f t="shared" si="308"/>
        <v>0</v>
      </c>
      <c r="BL451" s="113">
        <f t="shared" si="309"/>
        <v>0</v>
      </c>
      <c r="BM451" s="113">
        <f t="shared" si="317"/>
        <v>0</v>
      </c>
      <c r="BN451" s="278">
        <f t="shared" si="318"/>
        <v>0</v>
      </c>
      <c r="BO451" s="149">
        <f t="shared" si="310"/>
        <v>0</v>
      </c>
      <c r="BP451" s="149">
        <f t="shared" si="311"/>
        <v>0</v>
      </c>
      <c r="BQ451" s="113">
        <f t="shared" si="319"/>
        <v>0</v>
      </c>
      <c r="BR451" s="356">
        <f t="shared" si="312"/>
        <v>0</v>
      </c>
      <c r="BS451" s="149">
        <f t="shared" si="313"/>
        <v>0</v>
      </c>
      <c r="BT451" s="113">
        <f t="shared" si="320"/>
        <v>0</v>
      </c>
      <c r="BU451" s="356">
        <f t="shared" si="287"/>
        <v>0</v>
      </c>
      <c r="BV451" s="149">
        <f t="shared" si="288"/>
        <v>0</v>
      </c>
      <c r="BW451" s="113">
        <f t="shared" si="289"/>
        <v>1</v>
      </c>
      <c r="BX451" s="248">
        <f t="shared" si="290"/>
        <v>0</v>
      </c>
      <c r="BY451" s="175">
        <f t="shared" si="291"/>
        <v>1</v>
      </c>
      <c r="BZ451" s="347">
        <f t="shared" si="321"/>
        <v>0</v>
      </c>
      <c r="CA451" s="113">
        <f t="shared" si="322"/>
        <v>0</v>
      </c>
      <c r="CB451" s="113">
        <f t="shared" si="323"/>
        <v>0</v>
      </c>
      <c r="CC451" s="276">
        <f t="shared" si="324"/>
        <v>0</v>
      </c>
      <c r="CD451" s="248">
        <f t="shared" si="325"/>
        <v>0</v>
      </c>
      <c r="CE451" s="274">
        <f t="shared" si="314"/>
        <v>1</v>
      </c>
      <c r="CF451" s="347">
        <f t="shared" si="326"/>
        <v>0</v>
      </c>
      <c r="CG451" s="113">
        <f t="shared" si="327"/>
        <v>0</v>
      </c>
      <c r="CH451" s="141">
        <f t="shared" si="328"/>
        <v>0</v>
      </c>
      <c r="CI451" s="149">
        <f t="shared" si="292"/>
        <v>0</v>
      </c>
      <c r="CJ451" s="149">
        <f t="shared" si="293"/>
        <v>0</v>
      </c>
      <c r="CK451" s="149">
        <f t="shared" si="294"/>
        <v>1</v>
      </c>
      <c r="CL451" s="149">
        <f t="shared" si="295"/>
        <v>1</v>
      </c>
      <c r="CM451" s="149">
        <f t="shared" si="296"/>
        <v>1</v>
      </c>
      <c r="CN451" s="282">
        <f t="shared" si="329"/>
        <v>0</v>
      </c>
      <c r="CO451" s="113">
        <f t="shared" si="330"/>
        <v>0</v>
      </c>
      <c r="CP451" s="113">
        <f t="shared" si="331"/>
        <v>1</v>
      </c>
      <c r="CQ451" s="282" t="str">
        <f t="shared" si="297"/>
        <v/>
      </c>
      <c r="CR451" s="113" t="str">
        <f t="shared" si="298"/>
        <v xml:space="preserve"> </v>
      </c>
      <c r="CS451" s="113">
        <f t="shared" si="299"/>
        <v>0</v>
      </c>
      <c r="CT451" s="160">
        <v>0</v>
      </c>
      <c r="CU451" s="160">
        <v>0</v>
      </c>
      <c r="CV451" s="160">
        <v>1</v>
      </c>
      <c r="CW451" s="160">
        <v>1</v>
      </c>
      <c r="CX451" s="160">
        <v>0</v>
      </c>
      <c r="CY451" s="160">
        <v>0</v>
      </c>
      <c r="CZ451" s="160">
        <v>0</v>
      </c>
      <c r="DA451" s="160">
        <v>0</v>
      </c>
      <c r="DB451" s="160">
        <v>0</v>
      </c>
      <c r="DC451" s="160">
        <v>0</v>
      </c>
      <c r="DD451" s="160">
        <v>0</v>
      </c>
      <c r="DE451" s="160">
        <v>0</v>
      </c>
      <c r="DF451" s="160">
        <v>0</v>
      </c>
      <c r="DG451" s="160">
        <v>0</v>
      </c>
      <c r="DH451" s="160">
        <v>0</v>
      </c>
      <c r="DI451" s="160">
        <v>0</v>
      </c>
      <c r="DJ451" s="160">
        <v>1</v>
      </c>
      <c r="DK451" s="160">
        <v>0</v>
      </c>
      <c r="DL451" s="160">
        <v>1</v>
      </c>
      <c r="DM451" s="160">
        <v>0</v>
      </c>
      <c r="DN451" s="160">
        <v>0</v>
      </c>
      <c r="DO451" s="160">
        <v>1</v>
      </c>
      <c r="DP451" s="160">
        <v>0</v>
      </c>
      <c r="DQ451" s="104" t="s">
        <v>154</v>
      </c>
      <c r="DR451" s="104">
        <v>0</v>
      </c>
      <c r="DS451" s="104" t="s">
        <v>154</v>
      </c>
      <c r="DT451" s="104" t="s">
        <v>7857</v>
      </c>
      <c r="DU451" s="104" t="s">
        <v>3005</v>
      </c>
      <c r="DV451" s="104">
        <v>0</v>
      </c>
      <c r="DW451" s="107" t="str">
        <f t="shared" si="300"/>
        <v>N</v>
      </c>
      <c r="DX451" s="107" t="str">
        <f t="shared" si="301"/>
        <v/>
      </c>
      <c r="DY451" s="107" t="str">
        <f t="shared" si="302"/>
        <v>N</v>
      </c>
      <c r="DZ451" s="107" t="str">
        <f t="shared" si="303"/>
        <v>Y</v>
      </c>
      <c r="EA451" s="107" t="str">
        <f t="shared" si="304"/>
        <v>Not Specified</v>
      </c>
      <c r="EC451" s="113">
        <f t="shared" si="305"/>
        <v>0</v>
      </c>
    </row>
    <row r="452" spans="1:133" ht="16.5" customHeight="1">
      <c r="A452" s="113">
        <v>449</v>
      </c>
      <c r="B452" s="113">
        <v>421</v>
      </c>
      <c r="C452" s="141" t="s">
        <v>2616</v>
      </c>
      <c r="D452" s="113" t="s">
        <v>415</v>
      </c>
      <c r="E452" s="113" t="s">
        <v>244</v>
      </c>
      <c r="F452" s="113" t="s">
        <v>175</v>
      </c>
      <c r="G452" s="113" t="s">
        <v>176</v>
      </c>
      <c r="H452" s="157" t="s">
        <v>2617</v>
      </c>
      <c r="I452" s="113" t="s">
        <v>2618</v>
      </c>
      <c r="J452" s="113">
        <v>-0.036</v>
      </c>
      <c r="K452" s="113" t="s">
        <v>2619</v>
      </c>
      <c r="L452" s="113">
        <v>48793</v>
      </c>
      <c r="M452" s="141">
        <v>29</v>
      </c>
      <c r="N452" s="113" t="s">
        <v>154</v>
      </c>
      <c r="O452" s="113" t="s">
        <v>153</v>
      </c>
      <c r="P452" s="141" t="s">
        <v>153</v>
      </c>
      <c r="Q452" s="113" t="s">
        <v>154</v>
      </c>
      <c r="R452" s="113" t="s">
        <v>154</v>
      </c>
      <c r="S452" s="113" t="s">
        <v>153</v>
      </c>
      <c r="T452" s="113" t="s">
        <v>153</v>
      </c>
      <c r="U452" s="147" t="s">
        <v>153</v>
      </c>
      <c r="V452" s="113" t="s">
        <v>153</v>
      </c>
      <c r="W452" s="113" t="s">
        <v>153</v>
      </c>
      <c r="X452" s="148" t="s">
        <v>153</v>
      </c>
      <c r="Y452" s="113" t="s">
        <v>153</v>
      </c>
      <c r="Z452" s="113" t="s">
        <v>153</v>
      </c>
      <c r="AC452" s="113" t="s">
        <v>167</v>
      </c>
      <c r="AD452" s="113" t="s">
        <v>6</v>
      </c>
      <c r="AE452" s="113" t="s">
        <v>157</v>
      </c>
      <c r="AF452" s="113" t="s">
        <v>157</v>
      </c>
      <c r="AG452" s="113" t="s">
        <v>158</v>
      </c>
      <c r="AH452" s="141" t="s">
        <v>159</v>
      </c>
      <c r="AJ452" s="113" t="s">
        <v>154</v>
      </c>
      <c r="AK452" s="166" t="s">
        <v>153</v>
      </c>
      <c r="AO452" s="113" t="s">
        <v>160</v>
      </c>
      <c r="AP452" s="113" t="s">
        <v>150</v>
      </c>
      <c r="AQ452" s="113" t="s">
        <v>159</v>
      </c>
      <c r="AR452" s="113" t="s">
        <v>2620</v>
      </c>
      <c r="AS452" s="113">
        <v>2050</v>
      </c>
      <c r="AV452" s="113" t="s">
        <v>168</v>
      </c>
      <c r="AW452" s="167" t="s">
        <v>168</v>
      </c>
      <c r="AX452" s="113" t="s">
        <v>158</v>
      </c>
      <c r="AY452" s="113" t="s">
        <v>154</v>
      </c>
      <c r="AZ452" s="113" t="s">
        <v>153</v>
      </c>
      <c r="BA452" s="113" t="s">
        <v>153</v>
      </c>
      <c r="BG452" s="283">
        <f t="shared" si="306"/>
        <v>0</v>
      </c>
      <c r="BH452" s="149">
        <f t="shared" si="307"/>
        <v>0</v>
      </c>
      <c r="BI452" s="113">
        <f t="shared" si="315"/>
        <v>0</v>
      </c>
      <c r="BJ452" s="280">
        <f t="shared" si="316"/>
        <v>0</v>
      </c>
      <c r="BK452" s="347">
        <f t="shared" si="308"/>
        <v>0</v>
      </c>
      <c r="BL452" s="113">
        <f t="shared" si="309"/>
        <v>0</v>
      </c>
      <c r="BM452" s="113">
        <f t="shared" si="317"/>
        <v>0</v>
      </c>
      <c r="BN452" s="278">
        <f t="shared" si="318"/>
        <v>0</v>
      </c>
      <c r="BO452" s="149">
        <f t="shared" si="310"/>
        <v>0</v>
      </c>
      <c r="BP452" s="149">
        <f t="shared" si="311"/>
        <v>0</v>
      </c>
      <c r="BQ452" s="113">
        <f t="shared" si="319"/>
        <v>0</v>
      </c>
      <c r="BR452" s="356">
        <f t="shared" si="312"/>
        <v>0</v>
      </c>
      <c r="BS452" s="149">
        <f t="shared" si="313"/>
        <v>0</v>
      </c>
      <c r="BT452" s="113">
        <f t="shared" si="320"/>
        <v>1</v>
      </c>
      <c r="BU452" s="356">
        <f t="shared" si="332" ref="BU452:BU503">IF(AND(AL452&lt;=2025,CC452=0,AJ452="Y"),1,0)</f>
        <v>0</v>
      </c>
      <c r="BV452" s="149">
        <f t="shared" si="333" ref="BV452:BV503">IF(AND(AL452&gt;=2026,AL452&lt;=2030,AJ452="Y",CC452=0),1,0)</f>
        <v>0</v>
      </c>
      <c r="BW452" s="113">
        <f t="shared" si="334" ref="BW452:BW503">IF(AND(AL452&gt;=2031,CC452=0,AJ452="Y"),1,0)</f>
        <v>0</v>
      </c>
      <c r="BX452" s="248">
        <f t="shared" si="335" ref="BX452:BX503">IF(AI452="G",1,0)</f>
        <v>0</v>
      </c>
      <c r="BY452" s="175">
        <f t="shared" si="336" ref="BY452:BY503">IF(AND(CC452=0,AJ452="Y"),1,0)</f>
        <v>0</v>
      </c>
      <c r="BZ452" s="347">
        <f t="shared" si="321"/>
        <v>0</v>
      </c>
      <c r="CA452" s="113">
        <f t="shared" si="322"/>
        <v>0</v>
      </c>
      <c r="CB452" s="113">
        <f t="shared" si="323"/>
        <v>1</v>
      </c>
      <c r="CC452" s="276">
        <f t="shared" si="324"/>
        <v>1</v>
      </c>
      <c r="CD452" s="248">
        <f t="shared" si="325"/>
        <v>1</v>
      </c>
      <c r="CE452" s="274">
        <f t="shared" si="314"/>
        <v>1</v>
      </c>
      <c r="CF452" s="347">
        <f t="shared" si="326"/>
        <v>0</v>
      </c>
      <c r="CG452" s="113">
        <f t="shared" si="327"/>
        <v>0</v>
      </c>
      <c r="CH452" s="141">
        <f t="shared" si="328"/>
        <v>0</v>
      </c>
      <c r="CI452" s="149">
        <f t="shared" si="337" ref="CI452:CI503">SUM(BZ452,BU452,BK452,BG452)</f>
        <v>0</v>
      </c>
      <c r="CJ452" s="149">
        <f t="shared" si="338" ref="CJ452:CJ503">SUM(CA452,BV452,BL452,BH452)</f>
        <v>0</v>
      </c>
      <c r="CK452" s="149">
        <f t="shared" si="339" ref="CK452:CK503">SUM(CB452,BW452,BM452,BI452)</f>
        <v>1</v>
      </c>
      <c r="CL452" s="149">
        <f t="shared" si="340" ref="CL452:CL503">CC452+BY452+BN452+BJ452</f>
        <v>1</v>
      </c>
      <c r="CM452" s="149">
        <f t="shared" si="341" ref="CM452:CM503">MAX(CE452,BN452,BJ452)</f>
        <v>1</v>
      </c>
      <c r="CN452" s="282">
        <f t="shared" si="329"/>
        <v>0</v>
      </c>
      <c r="CO452" s="113">
        <f t="shared" si="330"/>
        <v>0</v>
      </c>
      <c r="CP452" s="113">
        <f t="shared" si="331"/>
        <v>1</v>
      </c>
      <c r="CQ452" s="282" t="str">
        <f t="shared" si="342" ref="CQ452:CQ503">IF(OR(AND(U452&gt;=2026,U452&lt;=2030),AND(X452&gt;=2026,X452&lt;=2030)),1,"")</f>
        <v/>
      </c>
      <c r="CR452" s="113" t="str">
        <f t="shared" si="343" ref="CR452:CR505">AA452&amp;" "&amp;AS452</f>
        <v xml:space="preserve"> 2050</v>
      </c>
      <c r="CS452" s="113">
        <f t="shared" si="344" ref="CS452:CS505">MAX(AA452,AS452)</f>
        <v>2050</v>
      </c>
      <c r="CT452" s="160">
        <v>0</v>
      </c>
      <c r="CU452" s="160">
        <v>0</v>
      </c>
      <c r="CV452" s="160">
        <v>0</v>
      </c>
      <c r="CW452" s="160">
        <v>0</v>
      </c>
      <c r="CX452" s="160">
        <v>0</v>
      </c>
      <c r="CY452" s="160">
        <v>0</v>
      </c>
      <c r="CZ452" s="160">
        <v>1</v>
      </c>
      <c r="DA452" s="160">
        <v>1</v>
      </c>
      <c r="DB452" s="160">
        <v>0</v>
      </c>
      <c r="DC452" s="160">
        <v>0</v>
      </c>
      <c r="DD452" s="160">
        <v>0</v>
      </c>
      <c r="DE452" s="160">
        <v>0</v>
      </c>
      <c r="DF452" s="160">
        <v>0</v>
      </c>
      <c r="DG452" s="160">
        <v>0</v>
      </c>
      <c r="DH452" s="160">
        <v>0</v>
      </c>
      <c r="DI452" s="160">
        <v>0</v>
      </c>
      <c r="DJ452" s="160">
        <v>1</v>
      </c>
      <c r="DK452" s="160">
        <v>0</v>
      </c>
      <c r="DL452" s="160">
        <v>1</v>
      </c>
      <c r="DM452" s="160">
        <v>0</v>
      </c>
      <c r="DN452" s="160">
        <v>0</v>
      </c>
      <c r="DO452" s="160">
        <v>1</v>
      </c>
      <c r="DP452" s="160">
        <v>0</v>
      </c>
      <c r="DQ452" s="104" t="s">
        <v>154</v>
      </c>
      <c r="DR452" s="104">
        <v>0</v>
      </c>
      <c r="DS452" s="104" t="s">
        <v>7859</v>
      </c>
      <c r="DT452" s="104" t="s">
        <v>154</v>
      </c>
      <c r="DU452" s="104">
        <v>0</v>
      </c>
      <c r="DV452" s="104" t="s">
        <v>3005</v>
      </c>
      <c r="DW452" s="107" t="str">
        <f t="shared" si="345" ref="DW452:DW503">Q452</f>
        <v>N</v>
      </c>
      <c r="DX452" s="107" t="str">
        <f t="shared" si="346" ref="DX452:DX503">Z452</f>
        <v/>
      </c>
      <c r="DY452" s="107" t="str">
        <f t="shared" si="347" ref="DY452:DY503">AP452</f>
        <v>Y</v>
      </c>
      <c r="DZ452" s="107" t="str">
        <f t="shared" si="348" ref="DZ452:DZ503">AJ452</f>
        <v>N</v>
      </c>
      <c r="EA452" s="107" t="str">
        <f t="shared" si="349" ref="EA452:EA503">AV452</f>
        <v>Not Specified</v>
      </c>
      <c r="EC452" s="113">
        <f t="shared" si="350" ref="EC452:EC503">MAX(AS452,AA452)</f>
        <v>2050</v>
      </c>
    </row>
    <row r="453" spans="1:133" ht="16.5" customHeight="1">
      <c r="A453" s="113">
        <v>450</v>
      </c>
      <c r="B453" s="113">
        <v>454</v>
      </c>
      <c r="C453" s="141" t="s">
        <v>2621</v>
      </c>
      <c r="D453" s="149" t="s">
        <v>980</v>
      </c>
      <c r="E453" s="149" t="s">
        <v>229</v>
      </c>
      <c r="F453" s="149" t="s">
        <v>264</v>
      </c>
      <c r="G453" s="149" t="s">
        <v>176</v>
      </c>
      <c r="H453" s="168" t="s">
        <v>2622</v>
      </c>
      <c r="I453" s="149" t="s">
        <v>2623</v>
      </c>
      <c r="J453" s="149">
        <v>1.936</v>
      </c>
      <c r="K453" s="149" t="s">
        <v>2624</v>
      </c>
      <c r="L453" s="149">
        <v>21224</v>
      </c>
      <c r="M453" s="150">
        <v>7</v>
      </c>
      <c r="N453" s="113" t="s">
        <v>154</v>
      </c>
      <c r="O453" s="113" t="s">
        <v>153</v>
      </c>
      <c r="P453" s="141" t="s">
        <v>153</v>
      </c>
      <c r="Q453" s="113" t="s">
        <v>150</v>
      </c>
      <c r="R453" s="113" t="s">
        <v>154</v>
      </c>
      <c r="S453" s="113" t="s">
        <v>155</v>
      </c>
      <c r="T453" s="113" t="s">
        <v>153</v>
      </c>
      <c r="U453" s="147" t="s">
        <v>153</v>
      </c>
      <c r="V453" s="113" t="s">
        <v>153</v>
      </c>
      <c r="W453" s="113" t="s">
        <v>153</v>
      </c>
      <c r="X453" s="148" t="s">
        <v>153</v>
      </c>
      <c r="Y453" s="113" t="s">
        <v>153</v>
      </c>
      <c r="Z453" s="113" t="s">
        <v>153</v>
      </c>
      <c r="AC453" s="113" t="s">
        <v>167</v>
      </c>
      <c r="AD453" s="113" t="s">
        <v>6</v>
      </c>
      <c r="AE453" s="113" t="s">
        <v>157</v>
      </c>
      <c r="AF453" s="113" t="s">
        <v>157</v>
      </c>
      <c r="AG453" s="113" t="s">
        <v>157</v>
      </c>
      <c r="AH453" s="141" t="s">
        <v>218</v>
      </c>
      <c r="AJ453" s="113" t="s">
        <v>154</v>
      </c>
      <c r="AK453" s="166" t="s">
        <v>153</v>
      </c>
      <c r="AO453" s="113" t="s">
        <v>219</v>
      </c>
      <c r="AP453" s="113" t="s">
        <v>150</v>
      </c>
      <c r="AQ453" s="113" t="s">
        <v>218</v>
      </c>
      <c r="AR453" s="113" t="s">
        <v>2625</v>
      </c>
      <c r="AS453" s="113">
        <v>2050</v>
      </c>
      <c r="AV453" s="113" t="s">
        <v>157</v>
      </c>
      <c r="AW453" s="167" t="s">
        <v>168</v>
      </c>
      <c r="AX453" s="113" t="s">
        <v>158</v>
      </c>
      <c r="AY453" s="113" t="s">
        <v>154</v>
      </c>
      <c r="AZ453" s="113" t="s">
        <v>153</v>
      </c>
      <c r="BA453" s="113" t="s">
        <v>153</v>
      </c>
      <c r="BG453" s="283">
        <f t="shared" si="351" ref="BG453:BG503">IF(AND($N453="Y",$P453&lt;=2025),1,0)</f>
        <v>0</v>
      </c>
      <c r="BH453" s="149">
        <f t="shared" si="352" ref="BH453:BH503">IF(AND($N453="Y",AND($P453&gt;2025,$P453&lt;=2030)),1,0)</f>
        <v>0</v>
      </c>
      <c r="BI453" s="113">
        <f t="shared" si="315"/>
        <v>0</v>
      </c>
      <c r="BJ453" s="280">
        <f t="shared" si="316"/>
        <v>0</v>
      </c>
      <c r="BK453" s="347">
        <f t="shared" si="353" ref="BK453:BK503">IF(AND($R453="Y",$U453&lt;=2025),1,0)</f>
        <v>0</v>
      </c>
      <c r="BL453" s="113">
        <f t="shared" si="354" ref="BL453:BL503">IF(AND($R453="Y",AND($U453&gt;2025,$U453&lt;=2030)),1,0)</f>
        <v>0</v>
      </c>
      <c r="BM453" s="113">
        <f t="shared" si="317"/>
        <v>0</v>
      </c>
      <c r="BN453" s="278">
        <f t="shared" si="318"/>
        <v>0</v>
      </c>
      <c r="BO453" s="149">
        <f t="shared" si="355" ref="BO453:BO503">IF(AND($Y453="Y",$AA453&lt;=2025),1,0)</f>
        <v>0</v>
      </c>
      <c r="BP453" s="149">
        <f t="shared" si="356" ref="BP453:BP503">IF(AND($Y453="Y",AND($AA453&gt;2025,$AA453&lt;=2030)),1,0)</f>
        <v>0</v>
      </c>
      <c r="BQ453" s="113">
        <f t="shared" si="319"/>
        <v>0</v>
      </c>
      <c r="BR453" s="356">
        <f t="shared" si="357" ref="BR453:BR503">IF(AND($AP453="Y",$AS453&lt;=2025),1,0)</f>
        <v>0</v>
      </c>
      <c r="BS453" s="149">
        <f t="shared" si="358" ref="BS453:BS503">IF(AND($AP453="Y",AND($AS453&gt;2025,$AS453&lt;=2030)),1,0)</f>
        <v>0</v>
      </c>
      <c r="BT453" s="113">
        <f t="shared" si="320"/>
        <v>1</v>
      </c>
      <c r="BU453" s="356">
        <f t="shared" si="332"/>
        <v>0</v>
      </c>
      <c r="BV453" s="149">
        <f t="shared" si="333"/>
        <v>0</v>
      </c>
      <c r="BW453" s="113">
        <f t="shared" si="334"/>
        <v>0</v>
      </c>
      <c r="BX453" s="248">
        <f t="shared" si="335"/>
        <v>0</v>
      </c>
      <c r="BY453" s="175">
        <f t="shared" si="336"/>
        <v>0</v>
      </c>
      <c r="BZ453" s="347">
        <f t="shared" si="321"/>
        <v>0</v>
      </c>
      <c r="CA453" s="113">
        <f t="shared" si="322"/>
        <v>0</v>
      </c>
      <c r="CB453" s="113">
        <f t="shared" si="323"/>
        <v>1</v>
      </c>
      <c r="CC453" s="276">
        <f t="shared" si="324"/>
        <v>1</v>
      </c>
      <c r="CD453" s="248">
        <f t="shared" si="325"/>
        <v>1</v>
      </c>
      <c r="CE453" s="274">
        <f t="shared" si="359" ref="CE453:CE503">MAX(CC453,BY453)</f>
        <v>1</v>
      </c>
      <c r="CF453" s="347">
        <f t="shared" si="326"/>
        <v>0</v>
      </c>
      <c r="CG453" s="113">
        <f t="shared" si="327"/>
        <v>0</v>
      </c>
      <c r="CH453" s="141">
        <f t="shared" si="328"/>
        <v>0</v>
      </c>
      <c r="CI453" s="149">
        <f t="shared" si="337"/>
        <v>0</v>
      </c>
      <c r="CJ453" s="149">
        <f t="shared" si="338"/>
        <v>0</v>
      </c>
      <c r="CK453" s="149">
        <f t="shared" si="339"/>
        <v>1</v>
      </c>
      <c r="CL453" s="149">
        <f t="shared" si="340"/>
        <v>1</v>
      </c>
      <c r="CM453" s="149">
        <f t="shared" si="341"/>
        <v>1</v>
      </c>
      <c r="CN453" s="282">
        <f t="shared" si="329"/>
        <v>1</v>
      </c>
      <c r="CO453" s="113">
        <f t="shared" si="330"/>
        <v>0</v>
      </c>
      <c r="CP453" s="113">
        <f t="shared" si="331"/>
        <v>0</v>
      </c>
      <c r="CQ453" s="282" t="str">
        <f t="shared" si="342"/>
        <v/>
      </c>
      <c r="CR453" s="113" t="str">
        <f t="shared" si="343"/>
        <v xml:space="preserve"> 2050</v>
      </c>
      <c r="CS453" s="113">
        <f t="shared" si="344"/>
        <v>2050</v>
      </c>
      <c r="CT453" s="160">
        <v>1</v>
      </c>
      <c r="CU453" s="160">
        <v>0</v>
      </c>
      <c r="CV453" s="160">
        <v>0</v>
      </c>
      <c r="CW453" s="160">
        <v>1</v>
      </c>
      <c r="CX453" s="160">
        <v>0</v>
      </c>
      <c r="CY453" s="160">
        <v>0</v>
      </c>
      <c r="CZ453" s="160">
        <v>1</v>
      </c>
      <c r="DA453" s="160">
        <v>1</v>
      </c>
      <c r="DB453" s="160">
        <v>0</v>
      </c>
      <c r="DC453" s="160">
        <v>1</v>
      </c>
      <c r="DD453" s="160">
        <v>0</v>
      </c>
      <c r="DE453" s="160">
        <v>1</v>
      </c>
      <c r="DF453" s="160">
        <v>0</v>
      </c>
      <c r="DG453" s="160">
        <v>0</v>
      </c>
      <c r="DH453" s="160">
        <v>0</v>
      </c>
      <c r="DI453" s="160">
        <v>0</v>
      </c>
      <c r="DJ453" s="160">
        <v>1</v>
      </c>
      <c r="DK453" s="160">
        <v>1</v>
      </c>
      <c r="DL453" s="160">
        <v>1</v>
      </c>
      <c r="DM453" s="160">
        <v>1</v>
      </c>
      <c r="DN453" s="160">
        <v>0</v>
      </c>
      <c r="DO453" s="160">
        <v>1</v>
      </c>
      <c r="DP453" s="160">
        <v>1</v>
      </c>
      <c r="DQ453" s="104" t="s">
        <v>154</v>
      </c>
      <c r="DR453" s="104" t="s">
        <v>158</v>
      </c>
      <c r="DS453" s="104" t="s">
        <v>7859</v>
      </c>
      <c r="DT453" s="104" t="s">
        <v>160</v>
      </c>
      <c r="DU453" s="104" t="s">
        <v>3005</v>
      </c>
      <c r="DV453" s="104" t="s">
        <v>150</v>
      </c>
      <c r="DW453" s="107" t="str">
        <f t="shared" si="345"/>
        <v>Y</v>
      </c>
      <c r="DX453" s="107" t="str">
        <f t="shared" si="346"/>
        <v/>
      </c>
      <c r="DY453" s="107" t="str">
        <f t="shared" si="347"/>
        <v>Y</v>
      </c>
      <c r="DZ453" s="107" t="str">
        <f t="shared" si="348"/>
        <v>N</v>
      </c>
      <c r="EA453" s="107" t="str">
        <f t="shared" si="349"/>
        <v>Yes</v>
      </c>
      <c r="EC453" s="113">
        <f t="shared" si="350"/>
        <v>2050</v>
      </c>
    </row>
    <row r="454" spans="1:133" ht="16.5" customHeight="1">
      <c r="A454" s="113">
        <v>451</v>
      </c>
      <c r="B454" s="113">
        <v>438</v>
      </c>
      <c r="C454" s="141" t="s">
        <v>2626</v>
      </c>
      <c r="D454" s="113" t="s">
        <v>599</v>
      </c>
      <c r="E454" s="113" t="s">
        <v>184</v>
      </c>
      <c r="F454" s="113" t="s">
        <v>175</v>
      </c>
      <c r="G454" s="113" t="s">
        <v>176</v>
      </c>
      <c r="H454" s="157" t="s">
        <v>2627</v>
      </c>
      <c r="I454" s="113" t="s">
        <v>2628</v>
      </c>
      <c r="J454" s="113">
        <v>-0.018</v>
      </c>
      <c r="K454" s="113" t="s">
        <v>2629</v>
      </c>
      <c r="L454" s="113">
        <v>140000</v>
      </c>
      <c r="M454" s="141">
        <v>1</v>
      </c>
      <c r="N454" s="113" t="s">
        <v>154</v>
      </c>
      <c r="O454" s="113" t="s">
        <v>153</v>
      </c>
      <c r="P454" s="141" t="s">
        <v>153</v>
      </c>
      <c r="Q454" s="113" t="s">
        <v>154</v>
      </c>
      <c r="R454" s="113" t="s">
        <v>154</v>
      </c>
      <c r="S454" s="113" t="s">
        <v>153</v>
      </c>
      <c r="T454" s="113" t="s">
        <v>153</v>
      </c>
      <c r="U454" s="147" t="s">
        <v>153</v>
      </c>
      <c r="V454" s="113" t="s">
        <v>153</v>
      </c>
      <c r="W454" s="113" t="s">
        <v>153</v>
      </c>
      <c r="X454" s="148" t="s">
        <v>153</v>
      </c>
      <c r="Y454" s="113" t="s">
        <v>153</v>
      </c>
      <c r="Z454" s="113" t="s">
        <v>153</v>
      </c>
      <c r="AC454" s="113" t="s">
        <v>202</v>
      </c>
      <c r="AD454" s="113" t="s">
        <v>5</v>
      </c>
      <c r="AE454" s="113" t="s">
        <v>168</v>
      </c>
      <c r="AF454" s="113" t="s">
        <v>168</v>
      </c>
      <c r="AG454" s="113" t="s">
        <v>168</v>
      </c>
      <c r="AH454" s="141" t="s">
        <v>153</v>
      </c>
      <c r="AI454" s="113" t="s">
        <v>180</v>
      </c>
      <c r="AJ454" s="113" t="s">
        <v>154</v>
      </c>
      <c r="AK454" s="166" t="s">
        <v>2630</v>
      </c>
      <c r="AL454" s="113">
        <v>2060</v>
      </c>
      <c r="AP454" s="113" t="s">
        <v>154</v>
      </c>
      <c r="AQ454" s="113" t="s">
        <v>153</v>
      </c>
      <c r="AR454" s="113" t="s">
        <v>2631</v>
      </c>
      <c r="AV454" s="113" t="s">
        <v>168</v>
      </c>
      <c r="AW454" s="167" t="s">
        <v>168</v>
      </c>
      <c r="AX454" s="113" t="s">
        <v>158</v>
      </c>
      <c r="AY454" s="113" t="s">
        <v>154</v>
      </c>
      <c r="AZ454" s="113" t="s">
        <v>153</v>
      </c>
      <c r="BA454" s="113" t="s">
        <v>153</v>
      </c>
      <c r="BG454" s="283">
        <f t="shared" si="351"/>
        <v>0</v>
      </c>
      <c r="BH454" s="149">
        <f t="shared" si="352"/>
        <v>0</v>
      </c>
      <c r="BI454" s="113">
        <f t="shared" si="315"/>
        <v>0</v>
      </c>
      <c r="BJ454" s="280">
        <f t="shared" si="316"/>
        <v>0</v>
      </c>
      <c r="BK454" s="347">
        <f t="shared" si="353"/>
        <v>0</v>
      </c>
      <c r="BL454" s="113">
        <f t="shared" si="354"/>
        <v>0</v>
      </c>
      <c r="BM454" s="113">
        <f t="shared" si="317"/>
        <v>0</v>
      </c>
      <c r="BN454" s="278">
        <f t="shared" si="318"/>
        <v>0</v>
      </c>
      <c r="BO454" s="149">
        <f t="shared" si="355"/>
        <v>0</v>
      </c>
      <c r="BP454" s="149">
        <f t="shared" si="356"/>
        <v>0</v>
      </c>
      <c r="BQ454" s="113">
        <f t="shared" si="319"/>
        <v>0</v>
      </c>
      <c r="BR454" s="356">
        <f t="shared" si="357"/>
        <v>0</v>
      </c>
      <c r="BS454" s="149">
        <f t="shared" si="358"/>
        <v>0</v>
      </c>
      <c r="BT454" s="113">
        <f t="shared" si="320"/>
        <v>0</v>
      </c>
      <c r="BU454" s="356">
        <f t="shared" si="332"/>
        <v>0</v>
      </c>
      <c r="BV454" s="149">
        <f t="shared" si="333"/>
        <v>0</v>
      </c>
      <c r="BW454" s="113">
        <f t="shared" si="334"/>
        <v>0</v>
      </c>
      <c r="BX454" s="248">
        <f t="shared" si="335"/>
        <v>1</v>
      </c>
      <c r="BY454" s="175">
        <f t="shared" si="336"/>
        <v>0</v>
      </c>
      <c r="BZ454" s="347">
        <f t="shared" si="321"/>
        <v>0</v>
      </c>
      <c r="CA454" s="113">
        <f t="shared" si="322"/>
        <v>0</v>
      </c>
      <c r="CB454" s="113">
        <f t="shared" si="323"/>
        <v>0</v>
      </c>
      <c r="CC454" s="276">
        <f t="shared" si="324"/>
        <v>0</v>
      </c>
      <c r="CD454" s="248">
        <f t="shared" si="325"/>
        <v>1</v>
      </c>
      <c r="CE454" s="274">
        <f t="shared" si="359"/>
        <v>0</v>
      </c>
      <c r="CF454" s="347">
        <f t="shared" si="326"/>
        <v>0</v>
      </c>
      <c r="CG454" s="113">
        <f t="shared" si="327"/>
        <v>0</v>
      </c>
      <c r="CH454" s="141">
        <f t="shared" si="328"/>
        <v>0</v>
      </c>
      <c r="CI454" s="149">
        <f t="shared" si="337"/>
        <v>0</v>
      </c>
      <c r="CJ454" s="149">
        <f t="shared" si="338"/>
        <v>0</v>
      </c>
      <c r="CK454" s="149">
        <f t="shared" si="339"/>
        <v>0</v>
      </c>
      <c r="CL454" s="149">
        <f t="shared" si="340"/>
        <v>0</v>
      </c>
      <c r="CM454" s="149">
        <f t="shared" si="341"/>
        <v>0</v>
      </c>
      <c r="CN454" s="282">
        <f t="shared" si="329"/>
        <v>0</v>
      </c>
      <c r="CO454" s="113">
        <f t="shared" si="330"/>
        <v>0</v>
      </c>
      <c r="CP454" s="113">
        <f t="shared" si="331"/>
        <v>1</v>
      </c>
      <c r="CQ454" s="282" t="str">
        <f t="shared" si="342"/>
        <v/>
      </c>
      <c r="CR454" s="113" t="str">
        <f t="shared" si="343"/>
        <v xml:space="preserve"> </v>
      </c>
      <c r="CS454" s="113">
        <f t="shared" si="344"/>
        <v>0</v>
      </c>
      <c r="CT454" s="160">
        <v>0</v>
      </c>
      <c r="CU454" s="160">
        <v>0</v>
      </c>
      <c r="CV454" s="160">
        <v>0</v>
      </c>
      <c r="CW454" s="160">
        <v>0</v>
      </c>
      <c r="CX454" s="160">
        <v>0</v>
      </c>
      <c r="CY454" s="160">
        <v>0</v>
      </c>
      <c r="CZ454" s="160">
        <v>0</v>
      </c>
      <c r="DA454" s="160">
        <v>0</v>
      </c>
      <c r="DB454" s="160">
        <v>0</v>
      </c>
      <c r="DC454" s="160">
        <v>0</v>
      </c>
      <c r="DD454" s="160">
        <v>0</v>
      </c>
      <c r="DE454" s="160">
        <v>0</v>
      </c>
      <c r="DF454" s="160">
        <v>0</v>
      </c>
      <c r="DG454" s="160">
        <v>0</v>
      </c>
      <c r="DH454" s="160">
        <v>0</v>
      </c>
      <c r="DI454" s="160">
        <v>0</v>
      </c>
      <c r="DJ454" s="160">
        <v>0</v>
      </c>
      <c r="DK454" s="160">
        <v>0</v>
      </c>
      <c r="DL454" s="160">
        <v>0</v>
      </c>
      <c r="DM454" s="160">
        <v>0</v>
      </c>
      <c r="DN454" s="160">
        <v>0</v>
      </c>
      <c r="DO454" s="160">
        <v>0</v>
      </c>
      <c r="DP454" s="160">
        <v>0</v>
      </c>
      <c r="DQ454" s="104" t="s">
        <v>154</v>
      </c>
      <c r="DR454" s="104">
        <v>0</v>
      </c>
      <c r="DS454" s="104" t="s">
        <v>154</v>
      </c>
      <c r="DT454" s="104" t="s">
        <v>154</v>
      </c>
      <c r="DU454" s="104">
        <v>0</v>
      </c>
      <c r="DV454" s="104">
        <v>0</v>
      </c>
      <c r="DW454" s="107" t="str">
        <f t="shared" si="345"/>
        <v>N</v>
      </c>
      <c r="DX454" s="107" t="str">
        <f t="shared" si="346"/>
        <v/>
      </c>
      <c r="DY454" s="107" t="str">
        <f t="shared" si="347"/>
        <v>N</v>
      </c>
      <c r="DZ454" s="107" t="str">
        <f t="shared" si="348"/>
        <v>N</v>
      </c>
      <c r="EA454" s="107" t="str">
        <f t="shared" si="349"/>
        <v>Not Specified</v>
      </c>
      <c r="EC454" s="113">
        <f t="shared" si="350"/>
        <v>0</v>
      </c>
    </row>
    <row r="455" spans="1:133" ht="16.5" customHeight="1">
      <c r="A455" s="149">
        <v>452</v>
      </c>
      <c r="B455" s="149" t="e">
        <v>#N/A</v>
      </c>
      <c r="C455" s="150" t="s">
        <v>2632</v>
      </c>
      <c r="D455" s="149" t="s">
        <v>2633</v>
      </c>
      <c r="E455" s="149" t="s">
        <v>1294</v>
      </c>
      <c r="F455" s="149" t="s">
        <v>145</v>
      </c>
      <c r="G455" s="149" t="s">
        <v>146</v>
      </c>
      <c r="H455" s="168" t="s">
        <v>2634</v>
      </c>
      <c r="I455" s="149" t="s">
        <v>2635</v>
      </c>
      <c r="J455" s="149">
        <v>0.19</v>
      </c>
      <c r="K455" s="149" t="s">
        <v>2636</v>
      </c>
      <c r="L455" s="149">
        <v>49272</v>
      </c>
      <c r="M455" s="150">
        <v>27</v>
      </c>
      <c r="N455" s="149" t="s">
        <v>154</v>
      </c>
      <c r="O455" s="149" t="s">
        <v>153</v>
      </c>
      <c r="P455" s="150" t="s">
        <v>153</v>
      </c>
      <c r="Q455" s="113" t="s">
        <v>150</v>
      </c>
      <c r="R455" s="113" t="s">
        <v>150</v>
      </c>
      <c r="S455" s="149" t="s">
        <v>151</v>
      </c>
      <c r="T455" s="149" t="s">
        <v>152</v>
      </c>
      <c r="U455" s="151">
        <v>2030</v>
      </c>
      <c r="V455" s="149" t="s">
        <v>151</v>
      </c>
      <c r="W455" s="149" t="s">
        <v>152</v>
      </c>
      <c r="X455" s="152">
        <v>2040</v>
      </c>
      <c r="Y455" s="113" t="s">
        <v>150</v>
      </c>
      <c r="Z455" s="149" t="s">
        <v>151</v>
      </c>
      <c r="AA455" s="150">
        <v>2040</v>
      </c>
      <c r="AB455" s="149"/>
      <c r="AC455" s="149" t="s">
        <v>167</v>
      </c>
      <c r="AD455" s="149" t="s">
        <v>6</v>
      </c>
      <c r="AE455" s="149" t="s">
        <v>157</v>
      </c>
      <c r="AF455" s="149" t="s">
        <v>157</v>
      </c>
      <c r="AG455" s="149" t="s">
        <v>157</v>
      </c>
      <c r="AH455" s="150" t="s">
        <v>218</v>
      </c>
      <c r="AJ455" s="113" t="s">
        <v>154</v>
      </c>
      <c r="AK455" s="170" t="s">
        <v>153</v>
      </c>
      <c r="AL455" s="149"/>
      <c r="AN455" s="150"/>
      <c r="AO455" s="113" t="s">
        <v>219</v>
      </c>
      <c r="AP455" s="149" t="s">
        <v>150</v>
      </c>
      <c r="AQ455" s="149" t="s">
        <v>218</v>
      </c>
      <c r="AR455" s="149" t="s">
        <v>2637</v>
      </c>
      <c r="AS455" s="149">
        <v>2040</v>
      </c>
      <c r="AT455" s="149"/>
      <c r="AU455" s="150"/>
      <c r="AV455" s="150" t="s">
        <v>157</v>
      </c>
      <c r="AW455" s="172" t="s">
        <v>158</v>
      </c>
      <c r="AX455" s="149" t="s">
        <v>158</v>
      </c>
      <c r="AY455" s="149" t="s">
        <v>154</v>
      </c>
      <c r="AZ455" s="149" t="s">
        <v>153</v>
      </c>
      <c r="BA455" s="149" t="s">
        <v>153</v>
      </c>
      <c r="BB455" s="149"/>
      <c r="BC455" s="150"/>
      <c r="BD455" s="149"/>
      <c r="BE455" s="173"/>
      <c r="BF455" s="150"/>
      <c r="BG455" s="283">
        <f t="shared" si="351"/>
        <v>0</v>
      </c>
      <c r="BH455" s="149">
        <f t="shared" si="352"/>
        <v>0</v>
      </c>
      <c r="BI455" s="113">
        <f t="shared" si="315"/>
        <v>0</v>
      </c>
      <c r="BJ455" s="280">
        <f t="shared" si="316"/>
        <v>0</v>
      </c>
      <c r="BK455" s="347">
        <f t="shared" si="353"/>
        <v>0</v>
      </c>
      <c r="BL455" s="113">
        <f t="shared" si="354"/>
        <v>1</v>
      </c>
      <c r="BM455" s="113">
        <f t="shared" si="317"/>
        <v>0</v>
      </c>
      <c r="BN455" s="278">
        <f t="shared" si="318"/>
        <v>1</v>
      </c>
      <c r="BO455" s="149">
        <f t="shared" si="355"/>
        <v>0</v>
      </c>
      <c r="BP455" s="149">
        <f t="shared" si="356"/>
        <v>0</v>
      </c>
      <c r="BQ455" s="113">
        <f t="shared" si="319"/>
        <v>1</v>
      </c>
      <c r="BR455" s="356">
        <f t="shared" si="357"/>
        <v>0</v>
      </c>
      <c r="BS455" s="149">
        <f t="shared" si="358"/>
        <v>0</v>
      </c>
      <c r="BT455" s="113">
        <f t="shared" si="320"/>
        <v>1</v>
      </c>
      <c r="BU455" s="356">
        <f t="shared" si="332"/>
        <v>0</v>
      </c>
      <c r="BV455" s="149">
        <f t="shared" si="333"/>
        <v>0</v>
      </c>
      <c r="BW455" s="113">
        <f t="shared" si="334"/>
        <v>0</v>
      </c>
      <c r="BX455" s="248">
        <f t="shared" si="335"/>
        <v>0</v>
      </c>
      <c r="BY455" s="175">
        <f t="shared" si="336"/>
        <v>0</v>
      </c>
      <c r="BZ455" s="347">
        <f t="shared" si="321"/>
        <v>0</v>
      </c>
      <c r="CA455" s="113">
        <f t="shared" si="322"/>
        <v>0</v>
      </c>
      <c r="CB455" s="113">
        <f t="shared" si="323"/>
        <v>1</v>
      </c>
      <c r="CC455" s="276">
        <f t="shared" si="324"/>
        <v>1</v>
      </c>
      <c r="CD455" s="248">
        <f t="shared" si="325"/>
        <v>1</v>
      </c>
      <c r="CE455" s="274">
        <f t="shared" si="359"/>
        <v>1</v>
      </c>
      <c r="CF455" s="347">
        <f t="shared" si="326"/>
        <v>0</v>
      </c>
      <c r="CG455" s="113">
        <f t="shared" si="327"/>
        <v>0</v>
      </c>
      <c r="CH455" s="141">
        <f t="shared" si="328"/>
        <v>0</v>
      </c>
      <c r="CI455" s="149">
        <f t="shared" si="337"/>
        <v>0</v>
      </c>
      <c r="CJ455" s="149">
        <f t="shared" si="338"/>
        <v>1</v>
      </c>
      <c r="CK455" s="149">
        <f t="shared" si="339"/>
        <v>1</v>
      </c>
      <c r="CL455" s="149">
        <f t="shared" si="340"/>
        <v>2</v>
      </c>
      <c r="CM455" s="149">
        <f t="shared" si="341"/>
        <v>1</v>
      </c>
      <c r="CN455" s="282">
        <f t="shared" si="329"/>
        <v>1</v>
      </c>
      <c r="CO455" s="113">
        <f t="shared" si="330"/>
        <v>0</v>
      </c>
      <c r="CP455" s="113">
        <f t="shared" si="331"/>
        <v>0</v>
      </c>
      <c r="CQ455" s="282">
        <f t="shared" si="342"/>
        <v>1</v>
      </c>
      <c r="CR455" s="113" t="str">
        <f t="shared" si="343"/>
        <v>2040 2040</v>
      </c>
      <c r="CS455" s="113">
        <f t="shared" si="344"/>
        <v>2040</v>
      </c>
      <c r="CT455" s="160" t="e">
        <v>#N/A</v>
      </c>
      <c r="CU455" s="160" t="e">
        <v>#N/A</v>
      </c>
      <c r="CV455" s="160" t="e">
        <v>#N/A</v>
      </c>
      <c r="CW455" s="160" t="e">
        <v>#N/A</v>
      </c>
      <c r="CX455" s="160" t="e">
        <v>#N/A</v>
      </c>
      <c r="CY455" s="160" t="e">
        <v>#N/A</v>
      </c>
      <c r="CZ455" s="160" t="e">
        <v>#N/A</v>
      </c>
      <c r="DA455" s="160" t="e">
        <v>#N/A</v>
      </c>
      <c r="DB455" s="160" t="e">
        <v>#N/A</v>
      </c>
      <c r="DC455" s="160" t="e">
        <v>#N/A</v>
      </c>
      <c r="DD455" s="160" t="e">
        <v>#N/A</v>
      </c>
      <c r="DE455" s="160" t="e">
        <v>#N/A</v>
      </c>
      <c r="DF455" s="160" t="e">
        <v>#N/A</v>
      </c>
      <c r="DG455" s="160" t="e">
        <v>#N/A</v>
      </c>
      <c r="DH455" s="160" t="e">
        <v>#N/A</v>
      </c>
      <c r="DI455" s="160" t="e">
        <v>#N/A</v>
      </c>
      <c r="DJ455" s="160" t="e">
        <v>#N/A</v>
      </c>
      <c r="DK455" s="160" t="e">
        <v>#N/A</v>
      </c>
      <c r="DL455" s="160" t="e">
        <v>#N/A</v>
      </c>
      <c r="DM455" s="160" t="e">
        <v>#N/A</v>
      </c>
      <c r="DN455" s="160" t="e">
        <v>#N/A</v>
      </c>
      <c r="DO455" s="160" t="e">
        <v>#N/A</v>
      </c>
      <c r="DP455" s="160" t="e">
        <v>#N/A</v>
      </c>
      <c r="DQ455" s="104" t="e">
        <v>#N/A</v>
      </c>
      <c r="DR455" s="104" t="e">
        <v>#N/A</v>
      </c>
      <c r="DS455" s="104" t="e">
        <v>#N/A</v>
      </c>
      <c r="DT455" s="104" t="e">
        <v>#N/A</v>
      </c>
      <c r="DU455" s="104" t="e">
        <v>#N/A</v>
      </c>
      <c r="DV455" s="104" t="e">
        <v>#N/A</v>
      </c>
      <c r="DW455" s="107" t="str">
        <f t="shared" si="345"/>
        <v>Y</v>
      </c>
      <c r="DX455" s="107" t="str">
        <f t="shared" si="346"/>
        <v>Targets set</v>
      </c>
      <c r="DY455" s="107" t="str">
        <f t="shared" si="347"/>
        <v>Y</v>
      </c>
      <c r="DZ455" s="107" t="str">
        <f t="shared" si="348"/>
        <v>N</v>
      </c>
      <c r="EA455" s="107" t="str">
        <f t="shared" si="349"/>
        <v>Yes</v>
      </c>
      <c r="EC455" s="113">
        <f t="shared" si="350"/>
        <v>2040</v>
      </c>
    </row>
    <row r="456" spans="1:133" s="175" customFormat="1" ht="16.5" customHeight="1">
      <c r="A456" s="149">
        <v>453</v>
      </c>
      <c r="B456" s="149">
        <v>461</v>
      </c>
      <c r="C456" s="150" t="s">
        <v>2638</v>
      </c>
      <c r="D456" s="149" t="s">
        <v>333</v>
      </c>
      <c r="E456" s="149" t="s">
        <v>229</v>
      </c>
      <c r="F456" s="149" t="s">
        <v>416</v>
      </c>
      <c r="G456" s="149" t="s">
        <v>246</v>
      </c>
      <c r="H456" s="168" t="s">
        <v>2639</v>
      </c>
      <c r="I456" s="149" t="s">
        <v>2640</v>
      </c>
      <c r="J456" s="149">
        <v>-0.222</v>
      </c>
      <c r="K456" s="149" t="s">
        <v>2641</v>
      </c>
      <c r="L456" s="149">
        <v>58166</v>
      </c>
      <c r="M456" s="150">
        <v>4</v>
      </c>
      <c r="N456" s="149" t="s">
        <v>154</v>
      </c>
      <c r="O456" s="149" t="s">
        <v>153</v>
      </c>
      <c r="P456" s="150" t="s">
        <v>153</v>
      </c>
      <c r="Q456" s="113" t="s">
        <v>154</v>
      </c>
      <c r="R456" s="113" t="s">
        <v>154</v>
      </c>
      <c r="S456" s="149" t="s">
        <v>153</v>
      </c>
      <c r="T456" s="149" t="s">
        <v>153</v>
      </c>
      <c r="U456" s="151" t="s">
        <v>153</v>
      </c>
      <c r="V456" s="149" t="s">
        <v>153</v>
      </c>
      <c r="W456" s="149" t="s">
        <v>153</v>
      </c>
      <c r="X456" s="152" t="s">
        <v>153</v>
      </c>
      <c r="Y456" s="113" t="s">
        <v>153</v>
      </c>
      <c r="Z456" s="149" t="s">
        <v>153</v>
      </c>
      <c r="AA456" s="150"/>
      <c r="AB456" s="149"/>
      <c r="AC456" s="149" t="s">
        <v>153</v>
      </c>
      <c r="AD456" s="149" t="s">
        <v>153</v>
      </c>
      <c r="AE456" s="149" t="s">
        <v>153</v>
      </c>
      <c r="AF456" s="149" t="s">
        <v>153</v>
      </c>
      <c r="AG456" s="149" t="s">
        <v>153</v>
      </c>
      <c r="AH456" s="150" t="s">
        <v>153</v>
      </c>
      <c r="AI456" s="113"/>
      <c r="AJ456" s="113" t="s">
        <v>154</v>
      </c>
      <c r="AK456" s="170" t="s">
        <v>153</v>
      </c>
      <c r="AL456" s="149"/>
      <c r="AM456" s="171" t="s">
        <v>2642</v>
      </c>
      <c r="AN456" s="150"/>
      <c r="AO456" s="113"/>
      <c r="AP456" s="149" t="s">
        <v>154</v>
      </c>
      <c r="AQ456" s="149"/>
      <c r="AR456" s="149" t="s">
        <v>2643</v>
      </c>
      <c r="AS456" s="149"/>
      <c r="AT456" s="171" t="s">
        <v>2644</v>
      </c>
      <c r="AU456" s="150"/>
      <c r="AV456" s="169" t="s">
        <v>168</v>
      </c>
      <c r="AW456" s="172" t="s">
        <v>153</v>
      </c>
      <c r="AX456" s="149" t="s">
        <v>160</v>
      </c>
      <c r="AY456" s="149" t="s">
        <v>150</v>
      </c>
      <c r="AZ456" s="149" t="s">
        <v>2645</v>
      </c>
      <c r="BA456" s="149">
        <v>2050</v>
      </c>
      <c r="BB456" s="149"/>
      <c r="BC456" s="150"/>
      <c r="BD456" s="149"/>
      <c r="BE456" s="173"/>
      <c r="BF456" s="150"/>
      <c r="BG456" s="283">
        <f t="shared" si="351"/>
        <v>0</v>
      </c>
      <c r="BH456" s="149">
        <f t="shared" si="352"/>
        <v>0</v>
      </c>
      <c r="BI456" s="113">
        <f t="shared" si="315"/>
        <v>0</v>
      </c>
      <c r="BJ456" s="280">
        <f t="shared" si="316"/>
        <v>0</v>
      </c>
      <c r="BK456" s="347">
        <f t="shared" si="353"/>
        <v>0</v>
      </c>
      <c r="BL456" s="113">
        <f t="shared" si="354"/>
        <v>0</v>
      </c>
      <c r="BM456" s="113">
        <f t="shared" si="317"/>
        <v>0</v>
      </c>
      <c r="BN456" s="278">
        <f t="shared" si="318"/>
        <v>0</v>
      </c>
      <c r="BO456" s="149">
        <f t="shared" si="355"/>
        <v>0</v>
      </c>
      <c r="BP456" s="149">
        <f t="shared" si="356"/>
        <v>0</v>
      </c>
      <c r="BQ456" s="113">
        <f t="shared" si="319"/>
        <v>0</v>
      </c>
      <c r="BR456" s="356">
        <f t="shared" si="357"/>
        <v>0</v>
      </c>
      <c r="BS456" s="149">
        <f t="shared" si="358"/>
        <v>0</v>
      </c>
      <c r="BT456" s="113">
        <f t="shared" si="320"/>
        <v>0</v>
      </c>
      <c r="BU456" s="356">
        <f t="shared" si="332"/>
        <v>0</v>
      </c>
      <c r="BV456" s="149">
        <f t="shared" si="333"/>
        <v>0</v>
      </c>
      <c r="BW456" s="113">
        <f t="shared" si="334"/>
        <v>0</v>
      </c>
      <c r="BX456" s="248">
        <f t="shared" si="335"/>
        <v>0</v>
      </c>
      <c r="BY456" s="175">
        <f t="shared" si="336"/>
        <v>0</v>
      </c>
      <c r="BZ456" s="347">
        <f t="shared" si="321"/>
        <v>0</v>
      </c>
      <c r="CA456" s="113">
        <f t="shared" si="322"/>
        <v>0</v>
      </c>
      <c r="CB456" s="113">
        <f t="shared" si="323"/>
        <v>0</v>
      </c>
      <c r="CC456" s="276">
        <f t="shared" si="324"/>
        <v>0</v>
      </c>
      <c r="CD456" s="248">
        <f t="shared" si="325"/>
        <v>0</v>
      </c>
      <c r="CE456" s="274">
        <f t="shared" si="359"/>
        <v>0</v>
      </c>
      <c r="CF456" s="347">
        <f t="shared" si="326"/>
        <v>0</v>
      </c>
      <c r="CG456" s="113">
        <f t="shared" si="327"/>
        <v>0</v>
      </c>
      <c r="CH456" s="141">
        <f t="shared" si="328"/>
        <v>1</v>
      </c>
      <c r="CI456" s="149">
        <f t="shared" si="337"/>
        <v>0</v>
      </c>
      <c r="CJ456" s="149">
        <f t="shared" si="338"/>
        <v>0</v>
      </c>
      <c r="CK456" s="149">
        <f t="shared" si="339"/>
        <v>0</v>
      </c>
      <c r="CL456" s="149">
        <f t="shared" si="340"/>
        <v>0</v>
      </c>
      <c r="CM456" s="149">
        <f t="shared" si="341"/>
        <v>0</v>
      </c>
      <c r="CN456" s="282">
        <f t="shared" si="329"/>
        <v>0</v>
      </c>
      <c r="CO456" s="113">
        <f t="shared" si="330"/>
        <v>0</v>
      </c>
      <c r="CP456" s="113">
        <f t="shared" si="331"/>
        <v>1</v>
      </c>
      <c r="CQ456" s="282" t="str">
        <f t="shared" si="342"/>
        <v/>
      </c>
      <c r="CR456" s="113" t="str">
        <f t="shared" si="343"/>
        <v xml:space="preserve"> </v>
      </c>
      <c r="CS456" s="113">
        <f t="shared" si="344"/>
        <v>0</v>
      </c>
      <c r="CT456" s="160">
        <v>0</v>
      </c>
      <c r="CU456" s="160">
        <v>0</v>
      </c>
      <c r="CV456" s="160">
        <v>0</v>
      </c>
      <c r="CW456" s="160">
        <v>0</v>
      </c>
      <c r="CX456" s="160">
        <v>0</v>
      </c>
      <c r="CY456" s="160">
        <v>0</v>
      </c>
      <c r="CZ456" s="160">
        <v>0</v>
      </c>
      <c r="DA456" s="160">
        <v>0</v>
      </c>
      <c r="DB456" s="160">
        <v>0</v>
      </c>
      <c r="DC456" s="160">
        <v>0</v>
      </c>
      <c r="DD456" s="160">
        <v>0</v>
      </c>
      <c r="DE456" s="160">
        <v>0</v>
      </c>
      <c r="DF456" s="160">
        <v>0</v>
      </c>
      <c r="DG456" s="160">
        <v>0</v>
      </c>
      <c r="DH456" s="160">
        <v>0</v>
      </c>
      <c r="DI456" s="160">
        <v>0</v>
      </c>
      <c r="DJ456" s="160">
        <v>0</v>
      </c>
      <c r="DK456" s="160">
        <v>0</v>
      </c>
      <c r="DL456" s="160">
        <v>0</v>
      </c>
      <c r="DM456" s="160">
        <v>0</v>
      </c>
      <c r="DN456" s="160">
        <v>0</v>
      </c>
      <c r="DO456" s="160">
        <v>0</v>
      </c>
      <c r="DP456" s="160">
        <v>0</v>
      </c>
      <c r="DQ456" s="104" t="s">
        <v>154</v>
      </c>
      <c r="DR456" s="104">
        <v>0</v>
      </c>
      <c r="DS456" s="104" t="s">
        <v>160</v>
      </c>
      <c r="DT456" s="104" t="s">
        <v>160</v>
      </c>
      <c r="DU456" s="104" t="s">
        <v>154</v>
      </c>
      <c r="DV456" s="104" t="s">
        <v>150</v>
      </c>
      <c r="DW456" s="107" t="str">
        <f t="shared" si="345"/>
        <v>N</v>
      </c>
      <c r="DX456" s="107" t="str">
        <f t="shared" si="346"/>
        <v/>
      </c>
      <c r="DY456" s="107" t="str">
        <f t="shared" si="347"/>
        <v>N</v>
      </c>
      <c r="DZ456" s="107" t="str">
        <f t="shared" si="348"/>
        <v>N</v>
      </c>
      <c r="EA456" s="107" t="str">
        <f t="shared" si="349"/>
        <v>Not Specified</v>
      </c>
      <c r="EB456" s="107"/>
      <c r="EC456" s="113">
        <f t="shared" si="350"/>
        <v>0</v>
      </c>
    </row>
    <row r="457" spans="1:133" s="175" customFormat="1" ht="16.5" customHeight="1">
      <c r="A457" s="149">
        <v>454</v>
      </c>
      <c r="B457" s="149">
        <v>436</v>
      </c>
      <c r="C457" s="150" t="s">
        <v>2646</v>
      </c>
      <c r="D457" s="149" t="s">
        <v>271</v>
      </c>
      <c r="E457" s="149" t="s">
        <v>272</v>
      </c>
      <c r="F457" s="149" t="s">
        <v>175</v>
      </c>
      <c r="G457" s="149" t="s">
        <v>176</v>
      </c>
      <c r="H457" s="168" t="s">
        <v>2647</v>
      </c>
      <c r="I457" s="149" t="s">
        <v>2648</v>
      </c>
      <c r="J457" s="149">
        <v>-0.283</v>
      </c>
      <c r="K457" s="149" t="s">
        <v>2649</v>
      </c>
      <c r="L457" s="149">
        <v>43287</v>
      </c>
      <c r="M457" s="150">
        <v>5</v>
      </c>
      <c r="N457" s="149" t="s">
        <v>154</v>
      </c>
      <c r="O457" s="149" t="s">
        <v>153</v>
      </c>
      <c r="P457" s="150" t="s">
        <v>153</v>
      </c>
      <c r="Q457" s="113" t="s">
        <v>154</v>
      </c>
      <c r="R457" s="113" t="s">
        <v>154</v>
      </c>
      <c r="S457" s="149" t="s">
        <v>153</v>
      </c>
      <c r="T457" s="149" t="s">
        <v>153</v>
      </c>
      <c r="U457" s="151" t="s">
        <v>153</v>
      </c>
      <c r="V457" s="149" t="s">
        <v>153</v>
      </c>
      <c r="W457" s="149" t="s">
        <v>153</v>
      </c>
      <c r="X457" s="152" t="s">
        <v>153</v>
      </c>
      <c r="Y457" s="113" t="s">
        <v>153</v>
      </c>
      <c r="Z457" s="149" t="s">
        <v>153</v>
      </c>
      <c r="AA457" s="150"/>
      <c r="AB457" s="149"/>
      <c r="AC457" s="149" t="s">
        <v>153</v>
      </c>
      <c r="AD457" s="149" t="s">
        <v>153</v>
      </c>
      <c r="AE457" s="149" t="s">
        <v>153</v>
      </c>
      <c r="AF457" s="149" t="s">
        <v>153</v>
      </c>
      <c r="AG457" s="149" t="s">
        <v>153</v>
      </c>
      <c r="AH457" s="150" t="s">
        <v>153</v>
      </c>
      <c r="AI457" s="113"/>
      <c r="AJ457" s="113" t="s">
        <v>154</v>
      </c>
      <c r="AK457" s="170" t="s">
        <v>153</v>
      </c>
      <c r="AL457" s="149"/>
      <c r="AM457" s="171" t="s">
        <v>2650</v>
      </c>
      <c r="AN457" s="150" t="s">
        <v>795</v>
      </c>
      <c r="AO457" s="113"/>
      <c r="AP457" s="149" t="s">
        <v>154</v>
      </c>
      <c r="AQ457" s="149" t="s">
        <v>153</v>
      </c>
      <c r="AR457" s="149" t="s">
        <v>153</v>
      </c>
      <c r="AS457" s="149"/>
      <c r="AT457" s="149"/>
      <c r="AU457" s="150"/>
      <c r="AV457" s="169" t="s">
        <v>168</v>
      </c>
      <c r="AW457" s="172" t="s">
        <v>153</v>
      </c>
      <c r="AX457" s="149" t="s">
        <v>153</v>
      </c>
      <c r="AY457" s="149" t="s">
        <v>154</v>
      </c>
      <c r="AZ457" s="149" t="s">
        <v>153</v>
      </c>
      <c r="BA457" s="149" t="s">
        <v>153</v>
      </c>
      <c r="BB457" s="149"/>
      <c r="BC457" s="150"/>
      <c r="BD457" s="149"/>
      <c r="BE457" s="173"/>
      <c r="BF457" s="192" t="s">
        <v>2651</v>
      </c>
      <c r="BG457" s="283">
        <f t="shared" si="351"/>
        <v>0</v>
      </c>
      <c r="BH457" s="149">
        <f t="shared" si="352"/>
        <v>0</v>
      </c>
      <c r="BI457" s="113">
        <f t="shared" si="315"/>
        <v>0</v>
      </c>
      <c r="BJ457" s="280">
        <f t="shared" si="316"/>
        <v>0</v>
      </c>
      <c r="BK457" s="347">
        <f t="shared" si="353"/>
        <v>0</v>
      </c>
      <c r="BL457" s="113">
        <f t="shared" si="354"/>
        <v>0</v>
      </c>
      <c r="BM457" s="113">
        <f t="shared" si="317"/>
        <v>0</v>
      </c>
      <c r="BN457" s="278">
        <f t="shared" si="318"/>
        <v>0</v>
      </c>
      <c r="BO457" s="149">
        <f t="shared" si="355"/>
        <v>0</v>
      </c>
      <c r="BP457" s="149">
        <f t="shared" si="356"/>
        <v>0</v>
      </c>
      <c r="BQ457" s="113">
        <f t="shared" si="319"/>
        <v>0</v>
      </c>
      <c r="BR457" s="356">
        <f t="shared" si="357"/>
        <v>0</v>
      </c>
      <c r="BS457" s="149">
        <f t="shared" si="358"/>
        <v>0</v>
      </c>
      <c r="BT457" s="113">
        <f t="shared" si="320"/>
        <v>0</v>
      </c>
      <c r="BU457" s="356">
        <f t="shared" si="332"/>
        <v>0</v>
      </c>
      <c r="BV457" s="149">
        <f t="shared" si="333"/>
        <v>0</v>
      </c>
      <c r="BW457" s="113">
        <f t="shared" si="334"/>
        <v>0</v>
      </c>
      <c r="BX457" s="248">
        <f t="shared" si="335"/>
        <v>0</v>
      </c>
      <c r="BY457" s="175">
        <f t="shared" si="336"/>
        <v>0</v>
      </c>
      <c r="BZ457" s="347">
        <f t="shared" si="321"/>
        <v>0</v>
      </c>
      <c r="CA457" s="113">
        <f t="shared" si="322"/>
        <v>0</v>
      </c>
      <c r="CB457" s="113">
        <f t="shared" si="323"/>
        <v>0</v>
      </c>
      <c r="CC457" s="276">
        <f t="shared" si="324"/>
        <v>0</v>
      </c>
      <c r="CD457" s="248">
        <f t="shared" si="325"/>
        <v>0</v>
      </c>
      <c r="CE457" s="274">
        <f t="shared" si="359"/>
        <v>0</v>
      </c>
      <c r="CF457" s="347">
        <f t="shared" si="326"/>
        <v>0</v>
      </c>
      <c r="CG457" s="113">
        <f t="shared" si="327"/>
        <v>0</v>
      </c>
      <c r="CH457" s="141">
        <f t="shared" si="328"/>
        <v>0</v>
      </c>
      <c r="CI457" s="149">
        <f t="shared" si="337"/>
        <v>0</v>
      </c>
      <c r="CJ457" s="149">
        <f t="shared" si="338"/>
        <v>0</v>
      </c>
      <c r="CK457" s="149">
        <f t="shared" si="339"/>
        <v>0</v>
      </c>
      <c r="CL457" s="149">
        <f t="shared" si="340"/>
        <v>0</v>
      </c>
      <c r="CM457" s="149">
        <f t="shared" si="341"/>
        <v>0</v>
      </c>
      <c r="CN457" s="282">
        <f t="shared" si="329"/>
        <v>0</v>
      </c>
      <c r="CO457" s="113">
        <f t="shared" si="330"/>
        <v>0</v>
      </c>
      <c r="CP457" s="113">
        <f t="shared" si="331"/>
        <v>1</v>
      </c>
      <c r="CQ457" s="282" t="str">
        <f t="shared" si="342"/>
        <v/>
      </c>
      <c r="CR457" s="113" t="str">
        <f t="shared" si="343"/>
        <v xml:space="preserve"> </v>
      </c>
      <c r="CS457" s="113">
        <f t="shared" si="344"/>
        <v>0</v>
      </c>
      <c r="CT457" s="160">
        <v>0</v>
      </c>
      <c r="CU457" s="160">
        <v>0</v>
      </c>
      <c r="CV457" s="160">
        <v>0</v>
      </c>
      <c r="CW457" s="160">
        <v>0</v>
      </c>
      <c r="CX457" s="160">
        <v>0</v>
      </c>
      <c r="CY457" s="160">
        <v>0</v>
      </c>
      <c r="CZ457" s="160">
        <v>0</v>
      </c>
      <c r="DA457" s="160">
        <v>0</v>
      </c>
      <c r="DB457" s="160">
        <v>0</v>
      </c>
      <c r="DC457" s="160">
        <v>0</v>
      </c>
      <c r="DD457" s="160">
        <v>0</v>
      </c>
      <c r="DE457" s="160">
        <v>0</v>
      </c>
      <c r="DF457" s="160">
        <v>0</v>
      </c>
      <c r="DG457" s="160">
        <v>0</v>
      </c>
      <c r="DH457" s="160">
        <v>0</v>
      </c>
      <c r="DI457" s="160">
        <v>0</v>
      </c>
      <c r="DJ457" s="160">
        <v>0</v>
      </c>
      <c r="DK457" s="160">
        <v>0</v>
      </c>
      <c r="DL457" s="160">
        <v>0</v>
      </c>
      <c r="DM457" s="160">
        <v>0</v>
      </c>
      <c r="DN457" s="160">
        <v>0</v>
      </c>
      <c r="DO457" s="160">
        <v>0</v>
      </c>
      <c r="DP457" s="160">
        <v>0</v>
      </c>
      <c r="DQ457" s="104" t="s">
        <v>154</v>
      </c>
      <c r="DR457" s="104">
        <v>0</v>
      </c>
      <c r="DS457" s="104" t="s">
        <v>154</v>
      </c>
      <c r="DT457" s="104" t="s">
        <v>154</v>
      </c>
      <c r="DU457" s="104">
        <v>0</v>
      </c>
      <c r="DV457" s="104">
        <v>0</v>
      </c>
      <c r="DW457" s="107" t="str">
        <f t="shared" si="345"/>
        <v>N</v>
      </c>
      <c r="DX457" s="107" t="str">
        <f t="shared" si="346"/>
        <v/>
      </c>
      <c r="DY457" s="107" t="str">
        <f t="shared" si="347"/>
        <v>N</v>
      </c>
      <c r="DZ457" s="107" t="str">
        <f t="shared" si="348"/>
        <v>N</v>
      </c>
      <c r="EA457" s="107" t="str">
        <f t="shared" si="349"/>
        <v>Not Specified</v>
      </c>
      <c r="EB457" s="107"/>
      <c r="EC457" s="113">
        <f t="shared" si="350"/>
        <v>0</v>
      </c>
    </row>
    <row r="458" spans="1:133" ht="16.5" customHeight="1">
      <c r="A458" s="149">
        <v>455</v>
      </c>
      <c r="B458" s="149">
        <v>361</v>
      </c>
      <c r="C458" s="150" t="s">
        <v>2652</v>
      </c>
      <c r="D458" s="149" t="s">
        <v>271</v>
      </c>
      <c r="E458" s="149" t="s">
        <v>272</v>
      </c>
      <c r="F458" s="149" t="s">
        <v>175</v>
      </c>
      <c r="G458" s="149" t="s">
        <v>176</v>
      </c>
      <c r="H458" s="168" t="s">
        <v>2653</v>
      </c>
      <c r="I458" s="149" t="s">
        <v>2654</v>
      </c>
      <c r="J458" s="149">
        <v>0.032</v>
      </c>
      <c r="K458" s="149" t="s">
        <v>2655</v>
      </c>
      <c r="L458" s="149">
        <v>50390</v>
      </c>
      <c r="M458" s="150">
        <v>21</v>
      </c>
      <c r="N458" s="149" t="s">
        <v>154</v>
      </c>
      <c r="O458" s="149" t="s">
        <v>153</v>
      </c>
      <c r="P458" s="150" t="s">
        <v>153</v>
      </c>
      <c r="Q458" s="113" t="s">
        <v>154</v>
      </c>
      <c r="R458" s="113" t="s">
        <v>154</v>
      </c>
      <c r="S458" s="149" t="s">
        <v>153</v>
      </c>
      <c r="T458" s="149" t="s">
        <v>153</v>
      </c>
      <c r="U458" s="151" t="s">
        <v>153</v>
      </c>
      <c r="V458" s="149" t="s">
        <v>153</v>
      </c>
      <c r="W458" s="149" t="s">
        <v>153</v>
      </c>
      <c r="X458" s="152" t="s">
        <v>153</v>
      </c>
      <c r="Y458" s="113" t="s">
        <v>153</v>
      </c>
      <c r="Z458" s="149" t="s">
        <v>153</v>
      </c>
      <c r="AA458" s="150"/>
      <c r="AB458" s="149"/>
      <c r="AC458" s="149" t="s">
        <v>153</v>
      </c>
      <c r="AD458" s="149" t="s">
        <v>153</v>
      </c>
      <c r="AE458" s="149" t="s">
        <v>153</v>
      </c>
      <c r="AF458" s="149" t="s">
        <v>153</v>
      </c>
      <c r="AG458" s="149" t="s">
        <v>153</v>
      </c>
      <c r="AH458" s="150" t="s">
        <v>153</v>
      </c>
      <c r="AJ458" s="113" t="s">
        <v>154</v>
      </c>
      <c r="AK458" s="170" t="s">
        <v>153</v>
      </c>
      <c r="AL458" s="149"/>
      <c r="AM458" s="171" t="s">
        <v>2656</v>
      </c>
      <c r="AN458" s="150" t="s">
        <v>1028</v>
      </c>
      <c r="AP458" s="149" t="s">
        <v>154</v>
      </c>
      <c r="AQ458" s="149" t="s">
        <v>153</v>
      </c>
      <c r="AR458" s="149" t="s">
        <v>153</v>
      </c>
      <c r="AS458" s="149"/>
      <c r="AT458" s="149"/>
      <c r="AU458" s="150"/>
      <c r="AV458" s="169" t="s">
        <v>168</v>
      </c>
      <c r="AW458" s="172" t="s">
        <v>153</v>
      </c>
      <c r="AX458" s="149" t="s">
        <v>153</v>
      </c>
      <c r="AY458" s="149" t="s">
        <v>154</v>
      </c>
      <c r="AZ458" s="149" t="s">
        <v>153</v>
      </c>
      <c r="BA458" s="149" t="s">
        <v>153</v>
      </c>
      <c r="BB458" s="149"/>
      <c r="BC458" s="150"/>
      <c r="BD458" s="149"/>
      <c r="BE458" s="173"/>
      <c r="BF458" s="150"/>
      <c r="BG458" s="283">
        <f t="shared" si="351"/>
        <v>0</v>
      </c>
      <c r="BH458" s="149">
        <f t="shared" si="352"/>
        <v>0</v>
      </c>
      <c r="BI458" s="113">
        <f t="shared" si="315"/>
        <v>0</v>
      </c>
      <c r="BJ458" s="280">
        <f t="shared" si="316"/>
        <v>0</v>
      </c>
      <c r="BK458" s="347">
        <f t="shared" si="353"/>
        <v>0</v>
      </c>
      <c r="BL458" s="113">
        <f t="shared" si="354"/>
        <v>0</v>
      </c>
      <c r="BM458" s="113">
        <f t="shared" si="317"/>
        <v>0</v>
      </c>
      <c r="BN458" s="278">
        <f t="shared" si="318"/>
        <v>0</v>
      </c>
      <c r="BO458" s="149">
        <f t="shared" si="355"/>
        <v>0</v>
      </c>
      <c r="BP458" s="149">
        <f t="shared" si="356"/>
        <v>0</v>
      </c>
      <c r="BQ458" s="113">
        <f t="shared" si="319"/>
        <v>0</v>
      </c>
      <c r="BR458" s="356">
        <f t="shared" si="357"/>
        <v>0</v>
      </c>
      <c r="BS458" s="149">
        <f t="shared" si="358"/>
        <v>0</v>
      </c>
      <c r="BT458" s="113">
        <f t="shared" si="320"/>
        <v>0</v>
      </c>
      <c r="BU458" s="356">
        <f t="shared" si="332"/>
        <v>0</v>
      </c>
      <c r="BV458" s="149">
        <f t="shared" si="333"/>
        <v>0</v>
      </c>
      <c r="BW458" s="113">
        <f t="shared" si="334"/>
        <v>0</v>
      </c>
      <c r="BX458" s="248">
        <f t="shared" si="335"/>
        <v>0</v>
      </c>
      <c r="BY458" s="175">
        <f t="shared" si="336"/>
        <v>0</v>
      </c>
      <c r="BZ458" s="347">
        <f t="shared" si="321"/>
        <v>0</v>
      </c>
      <c r="CA458" s="113">
        <f t="shared" si="322"/>
        <v>0</v>
      </c>
      <c r="CB458" s="113">
        <f t="shared" si="323"/>
        <v>0</v>
      </c>
      <c r="CC458" s="276">
        <f t="shared" si="324"/>
        <v>0</v>
      </c>
      <c r="CD458" s="248">
        <f t="shared" si="325"/>
        <v>0</v>
      </c>
      <c r="CE458" s="274">
        <f t="shared" si="359"/>
        <v>0</v>
      </c>
      <c r="CF458" s="347">
        <f t="shared" si="326"/>
        <v>0</v>
      </c>
      <c r="CG458" s="113">
        <f t="shared" si="327"/>
        <v>0</v>
      </c>
      <c r="CH458" s="141">
        <f t="shared" si="328"/>
        <v>0</v>
      </c>
      <c r="CI458" s="149">
        <f t="shared" si="337"/>
        <v>0</v>
      </c>
      <c r="CJ458" s="149">
        <f t="shared" si="338"/>
        <v>0</v>
      </c>
      <c r="CK458" s="149">
        <f t="shared" si="339"/>
        <v>0</v>
      </c>
      <c r="CL458" s="149">
        <f t="shared" si="340"/>
        <v>0</v>
      </c>
      <c r="CM458" s="149">
        <f t="shared" si="341"/>
        <v>0</v>
      </c>
      <c r="CN458" s="282">
        <f t="shared" si="329"/>
        <v>0</v>
      </c>
      <c r="CO458" s="113">
        <f t="shared" si="330"/>
        <v>0</v>
      </c>
      <c r="CP458" s="113">
        <f t="shared" si="331"/>
        <v>1</v>
      </c>
      <c r="CQ458" s="282" t="str">
        <f t="shared" si="342"/>
        <v/>
      </c>
      <c r="CR458" s="113" t="str">
        <f t="shared" si="343"/>
        <v xml:space="preserve"> </v>
      </c>
      <c r="CS458" s="113">
        <f t="shared" si="344"/>
        <v>0</v>
      </c>
      <c r="CT458" s="160">
        <v>0</v>
      </c>
      <c r="CU458" s="160">
        <v>0</v>
      </c>
      <c r="CV458" s="160">
        <v>0</v>
      </c>
      <c r="CW458" s="160">
        <v>0</v>
      </c>
      <c r="CX458" s="160">
        <v>0</v>
      </c>
      <c r="CY458" s="160">
        <v>0</v>
      </c>
      <c r="CZ458" s="160">
        <v>0</v>
      </c>
      <c r="DA458" s="160">
        <v>0</v>
      </c>
      <c r="DB458" s="160">
        <v>0</v>
      </c>
      <c r="DC458" s="160">
        <v>0</v>
      </c>
      <c r="DD458" s="160">
        <v>0</v>
      </c>
      <c r="DE458" s="160">
        <v>0</v>
      </c>
      <c r="DF458" s="160">
        <v>0</v>
      </c>
      <c r="DG458" s="160">
        <v>0</v>
      </c>
      <c r="DH458" s="160">
        <v>0</v>
      </c>
      <c r="DI458" s="160">
        <v>0</v>
      </c>
      <c r="DJ458" s="160">
        <v>0</v>
      </c>
      <c r="DK458" s="160">
        <v>0</v>
      </c>
      <c r="DL458" s="160">
        <v>0</v>
      </c>
      <c r="DM458" s="160">
        <v>0</v>
      </c>
      <c r="DN458" s="160">
        <v>0</v>
      </c>
      <c r="DO458" s="160">
        <v>0</v>
      </c>
      <c r="DP458" s="160">
        <v>0</v>
      </c>
      <c r="DQ458" s="104" t="s">
        <v>154</v>
      </c>
      <c r="DR458" s="104">
        <v>0</v>
      </c>
      <c r="DS458" s="104" t="s">
        <v>154</v>
      </c>
      <c r="DT458" s="104" t="s">
        <v>154</v>
      </c>
      <c r="DU458" s="104">
        <v>0</v>
      </c>
      <c r="DV458" s="104">
        <v>0</v>
      </c>
      <c r="DW458" s="107" t="str">
        <f t="shared" si="345"/>
        <v>N</v>
      </c>
      <c r="DX458" s="107" t="str">
        <f t="shared" si="346"/>
        <v/>
      </c>
      <c r="DY458" s="107" t="str">
        <f t="shared" si="347"/>
        <v>N</v>
      </c>
      <c r="DZ458" s="107" t="str">
        <f t="shared" si="348"/>
        <v>N</v>
      </c>
      <c r="EA458" s="107" t="str">
        <f t="shared" si="349"/>
        <v>Not Specified</v>
      </c>
      <c r="EC458" s="113">
        <f t="shared" si="350"/>
        <v>0</v>
      </c>
    </row>
    <row r="459" spans="1:133" ht="16.5" customHeight="1">
      <c r="A459" s="113">
        <v>456</v>
      </c>
      <c r="B459" s="113">
        <v>423</v>
      </c>
      <c r="C459" s="141" t="s">
        <v>2657</v>
      </c>
      <c r="D459" s="113" t="s">
        <v>271</v>
      </c>
      <c r="E459" s="113" t="s">
        <v>272</v>
      </c>
      <c r="F459" s="113" t="s">
        <v>264</v>
      </c>
      <c r="G459" s="113" t="s">
        <v>176</v>
      </c>
      <c r="H459" s="157" t="s">
        <v>2658</v>
      </c>
      <c r="I459" s="113" t="s">
        <v>2659</v>
      </c>
      <c r="J459" s="113">
        <v>0.099</v>
      </c>
      <c r="K459" s="113" t="s">
        <v>2660</v>
      </c>
      <c r="L459" s="113">
        <v>79800</v>
      </c>
      <c r="M459" s="141">
        <v>22</v>
      </c>
      <c r="N459" s="113" t="s">
        <v>154</v>
      </c>
      <c r="O459" s="113" t="s">
        <v>153</v>
      </c>
      <c r="P459" s="141" t="s">
        <v>153</v>
      </c>
      <c r="Q459" s="113" t="s">
        <v>150</v>
      </c>
      <c r="R459" s="113" t="s">
        <v>150</v>
      </c>
      <c r="S459" s="113" t="s">
        <v>151</v>
      </c>
      <c r="T459" s="113" t="s">
        <v>152</v>
      </c>
      <c r="U459" s="147">
        <v>2031</v>
      </c>
      <c r="V459" s="113" t="s">
        <v>151</v>
      </c>
      <c r="W459" s="113" t="s">
        <v>152</v>
      </c>
      <c r="X459" s="148">
        <v>2050</v>
      </c>
      <c r="Y459" s="113" t="s">
        <v>150</v>
      </c>
      <c r="Z459" s="113" t="s">
        <v>151</v>
      </c>
      <c r="AA459" s="141">
        <v>2050</v>
      </c>
      <c r="AC459" s="113" t="s">
        <v>202</v>
      </c>
      <c r="AD459" s="113" t="s">
        <v>5</v>
      </c>
      <c r="AE459" s="113" t="s">
        <v>157</v>
      </c>
      <c r="AF459" s="113" t="s">
        <v>157</v>
      </c>
      <c r="AG459" s="113" t="s">
        <v>157</v>
      </c>
      <c r="AH459" s="141" t="s">
        <v>218</v>
      </c>
      <c r="AI459" s="113" t="s">
        <v>219</v>
      </c>
      <c r="AJ459" s="113" t="s">
        <v>150</v>
      </c>
      <c r="AK459" s="166" t="s">
        <v>2661</v>
      </c>
      <c r="AL459" s="113">
        <v>2050</v>
      </c>
      <c r="AP459" s="113" t="s">
        <v>154</v>
      </c>
      <c r="AQ459" s="113" t="s">
        <v>153</v>
      </c>
      <c r="AR459" s="113" t="s">
        <v>153</v>
      </c>
      <c r="AV459" s="113" t="s">
        <v>157</v>
      </c>
      <c r="AW459" s="167" t="s">
        <v>171</v>
      </c>
      <c r="AX459" s="113" t="s">
        <v>158</v>
      </c>
      <c r="AY459" s="113" t="s">
        <v>154</v>
      </c>
      <c r="AZ459" s="113" t="s">
        <v>153</v>
      </c>
      <c r="BA459" s="113" t="s">
        <v>153</v>
      </c>
      <c r="BG459" s="283">
        <f t="shared" si="351"/>
        <v>0</v>
      </c>
      <c r="BH459" s="149">
        <f t="shared" si="352"/>
        <v>0</v>
      </c>
      <c r="BI459" s="113">
        <f t="shared" si="360" ref="BI459:BI500">IF(AND($N459="Y",$P459&gt;2030),1,0)</f>
        <v>0</v>
      </c>
      <c r="BJ459" s="280">
        <f t="shared" si="361" ref="BJ459:BJ500">MAX(BG459:BI459)</f>
        <v>0</v>
      </c>
      <c r="BK459" s="347">
        <f t="shared" si="353"/>
        <v>0</v>
      </c>
      <c r="BL459" s="113">
        <f t="shared" si="354"/>
        <v>0</v>
      </c>
      <c r="BM459" s="113">
        <f t="shared" si="362" ref="BM459:BM500">IF(AND($R459="Y",$U459&gt;2030),1,0)</f>
        <v>1</v>
      </c>
      <c r="BN459" s="278">
        <f t="shared" si="363" ref="BN459:BN500">MAX(BK459:BM459)</f>
        <v>1</v>
      </c>
      <c r="BO459" s="149">
        <f t="shared" si="355"/>
        <v>0</v>
      </c>
      <c r="BP459" s="149">
        <f t="shared" si="356"/>
        <v>0</v>
      </c>
      <c r="BQ459" s="113">
        <f t="shared" si="364" ref="BQ459:BQ500">IF(AND($Y459="Y",$AA459&gt;2030),1,0)</f>
        <v>1</v>
      </c>
      <c r="BR459" s="356">
        <f t="shared" si="357"/>
        <v>0</v>
      </c>
      <c r="BS459" s="149">
        <f t="shared" si="358"/>
        <v>0</v>
      </c>
      <c r="BT459" s="113">
        <f t="shared" si="365" ref="BT459:BT500">IF(AND($AP459="Y",$AS459&gt;2030),1,0)</f>
        <v>0</v>
      </c>
      <c r="BU459" s="356">
        <f t="shared" si="332"/>
        <v>0</v>
      </c>
      <c r="BV459" s="149">
        <f t="shared" si="333"/>
        <v>0</v>
      </c>
      <c r="BW459" s="113">
        <f t="shared" si="334"/>
        <v>0</v>
      </c>
      <c r="BX459" s="248">
        <f t="shared" si="335"/>
        <v>0</v>
      </c>
      <c r="BY459" s="175">
        <f t="shared" si="336"/>
        <v>0</v>
      </c>
      <c r="BZ459" s="347">
        <f t="shared" si="366" ref="BZ459:BZ500">MAX($BO459,$BR459)</f>
        <v>0</v>
      </c>
      <c r="CA459" s="113">
        <f t="shared" si="367" ref="CA459:CA500">MAX($BP459,$BS459)</f>
        <v>0</v>
      </c>
      <c r="CB459" s="113">
        <f t="shared" si="368" ref="CB459:CB500">MAX($BQ459,$BT459)</f>
        <v>1</v>
      </c>
      <c r="CC459" s="276">
        <f t="shared" si="369" ref="CC459:CC500">MAX(BZ459:CB459)</f>
        <v>1</v>
      </c>
      <c r="CD459" s="248">
        <f t="shared" si="370" ref="CD459:CD500">MAX($CC459,$BX459)</f>
        <v>1</v>
      </c>
      <c r="CE459" s="274">
        <f t="shared" si="359"/>
        <v>1</v>
      </c>
      <c r="CF459" s="347">
        <f t="shared" si="371" ref="CF459:CF500">IF(AND($AY459="Y",$BA459&lt;=2024),1,0)</f>
        <v>0</v>
      </c>
      <c r="CG459" s="113">
        <f t="shared" si="372" ref="CG459:CG500">IF(AND($AY459="Y",AND($BA459&gt;2024,$BA459&lt;=2030)),1,0)</f>
        <v>0</v>
      </c>
      <c r="CH459" s="141">
        <f t="shared" si="373" ref="CH459:CH500">IF(AND($AY459="Y",$BA459&gt;2030),1,0)</f>
        <v>0</v>
      </c>
      <c r="CI459" s="149">
        <f t="shared" si="337"/>
        <v>0</v>
      </c>
      <c r="CJ459" s="149">
        <f t="shared" si="338"/>
        <v>0</v>
      </c>
      <c r="CK459" s="149">
        <f t="shared" si="339"/>
        <v>2</v>
      </c>
      <c r="CL459" s="149">
        <f t="shared" si="340"/>
        <v>2</v>
      </c>
      <c r="CM459" s="149">
        <f t="shared" si="341"/>
        <v>1</v>
      </c>
      <c r="CN459" s="282">
        <f t="shared" si="374" ref="CN459:CN500">IF($AV459="Yes",1,0)</f>
        <v>1</v>
      </c>
      <c r="CO459" s="113">
        <f t="shared" si="375" ref="CO459:CO500">IF($AV459="No",1,0)</f>
        <v>0</v>
      </c>
      <c r="CP459" s="113">
        <f t="shared" si="376" ref="CP459:CP500">IF($AV459="Not Specified",1,0)</f>
        <v>0</v>
      </c>
      <c r="CQ459" s="282" t="str">
        <f t="shared" si="342"/>
        <v/>
      </c>
      <c r="CR459" s="113" t="str">
        <f t="shared" si="343"/>
        <v xml:space="preserve">2050 </v>
      </c>
      <c r="CS459" s="113">
        <f t="shared" si="344"/>
        <v>2050</v>
      </c>
      <c r="CT459" s="160">
        <v>0</v>
      </c>
      <c r="CU459" s="160">
        <v>0</v>
      </c>
      <c r="CV459" s="160">
        <v>1</v>
      </c>
      <c r="CW459" s="160">
        <v>1</v>
      </c>
      <c r="CX459" s="160">
        <v>0</v>
      </c>
      <c r="CY459" s="160">
        <v>0</v>
      </c>
      <c r="CZ459" s="160">
        <v>1</v>
      </c>
      <c r="DA459" s="160">
        <v>1</v>
      </c>
      <c r="DB459" s="160">
        <v>0</v>
      </c>
      <c r="DC459" s="160">
        <v>1</v>
      </c>
      <c r="DD459" s="160">
        <v>0</v>
      </c>
      <c r="DE459" s="160">
        <v>1</v>
      </c>
      <c r="DF459" s="160">
        <v>0</v>
      </c>
      <c r="DG459" s="160">
        <v>1</v>
      </c>
      <c r="DH459" s="160">
        <v>0</v>
      </c>
      <c r="DI459" s="160">
        <v>1</v>
      </c>
      <c r="DJ459" s="160">
        <v>1</v>
      </c>
      <c r="DK459" s="160">
        <v>0</v>
      </c>
      <c r="DL459" s="160">
        <v>1</v>
      </c>
      <c r="DM459" s="160">
        <v>0</v>
      </c>
      <c r="DN459" s="160">
        <v>0</v>
      </c>
      <c r="DO459" s="160">
        <v>1</v>
      </c>
      <c r="DP459" s="160">
        <v>0</v>
      </c>
      <c r="DQ459" s="104" t="s">
        <v>150</v>
      </c>
      <c r="DR459" s="104" t="s">
        <v>157</v>
      </c>
      <c r="DS459" s="104" t="s">
        <v>7859</v>
      </c>
      <c r="DT459" s="104" t="s">
        <v>160</v>
      </c>
      <c r="DU459" s="104" t="s">
        <v>3005</v>
      </c>
      <c r="DV459" s="104" t="s">
        <v>3005</v>
      </c>
      <c r="DW459" s="107" t="str">
        <f t="shared" si="345"/>
        <v>Y</v>
      </c>
      <c r="DX459" s="107" t="str">
        <f t="shared" si="346"/>
        <v>Targets set</v>
      </c>
      <c r="DY459" s="107" t="str">
        <f t="shared" si="347"/>
        <v>N</v>
      </c>
      <c r="DZ459" s="107" t="str">
        <f t="shared" si="348"/>
        <v>Y</v>
      </c>
      <c r="EA459" s="107" t="str">
        <f t="shared" si="349"/>
        <v>Yes</v>
      </c>
      <c r="EC459" s="113">
        <f t="shared" si="350"/>
        <v>2050</v>
      </c>
    </row>
    <row r="460" spans="1:133" ht="16.5" customHeight="1">
      <c r="A460" s="113">
        <v>457</v>
      </c>
      <c r="B460" s="113">
        <v>443</v>
      </c>
      <c r="C460" s="141" t="s">
        <v>2662</v>
      </c>
      <c r="D460" s="113" t="s">
        <v>1840</v>
      </c>
      <c r="E460" s="113" t="s">
        <v>998</v>
      </c>
      <c r="F460" s="113" t="s">
        <v>1358</v>
      </c>
      <c r="G460" s="113" t="s">
        <v>246</v>
      </c>
      <c r="H460" s="157" t="s">
        <v>2663</v>
      </c>
      <c r="I460" s="113" t="s">
        <v>2664</v>
      </c>
      <c r="J460" s="113">
        <v>-0.002</v>
      </c>
      <c r="K460" s="113" t="s">
        <v>2665</v>
      </c>
      <c r="L460" s="113">
        <v>13265</v>
      </c>
      <c r="M460" s="141">
        <v>5</v>
      </c>
      <c r="N460" s="113" t="s">
        <v>154</v>
      </c>
      <c r="O460" s="113" t="s">
        <v>153</v>
      </c>
      <c r="P460" s="141" t="s">
        <v>153</v>
      </c>
      <c r="Q460" s="113" t="s">
        <v>150</v>
      </c>
      <c r="R460" s="113" t="s">
        <v>150</v>
      </c>
      <c r="S460" s="113" t="s">
        <v>151</v>
      </c>
      <c r="T460" s="113" t="s">
        <v>152</v>
      </c>
      <c r="U460" s="147">
        <v>2030</v>
      </c>
      <c r="V460" s="113" t="s">
        <v>153</v>
      </c>
      <c r="W460" s="113" t="s">
        <v>153</v>
      </c>
      <c r="X460" s="148" t="s">
        <v>153</v>
      </c>
      <c r="Y460" s="113" t="s">
        <v>153</v>
      </c>
      <c r="Z460" s="113" t="s">
        <v>153</v>
      </c>
      <c r="AC460" s="113" t="s">
        <v>167</v>
      </c>
      <c r="AD460" s="113" t="s">
        <v>6</v>
      </c>
      <c r="AE460" s="113" t="s">
        <v>157</v>
      </c>
      <c r="AF460" s="113" t="s">
        <v>157</v>
      </c>
      <c r="AG460" s="113" t="s">
        <v>157</v>
      </c>
      <c r="AH460" s="141" t="s">
        <v>218</v>
      </c>
      <c r="AJ460" s="113" t="s">
        <v>154</v>
      </c>
      <c r="AK460" s="166" t="s">
        <v>153</v>
      </c>
      <c r="AO460" s="113" t="s">
        <v>219</v>
      </c>
      <c r="AP460" s="113" t="s">
        <v>150</v>
      </c>
      <c r="AQ460" s="113" t="s">
        <v>218</v>
      </c>
      <c r="AR460" s="113" t="s">
        <v>2666</v>
      </c>
      <c r="AS460" s="113">
        <v>2050</v>
      </c>
      <c r="AV460" s="113" t="s">
        <v>168</v>
      </c>
      <c r="AW460" s="167" t="s">
        <v>262</v>
      </c>
      <c r="AX460" s="113" t="s">
        <v>158</v>
      </c>
      <c r="AY460" s="113" t="s">
        <v>154</v>
      </c>
      <c r="AZ460" s="113" t="s">
        <v>153</v>
      </c>
      <c r="BA460" s="113" t="s">
        <v>153</v>
      </c>
      <c r="BG460" s="283">
        <f t="shared" si="351"/>
        <v>0</v>
      </c>
      <c r="BH460" s="149">
        <f t="shared" si="352"/>
        <v>0</v>
      </c>
      <c r="BI460" s="113">
        <f t="shared" si="360"/>
        <v>0</v>
      </c>
      <c r="BJ460" s="280">
        <f t="shared" si="361"/>
        <v>0</v>
      </c>
      <c r="BK460" s="347">
        <f t="shared" si="353"/>
        <v>0</v>
      </c>
      <c r="BL460" s="113">
        <f t="shared" si="354"/>
        <v>1</v>
      </c>
      <c r="BM460" s="113">
        <f t="shared" si="362"/>
        <v>0</v>
      </c>
      <c r="BN460" s="278">
        <f t="shared" si="363"/>
        <v>1</v>
      </c>
      <c r="BO460" s="149">
        <f t="shared" si="355"/>
        <v>0</v>
      </c>
      <c r="BP460" s="149">
        <f t="shared" si="356"/>
        <v>0</v>
      </c>
      <c r="BQ460" s="113">
        <f t="shared" si="364"/>
        <v>0</v>
      </c>
      <c r="BR460" s="356">
        <f t="shared" si="357"/>
        <v>0</v>
      </c>
      <c r="BS460" s="149">
        <f t="shared" si="358"/>
        <v>0</v>
      </c>
      <c r="BT460" s="113">
        <f t="shared" si="365"/>
        <v>1</v>
      </c>
      <c r="BU460" s="356">
        <f t="shared" si="332"/>
        <v>0</v>
      </c>
      <c r="BV460" s="149">
        <f t="shared" si="333"/>
        <v>0</v>
      </c>
      <c r="BW460" s="113">
        <f t="shared" si="334"/>
        <v>0</v>
      </c>
      <c r="BX460" s="248">
        <f t="shared" si="335"/>
        <v>0</v>
      </c>
      <c r="BY460" s="175">
        <f t="shared" si="336"/>
        <v>0</v>
      </c>
      <c r="BZ460" s="347">
        <f t="shared" si="366"/>
        <v>0</v>
      </c>
      <c r="CA460" s="113">
        <f t="shared" si="367"/>
        <v>0</v>
      </c>
      <c r="CB460" s="113">
        <f t="shared" si="368"/>
        <v>1</v>
      </c>
      <c r="CC460" s="276">
        <f t="shared" si="369"/>
        <v>1</v>
      </c>
      <c r="CD460" s="248">
        <f t="shared" si="370"/>
        <v>1</v>
      </c>
      <c r="CE460" s="274">
        <f t="shared" si="359"/>
        <v>1</v>
      </c>
      <c r="CF460" s="347">
        <f t="shared" si="371"/>
        <v>0</v>
      </c>
      <c r="CG460" s="113">
        <f t="shared" si="372"/>
        <v>0</v>
      </c>
      <c r="CH460" s="141">
        <f t="shared" si="373"/>
        <v>0</v>
      </c>
      <c r="CI460" s="149">
        <f t="shared" si="337"/>
        <v>0</v>
      </c>
      <c r="CJ460" s="149">
        <f t="shared" si="338"/>
        <v>1</v>
      </c>
      <c r="CK460" s="149">
        <f t="shared" si="339"/>
        <v>1</v>
      </c>
      <c r="CL460" s="149">
        <f t="shared" si="340"/>
        <v>2</v>
      </c>
      <c r="CM460" s="149">
        <f t="shared" si="341"/>
        <v>1</v>
      </c>
      <c r="CN460" s="282">
        <f t="shared" si="374"/>
        <v>0</v>
      </c>
      <c r="CO460" s="113">
        <f t="shared" si="375"/>
        <v>0</v>
      </c>
      <c r="CP460" s="113">
        <f t="shared" si="376"/>
        <v>1</v>
      </c>
      <c r="CQ460" s="282">
        <f t="shared" si="342"/>
        <v>1</v>
      </c>
      <c r="CR460" s="113" t="str">
        <f t="shared" si="343"/>
        <v xml:space="preserve"> 2050</v>
      </c>
      <c r="CS460" s="113">
        <f t="shared" si="344"/>
        <v>2050</v>
      </c>
      <c r="CT460" s="160">
        <v>0</v>
      </c>
      <c r="CU460" s="160">
        <v>0</v>
      </c>
      <c r="CV460" s="160">
        <v>0</v>
      </c>
      <c r="CW460" s="160">
        <v>0</v>
      </c>
      <c r="CX460" s="160">
        <v>0</v>
      </c>
      <c r="CY460" s="160">
        <v>0</v>
      </c>
      <c r="CZ460" s="160">
        <v>1</v>
      </c>
      <c r="DA460" s="160">
        <v>1</v>
      </c>
      <c r="DB460" s="160">
        <v>0</v>
      </c>
      <c r="DC460" s="160">
        <v>1</v>
      </c>
      <c r="DD460" s="160">
        <v>0</v>
      </c>
      <c r="DE460" s="160">
        <v>1</v>
      </c>
      <c r="DF460" s="160">
        <v>0</v>
      </c>
      <c r="DG460" s="160">
        <v>0</v>
      </c>
      <c r="DH460" s="160">
        <v>0</v>
      </c>
      <c r="DI460" s="160">
        <v>0</v>
      </c>
      <c r="DJ460" s="160">
        <v>1</v>
      </c>
      <c r="DK460" s="160">
        <v>0</v>
      </c>
      <c r="DL460" s="160">
        <v>1</v>
      </c>
      <c r="DM460" s="160">
        <v>0</v>
      </c>
      <c r="DN460" s="160">
        <v>0</v>
      </c>
      <c r="DO460" s="160">
        <v>1</v>
      </c>
      <c r="DP460" s="160">
        <v>0</v>
      </c>
      <c r="DQ460" s="104" t="s">
        <v>150</v>
      </c>
      <c r="DR460" s="104" t="s">
        <v>158</v>
      </c>
      <c r="DS460" s="104" t="s">
        <v>7859</v>
      </c>
      <c r="DT460" s="104" t="s">
        <v>154</v>
      </c>
      <c r="DU460" s="104">
        <v>0</v>
      </c>
      <c r="DV460" s="104" t="s">
        <v>3005</v>
      </c>
      <c r="DW460" s="107" t="str">
        <f t="shared" si="345"/>
        <v>Y</v>
      </c>
      <c r="DX460" s="107" t="str">
        <f t="shared" si="346"/>
        <v/>
      </c>
      <c r="DY460" s="107" t="str">
        <f t="shared" si="347"/>
        <v>Y</v>
      </c>
      <c r="DZ460" s="107" t="str">
        <f t="shared" si="348"/>
        <v>N</v>
      </c>
      <c r="EA460" s="107" t="str">
        <f t="shared" si="349"/>
        <v>Not Specified</v>
      </c>
      <c r="EC460" s="113">
        <f t="shared" si="350"/>
        <v>2050</v>
      </c>
    </row>
    <row r="461" spans="1:133" ht="16.5" customHeight="1">
      <c r="A461" s="113">
        <v>458</v>
      </c>
      <c r="B461" s="113">
        <v>453</v>
      </c>
      <c r="C461" s="141" t="s">
        <v>2667</v>
      </c>
      <c r="D461" s="113" t="s">
        <v>2517</v>
      </c>
      <c r="E461" s="113" t="s">
        <v>272</v>
      </c>
      <c r="F461" s="113" t="s">
        <v>145</v>
      </c>
      <c r="G461" s="113" t="s">
        <v>146</v>
      </c>
      <c r="H461" s="157" t="s">
        <v>2668</v>
      </c>
      <c r="I461" s="113" t="s">
        <v>2669</v>
      </c>
      <c r="J461" s="113">
        <v>-0.023</v>
      </c>
      <c r="K461" s="113" t="s">
        <v>2670</v>
      </c>
      <c r="L461" s="113">
        <v>35505</v>
      </c>
      <c r="M461" s="141">
        <v>5</v>
      </c>
      <c r="N461" s="113" t="s">
        <v>154</v>
      </c>
      <c r="O461" s="113" t="s">
        <v>153</v>
      </c>
      <c r="P461" s="141" t="s">
        <v>153</v>
      </c>
      <c r="Q461" s="113" t="s">
        <v>154</v>
      </c>
      <c r="R461" s="113" t="s">
        <v>154</v>
      </c>
      <c r="S461" s="113" t="s">
        <v>153</v>
      </c>
      <c r="T461" s="113" t="s">
        <v>153</v>
      </c>
      <c r="U461" s="147" t="s">
        <v>153</v>
      </c>
      <c r="V461" s="113" t="s">
        <v>153</v>
      </c>
      <c r="W461" s="113" t="s">
        <v>153</v>
      </c>
      <c r="X461" s="148" t="s">
        <v>153</v>
      </c>
      <c r="Y461" s="113" t="s">
        <v>153</v>
      </c>
      <c r="Z461" s="113" t="s">
        <v>153</v>
      </c>
      <c r="AC461" s="113" t="s">
        <v>233</v>
      </c>
      <c r="AD461" s="113" t="s">
        <v>234</v>
      </c>
      <c r="AE461" s="113" t="s">
        <v>168</v>
      </c>
      <c r="AF461" s="113" t="s">
        <v>168</v>
      </c>
      <c r="AG461" s="113" t="s">
        <v>168</v>
      </c>
      <c r="AH461" s="141" t="s">
        <v>153</v>
      </c>
      <c r="AJ461" s="113" t="s">
        <v>154</v>
      </c>
      <c r="AK461" s="166" t="s">
        <v>153</v>
      </c>
      <c r="AP461" s="113" t="s">
        <v>154</v>
      </c>
      <c r="AQ461" s="113" t="s">
        <v>153</v>
      </c>
      <c r="AR461" s="113" t="s">
        <v>153</v>
      </c>
      <c r="AV461" s="113" t="s">
        <v>168</v>
      </c>
      <c r="AW461" s="167" t="s">
        <v>168</v>
      </c>
      <c r="AX461" s="113" t="s">
        <v>158</v>
      </c>
      <c r="AY461" s="113" t="s">
        <v>154</v>
      </c>
      <c r="AZ461" s="113" t="s">
        <v>153</v>
      </c>
      <c r="BA461" s="113" t="s">
        <v>153</v>
      </c>
      <c r="BG461" s="283">
        <f t="shared" si="351"/>
        <v>0</v>
      </c>
      <c r="BH461" s="149">
        <f t="shared" si="352"/>
        <v>0</v>
      </c>
      <c r="BI461" s="113">
        <f t="shared" si="360"/>
        <v>0</v>
      </c>
      <c r="BJ461" s="280">
        <f t="shared" si="361"/>
        <v>0</v>
      </c>
      <c r="BK461" s="347">
        <f t="shared" si="353"/>
        <v>0</v>
      </c>
      <c r="BL461" s="113">
        <f t="shared" si="354"/>
        <v>0</v>
      </c>
      <c r="BM461" s="113">
        <f t="shared" si="362"/>
        <v>0</v>
      </c>
      <c r="BN461" s="278">
        <f t="shared" si="363"/>
        <v>0</v>
      </c>
      <c r="BO461" s="149">
        <f t="shared" si="355"/>
        <v>0</v>
      </c>
      <c r="BP461" s="149">
        <f t="shared" si="356"/>
        <v>0</v>
      </c>
      <c r="BQ461" s="113">
        <f t="shared" si="364"/>
        <v>0</v>
      </c>
      <c r="BR461" s="356">
        <f t="shared" si="357"/>
        <v>0</v>
      </c>
      <c r="BS461" s="149">
        <f t="shared" si="358"/>
        <v>0</v>
      </c>
      <c r="BT461" s="113">
        <f t="shared" si="365"/>
        <v>0</v>
      </c>
      <c r="BU461" s="356">
        <f t="shared" si="332"/>
        <v>0</v>
      </c>
      <c r="BV461" s="149">
        <f t="shared" si="333"/>
        <v>0</v>
      </c>
      <c r="BW461" s="113">
        <f t="shared" si="334"/>
        <v>0</v>
      </c>
      <c r="BX461" s="248">
        <f t="shared" si="335"/>
        <v>0</v>
      </c>
      <c r="BY461" s="175">
        <f t="shared" si="336"/>
        <v>0</v>
      </c>
      <c r="BZ461" s="347">
        <f t="shared" si="366"/>
        <v>0</v>
      </c>
      <c r="CA461" s="113">
        <f t="shared" si="367"/>
        <v>0</v>
      </c>
      <c r="CB461" s="113">
        <f t="shared" si="368"/>
        <v>0</v>
      </c>
      <c r="CC461" s="276">
        <f t="shared" si="369"/>
        <v>0</v>
      </c>
      <c r="CD461" s="248">
        <f t="shared" si="370"/>
        <v>0</v>
      </c>
      <c r="CE461" s="274">
        <f t="shared" si="359"/>
        <v>0</v>
      </c>
      <c r="CF461" s="347">
        <f t="shared" si="371"/>
        <v>0</v>
      </c>
      <c r="CG461" s="113">
        <f t="shared" si="372"/>
        <v>0</v>
      </c>
      <c r="CH461" s="141">
        <f t="shared" si="373"/>
        <v>0</v>
      </c>
      <c r="CI461" s="149">
        <f t="shared" si="337"/>
        <v>0</v>
      </c>
      <c r="CJ461" s="149">
        <f t="shared" si="338"/>
        <v>0</v>
      </c>
      <c r="CK461" s="149">
        <f t="shared" si="339"/>
        <v>0</v>
      </c>
      <c r="CL461" s="149">
        <f t="shared" si="340"/>
        <v>0</v>
      </c>
      <c r="CM461" s="149">
        <f t="shared" si="341"/>
        <v>0</v>
      </c>
      <c r="CN461" s="282">
        <f t="shared" si="374"/>
        <v>0</v>
      </c>
      <c r="CO461" s="113">
        <f t="shared" si="375"/>
        <v>0</v>
      </c>
      <c r="CP461" s="113">
        <f t="shared" si="376"/>
        <v>1</v>
      </c>
      <c r="CQ461" s="282" t="str">
        <f t="shared" si="342"/>
        <v/>
      </c>
      <c r="CR461" s="113" t="str">
        <f t="shared" si="343"/>
        <v xml:space="preserve"> </v>
      </c>
      <c r="CS461" s="113">
        <f t="shared" si="344"/>
        <v>0</v>
      </c>
      <c r="CT461" s="160">
        <v>0</v>
      </c>
      <c r="CU461" s="160">
        <v>0</v>
      </c>
      <c r="CV461" s="160">
        <v>0</v>
      </c>
      <c r="CW461" s="160">
        <v>0</v>
      </c>
      <c r="CX461" s="160">
        <v>0</v>
      </c>
      <c r="CY461" s="160">
        <v>0</v>
      </c>
      <c r="CZ461" s="160">
        <v>0</v>
      </c>
      <c r="DA461" s="160">
        <v>0</v>
      </c>
      <c r="DB461" s="160">
        <v>0</v>
      </c>
      <c r="DC461" s="160">
        <v>0</v>
      </c>
      <c r="DD461" s="160">
        <v>0</v>
      </c>
      <c r="DE461" s="160">
        <v>0</v>
      </c>
      <c r="DF461" s="160">
        <v>0</v>
      </c>
      <c r="DG461" s="160">
        <v>0</v>
      </c>
      <c r="DH461" s="160">
        <v>0</v>
      </c>
      <c r="DI461" s="160">
        <v>0</v>
      </c>
      <c r="DJ461" s="160">
        <v>0</v>
      </c>
      <c r="DK461" s="160">
        <v>0</v>
      </c>
      <c r="DL461" s="160">
        <v>0</v>
      </c>
      <c r="DM461" s="160">
        <v>0</v>
      </c>
      <c r="DN461" s="160">
        <v>0</v>
      </c>
      <c r="DO461" s="160">
        <v>0</v>
      </c>
      <c r="DP461" s="160">
        <v>0</v>
      </c>
      <c r="DQ461" s="104" t="s">
        <v>154</v>
      </c>
      <c r="DR461" s="104">
        <v>0</v>
      </c>
      <c r="DS461" s="104" t="s">
        <v>154</v>
      </c>
      <c r="DT461" s="104" t="s">
        <v>154</v>
      </c>
      <c r="DU461" s="104">
        <v>0</v>
      </c>
      <c r="DV461" s="104">
        <v>0</v>
      </c>
      <c r="DW461" s="107" t="str">
        <f t="shared" si="345"/>
        <v>N</v>
      </c>
      <c r="DX461" s="107" t="str">
        <f t="shared" si="346"/>
        <v/>
      </c>
      <c r="DY461" s="107" t="str">
        <f t="shared" si="347"/>
        <v>N</v>
      </c>
      <c r="DZ461" s="107" t="str">
        <f t="shared" si="348"/>
        <v>N</v>
      </c>
      <c r="EA461" s="107" t="str">
        <f t="shared" si="349"/>
        <v>Not Specified</v>
      </c>
      <c r="EC461" s="113">
        <f t="shared" si="350"/>
        <v>0</v>
      </c>
    </row>
    <row r="462" spans="1:133" ht="16.5" customHeight="1">
      <c r="A462" s="149">
        <v>459</v>
      </c>
      <c r="B462" s="149">
        <v>417</v>
      </c>
      <c r="C462" s="150" t="s">
        <v>2671</v>
      </c>
      <c r="D462" s="149" t="s">
        <v>926</v>
      </c>
      <c r="E462" s="149" t="s">
        <v>206</v>
      </c>
      <c r="F462" s="149" t="s">
        <v>175</v>
      </c>
      <c r="G462" s="149" t="s">
        <v>176</v>
      </c>
      <c r="H462" s="168" t="s">
        <v>2672</v>
      </c>
      <c r="I462" s="149" t="s">
        <v>2673</v>
      </c>
      <c r="J462" s="149">
        <v>0</v>
      </c>
      <c r="K462" s="149" t="s">
        <v>2674</v>
      </c>
      <c r="L462" s="149">
        <v>22794</v>
      </c>
      <c r="M462" s="150">
        <v>8</v>
      </c>
      <c r="N462" s="149" t="s">
        <v>154</v>
      </c>
      <c r="O462" s="149" t="s">
        <v>153</v>
      </c>
      <c r="P462" s="150" t="s">
        <v>153</v>
      </c>
      <c r="Q462" s="113" t="s">
        <v>154</v>
      </c>
      <c r="R462" s="113" t="s">
        <v>154</v>
      </c>
      <c r="S462" s="149" t="s">
        <v>153</v>
      </c>
      <c r="T462" s="149" t="s">
        <v>153</v>
      </c>
      <c r="U462" s="151" t="s">
        <v>153</v>
      </c>
      <c r="V462" s="149" t="s">
        <v>153</v>
      </c>
      <c r="W462" s="149" t="s">
        <v>153</v>
      </c>
      <c r="X462" s="152" t="s">
        <v>153</v>
      </c>
      <c r="Y462" s="113" t="s">
        <v>153</v>
      </c>
      <c r="Z462" s="149" t="s">
        <v>153</v>
      </c>
      <c r="AA462" s="150"/>
      <c r="AB462" s="149"/>
      <c r="AC462" s="149" t="s">
        <v>281</v>
      </c>
      <c r="AD462" s="149" t="s">
        <v>240</v>
      </c>
      <c r="AE462" s="149" t="s">
        <v>157</v>
      </c>
      <c r="AF462" s="149" t="s">
        <v>157</v>
      </c>
      <c r="AG462" s="149" t="s">
        <v>169</v>
      </c>
      <c r="AH462" s="150" t="s">
        <v>159</v>
      </c>
      <c r="AJ462" s="113" t="s">
        <v>154</v>
      </c>
      <c r="AK462" s="170" t="s">
        <v>153</v>
      </c>
      <c r="AL462" s="149"/>
      <c r="AM462" s="149"/>
      <c r="AN462" s="150"/>
      <c r="AP462" s="149" t="s">
        <v>154</v>
      </c>
      <c r="AQ462" s="149" t="s">
        <v>153</v>
      </c>
      <c r="AR462" s="149" t="s">
        <v>153</v>
      </c>
      <c r="AS462" s="149"/>
      <c r="AT462" s="149"/>
      <c r="AU462" s="150"/>
      <c r="AV462" s="169" t="s">
        <v>168</v>
      </c>
      <c r="AW462" s="172" t="s">
        <v>168</v>
      </c>
      <c r="AX462" s="149" t="s">
        <v>158</v>
      </c>
      <c r="AY462" s="149" t="s">
        <v>150</v>
      </c>
      <c r="AZ462" s="149" t="s">
        <v>2675</v>
      </c>
      <c r="BA462" s="149">
        <v>2030</v>
      </c>
      <c r="BB462" s="149"/>
      <c r="BC462" s="150"/>
      <c r="BD462" s="149"/>
      <c r="BE462" s="173"/>
      <c r="BF462" s="150"/>
      <c r="BG462" s="283">
        <f t="shared" si="351"/>
        <v>0</v>
      </c>
      <c r="BH462" s="149">
        <f t="shared" si="352"/>
        <v>0</v>
      </c>
      <c r="BI462" s="113">
        <f t="shared" si="360"/>
        <v>0</v>
      </c>
      <c r="BJ462" s="280">
        <f t="shared" si="361"/>
        <v>0</v>
      </c>
      <c r="BK462" s="347">
        <f t="shared" si="353"/>
        <v>0</v>
      </c>
      <c r="BL462" s="113">
        <f t="shared" si="354"/>
        <v>0</v>
      </c>
      <c r="BM462" s="113">
        <f t="shared" si="362"/>
        <v>0</v>
      </c>
      <c r="BN462" s="278">
        <f t="shared" si="363"/>
        <v>0</v>
      </c>
      <c r="BO462" s="149">
        <f t="shared" si="355"/>
        <v>0</v>
      </c>
      <c r="BP462" s="149">
        <f t="shared" si="356"/>
        <v>0</v>
      </c>
      <c r="BQ462" s="113">
        <f t="shared" si="364"/>
        <v>0</v>
      </c>
      <c r="BR462" s="356">
        <f t="shared" si="357"/>
        <v>0</v>
      </c>
      <c r="BS462" s="149">
        <f t="shared" si="358"/>
        <v>0</v>
      </c>
      <c r="BT462" s="113">
        <f t="shared" si="365"/>
        <v>0</v>
      </c>
      <c r="BU462" s="356">
        <f t="shared" si="332"/>
        <v>0</v>
      </c>
      <c r="BV462" s="149">
        <f t="shared" si="333"/>
        <v>0</v>
      </c>
      <c r="BW462" s="113">
        <f t="shared" si="334"/>
        <v>0</v>
      </c>
      <c r="BX462" s="248">
        <f t="shared" si="335"/>
        <v>0</v>
      </c>
      <c r="BY462" s="175">
        <f t="shared" si="336"/>
        <v>0</v>
      </c>
      <c r="BZ462" s="347">
        <f t="shared" si="366"/>
        <v>0</v>
      </c>
      <c r="CA462" s="113">
        <f t="shared" si="367"/>
        <v>0</v>
      </c>
      <c r="CB462" s="113">
        <f t="shared" si="368"/>
        <v>0</v>
      </c>
      <c r="CC462" s="276">
        <f t="shared" si="369"/>
        <v>0</v>
      </c>
      <c r="CD462" s="248">
        <f t="shared" si="370"/>
        <v>0</v>
      </c>
      <c r="CE462" s="274">
        <f t="shared" si="359"/>
        <v>0</v>
      </c>
      <c r="CF462" s="347">
        <f t="shared" si="371"/>
        <v>0</v>
      </c>
      <c r="CG462" s="113">
        <f t="shared" si="372"/>
        <v>1</v>
      </c>
      <c r="CH462" s="141">
        <f t="shared" si="373"/>
        <v>0</v>
      </c>
      <c r="CI462" s="149">
        <f t="shared" si="337"/>
        <v>0</v>
      </c>
      <c r="CJ462" s="149">
        <f t="shared" si="338"/>
        <v>0</v>
      </c>
      <c r="CK462" s="149">
        <f t="shared" si="339"/>
        <v>0</v>
      </c>
      <c r="CL462" s="149">
        <f t="shared" si="340"/>
        <v>0</v>
      </c>
      <c r="CM462" s="149">
        <f t="shared" si="341"/>
        <v>0</v>
      </c>
      <c r="CN462" s="282">
        <f t="shared" si="374"/>
        <v>0</v>
      </c>
      <c r="CO462" s="113">
        <f t="shared" si="375"/>
        <v>0</v>
      </c>
      <c r="CP462" s="113">
        <f t="shared" si="376"/>
        <v>1</v>
      </c>
      <c r="CQ462" s="282" t="str">
        <f t="shared" si="342"/>
        <v/>
      </c>
      <c r="CR462" s="113" t="str">
        <f t="shared" si="343"/>
        <v xml:space="preserve"> </v>
      </c>
      <c r="CS462" s="113">
        <f t="shared" si="344"/>
        <v>0</v>
      </c>
      <c r="CT462" s="160">
        <v>0</v>
      </c>
      <c r="CU462" s="160">
        <v>0</v>
      </c>
      <c r="CV462" s="160">
        <v>0</v>
      </c>
      <c r="CW462" s="160">
        <v>0</v>
      </c>
      <c r="CX462" s="160">
        <v>0</v>
      </c>
      <c r="CY462" s="160">
        <v>0</v>
      </c>
      <c r="CZ462" s="160">
        <v>0</v>
      </c>
      <c r="DA462" s="160">
        <v>0</v>
      </c>
      <c r="DB462" s="160">
        <v>0</v>
      </c>
      <c r="DC462" s="160">
        <v>0</v>
      </c>
      <c r="DD462" s="160">
        <v>0</v>
      </c>
      <c r="DE462" s="160">
        <v>0</v>
      </c>
      <c r="DF462" s="160">
        <v>0</v>
      </c>
      <c r="DG462" s="160">
        <v>0</v>
      </c>
      <c r="DH462" s="160">
        <v>0</v>
      </c>
      <c r="DI462" s="160">
        <v>0</v>
      </c>
      <c r="DJ462" s="160">
        <v>0</v>
      </c>
      <c r="DK462" s="160">
        <v>0</v>
      </c>
      <c r="DL462" s="160">
        <v>0</v>
      </c>
      <c r="DM462" s="160">
        <v>0</v>
      </c>
      <c r="DN462" s="160">
        <v>0</v>
      </c>
      <c r="DO462" s="160">
        <v>0</v>
      </c>
      <c r="DP462" s="160">
        <v>0</v>
      </c>
      <c r="DQ462" s="104" t="s">
        <v>154</v>
      </c>
      <c r="DR462" s="104">
        <v>0</v>
      </c>
      <c r="DS462" s="104" t="s">
        <v>154</v>
      </c>
      <c r="DT462" s="104" t="s">
        <v>154</v>
      </c>
      <c r="DU462" s="104" t="s">
        <v>154</v>
      </c>
      <c r="DV462" s="104" t="s">
        <v>154</v>
      </c>
      <c r="DW462" s="107" t="str">
        <f t="shared" si="345"/>
        <v>N</v>
      </c>
      <c r="DX462" s="107" t="str">
        <f t="shared" si="346"/>
        <v/>
      </c>
      <c r="DY462" s="107" t="str">
        <f t="shared" si="347"/>
        <v>N</v>
      </c>
      <c r="DZ462" s="107" t="str">
        <f t="shared" si="348"/>
        <v>N</v>
      </c>
      <c r="EA462" s="107" t="str">
        <f t="shared" si="349"/>
        <v>Not Specified</v>
      </c>
      <c r="EC462" s="113">
        <f t="shared" si="350"/>
        <v>0</v>
      </c>
    </row>
    <row r="463" spans="1:133" ht="16.5" customHeight="1">
      <c r="A463" s="113">
        <v>460</v>
      </c>
      <c r="B463" s="113" t="e">
        <v>#N/A</v>
      </c>
      <c r="C463" s="150" t="s">
        <v>2676</v>
      </c>
      <c r="D463" s="149" t="s">
        <v>1294</v>
      </c>
      <c r="E463" s="149" t="s">
        <v>1294</v>
      </c>
      <c r="F463" s="149" t="s">
        <v>175</v>
      </c>
      <c r="G463" s="149" t="s">
        <v>176</v>
      </c>
      <c r="H463" s="168" t="s">
        <v>2677</v>
      </c>
      <c r="I463" s="149" t="s">
        <v>2678</v>
      </c>
      <c r="J463" s="149">
        <v>0.042</v>
      </c>
      <c r="K463" s="149" t="s">
        <v>2679</v>
      </c>
      <c r="L463" s="149">
        <v>98202</v>
      </c>
      <c r="M463" s="150">
        <v>13</v>
      </c>
      <c r="N463" s="149" t="s">
        <v>154</v>
      </c>
      <c r="O463" s="113" t="s">
        <v>153</v>
      </c>
      <c r="P463" s="141" t="s">
        <v>153</v>
      </c>
      <c r="Q463" s="113" t="s">
        <v>154</v>
      </c>
      <c r="R463" s="113" t="s">
        <v>154</v>
      </c>
      <c r="S463" s="113" t="s">
        <v>153</v>
      </c>
      <c r="T463" s="113" t="s">
        <v>153</v>
      </c>
      <c r="U463" s="147" t="s">
        <v>153</v>
      </c>
      <c r="V463" s="113" t="s">
        <v>153</v>
      </c>
      <c r="W463" s="113" t="s">
        <v>153</v>
      </c>
      <c r="X463" s="148" t="s">
        <v>153</v>
      </c>
      <c r="Y463" s="113" t="s">
        <v>153</v>
      </c>
      <c r="Z463" s="113" t="s">
        <v>153</v>
      </c>
      <c r="AC463" s="113" t="s">
        <v>233</v>
      </c>
      <c r="AD463" s="113" t="s">
        <v>234</v>
      </c>
      <c r="AE463" s="113" t="s">
        <v>157</v>
      </c>
      <c r="AF463" s="113" t="s">
        <v>157</v>
      </c>
      <c r="AH463" s="141" t="s">
        <v>159</v>
      </c>
      <c r="AI463" s="113" t="s">
        <v>180</v>
      </c>
      <c r="AJ463" s="113" t="s">
        <v>154</v>
      </c>
      <c r="AK463" s="113" t="s">
        <v>338</v>
      </c>
      <c r="AL463" s="113">
        <v>2060</v>
      </c>
      <c r="AM463" s="174" t="s">
        <v>2680</v>
      </c>
      <c r="AP463" s="113" t="s">
        <v>154</v>
      </c>
      <c r="AQ463" s="113" t="s">
        <v>153</v>
      </c>
      <c r="AR463" s="113" t="s">
        <v>153</v>
      </c>
      <c r="AV463" s="113" t="s">
        <v>168</v>
      </c>
      <c r="AW463" s="167" t="s">
        <v>168</v>
      </c>
      <c r="AX463" s="113" t="s">
        <v>158</v>
      </c>
      <c r="AY463" s="113" t="s">
        <v>154</v>
      </c>
      <c r="AZ463" s="113" t="s">
        <v>153</v>
      </c>
      <c r="BA463" s="113" t="s">
        <v>153</v>
      </c>
      <c r="BG463" s="283">
        <f t="shared" si="351"/>
        <v>0</v>
      </c>
      <c r="BH463" s="149">
        <f t="shared" si="352"/>
        <v>0</v>
      </c>
      <c r="BI463" s="113">
        <f t="shared" si="360"/>
        <v>0</v>
      </c>
      <c r="BJ463" s="280">
        <f t="shared" si="361"/>
        <v>0</v>
      </c>
      <c r="BK463" s="347">
        <f t="shared" si="353"/>
        <v>0</v>
      </c>
      <c r="BL463" s="113">
        <f t="shared" si="354"/>
        <v>0</v>
      </c>
      <c r="BM463" s="113">
        <f t="shared" si="362"/>
        <v>0</v>
      </c>
      <c r="BN463" s="278">
        <f t="shared" si="363"/>
        <v>0</v>
      </c>
      <c r="BO463" s="149">
        <f t="shared" si="355"/>
        <v>0</v>
      </c>
      <c r="BP463" s="149">
        <f t="shared" si="356"/>
        <v>0</v>
      </c>
      <c r="BQ463" s="113">
        <f t="shared" si="364"/>
        <v>0</v>
      </c>
      <c r="BR463" s="356">
        <f t="shared" si="357"/>
        <v>0</v>
      </c>
      <c r="BS463" s="149">
        <f t="shared" si="358"/>
        <v>0</v>
      </c>
      <c r="BT463" s="113">
        <f t="shared" si="365"/>
        <v>0</v>
      </c>
      <c r="BU463" s="356">
        <f t="shared" si="332"/>
        <v>0</v>
      </c>
      <c r="BV463" s="149">
        <f t="shared" si="333"/>
        <v>0</v>
      </c>
      <c r="BW463" s="113">
        <f t="shared" si="334"/>
        <v>0</v>
      </c>
      <c r="BX463" s="248">
        <f t="shared" si="335"/>
        <v>1</v>
      </c>
      <c r="BY463" s="175">
        <f t="shared" si="336"/>
        <v>0</v>
      </c>
      <c r="BZ463" s="347">
        <f t="shared" si="366"/>
        <v>0</v>
      </c>
      <c r="CA463" s="113">
        <f t="shared" si="367"/>
        <v>0</v>
      </c>
      <c r="CB463" s="113">
        <f t="shared" si="368"/>
        <v>0</v>
      </c>
      <c r="CC463" s="276">
        <f t="shared" si="369"/>
        <v>0</v>
      </c>
      <c r="CD463" s="248">
        <f t="shared" si="370"/>
        <v>1</v>
      </c>
      <c r="CE463" s="274">
        <f t="shared" si="359"/>
        <v>0</v>
      </c>
      <c r="CF463" s="347">
        <f t="shared" si="371"/>
        <v>0</v>
      </c>
      <c r="CG463" s="113">
        <f t="shared" si="372"/>
        <v>0</v>
      </c>
      <c r="CH463" s="141">
        <f t="shared" si="373"/>
        <v>0</v>
      </c>
      <c r="CI463" s="149">
        <f t="shared" si="337"/>
        <v>0</v>
      </c>
      <c r="CJ463" s="149">
        <f t="shared" si="338"/>
        <v>0</v>
      </c>
      <c r="CK463" s="149">
        <f t="shared" si="339"/>
        <v>0</v>
      </c>
      <c r="CL463" s="149">
        <f t="shared" si="340"/>
        <v>0</v>
      </c>
      <c r="CM463" s="149">
        <f t="shared" si="341"/>
        <v>0</v>
      </c>
      <c r="CN463" s="282">
        <f t="shared" si="374"/>
        <v>0</v>
      </c>
      <c r="CO463" s="113">
        <f t="shared" si="375"/>
        <v>0</v>
      </c>
      <c r="CP463" s="113">
        <f t="shared" si="376"/>
        <v>1</v>
      </c>
      <c r="CQ463" s="282" t="str">
        <f t="shared" si="342"/>
        <v/>
      </c>
      <c r="CR463" s="113" t="str">
        <f t="shared" si="343"/>
        <v xml:space="preserve"> </v>
      </c>
      <c r="CS463" s="113">
        <f t="shared" si="344"/>
        <v>0</v>
      </c>
      <c r="CT463" s="160" t="e">
        <v>#N/A</v>
      </c>
      <c r="CU463" s="160" t="e">
        <v>#N/A</v>
      </c>
      <c r="CV463" s="160" t="e">
        <v>#N/A</v>
      </c>
      <c r="CW463" s="160" t="e">
        <v>#N/A</v>
      </c>
      <c r="CX463" s="160" t="e">
        <v>#N/A</v>
      </c>
      <c r="CY463" s="160" t="e">
        <v>#N/A</v>
      </c>
      <c r="CZ463" s="160" t="e">
        <v>#N/A</v>
      </c>
      <c r="DA463" s="160" t="e">
        <v>#N/A</v>
      </c>
      <c r="DB463" s="160" t="e">
        <v>#N/A</v>
      </c>
      <c r="DC463" s="160" t="e">
        <v>#N/A</v>
      </c>
      <c r="DD463" s="160" t="e">
        <v>#N/A</v>
      </c>
      <c r="DE463" s="160" t="e">
        <v>#N/A</v>
      </c>
      <c r="DF463" s="160" t="e">
        <v>#N/A</v>
      </c>
      <c r="DG463" s="160" t="e">
        <v>#N/A</v>
      </c>
      <c r="DH463" s="160" t="e">
        <v>#N/A</v>
      </c>
      <c r="DI463" s="160" t="e">
        <v>#N/A</v>
      </c>
      <c r="DJ463" s="160" t="e">
        <v>#N/A</v>
      </c>
      <c r="DK463" s="160" t="e">
        <v>#N/A</v>
      </c>
      <c r="DL463" s="160" t="e">
        <v>#N/A</v>
      </c>
      <c r="DM463" s="160" t="e">
        <v>#N/A</v>
      </c>
      <c r="DN463" s="160" t="e">
        <v>#N/A</v>
      </c>
      <c r="DO463" s="160" t="e">
        <v>#N/A</v>
      </c>
      <c r="DP463" s="160" t="e">
        <v>#N/A</v>
      </c>
      <c r="DQ463" s="104" t="e">
        <v>#N/A</v>
      </c>
      <c r="DR463" s="104" t="e">
        <v>#N/A</v>
      </c>
      <c r="DS463" s="104" t="e">
        <v>#N/A</v>
      </c>
      <c r="DT463" s="104" t="e">
        <v>#N/A</v>
      </c>
      <c r="DU463" s="104" t="e">
        <v>#N/A</v>
      </c>
      <c r="DV463" s="104" t="e">
        <v>#N/A</v>
      </c>
      <c r="DW463" s="107" t="str">
        <f t="shared" si="345"/>
        <v>N</v>
      </c>
      <c r="DX463" s="107" t="str">
        <f t="shared" si="346"/>
        <v/>
      </c>
      <c r="DY463" s="107" t="str">
        <f t="shared" si="347"/>
        <v>N</v>
      </c>
      <c r="DZ463" s="107" t="str">
        <f t="shared" si="348"/>
        <v>N</v>
      </c>
      <c r="EA463" s="107" t="str">
        <f t="shared" si="349"/>
        <v>Not Specified</v>
      </c>
      <c r="EC463" s="113">
        <f t="shared" si="350"/>
        <v>0</v>
      </c>
    </row>
    <row r="464" spans="1:133" ht="16.5" customHeight="1">
      <c r="A464" s="113">
        <v>461</v>
      </c>
      <c r="B464" s="113">
        <v>375</v>
      </c>
      <c r="C464" s="141" t="s">
        <v>2681</v>
      </c>
      <c r="D464" s="113" t="s">
        <v>348</v>
      </c>
      <c r="E464" s="113" t="s">
        <v>214</v>
      </c>
      <c r="F464" s="113" t="s">
        <v>349</v>
      </c>
      <c r="G464" s="113" t="s">
        <v>176</v>
      </c>
      <c r="H464" s="157" t="s">
        <v>2682</v>
      </c>
      <c r="I464" s="113" t="s">
        <v>2683</v>
      </c>
      <c r="J464" s="113">
        <v>0</v>
      </c>
      <c r="K464" s="113" t="s">
        <v>2684</v>
      </c>
      <c r="L464" s="113">
        <v>76800</v>
      </c>
      <c r="M464" s="141">
        <v>1</v>
      </c>
      <c r="N464" s="113" t="s">
        <v>154</v>
      </c>
      <c r="O464" s="113" t="s">
        <v>153</v>
      </c>
      <c r="P464" s="141" t="s">
        <v>153</v>
      </c>
      <c r="Q464" s="113" t="s">
        <v>150</v>
      </c>
      <c r="R464" s="113" t="s">
        <v>150</v>
      </c>
      <c r="S464" s="113" t="s">
        <v>151</v>
      </c>
      <c r="T464" s="113" t="s">
        <v>152</v>
      </c>
      <c r="U464" s="147">
        <v>2030</v>
      </c>
      <c r="V464" s="113" t="s">
        <v>151</v>
      </c>
      <c r="W464" s="113" t="s">
        <v>152</v>
      </c>
      <c r="X464" s="148">
        <v>2050</v>
      </c>
      <c r="Y464" s="113" t="s">
        <v>150</v>
      </c>
      <c r="Z464" s="113" t="s">
        <v>151</v>
      </c>
      <c r="AA464" s="141">
        <v>2050</v>
      </c>
      <c r="AC464" s="113" t="s">
        <v>167</v>
      </c>
      <c r="AD464" s="113" t="s">
        <v>6</v>
      </c>
      <c r="AE464" s="113" t="s">
        <v>157</v>
      </c>
      <c r="AF464" s="113" t="s">
        <v>157</v>
      </c>
      <c r="AG464" s="113" t="s">
        <v>157</v>
      </c>
      <c r="AH464" s="141" t="s">
        <v>218</v>
      </c>
      <c r="AJ464" s="113" t="s">
        <v>154</v>
      </c>
      <c r="AK464" s="166" t="s">
        <v>153</v>
      </c>
      <c r="AO464" s="113" t="s">
        <v>219</v>
      </c>
      <c r="AP464" s="113" t="s">
        <v>150</v>
      </c>
      <c r="AQ464" s="113" t="s">
        <v>218</v>
      </c>
      <c r="AR464" s="113" t="s">
        <v>2685</v>
      </c>
      <c r="AS464" s="113">
        <v>2050</v>
      </c>
      <c r="AV464" s="113" t="s">
        <v>168</v>
      </c>
      <c r="AW464" s="167" t="s">
        <v>168</v>
      </c>
      <c r="AX464" s="113" t="s">
        <v>158</v>
      </c>
      <c r="AY464" s="113" t="s">
        <v>154</v>
      </c>
      <c r="AZ464" s="113" t="s">
        <v>153</v>
      </c>
      <c r="BA464" s="113" t="s">
        <v>153</v>
      </c>
      <c r="BG464" s="283">
        <f t="shared" si="351"/>
        <v>0</v>
      </c>
      <c r="BH464" s="149">
        <f t="shared" si="352"/>
        <v>0</v>
      </c>
      <c r="BI464" s="113">
        <f t="shared" si="360"/>
        <v>0</v>
      </c>
      <c r="BJ464" s="280">
        <f t="shared" si="361"/>
        <v>0</v>
      </c>
      <c r="BK464" s="347">
        <f t="shared" si="353"/>
        <v>0</v>
      </c>
      <c r="BL464" s="113">
        <f t="shared" si="354"/>
        <v>1</v>
      </c>
      <c r="BM464" s="113">
        <f t="shared" si="362"/>
        <v>0</v>
      </c>
      <c r="BN464" s="278">
        <f t="shared" si="363"/>
        <v>1</v>
      </c>
      <c r="BO464" s="149">
        <f t="shared" si="355"/>
        <v>0</v>
      </c>
      <c r="BP464" s="149">
        <f t="shared" si="356"/>
        <v>0</v>
      </c>
      <c r="BQ464" s="113">
        <f t="shared" si="364"/>
        <v>1</v>
      </c>
      <c r="BR464" s="356">
        <f t="shared" si="357"/>
        <v>0</v>
      </c>
      <c r="BS464" s="149">
        <f t="shared" si="358"/>
        <v>0</v>
      </c>
      <c r="BT464" s="113">
        <f t="shared" si="365"/>
        <v>1</v>
      </c>
      <c r="BU464" s="356">
        <f t="shared" si="332"/>
        <v>0</v>
      </c>
      <c r="BV464" s="149">
        <f t="shared" si="333"/>
        <v>0</v>
      </c>
      <c r="BW464" s="113">
        <f t="shared" si="334"/>
        <v>0</v>
      </c>
      <c r="BX464" s="248">
        <f t="shared" si="335"/>
        <v>0</v>
      </c>
      <c r="BY464" s="175">
        <f t="shared" si="336"/>
        <v>0</v>
      </c>
      <c r="BZ464" s="347">
        <f t="shared" si="366"/>
        <v>0</v>
      </c>
      <c r="CA464" s="113">
        <f t="shared" si="367"/>
        <v>0</v>
      </c>
      <c r="CB464" s="113">
        <f t="shared" si="368"/>
        <v>1</v>
      </c>
      <c r="CC464" s="276">
        <f t="shared" si="369"/>
        <v>1</v>
      </c>
      <c r="CD464" s="248">
        <f t="shared" si="370"/>
        <v>1</v>
      </c>
      <c r="CE464" s="274">
        <f t="shared" si="359"/>
        <v>1</v>
      </c>
      <c r="CF464" s="347">
        <f t="shared" si="371"/>
        <v>0</v>
      </c>
      <c r="CG464" s="113">
        <f t="shared" si="372"/>
        <v>0</v>
      </c>
      <c r="CH464" s="141">
        <f t="shared" si="373"/>
        <v>0</v>
      </c>
      <c r="CI464" s="149">
        <f t="shared" si="337"/>
        <v>0</v>
      </c>
      <c r="CJ464" s="149">
        <f t="shared" si="338"/>
        <v>1</v>
      </c>
      <c r="CK464" s="149">
        <f t="shared" si="339"/>
        <v>1</v>
      </c>
      <c r="CL464" s="149">
        <f t="shared" si="340"/>
        <v>2</v>
      </c>
      <c r="CM464" s="149">
        <f t="shared" si="341"/>
        <v>1</v>
      </c>
      <c r="CN464" s="282">
        <f t="shared" si="374"/>
        <v>0</v>
      </c>
      <c r="CO464" s="113">
        <f t="shared" si="375"/>
        <v>0</v>
      </c>
      <c r="CP464" s="113">
        <f t="shared" si="376"/>
        <v>1</v>
      </c>
      <c r="CQ464" s="282">
        <f t="shared" si="342"/>
        <v>1</v>
      </c>
      <c r="CR464" s="113" t="str">
        <f t="shared" si="343"/>
        <v>2050 2050</v>
      </c>
      <c r="CS464" s="113">
        <f t="shared" si="344"/>
        <v>2050</v>
      </c>
      <c r="CT464" s="160">
        <v>0</v>
      </c>
      <c r="CU464" s="160">
        <v>0</v>
      </c>
      <c r="CV464" s="160">
        <v>0</v>
      </c>
      <c r="CW464" s="160">
        <v>0</v>
      </c>
      <c r="CX464" s="160">
        <v>0</v>
      </c>
      <c r="CY464" s="160">
        <v>0</v>
      </c>
      <c r="CZ464" s="160">
        <v>1</v>
      </c>
      <c r="DA464" s="160">
        <v>1</v>
      </c>
      <c r="DB464" s="160">
        <v>0</v>
      </c>
      <c r="DC464" s="160">
        <v>1</v>
      </c>
      <c r="DD464" s="160">
        <v>0</v>
      </c>
      <c r="DE464" s="160">
        <v>1</v>
      </c>
      <c r="DF464" s="160">
        <v>0</v>
      </c>
      <c r="DG464" s="160">
        <v>0</v>
      </c>
      <c r="DH464" s="160">
        <v>0</v>
      </c>
      <c r="DI464" s="160">
        <v>0</v>
      </c>
      <c r="DJ464" s="160">
        <v>1</v>
      </c>
      <c r="DK464" s="160">
        <v>0</v>
      </c>
      <c r="DL464" s="160">
        <v>1</v>
      </c>
      <c r="DM464" s="160">
        <v>0</v>
      </c>
      <c r="DN464" s="160">
        <v>0</v>
      </c>
      <c r="DO464" s="160">
        <v>1</v>
      </c>
      <c r="DP464" s="160">
        <v>0</v>
      </c>
      <c r="DQ464" s="104" t="s">
        <v>154</v>
      </c>
      <c r="DR464" s="104" t="s">
        <v>157</v>
      </c>
      <c r="DS464" s="104" t="s">
        <v>160</v>
      </c>
      <c r="DT464" s="104" t="s">
        <v>154</v>
      </c>
      <c r="DU464" s="104">
        <v>0</v>
      </c>
      <c r="DV464" s="104" t="s">
        <v>3005</v>
      </c>
      <c r="DW464" s="107" t="str">
        <f t="shared" si="345"/>
        <v>Y</v>
      </c>
      <c r="DX464" s="107" t="str">
        <f t="shared" si="346"/>
        <v>Targets set</v>
      </c>
      <c r="DY464" s="107" t="str">
        <f t="shared" si="347"/>
        <v>Y</v>
      </c>
      <c r="DZ464" s="107" t="str">
        <f t="shared" si="348"/>
        <v>N</v>
      </c>
      <c r="EA464" s="107" t="str">
        <f t="shared" si="349"/>
        <v>Not Specified</v>
      </c>
      <c r="EC464" s="113">
        <f t="shared" si="350"/>
        <v>2050</v>
      </c>
    </row>
    <row r="465" spans="1:133" ht="16.5" customHeight="1">
      <c r="A465" s="113">
        <v>462</v>
      </c>
      <c r="B465" s="113" t="e">
        <v>#N/A</v>
      </c>
      <c r="C465" s="141" t="s">
        <v>2686</v>
      </c>
      <c r="D465" s="149" t="s">
        <v>679</v>
      </c>
      <c r="E465" s="149" t="s">
        <v>174</v>
      </c>
      <c r="F465" s="149" t="s">
        <v>145</v>
      </c>
      <c r="G465" s="149" t="s">
        <v>146</v>
      </c>
      <c r="H465" s="168" t="s">
        <v>2687</v>
      </c>
      <c r="I465" s="149" t="s">
        <v>2688</v>
      </c>
      <c r="J465" s="149">
        <v>-0.909</v>
      </c>
      <c r="K465" s="149" t="s">
        <v>2689</v>
      </c>
      <c r="L465" s="149">
        <v>3201</v>
      </c>
      <c r="M465" s="150">
        <v>13</v>
      </c>
      <c r="N465" s="113" t="s">
        <v>154</v>
      </c>
      <c r="O465" s="113" t="s">
        <v>153</v>
      </c>
      <c r="P465" s="141" t="s">
        <v>153</v>
      </c>
      <c r="Q465" s="113" t="s">
        <v>154</v>
      </c>
      <c r="R465" s="113" t="s">
        <v>154</v>
      </c>
      <c r="S465" s="113" t="s">
        <v>153</v>
      </c>
      <c r="T465" s="113" t="s">
        <v>153</v>
      </c>
      <c r="U465" s="147" t="s">
        <v>153</v>
      </c>
      <c r="V465" s="113" t="s">
        <v>153</v>
      </c>
      <c r="W465" s="113" t="s">
        <v>153</v>
      </c>
      <c r="X465" s="148" t="s">
        <v>153</v>
      </c>
      <c r="Y465" s="113" t="s">
        <v>153</v>
      </c>
      <c r="Z465" s="113" t="s">
        <v>153</v>
      </c>
      <c r="AC465" s="113" t="s">
        <v>167</v>
      </c>
      <c r="AD465" s="113" t="s">
        <v>6</v>
      </c>
      <c r="AE465" s="113" t="s">
        <v>157</v>
      </c>
      <c r="AF465" s="113" t="s">
        <v>157</v>
      </c>
      <c r="AG465" s="113" t="s">
        <v>157</v>
      </c>
      <c r="AH465" s="141" t="s">
        <v>218</v>
      </c>
      <c r="AJ465" s="113" t="s">
        <v>154</v>
      </c>
      <c r="AK465" s="166" t="s">
        <v>153</v>
      </c>
      <c r="AO465" s="113" t="s">
        <v>219</v>
      </c>
      <c r="AP465" s="113" t="s">
        <v>150</v>
      </c>
      <c r="AQ465" s="113" t="s">
        <v>218</v>
      </c>
      <c r="AR465" s="113" t="s">
        <v>2690</v>
      </c>
      <c r="AS465" s="113">
        <v>2050</v>
      </c>
      <c r="AV465" s="113" t="s">
        <v>157</v>
      </c>
      <c r="AW465" s="167" t="s">
        <v>262</v>
      </c>
      <c r="AX465" s="113" t="s">
        <v>158</v>
      </c>
      <c r="AY465" s="113" t="s">
        <v>154</v>
      </c>
      <c r="AZ465" s="113" t="s">
        <v>153</v>
      </c>
      <c r="BA465" s="113" t="s">
        <v>153</v>
      </c>
      <c r="BG465" s="283">
        <f t="shared" si="351"/>
        <v>0</v>
      </c>
      <c r="BH465" s="149">
        <f t="shared" si="352"/>
        <v>0</v>
      </c>
      <c r="BI465" s="113">
        <f t="shared" si="360"/>
        <v>0</v>
      </c>
      <c r="BJ465" s="280">
        <f t="shared" si="361"/>
        <v>0</v>
      </c>
      <c r="BK465" s="347">
        <f t="shared" si="353"/>
        <v>0</v>
      </c>
      <c r="BL465" s="113">
        <f t="shared" si="354"/>
        <v>0</v>
      </c>
      <c r="BM465" s="113">
        <f t="shared" si="362"/>
        <v>0</v>
      </c>
      <c r="BN465" s="278">
        <f t="shared" si="363"/>
        <v>0</v>
      </c>
      <c r="BO465" s="149">
        <f t="shared" si="355"/>
        <v>0</v>
      </c>
      <c r="BP465" s="149">
        <f t="shared" si="356"/>
        <v>0</v>
      </c>
      <c r="BQ465" s="113">
        <f t="shared" si="364"/>
        <v>0</v>
      </c>
      <c r="BR465" s="356">
        <f t="shared" si="357"/>
        <v>0</v>
      </c>
      <c r="BS465" s="149">
        <f t="shared" si="358"/>
        <v>0</v>
      </c>
      <c r="BT465" s="113">
        <f t="shared" si="365"/>
        <v>1</v>
      </c>
      <c r="BU465" s="356">
        <f t="shared" si="332"/>
        <v>0</v>
      </c>
      <c r="BV465" s="149">
        <f t="shared" si="333"/>
        <v>0</v>
      </c>
      <c r="BW465" s="113">
        <f t="shared" si="334"/>
        <v>0</v>
      </c>
      <c r="BX465" s="248">
        <f t="shared" si="335"/>
        <v>0</v>
      </c>
      <c r="BY465" s="175">
        <f t="shared" si="336"/>
        <v>0</v>
      </c>
      <c r="BZ465" s="347">
        <f t="shared" si="366"/>
        <v>0</v>
      </c>
      <c r="CA465" s="113">
        <f t="shared" si="367"/>
        <v>0</v>
      </c>
      <c r="CB465" s="113">
        <f t="shared" si="368"/>
        <v>1</v>
      </c>
      <c r="CC465" s="276">
        <f t="shared" si="369"/>
        <v>1</v>
      </c>
      <c r="CD465" s="248">
        <f t="shared" si="370"/>
        <v>1</v>
      </c>
      <c r="CE465" s="274">
        <f t="shared" si="359"/>
        <v>1</v>
      </c>
      <c r="CF465" s="347">
        <f t="shared" si="371"/>
        <v>0</v>
      </c>
      <c r="CG465" s="113">
        <f t="shared" si="372"/>
        <v>0</v>
      </c>
      <c r="CH465" s="141">
        <f t="shared" si="373"/>
        <v>0</v>
      </c>
      <c r="CI465" s="149">
        <f t="shared" si="337"/>
        <v>0</v>
      </c>
      <c r="CJ465" s="149">
        <f t="shared" si="338"/>
        <v>0</v>
      </c>
      <c r="CK465" s="149">
        <f t="shared" si="339"/>
        <v>1</v>
      </c>
      <c r="CL465" s="149">
        <f t="shared" si="340"/>
        <v>1</v>
      </c>
      <c r="CM465" s="149">
        <f t="shared" si="341"/>
        <v>1</v>
      </c>
      <c r="CN465" s="282">
        <f t="shared" si="374"/>
        <v>1</v>
      </c>
      <c r="CO465" s="113">
        <f t="shared" si="375"/>
        <v>0</v>
      </c>
      <c r="CP465" s="113">
        <f t="shared" si="376"/>
        <v>0</v>
      </c>
      <c r="CQ465" s="282" t="str">
        <f t="shared" si="342"/>
        <v/>
      </c>
      <c r="CR465" s="113" t="str">
        <f t="shared" si="343"/>
        <v xml:space="preserve"> 2050</v>
      </c>
      <c r="CS465" s="113">
        <f t="shared" si="344"/>
        <v>2050</v>
      </c>
      <c r="CT465" s="160" t="e">
        <v>#N/A</v>
      </c>
      <c r="CU465" s="160" t="e">
        <v>#N/A</v>
      </c>
      <c r="CV465" s="160" t="e">
        <v>#N/A</v>
      </c>
      <c r="CW465" s="160" t="e">
        <v>#N/A</v>
      </c>
      <c r="CX465" s="160" t="e">
        <v>#N/A</v>
      </c>
      <c r="CY465" s="160" t="e">
        <v>#N/A</v>
      </c>
      <c r="CZ465" s="160" t="e">
        <v>#N/A</v>
      </c>
      <c r="DA465" s="160" t="e">
        <v>#N/A</v>
      </c>
      <c r="DB465" s="160" t="e">
        <v>#N/A</v>
      </c>
      <c r="DC465" s="160" t="e">
        <v>#N/A</v>
      </c>
      <c r="DD465" s="160" t="e">
        <v>#N/A</v>
      </c>
      <c r="DE465" s="160" t="e">
        <v>#N/A</v>
      </c>
      <c r="DF465" s="160" t="e">
        <v>#N/A</v>
      </c>
      <c r="DG465" s="160" t="e">
        <v>#N/A</v>
      </c>
      <c r="DH465" s="160" t="e">
        <v>#N/A</v>
      </c>
      <c r="DI465" s="160" t="e">
        <v>#N/A</v>
      </c>
      <c r="DJ465" s="160" t="e">
        <v>#N/A</v>
      </c>
      <c r="DK465" s="160" t="e">
        <v>#N/A</v>
      </c>
      <c r="DL465" s="160" t="e">
        <v>#N/A</v>
      </c>
      <c r="DM465" s="160" t="e">
        <v>#N/A</v>
      </c>
      <c r="DN465" s="160" t="e">
        <v>#N/A</v>
      </c>
      <c r="DO465" s="160" t="e">
        <v>#N/A</v>
      </c>
      <c r="DP465" s="160" t="e">
        <v>#N/A</v>
      </c>
      <c r="DQ465" s="104" t="e">
        <v>#N/A</v>
      </c>
      <c r="DR465" s="104" t="e">
        <v>#N/A</v>
      </c>
      <c r="DS465" s="104" t="e">
        <v>#N/A</v>
      </c>
      <c r="DT465" s="104" t="e">
        <v>#N/A</v>
      </c>
      <c r="DU465" s="104" t="e">
        <v>#N/A</v>
      </c>
      <c r="DV465" s="104" t="e">
        <v>#N/A</v>
      </c>
      <c r="DW465" s="107" t="str">
        <f t="shared" si="345"/>
        <v>N</v>
      </c>
      <c r="DX465" s="107" t="str">
        <f t="shared" si="346"/>
        <v/>
      </c>
      <c r="DY465" s="107" t="str">
        <f t="shared" si="347"/>
        <v>Y</v>
      </c>
      <c r="DZ465" s="107" t="str">
        <f t="shared" si="348"/>
        <v>N</v>
      </c>
      <c r="EA465" s="107" t="str">
        <f t="shared" si="349"/>
        <v>Yes</v>
      </c>
      <c r="EC465" s="113">
        <f t="shared" si="350"/>
        <v>2050</v>
      </c>
    </row>
    <row r="466" spans="1:133" ht="16.5" customHeight="1">
      <c r="A466" s="149">
        <v>463</v>
      </c>
      <c r="B466" s="149">
        <v>405</v>
      </c>
      <c r="C466" s="150" t="s">
        <v>2691</v>
      </c>
      <c r="D466" s="149" t="s">
        <v>192</v>
      </c>
      <c r="E466" s="149" t="s">
        <v>193</v>
      </c>
      <c r="F466" s="149" t="s">
        <v>342</v>
      </c>
      <c r="G466" s="149" t="s">
        <v>176</v>
      </c>
      <c r="H466" s="168" t="s">
        <v>2692</v>
      </c>
      <c r="I466" s="149" t="s">
        <v>2693</v>
      </c>
      <c r="J466" s="149">
        <v>0.129</v>
      </c>
      <c r="K466" s="149" t="s">
        <v>2694</v>
      </c>
      <c r="L466" s="149">
        <v>129177</v>
      </c>
      <c r="M466" s="150">
        <v>1</v>
      </c>
      <c r="N466" s="149" t="s">
        <v>154</v>
      </c>
      <c r="O466" s="149" t="s">
        <v>153</v>
      </c>
      <c r="P466" s="150" t="s">
        <v>153</v>
      </c>
      <c r="Q466" s="113" t="s">
        <v>154</v>
      </c>
      <c r="R466" s="113" t="s">
        <v>154</v>
      </c>
      <c r="S466" s="149" t="s">
        <v>153</v>
      </c>
      <c r="T466" s="149" t="s">
        <v>153</v>
      </c>
      <c r="U466" s="151" t="s">
        <v>153</v>
      </c>
      <c r="V466" s="149" t="s">
        <v>153</v>
      </c>
      <c r="W466" s="149" t="s">
        <v>153</v>
      </c>
      <c r="X466" s="152" t="s">
        <v>153</v>
      </c>
      <c r="Y466" s="113" t="s">
        <v>153</v>
      </c>
      <c r="Z466" s="149" t="s">
        <v>153</v>
      </c>
      <c r="AA466" s="150"/>
      <c r="AB466" s="149"/>
      <c r="AC466" s="149" t="s">
        <v>202</v>
      </c>
      <c r="AD466" s="149" t="s">
        <v>5</v>
      </c>
      <c r="AE466" s="149" t="s">
        <v>157</v>
      </c>
      <c r="AF466" s="149" t="s">
        <v>157</v>
      </c>
      <c r="AG466" s="149" t="s">
        <v>168</v>
      </c>
      <c r="AH466" s="150" t="s">
        <v>159</v>
      </c>
      <c r="AI466" s="113" t="s">
        <v>160</v>
      </c>
      <c r="AJ466" s="113" t="s">
        <v>150</v>
      </c>
      <c r="AK466" s="170" t="s">
        <v>2695</v>
      </c>
      <c r="AL466" s="149">
        <v>2050</v>
      </c>
      <c r="AM466" s="149"/>
      <c r="AN466" s="150"/>
      <c r="AP466" s="149" t="s">
        <v>154</v>
      </c>
      <c r="AQ466" s="149" t="s">
        <v>153</v>
      </c>
      <c r="AR466" s="149" t="s">
        <v>153</v>
      </c>
      <c r="AS466" s="149"/>
      <c r="AT466" s="149"/>
      <c r="AU466" s="150"/>
      <c r="AV466" s="149" t="s">
        <v>168</v>
      </c>
      <c r="AW466" s="172" t="s">
        <v>262</v>
      </c>
      <c r="AX466" s="149" t="s">
        <v>158</v>
      </c>
      <c r="AY466" s="149" t="s">
        <v>154</v>
      </c>
      <c r="AZ466" s="149" t="s">
        <v>153</v>
      </c>
      <c r="BA466" s="149" t="s">
        <v>153</v>
      </c>
      <c r="BB466" s="149"/>
      <c r="BC466" s="150"/>
      <c r="BD466" s="149"/>
      <c r="BE466" s="173"/>
      <c r="BF466" s="150"/>
      <c r="BG466" s="283">
        <f t="shared" si="351"/>
        <v>0</v>
      </c>
      <c r="BH466" s="149">
        <f t="shared" si="352"/>
        <v>0</v>
      </c>
      <c r="BI466" s="113">
        <f t="shared" si="360"/>
        <v>0</v>
      </c>
      <c r="BJ466" s="280">
        <f t="shared" si="361"/>
        <v>0</v>
      </c>
      <c r="BK466" s="347">
        <f t="shared" si="353"/>
        <v>0</v>
      </c>
      <c r="BL466" s="113">
        <f t="shared" si="354"/>
        <v>0</v>
      </c>
      <c r="BM466" s="113">
        <f t="shared" si="362"/>
        <v>0</v>
      </c>
      <c r="BN466" s="278">
        <f t="shared" si="363"/>
        <v>0</v>
      </c>
      <c r="BO466" s="149">
        <f t="shared" si="355"/>
        <v>0</v>
      </c>
      <c r="BP466" s="149">
        <f t="shared" si="356"/>
        <v>0</v>
      </c>
      <c r="BQ466" s="113">
        <f t="shared" si="364"/>
        <v>0</v>
      </c>
      <c r="BR466" s="356">
        <f t="shared" si="357"/>
        <v>0</v>
      </c>
      <c r="BS466" s="149">
        <f t="shared" si="358"/>
        <v>0</v>
      </c>
      <c r="BT466" s="113">
        <f t="shared" si="365"/>
        <v>0</v>
      </c>
      <c r="BU466" s="356">
        <f t="shared" si="332"/>
        <v>0</v>
      </c>
      <c r="BV466" s="149">
        <f t="shared" si="333"/>
        <v>0</v>
      </c>
      <c r="BW466" s="113">
        <f t="shared" si="334"/>
        <v>1</v>
      </c>
      <c r="BX466" s="248">
        <f t="shared" si="335"/>
        <v>0</v>
      </c>
      <c r="BY466" s="175">
        <f t="shared" si="336"/>
        <v>1</v>
      </c>
      <c r="BZ466" s="347">
        <f t="shared" si="366"/>
        <v>0</v>
      </c>
      <c r="CA466" s="113">
        <f t="shared" si="367"/>
        <v>0</v>
      </c>
      <c r="CB466" s="113">
        <f t="shared" si="368"/>
        <v>0</v>
      </c>
      <c r="CC466" s="276">
        <f t="shared" si="369"/>
        <v>0</v>
      </c>
      <c r="CD466" s="248">
        <f t="shared" si="370"/>
        <v>0</v>
      </c>
      <c r="CE466" s="274">
        <f t="shared" si="359"/>
        <v>1</v>
      </c>
      <c r="CF466" s="347">
        <f t="shared" si="371"/>
        <v>0</v>
      </c>
      <c r="CG466" s="113">
        <f t="shared" si="372"/>
        <v>0</v>
      </c>
      <c r="CH466" s="141">
        <f t="shared" si="373"/>
        <v>0</v>
      </c>
      <c r="CI466" s="149">
        <f t="shared" si="337"/>
        <v>0</v>
      </c>
      <c r="CJ466" s="149">
        <f t="shared" si="338"/>
        <v>0</v>
      </c>
      <c r="CK466" s="149">
        <f t="shared" si="339"/>
        <v>1</v>
      </c>
      <c r="CL466" s="149">
        <f t="shared" si="340"/>
        <v>1</v>
      </c>
      <c r="CM466" s="149">
        <f t="shared" si="341"/>
        <v>1</v>
      </c>
      <c r="CN466" s="282">
        <f t="shared" si="374"/>
        <v>0</v>
      </c>
      <c r="CO466" s="113">
        <f t="shared" si="375"/>
        <v>0</v>
      </c>
      <c r="CP466" s="113">
        <f t="shared" si="376"/>
        <v>1</v>
      </c>
      <c r="CQ466" s="282" t="str">
        <f t="shared" si="342"/>
        <v/>
      </c>
      <c r="CR466" s="113" t="str">
        <f t="shared" si="343"/>
        <v xml:space="preserve"> </v>
      </c>
      <c r="CS466" s="113">
        <f t="shared" si="344"/>
        <v>0</v>
      </c>
      <c r="CT466" s="160">
        <v>0</v>
      </c>
      <c r="CU466" s="160">
        <v>0</v>
      </c>
      <c r="CV466" s="160">
        <v>0</v>
      </c>
      <c r="CW466" s="160">
        <v>0</v>
      </c>
      <c r="CX466" s="160">
        <v>0</v>
      </c>
      <c r="CY466" s="160">
        <v>0</v>
      </c>
      <c r="CZ466" s="160">
        <v>0</v>
      </c>
      <c r="DA466" s="160">
        <v>0</v>
      </c>
      <c r="DB466" s="160">
        <v>0</v>
      </c>
      <c r="DC466" s="160">
        <v>0</v>
      </c>
      <c r="DD466" s="160">
        <v>0</v>
      </c>
      <c r="DE466" s="160">
        <v>0</v>
      </c>
      <c r="DF466" s="160">
        <v>0</v>
      </c>
      <c r="DG466" s="160">
        <v>0</v>
      </c>
      <c r="DH466" s="160">
        <v>0</v>
      </c>
      <c r="DI466" s="160">
        <v>0</v>
      </c>
      <c r="DJ466" s="160">
        <v>0</v>
      </c>
      <c r="DK466" s="160">
        <v>0</v>
      </c>
      <c r="DL466" s="160">
        <v>0</v>
      </c>
      <c r="DM466" s="160">
        <v>0</v>
      </c>
      <c r="DN466" s="160">
        <v>0</v>
      </c>
      <c r="DO466" s="160">
        <v>0</v>
      </c>
      <c r="DP466" s="160">
        <v>0</v>
      </c>
      <c r="DQ466" s="104" t="s">
        <v>154</v>
      </c>
      <c r="DR466" s="104">
        <v>0</v>
      </c>
      <c r="DS466" s="104" t="s">
        <v>154</v>
      </c>
      <c r="DT466" s="104" t="s">
        <v>160</v>
      </c>
      <c r="DU466" s="104" t="s">
        <v>150</v>
      </c>
      <c r="DV466" s="104">
        <v>0</v>
      </c>
      <c r="DW466" s="107" t="str">
        <f t="shared" si="345"/>
        <v>N</v>
      </c>
      <c r="DX466" s="107" t="str">
        <f t="shared" si="346"/>
        <v/>
      </c>
      <c r="DY466" s="107" t="str">
        <f t="shared" si="347"/>
        <v>N</v>
      </c>
      <c r="DZ466" s="107" t="str">
        <f t="shared" si="348"/>
        <v>Y</v>
      </c>
      <c r="EA466" s="107" t="str">
        <f t="shared" si="349"/>
        <v>Not Specified</v>
      </c>
      <c r="EC466" s="113">
        <f t="shared" si="350"/>
        <v>0</v>
      </c>
    </row>
    <row r="467" spans="1:133" ht="16.5" customHeight="1">
      <c r="A467" s="113">
        <v>464</v>
      </c>
      <c r="B467" s="113" t="e">
        <v>#N/A</v>
      </c>
      <c r="C467" s="141" t="s">
        <v>2696</v>
      </c>
      <c r="D467" s="113" t="s">
        <v>333</v>
      </c>
      <c r="E467" s="113" t="s">
        <v>229</v>
      </c>
      <c r="F467" s="113" t="s">
        <v>686</v>
      </c>
      <c r="G467" s="113" t="s">
        <v>176</v>
      </c>
      <c r="H467" s="157" t="s">
        <v>2697</v>
      </c>
      <c r="I467" s="113" t="s">
        <v>2698</v>
      </c>
      <c r="J467" s="113">
        <v>1.242</v>
      </c>
      <c r="K467" s="113" t="s">
        <v>2699</v>
      </c>
      <c r="L467" s="113">
        <v>26149</v>
      </c>
      <c r="M467" s="141">
        <v>1</v>
      </c>
      <c r="N467" s="113" t="s">
        <v>154</v>
      </c>
      <c r="O467" s="113" t="s">
        <v>153</v>
      </c>
      <c r="P467" s="141" t="s">
        <v>153</v>
      </c>
      <c r="Q467" s="113" t="s">
        <v>154</v>
      </c>
      <c r="R467" s="113" t="s">
        <v>154</v>
      </c>
      <c r="S467" s="113" t="s">
        <v>153</v>
      </c>
      <c r="T467" s="113" t="s">
        <v>153</v>
      </c>
      <c r="U467" s="147" t="s">
        <v>153</v>
      </c>
      <c r="V467" s="113" t="s">
        <v>153</v>
      </c>
      <c r="W467" s="113" t="s">
        <v>153</v>
      </c>
      <c r="X467" s="148" t="s">
        <v>153</v>
      </c>
      <c r="Y467" s="113" t="s">
        <v>153</v>
      </c>
      <c r="Z467" s="113" t="s">
        <v>153</v>
      </c>
      <c r="AC467" s="113" t="s">
        <v>202</v>
      </c>
      <c r="AD467" s="113" t="s">
        <v>5</v>
      </c>
      <c r="AE467" s="113" t="s">
        <v>157</v>
      </c>
      <c r="AF467" s="113" t="s">
        <v>157</v>
      </c>
      <c r="AG467" s="113" t="s">
        <v>169</v>
      </c>
      <c r="AH467" s="141" t="s">
        <v>159</v>
      </c>
      <c r="AI467" s="113" t="s">
        <v>160</v>
      </c>
      <c r="AJ467" s="113" t="s">
        <v>150</v>
      </c>
      <c r="AK467" s="166" t="s">
        <v>2700</v>
      </c>
      <c r="AL467" s="113">
        <v>2032</v>
      </c>
      <c r="AP467" s="113" t="s">
        <v>154</v>
      </c>
      <c r="AQ467" s="113" t="s">
        <v>153</v>
      </c>
      <c r="AR467" s="113" t="s">
        <v>153</v>
      </c>
      <c r="AV467" s="113" t="s">
        <v>168</v>
      </c>
      <c r="AW467" s="167" t="s">
        <v>168</v>
      </c>
      <c r="AX467" s="113" t="s">
        <v>158</v>
      </c>
      <c r="AY467" s="113" t="s">
        <v>154</v>
      </c>
      <c r="AZ467" s="113" t="s">
        <v>153</v>
      </c>
      <c r="BA467" s="113" t="s">
        <v>153</v>
      </c>
      <c r="BG467" s="283">
        <f t="shared" si="351"/>
        <v>0</v>
      </c>
      <c r="BH467" s="149">
        <f t="shared" si="352"/>
        <v>0</v>
      </c>
      <c r="BI467" s="113">
        <f t="shared" si="360"/>
        <v>0</v>
      </c>
      <c r="BJ467" s="280">
        <f t="shared" si="361"/>
        <v>0</v>
      </c>
      <c r="BK467" s="347">
        <f t="shared" si="353"/>
        <v>0</v>
      </c>
      <c r="BL467" s="113">
        <f t="shared" si="354"/>
        <v>0</v>
      </c>
      <c r="BM467" s="113">
        <f t="shared" si="362"/>
        <v>0</v>
      </c>
      <c r="BN467" s="278">
        <f t="shared" si="363"/>
        <v>0</v>
      </c>
      <c r="BO467" s="149">
        <f t="shared" si="355"/>
        <v>0</v>
      </c>
      <c r="BP467" s="149">
        <f t="shared" si="356"/>
        <v>0</v>
      </c>
      <c r="BQ467" s="113">
        <f t="shared" si="364"/>
        <v>0</v>
      </c>
      <c r="BR467" s="356">
        <f t="shared" si="357"/>
        <v>0</v>
      </c>
      <c r="BS467" s="149">
        <f t="shared" si="358"/>
        <v>0</v>
      </c>
      <c r="BT467" s="113">
        <f t="shared" si="365"/>
        <v>0</v>
      </c>
      <c r="BU467" s="356">
        <f t="shared" si="332"/>
        <v>0</v>
      </c>
      <c r="BV467" s="149">
        <f t="shared" si="333"/>
        <v>0</v>
      </c>
      <c r="BW467" s="113">
        <f t="shared" si="334"/>
        <v>1</v>
      </c>
      <c r="BX467" s="248">
        <f t="shared" si="335"/>
        <v>0</v>
      </c>
      <c r="BY467" s="175">
        <f t="shared" si="336"/>
        <v>1</v>
      </c>
      <c r="BZ467" s="347">
        <f t="shared" si="366"/>
        <v>0</v>
      </c>
      <c r="CA467" s="113">
        <f t="shared" si="367"/>
        <v>0</v>
      </c>
      <c r="CB467" s="113">
        <f t="shared" si="368"/>
        <v>0</v>
      </c>
      <c r="CC467" s="276">
        <f t="shared" si="369"/>
        <v>0</v>
      </c>
      <c r="CD467" s="248">
        <f t="shared" si="370"/>
        <v>0</v>
      </c>
      <c r="CE467" s="274">
        <f t="shared" si="359"/>
        <v>1</v>
      </c>
      <c r="CF467" s="347">
        <f t="shared" si="371"/>
        <v>0</v>
      </c>
      <c r="CG467" s="113">
        <f t="shared" si="372"/>
        <v>0</v>
      </c>
      <c r="CH467" s="141">
        <f t="shared" si="373"/>
        <v>0</v>
      </c>
      <c r="CI467" s="149">
        <f t="shared" si="337"/>
        <v>0</v>
      </c>
      <c r="CJ467" s="149">
        <f t="shared" si="338"/>
        <v>0</v>
      </c>
      <c r="CK467" s="149">
        <f t="shared" si="339"/>
        <v>1</v>
      </c>
      <c r="CL467" s="149">
        <f t="shared" si="340"/>
        <v>1</v>
      </c>
      <c r="CM467" s="149">
        <f t="shared" si="341"/>
        <v>1</v>
      </c>
      <c r="CN467" s="282">
        <f t="shared" si="374"/>
        <v>0</v>
      </c>
      <c r="CO467" s="113">
        <f t="shared" si="375"/>
        <v>0</v>
      </c>
      <c r="CP467" s="113">
        <f t="shared" si="376"/>
        <v>1</v>
      </c>
      <c r="CQ467" s="282" t="str">
        <f t="shared" si="342"/>
        <v/>
      </c>
      <c r="CR467" s="113" t="str">
        <f t="shared" si="343"/>
        <v xml:space="preserve"> </v>
      </c>
      <c r="CS467" s="113">
        <f t="shared" si="344"/>
        <v>0</v>
      </c>
      <c r="CT467" s="160" t="e">
        <v>#N/A</v>
      </c>
      <c r="CU467" s="160" t="e">
        <v>#N/A</v>
      </c>
      <c r="CV467" s="160" t="e">
        <v>#N/A</v>
      </c>
      <c r="CW467" s="160" t="e">
        <v>#N/A</v>
      </c>
      <c r="CX467" s="160" t="e">
        <v>#N/A</v>
      </c>
      <c r="CY467" s="160" t="e">
        <v>#N/A</v>
      </c>
      <c r="CZ467" s="160" t="e">
        <v>#N/A</v>
      </c>
      <c r="DA467" s="160" t="e">
        <v>#N/A</v>
      </c>
      <c r="DB467" s="160" t="e">
        <v>#N/A</v>
      </c>
      <c r="DC467" s="160" t="e">
        <v>#N/A</v>
      </c>
      <c r="DD467" s="160" t="e">
        <v>#N/A</v>
      </c>
      <c r="DE467" s="160" t="e">
        <v>#N/A</v>
      </c>
      <c r="DF467" s="160" t="e">
        <v>#N/A</v>
      </c>
      <c r="DG467" s="160" t="e">
        <v>#N/A</v>
      </c>
      <c r="DH467" s="160" t="e">
        <v>#N/A</v>
      </c>
      <c r="DI467" s="160" t="e">
        <v>#N/A</v>
      </c>
      <c r="DJ467" s="160" t="e">
        <v>#N/A</v>
      </c>
      <c r="DK467" s="160" t="e">
        <v>#N/A</v>
      </c>
      <c r="DL467" s="160" t="e">
        <v>#N/A</v>
      </c>
      <c r="DM467" s="160" t="e">
        <v>#N/A</v>
      </c>
      <c r="DN467" s="160" t="e">
        <v>#N/A</v>
      </c>
      <c r="DO467" s="160" t="e">
        <v>#N/A</v>
      </c>
      <c r="DP467" s="160" t="e">
        <v>#N/A</v>
      </c>
      <c r="DQ467" s="104" t="e">
        <v>#N/A</v>
      </c>
      <c r="DR467" s="104" t="e">
        <v>#N/A</v>
      </c>
      <c r="DS467" s="104" t="e">
        <v>#N/A</v>
      </c>
      <c r="DT467" s="104" t="e">
        <v>#N/A</v>
      </c>
      <c r="DU467" s="104" t="e">
        <v>#N/A</v>
      </c>
      <c r="DV467" s="104" t="e">
        <v>#N/A</v>
      </c>
      <c r="DW467" s="107" t="str">
        <f t="shared" si="345"/>
        <v>N</v>
      </c>
      <c r="DX467" s="107" t="str">
        <f t="shared" si="346"/>
        <v/>
      </c>
      <c r="DY467" s="107" t="str">
        <f t="shared" si="347"/>
        <v>N</v>
      </c>
      <c r="DZ467" s="107" t="str">
        <f t="shared" si="348"/>
        <v>Y</v>
      </c>
      <c r="EA467" s="107" t="str">
        <f t="shared" si="349"/>
        <v>Not Specified</v>
      </c>
      <c r="EC467" s="113">
        <f t="shared" si="350"/>
        <v>0</v>
      </c>
    </row>
    <row r="468" spans="1:133" ht="16.5" customHeight="1">
      <c r="A468" s="113">
        <v>465</v>
      </c>
      <c r="B468" s="113" t="e">
        <v>#N/A</v>
      </c>
      <c r="C468" s="141" t="s">
        <v>2701</v>
      </c>
      <c r="D468" s="149" t="s">
        <v>599</v>
      </c>
      <c r="E468" s="149" t="s">
        <v>184</v>
      </c>
      <c r="F468" s="149" t="s">
        <v>175</v>
      </c>
      <c r="G468" s="149" t="s">
        <v>176</v>
      </c>
      <c r="H468" s="168" t="s">
        <v>2702</v>
      </c>
      <c r="I468" s="149" t="s">
        <v>2703</v>
      </c>
      <c r="J468" s="149">
        <v>0.029</v>
      </c>
      <c r="K468" s="149" t="s">
        <v>2704</v>
      </c>
      <c r="L468" s="149">
        <v>74378</v>
      </c>
      <c r="M468" s="150">
        <v>24</v>
      </c>
      <c r="N468" s="113" t="s">
        <v>154</v>
      </c>
      <c r="O468" s="113" t="s">
        <v>153</v>
      </c>
      <c r="P468" s="141" t="s">
        <v>153</v>
      </c>
      <c r="Q468" s="113" t="s">
        <v>154</v>
      </c>
      <c r="R468" s="113" t="s">
        <v>154</v>
      </c>
      <c r="S468" s="113" t="s">
        <v>153</v>
      </c>
      <c r="T468" s="113" t="s">
        <v>153</v>
      </c>
      <c r="U468" s="147" t="s">
        <v>153</v>
      </c>
      <c r="V468" s="113" t="s">
        <v>153</v>
      </c>
      <c r="W468" s="113" t="s">
        <v>153</v>
      </c>
      <c r="X468" s="148" t="s">
        <v>153</v>
      </c>
      <c r="Y468" s="113" t="s">
        <v>153</v>
      </c>
      <c r="Z468" s="113" t="s">
        <v>153</v>
      </c>
      <c r="AC468" s="113" t="s">
        <v>233</v>
      </c>
      <c r="AD468" s="113" t="s">
        <v>234</v>
      </c>
      <c r="AE468" s="113" t="s">
        <v>168</v>
      </c>
      <c r="AF468" s="113" t="s">
        <v>168</v>
      </c>
      <c r="AG468" s="113" t="s">
        <v>168</v>
      </c>
      <c r="AH468" s="141" t="s">
        <v>153</v>
      </c>
      <c r="AI468" s="113" t="s">
        <v>180</v>
      </c>
      <c r="AJ468" s="113" t="s">
        <v>154</v>
      </c>
      <c r="AK468" s="166" t="s">
        <v>153</v>
      </c>
      <c r="AL468" s="113">
        <v>2060</v>
      </c>
      <c r="AM468" s="174" t="s">
        <v>2705</v>
      </c>
      <c r="AN468" s="141" t="s">
        <v>431</v>
      </c>
      <c r="AP468" s="113" t="s">
        <v>154</v>
      </c>
      <c r="AQ468" s="113" t="s">
        <v>153</v>
      </c>
      <c r="AR468" s="113" t="s">
        <v>153</v>
      </c>
      <c r="AV468" s="113" t="s">
        <v>168</v>
      </c>
      <c r="AW468" s="167" t="s">
        <v>168</v>
      </c>
      <c r="AX468" s="113" t="s">
        <v>158</v>
      </c>
      <c r="AY468" s="113" t="s">
        <v>154</v>
      </c>
      <c r="AZ468" s="113" t="s">
        <v>153</v>
      </c>
      <c r="BA468" s="113" t="s">
        <v>153</v>
      </c>
      <c r="BG468" s="283">
        <f t="shared" si="351"/>
        <v>0</v>
      </c>
      <c r="BH468" s="149">
        <f t="shared" si="352"/>
        <v>0</v>
      </c>
      <c r="BI468" s="113">
        <f t="shared" si="360"/>
        <v>0</v>
      </c>
      <c r="BJ468" s="280">
        <f t="shared" si="361"/>
        <v>0</v>
      </c>
      <c r="BK468" s="347">
        <f t="shared" si="353"/>
        <v>0</v>
      </c>
      <c r="BL468" s="113">
        <f t="shared" si="354"/>
        <v>0</v>
      </c>
      <c r="BM468" s="113">
        <f t="shared" si="362"/>
        <v>0</v>
      </c>
      <c r="BN468" s="278">
        <f t="shared" si="363"/>
        <v>0</v>
      </c>
      <c r="BO468" s="149">
        <f t="shared" si="355"/>
        <v>0</v>
      </c>
      <c r="BP468" s="149">
        <f t="shared" si="356"/>
        <v>0</v>
      </c>
      <c r="BQ468" s="113">
        <f t="shared" si="364"/>
        <v>0</v>
      </c>
      <c r="BR468" s="356">
        <f t="shared" si="357"/>
        <v>0</v>
      </c>
      <c r="BS468" s="149">
        <f t="shared" si="358"/>
        <v>0</v>
      </c>
      <c r="BT468" s="113">
        <f t="shared" si="365"/>
        <v>0</v>
      </c>
      <c r="BU468" s="356">
        <f t="shared" si="332"/>
        <v>0</v>
      </c>
      <c r="BV468" s="149">
        <f t="shared" si="333"/>
        <v>0</v>
      </c>
      <c r="BW468" s="113">
        <f t="shared" si="334"/>
        <v>0</v>
      </c>
      <c r="BX468" s="248">
        <f t="shared" si="335"/>
        <v>1</v>
      </c>
      <c r="BY468" s="175">
        <f t="shared" si="336"/>
        <v>0</v>
      </c>
      <c r="BZ468" s="347">
        <f t="shared" si="366"/>
        <v>0</v>
      </c>
      <c r="CA468" s="113">
        <f t="shared" si="367"/>
        <v>0</v>
      </c>
      <c r="CB468" s="113">
        <f t="shared" si="368"/>
        <v>0</v>
      </c>
      <c r="CC468" s="276">
        <f t="shared" si="369"/>
        <v>0</v>
      </c>
      <c r="CD468" s="248">
        <f t="shared" si="370"/>
        <v>1</v>
      </c>
      <c r="CE468" s="274">
        <f t="shared" si="359"/>
        <v>0</v>
      </c>
      <c r="CF468" s="347">
        <f t="shared" si="371"/>
        <v>0</v>
      </c>
      <c r="CG468" s="113">
        <f t="shared" si="372"/>
        <v>0</v>
      </c>
      <c r="CH468" s="141">
        <f t="shared" si="373"/>
        <v>0</v>
      </c>
      <c r="CI468" s="149">
        <f t="shared" si="337"/>
        <v>0</v>
      </c>
      <c r="CJ468" s="149">
        <f t="shared" si="338"/>
        <v>0</v>
      </c>
      <c r="CK468" s="149">
        <f t="shared" si="339"/>
        <v>0</v>
      </c>
      <c r="CL468" s="149">
        <f t="shared" si="340"/>
        <v>0</v>
      </c>
      <c r="CM468" s="149">
        <f t="shared" si="341"/>
        <v>0</v>
      </c>
      <c r="CN468" s="282">
        <f t="shared" si="374"/>
        <v>0</v>
      </c>
      <c r="CO468" s="113">
        <f t="shared" si="375"/>
        <v>0</v>
      </c>
      <c r="CP468" s="113">
        <f t="shared" si="376"/>
        <v>1</v>
      </c>
      <c r="CQ468" s="282" t="str">
        <f t="shared" si="342"/>
        <v/>
      </c>
      <c r="CR468" s="113" t="str">
        <f t="shared" si="343"/>
        <v xml:space="preserve"> </v>
      </c>
      <c r="CS468" s="113">
        <f t="shared" si="344"/>
        <v>0</v>
      </c>
      <c r="CT468" s="160" t="e">
        <v>#N/A</v>
      </c>
      <c r="CU468" s="160" t="e">
        <v>#N/A</v>
      </c>
      <c r="CV468" s="160" t="e">
        <v>#N/A</v>
      </c>
      <c r="CW468" s="160" t="e">
        <v>#N/A</v>
      </c>
      <c r="CX468" s="160" t="e">
        <v>#N/A</v>
      </c>
      <c r="CY468" s="160" t="e">
        <v>#N/A</v>
      </c>
      <c r="CZ468" s="160" t="e">
        <v>#N/A</v>
      </c>
      <c r="DA468" s="160" t="e">
        <v>#N/A</v>
      </c>
      <c r="DB468" s="160" t="e">
        <v>#N/A</v>
      </c>
      <c r="DC468" s="160" t="e">
        <v>#N/A</v>
      </c>
      <c r="DD468" s="160" t="e">
        <v>#N/A</v>
      </c>
      <c r="DE468" s="160" t="e">
        <v>#N/A</v>
      </c>
      <c r="DF468" s="160" t="e">
        <v>#N/A</v>
      </c>
      <c r="DG468" s="160" t="e">
        <v>#N/A</v>
      </c>
      <c r="DH468" s="160" t="e">
        <v>#N/A</v>
      </c>
      <c r="DI468" s="160" t="e">
        <v>#N/A</v>
      </c>
      <c r="DJ468" s="160" t="e">
        <v>#N/A</v>
      </c>
      <c r="DK468" s="160" t="e">
        <v>#N/A</v>
      </c>
      <c r="DL468" s="160" t="e">
        <v>#N/A</v>
      </c>
      <c r="DM468" s="160" t="e">
        <v>#N/A</v>
      </c>
      <c r="DN468" s="160" t="e">
        <v>#N/A</v>
      </c>
      <c r="DO468" s="160" t="e">
        <v>#N/A</v>
      </c>
      <c r="DP468" s="160" t="e">
        <v>#N/A</v>
      </c>
      <c r="DQ468" s="104" t="e">
        <v>#N/A</v>
      </c>
      <c r="DR468" s="104" t="e">
        <v>#N/A</v>
      </c>
      <c r="DS468" s="104" t="e">
        <v>#N/A</v>
      </c>
      <c r="DT468" s="104" t="e">
        <v>#N/A</v>
      </c>
      <c r="DU468" s="104" t="e">
        <v>#N/A</v>
      </c>
      <c r="DV468" s="104" t="e">
        <v>#N/A</v>
      </c>
      <c r="DW468" s="107" t="str">
        <f t="shared" si="345"/>
        <v>N</v>
      </c>
      <c r="DX468" s="107" t="str">
        <f t="shared" si="346"/>
        <v/>
      </c>
      <c r="DY468" s="107" t="str">
        <f t="shared" si="347"/>
        <v>N</v>
      </c>
      <c r="DZ468" s="107" t="str">
        <f t="shared" si="348"/>
        <v>N</v>
      </c>
      <c r="EA468" s="107" t="str">
        <f t="shared" si="349"/>
        <v>Not Specified</v>
      </c>
      <c r="EC468" s="113">
        <f t="shared" si="350"/>
        <v>0</v>
      </c>
    </row>
    <row r="469" spans="1:133" ht="16.5" customHeight="1">
      <c r="A469" s="113">
        <v>466</v>
      </c>
      <c r="B469" s="113" t="e">
        <v>#N/A</v>
      </c>
      <c r="C469" s="141" t="s">
        <v>2706</v>
      </c>
      <c r="D469" s="113" t="s">
        <v>1433</v>
      </c>
      <c r="E469" s="113" t="s">
        <v>790</v>
      </c>
      <c r="F469" s="113" t="s">
        <v>1694</v>
      </c>
      <c r="G469" s="113" t="s">
        <v>246</v>
      </c>
      <c r="H469" s="157" t="s">
        <v>2707</v>
      </c>
      <c r="I469" s="113" t="s">
        <v>2708</v>
      </c>
      <c r="J469" s="113">
        <v>-0.072</v>
      </c>
      <c r="K469" s="113" t="s">
        <v>2709</v>
      </c>
      <c r="L469" s="113">
        <v>38358</v>
      </c>
      <c r="M469" s="141">
        <v>4</v>
      </c>
      <c r="N469" s="113" t="s">
        <v>154</v>
      </c>
      <c r="O469" s="113" t="s">
        <v>153</v>
      </c>
      <c r="P469" s="141" t="s">
        <v>153</v>
      </c>
      <c r="Q469" s="113" t="s">
        <v>154</v>
      </c>
      <c r="R469" s="113" t="s">
        <v>154</v>
      </c>
      <c r="S469" s="113" t="s">
        <v>153</v>
      </c>
      <c r="T469" s="113" t="s">
        <v>153</v>
      </c>
      <c r="U469" s="147" t="s">
        <v>153</v>
      </c>
      <c r="V469" s="113" t="s">
        <v>153</v>
      </c>
      <c r="W469" s="113" t="s">
        <v>153</v>
      </c>
      <c r="X469" s="148" t="s">
        <v>153</v>
      </c>
      <c r="Y469" s="113" t="s">
        <v>153</v>
      </c>
      <c r="Z469" s="113" t="s">
        <v>153</v>
      </c>
      <c r="AC469" s="113" t="s">
        <v>167</v>
      </c>
      <c r="AD469" s="113" t="s">
        <v>6</v>
      </c>
      <c r="AE469" s="113" t="s">
        <v>157</v>
      </c>
      <c r="AF469" s="113" t="s">
        <v>157</v>
      </c>
      <c r="AG469" s="113" t="s">
        <v>157</v>
      </c>
      <c r="AH469" s="141" t="s">
        <v>218</v>
      </c>
      <c r="AJ469" s="113" t="s">
        <v>154</v>
      </c>
      <c r="AK469" s="166" t="s">
        <v>153</v>
      </c>
      <c r="AO469" s="113" t="s">
        <v>219</v>
      </c>
      <c r="AP469" s="113" t="s">
        <v>150</v>
      </c>
      <c r="AQ469" s="113" t="s">
        <v>218</v>
      </c>
      <c r="AR469" s="113" t="s">
        <v>2710</v>
      </c>
      <c r="AS469" s="113">
        <v>2050</v>
      </c>
      <c r="AV469" s="113" t="s">
        <v>157</v>
      </c>
      <c r="AW469" s="167" t="s">
        <v>190</v>
      </c>
      <c r="AX469" s="113" t="s">
        <v>157</v>
      </c>
      <c r="AY469" s="113" t="s">
        <v>154</v>
      </c>
      <c r="AZ469" s="113" t="s">
        <v>153</v>
      </c>
      <c r="BA469" s="113" t="s">
        <v>153</v>
      </c>
      <c r="BG469" s="283">
        <f t="shared" si="351"/>
        <v>0</v>
      </c>
      <c r="BH469" s="149">
        <f t="shared" si="352"/>
        <v>0</v>
      </c>
      <c r="BI469" s="113">
        <f t="shared" si="360"/>
        <v>0</v>
      </c>
      <c r="BJ469" s="280">
        <f t="shared" si="361"/>
        <v>0</v>
      </c>
      <c r="BK469" s="347">
        <f t="shared" si="353"/>
        <v>0</v>
      </c>
      <c r="BL469" s="113">
        <f t="shared" si="354"/>
        <v>0</v>
      </c>
      <c r="BM469" s="113">
        <f t="shared" si="362"/>
        <v>0</v>
      </c>
      <c r="BN469" s="278">
        <f t="shared" si="363"/>
        <v>0</v>
      </c>
      <c r="BO469" s="149">
        <f t="shared" si="355"/>
        <v>0</v>
      </c>
      <c r="BP469" s="149">
        <f t="shared" si="356"/>
        <v>0</v>
      </c>
      <c r="BQ469" s="113">
        <f t="shared" si="364"/>
        <v>0</v>
      </c>
      <c r="BR469" s="356">
        <f t="shared" si="357"/>
        <v>0</v>
      </c>
      <c r="BS469" s="149">
        <f t="shared" si="358"/>
        <v>0</v>
      </c>
      <c r="BT469" s="113">
        <f t="shared" si="365"/>
        <v>1</v>
      </c>
      <c r="BU469" s="356">
        <f t="shared" si="332"/>
        <v>0</v>
      </c>
      <c r="BV469" s="149">
        <f t="shared" si="333"/>
        <v>0</v>
      </c>
      <c r="BW469" s="113">
        <f t="shared" si="334"/>
        <v>0</v>
      </c>
      <c r="BX469" s="248">
        <f t="shared" si="335"/>
        <v>0</v>
      </c>
      <c r="BY469" s="175">
        <f t="shared" si="336"/>
        <v>0</v>
      </c>
      <c r="BZ469" s="347">
        <f t="shared" si="366"/>
        <v>0</v>
      </c>
      <c r="CA469" s="113">
        <f t="shared" si="367"/>
        <v>0</v>
      </c>
      <c r="CB469" s="113">
        <f t="shared" si="368"/>
        <v>1</v>
      </c>
      <c r="CC469" s="276">
        <f t="shared" si="369"/>
        <v>1</v>
      </c>
      <c r="CD469" s="248">
        <f t="shared" si="370"/>
        <v>1</v>
      </c>
      <c r="CE469" s="274">
        <f t="shared" si="359"/>
        <v>1</v>
      </c>
      <c r="CF469" s="347">
        <f t="shared" si="371"/>
        <v>0</v>
      </c>
      <c r="CG469" s="113">
        <f t="shared" si="372"/>
        <v>0</v>
      </c>
      <c r="CH469" s="141">
        <f t="shared" si="373"/>
        <v>0</v>
      </c>
      <c r="CI469" s="149">
        <f t="shared" si="337"/>
        <v>0</v>
      </c>
      <c r="CJ469" s="149">
        <f t="shared" si="338"/>
        <v>0</v>
      </c>
      <c r="CK469" s="149">
        <f t="shared" si="339"/>
        <v>1</v>
      </c>
      <c r="CL469" s="149">
        <f t="shared" si="340"/>
        <v>1</v>
      </c>
      <c r="CM469" s="149">
        <f t="shared" si="341"/>
        <v>1</v>
      </c>
      <c r="CN469" s="282">
        <f t="shared" si="374"/>
        <v>1</v>
      </c>
      <c r="CO469" s="113">
        <f t="shared" si="375"/>
        <v>0</v>
      </c>
      <c r="CP469" s="113">
        <f t="shared" si="376"/>
        <v>0</v>
      </c>
      <c r="CQ469" s="282" t="str">
        <f t="shared" si="342"/>
        <v/>
      </c>
      <c r="CR469" s="113" t="str">
        <f t="shared" si="343"/>
        <v xml:space="preserve"> 2050</v>
      </c>
      <c r="CS469" s="113">
        <f t="shared" si="344"/>
        <v>2050</v>
      </c>
      <c r="CT469" s="160" t="e">
        <v>#N/A</v>
      </c>
      <c r="CU469" s="160" t="e">
        <v>#N/A</v>
      </c>
      <c r="CV469" s="160" t="e">
        <v>#N/A</v>
      </c>
      <c r="CW469" s="160" t="e">
        <v>#N/A</v>
      </c>
      <c r="CX469" s="160" t="e">
        <v>#N/A</v>
      </c>
      <c r="CY469" s="160" t="e">
        <v>#N/A</v>
      </c>
      <c r="CZ469" s="160" t="e">
        <v>#N/A</v>
      </c>
      <c r="DA469" s="160" t="e">
        <v>#N/A</v>
      </c>
      <c r="DB469" s="160" t="e">
        <v>#N/A</v>
      </c>
      <c r="DC469" s="160" t="e">
        <v>#N/A</v>
      </c>
      <c r="DD469" s="160" t="e">
        <v>#N/A</v>
      </c>
      <c r="DE469" s="160" t="e">
        <v>#N/A</v>
      </c>
      <c r="DF469" s="160" t="e">
        <v>#N/A</v>
      </c>
      <c r="DG469" s="160" t="e">
        <v>#N/A</v>
      </c>
      <c r="DH469" s="160" t="e">
        <v>#N/A</v>
      </c>
      <c r="DI469" s="160" t="e">
        <v>#N/A</v>
      </c>
      <c r="DJ469" s="160" t="e">
        <v>#N/A</v>
      </c>
      <c r="DK469" s="160" t="e">
        <v>#N/A</v>
      </c>
      <c r="DL469" s="160" t="e">
        <v>#N/A</v>
      </c>
      <c r="DM469" s="160" t="e">
        <v>#N/A</v>
      </c>
      <c r="DN469" s="160" t="e">
        <v>#N/A</v>
      </c>
      <c r="DO469" s="160" t="e">
        <v>#N/A</v>
      </c>
      <c r="DP469" s="160" t="e">
        <v>#N/A</v>
      </c>
      <c r="DQ469" s="104" t="e">
        <v>#N/A</v>
      </c>
      <c r="DR469" s="104" t="e">
        <v>#N/A</v>
      </c>
      <c r="DS469" s="104" t="e">
        <v>#N/A</v>
      </c>
      <c r="DT469" s="104" t="e">
        <v>#N/A</v>
      </c>
      <c r="DU469" s="104" t="e">
        <v>#N/A</v>
      </c>
      <c r="DV469" s="104" t="e">
        <v>#N/A</v>
      </c>
      <c r="DW469" s="107" t="str">
        <f t="shared" si="345"/>
        <v>N</v>
      </c>
      <c r="DX469" s="107" t="str">
        <f t="shared" si="346"/>
        <v/>
      </c>
      <c r="DY469" s="107" t="str">
        <f t="shared" si="347"/>
        <v>Y</v>
      </c>
      <c r="DZ469" s="107" t="str">
        <f t="shared" si="348"/>
        <v>N</v>
      </c>
      <c r="EA469" s="107" t="str">
        <f t="shared" si="349"/>
        <v>Yes</v>
      </c>
      <c r="EC469" s="113">
        <f t="shared" si="350"/>
        <v>2050</v>
      </c>
    </row>
    <row r="470" spans="1:133" ht="16.5" customHeight="1">
      <c r="A470" s="113">
        <v>467</v>
      </c>
      <c r="B470" s="113">
        <v>452</v>
      </c>
      <c r="C470" s="141" t="s">
        <v>2711</v>
      </c>
      <c r="D470" s="149" t="s">
        <v>599</v>
      </c>
      <c r="E470" s="149" t="s">
        <v>184</v>
      </c>
      <c r="F470" s="149" t="s">
        <v>175</v>
      </c>
      <c r="G470" s="149" t="s">
        <v>176</v>
      </c>
      <c r="H470" s="168" t="s">
        <v>2712</v>
      </c>
      <c r="I470" s="149" t="s">
        <v>2713</v>
      </c>
      <c r="J470" s="149">
        <v>0.056</v>
      </c>
      <c r="K470" s="149" t="s">
        <v>2714</v>
      </c>
      <c r="L470" s="149">
        <v>54435</v>
      </c>
      <c r="M470" s="150">
        <v>2</v>
      </c>
      <c r="N470" s="113" t="s">
        <v>154</v>
      </c>
      <c r="O470" s="113" t="s">
        <v>153</v>
      </c>
      <c r="P470" s="141" t="s">
        <v>153</v>
      </c>
      <c r="Q470" s="113" t="s">
        <v>154</v>
      </c>
      <c r="R470" s="113" t="s">
        <v>154</v>
      </c>
      <c r="S470" s="113" t="s">
        <v>153</v>
      </c>
      <c r="T470" s="113" t="s">
        <v>153</v>
      </c>
      <c r="U470" s="147" t="s">
        <v>153</v>
      </c>
      <c r="V470" s="113" t="s">
        <v>153</v>
      </c>
      <c r="W470" s="113" t="s">
        <v>153</v>
      </c>
      <c r="X470" s="148" t="s">
        <v>153</v>
      </c>
      <c r="Y470" s="113" t="s">
        <v>153</v>
      </c>
      <c r="Z470" s="113" t="s">
        <v>153</v>
      </c>
      <c r="AC470" s="113" t="s">
        <v>153</v>
      </c>
      <c r="AD470" s="113" t="s">
        <v>153</v>
      </c>
      <c r="AE470" s="113" t="s">
        <v>153</v>
      </c>
      <c r="AF470" s="113" t="s">
        <v>153</v>
      </c>
      <c r="AG470" s="113" t="s">
        <v>153</v>
      </c>
      <c r="AH470" s="141" t="s">
        <v>153</v>
      </c>
      <c r="AJ470" s="113" t="s">
        <v>154</v>
      </c>
      <c r="AK470" s="166" t="s">
        <v>153</v>
      </c>
      <c r="AM470" s="174" t="s">
        <v>2715</v>
      </c>
      <c r="AN470" s="141" t="s">
        <v>795</v>
      </c>
      <c r="AP470" s="113" t="s">
        <v>154</v>
      </c>
      <c r="AQ470" s="113" t="s">
        <v>153</v>
      </c>
      <c r="AR470" s="113" t="s">
        <v>153</v>
      </c>
      <c r="AV470" s="169" t="s">
        <v>168</v>
      </c>
      <c r="AW470" s="167" t="s">
        <v>153</v>
      </c>
      <c r="AX470" s="113" t="s">
        <v>153</v>
      </c>
      <c r="AY470" s="113" t="s">
        <v>154</v>
      </c>
      <c r="AZ470" s="113" t="s">
        <v>153</v>
      </c>
      <c r="BA470" s="113" t="s">
        <v>153</v>
      </c>
      <c r="BG470" s="283">
        <f t="shared" si="351"/>
        <v>0</v>
      </c>
      <c r="BH470" s="149">
        <f t="shared" si="352"/>
        <v>0</v>
      </c>
      <c r="BI470" s="113">
        <f t="shared" si="360"/>
        <v>0</v>
      </c>
      <c r="BJ470" s="280">
        <f t="shared" si="361"/>
        <v>0</v>
      </c>
      <c r="BK470" s="347">
        <f t="shared" si="353"/>
        <v>0</v>
      </c>
      <c r="BL470" s="113">
        <f t="shared" si="354"/>
        <v>0</v>
      </c>
      <c r="BM470" s="113">
        <f t="shared" si="362"/>
        <v>0</v>
      </c>
      <c r="BN470" s="278">
        <f t="shared" si="363"/>
        <v>0</v>
      </c>
      <c r="BO470" s="149">
        <f t="shared" si="355"/>
        <v>0</v>
      </c>
      <c r="BP470" s="149">
        <f t="shared" si="356"/>
        <v>0</v>
      </c>
      <c r="BQ470" s="113">
        <f t="shared" si="364"/>
        <v>0</v>
      </c>
      <c r="BR470" s="356">
        <f t="shared" si="357"/>
        <v>0</v>
      </c>
      <c r="BS470" s="149">
        <f t="shared" si="358"/>
        <v>0</v>
      </c>
      <c r="BT470" s="113">
        <f t="shared" si="365"/>
        <v>0</v>
      </c>
      <c r="BU470" s="356">
        <f t="shared" si="332"/>
        <v>0</v>
      </c>
      <c r="BV470" s="149">
        <f t="shared" si="333"/>
        <v>0</v>
      </c>
      <c r="BW470" s="113">
        <f t="shared" si="334"/>
        <v>0</v>
      </c>
      <c r="BX470" s="248">
        <f t="shared" si="335"/>
        <v>0</v>
      </c>
      <c r="BY470" s="175">
        <f t="shared" si="336"/>
        <v>0</v>
      </c>
      <c r="BZ470" s="347">
        <f t="shared" si="366"/>
        <v>0</v>
      </c>
      <c r="CA470" s="113">
        <f t="shared" si="367"/>
        <v>0</v>
      </c>
      <c r="CB470" s="113">
        <f t="shared" si="368"/>
        <v>0</v>
      </c>
      <c r="CC470" s="276">
        <f t="shared" si="369"/>
        <v>0</v>
      </c>
      <c r="CD470" s="248">
        <f t="shared" si="370"/>
        <v>0</v>
      </c>
      <c r="CE470" s="274">
        <f t="shared" si="359"/>
        <v>0</v>
      </c>
      <c r="CF470" s="347">
        <f t="shared" si="371"/>
        <v>0</v>
      </c>
      <c r="CG470" s="113">
        <f t="shared" si="372"/>
        <v>0</v>
      </c>
      <c r="CH470" s="141">
        <f t="shared" si="373"/>
        <v>0</v>
      </c>
      <c r="CI470" s="149">
        <f t="shared" si="337"/>
        <v>0</v>
      </c>
      <c r="CJ470" s="149">
        <f t="shared" si="338"/>
        <v>0</v>
      </c>
      <c r="CK470" s="149">
        <f t="shared" si="339"/>
        <v>0</v>
      </c>
      <c r="CL470" s="149">
        <f t="shared" si="340"/>
        <v>0</v>
      </c>
      <c r="CM470" s="149">
        <f t="shared" si="341"/>
        <v>0</v>
      </c>
      <c r="CN470" s="282">
        <f t="shared" si="374"/>
        <v>0</v>
      </c>
      <c r="CO470" s="113">
        <f t="shared" si="375"/>
        <v>0</v>
      </c>
      <c r="CP470" s="113">
        <f t="shared" si="376"/>
        <v>1</v>
      </c>
      <c r="CQ470" s="282" t="str">
        <f t="shared" si="342"/>
        <v/>
      </c>
      <c r="CR470" s="113" t="str">
        <f t="shared" si="343"/>
        <v xml:space="preserve"> </v>
      </c>
      <c r="CS470" s="113">
        <f t="shared" si="344"/>
        <v>0</v>
      </c>
      <c r="CT470" s="160">
        <v>0</v>
      </c>
      <c r="CU470" s="160">
        <v>0</v>
      </c>
      <c r="CV470" s="160">
        <v>0</v>
      </c>
      <c r="CW470" s="160">
        <v>0</v>
      </c>
      <c r="CX470" s="160">
        <v>0</v>
      </c>
      <c r="CY470" s="160">
        <v>0</v>
      </c>
      <c r="CZ470" s="160">
        <v>0</v>
      </c>
      <c r="DA470" s="160">
        <v>0</v>
      </c>
      <c r="DB470" s="160">
        <v>0</v>
      </c>
      <c r="DC470" s="160">
        <v>0</v>
      </c>
      <c r="DD470" s="160">
        <v>0</v>
      </c>
      <c r="DE470" s="160">
        <v>0</v>
      </c>
      <c r="DF470" s="160">
        <v>0</v>
      </c>
      <c r="DG470" s="160">
        <v>0</v>
      </c>
      <c r="DH470" s="160">
        <v>0</v>
      </c>
      <c r="DI470" s="160">
        <v>0</v>
      </c>
      <c r="DJ470" s="160">
        <v>0</v>
      </c>
      <c r="DK470" s="160">
        <v>0</v>
      </c>
      <c r="DL470" s="160">
        <v>0</v>
      </c>
      <c r="DM470" s="160">
        <v>0</v>
      </c>
      <c r="DN470" s="160">
        <v>0</v>
      </c>
      <c r="DO470" s="160">
        <v>0</v>
      </c>
      <c r="DP470" s="160">
        <v>0</v>
      </c>
      <c r="DQ470" s="104" t="s">
        <v>154</v>
      </c>
      <c r="DR470" s="104">
        <v>0</v>
      </c>
      <c r="DS470" s="104" t="s">
        <v>154</v>
      </c>
      <c r="DT470" s="104" t="s">
        <v>154</v>
      </c>
      <c r="DU470" s="104">
        <v>0</v>
      </c>
      <c r="DV470" s="104">
        <v>0</v>
      </c>
      <c r="DW470" s="107" t="str">
        <f t="shared" si="345"/>
        <v>N</v>
      </c>
      <c r="DX470" s="107" t="str">
        <f t="shared" si="346"/>
        <v/>
      </c>
      <c r="DY470" s="107" t="str">
        <f t="shared" si="347"/>
        <v>N</v>
      </c>
      <c r="DZ470" s="107" t="str">
        <f t="shared" si="348"/>
        <v>N</v>
      </c>
      <c r="EA470" s="107" t="str">
        <f t="shared" si="349"/>
        <v>Not Specified</v>
      </c>
      <c r="EC470" s="113">
        <f t="shared" si="350"/>
        <v>0</v>
      </c>
    </row>
    <row r="471" spans="1:133" ht="16.5" customHeight="1">
      <c r="A471" s="113">
        <v>468</v>
      </c>
      <c r="B471" s="113" t="e">
        <v>#N/A</v>
      </c>
      <c r="C471" s="141" t="s">
        <v>2716</v>
      </c>
      <c r="D471" s="113" t="s">
        <v>2149</v>
      </c>
      <c r="E471" s="113" t="s">
        <v>229</v>
      </c>
      <c r="F471" s="113" t="s">
        <v>145</v>
      </c>
      <c r="G471" s="113" t="s">
        <v>146</v>
      </c>
      <c r="H471" s="157" t="s">
        <v>2717</v>
      </c>
      <c r="I471" s="113" t="s">
        <v>2718</v>
      </c>
      <c r="J471" s="113">
        <v>-0.227</v>
      </c>
      <c r="K471" s="113" t="s">
        <v>2719</v>
      </c>
      <c r="L471" s="113">
        <v>51435</v>
      </c>
      <c r="M471" s="141">
        <v>3</v>
      </c>
      <c r="N471" s="113" t="s">
        <v>154</v>
      </c>
      <c r="O471" s="113" t="s">
        <v>153</v>
      </c>
      <c r="P471" s="141" t="s">
        <v>153</v>
      </c>
      <c r="Q471" s="113" t="s">
        <v>154</v>
      </c>
      <c r="R471" s="113" t="s">
        <v>154</v>
      </c>
      <c r="S471" s="113" t="s">
        <v>153</v>
      </c>
      <c r="T471" s="113" t="s">
        <v>153</v>
      </c>
      <c r="U471" s="147" t="s">
        <v>153</v>
      </c>
      <c r="V471" s="113" t="s">
        <v>153</v>
      </c>
      <c r="W471" s="113" t="s">
        <v>153</v>
      </c>
      <c r="X471" s="148" t="s">
        <v>153</v>
      </c>
      <c r="Y471" s="113" t="s">
        <v>153</v>
      </c>
      <c r="Z471" s="113" t="s">
        <v>153</v>
      </c>
      <c r="AC471" s="113" t="s">
        <v>281</v>
      </c>
      <c r="AD471" s="113" t="s">
        <v>240</v>
      </c>
      <c r="AE471" s="113" t="s">
        <v>157</v>
      </c>
      <c r="AF471" s="113" t="s">
        <v>157</v>
      </c>
      <c r="AG471" s="113" t="s">
        <v>158</v>
      </c>
      <c r="AH471" s="141" t="s">
        <v>159</v>
      </c>
      <c r="AJ471" s="113" t="s">
        <v>154</v>
      </c>
      <c r="AK471" s="166" t="s">
        <v>153</v>
      </c>
      <c r="AP471" s="113" t="s">
        <v>154</v>
      </c>
      <c r="AQ471" s="113" t="s">
        <v>153</v>
      </c>
      <c r="AR471" s="113" t="s">
        <v>153</v>
      </c>
      <c r="AV471" s="113" t="s">
        <v>157</v>
      </c>
      <c r="AW471" s="167" t="s">
        <v>168</v>
      </c>
      <c r="AX471" s="113" t="s">
        <v>158</v>
      </c>
      <c r="AY471" s="113" t="s">
        <v>150</v>
      </c>
      <c r="AZ471" s="113" t="s">
        <v>2720</v>
      </c>
      <c r="BA471" s="113">
        <v>2030</v>
      </c>
      <c r="BG471" s="283">
        <f t="shared" si="351"/>
        <v>0</v>
      </c>
      <c r="BH471" s="149">
        <f t="shared" si="352"/>
        <v>0</v>
      </c>
      <c r="BI471" s="113">
        <f t="shared" si="360"/>
        <v>0</v>
      </c>
      <c r="BJ471" s="280">
        <f t="shared" si="361"/>
        <v>0</v>
      </c>
      <c r="BK471" s="347">
        <f t="shared" si="353"/>
        <v>0</v>
      </c>
      <c r="BL471" s="113">
        <f t="shared" si="354"/>
        <v>0</v>
      </c>
      <c r="BM471" s="113">
        <f t="shared" si="362"/>
        <v>0</v>
      </c>
      <c r="BN471" s="278">
        <f t="shared" si="363"/>
        <v>0</v>
      </c>
      <c r="BO471" s="149">
        <f t="shared" si="355"/>
        <v>0</v>
      </c>
      <c r="BP471" s="149">
        <f t="shared" si="356"/>
        <v>0</v>
      </c>
      <c r="BQ471" s="113">
        <f t="shared" si="364"/>
        <v>0</v>
      </c>
      <c r="BR471" s="356">
        <f t="shared" si="357"/>
        <v>0</v>
      </c>
      <c r="BS471" s="149">
        <f t="shared" si="358"/>
        <v>0</v>
      </c>
      <c r="BT471" s="113">
        <f t="shared" si="365"/>
        <v>0</v>
      </c>
      <c r="BU471" s="356">
        <f t="shared" si="332"/>
        <v>0</v>
      </c>
      <c r="BV471" s="149">
        <f t="shared" si="333"/>
        <v>0</v>
      </c>
      <c r="BW471" s="113">
        <f t="shared" si="334"/>
        <v>0</v>
      </c>
      <c r="BX471" s="248">
        <f t="shared" si="335"/>
        <v>0</v>
      </c>
      <c r="BY471" s="175">
        <f t="shared" si="336"/>
        <v>0</v>
      </c>
      <c r="BZ471" s="347">
        <f t="shared" si="366"/>
        <v>0</v>
      </c>
      <c r="CA471" s="113">
        <f t="shared" si="367"/>
        <v>0</v>
      </c>
      <c r="CB471" s="113">
        <f t="shared" si="368"/>
        <v>0</v>
      </c>
      <c r="CC471" s="276">
        <f t="shared" si="369"/>
        <v>0</v>
      </c>
      <c r="CD471" s="248">
        <f t="shared" si="370"/>
        <v>0</v>
      </c>
      <c r="CE471" s="274">
        <f t="shared" si="359"/>
        <v>0</v>
      </c>
      <c r="CF471" s="347">
        <f t="shared" si="371"/>
        <v>0</v>
      </c>
      <c r="CG471" s="113">
        <f t="shared" si="372"/>
        <v>1</v>
      </c>
      <c r="CH471" s="141">
        <f t="shared" si="373"/>
        <v>0</v>
      </c>
      <c r="CI471" s="149">
        <f t="shared" si="337"/>
        <v>0</v>
      </c>
      <c r="CJ471" s="149">
        <f t="shared" si="338"/>
        <v>0</v>
      </c>
      <c r="CK471" s="149">
        <f t="shared" si="339"/>
        <v>0</v>
      </c>
      <c r="CL471" s="149">
        <f t="shared" si="340"/>
        <v>0</v>
      </c>
      <c r="CM471" s="149">
        <f t="shared" si="341"/>
        <v>0</v>
      </c>
      <c r="CN471" s="282">
        <f t="shared" si="374"/>
        <v>1</v>
      </c>
      <c r="CO471" s="113">
        <f t="shared" si="375"/>
        <v>0</v>
      </c>
      <c r="CP471" s="113">
        <f t="shared" si="376"/>
        <v>0</v>
      </c>
      <c r="CQ471" s="282" t="str">
        <f t="shared" si="342"/>
        <v/>
      </c>
      <c r="CR471" s="113" t="str">
        <f t="shared" si="343"/>
        <v xml:space="preserve"> </v>
      </c>
      <c r="CS471" s="113">
        <f t="shared" si="344"/>
        <v>0</v>
      </c>
      <c r="CT471" s="160" t="e">
        <v>#N/A</v>
      </c>
      <c r="CU471" s="160" t="e">
        <v>#N/A</v>
      </c>
      <c r="CV471" s="160" t="e">
        <v>#N/A</v>
      </c>
      <c r="CW471" s="160" t="e">
        <v>#N/A</v>
      </c>
      <c r="CX471" s="160" t="e">
        <v>#N/A</v>
      </c>
      <c r="CY471" s="160" t="e">
        <v>#N/A</v>
      </c>
      <c r="CZ471" s="160" t="e">
        <v>#N/A</v>
      </c>
      <c r="DA471" s="160" t="e">
        <v>#N/A</v>
      </c>
      <c r="DB471" s="160" t="e">
        <v>#N/A</v>
      </c>
      <c r="DC471" s="160" t="e">
        <v>#N/A</v>
      </c>
      <c r="DD471" s="160" t="e">
        <v>#N/A</v>
      </c>
      <c r="DE471" s="160" t="e">
        <v>#N/A</v>
      </c>
      <c r="DF471" s="160" t="e">
        <v>#N/A</v>
      </c>
      <c r="DG471" s="160" t="e">
        <v>#N/A</v>
      </c>
      <c r="DH471" s="160" t="e">
        <v>#N/A</v>
      </c>
      <c r="DI471" s="160" t="e">
        <v>#N/A</v>
      </c>
      <c r="DJ471" s="160" t="e">
        <v>#N/A</v>
      </c>
      <c r="DK471" s="160" t="e">
        <v>#N/A</v>
      </c>
      <c r="DL471" s="160" t="e">
        <v>#N/A</v>
      </c>
      <c r="DM471" s="160" t="e">
        <v>#N/A</v>
      </c>
      <c r="DN471" s="160" t="e">
        <v>#N/A</v>
      </c>
      <c r="DO471" s="160" t="e">
        <v>#N/A</v>
      </c>
      <c r="DP471" s="160" t="e">
        <v>#N/A</v>
      </c>
      <c r="DQ471" s="104" t="e">
        <v>#N/A</v>
      </c>
      <c r="DR471" s="104" t="e">
        <v>#N/A</v>
      </c>
      <c r="DS471" s="104" t="e">
        <v>#N/A</v>
      </c>
      <c r="DT471" s="104" t="e">
        <v>#N/A</v>
      </c>
      <c r="DU471" s="104" t="e">
        <v>#N/A</v>
      </c>
      <c r="DV471" s="104" t="e">
        <v>#N/A</v>
      </c>
      <c r="DW471" s="107" t="str">
        <f t="shared" si="345"/>
        <v>N</v>
      </c>
      <c r="DX471" s="107" t="str">
        <f t="shared" si="346"/>
        <v/>
      </c>
      <c r="DY471" s="107" t="str">
        <f t="shared" si="347"/>
        <v>N</v>
      </c>
      <c r="DZ471" s="107" t="str">
        <f t="shared" si="348"/>
        <v>N</v>
      </c>
      <c r="EA471" s="107" t="str">
        <f t="shared" si="349"/>
        <v>Yes</v>
      </c>
      <c r="EC471" s="113">
        <f t="shared" si="350"/>
        <v>0</v>
      </c>
    </row>
    <row r="472" spans="1:133" s="175" customFormat="1" ht="16.5" customHeight="1">
      <c r="A472" s="183">
        <v>469</v>
      </c>
      <c r="B472" s="183" t="e">
        <v>#N/A</v>
      </c>
      <c r="C472" s="184" t="s">
        <v>2721</v>
      </c>
      <c r="D472" s="149" t="s">
        <v>173</v>
      </c>
      <c r="E472" s="149" t="s">
        <v>174</v>
      </c>
      <c r="F472" s="149" t="s">
        <v>1138</v>
      </c>
      <c r="G472" s="149" t="s">
        <v>176</v>
      </c>
      <c r="H472" s="168" t="s">
        <v>2722</v>
      </c>
      <c r="I472" s="149" t="s">
        <v>2723</v>
      </c>
      <c r="J472" s="149">
        <v>0.106</v>
      </c>
      <c r="K472" s="149" t="s">
        <v>2724</v>
      </c>
      <c r="L472" s="149">
        <v>121223</v>
      </c>
      <c r="M472" s="150">
        <v>6</v>
      </c>
      <c r="N472" s="183" t="s">
        <v>154</v>
      </c>
      <c r="O472" s="183" t="s">
        <v>153</v>
      </c>
      <c r="P472" s="184" t="s">
        <v>153</v>
      </c>
      <c r="Q472" s="113" t="s">
        <v>154</v>
      </c>
      <c r="R472" s="113" t="s">
        <v>154</v>
      </c>
      <c r="S472" s="183" t="s">
        <v>153</v>
      </c>
      <c r="T472" s="183" t="s">
        <v>153</v>
      </c>
      <c r="U472" s="185" t="s">
        <v>153</v>
      </c>
      <c r="V472" s="183" t="s">
        <v>153</v>
      </c>
      <c r="W472" s="183" t="s">
        <v>153</v>
      </c>
      <c r="X472" s="186" t="s">
        <v>153</v>
      </c>
      <c r="Y472" s="113" t="s">
        <v>153</v>
      </c>
      <c r="Z472" s="183" t="s">
        <v>153</v>
      </c>
      <c r="AA472" s="184"/>
      <c r="AB472" s="183"/>
      <c r="AC472" s="183" t="s">
        <v>153</v>
      </c>
      <c r="AD472" s="183" t="s">
        <v>153</v>
      </c>
      <c r="AE472" s="183" t="s">
        <v>153</v>
      </c>
      <c r="AF472" s="183" t="s">
        <v>153</v>
      </c>
      <c r="AG472" s="183" t="s">
        <v>153</v>
      </c>
      <c r="AH472" s="184" t="s">
        <v>153</v>
      </c>
      <c r="AI472" s="113"/>
      <c r="AJ472" s="113" t="s">
        <v>154</v>
      </c>
      <c r="AK472" s="187" t="s">
        <v>153</v>
      </c>
      <c r="AL472" s="183"/>
      <c r="AM472" s="183"/>
      <c r="AN472" s="184"/>
      <c r="AO472" s="113" t="s">
        <v>160</v>
      </c>
      <c r="AP472" s="183" t="s">
        <v>150</v>
      </c>
      <c r="AQ472" s="183"/>
      <c r="AR472" s="113" t="s">
        <v>2725</v>
      </c>
      <c r="AS472" s="183">
        <v>2060</v>
      </c>
      <c r="AT472" s="196" t="s">
        <v>2726</v>
      </c>
      <c r="AU472" s="184"/>
      <c r="AV472" s="183" t="s">
        <v>157</v>
      </c>
      <c r="AW472" s="197" t="s">
        <v>150</v>
      </c>
      <c r="AX472" s="183" t="s">
        <v>153</v>
      </c>
      <c r="AY472" s="183" t="s">
        <v>154</v>
      </c>
      <c r="AZ472" s="183" t="s">
        <v>153</v>
      </c>
      <c r="BA472" s="183" t="s">
        <v>153</v>
      </c>
      <c r="BB472" s="183"/>
      <c r="BC472" s="184"/>
      <c r="BD472" s="183"/>
      <c r="BE472" s="198"/>
      <c r="BF472" s="184"/>
      <c r="BG472" s="283">
        <f t="shared" si="351"/>
        <v>0</v>
      </c>
      <c r="BH472" s="149">
        <f t="shared" si="352"/>
        <v>0</v>
      </c>
      <c r="BI472" s="113">
        <f t="shared" si="360"/>
        <v>0</v>
      </c>
      <c r="BJ472" s="280">
        <f t="shared" si="361"/>
        <v>0</v>
      </c>
      <c r="BK472" s="347">
        <f t="shared" si="353"/>
        <v>0</v>
      </c>
      <c r="BL472" s="113">
        <f t="shared" si="354"/>
        <v>0</v>
      </c>
      <c r="BM472" s="113">
        <f t="shared" si="362"/>
        <v>0</v>
      </c>
      <c r="BN472" s="278">
        <f t="shared" si="363"/>
        <v>0</v>
      </c>
      <c r="BO472" s="149">
        <f t="shared" si="355"/>
        <v>0</v>
      </c>
      <c r="BP472" s="149">
        <f t="shared" si="356"/>
        <v>0</v>
      </c>
      <c r="BQ472" s="113">
        <f t="shared" si="364"/>
        <v>0</v>
      </c>
      <c r="BR472" s="356">
        <f t="shared" si="357"/>
        <v>0</v>
      </c>
      <c r="BS472" s="149">
        <f t="shared" si="358"/>
        <v>0</v>
      </c>
      <c r="BT472" s="113">
        <f t="shared" si="365"/>
        <v>1</v>
      </c>
      <c r="BU472" s="356">
        <f t="shared" si="332"/>
        <v>0</v>
      </c>
      <c r="BV472" s="149">
        <f t="shared" si="333"/>
        <v>0</v>
      </c>
      <c r="BW472" s="113">
        <f t="shared" si="334"/>
        <v>0</v>
      </c>
      <c r="BX472" s="248">
        <f t="shared" si="335"/>
        <v>0</v>
      </c>
      <c r="BY472" s="175">
        <f t="shared" si="336"/>
        <v>0</v>
      </c>
      <c r="BZ472" s="347">
        <f t="shared" si="366"/>
        <v>0</v>
      </c>
      <c r="CA472" s="113">
        <f t="shared" si="367"/>
        <v>0</v>
      </c>
      <c r="CB472" s="113">
        <f t="shared" si="368"/>
        <v>1</v>
      </c>
      <c r="CC472" s="276">
        <f t="shared" si="369"/>
        <v>1</v>
      </c>
      <c r="CD472" s="248">
        <f t="shared" si="370"/>
        <v>1</v>
      </c>
      <c r="CE472" s="274">
        <f t="shared" si="359"/>
        <v>1</v>
      </c>
      <c r="CF472" s="347">
        <f t="shared" si="371"/>
        <v>0</v>
      </c>
      <c r="CG472" s="113">
        <f t="shared" si="372"/>
        <v>0</v>
      </c>
      <c r="CH472" s="141">
        <f t="shared" si="373"/>
        <v>0</v>
      </c>
      <c r="CI472" s="149">
        <f t="shared" si="337"/>
        <v>0</v>
      </c>
      <c r="CJ472" s="149">
        <f t="shared" si="338"/>
        <v>0</v>
      </c>
      <c r="CK472" s="149">
        <f t="shared" si="339"/>
        <v>1</v>
      </c>
      <c r="CL472" s="149">
        <f t="shared" si="340"/>
        <v>1</v>
      </c>
      <c r="CM472" s="149">
        <f t="shared" si="341"/>
        <v>1</v>
      </c>
      <c r="CN472" s="282">
        <f t="shared" si="374"/>
        <v>1</v>
      </c>
      <c r="CO472" s="113">
        <f t="shared" si="375"/>
        <v>0</v>
      </c>
      <c r="CP472" s="113">
        <f t="shared" si="376"/>
        <v>0</v>
      </c>
      <c r="CQ472" s="282" t="str">
        <f t="shared" si="342"/>
        <v/>
      </c>
      <c r="CR472" s="113" t="str">
        <f t="shared" si="343"/>
        <v xml:space="preserve"> 2060</v>
      </c>
      <c r="CS472" s="113">
        <f t="shared" si="344"/>
        <v>2060</v>
      </c>
      <c r="CT472" s="160" t="e">
        <v>#N/A</v>
      </c>
      <c r="CU472" s="160" t="e">
        <v>#N/A</v>
      </c>
      <c r="CV472" s="160" t="e">
        <v>#N/A</v>
      </c>
      <c r="CW472" s="160" t="e">
        <v>#N/A</v>
      </c>
      <c r="CX472" s="160" t="e">
        <v>#N/A</v>
      </c>
      <c r="CY472" s="160" t="e">
        <v>#N/A</v>
      </c>
      <c r="CZ472" s="160" t="e">
        <v>#N/A</v>
      </c>
      <c r="DA472" s="160" t="e">
        <v>#N/A</v>
      </c>
      <c r="DB472" s="160" t="e">
        <v>#N/A</v>
      </c>
      <c r="DC472" s="160" t="e">
        <v>#N/A</v>
      </c>
      <c r="DD472" s="160" t="e">
        <v>#N/A</v>
      </c>
      <c r="DE472" s="160" t="e">
        <v>#N/A</v>
      </c>
      <c r="DF472" s="160" t="e">
        <v>#N/A</v>
      </c>
      <c r="DG472" s="160" t="e">
        <v>#N/A</v>
      </c>
      <c r="DH472" s="160" t="e">
        <v>#N/A</v>
      </c>
      <c r="DI472" s="160" t="e">
        <v>#N/A</v>
      </c>
      <c r="DJ472" s="160" t="e">
        <v>#N/A</v>
      </c>
      <c r="DK472" s="160" t="e">
        <v>#N/A</v>
      </c>
      <c r="DL472" s="160" t="e">
        <v>#N/A</v>
      </c>
      <c r="DM472" s="160" t="e">
        <v>#N/A</v>
      </c>
      <c r="DN472" s="160" t="e">
        <v>#N/A</v>
      </c>
      <c r="DO472" s="160" t="e">
        <v>#N/A</v>
      </c>
      <c r="DP472" s="160" t="e">
        <v>#N/A</v>
      </c>
      <c r="DQ472" s="104" t="e">
        <v>#N/A</v>
      </c>
      <c r="DR472" s="104" t="e">
        <v>#N/A</v>
      </c>
      <c r="DS472" s="104" t="e">
        <v>#N/A</v>
      </c>
      <c r="DT472" s="104" t="e">
        <v>#N/A</v>
      </c>
      <c r="DU472" s="104" t="e">
        <v>#N/A</v>
      </c>
      <c r="DV472" s="104" t="e">
        <v>#N/A</v>
      </c>
      <c r="DW472" s="107" t="str">
        <f t="shared" si="345"/>
        <v>N</v>
      </c>
      <c r="DX472" s="107" t="str">
        <f t="shared" si="346"/>
        <v/>
      </c>
      <c r="DY472" s="107" t="str">
        <f t="shared" si="347"/>
        <v>Y</v>
      </c>
      <c r="DZ472" s="107" t="str">
        <f t="shared" si="348"/>
        <v>N</v>
      </c>
      <c r="EA472" s="107" t="str">
        <f t="shared" si="349"/>
        <v>Yes</v>
      </c>
      <c r="EB472" s="107"/>
      <c r="EC472" s="113">
        <f t="shared" si="350"/>
        <v>2060</v>
      </c>
    </row>
    <row r="473" spans="1:133" s="175" customFormat="1" ht="16.5" customHeight="1">
      <c r="A473" s="149">
        <v>470</v>
      </c>
      <c r="B473" s="149">
        <v>492</v>
      </c>
      <c r="C473" s="150" t="s">
        <v>2727</v>
      </c>
      <c r="D473" s="149" t="s">
        <v>1433</v>
      </c>
      <c r="E473" s="149" t="s">
        <v>790</v>
      </c>
      <c r="F473" s="149" t="s">
        <v>2728</v>
      </c>
      <c r="G473" s="113" t="s">
        <v>9</v>
      </c>
      <c r="H473" s="168" t="s">
        <v>2729</v>
      </c>
      <c r="I473" s="149" t="s">
        <v>2730</v>
      </c>
      <c r="J473" s="149">
        <v>0.358</v>
      </c>
      <c r="K473" s="149" t="s">
        <v>2731</v>
      </c>
      <c r="L473" s="149">
        <v>59157</v>
      </c>
      <c r="M473" s="150">
        <v>5</v>
      </c>
      <c r="N473" s="149" t="s">
        <v>154</v>
      </c>
      <c r="O473" s="149" t="s">
        <v>153</v>
      </c>
      <c r="P473" s="150" t="s">
        <v>153</v>
      </c>
      <c r="Q473" s="113" t="s">
        <v>154</v>
      </c>
      <c r="R473" s="113" t="s">
        <v>154</v>
      </c>
      <c r="S473" s="149" t="s">
        <v>153</v>
      </c>
      <c r="T473" s="149" t="s">
        <v>153</v>
      </c>
      <c r="U473" s="151" t="s">
        <v>153</v>
      </c>
      <c r="V473" s="149" t="s">
        <v>153</v>
      </c>
      <c r="W473" s="149" t="s">
        <v>153</v>
      </c>
      <c r="X473" s="152" t="s">
        <v>153</v>
      </c>
      <c r="Y473" s="113" t="s">
        <v>153</v>
      </c>
      <c r="Z473" s="149" t="s">
        <v>153</v>
      </c>
      <c r="AA473" s="150"/>
      <c r="AB473" s="149"/>
      <c r="AC473" s="149" t="s">
        <v>153</v>
      </c>
      <c r="AD473" s="149" t="s">
        <v>153</v>
      </c>
      <c r="AE473" s="149" t="s">
        <v>153</v>
      </c>
      <c r="AF473" s="149" t="s">
        <v>153</v>
      </c>
      <c r="AG473" s="149" t="s">
        <v>153</v>
      </c>
      <c r="AH473" s="150" t="s">
        <v>153</v>
      </c>
      <c r="AI473" s="113"/>
      <c r="AJ473" s="113" t="s">
        <v>154</v>
      </c>
      <c r="AK473" s="170" t="s">
        <v>153</v>
      </c>
      <c r="AL473" s="149"/>
      <c r="AM473" s="171" t="s">
        <v>2732</v>
      </c>
      <c r="AN473" s="150"/>
      <c r="AO473" s="113"/>
      <c r="AP473" s="149" t="s">
        <v>154</v>
      </c>
      <c r="AQ473" s="149" t="s">
        <v>153</v>
      </c>
      <c r="AR473" s="149" t="s">
        <v>153</v>
      </c>
      <c r="AS473" s="149"/>
      <c r="AT473" s="174" t="s">
        <v>2733</v>
      </c>
      <c r="AU473" s="150" t="s">
        <v>795</v>
      </c>
      <c r="AV473" s="169" t="s">
        <v>168</v>
      </c>
      <c r="AW473" s="172" t="s">
        <v>153</v>
      </c>
      <c r="AX473" s="149" t="s">
        <v>153</v>
      </c>
      <c r="AY473" s="149" t="s">
        <v>154</v>
      </c>
      <c r="AZ473" s="149" t="s">
        <v>153</v>
      </c>
      <c r="BA473" s="149" t="s">
        <v>153</v>
      </c>
      <c r="BB473" s="149"/>
      <c r="BC473" s="150"/>
      <c r="BD473" s="149"/>
      <c r="BE473" s="173"/>
      <c r="BF473" s="150"/>
      <c r="BG473" s="283">
        <f t="shared" si="351"/>
        <v>0</v>
      </c>
      <c r="BH473" s="149">
        <f t="shared" si="352"/>
        <v>0</v>
      </c>
      <c r="BI473" s="113">
        <f t="shared" si="360"/>
        <v>0</v>
      </c>
      <c r="BJ473" s="280">
        <f t="shared" si="361"/>
        <v>0</v>
      </c>
      <c r="BK473" s="347">
        <f t="shared" si="353"/>
        <v>0</v>
      </c>
      <c r="BL473" s="113">
        <f t="shared" si="354"/>
        <v>0</v>
      </c>
      <c r="BM473" s="113">
        <f t="shared" si="362"/>
        <v>0</v>
      </c>
      <c r="BN473" s="278">
        <f t="shared" si="363"/>
        <v>0</v>
      </c>
      <c r="BO473" s="149">
        <f t="shared" si="355"/>
        <v>0</v>
      </c>
      <c r="BP473" s="149">
        <f t="shared" si="356"/>
        <v>0</v>
      </c>
      <c r="BQ473" s="113">
        <f t="shared" si="364"/>
        <v>0</v>
      </c>
      <c r="BR473" s="356">
        <f t="shared" si="357"/>
        <v>0</v>
      </c>
      <c r="BS473" s="149">
        <f t="shared" si="358"/>
        <v>0</v>
      </c>
      <c r="BT473" s="113">
        <f t="shared" si="365"/>
        <v>0</v>
      </c>
      <c r="BU473" s="356">
        <f t="shared" si="332"/>
        <v>0</v>
      </c>
      <c r="BV473" s="149">
        <f t="shared" si="333"/>
        <v>0</v>
      </c>
      <c r="BW473" s="113">
        <f t="shared" si="334"/>
        <v>0</v>
      </c>
      <c r="BX473" s="248">
        <f t="shared" si="335"/>
        <v>0</v>
      </c>
      <c r="BY473" s="175">
        <f t="shared" si="336"/>
        <v>0</v>
      </c>
      <c r="BZ473" s="347">
        <f t="shared" si="366"/>
        <v>0</v>
      </c>
      <c r="CA473" s="113">
        <f t="shared" si="367"/>
        <v>0</v>
      </c>
      <c r="CB473" s="113">
        <f t="shared" si="368"/>
        <v>0</v>
      </c>
      <c r="CC473" s="276">
        <f t="shared" si="369"/>
        <v>0</v>
      </c>
      <c r="CD473" s="248">
        <f t="shared" si="370"/>
        <v>0</v>
      </c>
      <c r="CE473" s="274">
        <f t="shared" si="359"/>
        <v>0</v>
      </c>
      <c r="CF473" s="347">
        <f t="shared" si="371"/>
        <v>0</v>
      </c>
      <c r="CG473" s="113">
        <f t="shared" si="372"/>
        <v>0</v>
      </c>
      <c r="CH473" s="141">
        <f t="shared" si="373"/>
        <v>0</v>
      </c>
      <c r="CI473" s="149">
        <f t="shared" si="337"/>
        <v>0</v>
      </c>
      <c r="CJ473" s="149">
        <f t="shared" si="338"/>
        <v>0</v>
      </c>
      <c r="CK473" s="149">
        <f t="shared" si="339"/>
        <v>0</v>
      </c>
      <c r="CL473" s="149">
        <f t="shared" si="340"/>
        <v>0</v>
      </c>
      <c r="CM473" s="149">
        <f t="shared" si="341"/>
        <v>0</v>
      </c>
      <c r="CN473" s="282">
        <f t="shared" si="374"/>
        <v>0</v>
      </c>
      <c r="CO473" s="113">
        <f t="shared" si="375"/>
        <v>0</v>
      </c>
      <c r="CP473" s="113">
        <f t="shared" si="376"/>
        <v>1</v>
      </c>
      <c r="CQ473" s="282" t="str">
        <f t="shared" si="342"/>
        <v/>
      </c>
      <c r="CR473" s="113" t="str">
        <f t="shared" si="343"/>
        <v xml:space="preserve"> </v>
      </c>
      <c r="CS473" s="113">
        <f t="shared" si="344"/>
        <v>0</v>
      </c>
      <c r="CT473" s="160">
        <v>0</v>
      </c>
      <c r="CU473" s="160">
        <v>0</v>
      </c>
      <c r="CV473" s="160">
        <v>0</v>
      </c>
      <c r="CW473" s="160">
        <v>0</v>
      </c>
      <c r="CX473" s="160">
        <v>0</v>
      </c>
      <c r="CY473" s="160">
        <v>0</v>
      </c>
      <c r="CZ473" s="160">
        <v>0</v>
      </c>
      <c r="DA473" s="160">
        <v>0</v>
      </c>
      <c r="DB473" s="160">
        <v>0</v>
      </c>
      <c r="DC473" s="160">
        <v>0</v>
      </c>
      <c r="DD473" s="160">
        <v>0</v>
      </c>
      <c r="DE473" s="160">
        <v>0</v>
      </c>
      <c r="DF473" s="160">
        <v>0</v>
      </c>
      <c r="DG473" s="160">
        <v>0</v>
      </c>
      <c r="DH473" s="160">
        <v>0</v>
      </c>
      <c r="DI473" s="160">
        <v>0</v>
      </c>
      <c r="DJ473" s="160">
        <v>0</v>
      </c>
      <c r="DK473" s="160">
        <v>0</v>
      </c>
      <c r="DL473" s="160">
        <v>0</v>
      </c>
      <c r="DM473" s="160">
        <v>0</v>
      </c>
      <c r="DN473" s="160">
        <v>0</v>
      </c>
      <c r="DO473" s="160">
        <v>0</v>
      </c>
      <c r="DP473" s="160">
        <v>0</v>
      </c>
      <c r="DQ473" s="104" t="s">
        <v>154</v>
      </c>
      <c r="DR473" s="104">
        <v>0</v>
      </c>
      <c r="DS473" s="104" t="s">
        <v>154</v>
      </c>
      <c r="DT473" s="104" t="s">
        <v>154</v>
      </c>
      <c r="DU473" s="104">
        <v>0</v>
      </c>
      <c r="DV473" s="104">
        <v>0</v>
      </c>
      <c r="DW473" s="107" t="str">
        <f t="shared" si="345"/>
        <v>N</v>
      </c>
      <c r="DX473" s="107" t="str">
        <f t="shared" si="346"/>
        <v/>
      </c>
      <c r="DY473" s="107" t="str">
        <f t="shared" si="347"/>
        <v>N</v>
      </c>
      <c r="DZ473" s="107" t="str">
        <f t="shared" si="348"/>
        <v>N</v>
      </c>
      <c r="EA473" s="107" t="str">
        <f t="shared" si="349"/>
        <v>Not Specified</v>
      </c>
      <c r="EB473" s="107"/>
      <c r="EC473" s="113">
        <f t="shared" si="350"/>
        <v>0</v>
      </c>
    </row>
    <row r="474" spans="1:133" ht="16.5" customHeight="1">
      <c r="A474" s="113">
        <v>471</v>
      </c>
      <c r="B474" s="113">
        <v>458</v>
      </c>
      <c r="C474" s="141" t="s">
        <v>2734</v>
      </c>
      <c r="D474" s="113" t="s">
        <v>599</v>
      </c>
      <c r="E474" s="113" t="s">
        <v>184</v>
      </c>
      <c r="F474" s="113" t="s">
        <v>175</v>
      </c>
      <c r="G474" s="113" t="s">
        <v>176</v>
      </c>
      <c r="H474" s="157" t="s">
        <v>2735</v>
      </c>
      <c r="I474" s="113" t="s">
        <v>2736</v>
      </c>
      <c r="J474" s="113">
        <v>4.369</v>
      </c>
      <c r="K474" s="113" t="s">
        <v>2737</v>
      </c>
      <c r="L474" s="113">
        <v>69600</v>
      </c>
      <c r="M474" s="141">
        <v>2</v>
      </c>
      <c r="N474" s="113" t="s">
        <v>154</v>
      </c>
      <c r="O474" s="113" t="s">
        <v>153</v>
      </c>
      <c r="P474" s="141" t="s">
        <v>153</v>
      </c>
      <c r="Q474" s="113" t="s">
        <v>154</v>
      </c>
      <c r="R474" s="113" t="s">
        <v>154</v>
      </c>
      <c r="S474" s="113" t="s">
        <v>153</v>
      </c>
      <c r="T474" s="113" t="s">
        <v>153</v>
      </c>
      <c r="U474" s="147" t="s">
        <v>153</v>
      </c>
      <c r="V474" s="113" t="s">
        <v>153</v>
      </c>
      <c r="W474" s="113" t="s">
        <v>153</v>
      </c>
      <c r="X474" s="148" t="s">
        <v>153</v>
      </c>
      <c r="Y474" s="113" t="s">
        <v>153</v>
      </c>
      <c r="Z474" s="113" t="s">
        <v>153</v>
      </c>
      <c r="AC474" s="113" t="s">
        <v>153</v>
      </c>
      <c r="AD474" s="113" t="s">
        <v>153</v>
      </c>
      <c r="AE474" s="113" t="s">
        <v>157</v>
      </c>
      <c r="AF474" s="113" t="s">
        <v>157</v>
      </c>
      <c r="AG474" s="113" t="s">
        <v>153</v>
      </c>
      <c r="AH474" s="141" t="s">
        <v>159</v>
      </c>
      <c r="AI474" s="113" t="s">
        <v>180</v>
      </c>
      <c r="AJ474" s="113" t="s">
        <v>154</v>
      </c>
      <c r="AK474" s="166" t="s">
        <v>665</v>
      </c>
      <c r="AL474" s="113">
        <v>2060</v>
      </c>
      <c r="AM474" s="174" t="s">
        <v>2738</v>
      </c>
      <c r="AP474" s="113" t="s">
        <v>154</v>
      </c>
      <c r="AQ474" s="113" t="s">
        <v>153</v>
      </c>
      <c r="AR474" s="113" t="s">
        <v>153</v>
      </c>
      <c r="AV474" s="169" t="s">
        <v>168</v>
      </c>
      <c r="AW474" s="167" t="s">
        <v>153</v>
      </c>
      <c r="AX474" s="113" t="s">
        <v>153</v>
      </c>
      <c r="AY474" s="113" t="s">
        <v>154</v>
      </c>
      <c r="AZ474" s="113" t="s">
        <v>153</v>
      </c>
      <c r="BA474" s="113" t="s">
        <v>153</v>
      </c>
      <c r="BG474" s="283">
        <f t="shared" si="351"/>
        <v>0</v>
      </c>
      <c r="BH474" s="149">
        <f t="shared" si="352"/>
        <v>0</v>
      </c>
      <c r="BI474" s="113">
        <f t="shared" si="360"/>
        <v>0</v>
      </c>
      <c r="BJ474" s="280">
        <f t="shared" si="361"/>
        <v>0</v>
      </c>
      <c r="BK474" s="347">
        <f t="shared" si="353"/>
        <v>0</v>
      </c>
      <c r="BL474" s="113">
        <f t="shared" si="354"/>
        <v>0</v>
      </c>
      <c r="BM474" s="113">
        <f t="shared" si="362"/>
        <v>0</v>
      </c>
      <c r="BN474" s="278">
        <f t="shared" si="363"/>
        <v>0</v>
      </c>
      <c r="BO474" s="149">
        <f t="shared" si="355"/>
        <v>0</v>
      </c>
      <c r="BP474" s="149">
        <f t="shared" si="356"/>
        <v>0</v>
      </c>
      <c r="BQ474" s="113">
        <f t="shared" si="364"/>
        <v>0</v>
      </c>
      <c r="BR474" s="356">
        <f t="shared" si="357"/>
        <v>0</v>
      </c>
      <c r="BS474" s="149">
        <f t="shared" si="358"/>
        <v>0</v>
      </c>
      <c r="BT474" s="113">
        <f t="shared" si="365"/>
        <v>0</v>
      </c>
      <c r="BU474" s="356">
        <f t="shared" si="332"/>
        <v>0</v>
      </c>
      <c r="BV474" s="149">
        <f t="shared" si="333"/>
        <v>0</v>
      </c>
      <c r="BW474" s="113">
        <f t="shared" si="334"/>
        <v>0</v>
      </c>
      <c r="BX474" s="248">
        <f t="shared" si="335"/>
        <v>1</v>
      </c>
      <c r="BY474" s="175">
        <f t="shared" si="336"/>
        <v>0</v>
      </c>
      <c r="BZ474" s="347">
        <f t="shared" si="366"/>
        <v>0</v>
      </c>
      <c r="CA474" s="113">
        <f t="shared" si="367"/>
        <v>0</v>
      </c>
      <c r="CB474" s="113">
        <f t="shared" si="368"/>
        <v>0</v>
      </c>
      <c r="CC474" s="276">
        <f t="shared" si="369"/>
        <v>0</v>
      </c>
      <c r="CD474" s="248">
        <f t="shared" si="370"/>
        <v>1</v>
      </c>
      <c r="CE474" s="274">
        <f t="shared" si="359"/>
        <v>0</v>
      </c>
      <c r="CF474" s="347">
        <f t="shared" si="371"/>
        <v>0</v>
      </c>
      <c r="CG474" s="113">
        <f t="shared" si="372"/>
        <v>0</v>
      </c>
      <c r="CH474" s="141">
        <f t="shared" si="373"/>
        <v>0</v>
      </c>
      <c r="CI474" s="149">
        <f t="shared" si="337"/>
        <v>0</v>
      </c>
      <c r="CJ474" s="149">
        <f t="shared" si="338"/>
        <v>0</v>
      </c>
      <c r="CK474" s="149">
        <f t="shared" si="339"/>
        <v>0</v>
      </c>
      <c r="CL474" s="149">
        <f t="shared" si="340"/>
        <v>0</v>
      </c>
      <c r="CM474" s="149">
        <f t="shared" si="341"/>
        <v>0</v>
      </c>
      <c r="CN474" s="282">
        <f t="shared" si="374"/>
        <v>0</v>
      </c>
      <c r="CO474" s="113">
        <f t="shared" si="375"/>
        <v>0</v>
      </c>
      <c r="CP474" s="113">
        <f t="shared" si="376"/>
        <v>1</v>
      </c>
      <c r="CQ474" s="282" t="str">
        <f t="shared" si="342"/>
        <v/>
      </c>
      <c r="CR474" s="113" t="str">
        <f t="shared" si="343"/>
        <v xml:space="preserve"> </v>
      </c>
      <c r="CS474" s="113">
        <f t="shared" si="344"/>
        <v>0</v>
      </c>
      <c r="CT474" s="160">
        <v>0</v>
      </c>
      <c r="CU474" s="160">
        <v>0</v>
      </c>
      <c r="CV474" s="160">
        <v>0</v>
      </c>
      <c r="CW474" s="160">
        <v>0</v>
      </c>
      <c r="CX474" s="160">
        <v>0</v>
      </c>
      <c r="CY474" s="160">
        <v>0</v>
      </c>
      <c r="CZ474" s="160">
        <v>0</v>
      </c>
      <c r="DA474" s="160">
        <v>0</v>
      </c>
      <c r="DB474" s="160">
        <v>0</v>
      </c>
      <c r="DC474" s="160">
        <v>0</v>
      </c>
      <c r="DD474" s="160">
        <v>0</v>
      </c>
      <c r="DE474" s="160">
        <v>0</v>
      </c>
      <c r="DF474" s="160">
        <v>0</v>
      </c>
      <c r="DG474" s="160">
        <v>0</v>
      </c>
      <c r="DH474" s="160">
        <v>0</v>
      </c>
      <c r="DI474" s="160">
        <v>0</v>
      </c>
      <c r="DJ474" s="160">
        <v>0</v>
      </c>
      <c r="DK474" s="160">
        <v>0</v>
      </c>
      <c r="DL474" s="160">
        <v>0</v>
      </c>
      <c r="DM474" s="160">
        <v>0</v>
      </c>
      <c r="DN474" s="160">
        <v>0</v>
      </c>
      <c r="DO474" s="160">
        <v>0</v>
      </c>
      <c r="DP474" s="160">
        <v>0</v>
      </c>
      <c r="DQ474" s="104" t="s">
        <v>154</v>
      </c>
      <c r="DR474" s="104">
        <v>0</v>
      </c>
      <c r="DS474" s="104" t="s">
        <v>154</v>
      </c>
      <c r="DT474" s="104" t="s">
        <v>154</v>
      </c>
      <c r="DU474" s="104">
        <v>0</v>
      </c>
      <c r="DV474" s="104">
        <v>0</v>
      </c>
      <c r="DW474" s="107" t="str">
        <f t="shared" si="345"/>
        <v>N</v>
      </c>
      <c r="DX474" s="107" t="str">
        <f t="shared" si="346"/>
        <v/>
      </c>
      <c r="DY474" s="107" t="str">
        <f t="shared" si="347"/>
        <v>N</v>
      </c>
      <c r="DZ474" s="107" t="str">
        <f t="shared" si="348"/>
        <v>N</v>
      </c>
      <c r="EA474" s="107" t="str">
        <f t="shared" si="349"/>
        <v>Not Specified</v>
      </c>
      <c r="EC474" s="113">
        <f t="shared" si="350"/>
        <v>0</v>
      </c>
    </row>
    <row r="475" spans="1:133" ht="16.5" customHeight="1">
      <c r="A475" s="113">
        <v>472</v>
      </c>
      <c r="B475" s="113">
        <v>459</v>
      </c>
      <c r="C475" s="141" t="s">
        <v>2739</v>
      </c>
      <c r="D475" s="113" t="s">
        <v>997</v>
      </c>
      <c r="E475" s="113" t="s">
        <v>998</v>
      </c>
      <c r="F475" s="113" t="s">
        <v>145</v>
      </c>
      <c r="G475" s="113" t="s">
        <v>146</v>
      </c>
      <c r="H475" s="157" t="s">
        <v>2740</v>
      </c>
      <c r="I475" s="113" t="s">
        <v>2741</v>
      </c>
      <c r="J475" s="113">
        <v>0.024</v>
      </c>
      <c r="K475" s="113" t="s">
        <v>2742</v>
      </c>
      <c r="L475" s="113">
        <v>139163</v>
      </c>
      <c r="M475" s="141">
        <v>6</v>
      </c>
      <c r="N475" s="113" t="s">
        <v>154</v>
      </c>
      <c r="O475" s="113" t="s">
        <v>153</v>
      </c>
      <c r="P475" s="141" t="s">
        <v>153</v>
      </c>
      <c r="Q475" s="113" t="s">
        <v>150</v>
      </c>
      <c r="R475" s="113" t="s">
        <v>150</v>
      </c>
      <c r="S475" s="113" t="s">
        <v>151</v>
      </c>
      <c r="T475" s="113" t="s">
        <v>152</v>
      </c>
      <c r="U475" s="147">
        <v>2030</v>
      </c>
      <c r="V475" s="113" t="s">
        <v>153</v>
      </c>
      <c r="W475" s="113" t="s">
        <v>153</v>
      </c>
      <c r="X475" s="148" t="s">
        <v>153</v>
      </c>
      <c r="Y475" s="113" t="s">
        <v>153</v>
      </c>
      <c r="Z475" s="113" t="s">
        <v>153</v>
      </c>
      <c r="AC475" s="113" t="s">
        <v>167</v>
      </c>
      <c r="AD475" s="113" t="s">
        <v>6</v>
      </c>
      <c r="AE475" s="113" t="s">
        <v>157</v>
      </c>
      <c r="AF475" s="113" t="s">
        <v>157</v>
      </c>
      <c r="AG475" s="113" t="s">
        <v>158</v>
      </c>
      <c r="AH475" s="141" t="s">
        <v>159</v>
      </c>
      <c r="AJ475" s="113" t="s">
        <v>154</v>
      </c>
      <c r="AK475" s="166" t="s">
        <v>153</v>
      </c>
      <c r="AO475" s="113" t="s">
        <v>160</v>
      </c>
      <c r="AP475" s="113" t="s">
        <v>150</v>
      </c>
      <c r="AQ475" s="113" t="s">
        <v>159</v>
      </c>
      <c r="AR475" s="113" t="s">
        <v>2743</v>
      </c>
      <c r="AS475" s="113">
        <v>2050</v>
      </c>
      <c r="AV475" s="113" t="s">
        <v>168</v>
      </c>
      <c r="AW475" s="167" t="s">
        <v>158</v>
      </c>
      <c r="AX475" s="113" t="s">
        <v>158</v>
      </c>
      <c r="AY475" s="113" t="s">
        <v>154</v>
      </c>
      <c r="AZ475" s="113" t="s">
        <v>153</v>
      </c>
      <c r="BA475" s="113" t="s">
        <v>153</v>
      </c>
      <c r="BG475" s="283">
        <f t="shared" si="351"/>
        <v>0</v>
      </c>
      <c r="BH475" s="149">
        <f t="shared" si="352"/>
        <v>0</v>
      </c>
      <c r="BI475" s="113">
        <f t="shared" si="360"/>
        <v>0</v>
      </c>
      <c r="BJ475" s="280">
        <f t="shared" si="361"/>
        <v>0</v>
      </c>
      <c r="BK475" s="347">
        <f t="shared" si="353"/>
        <v>0</v>
      </c>
      <c r="BL475" s="113">
        <f t="shared" si="354"/>
        <v>1</v>
      </c>
      <c r="BM475" s="113">
        <f t="shared" si="362"/>
        <v>0</v>
      </c>
      <c r="BN475" s="278">
        <f t="shared" si="363"/>
        <v>1</v>
      </c>
      <c r="BO475" s="149">
        <f t="shared" si="355"/>
        <v>0</v>
      </c>
      <c r="BP475" s="149">
        <f t="shared" si="356"/>
        <v>0</v>
      </c>
      <c r="BQ475" s="113">
        <f t="shared" si="364"/>
        <v>0</v>
      </c>
      <c r="BR475" s="356">
        <f t="shared" si="357"/>
        <v>0</v>
      </c>
      <c r="BS475" s="149">
        <f t="shared" si="358"/>
        <v>0</v>
      </c>
      <c r="BT475" s="113">
        <f t="shared" si="365"/>
        <v>1</v>
      </c>
      <c r="BU475" s="356">
        <f t="shared" si="332"/>
        <v>0</v>
      </c>
      <c r="BV475" s="149">
        <f t="shared" si="333"/>
        <v>0</v>
      </c>
      <c r="BW475" s="113">
        <f t="shared" si="334"/>
        <v>0</v>
      </c>
      <c r="BX475" s="248">
        <f t="shared" si="335"/>
        <v>0</v>
      </c>
      <c r="BY475" s="175">
        <f t="shared" si="336"/>
        <v>0</v>
      </c>
      <c r="BZ475" s="347">
        <f t="shared" si="366"/>
        <v>0</v>
      </c>
      <c r="CA475" s="113">
        <f t="shared" si="367"/>
        <v>0</v>
      </c>
      <c r="CB475" s="113">
        <f t="shared" si="368"/>
        <v>1</v>
      </c>
      <c r="CC475" s="276">
        <f t="shared" si="369"/>
        <v>1</v>
      </c>
      <c r="CD475" s="248">
        <f t="shared" si="370"/>
        <v>1</v>
      </c>
      <c r="CE475" s="274">
        <f t="shared" si="359"/>
        <v>1</v>
      </c>
      <c r="CF475" s="347">
        <f t="shared" si="371"/>
        <v>0</v>
      </c>
      <c r="CG475" s="113">
        <f t="shared" si="372"/>
        <v>0</v>
      </c>
      <c r="CH475" s="141">
        <f t="shared" si="373"/>
        <v>0</v>
      </c>
      <c r="CI475" s="149">
        <f t="shared" si="337"/>
        <v>0</v>
      </c>
      <c r="CJ475" s="149">
        <f t="shared" si="338"/>
        <v>1</v>
      </c>
      <c r="CK475" s="149">
        <f t="shared" si="339"/>
        <v>1</v>
      </c>
      <c r="CL475" s="149">
        <f t="shared" si="340"/>
        <v>2</v>
      </c>
      <c r="CM475" s="149">
        <f t="shared" si="341"/>
        <v>1</v>
      </c>
      <c r="CN475" s="282">
        <f t="shared" si="374"/>
        <v>0</v>
      </c>
      <c r="CO475" s="113">
        <f t="shared" si="375"/>
        <v>0</v>
      </c>
      <c r="CP475" s="113">
        <f t="shared" si="376"/>
        <v>1</v>
      </c>
      <c r="CQ475" s="282">
        <f t="shared" si="342"/>
        <v>1</v>
      </c>
      <c r="CR475" s="113" t="str">
        <f t="shared" si="343"/>
        <v xml:space="preserve"> 2050</v>
      </c>
      <c r="CS475" s="113">
        <f t="shared" si="344"/>
        <v>2050</v>
      </c>
      <c r="CT475" s="160">
        <v>0</v>
      </c>
      <c r="CU475" s="160">
        <v>0</v>
      </c>
      <c r="CV475" s="160">
        <v>0</v>
      </c>
      <c r="CW475" s="160">
        <v>0</v>
      </c>
      <c r="CX475" s="160">
        <v>0</v>
      </c>
      <c r="CY475" s="160">
        <v>0</v>
      </c>
      <c r="CZ475" s="160">
        <v>1</v>
      </c>
      <c r="DA475" s="160">
        <v>1</v>
      </c>
      <c r="DB475" s="160">
        <v>0</v>
      </c>
      <c r="DC475" s="160">
        <v>1</v>
      </c>
      <c r="DD475" s="160">
        <v>0</v>
      </c>
      <c r="DE475" s="160">
        <v>1</v>
      </c>
      <c r="DF475" s="160">
        <v>0</v>
      </c>
      <c r="DG475" s="160">
        <v>0</v>
      </c>
      <c r="DH475" s="160">
        <v>0</v>
      </c>
      <c r="DI475" s="160">
        <v>0</v>
      </c>
      <c r="DJ475" s="160">
        <v>1</v>
      </c>
      <c r="DK475" s="160">
        <v>0</v>
      </c>
      <c r="DL475" s="160">
        <v>1</v>
      </c>
      <c r="DM475" s="160">
        <v>0</v>
      </c>
      <c r="DN475" s="160">
        <v>0</v>
      </c>
      <c r="DO475" s="160">
        <v>1</v>
      </c>
      <c r="DP475" s="160">
        <v>0</v>
      </c>
      <c r="DQ475" s="104" t="s">
        <v>150</v>
      </c>
      <c r="DR475" s="104" t="s">
        <v>158</v>
      </c>
      <c r="DS475" s="104" t="s">
        <v>160</v>
      </c>
      <c r="DT475" s="104" t="s">
        <v>154</v>
      </c>
      <c r="DU475" s="104">
        <v>0</v>
      </c>
      <c r="DV475" s="104" t="s">
        <v>3005</v>
      </c>
      <c r="DW475" s="107" t="str">
        <f t="shared" si="345"/>
        <v>Y</v>
      </c>
      <c r="DX475" s="107" t="str">
        <f t="shared" si="346"/>
        <v/>
      </c>
      <c r="DY475" s="107" t="str">
        <f t="shared" si="347"/>
        <v>Y</v>
      </c>
      <c r="DZ475" s="107" t="str">
        <f t="shared" si="348"/>
        <v>N</v>
      </c>
      <c r="EA475" s="107" t="str">
        <f t="shared" si="349"/>
        <v>Not Specified</v>
      </c>
      <c r="EC475" s="113">
        <f t="shared" si="350"/>
        <v>2050</v>
      </c>
    </row>
    <row r="476" spans="1:133" s="175" customFormat="1" ht="16.5" customHeight="1">
      <c r="A476" s="149">
        <v>473</v>
      </c>
      <c r="B476" s="149">
        <v>437</v>
      </c>
      <c r="C476" s="150" t="s">
        <v>2744</v>
      </c>
      <c r="D476" s="149" t="s">
        <v>183</v>
      </c>
      <c r="E476" s="149" t="s">
        <v>184</v>
      </c>
      <c r="F476" s="149" t="s">
        <v>175</v>
      </c>
      <c r="G476" s="149" t="s">
        <v>176</v>
      </c>
      <c r="H476" s="168" t="s">
        <v>2745</v>
      </c>
      <c r="I476" s="149" t="s">
        <v>1706</v>
      </c>
      <c r="J476" s="149">
        <v>-0.661</v>
      </c>
      <c r="K476" s="149" t="s">
        <v>2746</v>
      </c>
      <c r="L476" s="149">
        <v>80730</v>
      </c>
      <c r="M476" s="150">
        <v>26</v>
      </c>
      <c r="N476" s="149" t="s">
        <v>154</v>
      </c>
      <c r="O476" s="149" t="s">
        <v>153</v>
      </c>
      <c r="P476" s="150" t="s">
        <v>153</v>
      </c>
      <c r="Q476" s="149" t="s">
        <v>154</v>
      </c>
      <c r="R476" s="113" t="s">
        <v>154</v>
      </c>
      <c r="S476" s="149" t="s">
        <v>153</v>
      </c>
      <c r="T476" s="149" t="s">
        <v>153</v>
      </c>
      <c r="U476" s="151" t="s">
        <v>153</v>
      </c>
      <c r="V476" s="149" t="s">
        <v>153</v>
      </c>
      <c r="W476" s="149" t="s">
        <v>153</v>
      </c>
      <c r="X476" s="152" t="s">
        <v>153</v>
      </c>
      <c r="Y476" s="113" t="s">
        <v>153</v>
      </c>
      <c r="Z476" s="149" t="s">
        <v>153</v>
      </c>
      <c r="AA476" s="150"/>
      <c r="AB476" s="149"/>
      <c r="AC476" s="149" t="s">
        <v>153</v>
      </c>
      <c r="AD476" s="149" t="s">
        <v>153</v>
      </c>
      <c r="AE476" s="149" t="s">
        <v>157</v>
      </c>
      <c r="AF476" s="149" t="s">
        <v>157</v>
      </c>
      <c r="AG476" s="149"/>
      <c r="AH476" s="150" t="s">
        <v>159</v>
      </c>
      <c r="AI476" s="113" t="s">
        <v>180</v>
      </c>
      <c r="AJ476" s="113" t="s">
        <v>154</v>
      </c>
      <c r="AK476" s="149" t="s">
        <v>2747</v>
      </c>
      <c r="AL476" s="149">
        <v>2060</v>
      </c>
      <c r="AM476" s="171" t="s">
        <v>2748</v>
      </c>
      <c r="AN476" s="150"/>
      <c r="AO476" s="113"/>
      <c r="AP476" s="149" t="s">
        <v>154</v>
      </c>
      <c r="AQ476" s="149" t="s">
        <v>153</v>
      </c>
      <c r="AR476" s="149" t="s">
        <v>153</v>
      </c>
      <c r="AS476" s="149"/>
      <c r="AT476" s="149"/>
      <c r="AU476" s="150"/>
      <c r="AV476" s="169" t="s">
        <v>168</v>
      </c>
      <c r="AW476" s="172" t="s">
        <v>153</v>
      </c>
      <c r="AX476" s="149" t="s">
        <v>153</v>
      </c>
      <c r="AY476" s="149" t="s">
        <v>154</v>
      </c>
      <c r="AZ476" s="149" t="s">
        <v>153</v>
      </c>
      <c r="BA476" s="149" t="s">
        <v>153</v>
      </c>
      <c r="BB476" s="149"/>
      <c r="BC476" s="150"/>
      <c r="BD476" s="149"/>
      <c r="BE476" s="173"/>
      <c r="BF476" s="150" t="s">
        <v>2749</v>
      </c>
      <c r="BG476" s="283">
        <f t="shared" si="351"/>
        <v>0</v>
      </c>
      <c r="BH476" s="149">
        <f t="shared" si="352"/>
        <v>0</v>
      </c>
      <c r="BI476" s="113">
        <f t="shared" si="360"/>
        <v>0</v>
      </c>
      <c r="BJ476" s="280">
        <f t="shared" si="361"/>
        <v>0</v>
      </c>
      <c r="BK476" s="347">
        <f t="shared" si="353"/>
        <v>0</v>
      </c>
      <c r="BL476" s="113">
        <f t="shared" si="354"/>
        <v>0</v>
      </c>
      <c r="BM476" s="113">
        <f t="shared" si="362"/>
        <v>0</v>
      </c>
      <c r="BN476" s="278">
        <f t="shared" si="363"/>
        <v>0</v>
      </c>
      <c r="BO476" s="149">
        <f t="shared" si="355"/>
        <v>0</v>
      </c>
      <c r="BP476" s="149">
        <f t="shared" si="356"/>
        <v>0</v>
      </c>
      <c r="BQ476" s="113">
        <f t="shared" si="364"/>
        <v>0</v>
      </c>
      <c r="BR476" s="356">
        <f t="shared" si="357"/>
        <v>0</v>
      </c>
      <c r="BS476" s="149">
        <f t="shared" si="358"/>
        <v>0</v>
      </c>
      <c r="BT476" s="113">
        <f t="shared" si="365"/>
        <v>0</v>
      </c>
      <c r="BU476" s="356">
        <f t="shared" si="332"/>
        <v>0</v>
      </c>
      <c r="BV476" s="149">
        <f t="shared" si="333"/>
        <v>0</v>
      </c>
      <c r="BW476" s="113">
        <f t="shared" si="334"/>
        <v>0</v>
      </c>
      <c r="BX476" s="248">
        <f t="shared" si="335"/>
        <v>1</v>
      </c>
      <c r="BY476" s="175">
        <f t="shared" si="336"/>
        <v>0</v>
      </c>
      <c r="BZ476" s="347">
        <f t="shared" si="366"/>
        <v>0</v>
      </c>
      <c r="CA476" s="113">
        <f t="shared" si="367"/>
        <v>0</v>
      </c>
      <c r="CB476" s="113">
        <f t="shared" si="368"/>
        <v>0</v>
      </c>
      <c r="CC476" s="276">
        <f t="shared" si="369"/>
        <v>0</v>
      </c>
      <c r="CD476" s="248">
        <f t="shared" si="370"/>
        <v>1</v>
      </c>
      <c r="CE476" s="274">
        <f t="shared" si="359"/>
        <v>0</v>
      </c>
      <c r="CF476" s="347">
        <f t="shared" si="371"/>
        <v>0</v>
      </c>
      <c r="CG476" s="113">
        <f t="shared" si="372"/>
        <v>0</v>
      </c>
      <c r="CH476" s="141">
        <f t="shared" si="373"/>
        <v>0</v>
      </c>
      <c r="CI476" s="149">
        <f t="shared" si="337"/>
        <v>0</v>
      </c>
      <c r="CJ476" s="149">
        <f t="shared" si="338"/>
        <v>0</v>
      </c>
      <c r="CK476" s="149">
        <f t="shared" si="339"/>
        <v>0</v>
      </c>
      <c r="CL476" s="149">
        <f t="shared" si="340"/>
        <v>0</v>
      </c>
      <c r="CM476" s="149">
        <f t="shared" si="341"/>
        <v>0</v>
      </c>
      <c r="CN476" s="282">
        <f t="shared" si="374"/>
        <v>0</v>
      </c>
      <c r="CO476" s="113">
        <f t="shared" si="375"/>
        <v>0</v>
      </c>
      <c r="CP476" s="113">
        <f t="shared" si="376"/>
        <v>1</v>
      </c>
      <c r="CQ476" s="282" t="str">
        <f t="shared" si="342"/>
        <v/>
      </c>
      <c r="CR476" s="113" t="str">
        <f t="shared" si="343"/>
        <v xml:space="preserve"> </v>
      </c>
      <c r="CS476" s="113">
        <f t="shared" si="344"/>
        <v>0</v>
      </c>
      <c r="CT476" s="160">
        <v>0</v>
      </c>
      <c r="CU476" s="160">
        <v>0</v>
      </c>
      <c r="CV476" s="160">
        <v>0</v>
      </c>
      <c r="CW476" s="160">
        <v>0</v>
      </c>
      <c r="CX476" s="160">
        <v>0</v>
      </c>
      <c r="CY476" s="160">
        <v>0</v>
      </c>
      <c r="CZ476" s="160">
        <v>0</v>
      </c>
      <c r="DA476" s="160">
        <v>0</v>
      </c>
      <c r="DB476" s="160">
        <v>0</v>
      </c>
      <c r="DC476" s="160">
        <v>0</v>
      </c>
      <c r="DD476" s="160">
        <v>0</v>
      </c>
      <c r="DE476" s="160">
        <v>0</v>
      </c>
      <c r="DF476" s="160">
        <v>0</v>
      </c>
      <c r="DG476" s="160">
        <v>0</v>
      </c>
      <c r="DH476" s="160">
        <v>0</v>
      </c>
      <c r="DI476" s="160">
        <v>0</v>
      </c>
      <c r="DJ476" s="160">
        <v>0</v>
      </c>
      <c r="DK476" s="160">
        <v>0</v>
      </c>
      <c r="DL476" s="160">
        <v>0</v>
      </c>
      <c r="DM476" s="160">
        <v>0</v>
      </c>
      <c r="DN476" s="160">
        <v>0</v>
      </c>
      <c r="DO476" s="160">
        <v>0</v>
      </c>
      <c r="DP476" s="160">
        <v>0</v>
      </c>
      <c r="DQ476" s="104" t="s">
        <v>154</v>
      </c>
      <c r="DR476" s="104">
        <v>0</v>
      </c>
      <c r="DS476" s="104" t="s">
        <v>154</v>
      </c>
      <c r="DT476" s="104" t="s">
        <v>180</v>
      </c>
      <c r="DU476" s="104" t="s">
        <v>3005</v>
      </c>
      <c r="DV476" s="104">
        <v>0</v>
      </c>
      <c r="DW476" s="107" t="str">
        <f t="shared" si="345"/>
        <v>N</v>
      </c>
      <c r="DX476" s="107" t="str">
        <f t="shared" si="346"/>
        <v/>
      </c>
      <c r="DY476" s="107" t="str">
        <f t="shared" si="347"/>
        <v>N</v>
      </c>
      <c r="DZ476" s="107" t="str">
        <f t="shared" si="348"/>
        <v>N</v>
      </c>
      <c r="EA476" s="107" t="str">
        <f t="shared" si="349"/>
        <v>Not Specified</v>
      </c>
      <c r="EB476" s="107"/>
      <c r="EC476" s="113">
        <f t="shared" si="350"/>
        <v>0</v>
      </c>
    </row>
    <row r="477" spans="1:133" ht="16.5" customHeight="1">
      <c r="A477" s="113">
        <v>474</v>
      </c>
      <c r="B477" s="113">
        <v>496</v>
      </c>
      <c r="C477" s="141" t="s">
        <v>2750</v>
      </c>
      <c r="D477" s="113" t="s">
        <v>1433</v>
      </c>
      <c r="E477" s="113" t="s">
        <v>790</v>
      </c>
      <c r="F477" s="113" t="s">
        <v>374</v>
      </c>
      <c r="G477" s="113" t="s">
        <v>246</v>
      </c>
      <c r="H477" s="157" t="s">
        <v>2751</v>
      </c>
      <c r="I477" s="113" t="s">
        <v>2752</v>
      </c>
      <c r="J477" s="113">
        <v>-0.716</v>
      </c>
      <c r="K477" s="113" t="s">
        <v>2753</v>
      </c>
      <c r="L477" s="113">
        <v>42511</v>
      </c>
      <c r="M477" s="141">
        <v>30</v>
      </c>
      <c r="N477" s="113" t="s">
        <v>154</v>
      </c>
      <c r="O477" s="113" t="s">
        <v>153</v>
      </c>
      <c r="P477" s="141" t="s">
        <v>153</v>
      </c>
      <c r="Q477" s="113" t="s">
        <v>150</v>
      </c>
      <c r="R477" s="113" t="s">
        <v>150</v>
      </c>
      <c r="S477" s="113" t="s">
        <v>151</v>
      </c>
      <c r="T477" s="113" t="s">
        <v>827</v>
      </c>
      <c r="U477" s="151">
        <v>2030</v>
      </c>
      <c r="V477" s="113" t="s">
        <v>153</v>
      </c>
      <c r="W477" s="113" t="s">
        <v>153</v>
      </c>
      <c r="X477" s="148" t="s">
        <v>153</v>
      </c>
      <c r="Y477" s="113" t="s">
        <v>153</v>
      </c>
      <c r="Z477" s="113" t="s">
        <v>153</v>
      </c>
      <c r="AC477" s="113" t="s">
        <v>167</v>
      </c>
      <c r="AD477" s="113" t="s">
        <v>6</v>
      </c>
      <c r="AE477" s="113" t="s">
        <v>157</v>
      </c>
      <c r="AF477" s="113" t="s">
        <v>157</v>
      </c>
      <c r="AG477" s="113" t="s">
        <v>157</v>
      </c>
      <c r="AH477" s="141" t="s">
        <v>218</v>
      </c>
      <c r="AJ477" s="113" t="s">
        <v>154</v>
      </c>
      <c r="AK477" s="166" t="s">
        <v>153</v>
      </c>
      <c r="AM477" s="149"/>
      <c r="AO477" s="113" t="s">
        <v>219</v>
      </c>
      <c r="AP477" s="113" t="s">
        <v>150</v>
      </c>
      <c r="AQ477" s="113" t="s">
        <v>218</v>
      </c>
      <c r="AR477" s="113" t="s">
        <v>2754</v>
      </c>
      <c r="AS477" s="113">
        <v>2050</v>
      </c>
      <c r="AV477" s="113" t="s">
        <v>157</v>
      </c>
      <c r="AW477" s="167" t="s">
        <v>312</v>
      </c>
      <c r="AX477" s="113" t="s">
        <v>158</v>
      </c>
      <c r="AY477" s="113" t="s">
        <v>154</v>
      </c>
      <c r="AZ477" s="113" t="s">
        <v>153</v>
      </c>
      <c r="BA477" s="113" t="s">
        <v>153</v>
      </c>
      <c r="BG477" s="283">
        <f t="shared" si="351"/>
        <v>0</v>
      </c>
      <c r="BH477" s="149">
        <f t="shared" si="352"/>
        <v>0</v>
      </c>
      <c r="BI477" s="113">
        <f t="shared" si="360"/>
        <v>0</v>
      </c>
      <c r="BJ477" s="280">
        <f t="shared" si="361"/>
        <v>0</v>
      </c>
      <c r="BK477" s="347">
        <f t="shared" si="353"/>
        <v>0</v>
      </c>
      <c r="BL477" s="113">
        <f t="shared" si="354"/>
        <v>1</v>
      </c>
      <c r="BM477" s="113">
        <f t="shared" si="362"/>
        <v>0</v>
      </c>
      <c r="BN477" s="278">
        <f t="shared" si="363"/>
        <v>1</v>
      </c>
      <c r="BO477" s="149">
        <f t="shared" si="355"/>
        <v>0</v>
      </c>
      <c r="BP477" s="149">
        <f t="shared" si="356"/>
        <v>0</v>
      </c>
      <c r="BQ477" s="113">
        <f t="shared" si="364"/>
        <v>0</v>
      </c>
      <c r="BR477" s="356">
        <f t="shared" si="357"/>
        <v>0</v>
      </c>
      <c r="BS477" s="149">
        <f t="shared" si="358"/>
        <v>0</v>
      </c>
      <c r="BT477" s="113">
        <f t="shared" si="365"/>
        <v>1</v>
      </c>
      <c r="BU477" s="356">
        <f t="shared" si="332"/>
        <v>0</v>
      </c>
      <c r="BV477" s="149">
        <f t="shared" si="333"/>
        <v>0</v>
      </c>
      <c r="BW477" s="113">
        <f t="shared" si="334"/>
        <v>0</v>
      </c>
      <c r="BX477" s="248">
        <f t="shared" si="335"/>
        <v>0</v>
      </c>
      <c r="BY477" s="175">
        <f t="shared" si="336"/>
        <v>0</v>
      </c>
      <c r="BZ477" s="347">
        <f t="shared" si="366"/>
        <v>0</v>
      </c>
      <c r="CA477" s="113">
        <f t="shared" si="367"/>
        <v>0</v>
      </c>
      <c r="CB477" s="113">
        <f t="shared" si="368"/>
        <v>1</v>
      </c>
      <c r="CC477" s="276">
        <f t="shared" si="369"/>
        <v>1</v>
      </c>
      <c r="CD477" s="248">
        <f t="shared" si="370"/>
        <v>1</v>
      </c>
      <c r="CE477" s="274">
        <f t="shared" si="359"/>
        <v>1</v>
      </c>
      <c r="CF477" s="347">
        <f t="shared" si="371"/>
        <v>0</v>
      </c>
      <c r="CG477" s="113">
        <f t="shared" si="372"/>
        <v>0</v>
      </c>
      <c r="CH477" s="141">
        <f t="shared" si="373"/>
        <v>0</v>
      </c>
      <c r="CI477" s="149">
        <f t="shared" si="337"/>
        <v>0</v>
      </c>
      <c r="CJ477" s="149">
        <f t="shared" si="338"/>
        <v>1</v>
      </c>
      <c r="CK477" s="149">
        <f t="shared" si="339"/>
        <v>1</v>
      </c>
      <c r="CL477" s="149">
        <f t="shared" si="340"/>
        <v>2</v>
      </c>
      <c r="CM477" s="149">
        <f t="shared" si="341"/>
        <v>1</v>
      </c>
      <c r="CN477" s="282">
        <f t="shared" si="374"/>
        <v>1</v>
      </c>
      <c r="CO477" s="113">
        <f t="shared" si="375"/>
        <v>0</v>
      </c>
      <c r="CP477" s="113">
        <f t="shared" si="376"/>
        <v>0</v>
      </c>
      <c r="CQ477" s="282">
        <f t="shared" si="342"/>
        <v>1</v>
      </c>
      <c r="CR477" s="113" t="str">
        <f t="shared" si="343"/>
        <v xml:space="preserve"> 2050</v>
      </c>
      <c r="CS477" s="113">
        <f t="shared" si="344"/>
        <v>2050</v>
      </c>
      <c r="CT477" s="160">
        <v>0</v>
      </c>
      <c r="CU477" s="160">
        <v>0</v>
      </c>
      <c r="CV477" s="160">
        <v>0</v>
      </c>
      <c r="CW477" s="160">
        <v>0</v>
      </c>
      <c r="CX477" s="160">
        <v>0</v>
      </c>
      <c r="CY477" s="160">
        <v>0</v>
      </c>
      <c r="CZ477" s="160">
        <v>1</v>
      </c>
      <c r="DA477" s="160">
        <v>1</v>
      </c>
      <c r="DB477" s="160">
        <v>0</v>
      </c>
      <c r="DC477" s="160">
        <v>1</v>
      </c>
      <c r="DD477" s="160">
        <v>0</v>
      </c>
      <c r="DE477" s="160">
        <v>1</v>
      </c>
      <c r="DF477" s="160">
        <v>0</v>
      </c>
      <c r="DG477" s="160">
        <v>0</v>
      </c>
      <c r="DH477" s="160">
        <v>0</v>
      </c>
      <c r="DI477" s="160">
        <v>0</v>
      </c>
      <c r="DJ477" s="160">
        <v>1</v>
      </c>
      <c r="DK477" s="160">
        <v>0</v>
      </c>
      <c r="DL477" s="160">
        <v>1</v>
      </c>
      <c r="DM477" s="160">
        <v>0</v>
      </c>
      <c r="DN477" s="160">
        <v>0</v>
      </c>
      <c r="DO477" s="160">
        <v>1</v>
      </c>
      <c r="DP477" s="160">
        <v>0</v>
      </c>
      <c r="DQ477" s="104" t="s">
        <v>150</v>
      </c>
      <c r="DR477" s="104" t="s">
        <v>158</v>
      </c>
      <c r="DS477" s="104" t="s">
        <v>7860</v>
      </c>
      <c r="DT477" s="104" t="s">
        <v>154</v>
      </c>
      <c r="DU477" s="104">
        <v>0</v>
      </c>
      <c r="DV477" s="104" t="s">
        <v>3005</v>
      </c>
      <c r="DW477" s="107" t="str">
        <f t="shared" si="345"/>
        <v>Y</v>
      </c>
      <c r="DX477" s="107" t="str">
        <f t="shared" si="346"/>
        <v/>
      </c>
      <c r="DY477" s="107" t="str">
        <f t="shared" si="347"/>
        <v>Y</v>
      </c>
      <c r="DZ477" s="107" t="str">
        <f t="shared" si="348"/>
        <v>N</v>
      </c>
      <c r="EA477" s="107" t="str">
        <f t="shared" si="349"/>
        <v>Yes</v>
      </c>
      <c r="EC477" s="113">
        <f t="shared" si="350"/>
        <v>2050</v>
      </c>
    </row>
    <row r="478" spans="1:133" ht="16.5" customHeight="1">
      <c r="A478" s="113">
        <v>475</v>
      </c>
      <c r="B478" s="113" t="e">
        <v>#N/A</v>
      </c>
      <c r="C478" s="141" t="s">
        <v>2755</v>
      </c>
      <c r="D478" s="113" t="s">
        <v>1206</v>
      </c>
      <c r="E478" s="113" t="s">
        <v>229</v>
      </c>
      <c r="F478" s="113" t="s">
        <v>264</v>
      </c>
      <c r="G478" s="113" t="s">
        <v>176</v>
      </c>
      <c r="H478" s="157" t="s">
        <v>2756</v>
      </c>
      <c r="I478" s="113" t="s">
        <v>2757</v>
      </c>
      <c r="J478" s="113">
        <v>-0.095</v>
      </c>
      <c r="K478" s="113" t="s">
        <v>2758</v>
      </c>
      <c r="L478" s="113">
        <v>30100</v>
      </c>
      <c r="M478" s="141">
        <v>5</v>
      </c>
      <c r="N478" s="113" t="s">
        <v>154</v>
      </c>
      <c r="O478" s="113" t="s">
        <v>153</v>
      </c>
      <c r="P478" s="141" t="s">
        <v>153</v>
      </c>
      <c r="Q478" s="113" t="s">
        <v>154</v>
      </c>
      <c r="R478" s="113" t="s">
        <v>154</v>
      </c>
      <c r="S478" s="113" t="s">
        <v>153</v>
      </c>
      <c r="T478" s="113" t="s">
        <v>153</v>
      </c>
      <c r="U478" s="147" t="s">
        <v>153</v>
      </c>
      <c r="V478" s="113" t="s">
        <v>153</v>
      </c>
      <c r="W478" s="113" t="s">
        <v>153</v>
      </c>
      <c r="X478" s="148" t="s">
        <v>153</v>
      </c>
      <c r="Y478" s="113" t="s">
        <v>153</v>
      </c>
      <c r="Z478" s="113" t="s">
        <v>153</v>
      </c>
      <c r="AC478" s="113" t="s">
        <v>167</v>
      </c>
      <c r="AD478" s="113" t="s">
        <v>6</v>
      </c>
      <c r="AE478" s="113" t="s">
        <v>157</v>
      </c>
      <c r="AF478" s="113" t="s">
        <v>157</v>
      </c>
      <c r="AG478" s="113" t="s">
        <v>169</v>
      </c>
      <c r="AH478" s="141" t="s">
        <v>159</v>
      </c>
      <c r="AJ478" s="113" t="s">
        <v>154</v>
      </c>
      <c r="AK478" s="166" t="s">
        <v>153</v>
      </c>
      <c r="AO478" s="113" t="s">
        <v>160</v>
      </c>
      <c r="AP478" s="113" t="s">
        <v>150</v>
      </c>
      <c r="AQ478" s="113" t="s">
        <v>159</v>
      </c>
      <c r="AR478" s="113" t="s">
        <v>2759</v>
      </c>
      <c r="AS478" s="113">
        <v>2050</v>
      </c>
      <c r="AV478" s="113" t="s">
        <v>157</v>
      </c>
      <c r="AW478" s="167" t="s">
        <v>168</v>
      </c>
      <c r="AX478" s="113" t="s">
        <v>158</v>
      </c>
      <c r="AY478" s="113" t="s">
        <v>154</v>
      </c>
      <c r="AZ478" s="113" t="s">
        <v>153</v>
      </c>
      <c r="BA478" s="113" t="s">
        <v>153</v>
      </c>
      <c r="BG478" s="283">
        <f t="shared" si="351"/>
        <v>0</v>
      </c>
      <c r="BH478" s="149">
        <f t="shared" si="352"/>
        <v>0</v>
      </c>
      <c r="BI478" s="113">
        <f t="shared" si="360"/>
        <v>0</v>
      </c>
      <c r="BJ478" s="280">
        <f t="shared" si="361"/>
        <v>0</v>
      </c>
      <c r="BK478" s="347">
        <f t="shared" si="353"/>
        <v>0</v>
      </c>
      <c r="BL478" s="113">
        <f t="shared" si="354"/>
        <v>0</v>
      </c>
      <c r="BM478" s="113">
        <f t="shared" si="362"/>
        <v>0</v>
      </c>
      <c r="BN478" s="278">
        <f t="shared" si="363"/>
        <v>0</v>
      </c>
      <c r="BO478" s="149">
        <f t="shared" si="355"/>
        <v>0</v>
      </c>
      <c r="BP478" s="149">
        <f t="shared" si="356"/>
        <v>0</v>
      </c>
      <c r="BQ478" s="113">
        <f t="shared" si="364"/>
        <v>0</v>
      </c>
      <c r="BR478" s="356">
        <f t="shared" si="357"/>
        <v>0</v>
      </c>
      <c r="BS478" s="149">
        <f t="shared" si="358"/>
        <v>0</v>
      </c>
      <c r="BT478" s="113">
        <f t="shared" si="365"/>
        <v>1</v>
      </c>
      <c r="BU478" s="356">
        <f t="shared" si="332"/>
        <v>0</v>
      </c>
      <c r="BV478" s="149">
        <f t="shared" si="333"/>
        <v>0</v>
      </c>
      <c r="BW478" s="113">
        <f t="shared" si="334"/>
        <v>0</v>
      </c>
      <c r="BX478" s="248">
        <f t="shared" si="335"/>
        <v>0</v>
      </c>
      <c r="BY478" s="175">
        <f t="shared" si="336"/>
        <v>0</v>
      </c>
      <c r="BZ478" s="347">
        <f t="shared" si="366"/>
        <v>0</v>
      </c>
      <c r="CA478" s="113">
        <f t="shared" si="367"/>
        <v>0</v>
      </c>
      <c r="CB478" s="113">
        <f t="shared" si="368"/>
        <v>1</v>
      </c>
      <c r="CC478" s="276">
        <f t="shared" si="369"/>
        <v>1</v>
      </c>
      <c r="CD478" s="248">
        <f t="shared" si="370"/>
        <v>1</v>
      </c>
      <c r="CE478" s="274">
        <f t="shared" si="359"/>
        <v>1</v>
      </c>
      <c r="CF478" s="347">
        <f t="shared" si="371"/>
        <v>0</v>
      </c>
      <c r="CG478" s="113">
        <f t="shared" si="372"/>
        <v>0</v>
      </c>
      <c r="CH478" s="141">
        <f t="shared" si="373"/>
        <v>0</v>
      </c>
      <c r="CI478" s="149">
        <f t="shared" si="337"/>
        <v>0</v>
      </c>
      <c r="CJ478" s="149">
        <f t="shared" si="338"/>
        <v>0</v>
      </c>
      <c r="CK478" s="149">
        <f t="shared" si="339"/>
        <v>1</v>
      </c>
      <c r="CL478" s="149">
        <f t="shared" si="340"/>
        <v>1</v>
      </c>
      <c r="CM478" s="149">
        <f t="shared" si="341"/>
        <v>1</v>
      </c>
      <c r="CN478" s="282">
        <f t="shared" si="374"/>
        <v>1</v>
      </c>
      <c r="CO478" s="113">
        <f t="shared" si="375"/>
        <v>0</v>
      </c>
      <c r="CP478" s="113">
        <f t="shared" si="376"/>
        <v>0</v>
      </c>
      <c r="CQ478" s="282" t="str">
        <f t="shared" si="342"/>
        <v/>
      </c>
      <c r="CR478" s="113" t="str">
        <f t="shared" si="343"/>
        <v xml:space="preserve"> 2050</v>
      </c>
      <c r="CS478" s="113">
        <f t="shared" si="344"/>
        <v>2050</v>
      </c>
      <c r="CT478" s="160" t="e">
        <v>#N/A</v>
      </c>
      <c r="CU478" s="160" t="e">
        <v>#N/A</v>
      </c>
      <c r="CV478" s="160" t="e">
        <v>#N/A</v>
      </c>
      <c r="CW478" s="160" t="e">
        <v>#N/A</v>
      </c>
      <c r="CX478" s="160" t="e">
        <v>#N/A</v>
      </c>
      <c r="CY478" s="160" t="e">
        <v>#N/A</v>
      </c>
      <c r="CZ478" s="160" t="e">
        <v>#N/A</v>
      </c>
      <c r="DA478" s="160" t="e">
        <v>#N/A</v>
      </c>
      <c r="DB478" s="160" t="e">
        <v>#N/A</v>
      </c>
      <c r="DC478" s="160" t="e">
        <v>#N/A</v>
      </c>
      <c r="DD478" s="160" t="e">
        <v>#N/A</v>
      </c>
      <c r="DE478" s="160" t="e">
        <v>#N/A</v>
      </c>
      <c r="DF478" s="160" t="e">
        <v>#N/A</v>
      </c>
      <c r="DG478" s="160" t="e">
        <v>#N/A</v>
      </c>
      <c r="DH478" s="160" t="e">
        <v>#N/A</v>
      </c>
      <c r="DI478" s="160" t="e">
        <v>#N/A</v>
      </c>
      <c r="DJ478" s="160" t="e">
        <v>#N/A</v>
      </c>
      <c r="DK478" s="160" t="e">
        <v>#N/A</v>
      </c>
      <c r="DL478" s="160" t="e">
        <v>#N/A</v>
      </c>
      <c r="DM478" s="160" t="e">
        <v>#N/A</v>
      </c>
      <c r="DN478" s="160" t="e">
        <v>#N/A</v>
      </c>
      <c r="DO478" s="160" t="e">
        <v>#N/A</v>
      </c>
      <c r="DP478" s="160" t="e">
        <v>#N/A</v>
      </c>
      <c r="DQ478" s="104" t="e">
        <v>#N/A</v>
      </c>
      <c r="DR478" s="104" t="e">
        <v>#N/A</v>
      </c>
      <c r="DS478" s="104" t="e">
        <v>#N/A</v>
      </c>
      <c r="DT478" s="104" t="e">
        <v>#N/A</v>
      </c>
      <c r="DU478" s="104" t="e">
        <v>#N/A</v>
      </c>
      <c r="DV478" s="104" t="e">
        <v>#N/A</v>
      </c>
      <c r="DW478" s="107" t="str">
        <f t="shared" si="345"/>
        <v>N</v>
      </c>
      <c r="DX478" s="107" t="str">
        <f t="shared" si="346"/>
        <v/>
      </c>
      <c r="DY478" s="107" t="str">
        <f t="shared" si="347"/>
        <v>Y</v>
      </c>
      <c r="DZ478" s="107" t="str">
        <f t="shared" si="348"/>
        <v>N</v>
      </c>
      <c r="EA478" s="107" t="str">
        <f t="shared" si="349"/>
        <v>Yes</v>
      </c>
      <c r="EC478" s="113">
        <f t="shared" si="350"/>
        <v>2050</v>
      </c>
    </row>
    <row r="479" spans="1:133" ht="16.5" customHeight="1">
      <c r="A479" s="113">
        <v>476</v>
      </c>
      <c r="B479" s="113">
        <v>441</v>
      </c>
      <c r="C479" s="141" t="s">
        <v>2760</v>
      </c>
      <c r="D479" s="113" t="s">
        <v>1371</v>
      </c>
      <c r="E479" s="113" t="s">
        <v>272</v>
      </c>
      <c r="F479" s="113" t="s">
        <v>145</v>
      </c>
      <c r="G479" s="113" t="s">
        <v>146</v>
      </c>
      <c r="H479" s="157" t="s">
        <v>2761</v>
      </c>
      <c r="I479" s="113" t="s">
        <v>2762</v>
      </c>
      <c r="J479" s="113">
        <v>-1.278</v>
      </c>
      <c r="K479" s="113" t="s">
        <v>2763</v>
      </c>
      <c r="L479" s="113">
        <v>80951</v>
      </c>
      <c r="M479" s="141">
        <v>8</v>
      </c>
      <c r="N479" s="113" t="s">
        <v>154</v>
      </c>
      <c r="O479" s="113" t="s">
        <v>153</v>
      </c>
      <c r="P479" s="141" t="s">
        <v>153</v>
      </c>
      <c r="Q479" s="113" t="s">
        <v>150</v>
      </c>
      <c r="R479" s="113" t="s">
        <v>150</v>
      </c>
      <c r="S479" s="113" t="s">
        <v>151</v>
      </c>
      <c r="T479" s="113" t="s">
        <v>827</v>
      </c>
      <c r="U479" s="147">
        <v>2030</v>
      </c>
      <c r="V479" s="113" t="s">
        <v>153</v>
      </c>
      <c r="W479" s="113" t="s">
        <v>153</v>
      </c>
      <c r="X479" s="148" t="s">
        <v>153</v>
      </c>
      <c r="Y479" s="113" t="s">
        <v>153</v>
      </c>
      <c r="Z479" s="113" t="s">
        <v>153</v>
      </c>
      <c r="AC479" s="113" t="s">
        <v>281</v>
      </c>
      <c r="AD479" s="113" t="s">
        <v>240</v>
      </c>
      <c r="AE479" s="113" t="s">
        <v>157</v>
      </c>
      <c r="AF479" s="113" t="s">
        <v>157</v>
      </c>
      <c r="AG479" s="113" t="s">
        <v>169</v>
      </c>
      <c r="AH479" s="141" t="s">
        <v>159</v>
      </c>
      <c r="AJ479" s="113" t="s">
        <v>154</v>
      </c>
      <c r="AK479" s="166" t="s">
        <v>153</v>
      </c>
      <c r="AP479" s="113" t="s">
        <v>154</v>
      </c>
      <c r="AQ479" s="113" t="s">
        <v>153</v>
      </c>
      <c r="AR479" s="113" t="s">
        <v>153</v>
      </c>
      <c r="AV479" s="113" t="s">
        <v>168</v>
      </c>
      <c r="AW479" s="167" t="s">
        <v>168</v>
      </c>
      <c r="AX479" s="113" t="s">
        <v>158</v>
      </c>
      <c r="AY479" s="113" t="s">
        <v>150</v>
      </c>
      <c r="AZ479" s="113" t="s">
        <v>2764</v>
      </c>
      <c r="BA479" s="113">
        <v>2030</v>
      </c>
      <c r="BG479" s="283">
        <f t="shared" si="351"/>
        <v>0</v>
      </c>
      <c r="BH479" s="149">
        <f t="shared" si="352"/>
        <v>0</v>
      </c>
      <c r="BI479" s="113">
        <f t="shared" si="360"/>
        <v>0</v>
      </c>
      <c r="BJ479" s="280">
        <f t="shared" si="361"/>
        <v>0</v>
      </c>
      <c r="BK479" s="347">
        <f t="shared" si="353"/>
        <v>0</v>
      </c>
      <c r="BL479" s="113">
        <f t="shared" si="354"/>
        <v>1</v>
      </c>
      <c r="BM479" s="113">
        <f t="shared" si="362"/>
        <v>0</v>
      </c>
      <c r="BN479" s="278">
        <f t="shared" si="363"/>
        <v>1</v>
      </c>
      <c r="BO479" s="149">
        <f t="shared" si="355"/>
        <v>0</v>
      </c>
      <c r="BP479" s="149">
        <f t="shared" si="356"/>
        <v>0</v>
      </c>
      <c r="BQ479" s="113">
        <f t="shared" si="364"/>
        <v>0</v>
      </c>
      <c r="BR479" s="356">
        <f t="shared" si="357"/>
        <v>0</v>
      </c>
      <c r="BS479" s="149">
        <f t="shared" si="358"/>
        <v>0</v>
      </c>
      <c r="BT479" s="113">
        <f t="shared" si="365"/>
        <v>0</v>
      </c>
      <c r="BU479" s="356">
        <f t="shared" si="332"/>
        <v>0</v>
      </c>
      <c r="BV479" s="149">
        <f t="shared" si="333"/>
        <v>0</v>
      </c>
      <c r="BW479" s="113">
        <f t="shared" si="334"/>
        <v>0</v>
      </c>
      <c r="BX479" s="248">
        <f t="shared" si="335"/>
        <v>0</v>
      </c>
      <c r="BY479" s="175">
        <f t="shared" si="336"/>
        <v>0</v>
      </c>
      <c r="BZ479" s="347">
        <f t="shared" si="366"/>
        <v>0</v>
      </c>
      <c r="CA479" s="113">
        <f t="shared" si="367"/>
        <v>0</v>
      </c>
      <c r="CB479" s="113">
        <f t="shared" si="368"/>
        <v>0</v>
      </c>
      <c r="CC479" s="276">
        <f t="shared" si="369"/>
        <v>0</v>
      </c>
      <c r="CD479" s="248">
        <f t="shared" si="370"/>
        <v>0</v>
      </c>
      <c r="CE479" s="274">
        <f t="shared" si="359"/>
        <v>0</v>
      </c>
      <c r="CF479" s="347">
        <f t="shared" si="371"/>
        <v>0</v>
      </c>
      <c r="CG479" s="113">
        <f t="shared" si="372"/>
        <v>1</v>
      </c>
      <c r="CH479" s="141">
        <f t="shared" si="373"/>
        <v>0</v>
      </c>
      <c r="CI479" s="149">
        <f t="shared" si="337"/>
        <v>0</v>
      </c>
      <c r="CJ479" s="149">
        <f t="shared" si="338"/>
        <v>1</v>
      </c>
      <c r="CK479" s="149">
        <f t="shared" si="339"/>
        <v>0</v>
      </c>
      <c r="CL479" s="149">
        <f t="shared" si="340"/>
        <v>1</v>
      </c>
      <c r="CM479" s="149">
        <f t="shared" si="341"/>
        <v>1</v>
      </c>
      <c r="CN479" s="282">
        <f t="shared" si="374"/>
        <v>0</v>
      </c>
      <c r="CO479" s="113">
        <f t="shared" si="375"/>
        <v>0</v>
      </c>
      <c r="CP479" s="113">
        <f t="shared" si="376"/>
        <v>1</v>
      </c>
      <c r="CQ479" s="282">
        <f t="shared" si="342"/>
        <v>1</v>
      </c>
      <c r="CR479" s="113" t="str">
        <f t="shared" si="343"/>
        <v xml:space="preserve"> </v>
      </c>
      <c r="CS479" s="113">
        <f t="shared" si="344"/>
        <v>0</v>
      </c>
      <c r="CT479" s="160">
        <v>0</v>
      </c>
      <c r="CU479" s="160">
        <v>0</v>
      </c>
      <c r="CV479" s="160">
        <v>0</v>
      </c>
      <c r="CW479" s="160">
        <v>0</v>
      </c>
      <c r="CX479" s="160">
        <v>0</v>
      </c>
      <c r="CY479" s="160">
        <v>0</v>
      </c>
      <c r="CZ479" s="160">
        <v>0</v>
      </c>
      <c r="DA479" s="160">
        <v>0</v>
      </c>
      <c r="DB479" s="160">
        <v>0</v>
      </c>
      <c r="DC479" s="160">
        <v>1</v>
      </c>
      <c r="DD479" s="160">
        <v>0</v>
      </c>
      <c r="DE479" s="160">
        <v>1</v>
      </c>
      <c r="DF479" s="160">
        <v>0</v>
      </c>
      <c r="DG479" s="160">
        <v>0</v>
      </c>
      <c r="DH479" s="160">
        <v>0</v>
      </c>
      <c r="DI479" s="160">
        <v>0</v>
      </c>
      <c r="DJ479" s="160">
        <v>0</v>
      </c>
      <c r="DK479" s="160">
        <v>0</v>
      </c>
      <c r="DL479" s="160">
        <v>0</v>
      </c>
      <c r="DM479" s="160">
        <v>0</v>
      </c>
      <c r="DN479" s="160">
        <v>0</v>
      </c>
      <c r="DO479" s="160">
        <v>1</v>
      </c>
      <c r="DP479" s="160">
        <v>0</v>
      </c>
      <c r="DQ479" s="104" t="s">
        <v>150</v>
      </c>
      <c r="DR479" s="104" t="s">
        <v>158</v>
      </c>
      <c r="DS479" s="104" t="s">
        <v>154</v>
      </c>
      <c r="DT479" s="104" t="s">
        <v>154</v>
      </c>
      <c r="DU479" s="104" t="s">
        <v>154</v>
      </c>
      <c r="DV479" s="104" t="s">
        <v>154</v>
      </c>
      <c r="DW479" s="107" t="str">
        <f t="shared" si="345"/>
        <v>Y</v>
      </c>
      <c r="DX479" s="107" t="str">
        <f t="shared" si="346"/>
        <v/>
      </c>
      <c r="DY479" s="107" t="str">
        <f t="shared" si="347"/>
        <v>N</v>
      </c>
      <c r="DZ479" s="107" t="str">
        <f t="shared" si="348"/>
        <v>N</v>
      </c>
      <c r="EA479" s="107" t="str">
        <f t="shared" si="349"/>
        <v>Not Specified</v>
      </c>
      <c r="EC479" s="113">
        <f t="shared" si="350"/>
        <v>0</v>
      </c>
    </row>
    <row r="480" spans="1:133" ht="16.5" customHeight="1">
      <c r="A480" s="113">
        <v>477</v>
      </c>
      <c r="B480" s="113">
        <v>494</v>
      </c>
      <c r="C480" s="141" t="s">
        <v>2765</v>
      </c>
      <c r="D480" s="113" t="s">
        <v>1074</v>
      </c>
      <c r="E480" s="113" t="s">
        <v>735</v>
      </c>
      <c r="F480" s="113" t="s">
        <v>245</v>
      </c>
      <c r="G480" s="113" t="s">
        <v>246</v>
      </c>
      <c r="H480" s="157" t="s">
        <v>2766</v>
      </c>
      <c r="I480" s="113" t="s">
        <v>2767</v>
      </c>
      <c r="J480" s="113">
        <v>0.083</v>
      </c>
      <c r="K480" s="113" t="s">
        <v>2768</v>
      </c>
      <c r="L480" s="113">
        <v>100000</v>
      </c>
      <c r="M480" s="141">
        <v>26</v>
      </c>
      <c r="N480" s="113" t="s">
        <v>154</v>
      </c>
      <c r="O480" s="113" t="s">
        <v>153</v>
      </c>
      <c r="P480" s="141" t="s">
        <v>153</v>
      </c>
      <c r="Q480" s="113" t="s">
        <v>150</v>
      </c>
      <c r="R480" s="149" t="s">
        <v>154</v>
      </c>
      <c r="S480" s="113" t="s">
        <v>210</v>
      </c>
      <c r="T480" s="113" t="s">
        <v>153</v>
      </c>
      <c r="U480" s="147">
        <v>2030</v>
      </c>
      <c r="V480" s="113" t="s">
        <v>153</v>
      </c>
      <c r="W480" s="113" t="s">
        <v>153</v>
      </c>
      <c r="X480" s="148" t="s">
        <v>153</v>
      </c>
      <c r="Y480" s="113" t="s">
        <v>153</v>
      </c>
      <c r="Z480" s="113" t="s">
        <v>153</v>
      </c>
      <c r="AC480" s="113" t="s">
        <v>281</v>
      </c>
      <c r="AD480" s="113" t="s">
        <v>240</v>
      </c>
      <c r="AE480" s="113" t="s">
        <v>157</v>
      </c>
      <c r="AF480" s="113" t="s">
        <v>157</v>
      </c>
      <c r="AG480" s="113" t="s">
        <v>157</v>
      </c>
      <c r="AH480" s="141" t="s">
        <v>218</v>
      </c>
      <c r="AI480" s="113" t="s">
        <v>219</v>
      </c>
      <c r="AJ480" s="113" t="s">
        <v>150</v>
      </c>
      <c r="AK480" s="166" t="s">
        <v>2769</v>
      </c>
      <c r="AL480" s="113">
        <v>2040</v>
      </c>
      <c r="AM480" s="174" t="s">
        <v>2770</v>
      </c>
      <c r="AP480" s="113" t="s">
        <v>154</v>
      </c>
      <c r="AQ480" s="113" t="s">
        <v>153</v>
      </c>
      <c r="AR480" s="113" t="s">
        <v>153</v>
      </c>
      <c r="AV480" s="113" t="s">
        <v>2392</v>
      </c>
      <c r="AW480" s="167" t="s">
        <v>158</v>
      </c>
      <c r="AX480" s="113" t="s">
        <v>158</v>
      </c>
      <c r="AY480" s="113" t="s">
        <v>150</v>
      </c>
      <c r="AZ480" s="113" t="s">
        <v>2771</v>
      </c>
      <c r="BA480" s="113">
        <v>2030</v>
      </c>
      <c r="BG480" s="283">
        <f t="shared" si="351"/>
        <v>0</v>
      </c>
      <c r="BH480" s="149">
        <f t="shared" si="352"/>
        <v>0</v>
      </c>
      <c r="BI480" s="113">
        <f t="shared" si="360"/>
        <v>0</v>
      </c>
      <c r="BJ480" s="280">
        <f t="shared" si="361"/>
        <v>0</v>
      </c>
      <c r="BK480" s="347">
        <f t="shared" si="353"/>
        <v>0</v>
      </c>
      <c r="BL480" s="113">
        <f t="shared" si="354"/>
        <v>0</v>
      </c>
      <c r="BM480" s="113">
        <f t="shared" si="362"/>
        <v>0</v>
      </c>
      <c r="BN480" s="278">
        <f t="shared" si="363"/>
        <v>0</v>
      </c>
      <c r="BO480" s="149">
        <f t="shared" si="355"/>
        <v>0</v>
      </c>
      <c r="BP480" s="149">
        <f t="shared" si="356"/>
        <v>0</v>
      </c>
      <c r="BQ480" s="113">
        <f t="shared" si="364"/>
        <v>0</v>
      </c>
      <c r="BR480" s="356">
        <f t="shared" si="357"/>
        <v>0</v>
      </c>
      <c r="BS480" s="149">
        <f t="shared" si="358"/>
        <v>0</v>
      </c>
      <c r="BT480" s="113">
        <f t="shared" si="365"/>
        <v>0</v>
      </c>
      <c r="BU480" s="356">
        <f t="shared" si="332"/>
        <v>0</v>
      </c>
      <c r="BV480" s="149">
        <f t="shared" si="333"/>
        <v>0</v>
      </c>
      <c r="BW480" s="113">
        <f t="shared" si="334"/>
        <v>1</v>
      </c>
      <c r="BX480" s="248">
        <f t="shared" si="335"/>
        <v>0</v>
      </c>
      <c r="BY480" s="175">
        <f t="shared" si="336"/>
        <v>1</v>
      </c>
      <c r="BZ480" s="347">
        <f t="shared" si="366"/>
        <v>0</v>
      </c>
      <c r="CA480" s="113">
        <f t="shared" si="367"/>
        <v>0</v>
      </c>
      <c r="CB480" s="113">
        <f t="shared" si="368"/>
        <v>0</v>
      </c>
      <c r="CC480" s="276">
        <f t="shared" si="369"/>
        <v>0</v>
      </c>
      <c r="CD480" s="248">
        <f t="shared" si="370"/>
        <v>0</v>
      </c>
      <c r="CE480" s="274">
        <f t="shared" si="359"/>
        <v>1</v>
      </c>
      <c r="CF480" s="347">
        <f t="shared" si="371"/>
        <v>0</v>
      </c>
      <c r="CG480" s="113">
        <f t="shared" si="372"/>
        <v>1</v>
      </c>
      <c r="CH480" s="141">
        <f t="shared" si="373"/>
        <v>0</v>
      </c>
      <c r="CI480" s="149">
        <f t="shared" si="337"/>
        <v>0</v>
      </c>
      <c r="CJ480" s="149">
        <f t="shared" si="338"/>
        <v>0</v>
      </c>
      <c r="CK480" s="149">
        <f t="shared" si="339"/>
        <v>1</v>
      </c>
      <c r="CL480" s="149">
        <f t="shared" si="340"/>
        <v>1</v>
      </c>
      <c r="CM480" s="149">
        <f t="shared" si="341"/>
        <v>1</v>
      </c>
      <c r="CN480" s="282">
        <f t="shared" si="374"/>
        <v>0</v>
      </c>
      <c r="CO480" s="113">
        <f t="shared" si="375"/>
        <v>0</v>
      </c>
      <c r="CP480" s="113">
        <f t="shared" si="376"/>
        <v>1</v>
      </c>
      <c r="CQ480" s="282">
        <f t="shared" si="342"/>
        <v>1</v>
      </c>
      <c r="CR480" s="113" t="str">
        <f t="shared" si="343"/>
        <v xml:space="preserve"> </v>
      </c>
      <c r="CS480" s="113">
        <f t="shared" si="344"/>
        <v>0</v>
      </c>
      <c r="CT480" s="160">
        <v>0</v>
      </c>
      <c r="CU480" s="160">
        <v>0</v>
      </c>
      <c r="CV480" s="160">
        <v>1</v>
      </c>
      <c r="CW480" s="160">
        <v>1</v>
      </c>
      <c r="CX480" s="160">
        <v>0</v>
      </c>
      <c r="CY480" s="160">
        <v>0</v>
      </c>
      <c r="CZ480" s="160">
        <v>0</v>
      </c>
      <c r="DA480" s="160">
        <v>0</v>
      </c>
      <c r="DB480" s="160">
        <v>0</v>
      </c>
      <c r="DC480" s="160">
        <v>1</v>
      </c>
      <c r="DD480" s="160">
        <v>0</v>
      </c>
      <c r="DE480" s="160">
        <v>1</v>
      </c>
      <c r="DF480" s="160">
        <v>0</v>
      </c>
      <c r="DG480" s="160">
        <v>0</v>
      </c>
      <c r="DH480" s="160">
        <v>0</v>
      </c>
      <c r="DI480" s="160">
        <v>0</v>
      </c>
      <c r="DJ480" s="160">
        <v>1</v>
      </c>
      <c r="DK480" s="160">
        <v>0</v>
      </c>
      <c r="DL480" s="160">
        <v>1</v>
      </c>
      <c r="DM480" s="160">
        <v>0</v>
      </c>
      <c r="DN480" s="160">
        <v>0</v>
      </c>
      <c r="DO480" s="160">
        <v>1</v>
      </c>
      <c r="DP480" s="160">
        <v>0</v>
      </c>
      <c r="DQ480" s="104" t="s">
        <v>150</v>
      </c>
      <c r="DR480" s="104" t="s">
        <v>158</v>
      </c>
      <c r="DS480" s="104" t="s">
        <v>154</v>
      </c>
      <c r="DT480" s="104" t="s">
        <v>160</v>
      </c>
      <c r="DU480" s="104" t="s">
        <v>3005</v>
      </c>
      <c r="DV480" s="104" t="s">
        <v>154</v>
      </c>
      <c r="DW480" s="107" t="str">
        <f t="shared" si="345"/>
        <v>Y</v>
      </c>
      <c r="DX480" s="107" t="str">
        <f t="shared" si="346"/>
        <v/>
      </c>
      <c r="DY480" s="107" t="str">
        <f t="shared" si="347"/>
        <v>N</v>
      </c>
      <c r="DZ480" s="107" t="str">
        <f t="shared" si="348"/>
        <v>Y</v>
      </c>
      <c r="EA480" s="107" t="str">
        <f t="shared" si="349"/>
        <v>Not specified</v>
      </c>
      <c r="EC480" s="113">
        <f t="shared" si="350"/>
        <v>0</v>
      </c>
    </row>
    <row r="481" spans="1:133" ht="16.5" customHeight="1">
      <c r="A481" s="176">
        <v>478</v>
      </c>
      <c r="B481" s="176" t="e">
        <v>#N/A</v>
      </c>
      <c r="C481" s="177" t="s">
        <v>2772</v>
      </c>
      <c r="D481" s="113" t="s">
        <v>1046</v>
      </c>
      <c r="E481" s="113" t="s">
        <v>1047</v>
      </c>
      <c r="F481" s="113" t="s">
        <v>284</v>
      </c>
      <c r="G481" s="113" t="s">
        <v>246</v>
      </c>
      <c r="H481" s="157" t="s">
        <v>2773</v>
      </c>
      <c r="I481" s="113" t="s">
        <v>2774</v>
      </c>
      <c r="J481" s="113">
        <v>-0.948</v>
      </c>
      <c r="K481" s="113" t="s">
        <v>2775</v>
      </c>
      <c r="L481" s="113">
        <v>60038</v>
      </c>
      <c r="M481" s="141">
        <v>3</v>
      </c>
      <c r="N481" s="113" t="s">
        <v>154</v>
      </c>
      <c r="O481" s="113" t="s">
        <v>153</v>
      </c>
      <c r="P481" s="141" t="s">
        <v>153</v>
      </c>
      <c r="Q481" s="113" t="s">
        <v>150</v>
      </c>
      <c r="R481" s="113" t="s">
        <v>150</v>
      </c>
      <c r="S481" s="113" t="s">
        <v>151</v>
      </c>
      <c r="T481" s="113" t="s">
        <v>152</v>
      </c>
      <c r="U481" s="147">
        <v>2030</v>
      </c>
      <c r="V481" s="113" t="s">
        <v>151</v>
      </c>
      <c r="W481" s="113" t="s">
        <v>152</v>
      </c>
      <c r="X481" s="148">
        <v>2050</v>
      </c>
      <c r="Y481" s="113" t="s">
        <v>150</v>
      </c>
      <c r="Z481" s="113" t="s">
        <v>151</v>
      </c>
      <c r="AA481" s="141">
        <v>2050</v>
      </c>
      <c r="AC481" s="113" t="s">
        <v>167</v>
      </c>
      <c r="AD481" s="113" t="s">
        <v>6</v>
      </c>
      <c r="AE481" s="113" t="s">
        <v>157</v>
      </c>
      <c r="AF481" s="113" t="s">
        <v>157</v>
      </c>
      <c r="AG481" s="113" t="s">
        <v>169</v>
      </c>
      <c r="AH481" s="141" t="s">
        <v>159</v>
      </c>
      <c r="AJ481" s="113" t="s">
        <v>154</v>
      </c>
      <c r="AK481" s="166" t="s">
        <v>153</v>
      </c>
      <c r="AO481" s="113" t="s">
        <v>160</v>
      </c>
      <c r="AP481" s="113" t="s">
        <v>150</v>
      </c>
      <c r="AQ481" s="113" t="s">
        <v>159</v>
      </c>
      <c r="AR481" s="113" t="s">
        <v>2776</v>
      </c>
      <c r="AS481" s="113">
        <v>2050</v>
      </c>
      <c r="AV481" s="113" t="s">
        <v>168</v>
      </c>
      <c r="AW481" s="167" t="s">
        <v>168</v>
      </c>
      <c r="AX481" s="113" t="s">
        <v>158</v>
      </c>
      <c r="AY481" s="113" t="s">
        <v>154</v>
      </c>
      <c r="AZ481" s="113" t="s">
        <v>153</v>
      </c>
      <c r="BA481" s="113" t="s">
        <v>153</v>
      </c>
      <c r="BG481" s="283">
        <f t="shared" si="351"/>
        <v>0</v>
      </c>
      <c r="BH481" s="149">
        <f t="shared" si="352"/>
        <v>0</v>
      </c>
      <c r="BI481" s="113">
        <f t="shared" si="360"/>
        <v>0</v>
      </c>
      <c r="BJ481" s="280">
        <f t="shared" si="361"/>
        <v>0</v>
      </c>
      <c r="BK481" s="347">
        <f t="shared" si="353"/>
        <v>0</v>
      </c>
      <c r="BL481" s="113">
        <f t="shared" si="354"/>
        <v>1</v>
      </c>
      <c r="BM481" s="113">
        <f t="shared" si="362"/>
        <v>0</v>
      </c>
      <c r="BN481" s="278">
        <f t="shared" si="363"/>
        <v>1</v>
      </c>
      <c r="BO481" s="149">
        <f t="shared" si="355"/>
        <v>0</v>
      </c>
      <c r="BP481" s="149">
        <f t="shared" si="356"/>
        <v>0</v>
      </c>
      <c r="BQ481" s="113">
        <f t="shared" si="364"/>
        <v>1</v>
      </c>
      <c r="BR481" s="356">
        <f t="shared" si="357"/>
        <v>0</v>
      </c>
      <c r="BS481" s="149">
        <f t="shared" si="358"/>
        <v>0</v>
      </c>
      <c r="BT481" s="113">
        <f t="shared" si="365"/>
        <v>1</v>
      </c>
      <c r="BU481" s="356">
        <f t="shared" si="332"/>
        <v>0</v>
      </c>
      <c r="BV481" s="149">
        <f t="shared" si="333"/>
        <v>0</v>
      </c>
      <c r="BW481" s="113">
        <f t="shared" si="334"/>
        <v>0</v>
      </c>
      <c r="BX481" s="248">
        <f t="shared" si="335"/>
        <v>0</v>
      </c>
      <c r="BY481" s="175">
        <f t="shared" si="336"/>
        <v>0</v>
      </c>
      <c r="BZ481" s="347">
        <f t="shared" si="366"/>
        <v>0</v>
      </c>
      <c r="CA481" s="113">
        <f t="shared" si="367"/>
        <v>0</v>
      </c>
      <c r="CB481" s="113">
        <f t="shared" si="368"/>
        <v>1</v>
      </c>
      <c r="CC481" s="276">
        <f t="shared" si="369"/>
        <v>1</v>
      </c>
      <c r="CD481" s="248">
        <f t="shared" si="370"/>
        <v>1</v>
      </c>
      <c r="CE481" s="274">
        <f t="shared" si="359"/>
        <v>1</v>
      </c>
      <c r="CF481" s="347">
        <f t="shared" si="371"/>
        <v>0</v>
      </c>
      <c r="CG481" s="113">
        <f t="shared" si="372"/>
        <v>0</v>
      </c>
      <c r="CH481" s="141">
        <f t="shared" si="373"/>
        <v>0</v>
      </c>
      <c r="CI481" s="149">
        <f t="shared" si="337"/>
        <v>0</v>
      </c>
      <c r="CJ481" s="149">
        <f t="shared" si="338"/>
        <v>1</v>
      </c>
      <c r="CK481" s="149">
        <f t="shared" si="339"/>
        <v>1</v>
      </c>
      <c r="CL481" s="149">
        <f t="shared" si="340"/>
        <v>2</v>
      </c>
      <c r="CM481" s="149">
        <f t="shared" si="341"/>
        <v>1</v>
      </c>
      <c r="CN481" s="282">
        <f t="shared" si="374"/>
        <v>0</v>
      </c>
      <c r="CO481" s="113">
        <f t="shared" si="375"/>
        <v>0</v>
      </c>
      <c r="CP481" s="113">
        <f t="shared" si="376"/>
        <v>1</v>
      </c>
      <c r="CQ481" s="282">
        <f t="shared" si="342"/>
        <v>1</v>
      </c>
      <c r="CR481" s="113" t="str">
        <f t="shared" si="343"/>
        <v>2050 2050</v>
      </c>
      <c r="CS481" s="113">
        <f t="shared" si="344"/>
        <v>2050</v>
      </c>
      <c r="CT481" s="160" t="e">
        <v>#N/A</v>
      </c>
      <c r="CU481" s="160" t="e">
        <v>#N/A</v>
      </c>
      <c r="CV481" s="160" t="e">
        <v>#N/A</v>
      </c>
      <c r="CW481" s="160" t="e">
        <v>#N/A</v>
      </c>
      <c r="CX481" s="160" t="e">
        <v>#N/A</v>
      </c>
      <c r="CY481" s="160" t="e">
        <v>#N/A</v>
      </c>
      <c r="CZ481" s="160" t="e">
        <v>#N/A</v>
      </c>
      <c r="DA481" s="160" t="e">
        <v>#N/A</v>
      </c>
      <c r="DB481" s="160" t="e">
        <v>#N/A</v>
      </c>
      <c r="DC481" s="160" t="e">
        <v>#N/A</v>
      </c>
      <c r="DD481" s="160" t="e">
        <v>#N/A</v>
      </c>
      <c r="DE481" s="160" t="e">
        <v>#N/A</v>
      </c>
      <c r="DF481" s="160" t="e">
        <v>#N/A</v>
      </c>
      <c r="DG481" s="160" t="e">
        <v>#N/A</v>
      </c>
      <c r="DH481" s="160" t="e">
        <v>#N/A</v>
      </c>
      <c r="DI481" s="160" t="e">
        <v>#N/A</v>
      </c>
      <c r="DJ481" s="160" t="e">
        <v>#N/A</v>
      </c>
      <c r="DK481" s="160" t="e">
        <v>#N/A</v>
      </c>
      <c r="DL481" s="160" t="e">
        <v>#N/A</v>
      </c>
      <c r="DM481" s="160" t="e">
        <v>#N/A</v>
      </c>
      <c r="DN481" s="160" t="e">
        <v>#N/A</v>
      </c>
      <c r="DO481" s="160" t="e">
        <v>#N/A</v>
      </c>
      <c r="DP481" s="160" t="e">
        <v>#N/A</v>
      </c>
      <c r="DQ481" s="104" t="e">
        <v>#N/A</v>
      </c>
      <c r="DR481" s="104" t="e">
        <v>#N/A</v>
      </c>
      <c r="DS481" s="104" t="e">
        <v>#N/A</v>
      </c>
      <c r="DT481" s="104" t="e">
        <v>#N/A</v>
      </c>
      <c r="DU481" s="104" t="e">
        <v>#N/A</v>
      </c>
      <c r="DV481" s="104" t="e">
        <v>#N/A</v>
      </c>
      <c r="DW481" s="107" t="str">
        <f t="shared" si="345"/>
        <v>Y</v>
      </c>
      <c r="DX481" s="107" t="str">
        <f t="shared" si="346"/>
        <v>Targets set</v>
      </c>
      <c r="DY481" s="107" t="str">
        <f t="shared" si="347"/>
        <v>Y</v>
      </c>
      <c r="DZ481" s="107" t="str">
        <f t="shared" si="348"/>
        <v>N</v>
      </c>
      <c r="EA481" s="107" t="str">
        <f t="shared" si="349"/>
        <v>Not Specified</v>
      </c>
      <c r="EC481" s="113">
        <f t="shared" si="350"/>
        <v>2050</v>
      </c>
    </row>
    <row r="482" spans="1:133" ht="16.5" customHeight="1">
      <c r="A482" s="113">
        <v>479</v>
      </c>
      <c r="B482" s="113">
        <v>467</v>
      </c>
      <c r="C482" s="141" t="s">
        <v>2777</v>
      </c>
      <c r="D482" s="113" t="s">
        <v>679</v>
      </c>
      <c r="E482" s="113" t="s">
        <v>174</v>
      </c>
      <c r="F482" s="113" t="s">
        <v>175</v>
      </c>
      <c r="G482" s="113" t="s">
        <v>176</v>
      </c>
      <c r="H482" s="157" t="s">
        <v>2778</v>
      </c>
      <c r="I482" s="113" t="s">
        <v>2779</v>
      </c>
      <c r="J482" s="113">
        <v>0</v>
      </c>
      <c r="K482" s="113" t="s">
        <v>2780</v>
      </c>
      <c r="L482" s="113">
        <v>50508</v>
      </c>
      <c r="M482" s="141">
        <v>14</v>
      </c>
      <c r="N482" s="113" t="s">
        <v>150</v>
      </c>
      <c r="O482" s="113">
        <v>2024</v>
      </c>
      <c r="P482" s="141">
        <v>2030</v>
      </c>
      <c r="Q482" s="113" t="s">
        <v>154</v>
      </c>
      <c r="R482" s="113" t="s">
        <v>154</v>
      </c>
      <c r="S482" s="113" t="s">
        <v>153</v>
      </c>
      <c r="T482" s="113" t="s">
        <v>153</v>
      </c>
      <c r="U482" s="147" t="s">
        <v>153</v>
      </c>
      <c r="V482" s="113" t="s">
        <v>153</v>
      </c>
      <c r="W482" s="113" t="s">
        <v>153</v>
      </c>
      <c r="X482" s="148" t="s">
        <v>153</v>
      </c>
      <c r="Y482" s="113" t="s">
        <v>153</v>
      </c>
      <c r="Z482" s="113" t="s">
        <v>153</v>
      </c>
      <c r="AC482" s="113" t="s">
        <v>153</v>
      </c>
      <c r="AD482" s="113" t="s">
        <v>153</v>
      </c>
      <c r="AE482" s="113" t="s">
        <v>337</v>
      </c>
      <c r="AF482" s="113" t="s">
        <v>337</v>
      </c>
      <c r="AG482" s="113" t="s">
        <v>153</v>
      </c>
      <c r="AH482" s="141" t="s">
        <v>159</v>
      </c>
      <c r="AI482" s="113" t="s">
        <v>160</v>
      </c>
      <c r="AJ482" s="113" t="s">
        <v>150</v>
      </c>
      <c r="AK482" s="166" t="s">
        <v>2781</v>
      </c>
      <c r="AL482" s="113">
        <v>2030</v>
      </c>
      <c r="AM482" s="199" t="s">
        <v>2782</v>
      </c>
      <c r="AP482" s="113" t="s">
        <v>154</v>
      </c>
      <c r="AQ482" s="113" t="s">
        <v>153</v>
      </c>
      <c r="AR482" s="113" t="s">
        <v>153</v>
      </c>
      <c r="AV482" s="169" t="s">
        <v>157</v>
      </c>
      <c r="AW482" s="167" t="s">
        <v>153</v>
      </c>
      <c r="AX482" s="113" t="s">
        <v>153</v>
      </c>
      <c r="AY482" s="113" t="s">
        <v>154</v>
      </c>
      <c r="AZ482" s="113" t="s">
        <v>153</v>
      </c>
      <c r="BA482" s="113" t="s">
        <v>153</v>
      </c>
      <c r="BG482" s="283">
        <f t="shared" si="351"/>
        <v>0</v>
      </c>
      <c r="BH482" s="149">
        <f t="shared" si="352"/>
        <v>1</v>
      </c>
      <c r="BI482" s="113">
        <f t="shared" si="360"/>
        <v>0</v>
      </c>
      <c r="BJ482" s="280">
        <f t="shared" si="361"/>
        <v>1</v>
      </c>
      <c r="BK482" s="347">
        <f t="shared" si="353"/>
        <v>0</v>
      </c>
      <c r="BL482" s="113">
        <f t="shared" si="354"/>
        <v>0</v>
      </c>
      <c r="BM482" s="113">
        <f t="shared" si="362"/>
        <v>0</v>
      </c>
      <c r="BN482" s="278">
        <f t="shared" si="363"/>
        <v>0</v>
      </c>
      <c r="BO482" s="149">
        <f t="shared" si="355"/>
        <v>0</v>
      </c>
      <c r="BP482" s="149">
        <f t="shared" si="356"/>
        <v>0</v>
      </c>
      <c r="BQ482" s="113">
        <f t="shared" si="364"/>
        <v>0</v>
      </c>
      <c r="BR482" s="356">
        <f t="shared" si="357"/>
        <v>0</v>
      </c>
      <c r="BS482" s="149">
        <f t="shared" si="358"/>
        <v>0</v>
      </c>
      <c r="BT482" s="113">
        <f t="shared" si="365"/>
        <v>0</v>
      </c>
      <c r="BU482" s="356">
        <f t="shared" si="332"/>
        <v>0</v>
      </c>
      <c r="BV482" s="149">
        <f t="shared" si="333"/>
        <v>1</v>
      </c>
      <c r="BW482" s="113">
        <f t="shared" si="334"/>
        <v>0</v>
      </c>
      <c r="BX482" s="248">
        <f t="shared" si="335"/>
        <v>0</v>
      </c>
      <c r="BY482" s="175">
        <f t="shared" si="336"/>
        <v>1</v>
      </c>
      <c r="BZ482" s="347">
        <f t="shared" si="366"/>
        <v>0</v>
      </c>
      <c r="CA482" s="113">
        <f t="shared" si="367"/>
        <v>0</v>
      </c>
      <c r="CB482" s="113">
        <f t="shared" si="368"/>
        <v>0</v>
      </c>
      <c r="CC482" s="276">
        <f t="shared" si="369"/>
        <v>0</v>
      </c>
      <c r="CD482" s="248">
        <f t="shared" si="370"/>
        <v>0</v>
      </c>
      <c r="CE482" s="274">
        <f t="shared" si="359"/>
        <v>1</v>
      </c>
      <c r="CF482" s="347">
        <f t="shared" si="371"/>
        <v>0</v>
      </c>
      <c r="CG482" s="113">
        <f t="shared" si="372"/>
        <v>0</v>
      </c>
      <c r="CH482" s="141">
        <f t="shared" si="373"/>
        <v>0</v>
      </c>
      <c r="CI482" s="149">
        <f t="shared" si="337"/>
        <v>0</v>
      </c>
      <c r="CJ482" s="149">
        <f t="shared" si="338"/>
        <v>2</v>
      </c>
      <c r="CK482" s="149">
        <f t="shared" si="339"/>
        <v>0</v>
      </c>
      <c r="CL482" s="149">
        <f t="shared" si="340"/>
        <v>2</v>
      </c>
      <c r="CM482" s="149">
        <f t="shared" si="341"/>
        <v>1</v>
      </c>
      <c r="CN482" s="282">
        <f t="shared" si="374"/>
        <v>1</v>
      </c>
      <c r="CO482" s="113">
        <f t="shared" si="375"/>
        <v>0</v>
      </c>
      <c r="CP482" s="113">
        <f t="shared" si="376"/>
        <v>0</v>
      </c>
      <c r="CQ482" s="282" t="str">
        <f t="shared" si="342"/>
        <v/>
      </c>
      <c r="CR482" s="113" t="str">
        <f t="shared" si="343"/>
        <v xml:space="preserve"> </v>
      </c>
      <c r="CS482" s="113">
        <f t="shared" si="344"/>
        <v>0</v>
      </c>
      <c r="CT482" s="160">
        <v>1</v>
      </c>
      <c r="CU482" s="160">
        <v>0</v>
      </c>
      <c r="CV482" s="160">
        <v>0</v>
      </c>
      <c r="CW482" s="160">
        <v>1</v>
      </c>
      <c r="CX482" s="160">
        <v>0</v>
      </c>
      <c r="CY482" s="160">
        <v>0</v>
      </c>
      <c r="CZ482" s="160">
        <v>0</v>
      </c>
      <c r="DA482" s="160">
        <v>0</v>
      </c>
      <c r="DB482" s="160">
        <v>0</v>
      </c>
      <c r="DC482" s="160">
        <v>0</v>
      </c>
      <c r="DD482" s="160">
        <v>0</v>
      </c>
      <c r="DE482" s="160">
        <v>0</v>
      </c>
      <c r="DF482" s="160">
        <v>0</v>
      </c>
      <c r="DG482" s="160">
        <v>0</v>
      </c>
      <c r="DH482" s="160">
        <v>0</v>
      </c>
      <c r="DI482" s="160">
        <v>0</v>
      </c>
      <c r="DJ482" s="160">
        <v>1</v>
      </c>
      <c r="DK482" s="160">
        <v>1</v>
      </c>
      <c r="DL482" s="160">
        <v>1</v>
      </c>
      <c r="DM482" s="160">
        <v>1</v>
      </c>
      <c r="DN482" s="160">
        <v>0</v>
      </c>
      <c r="DO482" s="160">
        <v>1</v>
      </c>
      <c r="DP482" s="160">
        <v>1</v>
      </c>
      <c r="DQ482" s="104" t="s">
        <v>154</v>
      </c>
      <c r="DR482" s="104">
        <v>0</v>
      </c>
      <c r="DS482" s="104" t="s">
        <v>154</v>
      </c>
      <c r="DT482" s="104" t="s">
        <v>160</v>
      </c>
      <c r="DU482" s="104">
        <v>0</v>
      </c>
      <c r="DV482" s="104">
        <v>0</v>
      </c>
      <c r="DW482" s="107" t="str">
        <f t="shared" si="345"/>
        <v>N</v>
      </c>
      <c r="DX482" s="107" t="str">
        <f t="shared" si="346"/>
        <v/>
      </c>
      <c r="DY482" s="107" t="str">
        <f t="shared" si="347"/>
        <v>N</v>
      </c>
      <c r="DZ482" s="107" t="str">
        <f t="shared" si="348"/>
        <v>Y</v>
      </c>
      <c r="EA482" s="107" t="str">
        <f t="shared" si="349"/>
        <v>Yes</v>
      </c>
      <c r="EC482" s="113">
        <f t="shared" si="350"/>
        <v>0</v>
      </c>
    </row>
    <row r="483" spans="1:133" ht="16.5" customHeight="1">
      <c r="A483" s="149">
        <v>480</v>
      </c>
      <c r="B483" s="149">
        <v>291</v>
      </c>
      <c r="C483" s="150" t="s">
        <v>2783</v>
      </c>
      <c r="D483" s="149" t="s">
        <v>1294</v>
      </c>
      <c r="E483" s="149" t="s">
        <v>1294</v>
      </c>
      <c r="F483" s="149" t="s">
        <v>175</v>
      </c>
      <c r="G483" s="149" t="s">
        <v>176</v>
      </c>
      <c r="H483" s="168" t="s">
        <v>2784</v>
      </c>
      <c r="I483" s="149" t="s">
        <v>2785</v>
      </c>
      <c r="J483" s="149">
        <v>2.868</v>
      </c>
      <c r="K483" s="149" t="s">
        <v>2786</v>
      </c>
      <c r="L483" s="149">
        <v>13354</v>
      </c>
      <c r="M483" s="150">
        <v>14</v>
      </c>
      <c r="N483" s="149" t="s">
        <v>154</v>
      </c>
      <c r="O483" s="149" t="s">
        <v>153</v>
      </c>
      <c r="P483" s="150" t="s">
        <v>153</v>
      </c>
      <c r="Q483" s="113" t="s">
        <v>154</v>
      </c>
      <c r="R483" s="113" t="s">
        <v>154</v>
      </c>
      <c r="S483" s="149" t="s">
        <v>153</v>
      </c>
      <c r="T483" s="149" t="s">
        <v>153</v>
      </c>
      <c r="U483" s="151" t="s">
        <v>153</v>
      </c>
      <c r="V483" s="149" t="s">
        <v>153</v>
      </c>
      <c r="W483" s="149" t="s">
        <v>153</v>
      </c>
      <c r="X483" s="152" t="s">
        <v>153</v>
      </c>
      <c r="Y483" s="113" t="s">
        <v>153</v>
      </c>
      <c r="Z483" s="149" t="s">
        <v>153</v>
      </c>
      <c r="AA483" s="150"/>
      <c r="AB483" s="149"/>
      <c r="AC483" s="149" t="s">
        <v>233</v>
      </c>
      <c r="AD483" s="149" t="s">
        <v>234</v>
      </c>
      <c r="AE483" s="149" t="s">
        <v>337</v>
      </c>
      <c r="AF483" s="149" t="s">
        <v>337</v>
      </c>
      <c r="AG483" s="149"/>
      <c r="AH483" s="150" t="s">
        <v>159</v>
      </c>
      <c r="AI483" s="149" t="s">
        <v>180</v>
      </c>
      <c r="AJ483" s="113" t="s">
        <v>154</v>
      </c>
      <c r="AK483" s="170" t="s">
        <v>338</v>
      </c>
      <c r="AL483" s="149">
        <v>2060</v>
      </c>
      <c r="AM483" s="171" t="s">
        <v>2787</v>
      </c>
      <c r="AN483" s="150"/>
      <c r="AP483" s="149" t="s">
        <v>154</v>
      </c>
      <c r="AQ483" s="149" t="s">
        <v>153</v>
      </c>
      <c r="AR483" s="149" t="s">
        <v>153</v>
      </c>
      <c r="AS483" s="149"/>
      <c r="AT483" s="149"/>
      <c r="AU483" s="150"/>
      <c r="AV483" s="166" t="s">
        <v>168</v>
      </c>
      <c r="AW483" s="172" t="s">
        <v>158</v>
      </c>
      <c r="AX483" s="149" t="s">
        <v>158</v>
      </c>
      <c r="AY483" s="149" t="s">
        <v>154</v>
      </c>
      <c r="AZ483" s="149" t="s">
        <v>153</v>
      </c>
      <c r="BA483" s="149" t="s">
        <v>153</v>
      </c>
      <c r="BB483" s="149"/>
      <c r="BC483" s="150"/>
      <c r="BD483" s="149"/>
      <c r="BE483" s="173"/>
      <c r="BF483" s="150"/>
      <c r="BG483" s="283">
        <f t="shared" si="351"/>
        <v>0</v>
      </c>
      <c r="BH483" s="149">
        <f t="shared" si="352"/>
        <v>0</v>
      </c>
      <c r="BI483" s="113">
        <f t="shared" si="360"/>
        <v>0</v>
      </c>
      <c r="BJ483" s="280">
        <f t="shared" si="361"/>
        <v>0</v>
      </c>
      <c r="BK483" s="347">
        <f t="shared" si="353"/>
        <v>0</v>
      </c>
      <c r="BL483" s="113">
        <f t="shared" si="354"/>
        <v>0</v>
      </c>
      <c r="BM483" s="113">
        <f t="shared" si="362"/>
        <v>0</v>
      </c>
      <c r="BN483" s="278">
        <f t="shared" si="363"/>
        <v>0</v>
      </c>
      <c r="BO483" s="149">
        <f t="shared" si="355"/>
        <v>0</v>
      </c>
      <c r="BP483" s="149">
        <f t="shared" si="356"/>
        <v>0</v>
      </c>
      <c r="BQ483" s="113">
        <f t="shared" si="364"/>
        <v>0</v>
      </c>
      <c r="BR483" s="356">
        <f t="shared" si="357"/>
        <v>0</v>
      </c>
      <c r="BS483" s="149">
        <f t="shared" si="358"/>
        <v>0</v>
      </c>
      <c r="BT483" s="113">
        <f t="shared" si="365"/>
        <v>0</v>
      </c>
      <c r="BU483" s="356">
        <f t="shared" si="332"/>
        <v>0</v>
      </c>
      <c r="BV483" s="149">
        <f t="shared" si="333"/>
        <v>0</v>
      </c>
      <c r="BW483" s="113">
        <f t="shared" si="334"/>
        <v>0</v>
      </c>
      <c r="BX483" s="248">
        <f t="shared" si="335"/>
        <v>1</v>
      </c>
      <c r="BY483" s="175">
        <f t="shared" si="336"/>
        <v>0</v>
      </c>
      <c r="BZ483" s="347">
        <f t="shared" si="366"/>
        <v>0</v>
      </c>
      <c r="CA483" s="113">
        <f t="shared" si="367"/>
        <v>0</v>
      </c>
      <c r="CB483" s="113">
        <f t="shared" si="368"/>
        <v>0</v>
      </c>
      <c r="CC483" s="276">
        <f t="shared" si="369"/>
        <v>0</v>
      </c>
      <c r="CD483" s="248">
        <f t="shared" si="370"/>
        <v>1</v>
      </c>
      <c r="CE483" s="274">
        <f t="shared" si="359"/>
        <v>0</v>
      </c>
      <c r="CF483" s="347">
        <f t="shared" si="371"/>
        <v>0</v>
      </c>
      <c r="CG483" s="113">
        <f t="shared" si="372"/>
        <v>0</v>
      </c>
      <c r="CH483" s="141">
        <f t="shared" si="373"/>
        <v>0</v>
      </c>
      <c r="CI483" s="149">
        <f t="shared" si="337"/>
        <v>0</v>
      </c>
      <c r="CJ483" s="149">
        <f t="shared" si="338"/>
        <v>0</v>
      </c>
      <c r="CK483" s="149">
        <f t="shared" si="339"/>
        <v>0</v>
      </c>
      <c r="CL483" s="149">
        <f t="shared" si="340"/>
        <v>0</v>
      </c>
      <c r="CM483" s="149">
        <f t="shared" si="341"/>
        <v>0</v>
      </c>
      <c r="CN483" s="282">
        <f t="shared" si="374"/>
        <v>0</v>
      </c>
      <c r="CO483" s="113">
        <f t="shared" si="375"/>
        <v>0</v>
      </c>
      <c r="CP483" s="113">
        <f t="shared" si="376"/>
        <v>1</v>
      </c>
      <c r="CQ483" s="282" t="str">
        <f t="shared" si="342"/>
        <v/>
      </c>
      <c r="CR483" s="113" t="str">
        <f t="shared" si="343"/>
        <v xml:space="preserve"> </v>
      </c>
      <c r="CS483" s="113">
        <f t="shared" si="344"/>
        <v>0</v>
      </c>
      <c r="CT483" s="160">
        <v>0</v>
      </c>
      <c r="CU483" s="160">
        <v>0</v>
      </c>
      <c r="CV483" s="160">
        <v>0</v>
      </c>
      <c r="CW483" s="160">
        <v>0</v>
      </c>
      <c r="CX483" s="160">
        <v>0</v>
      </c>
      <c r="CY483" s="160">
        <v>0</v>
      </c>
      <c r="CZ483" s="160">
        <v>0</v>
      </c>
      <c r="DA483" s="160">
        <v>0</v>
      </c>
      <c r="DB483" s="160">
        <v>0</v>
      </c>
      <c r="DC483" s="160">
        <v>0</v>
      </c>
      <c r="DD483" s="160">
        <v>0</v>
      </c>
      <c r="DE483" s="160">
        <v>0</v>
      </c>
      <c r="DF483" s="160">
        <v>0</v>
      </c>
      <c r="DG483" s="160">
        <v>0</v>
      </c>
      <c r="DH483" s="160">
        <v>0</v>
      </c>
      <c r="DI483" s="160">
        <v>0</v>
      </c>
      <c r="DJ483" s="160">
        <v>0</v>
      </c>
      <c r="DK483" s="160">
        <v>0</v>
      </c>
      <c r="DL483" s="160">
        <v>0</v>
      </c>
      <c r="DM483" s="160">
        <v>0</v>
      </c>
      <c r="DN483" s="160">
        <v>0</v>
      </c>
      <c r="DO483" s="160">
        <v>0</v>
      </c>
      <c r="DP483" s="160">
        <v>0</v>
      </c>
      <c r="DQ483" s="104" t="s">
        <v>154</v>
      </c>
      <c r="DR483" s="104">
        <v>0</v>
      </c>
      <c r="DS483" s="104" t="s">
        <v>154</v>
      </c>
      <c r="DT483" s="104" t="s">
        <v>154</v>
      </c>
      <c r="DU483" s="104">
        <v>0</v>
      </c>
      <c r="DV483" s="104">
        <v>0</v>
      </c>
      <c r="DW483" s="107" t="str">
        <f t="shared" si="345"/>
        <v>N</v>
      </c>
      <c r="DX483" s="107" t="str">
        <f t="shared" si="346"/>
        <v/>
      </c>
      <c r="DY483" s="107" t="str">
        <f t="shared" si="347"/>
        <v>N</v>
      </c>
      <c r="DZ483" s="107" t="str">
        <f t="shared" si="348"/>
        <v>N</v>
      </c>
      <c r="EA483" s="107" t="str">
        <f t="shared" si="349"/>
        <v>Not Specified</v>
      </c>
      <c r="EC483" s="113">
        <f t="shared" si="350"/>
        <v>0</v>
      </c>
    </row>
    <row r="484" spans="1:133" s="175" customFormat="1" ht="16.5" customHeight="1">
      <c r="A484" s="149">
        <v>481</v>
      </c>
      <c r="B484" s="149">
        <v>483</v>
      </c>
      <c r="C484" s="150" t="s">
        <v>2788</v>
      </c>
      <c r="D484" s="149" t="s">
        <v>314</v>
      </c>
      <c r="E484" s="149" t="s">
        <v>229</v>
      </c>
      <c r="F484" s="149" t="s">
        <v>175</v>
      </c>
      <c r="G484" s="149" t="s">
        <v>176</v>
      </c>
      <c r="H484" s="168" t="s">
        <v>2789</v>
      </c>
      <c r="I484" s="149" t="s">
        <v>2790</v>
      </c>
      <c r="J484" s="149">
        <v>-0.391</v>
      </c>
      <c r="K484" s="149" t="s">
        <v>2791</v>
      </c>
      <c r="L484" s="149">
        <v>28000</v>
      </c>
      <c r="M484" s="150">
        <v>4</v>
      </c>
      <c r="N484" s="149" t="s">
        <v>154</v>
      </c>
      <c r="O484" s="149" t="s">
        <v>153</v>
      </c>
      <c r="P484" s="150" t="s">
        <v>153</v>
      </c>
      <c r="Q484" s="149" t="s">
        <v>154</v>
      </c>
      <c r="R484" s="113" t="s">
        <v>154</v>
      </c>
      <c r="S484" s="149" t="s">
        <v>153</v>
      </c>
      <c r="T484" s="149" t="s">
        <v>153</v>
      </c>
      <c r="U484" s="151" t="s">
        <v>153</v>
      </c>
      <c r="V484" s="149" t="s">
        <v>153</v>
      </c>
      <c r="W484" s="149" t="s">
        <v>153</v>
      </c>
      <c r="X484" s="152" t="s">
        <v>153</v>
      </c>
      <c r="Y484" s="113" t="s">
        <v>153</v>
      </c>
      <c r="Z484" s="149" t="s">
        <v>153</v>
      </c>
      <c r="AA484" s="150"/>
      <c r="AB484" s="149"/>
      <c r="AC484" s="149" t="s">
        <v>153</v>
      </c>
      <c r="AD484" s="149" t="s">
        <v>153</v>
      </c>
      <c r="AE484" s="149" t="s">
        <v>157</v>
      </c>
      <c r="AF484" s="149" t="s">
        <v>157</v>
      </c>
      <c r="AG484" s="149" t="s">
        <v>153</v>
      </c>
      <c r="AH484" s="150" t="s">
        <v>159</v>
      </c>
      <c r="AI484" s="149" t="s">
        <v>180</v>
      </c>
      <c r="AJ484" s="113" t="s">
        <v>154</v>
      </c>
      <c r="AK484" s="170" t="s">
        <v>665</v>
      </c>
      <c r="AL484" s="149">
        <v>2060</v>
      </c>
      <c r="AM484" s="171" t="s">
        <v>2792</v>
      </c>
      <c r="AN484" s="150" t="s">
        <v>2793</v>
      </c>
      <c r="AO484" s="113"/>
      <c r="AP484" s="149" t="s">
        <v>154</v>
      </c>
      <c r="AQ484" s="149" t="s">
        <v>153</v>
      </c>
      <c r="AR484" s="149" t="s">
        <v>153</v>
      </c>
      <c r="AS484" s="149"/>
      <c r="AT484" s="149"/>
      <c r="AU484" s="150"/>
      <c r="AV484" s="149" t="s">
        <v>158</v>
      </c>
      <c r="AW484" s="172" t="s">
        <v>153</v>
      </c>
      <c r="AX484" s="149" t="s">
        <v>153</v>
      </c>
      <c r="AY484" s="149" t="s">
        <v>154</v>
      </c>
      <c r="AZ484" s="149" t="s">
        <v>153</v>
      </c>
      <c r="BA484" s="149" t="s">
        <v>153</v>
      </c>
      <c r="BB484" s="149"/>
      <c r="BC484" s="150"/>
      <c r="BD484" s="149"/>
      <c r="BE484" s="173"/>
      <c r="BF484" s="150"/>
      <c r="BG484" s="283">
        <f t="shared" si="351"/>
        <v>0</v>
      </c>
      <c r="BH484" s="149">
        <f t="shared" si="352"/>
        <v>0</v>
      </c>
      <c r="BI484" s="113">
        <f t="shared" si="360"/>
        <v>0</v>
      </c>
      <c r="BJ484" s="280">
        <f t="shared" si="361"/>
        <v>0</v>
      </c>
      <c r="BK484" s="347">
        <f t="shared" si="353"/>
        <v>0</v>
      </c>
      <c r="BL484" s="113">
        <f t="shared" si="354"/>
        <v>0</v>
      </c>
      <c r="BM484" s="113">
        <f t="shared" si="362"/>
        <v>0</v>
      </c>
      <c r="BN484" s="278">
        <f t="shared" si="363"/>
        <v>0</v>
      </c>
      <c r="BO484" s="149">
        <f t="shared" si="355"/>
        <v>0</v>
      </c>
      <c r="BP484" s="149">
        <f t="shared" si="356"/>
        <v>0</v>
      </c>
      <c r="BQ484" s="113">
        <f t="shared" si="364"/>
        <v>0</v>
      </c>
      <c r="BR484" s="356">
        <f t="shared" si="357"/>
        <v>0</v>
      </c>
      <c r="BS484" s="149">
        <f t="shared" si="358"/>
        <v>0</v>
      </c>
      <c r="BT484" s="113">
        <f t="shared" si="365"/>
        <v>0</v>
      </c>
      <c r="BU484" s="356">
        <f t="shared" si="332"/>
        <v>0</v>
      </c>
      <c r="BV484" s="149">
        <f t="shared" si="333"/>
        <v>0</v>
      </c>
      <c r="BW484" s="113">
        <f t="shared" si="334"/>
        <v>0</v>
      </c>
      <c r="BX484" s="248">
        <f t="shared" si="335"/>
        <v>1</v>
      </c>
      <c r="BY484" s="175">
        <f t="shared" si="336"/>
        <v>0</v>
      </c>
      <c r="BZ484" s="347">
        <f t="shared" si="366"/>
        <v>0</v>
      </c>
      <c r="CA484" s="113">
        <f t="shared" si="367"/>
        <v>0</v>
      </c>
      <c r="CB484" s="113">
        <f t="shared" si="368"/>
        <v>0</v>
      </c>
      <c r="CC484" s="276">
        <f t="shared" si="369"/>
        <v>0</v>
      </c>
      <c r="CD484" s="248">
        <f t="shared" si="370"/>
        <v>1</v>
      </c>
      <c r="CE484" s="274">
        <f t="shared" si="359"/>
        <v>0</v>
      </c>
      <c r="CF484" s="347">
        <f t="shared" si="371"/>
        <v>0</v>
      </c>
      <c r="CG484" s="113">
        <f t="shared" si="372"/>
        <v>0</v>
      </c>
      <c r="CH484" s="141">
        <f t="shared" si="373"/>
        <v>0</v>
      </c>
      <c r="CI484" s="149">
        <f t="shared" si="337"/>
        <v>0</v>
      </c>
      <c r="CJ484" s="149">
        <f t="shared" si="338"/>
        <v>0</v>
      </c>
      <c r="CK484" s="149">
        <f t="shared" si="339"/>
        <v>0</v>
      </c>
      <c r="CL484" s="149">
        <f t="shared" si="340"/>
        <v>0</v>
      </c>
      <c r="CM484" s="149">
        <f t="shared" si="341"/>
        <v>0</v>
      </c>
      <c r="CN484" s="282">
        <f t="shared" si="374"/>
        <v>0</v>
      </c>
      <c r="CO484" s="113">
        <f t="shared" si="375"/>
        <v>1</v>
      </c>
      <c r="CP484" s="113">
        <f t="shared" si="376"/>
        <v>0</v>
      </c>
      <c r="CQ484" s="282" t="str">
        <f t="shared" si="342"/>
        <v/>
      </c>
      <c r="CR484" s="113" t="str">
        <f t="shared" si="343"/>
        <v xml:space="preserve"> </v>
      </c>
      <c r="CS484" s="113">
        <f t="shared" si="344"/>
        <v>0</v>
      </c>
      <c r="CT484" s="160">
        <v>0</v>
      </c>
      <c r="CU484" s="160">
        <v>0</v>
      </c>
      <c r="CV484" s="160">
        <v>0</v>
      </c>
      <c r="CW484" s="160">
        <v>0</v>
      </c>
      <c r="CX484" s="160">
        <v>0</v>
      </c>
      <c r="CY484" s="160">
        <v>0</v>
      </c>
      <c r="CZ484" s="160">
        <v>0</v>
      </c>
      <c r="DA484" s="160">
        <v>0</v>
      </c>
      <c r="DB484" s="160">
        <v>0</v>
      </c>
      <c r="DC484" s="160">
        <v>0</v>
      </c>
      <c r="DD484" s="160">
        <v>0</v>
      </c>
      <c r="DE484" s="160">
        <v>0</v>
      </c>
      <c r="DF484" s="160">
        <v>0</v>
      </c>
      <c r="DG484" s="160">
        <v>0</v>
      </c>
      <c r="DH484" s="160">
        <v>0</v>
      </c>
      <c r="DI484" s="160">
        <v>0</v>
      </c>
      <c r="DJ484" s="160">
        <v>0</v>
      </c>
      <c r="DK484" s="160">
        <v>0</v>
      </c>
      <c r="DL484" s="160">
        <v>0</v>
      </c>
      <c r="DM484" s="160">
        <v>0</v>
      </c>
      <c r="DN484" s="160">
        <v>0</v>
      </c>
      <c r="DO484" s="160">
        <v>0</v>
      </c>
      <c r="DP484" s="160">
        <v>0</v>
      </c>
      <c r="DQ484" s="104" t="s">
        <v>154</v>
      </c>
      <c r="DR484" s="104">
        <v>0</v>
      </c>
      <c r="DS484" s="104" t="s">
        <v>154</v>
      </c>
      <c r="DT484" s="104" t="s">
        <v>154</v>
      </c>
      <c r="DU484" s="104" t="s">
        <v>154</v>
      </c>
      <c r="DV484" s="104" t="s">
        <v>154</v>
      </c>
      <c r="DW484" s="107" t="str">
        <f t="shared" si="345"/>
        <v>N</v>
      </c>
      <c r="DX484" s="107" t="str">
        <f t="shared" si="346"/>
        <v/>
      </c>
      <c r="DY484" s="107" t="str">
        <f t="shared" si="347"/>
        <v>N</v>
      </c>
      <c r="DZ484" s="107" t="str">
        <f t="shared" si="348"/>
        <v>N</v>
      </c>
      <c r="EA484" s="107" t="str">
        <f t="shared" si="349"/>
        <v>No</v>
      </c>
      <c r="EB484" s="107"/>
      <c r="EC484" s="113">
        <f t="shared" si="350"/>
        <v>0</v>
      </c>
    </row>
    <row r="485" spans="1:133" ht="16.5" customHeight="1">
      <c r="A485" s="194">
        <v>482</v>
      </c>
      <c r="B485" s="194" t="e">
        <v>#N/A</v>
      </c>
      <c r="C485" s="200" t="s">
        <v>2794</v>
      </c>
      <c r="D485" s="149" t="s">
        <v>926</v>
      </c>
      <c r="E485" s="149" t="s">
        <v>206</v>
      </c>
      <c r="F485" s="149" t="s">
        <v>145</v>
      </c>
      <c r="G485" s="149" t="s">
        <v>146</v>
      </c>
      <c r="H485" s="168" t="s">
        <v>2795</v>
      </c>
      <c r="I485" s="149" t="s">
        <v>2796</v>
      </c>
      <c r="J485" s="149">
        <v>-0.207</v>
      </c>
      <c r="K485" s="149" t="s">
        <v>2797</v>
      </c>
      <c r="L485" s="149">
        <v>139907</v>
      </c>
      <c r="M485" s="150">
        <v>2</v>
      </c>
      <c r="N485" s="149" t="s">
        <v>154</v>
      </c>
      <c r="O485" s="149" t="s">
        <v>153</v>
      </c>
      <c r="P485" s="150" t="s">
        <v>153</v>
      </c>
      <c r="Q485" s="113" t="s">
        <v>150</v>
      </c>
      <c r="R485" s="113" t="s">
        <v>150</v>
      </c>
      <c r="S485" s="149" t="s">
        <v>151</v>
      </c>
      <c r="T485" s="149" t="s">
        <v>152</v>
      </c>
      <c r="U485" s="151">
        <v>2030</v>
      </c>
      <c r="V485" s="149" t="s">
        <v>153</v>
      </c>
      <c r="W485" s="149" t="s">
        <v>153</v>
      </c>
      <c r="X485" s="152" t="s">
        <v>153</v>
      </c>
      <c r="Y485" s="113" t="s">
        <v>153</v>
      </c>
      <c r="Z485" s="149" t="s">
        <v>153</v>
      </c>
      <c r="AA485" s="150"/>
      <c r="AB485" s="149"/>
      <c r="AC485" s="149" t="s">
        <v>202</v>
      </c>
      <c r="AD485" s="149" t="s">
        <v>5</v>
      </c>
      <c r="AE485" s="149" t="s">
        <v>157</v>
      </c>
      <c r="AF485" s="149" t="s">
        <v>157</v>
      </c>
      <c r="AG485" s="149" t="s">
        <v>157</v>
      </c>
      <c r="AH485" s="150" t="s">
        <v>218</v>
      </c>
      <c r="AI485" s="113" t="s">
        <v>219</v>
      </c>
      <c r="AJ485" s="113" t="s">
        <v>150</v>
      </c>
      <c r="AK485" s="170" t="s">
        <v>2798</v>
      </c>
      <c r="AL485" s="149">
        <v>2027</v>
      </c>
      <c r="AN485" s="150"/>
      <c r="AP485" s="149" t="s">
        <v>154</v>
      </c>
      <c r="AQ485" s="149" t="s">
        <v>153</v>
      </c>
      <c r="AR485" s="149" t="s">
        <v>153</v>
      </c>
      <c r="AS485" s="149"/>
      <c r="AT485" s="201"/>
      <c r="AU485" s="150"/>
      <c r="AV485" s="149" t="s">
        <v>168</v>
      </c>
      <c r="AW485" s="172" t="s">
        <v>312</v>
      </c>
      <c r="AX485" s="149" t="s">
        <v>158</v>
      </c>
      <c r="AY485" s="149" t="s">
        <v>154</v>
      </c>
      <c r="AZ485" s="149" t="s">
        <v>153</v>
      </c>
      <c r="BA485" s="149" t="s">
        <v>153</v>
      </c>
      <c r="BB485" s="149"/>
      <c r="BC485" s="150"/>
      <c r="BD485" s="149"/>
      <c r="BE485" s="173"/>
      <c r="BF485" s="150"/>
      <c r="BG485" s="283">
        <f t="shared" si="351"/>
        <v>0</v>
      </c>
      <c r="BH485" s="149">
        <f t="shared" si="352"/>
        <v>0</v>
      </c>
      <c r="BI485" s="113">
        <f t="shared" si="360"/>
        <v>0</v>
      </c>
      <c r="BJ485" s="280">
        <f t="shared" si="361"/>
        <v>0</v>
      </c>
      <c r="BK485" s="347">
        <f t="shared" si="353"/>
        <v>0</v>
      </c>
      <c r="BL485" s="113">
        <f t="shared" si="354"/>
        <v>1</v>
      </c>
      <c r="BM485" s="113">
        <f t="shared" si="362"/>
        <v>0</v>
      </c>
      <c r="BN485" s="278">
        <f t="shared" si="363"/>
        <v>1</v>
      </c>
      <c r="BO485" s="149">
        <f t="shared" si="355"/>
        <v>0</v>
      </c>
      <c r="BP485" s="149">
        <f t="shared" si="356"/>
        <v>0</v>
      </c>
      <c r="BQ485" s="113">
        <f t="shared" si="364"/>
        <v>0</v>
      </c>
      <c r="BR485" s="356">
        <f t="shared" si="357"/>
        <v>0</v>
      </c>
      <c r="BS485" s="149">
        <f t="shared" si="358"/>
        <v>0</v>
      </c>
      <c r="BT485" s="113">
        <f t="shared" si="365"/>
        <v>0</v>
      </c>
      <c r="BU485" s="356">
        <f t="shared" si="332"/>
        <v>0</v>
      </c>
      <c r="BV485" s="149">
        <f t="shared" si="333"/>
        <v>1</v>
      </c>
      <c r="BW485" s="113">
        <f t="shared" si="334"/>
        <v>0</v>
      </c>
      <c r="BX485" s="248">
        <f t="shared" si="335"/>
        <v>0</v>
      </c>
      <c r="BY485" s="175">
        <f t="shared" si="336"/>
        <v>1</v>
      </c>
      <c r="BZ485" s="347">
        <f t="shared" si="366"/>
        <v>0</v>
      </c>
      <c r="CA485" s="113">
        <f t="shared" si="367"/>
        <v>0</v>
      </c>
      <c r="CB485" s="113">
        <f t="shared" si="368"/>
        <v>0</v>
      </c>
      <c r="CC485" s="276">
        <f t="shared" si="369"/>
        <v>0</v>
      </c>
      <c r="CD485" s="248">
        <f t="shared" si="370"/>
        <v>0</v>
      </c>
      <c r="CE485" s="274">
        <f t="shared" si="359"/>
        <v>1</v>
      </c>
      <c r="CF485" s="347">
        <f t="shared" si="371"/>
        <v>0</v>
      </c>
      <c r="CG485" s="113">
        <f t="shared" si="372"/>
        <v>0</v>
      </c>
      <c r="CH485" s="141">
        <f t="shared" si="373"/>
        <v>0</v>
      </c>
      <c r="CI485" s="149">
        <f t="shared" si="337"/>
        <v>0</v>
      </c>
      <c r="CJ485" s="149">
        <f t="shared" si="338"/>
        <v>2</v>
      </c>
      <c r="CK485" s="149">
        <f t="shared" si="339"/>
        <v>0</v>
      </c>
      <c r="CL485" s="149">
        <f t="shared" si="340"/>
        <v>2</v>
      </c>
      <c r="CM485" s="149">
        <f t="shared" si="341"/>
        <v>1</v>
      </c>
      <c r="CN485" s="282">
        <f t="shared" si="374"/>
        <v>0</v>
      </c>
      <c r="CO485" s="113">
        <f t="shared" si="375"/>
        <v>0</v>
      </c>
      <c r="CP485" s="113">
        <f t="shared" si="376"/>
        <v>1</v>
      </c>
      <c r="CQ485" s="282">
        <f t="shared" si="342"/>
        <v>1</v>
      </c>
      <c r="CR485" s="113" t="str">
        <f t="shared" si="343"/>
        <v xml:space="preserve"> </v>
      </c>
      <c r="CS485" s="113">
        <f t="shared" si="344"/>
        <v>0</v>
      </c>
      <c r="CT485" s="160" t="e">
        <v>#N/A</v>
      </c>
      <c r="CU485" s="160" t="e">
        <v>#N/A</v>
      </c>
      <c r="CV485" s="160" t="e">
        <v>#N/A</v>
      </c>
      <c r="CW485" s="160" t="e">
        <v>#N/A</v>
      </c>
      <c r="CX485" s="160" t="e">
        <v>#N/A</v>
      </c>
      <c r="CY485" s="160" t="e">
        <v>#N/A</v>
      </c>
      <c r="CZ485" s="160" t="e">
        <v>#N/A</v>
      </c>
      <c r="DA485" s="160" t="e">
        <v>#N/A</v>
      </c>
      <c r="DB485" s="160" t="e">
        <v>#N/A</v>
      </c>
      <c r="DC485" s="160" t="e">
        <v>#N/A</v>
      </c>
      <c r="DD485" s="160" t="e">
        <v>#N/A</v>
      </c>
      <c r="DE485" s="160" t="e">
        <v>#N/A</v>
      </c>
      <c r="DF485" s="160" t="e">
        <v>#N/A</v>
      </c>
      <c r="DG485" s="160" t="e">
        <v>#N/A</v>
      </c>
      <c r="DH485" s="160" t="e">
        <v>#N/A</v>
      </c>
      <c r="DI485" s="160" t="e">
        <v>#N/A</v>
      </c>
      <c r="DJ485" s="160" t="e">
        <v>#N/A</v>
      </c>
      <c r="DK485" s="160" t="e">
        <v>#N/A</v>
      </c>
      <c r="DL485" s="160" t="e">
        <v>#N/A</v>
      </c>
      <c r="DM485" s="160" t="e">
        <v>#N/A</v>
      </c>
      <c r="DN485" s="160" t="e">
        <v>#N/A</v>
      </c>
      <c r="DO485" s="160" t="e">
        <v>#N/A</v>
      </c>
      <c r="DP485" s="160" t="e">
        <v>#N/A</v>
      </c>
      <c r="DQ485" s="104" t="e">
        <v>#N/A</v>
      </c>
      <c r="DR485" s="104" t="e">
        <v>#N/A</v>
      </c>
      <c r="DS485" s="104" t="e">
        <v>#N/A</v>
      </c>
      <c r="DT485" s="104" t="e">
        <v>#N/A</v>
      </c>
      <c r="DU485" s="104" t="e">
        <v>#N/A</v>
      </c>
      <c r="DV485" s="104" t="e">
        <v>#N/A</v>
      </c>
      <c r="DW485" s="107" t="str">
        <f t="shared" si="345"/>
        <v>Y</v>
      </c>
      <c r="DX485" s="107" t="str">
        <f t="shared" si="346"/>
        <v/>
      </c>
      <c r="DY485" s="107" t="str">
        <f t="shared" si="347"/>
        <v>N</v>
      </c>
      <c r="DZ485" s="107" t="str">
        <f t="shared" si="348"/>
        <v>Y</v>
      </c>
      <c r="EA485" s="107" t="str">
        <f t="shared" si="349"/>
        <v>Not Specified</v>
      </c>
      <c r="EC485" s="113">
        <f t="shared" si="350"/>
        <v>0</v>
      </c>
    </row>
    <row r="486" spans="1:133" ht="16.5" customHeight="1">
      <c r="A486" s="113">
        <v>483</v>
      </c>
      <c r="B486" s="113">
        <v>475</v>
      </c>
      <c r="C486" s="141" t="s">
        <v>2799</v>
      </c>
      <c r="D486" s="113" t="s">
        <v>599</v>
      </c>
      <c r="E486" s="113" t="s">
        <v>184</v>
      </c>
      <c r="F486" s="113" t="s">
        <v>175</v>
      </c>
      <c r="G486" s="113" t="s">
        <v>176</v>
      </c>
      <c r="H486" s="157" t="s">
        <v>2800</v>
      </c>
      <c r="I486" s="113" t="s">
        <v>2801</v>
      </c>
      <c r="J486" s="113">
        <v>-0.234</v>
      </c>
      <c r="K486" s="113" t="s">
        <v>2802</v>
      </c>
      <c r="L486" s="113">
        <v>35368</v>
      </c>
      <c r="M486" s="141">
        <v>4</v>
      </c>
      <c r="N486" s="113" t="s">
        <v>154</v>
      </c>
      <c r="O486" s="113" t="s">
        <v>153</v>
      </c>
      <c r="P486" s="141" t="s">
        <v>153</v>
      </c>
      <c r="Q486" s="113" t="s">
        <v>154</v>
      </c>
      <c r="R486" s="113" t="s">
        <v>154</v>
      </c>
      <c r="S486" s="113" t="s">
        <v>153</v>
      </c>
      <c r="T486" s="113" t="s">
        <v>153</v>
      </c>
      <c r="U486" s="147" t="s">
        <v>153</v>
      </c>
      <c r="V486" s="113" t="s">
        <v>153</v>
      </c>
      <c r="W486" s="113" t="s">
        <v>153</v>
      </c>
      <c r="X486" s="148" t="s">
        <v>153</v>
      </c>
      <c r="Y486" s="113" t="s">
        <v>153</v>
      </c>
      <c r="Z486" s="113" t="s">
        <v>153</v>
      </c>
      <c r="AC486" s="113" t="s">
        <v>202</v>
      </c>
      <c r="AD486" s="113" t="s">
        <v>5</v>
      </c>
      <c r="AE486" s="113" t="s">
        <v>168</v>
      </c>
      <c r="AF486" s="113" t="s">
        <v>168</v>
      </c>
      <c r="AG486" s="113" t="s">
        <v>168</v>
      </c>
      <c r="AH486" s="141" t="s">
        <v>153</v>
      </c>
      <c r="AI486" s="113" t="s">
        <v>180</v>
      </c>
      <c r="AJ486" s="113" t="s">
        <v>154</v>
      </c>
      <c r="AK486" s="166" t="s">
        <v>2803</v>
      </c>
      <c r="AL486" s="113">
        <v>2060</v>
      </c>
      <c r="AP486" s="113" t="s">
        <v>154</v>
      </c>
      <c r="AQ486" s="113" t="s">
        <v>153</v>
      </c>
      <c r="AR486" s="113" t="s">
        <v>153</v>
      </c>
      <c r="AV486" s="113" t="s">
        <v>168</v>
      </c>
      <c r="AW486" s="167" t="s">
        <v>168</v>
      </c>
      <c r="AX486" s="113" t="s">
        <v>158</v>
      </c>
      <c r="AY486" s="113" t="s">
        <v>154</v>
      </c>
      <c r="AZ486" s="113" t="s">
        <v>153</v>
      </c>
      <c r="BA486" s="113" t="s">
        <v>153</v>
      </c>
      <c r="BG486" s="283">
        <f t="shared" si="351"/>
        <v>0</v>
      </c>
      <c r="BH486" s="149">
        <f t="shared" si="352"/>
        <v>0</v>
      </c>
      <c r="BI486" s="113">
        <f t="shared" si="360"/>
        <v>0</v>
      </c>
      <c r="BJ486" s="280">
        <f t="shared" si="361"/>
        <v>0</v>
      </c>
      <c r="BK486" s="347">
        <f t="shared" si="353"/>
        <v>0</v>
      </c>
      <c r="BL486" s="113">
        <f t="shared" si="354"/>
        <v>0</v>
      </c>
      <c r="BM486" s="113">
        <f t="shared" si="362"/>
        <v>0</v>
      </c>
      <c r="BN486" s="278">
        <f t="shared" si="363"/>
        <v>0</v>
      </c>
      <c r="BO486" s="149">
        <f t="shared" si="355"/>
        <v>0</v>
      </c>
      <c r="BP486" s="149">
        <f t="shared" si="356"/>
        <v>0</v>
      </c>
      <c r="BQ486" s="113">
        <f t="shared" si="364"/>
        <v>0</v>
      </c>
      <c r="BR486" s="356">
        <f t="shared" si="357"/>
        <v>0</v>
      </c>
      <c r="BS486" s="149">
        <f t="shared" si="358"/>
        <v>0</v>
      </c>
      <c r="BT486" s="113">
        <f t="shared" si="365"/>
        <v>0</v>
      </c>
      <c r="BU486" s="356">
        <f t="shared" si="332"/>
        <v>0</v>
      </c>
      <c r="BV486" s="149">
        <f t="shared" si="333"/>
        <v>0</v>
      </c>
      <c r="BW486" s="113">
        <f t="shared" si="334"/>
        <v>0</v>
      </c>
      <c r="BX486" s="248">
        <f t="shared" si="335"/>
        <v>1</v>
      </c>
      <c r="BY486" s="175">
        <f t="shared" si="336"/>
        <v>0</v>
      </c>
      <c r="BZ486" s="347">
        <f t="shared" si="366"/>
        <v>0</v>
      </c>
      <c r="CA486" s="113">
        <f t="shared" si="367"/>
        <v>0</v>
      </c>
      <c r="CB486" s="113">
        <f t="shared" si="368"/>
        <v>0</v>
      </c>
      <c r="CC486" s="276">
        <f t="shared" si="369"/>
        <v>0</v>
      </c>
      <c r="CD486" s="248">
        <f t="shared" si="370"/>
        <v>1</v>
      </c>
      <c r="CE486" s="274">
        <f t="shared" si="359"/>
        <v>0</v>
      </c>
      <c r="CF486" s="347">
        <f t="shared" si="371"/>
        <v>0</v>
      </c>
      <c r="CG486" s="113">
        <f t="shared" si="372"/>
        <v>0</v>
      </c>
      <c r="CH486" s="141">
        <f t="shared" si="373"/>
        <v>0</v>
      </c>
      <c r="CI486" s="149">
        <f t="shared" si="337"/>
        <v>0</v>
      </c>
      <c r="CJ486" s="149">
        <f t="shared" si="338"/>
        <v>0</v>
      </c>
      <c r="CK486" s="149">
        <f t="shared" si="339"/>
        <v>0</v>
      </c>
      <c r="CL486" s="149">
        <f t="shared" si="340"/>
        <v>0</v>
      </c>
      <c r="CM486" s="149">
        <f t="shared" si="341"/>
        <v>0</v>
      </c>
      <c r="CN486" s="282">
        <f t="shared" si="374"/>
        <v>0</v>
      </c>
      <c r="CO486" s="113">
        <f t="shared" si="375"/>
        <v>0</v>
      </c>
      <c r="CP486" s="113">
        <f t="shared" si="376"/>
        <v>1</v>
      </c>
      <c r="CQ486" s="282" t="str">
        <f t="shared" si="342"/>
        <v/>
      </c>
      <c r="CR486" s="113" t="str">
        <f t="shared" si="343"/>
        <v xml:space="preserve"> </v>
      </c>
      <c r="CS486" s="113">
        <f t="shared" si="344"/>
        <v>0</v>
      </c>
      <c r="CT486" s="160">
        <v>0</v>
      </c>
      <c r="CU486" s="160">
        <v>0</v>
      </c>
      <c r="CV486" s="160">
        <v>0</v>
      </c>
      <c r="CW486" s="160">
        <v>0</v>
      </c>
      <c r="CX486" s="160">
        <v>0</v>
      </c>
      <c r="CY486" s="160">
        <v>0</v>
      </c>
      <c r="CZ486" s="160">
        <v>0</v>
      </c>
      <c r="DA486" s="160">
        <v>0</v>
      </c>
      <c r="DB486" s="160">
        <v>0</v>
      </c>
      <c r="DC486" s="160">
        <v>0</v>
      </c>
      <c r="DD486" s="160">
        <v>0</v>
      </c>
      <c r="DE486" s="160">
        <v>0</v>
      </c>
      <c r="DF486" s="160">
        <v>0</v>
      </c>
      <c r="DG486" s="160">
        <v>0</v>
      </c>
      <c r="DH486" s="160">
        <v>0</v>
      </c>
      <c r="DI486" s="160">
        <v>0</v>
      </c>
      <c r="DJ486" s="160">
        <v>0</v>
      </c>
      <c r="DK486" s="160">
        <v>0</v>
      </c>
      <c r="DL486" s="160">
        <v>0</v>
      </c>
      <c r="DM486" s="160">
        <v>0</v>
      </c>
      <c r="DN486" s="160">
        <v>0</v>
      </c>
      <c r="DO486" s="160">
        <v>0</v>
      </c>
      <c r="DP486" s="160">
        <v>0</v>
      </c>
      <c r="DQ486" s="104" t="s">
        <v>154</v>
      </c>
      <c r="DR486" s="104">
        <v>0</v>
      </c>
      <c r="DS486" s="104" t="s">
        <v>154</v>
      </c>
      <c r="DT486" s="104" t="s">
        <v>154</v>
      </c>
      <c r="DU486" s="104" t="s">
        <v>154</v>
      </c>
      <c r="DV486" s="104" t="s">
        <v>154</v>
      </c>
      <c r="DW486" s="107" t="str">
        <f t="shared" si="345"/>
        <v>N</v>
      </c>
      <c r="DX486" s="107" t="str">
        <f t="shared" si="346"/>
        <v/>
      </c>
      <c r="DY486" s="107" t="str">
        <f t="shared" si="347"/>
        <v>N</v>
      </c>
      <c r="DZ486" s="107" t="str">
        <f t="shared" si="348"/>
        <v>N</v>
      </c>
      <c r="EA486" s="107" t="str">
        <f t="shared" si="349"/>
        <v>Not Specified</v>
      </c>
      <c r="EC486" s="113">
        <f t="shared" si="350"/>
        <v>0</v>
      </c>
    </row>
    <row r="487" spans="1:133" ht="16.5" customHeight="1">
      <c r="A487" s="113">
        <v>484</v>
      </c>
      <c r="B487" s="113" t="e">
        <v>#N/A</v>
      </c>
      <c r="C487" s="141" t="s">
        <v>2804</v>
      </c>
      <c r="D487" s="113" t="s">
        <v>472</v>
      </c>
      <c r="E487" s="113" t="s">
        <v>229</v>
      </c>
      <c r="F487" s="113" t="s">
        <v>1694</v>
      </c>
      <c r="G487" s="113" t="s">
        <v>246</v>
      </c>
      <c r="H487" s="157" t="s">
        <v>2805</v>
      </c>
      <c r="I487" s="113" t="s">
        <v>2806</v>
      </c>
      <c r="J487" s="113">
        <v>0</v>
      </c>
      <c r="K487" s="113" t="s">
        <v>2807</v>
      </c>
      <c r="L487" s="113">
        <v>3334</v>
      </c>
      <c r="M487" s="141">
        <v>1</v>
      </c>
      <c r="N487" s="113" t="s">
        <v>154</v>
      </c>
      <c r="O487" s="113" t="s">
        <v>153</v>
      </c>
      <c r="P487" s="141" t="s">
        <v>153</v>
      </c>
      <c r="Q487" s="113" t="s">
        <v>150</v>
      </c>
      <c r="R487" s="149" t="s">
        <v>154</v>
      </c>
      <c r="S487" s="113" t="s">
        <v>210</v>
      </c>
      <c r="T487" s="113" t="s">
        <v>153</v>
      </c>
      <c r="U487" s="147">
        <v>2030</v>
      </c>
      <c r="V487" s="113" t="s">
        <v>153</v>
      </c>
      <c r="W487" s="113" t="s">
        <v>153</v>
      </c>
      <c r="X487" s="148" t="s">
        <v>153</v>
      </c>
      <c r="Y487" s="169" t="s">
        <v>154</v>
      </c>
      <c r="Z487" s="169" t="s">
        <v>210</v>
      </c>
      <c r="AC487" s="113" t="s">
        <v>167</v>
      </c>
      <c r="AD487" s="113" t="s">
        <v>6</v>
      </c>
      <c r="AE487" s="113" t="s">
        <v>157</v>
      </c>
      <c r="AF487" s="113" t="s">
        <v>157</v>
      </c>
      <c r="AG487" s="113" t="s">
        <v>157</v>
      </c>
      <c r="AH487" s="141" t="s">
        <v>218</v>
      </c>
      <c r="AJ487" s="113" t="s">
        <v>154</v>
      </c>
      <c r="AK487" s="166" t="s">
        <v>153</v>
      </c>
      <c r="AO487" s="113" t="s">
        <v>219</v>
      </c>
      <c r="AP487" s="113" t="s">
        <v>150</v>
      </c>
      <c r="AQ487" s="113" t="s">
        <v>218</v>
      </c>
      <c r="AR487" s="113" t="s">
        <v>2808</v>
      </c>
      <c r="AS487" s="113">
        <v>2050</v>
      </c>
      <c r="AV487" s="141" t="s">
        <v>157</v>
      </c>
      <c r="AW487" s="167" t="s">
        <v>168</v>
      </c>
      <c r="AX487" s="113" t="s">
        <v>158</v>
      </c>
      <c r="AY487" s="113" t="s">
        <v>154</v>
      </c>
      <c r="AZ487" s="113" t="s">
        <v>153</v>
      </c>
      <c r="BA487" s="113" t="s">
        <v>153</v>
      </c>
      <c r="BG487" s="283">
        <f t="shared" si="351"/>
        <v>0</v>
      </c>
      <c r="BH487" s="149">
        <f t="shared" si="352"/>
        <v>0</v>
      </c>
      <c r="BI487" s="113">
        <f t="shared" si="360"/>
        <v>0</v>
      </c>
      <c r="BJ487" s="280">
        <f t="shared" si="361"/>
        <v>0</v>
      </c>
      <c r="BK487" s="347">
        <f t="shared" si="353"/>
        <v>0</v>
      </c>
      <c r="BL487" s="113">
        <f t="shared" si="354"/>
        <v>0</v>
      </c>
      <c r="BM487" s="113">
        <f t="shared" si="362"/>
        <v>0</v>
      </c>
      <c r="BN487" s="278">
        <f t="shared" si="363"/>
        <v>0</v>
      </c>
      <c r="BO487" s="149">
        <f t="shared" si="355"/>
        <v>0</v>
      </c>
      <c r="BP487" s="149">
        <f t="shared" si="356"/>
        <v>0</v>
      </c>
      <c r="BQ487" s="113">
        <f t="shared" si="364"/>
        <v>0</v>
      </c>
      <c r="BR487" s="356">
        <f t="shared" si="357"/>
        <v>0</v>
      </c>
      <c r="BS487" s="149">
        <f t="shared" si="358"/>
        <v>0</v>
      </c>
      <c r="BT487" s="113">
        <f t="shared" si="365"/>
        <v>1</v>
      </c>
      <c r="BU487" s="356">
        <f t="shared" si="332"/>
        <v>0</v>
      </c>
      <c r="BV487" s="149">
        <f t="shared" si="333"/>
        <v>0</v>
      </c>
      <c r="BW487" s="113">
        <f t="shared" si="334"/>
        <v>0</v>
      </c>
      <c r="BX487" s="248">
        <f t="shared" si="335"/>
        <v>0</v>
      </c>
      <c r="BY487" s="175">
        <f t="shared" si="336"/>
        <v>0</v>
      </c>
      <c r="BZ487" s="347">
        <f t="shared" si="366"/>
        <v>0</v>
      </c>
      <c r="CA487" s="113">
        <f t="shared" si="367"/>
        <v>0</v>
      </c>
      <c r="CB487" s="113">
        <f t="shared" si="368"/>
        <v>1</v>
      </c>
      <c r="CC487" s="276">
        <f t="shared" si="369"/>
        <v>1</v>
      </c>
      <c r="CD487" s="248">
        <f t="shared" si="370"/>
        <v>1</v>
      </c>
      <c r="CE487" s="274">
        <f t="shared" si="359"/>
        <v>1</v>
      </c>
      <c r="CF487" s="347">
        <f t="shared" si="371"/>
        <v>0</v>
      </c>
      <c r="CG487" s="113">
        <f t="shared" si="372"/>
        <v>0</v>
      </c>
      <c r="CH487" s="141">
        <f t="shared" si="373"/>
        <v>0</v>
      </c>
      <c r="CI487" s="149">
        <f t="shared" si="337"/>
        <v>0</v>
      </c>
      <c r="CJ487" s="149">
        <f t="shared" si="338"/>
        <v>0</v>
      </c>
      <c r="CK487" s="149">
        <f t="shared" si="339"/>
        <v>1</v>
      </c>
      <c r="CL487" s="149">
        <f t="shared" si="340"/>
        <v>1</v>
      </c>
      <c r="CM487" s="149">
        <f t="shared" si="341"/>
        <v>1</v>
      </c>
      <c r="CN487" s="282">
        <f t="shared" si="374"/>
        <v>1</v>
      </c>
      <c r="CO487" s="113">
        <f t="shared" si="375"/>
        <v>0</v>
      </c>
      <c r="CP487" s="113">
        <f t="shared" si="376"/>
        <v>0</v>
      </c>
      <c r="CQ487" s="282">
        <f t="shared" si="342"/>
        <v>1</v>
      </c>
      <c r="CR487" s="113" t="str">
        <f t="shared" si="343"/>
        <v xml:space="preserve"> 2050</v>
      </c>
      <c r="CS487" s="113">
        <f t="shared" si="344"/>
        <v>2050</v>
      </c>
      <c r="CT487" s="160" t="e">
        <v>#N/A</v>
      </c>
      <c r="CU487" s="160" t="e">
        <v>#N/A</v>
      </c>
      <c r="CV487" s="160" t="e">
        <v>#N/A</v>
      </c>
      <c r="CW487" s="160" t="e">
        <v>#N/A</v>
      </c>
      <c r="CX487" s="160" t="e">
        <v>#N/A</v>
      </c>
      <c r="CY487" s="160" t="e">
        <v>#N/A</v>
      </c>
      <c r="CZ487" s="160" t="e">
        <v>#N/A</v>
      </c>
      <c r="DA487" s="160" t="e">
        <v>#N/A</v>
      </c>
      <c r="DB487" s="160" t="e">
        <v>#N/A</v>
      </c>
      <c r="DC487" s="160" t="e">
        <v>#N/A</v>
      </c>
      <c r="DD487" s="160" t="e">
        <v>#N/A</v>
      </c>
      <c r="DE487" s="160" t="e">
        <v>#N/A</v>
      </c>
      <c r="DF487" s="160" t="e">
        <v>#N/A</v>
      </c>
      <c r="DG487" s="160" t="e">
        <v>#N/A</v>
      </c>
      <c r="DH487" s="160" t="e">
        <v>#N/A</v>
      </c>
      <c r="DI487" s="160" t="e">
        <v>#N/A</v>
      </c>
      <c r="DJ487" s="160" t="e">
        <v>#N/A</v>
      </c>
      <c r="DK487" s="160" t="e">
        <v>#N/A</v>
      </c>
      <c r="DL487" s="160" t="e">
        <v>#N/A</v>
      </c>
      <c r="DM487" s="160" t="e">
        <v>#N/A</v>
      </c>
      <c r="DN487" s="160" t="e">
        <v>#N/A</v>
      </c>
      <c r="DO487" s="160" t="e">
        <v>#N/A</v>
      </c>
      <c r="DP487" s="160" t="e">
        <v>#N/A</v>
      </c>
      <c r="DQ487" s="104" t="e">
        <v>#N/A</v>
      </c>
      <c r="DR487" s="104" t="e">
        <v>#N/A</v>
      </c>
      <c r="DS487" s="104" t="e">
        <v>#N/A</v>
      </c>
      <c r="DT487" s="104" t="e">
        <v>#N/A</v>
      </c>
      <c r="DU487" s="104" t="e">
        <v>#N/A</v>
      </c>
      <c r="DV487" s="104" t="e">
        <v>#N/A</v>
      </c>
      <c r="DW487" s="107" t="str">
        <f t="shared" si="345"/>
        <v>Y</v>
      </c>
      <c r="DX487" s="107" t="str">
        <f t="shared" si="346"/>
        <v>Committed</v>
      </c>
      <c r="DY487" s="107" t="str">
        <f t="shared" si="347"/>
        <v>Y</v>
      </c>
      <c r="DZ487" s="107" t="str">
        <f t="shared" si="348"/>
        <v>N</v>
      </c>
      <c r="EA487" s="107" t="str">
        <f t="shared" si="349"/>
        <v>Yes</v>
      </c>
      <c r="EC487" s="113">
        <f t="shared" si="350"/>
        <v>2050</v>
      </c>
    </row>
    <row r="488" spans="1:133" ht="16.5" customHeight="1">
      <c r="A488" s="113">
        <v>485</v>
      </c>
      <c r="B488" s="113">
        <v>395</v>
      </c>
      <c r="C488" s="141" t="s">
        <v>2809</v>
      </c>
      <c r="D488" s="113" t="s">
        <v>192</v>
      </c>
      <c r="E488" s="113" t="s">
        <v>193</v>
      </c>
      <c r="F488" s="113" t="s">
        <v>145</v>
      </c>
      <c r="G488" s="113" t="s">
        <v>146</v>
      </c>
      <c r="H488" s="157" t="s">
        <v>2810</v>
      </c>
      <c r="I488" s="113" t="s">
        <v>2811</v>
      </c>
      <c r="J488" s="113">
        <v>-1.249</v>
      </c>
      <c r="K488" s="113" t="s">
        <v>2812</v>
      </c>
      <c r="L488" s="113">
        <v>3855</v>
      </c>
      <c r="M488" s="141">
        <v>4</v>
      </c>
      <c r="N488" s="113" t="s">
        <v>154</v>
      </c>
      <c r="O488" s="113" t="s">
        <v>153</v>
      </c>
      <c r="P488" s="141" t="s">
        <v>153</v>
      </c>
      <c r="Q488" s="113" t="s">
        <v>154</v>
      </c>
      <c r="R488" s="113" t="s">
        <v>154</v>
      </c>
      <c r="S488" s="113" t="s">
        <v>153</v>
      </c>
      <c r="T488" s="113" t="s">
        <v>153</v>
      </c>
      <c r="U488" s="147" t="s">
        <v>153</v>
      </c>
      <c r="V488" s="113" t="s">
        <v>153</v>
      </c>
      <c r="W488" s="113" t="s">
        <v>153</v>
      </c>
      <c r="X488" s="148" t="s">
        <v>153</v>
      </c>
      <c r="Y488" s="113" t="s">
        <v>153</v>
      </c>
      <c r="Z488" s="113" t="s">
        <v>153</v>
      </c>
      <c r="AC488" s="113" t="s">
        <v>233</v>
      </c>
      <c r="AD488" s="113" t="s">
        <v>234</v>
      </c>
      <c r="AE488" s="113" t="s">
        <v>157</v>
      </c>
      <c r="AF488" s="113" t="s">
        <v>157</v>
      </c>
      <c r="AG488" s="113" t="s">
        <v>168</v>
      </c>
      <c r="AH488" s="141" t="s">
        <v>159</v>
      </c>
      <c r="AJ488" s="113" t="s">
        <v>154</v>
      </c>
      <c r="AK488" s="166" t="s">
        <v>153</v>
      </c>
      <c r="AP488" s="113" t="s">
        <v>154</v>
      </c>
      <c r="AQ488" s="113" t="s">
        <v>153</v>
      </c>
      <c r="AR488" s="113" t="s">
        <v>153</v>
      </c>
      <c r="AV488" s="113" t="s">
        <v>168</v>
      </c>
      <c r="AW488" s="167" t="s">
        <v>262</v>
      </c>
      <c r="AX488" s="113" t="s">
        <v>158</v>
      </c>
      <c r="AY488" s="113" t="s">
        <v>2813</v>
      </c>
      <c r="AZ488" s="113" t="s">
        <v>365</v>
      </c>
      <c r="BA488" s="113" t="s">
        <v>153</v>
      </c>
      <c r="BB488" s="174" t="s">
        <v>2814</v>
      </c>
      <c r="BG488" s="283">
        <f t="shared" si="351"/>
        <v>0</v>
      </c>
      <c r="BH488" s="149">
        <f t="shared" si="352"/>
        <v>0</v>
      </c>
      <c r="BI488" s="113">
        <f t="shared" si="360"/>
        <v>0</v>
      </c>
      <c r="BJ488" s="280">
        <f t="shared" si="361"/>
        <v>0</v>
      </c>
      <c r="BK488" s="347">
        <f t="shared" si="353"/>
        <v>0</v>
      </c>
      <c r="BL488" s="113">
        <f t="shared" si="354"/>
        <v>0</v>
      </c>
      <c r="BM488" s="113">
        <f t="shared" si="362"/>
        <v>0</v>
      </c>
      <c r="BN488" s="278">
        <f t="shared" si="363"/>
        <v>0</v>
      </c>
      <c r="BO488" s="149">
        <f t="shared" si="355"/>
        <v>0</v>
      </c>
      <c r="BP488" s="149">
        <f t="shared" si="356"/>
        <v>0</v>
      </c>
      <c r="BQ488" s="113">
        <f t="shared" si="364"/>
        <v>0</v>
      </c>
      <c r="BR488" s="356">
        <f t="shared" si="357"/>
        <v>0</v>
      </c>
      <c r="BS488" s="149">
        <f t="shared" si="358"/>
        <v>0</v>
      </c>
      <c r="BT488" s="113">
        <f t="shared" si="365"/>
        <v>0</v>
      </c>
      <c r="BU488" s="356">
        <f t="shared" si="332"/>
        <v>0</v>
      </c>
      <c r="BV488" s="149">
        <f t="shared" si="333"/>
        <v>0</v>
      </c>
      <c r="BW488" s="113">
        <f t="shared" si="334"/>
        <v>0</v>
      </c>
      <c r="BX488" s="248">
        <f t="shared" si="335"/>
        <v>0</v>
      </c>
      <c r="BY488" s="175">
        <f t="shared" si="336"/>
        <v>0</v>
      </c>
      <c r="BZ488" s="347">
        <f t="shared" si="366"/>
        <v>0</v>
      </c>
      <c r="CA488" s="113">
        <f t="shared" si="367"/>
        <v>0</v>
      </c>
      <c r="CB488" s="113">
        <f t="shared" si="368"/>
        <v>0</v>
      </c>
      <c r="CC488" s="276">
        <f t="shared" si="369"/>
        <v>0</v>
      </c>
      <c r="CD488" s="248">
        <f t="shared" si="370"/>
        <v>0</v>
      </c>
      <c r="CE488" s="274">
        <f t="shared" si="359"/>
        <v>0</v>
      </c>
      <c r="CF488" s="347">
        <f t="shared" si="371"/>
        <v>0</v>
      </c>
      <c r="CG488" s="113">
        <f t="shared" si="372"/>
        <v>0</v>
      </c>
      <c r="CH488" s="141">
        <f t="shared" si="373"/>
        <v>1</v>
      </c>
      <c r="CI488" s="149">
        <f t="shared" si="337"/>
        <v>0</v>
      </c>
      <c r="CJ488" s="149">
        <f t="shared" si="338"/>
        <v>0</v>
      </c>
      <c r="CK488" s="149">
        <f t="shared" si="339"/>
        <v>0</v>
      </c>
      <c r="CL488" s="149">
        <f t="shared" si="340"/>
        <v>0</v>
      </c>
      <c r="CM488" s="149">
        <f t="shared" si="341"/>
        <v>0</v>
      </c>
      <c r="CN488" s="282">
        <f t="shared" si="374"/>
        <v>0</v>
      </c>
      <c r="CO488" s="113">
        <f t="shared" si="375"/>
        <v>0</v>
      </c>
      <c r="CP488" s="113">
        <f t="shared" si="376"/>
        <v>1</v>
      </c>
      <c r="CQ488" s="282" t="str">
        <f t="shared" si="342"/>
        <v/>
      </c>
      <c r="CR488" s="113" t="str">
        <f t="shared" si="343"/>
        <v xml:space="preserve"> </v>
      </c>
      <c r="CS488" s="113">
        <f t="shared" si="344"/>
        <v>0</v>
      </c>
      <c r="CT488" s="160">
        <v>0</v>
      </c>
      <c r="CU488" s="160">
        <v>0</v>
      </c>
      <c r="CV488" s="160">
        <v>1</v>
      </c>
      <c r="CW488" s="160">
        <v>1</v>
      </c>
      <c r="CX488" s="160">
        <v>0</v>
      </c>
      <c r="CY488" s="160">
        <v>0</v>
      </c>
      <c r="CZ488" s="160">
        <v>0</v>
      </c>
      <c r="DA488" s="160">
        <v>0</v>
      </c>
      <c r="DB488" s="160">
        <v>0</v>
      </c>
      <c r="DC488" s="160">
        <v>0</v>
      </c>
      <c r="DD488" s="160">
        <v>0</v>
      </c>
      <c r="DE488" s="160">
        <v>0</v>
      </c>
      <c r="DF488" s="160">
        <v>0</v>
      </c>
      <c r="DG488" s="160">
        <v>0</v>
      </c>
      <c r="DH488" s="160">
        <v>0</v>
      </c>
      <c r="DI488" s="160">
        <v>0</v>
      </c>
      <c r="DJ488" s="160">
        <v>1</v>
      </c>
      <c r="DK488" s="160">
        <v>0</v>
      </c>
      <c r="DL488" s="160">
        <v>1</v>
      </c>
      <c r="DM488" s="160">
        <v>0</v>
      </c>
      <c r="DN488" s="160">
        <v>0</v>
      </c>
      <c r="DO488" s="160">
        <v>1</v>
      </c>
      <c r="DP488" s="160">
        <v>0</v>
      </c>
      <c r="DQ488" s="104" t="s">
        <v>154</v>
      </c>
      <c r="DR488" s="104">
        <v>0</v>
      </c>
      <c r="DS488" s="104" t="s">
        <v>154</v>
      </c>
      <c r="DT488" s="104" t="s">
        <v>7859</v>
      </c>
      <c r="DU488" s="104" t="s">
        <v>3005</v>
      </c>
      <c r="DV488" s="104">
        <v>0</v>
      </c>
      <c r="DW488" s="107" t="str">
        <f t="shared" si="345"/>
        <v>N</v>
      </c>
      <c r="DX488" s="107" t="str">
        <f t="shared" si="346"/>
        <v/>
      </c>
      <c r="DY488" s="107" t="str">
        <f t="shared" si="347"/>
        <v>N</v>
      </c>
      <c r="DZ488" s="107" t="str">
        <f t="shared" si="348"/>
        <v>N</v>
      </c>
      <c r="EA488" s="107" t="str">
        <f t="shared" si="349"/>
        <v>Not Specified</v>
      </c>
      <c r="EC488" s="113">
        <f t="shared" si="350"/>
        <v>0</v>
      </c>
    </row>
    <row r="489" spans="1:133" ht="16.5" customHeight="1">
      <c r="A489" s="113">
        <v>486</v>
      </c>
      <c r="B489" s="113">
        <v>464</v>
      </c>
      <c r="C489" s="141" t="s">
        <v>2815</v>
      </c>
      <c r="D489" s="113" t="s">
        <v>2415</v>
      </c>
      <c r="E489" s="113" t="s">
        <v>642</v>
      </c>
      <c r="F489" s="113" t="s">
        <v>1694</v>
      </c>
      <c r="G489" s="113" t="s">
        <v>246</v>
      </c>
      <c r="H489" s="157" t="s">
        <v>2816</v>
      </c>
      <c r="I489" s="113" t="s">
        <v>2817</v>
      </c>
      <c r="J489" s="113">
        <v>0</v>
      </c>
      <c r="K489" s="113" t="s">
        <v>2818</v>
      </c>
      <c r="L489" s="113">
        <v>48209</v>
      </c>
      <c r="M489" s="141">
        <v>28</v>
      </c>
      <c r="N489" s="113" t="s">
        <v>154</v>
      </c>
      <c r="O489" s="113" t="s">
        <v>153</v>
      </c>
      <c r="P489" s="141" t="s">
        <v>153</v>
      </c>
      <c r="Q489" s="113" t="s">
        <v>150</v>
      </c>
      <c r="R489" s="113" t="s">
        <v>150</v>
      </c>
      <c r="S489" s="113" t="s">
        <v>151</v>
      </c>
      <c r="T489" s="113" t="s">
        <v>353</v>
      </c>
      <c r="U489" s="151">
        <v>2030</v>
      </c>
      <c r="V489" s="113" t="s">
        <v>151</v>
      </c>
      <c r="W489" s="113" t="s">
        <v>353</v>
      </c>
      <c r="X489" s="148">
        <v>2050</v>
      </c>
      <c r="Y489" s="113" t="s">
        <v>150</v>
      </c>
      <c r="Z489" s="113" t="s">
        <v>151</v>
      </c>
      <c r="AA489" s="141">
        <v>2050</v>
      </c>
      <c r="AC489" s="113" t="s">
        <v>167</v>
      </c>
      <c r="AD489" s="113" t="s">
        <v>6</v>
      </c>
      <c r="AE489" s="113" t="s">
        <v>157</v>
      </c>
      <c r="AF489" s="113" t="s">
        <v>157</v>
      </c>
      <c r="AG489" s="113" t="s">
        <v>157</v>
      </c>
      <c r="AH489" s="141" t="s">
        <v>218</v>
      </c>
      <c r="AJ489" s="113" t="s">
        <v>154</v>
      </c>
      <c r="AK489" s="166" t="s">
        <v>153</v>
      </c>
      <c r="AO489" s="113" t="s">
        <v>219</v>
      </c>
      <c r="AP489" s="113" t="s">
        <v>150</v>
      </c>
      <c r="AQ489" s="113" t="s">
        <v>218</v>
      </c>
      <c r="AR489" s="113" t="s">
        <v>2819</v>
      </c>
      <c r="AS489" s="113">
        <v>2050</v>
      </c>
      <c r="AV489" s="113" t="s">
        <v>168</v>
      </c>
      <c r="AW489" s="167" t="s">
        <v>190</v>
      </c>
      <c r="AX489" s="113" t="s">
        <v>158</v>
      </c>
      <c r="AY489" s="113" t="s">
        <v>154</v>
      </c>
      <c r="AZ489" s="113" t="s">
        <v>153</v>
      </c>
      <c r="BA489" s="113" t="s">
        <v>153</v>
      </c>
      <c r="BG489" s="283">
        <f t="shared" si="351"/>
        <v>0</v>
      </c>
      <c r="BH489" s="149">
        <f t="shared" si="352"/>
        <v>0</v>
      </c>
      <c r="BI489" s="113">
        <f t="shared" si="360"/>
        <v>0</v>
      </c>
      <c r="BJ489" s="280">
        <f t="shared" si="361"/>
        <v>0</v>
      </c>
      <c r="BK489" s="347">
        <f t="shared" si="353"/>
        <v>0</v>
      </c>
      <c r="BL489" s="113">
        <f t="shared" si="354"/>
        <v>1</v>
      </c>
      <c r="BM489" s="113">
        <f t="shared" si="362"/>
        <v>0</v>
      </c>
      <c r="BN489" s="278">
        <f t="shared" si="363"/>
        <v>1</v>
      </c>
      <c r="BO489" s="149">
        <f t="shared" si="355"/>
        <v>0</v>
      </c>
      <c r="BP489" s="149">
        <f t="shared" si="356"/>
        <v>0</v>
      </c>
      <c r="BQ489" s="113">
        <f t="shared" si="364"/>
        <v>1</v>
      </c>
      <c r="BR489" s="356">
        <f t="shared" si="357"/>
        <v>0</v>
      </c>
      <c r="BS489" s="149">
        <f t="shared" si="358"/>
        <v>0</v>
      </c>
      <c r="BT489" s="113">
        <f t="shared" si="365"/>
        <v>1</v>
      </c>
      <c r="BU489" s="356">
        <f t="shared" si="332"/>
        <v>0</v>
      </c>
      <c r="BV489" s="149">
        <f t="shared" si="333"/>
        <v>0</v>
      </c>
      <c r="BW489" s="113">
        <f t="shared" si="334"/>
        <v>0</v>
      </c>
      <c r="BX489" s="248">
        <f t="shared" si="335"/>
        <v>0</v>
      </c>
      <c r="BY489" s="175">
        <f t="shared" si="336"/>
        <v>0</v>
      </c>
      <c r="BZ489" s="347">
        <f t="shared" si="366"/>
        <v>0</v>
      </c>
      <c r="CA489" s="113">
        <f t="shared" si="367"/>
        <v>0</v>
      </c>
      <c r="CB489" s="113">
        <f t="shared" si="368"/>
        <v>1</v>
      </c>
      <c r="CC489" s="276">
        <f t="shared" si="369"/>
        <v>1</v>
      </c>
      <c r="CD489" s="248">
        <f t="shared" si="370"/>
        <v>1</v>
      </c>
      <c r="CE489" s="274">
        <f t="shared" si="359"/>
        <v>1</v>
      </c>
      <c r="CF489" s="347">
        <f t="shared" si="371"/>
        <v>0</v>
      </c>
      <c r="CG489" s="113">
        <f t="shared" si="372"/>
        <v>0</v>
      </c>
      <c r="CH489" s="141">
        <f t="shared" si="373"/>
        <v>0</v>
      </c>
      <c r="CI489" s="149">
        <f t="shared" si="337"/>
        <v>0</v>
      </c>
      <c r="CJ489" s="149">
        <f t="shared" si="338"/>
        <v>1</v>
      </c>
      <c r="CK489" s="149">
        <f t="shared" si="339"/>
        <v>1</v>
      </c>
      <c r="CL489" s="149">
        <f t="shared" si="340"/>
        <v>2</v>
      </c>
      <c r="CM489" s="149">
        <f t="shared" si="341"/>
        <v>1</v>
      </c>
      <c r="CN489" s="282">
        <f t="shared" si="374"/>
        <v>0</v>
      </c>
      <c r="CO489" s="113">
        <f t="shared" si="375"/>
        <v>0</v>
      </c>
      <c r="CP489" s="113">
        <f t="shared" si="376"/>
        <v>1</v>
      </c>
      <c r="CQ489" s="282">
        <f t="shared" si="342"/>
        <v>1</v>
      </c>
      <c r="CR489" s="113" t="str">
        <f t="shared" si="343"/>
        <v>2050 2050</v>
      </c>
      <c r="CS489" s="113">
        <f t="shared" si="344"/>
        <v>2050</v>
      </c>
      <c r="CT489" s="160">
        <v>0</v>
      </c>
      <c r="CU489" s="160">
        <v>0</v>
      </c>
      <c r="CV489" s="160">
        <v>0</v>
      </c>
      <c r="CW489" s="160">
        <v>0</v>
      </c>
      <c r="CX489" s="160">
        <v>0</v>
      </c>
      <c r="CY489" s="160">
        <v>0</v>
      </c>
      <c r="CZ489" s="160">
        <v>1</v>
      </c>
      <c r="DA489" s="160">
        <v>1</v>
      </c>
      <c r="DB489" s="160">
        <v>0</v>
      </c>
      <c r="DC489" s="160">
        <v>1</v>
      </c>
      <c r="DD489" s="160">
        <v>0</v>
      </c>
      <c r="DE489" s="160">
        <v>1</v>
      </c>
      <c r="DF489" s="160">
        <v>0</v>
      </c>
      <c r="DG489" s="160">
        <v>0</v>
      </c>
      <c r="DH489" s="160">
        <v>0</v>
      </c>
      <c r="DI489" s="160">
        <v>0</v>
      </c>
      <c r="DJ489" s="160">
        <v>1</v>
      </c>
      <c r="DK489" s="160">
        <v>0</v>
      </c>
      <c r="DL489" s="160">
        <v>1</v>
      </c>
      <c r="DM489" s="160">
        <v>1</v>
      </c>
      <c r="DN489" s="160">
        <v>0</v>
      </c>
      <c r="DO489" s="160">
        <v>1</v>
      </c>
      <c r="DP489" s="160">
        <v>0</v>
      </c>
      <c r="DQ489" s="104" t="s">
        <v>150</v>
      </c>
      <c r="DR489" s="104" t="s">
        <v>158</v>
      </c>
      <c r="DS489" s="104" t="s">
        <v>7859</v>
      </c>
      <c r="DT489" s="104" t="s">
        <v>154</v>
      </c>
      <c r="DU489" s="104" t="s">
        <v>154</v>
      </c>
      <c r="DV489" s="104" t="s">
        <v>150</v>
      </c>
      <c r="DW489" s="107" t="str">
        <f t="shared" si="345"/>
        <v>Y</v>
      </c>
      <c r="DX489" s="107" t="str">
        <f t="shared" si="346"/>
        <v>Targets set</v>
      </c>
      <c r="DY489" s="107" t="str">
        <f t="shared" si="347"/>
        <v>Y</v>
      </c>
      <c r="DZ489" s="107" t="str">
        <f t="shared" si="348"/>
        <v>N</v>
      </c>
      <c r="EA489" s="107" t="str">
        <f t="shared" si="349"/>
        <v>Not Specified</v>
      </c>
      <c r="EC489" s="113">
        <f t="shared" si="350"/>
        <v>2050</v>
      </c>
    </row>
    <row r="490" spans="1:133" ht="16.5" customHeight="1">
      <c r="A490" s="113">
        <v>487</v>
      </c>
      <c r="B490" s="113">
        <v>486</v>
      </c>
      <c r="C490" s="141" t="s">
        <v>2820</v>
      </c>
      <c r="D490" s="149" t="s">
        <v>852</v>
      </c>
      <c r="E490" s="149" t="s">
        <v>852</v>
      </c>
      <c r="F490" s="149" t="s">
        <v>1694</v>
      </c>
      <c r="G490" s="149" t="s">
        <v>246</v>
      </c>
      <c r="H490" s="168" t="s">
        <v>2821</v>
      </c>
      <c r="I490" s="149" t="s">
        <v>2822</v>
      </c>
      <c r="J490" s="149">
        <v>0.059</v>
      </c>
      <c r="K490" s="149" t="s">
        <v>2823</v>
      </c>
      <c r="L490" s="149">
        <v>65289</v>
      </c>
      <c r="M490" s="150">
        <v>6</v>
      </c>
      <c r="N490" s="113" t="s">
        <v>154</v>
      </c>
      <c r="O490" s="113" t="s">
        <v>153</v>
      </c>
      <c r="P490" s="141" t="s">
        <v>153</v>
      </c>
      <c r="Q490" s="113" t="s">
        <v>150</v>
      </c>
      <c r="R490" s="113" t="s">
        <v>150</v>
      </c>
      <c r="S490" s="113" t="s">
        <v>151</v>
      </c>
      <c r="T490" s="113" t="s">
        <v>827</v>
      </c>
      <c r="U490" s="147">
        <v>2035</v>
      </c>
      <c r="V490" s="113" t="s">
        <v>153</v>
      </c>
      <c r="W490" s="113" t="s">
        <v>153</v>
      </c>
      <c r="X490" s="148" t="s">
        <v>153</v>
      </c>
      <c r="Y490" s="113" t="s">
        <v>153</v>
      </c>
      <c r="Z490" s="113" t="s">
        <v>153</v>
      </c>
      <c r="AC490" s="113" t="s">
        <v>782</v>
      </c>
      <c r="AD490" s="113" t="s">
        <v>5</v>
      </c>
      <c r="AE490" s="113" t="s">
        <v>157</v>
      </c>
      <c r="AF490" s="113" t="s">
        <v>157</v>
      </c>
      <c r="AG490" s="113" t="s">
        <v>168</v>
      </c>
      <c r="AH490" s="141" t="s">
        <v>159</v>
      </c>
      <c r="AI490" s="113" t="s">
        <v>160</v>
      </c>
      <c r="AJ490" s="113" t="s">
        <v>150</v>
      </c>
      <c r="AK490" s="166" t="s">
        <v>2824</v>
      </c>
      <c r="AL490" s="113">
        <v>2050</v>
      </c>
      <c r="AP490" s="113" t="s">
        <v>154</v>
      </c>
      <c r="AQ490" s="113" t="s">
        <v>153</v>
      </c>
      <c r="AR490" s="113" t="s">
        <v>153</v>
      </c>
      <c r="AV490" s="166" t="s">
        <v>168</v>
      </c>
      <c r="AW490" s="167" t="s">
        <v>262</v>
      </c>
      <c r="AX490" s="113" t="s">
        <v>158</v>
      </c>
      <c r="AY490" s="113" t="s">
        <v>154</v>
      </c>
      <c r="AZ490" s="113" t="s">
        <v>153</v>
      </c>
      <c r="BA490" s="113" t="s">
        <v>153</v>
      </c>
      <c r="BG490" s="283">
        <f t="shared" si="351"/>
        <v>0</v>
      </c>
      <c r="BH490" s="149">
        <f t="shared" si="352"/>
        <v>0</v>
      </c>
      <c r="BI490" s="113">
        <f t="shared" si="360"/>
        <v>0</v>
      </c>
      <c r="BJ490" s="280">
        <f t="shared" si="361"/>
        <v>0</v>
      </c>
      <c r="BK490" s="347">
        <f t="shared" si="353"/>
        <v>0</v>
      </c>
      <c r="BL490" s="113">
        <f t="shared" si="354"/>
        <v>0</v>
      </c>
      <c r="BM490" s="113">
        <f t="shared" si="362"/>
        <v>1</v>
      </c>
      <c r="BN490" s="278">
        <f t="shared" si="363"/>
        <v>1</v>
      </c>
      <c r="BO490" s="149">
        <f t="shared" si="355"/>
        <v>0</v>
      </c>
      <c r="BP490" s="149">
        <f t="shared" si="356"/>
        <v>0</v>
      </c>
      <c r="BQ490" s="113">
        <f t="shared" si="364"/>
        <v>0</v>
      </c>
      <c r="BR490" s="356">
        <f t="shared" si="357"/>
        <v>0</v>
      </c>
      <c r="BS490" s="149">
        <f t="shared" si="358"/>
        <v>0</v>
      </c>
      <c r="BT490" s="113">
        <f t="shared" si="365"/>
        <v>0</v>
      </c>
      <c r="BU490" s="356">
        <f t="shared" si="332"/>
        <v>0</v>
      </c>
      <c r="BV490" s="149">
        <f t="shared" si="333"/>
        <v>0</v>
      </c>
      <c r="BW490" s="113">
        <f t="shared" si="334"/>
        <v>1</v>
      </c>
      <c r="BX490" s="248">
        <f t="shared" si="335"/>
        <v>0</v>
      </c>
      <c r="BY490" s="175">
        <f t="shared" si="336"/>
        <v>1</v>
      </c>
      <c r="BZ490" s="347">
        <f t="shared" si="366"/>
        <v>0</v>
      </c>
      <c r="CA490" s="113">
        <f t="shared" si="367"/>
        <v>0</v>
      </c>
      <c r="CB490" s="113">
        <f t="shared" si="368"/>
        <v>0</v>
      </c>
      <c r="CC490" s="276">
        <f t="shared" si="369"/>
        <v>0</v>
      </c>
      <c r="CD490" s="248">
        <f t="shared" si="370"/>
        <v>0</v>
      </c>
      <c r="CE490" s="274">
        <f t="shared" si="359"/>
        <v>1</v>
      </c>
      <c r="CF490" s="347">
        <f t="shared" si="371"/>
        <v>0</v>
      </c>
      <c r="CG490" s="113">
        <f t="shared" si="372"/>
        <v>0</v>
      </c>
      <c r="CH490" s="141">
        <f t="shared" si="373"/>
        <v>0</v>
      </c>
      <c r="CI490" s="149">
        <f t="shared" si="337"/>
        <v>0</v>
      </c>
      <c r="CJ490" s="149">
        <f t="shared" si="338"/>
        <v>0</v>
      </c>
      <c r="CK490" s="149">
        <f t="shared" si="339"/>
        <v>2</v>
      </c>
      <c r="CL490" s="149">
        <f t="shared" si="340"/>
        <v>2</v>
      </c>
      <c r="CM490" s="149">
        <f t="shared" si="341"/>
        <v>1</v>
      </c>
      <c r="CN490" s="282">
        <f t="shared" si="374"/>
        <v>0</v>
      </c>
      <c r="CO490" s="113">
        <f t="shared" si="375"/>
        <v>0</v>
      </c>
      <c r="CP490" s="113">
        <f t="shared" si="376"/>
        <v>1</v>
      </c>
      <c r="CQ490" s="282" t="str">
        <f t="shared" si="342"/>
        <v/>
      </c>
      <c r="CR490" s="113" t="str">
        <f t="shared" si="343"/>
        <v xml:space="preserve"> </v>
      </c>
      <c r="CS490" s="113">
        <f t="shared" si="344"/>
        <v>0</v>
      </c>
      <c r="CT490" s="160">
        <v>0</v>
      </c>
      <c r="CU490" s="160">
        <v>0</v>
      </c>
      <c r="CV490" s="160">
        <v>1</v>
      </c>
      <c r="CW490" s="160">
        <v>1</v>
      </c>
      <c r="CX490" s="160">
        <v>0</v>
      </c>
      <c r="CY490" s="160">
        <v>0</v>
      </c>
      <c r="CZ490" s="160">
        <v>0</v>
      </c>
      <c r="DA490" s="160">
        <v>0</v>
      </c>
      <c r="DB490" s="160">
        <v>0</v>
      </c>
      <c r="DC490" s="160">
        <v>0</v>
      </c>
      <c r="DD490" s="160">
        <v>1</v>
      </c>
      <c r="DE490" s="160">
        <v>1</v>
      </c>
      <c r="DF490" s="160">
        <v>0</v>
      </c>
      <c r="DG490" s="160">
        <v>0</v>
      </c>
      <c r="DH490" s="160">
        <v>0</v>
      </c>
      <c r="DI490" s="160">
        <v>0</v>
      </c>
      <c r="DJ490" s="160">
        <v>1</v>
      </c>
      <c r="DK490" s="160">
        <v>0</v>
      </c>
      <c r="DL490" s="160">
        <v>1</v>
      </c>
      <c r="DM490" s="160">
        <v>0</v>
      </c>
      <c r="DN490" s="160">
        <v>0</v>
      </c>
      <c r="DO490" s="160">
        <v>1</v>
      </c>
      <c r="DP490" s="160">
        <v>0</v>
      </c>
      <c r="DQ490" s="104" t="s">
        <v>150</v>
      </c>
      <c r="DR490" s="104" t="s">
        <v>158</v>
      </c>
      <c r="DS490" s="104" t="s">
        <v>154</v>
      </c>
      <c r="DT490" s="104" t="s">
        <v>160</v>
      </c>
      <c r="DU490" s="104" t="s">
        <v>3005</v>
      </c>
      <c r="DV490" s="104" t="s">
        <v>154</v>
      </c>
      <c r="DW490" s="107" t="str">
        <f t="shared" si="345"/>
        <v>Y</v>
      </c>
      <c r="DX490" s="107" t="str">
        <f t="shared" si="346"/>
        <v/>
      </c>
      <c r="DY490" s="107" t="str">
        <f t="shared" si="347"/>
        <v>N</v>
      </c>
      <c r="DZ490" s="107" t="str">
        <f t="shared" si="348"/>
        <v>Y</v>
      </c>
      <c r="EA490" s="107" t="str">
        <f t="shared" si="349"/>
        <v>Not Specified</v>
      </c>
      <c r="EC490" s="113">
        <f t="shared" si="350"/>
        <v>0</v>
      </c>
    </row>
    <row r="491" spans="1:133" ht="16.5" customHeight="1">
      <c r="A491" s="113">
        <v>488</v>
      </c>
      <c r="B491" s="113">
        <v>499</v>
      </c>
      <c r="C491" s="141" t="s">
        <v>2825</v>
      </c>
      <c r="D491" s="113" t="s">
        <v>997</v>
      </c>
      <c r="E491" s="113" t="s">
        <v>998</v>
      </c>
      <c r="F491" s="113" t="s">
        <v>264</v>
      </c>
      <c r="G491" s="113" t="s">
        <v>176</v>
      </c>
      <c r="H491" s="157" t="s">
        <v>2826</v>
      </c>
      <c r="I491" s="113" t="s">
        <v>2827</v>
      </c>
      <c r="J491" s="113">
        <v>0.048</v>
      </c>
      <c r="K491" s="113" t="s">
        <v>2828</v>
      </c>
      <c r="L491" s="113">
        <v>77274</v>
      </c>
      <c r="M491" s="141">
        <v>31</v>
      </c>
      <c r="N491" s="113" t="s">
        <v>154</v>
      </c>
      <c r="O491" s="113" t="s">
        <v>153</v>
      </c>
      <c r="P491" s="141" t="s">
        <v>153</v>
      </c>
      <c r="Q491" s="113" t="s">
        <v>154</v>
      </c>
      <c r="R491" s="113" t="s">
        <v>154</v>
      </c>
      <c r="S491" s="113" t="s">
        <v>153</v>
      </c>
      <c r="T491" s="113" t="s">
        <v>153</v>
      </c>
      <c r="U491" s="147" t="s">
        <v>153</v>
      </c>
      <c r="V491" s="113" t="s">
        <v>153</v>
      </c>
      <c r="W491" s="113" t="s">
        <v>153</v>
      </c>
      <c r="X491" s="148" t="s">
        <v>153</v>
      </c>
      <c r="Y491" s="113" t="s">
        <v>153</v>
      </c>
      <c r="Z491" s="113" t="s">
        <v>153</v>
      </c>
      <c r="AC491" s="113" t="s">
        <v>167</v>
      </c>
      <c r="AD491" s="113" t="s">
        <v>6</v>
      </c>
      <c r="AE491" s="113" t="s">
        <v>157</v>
      </c>
      <c r="AF491" s="113" t="s">
        <v>157</v>
      </c>
      <c r="AG491" s="113" t="s">
        <v>157</v>
      </c>
      <c r="AH491" s="141" t="s">
        <v>218</v>
      </c>
      <c r="AJ491" s="113" t="s">
        <v>154</v>
      </c>
      <c r="AK491" s="166" t="s">
        <v>153</v>
      </c>
      <c r="AO491" s="113" t="s">
        <v>219</v>
      </c>
      <c r="AP491" s="113" t="s">
        <v>150</v>
      </c>
      <c r="AQ491" s="113" t="s">
        <v>218</v>
      </c>
      <c r="AR491" s="113" t="s">
        <v>2829</v>
      </c>
      <c r="AS491" s="113">
        <v>2040</v>
      </c>
      <c r="AV491" s="113" t="s">
        <v>168</v>
      </c>
      <c r="AW491" s="167" t="s">
        <v>262</v>
      </c>
      <c r="AX491" s="113" t="s">
        <v>158</v>
      </c>
      <c r="AY491" s="113" t="s">
        <v>154</v>
      </c>
      <c r="AZ491" s="113" t="s">
        <v>153</v>
      </c>
      <c r="BA491" s="113" t="s">
        <v>153</v>
      </c>
      <c r="BG491" s="283">
        <f t="shared" si="351"/>
        <v>0</v>
      </c>
      <c r="BH491" s="149">
        <f t="shared" si="352"/>
        <v>0</v>
      </c>
      <c r="BI491" s="113">
        <f t="shared" si="360"/>
        <v>0</v>
      </c>
      <c r="BJ491" s="280">
        <f t="shared" si="361"/>
        <v>0</v>
      </c>
      <c r="BK491" s="347">
        <f t="shared" si="353"/>
        <v>0</v>
      </c>
      <c r="BL491" s="113">
        <f t="shared" si="354"/>
        <v>0</v>
      </c>
      <c r="BM491" s="113">
        <f t="shared" si="362"/>
        <v>0</v>
      </c>
      <c r="BN491" s="278">
        <f t="shared" si="363"/>
        <v>0</v>
      </c>
      <c r="BO491" s="149">
        <f t="shared" si="355"/>
        <v>0</v>
      </c>
      <c r="BP491" s="149">
        <f t="shared" si="356"/>
        <v>0</v>
      </c>
      <c r="BQ491" s="113">
        <f t="shared" si="364"/>
        <v>0</v>
      </c>
      <c r="BR491" s="356">
        <f t="shared" si="357"/>
        <v>0</v>
      </c>
      <c r="BS491" s="149">
        <f t="shared" si="358"/>
        <v>0</v>
      </c>
      <c r="BT491" s="113">
        <f t="shared" si="365"/>
        <v>1</v>
      </c>
      <c r="BU491" s="356">
        <f t="shared" si="332"/>
        <v>0</v>
      </c>
      <c r="BV491" s="149">
        <f t="shared" si="333"/>
        <v>0</v>
      </c>
      <c r="BW491" s="113">
        <f t="shared" si="334"/>
        <v>0</v>
      </c>
      <c r="BX491" s="248">
        <f t="shared" si="335"/>
        <v>0</v>
      </c>
      <c r="BY491" s="175">
        <f t="shared" si="336"/>
        <v>0</v>
      </c>
      <c r="BZ491" s="347">
        <f t="shared" si="366"/>
        <v>0</v>
      </c>
      <c r="CA491" s="113">
        <f t="shared" si="367"/>
        <v>0</v>
      </c>
      <c r="CB491" s="113">
        <f t="shared" si="368"/>
        <v>1</v>
      </c>
      <c r="CC491" s="276">
        <f t="shared" si="369"/>
        <v>1</v>
      </c>
      <c r="CD491" s="248">
        <f t="shared" si="370"/>
        <v>1</v>
      </c>
      <c r="CE491" s="274">
        <f t="shared" si="359"/>
        <v>1</v>
      </c>
      <c r="CF491" s="347">
        <f t="shared" si="371"/>
        <v>0</v>
      </c>
      <c r="CG491" s="113">
        <f t="shared" si="372"/>
        <v>0</v>
      </c>
      <c r="CH491" s="141">
        <f t="shared" si="373"/>
        <v>0</v>
      </c>
      <c r="CI491" s="149">
        <f t="shared" si="337"/>
        <v>0</v>
      </c>
      <c r="CJ491" s="149">
        <f t="shared" si="338"/>
        <v>0</v>
      </c>
      <c r="CK491" s="149">
        <f t="shared" si="339"/>
        <v>1</v>
      </c>
      <c r="CL491" s="149">
        <f t="shared" si="340"/>
        <v>1</v>
      </c>
      <c r="CM491" s="149">
        <f t="shared" si="341"/>
        <v>1</v>
      </c>
      <c r="CN491" s="282">
        <f t="shared" si="374"/>
        <v>0</v>
      </c>
      <c r="CO491" s="113">
        <f t="shared" si="375"/>
        <v>0</v>
      </c>
      <c r="CP491" s="113">
        <f t="shared" si="376"/>
        <v>1</v>
      </c>
      <c r="CQ491" s="282" t="str">
        <f t="shared" si="342"/>
        <v/>
      </c>
      <c r="CR491" s="113" t="str">
        <f t="shared" si="343"/>
        <v xml:space="preserve"> 2040</v>
      </c>
      <c r="CS491" s="113">
        <f t="shared" si="344"/>
        <v>2040</v>
      </c>
      <c r="CT491" s="160">
        <v>0</v>
      </c>
      <c r="CU491" s="160">
        <v>0</v>
      </c>
      <c r="CV491" s="160">
        <v>0</v>
      </c>
      <c r="CW491" s="160">
        <v>0</v>
      </c>
      <c r="CX491" s="160">
        <v>0</v>
      </c>
      <c r="CY491" s="160">
        <v>0</v>
      </c>
      <c r="CZ491" s="160">
        <v>1</v>
      </c>
      <c r="DA491" s="160">
        <v>1</v>
      </c>
      <c r="DB491" s="160">
        <v>0</v>
      </c>
      <c r="DC491" s="160">
        <v>0</v>
      </c>
      <c r="DD491" s="160">
        <v>0</v>
      </c>
      <c r="DE491" s="160">
        <v>0</v>
      </c>
      <c r="DF491" s="160">
        <v>0</v>
      </c>
      <c r="DG491" s="160">
        <v>0</v>
      </c>
      <c r="DH491" s="160">
        <v>0</v>
      </c>
      <c r="DI491" s="160">
        <v>0</v>
      </c>
      <c r="DJ491" s="160">
        <v>1</v>
      </c>
      <c r="DK491" s="160">
        <v>0</v>
      </c>
      <c r="DL491" s="160">
        <v>1</v>
      </c>
      <c r="DM491" s="160">
        <v>0</v>
      </c>
      <c r="DN491" s="160">
        <v>0</v>
      </c>
      <c r="DO491" s="160">
        <v>1</v>
      </c>
      <c r="DP491" s="160">
        <v>0</v>
      </c>
      <c r="DQ491" s="104" t="s">
        <v>154</v>
      </c>
      <c r="DR491" s="104">
        <v>0</v>
      </c>
      <c r="DS491" s="104" t="s">
        <v>7857</v>
      </c>
      <c r="DT491" s="104" t="s">
        <v>154</v>
      </c>
      <c r="DU491" s="104" t="s">
        <v>154</v>
      </c>
      <c r="DV491" s="104" t="s">
        <v>3005</v>
      </c>
      <c r="DW491" s="107" t="str">
        <f t="shared" si="345"/>
        <v>N</v>
      </c>
      <c r="DX491" s="107" t="str">
        <f t="shared" si="346"/>
        <v/>
      </c>
      <c r="DY491" s="107" t="str">
        <f t="shared" si="347"/>
        <v>Y</v>
      </c>
      <c r="DZ491" s="107" t="str">
        <f t="shared" si="348"/>
        <v>N</v>
      </c>
      <c r="EA491" s="107" t="str">
        <f t="shared" si="349"/>
        <v>Not Specified</v>
      </c>
      <c r="EC491" s="113">
        <f t="shared" si="350"/>
        <v>2040</v>
      </c>
    </row>
    <row r="492" spans="1:264" ht="16.5" customHeight="1">
      <c r="A492" s="149">
        <v>489</v>
      </c>
      <c r="B492" s="149">
        <v>472</v>
      </c>
      <c r="C492" s="150" t="s">
        <v>2830</v>
      </c>
      <c r="D492" s="149" t="s">
        <v>472</v>
      </c>
      <c r="E492" s="149" t="s">
        <v>229</v>
      </c>
      <c r="F492" s="149" t="s">
        <v>175</v>
      </c>
      <c r="G492" s="149" t="s">
        <v>176</v>
      </c>
      <c r="H492" s="168" t="s">
        <v>2831</v>
      </c>
      <c r="I492" s="149" t="s">
        <v>2832</v>
      </c>
      <c r="J492" s="149">
        <v>-0.59</v>
      </c>
      <c r="K492" s="149" t="s">
        <v>2833</v>
      </c>
      <c r="L492" s="149">
        <v>31983</v>
      </c>
      <c r="M492" s="150">
        <v>6</v>
      </c>
      <c r="N492" s="149" t="s">
        <v>154</v>
      </c>
      <c r="O492" s="149" t="s">
        <v>153</v>
      </c>
      <c r="P492" s="150" t="s">
        <v>153</v>
      </c>
      <c r="Q492" s="113" t="s">
        <v>154</v>
      </c>
      <c r="R492" s="113" t="s">
        <v>154</v>
      </c>
      <c r="S492" s="149" t="s">
        <v>153</v>
      </c>
      <c r="T492" s="149" t="s">
        <v>153</v>
      </c>
      <c r="U492" s="151" t="s">
        <v>153</v>
      </c>
      <c r="V492" s="149" t="s">
        <v>153</v>
      </c>
      <c r="W492" s="149" t="s">
        <v>153</v>
      </c>
      <c r="X492" s="152" t="s">
        <v>153</v>
      </c>
      <c r="Y492" s="113" t="s">
        <v>153</v>
      </c>
      <c r="Z492" s="149" t="s">
        <v>153</v>
      </c>
      <c r="AA492" s="150"/>
      <c r="AB492" s="149"/>
      <c r="AC492" s="149" t="s">
        <v>233</v>
      </c>
      <c r="AD492" s="149" t="s">
        <v>234</v>
      </c>
      <c r="AE492" s="149" t="s">
        <v>337</v>
      </c>
      <c r="AF492" s="149" t="s">
        <v>337</v>
      </c>
      <c r="AG492" s="149" t="s">
        <v>168</v>
      </c>
      <c r="AH492" s="150" t="s">
        <v>159</v>
      </c>
      <c r="AI492" s="149" t="s">
        <v>180</v>
      </c>
      <c r="AJ492" s="113" t="s">
        <v>154</v>
      </c>
      <c r="AK492" s="170" t="s">
        <v>338</v>
      </c>
      <c r="AL492" s="149">
        <v>2060</v>
      </c>
      <c r="AM492" s="171" t="s">
        <v>2834</v>
      </c>
      <c r="AN492" s="150"/>
      <c r="AP492" s="149" t="s">
        <v>154</v>
      </c>
      <c r="AQ492" s="149" t="s">
        <v>153</v>
      </c>
      <c r="AR492" s="149" t="s">
        <v>153</v>
      </c>
      <c r="AS492" s="149"/>
      <c r="AT492" s="149"/>
      <c r="AU492" s="150"/>
      <c r="AV492" s="149" t="s">
        <v>168</v>
      </c>
      <c r="AW492" s="172" t="s">
        <v>168</v>
      </c>
      <c r="AX492" s="149" t="s">
        <v>158</v>
      </c>
      <c r="AY492" s="149" t="s">
        <v>154</v>
      </c>
      <c r="AZ492" s="149" t="s">
        <v>153</v>
      </c>
      <c r="BA492" s="149" t="s">
        <v>153</v>
      </c>
      <c r="BB492" s="149"/>
      <c r="BC492" s="150"/>
      <c r="BD492" s="149"/>
      <c r="BE492" s="173"/>
      <c r="BF492" s="150"/>
      <c r="BG492" s="283">
        <f t="shared" si="351"/>
        <v>0</v>
      </c>
      <c r="BH492" s="149">
        <f t="shared" si="352"/>
        <v>0</v>
      </c>
      <c r="BI492" s="113">
        <f t="shared" si="360"/>
        <v>0</v>
      </c>
      <c r="BJ492" s="280">
        <f t="shared" si="361"/>
        <v>0</v>
      </c>
      <c r="BK492" s="347">
        <f t="shared" si="353"/>
        <v>0</v>
      </c>
      <c r="BL492" s="113">
        <f t="shared" si="354"/>
        <v>0</v>
      </c>
      <c r="BM492" s="113">
        <f t="shared" si="362"/>
        <v>0</v>
      </c>
      <c r="BN492" s="278">
        <f t="shared" si="363"/>
        <v>0</v>
      </c>
      <c r="BO492" s="149">
        <f t="shared" si="355"/>
        <v>0</v>
      </c>
      <c r="BP492" s="149">
        <f t="shared" si="356"/>
        <v>0</v>
      </c>
      <c r="BQ492" s="113">
        <f t="shared" si="364"/>
        <v>0</v>
      </c>
      <c r="BR492" s="356">
        <f t="shared" si="357"/>
        <v>0</v>
      </c>
      <c r="BS492" s="149">
        <f t="shared" si="358"/>
        <v>0</v>
      </c>
      <c r="BT492" s="113">
        <f t="shared" si="365"/>
        <v>0</v>
      </c>
      <c r="BU492" s="356">
        <f t="shared" si="332"/>
        <v>0</v>
      </c>
      <c r="BV492" s="149">
        <f t="shared" si="333"/>
        <v>0</v>
      </c>
      <c r="BW492" s="113">
        <f t="shared" si="334"/>
        <v>0</v>
      </c>
      <c r="BX492" s="248">
        <f t="shared" si="335"/>
        <v>1</v>
      </c>
      <c r="BY492" s="175">
        <f t="shared" si="336"/>
        <v>0</v>
      </c>
      <c r="BZ492" s="347">
        <f t="shared" si="366"/>
        <v>0</v>
      </c>
      <c r="CA492" s="113">
        <f t="shared" si="367"/>
        <v>0</v>
      </c>
      <c r="CB492" s="113">
        <f t="shared" si="368"/>
        <v>0</v>
      </c>
      <c r="CC492" s="276">
        <f t="shared" si="369"/>
        <v>0</v>
      </c>
      <c r="CD492" s="248">
        <f t="shared" si="370"/>
        <v>1</v>
      </c>
      <c r="CE492" s="274">
        <f t="shared" si="359"/>
        <v>0</v>
      </c>
      <c r="CF492" s="347">
        <f t="shared" si="371"/>
        <v>0</v>
      </c>
      <c r="CG492" s="113">
        <f t="shared" si="372"/>
        <v>0</v>
      </c>
      <c r="CH492" s="141">
        <f t="shared" si="373"/>
        <v>0</v>
      </c>
      <c r="CI492" s="149">
        <f t="shared" si="337"/>
        <v>0</v>
      </c>
      <c r="CJ492" s="149">
        <f t="shared" si="338"/>
        <v>0</v>
      </c>
      <c r="CK492" s="149">
        <f t="shared" si="339"/>
        <v>0</v>
      </c>
      <c r="CL492" s="149">
        <f t="shared" si="340"/>
        <v>0</v>
      </c>
      <c r="CM492" s="149">
        <f t="shared" si="341"/>
        <v>0</v>
      </c>
      <c r="CN492" s="282">
        <f t="shared" si="374"/>
        <v>0</v>
      </c>
      <c r="CO492" s="113">
        <f t="shared" si="375"/>
        <v>0</v>
      </c>
      <c r="CP492" s="113">
        <f t="shared" si="376"/>
        <v>1</v>
      </c>
      <c r="CQ492" s="282" t="str">
        <f t="shared" si="342"/>
        <v/>
      </c>
      <c r="CR492" s="113" t="str">
        <f t="shared" si="343"/>
        <v xml:space="preserve"> </v>
      </c>
      <c r="CS492" s="113">
        <f t="shared" si="344"/>
        <v>0</v>
      </c>
      <c r="CT492" s="160">
        <v>0</v>
      </c>
      <c r="CU492" s="160">
        <v>0</v>
      </c>
      <c r="CV492" s="160">
        <v>0</v>
      </c>
      <c r="CW492" s="160">
        <v>0</v>
      </c>
      <c r="CX492" s="160">
        <v>0</v>
      </c>
      <c r="CY492" s="160">
        <v>0</v>
      </c>
      <c r="CZ492" s="160">
        <v>0</v>
      </c>
      <c r="DA492" s="160">
        <v>0</v>
      </c>
      <c r="DB492" s="160">
        <v>0</v>
      </c>
      <c r="DC492" s="160">
        <v>0</v>
      </c>
      <c r="DD492" s="160">
        <v>0</v>
      </c>
      <c r="DE492" s="160">
        <v>0</v>
      </c>
      <c r="DF492" s="160">
        <v>0</v>
      </c>
      <c r="DG492" s="160">
        <v>0</v>
      </c>
      <c r="DH492" s="160">
        <v>0</v>
      </c>
      <c r="DI492" s="160">
        <v>0</v>
      </c>
      <c r="DJ492" s="160">
        <v>0</v>
      </c>
      <c r="DK492" s="160">
        <v>0</v>
      </c>
      <c r="DL492" s="160">
        <v>0</v>
      </c>
      <c r="DM492" s="160">
        <v>0</v>
      </c>
      <c r="DN492" s="160">
        <v>0</v>
      </c>
      <c r="DO492" s="160">
        <v>0</v>
      </c>
      <c r="DP492" s="160">
        <v>0</v>
      </c>
      <c r="DQ492" s="104" t="s">
        <v>154</v>
      </c>
      <c r="DR492" s="104">
        <v>0</v>
      </c>
      <c r="DS492" s="104" t="s">
        <v>154</v>
      </c>
      <c r="DT492" s="104" t="s">
        <v>154</v>
      </c>
      <c r="DU492" s="104" t="s">
        <v>154</v>
      </c>
      <c r="DV492" s="104" t="s">
        <v>154</v>
      </c>
      <c r="DW492" s="107" t="str">
        <f t="shared" si="345"/>
        <v>N</v>
      </c>
      <c r="DX492" s="107" t="str">
        <f t="shared" si="346"/>
        <v/>
      </c>
      <c r="DY492" s="107" t="str">
        <f t="shared" si="347"/>
        <v>N</v>
      </c>
      <c r="DZ492" s="107" t="str">
        <f t="shared" si="348"/>
        <v>N</v>
      </c>
      <c r="EA492" s="107" t="str">
        <f t="shared" si="349"/>
        <v>Not Specified</v>
      </c>
      <c r="EC492" s="113">
        <f t="shared" si="350"/>
        <v>0</v>
      </c>
      <c r="ED492" s="149"/>
      <c r="EE492" s="149"/>
      <c r="EF492" s="149"/>
      <c r="EG492" s="149"/>
      <c r="EH492" s="149"/>
      <c r="EI492" s="149"/>
      <c r="EJ492" s="149"/>
      <c r="EK492" s="149"/>
      <c r="EL492" s="149"/>
      <c r="EM492" s="149"/>
      <c r="EN492" s="149"/>
      <c r="EO492" s="149"/>
      <c r="EP492" s="149"/>
      <c r="EQ492" s="149"/>
      <c r="ER492" s="149"/>
      <c r="ES492" s="149"/>
      <c r="ET492" s="149"/>
      <c r="EU492" s="149"/>
      <c r="EV492" s="149"/>
      <c r="EW492" s="149"/>
      <c r="EX492" s="149"/>
      <c r="EY492" s="149"/>
      <c r="EZ492" s="149"/>
      <c r="FA492" s="149"/>
      <c r="FB492" s="149"/>
      <c r="FC492" s="149"/>
      <c r="FD492" s="149"/>
      <c r="FE492" s="149"/>
      <c r="FF492" s="149"/>
      <c r="FG492" s="149"/>
      <c r="FH492" s="149"/>
      <c r="FI492" s="149"/>
      <c r="FJ492" s="149"/>
      <c r="FK492" s="149"/>
      <c r="FL492" s="149"/>
      <c r="FM492" s="149"/>
      <c r="FN492" s="149"/>
      <c r="FO492" s="149"/>
      <c r="FP492" s="149"/>
      <c r="FQ492" s="149"/>
      <c r="FR492" s="149"/>
      <c r="FS492" s="149"/>
      <c r="FT492" s="149"/>
      <c r="FU492" s="149"/>
      <c r="FV492" s="149"/>
      <c r="FW492" s="149"/>
      <c r="FX492" s="149"/>
      <c r="FY492" s="149"/>
      <c r="FZ492" s="149"/>
      <c r="GA492" s="149"/>
      <c r="GB492" s="149"/>
      <c r="GC492" s="149"/>
      <c r="GD492" s="149"/>
      <c r="GE492" s="149"/>
      <c r="GF492" s="149"/>
      <c r="GG492" s="149"/>
      <c r="GH492" s="149"/>
      <c r="GI492" s="149"/>
      <c r="GJ492" s="149"/>
      <c r="GK492" s="149"/>
      <c r="GL492" s="149"/>
      <c r="GM492" s="149"/>
      <c r="GN492" s="149"/>
      <c r="GO492" s="149"/>
      <c r="GP492" s="149"/>
      <c r="GQ492" s="149"/>
      <c r="GR492" s="149"/>
      <c r="GS492" s="149"/>
      <c r="GT492" s="149"/>
      <c r="GU492" s="149"/>
      <c r="GV492" s="149"/>
      <c r="GW492" s="149"/>
      <c r="GX492" s="149"/>
      <c r="GY492" s="149"/>
      <c r="GZ492" s="149"/>
      <c r="HA492" s="149"/>
      <c r="HB492" s="149"/>
      <c r="HC492" s="149"/>
      <c r="HD492" s="149"/>
      <c r="HE492" s="149"/>
      <c r="HF492" s="149"/>
      <c r="HG492" s="149"/>
      <c r="HH492" s="149"/>
      <c r="HI492" s="149"/>
      <c r="HJ492" s="149"/>
      <c r="HK492" s="149"/>
      <c r="HL492" s="149"/>
      <c r="HM492" s="149"/>
      <c r="HN492" s="149"/>
      <c r="HO492" s="149"/>
      <c r="HP492" s="149"/>
      <c r="HQ492" s="149"/>
      <c r="HR492" s="149"/>
      <c r="HS492" s="149"/>
      <c r="HT492" s="149"/>
      <c r="HU492" s="149"/>
      <c r="HV492" s="149"/>
      <c r="HW492" s="149"/>
      <c r="HX492" s="149"/>
      <c r="HY492" s="149"/>
      <c r="HZ492" s="149"/>
      <c r="IA492" s="149"/>
      <c r="IB492" s="149"/>
      <c r="IC492" s="149"/>
      <c r="ID492" s="149"/>
      <c r="IE492" s="149"/>
      <c r="IF492" s="149"/>
      <c r="IG492" s="149"/>
      <c r="IH492" s="149"/>
      <c r="II492" s="149"/>
      <c r="IJ492" s="149"/>
      <c r="IK492" s="149"/>
      <c r="IL492" s="149"/>
      <c r="IM492" s="149"/>
      <c r="IN492" s="149"/>
      <c r="IO492" s="149"/>
      <c r="IP492" s="149"/>
      <c r="IQ492" s="149"/>
      <c r="IR492" s="149"/>
      <c r="IS492" s="149"/>
      <c r="IT492" s="149"/>
      <c r="IU492" s="149"/>
      <c r="IV492" s="149"/>
      <c r="IW492" s="149"/>
      <c r="IX492" s="149"/>
      <c r="IY492" s="149"/>
      <c r="IZ492" s="149"/>
      <c r="JA492" s="149"/>
      <c r="JB492" s="149"/>
      <c r="JC492" s="149"/>
      <c r="JD492" s="149"/>
    </row>
    <row r="493" spans="1:264" s="175" customFormat="1" ht="16.5" customHeight="1">
      <c r="A493" s="149">
        <v>490</v>
      </c>
      <c r="B493" s="149" t="e">
        <v>#N/A</v>
      </c>
      <c r="C493" s="150" t="s">
        <v>2835</v>
      </c>
      <c r="D493" s="149" t="s">
        <v>205</v>
      </c>
      <c r="E493" s="149" t="s">
        <v>206</v>
      </c>
      <c r="F493" s="149" t="s">
        <v>145</v>
      </c>
      <c r="G493" s="149" t="s">
        <v>146</v>
      </c>
      <c r="H493" s="168" t="s">
        <v>2836</v>
      </c>
      <c r="I493" s="149" t="s">
        <v>2837</v>
      </c>
      <c r="J493" s="149">
        <v>-0.465</v>
      </c>
      <c r="K493" s="149" t="s">
        <v>2838</v>
      </c>
      <c r="L493" s="149">
        <v>17936</v>
      </c>
      <c r="M493" s="150">
        <v>1</v>
      </c>
      <c r="N493" s="149" t="s">
        <v>154</v>
      </c>
      <c r="O493" s="149"/>
      <c r="P493" s="150"/>
      <c r="Q493" s="113" t="s">
        <v>154</v>
      </c>
      <c r="R493" s="113" t="s">
        <v>154</v>
      </c>
      <c r="S493" s="149"/>
      <c r="T493" s="149"/>
      <c r="U493" s="151"/>
      <c r="V493" s="149"/>
      <c r="W493" s="149"/>
      <c r="X493" s="152"/>
      <c r="Y493" s="113" t="s">
        <v>153</v>
      </c>
      <c r="Z493" s="149"/>
      <c r="AA493" s="150"/>
      <c r="AB493" s="149"/>
      <c r="AC493" s="149"/>
      <c r="AD493" s="149"/>
      <c r="AE493" s="149"/>
      <c r="AF493" s="149"/>
      <c r="AG493" s="149"/>
      <c r="AH493" s="150" t="s">
        <v>153</v>
      </c>
      <c r="AI493" s="113"/>
      <c r="AJ493" s="113" t="s">
        <v>154</v>
      </c>
      <c r="AK493" s="170" t="s">
        <v>153</v>
      </c>
      <c r="AL493" s="149"/>
      <c r="AM493" s="171" t="s">
        <v>2839</v>
      </c>
      <c r="AN493" s="150" t="s">
        <v>795</v>
      </c>
      <c r="AO493" s="113"/>
      <c r="AP493" s="149" t="s">
        <v>154</v>
      </c>
      <c r="AQ493" s="149" t="s">
        <v>153</v>
      </c>
      <c r="AR493" s="149" t="s">
        <v>153</v>
      </c>
      <c r="AS493" s="149"/>
      <c r="AT493" s="149"/>
      <c r="AU493" s="150"/>
      <c r="AV493" s="169" t="s">
        <v>168</v>
      </c>
      <c r="AW493" s="172"/>
      <c r="AX493" s="149"/>
      <c r="AY493" s="149" t="s">
        <v>154</v>
      </c>
      <c r="AZ493" s="149" t="s">
        <v>153</v>
      </c>
      <c r="BA493" s="149" t="s">
        <v>153</v>
      </c>
      <c r="BB493" s="149"/>
      <c r="BC493" s="150"/>
      <c r="BD493" s="149"/>
      <c r="BE493" s="173"/>
      <c r="BF493" s="150"/>
      <c r="BG493" s="283">
        <f t="shared" si="351"/>
        <v>0</v>
      </c>
      <c r="BH493" s="149">
        <f t="shared" si="352"/>
        <v>0</v>
      </c>
      <c r="BI493" s="113">
        <f t="shared" si="360"/>
        <v>0</v>
      </c>
      <c r="BJ493" s="280">
        <f t="shared" si="361"/>
        <v>0</v>
      </c>
      <c r="BK493" s="347">
        <f t="shared" si="353"/>
        <v>0</v>
      </c>
      <c r="BL493" s="113">
        <f t="shared" si="354"/>
        <v>0</v>
      </c>
      <c r="BM493" s="113">
        <f t="shared" si="362"/>
        <v>0</v>
      </c>
      <c r="BN493" s="278">
        <f t="shared" si="363"/>
        <v>0</v>
      </c>
      <c r="BO493" s="149">
        <f t="shared" si="355"/>
        <v>0</v>
      </c>
      <c r="BP493" s="149">
        <f t="shared" si="356"/>
        <v>0</v>
      </c>
      <c r="BQ493" s="113">
        <f t="shared" si="364"/>
        <v>0</v>
      </c>
      <c r="BR493" s="356">
        <f t="shared" si="357"/>
        <v>0</v>
      </c>
      <c r="BS493" s="149">
        <f t="shared" si="358"/>
        <v>0</v>
      </c>
      <c r="BT493" s="113">
        <f t="shared" si="365"/>
        <v>0</v>
      </c>
      <c r="BU493" s="356">
        <f t="shared" si="332"/>
        <v>0</v>
      </c>
      <c r="BV493" s="149">
        <f t="shared" si="333"/>
        <v>0</v>
      </c>
      <c r="BW493" s="113">
        <f t="shared" si="334"/>
        <v>0</v>
      </c>
      <c r="BX493" s="248">
        <f t="shared" si="335"/>
        <v>0</v>
      </c>
      <c r="BY493" s="175">
        <f t="shared" si="336"/>
        <v>0</v>
      </c>
      <c r="BZ493" s="347">
        <f t="shared" si="366"/>
        <v>0</v>
      </c>
      <c r="CA493" s="113">
        <f t="shared" si="367"/>
        <v>0</v>
      </c>
      <c r="CB493" s="113">
        <f t="shared" si="368"/>
        <v>0</v>
      </c>
      <c r="CC493" s="276">
        <f t="shared" si="369"/>
        <v>0</v>
      </c>
      <c r="CD493" s="248">
        <f t="shared" si="370"/>
        <v>0</v>
      </c>
      <c r="CE493" s="274">
        <f t="shared" si="359"/>
        <v>0</v>
      </c>
      <c r="CF493" s="347">
        <f t="shared" si="371"/>
        <v>0</v>
      </c>
      <c r="CG493" s="113">
        <f t="shared" si="372"/>
        <v>0</v>
      </c>
      <c r="CH493" s="141">
        <f t="shared" si="373"/>
        <v>0</v>
      </c>
      <c r="CI493" s="149">
        <f t="shared" si="337"/>
        <v>0</v>
      </c>
      <c r="CJ493" s="149">
        <f t="shared" si="338"/>
        <v>0</v>
      </c>
      <c r="CK493" s="149">
        <f t="shared" si="339"/>
        <v>0</v>
      </c>
      <c r="CL493" s="149">
        <f t="shared" si="340"/>
        <v>0</v>
      </c>
      <c r="CM493" s="149">
        <f t="shared" si="341"/>
        <v>0</v>
      </c>
      <c r="CN493" s="282">
        <f t="shared" si="374"/>
        <v>0</v>
      </c>
      <c r="CO493" s="113">
        <f t="shared" si="375"/>
        <v>0</v>
      </c>
      <c r="CP493" s="113">
        <f t="shared" si="376"/>
        <v>1</v>
      </c>
      <c r="CQ493" s="282" t="str">
        <f t="shared" si="342"/>
        <v/>
      </c>
      <c r="CR493" s="113" t="str">
        <f t="shared" si="343"/>
        <v xml:space="preserve"> </v>
      </c>
      <c r="CS493" s="113">
        <f t="shared" si="344"/>
        <v>0</v>
      </c>
      <c r="CT493" s="160" t="e">
        <v>#N/A</v>
      </c>
      <c r="CU493" s="160" t="e">
        <v>#N/A</v>
      </c>
      <c r="CV493" s="160" t="e">
        <v>#N/A</v>
      </c>
      <c r="CW493" s="160" t="e">
        <v>#N/A</v>
      </c>
      <c r="CX493" s="160" t="e">
        <v>#N/A</v>
      </c>
      <c r="CY493" s="160" t="e">
        <v>#N/A</v>
      </c>
      <c r="CZ493" s="160" t="e">
        <v>#N/A</v>
      </c>
      <c r="DA493" s="160" t="e">
        <v>#N/A</v>
      </c>
      <c r="DB493" s="160" t="e">
        <v>#N/A</v>
      </c>
      <c r="DC493" s="160" t="e">
        <v>#N/A</v>
      </c>
      <c r="DD493" s="160" t="e">
        <v>#N/A</v>
      </c>
      <c r="DE493" s="160" t="e">
        <v>#N/A</v>
      </c>
      <c r="DF493" s="160" t="e">
        <v>#N/A</v>
      </c>
      <c r="DG493" s="160" t="e">
        <v>#N/A</v>
      </c>
      <c r="DH493" s="160" t="e">
        <v>#N/A</v>
      </c>
      <c r="DI493" s="160" t="e">
        <v>#N/A</v>
      </c>
      <c r="DJ493" s="160" t="e">
        <v>#N/A</v>
      </c>
      <c r="DK493" s="160" t="e">
        <v>#N/A</v>
      </c>
      <c r="DL493" s="160" t="e">
        <v>#N/A</v>
      </c>
      <c r="DM493" s="160" t="e">
        <v>#N/A</v>
      </c>
      <c r="DN493" s="160" t="e">
        <v>#N/A</v>
      </c>
      <c r="DO493" s="160" t="e">
        <v>#N/A</v>
      </c>
      <c r="DP493" s="160" t="e">
        <v>#N/A</v>
      </c>
      <c r="DQ493" s="104" t="e">
        <v>#N/A</v>
      </c>
      <c r="DR493" s="104" t="e">
        <v>#N/A</v>
      </c>
      <c r="DS493" s="104" t="e">
        <v>#N/A</v>
      </c>
      <c r="DT493" s="104" t="e">
        <v>#N/A</v>
      </c>
      <c r="DU493" s="104" t="e">
        <v>#N/A</v>
      </c>
      <c r="DV493" s="104" t="e">
        <v>#N/A</v>
      </c>
      <c r="DW493" s="107" t="str">
        <f t="shared" si="345"/>
        <v>N</v>
      </c>
      <c r="DX493" s="107">
        <f t="shared" si="346"/>
        <v>0</v>
      </c>
      <c r="DY493" s="107" t="str">
        <f t="shared" si="347"/>
        <v>N</v>
      </c>
      <c r="DZ493" s="107" t="str">
        <f t="shared" si="348"/>
        <v>N</v>
      </c>
      <c r="EA493" s="107" t="str">
        <f t="shared" si="349"/>
        <v>Not Specified</v>
      </c>
      <c r="EB493" s="107"/>
      <c r="EC493" s="113">
        <f t="shared" si="350"/>
        <v>0</v>
      </c>
      <c r="ED493" s="149"/>
      <c r="EE493" s="149"/>
      <c r="EF493" s="149"/>
      <c r="EG493" s="149"/>
      <c r="EH493" s="149"/>
      <c r="EI493" s="149"/>
      <c r="EJ493" s="149"/>
      <c r="EK493" s="149"/>
      <c r="EL493" s="149"/>
      <c r="EM493" s="149"/>
      <c r="EN493" s="149"/>
      <c r="EO493" s="149"/>
      <c r="EP493" s="149"/>
      <c r="EQ493" s="149"/>
      <c r="ER493" s="149"/>
      <c r="ES493" s="149"/>
      <c r="ET493" s="149"/>
      <c r="EU493" s="149"/>
      <c r="EV493" s="149"/>
      <c r="EW493" s="149"/>
      <c r="EX493" s="149"/>
      <c r="EY493" s="149"/>
      <c r="EZ493" s="149"/>
      <c r="FA493" s="149"/>
      <c r="FB493" s="149"/>
      <c r="FC493" s="149"/>
      <c r="FD493" s="149"/>
      <c r="FE493" s="149"/>
      <c r="FF493" s="149"/>
      <c r="FG493" s="149"/>
      <c r="FH493" s="149"/>
      <c r="FI493" s="149"/>
      <c r="FJ493" s="149"/>
      <c r="FK493" s="149"/>
      <c r="FL493" s="149"/>
      <c r="FM493" s="149"/>
      <c r="FN493" s="149"/>
      <c r="FO493" s="149"/>
      <c r="FP493" s="149"/>
      <c r="FQ493" s="149"/>
      <c r="FR493" s="149"/>
      <c r="FS493" s="149"/>
      <c r="FT493" s="149"/>
      <c r="FU493" s="149"/>
      <c r="FV493" s="149"/>
      <c r="FW493" s="149"/>
      <c r="FX493" s="149"/>
      <c r="FY493" s="149"/>
      <c r="FZ493" s="149"/>
      <c r="GA493" s="149"/>
      <c r="GB493" s="149"/>
      <c r="GC493" s="149"/>
      <c r="GD493" s="149"/>
      <c r="GE493" s="149"/>
      <c r="GF493" s="149"/>
      <c r="GG493" s="149"/>
      <c r="GH493" s="149"/>
      <c r="GI493" s="149"/>
      <c r="GJ493" s="149"/>
      <c r="GK493" s="149"/>
      <c r="GL493" s="149"/>
      <c r="GM493" s="149"/>
      <c r="GN493" s="149"/>
      <c r="GO493" s="149"/>
      <c r="GP493" s="149"/>
      <c r="GQ493" s="149"/>
      <c r="GR493" s="149"/>
      <c r="GS493" s="149"/>
      <c r="GT493" s="149"/>
      <c r="GU493" s="149"/>
      <c r="GV493" s="149"/>
      <c r="GW493" s="149"/>
      <c r="GX493" s="149"/>
      <c r="GY493" s="149"/>
      <c r="GZ493" s="149"/>
      <c r="HA493" s="149"/>
      <c r="HB493" s="149"/>
      <c r="HC493" s="149"/>
      <c r="HD493" s="149"/>
      <c r="HE493" s="149"/>
      <c r="HF493" s="149"/>
      <c r="HG493" s="149"/>
      <c r="HH493" s="149"/>
      <c r="HI493" s="149"/>
      <c r="HJ493" s="149"/>
      <c r="HK493" s="149"/>
      <c r="HL493" s="149"/>
      <c r="HM493" s="149"/>
      <c r="HN493" s="149"/>
      <c r="HO493" s="149"/>
      <c r="HP493" s="149"/>
      <c r="HQ493" s="149"/>
      <c r="HR493" s="149"/>
      <c r="HS493" s="149"/>
      <c r="HT493" s="149"/>
      <c r="HU493" s="149"/>
      <c r="HV493" s="149"/>
      <c r="HW493" s="149"/>
      <c r="HX493" s="149"/>
      <c r="HY493" s="149"/>
      <c r="HZ493" s="149"/>
      <c r="IA493" s="149"/>
      <c r="IB493" s="149"/>
      <c r="IC493" s="149"/>
      <c r="ID493" s="149"/>
      <c r="IE493" s="149"/>
      <c r="IF493" s="149"/>
      <c r="IG493" s="149"/>
      <c r="IH493" s="149"/>
      <c r="II493" s="149"/>
      <c r="IJ493" s="149"/>
      <c r="IK493" s="149"/>
      <c r="IL493" s="149"/>
      <c r="IM493" s="149"/>
      <c r="IN493" s="149"/>
      <c r="IO493" s="149"/>
      <c r="IP493" s="149"/>
      <c r="IQ493" s="149"/>
      <c r="IR493" s="149"/>
      <c r="IS493" s="149"/>
      <c r="IT493" s="149"/>
      <c r="IU493" s="149"/>
      <c r="IV493" s="149"/>
      <c r="IW493" s="149"/>
      <c r="IX493" s="149"/>
      <c r="IY493" s="149"/>
      <c r="IZ493" s="149"/>
      <c r="JA493" s="149"/>
      <c r="JB493" s="149"/>
      <c r="JC493" s="149"/>
      <c r="JD493" s="149"/>
    </row>
    <row r="494" spans="1:264" ht="16.5" customHeight="1">
      <c r="A494" s="113">
        <v>491</v>
      </c>
      <c r="B494" s="113">
        <v>474</v>
      </c>
      <c r="C494" s="141" t="s">
        <v>2840</v>
      </c>
      <c r="D494" s="149" t="s">
        <v>415</v>
      </c>
      <c r="E494" s="149" t="s">
        <v>244</v>
      </c>
      <c r="F494" s="149" t="s">
        <v>264</v>
      </c>
      <c r="G494" s="149" t="s">
        <v>176</v>
      </c>
      <c r="H494" s="168" t="s">
        <v>2841</v>
      </c>
      <c r="I494" s="149" t="s">
        <v>2842</v>
      </c>
      <c r="J494" s="149">
        <v>-0.479</v>
      </c>
      <c r="K494" s="149" t="s">
        <v>2843</v>
      </c>
      <c r="L494" s="149">
        <v>48783</v>
      </c>
      <c r="M494" s="150">
        <v>29</v>
      </c>
      <c r="N494" s="113" t="s">
        <v>154</v>
      </c>
      <c r="O494" s="113" t="s">
        <v>153</v>
      </c>
      <c r="P494" s="141" t="s">
        <v>153</v>
      </c>
      <c r="Q494" s="113" t="s">
        <v>154</v>
      </c>
      <c r="R494" s="113" t="s">
        <v>154</v>
      </c>
      <c r="S494" s="113" t="s">
        <v>153</v>
      </c>
      <c r="T494" s="113" t="s">
        <v>153</v>
      </c>
      <c r="U494" s="147" t="s">
        <v>153</v>
      </c>
      <c r="V494" s="113" t="s">
        <v>153</v>
      </c>
      <c r="W494" s="113" t="s">
        <v>153</v>
      </c>
      <c r="X494" s="148" t="s">
        <v>153</v>
      </c>
      <c r="Y494" s="113" t="s">
        <v>153</v>
      </c>
      <c r="Z494" s="113" t="s">
        <v>153</v>
      </c>
      <c r="AC494" s="113" t="s">
        <v>202</v>
      </c>
      <c r="AD494" s="113" t="s">
        <v>5</v>
      </c>
      <c r="AE494" s="113" t="s">
        <v>157</v>
      </c>
      <c r="AF494" s="113" t="s">
        <v>157</v>
      </c>
      <c r="AG494" s="113" t="s">
        <v>169</v>
      </c>
      <c r="AH494" s="141" t="s">
        <v>159</v>
      </c>
      <c r="AI494" s="113" t="s">
        <v>160</v>
      </c>
      <c r="AJ494" s="113" t="s">
        <v>150</v>
      </c>
      <c r="AK494" s="166" t="s">
        <v>2844</v>
      </c>
      <c r="AL494" s="113">
        <v>2050</v>
      </c>
      <c r="AP494" s="113" t="s">
        <v>154</v>
      </c>
      <c r="AQ494" s="113" t="s">
        <v>153</v>
      </c>
      <c r="AR494" s="113" t="s">
        <v>153</v>
      </c>
      <c r="AV494" s="113" t="s">
        <v>157</v>
      </c>
      <c r="AW494" s="167" t="s">
        <v>158</v>
      </c>
      <c r="AX494" s="113" t="s">
        <v>157</v>
      </c>
      <c r="AY494" s="113" t="s">
        <v>154</v>
      </c>
      <c r="AZ494" s="113" t="s">
        <v>153</v>
      </c>
      <c r="BA494" s="113" t="s">
        <v>153</v>
      </c>
      <c r="BG494" s="283">
        <f t="shared" si="351"/>
        <v>0</v>
      </c>
      <c r="BH494" s="149">
        <f t="shared" si="352"/>
        <v>0</v>
      </c>
      <c r="BI494" s="113">
        <f t="shared" si="360"/>
        <v>0</v>
      </c>
      <c r="BJ494" s="280">
        <f t="shared" si="361"/>
        <v>0</v>
      </c>
      <c r="BK494" s="347">
        <f t="shared" si="353"/>
        <v>0</v>
      </c>
      <c r="BL494" s="113">
        <f t="shared" si="354"/>
        <v>0</v>
      </c>
      <c r="BM494" s="113">
        <f t="shared" si="362"/>
        <v>0</v>
      </c>
      <c r="BN494" s="278">
        <f t="shared" si="363"/>
        <v>0</v>
      </c>
      <c r="BO494" s="149">
        <f t="shared" si="355"/>
        <v>0</v>
      </c>
      <c r="BP494" s="149">
        <f t="shared" si="356"/>
        <v>0</v>
      </c>
      <c r="BQ494" s="113">
        <f t="shared" si="364"/>
        <v>0</v>
      </c>
      <c r="BR494" s="356">
        <f t="shared" si="357"/>
        <v>0</v>
      </c>
      <c r="BS494" s="149">
        <f t="shared" si="358"/>
        <v>0</v>
      </c>
      <c r="BT494" s="113">
        <f t="shared" si="365"/>
        <v>0</v>
      </c>
      <c r="BU494" s="356">
        <f t="shared" si="332"/>
        <v>0</v>
      </c>
      <c r="BV494" s="149">
        <f t="shared" si="333"/>
        <v>0</v>
      </c>
      <c r="BW494" s="113">
        <f t="shared" si="334"/>
        <v>1</v>
      </c>
      <c r="BX494" s="248">
        <f t="shared" si="335"/>
        <v>0</v>
      </c>
      <c r="BY494" s="175">
        <f t="shared" si="336"/>
        <v>1</v>
      </c>
      <c r="BZ494" s="347">
        <f t="shared" si="366"/>
        <v>0</v>
      </c>
      <c r="CA494" s="113">
        <f t="shared" si="367"/>
        <v>0</v>
      </c>
      <c r="CB494" s="113">
        <f t="shared" si="368"/>
        <v>0</v>
      </c>
      <c r="CC494" s="276">
        <f t="shared" si="369"/>
        <v>0</v>
      </c>
      <c r="CD494" s="248">
        <f t="shared" si="370"/>
        <v>0</v>
      </c>
      <c r="CE494" s="274">
        <f t="shared" si="359"/>
        <v>1</v>
      </c>
      <c r="CF494" s="347">
        <f t="shared" si="371"/>
        <v>0</v>
      </c>
      <c r="CG494" s="113">
        <f t="shared" si="372"/>
        <v>0</v>
      </c>
      <c r="CH494" s="141">
        <f t="shared" si="373"/>
        <v>0</v>
      </c>
      <c r="CI494" s="149">
        <f t="shared" si="337"/>
        <v>0</v>
      </c>
      <c r="CJ494" s="149">
        <f t="shared" si="338"/>
        <v>0</v>
      </c>
      <c r="CK494" s="149">
        <f t="shared" si="339"/>
        <v>1</v>
      </c>
      <c r="CL494" s="149">
        <f t="shared" si="340"/>
        <v>1</v>
      </c>
      <c r="CM494" s="149">
        <f t="shared" si="341"/>
        <v>1</v>
      </c>
      <c r="CN494" s="282">
        <f t="shared" si="374"/>
        <v>1</v>
      </c>
      <c r="CO494" s="113">
        <f t="shared" si="375"/>
        <v>0</v>
      </c>
      <c r="CP494" s="113">
        <f t="shared" si="376"/>
        <v>0</v>
      </c>
      <c r="CQ494" s="282" t="str">
        <f t="shared" si="342"/>
        <v/>
      </c>
      <c r="CR494" s="113" t="str">
        <f t="shared" si="343"/>
        <v xml:space="preserve"> </v>
      </c>
      <c r="CS494" s="113">
        <f t="shared" si="344"/>
        <v>0</v>
      </c>
      <c r="CT494" s="160">
        <v>0</v>
      </c>
      <c r="CU494" s="160">
        <v>0</v>
      </c>
      <c r="CV494" s="160">
        <v>1</v>
      </c>
      <c r="CW494" s="160">
        <v>1</v>
      </c>
      <c r="CX494" s="160">
        <v>0</v>
      </c>
      <c r="CY494" s="160">
        <v>0</v>
      </c>
      <c r="CZ494" s="160">
        <v>0</v>
      </c>
      <c r="DA494" s="160">
        <v>0</v>
      </c>
      <c r="DB494" s="160">
        <v>0</v>
      </c>
      <c r="DC494" s="160">
        <v>0</v>
      </c>
      <c r="DD494" s="160">
        <v>0</v>
      </c>
      <c r="DE494" s="160">
        <v>0</v>
      </c>
      <c r="DF494" s="160">
        <v>0</v>
      </c>
      <c r="DG494" s="160">
        <v>0</v>
      </c>
      <c r="DH494" s="160">
        <v>0</v>
      </c>
      <c r="DI494" s="160">
        <v>0</v>
      </c>
      <c r="DJ494" s="160">
        <v>1</v>
      </c>
      <c r="DK494" s="160">
        <v>0</v>
      </c>
      <c r="DL494" s="160">
        <v>1</v>
      </c>
      <c r="DM494" s="160">
        <v>0</v>
      </c>
      <c r="DN494" s="160">
        <v>0</v>
      </c>
      <c r="DO494" s="160">
        <v>1</v>
      </c>
      <c r="DP494" s="160">
        <v>0</v>
      </c>
      <c r="DQ494" s="104" t="s">
        <v>154</v>
      </c>
      <c r="DR494" s="104">
        <v>0</v>
      </c>
      <c r="DS494" s="104" t="s">
        <v>154</v>
      </c>
      <c r="DT494" s="104" t="s">
        <v>160</v>
      </c>
      <c r="DU494" s="104" t="s">
        <v>3005</v>
      </c>
      <c r="DV494" s="104">
        <v>0</v>
      </c>
      <c r="DW494" s="107" t="str">
        <f t="shared" si="345"/>
        <v>N</v>
      </c>
      <c r="DX494" s="107" t="str">
        <f t="shared" si="346"/>
        <v/>
      </c>
      <c r="DY494" s="107" t="str">
        <f t="shared" si="347"/>
        <v>N</v>
      </c>
      <c r="DZ494" s="107" t="str">
        <f t="shared" si="348"/>
        <v>Y</v>
      </c>
      <c r="EA494" s="107" t="str">
        <f t="shared" si="349"/>
        <v>Yes</v>
      </c>
      <c r="EC494" s="113">
        <f t="shared" si="350"/>
        <v>0</v>
      </c>
      <c r="ED494" s="149"/>
      <c r="EE494" s="149"/>
      <c r="EF494" s="149"/>
      <c r="EG494" s="149"/>
      <c r="EH494" s="149"/>
      <c r="EI494" s="149"/>
      <c r="EJ494" s="149"/>
      <c r="EK494" s="149"/>
      <c r="EL494" s="149"/>
      <c r="EM494" s="149"/>
      <c r="EN494" s="149"/>
      <c r="EO494" s="149"/>
      <c r="EP494" s="149"/>
      <c r="EQ494" s="149"/>
      <c r="ER494" s="149"/>
      <c r="ES494" s="149"/>
      <c r="ET494" s="149"/>
      <c r="EU494" s="149"/>
      <c r="EV494" s="149"/>
      <c r="EW494" s="149"/>
      <c r="EX494" s="149"/>
      <c r="EY494" s="149"/>
      <c r="EZ494" s="149"/>
      <c r="FA494" s="149"/>
      <c r="FB494" s="149"/>
      <c r="FC494" s="149"/>
      <c r="FD494" s="149"/>
      <c r="FE494" s="149"/>
      <c r="FF494" s="149"/>
      <c r="FG494" s="149"/>
      <c r="FH494" s="149"/>
      <c r="FI494" s="149"/>
      <c r="FJ494" s="149"/>
      <c r="FK494" s="149"/>
      <c r="FL494" s="149"/>
      <c r="FM494" s="149"/>
      <c r="FN494" s="149"/>
      <c r="FO494" s="149"/>
      <c r="FP494" s="149"/>
      <c r="FQ494" s="149"/>
      <c r="FR494" s="149"/>
      <c r="FS494" s="149"/>
      <c r="FT494" s="149"/>
      <c r="FU494" s="149"/>
      <c r="FV494" s="149"/>
      <c r="FW494" s="149"/>
      <c r="FX494" s="149"/>
      <c r="FY494" s="149"/>
      <c r="FZ494" s="149"/>
      <c r="GA494" s="149"/>
      <c r="GB494" s="149"/>
      <c r="GC494" s="149"/>
      <c r="GD494" s="149"/>
      <c r="GE494" s="149"/>
      <c r="GF494" s="149"/>
      <c r="GG494" s="149"/>
      <c r="GH494" s="149"/>
      <c r="GI494" s="149"/>
      <c r="GJ494" s="149"/>
      <c r="GK494" s="149"/>
      <c r="GL494" s="149"/>
      <c r="GM494" s="149"/>
      <c r="GN494" s="149"/>
      <c r="GO494" s="149"/>
      <c r="GP494" s="149"/>
      <c r="GQ494" s="149"/>
      <c r="GR494" s="149"/>
      <c r="GS494" s="149"/>
      <c r="GT494" s="149"/>
      <c r="GU494" s="149"/>
      <c r="GV494" s="149"/>
      <c r="GW494" s="149"/>
      <c r="GX494" s="149"/>
      <c r="GY494" s="149"/>
      <c r="GZ494" s="149"/>
      <c r="HA494" s="149"/>
      <c r="HB494" s="149"/>
      <c r="HC494" s="149"/>
      <c r="HD494" s="149"/>
      <c r="HE494" s="149"/>
      <c r="HF494" s="149"/>
      <c r="HG494" s="149"/>
      <c r="HH494" s="149"/>
      <c r="HI494" s="149"/>
      <c r="HJ494" s="149"/>
      <c r="HK494" s="149"/>
      <c r="HL494" s="149"/>
      <c r="HM494" s="149"/>
      <c r="HN494" s="149"/>
      <c r="HO494" s="149"/>
      <c r="HP494" s="149"/>
      <c r="HQ494" s="149"/>
      <c r="HR494" s="149"/>
      <c r="HS494" s="149"/>
      <c r="HT494" s="149"/>
      <c r="HU494" s="149"/>
      <c r="HV494" s="149"/>
      <c r="HW494" s="149"/>
      <c r="HX494" s="149"/>
      <c r="HY494" s="149"/>
      <c r="HZ494" s="149"/>
      <c r="IA494" s="149"/>
      <c r="IB494" s="149"/>
      <c r="IC494" s="149"/>
      <c r="ID494" s="149"/>
      <c r="IE494" s="149"/>
      <c r="IF494" s="149"/>
      <c r="IG494" s="149"/>
      <c r="IH494" s="149"/>
      <c r="II494" s="149"/>
      <c r="IJ494" s="149"/>
      <c r="IK494" s="149"/>
      <c r="IL494" s="149"/>
      <c r="IM494" s="149"/>
      <c r="IN494" s="149"/>
      <c r="IO494" s="149"/>
      <c r="IP494" s="149"/>
      <c r="IQ494" s="149"/>
      <c r="IR494" s="149"/>
      <c r="IS494" s="149"/>
      <c r="IT494" s="149"/>
      <c r="IU494" s="149"/>
      <c r="IV494" s="149"/>
      <c r="IW494" s="149"/>
      <c r="IX494" s="149"/>
      <c r="IY494" s="149"/>
      <c r="IZ494" s="149"/>
      <c r="JA494" s="149"/>
      <c r="JB494" s="149"/>
      <c r="JC494" s="149"/>
      <c r="JD494" s="149"/>
    </row>
    <row r="495" spans="1:264" ht="16.5" customHeight="1">
      <c r="A495" s="113">
        <v>492</v>
      </c>
      <c r="B495" s="113">
        <v>498</v>
      </c>
      <c r="C495" s="141" t="s">
        <v>2845</v>
      </c>
      <c r="D495" s="113" t="s">
        <v>997</v>
      </c>
      <c r="E495" s="113" t="s">
        <v>998</v>
      </c>
      <c r="F495" s="113" t="s">
        <v>321</v>
      </c>
      <c r="G495" s="113" t="s">
        <v>246</v>
      </c>
      <c r="H495" s="157" t="s">
        <v>2846</v>
      </c>
      <c r="I495" s="113" t="s">
        <v>2847</v>
      </c>
      <c r="J495" s="113">
        <v>0.051</v>
      </c>
      <c r="K495" s="113" t="s">
        <v>2848</v>
      </c>
      <c r="L495" s="113">
        <v>109900</v>
      </c>
      <c r="M495" s="141">
        <v>30</v>
      </c>
      <c r="N495" s="113" t="s">
        <v>150</v>
      </c>
      <c r="O495" s="113">
        <v>2021</v>
      </c>
      <c r="P495" s="141">
        <v>2030</v>
      </c>
      <c r="Q495" s="113" t="s">
        <v>150</v>
      </c>
      <c r="R495" s="113" t="s">
        <v>150</v>
      </c>
      <c r="S495" s="113" t="s">
        <v>151</v>
      </c>
      <c r="T495" s="113" t="s">
        <v>152</v>
      </c>
      <c r="U495" s="147">
        <v>2030</v>
      </c>
      <c r="V495" s="113" t="s">
        <v>151</v>
      </c>
      <c r="W495" s="113" t="s">
        <v>152</v>
      </c>
      <c r="X495" s="148">
        <v>2050</v>
      </c>
      <c r="Y495" s="113" t="s">
        <v>150</v>
      </c>
      <c r="Z495" s="113" t="s">
        <v>151</v>
      </c>
      <c r="AA495" s="141">
        <v>2050</v>
      </c>
      <c r="AC495" s="113" t="s">
        <v>167</v>
      </c>
      <c r="AD495" s="113" t="s">
        <v>6</v>
      </c>
      <c r="AE495" s="113" t="s">
        <v>157</v>
      </c>
      <c r="AF495" s="113" t="s">
        <v>157</v>
      </c>
      <c r="AG495" s="113" t="s">
        <v>157</v>
      </c>
      <c r="AH495" s="141" t="s">
        <v>218</v>
      </c>
      <c r="AJ495" s="113" t="s">
        <v>154</v>
      </c>
      <c r="AK495" s="166" t="s">
        <v>153</v>
      </c>
      <c r="AM495" s="166"/>
      <c r="AO495" s="113" t="s">
        <v>219</v>
      </c>
      <c r="AP495" s="113" t="s">
        <v>150</v>
      </c>
      <c r="AQ495" s="113" t="s">
        <v>218</v>
      </c>
      <c r="AR495" s="113" t="s">
        <v>2849</v>
      </c>
      <c r="AS495" s="113">
        <v>2050</v>
      </c>
      <c r="AV495" s="113" t="s">
        <v>168</v>
      </c>
      <c r="AW495" s="167" t="s">
        <v>168</v>
      </c>
      <c r="AX495" s="113" t="s">
        <v>158</v>
      </c>
      <c r="AY495" s="113" t="s">
        <v>154</v>
      </c>
      <c r="AZ495" s="113" t="s">
        <v>153</v>
      </c>
      <c r="BA495" s="113" t="s">
        <v>153</v>
      </c>
      <c r="BG495" s="283">
        <f t="shared" si="351"/>
        <v>0</v>
      </c>
      <c r="BH495" s="149">
        <f t="shared" si="352"/>
        <v>1</v>
      </c>
      <c r="BI495" s="113">
        <f t="shared" si="360"/>
        <v>0</v>
      </c>
      <c r="BJ495" s="280">
        <f t="shared" si="361"/>
        <v>1</v>
      </c>
      <c r="BK495" s="347">
        <f t="shared" si="353"/>
        <v>0</v>
      </c>
      <c r="BL495" s="113">
        <f t="shared" si="354"/>
        <v>1</v>
      </c>
      <c r="BM495" s="113">
        <f t="shared" si="362"/>
        <v>0</v>
      </c>
      <c r="BN495" s="278">
        <f t="shared" si="363"/>
        <v>1</v>
      </c>
      <c r="BO495" s="149">
        <f t="shared" si="355"/>
        <v>0</v>
      </c>
      <c r="BP495" s="149">
        <f t="shared" si="356"/>
        <v>0</v>
      </c>
      <c r="BQ495" s="113">
        <f t="shared" si="364"/>
        <v>1</v>
      </c>
      <c r="BR495" s="356">
        <f t="shared" si="357"/>
        <v>0</v>
      </c>
      <c r="BS495" s="149">
        <f t="shared" si="358"/>
        <v>0</v>
      </c>
      <c r="BT495" s="113">
        <f t="shared" si="365"/>
        <v>1</v>
      </c>
      <c r="BU495" s="356">
        <f t="shared" si="332"/>
        <v>0</v>
      </c>
      <c r="BV495" s="149">
        <f t="shared" si="333"/>
        <v>0</v>
      </c>
      <c r="BW495" s="113">
        <f t="shared" si="334"/>
        <v>0</v>
      </c>
      <c r="BX495" s="248">
        <f t="shared" si="335"/>
        <v>0</v>
      </c>
      <c r="BY495" s="175">
        <f t="shared" si="336"/>
        <v>0</v>
      </c>
      <c r="BZ495" s="347">
        <f t="shared" si="366"/>
        <v>0</v>
      </c>
      <c r="CA495" s="113">
        <f t="shared" si="367"/>
        <v>0</v>
      </c>
      <c r="CB495" s="113">
        <f t="shared" si="368"/>
        <v>1</v>
      </c>
      <c r="CC495" s="276">
        <f t="shared" si="369"/>
        <v>1</v>
      </c>
      <c r="CD495" s="248">
        <f t="shared" si="370"/>
        <v>1</v>
      </c>
      <c r="CE495" s="274">
        <f t="shared" si="359"/>
        <v>1</v>
      </c>
      <c r="CF495" s="347">
        <f t="shared" si="371"/>
        <v>0</v>
      </c>
      <c r="CG495" s="113">
        <f t="shared" si="372"/>
        <v>0</v>
      </c>
      <c r="CH495" s="141">
        <f t="shared" si="373"/>
        <v>0</v>
      </c>
      <c r="CI495" s="149">
        <f t="shared" si="337"/>
        <v>0</v>
      </c>
      <c r="CJ495" s="149">
        <f t="shared" si="338"/>
        <v>2</v>
      </c>
      <c r="CK495" s="149">
        <f t="shared" si="339"/>
        <v>1</v>
      </c>
      <c r="CL495" s="149">
        <f t="shared" si="340"/>
        <v>3</v>
      </c>
      <c r="CM495" s="149">
        <f t="shared" si="341"/>
        <v>1</v>
      </c>
      <c r="CN495" s="282">
        <f t="shared" si="374"/>
        <v>0</v>
      </c>
      <c r="CO495" s="113">
        <f t="shared" si="375"/>
        <v>0</v>
      </c>
      <c r="CP495" s="113">
        <f t="shared" si="376"/>
        <v>1</v>
      </c>
      <c r="CQ495" s="282">
        <f t="shared" si="342"/>
        <v>1</v>
      </c>
      <c r="CR495" s="113" t="str">
        <f t="shared" si="343"/>
        <v>2050 2050</v>
      </c>
      <c r="CS495" s="113">
        <f t="shared" si="344"/>
        <v>2050</v>
      </c>
      <c r="CT495" s="160">
        <v>0</v>
      </c>
      <c r="CU495" s="160">
        <v>0</v>
      </c>
      <c r="CV495" s="160">
        <v>0</v>
      </c>
      <c r="CW495" s="160">
        <v>0</v>
      </c>
      <c r="CX495" s="160">
        <v>0</v>
      </c>
      <c r="CY495" s="160">
        <v>0</v>
      </c>
      <c r="CZ495" s="160">
        <v>1</v>
      </c>
      <c r="DA495" s="160">
        <v>1</v>
      </c>
      <c r="DB495" s="160">
        <v>0</v>
      </c>
      <c r="DC495" s="160">
        <v>1</v>
      </c>
      <c r="DD495" s="160">
        <v>0</v>
      </c>
      <c r="DE495" s="160">
        <v>1</v>
      </c>
      <c r="DF495" s="160">
        <v>0</v>
      </c>
      <c r="DG495" s="160">
        <v>1</v>
      </c>
      <c r="DH495" s="160">
        <v>0</v>
      </c>
      <c r="DI495" s="160">
        <v>1</v>
      </c>
      <c r="DJ495" s="160">
        <v>1</v>
      </c>
      <c r="DK495" s="160">
        <v>0</v>
      </c>
      <c r="DL495" s="160">
        <v>1</v>
      </c>
      <c r="DM495" s="160">
        <v>1</v>
      </c>
      <c r="DN495" s="160">
        <v>0</v>
      </c>
      <c r="DO495" s="160">
        <v>1</v>
      </c>
      <c r="DP495" s="160">
        <v>0</v>
      </c>
      <c r="DQ495" s="104" t="s">
        <v>150</v>
      </c>
      <c r="DR495" s="104" t="s">
        <v>157</v>
      </c>
      <c r="DS495" s="104" t="s">
        <v>7859</v>
      </c>
      <c r="DT495" s="104" t="s">
        <v>154</v>
      </c>
      <c r="DU495" s="104">
        <v>0</v>
      </c>
      <c r="DV495" s="104" t="s">
        <v>7000</v>
      </c>
      <c r="DW495" s="107" t="str">
        <f t="shared" si="345"/>
        <v>Y</v>
      </c>
      <c r="DX495" s="107" t="str">
        <f t="shared" si="346"/>
        <v>Targets set</v>
      </c>
      <c r="DY495" s="107" t="str">
        <f t="shared" si="347"/>
        <v>Y</v>
      </c>
      <c r="DZ495" s="107" t="str">
        <f t="shared" si="348"/>
        <v>N</v>
      </c>
      <c r="EA495" s="107" t="str">
        <f t="shared" si="349"/>
        <v>Not Specified</v>
      </c>
      <c r="EC495" s="113">
        <f t="shared" si="350"/>
        <v>2050</v>
      </c>
      <c r="ED495" s="149"/>
      <c r="EE495" s="149"/>
      <c r="EF495" s="149"/>
      <c r="EG495" s="149"/>
      <c r="EH495" s="149"/>
      <c r="EI495" s="149"/>
      <c r="EJ495" s="149"/>
      <c r="EK495" s="149"/>
      <c r="EL495" s="149"/>
      <c r="EM495" s="149"/>
      <c r="EN495" s="149"/>
      <c r="EO495" s="149"/>
      <c r="EP495" s="149"/>
      <c r="EQ495" s="149"/>
      <c r="ER495" s="149"/>
      <c r="ES495" s="149"/>
      <c r="ET495" s="149"/>
      <c r="EU495" s="149"/>
      <c r="EV495" s="149"/>
      <c r="EW495" s="149"/>
      <c r="EX495" s="149"/>
      <c r="EY495" s="149"/>
      <c r="EZ495" s="149"/>
      <c r="FA495" s="149"/>
      <c r="FB495" s="149"/>
      <c r="FC495" s="149"/>
      <c r="FD495" s="149"/>
      <c r="FE495" s="149"/>
      <c r="FF495" s="149"/>
      <c r="FG495" s="149"/>
      <c r="FH495" s="149"/>
      <c r="FI495" s="149"/>
      <c r="FJ495" s="149"/>
      <c r="FK495" s="149"/>
      <c r="FL495" s="149"/>
      <c r="FM495" s="149"/>
      <c r="FN495" s="149"/>
      <c r="FO495" s="149"/>
      <c r="FP495" s="149"/>
      <c r="FQ495" s="149"/>
      <c r="FR495" s="149"/>
      <c r="FS495" s="149"/>
      <c r="FT495" s="149"/>
      <c r="FU495" s="149"/>
      <c r="FV495" s="149"/>
      <c r="FW495" s="149"/>
      <c r="FX495" s="149"/>
      <c r="FY495" s="149"/>
      <c r="FZ495" s="149"/>
      <c r="GA495" s="149"/>
      <c r="GB495" s="149"/>
      <c r="GC495" s="149"/>
      <c r="GD495" s="149"/>
      <c r="GE495" s="149"/>
      <c r="GF495" s="149"/>
      <c r="GG495" s="149"/>
      <c r="GH495" s="149"/>
      <c r="GI495" s="149"/>
      <c r="GJ495" s="149"/>
      <c r="GK495" s="149"/>
      <c r="GL495" s="149"/>
      <c r="GM495" s="149"/>
      <c r="GN495" s="149"/>
      <c r="GO495" s="149"/>
      <c r="GP495" s="149"/>
      <c r="GQ495" s="149"/>
      <c r="GR495" s="149"/>
      <c r="GS495" s="149"/>
      <c r="GT495" s="149"/>
      <c r="GU495" s="149"/>
      <c r="GV495" s="149"/>
      <c r="GW495" s="149"/>
      <c r="GX495" s="149"/>
      <c r="GY495" s="149"/>
      <c r="GZ495" s="149"/>
      <c r="HA495" s="149"/>
      <c r="HB495" s="149"/>
      <c r="HC495" s="149"/>
      <c r="HD495" s="149"/>
      <c r="HE495" s="149"/>
      <c r="HF495" s="149"/>
      <c r="HG495" s="149"/>
      <c r="HH495" s="149"/>
      <c r="HI495" s="149"/>
      <c r="HJ495" s="149"/>
      <c r="HK495" s="149"/>
      <c r="HL495" s="149"/>
      <c r="HM495" s="149"/>
      <c r="HN495" s="149"/>
      <c r="HO495" s="149"/>
      <c r="HP495" s="149"/>
      <c r="HQ495" s="149"/>
      <c r="HR495" s="149"/>
      <c r="HS495" s="149"/>
      <c r="HT495" s="149"/>
      <c r="HU495" s="149"/>
      <c r="HV495" s="149"/>
      <c r="HW495" s="149"/>
      <c r="HX495" s="149"/>
      <c r="HY495" s="149"/>
      <c r="HZ495" s="149"/>
      <c r="IA495" s="149"/>
      <c r="IB495" s="149"/>
      <c r="IC495" s="149"/>
      <c r="ID495" s="149"/>
      <c r="IE495" s="149"/>
      <c r="IF495" s="149"/>
      <c r="IG495" s="149"/>
      <c r="IH495" s="149"/>
      <c r="II495" s="149"/>
      <c r="IJ495" s="149"/>
      <c r="IK495" s="149"/>
      <c r="IL495" s="149"/>
      <c r="IM495" s="149"/>
      <c r="IN495" s="149"/>
      <c r="IO495" s="149"/>
      <c r="IP495" s="149"/>
      <c r="IQ495" s="149"/>
      <c r="IR495" s="149"/>
      <c r="IS495" s="149"/>
      <c r="IT495" s="149"/>
      <c r="IU495" s="149"/>
      <c r="IV495" s="149"/>
      <c r="IW495" s="149"/>
      <c r="IX495" s="149"/>
      <c r="IY495" s="149"/>
      <c r="IZ495" s="149"/>
      <c r="JA495" s="149"/>
      <c r="JB495" s="149"/>
      <c r="JC495" s="149"/>
      <c r="JD495" s="149"/>
    </row>
    <row r="496" spans="1:264" s="175" customFormat="1" ht="16.5" customHeight="1">
      <c r="A496" s="183">
        <v>493</v>
      </c>
      <c r="B496" s="183" t="e">
        <v>#N/A</v>
      </c>
      <c r="C496" s="184" t="s">
        <v>2850</v>
      </c>
      <c r="D496" s="149" t="s">
        <v>818</v>
      </c>
      <c r="E496" s="149" t="s">
        <v>144</v>
      </c>
      <c r="F496" s="149" t="s">
        <v>680</v>
      </c>
      <c r="G496" s="149" t="s">
        <v>246</v>
      </c>
      <c r="H496" s="168" t="s">
        <v>2851</v>
      </c>
      <c r="I496" s="149" t="s">
        <v>2852</v>
      </c>
      <c r="J496" s="149">
        <v>-0.31</v>
      </c>
      <c r="K496" s="149" t="s">
        <v>2853</v>
      </c>
      <c r="L496" s="149">
        <v>369000</v>
      </c>
      <c r="M496" s="150">
        <v>2</v>
      </c>
      <c r="N496" s="113" t="s">
        <v>154</v>
      </c>
      <c r="O496" s="113" t="s">
        <v>153</v>
      </c>
      <c r="P496" s="141" t="s">
        <v>153</v>
      </c>
      <c r="Q496" s="113" t="s">
        <v>150</v>
      </c>
      <c r="R496" s="113" t="s">
        <v>150</v>
      </c>
      <c r="S496" s="113" t="s">
        <v>151</v>
      </c>
      <c r="T496" s="113" t="s">
        <v>353</v>
      </c>
      <c r="U496" s="147">
        <v>2030</v>
      </c>
      <c r="V496" s="113" t="s">
        <v>153</v>
      </c>
      <c r="W496" s="113" t="s">
        <v>153</v>
      </c>
      <c r="X496" s="148" t="s">
        <v>153</v>
      </c>
      <c r="Y496" s="113" t="s">
        <v>154</v>
      </c>
      <c r="Z496" s="113" t="s">
        <v>155</v>
      </c>
      <c r="AA496" s="141"/>
      <c r="AB496" s="113"/>
      <c r="AC496" s="113" t="s">
        <v>513</v>
      </c>
      <c r="AD496" s="113" t="s">
        <v>240</v>
      </c>
      <c r="AE496" s="113" t="s">
        <v>157</v>
      </c>
      <c r="AF496" s="113" t="s">
        <v>157</v>
      </c>
      <c r="AG496" s="113" t="s">
        <v>157</v>
      </c>
      <c r="AH496" s="141" t="s">
        <v>218</v>
      </c>
      <c r="AI496" s="113"/>
      <c r="AJ496" s="113" t="s">
        <v>154</v>
      </c>
      <c r="AK496" s="166" t="s">
        <v>153</v>
      </c>
      <c r="AL496" s="113"/>
      <c r="AM496" s="202" t="s">
        <v>2854</v>
      </c>
      <c r="AN496" s="203" t="s">
        <v>2855</v>
      </c>
      <c r="AO496" s="182" t="s">
        <v>160</v>
      </c>
      <c r="AP496" s="182" t="s">
        <v>150</v>
      </c>
      <c r="AQ496" s="182" t="s">
        <v>153</v>
      </c>
      <c r="AR496" s="113" t="s">
        <v>2856</v>
      </c>
      <c r="AS496" s="113">
        <v>2030</v>
      </c>
      <c r="AT496" s="174" t="s">
        <v>2857</v>
      </c>
      <c r="AU496" s="141"/>
      <c r="AV496" s="113" t="s">
        <v>168</v>
      </c>
      <c r="AW496" s="167" t="s">
        <v>171</v>
      </c>
      <c r="AX496" s="113" t="s">
        <v>158</v>
      </c>
      <c r="AY496" s="113" t="s">
        <v>150</v>
      </c>
      <c r="AZ496" s="113" t="s">
        <v>2858</v>
      </c>
      <c r="BA496" s="113">
        <v>2050</v>
      </c>
      <c r="BB496" s="113"/>
      <c r="BC496" s="141"/>
      <c r="BD496" s="113"/>
      <c r="BE496" s="159"/>
      <c r="BF496" s="141"/>
      <c r="BG496" s="283">
        <f t="shared" si="351"/>
        <v>0</v>
      </c>
      <c r="BH496" s="149">
        <f t="shared" si="352"/>
        <v>0</v>
      </c>
      <c r="BI496" s="113">
        <f t="shared" si="360"/>
        <v>0</v>
      </c>
      <c r="BJ496" s="280">
        <f t="shared" si="361"/>
        <v>0</v>
      </c>
      <c r="BK496" s="347">
        <f t="shared" si="353"/>
        <v>0</v>
      </c>
      <c r="BL496" s="113">
        <f t="shared" si="354"/>
        <v>1</v>
      </c>
      <c r="BM496" s="113">
        <f t="shared" si="362"/>
        <v>0</v>
      </c>
      <c r="BN496" s="278">
        <f t="shared" si="363"/>
        <v>1</v>
      </c>
      <c r="BO496" s="149">
        <f t="shared" si="355"/>
        <v>0</v>
      </c>
      <c r="BP496" s="149">
        <f t="shared" si="356"/>
        <v>0</v>
      </c>
      <c r="BQ496" s="113">
        <f t="shared" si="364"/>
        <v>0</v>
      </c>
      <c r="BR496" s="356">
        <f t="shared" si="357"/>
        <v>0</v>
      </c>
      <c r="BS496" s="149">
        <f t="shared" si="358"/>
        <v>1</v>
      </c>
      <c r="BT496" s="113">
        <f t="shared" si="365"/>
        <v>0</v>
      </c>
      <c r="BU496" s="356">
        <f t="shared" si="332"/>
        <v>0</v>
      </c>
      <c r="BV496" s="149">
        <f t="shared" si="333"/>
        <v>0</v>
      </c>
      <c r="BW496" s="113">
        <f t="shared" si="334"/>
        <v>0</v>
      </c>
      <c r="BX496" s="248">
        <f t="shared" si="335"/>
        <v>0</v>
      </c>
      <c r="BY496" s="175">
        <f t="shared" si="336"/>
        <v>0</v>
      </c>
      <c r="BZ496" s="347">
        <f t="shared" si="366"/>
        <v>0</v>
      </c>
      <c r="CA496" s="113">
        <f t="shared" si="367"/>
        <v>1</v>
      </c>
      <c r="CB496" s="113">
        <f t="shared" si="368"/>
        <v>0</v>
      </c>
      <c r="CC496" s="276">
        <f t="shared" si="369"/>
        <v>1</v>
      </c>
      <c r="CD496" s="248">
        <f t="shared" si="370"/>
        <v>1</v>
      </c>
      <c r="CE496" s="274">
        <f t="shared" si="359"/>
        <v>1</v>
      </c>
      <c r="CF496" s="347">
        <f t="shared" si="371"/>
        <v>0</v>
      </c>
      <c r="CG496" s="113">
        <f t="shared" si="372"/>
        <v>0</v>
      </c>
      <c r="CH496" s="141">
        <f t="shared" si="373"/>
        <v>1</v>
      </c>
      <c r="CI496" s="149">
        <f t="shared" si="337"/>
        <v>0</v>
      </c>
      <c r="CJ496" s="149">
        <f t="shared" si="338"/>
        <v>2</v>
      </c>
      <c r="CK496" s="149">
        <f t="shared" si="339"/>
        <v>0</v>
      </c>
      <c r="CL496" s="149">
        <f t="shared" si="340"/>
        <v>2</v>
      </c>
      <c r="CM496" s="149">
        <f t="shared" si="341"/>
        <v>1</v>
      </c>
      <c r="CN496" s="282">
        <f t="shared" si="374"/>
        <v>0</v>
      </c>
      <c r="CO496" s="113">
        <f t="shared" si="375"/>
        <v>0</v>
      </c>
      <c r="CP496" s="113">
        <f t="shared" si="376"/>
        <v>1</v>
      </c>
      <c r="CQ496" s="282">
        <f t="shared" si="342"/>
        <v>1</v>
      </c>
      <c r="CR496" s="113" t="str">
        <f t="shared" si="343"/>
        <v xml:space="preserve"> 2030</v>
      </c>
      <c r="CS496" s="113">
        <f t="shared" si="344"/>
        <v>2030</v>
      </c>
      <c r="CT496" s="160" t="e">
        <v>#N/A</v>
      </c>
      <c r="CU496" s="160" t="e">
        <v>#N/A</v>
      </c>
      <c r="CV496" s="160" t="e">
        <v>#N/A</v>
      </c>
      <c r="CW496" s="160" t="e">
        <v>#N/A</v>
      </c>
      <c r="CX496" s="160" t="e">
        <v>#N/A</v>
      </c>
      <c r="CY496" s="160" t="e">
        <v>#N/A</v>
      </c>
      <c r="CZ496" s="160" t="e">
        <v>#N/A</v>
      </c>
      <c r="DA496" s="160" t="e">
        <v>#N/A</v>
      </c>
      <c r="DB496" s="160" t="e">
        <v>#N/A</v>
      </c>
      <c r="DC496" s="160" t="e">
        <v>#N/A</v>
      </c>
      <c r="DD496" s="160" t="e">
        <v>#N/A</v>
      </c>
      <c r="DE496" s="160" t="e">
        <v>#N/A</v>
      </c>
      <c r="DF496" s="160" t="e">
        <v>#N/A</v>
      </c>
      <c r="DG496" s="160" t="e">
        <v>#N/A</v>
      </c>
      <c r="DH496" s="160" t="e">
        <v>#N/A</v>
      </c>
      <c r="DI496" s="160" t="e">
        <v>#N/A</v>
      </c>
      <c r="DJ496" s="160" t="e">
        <v>#N/A</v>
      </c>
      <c r="DK496" s="160" t="e">
        <v>#N/A</v>
      </c>
      <c r="DL496" s="160" t="e">
        <v>#N/A</v>
      </c>
      <c r="DM496" s="160" t="e">
        <v>#N/A</v>
      </c>
      <c r="DN496" s="160" t="e">
        <v>#N/A</v>
      </c>
      <c r="DO496" s="160" t="e">
        <v>#N/A</v>
      </c>
      <c r="DP496" s="160" t="e">
        <v>#N/A</v>
      </c>
      <c r="DQ496" s="104" t="e">
        <v>#N/A</v>
      </c>
      <c r="DR496" s="104" t="e">
        <v>#N/A</v>
      </c>
      <c r="DS496" s="104" t="e">
        <v>#N/A</v>
      </c>
      <c r="DT496" s="104" t="e">
        <v>#N/A</v>
      </c>
      <c r="DU496" s="104" t="e">
        <v>#N/A</v>
      </c>
      <c r="DV496" s="104" t="e">
        <v>#N/A</v>
      </c>
      <c r="DW496" s="107" t="str">
        <f t="shared" si="345"/>
        <v>Y</v>
      </c>
      <c r="DX496" s="107" t="str">
        <f t="shared" si="346"/>
        <v>Commitment removed</v>
      </c>
      <c r="DY496" s="107" t="str">
        <f t="shared" si="347"/>
        <v>Y</v>
      </c>
      <c r="DZ496" s="107" t="str">
        <f t="shared" si="348"/>
        <v>N</v>
      </c>
      <c r="EA496" s="107" t="str">
        <f t="shared" si="349"/>
        <v>Not Specified</v>
      </c>
      <c r="EB496" s="107"/>
      <c r="EC496" s="113">
        <f t="shared" si="350"/>
        <v>2030</v>
      </c>
      <c r="ED496" s="149"/>
      <c r="EE496" s="149"/>
      <c r="EF496" s="149"/>
      <c r="EG496" s="149"/>
      <c r="EH496" s="149"/>
      <c r="EI496" s="149"/>
      <c r="EJ496" s="149"/>
      <c r="EK496" s="149"/>
      <c r="EL496" s="149"/>
      <c r="EM496" s="149"/>
      <c r="EN496" s="149"/>
      <c r="EO496" s="149"/>
      <c r="EP496" s="149"/>
      <c r="EQ496" s="149"/>
      <c r="ER496" s="149"/>
      <c r="ES496" s="149"/>
      <c r="ET496" s="149"/>
      <c r="EU496" s="149"/>
      <c r="EV496" s="149"/>
      <c r="EW496" s="149"/>
      <c r="EX496" s="149"/>
      <c r="EY496" s="149"/>
      <c r="EZ496" s="149"/>
      <c r="FA496" s="149"/>
      <c r="FB496" s="149"/>
      <c r="FC496" s="149"/>
      <c r="FD496" s="149"/>
      <c r="FE496" s="149"/>
      <c r="FF496" s="149"/>
      <c r="FG496" s="149"/>
      <c r="FH496" s="149"/>
      <c r="FI496" s="149"/>
      <c r="FJ496" s="149"/>
      <c r="FK496" s="149"/>
      <c r="FL496" s="149"/>
      <c r="FM496" s="149"/>
      <c r="FN496" s="149"/>
      <c r="FO496" s="149"/>
      <c r="FP496" s="149"/>
      <c r="FQ496" s="149"/>
      <c r="FR496" s="149"/>
      <c r="FS496" s="149"/>
      <c r="FT496" s="149"/>
      <c r="FU496" s="149"/>
      <c r="FV496" s="149"/>
      <c r="FW496" s="149"/>
      <c r="FX496" s="149"/>
      <c r="FY496" s="149"/>
      <c r="FZ496" s="149"/>
      <c r="GA496" s="149"/>
      <c r="GB496" s="149"/>
      <c r="GC496" s="149"/>
      <c r="GD496" s="149"/>
      <c r="GE496" s="149"/>
      <c r="GF496" s="149"/>
      <c r="GG496" s="149"/>
      <c r="GH496" s="149"/>
      <c r="GI496" s="149"/>
      <c r="GJ496" s="149"/>
      <c r="GK496" s="149"/>
      <c r="GL496" s="149"/>
      <c r="GM496" s="149"/>
      <c r="GN496" s="149"/>
      <c r="GO496" s="149"/>
      <c r="GP496" s="149"/>
      <c r="GQ496" s="149"/>
      <c r="GR496" s="149"/>
      <c r="GS496" s="149"/>
      <c r="GT496" s="149"/>
      <c r="GU496" s="149"/>
      <c r="GV496" s="149"/>
      <c r="GW496" s="149"/>
      <c r="GX496" s="149"/>
      <c r="GY496" s="149"/>
      <c r="GZ496" s="149"/>
      <c r="HA496" s="149"/>
      <c r="HB496" s="149"/>
      <c r="HC496" s="149"/>
      <c r="HD496" s="149"/>
      <c r="HE496" s="149"/>
      <c r="HF496" s="149"/>
      <c r="HG496" s="149"/>
      <c r="HH496" s="149"/>
      <c r="HI496" s="149"/>
      <c r="HJ496" s="149"/>
      <c r="HK496" s="149"/>
      <c r="HL496" s="149"/>
      <c r="HM496" s="149"/>
      <c r="HN496" s="149"/>
      <c r="HO496" s="149"/>
      <c r="HP496" s="149"/>
      <c r="HQ496" s="149"/>
      <c r="HR496" s="149"/>
      <c r="HS496" s="149"/>
      <c r="HT496" s="149"/>
      <c r="HU496" s="149"/>
      <c r="HV496" s="149"/>
      <c r="HW496" s="149"/>
      <c r="HX496" s="149"/>
      <c r="HY496" s="149"/>
      <c r="HZ496" s="149"/>
      <c r="IA496" s="149"/>
      <c r="IB496" s="149"/>
      <c r="IC496" s="149"/>
      <c r="ID496" s="149"/>
      <c r="IE496" s="149"/>
      <c r="IF496" s="149"/>
      <c r="IG496" s="149"/>
      <c r="IH496" s="149"/>
      <c r="II496" s="149"/>
      <c r="IJ496" s="149"/>
      <c r="IK496" s="149"/>
      <c r="IL496" s="149"/>
      <c r="IM496" s="149"/>
      <c r="IN496" s="149"/>
      <c r="IO496" s="149"/>
      <c r="IP496" s="149"/>
      <c r="IQ496" s="149"/>
      <c r="IR496" s="149"/>
      <c r="IS496" s="149"/>
      <c r="IT496" s="149"/>
      <c r="IU496" s="149"/>
      <c r="IV496" s="149"/>
      <c r="IW496" s="149"/>
      <c r="IX496" s="149"/>
      <c r="IY496" s="149"/>
      <c r="IZ496" s="149"/>
      <c r="JA496" s="149"/>
      <c r="JB496" s="149"/>
      <c r="JC496" s="149"/>
      <c r="JD496" s="149"/>
    </row>
    <row r="497" spans="1:264" s="175" customFormat="1" ht="16.5" customHeight="1">
      <c r="A497" s="183">
        <v>494</v>
      </c>
      <c r="B497" s="183">
        <v>465</v>
      </c>
      <c r="C497" s="150" t="s">
        <v>2859</v>
      </c>
      <c r="D497" s="149" t="s">
        <v>192</v>
      </c>
      <c r="E497" s="149" t="s">
        <v>193</v>
      </c>
      <c r="F497" s="149" t="s">
        <v>349</v>
      </c>
      <c r="G497" s="149" t="s">
        <v>176</v>
      </c>
      <c r="H497" s="168" t="s">
        <v>2860</v>
      </c>
      <c r="I497" s="149" t="s">
        <v>2861</v>
      </c>
      <c r="J497" s="149">
        <v>0</v>
      </c>
      <c r="K497" s="149" t="s">
        <v>2862</v>
      </c>
      <c r="L497" s="149">
        <v>16637</v>
      </c>
      <c r="M497" s="150">
        <v>24</v>
      </c>
      <c r="N497" s="149" t="s">
        <v>154</v>
      </c>
      <c r="O497" s="183"/>
      <c r="P497" s="184"/>
      <c r="Q497" s="113" t="s">
        <v>154</v>
      </c>
      <c r="R497" s="113" t="s">
        <v>154</v>
      </c>
      <c r="S497" s="183"/>
      <c r="T497" s="183" t="s">
        <v>153</v>
      </c>
      <c r="U497" s="185" t="s">
        <v>153</v>
      </c>
      <c r="V497" s="183" t="s">
        <v>153</v>
      </c>
      <c r="W497" s="183" t="s">
        <v>153</v>
      </c>
      <c r="X497" s="186" t="s">
        <v>153</v>
      </c>
      <c r="Y497" s="113" t="s">
        <v>153</v>
      </c>
      <c r="Z497" s="183" t="s">
        <v>153</v>
      </c>
      <c r="AA497" s="184"/>
      <c r="AB497" s="183"/>
      <c r="AC497" s="187" t="s">
        <v>2863</v>
      </c>
      <c r="AD497" s="183" t="s">
        <v>153</v>
      </c>
      <c r="AE497" s="183" t="s">
        <v>157</v>
      </c>
      <c r="AF497" s="183" t="s">
        <v>157</v>
      </c>
      <c r="AG497" s="183" t="s">
        <v>153</v>
      </c>
      <c r="AH497" s="184" t="s">
        <v>159</v>
      </c>
      <c r="AI497" s="113"/>
      <c r="AJ497" s="113" t="s">
        <v>154</v>
      </c>
      <c r="AK497" s="183" t="s">
        <v>2864</v>
      </c>
      <c r="AL497" s="183"/>
      <c r="AM497" s="183"/>
      <c r="AN497" s="184"/>
      <c r="AO497" s="113" t="s">
        <v>160</v>
      </c>
      <c r="AP497" s="183" t="s">
        <v>150</v>
      </c>
      <c r="AQ497" s="183" t="s">
        <v>159</v>
      </c>
      <c r="AR497" s="183" t="s">
        <v>153</v>
      </c>
      <c r="AS497" s="183">
        <v>2050</v>
      </c>
      <c r="AT497" s="183"/>
      <c r="AU497" s="184"/>
      <c r="AV497" s="183" t="s">
        <v>157</v>
      </c>
      <c r="AW497" s="197" t="s">
        <v>153</v>
      </c>
      <c r="AX497" s="183" t="s">
        <v>153</v>
      </c>
      <c r="AY497" s="183" t="s">
        <v>154</v>
      </c>
      <c r="AZ497" s="183" t="s">
        <v>153</v>
      </c>
      <c r="BA497" s="183" t="s">
        <v>153</v>
      </c>
      <c r="BB497" s="183"/>
      <c r="BC497" s="184"/>
      <c r="BD497" s="183"/>
      <c r="BE497" s="198"/>
      <c r="BF497" s="204" t="s">
        <v>2865</v>
      </c>
      <c r="BG497" s="283">
        <f t="shared" si="351"/>
        <v>0</v>
      </c>
      <c r="BH497" s="149">
        <f t="shared" si="352"/>
        <v>0</v>
      </c>
      <c r="BI497" s="113">
        <f t="shared" si="360"/>
        <v>0</v>
      </c>
      <c r="BJ497" s="280">
        <f t="shared" si="361"/>
        <v>0</v>
      </c>
      <c r="BK497" s="347">
        <f t="shared" si="353"/>
        <v>0</v>
      </c>
      <c r="BL497" s="113">
        <f t="shared" si="354"/>
        <v>0</v>
      </c>
      <c r="BM497" s="113">
        <f t="shared" si="362"/>
        <v>0</v>
      </c>
      <c r="BN497" s="278">
        <f t="shared" si="363"/>
        <v>0</v>
      </c>
      <c r="BO497" s="149">
        <f t="shared" si="355"/>
        <v>0</v>
      </c>
      <c r="BP497" s="149">
        <f t="shared" si="356"/>
        <v>0</v>
      </c>
      <c r="BQ497" s="113">
        <f t="shared" si="364"/>
        <v>0</v>
      </c>
      <c r="BR497" s="356">
        <f t="shared" si="357"/>
        <v>0</v>
      </c>
      <c r="BS497" s="149">
        <f t="shared" si="358"/>
        <v>0</v>
      </c>
      <c r="BT497" s="113">
        <f t="shared" si="365"/>
        <v>1</v>
      </c>
      <c r="BU497" s="356">
        <f t="shared" si="332"/>
        <v>0</v>
      </c>
      <c r="BV497" s="149">
        <f t="shared" si="333"/>
        <v>0</v>
      </c>
      <c r="BW497" s="113">
        <f t="shared" si="334"/>
        <v>0</v>
      </c>
      <c r="BX497" s="248">
        <f t="shared" si="335"/>
        <v>0</v>
      </c>
      <c r="BY497" s="175">
        <f t="shared" si="336"/>
        <v>0</v>
      </c>
      <c r="BZ497" s="347">
        <f t="shared" si="366"/>
        <v>0</v>
      </c>
      <c r="CA497" s="113">
        <f t="shared" si="367"/>
        <v>0</v>
      </c>
      <c r="CB497" s="113">
        <f t="shared" si="368"/>
        <v>1</v>
      </c>
      <c r="CC497" s="276">
        <f t="shared" si="369"/>
        <v>1</v>
      </c>
      <c r="CD497" s="248">
        <f t="shared" si="370"/>
        <v>1</v>
      </c>
      <c r="CE497" s="274">
        <f t="shared" si="359"/>
        <v>1</v>
      </c>
      <c r="CF497" s="347">
        <f t="shared" si="371"/>
        <v>0</v>
      </c>
      <c r="CG497" s="113">
        <f t="shared" si="372"/>
        <v>0</v>
      </c>
      <c r="CH497" s="141">
        <f t="shared" si="373"/>
        <v>0</v>
      </c>
      <c r="CI497" s="149">
        <f t="shared" si="337"/>
        <v>0</v>
      </c>
      <c r="CJ497" s="149">
        <f t="shared" si="338"/>
        <v>0</v>
      </c>
      <c r="CK497" s="149">
        <f t="shared" si="339"/>
        <v>1</v>
      </c>
      <c r="CL497" s="149">
        <f t="shared" si="340"/>
        <v>1</v>
      </c>
      <c r="CM497" s="149">
        <f t="shared" si="341"/>
        <v>1</v>
      </c>
      <c r="CN497" s="282">
        <f t="shared" si="374"/>
        <v>1</v>
      </c>
      <c r="CO497" s="113">
        <f t="shared" si="375"/>
        <v>0</v>
      </c>
      <c r="CP497" s="113">
        <f t="shared" si="376"/>
        <v>0</v>
      </c>
      <c r="CQ497" s="282" t="str">
        <f t="shared" si="342"/>
        <v/>
      </c>
      <c r="CR497" s="113" t="str">
        <f t="shared" si="343"/>
        <v xml:space="preserve"> 2050</v>
      </c>
      <c r="CS497" s="113">
        <f t="shared" si="344"/>
        <v>2050</v>
      </c>
      <c r="CT497" s="160">
        <v>0</v>
      </c>
      <c r="CU497" s="160">
        <v>0</v>
      </c>
      <c r="CV497" s="160">
        <v>0</v>
      </c>
      <c r="CW497" s="160">
        <v>0</v>
      </c>
      <c r="CX497" s="160">
        <v>0</v>
      </c>
      <c r="CY497" s="160">
        <v>0</v>
      </c>
      <c r="CZ497" s="160">
        <v>1</v>
      </c>
      <c r="DA497" s="160">
        <v>1</v>
      </c>
      <c r="DB497" s="160">
        <v>0</v>
      </c>
      <c r="DC497" s="160">
        <v>0</v>
      </c>
      <c r="DD497" s="160">
        <v>0</v>
      </c>
      <c r="DE497" s="160">
        <v>0</v>
      </c>
      <c r="DF497" s="160">
        <v>0</v>
      </c>
      <c r="DG497" s="160">
        <v>0</v>
      </c>
      <c r="DH497" s="160">
        <v>0</v>
      </c>
      <c r="DI497" s="160">
        <v>0</v>
      </c>
      <c r="DJ497" s="160">
        <v>1</v>
      </c>
      <c r="DK497" s="160">
        <v>0</v>
      </c>
      <c r="DL497" s="160">
        <v>1</v>
      </c>
      <c r="DM497" s="160">
        <v>1</v>
      </c>
      <c r="DN497" s="160">
        <v>0</v>
      </c>
      <c r="DO497" s="160">
        <v>1</v>
      </c>
      <c r="DP497" s="160">
        <v>0</v>
      </c>
      <c r="DQ497" s="104" t="s">
        <v>154</v>
      </c>
      <c r="DR497" s="104">
        <v>0</v>
      </c>
      <c r="DS497" s="104" t="s">
        <v>160</v>
      </c>
      <c r="DT497" s="104" t="s">
        <v>154</v>
      </c>
      <c r="DU497" s="104">
        <v>0</v>
      </c>
      <c r="DV497" s="104" t="s">
        <v>150</v>
      </c>
      <c r="DW497" s="107" t="str">
        <f t="shared" si="345"/>
        <v>N</v>
      </c>
      <c r="DX497" s="107" t="str">
        <f t="shared" si="346"/>
        <v/>
      </c>
      <c r="DY497" s="107" t="str">
        <f t="shared" si="347"/>
        <v>Y</v>
      </c>
      <c r="DZ497" s="107" t="str">
        <f t="shared" si="348"/>
        <v>N</v>
      </c>
      <c r="EA497" s="107" t="str">
        <f t="shared" si="349"/>
        <v>Yes</v>
      </c>
      <c r="EB497" s="107"/>
      <c r="EC497" s="113">
        <f t="shared" si="350"/>
        <v>2050</v>
      </c>
      <c r="ED497" s="149"/>
      <c r="EE497" s="149"/>
      <c r="EF497" s="149"/>
      <c r="EG497" s="149"/>
      <c r="EH497" s="149"/>
      <c r="EI497" s="149"/>
      <c r="EJ497" s="149"/>
      <c r="EK497" s="149"/>
      <c r="EL497" s="149"/>
      <c r="EM497" s="149"/>
      <c r="EN497" s="149"/>
      <c r="EO497" s="149"/>
      <c r="EP497" s="149"/>
      <c r="EQ497" s="149"/>
      <c r="ER497" s="149"/>
      <c r="ES497" s="149"/>
      <c r="ET497" s="149"/>
      <c r="EU497" s="149"/>
      <c r="EV497" s="149"/>
      <c r="EW497" s="149"/>
      <c r="EX497" s="149"/>
      <c r="EY497" s="149"/>
      <c r="EZ497" s="149"/>
      <c r="FA497" s="149"/>
      <c r="FB497" s="149"/>
      <c r="FC497" s="149"/>
      <c r="FD497" s="149"/>
      <c r="FE497" s="149"/>
      <c r="FF497" s="149"/>
      <c r="FG497" s="149"/>
      <c r="FH497" s="149"/>
      <c r="FI497" s="149"/>
      <c r="FJ497" s="149"/>
      <c r="FK497" s="149"/>
      <c r="FL497" s="149"/>
      <c r="FM497" s="149"/>
      <c r="FN497" s="149"/>
      <c r="FO497" s="149"/>
      <c r="FP497" s="149"/>
      <c r="FQ497" s="149"/>
      <c r="FR497" s="149"/>
      <c r="FS497" s="149"/>
      <c r="FT497" s="149"/>
      <c r="FU497" s="149"/>
      <c r="FV497" s="149"/>
      <c r="FW497" s="149"/>
      <c r="FX497" s="149"/>
      <c r="FY497" s="149"/>
      <c r="FZ497" s="149"/>
      <c r="GA497" s="149"/>
      <c r="GB497" s="149"/>
      <c r="GC497" s="149"/>
      <c r="GD497" s="149"/>
      <c r="GE497" s="149"/>
      <c r="GF497" s="149"/>
      <c r="GG497" s="149"/>
      <c r="GH497" s="149"/>
      <c r="GI497" s="149"/>
      <c r="GJ497" s="149"/>
      <c r="GK497" s="149"/>
      <c r="GL497" s="149"/>
      <c r="GM497" s="149"/>
      <c r="GN497" s="149"/>
      <c r="GO497" s="149"/>
      <c r="GP497" s="149"/>
      <c r="GQ497" s="149"/>
      <c r="GR497" s="149"/>
      <c r="GS497" s="149"/>
      <c r="GT497" s="149"/>
      <c r="GU497" s="149"/>
      <c r="GV497" s="149"/>
      <c r="GW497" s="149"/>
      <c r="GX497" s="149"/>
      <c r="GY497" s="149"/>
      <c r="GZ497" s="149"/>
      <c r="HA497" s="149"/>
      <c r="HB497" s="149"/>
      <c r="HC497" s="149"/>
      <c r="HD497" s="149"/>
      <c r="HE497" s="149"/>
      <c r="HF497" s="149"/>
      <c r="HG497" s="149"/>
      <c r="HH497" s="149"/>
      <c r="HI497" s="149"/>
      <c r="HJ497" s="149"/>
      <c r="HK497" s="149"/>
      <c r="HL497" s="149"/>
      <c r="HM497" s="149"/>
      <c r="HN497" s="149"/>
      <c r="HO497" s="149"/>
      <c r="HP497" s="149"/>
      <c r="HQ497" s="149"/>
      <c r="HR497" s="149"/>
      <c r="HS497" s="149"/>
      <c r="HT497" s="149"/>
      <c r="HU497" s="149"/>
      <c r="HV497" s="149"/>
      <c r="HW497" s="149"/>
      <c r="HX497" s="149"/>
      <c r="HY497" s="149"/>
      <c r="HZ497" s="149"/>
      <c r="IA497" s="149"/>
      <c r="IB497" s="149"/>
      <c r="IC497" s="149"/>
      <c r="ID497" s="149"/>
      <c r="IE497" s="149"/>
      <c r="IF497" s="149"/>
      <c r="IG497" s="149"/>
      <c r="IH497" s="149"/>
      <c r="II497" s="149"/>
      <c r="IJ497" s="149"/>
      <c r="IK497" s="149"/>
      <c r="IL497" s="149"/>
      <c r="IM497" s="149"/>
      <c r="IN497" s="149"/>
      <c r="IO497" s="149"/>
      <c r="IP497" s="149"/>
      <c r="IQ497" s="149"/>
      <c r="IR497" s="149"/>
      <c r="IS497" s="149"/>
      <c r="IT497" s="149"/>
      <c r="IU497" s="149"/>
      <c r="IV497" s="149"/>
      <c r="IW497" s="149"/>
      <c r="IX497" s="149"/>
      <c r="IY497" s="149"/>
      <c r="IZ497" s="149"/>
      <c r="JA497" s="149"/>
      <c r="JB497" s="149"/>
      <c r="JC497" s="149"/>
      <c r="JD497" s="149"/>
    </row>
    <row r="498" spans="1:264" ht="16.5" customHeight="1">
      <c r="A498" s="113">
        <v>495</v>
      </c>
      <c r="B498" s="113">
        <v>480</v>
      </c>
      <c r="C498" s="141" t="s">
        <v>2866</v>
      </c>
      <c r="D498" s="113" t="s">
        <v>183</v>
      </c>
      <c r="E498" s="113" t="s">
        <v>184</v>
      </c>
      <c r="F498" s="113" t="s">
        <v>2867</v>
      </c>
      <c r="G498" s="113" t="s">
        <v>9</v>
      </c>
      <c r="H498" s="157" t="s">
        <v>2868</v>
      </c>
      <c r="I498" s="113" t="s">
        <v>2869</v>
      </c>
      <c r="J498" s="113">
        <v>-0.303</v>
      </c>
      <c r="K498" s="113" t="s">
        <v>2870</v>
      </c>
      <c r="L498" s="113">
        <v>19581</v>
      </c>
      <c r="M498" s="141">
        <v>8</v>
      </c>
      <c r="N498" s="113" t="s">
        <v>154</v>
      </c>
      <c r="O498" s="113" t="s">
        <v>153</v>
      </c>
      <c r="P498" s="141" t="s">
        <v>153</v>
      </c>
      <c r="Q498" s="113" t="s">
        <v>154</v>
      </c>
      <c r="R498" s="113" t="s">
        <v>154</v>
      </c>
      <c r="S498" s="113" t="s">
        <v>153</v>
      </c>
      <c r="T498" s="113" t="s">
        <v>153</v>
      </c>
      <c r="U498" s="147" t="s">
        <v>153</v>
      </c>
      <c r="V498" s="113" t="s">
        <v>153</v>
      </c>
      <c r="W498" s="113" t="s">
        <v>153</v>
      </c>
      <c r="X498" s="148" t="s">
        <v>153</v>
      </c>
      <c r="Y498" s="113" t="s">
        <v>153</v>
      </c>
      <c r="Z498" s="113" t="s">
        <v>153</v>
      </c>
      <c r="AC498" s="113" t="s">
        <v>167</v>
      </c>
      <c r="AD498" s="113" t="s">
        <v>6</v>
      </c>
      <c r="AE498" s="113" t="s">
        <v>157</v>
      </c>
      <c r="AF498" s="113" t="s">
        <v>157</v>
      </c>
      <c r="AG498" s="113" t="s">
        <v>157</v>
      </c>
      <c r="AH498" s="141" t="s">
        <v>218</v>
      </c>
      <c r="AJ498" s="113" t="s">
        <v>154</v>
      </c>
      <c r="AK498" s="166" t="s">
        <v>153</v>
      </c>
      <c r="AO498" s="113" t="s">
        <v>219</v>
      </c>
      <c r="AP498" s="113" t="s">
        <v>150</v>
      </c>
      <c r="AQ498" s="113" t="s">
        <v>218</v>
      </c>
      <c r="AR498" s="113" t="s">
        <v>2871</v>
      </c>
      <c r="AS498" s="113">
        <v>2050</v>
      </c>
      <c r="AV498" s="113" t="s">
        <v>157</v>
      </c>
      <c r="AW498" s="167" t="s">
        <v>190</v>
      </c>
      <c r="AX498" s="113" t="s">
        <v>158</v>
      </c>
      <c r="AY498" s="113" t="s">
        <v>154</v>
      </c>
      <c r="AZ498" s="113" t="s">
        <v>153</v>
      </c>
      <c r="BA498" s="113" t="s">
        <v>153</v>
      </c>
      <c r="BG498" s="283">
        <f t="shared" si="351"/>
        <v>0</v>
      </c>
      <c r="BH498" s="149">
        <f t="shared" si="352"/>
        <v>0</v>
      </c>
      <c r="BI498" s="113">
        <f t="shared" si="360"/>
        <v>0</v>
      </c>
      <c r="BJ498" s="280">
        <f t="shared" si="361"/>
        <v>0</v>
      </c>
      <c r="BK498" s="347">
        <f t="shared" si="353"/>
        <v>0</v>
      </c>
      <c r="BL498" s="113">
        <f t="shared" si="354"/>
        <v>0</v>
      </c>
      <c r="BM498" s="113">
        <f t="shared" si="362"/>
        <v>0</v>
      </c>
      <c r="BN498" s="278">
        <f t="shared" si="363"/>
        <v>0</v>
      </c>
      <c r="BO498" s="149">
        <f t="shared" si="355"/>
        <v>0</v>
      </c>
      <c r="BP498" s="149">
        <f t="shared" si="356"/>
        <v>0</v>
      </c>
      <c r="BQ498" s="113">
        <f t="shared" si="364"/>
        <v>0</v>
      </c>
      <c r="BR498" s="356">
        <f t="shared" si="357"/>
        <v>0</v>
      </c>
      <c r="BS498" s="149">
        <f t="shared" si="358"/>
        <v>0</v>
      </c>
      <c r="BT498" s="113">
        <f t="shared" si="365"/>
        <v>1</v>
      </c>
      <c r="BU498" s="356">
        <f t="shared" si="332"/>
        <v>0</v>
      </c>
      <c r="BV498" s="149">
        <f t="shared" si="333"/>
        <v>0</v>
      </c>
      <c r="BW498" s="113">
        <f t="shared" si="334"/>
        <v>0</v>
      </c>
      <c r="BX498" s="248">
        <f t="shared" si="335"/>
        <v>0</v>
      </c>
      <c r="BY498" s="175">
        <f t="shared" si="336"/>
        <v>0</v>
      </c>
      <c r="BZ498" s="347">
        <f t="shared" si="366"/>
        <v>0</v>
      </c>
      <c r="CA498" s="113">
        <f t="shared" si="367"/>
        <v>0</v>
      </c>
      <c r="CB498" s="113">
        <f t="shared" si="368"/>
        <v>1</v>
      </c>
      <c r="CC498" s="276">
        <f t="shared" si="369"/>
        <v>1</v>
      </c>
      <c r="CD498" s="248">
        <f t="shared" si="370"/>
        <v>1</v>
      </c>
      <c r="CE498" s="274">
        <f t="shared" si="359"/>
        <v>1</v>
      </c>
      <c r="CF498" s="347">
        <f t="shared" si="371"/>
        <v>0</v>
      </c>
      <c r="CG498" s="113">
        <f t="shared" si="372"/>
        <v>0</v>
      </c>
      <c r="CH498" s="141">
        <f t="shared" si="373"/>
        <v>0</v>
      </c>
      <c r="CI498" s="149">
        <f t="shared" si="337"/>
        <v>0</v>
      </c>
      <c r="CJ498" s="149">
        <f t="shared" si="338"/>
        <v>0</v>
      </c>
      <c r="CK498" s="149">
        <f t="shared" si="339"/>
        <v>1</v>
      </c>
      <c r="CL498" s="149">
        <f t="shared" si="340"/>
        <v>1</v>
      </c>
      <c r="CM498" s="149">
        <f t="shared" si="341"/>
        <v>1</v>
      </c>
      <c r="CN498" s="282">
        <f t="shared" si="374"/>
        <v>1</v>
      </c>
      <c r="CO498" s="113">
        <f t="shared" si="375"/>
        <v>0</v>
      </c>
      <c r="CP498" s="113">
        <f t="shared" si="376"/>
        <v>0</v>
      </c>
      <c r="CQ498" s="282" t="str">
        <f t="shared" si="342"/>
        <v/>
      </c>
      <c r="CR498" s="113" t="str">
        <f t="shared" si="343"/>
        <v xml:space="preserve"> 2050</v>
      </c>
      <c r="CS498" s="113">
        <f t="shared" si="344"/>
        <v>2050</v>
      </c>
      <c r="CT498" s="160">
        <v>0</v>
      </c>
      <c r="CU498" s="160">
        <v>0</v>
      </c>
      <c r="CV498" s="160">
        <v>0</v>
      </c>
      <c r="CW498" s="160">
        <v>0</v>
      </c>
      <c r="CX498" s="160">
        <v>0</v>
      </c>
      <c r="CY498" s="160">
        <v>0</v>
      </c>
      <c r="CZ498" s="160">
        <v>1</v>
      </c>
      <c r="DA498" s="160">
        <v>1</v>
      </c>
      <c r="DB498" s="160">
        <v>0</v>
      </c>
      <c r="DC498" s="160">
        <v>0</v>
      </c>
      <c r="DD498" s="160">
        <v>0</v>
      </c>
      <c r="DE498" s="160">
        <v>0</v>
      </c>
      <c r="DF498" s="160">
        <v>0</v>
      </c>
      <c r="DG498" s="160">
        <v>0</v>
      </c>
      <c r="DH498" s="160">
        <v>0</v>
      </c>
      <c r="DI498" s="160">
        <v>0</v>
      </c>
      <c r="DJ498" s="160">
        <v>1</v>
      </c>
      <c r="DK498" s="160">
        <v>0</v>
      </c>
      <c r="DL498" s="160">
        <v>1</v>
      </c>
      <c r="DM498" s="160">
        <v>1</v>
      </c>
      <c r="DN498" s="160">
        <v>0</v>
      </c>
      <c r="DO498" s="160">
        <v>1</v>
      </c>
      <c r="DP498" s="160">
        <v>0</v>
      </c>
      <c r="DQ498" s="104" t="s">
        <v>154</v>
      </c>
      <c r="DR498" s="104">
        <v>0</v>
      </c>
      <c r="DS498" s="104" t="s">
        <v>160</v>
      </c>
      <c r="DT498" s="104" t="s">
        <v>154</v>
      </c>
      <c r="DU498" s="104">
        <v>0</v>
      </c>
      <c r="DV498" s="104" t="s">
        <v>150</v>
      </c>
      <c r="DW498" s="107" t="str">
        <f t="shared" si="345"/>
        <v>N</v>
      </c>
      <c r="DX498" s="107" t="str">
        <f t="shared" si="346"/>
        <v/>
      </c>
      <c r="DY498" s="107" t="str">
        <f t="shared" si="347"/>
        <v>Y</v>
      </c>
      <c r="DZ498" s="107" t="str">
        <f t="shared" si="348"/>
        <v>N</v>
      </c>
      <c r="EA498" s="107" t="str">
        <f t="shared" si="349"/>
        <v>Yes</v>
      </c>
      <c r="EC498" s="113">
        <f t="shared" si="350"/>
        <v>2050</v>
      </c>
      <c r="ED498" s="149"/>
      <c r="EE498" s="149"/>
      <c r="EF498" s="149"/>
      <c r="EG498" s="149"/>
      <c r="EH498" s="149"/>
      <c r="EI498" s="149"/>
      <c r="EJ498" s="149"/>
      <c r="EK498" s="149"/>
      <c r="EL498" s="149"/>
      <c r="EM498" s="149"/>
      <c r="EN498" s="149"/>
      <c r="EO498" s="149"/>
      <c r="EP498" s="149"/>
      <c r="EQ498" s="149"/>
      <c r="ER498" s="149"/>
      <c r="ES498" s="149"/>
      <c r="ET498" s="149"/>
      <c r="EU498" s="149"/>
      <c r="EV498" s="149"/>
      <c r="EW498" s="149"/>
      <c r="EX498" s="149"/>
      <c r="EY498" s="149"/>
      <c r="EZ498" s="149"/>
      <c r="FA498" s="149"/>
      <c r="FB498" s="149"/>
      <c r="FC498" s="149"/>
      <c r="FD498" s="149"/>
      <c r="FE498" s="149"/>
      <c r="FF498" s="149"/>
      <c r="FG498" s="149"/>
      <c r="FH498" s="149"/>
      <c r="FI498" s="149"/>
      <c r="FJ498" s="149"/>
      <c r="FK498" s="149"/>
      <c r="FL498" s="149"/>
      <c r="FM498" s="149"/>
      <c r="FN498" s="149"/>
      <c r="FO498" s="149"/>
      <c r="FP498" s="149"/>
      <c r="FQ498" s="149"/>
      <c r="FR498" s="149"/>
      <c r="FS498" s="149"/>
      <c r="FT498" s="149"/>
      <c r="FU498" s="149"/>
      <c r="FV498" s="149"/>
      <c r="FW498" s="149"/>
      <c r="FX498" s="149"/>
      <c r="FY498" s="149"/>
      <c r="FZ498" s="149"/>
      <c r="GA498" s="149"/>
      <c r="GB498" s="149"/>
      <c r="GC498" s="149"/>
      <c r="GD498" s="149"/>
      <c r="GE498" s="149"/>
      <c r="GF498" s="149"/>
      <c r="GG498" s="149"/>
      <c r="GH498" s="149"/>
      <c r="GI498" s="149"/>
      <c r="GJ498" s="149"/>
      <c r="GK498" s="149"/>
      <c r="GL498" s="149"/>
      <c r="GM498" s="149"/>
      <c r="GN498" s="149"/>
      <c r="GO498" s="149"/>
      <c r="GP498" s="149"/>
      <c r="GQ498" s="149"/>
      <c r="GR498" s="149"/>
      <c r="GS498" s="149"/>
      <c r="GT498" s="149"/>
      <c r="GU498" s="149"/>
      <c r="GV498" s="149"/>
      <c r="GW498" s="149"/>
      <c r="GX498" s="149"/>
      <c r="GY498" s="149"/>
      <c r="GZ498" s="149"/>
      <c r="HA498" s="149"/>
      <c r="HB498" s="149"/>
      <c r="HC498" s="149"/>
      <c r="HD498" s="149"/>
      <c r="HE498" s="149"/>
      <c r="HF498" s="149"/>
      <c r="HG498" s="149"/>
      <c r="HH498" s="149"/>
      <c r="HI498" s="149"/>
      <c r="HJ498" s="149"/>
      <c r="HK498" s="149"/>
      <c r="HL498" s="149"/>
      <c r="HM498" s="149"/>
      <c r="HN498" s="149"/>
      <c r="HO498" s="149"/>
      <c r="HP498" s="149"/>
      <c r="HQ498" s="149"/>
      <c r="HR498" s="149"/>
      <c r="HS498" s="149"/>
      <c r="HT498" s="149"/>
      <c r="HU498" s="149"/>
      <c r="HV498" s="149"/>
      <c r="HW498" s="149"/>
      <c r="HX498" s="149"/>
      <c r="HY498" s="149"/>
      <c r="HZ498" s="149"/>
      <c r="IA498" s="149"/>
      <c r="IB498" s="149"/>
      <c r="IC498" s="149"/>
      <c r="ID498" s="149"/>
      <c r="IE498" s="149"/>
      <c r="IF498" s="149"/>
      <c r="IG498" s="149"/>
      <c r="IH498" s="149"/>
      <c r="II498" s="149"/>
      <c r="IJ498" s="149"/>
      <c r="IK498" s="149"/>
      <c r="IL498" s="149"/>
      <c r="IM498" s="149"/>
      <c r="IN498" s="149"/>
      <c r="IO498" s="149"/>
      <c r="IP498" s="149"/>
      <c r="IQ498" s="149"/>
      <c r="IR498" s="149"/>
      <c r="IS498" s="149"/>
      <c r="IT498" s="149"/>
      <c r="IU498" s="149"/>
      <c r="IV498" s="149"/>
      <c r="IW498" s="149"/>
      <c r="IX498" s="149"/>
      <c r="IY498" s="149"/>
      <c r="IZ498" s="149"/>
      <c r="JA498" s="149"/>
      <c r="JB498" s="149"/>
      <c r="JC498" s="149"/>
      <c r="JD498" s="149"/>
    </row>
    <row r="499" spans="1:264" ht="16.35" customHeight="1">
      <c r="A499" s="113">
        <v>496</v>
      </c>
      <c r="B499" s="113" t="e">
        <v>#N/A</v>
      </c>
      <c r="C499" s="141" t="s">
        <v>2872</v>
      </c>
      <c r="D499" s="113" t="s">
        <v>213</v>
      </c>
      <c r="E499" s="113" t="s">
        <v>214</v>
      </c>
      <c r="F499" s="113" t="s">
        <v>349</v>
      </c>
      <c r="G499" s="113" t="s">
        <v>176</v>
      </c>
      <c r="H499" s="157" t="s">
        <v>2873</v>
      </c>
      <c r="I499" s="113" t="s">
        <v>2874</v>
      </c>
      <c r="J499" s="113">
        <v>0.475</v>
      </c>
      <c r="K499" s="113" t="s">
        <v>2875</v>
      </c>
      <c r="L499" s="113">
        <v>42091</v>
      </c>
      <c r="M499" s="141">
        <v>9</v>
      </c>
      <c r="N499" s="113" t="s">
        <v>154</v>
      </c>
      <c r="O499" s="113" t="s">
        <v>153</v>
      </c>
      <c r="P499" s="141" t="s">
        <v>153</v>
      </c>
      <c r="Q499" s="113" t="s">
        <v>150</v>
      </c>
      <c r="R499" s="113" t="s">
        <v>150</v>
      </c>
      <c r="S499" s="113" t="s">
        <v>151</v>
      </c>
      <c r="T499" s="113" t="s">
        <v>152</v>
      </c>
      <c r="U499" s="147">
        <v>2030</v>
      </c>
      <c r="V499" s="113" t="s">
        <v>151</v>
      </c>
      <c r="W499" s="113" t="s">
        <v>152</v>
      </c>
      <c r="X499" s="148">
        <v>2050</v>
      </c>
      <c r="Y499" s="113" t="s">
        <v>150</v>
      </c>
      <c r="Z499" s="113" t="s">
        <v>151</v>
      </c>
      <c r="AA499" s="141">
        <v>2050</v>
      </c>
      <c r="AC499" s="113" t="s">
        <v>167</v>
      </c>
      <c r="AD499" s="113" t="s">
        <v>6</v>
      </c>
      <c r="AE499" s="113" t="s">
        <v>157</v>
      </c>
      <c r="AF499" s="113" t="s">
        <v>157</v>
      </c>
      <c r="AG499" s="113" t="s">
        <v>157</v>
      </c>
      <c r="AH499" s="141" t="s">
        <v>218</v>
      </c>
      <c r="AJ499" s="113" t="s">
        <v>154</v>
      </c>
      <c r="AK499" s="166" t="s">
        <v>153</v>
      </c>
      <c r="AM499" s="213" t="s">
        <v>2876</v>
      </c>
      <c r="AN499" s="141" t="s">
        <v>2855</v>
      </c>
      <c r="AO499" s="113" t="s">
        <v>219</v>
      </c>
      <c r="AP499" s="113" t="s">
        <v>150</v>
      </c>
      <c r="AQ499" s="113" t="s">
        <v>218</v>
      </c>
      <c r="AR499" s="113" t="s">
        <v>2877</v>
      </c>
      <c r="AS499" s="113">
        <v>2050</v>
      </c>
      <c r="AV499" s="113" t="s">
        <v>157</v>
      </c>
      <c r="AW499" s="167" t="s">
        <v>190</v>
      </c>
      <c r="AX499" s="113" t="s">
        <v>158</v>
      </c>
      <c r="AY499" s="113" t="s">
        <v>154</v>
      </c>
      <c r="AZ499" s="113" t="s">
        <v>153</v>
      </c>
      <c r="BA499" s="113" t="s">
        <v>153</v>
      </c>
      <c r="BF499" s="113"/>
      <c r="BG499" s="283">
        <f t="shared" si="351"/>
        <v>0</v>
      </c>
      <c r="BH499" s="149">
        <f t="shared" si="352"/>
        <v>0</v>
      </c>
      <c r="BI499" s="113">
        <f t="shared" si="360"/>
        <v>0</v>
      </c>
      <c r="BJ499" s="280">
        <f t="shared" si="361"/>
        <v>0</v>
      </c>
      <c r="BK499" s="347">
        <f t="shared" si="353"/>
        <v>0</v>
      </c>
      <c r="BL499" s="113">
        <f t="shared" si="354"/>
        <v>1</v>
      </c>
      <c r="BM499" s="113">
        <f t="shared" si="362"/>
        <v>0</v>
      </c>
      <c r="BN499" s="278">
        <f t="shared" si="363"/>
        <v>1</v>
      </c>
      <c r="BO499" s="149">
        <f t="shared" si="355"/>
        <v>0</v>
      </c>
      <c r="BP499" s="149">
        <f t="shared" si="356"/>
        <v>0</v>
      </c>
      <c r="BQ499" s="113">
        <f t="shared" si="364"/>
        <v>1</v>
      </c>
      <c r="BR499" s="356">
        <f t="shared" si="357"/>
        <v>0</v>
      </c>
      <c r="BS499" s="149">
        <f t="shared" si="358"/>
        <v>0</v>
      </c>
      <c r="BT499" s="113">
        <f t="shared" si="365"/>
        <v>1</v>
      </c>
      <c r="BU499" s="356">
        <f t="shared" si="332"/>
        <v>0</v>
      </c>
      <c r="BV499" s="149">
        <f t="shared" si="333"/>
        <v>0</v>
      </c>
      <c r="BW499" s="113">
        <f t="shared" si="334"/>
        <v>0</v>
      </c>
      <c r="BX499" s="248">
        <f t="shared" si="335"/>
        <v>0</v>
      </c>
      <c r="BY499" s="175">
        <f t="shared" si="336"/>
        <v>0</v>
      </c>
      <c r="BZ499" s="347">
        <f t="shared" si="366"/>
        <v>0</v>
      </c>
      <c r="CA499" s="113">
        <f t="shared" si="367"/>
        <v>0</v>
      </c>
      <c r="CB499" s="113">
        <f t="shared" si="368"/>
        <v>1</v>
      </c>
      <c r="CC499" s="276">
        <f t="shared" si="369"/>
        <v>1</v>
      </c>
      <c r="CD499" s="248">
        <f t="shared" si="370"/>
        <v>1</v>
      </c>
      <c r="CE499" s="274">
        <f t="shared" si="359"/>
        <v>1</v>
      </c>
      <c r="CF499" s="347">
        <f t="shared" si="371"/>
        <v>0</v>
      </c>
      <c r="CG499" s="113">
        <f t="shared" si="372"/>
        <v>0</v>
      </c>
      <c r="CH499" s="141">
        <f t="shared" si="373"/>
        <v>0</v>
      </c>
      <c r="CI499" s="149">
        <f t="shared" si="337"/>
        <v>0</v>
      </c>
      <c r="CJ499" s="149">
        <f t="shared" si="338"/>
        <v>1</v>
      </c>
      <c r="CK499" s="149">
        <f t="shared" si="339"/>
        <v>1</v>
      </c>
      <c r="CL499" s="149">
        <f t="shared" si="340"/>
        <v>2</v>
      </c>
      <c r="CM499" s="149">
        <f t="shared" si="341"/>
        <v>1</v>
      </c>
      <c r="CN499" s="282">
        <f t="shared" si="374"/>
        <v>1</v>
      </c>
      <c r="CO499" s="113">
        <f t="shared" si="375"/>
        <v>0</v>
      </c>
      <c r="CP499" s="113">
        <f t="shared" si="376"/>
        <v>0</v>
      </c>
      <c r="CQ499" s="282">
        <f t="shared" si="342"/>
        <v>1</v>
      </c>
      <c r="CR499" s="113" t="str">
        <f t="shared" si="343"/>
        <v>2050 2050</v>
      </c>
      <c r="CS499" s="113">
        <f t="shared" si="344"/>
        <v>2050</v>
      </c>
      <c r="CT499" s="160" t="e">
        <v>#N/A</v>
      </c>
      <c r="CU499" s="160" t="e">
        <v>#N/A</v>
      </c>
      <c r="CV499" s="160" t="e">
        <v>#N/A</v>
      </c>
      <c r="CW499" s="160" t="e">
        <v>#N/A</v>
      </c>
      <c r="CX499" s="160" t="e">
        <v>#N/A</v>
      </c>
      <c r="CY499" s="160" t="e">
        <v>#N/A</v>
      </c>
      <c r="CZ499" s="160" t="e">
        <v>#N/A</v>
      </c>
      <c r="DA499" s="160" t="e">
        <v>#N/A</v>
      </c>
      <c r="DB499" s="160" t="e">
        <v>#N/A</v>
      </c>
      <c r="DC499" s="160" t="e">
        <v>#N/A</v>
      </c>
      <c r="DD499" s="160" t="e">
        <v>#N/A</v>
      </c>
      <c r="DE499" s="160" t="e">
        <v>#N/A</v>
      </c>
      <c r="DF499" s="160" t="e">
        <v>#N/A</v>
      </c>
      <c r="DG499" s="160" t="e">
        <v>#N/A</v>
      </c>
      <c r="DH499" s="160" t="e">
        <v>#N/A</v>
      </c>
      <c r="DI499" s="160" t="e">
        <v>#N/A</v>
      </c>
      <c r="DJ499" s="160" t="e">
        <v>#N/A</v>
      </c>
      <c r="DK499" s="160" t="e">
        <v>#N/A</v>
      </c>
      <c r="DL499" s="160" t="e">
        <v>#N/A</v>
      </c>
      <c r="DM499" s="160" t="e">
        <v>#N/A</v>
      </c>
      <c r="DN499" s="160" t="e">
        <v>#N/A</v>
      </c>
      <c r="DO499" s="160" t="e">
        <v>#N/A</v>
      </c>
      <c r="DP499" s="160" t="e">
        <v>#N/A</v>
      </c>
      <c r="DQ499" s="104" t="e">
        <v>#N/A</v>
      </c>
      <c r="DR499" s="104" t="e">
        <v>#N/A</v>
      </c>
      <c r="DS499" s="104" t="e">
        <v>#N/A</v>
      </c>
      <c r="DT499" s="104" t="e">
        <v>#N/A</v>
      </c>
      <c r="DU499" s="104" t="e">
        <v>#N/A</v>
      </c>
      <c r="DV499" s="104" t="e">
        <v>#N/A</v>
      </c>
      <c r="DW499" s="107" t="str">
        <f t="shared" si="345"/>
        <v>Y</v>
      </c>
      <c r="DX499" s="107" t="str">
        <f t="shared" si="346"/>
        <v>Targets set</v>
      </c>
      <c r="DY499" s="107" t="str">
        <f t="shared" si="347"/>
        <v>Y</v>
      </c>
      <c r="DZ499" s="107" t="str">
        <f t="shared" si="348"/>
        <v>N</v>
      </c>
      <c r="EA499" s="107" t="str">
        <f t="shared" si="349"/>
        <v>Yes</v>
      </c>
      <c r="EC499" s="113">
        <f t="shared" si="350"/>
        <v>2050</v>
      </c>
      <c r="ED499" s="149"/>
      <c r="EE499" s="149"/>
      <c r="EF499" s="149"/>
      <c r="EG499" s="149"/>
      <c r="EH499" s="149"/>
      <c r="EI499" s="149"/>
      <c r="EJ499" s="149"/>
      <c r="EK499" s="149"/>
      <c r="EL499" s="149"/>
      <c r="EM499" s="149"/>
      <c r="EN499" s="149"/>
      <c r="EO499" s="149"/>
      <c r="EP499" s="149"/>
      <c r="EQ499" s="149"/>
      <c r="ER499" s="149"/>
      <c r="ES499" s="149"/>
      <c r="ET499" s="149"/>
      <c r="EU499" s="149"/>
      <c r="EV499" s="149"/>
      <c r="EW499" s="149"/>
      <c r="EX499" s="149"/>
      <c r="EY499" s="149"/>
      <c r="EZ499" s="149"/>
      <c r="FA499" s="149"/>
      <c r="FB499" s="149"/>
      <c r="FC499" s="149"/>
      <c r="FD499" s="149"/>
      <c r="FE499" s="149"/>
      <c r="FF499" s="149"/>
      <c r="FG499" s="149"/>
      <c r="FH499" s="149"/>
      <c r="FI499" s="149"/>
      <c r="FJ499" s="149"/>
      <c r="FK499" s="149"/>
      <c r="FL499" s="149"/>
      <c r="FM499" s="149"/>
      <c r="FN499" s="149"/>
      <c r="FO499" s="149"/>
      <c r="FP499" s="149"/>
      <c r="FQ499" s="149"/>
      <c r="FR499" s="149"/>
      <c r="FS499" s="149"/>
      <c r="FT499" s="149"/>
      <c r="FU499" s="149"/>
      <c r="FV499" s="149"/>
      <c r="FW499" s="149"/>
      <c r="FX499" s="149"/>
      <c r="FY499" s="149"/>
      <c r="FZ499" s="149"/>
      <c r="GA499" s="149"/>
      <c r="GB499" s="149"/>
      <c r="GC499" s="149"/>
      <c r="GD499" s="149"/>
      <c r="GE499" s="149"/>
      <c r="GF499" s="149"/>
      <c r="GG499" s="149"/>
      <c r="GH499" s="149"/>
      <c r="GI499" s="149"/>
      <c r="GJ499" s="149"/>
      <c r="GK499" s="149"/>
      <c r="GL499" s="149"/>
      <c r="GM499" s="149"/>
      <c r="GN499" s="149"/>
      <c r="GO499" s="149"/>
      <c r="GP499" s="149"/>
      <c r="GQ499" s="149"/>
      <c r="GR499" s="149"/>
      <c r="GS499" s="149"/>
      <c r="GT499" s="149"/>
      <c r="GU499" s="149"/>
      <c r="GV499" s="149"/>
      <c r="GW499" s="149"/>
      <c r="GX499" s="149"/>
      <c r="GY499" s="149"/>
      <c r="GZ499" s="149"/>
      <c r="HA499" s="149"/>
      <c r="HB499" s="149"/>
      <c r="HC499" s="149"/>
      <c r="HD499" s="149"/>
      <c r="HE499" s="149"/>
      <c r="HF499" s="149"/>
      <c r="HG499" s="149"/>
      <c r="HH499" s="149"/>
      <c r="HI499" s="149"/>
      <c r="HJ499" s="149"/>
      <c r="HK499" s="149"/>
      <c r="HL499" s="149"/>
      <c r="HM499" s="149"/>
      <c r="HN499" s="149"/>
      <c r="HO499" s="149"/>
      <c r="HP499" s="149"/>
      <c r="HQ499" s="149"/>
      <c r="HR499" s="149"/>
      <c r="HS499" s="149"/>
      <c r="HT499" s="149"/>
      <c r="HU499" s="149"/>
      <c r="HV499" s="149"/>
      <c r="HW499" s="149"/>
      <c r="HX499" s="149"/>
      <c r="HY499" s="149"/>
      <c r="HZ499" s="149"/>
      <c r="IA499" s="149"/>
      <c r="IB499" s="149"/>
      <c r="IC499" s="149"/>
      <c r="ID499" s="149"/>
      <c r="IE499" s="149"/>
      <c r="IF499" s="149"/>
      <c r="IG499" s="149"/>
      <c r="IH499" s="149"/>
      <c r="II499" s="149"/>
      <c r="IJ499" s="149"/>
      <c r="IK499" s="149"/>
      <c r="IL499" s="149"/>
      <c r="IM499" s="149"/>
      <c r="IN499" s="149"/>
      <c r="IO499" s="149"/>
      <c r="IP499" s="149"/>
      <c r="IQ499" s="149"/>
      <c r="IR499" s="149"/>
      <c r="IS499" s="149"/>
      <c r="IT499" s="149"/>
      <c r="IU499" s="149"/>
      <c r="IV499" s="149"/>
      <c r="IW499" s="149"/>
      <c r="IX499" s="149"/>
      <c r="IY499" s="149"/>
      <c r="IZ499" s="149"/>
      <c r="JA499" s="149"/>
      <c r="JB499" s="149"/>
      <c r="JC499" s="149"/>
      <c r="JD499" s="149"/>
    </row>
    <row r="500" spans="1:264" ht="16.5" customHeight="1">
      <c r="A500" s="113">
        <v>497</v>
      </c>
      <c r="B500" s="113" t="e">
        <v>#N/A</v>
      </c>
      <c r="C500" s="141" t="s">
        <v>2878</v>
      </c>
      <c r="D500" s="149" t="s">
        <v>2138</v>
      </c>
      <c r="E500" s="149" t="s">
        <v>206</v>
      </c>
      <c r="F500" s="149" t="s">
        <v>1358</v>
      </c>
      <c r="G500" s="149" t="s">
        <v>246</v>
      </c>
      <c r="H500" s="168" t="s">
        <v>2879</v>
      </c>
      <c r="I500" s="149" t="s">
        <v>2880</v>
      </c>
      <c r="J500" s="149">
        <v>-0.022</v>
      </c>
      <c r="K500" s="149" t="s">
        <v>2881</v>
      </c>
      <c r="L500" s="149">
        <v>95000</v>
      </c>
      <c r="M500" s="150">
        <v>8</v>
      </c>
      <c r="N500" s="113" t="s">
        <v>154</v>
      </c>
      <c r="O500" s="113" t="s">
        <v>153</v>
      </c>
      <c r="P500" s="141" t="s">
        <v>153</v>
      </c>
      <c r="Q500" s="113" t="s">
        <v>150</v>
      </c>
      <c r="R500" s="113" t="s">
        <v>150</v>
      </c>
      <c r="S500" s="113" t="s">
        <v>151</v>
      </c>
      <c r="T500" s="113" t="s">
        <v>152</v>
      </c>
      <c r="U500" s="147">
        <v>2034</v>
      </c>
      <c r="V500" s="113" t="s">
        <v>153</v>
      </c>
      <c r="W500" s="113" t="s">
        <v>153</v>
      </c>
      <c r="X500" s="148" t="s">
        <v>153</v>
      </c>
      <c r="Y500" s="113" t="s">
        <v>154</v>
      </c>
      <c r="Z500" s="113" t="s">
        <v>155</v>
      </c>
      <c r="AC500" s="113" t="s">
        <v>167</v>
      </c>
      <c r="AD500" s="113" t="s">
        <v>6</v>
      </c>
      <c r="AE500" s="113" t="s">
        <v>157</v>
      </c>
      <c r="AF500" s="113" t="s">
        <v>157</v>
      </c>
      <c r="AG500" s="113" t="s">
        <v>157</v>
      </c>
      <c r="AH500" s="141" t="s">
        <v>218</v>
      </c>
      <c r="AI500" s="113" t="s">
        <v>160</v>
      </c>
      <c r="AJ500" s="113" t="s">
        <v>150</v>
      </c>
      <c r="AK500" s="166" t="s">
        <v>2882</v>
      </c>
      <c r="AL500" s="113">
        <v>2030</v>
      </c>
      <c r="AM500" s="174" t="s">
        <v>2883</v>
      </c>
      <c r="AO500" s="113" t="s">
        <v>219</v>
      </c>
      <c r="AP500" s="113" t="s">
        <v>150</v>
      </c>
      <c r="AQ500" s="113" t="s">
        <v>218</v>
      </c>
      <c r="AR500" s="113" t="s">
        <v>2884</v>
      </c>
      <c r="AS500" s="113">
        <v>2045</v>
      </c>
      <c r="AV500" s="113" t="s">
        <v>157</v>
      </c>
      <c r="AW500" s="167" t="s">
        <v>168</v>
      </c>
      <c r="AX500" s="113" t="s">
        <v>158</v>
      </c>
      <c r="AY500" s="113" t="s">
        <v>154</v>
      </c>
      <c r="AZ500" s="113" t="s">
        <v>153</v>
      </c>
      <c r="BA500" s="113" t="s">
        <v>153</v>
      </c>
      <c r="BF500" s="113"/>
      <c r="BG500" s="283">
        <f t="shared" si="351"/>
        <v>0</v>
      </c>
      <c r="BH500" s="149">
        <f t="shared" si="352"/>
        <v>0</v>
      </c>
      <c r="BI500" s="113">
        <f t="shared" si="360"/>
        <v>0</v>
      </c>
      <c r="BJ500" s="280">
        <f t="shared" si="361"/>
        <v>0</v>
      </c>
      <c r="BK500" s="347">
        <f t="shared" si="353"/>
        <v>0</v>
      </c>
      <c r="BL500" s="113">
        <f t="shared" si="354"/>
        <v>0</v>
      </c>
      <c r="BM500" s="113">
        <f t="shared" si="362"/>
        <v>1</v>
      </c>
      <c r="BN500" s="278">
        <f t="shared" si="363"/>
        <v>1</v>
      </c>
      <c r="BO500" s="149">
        <f t="shared" si="355"/>
        <v>0</v>
      </c>
      <c r="BP500" s="149">
        <f t="shared" si="356"/>
        <v>0</v>
      </c>
      <c r="BQ500" s="113">
        <f t="shared" si="364"/>
        <v>0</v>
      </c>
      <c r="BR500" s="356">
        <f t="shared" si="357"/>
        <v>0</v>
      </c>
      <c r="BS500" s="149">
        <f t="shared" si="358"/>
        <v>0</v>
      </c>
      <c r="BT500" s="113">
        <f t="shared" si="365"/>
        <v>1</v>
      </c>
      <c r="BU500" s="356">
        <f t="shared" si="332"/>
        <v>0</v>
      </c>
      <c r="BV500" s="149">
        <f t="shared" si="333"/>
        <v>0</v>
      </c>
      <c r="BW500" s="113">
        <f t="shared" si="334"/>
        <v>0</v>
      </c>
      <c r="BX500" s="248">
        <f t="shared" si="335"/>
        <v>0</v>
      </c>
      <c r="BY500" s="175">
        <f t="shared" si="336"/>
        <v>0</v>
      </c>
      <c r="BZ500" s="347">
        <f t="shared" si="366"/>
        <v>0</v>
      </c>
      <c r="CA500" s="113">
        <f t="shared" si="367"/>
        <v>0</v>
      </c>
      <c r="CB500" s="113">
        <f t="shared" si="368"/>
        <v>1</v>
      </c>
      <c r="CC500" s="276">
        <f t="shared" si="369"/>
        <v>1</v>
      </c>
      <c r="CD500" s="248">
        <f t="shared" si="370"/>
        <v>1</v>
      </c>
      <c r="CE500" s="274">
        <f t="shared" si="359"/>
        <v>1</v>
      </c>
      <c r="CF500" s="347">
        <f t="shared" si="371"/>
        <v>0</v>
      </c>
      <c r="CG500" s="113">
        <f t="shared" si="372"/>
        <v>0</v>
      </c>
      <c r="CH500" s="141">
        <f t="shared" si="373"/>
        <v>0</v>
      </c>
      <c r="CI500" s="149">
        <f t="shared" si="337"/>
        <v>0</v>
      </c>
      <c r="CJ500" s="149">
        <f t="shared" si="338"/>
        <v>0</v>
      </c>
      <c r="CK500" s="149">
        <f t="shared" si="339"/>
        <v>2</v>
      </c>
      <c r="CL500" s="149">
        <f t="shared" si="340"/>
        <v>2</v>
      </c>
      <c r="CM500" s="149">
        <f t="shared" si="341"/>
        <v>1</v>
      </c>
      <c r="CN500" s="282">
        <f t="shared" si="374"/>
        <v>1</v>
      </c>
      <c r="CO500" s="113">
        <f t="shared" si="375"/>
        <v>0</v>
      </c>
      <c r="CP500" s="113">
        <f t="shared" si="376"/>
        <v>0</v>
      </c>
      <c r="CQ500" s="282" t="str">
        <f t="shared" si="342"/>
        <v/>
      </c>
      <c r="CR500" s="113" t="str">
        <f t="shared" si="343"/>
        <v xml:space="preserve"> 2045</v>
      </c>
      <c r="CS500" s="113">
        <f t="shared" si="344"/>
        <v>2045</v>
      </c>
      <c r="CT500" s="160" t="e">
        <v>#N/A</v>
      </c>
      <c r="CU500" s="160" t="e">
        <v>#N/A</v>
      </c>
      <c r="CV500" s="160" t="e">
        <v>#N/A</v>
      </c>
      <c r="CW500" s="160" t="e">
        <v>#N/A</v>
      </c>
      <c r="CX500" s="160" t="e">
        <v>#N/A</v>
      </c>
      <c r="CY500" s="160" t="e">
        <v>#N/A</v>
      </c>
      <c r="CZ500" s="160" t="e">
        <v>#N/A</v>
      </c>
      <c r="DA500" s="160" t="e">
        <v>#N/A</v>
      </c>
      <c r="DB500" s="160" t="e">
        <v>#N/A</v>
      </c>
      <c r="DC500" s="160" t="e">
        <v>#N/A</v>
      </c>
      <c r="DD500" s="160" t="e">
        <v>#N/A</v>
      </c>
      <c r="DE500" s="160" t="e">
        <v>#N/A</v>
      </c>
      <c r="DF500" s="160" t="e">
        <v>#N/A</v>
      </c>
      <c r="DG500" s="160" t="e">
        <v>#N/A</v>
      </c>
      <c r="DH500" s="160" t="e">
        <v>#N/A</v>
      </c>
      <c r="DI500" s="160" t="e">
        <v>#N/A</v>
      </c>
      <c r="DJ500" s="160" t="e">
        <v>#N/A</v>
      </c>
      <c r="DK500" s="160" t="e">
        <v>#N/A</v>
      </c>
      <c r="DL500" s="160" t="e">
        <v>#N/A</v>
      </c>
      <c r="DM500" s="160" t="e">
        <v>#N/A</v>
      </c>
      <c r="DN500" s="160" t="e">
        <v>#N/A</v>
      </c>
      <c r="DO500" s="160" t="e">
        <v>#N/A</v>
      </c>
      <c r="DP500" s="160" t="e">
        <v>#N/A</v>
      </c>
      <c r="DQ500" s="104" t="e">
        <v>#N/A</v>
      </c>
      <c r="DR500" s="104" t="e">
        <v>#N/A</v>
      </c>
      <c r="DS500" s="104" t="e">
        <v>#N/A</v>
      </c>
      <c r="DT500" s="104" t="e">
        <v>#N/A</v>
      </c>
      <c r="DU500" s="104" t="e">
        <v>#N/A</v>
      </c>
      <c r="DV500" s="104" t="e">
        <v>#N/A</v>
      </c>
      <c r="DW500" s="107" t="str">
        <f t="shared" si="345"/>
        <v>Y</v>
      </c>
      <c r="DX500" s="107" t="str">
        <f t="shared" si="346"/>
        <v>Commitment removed</v>
      </c>
      <c r="DY500" s="107" t="str">
        <f t="shared" si="347"/>
        <v>Y</v>
      </c>
      <c r="DZ500" s="107" t="str">
        <f t="shared" si="348"/>
        <v>Y</v>
      </c>
      <c r="EA500" s="107" t="str">
        <f t="shared" si="349"/>
        <v>Yes</v>
      </c>
      <c r="EC500" s="113">
        <f t="shared" si="350"/>
        <v>2045</v>
      </c>
      <c r="ED500" s="149"/>
      <c r="EE500" s="149"/>
      <c r="EF500" s="149"/>
      <c r="EG500" s="149"/>
      <c r="EH500" s="149"/>
      <c r="EI500" s="149"/>
      <c r="EJ500" s="149"/>
      <c r="EK500" s="149"/>
      <c r="EL500" s="149"/>
      <c r="EM500" s="149"/>
      <c r="EN500" s="149"/>
      <c r="EO500" s="149"/>
      <c r="EP500" s="149"/>
      <c r="EQ500" s="149"/>
      <c r="ER500" s="149"/>
      <c r="ES500" s="149"/>
      <c r="ET500" s="149"/>
      <c r="EU500" s="149"/>
      <c r="EV500" s="149"/>
      <c r="EW500" s="149"/>
      <c r="EX500" s="149"/>
      <c r="EY500" s="149"/>
      <c r="EZ500" s="149"/>
      <c r="FA500" s="149"/>
      <c r="FB500" s="149"/>
      <c r="FC500" s="149"/>
      <c r="FD500" s="149"/>
      <c r="FE500" s="149"/>
      <c r="FF500" s="149"/>
      <c r="FG500" s="149"/>
      <c r="FH500" s="149"/>
      <c r="FI500" s="149"/>
      <c r="FJ500" s="149"/>
      <c r="FK500" s="149"/>
      <c r="FL500" s="149"/>
      <c r="FM500" s="149"/>
      <c r="FN500" s="149"/>
      <c r="FO500" s="149"/>
      <c r="FP500" s="149"/>
      <c r="FQ500" s="149"/>
      <c r="FR500" s="149"/>
      <c r="FS500" s="149"/>
      <c r="FT500" s="149"/>
      <c r="FU500" s="149"/>
      <c r="FV500" s="149"/>
      <c r="FW500" s="149"/>
      <c r="FX500" s="149"/>
      <c r="FY500" s="149"/>
      <c r="FZ500" s="149"/>
      <c r="GA500" s="149"/>
      <c r="GB500" s="149"/>
      <c r="GC500" s="149"/>
      <c r="GD500" s="149"/>
      <c r="GE500" s="149"/>
      <c r="GF500" s="149"/>
      <c r="GG500" s="149"/>
      <c r="GH500" s="149"/>
      <c r="GI500" s="149"/>
      <c r="GJ500" s="149"/>
      <c r="GK500" s="149"/>
      <c r="GL500" s="149"/>
      <c r="GM500" s="149"/>
      <c r="GN500" s="149"/>
      <c r="GO500" s="149"/>
      <c r="GP500" s="149"/>
      <c r="GQ500" s="149"/>
      <c r="GR500" s="149"/>
      <c r="GS500" s="149"/>
      <c r="GT500" s="149"/>
      <c r="GU500" s="149"/>
      <c r="GV500" s="149"/>
      <c r="GW500" s="149"/>
      <c r="GX500" s="149"/>
      <c r="GY500" s="149"/>
      <c r="GZ500" s="149"/>
      <c r="HA500" s="149"/>
      <c r="HB500" s="149"/>
      <c r="HC500" s="149"/>
      <c r="HD500" s="149"/>
      <c r="HE500" s="149"/>
      <c r="HF500" s="149"/>
      <c r="HG500" s="149"/>
      <c r="HH500" s="149"/>
      <c r="HI500" s="149"/>
      <c r="HJ500" s="149"/>
      <c r="HK500" s="149"/>
      <c r="HL500" s="149"/>
      <c r="HM500" s="149"/>
      <c r="HN500" s="149"/>
      <c r="HO500" s="149"/>
      <c r="HP500" s="149"/>
      <c r="HQ500" s="149"/>
      <c r="HR500" s="149"/>
      <c r="HS500" s="149"/>
      <c r="HT500" s="149"/>
      <c r="HU500" s="149"/>
      <c r="HV500" s="149"/>
      <c r="HW500" s="149"/>
      <c r="HX500" s="149"/>
      <c r="HY500" s="149"/>
      <c r="HZ500" s="149"/>
      <c r="IA500" s="149"/>
      <c r="IB500" s="149"/>
      <c r="IC500" s="149"/>
      <c r="ID500" s="149"/>
      <c r="IE500" s="149"/>
      <c r="IF500" s="149"/>
      <c r="IG500" s="149"/>
      <c r="IH500" s="149"/>
      <c r="II500" s="149"/>
      <c r="IJ500" s="149"/>
      <c r="IK500" s="149"/>
      <c r="IL500" s="149"/>
      <c r="IM500" s="149"/>
      <c r="IN500" s="149"/>
      <c r="IO500" s="149"/>
      <c r="IP500" s="149"/>
      <c r="IQ500" s="149"/>
      <c r="IR500" s="149"/>
      <c r="IS500" s="149"/>
      <c r="IT500" s="149"/>
      <c r="IU500" s="149"/>
      <c r="IV500" s="149"/>
      <c r="IW500" s="149"/>
      <c r="IX500" s="149"/>
      <c r="IY500" s="149"/>
      <c r="IZ500" s="149"/>
      <c r="JA500" s="149"/>
      <c r="JB500" s="149"/>
      <c r="JC500" s="149"/>
      <c r="JD500" s="149"/>
    </row>
    <row r="501" spans="1:264" ht="16.5" customHeight="1">
      <c r="A501" s="113">
        <v>498</v>
      </c>
      <c r="B501" s="113" t="e">
        <v>#N/A</v>
      </c>
      <c r="C501" s="141" t="s">
        <v>2885</v>
      </c>
      <c r="D501" s="113" t="s">
        <v>443</v>
      </c>
      <c r="E501" s="113" t="s">
        <v>229</v>
      </c>
      <c r="F501" s="113" t="s">
        <v>175</v>
      </c>
      <c r="G501" s="113" t="s">
        <v>176</v>
      </c>
      <c r="H501" s="157" t="s">
        <v>2886</v>
      </c>
      <c r="I501" s="113" t="s">
        <v>2887</v>
      </c>
      <c r="J501" s="113">
        <v>0</v>
      </c>
      <c r="K501" s="113" t="s">
        <v>2888</v>
      </c>
      <c r="L501" s="113">
        <v>28675</v>
      </c>
      <c r="M501" s="141">
        <v>6</v>
      </c>
      <c r="N501" s="113" t="s">
        <v>154</v>
      </c>
      <c r="O501" s="113" t="s">
        <v>153</v>
      </c>
      <c r="P501" s="141" t="s">
        <v>153</v>
      </c>
      <c r="Q501" s="113" t="s">
        <v>154</v>
      </c>
      <c r="R501" s="113" t="s">
        <v>154</v>
      </c>
      <c r="S501" s="113" t="s">
        <v>153</v>
      </c>
      <c r="T501" s="113" t="s">
        <v>153</v>
      </c>
      <c r="U501" s="147" t="s">
        <v>153</v>
      </c>
      <c r="V501" s="113" t="s">
        <v>153</v>
      </c>
      <c r="W501" s="113" t="s">
        <v>153</v>
      </c>
      <c r="X501" s="148" t="s">
        <v>153</v>
      </c>
      <c r="Y501" s="113" t="s">
        <v>153</v>
      </c>
      <c r="Z501" s="113" t="s">
        <v>153</v>
      </c>
      <c r="AC501" s="113" t="s">
        <v>233</v>
      </c>
      <c r="AD501" s="113" t="s">
        <v>234</v>
      </c>
      <c r="AE501" s="113" t="s">
        <v>168</v>
      </c>
      <c r="AF501" s="113" t="s">
        <v>168</v>
      </c>
      <c r="AG501" s="113" t="s">
        <v>168</v>
      </c>
      <c r="AH501" s="141" t="s">
        <v>153</v>
      </c>
      <c r="AI501" s="113" t="s">
        <v>180</v>
      </c>
      <c r="AJ501" s="113" t="s">
        <v>154</v>
      </c>
      <c r="AK501" s="166" t="s">
        <v>153</v>
      </c>
      <c r="AL501" s="113">
        <v>2060</v>
      </c>
      <c r="AM501" s="174" t="s">
        <v>2889</v>
      </c>
      <c r="AN501" s="141" t="s">
        <v>2890</v>
      </c>
      <c r="AP501" s="113" t="s">
        <v>154</v>
      </c>
      <c r="AQ501" s="113" t="s">
        <v>153</v>
      </c>
      <c r="AR501" s="113" t="s">
        <v>153</v>
      </c>
      <c r="AV501" s="113" t="s">
        <v>168</v>
      </c>
      <c r="AW501" s="167" t="s">
        <v>168</v>
      </c>
      <c r="AX501" s="113" t="s">
        <v>158</v>
      </c>
      <c r="AY501" s="113" t="s">
        <v>154</v>
      </c>
      <c r="AZ501" s="113" t="s">
        <v>153</v>
      </c>
      <c r="BA501" s="113" t="s">
        <v>153</v>
      </c>
      <c r="BF501" s="113"/>
      <c r="BG501" s="283">
        <f t="shared" si="351"/>
        <v>0</v>
      </c>
      <c r="BH501" s="149">
        <f t="shared" si="352"/>
        <v>0</v>
      </c>
      <c r="BI501" s="113">
        <f t="shared" si="377" ref="BI501:BI503">IF(AND($N501="Y",$P501&gt;2030),1,0)</f>
        <v>0</v>
      </c>
      <c r="BJ501" s="280">
        <f t="shared" si="378" ref="BJ501:BJ503">MAX(BG501:BI501)</f>
        <v>0</v>
      </c>
      <c r="BK501" s="347">
        <f t="shared" si="353"/>
        <v>0</v>
      </c>
      <c r="BL501" s="113">
        <f t="shared" si="354"/>
        <v>0</v>
      </c>
      <c r="BM501" s="113">
        <f t="shared" si="379" ref="BM501:BM503">IF(AND($R501="Y",$U501&gt;2030),1,0)</f>
        <v>0</v>
      </c>
      <c r="BN501" s="278">
        <f t="shared" si="380" ref="BN501:BN503">MAX(BK501:BM501)</f>
        <v>0</v>
      </c>
      <c r="BO501" s="149">
        <f t="shared" si="355"/>
        <v>0</v>
      </c>
      <c r="BP501" s="149">
        <f t="shared" si="356"/>
        <v>0</v>
      </c>
      <c r="BQ501" s="113">
        <f t="shared" si="381" ref="BQ501:BQ503">IF(AND($Y501="Y",$AA501&gt;2030),1,0)</f>
        <v>0</v>
      </c>
      <c r="BR501" s="356">
        <f t="shared" si="357"/>
        <v>0</v>
      </c>
      <c r="BS501" s="149">
        <f t="shared" si="358"/>
        <v>0</v>
      </c>
      <c r="BT501" s="113">
        <f t="shared" si="382" ref="BT501:BT503">IF(AND($AP501="Y",$AS501&gt;2030),1,0)</f>
        <v>0</v>
      </c>
      <c r="BU501" s="356">
        <f t="shared" si="332"/>
        <v>0</v>
      </c>
      <c r="BV501" s="149">
        <f t="shared" si="333"/>
        <v>0</v>
      </c>
      <c r="BW501" s="113">
        <f t="shared" si="334"/>
        <v>0</v>
      </c>
      <c r="BX501" s="248">
        <f t="shared" si="335"/>
        <v>1</v>
      </c>
      <c r="BY501" s="175">
        <f t="shared" si="336"/>
        <v>0</v>
      </c>
      <c r="BZ501" s="347">
        <f t="shared" si="383" ref="BZ501:BZ503">MAX($BO501,$BR501)</f>
        <v>0</v>
      </c>
      <c r="CA501" s="113">
        <f t="shared" si="384" ref="CA501:CA503">MAX($BP501,$BS501)</f>
        <v>0</v>
      </c>
      <c r="CB501" s="113">
        <f t="shared" si="385" ref="CB501:CB503">MAX($BQ501,$BT501)</f>
        <v>0</v>
      </c>
      <c r="CC501" s="276">
        <f t="shared" si="386" ref="CC501:CC503">MAX(BZ501:CB501)</f>
        <v>0</v>
      </c>
      <c r="CD501" s="248">
        <f t="shared" si="387" ref="CD501:CD503">MAX($CC501,$BX501)</f>
        <v>1</v>
      </c>
      <c r="CE501" s="274">
        <f t="shared" si="359"/>
        <v>0</v>
      </c>
      <c r="CF501" s="347">
        <f t="shared" si="388" ref="CF501:CF503">IF(AND($AY501="Y",$BA501&lt;=2024),1,0)</f>
        <v>0</v>
      </c>
      <c r="CG501" s="113">
        <f t="shared" si="389" ref="CG501:CG503">IF(AND($AY501="Y",AND($BA501&gt;2024,$BA501&lt;=2030)),1,0)</f>
        <v>0</v>
      </c>
      <c r="CH501" s="141">
        <f t="shared" si="390" ref="CH501:CH503">IF(AND($AY501="Y",$BA501&gt;2030),1,0)</f>
        <v>0</v>
      </c>
      <c r="CI501" s="149">
        <f t="shared" si="337"/>
        <v>0</v>
      </c>
      <c r="CJ501" s="149">
        <f t="shared" si="338"/>
        <v>0</v>
      </c>
      <c r="CK501" s="149">
        <f t="shared" si="339"/>
        <v>0</v>
      </c>
      <c r="CL501" s="149">
        <f t="shared" si="340"/>
        <v>0</v>
      </c>
      <c r="CM501" s="149">
        <f t="shared" si="341"/>
        <v>0</v>
      </c>
      <c r="CN501" s="282">
        <f t="shared" si="391" ref="CN501:CN503">IF($AV501="Yes",1,0)</f>
        <v>0</v>
      </c>
      <c r="CO501" s="113">
        <f t="shared" si="392" ref="CO501:CO503">IF($AV501="No",1,0)</f>
        <v>0</v>
      </c>
      <c r="CP501" s="113">
        <f t="shared" si="393" ref="CP501:CP503">IF($AV501="Not Specified",1,0)</f>
        <v>1</v>
      </c>
      <c r="CQ501" s="282" t="str">
        <f t="shared" si="342"/>
        <v/>
      </c>
      <c r="CR501" s="113" t="str">
        <f t="shared" si="343"/>
        <v xml:space="preserve"> </v>
      </c>
      <c r="CS501" s="113">
        <f t="shared" si="344"/>
        <v>0</v>
      </c>
      <c r="CT501" s="160" t="e">
        <v>#N/A</v>
      </c>
      <c r="CU501" s="160" t="e">
        <v>#N/A</v>
      </c>
      <c r="CV501" s="160" t="e">
        <v>#N/A</v>
      </c>
      <c r="CW501" s="160" t="e">
        <v>#N/A</v>
      </c>
      <c r="CX501" s="160" t="e">
        <v>#N/A</v>
      </c>
      <c r="CY501" s="160" t="e">
        <v>#N/A</v>
      </c>
      <c r="CZ501" s="160" t="e">
        <v>#N/A</v>
      </c>
      <c r="DA501" s="160" t="e">
        <v>#N/A</v>
      </c>
      <c r="DB501" s="160" t="e">
        <v>#N/A</v>
      </c>
      <c r="DC501" s="160" t="e">
        <v>#N/A</v>
      </c>
      <c r="DD501" s="160" t="e">
        <v>#N/A</v>
      </c>
      <c r="DE501" s="160" t="e">
        <v>#N/A</v>
      </c>
      <c r="DF501" s="160" t="e">
        <v>#N/A</v>
      </c>
      <c r="DG501" s="160" t="e">
        <v>#N/A</v>
      </c>
      <c r="DH501" s="160" t="e">
        <v>#N/A</v>
      </c>
      <c r="DI501" s="160" t="e">
        <v>#N/A</v>
      </c>
      <c r="DJ501" s="160" t="e">
        <v>#N/A</v>
      </c>
      <c r="DK501" s="160" t="e">
        <v>#N/A</v>
      </c>
      <c r="DL501" s="160" t="e">
        <v>#N/A</v>
      </c>
      <c r="DM501" s="160" t="e">
        <v>#N/A</v>
      </c>
      <c r="DN501" s="160" t="e">
        <v>#N/A</v>
      </c>
      <c r="DO501" s="160" t="e">
        <v>#N/A</v>
      </c>
      <c r="DP501" s="160" t="e">
        <v>#N/A</v>
      </c>
      <c r="DQ501" s="104" t="e">
        <v>#N/A</v>
      </c>
      <c r="DR501" s="104" t="e">
        <v>#N/A</v>
      </c>
      <c r="DS501" s="104" t="e">
        <v>#N/A</v>
      </c>
      <c r="DT501" s="104" t="e">
        <v>#N/A</v>
      </c>
      <c r="DU501" s="104" t="e">
        <v>#N/A</v>
      </c>
      <c r="DV501" s="104" t="e">
        <v>#N/A</v>
      </c>
      <c r="DW501" s="107" t="str">
        <f t="shared" si="345"/>
        <v>N</v>
      </c>
      <c r="DX501" s="107" t="str">
        <f t="shared" si="346"/>
        <v/>
      </c>
      <c r="DY501" s="107" t="str">
        <f t="shared" si="347"/>
        <v>N</v>
      </c>
      <c r="DZ501" s="107" t="str">
        <f t="shared" si="348"/>
        <v>N</v>
      </c>
      <c r="EA501" s="107" t="str">
        <f t="shared" si="349"/>
        <v>Not Specified</v>
      </c>
      <c r="EC501" s="113">
        <f t="shared" si="350"/>
        <v>0</v>
      </c>
      <c r="ED501" s="149"/>
      <c r="EE501" s="149"/>
      <c r="EF501" s="149"/>
      <c r="EG501" s="149"/>
      <c r="EH501" s="149"/>
      <c r="EI501" s="149"/>
      <c r="EJ501" s="149"/>
      <c r="EK501" s="149"/>
      <c r="EL501" s="149"/>
      <c r="EM501" s="149"/>
      <c r="EN501" s="149"/>
      <c r="EO501" s="149"/>
      <c r="EP501" s="149"/>
      <c r="EQ501" s="149"/>
      <c r="ER501" s="149"/>
      <c r="ES501" s="149"/>
      <c r="ET501" s="149"/>
      <c r="EU501" s="149"/>
      <c r="EV501" s="149"/>
      <c r="EW501" s="149"/>
      <c r="EX501" s="149"/>
      <c r="EY501" s="149"/>
      <c r="EZ501" s="149"/>
      <c r="FA501" s="149"/>
      <c r="FB501" s="149"/>
      <c r="FC501" s="149"/>
      <c r="FD501" s="149"/>
      <c r="FE501" s="149"/>
      <c r="FF501" s="149"/>
      <c r="FG501" s="149"/>
      <c r="FH501" s="149"/>
      <c r="FI501" s="149"/>
      <c r="FJ501" s="149"/>
      <c r="FK501" s="149"/>
      <c r="FL501" s="149"/>
      <c r="FM501" s="149"/>
      <c r="FN501" s="149"/>
      <c r="FO501" s="149"/>
      <c r="FP501" s="149"/>
      <c r="FQ501" s="149"/>
      <c r="FR501" s="149"/>
      <c r="FS501" s="149"/>
      <c r="FT501" s="149"/>
      <c r="FU501" s="149"/>
      <c r="FV501" s="149"/>
      <c r="FW501" s="149"/>
      <c r="FX501" s="149"/>
      <c r="FY501" s="149"/>
      <c r="FZ501" s="149"/>
      <c r="GA501" s="149"/>
      <c r="GB501" s="149"/>
      <c r="GC501" s="149"/>
      <c r="GD501" s="149"/>
      <c r="GE501" s="149"/>
      <c r="GF501" s="149"/>
      <c r="GG501" s="149"/>
      <c r="GH501" s="149"/>
      <c r="GI501" s="149"/>
      <c r="GJ501" s="149"/>
      <c r="GK501" s="149"/>
      <c r="GL501" s="149"/>
      <c r="GM501" s="149"/>
      <c r="GN501" s="149"/>
      <c r="GO501" s="149"/>
      <c r="GP501" s="149"/>
      <c r="GQ501" s="149"/>
      <c r="GR501" s="149"/>
      <c r="GS501" s="149"/>
      <c r="GT501" s="149"/>
      <c r="GU501" s="149"/>
      <c r="GV501" s="149"/>
      <c r="GW501" s="149"/>
      <c r="GX501" s="149"/>
      <c r="GY501" s="149"/>
      <c r="GZ501" s="149"/>
      <c r="HA501" s="149"/>
      <c r="HB501" s="149"/>
      <c r="HC501" s="149"/>
      <c r="HD501" s="149"/>
      <c r="HE501" s="149"/>
      <c r="HF501" s="149"/>
      <c r="HG501" s="149"/>
      <c r="HH501" s="149"/>
      <c r="HI501" s="149"/>
      <c r="HJ501" s="149"/>
      <c r="HK501" s="149"/>
      <c r="HL501" s="149"/>
      <c r="HM501" s="149"/>
      <c r="HN501" s="149"/>
      <c r="HO501" s="149"/>
      <c r="HP501" s="149"/>
      <c r="HQ501" s="149"/>
      <c r="HR501" s="149"/>
      <c r="HS501" s="149"/>
      <c r="HT501" s="149"/>
      <c r="HU501" s="149"/>
      <c r="HV501" s="149"/>
      <c r="HW501" s="149"/>
      <c r="HX501" s="149"/>
      <c r="HY501" s="149"/>
      <c r="HZ501" s="149"/>
      <c r="IA501" s="149"/>
      <c r="IB501" s="149"/>
      <c r="IC501" s="149"/>
      <c r="ID501" s="149"/>
      <c r="IE501" s="149"/>
      <c r="IF501" s="149"/>
      <c r="IG501" s="149"/>
      <c r="IH501" s="149"/>
      <c r="II501" s="149"/>
      <c r="IJ501" s="149"/>
      <c r="IK501" s="149"/>
      <c r="IL501" s="149"/>
      <c r="IM501" s="149"/>
      <c r="IN501" s="149"/>
      <c r="IO501" s="149"/>
      <c r="IP501" s="149"/>
      <c r="IQ501" s="149"/>
      <c r="IR501" s="149"/>
      <c r="IS501" s="149"/>
      <c r="IT501" s="149"/>
      <c r="IU501" s="149"/>
      <c r="IV501" s="149"/>
      <c r="IW501" s="149"/>
      <c r="IX501" s="149"/>
      <c r="IY501" s="149"/>
      <c r="IZ501" s="149"/>
      <c r="JA501" s="149"/>
      <c r="JB501" s="149"/>
      <c r="JC501" s="149"/>
      <c r="JD501" s="149"/>
    </row>
    <row r="502" spans="1:264" ht="16.5" customHeight="1">
      <c r="A502" s="149">
        <v>499</v>
      </c>
      <c r="B502" s="149" t="e">
        <v>#N/A</v>
      </c>
      <c r="C502" s="150" t="s">
        <v>2891</v>
      </c>
      <c r="D502" s="113" t="s">
        <v>314</v>
      </c>
      <c r="E502" s="113" t="s">
        <v>229</v>
      </c>
      <c r="F502" s="113" t="s">
        <v>175</v>
      </c>
      <c r="G502" s="113" t="s">
        <v>176</v>
      </c>
      <c r="H502" s="157" t="s">
        <v>2892</v>
      </c>
      <c r="I502" s="113" t="s">
        <v>2893</v>
      </c>
      <c r="J502" s="113">
        <v>-1.486</v>
      </c>
      <c r="K502" s="113" t="s">
        <v>2894</v>
      </c>
      <c r="L502" s="113">
        <v>102874</v>
      </c>
      <c r="M502" s="141">
        <v>8</v>
      </c>
      <c r="N502" s="149" t="s">
        <v>154</v>
      </c>
      <c r="O502" s="149" t="s">
        <v>153</v>
      </c>
      <c r="P502" s="150" t="s">
        <v>153</v>
      </c>
      <c r="Q502" s="113" t="s">
        <v>154</v>
      </c>
      <c r="R502" s="113" t="s">
        <v>154</v>
      </c>
      <c r="S502" s="149" t="s">
        <v>153</v>
      </c>
      <c r="T502" s="149" t="s">
        <v>153</v>
      </c>
      <c r="U502" s="151" t="s">
        <v>153</v>
      </c>
      <c r="V502" s="149" t="s">
        <v>153</v>
      </c>
      <c r="W502" s="149" t="s">
        <v>153</v>
      </c>
      <c r="X502" s="152" t="s">
        <v>153</v>
      </c>
      <c r="Y502" s="113" t="s">
        <v>153</v>
      </c>
      <c r="Z502" s="149" t="s">
        <v>153</v>
      </c>
      <c r="AA502" s="150"/>
      <c r="AB502" s="149"/>
      <c r="AC502" s="149" t="s">
        <v>153</v>
      </c>
      <c r="AD502" s="149" t="s">
        <v>153</v>
      </c>
      <c r="AE502" s="149" t="s">
        <v>153</v>
      </c>
      <c r="AF502" s="149" t="s">
        <v>153</v>
      </c>
      <c r="AG502" s="149" t="s">
        <v>153</v>
      </c>
      <c r="AH502" s="150" t="s">
        <v>153</v>
      </c>
      <c r="AI502" s="149" t="s">
        <v>180</v>
      </c>
      <c r="AJ502" s="113" t="s">
        <v>154</v>
      </c>
      <c r="AK502" s="170" t="s">
        <v>153</v>
      </c>
      <c r="AL502" s="149">
        <v>2060</v>
      </c>
      <c r="AM502" s="174" t="s">
        <v>2895</v>
      </c>
      <c r="AN502" s="150" t="s">
        <v>2896</v>
      </c>
      <c r="AP502" s="149" t="s">
        <v>154</v>
      </c>
      <c r="AQ502" s="149" t="s">
        <v>153</v>
      </c>
      <c r="AR502" s="149" t="s">
        <v>153</v>
      </c>
      <c r="AS502" s="149"/>
      <c r="AT502" s="149"/>
      <c r="AU502" s="150"/>
      <c r="AV502" s="169" t="s">
        <v>168</v>
      </c>
      <c r="AW502" s="172" t="s">
        <v>153</v>
      </c>
      <c r="AX502" s="149" t="s">
        <v>153</v>
      </c>
      <c r="AY502" s="149" t="s">
        <v>154</v>
      </c>
      <c r="AZ502" s="149" t="s">
        <v>153</v>
      </c>
      <c r="BA502" s="149" t="s">
        <v>153</v>
      </c>
      <c r="BB502" s="149"/>
      <c r="BC502" s="150"/>
      <c r="BD502" s="149"/>
      <c r="BE502" s="173"/>
      <c r="BF502" s="255" t="s">
        <v>2897</v>
      </c>
      <c r="BG502" s="283">
        <f t="shared" si="351"/>
        <v>0</v>
      </c>
      <c r="BH502" s="149">
        <f t="shared" si="352"/>
        <v>0</v>
      </c>
      <c r="BI502" s="113">
        <f t="shared" si="377"/>
        <v>0</v>
      </c>
      <c r="BJ502" s="280">
        <f t="shared" si="378"/>
        <v>0</v>
      </c>
      <c r="BK502" s="347">
        <f t="shared" si="353"/>
        <v>0</v>
      </c>
      <c r="BL502" s="113">
        <f t="shared" si="354"/>
        <v>0</v>
      </c>
      <c r="BM502" s="113">
        <f t="shared" si="379"/>
        <v>0</v>
      </c>
      <c r="BN502" s="278">
        <f t="shared" si="380"/>
        <v>0</v>
      </c>
      <c r="BO502" s="149">
        <f t="shared" si="355"/>
        <v>0</v>
      </c>
      <c r="BP502" s="149">
        <f t="shared" si="356"/>
        <v>0</v>
      </c>
      <c r="BQ502" s="113">
        <f t="shared" si="381"/>
        <v>0</v>
      </c>
      <c r="BR502" s="356">
        <f t="shared" si="357"/>
        <v>0</v>
      </c>
      <c r="BS502" s="149">
        <f t="shared" si="358"/>
        <v>0</v>
      </c>
      <c r="BT502" s="113">
        <f t="shared" si="382"/>
        <v>0</v>
      </c>
      <c r="BU502" s="356">
        <f t="shared" si="332"/>
        <v>0</v>
      </c>
      <c r="BV502" s="149">
        <f t="shared" si="333"/>
        <v>0</v>
      </c>
      <c r="BW502" s="113">
        <f t="shared" si="334"/>
        <v>0</v>
      </c>
      <c r="BX502" s="248">
        <f t="shared" si="335"/>
        <v>1</v>
      </c>
      <c r="BY502" s="175">
        <f t="shared" si="336"/>
        <v>0</v>
      </c>
      <c r="BZ502" s="347">
        <f t="shared" si="383"/>
        <v>0</v>
      </c>
      <c r="CA502" s="113">
        <f t="shared" si="384"/>
        <v>0</v>
      </c>
      <c r="CB502" s="113">
        <f t="shared" si="385"/>
        <v>0</v>
      </c>
      <c r="CC502" s="276">
        <f t="shared" si="386"/>
        <v>0</v>
      </c>
      <c r="CD502" s="248">
        <f t="shared" si="387"/>
        <v>1</v>
      </c>
      <c r="CE502" s="274">
        <f t="shared" si="359"/>
        <v>0</v>
      </c>
      <c r="CF502" s="347">
        <f t="shared" si="388"/>
        <v>0</v>
      </c>
      <c r="CG502" s="113">
        <f t="shared" si="389"/>
        <v>0</v>
      </c>
      <c r="CH502" s="141">
        <f t="shared" si="390"/>
        <v>0</v>
      </c>
      <c r="CI502" s="149">
        <f t="shared" si="337"/>
        <v>0</v>
      </c>
      <c r="CJ502" s="149">
        <f t="shared" si="338"/>
        <v>0</v>
      </c>
      <c r="CK502" s="149">
        <f t="shared" si="339"/>
        <v>0</v>
      </c>
      <c r="CL502" s="149">
        <f t="shared" si="340"/>
        <v>0</v>
      </c>
      <c r="CM502" s="149">
        <f t="shared" si="341"/>
        <v>0</v>
      </c>
      <c r="CN502" s="282">
        <f t="shared" si="391"/>
        <v>0</v>
      </c>
      <c r="CO502" s="113">
        <f t="shared" si="392"/>
        <v>0</v>
      </c>
      <c r="CP502" s="113">
        <f t="shared" si="393"/>
        <v>1</v>
      </c>
      <c r="CQ502" s="282" t="str">
        <f t="shared" si="342"/>
        <v/>
      </c>
      <c r="CR502" s="113" t="str">
        <f t="shared" si="343"/>
        <v xml:space="preserve"> </v>
      </c>
      <c r="CS502" s="113">
        <f t="shared" si="344"/>
        <v>0</v>
      </c>
      <c r="CT502" s="160" t="e">
        <v>#N/A</v>
      </c>
      <c r="CU502" s="160" t="e">
        <v>#N/A</v>
      </c>
      <c r="CV502" s="160" t="e">
        <v>#N/A</v>
      </c>
      <c r="CW502" s="160" t="e">
        <v>#N/A</v>
      </c>
      <c r="CX502" s="160" t="e">
        <v>#N/A</v>
      </c>
      <c r="CY502" s="160" t="e">
        <v>#N/A</v>
      </c>
      <c r="CZ502" s="160" t="e">
        <v>#N/A</v>
      </c>
      <c r="DA502" s="160" t="e">
        <v>#N/A</v>
      </c>
      <c r="DB502" s="160" t="e">
        <v>#N/A</v>
      </c>
      <c r="DC502" s="160" t="e">
        <v>#N/A</v>
      </c>
      <c r="DD502" s="160" t="e">
        <v>#N/A</v>
      </c>
      <c r="DE502" s="160" t="e">
        <v>#N/A</v>
      </c>
      <c r="DF502" s="160" t="e">
        <v>#N/A</v>
      </c>
      <c r="DG502" s="160" t="e">
        <v>#N/A</v>
      </c>
      <c r="DH502" s="160" t="e">
        <v>#N/A</v>
      </c>
      <c r="DI502" s="160" t="e">
        <v>#N/A</v>
      </c>
      <c r="DJ502" s="160" t="e">
        <v>#N/A</v>
      </c>
      <c r="DK502" s="160" t="e">
        <v>#N/A</v>
      </c>
      <c r="DL502" s="160" t="e">
        <v>#N/A</v>
      </c>
      <c r="DM502" s="160" t="e">
        <v>#N/A</v>
      </c>
      <c r="DN502" s="160" t="e">
        <v>#N/A</v>
      </c>
      <c r="DO502" s="160" t="e">
        <v>#N/A</v>
      </c>
      <c r="DP502" s="160" t="e">
        <v>#N/A</v>
      </c>
      <c r="DQ502" s="104" t="e">
        <v>#N/A</v>
      </c>
      <c r="DR502" s="104" t="e">
        <v>#N/A</v>
      </c>
      <c r="DS502" s="104" t="e">
        <v>#N/A</v>
      </c>
      <c r="DT502" s="104" t="e">
        <v>#N/A</v>
      </c>
      <c r="DU502" s="104" t="e">
        <v>#N/A</v>
      </c>
      <c r="DV502" s="104" t="e">
        <v>#N/A</v>
      </c>
      <c r="DW502" s="107" t="str">
        <f t="shared" si="345"/>
        <v>N</v>
      </c>
      <c r="DX502" s="107" t="str">
        <f t="shared" si="346"/>
        <v/>
      </c>
      <c r="DY502" s="107" t="str">
        <f t="shared" si="347"/>
        <v>N</v>
      </c>
      <c r="DZ502" s="107" t="str">
        <f t="shared" si="348"/>
        <v>N</v>
      </c>
      <c r="EA502" s="107" t="str">
        <f t="shared" si="349"/>
        <v>Not Specified</v>
      </c>
      <c r="EC502" s="113">
        <f t="shared" si="350"/>
        <v>0</v>
      </c>
      <c r="ED502" s="149"/>
      <c r="EE502" s="149"/>
      <c r="EF502" s="149"/>
      <c r="EG502" s="149"/>
      <c r="EH502" s="149"/>
      <c r="EI502" s="149"/>
      <c r="EJ502" s="149"/>
      <c r="EK502" s="149"/>
      <c r="EL502" s="149"/>
      <c r="EM502" s="149"/>
      <c r="EN502" s="149"/>
      <c r="EO502" s="149"/>
      <c r="EP502" s="149"/>
      <c r="EQ502" s="149"/>
      <c r="ER502" s="149"/>
      <c r="ES502" s="149"/>
      <c r="ET502" s="149"/>
      <c r="EU502" s="149"/>
      <c r="EV502" s="149"/>
      <c r="EW502" s="149"/>
      <c r="EX502" s="149"/>
      <c r="EY502" s="149"/>
      <c r="EZ502" s="149"/>
      <c r="FA502" s="149"/>
      <c r="FB502" s="149"/>
      <c r="FC502" s="149"/>
      <c r="FD502" s="149"/>
      <c r="FE502" s="149"/>
      <c r="FF502" s="149"/>
      <c r="FG502" s="149"/>
      <c r="FH502" s="149"/>
      <c r="FI502" s="149"/>
      <c r="FJ502" s="149"/>
      <c r="FK502" s="149"/>
      <c r="FL502" s="149"/>
      <c r="FM502" s="149"/>
      <c r="FN502" s="149"/>
      <c r="FO502" s="149"/>
      <c r="FP502" s="149"/>
      <c r="FQ502" s="149"/>
      <c r="FR502" s="149"/>
      <c r="FS502" s="149"/>
      <c r="FT502" s="149"/>
      <c r="FU502" s="149"/>
      <c r="FV502" s="149"/>
      <c r="FW502" s="149"/>
      <c r="FX502" s="149"/>
      <c r="FY502" s="149"/>
      <c r="FZ502" s="149"/>
      <c r="GA502" s="149"/>
      <c r="GB502" s="149"/>
      <c r="GC502" s="149"/>
      <c r="GD502" s="149"/>
      <c r="GE502" s="149"/>
      <c r="GF502" s="149"/>
      <c r="GG502" s="149"/>
      <c r="GH502" s="149"/>
      <c r="GI502" s="149"/>
      <c r="GJ502" s="149"/>
      <c r="GK502" s="149"/>
      <c r="GL502" s="149"/>
      <c r="GM502" s="149"/>
      <c r="GN502" s="149"/>
      <c r="GO502" s="149"/>
      <c r="GP502" s="149"/>
      <c r="GQ502" s="149"/>
      <c r="GR502" s="149"/>
      <c r="GS502" s="149"/>
      <c r="GT502" s="149"/>
      <c r="GU502" s="149"/>
      <c r="GV502" s="149"/>
      <c r="GW502" s="149"/>
      <c r="GX502" s="149"/>
      <c r="GY502" s="149"/>
      <c r="GZ502" s="149"/>
      <c r="HA502" s="149"/>
      <c r="HB502" s="149"/>
      <c r="HC502" s="149"/>
      <c r="HD502" s="149"/>
      <c r="HE502" s="149"/>
      <c r="HF502" s="149"/>
      <c r="HG502" s="149"/>
      <c r="HH502" s="149"/>
      <c r="HI502" s="149"/>
      <c r="HJ502" s="149"/>
      <c r="HK502" s="149"/>
      <c r="HL502" s="149"/>
      <c r="HM502" s="149"/>
      <c r="HN502" s="149"/>
      <c r="HO502" s="149"/>
      <c r="HP502" s="149"/>
      <c r="HQ502" s="149"/>
      <c r="HR502" s="149"/>
      <c r="HS502" s="149"/>
      <c r="HT502" s="149"/>
      <c r="HU502" s="149"/>
      <c r="HV502" s="149"/>
      <c r="HW502" s="149"/>
      <c r="HX502" s="149"/>
      <c r="HY502" s="149"/>
      <c r="HZ502" s="149"/>
      <c r="IA502" s="149"/>
      <c r="IB502" s="149"/>
      <c r="IC502" s="149"/>
      <c r="ID502" s="149"/>
      <c r="IE502" s="149"/>
      <c r="IF502" s="149"/>
      <c r="IG502" s="149"/>
      <c r="IH502" s="149"/>
      <c r="II502" s="149"/>
      <c r="IJ502" s="149"/>
      <c r="IK502" s="149"/>
      <c r="IL502" s="149"/>
      <c r="IM502" s="149"/>
      <c r="IN502" s="149"/>
      <c r="IO502" s="149"/>
      <c r="IP502" s="149"/>
      <c r="IQ502" s="149"/>
      <c r="IR502" s="149"/>
      <c r="IS502" s="149"/>
      <c r="IT502" s="149"/>
      <c r="IU502" s="149"/>
      <c r="IV502" s="149"/>
      <c r="IW502" s="149"/>
      <c r="IX502" s="149"/>
      <c r="IY502" s="149"/>
      <c r="IZ502" s="149"/>
      <c r="JA502" s="149"/>
      <c r="JB502" s="149"/>
      <c r="JC502" s="149"/>
      <c r="JD502" s="149"/>
    </row>
    <row r="503" spans="1:133" ht="16.5" customHeight="1">
      <c r="A503" s="113">
        <v>500</v>
      </c>
      <c r="B503" s="113">
        <v>487</v>
      </c>
      <c r="C503" s="141" t="s">
        <v>2898</v>
      </c>
      <c r="D503" s="113" t="s">
        <v>1470</v>
      </c>
      <c r="E503" s="113" t="s">
        <v>735</v>
      </c>
      <c r="F503" s="113" t="s">
        <v>416</v>
      </c>
      <c r="G503" s="113" t="s">
        <v>246</v>
      </c>
      <c r="H503" s="157" t="s">
        <v>2899</v>
      </c>
      <c r="I503" s="113" t="s">
        <v>2900</v>
      </c>
      <c r="J503" s="113">
        <v>-0.576</v>
      </c>
      <c r="K503" s="113" t="s">
        <v>2901</v>
      </c>
      <c r="L503" s="113">
        <v>88497</v>
      </c>
      <c r="M503" s="141">
        <v>16</v>
      </c>
      <c r="N503" s="113" t="s">
        <v>150</v>
      </c>
      <c r="O503" s="113">
        <v>2021</v>
      </c>
      <c r="P503" s="141">
        <v>2030</v>
      </c>
      <c r="Q503" s="113" t="s">
        <v>150</v>
      </c>
      <c r="R503" s="113" t="s">
        <v>150</v>
      </c>
      <c r="S503" s="113" t="s">
        <v>151</v>
      </c>
      <c r="T503" s="113" t="s">
        <v>353</v>
      </c>
      <c r="U503" s="147">
        <v>2030</v>
      </c>
      <c r="V503" s="113" t="s">
        <v>151</v>
      </c>
      <c r="W503" s="113" t="s">
        <v>353</v>
      </c>
      <c r="X503" s="148">
        <v>2040</v>
      </c>
      <c r="Y503" s="113" t="s">
        <v>150</v>
      </c>
      <c r="Z503" s="113" t="s">
        <v>151</v>
      </c>
      <c r="AA503" s="141">
        <v>2040</v>
      </c>
      <c r="AC503" s="113" t="s">
        <v>167</v>
      </c>
      <c r="AD503" s="113" t="s">
        <v>6</v>
      </c>
      <c r="AE503" s="113" t="s">
        <v>157</v>
      </c>
      <c r="AF503" s="113" t="s">
        <v>157</v>
      </c>
      <c r="AG503" s="113" t="s">
        <v>157</v>
      </c>
      <c r="AH503" s="141" t="s">
        <v>218</v>
      </c>
      <c r="AJ503" s="113" t="s">
        <v>154</v>
      </c>
      <c r="AK503" s="166" t="s">
        <v>153</v>
      </c>
      <c r="AO503" s="113" t="s">
        <v>219</v>
      </c>
      <c r="AP503" s="113" t="s">
        <v>150</v>
      </c>
      <c r="AQ503" s="113" t="s">
        <v>218</v>
      </c>
      <c r="AR503" s="113" t="s">
        <v>2902</v>
      </c>
      <c r="AS503" s="113">
        <v>2040</v>
      </c>
      <c r="AV503" s="113" t="s">
        <v>157</v>
      </c>
      <c r="AW503" s="167" t="s">
        <v>168</v>
      </c>
      <c r="AX503" s="113" t="s">
        <v>158</v>
      </c>
      <c r="AY503" s="113" t="s">
        <v>154</v>
      </c>
      <c r="AZ503" s="113" t="s">
        <v>153</v>
      </c>
      <c r="BA503" s="113" t="s">
        <v>153</v>
      </c>
      <c r="BF503" s="113"/>
      <c r="BG503" s="283">
        <f t="shared" si="351"/>
        <v>0</v>
      </c>
      <c r="BH503" s="149">
        <f t="shared" si="352"/>
        <v>1</v>
      </c>
      <c r="BI503" s="113">
        <f t="shared" si="377"/>
        <v>0</v>
      </c>
      <c r="BJ503" s="280">
        <f t="shared" si="378"/>
        <v>1</v>
      </c>
      <c r="BK503" s="347">
        <f t="shared" si="353"/>
        <v>0</v>
      </c>
      <c r="BL503" s="113">
        <f t="shared" si="354"/>
        <v>1</v>
      </c>
      <c r="BM503" s="113">
        <f t="shared" si="379"/>
        <v>0</v>
      </c>
      <c r="BN503" s="278">
        <f t="shared" si="380"/>
        <v>1</v>
      </c>
      <c r="BO503" s="149">
        <f t="shared" si="355"/>
        <v>0</v>
      </c>
      <c r="BP503" s="149">
        <f t="shared" si="356"/>
        <v>0</v>
      </c>
      <c r="BQ503" s="113">
        <f t="shared" si="381"/>
        <v>1</v>
      </c>
      <c r="BR503" s="356">
        <f t="shared" si="357"/>
        <v>0</v>
      </c>
      <c r="BS503" s="149">
        <f t="shared" si="358"/>
        <v>0</v>
      </c>
      <c r="BT503" s="113">
        <f t="shared" si="382"/>
        <v>1</v>
      </c>
      <c r="BU503" s="356">
        <f t="shared" si="332"/>
        <v>0</v>
      </c>
      <c r="BV503" s="149">
        <f t="shared" si="333"/>
        <v>0</v>
      </c>
      <c r="BW503" s="113">
        <f t="shared" si="334"/>
        <v>0</v>
      </c>
      <c r="BX503" s="248">
        <f t="shared" si="335"/>
        <v>0</v>
      </c>
      <c r="BY503" s="175">
        <f t="shared" si="336"/>
        <v>0</v>
      </c>
      <c r="BZ503" s="347">
        <f t="shared" si="383"/>
        <v>0</v>
      </c>
      <c r="CA503" s="113">
        <f t="shared" si="384"/>
        <v>0</v>
      </c>
      <c r="CB503" s="113">
        <f t="shared" si="385"/>
        <v>1</v>
      </c>
      <c r="CC503" s="276">
        <f t="shared" si="386"/>
        <v>1</v>
      </c>
      <c r="CD503" s="248">
        <f t="shared" si="387"/>
        <v>1</v>
      </c>
      <c r="CE503" s="274">
        <f t="shared" si="359"/>
        <v>1</v>
      </c>
      <c r="CF503" s="347">
        <f t="shared" si="388"/>
        <v>0</v>
      </c>
      <c r="CG503" s="113">
        <f t="shared" si="389"/>
        <v>0</v>
      </c>
      <c r="CH503" s="141">
        <f t="shared" si="390"/>
        <v>0</v>
      </c>
      <c r="CI503" s="149">
        <f t="shared" si="337"/>
        <v>0</v>
      </c>
      <c r="CJ503" s="149">
        <f t="shared" si="338"/>
        <v>2</v>
      </c>
      <c r="CK503" s="149">
        <f t="shared" si="339"/>
        <v>1</v>
      </c>
      <c r="CL503" s="149">
        <f t="shared" si="340"/>
        <v>3</v>
      </c>
      <c r="CM503" s="149">
        <f t="shared" si="341"/>
        <v>1</v>
      </c>
      <c r="CN503" s="282">
        <f t="shared" si="391"/>
        <v>1</v>
      </c>
      <c r="CO503" s="113">
        <f t="shared" si="392"/>
        <v>0</v>
      </c>
      <c r="CP503" s="113">
        <f t="shared" si="393"/>
        <v>0</v>
      </c>
      <c r="CQ503" s="282">
        <f t="shared" si="342"/>
        <v>1</v>
      </c>
      <c r="CR503" s="113" t="str">
        <f t="shared" si="343"/>
        <v>2040 2040</v>
      </c>
      <c r="CS503" s="113">
        <f t="shared" si="344"/>
        <v>2040</v>
      </c>
      <c r="CT503" s="160">
        <v>0</v>
      </c>
      <c r="CU503" s="160">
        <v>1</v>
      </c>
      <c r="CV503" s="160">
        <v>0</v>
      </c>
      <c r="CW503" s="160">
        <v>1</v>
      </c>
      <c r="CX503" s="160">
        <v>0</v>
      </c>
      <c r="CY503" s="160">
        <v>0</v>
      </c>
      <c r="CZ503" s="160">
        <v>1</v>
      </c>
      <c r="DA503" s="160">
        <v>1</v>
      </c>
      <c r="DB503" s="160">
        <v>0</v>
      </c>
      <c r="DC503" s="160">
        <v>1</v>
      </c>
      <c r="DD503" s="160">
        <v>0</v>
      </c>
      <c r="DE503" s="160">
        <v>1</v>
      </c>
      <c r="DF503" s="160">
        <v>0</v>
      </c>
      <c r="DG503" s="160">
        <v>1</v>
      </c>
      <c r="DH503" s="160">
        <v>0</v>
      </c>
      <c r="DI503" s="160">
        <v>1</v>
      </c>
      <c r="DJ503" s="160">
        <v>1</v>
      </c>
      <c r="DK503" s="160">
        <v>1</v>
      </c>
      <c r="DL503" s="160">
        <v>1</v>
      </c>
      <c r="DM503" s="160">
        <v>0</v>
      </c>
      <c r="DN503" s="160">
        <v>0</v>
      </c>
      <c r="DO503" s="160">
        <v>1</v>
      </c>
      <c r="DP503" s="160">
        <v>0</v>
      </c>
      <c r="DQ503" s="104" t="s">
        <v>150</v>
      </c>
      <c r="DR503" s="104" t="s">
        <v>157</v>
      </c>
      <c r="DS503" s="104" t="s">
        <v>7858</v>
      </c>
      <c r="DT503" s="104" t="s">
        <v>7857</v>
      </c>
      <c r="DU503" s="104" t="s">
        <v>3005</v>
      </c>
      <c r="DV503" s="104">
        <v>0</v>
      </c>
      <c r="DW503" s="107" t="str">
        <f t="shared" si="345"/>
        <v>Y</v>
      </c>
      <c r="DX503" s="107" t="str">
        <f t="shared" si="346"/>
        <v>Targets set</v>
      </c>
      <c r="DY503" s="107" t="str">
        <f t="shared" si="347"/>
        <v>Y</v>
      </c>
      <c r="DZ503" s="107" t="str">
        <f t="shared" si="348"/>
        <v>N</v>
      </c>
      <c r="EA503" s="107" t="str">
        <f t="shared" si="349"/>
        <v>Yes</v>
      </c>
      <c r="EC503" s="113">
        <f t="shared" si="350"/>
        <v>2040</v>
      </c>
    </row>
    <row r="504" spans="1:126" s="298" customFormat="1" ht="16.35" customHeight="1">
      <c r="A504" s="298" t="s">
        <v>2903</v>
      </c>
      <c r="C504" s="299"/>
      <c r="H504" s="300"/>
      <c r="M504" s="299"/>
      <c r="N504" s="298">
        <f>COUNTIF(N4:N503,"Y")</f>
        <v>78</v>
      </c>
      <c r="P504" s="299"/>
      <c r="R504" s="298">
        <f>COUNTIF(R4:R503,"Y")</f>
        <v>157</v>
      </c>
      <c r="S504" s="298">
        <f>COUNTIF(S4:S503,"Targets set")</f>
        <v>157</v>
      </c>
      <c r="V504" s="298">
        <f>COUNTIF(V4:V503,"Targets set")</f>
        <v>74</v>
      </c>
      <c r="Y504" s="298">
        <f>COUNTIF(Y4:Y503,"Y")</f>
        <v>74</v>
      </c>
      <c r="Z504" s="298">
        <f>COUNTIF(Z4:Z503,"Targets set")</f>
        <v>74</v>
      </c>
      <c r="AA504" s="298">
        <f>COUNTIF(AA4:AA503,"&lt;&gt;")</f>
        <v>74</v>
      </c>
      <c r="AH504" s="299"/>
      <c r="AI504" s="298">
        <f>COUNTIF(AI4:AI503,"&lt;&gt;")</f>
        <v>158</v>
      </c>
      <c r="AJ504" s="298">
        <f>COUNTIF(AJ4:AJ503,"Y")</f>
        <v>102</v>
      </c>
      <c r="AL504" s="298">
        <f>COUNTIF(AL4:AL503,"&lt;&gt;")</f>
        <v>158</v>
      </c>
      <c r="AN504" s="299"/>
      <c r="AO504" s="298">
        <f>COUNTIF(AO4:AO503,"&lt;&gt;")</f>
        <v>242</v>
      </c>
      <c r="AP504" s="298">
        <f>COUNTIF(AP4:AP503,"Y")</f>
        <v>242</v>
      </c>
      <c r="AS504" s="298">
        <f>COUNTIF(AS4:AS503,"&lt;&gt;")</f>
        <v>242</v>
      </c>
      <c r="AU504" s="299"/>
      <c r="AW504" s="301"/>
      <c r="BC504" s="299"/>
      <c r="BE504" s="302"/>
      <c r="BG504" s="348">
        <f t="shared" si="394" ref="BG504">SUM(BG4:BG503)</f>
        <v>36</v>
      </c>
      <c r="BH504" s="298">
        <f t="shared" si="395" ref="BH504">SUM(BH4:BH503)</f>
        <v>22</v>
      </c>
      <c r="BI504" s="298">
        <f t="shared" si="396" ref="BI504">SUM(BI4:BI503)</f>
        <v>20</v>
      </c>
      <c r="BJ504" s="298">
        <f t="shared" si="397" ref="BJ504">SUM(BJ4:BJ503)</f>
        <v>78</v>
      </c>
      <c r="BK504" s="348">
        <f t="shared" si="398" ref="BK504">SUM(BK4:BK503)</f>
        <v>5</v>
      </c>
      <c r="BL504" s="298">
        <f t="shared" si="399" ref="BL504:CB504">SUM(BL4:BL503)</f>
        <v>120</v>
      </c>
      <c r="BM504" s="298">
        <f t="shared" si="399"/>
        <v>32</v>
      </c>
      <c r="BN504" s="298">
        <f t="shared" si="399"/>
        <v>157</v>
      </c>
      <c r="BO504" s="298">
        <f t="shared" si="399"/>
        <v>0</v>
      </c>
      <c r="BP504" s="298">
        <f t="shared" si="399"/>
        <v>1</v>
      </c>
      <c r="BQ504" s="298">
        <f t="shared" si="399"/>
        <v>73</v>
      </c>
      <c r="BR504" s="348">
        <f t="shared" si="399"/>
        <v>1</v>
      </c>
      <c r="BS504" s="298">
        <f t="shared" si="399"/>
        <v>11</v>
      </c>
      <c r="BT504" s="298">
        <f t="shared" si="399"/>
        <v>230</v>
      </c>
      <c r="BU504" s="348">
        <f t="shared" si="400" ref="BU504">SUM(BU4:BU503)</f>
        <v>2</v>
      </c>
      <c r="BV504" s="298">
        <f t="shared" si="401" ref="BV504">SUM(BV4:BV503)</f>
        <v>17</v>
      </c>
      <c r="BW504" s="298">
        <f t="shared" si="402" ref="BW504">SUM(BW4:BW503)</f>
        <v>72</v>
      </c>
      <c r="BX504" s="298">
        <f t="shared" si="399"/>
        <v>56</v>
      </c>
      <c r="BY504" s="298">
        <f>SUM(BY4:BY503)</f>
        <v>91</v>
      </c>
      <c r="BZ504" s="348">
        <f t="shared" si="399"/>
        <v>0</v>
      </c>
      <c r="CA504" s="298">
        <f t="shared" si="399"/>
        <v>11</v>
      </c>
      <c r="CB504" s="298">
        <f t="shared" si="399"/>
        <v>242</v>
      </c>
      <c r="CC504" s="298">
        <f>SUM(CC4:CC503)</f>
        <v>253</v>
      </c>
      <c r="CD504" s="298">
        <f>SUM(CD4:CD503)</f>
        <v>307</v>
      </c>
      <c r="CE504" s="298">
        <f>SUM(CE4:CE503)</f>
        <v>344</v>
      </c>
      <c r="CF504" s="348">
        <f t="shared" si="403" ref="CF504:DV504">SUM(CF4:CF503)</f>
        <v>1</v>
      </c>
      <c r="CG504" s="298">
        <f t="shared" si="403"/>
        <v>48</v>
      </c>
      <c r="CH504" s="299">
        <f t="shared" si="403"/>
        <v>23</v>
      </c>
      <c r="CI504" s="299">
        <f t="shared" si="404" ref="CI504:CK504">SUM(CI4:CI503)</f>
        <v>43</v>
      </c>
      <c r="CJ504" s="299">
        <f t="shared" si="404"/>
        <v>170</v>
      </c>
      <c r="CK504" s="299">
        <f t="shared" si="404"/>
        <v>366</v>
      </c>
      <c r="CL504" s="299">
        <f>SUM(CL4:CL503)</f>
        <v>579</v>
      </c>
      <c r="CM504" s="298">
        <f t="shared" si="403"/>
        <v>362</v>
      </c>
      <c r="CN504" s="303">
        <f t="shared" si="403"/>
        <v>222</v>
      </c>
      <c r="CO504" s="298">
        <f t="shared" si="403"/>
        <v>17</v>
      </c>
      <c r="CP504" s="298">
        <f t="shared" si="403"/>
        <v>261</v>
      </c>
      <c r="CQ504" s="303">
        <f>SUM(CQ4:CQ503)</f>
        <v>136</v>
      </c>
      <c r="CR504" s="304" t="str">
        <f t="shared" si="343"/>
        <v>74 242</v>
      </c>
      <c r="CS504" s="304">
        <f t="shared" si="344"/>
        <v>242</v>
      </c>
      <c r="CT504" s="298" t="e">
        <f>SUM(CT4:CT503)</f>
        <v>#N/A</v>
      </c>
      <c r="CU504" s="298" t="e">
        <f t="shared" si="403"/>
        <v>#N/A</v>
      </c>
      <c r="CV504" s="298" t="e">
        <f t="shared" si="403"/>
        <v>#N/A</v>
      </c>
      <c r="CW504" s="298" t="e">
        <f t="shared" si="403"/>
        <v>#N/A</v>
      </c>
      <c r="CX504" s="298" t="e">
        <f t="shared" si="403"/>
        <v>#N/A</v>
      </c>
      <c r="CY504" s="298" t="e">
        <f t="shared" si="403"/>
        <v>#N/A</v>
      </c>
      <c r="CZ504" s="298" t="e">
        <f t="shared" si="403"/>
        <v>#N/A</v>
      </c>
      <c r="DA504" s="298" t="e">
        <f t="shared" si="403"/>
        <v>#N/A</v>
      </c>
      <c r="DB504" s="298" t="e">
        <f t="shared" si="403"/>
        <v>#N/A</v>
      </c>
      <c r="DC504" s="298" t="e">
        <f t="shared" si="403"/>
        <v>#N/A</v>
      </c>
      <c r="DD504" s="298" t="e">
        <f t="shared" si="403"/>
        <v>#N/A</v>
      </c>
      <c r="DE504" s="298" t="e">
        <f t="shared" si="403"/>
        <v>#N/A</v>
      </c>
      <c r="DF504" s="298" t="e">
        <f t="shared" si="403"/>
        <v>#N/A</v>
      </c>
      <c r="DG504" s="298" t="e">
        <f t="shared" si="403"/>
        <v>#N/A</v>
      </c>
      <c r="DH504" s="298" t="e">
        <f t="shared" si="403"/>
        <v>#N/A</v>
      </c>
      <c r="DI504" s="298" t="e">
        <f t="shared" si="403"/>
        <v>#N/A</v>
      </c>
      <c r="DJ504" s="298" t="e">
        <f t="shared" si="403"/>
        <v>#N/A</v>
      </c>
      <c r="DK504" s="298" t="e">
        <f t="shared" si="403"/>
        <v>#N/A</v>
      </c>
      <c r="DL504" s="298" t="e">
        <f t="shared" si="403"/>
        <v>#N/A</v>
      </c>
      <c r="DM504" s="298" t="e">
        <f t="shared" si="403"/>
        <v>#N/A</v>
      </c>
      <c r="DN504" s="298" t="e">
        <f t="shared" si="403"/>
        <v>#N/A</v>
      </c>
      <c r="DO504" s="298" t="e">
        <f t="shared" si="403"/>
        <v>#N/A</v>
      </c>
      <c r="DP504" s="298" t="e">
        <f t="shared" si="403"/>
        <v>#N/A</v>
      </c>
      <c r="DQ504" s="298" t="e">
        <f t="shared" si="403"/>
        <v>#N/A</v>
      </c>
      <c r="DR504" s="298" t="e">
        <f t="shared" si="403"/>
        <v>#N/A</v>
      </c>
      <c r="DS504" s="298" t="e">
        <f t="shared" si="403"/>
        <v>#N/A</v>
      </c>
      <c r="DT504" s="298" t="e">
        <f t="shared" si="403"/>
        <v>#N/A</v>
      </c>
      <c r="DU504" s="298" t="e">
        <f t="shared" si="403"/>
        <v>#N/A</v>
      </c>
      <c r="DV504" s="298" t="e">
        <f t="shared" si="403"/>
        <v>#N/A</v>
      </c>
    </row>
    <row r="505" spans="1:133" s="305" customFormat="1" ht="16.5" customHeight="1" thickBot="1">
      <c r="A505" s="305" t="s">
        <v>2904</v>
      </c>
      <c r="C505" s="306"/>
      <c r="M505" s="306"/>
      <c r="P505" s="306"/>
      <c r="R505" s="305">
        <f>R504/500</f>
        <v>0.314</v>
      </c>
      <c r="S505" s="305">
        <f>S504/500</f>
        <v>0.314</v>
      </c>
      <c r="AA505" s="306"/>
      <c r="AH505" s="306"/>
      <c r="AN505" s="306"/>
      <c r="AO505" s="305">
        <f>AO504/500</f>
        <v>0.484</v>
      </c>
      <c r="AU505" s="306"/>
      <c r="AW505" s="307"/>
      <c r="BC505" s="306"/>
      <c r="BG505" s="349">
        <f>BG504/500</f>
        <v>0.072</v>
      </c>
      <c r="BH505" s="305">
        <f t="shared" si="405" ref="BH505:EB505">BH504/500</f>
        <v>0.044</v>
      </c>
      <c r="BI505" s="305">
        <f t="shared" si="405"/>
        <v>0.04</v>
      </c>
      <c r="BJ505" s="305">
        <f t="shared" si="405"/>
        <v>0.156</v>
      </c>
      <c r="BK505" s="349">
        <f t="shared" si="405"/>
        <v>0.01</v>
      </c>
      <c r="BL505" s="305">
        <f t="shared" si="405"/>
        <v>0.24</v>
      </c>
      <c r="BM505" s="305">
        <f t="shared" si="405"/>
        <v>0.064</v>
      </c>
      <c r="BN505" s="305">
        <f t="shared" si="405"/>
        <v>0.314</v>
      </c>
      <c r="BO505" s="305">
        <f t="shared" si="405"/>
        <v>0</v>
      </c>
      <c r="BP505" s="305">
        <f t="shared" si="405"/>
        <v>0.002</v>
      </c>
      <c r="BQ505" s="305">
        <f t="shared" si="405"/>
        <v>0.146</v>
      </c>
      <c r="BR505" s="349">
        <f t="shared" si="405"/>
        <v>0.002</v>
      </c>
      <c r="BS505" s="305">
        <f t="shared" si="405"/>
        <v>0.022</v>
      </c>
      <c r="BT505" s="305">
        <f t="shared" si="405"/>
        <v>0.46</v>
      </c>
      <c r="BU505" s="349">
        <f t="shared" si="406" ref="BU505">BU504/500</f>
        <v>0.004</v>
      </c>
      <c r="BV505" s="305">
        <f t="shared" si="407" ref="BV505">BV504/500</f>
        <v>0.034</v>
      </c>
      <c r="BW505" s="305">
        <f t="shared" si="408" ref="BW505">BW504/500</f>
        <v>0.144</v>
      </c>
      <c r="BX505" s="305">
        <f t="shared" si="405"/>
        <v>0.112</v>
      </c>
      <c r="BY505" s="305">
        <f>BY504/500</f>
        <v>0.182</v>
      </c>
      <c r="BZ505" s="349">
        <f t="shared" si="405"/>
        <v>0</v>
      </c>
      <c r="CA505" s="305">
        <f t="shared" si="405"/>
        <v>0.022</v>
      </c>
      <c r="CB505" s="305">
        <f t="shared" si="405"/>
        <v>0.484</v>
      </c>
      <c r="CC505" s="305">
        <f t="shared" si="405"/>
        <v>0.506</v>
      </c>
      <c r="CD505" s="305">
        <f t="shared" si="405"/>
        <v>0.614</v>
      </c>
      <c r="CE505" s="305">
        <f t="shared" si="409" ref="CE505">CE504/500</f>
        <v>0.688</v>
      </c>
      <c r="CF505" s="349">
        <f t="shared" si="405"/>
        <v>0.002</v>
      </c>
      <c r="CG505" s="305">
        <f t="shared" si="405"/>
        <v>0.096</v>
      </c>
      <c r="CH505" s="306">
        <f t="shared" si="405"/>
        <v>0.046</v>
      </c>
      <c r="CI505" s="306">
        <f>CI504/CL504</f>
        <v>0.07426597582037997</v>
      </c>
      <c r="CJ505" s="306">
        <f>CJ504/CL504</f>
        <v>0.29360967184801384</v>
      </c>
      <c r="CK505" s="306">
        <f>CK504/CL504</f>
        <v>0.6321243523316062</v>
      </c>
      <c r="CL505" s="306">
        <f>CL504/CL504</f>
        <v>1</v>
      </c>
      <c r="CM505" s="305">
        <f t="shared" si="405"/>
        <v>0.724</v>
      </c>
      <c r="CN505" s="308">
        <f t="shared" si="405"/>
        <v>0.444</v>
      </c>
      <c r="CO505" s="305">
        <f t="shared" si="405"/>
        <v>0.034</v>
      </c>
      <c r="CP505" s="305">
        <f t="shared" si="405"/>
        <v>0.522</v>
      </c>
      <c r="CQ505" s="308">
        <f>CQ504/500</f>
        <v>0.272</v>
      </c>
      <c r="CR505" s="309" t="str">
        <f t="shared" si="343"/>
        <v xml:space="preserve"> </v>
      </c>
      <c r="CS505" s="309">
        <f t="shared" si="344"/>
        <v>0</v>
      </c>
      <c r="CT505" s="305" t="e">
        <f>CT504/500</f>
        <v>#N/A</v>
      </c>
      <c r="CU505" s="305" t="e">
        <f t="shared" si="405"/>
        <v>#N/A</v>
      </c>
      <c r="CV505" s="305" t="e">
        <f t="shared" si="405"/>
        <v>#N/A</v>
      </c>
      <c r="CW505" s="305" t="e">
        <f t="shared" si="405"/>
        <v>#N/A</v>
      </c>
      <c r="CX505" s="305" t="e">
        <f t="shared" si="405"/>
        <v>#N/A</v>
      </c>
      <c r="CY505" s="305" t="e">
        <f t="shared" si="405"/>
        <v>#N/A</v>
      </c>
      <c r="CZ505" s="305" t="e">
        <f t="shared" si="405"/>
        <v>#N/A</v>
      </c>
      <c r="DA505" s="305" t="e">
        <f t="shared" si="405"/>
        <v>#N/A</v>
      </c>
      <c r="DB505" s="305" t="e">
        <f t="shared" si="405"/>
        <v>#N/A</v>
      </c>
      <c r="DC505" s="305" t="e">
        <f t="shared" si="405"/>
        <v>#N/A</v>
      </c>
      <c r="DD505" s="305" t="e">
        <f t="shared" si="405"/>
        <v>#N/A</v>
      </c>
      <c r="DE505" s="305" t="e">
        <f t="shared" si="405"/>
        <v>#N/A</v>
      </c>
      <c r="DF505" s="305" t="e">
        <f t="shared" si="405"/>
        <v>#N/A</v>
      </c>
      <c r="DG505" s="305" t="e">
        <f t="shared" si="405"/>
        <v>#N/A</v>
      </c>
      <c r="DH505" s="305" t="e">
        <f t="shared" si="405"/>
        <v>#N/A</v>
      </c>
      <c r="DI505" s="305" t="e">
        <f t="shared" si="405"/>
        <v>#N/A</v>
      </c>
      <c r="DJ505" s="305" t="e">
        <f t="shared" si="405"/>
        <v>#N/A</v>
      </c>
      <c r="DK505" s="305" t="e">
        <f t="shared" si="405"/>
        <v>#N/A</v>
      </c>
      <c r="DL505" s="305" t="e">
        <f t="shared" si="405"/>
        <v>#N/A</v>
      </c>
      <c r="DM505" s="305" t="e">
        <f t="shared" si="405"/>
        <v>#N/A</v>
      </c>
      <c r="DN505" s="305" t="e">
        <f t="shared" si="405"/>
        <v>#N/A</v>
      </c>
      <c r="DO505" s="305" t="e">
        <f t="shared" si="405"/>
        <v>#N/A</v>
      </c>
      <c r="DP505" s="305" t="e">
        <f t="shared" si="405"/>
        <v>#N/A</v>
      </c>
      <c r="DQ505" s="305" t="e">
        <f t="shared" si="405"/>
        <v>#N/A</v>
      </c>
      <c r="DR505" s="305" t="e">
        <f t="shared" si="405"/>
        <v>#N/A</v>
      </c>
      <c r="DS505" s="305" t="e">
        <f t="shared" si="405"/>
        <v>#N/A</v>
      </c>
      <c r="DT505" s="305" t="e">
        <f t="shared" si="405"/>
        <v>#N/A</v>
      </c>
      <c r="DU505" s="305" t="e">
        <f t="shared" si="405"/>
        <v>#N/A</v>
      </c>
      <c r="DV505" s="305" t="e">
        <f t="shared" si="405"/>
        <v>#N/A</v>
      </c>
      <c r="DW505" s="305">
        <f t="shared" si="405"/>
        <v>0</v>
      </c>
      <c r="DX505" s="305">
        <f t="shared" si="405"/>
        <v>0</v>
      </c>
      <c r="DY505" s="305">
        <f t="shared" si="405"/>
        <v>0</v>
      </c>
      <c r="DZ505" s="305">
        <f t="shared" si="405"/>
        <v>0</v>
      </c>
      <c r="EA505" s="305">
        <f t="shared" si="405"/>
        <v>0</v>
      </c>
      <c r="EB505" s="305">
        <f t="shared" si="405"/>
        <v>0</v>
      </c>
      <c r="EC505" s="305">
        <f t="shared" si="410" ref="EC505">EC504/500</f>
        <v>0</v>
      </c>
    </row>
    <row r="506" spans="1:132" s="328" customFormat="1" ht="16.5" customHeight="1">
      <c r="A506" s="328" t="s">
        <v>176</v>
      </c>
      <c r="C506" s="329"/>
      <c r="H506" s="330"/>
      <c r="M506" s="329"/>
      <c r="P506" s="329"/>
      <c r="AA506" s="329"/>
      <c r="AH506" s="329"/>
      <c r="AN506" s="329"/>
      <c r="AU506" s="329"/>
      <c r="AW506" s="331"/>
      <c r="BC506" s="329"/>
      <c r="BE506" s="332"/>
      <c r="BG506" s="350">
        <f t="shared" si="411" ref="BG506:CH506">COUNTIFS($G$4:$G$503,$A506,BG4:BG503,1)</f>
        <v>0</v>
      </c>
      <c r="BH506" s="328">
        <f t="shared" si="411"/>
        <v>4</v>
      </c>
      <c r="BI506" s="328">
        <f t="shared" si="411"/>
        <v>14</v>
      </c>
      <c r="BJ506" s="328">
        <f t="shared" si="411"/>
        <v>18</v>
      </c>
      <c r="BK506" s="350">
        <f t="shared" si="411"/>
        <v>2</v>
      </c>
      <c r="BL506" s="328">
        <f t="shared" si="411"/>
        <v>20</v>
      </c>
      <c r="BM506" s="328">
        <f t="shared" si="411"/>
        <v>7</v>
      </c>
      <c r="BN506" s="328">
        <f t="shared" si="411"/>
        <v>29</v>
      </c>
      <c r="BO506" s="328">
        <f t="shared" si="411"/>
        <v>0</v>
      </c>
      <c r="BP506" s="328">
        <f t="shared" si="411"/>
        <v>0</v>
      </c>
      <c r="BQ506" s="328">
        <f t="shared" si="411"/>
        <v>17</v>
      </c>
      <c r="BR506" s="350">
        <f t="shared" si="411"/>
        <v>0</v>
      </c>
      <c r="BS506" s="328">
        <f t="shared" si="411"/>
        <v>1</v>
      </c>
      <c r="BT506" s="328">
        <f t="shared" si="411"/>
        <v>55</v>
      </c>
      <c r="BU506" s="350">
        <f t="shared" si="411"/>
        <v>0</v>
      </c>
      <c r="BV506" s="328">
        <f t="shared" si="411"/>
        <v>5</v>
      </c>
      <c r="BW506" s="328">
        <f t="shared" si="411"/>
        <v>44</v>
      </c>
      <c r="BX506" s="328">
        <f t="shared" si="411"/>
        <v>54</v>
      </c>
      <c r="BY506" s="328">
        <f>COUNTIFS($G$4:$G$503,$A506,BY4:BY503,1)</f>
        <v>49</v>
      </c>
      <c r="BZ506" s="350">
        <f t="shared" si="411"/>
        <v>0</v>
      </c>
      <c r="CA506" s="328">
        <f t="shared" si="411"/>
        <v>1</v>
      </c>
      <c r="CB506" s="328">
        <f t="shared" si="411"/>
        <v>61</v>
      </c>
      <c r="CC506" s="328">
        <f t="shared" si="411"/>
        <v>62</v>
      </c>
      <c r="CD506" s="328">
        <f t="shared" si="411"/>
        <v>115</v>
      </c>
      <c r="CE506" s="328">
        <f t="shared" si="411"/>
        <v>111</v>
      </c>
      <c r="CF506" s="350">
        <f t="shared" si="411"/>
        <v>0</v>
      </c>
      <c r="CG506" s="328">
        <f t="shared" si="411"/>
        <v>12</v>
      </c>
      <c r="CH506" s="328">
        <f t="shared" si="411"/>
        <v>4</v>
      </c>
      <c r="CI506" s="328">
        <f>SUMIF($G$4:$G$503,$A506,CI4:CI503)</f>
        <v>2</v>
      </c>
      <c r="CJ506" s="328">
        <f>SUMIF($G$4:$G$503,$A506,CJ4:CJ503)</f>
        <v>30</v>
      </c>
      <c r="CK506" s="328">
        <f>SUMIF($G$4:$G$503,$A506,CK4:CK503)</f>
        <v>126</v>
      </c>
      <c r="CL506" s="328">
        <f>SUMIF($G$4:$G$503,$A506,CL4:CL503)</f>
        <v>158</v>
      </c>
      <c r="CM506" s="328">
        <f>SUMIF($G$4:$G$503,$A506,CM4:CM503)</f>
        <v>112</v>
      </c>
      <c r="CN506" s="328">
        <f>COUNTIFS($G$4:$G$503,$A506,CN4:CN503,1)</f>
        <v>52</v>
      </c>
      <c r="CO506" s="328">
        <f>COUNTIFS($G$4:$G$503,$A506,CO4:CO503,1)</f>
        <v>4</v>
      </c>
      <c r="CP506" s="328">
        <f>COUNTIFS($G$4:$G$503,$A506,CP4:CP503,1)</f>
        <v>142</v>
      </c>
      <c r="CQ506" s="333" t="str">
        <f>IF(OR(AND(U511&gt;=2026,U511&lt;=2030),AND(X511&gt;=2026,X511&lt;=2030)),1,"")</f>
        <v/>
      </c>
      <c r="CR506" s="328" t="str">
        <f>AA511&amp;" "&amp;AS511</f>
        <v xml:space="preserve"> </v>
      </c>
      <c r="CS506" s="328">
        <f>MAX(AA511,AS511)</f>
        <v>0</v>
      </c>
      <c r="CT506" s="334"/>
      <c r="CU506" s="334"/>
      <c r="CV506" s="334"/>
      <c r="CW506" s="334"/>
      <c r="CX506" s="334"/>
      <c r="CY506" s="334"/>
      <c r="CZ506" s="334"/>
      <c r="DA506" s="334"/>
      <c r="DB506" s="334"/>
      <c r="DC506" s="334"/>
      <c r="DD506" s="334"/>
      <c r="DE506" s="334"/>
      <c r="DF506" s="334"/>
      <c r="DG506" s="334"/>
      <c r="DH506" s="334"/>
      <c r="DI506" s="334"/>
      <c r="DJ506" s="334"/>
      <c r="DK506" s="334"/>
      <c r="DL506" s="334"/>
      <c r="DM506" s="334"/>
      <c r="DN506" s="334"/>
      <c r="DO506" s="334"/>
      <c r="DP506" s="334"/>
      <c r="DQ506" s="335"/>
      <c r="DR506" s="335"/>
      <c r="DS506" s="335"/>
      <c r="DT506" s="335"/>
      <c r="DU506" s="335"/>
      <c r="DV506" s="335"/>
      <c r="DW506" s="336"/>
      <c r="DX506" s="336"/>
      <c r="DY506" s="336"/>
      <c r="DZ506" s="336"/>
      <c r="EA506" s="336"/>
      <c r="EB506" s="336"/>
    </row>
    <row r="507" spans="1:132" s="310" customFormat="1" ht="16.5" customHeight="1">
      <c r="A507" s="310" t="s">
        <v>246</v>
      </c>
      <c r="C507" s="311"/>
      <c r="H507" s="312"/>
      <c r="M507" s="311"/>
      <c r="P507" s="311"/>
      <c r="AA507" s="311"/>
      <c r="AH507" s="311"/>
      <c r="AN507" s="311"/>
      <c r="AU507" s="311"/>
      <c r="AW507" s="313"/>
      <c r="BC507" s="311"/>
      <c r="BE507" s="314"/>
      <c r="BG507" s="351">
        <f t="shared" si="412" ref="BG507:CH507">COUNTIFS($G$4:$G$503,$A507,BG4:BG503,1)</f>
        <v>22</v>
      </c>
      <c r="BH507" s="310">
        <f t="shared" si="412"/>
        <v>10</v>
      </c>
      <c r="BI507" s="310">
        <f t="shared" si="412"/>
        <v>2</v>
      </c>
      <c r="BJ507" s="310">
        <f t="shared" si="412"/>
        <v>34</v>
      </c>
      <c r="BK507" s="351">
        <f t="shared" si="412"/>
        <v>3</v>
      </c>
      <c r="BL507" s="310">
        <f t="shared" si="412"/>
        <v>55</v>
      </c>
      <c r="BM507" s="310">
        <f t="shared" si="412"/>
        <v>10</v>
      </c>
      <c r="BN507" s="310">
        <f t="shared" si="412"/>
        <v>68</v>
      </c>
      <c r="BO507" s="310">
        <f t="shared" si="412"/>
        <v>0</v>
      </c>
      <c r="BP507" s="310">
        <f t="shared" si="412"/>
        <v>1</v>
      </c>
      <c r="BQ507" s="310">
        <f t="shared" si="412"/>
        <v>37</v>
      </c>
      <c r="BR507" s="351">
        <f t="shared" si="412"/>
        <v>1</v>
      </c>
      <c r="BS507" s="310">
        <f t="shared" si="412"/>
        <v>2</v>
      </c>
      <c r="BT507" s="310">
        <f t="shared" si="412"/>
        <v>88</v>
      </c>
      <c r="BU507" s="351">
        <f t="shared" si="412"/>
        <v>1</v>
      </c>
      <c r="BV507" s="310">
        <f t="shared" si="412"/>
        <v>6</v>
      </c>
      <c r="BW507" s="310">
        <f t="shared" si="412"/>
        <v>17</v>
      </c>
      <c r="BX507" s="310">
        <f t="shared" si="412"/>
        <v>1</v>
      </c>
      <c r="BY507" s="310">
        <f>COUNTIFS($G$4:$G$503,$A507,BY4:BY503,1)</f>
        <v>24</v>
      </c>
      <c r="BZ507" s="351">
        <f t="shared" si="412"/>
        <v>0</v>
      </c>
      <c r="CA507" s="310">
        <f t="shared" si="412"/>
        <v>2</v>
      </c>
      <c r="CB507" s="310">
        <f t="shared" si="412"/>
        <v>93</v>
      </c>
      <c r="CC507" s="310">
        <f t="shared" si="412"/>
        <v>95</v>
      </c>
      <c r="CD507" s="310">
        <f t="shared" si="412"/>
        <v>96</v>
      </c>
      <c r="CE507" s="310">
        <f t="shared" si="412"/>
        <v>119</v>
      </c>
      <c r="CF507" s="351">
        <f t="shared" si="412"/>
        <v>0</v>
      </c>
      <c r="CG507" s="310">
        <f t="shared" si="412"/>
        <v>7</v>
      </c>
      <c r="CH507" s="310">
        <f t="shared" si="412"/>
        <v>6</v>
      </c>
      <c r="CI507" s="310">
        <f>SUMIF($G$4:$G$503,$A507,CI4:CI503)</f>
        <v>26</v>
      </c>
      <c r="CJ507" s="310">
        <f>SUMIF($G$4:$G$503,$A507,CJ4:CJ503)</f>
        <v>73</v>
      </c>
      <c r="CK507" s="310">
        <f>SUMIF($G$4:$G$503,$A507,CK4:CK503)</f>
        <v>122</v>
      </c>
      <c r="CL507" s="310">
        <f>SUMIF($G$4:$G$503,$A507,CL4:CL503)</f>
        <v>221</v>
      </c>
      <c r="CM507" s="310">
        <f>SUMIF($G$4:$G$503,$A507,CM4:CM503)</f>
        <v>123</v>
      </c>
      <c r="CN507" s="310">
        <f>COUNTIFS($G$4:$G$503,$A507,CN4:CN503,1)</f>
        <v>82</v>
      </c>
      <c r="CO507" s="310">
        <f>COUNTIFS($G$4:$G$503,$A507,CO4:CO503,1)</f>
        <v>6</v>
      </c>
      <c r="CP507" s="310">
        <f>COUNTIFS($G$4:$G$503,$A507,CP4:CP503,1)</f>
        <v>42</v>
      </c>
      <c r="CQ507" s="315" t="str">
        <f>IF(OR(AND(U512&gt;=2026,U512&lt;=2030),AND(X512&gt;=2026,X512&lt;=2030)),1,"")</f>
        <v/>
      </c>
      <c r="CR507" s="310" t="str">
        <f>AA512&amp;" "&amp;AS512</f>
        <v xml:space="preserve"> </v>
      </c>
      <c r="CS507" s="310">
        <f>MAX(AA512,AS512)</f>
        <v>0</v>
      </c>
      <c r="CT507" s="316"/>
      <c r="CU507" s="316"/>
      <c r="CV507" s="316"/>
      <c r="CW507" s="316"/>
      <c r="CX507" s="316"/>
      <c r="CY507" s="316"/>
      <c r="CZ507" s="316"/>
      <c r="DA507" s="316"/>
      <c r="DB507" s="316"/>
      <c r="DC507" s="316"/>
      <c r="DD507" s="316"/>
      <c r="DE507" s="316"/>
      <c r="DF507" s="316"/>
      <c r="DG507" s="316"/>
      <c r="DH507" s="316"/>
      <c r="DI507" s="316"/>
      <c r="DJ507" s="316"/>
      <c r="DK507" s="316"/>
      <c r="DL507" s="316"/>
      <c r="DM507" s="316"/>
      <c r="DN507" s="316"/>
      <c r="DO507" s="316"/>
      <c r="DP507" s="316"/>
      <c r="DQ507" s="317"/>
      <c r="DR507" s="317"/>
      <c r="DS507" s="317"/>
      <c r="DT507" s="317"/>
      <c r="DU507" s="317"/>
      <c r="DV507" s="317"/>
      <c r="DW507" s="318"/>
      <c r="DX507" s="318"/>
      <c r="DY507" s="318"/>
      <c r="DZ507" s="318"/>
      <c r="EA507" s="318"/>
      <c r="EB507" s="318"/>
    </row>
    <row r="508" spans="1:132" s="319" customFormat="1" ht="16.5" customHeight="1">
      <c r="A508" s="319" t="s">
        <v>146</v>
      </c>
      <c r="C508" s="320"/>
      <c r="H508" s="321"/>
      <c r="M508" s="320"/>
      <c r="P508" s="320"/>
      <c r="AA508" s="320"/>
      <c r="AH508" s="320"/>
      <c r="AN508" s="320"/>
      <c r="AU508" s="320"/>
      <c r="AW508" s="322"/>
      <c r="BC508" s="320"/>
      <c r="BE508" s="323"/>
      <c r="BG508" s="352">
        <f t="shared" si="413" ref="BG508:CH508">COUNTIFS($G$4:$G$503,$A508,BG4:BG503,1)</f>
        <v>11</v>
      </c>
      <c r="BH508" s="319">
        <f t="shared" si="413"/>
        <v>7</v>
      </c>
      <c r="BI508" s="319">
        <f t="shared" si="413"/>
        <v>4</v>
      </c>
      <c r="BJ508" s="319">
        <f t="shared" si="413"/>
        <v>22</v>
      </c>
      <c r="BK508" s="352">
        <f t="shared" si="413"/>
        <v>0</v>
      </c>
      <c r="BL508" s="319">
        <f t="shared" si="413"/>
        <v>45</v>
      </c>
      <c r="BM508" s="319">
        <f t="shared" si="413"/>
        <v>14</v>
      </c>
      <c r="BN508" s="319">
        <f t="shared" si="413"/>
        <v>59</v>
      </c>
      <c r="BO508" s="319">
        <f t="shared" si="413"/>
        <v>0</v>
      </c>
      <c r="BP508" s="319">
        <f t="shared" si="413"/>
        <v>0</v>
      </c>
      <c r="BQ508" s="319">
        <f t="shared" si="413"/>
        <v>18</v>
      </c>
      <c r="BR508" s="352">
        <f t="shared" si="413"/>
        <v>0</v>
      </c>
      <c r="BS508" s="319">
        <f t="shared" si="413"/>
        <v>8</v>
      </c>
      <c r="BT508" s="319">
        <f t="shared" si="413"/>
        <v>74</v>
      </c>
      <c r="BU508" s="352">
        <f t="shared" si="413"/>
        <v>1</v>
      </c>
      <c r="BV508" s="319">
        <f t="shared" si="413"/>
        <v>6</v>
      </c>
      <c r="BW508" s="319">
        <f t="shared" si="413"/>
        <v>11</v>
      </c>
      <c r="BX508" s="319">
        <f t="shared" si="413"/>
        <v>0</v>
      </c>
      <c r="BY508" s="319">
        <f>COUNTIFS($G$4:$G$503,$A508,BY4:BY503,1)</f>
        <v>18</v>
      </c>
      <c r="BZ508" s="352">
        <f t="shared" si="413"/>
        <v>0</v>
      </c>
      <c r="CA508" s="319">
        <f t="shared" si="413"/>
        <v>8</v>
      </c>
      <c r="CB508" s="319">
        <f t="shared" si="413"/>
        <v>74</v>
      </c>
      <c r="CC508" s="319">
        <f t="shared" si="413"/>
        <v>82</v>
      </c>
      <c r="CD508" s="319">
        <f t="shared" si="413"/>
        <v>82</v>
      </c>
      <c r="CE508" s="319">
        <f t="shared" si="413"/>
        <v>100</v>
      </c>
      <c r="CF508" s="352">
        <f t="shared" si="413"/>
        <v>0</v>
      </c>
      <c r="CG508" s="319">
        <f t="shared" si="413"/>
        <v>26</v>
      </c>
      <c r="CH508" s="319">
        <f t="shared" si="413"/>
        <v>13</v>
      </c>
      <c r="CI508" s="319">
        <f>SUMIF($G$4:$G$503,$A508,CI4:CI503)</f>
        <v>12</v>
      </c>
      <c r="CJ508" s="319">
        <f>SUMIF($G$4:$G$503,$A508,CJ4:CJ503)</f>
        <v>66</v>
      </c>
      <c r="CK508" s="319">
        <f>SUMIF($G$4:$G$503,$A508,CK4:CK503)</f>
        <v>103</v>
      </c>
      <c r="CL508" s="319">
        <f>SUMIF($G$4:$G$503,$A508,CL4:CL503)</f>
        <v>181</v>
      </c>
      <c r="CM508" s="319">
        <f>SUMIF($G$4:$G$503,$A508,CM4:CM503)</f>
        <v>112</v>
      </c>
      <c r="CN508" s="319">
        <f>COUNTIFS($G$4:$G$503,$A508,CN4:CN503,1)</f>
        <v>73</v>
      </c>
      <c r="CO508" s="319">
        <f>COUNTIFS($G$4:$G$503,$A508,CO4:CO503,1)</f>
        <v>7</v>
      </c>
      <c r="CP508" s="319">
        <f>COUNTIFS($G$4:$G$503,$A508,CP4:CP503,1)</f>
        <v>71</v>
      </c>
      <c r="CQ508" s="324" t="str">
        <f>IF(OR(AND(U513&gt;=2026,U513&lt;=2030),AND(X513&gt;=2026,X513&lt;=2030)),1,"")</f>
        <v/>
      </c>
      <c r="CR508" s="319" t="str">
        <f>AA513&amp;" "&amp;AS513</f>
        <v xml:space="preserve"> </v>
      </c>
      <c r="CS508" s="319">
        <f>MAX(AA513,AS513)</f>
        <v>0</v>
      </c>
      <c r="CT508" s="325"/>
      <c r="CU508" s="325"/>
      <c r="CV508" s="325"/>
      <c r="CW508" s="325"/>
      <c r="CX508" s="325"/>
      <c r="CY508" s="325"/>
      <c r="CZ508" s="325"/>
      <c r="DA508" s="325"/>
      <c r="DB508" s="325"/>
      <c r="DC508" s="325"/>
      <c r="DD508" s="325"/>
      <c r="DE508" s="325"/>
      <c r="DF508" s="325"/>
      <c r="DG508" s="325"/>
      <c r="DH508" s="325"/>
      <c r="DI508" s="325"/>
      <c r="DJ508" s="325"/>
      <c r="DK508" s="325"/>
      <c r="DL508" s="325"/>
      <c r="DM508" s="325"/>
      <c r="DN508" s="325"/>
      <c r="DO508" s="325"/>
      <c r="DP508" s="325"/>
      <c r="DQ508" s="326"/>
      <c r="DR508" s="326"/>
      <c r="DS508" s="326"/>
      <c r="DT508" s="326"/>
      <c r="DU508" s="326"/>
      <c r="DV508" s="326"/>
      <c r="DW508" s="327"/>
      <c r="DX508" s="327"/>
      <c r="DY508" s="327"/>
      <c r="DZ508" s="327"/>
      <c r="EA508" s="327"/>
      <c r="EB508" s="327"/>
    </row>
    <row r="509" spans="1:132" s="337" customFormat="1" ht="16.5" customHeight="1">
      <c r="A509" s="337" t="s">
        <v>2905</v>
      </c>
      <c r="C509" s="338"/>
      <c r="H509" s="339"/>
      <c r="M509" s="338"/>
      <c r="P509" s="338"/>
      <c r="AA509" s="338"/>
      <c r="AH509" s="338"/>
      <c r="AN509" s="338"/>
      <c r="AU509" s="338"/>
      <c r="AW509" s="340"/>
      <c r="BC509" s="338"/>
      <c r="BE509" s="341"/>
      <c r="BG509" s="353">
        <f t="shared" si="414" ref="BG509:CP509">BG504-(BG506+BG507+BG508)</f>
        <v>3</v>
      </c>
      <c r="BH509" s="337">
        <f t="shared" si="414"/>
        <v>1</v>
      </c>
      <c r="BI509" s="337">
        <f t="shared" si="414"/>
        <v>0</v>
      </c>
      <c r="BJ509" s="337">
        <f t="shared" si="414"/>
        <v>4</v>
      </c>
      <c r="BK509" s="353">
        <f t="shared" si="414"/>
        <v>0</v>
      </c>
      <c r="BL509" s="337">
        <f t="shared" si="414"/>
        <v>0</v>
      </c>
      <c r="BM509" s="337">
        <f t="shared" si="414"/>
        <v>1</v>
      </c>
      <c r="BN509" s="337">
        <f t="shared" si="414"/>
        <v>1</v>
      </c>
      <c r="BO509" s="337">
        <f t="shared" si="414"/>
        <v>0</v>
      </c>
      <c r="BP509" s="337">
        <f t="shared" si="414"/>
        <v>0</v>
      </c>
      <c r="BQ509" s="337">
        <f t="shared" si="414"/>
        <v>1</v>
      </c>
      <c r="BR509" s="353">
        <f t="shared" si="414"/>
        <v>0</v>
      </c>
      <c r="BS509" s="337">
        <f t="shared" si="414"/>
        <v>0</v>
      </c>
      <c r="BT509" s="337">
        <f t="shared" si="414"/>
        <v>13</v>
      </c>
      <c r="BU509" s="353">
        <f t="shared" si="414"/>
        <v>0</v>
      </c>
      <c r="BV509" s="337">
        <f t="shared" si="414"/>
        <v>0</v>
      </c>
      <c r="BW509" s="337">
        <f t="shared" si="414"/>
        <v>0</v>
      </c>
      <c r="BX509" s="337">
        <f t="shared" si="414"/>
        <v>1</v>
      </c>
      <c r="BY509" s="337">
        <f>BY504-(BY506+BY507+BY508)</f>
        <v>0</v>
      </c>
      <c r="BZ509" s="353">
        <f t="shared" si="414"/>
        <v>0</v>
      </c>
      <c r="CA509" s="337">
        <f t="shared" si="414"/>
        <v>0</v>
      </c>
      <c r="CB509" s="337">
        <f t="shared" si="414"/>
        <v>14</v>
      </c>
      <c r="CC509" s="337">
        <f t="shared" si="414"/>
        <v>14</v>
      </c>
      <c r="CD509" s="337">
        <f t="shared" si="414"/>
        <v>14</v>
      </c>
      <c r="CE509" s="337">
        <f t="shared" si="414"/>
        <v>14</v>
      </c>
      <c r="CF509" s="353">
        <f t="shared" si="414"/>
        <v>1</v>
      </c>
      <c r="CG509" s="337">
        <f t="shared" si="414"/>
        <v>3</v>
      </c>
      <c r="CH509" s="337">
        <f t="shared" si="414"/>
        <v>0</v>
      </c>
      <c r="CI509" s="337">
        <f t="shared" si="414"/>
        <v>3</v>
      </c>
      <c r="CJ509" s="337">
        <f t="shared" si="414"/>
        <v>1</v>
      </c>
      <c r="CK509" s="337">
        <f t="shared" si="414"/>
        <v>15</v>
      </c>
      <c r="CL509" s="337">
        <f t="shared" si="414"/>
        <v>19</v>
      </c>
      <c r="CM509" s="337">
        <f t="shared" si="414"/>
        <v>15</v>
      </c>
      <c r="CN509" s="337">
        <f t="shared" si="414"/>
        <v>15</v>
      </c>
      <c r="CO509" s="337">
        <f t="shared" si="414"/>
        <v>0</v>
      </c>
      <c r="CP509" s="337">
        <f t="shared" si="414"/>
        <v>6</v>
      </c>
      <c r="CQ509" s="342" t="str">
        <f>IF(OR(AND(U514&gt;=2026,U514&lt;=2030),AND(X514&gt;=2026,X514&lt;=2030)),1,"")</f>
        <v/>
      </c>
      <c r="CR509" s="337" t="str">
        <f>AA514&amp;" "&amp;AS514</f>
        <v xml:space="preserve"> </v>
      </c>
      <c r="CS509" s="337">
        <f>MAX(AA514,AS514)</f>
        <v>0</v>
      </c>
      <c r="CT509" s="343"/>
      <c r="CU509" s="343"/>
      <c r="CV509" s="343"/>
      <c r="CW509" s="343"/>
      <c r="CX509" s="343"/>
      <c r="CY509" s="343"/>
      <c r="CZ509" s="343"/>
      <c r="DA509" s="343"/>
      <c r="DB509" s="343"/>
      <c r="DC509" s="343"/>
      <c r="DD509" s="343"/>
      <c r="DE509" s="343"/>
      <c r="DF509" s="343"/>
      <c r="DG509" s="343"/>
      <c r="DH509" s="343"/>
      <c r="DI509" s="343"/>
      <c r="DJ509" s="343"/>
      <c r="DK509" s="343"/>
      <c r="DL509" s="343"/>
      <c r="DM509" s="343"/>
      <c r="DN509" s="343"/>
      <c r="DO509" s="343"/>
      <c r="DP509" s="343"/>
      <c r="DQ509" s="344"/>
      <c r="DR509" s="344"/>
      <c r="DS509" s="344"/>
      <c r="DT509" s="344"/>
      <c r="DU509" s="344"/>
      <c r="DV509" s="344"/>
      <c r="DW509" s="345"/>
      <c r="DX509" s="345"/>
      <c r="DY509" s="345"/>
      <c r="DZ509" s="345"/>
      <c r="EA509" s="345"/>
      <c r="EB509" s="345"/>
    </row>
    <row r="510" spans="1:265" s="370" customFormat="1" ht="16.5" customHeight="1" thickBot="1">
      <c r="A510" s="387"/>
      <c r="B510" s="387"/>
      <c r="C510" s="387"/>
      <c r="D510" s="387"/>
      <c r="E510" s="387"/>
      <c r="F510" s="387"/>
      <c r="G510" s="387"/>
      <c r="H510" s="388"/>
      <c r="I510" s="387"/>
      <c r="J510" s="387"/>
      <c r="K510" s="387"/>
      <c r="L510" s="387"/>
      <c r="M510" s="387"/>
      <c r="N510" s="387"/>
      <c r="O510" s="387"/>
      <c r="P510" s="387"/>
      <c r="Q510" s="387"/>
      <c r="R510" s="387"/>
      <c r="S510" s="387"/>
      <c r="T510" s="387"/>
      <c r="U510" s="387"/>
      <c r="V510" s="387"/>
      <c r="W510" s="387"/>
      <c r="X510" s="387"/>
      <c r="Y510" s="387"/>
      <c r="Z510" s="387"/>
      <c r="AA510" s="387"/>
      <c r="AB510" s="387"/>
      <c r="AC510" s="387"/>
      <c r="AD510" s="387"/>
      <c r="AE510" s="387"/>
      <c r="AF510" s="387"/>
      <c r="AG510" s="387"/>
      <c r="AH510" s="387"/>
      <c r="AI510" s="387"/>
      <c r="AJ510" s="387"/>
      <c r="AK510" s="387"/>
      <c r="AL510" s="387"/>
      <c r="AM510" s="387"/>
      <c r="AN510" s="387"/>
      <c r="AO510" s="387"/>
      <c r="AP510" s="387"/>
      <c r="AQ510" s="387"/>
      <c r="AR510" s="387"/>
      <c r="AS510" s="387"/>
      <c r="AT510" s="387"/>
      <c r="AU510" s="387"/>
      <c r="AV510" s="387"/>
      <c r="AW510" s="389"/>
      <c r="AX510" s="387"/>
      <c r="AY510" s="387"/>
      <c r="AZ510" s="387"/>
      <c r="BA510" s="387"/>
      <c r="BB510" s="387"/>
      <c r="BC510" s="387"/>
      <c r="BD510" s="387"/>
      <c r="BE510" s="390"/>
      <c r="BF510" s="387"/>
      <c r="BG510" s="387">
        <f>SUM(BG506:BG509)</f>
        <v>36</v>
      </c>
      <c r="BH510" s="387">
        <f t="shared" si="415" ref="BH510:CP510">SUM(BH506:BH509)</f>
        <v>22</v>
      </c>
      <c r="BI510" s="387">
        <f t="shared" si="415"/>
        <v>20</v>
      </c>
      <c r="BJ510" s="387">
        <f t="shared" si="415"/>
        <v>78</v>
      </c>
      <c r="BK510" s="387">
        <f t="shared" si="415"/>
        <v>5</v>
      </c>
      <c r="BL510" s="387">
        <f t="shared" si="415"/>
        <v>120</v>
      </c>
      <c r="BM510" s="387">
        <f t="shared" si="415"/>
        <v>32</v>
      </c>
      <c r="BN510" s="387">
        <f t="shared" si="415"/>
        <v>157</v>
      </c>
      <c r="BO510" s="387">
        <f t="shared" si="415"/>
        <v>0</v>
      </c>
      <c r="BP510" s="387">
        <f t="shared" si="415"/>
        <v>1</v>
      </c>
      <c r="BQ510" s="387">
        <f t="shared" si="415"/>
        <v>73</v>
      </c>
      <c r="BR510" s="387">
        <f t="shared" si="415"/>
        <v>1</v>
      </c>
      <c r="BS510" s="387">
        <f t="shared" si="415"/>
        <v>11</v>
      </c>
      <c r="BT510" s="387">
        <f t="shared" si="415"/>
        <v>230</v>
      </c>
      <c r="BU510" s="387">
        <f t="shared" si="415"/>
        <v>2</v>
      </c>
      <c r="BV510" s="387">
        <f t="shared" si="415"/>
        <v>17</v>
      </c>
      <c r="BW510" s="387">
        <f t="shared" si="415"/>
        <v>72</v>
      </c>
      <c r="BX510" s="387">
        <f t="shared" si="415"/>
        <v>56</v>
      </c>
      <c r="BY510" s="387">
        <f>SUM(BY506:BY509)</f>
        <v>91</v>
      </c>
      <c r="BZ510" s="387">
        <f t="shared" si="415"/>
        <v>0</v>
      </c>
      <c r="CA510" s="387">
        <f t="shared" si="415"/>
        <v>11</v>
      </c>
      <c r="CB510" s="387">
        <f t="shared" si="415"/>
        <v>242</v>
      </c>
      <c r="CC510" s="387">
        <f t="shared" si="415"/>
        <v>253</v>
      </c>
      <c r="CD510" s="387">
        <f t="shared" si="415"/>
        <v>307</v>
      </c>
      <c r="CE510" s="387">
        <f t="shared" si="415"/>
        <v>344</v>
      </c>
      <c r="CF510" s="387">
        <f t="shared" si="415"/>
        <v>1</v>
      </c>
      <c r="CG510" s="387">
        <f t="shared" si="415"/>
        <v>48</v>
      </c>
      <c r="CH510" s="387">
        <f t="shared" si="415"/>
        <v>23</v>
      </c>
      <c r="CI510" s="387">
        <f t="shared" si="415"/>
        <v>43</v>
      </c>
      <c r="CJ510" s="387">
        <f t="shared" si="415"/>
        <v>170</v>
      </c>
      <c r="CK510" s="387">
        <f t="shared" si="415"/>
        <v>366</v>
      </c>
      <c r="CL510" s="387">
        <f>SUM(CL506:CL509)</f>
        <v>579</v>
      </c>
      <c r="CM510" s="387">
        <f t="shared" si="415"/>
        <v>362</v>
      </c>
      <c r="CN510" s="387">
        <f t="shared" si="415"/>
        <v>222</v>
      </c>
      <c r="CO510" s="387">
        <f t="shared" si="415"/>
        <v>17</v>
      </c>
      <c r="CP510" s="387">
        <f t="shared" si="415"/>
        <v>261</v>
      </c>
      <c r="CQ510" s="387"/>
      <c r="CR510" s="387"/>
      <c r="CS510" s="387"/>
      <c r="CT510" s="391"/>
      <c r="CU510" s="391"/>
      <c r="CV510" s="391"/>
      <c r="CW510" s="391"/>
      <c r="CX510" s="391"/>
      <c r="CY510" s="391"/>
      <c r="CZ510" s="391"/>
      <c r="DA510" s="391"/>
      <c r="DB510" s="391"/>
      <c r="DC510" s="391"/>
      <c r="DD510" s="391"/>
      <c r="DE510" s="391"/>
      <c r="DF510" s="391"/>
      <c r="DG510" s="391"/>
      <c r="DH510" s="391"/>
      <c r="DI510" s="391"/>
      <c r="DJ510" s="391"/>
      <c r="DK510" s="391"/>
      <c r="DL510" s="391"/>
      <c r="DM510" s="391"/>
      <c r="DN510" s="391"/>
      <c r="DO510" s="391"/>
      <c r="DP510" s="391"/>
      <c r="DQ510" s="392"/>
      <c r="DR510" s="392"/>
      <c r="DS510" s="392"/>
      <c r="DT510" s="392"/>
      <c r="DU510" s="392"/>
      <c r="DV510" s="392"/>
      <c r="DW510" s="393"/>
      <c r="DX510" s="393"/>
      <c r="DY510" s="393"/>
      <c r="DZ510" s="393"/>
      <c r="EA510" s="393"/>
      <c r="EB510" s="393"/>
      <c r="EC510" s="387"/>
      <c r="ED510" s="387"/>
      <c r="EE510" s="387"/>
      <c r="EF510" s="387"/>
      <c r="EG510" s="387"/>
      <c r="EH510" s="387"/>
      <c r="EI510" s="387"/>
      <c r="EJ510" s="387"/>
      <c r="EK510" s="387"/>
      <c r="EL510" s="387"/>
      <c r="EM510" s="387"/>
      <c r="EN510" s="387"/>
      <c r="EO510" s="387"/>
      <c r="EP510" s="387"/>
      <c r="EQ510" s="387"/>
      <c r="ER510" s="387"/>
      <c r="ES510" s="387"/>
      <c r="ET510" s="387"/>
      <c r="EU510" s="387"/>
      <c r="EV510" s="387"/>
      <c r="EW510" s="387"/>
      <c r="EX510" s="387"/>
      <c r="EY510" s="387"/>
      <c r="EZ510" s="387"/>
      <c r="FA510" s="387"/>
      <c r="FB510" s="387"/>
      <c r="FC510" s="387"/>
      <c r="FD510" s="387"/>
      <c r="FE510" s="387"/>
      <c r="FF510" s="387"/>
      <c r="FG510" s="387"/>
      <c r="FH510" s="387"/>
      <c r="FI510" s="387"/>
      <c r="FJ510" s="387"/>
      <c r="FK510" s="387"/>
      <c r="FL510" s="387"/>
      <c r="FM510" s="387"/>
      <c r="FN510" s="387"/>
      <c r="FO510" s="387"/>
      <c r="FP510" s="387"/>
      <c r="FQ510" s="387"/>
      <c r="FR510" s="387"/>
      <c r="FS510" s="387"/>
      <c r="FT510" s="387"/>
      <c r="FU510" s="387"/>
      <c r="FV510" s="387"/>
      <c r="FW510" s="387"/>
      <c r="FX510" s="387"/>
      <c r="FY510" s="387"/>
      <c r="FZ510" s="387"/>
      <c r="GA510" s="387"/>
      <c r="GB510" s="387"/>
      <c r="GC510" s="387"/>
      <c r="GD510" s="387"/>
      <c r="GE510" s="387"/>
      <c r="GF510" s="387"/>
      <c r="GG510" s="387"/>
      <c r="GH510" s="387"/>
      <c r="GI510" s="387"/>
      <c r="GJ510" s="387"/>
      <c r="GK510" s="387"/>
      <c r="GL510" s="387"/>
      <c r="GM510" s="387"/>
      <c r="GN510" s="387"/>
      <c r="GO510" s="387"/>
      <c r="GP510" s="387"/>
      <c r="GQ510" s="387"/>
      <c r="GR510" s="387"/>
      <c r="GS510" s="387"/>
      <c r="GT510" s="387"/>
      <c r="GU510" s="387"/>
      <c r="GV510" s="387"/>
      <c r="GW510" s="387"/>
      <c r="GX510" s="387"/>
      <c r="GY510" s="387"/>
      <c r="GZ510" s="387"/>
      <c r="HA510" s="387"/>
      <c r="HB510" s="387"/>
      <c r="HC510" s="387"/>
      <c r="HD510" s="387"/>
      <c r="HE510" s="387"/>
      <c r="HF510" s="387"/>
      <c r="HG510" s="387"/>
      <c r="HH510" s="387"/>
      <c r="HI510" s="387"/>
      <c r="HJ510" s="387"/>
      <c r="HK510" s="387"/>
      <c r="HL510" s="387"/>
      <c r="HM510" s="387"/>
      <c r="HN510" s="387"/>
      <c r="HO510" s="387"/>
      <c r="HP510" s="387"/>
      <c r="HQ510" s="387"/>
      <c r="HR510" s="387"/>
      <c r="HS510" s="387"/>
      <c r="HT510" s="387"/>
      <c r="HU510" s="387"/>
      <c r="HV510" s="387"/>
      <c r="HW510" s="387"/>
      <c r="HX510" s="387"/>
      <c r="HY510" s="387"/>
      <c r="HZ510" s="387"/>
      <c r="IA510" s="387"/>
      <c r="IB510" s="387"/>
      <c r="IC510" s="387"/>
      <c r="ID510" s="387"/>
      <c r="IE510" s="387"/>
      <c r="IF510" s="387"/>
      <c r="IG510" s="387"/>
      <c r="IH510" s="387"/>
      <c r="II510" s="387"/>
      <c r="IJ510" s="387"/>
      <c r="IK510" s="387"/>
      <c r="IL510" s="387"/>
      <c r="IM510" s="387"/>
      <c r="IN510" s="387"/>
      <c r="IO510" s="387"/>
      <c r="IP510" s="387"/>
      <c r="IQ510" s="387"/>
      <c r="IR510" s="387"/>
      <c r="IS510" s="387"/>
      <c r="IT510" s="387"/>
      <c r="IU510" s="387"/>
      <c r="IV510" s="387"/>
      <c r="IW510" s="387"/>
      <c r="IX510" s="387"/>
      <c r="IY510" s="387"/>
      <c r="IZ510" s="387"/>
      <c r="JA510" s="387"/>
      <c r="JB510" s="387"/>
      <c r="JC510" s="387"/>
      <c r="JD510" s="387"/>
      <c r="JE510" s="387"/>
    </row>
    <row r="511" spans="1:265" s="371" customFormat="1" ht="16.5" customHeight="1">
      <c r="A511" s="401" t="s">
        <v>1047</v>
      </c>
      <c r="B511" s="401"/>
      <c r="C511" s="401"/>
      <c r="D511" s="401"/>
      <c r="E511" s="401"/>
      <c r="F511" s="401"/>
      <c r="G511" s="401"/>
      <c r="H511" s="401"/>
      <c r="I511" s="401"/>
      <c r="J511" s="401"/>
      <c r="K511" s="401"/>
      <c r="L511" s="401"/>
      <c r="M511" s="401"/>
      <c r="N511" s="401"/>
      <c r="O511" s="401"/>
      <c r="P511" s="401"/>
      <c r="Q511" s="401"/>
      <c r="R511" s="401"/>
      <c r="S511" s="401"/>
      <c r="T511" s="401"/>
      <c r="U511" s="401"/>
      <c r="V511" s="401"/>
      <c r="W511" s="401"/>
      <c r="X511" s="401"/>
      <c r="Y511" s="401"/>
      <c r="Z511" s="401"/>
      <c r="AA511" s="401"/>
      <c r="AB511" s="401"/>
      <c r="AC511" s="401"/>
      <c r="AD511" s="401"/>
      <c r="AE511" s="401"/>
      <c r="AF511" s="401"/>
      <c r="AG511" s="401"/>
      <c r="AH511" s="401"/>
      <c r="AI511" s="401"/>
      <c r="AJ511" s="401"/>
      <c r="AK511" s="401"/>
      <c r="AL511" s="401"/>
      <c r="AM511" s="401"/>
      <c r="AN511" s="401"/>
      <c r="AO511" s="401"/>
      <c r="AP511" s="401"/>
      <c r="AQ511" s="401"/>
      <c r="AR511" s="401"/>
      <c r="AS511" s="401"/>
      <c r="AT511" s="401"/>
      <c r="AU511" s="401"/>
      <c r="AV511" s="401"/>
      <c r="AW511" s="401"/>
      <c r="AX511" s="401"/>
      <c r="AY511" s="401"/>
      <c r="AZ511" s="401"/>
      <c r="BA511" s="401"/>
      <c r="BB511" s="401"/>
      <c r="BC511" s="401"/>
      <c r="BD511" s="401"/>
      <c r="BE511" s="401"/>
      <c r="BF511" s="401"/>
      <c r="BG511" s="401">
        <f t="shared" si="416" ref="BG511:CM511">COUNTIFS($E$4:$E$503,$A511,BG4:BG503,1)</f>
        <v>0</v>
      </c>
      <c r="BH511" s="401">
        <f t="shared" si="416"/>
        <v>0</v>
      </c>
      <c r="BI511" s="401">
        <f t="shared" si="416"/>
        <v>0</v>
      </c>
      <c r="BJ511" s="401">
        <f t="shared" si="416"/>
        <v>0</v>
      </c>
      <c r="BK511" s="401">
        <f t="shared" si="416"/>
        <v>0</v>
      </c>
      <c r="BL511" s="401">
        <f t="shared" si="416"/>
        <v>1</v>
      </c>
      <c r="BM511" s="401">
        <f t="shared" si="416"/>
        <v>1</v>
      </c>
      <c r="BN511" s="401">
        <f t="shared" si="416"/>
        <v>2</v>
      </c>
      <c r="BO511" s="401">
        <f t="shared" si="416"/>
        <v>0</v>
      </c>
      <c r="BP511" s="401">
        <f t="shared" si="416"/>
        <v>0</v>
      </c>
      <c r="BQ511" s="401">
        <f t="shared" si="416"/>
        <v>1</v>
      </c>
      <c r="BR511" s="401">
        <f t="shared" si="416"/>
        <v>0</v>
      </c>
      <c r="BS511" s="401">
        <f t="shared" si="416"/>
        <v>0</v>
      </c>
      <c r="BT511" s="401">
        <f t="shared" si="416"/>
        <v>3</v>
      </c>
      <c r="BU511" s="401">
        <f t="shared" si="416"/>
        <v>0</v>
      </c>
      <c r="BV511" s="401">
        <f t="shared" si="416"/>
        <v>0</v>
      </c>
      <c r="BW511" s="401">
        <f t="shared" si="416"/>
        <v>1</v>
      </c>
      <c r="BX511" s="401">
        <f t="shared" si="416"/>
        <v>0</v>
      </c>
      <c r="BY511" s="421">
        <f>COUNTIFS($E$4:$E$503,$A511,BY4:BY503,1)</f>
        <v>1</v>
      </c>
      <c r="BZ511" s="401">
        <f t="shared" si="416"/>
        <v>0</v>
      </c>
      <c r="CA511" s="401">
        <f t="shared" si="416"/>
        <v>0</v>
      </c>
      <c r="CB511" s="401">
        <f t="shared" si="416"/>
        <v>3</v>
      </c>
      <c r="CC511" s="401">
        <f t="shared" si="416"/>
        <v>3</v>
      </c>
      <c r="CD511" s="401">
        <f t="shared" si="416"/>
        <v>3</v>
      </c>
      <c r="CE511" s="401">
        <f t="shared" si="416"/>
        <v>4</v>
      </c>
      <c r="CF511" s="401">
        <f>SUMIF($E$4:$E$503,$A511,CF$4:CF$503)</f>
        <v>0</v>
      </c>
      <c r="CG511" s="401">
        <f t="shared" si="417" ref="CG511:CK511">SUMIF($E$4:$E$503,$A511,CG$4:CG$503)</f>
        <v>3</v>
      </c>
      <c r="CH511" s="401">
        <f t="shared" si="417"/>
        <v>2</v>
      </c>
      <c r="CI511" s="401">
        <f t="shared" si="417"/>
        <v>0</v>
      </c>
      <c r="CJ511" s="401">
        <f t="shared" si="417"/>
        <v>1</v>
      </c>
      <c r="CK511" s="401">
        <f t="shared" si="417"/>
        <v>5</v>
      </c>
      <c r="CL511" s="401">
        <f t="shared" si="418" ref="CL511:CL527">SUMIF($E$4:$E$503,$A511,CL$4:CL$503)</f>
        <v>6</v>
      </c>
      <c r="CM511" s="401">
        <f t="shared" si="416"/>
        <v>5</v>
      </c>
      <c r="CN511" s="401">
        <f t="shared" si="419" ref="CN511:CO511">COUNTIFS($E$4:$E$503,$A511,CN4:CN503,1)</f>
        <v>4</v>
      </c>
      <c r="CO511" s="401">
        <f t="shared" si="419"/>
        <v>0</v>
      </c>
      <c r="CP511" s="401">
        <f>COUNTIFS($E$4:$E$503,$A511,CP4:CP503,1)</f>
        <v>6</v>
      </c>
      <c r="CQ511" s="401" t="str">
        <f t="shared" si="420" ref="CQ511:CQ518">IF(OR(AND(U515&gt;=2026,U515&lt;=2030),AND(X515&gt;=2026,X515&lt;=2030)),1,"")</f>
        <v/>
      </c>
      <c r="CR511" s="401" t="str">
        <f t="shared" si="421" ref="CR511:CR518">AA515&amp;" "&amp;AS515</f>
        <v xml:space="preserve"> </v>
      </c>
      <c r="CS511" s="401">
        <f t="shared" si="422" ref="CS511:CS518">MAX(AA515,AS515)</f>
        <v>0</v>
      </c>
      <c r="CT511" s="401"/>
      <c r="CU511" s="401"/>
      <c r="CV511" s="401"/>
      <c r="CW511" s="401"/>
      <c r="CX511" s="401"/>
      <c r="CY511" s="401"/>
      <c r="CZ511" s="401"/>
      <c r="DA511" s="401"/>
      <c r="DB511" s="401"/>
      <c r="DC511" s="401"/>
      <c r="DD511" s="401"/>
      <c r="DE511" s="401"/>
      <c r="DF511" s="401"/>
      <c r="DG511" s="401"/>
      <c r="DH511" s="401"/>
      <c r="DI511" s="401"/>
      <c r="DJ511" s="401"/>
      <c r="DK511" s="401"/>
      <c r="DL511" s="401"/>
      <c r="DM511" s="401"/>
      <c r="DN511" s="401"/>
      <c r="DO511" s="401"/>
      <c r="DP511" s="401"/>
      <c r="DQ511" s="401"/>
      <c r="DR511" s="401"/>
      <c r="DS511" s="401"/>
      <c r="DT511" s="401"/>
      <c r="DU511" s="401"/>
      <c r="DV511" s="401"/>
      <c r="DW511" s="401"/>
      <c r="DX511" s="401"/>
      <c r="DY511" s="401"/>
      <c r="DZ511" s="401"/>
      <c r="EA511" s="401"/>
      <c r="EB511" s="401"/>
      <c r="EC511" s="401"/>
      <c r="ED511" s="401"/>
      <c r="EE511" s="401"/>
      <c r="EF511" s="401"/>
      <c r="EG511" s="401"/>
      <c r="EH511" s="401"/>
      <c r="EI511" s="401"/>
      <c r="EJ511" s="401"/>
      <c r="EK511" s="401"/>
      <c r="EL511" s="401"/>
      <c r="EM511" s="401"/>
      <c r="EN511" s="401"/>
      <c r="EO511" s="401"/>
      <c r="EP511" s="401"/>
      <c r="EQ511" s="401"/>
      <c r="ER511" s="401"/>
      <c r="ES511" s="401"/>
      <c r="ET511" s="401"/>
      <c r="EU511" s="401"/>
      <c r="EV511" s="401"/>
      <c r="EW511" s="401"/>
      <c r="EX511" s="401"/>
      <c r="EY511" s="401"/>
      <c r="EZ511" s="401"/>
      <c r="FA511" s="401"/>
      <c r="FB511" s="401"/>
      <c r="FC511" s="401"/>
      <c r="FD511" s="401"/>
      <c r="FE511" s="401"/>
      <c r="FF511" s="401"/>
      <c r="FG511" s="401"/>
      <c r="FH511" s="401"/>
      <c r="FI511" s="401"/>
      <c r="FJ511" s="401"/>
      <c r="FK511" s="401"/>
      <c r="FL511" s="401"/>
      <c r="FM511" s="401"/>
      <c r="FN511" s="401"/>
      <c r="FO511" s="401"/>
      <c r="FP511" s="401"/>
      <c r="FQ511" s="401"/>
      <c r="FR511" s="401"/>
      <c r="FS511" s="401"/>
      <c r="FT511" s="401"/>
      <c r="FU511" s="401"/>
      <c r="FV511" s="401"/>
      <c r="FW511" s="401"/>
      <c r="FX511" s="401"/>
      <c r="FY511" s="401"/>
      <c r="FZ511" s="401"/>
      <c r="GA511" s="401"/>
      <c r="GB511" s="401"/>
      <c r="GC511" s="401"/>
      <c r="GD511" s="401"/>
      <c r="GE511" s="401"/>
      <c r="GF511" s="401"/>
      <c r="GG511" s="401"/>
      <c r="GH511" s="401"/>
      <c r="GI511" s="401"/>
      <c r="GJ511" s="401"/>
      <c r="GK511" s="401"/>
      <c r="GL511" s="401"/>
      <c r="GM511" s="401"/>
      <c r="GN511" s="401"/>
      <c r="GO511" s="401"/>
      <c r="GP511" s="401"/>
      <c r="GQ511" s="401"/>
      <c r="GR511" s="401"/>
      <c r="GS511" s="401"/>
      <c r="GT511" s="401"/>
      <c r="GU511" s="401"/>
      <c r="GV511" s="401"/>
      <c r="GW511" s="401"/>
      <c r="GX511" s="401"/>
      <c r="GY511" s="401"/>
      <c r="GZ511" s="401"/>
      <c r="HA511" s="401"/>
      <c r="HB511" s="401"/>
      <c r="HC511" s="401"/>
      <c r="HD511" s="401"/>
      <c r="HE511" s="401"/>
      <c r="HF511" s="401"/>
      <c r="HG511" s="401"/>
      <c r="HH511" s="401"/>
      <c r="HI511" s="401"/>
      <c r="HJ511" s="401"/>
      <c r="HK511" s="401"/>
      <c r="HL511" s="401"/>
      <c r="HM511" s="401"/>
      <c r="HN511" s="401"/>
      <c r="HO511" s="401"/>
      <c r="HP511" s="401"/>
      <c r="HQ511" s="401"/>
      <c r="HR511" s="401"/>
      <c r="HS511" s="401"/>
      <c r="HT511" s="401"/>
      <c r="HU511" s="401"/>
      <c r="HV511" s="401"/>
      <c r="HW511" s="401"/>
      <c r="HX511" s="401"/>
      <c r="HY511" s="401"/>
      <c r="HZ511" s="401"/>
      <c r="IA511" s="401"/>
      <c r="IB511" s="401"/>
      <c r="IC511" s="401"/>
      <c r="ID511" s="401"/>
      <c r="IE511" s="401"/>
      <c r="IF511" s="401"/>
      <c r="IG511" s="401"/>
      <c r="IH511" s="401"/>
      <c r="II511" s="401"/>
      <c r="IJ511" s="401"/>
      <c r="IK511" s="401"/>
      <c r="IL511" s="401"/>
      <c r="IM511" s="401"/>
      <c r="IN511" s="401"/>
      <c r="IO511" s="401"/>
      <c r="IP511" s="401"/>
      <c r="IQ511" s="401"/>
      <c r="IR511" s="401"/>
      <c r="IS511" s="401"/>
      <c r="IT511" s="401"/>
      <c r="IU511" s="401"/>
      <c r="IV511" s="401"/>
      <c r="IW511" s="401"/>
      <c r="IX511" s="401"/>
      <c r="IY511" s="401"/>
      <c r="IZ511" s="401"/>
      <c r="JA511" s="401"/>
      <c r="JB511" s="401"/>
      <c r="JC511" s="401"/>
      <c r="JD511" s="401"/>
      <c r="JE511" s="401"/>
    </row>
    <row r="512" spans="1:265" s="361" customFormat="1" ht="16.5" customHeight="1">
      <c r="A512" s="378" t="s">
        <v>244</v>
      </c>
      <c r="B512" s="378"/>
      <c r="C512" s="378"/>
      <c r="D512" s="378"/>
      <c r="E512" s="378"/>
      <c r="F512" s="378"/>
      <c r="G512" s="378"/>
      <c r="H512" s="378"/>
      <c r="I512" s="378"/>
      <c r="J512" s="378"/>
      <c r="K512" s="378"/>
      <c r="L512" s="378"/>
      <c r="M512" s="378"/>
      <c r="N512" s="378"/>
      <c r="O512" s="378"/>
      <c r="P512" s="378"/>
      <c r="Q512" s="378"/>
      <c r="R512" s="378"/>
      <c r="S512" s="378"/>
      <c r="T512" s="378"/>
      <c r="U512" s="378"/>
      <c r="V512" s="378"/>
      <c r="W512" s="378"/>
      <c r="X512" s="378"/>
      <c r="Y512" s="378"/>
      <c r="Z512" s="378"/>
      <c r="AA512" s="378"/>
      <c r="AB512" s="378"/>
      <c r="AC512" s="378"/>
      <c r="AD512" s="378"/>
      <c r="AE512" s="378"/>
      <c r="AF512" s="378"/>
      <c r="AG512" s="378"/>
      <c r="AH512" s="378"/>
      <c r="AI512" s="378"/>
      <c r="AJ512" s="378"/>
      <c r="AK512" s="378"/>
      <c r="AL512" s="378"/>
      <c r="AM512" s="378"/>
      <c r="AN512" s="378"/>
      <c r="AO512" s="378"/>
      <c r="AP512" s="378"/>
      <c r="AQ512" s="378"/>
      <c r="AR512" s="378"/>
      <c r="AS512" s="378"/>
      <c r="AT512" s="378"/>
      <c r="AU512" s="378"/>
      <c r="AV512" s="378"/>
      <c r="AW512" s="378"/>
      <c r="AX512" s="378"/>
      <c r="AY512" s="378"/>
      <c r="AZ512" s="378"/>
      <c r="BA512" s="378"/>
      <c r="BB512" s="378"/>
      <c r="BC512" s="378"/>
      <c r="BD512" s="378"/>
      <c r="BE512" s="378"/>
      <c r="BF512" s="378"/>
      <c r="BG512" s="378">
        <f t="shared" si="423" ref="BG512:CM519">COUNTIFS($E$4:$E$503,$A512,BG$4:BG$503,1)</f>
        <v>0</v>
      </c>
      <c r="BH512" s="378">
        <f t="shared" si="423"/>
        <v>1</v>
      </c>
      <c r="BI512" s="378">
        <f t="shared" si="423"/>
        <v>6</v>
      </c>
      <c r="BJ512" s="378">
        <f t="shared" si="423"/>
        <v>7</v>
      </c>
      <c r="BK512" s="378">
        <f t="shared" si="423"/>
        <v>0</v>
      </c>
      <c r="BL512" s="378">
        <f t="shared" si="423"/>
        <v>11</v>
      </c>
      <c r="BM512" s="378">
        <f t="shared" si="423"/>
        <v>3</v>
      </c>
      <c r="BN512" s="378">
        <f t="shared" si="423"/>
        <v>14</v>
      </c>
      <c r="BO512" s="378">
        <f t="shared" si="423"/>
        <v>0</v>
      </c>
      <c r="BP512" s="378">
        <f t="shared" si="423"/>
        <v>0</v>
      </c>
      <c r="BQ512" s="378">
        <f t="shared" si="423"/>
        <v>1</v>
      </c>
      <c r="BR512" s="378">
        <f t="shared" si="423"/>
        <v>0</v>
      </c>
      <c r="BS512" s="378">
        <f t="shared" si="423"/>
        <v>0</v>
      </c>
      <c r="BT512" s="378">
        <f t="shared" si="423"/>
        <v>6</v>
      </c>
      <c r="BU512" s="378">
        <f t="shared" si="423"/>
        <v>1</v>
      </c>
      <c r="BV512" s="378">
        <f t="shared" si="423"/>
        <v>1</v>
      </c>
      <c r="BW512" s="378">
        <f t="shared" si="423"/>
        <v>22</v>
      </c>
      <c r="BX512" s="378">
        <f t="shared" si="423"/>
        <v>1</v>
      </c>
      <c r="BY512" s="420">
        <f t="shared" si="424" ref="BY512:BY527">COUNTIFS($E$4:$E$503,$A512,BY$4:BY$503,1)</f>
        <v>24</v>
      </c>
      <c r="BZ512" s="378">
        <f t="shared" si="423"/>
        <v>0</v>
      </c>
      <c r="CA512" s="378">
        <f t="shared" si="423"/>
        <v>0</v>
      </c>
      <c r="CB512" s="378">
        <f t="shared" si="423"/>
        <v>6</v>
      </c>
      <c r="CC512" s="378">
        <f t="shared" si="423"/>
        <v>6</v>
      </c>
      <c r="CD512" s="378">
        <f t="shared" si="423"/>
        <v>7</v>
      </c>
      <c r="CE512" s="378">
        <f t="shared" si="423"/>
        <v>30</v>
      </c>
      <c r="CF512" s="378">
        <f t="shared" si="425" ref="CF512:CK527">SUMIF($E$4:$E$503,$A512,CF$4:CF$503)</f>
        <v>0</v>
      </c>
      <c r="CG512" s="378">
        <f t="shared" si="425"/>
        <v>1</v>
      </c>
      <c r="CH512" s="378">
        <f t="shared" si="425"/>
        <v>1</v>
      </c>
      <c r="CI512" s="378">
        <f t="shared" si="425"/>
        <v>1</v>
      </c>
      <c r="CJ512" s="378">
        <f t="shared" si="425"/>
        <v>13</v>
      </c>
      <c r="CK512" s="378">
        <f t="shared" si="425"/>
        <v>37</v>
      </c>
      <c r="CL512" s="378">
        <f t="shared" si="418"/>
        <v>51</v>
      </c>
      <c r="CM512" s="378">
        <f t="shared" si="423"/>
        <v>30</v>
      </c>
      <c r="CN512" s="378">
        <f t="shared" si="426" ref="CN512:CO527">COUNTIFS($E$4:$E$503,$A512,CN$4:CN$503,1)</f>
        <v>14</v>
      </c>
      <c r="CO512" s="378">
        <f t="shared" si="426"/>
        <v>0</v>
      </c>
      <c r="CP512" s="378">
        <f t="shared" si="427" ref="CP512:CP527">COUNTIFS($E$4:$E$503,$A512,CP$4:CP$503,1)</f>
        <v>19</v>
      </c>
      <c r="CQ512" s="378" t="str">
        <f t="shared" si="420"/>
        <v/>
      </c>
      <c r="CR512" s="378" t="str">
        <f t="shared" si="421"/>
        <v xml:space="preserve"> </v>
      </c>
      <c r="CS512" s="378">
        <f t="shared" si="422"/>
        <v>0</v>
      </c>
      <c r="CT512" s="378"/>
      <c r="CU512" s="378"/>
      <c r="CV512" s="378"/>
      <c r="CW512" s="378"/>
      <c r="CX512" s="378"/>
      <c r="CY512" s="378"/>
      <c r="CZ512" s="378"/>
      <c r="DA512" s="378"/>
      <c r="DB512" s="378"/>
      <c r="DC512" s="378"/>
      <c r="DD512" s="378"/>
      <c r="DE512" s="378"/>
      <c r="DF512" s="378"/>
      <c r="DG512" s="378"/>
      <c r="DH512" s="378"/>
      <c r="DI512" s="378"/>
      <c r="DJ512" s="378"/>
      <c r="DK512" s="378"/>
      <c r="DL512" s="378"/>
      <c r="DM512" s="378"/>
      <c r="DN512" s="378"/>
      <c r="DO512" s="378"/>
      <c r="DP512" s="378"/>
      <c r="DQ512" s="378"/>
      <c r="DR512" s="378"/>
      <c r="DS512" s="378"/>
      <c r="DT512" s="378"/>
      <c r="DU512" s="378"/>
      <c r="DV512" s="378"/>
      <c r="DW512" s="378"/>
      <c r="DX512" s="378"/>
      <c r="DY512" s="378"/>
      <c r="DZ512" s="378"/>
      <c r="EA512" s="378"/>
      <c r="EB512" s="378"/>
      <c r="EC512" s="378"/>
      <c r="ED512" s="378"/>
      <c r="EE512" s="378"/>
      <c r="EF512" s="378"/>
      <c r="EG512" s="378"/>
      <c r="EH512" s="378"/>
      <c r="EI512" s="378"/>
      <c r="EJ512" s="378"/>
      <c r="EK512" s="378"/>
      <c r="EL512" s="378"/>
      <c r="EM512" s="378"/>
      <c r="EN512" s="378"/>
      <c r="EO512" s="378"/>
      <c r="EP512" s="378"/>
      <c r="EQ512" s="378"/>
      <c r="ER512" s="378"/>
      <c r="ES512" s="378"/>
      <c r="ET512" s="378"/>
      <c r="EU512" s="378"/>
      <c r="EV512" s="378"/>
      <c r="EW512" s="378"/>
      <c r="EX512" s="378"/>
      <c r="EY512" s="378"/>
      <c r="EZ512" s="378"/>
      <c r="FA512" s="378"/>
      <c r="FB512" s="378"/>
      <c r="FC512" s="378"/>
      <c r="FD512" s="378"/>
      <c r="FE512" s="378"/>
      <c r="FF512" s="378"/>
      <c r="FG512" s="378"/>
      <c r="FH512" s="378"/>
      <c r="FI512" s="378"/>
      <c r="FJ512" s="378"/>
      <c r="FK512" s="378"/>
      <c r="FL512" s="378"/>
      <c r="FM512" s="378"/>
      <c r="FN512" s="378"/>
      <c r="FO512" s="378"/>
      <c r="FP512" s="378"/>
      <c r="FQ512" s="378"/>
      <c r="FR512" s="378"/>
      <c r="FS512" s="378"/>
      <c r="FT512" s="378"/>
      <c r="FU512" s="378"/>
      <c r="FV512" s="378"/>
      <c r="FW512" s="378"/>
      <c r="FX512" s="378"/>
      <c r="FY512" s="378"/>
      <c r="FZ512" s="378"/>
      <c r="GA512" s="378"/>
      <c r="GB512" s="378"/>
      <c r="GC512" s="378"/>
      <c r="GD512" s="378"/>
      <c r="GE512" s="378"/>
      <c r="GF512" s="378"/>
      <c r="GG512" s="378"/>
      <c r="GH512" s="378"/>
      <c r="GI512" s="378"/>
      <c r="GJ512" s="378"/>
      <c r="GK512" s="378"/>
      <c r="GL512" s="378"/>
      <c r="GM512" s="378"/>
      <c r="GN512" s="378"/>
      <c r="GO512" s="378"/>
      <c r="GP512" s="378"/>
      <c r="GQ512" s="378"/>
      <c r="GR512" s="378"/>
      <c r="GS512" s="378"/>
      <c r="GT512" s="378"/>
      <c r="GU512" s="378"/>
      <c r="GV512" s="378"/>
      <c r="GW512" s="378"/>
      <c r="GX512" s="378"/>
      <c r="GY512" s="378"/>
      <c r="GZ512" s="378"/>
      <c r="HA512" s="378"/>
      <c r="HB512" s="378"/>
      <c r="HC512" s="378"/>
      <c r="HD512" s="378"/>
      <c r="HE512" s="378"/>
      <c r="HF512" s="378"/>
      <c r="HG512" s="378"/>
      <c r="HH512" s="378"/>
      <c r="HI512" s="378"/>
      <c r="HJ512" s="378"/>
      <c r="HK512" s="378"/>
      <c r="HL512" s="378"/>
      <c r="HM512" s="378"/>
      <c r="HN512" s="378"/>
      <c r="HO512" s="378"/>
      <c r="HP512" s="378"/>
      <c r="HQ512" s="378"/>
      <c r="HR512" s="378"/>
      <c r="HS512" s="378"/>
      <c r="HT512" s="378"/>
      <c r="HU512" s="378"/>
      <c r="HV512" s="378"/>
      <c r="HW512" s="378"/>
      <c r="HX512" s="378"/>
      <c r="HY512" s="378"/>
      <c r="HZ512" s="378"/>
      <c r="IA512" s="378"/>
      <c r="IB512" s="378"/>
      <c r="IC512" s="378"/>
      <c r="ID512" s="378"/>
      <c r="IE512" s="378"/>
      <c r="IF512" s="378"/>
      <c r="IG512" s="378"/>
      <c r="IH512" s="378"/>
      <c r="II512" s="378"/>
      <c r="IJ512" s="378"/>
      <c r="IK512" s="378"/>
      <c r="IL512" s="378"/>
      <c r="IM512" s="378"/>
      <c r="IN512" s="378"/>
      <c r="IO512" s="378"/>
      <c r="IP512" s="378"/>
      <c r="IQ512" s="378"/>
      <c r="IR512" s="378"/>
      <c r="IS512" s="378"/>
      <c r="IT512" s="378"/>
      <c r="IU512" s="378"/>
      <c r="IV512" s="378"/>
      <c r="IW512" s="378"/>
      <c r="IX512" s="378"/>
      <c r="IY512" s="378"/>
      <c r="IZ512" s="378"/>
      <c r="JA512" s="378"/>
      <c r="JB512" s="378"/>
      <c r="JC512" s="378"/>
      <c r="JD512" s="378"/>
      <c r="JE512" s="378"/>
    </row>
    <row r="513" spans="1:265" s="362" customFormat="1" ht="16.5" customHeight="1">
      <c r="A513" s="379" t="s">
        <v>852</v>
      </c>
      <c r="B513" s="379"/>
      <c r="C513" s="379"/>
      <c r="D513" s="379"/>
      <c r="E513" s="379"/>
      <c r="F513" s="379"/>
      <c r="G513" s="379"/>
      <c r="H513" s="379"/>
      <c r="I513" s="379"/>
      <c r="J513" s="379"/>
      <c r="K513" s="379"/>
      <c r="L513" s="379"/>
      <c r="M513" s="379"/>
      <c r="N513" s="379"/>
      <c r="O513" s="379"/>
      <c r="P513" s="379"/>
      <c r="Q513" s="379"/>
      <c r="R513" s="379"/>
      <c r="S513" s="379"/>
      <c r="T513" s="379"/>
      <c r="U513" s="379"/>
      <c r="V513" s="379"/>
      <c r="W513" s="379"/>
      <c r="X513" s="379"/>
      <c r="Y513" s="379"/>
      <c r="Z513" s="379"/>
      <c r="AA513" s="379"/>
      <c r="AB513" s="379"/>
      <c r="AC513" s="379"/>
      <c r="AD513" s="379"/>
      <c r="AE513" s="379"/>
      <c r="AF513" s="379"/>
      <c r="AG513" s="379"/>
      <c r="AH513" s="379"/>
      <c r="AI513" s="379"/>
      <c r="AJ513" s="379"/>
      <c r="AK513" s="379"/>
      <c r="AL513" s="379"/>
      <c r="AM513" s="379"/>
      <c r="AN513" s="379"/>
      <c r="AO513" s="379"/>
      <c r="AP513" s="379"/>
      <c r="AQ513" s="379"/>
      <c r="AR513" s="379"/>
      <c r="AS513" s="379"/>
      <c r="AT513" s="379"/>
      <c r="AU513" s="379"/>
      <c r="AV513" s="379"/>
      <c r="AW513" s="379"/>
      <c r="AX513" s="379"/>
      <c r="AY513" s="379"/>
      <c r="AZ513" s="379"/>
      <c r="BA513" s="379"/>
      <c r="BB513" s="379"/>
      <c r="BC513" s="379"/>
      <c r="BD513" s="379"/>
      <c r="BE513" s="379"/>
      <c r="BF513" s="379"/>
      <c r="BG513" s="379">
        <f t="shared" si="423"/>
        <v>0</v>
      </c>
      <c r="BH513" s="379">
        <f t="shared" si="423"/>
        <v>0</v>
      </c>
      <c r="BI513" s="379">
        <f t="shared" si="423"/>
        <v>0</v>
      </c>
      <c r="BJ513" s="379">
        <f t="shared" si="423"/>
        <v>0</v>
      </c>
      <c r="BK513" s="379">
        <f t="shared" si="423"/>
        <v>0</v>
      </c>
      <c r="BL513" s="379">
        <f t="shared" si="423"/>
        <v>1</v>
      </c>
      <c r="BM513" s="379">
        <f t="shared" si="423"/>
        <v>1</v>
      </c>
      <c r="BN513" s="379">
        <f t="shared" si="423"/>
        <v>2</v>
      </c>
      <c r="BO513" s="379">
        <f t="shared" si="423"/>
        <v>0</v>
      </c>
      <c r="BP513" s="379">
        <f t="shared" si="423"/>
        <v>0</v>
      </c>
      <c r="BQ513" s="379">
        <f t="shared" si="423"/>
        <v>1</v>
      </c>
      <c r="BR513" s="379">
        <f t="shared" si="423"/>
        <v>0</v>
      </c>
      <c r="BS513" s="379">
        <f t="shared" si="423"/>
        <v>0</v>
      </c>
      <c r="BT513" s="379">
        <f t="shared" si="423"/>
        <v>4</v>
      </c>
      <c r="BU513" s="379">
        <f t="shared" si="423"/>
        <v>0</v>
      </c>
      <c r="BV513" s="379">
        <f t="shared" si="423"/>
        <v>0</v>
      </c>
      <c r="BW513" s="379">
        <f t="shared" si="423"/>
        <v>2</v>
      </c>
      <c r="BX513" s="379">
        <f t="shared" si="423"/>
        <v>2</v>
      </c>
      <c r="BY513" s="419">
        <f t="shared" si="424"/>
        <v>2</v>
      </c>
      <c r="BZ513" s="379">
        <f t="shared" si="423"/>
        <v>0</v>
      </c>
      <c r="CA513" s="379">
        <f t="shared" si="423"/>
        <v>0</v>
      </c>
      <c r="CB513" s="379">
        <f t="shared" si="423"/>
        <v>4</v>
      </c>
      <c r="CC513" s="379">
        <f t="shared" si="423"/>
        <v>4</v>
      </c>
      <c r="CD513" s="379">
        <f t="shared" si="423"/>
        <v>6</v>
      </c>
      <c r="CE513" s="379">
        <f t="shared" si="423"/>
        <v>6</v>
      </c>
      <c r="CF513" s="379">
        <f t="shared" si="425"/>
        <v>0</v>
      </c>
      <c r="CG513" s="379">
        <f t="shared" si="425"/>
        <v>0</v>
      </c>
      <c r="CH513" s="379">
        <f t="shared" si="425"/>
        <v>0</v>
      </c>
      <c r="CI513" s="379">
        <f t="shared" si="425"/>
        <v>0</v>
      </c>
      <c r="CJ513" s="379">
        <f t="shared" si="425"/>
        <v>1</v>
      </c>
      <c r="CK513" s="379">
        <f t="shared" si="425"/>
        <v>7</v>
      </c>
      <c r="CL513" s="379">
        <f t="shared" si="418"/>
        <v>8</v>
      </c>
      <c r="CM513" s="379">
        <f t="shared" si="423"/>
        <v>6</v>
      </c>
      <c r="CN513" s="379">
        <f t="shared" si="426"/>
        <v>3</v>
      </c>
      <c r="CO513" s="379">
        <f t="shared" si="426"/>
        <v>0</v>
      </c>
      <c r="CP513" s="379">
        <f t="shared" si="427"/>
        <v>6</v>
      </c>
      <c r="CQ513" s="379" t="str">
        <f t="shared" si="420"/>
        <v/>
      </c>
      <c r="CR513" s="379" t="str">
        <f t="shared" si="421"/>
        <v xml:space="preserve"> </v>
      </c>
      <c r="CS513" s="379">
        <f t="shared" si="422"/>
        <v>0</v>
      </c>
      <c r="CT513" s="379"/>
      <c r="CU513" s="379"/>
      <c r="CV513" s="379"/>
      <c r="CW513" s="379"/>
      <c r="CX513" s="379"/>
      <c r="CY513" s="379"/>
      <c r="CZ513" s="379"/>
      <c r="DA513" s="379"/>
      <c r="DB513" s="379"/>
      <c r="DC513" s="379"/>
      <c r="DD513" s="379"/>
      <c r="DE513" s="379"/>
      <c r="DF513" s="379"/>
      <c r="DG513" s="379"/>
      <c r="DH513" s="379"/>
      <c r="DI513" s="379"/>
      <c r="DJ513" s="379"/>
      <c r="DK513" s="379"/>
      <c r="DL513" s="379"/>
      <c r="DM513" s="379"/>
      <c r="DN513" s="379"/>
      <c r="DO513" s="379"/>
      <c r="DP513" s="379"/>
      <c r="DQ513" s="379"/>
      <c r="DR513" s="379"/>
      <c r="DS513" s="379"/>
      <c r="DT513" s="379"/>
      <c r="DU513" s="379"/>
      <c r="DV513" s="379"/>
      <c r="DW513" s="379"/>
      <c r="DX513" s="379"/>
      <c r="DY513" s="379"/>
      <c r="DZ513" s="379"/>
      <c r="EA513" s="379"/>
      <c r="EB513" s="379"/>
      <c r="EC513" s="379"/>
      <c r="ED513" s="379"/>
      <c r="EE513" s="379"/>
      <c r="EF513" s="379"/>
      <c r="EG513" s="379"/>
      <c r="EH513" s="379"/>
      <c r="EI513" s="379"/>
      <c r="EJ513" s="379"/>
      <c r="EK513" s="379"/>
      <c r="EL513" s="379"/>
      <c r="EM513" s="379"/>
      <c r="EN513" s="379"/>
      <c r="EO513" s="379"/>
      <c r="EP513" s="379"/>
      <c r="EQ513" s="379"/>
      <c r="ER513" s="379"/>
      <c r="ES513" s="379"/>
      <c r="ET513" s="379"/>
      <c r="EU513" s="379"/>
      <c r="EV513" s="379"/>
      <c r="EW513" s="379"/>
      <c r="EX513" s="379"/>
      <c r="EY513" s="379"/>
      <c r="EZ513" s="379"/>
      <c r="FA513" s="379"/>
      <c r="FB513" s="379"/>
      <c r="FC513" s="379"/>
      <c r="FD513" s="379"/>
      <c r="FE513" s="379"/>
      <c r="FF513" s="379"/>
      <c r="FG513" s="379"/>
      <c r="FH513" s="379"/>
      <c r="FI513" s="379"/>
      <c r="FJ513" s="379"/>
      <c r="FK513" s="379"/>
      <c r="FL513" s="379"/>
      <c r="FM513" s="379"/>
      <c r="FN513" s="379"/>
      <c r="FO513" s="379"/>
      <c r="FP513" s="379"/>
      <c r="FQ513" s="379"/>
      <c r="FR513" s="379"/>
      <c r="FS513" s="379"/>
      <c r="FT513" s="379"/>
      <c r="FU513" s="379"/>
      <c r="FV513" s="379"/>
      <c r="FW513" s="379"/>
      <c r="FX513" s="379"/>
      <c r="FY513" s="379"/>
      <c r="FZ513" s="379"/>
      <c r="GA513" s="379"/>
      <c r="GB513" s="379"/>
      <c r="GC513" s="379"/>
      <c r="GD513" s="379"/>
      <c r="GE513" s="379"/>
      <c r="GF513" s="379"/>
      <c r="GG513" s="379"/>
      <c r="GH513" s="379"/>
      <c r="GI513" s="379"/>
      <c r="GJ513" s="379"/>
      <c r="GK513" s="379"/>
      <c r="GL513" s="379"/>
      <c r="GM513" s="379"/>
      <c r="GN513" s="379"/>
      <c r="GO513" s="379"/>
      <c r="GP513" s="379"/>
      <c r="GQ513" s="379"/>
      <c r="GR513" s="379"/>
      <c r="GS513" s="379"/>
      <c r="GT513" s="379"/>
      <c r="GU513" s="379"/>
      <c r="GV513" s="379"/>
      <c r="GW513" s="379"/>
      <c r="GX513" s="379"/>
      <c r="GY513" s="379"/>
      <c r="GZ513" s="379"/>
      <c r="HA513" s="379"/>
      <c r="HB513" s="379"/>
      <c r="HC513" s="379"/>
      <c r="HD513" s="379"/>
      <c r="HE513" s="379"/>
      <c r="HF513" s="379"/>
      <c r="HG513" s="379"/>
      <c r="HH513" s="379"/>
      <c r="HI513" s="379"/>
      <c r="HJ513" s="379"/>
      <c r="HK513" s="379"/>
      <c r="HL513" s="379"/>
      <c r="HM513" s="379"/>
      <c r="HN513" s="379"/>
      <c r="HO513" s="379"/>
      <c r="HP513" s="379"/>
      <c r="HQ513" s="379"/>
      <c r="HR513" s="379"/>
      <c r="HS513" s="379"/>
      <c r="HT513" s="379"/>
      <c r="HU513" s="379"/>
      <c r="HV513" s="379"/>
      <c r="HW513" s="379"/>
      <c r="HX513" s="379"/>
      <c r="HY513" s="379"/>
      <c r="HZ513" s="379"/>
      <c r="IA513" s="379"/>
      <c r="IB513" s="379"/>
      <c r="IC513" s="379"/>
      <c r="ID513" s="379"/>
      <c r="IE513" s="379"/>
      <c r="IF513" s="379"/>
      <c r="IG513" s="379"/>
      <c r="IH513" s="379"/>
      <c r="II513" s="379"/>
      <c r="IJ513" s="379"/>
      <c r="IK513" s="379"/>
      <c r="IL513" s="379"/>
      <c r="IM513" s="379"/>
      <c r="IN513" s="379"/>
      <c r="IO513" s="379"/>
      <c r="IP513" s="379"/>
      <c r="IQ513" s="379"/>
      <c r="IR513" s="379"/>
      <c r="IS513" s="379"/>
      <c r="IT513" s="379"/>
      <c r="IU513" s="379"/>
      <c r="IV513" s="379"/>
      <c r="IW513" s="379"/>
      <c r="IX513" s="379"/>
      <c r="IY513" s="379"/>
      <c r="IZ513" s="379"/>
      <c r="JA513" s="379"/>
      <c r="JB513" s="379"/>
      <c r="JC513" s="379"/>
      <c r="JD513" s="379"/>
      <c r="JE513" s="379"/>
    </row>
    <row r="514" spans="1:265" s="363" customFormat="1" ht="16.5" customHeight="1">
      <c r="A514" s="380" t="s">
        <v>174</v>
      </c>
      <c r="B514" s="380"/>
      <c r="C514" s="380"/>
      <c r="D514" s="380"/>
      <c r="E514" s="380"/>
      <c r="F514" s="380"/>
      <c r="G514" s="380"/>
      <c r="H514" s="380"/>
      <c r="I514" s="380"/>
      <c r="J514" s="380"/>
      <c r="K514" s="380"/>
      <c r="L514" s="380"/>
      <c r="M514" s="380"/>
      <c r="N514" s="380"/>
      <c r="O514" s="380"/>
      <c r="P514" s="380"/>
      <c r="Q514" s="380"/>
      <c r="R514" s="380"/>
      <c r="S514" s="380"/>
      <c r="T514" s="380"/>
      <c r="U514" s="380"/>
      <c r="V514" s="380"/>
      <c r="W514" s="380"/>
      <c r="X514" s="380"/>
      <c r="Y514" s="380"/>
      <c r="Z514" s="380"/>
      <c r="AA514" s="380"/>
      <c r="AB514" s="380"/>
      <c r="AC514" s="380"/>
      <c r="AD514" s="380"/>
      <c r="AE514" s="380"/>
      <c r="AF514" s="380"/>
      <c r="AG514" s="380"/>
      <c r="AH514" s="380"/>
      <c r="AI514" s="380"/>
      <c r="AJ514" s="380"/>
      <c r="AK514" s="380"/>
      <c r="AL514" s="380"/>
      <c r="AM514" s="380"/>
      <c r="AN514" s="380"/>
      <c r="AO514" s="380"/>
      <c r="AP514" s="380"/>
      <c r="AQ514" s="380"/>
      <c r="AR514" s="380"/>
      <c r="AS514" s="380"/>
      <c r="AT514" s="380"/>
      <c r="AU514" s="380"/>
      <c r="AV514" s="380"/>
      <c r="AW514" s="380"/>
      <c r="AX514" s="380"/>
      <c r="AY514" s="380"/>
      <c r="AZ514" s="380"/>
      <c r="BA514" s="380"/>
      <c r="BB514" s="380"/>
      <c r="BC514" s="380"/>
      <c r="BD514" s="380"/>
      <c r="BE514" s="380"/>
      <c r="BF514" s="380"/>
      <c r="BG514" s="380">
        <f t="shared" si="423"/>
        <v>0</v>
      </c>
      <c r="BH514" s="380">
        <f t="shared" si="423"/>
        <v>1</v>
      </c>
      <c r="BI514" s="380">
        <f t="shared" si="423"/>
        <v>0</v>
      </c>
      <c r="BJ514" s="380">
        <f t="shared" si="423"/>
        <v>1</v>
      </c>
      <c r="BK514" s="380">
        <f t="shared" si="423"/>
        <v>0</v>
      </c>
      <c r="BL514" s="380">
        <f t="shared" si="423"/>
        <v>6</v>
      </c>
      <c r="BM514" s="380">
        <f t="shared" si="423"/>
        <v>2</v>
      </c>
      <c r="BN514" s="380">
        <f t="shared" si="423"/>
        <v>8</v>
      </c>
      <c r="BO514" s="380">
        <f t="shared" si="423"/>
        <v>0</v>
      </c>
      <c r="BP514" s="380">
        <f t="shared" si="423"/>
        <v>0</v>
      </c>
      <c r="BQ514" s="380">
        <f t="shared" si="423"/>
        <v>3</v>
      </c>
      <c r="BR514" s="380">
        <f t="shared" si="423"/>
        <v>0</v>
      </c>
      <c r="BS514" s="380">
        <f t="shared" si="423"/>
        <v>0</v>
      </c>
      <c r="BT514" s="380">
        <f t="shared" si="423"/>
        <v>10</v>
      </c>
      <c r="BU514" s="380">
        <f t="shared" si="423"/>
        <v>0</v>
      </c>
      <c r="BV514" s="380">
        <f t="shared" si="423"/>
        <v>2</v>
      </c>
      <c r="BW514" s="380">
        <f t="shared" si="423"/>
        <v>7</v>
      </c>
      <c r="BX514" s="380">
        <f t="shared" si="423"/>
        <v>5</v>
      </c>
      <c r="BY514" s="418">
        <f t="shared" si="424"/>
        <v>9</v>
      </c>
      <c r="BZ514" s="380">
        <f t="shared" si="423"/>
        <v>0</v>
      </c>
      <c r="CA514" s="380">
        <f t="shared" si="423"/>
        <v>0</v>
      </c>
      <c r="CB514" s="380">
        <f t="shared" si="423"/>
        <v>10</v>
      </c>
      <c r="CC514" s="380">
        <f t="shared" si="423"/>
        <v>10</v>
      </c>
      <c r="CD514" s="380">
        <f t="shared" si="423"/>
        <v>15</v>
      </c>
      <c r="CE514" s="380">
        <f t="shared" si="423"/>
        <v>19</v>
      </c>
      <c r="CF514" s="380">
        <f t="shared" si="425"/>
        <v>0</v>
      </c>
      <c r="CG514" s="380">
        <f t="shared" si="425"/>
        <v>1</v>
      </c>
      <c r="CH514" s="380">
        <f t="shared" si="425"/>
        <v>1</v>
      </c>
      <c r="CI514" s="380">
        <f t="shared" si="425"/>
        <v>0</v>
      </c>
      <c r="CJ514" s="380">
        <f t="shared" si="425"/>
        <v>9</v>
      </c>
      <c r="CK514" s="380">
        <f t="shared" si="425"/>
        <v>19</v>
      </c>
      <c r="CL514" s="380">
        <f t="shared" si="418"/>
        <v>28</v>
      </c>
      <c r="CM514" s="380">
        <f t="shared" si="423"/>
        <v>19</v>
      </c>
      <c r="CN514" s="380">
        <f t="shared" si="426"/>
        <v>12</v>
      </c>
      <c r="CO514" s="380">
        <f t="shared" si="426"/>
        <v>2</v>
      </c>
      <c r="CP514" s="380">
        <f t="shared" si="427"/>
        <v>16</v>
      </c>
      <c r="CQ514" s="380" t="str">
        <f t="shared" si="420"/>
        <v/>
      </c>
      <c r="CR514" s="380" t="str">
        <f t="shared" si="421"/>
        <v xml:space="preserve"> </v>
      </c>
      <c r="CS514" s="380">
        <f t="shared" si="422"/>
        <v>0</v>
      </c>
      <c r="CT514" s="380"/>
      <c r="CU514" s="380"/>
      <c r="CV514" s="380"/>
      <c r="CW514" s="380"/>
      <c r="CX514" s="380"/>
      <c r="CY514" s="380"/>
      <c r="CZ514" s="380"/>
      <c r="DA514" s="380"/>
      <c r="DB514" s="380"/>
      <c r="DC514" s="380"/>
      <c r="DD514" s="380"/>
      <c r="DE514" s="380"/>
      <c r="DF514" s="380"/>
      <c r="DG514" s="380"/>
      <c r="DH514" s="380"/>
      <c r="DI514" s="380"/>
      <c r="DJ514" s="380"/>
      <c r="DK514" s="380"/>
      <c r="DL514" s="380"/>
      <c r="DM514" s="380"/>
      <c r="DN514" s="380"/>
      <c r="DO514" s="380"/>
      <c r="DP514" s="380"/>
      <c r="DQ514" s="380"/>
      <c r="DR514" s="380"/>
      <c r="DS514" s="380"/>
      <c r="DT514" s="380"/>
      <c r="DU514" s="380"/>
      <c r="DV514" s="380"/>
      <c r="DW514" s="380"/>
      <c r="DX514" s="380"/>
      <c r="DY514" s="380"/>
      <c r="DZ514" s="380"/>
      <c r="EA514" s="380"/>
      <c r="EB514" s="380"/>
      <c r="EC514" s="380"/>
      <c r="ED514" s="380"/>
      <c r="EE514" s="380"/>
      <c r="EF514" s="380"/>
      <c r="EG514" s="380"/>
      <c r="EH514" s="380"/>
      <c r="EI514" s="380"/>
      <c r="EJ514" s="380"/>
      <c r="EK514" s="380"/>
      <c r="EL514" s="380"/>
      <c r="EM514" s="380"/>
      <c r="EN514" s="380"/>
      <c r="EO514" s="380"/>
      <c r="EP514" s="380"/>
      <c r="EQ514" s="380"/>
      <c r="ER514" s="380"/>
      <c r="ES514" s="380"/>
      <c r="ET514" s="380"/>
      <c r="EU514" s="380"/>
      <c r="EV514" s="380"/>
      <c r="EW514" s="380"/>
      <c r="EX514" s="380"/>
      <c r="EY514" s="380"/>
      <c r="EZ514" s="380"/>
      <c r="FA514" s="380"/>
      <c r="FB514" s="380"/>
      <c r="FC514" s="380"/>
      <c r="FD514" s="380"/>
      <c r="FE514" s="380"/>
      <c r="FF514" s="380"/>
      <c r="FG514" s="380"/>
      <c r="FH514" s="380"/>
      <c r="FI514" s="380"/>
      <c r="FJ514" s="380"/>
      <c r="FK514" s="380"/>
      <c r="FL514" s="380"/>
      <c r="FM514" s="380"/>
      <c r="FN514" s="380"/>
      <c r="FO514" s="380"/>
      <c r="FP514" s="380"/>
      <c r="FQ514" s="380"/>
      <c r="FR514" s="380"/>
      <c r="FS514" s="380"/>
      <c r="FT514" s="380"/>
      <c r="FU514" s="380"/>
      <c r="FV514" s="380"/>
      <c r="FW514" s="380"/>
      <c r="FX514" s="380"/>
      <c r="FY514" s="380"/>
      <c r="FZ514" s="380"/>
      <c r="GA514" s="380"/>
      <c r="GB514" s="380"/>
      <c r="GC514" s="380"/>
      <c r="GD514" s="380"/>
      <c r="GE514" s="380"/>
      <c r="GF514" s="380"/>
      <c r="GG514" s="380"/>
      <c r="GH514" s="380"/>
      <c r="GI514" s="380"/>
      <c r="GJ514" s="380"/>
      <c r="GK514" s="380"/>
      <c r="GL514" s="380"/>
      <c r="GM514" s="380"/>
      <c r="GN514" s="380"/>
      <c r="GO514" s="380"/>
      <c r="GP514" s="380"/>
      <c r="GQ514" s="380"/>
      <c r="GR514" s="380"/>
      <c r="GS514" s="380"/>
      <c r="GT514" s="380"/>
      <c r="GU514" s="380"/>
      <c r="GV514" s="380"/>
      <c r="GW514" s="380"/>
      <c r="GX514" s="380"/>
      <c r="GY514" s="380"/>
      <c r="GZ514" s="380"/>
      <c r="HA514" s="380"/>
      <c r="HB514" s="380"/>
      <c r="HC514" s="380"/>
      <c r="HD514" s="380"/>
      <c r="HE514" s="380"/>
      <c r="HF514" s="380"/>
      <c r="HG514" s="380"/>
      <c r="HH514" s="380"/>
      <c r="HI514" s="380"/>
      <c r="HJ514" s="380"/>
      <c r="HK514" s="380"/>
      <c r="HL514" s="380"/>
      <c r="HM514" s="380"/>
      <c r="HN514" s="380"/>
      <c r="HO514" s="380"/>
      <c r="HP514" s="380"/>
      <c r="HQ514" s="380"/>
      <c r="HR514" s="380"/>
      <c r="HS514" s="380"/>
      <c r="HT514" s="380"/>
      <c r="HU514" s="380"/>
      <c r="HV514" s="380"/>
      <c r="HW514" s="380"/>
      <c r="HX514" s="380"/>
      <c r="HY514" s="380"/>
      <c r="HZ514" s="380"/>
      <c r="IA514" s="380"/>
      <c r="IB514" s="380"/>
      <c r="IC514" s="380"/>
      <c r="ID514" s="380"/>
      <c r="IE514" s="380"/>
      <c r="IF514" s="380"/>
      <c r="IG514" s="380"/>
      <c r="IH514" s="380"/>
      <c r="II514" s="380"/>
      <c r="IJ514" s="380"/>
      <c r="IK514" s="380"/>
      <c r="IL514" s="380"/>
      <c r="IM514" s="380"/>
      <c r="IN514" s="380"/>
      <c r="IO514" s="380"/>
      <c r="IP514" s="380"/>
      <c r="IQ514" s="380"/>
      <c r="IR514" s="380"/>
      <c r="IS514" s="380"/>
      <c r="IT514" s="380"/>
      <c r="IU514" s="380"/>
      <c r="IV514" s="380"/>
      <c r="IW514" s="380"/>
      <c r="IX514" s="380"/>
      <c r="IY514" s="380"/>
      <c r="IZ514" s="380"/>
      <c r="JA514" s="380"/>
      <c r="JB514" s="380"/>
      <c r="JC514" s="380"/>
      <c r="JD514" s="380"/>
      <c r="JE514" s="380"/>
    </row>
    <row r="515" spans="1:265" s="149" customFormat="1" ht="16.5" customHeight="1">
      <c r="A515" s="381" t="s">
        <v>272</v>
      </c>
      <c r="B515" s="381"/>
      <c r="C515" s="381"/>
      <c r="D515" s="381"/>
      <c r="E515" s="381"/>
      <c r="F515" s="381"/>
      <c r="G515" s="381"/>
      <c r="H515" s="381"/>
      <c r="I515" s="381"/>
      <c r="J515" s="381"/>
      <c r="K515" s="381"/>
      <c r="L515" s="381"/>
      <c r="M515" s="381"/>
      <c r="N515" s="381"/>
      <c r="O515" s="381"/>
      <c r="P515" s="381"/>
      <c r="Q515" s="381"/>
      <c r="R515" s="381"/>
      <c r="S515" s="381"/>
      <c r="T515" s="381"/>
      <c r="U515" s="381"/>
      <c r="V515" s="381"/>
      <c r="W515" s="381"/>
      <c r="X515" s="381"/>
      <c r="Y515" s="381"/>
      <c r="Z515" s="381"/>
      <c r="AA515" s="381"/>
      <c r="AB515" s="381"/>
      <c r="AC515" s="381"/>
      <c r="AD515" s="381"/>
      <c r="AE515" s="381"/>
      <c r="AF515" s="381"/>
      <c r="AG515" s="381"/>
      <c r="AH515" s="381"/>
      <c r="AI515" s="381"/>
      <c r="AJ515" s="381"/>
      <c r="AK515" s="381"/>
      <c r="AL515" s="381"/>
      <c r="AM515" s="381"/>
      <c r="AN515" s="381"/>
      <c r="AO515" s="381"/>
      <c r="AP515" s="381"/>
      <c r="AQ515" s="381"/>
      <c r="AR515" s="381"/>
      <c r="AS515" s="381"/>
      <c r="AT515" s="381"/>
      <c r="AU515" s="381"/>
      <c r="AV515" s="381"/>
      <c r="AW515" s="381"/>
      <c r="AX515" s="381"/>
      <c r="AY515" s="381"/>
      <c r="AZ515" s="381"/>
      <c r="BA515" s="381"/>
      <c r="BB515" s="381"/>
      <c r="BC515" s="381"/>
      <c r="BD515" s="381"/>
      <c r="BE515" s="381"/>
      <c r="BF515" s="381"/>
      <c r="BG515" s="381">
        <f t="shared" si="423"/>
        <v>0</v>
      </c>
      <c r="BH515" s="381">
        <f t="shared" si="423"/>
        <v>0</v>
      </c>
      <c r="BI515" s="381">
        <f t="shared" si="423"/>
        <v>0</v>
      </c>
      <c r="BJ515" s="381">
        <f t="shared" si="423"/>
        <v>0</v>
      </c>
      <c r="BK515" s="381">
        <f t="shared" si="423"/>
        <v>0</v>
      </c>
      <c r="BL515" s="381">
        <f t="shared" si="423"/>
        <v>3</v>
      </c>
      <c r="BM515" s="381">
        <f t="shared" si="423"/>
        <v>2</v>
      </c>
      <c r="BN515" s="381">
        <f t="shared" si="423"/>
        <v>5</v>
      </c>
      <c r="BO515" s="381">
        <f t="shared" si="423"/>
        <v>0</v>
      </c>
      <c r="BP515" s="381">
        <f t="shared" si="423"/>
        <v>0</v>
      </c>
      <c r="BQ515" s="381">
        <f t="shared" si="423"/>
        <v>1</v>
      </c>
      <c r="BR515" s="381">
        <f t="shared" si="423"/>
        <v>0</v>
      </c>
      <c r="BS515" s="381">
        <f t="shared" si="423"/>
        <v>0</v>
      </c>
      <c r="BT515" s="381">
        <f t="shared" si="423"/>
        <v>6</v>
      </c>
      <c r="BU515" s="381">
        <f t="shared" si="423"/>
        <v>0</v>
      </c>
      <c r="BV515" s="381">
        <f t="shared" si="423"/>
        <v>0</v>
      </c>
      <c r="BW515" s="381">
        <f t="shared" si="423"/>
        <v>2</v>
      </c>
      <c r="BX515" s="381">
        <f t="shared" si="423"/>
        <v>3</v>
      </c>
      <c r="BY515" s="417">
        <f t="shared" si="424"/>
        <v>2</v>
      </c>
      <c r="BZ515" s="381">
        <f t="shared" si="423"/>
        <v>0</v>
      </c>
      <c r="CA515" s="381">
        <f t="shared" si="423"/>
        <v>0</v>
      </c>
      <c r="CB515" s="381">
        <f t="shared" si="423"/>
        <v>7</v>
      </c>
      <c r="CC515" s="381">
        <f t="shared" si="423"/>
        <v>7</v>
      </c>
      <c r="CD515" s="381">
        <f t="shared" si="423"/>
        <v>10</v>
      </c>
      <c r="CE515" s="381">
        <f t="shared" si="423"/>
        <v>9</v>
      </c>
      <c r="CF515" s="381">
        <f t="shared" si="425"/>
        <v>0</v>
      </c>
      <c r="CG515" s="381">
        <f t="shared" si="425"/>
        <v>3</v>
      </c>
      <c r="CH515" s="381">
        <f t="shared" si="425"/>
        <v>2</v>
      </c>
      <c r="CI515" s="381">
        <f t="shared" si="425"/>
        <v>0</v>
      </c>
      <c r="CJ515" s="381">
        <f t="shared" si="425"/>
        <v>3</v>
      </c>
      <c r="CK515" s="381">
        <f t="shared" si="425"/>
        <v>11</v>
      </c>
      <c r="CL515" s="381">
        <f t="shared" si="418"/>
        <v>14</v>
      </c>
      <c r="CM515" s="381">
        <f t="shared" si="423"/>
        <v>10</v>
      </c>
      <c r="CN515" s="381">
        <f t="shared" si="426"/>
        <v>5</v>
      </c>
      <c r="CO515" s="381">
        <f t="shared" si="426"/>
        <v>1</v>
      </c>
      <c r="CP515" s="381">
        <f t="shared" si="427"/>
        <v>15</v>
      </c>
      <c r="CQ515" s="381" t="str">
        <f t="shared" si="420"/>
        <v/>
      </c>
      <c r="CR515" s="381" t="str">
        <f t="shared" si="421"/>
        <v xml:space="preserve"> </v>
      </c>
      <c r="CS515" s="381">
        <f t="shared" si="422"/>
        <v>0</v>
      </c>
      <c r="CT515" s="381"/>
      <c r="CU515" s="381"/>
      <c r="CV515" s="381"/>
      <c r="CW515" s="381"/>
      <c r="CX515" s="381"/>
      <c r="CY515" s="381"/>
      <c r="CZ515" s="381"/>
      <c r="DA515" s="381"/>
      <c r="DB515" s="381"/>
      <c r="DC515" s="381"/>
      <c r="DD515" s="381"/>
      <c r="DE515" s="381"/>
      <c r="DF515" s="381"/>
      <c r="DG515" s="381"/>
      <c r="DH515" s="381"/>
      <c r="DI515" s="381"/>
      <c r="DJ515" s="381"/>
      <c r="DK515" s="381"/>
      <c r="DL515" s="381"/>
      <c r="DM515" s="381"/>
      <c r="DN515" s="381"/>
      <c r="DO515" s="381"/>
      <c r="DP515" s="381"/>
      <c r="DQ515" s="381"/>
      <c r="DR515" s="381"/>
      <c r="DS515" s="381"/>
      <c r="DT515" s="381"/>
      <c r="DU515" s="381"/>
      <c r="DV515" s="381"/>
      <c r="DW515" s="381"/>
      <c r="DX515" s="381"/>
      <c r="DY515" s="381"/>
      <c r="DZ515" s="381"/>
      <c r="EA515" s="381"/>
      <c r="EB515" s="381"/>
      <c r="EC515" s="381"/>
      <c r="ED515" s="381"/>
      <c r="EE515" s="381"/>
      <c r="EF515" s="381"/>
      <c r="EG515" s="381"/>
      <c r="EH515" s="381"/>
      <c r="EI515" s="381"/>
      <c r="EJ515" s="381"/>
      <c r="EK515" s="381"/>
      <c r="EL515" s="381"/>
      <c r="EM515" s="381"/>
      <c r="EN515" s="381"/>
      <c r="EO515" s="381"/>
      <c r="EP515" s="381"/>
      <c r="EQ515" s="381"/>
      <c r="ER515" s="381"/>
      <c r="ES515" s="381"/>
      <c r="ET515" s="381"/>
      <c r="EU515" s="381"/>
      <c r="EV515" s="381"/>
      <c r="EW515" s="381"/>
      <c r="EX515" s="381"/>
      <c r="EY515" s="381"/>
      <c r="EZ515" s="381"/>
      <c r="FA515" s="381"/>
      <c r="FB515" s="381"/>
      <c r="FC515" s="381"/>
      <c r="FD515" s="381"/>
      <c r="FE515" s="381"/>
      <c r="FF515" s="381"/>
      <c r="FG515" s="381"/>
      <c r="FH515" s="381"/>
      <c r="FI515" s="381"/>
      <c r="FJ515" s="381"/>
      <c r="FK515" s="381"/>
      <c r="FL515" s="381"/>
      <c r="FM515" s="381"/>
      <c r="FN515" s="381"/>
      <c r="FO515" s="381"/>
      <c r="FP515" s="381"/>
      <c r="FQ515" s="381"/>
      <c r="FR515" s="381"/>
      <c r="FS515" s="381"/>
      <c r="FT515" s="381"/>
      <c r="FU515" s="381"/>
      <c r="FV515" s="381"/>
      <c r="FW515" s="381"/>
      <c r="FX515" s="381"/>
      <c r="FY515" s="381"/>
      <c r="FZ515" s="381"/>
      <c r="GA515" s="381"/>
      <c r="GB515" s="381"/>
      <c r="GC515" s="381"/>
      <c r="GD515" s="381"/>
      <c r="GE515" s="381"/>
      <c r="GF515" s="381"/>
      <c r="GG515" s="381"/>
      <c r="GH515" s="381"/>
      <c r="GI515" s="381"/>
      <c r="GJ515" s="381"/>
      <c r="GK515" s="381"/>
      <c r="GL515" s="381"/>
      <c r="GM515" s="381"/>
      <c r="GN515" s="381"/>
      <c r="GO515" s="381"/>
      <c r="GP515" s="381"/>
      <c r="GQ515" s="381"/>
      <c r="GR515" s="381"/>
      <c r="GS515" s="381"/>
      <c r="GT515" s="381"/>
      <c r="GU515" s="381"/>
      <c r="GV515" s="381"/>
      <c r="GW515" s="381"/>
      <c r="GX515" s="381"/>
      <c r="GY515" s="381"/>
      <c r="GZ515" s="381"/>
      <c r="HA515" s="381"/>
      <c r="HB515" s="381"/>
      <c r="HC515" s="381"/>
      <c r="HD515" s="381"/>
      <c r="HE515" s="381"/>
      <c r="HF515" s="381"/>
      <c r="HG515" s="381"/>
      <c r="HH515" s="381"/>
      <c r="HI515" s="381"/>
      <c r="HJ515" s="381"/>
      <c r="HK515" s="381"/>
      <c r="HL515" s="381"/>
      <c r="HM515" s="381"/>
      <c r="HN515" s="381"/>
      <c r="HO515" s="381"/>
      <c r="HP515" s="381"/>
      <c r="HQ515" s="381"/>
      <c r="HR515" s="381"/>
      <c r="HS515" s="381"/>
      <c r="HT515" s="381"/>
      <c r="HU515" s="381"/>
      <c r="HV515" s="381"/>
      <c r="HW515" s="381"/>
      <c r="HX515" s="381"/>
      <c r="HY515" s="381"/>
      <c r="HZ515" s="381"/>
      <c r="IA515" s="381"/>
      <c r="IB515" s="381"/>
      <c r="IC515" s="381"/>
      <c r="ID515" s="381"/>
      <c r="IE515" s="381"/>
      <c r="IF515" s="381"/>
      <c r="IG515" s="381"/>
      <c r="IH515" s="381"/>
      <c r="II515" s="381"/>
      <c r="IJ515" s="381"/>
      <c r="IK515" s="381"/>
      <c r="IL515" s="381"/>
      <c r="IM515" s="381"/>
      <c r="IN515" s="381"/>
      <c r="IO515" s="381"/>
      <c r="IP515" s="381"/>
      <c r="IQ515" s="381"/>
      <c r="IR515" s="381"/>
      <c r="IS515" s="381"/>
      <c r="IT515" s="381"/>
      <c r="IU515" s="381"/>
      <c r="IV515" s="381"/>
      <c r="IW515" s="381"/>
      <c r="IX515" s="381"/>
      <c r="IY515" s="381"/>
      <c r="IZ515" s="381"/>
      <c r="JA515" s="381"/>
      <c r="JB515" s="381"/>
      <c r="JC515" s="381"/>
      <c r="JD515" s="381"/>
      <c r="JE515" s="381"/>
    </row>
    <row r="516" spans="1:265" s="149" customFormat="1" ht="16.5" customHeight="1">
      <c r="A516" s="382" t="s">
        <v>229</v>
      </c>
      <c r="B516" s="382"/>
      <c r="C516" s="382"/>
      <c r="D516" s="382"/>
      <c r="E516" s="382"/>
      <c r="F516" s="382"/>
      <c r="G516" s="382"/>
      <c r="H516" s="382"/>
      <c r="I516" s="382"/>
      <c r="J516" s="382"/>
      <c r="K516" s="382"/>
      <c r="L516" s="382"/>
      <c r="M516" s="382"/>
      <c r="N516" s="382"/>
      <c r="O516" s="382"/>
      <c r="P516" s="382"/>
      <c r="Q516" s="382"/>
      <c r="R516" s="382"/>
      <c r="S516" s="382"/>
      <c r="T516" s="382"/>
      <c r="U516" s="382"/>
      <c r="V516" s="382"/>
      <c r="W516" s="382"/>
      <c r="X516" s="382"/>
      <c r="Y516" s="382"/>
      <c r="Z516" s="382"/>
      <c r="AA516" s="382"/>
      <c r="AB516" s="382"/>
      <c r="AC516" s="382"/>
      <c r="AD516" s="382"/>
      <c r="AE516" s="382"/>
      <c r="AF516" s="382"/>
      <c r="AG516" s="382"/>
      <c r="AH516" s="382"/>
      <c r="AI516" s="382"/>
      <c r="AJ516" s="382"/>
      <c r="AK516" s="382"/>
      <c r="AL516" s="382"/>
      <c r="AM516" s="382"/>
      <c r="AN516" s="382"/>
      <c r="AO516" s="382"/>
      <c r="AP516" s="382"/>
      <c r="AQ516" s="382"/>
      <c r="AR516" s="382"/>
      <c r="AS516" s="382"/>
      <c r="AT516" s="382"/>
      <c r="AU516" s="382"/>
      <c r="AV516" s="382"/>
      <c r="AW516" s="382"/>
      <c r="AX516" s="382"/>
      <c r="AY516" s="382"/>
      <c r="AZ516" s="382"/>
      <c r="BA516" s="382"/>
      <c r="BB516" s="382"/>
      <c r="BC516" s="382"/>
      <c r="BD516" s="382"/>
      <c r="BE516" s="382"/>
      <c r="BF516" s="382"/>
      <c r="BG516" s="382">
        <f t="shared" si="423"/>
        <v>17</v>
      </c>
      <c r="BH516" s="382">
        <f t="shared" si="423"/>
        <v>3</v>
      </c>
      <c r="BI516" s="382">
        <f t="shared" si="423"/>
        <v>2</v>
      </c>
      <c r="BJ516" s="382">
        <f t="shared" si="423"/>
        <v>22</v>
      </c>
      <c r="BK516" s="382">
        <f t="shared" si="423"/>
        <v>4</v>
      </c>
      <c r="BL516" s="382">
        <f t="shared" si="423"/>
        <v>3</v>
      </c>
      <c r="BM516" s="382">
        <f t="shared" si="423"/>
        <v>2</v>
      </c>
      <c r="BN516" s="382">
        <f t="shared" si="423"/>
        <v>9</v>
      </c>
      <c r="BO516" s="382">
        <f t="shared" si="423"/>
        <v>0</v>
      </c>
      <c r="BP516" s="382">
        <f t="shared" si="423"/>
        <v>0</v>
      </c>
      <c r="BQ516" s="382">
        <f t="shared" si="423"/>
        <v>3</v>
      </c>
      <c r="BR516" s="382">
        <f t="shared" si="423"/>
        <v>0</v>
      </c>
      <c r="BS516" s="382">
        <f t="shared" si="423"/>
        <v>3</v>
      </c>
      <c r="BT516" s="382">
        <f t="shared" si="423"/>
        <v>69</v>
      </c>
      <c r="BU516" s="382">
        <f t="shared" si="423"/>
        <v>1</v>
      </c>
      <c r="BV516" s="382">
        <f t="shared" si="423"/>
        <v>6</v>
      </c>
      <c r="BW516" s="382">
        <f t="shared" si="423"/>
        <v>11</v>
      </c>
      <c r="BX516" s="382">
        <f t="shared" si="423"/>
        <v>17</v>
      </c>
      <c r="BY516" s="416">
        <f t="shared" si="424"/>
        <v>18</v>
      </c>
      <c r="BZ516" s="382">
        <f t="shared" si="423"/>
        <v>0</v>
      </c>
      <c r="CA516" s="382">
        <f t="shared" si="423"/>
        <v>3</v>
      </c>
      <c r="CB516" s="382">
        <f t="shared" si="423"/>
        <v>69</v>
      </c>
      <c r="CC516" s="382">
        <f t="shared" si="423"/>
        <v>72</v>
      </c>
      <c r="CD516" s="382">
        <f t="shared" si="423"/>
        <v>88</v>
      </c>
      <c r="CE516" s="382">
        <f t="shared" si="423"/>
        <v>90</v>
      </c>
      <c r="CF516" s="382">
        <f t="shared" si="425"/>
        <v>1</v>
      </c>
      <c r="CG516" s="382">
        <f t="shared" si="425"/>
        <v>13</v>
      </c>
      <c r="CH516" s="382">
        <f t="shared" si="425"/>
        <v>4</v>
      </c>
      <c r="CI516" s="382">
        <f t="shared" si="425"/>
        <v>22</v>
      </c>
      <c r="CJ516" s="382">
        <f t="shared" si="425"/>
        <v>15</v>
      </c>
      <c r="CK516" s="382">
        <f t="shared" si="425"/>
        <v>84</v>
      </c>
      <c r="CL516" s="382">
        <f t="shared" si="418"/>
        <v>121</v>
      </c>
      <c r="CM516" s="382">
        <f t="shared" si="423"/>
        <v>92</v>
      </c>
      <c r="CN516" s="382">
        <f t="shared" si="426"/>
        <v>71</v>
      </c>
      <c r="CO516" s="382">
        <f t="shared" si="426"/>
        <v>5</v>
      </c>
      <c r="CP516" s="382">
        <f t="shared" si="427"/>
        <v>55</v>
      </c>
      <c r="CQ516" s="382" t="str">
        <f t="shared" si="420"/>
        <v/>
      </c>
      <c r="CR516" s="382" t="str">
        <f t="shared" si="421"/>
        <v xml:space="preserve"> </v>
      </c>
      <c r="CS516" s="382">
        <f t="shared" si="422"/>
        <v>0</v>
      </c>
      <c r="CT516" s="382"/>
      <c r="CU516" s="382"/>
      <c r="CV516" s="382"/>
      <c r="CW516" s="382"/>
      <c r="CX516" s="382"/>
      <c r="CY516" s="382"/>
      <c r="CZ516" s="382"/>
      <c r="DA516" s="382"/>
      <c r="DB516" s="382"/>
      <c r="DC516" s="382"/>
      <c r="DD516" s="382"/>
      <c r="DE516" s="382"/>
      <c r="DF516" s="382"/>
      <c r="DG516" s="382"/>
      <c r="DH516" s="382"/>
      <c r="DI516" s="382"/>
      <c r="DJ516" s="382"/>
      <c r="DK516" s="382"/>
      <c r="DL516" s="382"/>
      <c r="DM516" s="382"/>
      <c r="DN516" s="382"/>
      <c r="DO516" s="382"/>
      <c r="DP516" s="382"/>
      <c r="DQ516" s="382"/>
      <c r="DR516" s="382"/>
      <c r="DS516" s="382"/>
      <c r="DT516" s="382"/>
      <c r="DU516" s="382"/>
      <c r="DV516" s="382"/>
      <c r="DW516" s="382"/>
      <c r="DX516" s="382"/>
      <c r="DY516" s="382"/>
      <c r="DZ516" s="382"/>
      <c r="EA516" s="382"/>
      <c r="EB516" s="382"/>
      <c r="EC516" s="382"/>
      <c r="ED516" s="382"/>
      <c r="EE516" s="382"/>
      <c r="EF516" s="382"/>
      <c r="EG516" s="382"/>
      <c r="EH516" s="382"/>
      <c r="EI516" s="382"/>
      <c r="EJ516" s="382"/>
      <c r="EK516" s="382"/>
      <c r="EL516" s="382"/>
      <c r="EM516" s="382"/>
      <c r="EN516" s="382"/>
      <c r="EO516" s="382"/>
      <c r="EP516" s="382"/>
      <c r="EQ516" s="382"/>
      <c r="ER516" s="382"/>
      <c r="ES516" s="382"/>
      <c r="ET516" s="382"/>
      <c r="EU516" s="382"/>
      <c r="EV516" s="382"/>
      <c r="EW516" s="382"/>
      <c r="EX516" s="382"/>
      <c r="EY516" s="382"/>
      <c r="EZ516" s="382"/>
      <c r="FA516" s="382"/>
      <c r="FB516" s="382"/>
      <c r="FC516" s="382"/>
      <c r="FD516" s="382"/>
      <c r="FE516" s="382"/>
      <c r="FF516" s="382"/>
      <c r="FG516" s="382"/>
      <c r="FH516" s="382"/>
      <c r="FI516" s="382"/>
      <c r="FJ516" s="382"/>
      <c r="FK516" s="382"/>
      <c r="FL516" s="382"/>
      <c r="FM516" s="382"/>
      <c r="FN516" s="382"/>
      <c r="FO516" s="382"/>
      <c r="FP516" s="382"/>
      <c r="FQ516" s="382"/>
      <c r="FR516" s="382"/>
      <c r="FS516" s="382"/>
      <c r="FT516" s="382"/>
      <c r="FU516" s="382"/>
      <c r="FV516" s="382"/>
      <c r="FW516" s="382"/>
      <c r="FX516" s="382"/>
      <c r="FY516" s="382"/>
      <c r="FZ516" s="382"/>
      <c r="GA516" s="382"/>
      <c r="GB516" s="382"/>
      <c r="GC516" s="382"/>
      <c r="GD516" s="382"/>
      <c r="GE516" s="382"/>
      <c r="GF516" s="382"/>
      <c r="GG516" s="382"/>
      <c r="GH516" s="382"/>
      <c r="GI516" s="382"/>
      <c r="GJ516" s="382"/>
      <c r="GK516" s="382"/>
      <c r="GL516" s="382"/>
      <c r="GM516" s="382"/>
      <c r="GN516" s="382"/>
      <c r="GO516" s="382"/>
      <c r="GP516" s="382"/>
      <c r="GQ516" s="382"/>
      <c r="GR516" s="382"/>
      <c r="GS516" s="382"/>
      <c r="GT516" s="382"/>
      <c r="GU516" s="382"/>
      <c r="GV516" s="382"/>
      <c r="GW516" s="382"/>
      <c r="GX516" s="382"/>
      <c r="GY516" s="382"/>
      <c r="GZ516" s="382"/>
      <c r="HA516" s="382"/>
      <c r="HB516" s="382"/>
      <c r="HC516" s="382"/>
      <c r="HD516" s="382"/>
      <c r="HE516" s="382"/>
      <c r="HF516" s="382"/>
      <c r="HG516" s="382"/>
      <c r="HH516" s="382"/>
      <c r="HI516" s="382"/>
      <c r="HJ516" s="382"/>
      <c r="HK516" s="382"/>
      <c r="HL516" s="382"/>
      <c r="HM516" s="382"/>
      <c r="HN516" s="382"/>
      <c r="HO516" s="382"/>
      <c r="HP516" s="382"/>
      <c r="HQ516" s="382"/>
      <c r="HR516" s="382"/>
      <c r="HS516" s="382"/>
      <c r="HT516" s="382"/>
      <c r="HU516" s="382"/>
      <c r="HV516" s="382"/>
      <c r="HW516" s="382"/>
      <c r="HX516" s="382"/>
      <c r="HY516" s="382"/>
      <c r="HZ516" s="382"/>
      <c r="IA516" s="382"/>
      <c r="IB516" s="382"/>
      <c r="IC516" s="382"/>
      <c r="ID516" s="382"/>
      <c r="IE516" s="382"/>
      <c r="IF516" s="382"/>
      <c r="IG516" s="382"/>
      <c r="IH516" s="382"/>
      <c r="II516" s="382"/>
      <c r="IJ516" s="382"/>
      <c r="IK516" s="382"/>
      <c r="IL516" s="382"/>
      <c r="IM516" s="382"/>
      <c r="IN516" s="382"/>
      <c r="IO516" s="382"/>
      <c r="IP516" s="382"/>
      <c r="IQ516" s="382"/>
      <c r="IR516" s="382"/>
      <c r="IS516" s="382"/>
      <c r="IT516" s="382"/>
      <c r="IU516" s="382"/>
      <c r="IV516" s="382"/>
      <c r="IW516" s="382"/>
      <c r="IX516" s="382"/>
      <c r="IY516" s="382"/>
      <c r="IZ516" s="382"/>
      <c r="JA516" s="382"/>
      <c r="JB516" s="382"/>
      <c r="JC516" s="382"/>
      <c r="JD516" s="382"/>
      <c r="JE516" s="382"/>
    </row>
    <row r="517" spans="1:265" s="149" customFormat="1" ht="16.5" customHeight="1">
      <c r="A517" s="383" t="s">
        <v>735</v>
      </c>
      <c r="B517" s="383"/>
      <c r="C517" s="383"/>
      <c r="D517" s="383"/>
      <c r="E517" s="383"/>
      <c r="F517" s="383"/>
      <c r="G517" s="383"/>
      <c r="H517" s="383"/>
      <c r="I517" s="383"/>
      <c r="J517" s="383"/>
      <c r="K517" s="383"/>
      <c r="L517" s="383"/>
      <c r="M517" s="383"/>
      <c r="N517" s="383"/>
      <c r="O517" s="383"/>
      <c r="P517" s="383"/>
      <c r="Q517" s="383"/>
      <c r="R517" s="383"/>
      <c r="S517" s="383"/>
      <c r="T517" s="383"/>
      <c r="U517" s="383"/>
      <c r="V517" s="383"/>
      <c r="W517" s="383"/>
      <c r="X517" s="383"/>
      <c r="Y517" s="383"/>
      <c r="Z517" s="383"/>
      <c r="AA517" s="383"/>
      <c r="AB517" s="383"/>
      <c r="AC517" s="383"/>
      <c r="AD517" s="383"/>
      <c r="AE517" s="383"/>
      <c r="AF517" s="383"/>
      <c r="AG517" s="383"/>
      <c r="AH517" s="383"/>
      <c r="AI517" s="383"/>
      <c r="AJ517" s="383"/>
      <c r="AK517" s="383"/>
      <c r="AL517" s="383"/>
      <c r="AM517" s="383"/>
      <c r="AN517" s="383"/>
      <c r="AO517" s="383"/>
      <c r="AP517" s="383"/>
      <c r="AQ517" s="383"/>
      <c r="AR517" s="383"/>
      <c r="AS517" s="383"/>
      <c r="AT517" s="383"/>
      <c r="AU517" s="383"/>
      <c r="AV517" s="383"/>
      <c r="AW517" s="383"/>
      <c r="AX517" s="383"/>
      <c r="AY517" s="383"/>
      <c r="AZ517" s="383"/>
      <c r="BA517" s="383"/>
      <c r="BB517" s="383"/>
      <c r="BC517" s="383"/>
      <c r="BD517" s="383"/>
      <c r="BE517" s="383"/>
      <c r="BF517" s="383"/>
      <c r="BG517" s="383">
        <f t="shared" si="423"/>
        <v>3</v>
      </c>
      <c r="BH517" s="383">
        <f t="shared" si="423"/>
        <v>1</v>
      </c>
      <c r="BI517" s="383">
        <f t="shared" si="423"/>
        <v>1</v>
      </c>
      <c r="BJ517" s="383">
        <f t="shared" si="423"/>
        <v>5</v>
      </c>
      <c r="BK517" s="383">
        <f t="shared" si="423"/>
        <v>1</v>
      </c>
      <c r="BL517" s="383">
        <f t="shared" si="423"/>
        <v>10</v>
      </c>
      <c r="BM517" s="383">
        <f t="shared" si="423"/>
        <v>3</v>
      </c>
      <c r="BN517" s="383">
        <f t="shared" si="423"/>
        <v>14</v>
      </c>
      <c r="BO517" s="383">
        <f t="shared" si="423"/>
        <v>0</v>
      </c>
      <c r="BP517" s="383">
        <f t="shared" si="423"/>
        <v>0</v>
      </c>
      <c r="BQ517" s="383">
        <f t="shared" si="423"/>
        <v>6</v>
      </c>
      <c r="BR517" s="383">
        <f t="shared" si="423"/>
        <v>0</v>
      </c>
      <c r="BS517" s="383">
        <f t="shared" si="423"/>
        <v>0</v>
      </c>
      <c r="BT517" s="383">
        <f t="shared" si="423"/>
        <v>12</v>
      </c>
      <c r="BU517" s="383">
        <f t="shared" si="423"/>
        <v>0</v>
      </c>
      <c r="BV517" s="383">
        <f t="shared" si="423"/>
        <v>0</v>
      </c>
      <c r="BW517" s="383">
        <f t="shared" si="423"/>
        <v>2</v>
      </c>
      <c r="BX517" s="383">
        <f t="shared" si="423"/>
        <v>0</v>
      </c>
      <c r="BY517" s="415">
        <f t="shared" si="424"/>
        <v>2</v>
      </c>
      <c r="BZ517" s="383">
        <f t="shared" si="423"/>
        <v>0</v>
      </c>
      <c r="CA517" s="383">
        <f t="shared" si="423"/>
        <v>0</v>
      </c>
      <c r="CB517" s="383">
        <f t="shared" si="423"/>
        <v>12</v>
      </c>
      <c r="CC517" s="383">
        <f t="shared" si="423"/>
        <v>12</v>
      </c>
      <c r="CD517" s="383">
        <f t="shared" si="423"/>
        <v>12</v>
      </c>
      <c r="CE517" s="383">
        <f t="shared" si="423"/>
        <v>14</v>
      </c>
      <c r="CF517" s="383">
        <f t="shared" si="425"/>
        <v>0</v>
      </c>
      <c r="CG517" s="383">
        <f t="shared" si="425"/>
        <v>4</v>
      </c>
      <c r="CH517" s="383">
        <f t="shared" si="425"/>
        <v>3</v>
      </c>
      <c r="CI517" s="383">
        <f t="shared" si="425"/>
        <v>4</v>
      </c>
      <c r="CJ517" s="383">
        <f t="shared" si="425"/>
        <v>11</v>
      </c>
      <c r="CK517" s="383">
        <f t="shared" si="425"/>
        <v>18</v>
      </c>
      <c r="CL517" s="383">
        <f t="shared" si="418"/>
        <v>33</v>
      </c>
      <c r="CM517" s="383">
        <f t="shared" si="423"/>
        <v>17</v>
      </c>
      <c r="CN517" s="383">
        <f t="shared" si="426"/>
        <v>5</v>
      </c>
      <c r="CO517" s="383">
        <f t="shared" si="426"/>
        <v>2</v>
      </c>
      <c r="CP517" s="383">
        <f t="shared" si="427"/>
        <v>15</v>
      </c>
      <c r="CQ517" s="383" t="str">
        <f t="shared" si="420"/>
        <v/>
      </c>
      <c r="CR517" s="383" t="str">
        <f t="shared" si="421"/>
        <v xml:space="preserve"> </v>
      </c>
      <c r="CS517" s="383">
        <f t="shared" si="422"/>
        <v>0</v>
      </c>
      <c r="CT517" s="383"/>
      <c r="CU517" s="383"/>
      <c r="CV517" s="383"/>
      <c r="CW517" s="383"/>
      <c r="CX517" s="383"/>
      <c r="CY517" s="383"/>
      <c r="CZ517" s="383"/>
      <c r="DA517" s="383"/>
      <c r="DB517" s="383"/>
      <c r="DC517" s="383"/>
      <c r="DD517" s="383"/>
      <c r="DE517" s="383"/>
      <c r="DF517" s="383"/>
      <c r="DG517" s="383"/>
      <c r="DH517" s="383"/>
      <c r="DI517" s="383"/>
      <c r="DJ517" s="383"/>
      <c r="DK517" s="383"/>
      <c r="DL517" s="383"/>
      <c r="DM517" s="383"/>
      <c r="DN517" s="383"/>
      <c r="DO517" s="383"/>
      <c r="DP517" s="383"/>
      <c r="DQ517" s="383"/>
      <c r="DR517" s="383"/>
      <c r="DS517" s="383"/>
      <c r="DT517" s="383"/>
      <c r="DU517" s="383"/>
      <c r="DV517" s="383"/>
      <c r="DW517" s="383"/>
      <c r="DX517" s="383"/>
      <c r="DY517" s="383"/>
      <c r="DZ517" s="383"/>
      <c r="EA517" s="383"/>
      <c r="EB517" s="383"/>
      <c r="EC517" s="383"/>
      <c r="ED517" s="383"/>
      <c r="EE517" s="383"/>
      <c r="EF517" s="383"/>
      <c r="EG517" s="383"/>
      <c r="EH517" s="383"/>
      <c r="EI517" s="383"/>
      <c r="EJ517" s="383"/>
      <c r="EK517" s="383"/>
      <c r="EL517" s="383"/>
      <c r="EM517" s="383"/>
      <c r="EN517" s="383"/>
      <c r="EO517" s="383"/>
      <c r="EP517" s="383"/>
      <c r="EQ517" s="383"/>
      <c r="ER517" s="383"/>
      <c r="ES517" s="383"/>
      <c r="ET517" s="383"/>
      <c r="EU517" s="383"/>
      <c r="EV517" s="383"/>
      <c r="EW517" s="383"/>
      <c r="EX517" s="383"/>
      <c r="EY517" s="383"/>
      <c r="EZ517" s="383"/>
      <c r="FA517" s="383"/>
      <c r="FB517" s="383"/>
      <c r="FC517" s="383"/>
      <c r="FD517" s="383"/>
      <c r="FE517" s="383"/>
      <c r="FF517" s="383"/>
      <c r="FG517" s="383"/>
      <c r="FH517" s="383"/>
      <c r="FI517" s="383"/>
      <c r="FJ517" s="383"/>
      <c r="FK517" s="383"/>
      <c r="FL517" s="383"/>
      <c r="FM517" s="383"/>
      <c r="FN517" s="383"/>
      <c r="FO517" s="383"/>
      <c r="FP517" s="383"/>
      <c r="FQ517" s="383"/>
      <c r="FR517" s="383"/>
      <c r="FS517" s="383"/>
      <c r="FT517" s="383"/>
      <c r="FU517" s="383"/>
      <c r="FV517" s="383"/>
      <c r="FW517" s="383"/>
      <c r="FX517" s="383"/>
      <c r="FY517" s="383"/>
      <c r="FZ517" s="383"/>
      <c r="GA517" s="383"/>
      <c r="GB517" s="383"/>
      <c r="GC517" s="383"/>
      <c r="GD517" s="383"/>
      <c r="GE517" s="383"/>
      <c r="GF517" s="383"/>
      <c r="GG517" s="383"/>
      <c r="GH517" s="383"/>
      <c r="GI517" s="383"/>
      <c r="GJ517" s="383"/>
      <c r="GK517" s="383"/>
      <c r="GL517" s="383"/>
      <c r="GM517" s="383"/>
      <c r="GN517" s="383"/>
      <c r="GO517" s="383"/>
      <c r="GP517" s="383"/>
      <c r="GQ517" s="383"/>
      <c r="GR517" s="383"/>
      <c r="GS517" s="383"/>
      <c r="GT517" s="383"/>
      <c r="GU517" s="383"/>
      <c r="GV517" s="383"/>
      <c r="GW517" s="383"/>
      <c r="GX517" s="383"/>
      <c r="GY517" s="383"/>
      <c r="GZ517" s="383"/>
      <c r="HA517" s="383"/>
      <c r="HB517" s="383"/>
      <c r="HC517" s="383"/>
      <c r="HD517" s="383"/>
      <c r="HE517" s="383"/>
      <c r="HF517" s="383"/>
      <c r="HG517" s="383"/>
      <c r="HH517" s="383"/>
      <c r="HI517" s="383"/>
      <c r="HJ517" s="383"/>
      <c r="HK517" s="383"/>
      <c r="HL517" s="383"/>
      <c r="HM517" s="383"/>
      <c r="HN517" s="383"/>
      <c r="HO517" s="383"/>
      <c r="HP517" s="383"/>
      <c r="HQ517" s="383"/>
      <c r="HR517" s="383"/>
      <c r="HS517" s="383"/>
      <c r="HT517" s="383"/>
      <c r="HU517" s="383"/>
      <c r="HV517" s="383"/>
      <c r="HW517" s="383"/>
      <c r="HX517" s="383"/>
      <c r="HY517" s="383"/>
      <c r="HZ517" s="383"/>
      <c r="IA517" s="383"/>
      <c r="IB517" s="383"/>
      <c r="IC517" s="383"/>
      <c r="ID517" s="383"/>
      <c r="IE517" s="383"/>
      <c r="IF517" s="383"/>
      <c r="IG517" s="383"/>
      <c r="IH517" s="383"/>
      <c r="II517" s="383"/>
      <c r="IJ517" s="383"/>
      <c r="IK517" s="383"/>
      <c r="IL517" s="383"/>
      <c r="IM517" s="383"/>
      <c r="IN517" s="383"/>
      <c r="IO517" s="383"/>
      <c r="IP517" s="383"/>
      <c r="IQ517" s="383"/>
      <c r="IR517" s="383"/>
      <c r="IS517" s="383"/>
      <c r="IT517" s="383"/>
      <c r="IU517" s="383"/>
      <c r="IV517" s="383"/>
      <c r="IW517" s="383"/>
      <c r="IX517" s="383"/>
      <c r="IY517" s="383"/>
      <c r="IZ517" s="383"/>
      <c r="JA517" s="383"/>
      <c r="JB517" s="383"/>
      <c r="JC517" s="383"/>
      <c r="JD517" s="383"/>
      <c r="JE517" s="383"/>
    </row>
    <row r="518" spans="1:265" s="149" customFormat="1" ht="16.5" customHeight="1">
      <c r="A518" s="384" t="s">
        <v>206</v>
      </c>
      <c r="B518" s="384"/>
      <c r="C518" s="384"/>
      <c r="D518" s="384"/>
      <c r="E518" s="384"/>
      <c r="F518" s="384"/>
      <c r="G518" s="384"/>
      <c r="H518" s="384"/>
      <c r="I518" s="384"/>
      <c r="J518" s="384"/>
      <c r="K518" s="384"/>
      <c r="L518" s="384"/>
      <c r="M518" s="384"/>
      <c r="N518" s="384"/>
      <c r="O518" s="384"/>
      <c r="P518" s="384"/>
      <c r="Q518" s="384"/>
      <c r="R518" s="384"/>
      <c r="S518" s="384"/>
      <c r="T518" s="384"/>
      <c r="U518" s="384"/>
      <c r="V518" s="384"/>
      <c r="W518" s="384"/>
      <c r="X518" s="384"/>
      <c r="Y518" s="384"/>
      <c r="Z518" s="384"/>
      <c r="AA518" s="384"/>
      <c r="AB518" s="384"/>
      <c r="AC518" s="384"/>
      <c r="AD518" s="384"/>
      <c r="AE518" s="384"/>
      <c r="AF518" s="384"/>
      <c r="AG518" s="384"/>
      <c r="AH518" s="384"/>
      <c r="AI518" s="384"/>
      <c r="AJ518" s="384"/>
      <c r="AK518" s="384"/>
      <c r="AL518" s="384"/>
      <c r="AM518" s="384"/>
      <c r="AN518" s="384"/>
      <c r="AO518" s="384"/>
      <c r="AP518" s="384"/>
      <c r="AQ518" s="384"/>
      <c r="AR518" s="384"/>
      <c r="AS518" s="384"/>
      <c r="AT518" s="384"/>
      <c r="AU518" s="384"/>
      <c r="AV518" s="384"/>
      <c r="AW518" s="384"/>
      <c r="AX518" s="384"/>
      <c r="AY518" s="384"/>
      <c r="AZ518" s="384"/>
      <c r="BA518" s="384"/>
      <c r="BB518" s="384"/>
      <c r="BC518" s="384"/>
      <c r="BD518" s="384"/>
      <c r="BE518" s="384"/>
      <c r="BF518" s="384"/>
      <c r="BG518" s="384">
        <f t="shared" si="423"/>
        <v>5</v>
      </c>
      <c r="BH518" s="384">
        <f t="shared" si="423"/>
        <v>4</v>
      </c>
      <c r="BI518" s="384">
        <f t="shared" si="423"/>
        <v>0</v>
      </c>
      <c r="BJ518" s="384">
        <f t="shared" si="423"/>
        <v>9</v>
      </c>
      <c r="BK518" s="384">
        <f t="shared" si="423"/>
        <v>0</v>
      </c>
      <c r="BL518" s="384">
        <f t="shared" si="423"/>
        <v>16</v>
      </c>
      <c r="BM518" s="384">
        <f t="shared" si="423"/>
        <v>4</v>
      </c>
      <c r="BN518" s="384">
        <f t="shared" si="423"/>
        <v>20</v>
      </c>
      <c r="BO518" s="384">
        <f t="shared" si="423"/>
        <v>0</v>
      </c>
      <c r="BP518" s="384">
        <f t="shared" si="423"/>
        <v>0</v>
      </c>
      <c r="BQ518" s="384">
        <f t="shared" si="423"/>
        <v>9</v>
      </c>
      <c r="BR518" s="384">
        <f t="shared" si="423"/>
        <v>0</v>
      </c>
      <c r="BS518" s="384">
        <f t="shared" si="423"/>
        <v>0</v>
      </c>
      <c r="BT518" s="384">
        <f t="shared" si="423"/>
        <v>17</v>
      </c>
      <c r="BU518" s="384">
        <f t="shared" si="423"/>
        <v>0</v>
      </c>
      <c r="BV518" s="384">
        <f t="shared" si="423"/>
        <v>3</v>
      </c>
      <c r="BW518" s="384">
        <f t="shared" si="423"/>
        <v>1</v>
      </c>
      <c r="BX518" s="384">
        <f t="shared" si="423"/>
        <v>1</v>
      </c>
      <c r="BY518" s="414">
        <f t="shared" si="424"/>
        <v>4</v>
      </c>
      <c r="BZ518" s="384">
        <f t="shared" si="423"/>
        <v>0</v>
      </c>
      <c r="CA518" s="384">
        <f t="shared" si="423"/>
        <v>0</v>
      </c>
      <c r="CB518" s="384">
        <f t="shared" si="423"/>
        <v>17</v>
      </c>
      <c r="CC518" s="384">
        <f t="shared" si="423"/>
        <v>17</v>
      </c>
      <c r="CD518" s="384">
        <f t="shared" si="423"/>
        <v>18</v>
      </c>
      <c r="CE518" s="384">
        <f t="shared" si="423"/>
        <v>21</v>
      </c>
      <c r="CF518" s="384">
        <f t="shared" si="425"/>
        <v>0</v>
      </c>
      <c r="CG518" s="384">
        <f t="shared" si="425"/>
        <v>7</v>
      </c>
      <c r="CH518" s="384">
        <f t="shared" si="425"/>
        <v>3</v>
      </c>
      <c r="CI518" s="384">
        <f t="shared" si="425"/>
        <v>5</v>
      </c>
      <c r="CJ518" s="384">
        <f t="shared" si="425"/>
        <v>23</v>
      </c>
      <c r="CK518" s="384">
        <f t="shared" si="425"/>
        <v>22</v>
      </c>
      <c r="CL518" s="384">
        <f t="shared" si="418"/>
        <v>50</v>
      </c>
      <c r="CM518" s="384">
        <f t="shared" si="423"/>
        <v>26</v>
      </c>
      <c r="CN518" s="384">
        <f t="shared" si="426"/>
        <v>12</v>
      </c>
      <c r="CO518" s="384">
        <f t="shared" si="426"/>
        <v>1</v>
      </c>
      <c r="CP518" s="384">
        <f t="shared" si="427"/>
        <v>20</v>
      </c>
      <c r="CQ518" s="384" t="str">
        <f t="shared" si="420"/>
        <v/>
      </c>
      <c r="CR518" s="384" t="str">
        <f t="shared" si="421"/>
        <v xml:space="preserve"> </v>
      </c>
      <c r="CS518" s="384">
        <f t="shared" si="422"/>
        <v>0</v>
      </c>
      <c r="CT518" s="384"/>
      <c r="CU518" s="384"/>
      <c r="CV518" s="384"/>
      <c r="CW518" s="384"/>
      <c r="CX518" s="384"/>
      <c r="CY518" s="384"/>
      <c r="CZ518" s="384"/>
      <c r="DA518" s="384"/>
      <c r="DB518" s="384"/>
      <c r="DC518" s="384"/>
      <c r="DD518" s="384"/>
      <c r="DE518" s="384"/>
      <c r="DF518" s="384"/>
      <c r="DG518" s="384"/>
      <c r="DH518" s="384"/>
      <c r="DI518" s="384"/>
      <c r="DJ518" s="384"/>
      <c r="DK518" s="384"/>
      <c r="DL518" s="384"/>
      <c r="DM518" s="384"/>
      <c r="DN518" s="384"/>
      <c r="DO518" s="384"/>
      <c r="DP518" s="384"/>
      <c r="DQ518" s="384"/>
      <c r="DR518" s="384"/>
      <c r="DS518" s="384"/>
      <c r="DT518" s="384"/>
      <c r="DU518" s="384"/>
      <c r="DV518" s="384"/>
      <c r="DW518" s="384"/>
      <c r="DX518" s="384"/>
      <c r="DY518" s="384"/>
      <c r="DZ518" s="384"/>
      <c r="EA518" s="384"/>
      <c r="EB518" s="384"/>
      <c r="EC518" s="384"/>
      <c r="ED518" s="384"/>
      <c r="EE518" s="384"/>
      <c r="EF518" s="384"/>
      <c r="EG518" s="384"/>
      <c r="EH518" s="384"/>
      <c r="EI518" s="384"/>
      <c r="EJ518" s="384"/>
      <c r="EK518" s="384"/>
      <c r="EL518" s="384"/>
      <c r="EM518" s="384"/>
      <c r="EN518" s="384"/>
      <c r="EO518" s="384"/>
      <c r="EP518" s="384"/>
      <c r="EQ518" s="384"/>
      <c r="ER518" s="384"/>
      <c r="ES518" s="384"/>
      <c r="ET518" s="384"/>
      <c r="EU518" s="384"/>
      <c r="EV518" s="384"/>
      <c r="EW518" s="384"/>
      <c r="EX518" s="384"/>
      <c r="EY518" s="384"/>
      <c r="EZ518" s="384"/>
      <c r="FA518" s="384"/>
      <c r="FB518" s="384"/>
      <c r="FC518" s="384"/>
      <c r="FD518" s="384"/>
      <c r="FE518" s="384"/>
      <c r="FF518" s="384"/>
      <c r="FG518" s="384"/>
      <c r="FH518" s="384"/>
      <c r="FI518" s="384"/>
      <c r="FJ518" s="384"/>
      <c r="FK518" s="384"/>
      <c r="FL518" s="384"/>
      <c r="FM518" s="384"/>
      <c r="FN518" s="384"/>
      <c r="FO518" s="384"/>
      <c r="FP518" s="384"/>
      <c r="FQ518" s="384"/>
      <c r="FR518" s="384"/>
      <c r="FS518" s="384"/>
      <c r="FT518" s="384"/>
      <c r="FU518" s="384"/>
      <c r="FV518" s="384"/>
      <c r="FW518" s="384"/>
      <c r="FX518" s="384"/>
      <c r="FY518" s="384"/>
      <c r="FZ518" s="384"/>
      <c r="GA518" s="384"/>
      <c r="GB518" s="384"/>
      <c r="GC518" s="384"/>
      <c r="GD518" s="384"/>
      <c r="GE518" s="384"/>
      <c r="GF518" s="384"/>
      <c r="GG518" s="384"/>
      <c r="GH518" s="384"/>
      <c r="GI518" s="384"/>
      <c r="GJ518" s="384"/>
      <c r="GK518" s="384"/>
      <c r="GL518" s="384"/>
      <c r="GM518" s="384"/>
      <c r="GN518" s="384"/>
      <c r="GO518" s="384"/>
      <c r="GP518" s="384"/>
      <c r="GQ518" s="384"/>
      <c r="GR518" s="384"/>
      <c r="GS518" s="384"/>
      <c r="GT518" s="384"/>
      <c r="GU518" s="384"/>
      <c r="GV518" s="384"/>
      <c r="GW518" s="384"/>
      <c r="GX518" s="384"/>
      <c r="GY518" s="384"/>
      <c r="GZ518" s="384"/>
      <c r="HA518" s="384"/>
      <c r="HB518" s="384"/>
      <c r="HC518" s="384"/>
      <c r="HD518" s="384"/>
      <c r="HE518" s="384"/>
      <c r="HF518" s="384"/>
      <c r="HG518" s="384"/>
      <c r="HH518" s="384"/>
      <c r="HI518" s="384"/>
      <c r="HJ518" s="384"/>
      <c r="HK518" s="384"/>
      <c r="HL518" s="384"/>
      <c r="HM518" s="384"/>
      <c r="HN518" s="384"/>
      <c r="HO518" s="384"/>
      <c r="HP518" s="384"/>
      <c r="HQ518" s="384"/>
      <c r="HR518" s="384"/>
      <c r="HS518" s="384"/>
      <c r="HT518" s="384"/>
      <c r="HU518" s="384"/>
      <c r="HV518" s="384"/>
      <c r="HW518" s="384"/>
      <c r="HX518" s="384"/>
      <c r="HY518" s="384"/>
      <c r="HZ518" s="384"/>
      <c r="IA518" s="384"/>
      <c r="IB518" s="384"/>
      <c r="IC518" s="384"/>
      <c r="ID518" s="384"/>
      <c r="IE518" s="384"/>
      <c r="IF518" s="384"/>
      <c r="IG518" s="384"/>
      <c r="IH518" s="384"/>
      <c r="II518" s="384"/>
      <c r="IJ518" s="384"/>
      <c r="IK518" s="384"/>
      <c r="IL518" s="384"/>
      <c r="IM518" s="384"/>
      <c r="IN518" s="384"/>
      <c r="IO518" s="384"/>
      <c r="IP518" s="384"/>
      <c r="IQ518" s="384"/>
      <c r="IR518" s="384"/>
      <c r="IS518" s="384"/>
      <c r="IT518" s="384"/>
      <c r="IU518" s="384"/>
      <c r="IV518" s="384"/>
      <c r="IW518" s="384"/>
      <c r="IX518" s="384"/>
      <c r="IY518" s="384"/>
      <c r="IZ518" s="384"/>
      <c r="JA518" s="384"/>
      <c r="JB518" s="384"/>
      <c r="JC518" s="384"/>
      <c r="JD518" s="384"/>
      <c r="JE518" s="384"/>
    </row>
    <row r="519" spans="1:265" s="149" customFormat="1" ht="16.5" customHeight="1">
      <c r="A519" s="385" t="s">
        <v>642</v>
      </c>
      <c r="B519" s="385"/>
      <c r="C519" s="385"/>
      <c r="D519" s="385"/>
      <c r="E519" s="385"/>
      <c r="F519" s="385"/>
      <c r="G519" s="385"/>
      <c r="H519" s="385"/>
      <c r="I519" s="385"/>
      <c r="J519" s="385"/>
      <c r="K519" s="385"/>
      <c r="L519" s="385"/>
      <c r="M519" s="385"/>
      <c r="N519" s="385"/>
      <c r="O519" s="385"/>
      <c r="P519" s="385"/>
      <c r="Q519" s="385"/>
      <c r="R519" s="385"/>
      <c r="S519" s="385"/>
      <c r="T519" s="385"/>
      <c r="U519" s="385"/>
      <c r="V519" s="385"/>
      <c r="W519" s="385"/>
      <c r="X519" s="385"/>
      <c r="Y519" s="385"/>
      <c r="Z519" s="385"/>
      <c r="AA519" s="385"/>
      <c r="AB519" s="385"/>
      <c r="AC519" s="385"/>
      <c r="AD519" s="385"/>
      <c r="AE519" s="385"/>
      <c r="AF519" s="385"/>
      <c r="AG519" s="385"/>
      <c r="AH519" s="385"/>
      <c r="AI519" s="385"/>
      <c r="AJ519" s="385"/>
      <c r="AK519" s="385"/>
      <c r="AL519" s="385"/>
      <c r="AM519" s="385"/>
      <c r="AN519" s="385"/>
      <c r="AO519" s="385"/>
      <c r="AP519" s="385"/>
      <c r="AQ519" s="385"/>
      <c r="AR519" s="385"/>
      <c r="AS519" s="385"/>
      <c r="AT519" s="385"/>
      <c r="AU519" s="385"/>
      <c r="AV519" s="385"/>
      <c r="AW519" s="385"/>
      <c r="AX519" s="385"/>
      <c r="AY519" s="385"/>
      <c r="AZ519" s="385"/>
      <c r="BA519" s="385"/>
      <c r="BB519" s="385"/>
      <c r="BC519" s="385"/>
      <c r="BD519" s="385"/>
      <c r="BE519" s="385"/>
      <c r="BF519" s="385"/>
      <c r="BG519" s="385">
        <f t="shared" si="423"/>
        <v>0</v>
      </c>
      <c r="BH519" s="385">
        <f t="shared" si="423"/>
        <v>1</v>
      </c>
      <c r="BI519" s="385">
        <f t="shared" si="423"/>
        <v>0</v>
      </c>
      <c r="BJ519" s="385">
        <f t="shared" si="428" ref="BG519:CM526">COUNTIFS($E$4:$E$503,$A519,BJ$4:BJ$503,1)</f>
        <v>1</v>
      </c>
      <c r="BK519" s="385">
        <f t="shared" si="428"/>
        <v>0</v>
      </c>
      <c r="BL519" s="385">
        <f t="shared" si="428"/>
        <v>5</v>
      </c>
      <c r="BM519" s="385">
        <f t="shared" si="428"/>
        <v>0</v>
      </c>
      <c r="BN519" s="385">
        <f t="shared" si="428"/>
        <v>5</v>
      </c>
      <c r="BO519" s="385">
        <f t="shared" si="428"/>
        <v>0</v>
      </c>
      <c r="BP519" s="385">
        <f t="shared" si="428"/>
        <v>0</v>
      </c>
      <c r="BQ519" s="385">
        <f t="shared" si="428"/>
        <v>3</v>
      </c>
      <c r="BR519" s="385">
        <f t="shared" si="428"/>
        <v>0</v>
      </c>
      <c r="BS519" s="385">
        <f t="shared" si="428"/>
        <v>0</v>
      </c>
      <c r="BT519" s="385">
        <f t="shared" si="428"/>
        <v>6</v>
      </c>
      <c r="BU519" s="385">
        <f t="shared" si="428"/>
        <v>0</v>
      </c>
      <c r="BV519" s="385">
        <f t="shared" si="428"/>
        <v>0</v>
      </c>
      <c r="BW519" s="385">
        <f t="shared" si="428"/>
        <v>1</v>
      </c>
      <c r="BX519" s="385">
        <f t="shared" si="428"/>
        <v>1</v>
      </c>
      <c r="BY519" s="413">
        <f t="shared" si="424"/>
        <v>1</v>
      </c>
      <c r="BZ519" s="385">
        <f t="shared" si="428"/>
        <v>0</v>
      </c>
      <c r="CA519" s="385">
        <f t="shared" si="428"/>
        <v>0</v>
      </c>
      <c r="CB519" s="385">
        <f t="shared" si="428"/>
        <v>6</v>
      </c>
      <c r="CC519" s="385">
        <f t="shared" si="428"/>
        <v>6</v>
      </c>
      <c r="CD519" s="385">
        <f t="shared" si="428"/>
        <v>7</v>
      </c>
      <c r="CE519" s="385">
        <f t="shared" si="428"/>
        <v>7</v>
      </c>
      <c r="CF519" s="385">
        <f t="shared" si="425"/>
        <v>0</v>
      </c>
      <c r="CG519" s="385">
        <f t="shared" si="425"/>
        <v>0</v>
      </c>
      <c r="CH519" s="385">
        <f t="shared" si="425"/>
        <v>0</v>
      </c>
      <c r="CI519" s="385">
        <f t="shared" si="425"/>
        <v>0</v>
      </c>
      <c r="CJ519" s="385">
        <f t="shared" si="425"/>
        <v>6</v>
      </c>
      <c r="CK519" s="385">
        <f t="shared" si="425"/>
        <v>7</v>
      </c>
      <c r="CL519" s="385">
        <f t="shared" si="418"/>
        <v>13</v>
      </c>
      <c r="CM519" s="385">
        <f t="shared" si="428"/>
        <v>7</v>
      </c>
      <c r="CN519" s="385">
        <f t="shared" si="426"/>
        <v>3</v>
      </c>
      <c r="CO519" s="385">
        <f t="shared" si="426"/>
        <v>1</v>
      </c>
      <c r="CP519" s="385">
        <f t="shared" si="427"/>
        <v>4</v>
      </c>
      <c r="CQ519" s="385"/>
      <c r="CR519" s="385"/>
      <c r="CS519" s="385"/>
      <c r="CT519" s="385"/>
      <c r="CU519" s="385"/>
      <c r="CV519" s="385"/>
      <c r="CW519" s="385"/>
      <c r="CX519" s="385"/>
      <c r="CY519" s="385"/>
      <c r="CZ519" s="385"/>
      <c r="DA519" s="385"/>
      <c r="DB519" s="385"/>
      <c r="DC519" s="385"/>
      <c r="DD519" s="385"/>
      <c r="DE519" s="385"/>
      <c r="DF519" s="385"/>
      <c r="DG519" s="385"/>
      <c r="DH519" s="385"/>
      <c r="DI519" s="385"/>
      <c r="DJ519" s="385"/>
      <c r="DK519" s="385"/>
      <c r="DL519" s="385"/>
      <c r="DM519" s="385"/>
      <c r="DN519" s="385"/>
      <c r="DO519" s="385"/>
      <c r="DP519" s="385"/>
      <c r="DQ519" s="385"/>
      <c r="DR519" s="385"/>
      <c r="DS519" s="385"/>
      <c r="DT519" s="385"/>
      <c r="DU519" s="385"/>
      <c r="DV519" s="385"/>
      <c r="DW519" s="385"/>
      <c r="DX519" s="385"/>
      <c r="DY519" s="385"/>
      <c r="DZ519" s="385"/>
      <c r="EA519" s="385"/>
      <c r="EB519" s="385"/>
      <c r="EC519" s="385"/>
      <c r="ED519" s="385"/>
      <c r="EE519" s="385"/>
      <c r="EF519" s="385"/>
      <c r="EG519" s="385"/>
      <c r="EH519" s="385"/>
      <c r="EI519" s="385"/>
      <c r="EJ519" s="385"/>
      <c r="EK519" s="385"/>
      <c r="EL519" s="385"/>
      <c r="EM519" s="385"/>
      <c r="EN519" s="385"/>
      <c r="EO519" s="385"/>
      <c r="EP519" s="385"/>
      <c r="EQ519" s="385"/>
      <c r="ER519" s="385"/>
      <c r="ES519" s="385"/>
      <c r="ET519" s="385"/>
      <c r="EU519" s="385"/>
      <c r="EV519" s="385"/>
      <c r="EW519" s="385"/>
      <c r="EX519" s="385"/>
      <c r="EY519" s="385"/>
      <c r="EZ519" s="385"/>
      <c r="FA519" s="385"/>
      <c r="FB519" s="385"/>
      <c r="FC519" s="385"/>
      <c r="FD519" s="385"/>
      <c r="FE519" s="385"/>
      <c r="FF519" s="385"/>
      <c r="FG519" s="385"/>
      <c r="FH519" s="385"/>
      <c r="FI519" s="385"/>
      <c r="FJ519" s="385"/>
      <c r="FK519" s="385"/>
      <c r="FL519" s="385"/>
      <c r="FM519" s="385"/>
      <c r="FN519" s="385"/>
      <c r="FO519" s="385"/>
      <c r="FP519" s="385"/>
      <c r="FQ519" s="385"/>
      <c r="FR519" s="385"/>
      <c r="FS519" s="385"/>
      <c r="FT519" s="385"/>
      <c r="FU519" s="385"/>
      <c r="FV519" s="385"/>
      <c r="FW519" s="385"/>
      <c r="FX519" s="385"/>
      <c r="FY519" s="385"/>
      <c r="FZ519" s="385"/>
      <c r="GA519" s="385"/>
      <c r="GB519" s="385"/>
      <c r="GC519" s="385"/>
      <c r="GD519" s="385"/>
      <c r="GE519" s="385"/>
      <c r="GF519" s="385"/>
      <c r="GG519" s="385"/>
      <c r="GH519" s="385"/>
      <c r="GI519" s="385"/>
      <c r="GJ519" s="385"/>
      <c r="GK519" s="385"/>
      <c r="GL519" s="385"/>
      <c r="GM519" s="385"/>
      <c r="GN519" s="385"/>
      <c r="GO519" s="385"/>
      <c r="GP519" s="385"/>
      <c r="GQ519" s="385"/>
      <c r="GR519" s="385"/>
      <c r="GS519" s="385"/>
      <c r="GT519" s="385"/>
      <c r="GU519" s="385"/>
      <c r="GV519" s="385"/>
      <c r="GW519" s="385"/>
      <c r="GX519" s="385"/>
      <c r="GY519" s="385"/>
      <c r="GZ519" s="385"/>
      <c r="HA519" s="385"/>
      <c r="HB519" s="385"/>
      <c r="HC519" s="385"/>
      <c r="HD519" s="385"/>
      <c r="HE519" s="385"/>
      <c r="HF519" s="385"/>
      <c r="HG519" s="385"/>
      <c r="HH519" s="385"/>
      <c r="HI519" s="385"/>
      <c r="HJ519" s="385"/>
      <c r="HK519" s="385"/>
      <c r="HL519" s="385"/>
      <c r="HM519" s="385"/>
      <c r="HN519" s="385"/>
      <c r="HO519" s="385"/>
      <c r="HP519" s="385"/>
      <c r="HQ519" s="385"/>
      <c r="HR519" s="385"/>
      <c r="HS519" s="385"/>
      <c r="HT519" s="385"/>
      <c r="HU519" s="385"/>
      <c r="HV519" s="385"/>
      <c r="HW519" s="385"/>
      <c r="HX519" s="385"/>
      <c r="HY519" s="385"/>
      <c r="HZ519" s="385"/>
      <c r="IA519" s="385"/>
      <c r="IB519" s="385"/>
      <c r="IC519" s="385"/>
      <c r="ID519" s="385"/>
      <c r="IE519" s="385"/>
      <c r="IF519" s="385"/>
      <c r="IG519" s="385"/>
      <c r="IH519" s="385"/>
      <c r="II519" s="385"/>
      <c r="IJ519" s="385"/>
      <c r="IK519" s="385"/>
      <c r="IL519" s="385"/>
      <c r="IM519" s="385"/>
      <c r="IN519" s="385"/>
      <c r="IO519" s="385"/>
      <c r="IP519" s="385"/>
      <c r="IQ519" s="385"/>
      <c r="IR519" s="385"/>
      <c r="IS519" s="385"/>
      <c r="IT519" s="385"/>
      <c r="IU519" s="385"/>
      <c r="IV519" s="385"/>
      <c r="IW519" s="385"/>
      <c r="IX519" s="385"/>
      <c r="IY519" s="385"/>
      <c r="IZ519" s="385"/>
      <c r="JA519" s="385"/>
      <c r="JB519" s="385"/>
      <c r="JC519" s="385"/>
      <c r="JD519" s="385"/>
      <c r="JE519" s="385"/>
    </row>
    <row r="520" spans="1:265" s="149" customFormat="1" ht="16.5" customHeight="1">
      <c r="A520" s="386" t="s">
        <v>998</v>
      </c>
      <c r="B520" s="386"/>
      <c r="C520" s="386"/>
      <c r="D520" s="386"/>
      <c r="E520" s="386"/>
      <c r="F520" s="386"/>
      <c r="G520" s="386"/>
      <c r="H520" s="386"/>
      <c r="I520" s="386"/>
      <c r="J520" s="386"/>
      <c r="K520" s="386"/>
      <c r="L520" s="386"/>
      <c r="M520" s="386"/>
      <c r="N520" s="386"/>
      <c r="O520" s="386"/>
      <c r="P520" s="386"/>
      <c r="Q520" s="386"/>
      <c r="R520" s="386"/>
      <c r="S520" s="386"/>
      <c r="T520" s="386"/>
      <c r="U520" s="386"/>
      <c r="V520" s="386"/>
      <c r="W520" s="386"/>
      <c r="X520" s="386"/>
      <c r="Y520" s="386"/>
      <c r="Z520" s="386"/>
      <c r="AA520" s="386"/>
      <c r="AB520" s="386"/>
      <c r="AC520" s="386"/>
      <c r="AD520" s="386"/>
      <c r="AE520" s="386"/>
      <c r="AF520" s="386"/>
      <c r="AG520" s="386"/>
      <c r="AH520" s="386"/>
      <c r="AI520" s="386"/>
      <c r="AJ520" s="386"/>
      <c r="AK520" s="386"/>
      <c r="AL520" s="386"/>
      <c r="AM520" s="386"/>
      <c r="AN520" s="386"/>
      <c r="AO520" s="386"/>
      <c r="AP520" s="386"/>
      <c r="AQ520" s="386"/>
      <c r="AR520" s="386"/>
      <c r="AS520" s="386"/>
      <c r="AT520" s="386"/>
      <c r="AU520" s="386"/>
      <c r="AV520" s="386"/>
      <c r="AW520" s="386"/>
      <c r="AX520" s="386"/>
      <c r="AY520" s="386"/>
      <c r="AZ520" s="386"/>
      <c r="BA520" s="386"/>
      <c r="BB520" s="386"/>
      <c r="BC520" s="386"/>
      <c r="BD520" s="386"/>
      <c r="BE520" s="386"/>
      <c r="BF520" s="386"/>
      <c r="BG520" s="386">
        <f t="shared" si="428"/>
        <v>0</v>
      </c>
      <c r="BH520" s="386">
        <f t="shared" si="428"/>
        <v>1</v>
      </c>
      <c r="BI520" s="386">
        <f t="shared" si="428"/>
        <v>0</v>
      </c>
      <c r="BJ520" s="386">
        <f t="shared" si="428"/>
        <v>1</v>
      </c>
      <c r="BK520" s="386">
        <f t="shared" si="428"/>
        <v>0</v>
      </c>
      <c r="BL520" s="386">
        <f t="shared" si="428"/>
        <v>8</v>
      </c>
      <c r="BM520" s="386">
        <f t="shared" si="428"/>
        <v>1</v>
      </c>
      <c r="BN520" s="386">
        <f t="shared" si="428"/>
        <v>9</v>
      </c>
      <c r="BO520" s="386">
        <f t="shared" si="428"/>
        <v>0</v>
      </c>
      <c r="BP520" s="386">
        <f t="shared" si="428"/>
        <v>0</v>
      </c>
      <c r="BQ520" s="386">
        <f t="shared" si="428"/>
        <v>5</v>
      </c>
      <c r="BR520" s="386">
        <f t="shared" si="428"/>
        <v>0</v>
      </c>
      <c r="BS520" s="386">
        <f t="shared" si="428"/>
        <v>0</v>
      </c>
      <c r="BT520" s="386">
        <f t="shared" si="428"/>
        <v>8</v>
      </c>
      <c r="BU520" s="386">
        <f t="shared" si="428"/>
        <v>0</v>
      </c>
      <c r="BV520" s="386">
        <f t="shared" si="428"/>
        <v>0</v>
      </c>
      <c r="BW520" s="386">
        <f t="shared" si="428"/>
        <v>2</v>
      </c>
      <c r="BX520" s="386">
        <f t="shared" si="428"/>
        <v>2</v>
      </c>
      <c r="BY520" s="412">
        <f t="shared" si="424"/>
        <v>2</v>
      </c>
      <c r="BZ520" s="386">
        <f t="shared" si="428"/>
        <v>0</v>
      </c>
      <c r="CA520" s="386">
        <f t="shared" si="428"/>
        <v>0</v>
      </c>
      <c r="CB520" s="386">
        <f t="shared" si="428"/>
        <v>8</v>
      </c>
      <c r="CC520" s="386">
        <f t="shared" si="428"/>
        <v>8</v>
      </c>
      <c r="CD520" s="386">
        <f t="shared" si="428"/>
        <v>10</v>
      </c>
      <c r="CE520" s="386">
        <f t="shared" si="428"/>
        <v>10</v>
      </c>
      <c r="CF520" s="386">
        <f t="shared" si="425"/>
        <v>0</v>
      </c>
      <c r="CG520" s="386">
        <f t="shared" si="425"/>
        <v>1</v>
      </c>
      <c r="CH520" s="386">
        <f t="shared" si="425"/>
        <v>0</v>
      </c>
      <c r="CI520" s="386">
        <f t="shared" si="425"/>
        <v>0</v>
      </c>
      <c r="CJ520" s="386">
        <f t="shared" si="425"/>
        <v>9</v>
      </c>
      <c r="CK520" s="386">
        <f t="shared" si="425"/>
        <v>11</v>
      </c>
      <c r="CL520" s="386">
        <f t="shared" si="418"/>
        <v>20</v>
      </c>
      <c r="CM520" s="386">
        <f t="shared" si="428"/>
        <v>11</v>
      </c>
      <c r="CN520" s="386">
        <f t="shared" si="426"/>
        <v>6</v>
      </c>
      <c r="CO520" s="386">
        <f t="shared" si="426"/>
        <v>0</v>
      </c>
      <c r="CP520" s="386">
        <f t="shared" si="427"/>
        <v>8</v>
      </c>
      <c r="CQ520" s="386"/>
      <c r="CR520" s="386"/>
      <c r="CS520" s="386"/>
      <c r="CT520" s="386"/>
      <c r="CU520" s="386"/>
      <c r="CV520" s="386"/>
      <c r="CW520" s="386"/>
      <c r="CX520" s="386"/>
      <c r="CY520" s="386"/>
      <c r="CZ520" s="386"/>
      <c r="DA520" s="386"/>
      <c r="DB520" s="386"/>
      <c r="DC520" s="386"/>
      <c r="DD520" s="386"/>
      <c r="DE520" s="386"/>
      <c r="DF520" s="386"/>
      <c r="DG520" s="386"/>
      <c r="DH520" s="386"/>
      <c r="DI520" s="386"/>
      <c r="DJ520" s="386"/>
      <c r="DK520" s="386"/>
      <c r="DL520" s="386"/>
      <c r="DM520" s="386"/>
      <c r="DN520" s="386"/>
      <c r="DO520" s="386"/>
      <c r="DP520" s="386"/>
      <c r="DQ520" s="386"/>
      <c r="DR520" s="386"/>
      <c r="DS520" s="386"/>
      <c r="DT520" s="386"/>
      <c r="DU520" s="386"/>
      <c r="DV520" s="386"/>
      <c r="DW520" s="386"/>
      <c r="DX520" s="386"/>
      <c r="DY520" s="386"/>
      <c r="DZ520" s="386"/>
      <c r="EA520" s="386"/>
      <c r="EB520" s="386"/>
      <c r="EC520" s="386"/>
      <c r="ED520" s="386"/>
      <c r="EE520" s="386"/>
      <c r="EF520" s="386"/>
      <c r="EG520" s="386"/>
      <c r="EH520" s="386"/>
      <c r="EI520" s="386"/>
      <c r="EJ520" s="386"/>
      <c r="EK520" s="386"/>
      <c r="EL520" s="386"/>
      <c r="EM520" s="386"/>
      <c r="EN520" s="386"/>
      <c r="EO520" s="386"/>
      <c r="EP520" s="386"/>
      <c r="EQ520" s="386"/>
      <c r="ER520" s="386"/>
      <c r="ES520" s="386"/>
      <c r="ET520" s="386"/>
      <c r="EU520" s="386"/>
      <c r="EV520" s="386"/>
      <c r="EW520" s="386"/>
      <c r="EX520" s="386"/>
      <c r="EY520" s="386"/>
      <c r="EZ520" s="386"/>
      <c r="FA520" s="386"/>
      <c r="FB520" s="386"/>
      <c r="FC520" s="386"/>
      <c r="FD520" s="386"/>
      <c r="FE520" s="386"/>
      <c r="FF520" s="386"/>
      <c r="FG520" s="386"/>
      <c r="FH520" s="386"/>
      <c r="FI520" s="386"/>
      <c r="FJ520" s="386"/>
      <c r="FK520" s="386"/>
      <c r="FL520" s="386"/>
      <c r="FM520" s="386"/>
      <c r="FN520" s="386"/>
      <c r="FO520" s="386"/>
      <c r="FP520" s="386"/>
      <c r="FQ520" s="386"/>
      <c r="FR520" s="386"/>
      <c r="FS520" s="386"/>
      <c r="FT520" s="386"/>
      <c r="FU520" s="386"/>
      <c r="FV520" s="386"/>
      <c r="FW520" s="386"/>
      <c r="FX520" s="386"/>
      <c r="FY520" s="386"/>
      <c r="FZ520" s="386"/>
      <c r="GA520" s="386"/>
      <c r="GB520" s="386"/>
      <c r="GC520" s="386"/>
      <c r="GD520" s="386"/>
      <c r="GE520" s="386"/>
      <c r="GF520" s="386"/>
      <c r="GG520" s="386"/>
      <c r="GH520" s="386"/>
      <c r="GI520" s="386"/>
      <c r="GJ520" s="386"/>
      <c r="GK520" s="386"/>
      <c r="GL520" s="386"/>
      <c r="GM520" s="386"/>
      <c r="GN520" s="386"/>
      <c r="GO520" s="386"/>
      <c r="GP520" s="386"/>
      <c r="GQ520" s="386"/>
      <c r="GR520" s="386"/>
      <c r="GS520" s="386"/>
      <c r="GT520" s="386"/>
      <c r="GU520" s="386"/>
      <c r="GV520" s="386"/>
      <c r="GW520" s="386"/>
      <c r="GX520" s="386"/>
      <c r="GY520" s="386"/>
      <c r="GZ520" s="386"/>
      <c r="HA520" s="386"/>
      <c r="HB520" s="386"/>
      <c r="HC520" s="386"/>
      <c r="HD520" s="386"/>
      <c r="HE520" s="386"/>
      <c r="HF520" s="386"/>
      <c r="HG520" s="386"/>
      <c r="HH520" s="386"/>
      <c r="HI520" s="386"/>
      <c r="HJ520" s="386"/>
      <c r="HK520" s="386"/>
      <c r="HL520" s="386"/>
      <c r="HM520" s="386"/>
      <c r="HN520" s="386"/>
      <c r="HO520" s="386"/>
      <c r="HP520" s="386"/>
      <c r="HQ520" s="386"/>
      <c r="HR520" s="386"/>
      <c r="HS520" s="386"/>
      <c r="HT520" s="386"/>
      <c r="HU520" s="386"/>
      <c r="HV520" s="386"/>
      <c r="HW520" s="386"/>
      <c r="HX520" s="386"/>
      <c r="HY520" s="386"/>
      <c r="HZ520" s="386"/>
      <c r="IA520" s="386"/>
      <c r="IB520" s="386"/>
      <c r="IC520" s="386"/>
      <c r="ID520" s="386"/>
      <c r="IE520" s="386"/>
      <c r="IF520" s="386"/>
      <c r="IG520" s="386"/>
      <c r="IH520" s="386"/>
      <c r="II520" s="386"/>
      <c r="IJ520" s="386"/>
      <c r="IK520" s="386"/>
      <c r="IL520" s="386"/>
      <c r="IM520" s="386"/>
      <c r="IN520" s="386"/>
      <c r="IO520" s="386"/>
      <c r="IP520" s="386"/>
      <c r="IQ520" s="386"/>
      <c r="IR520" s="386"/>
      <c r="IS520" s="386"/>
      <c r="IT520" s="386"/>
      <c r="IU520" s="386"/>
      <c r="IV520" s="386"/>
      <c r="IW520" s="386"/>
      <c r="IX520" s="386"/>
      <c r="IY520" s="386"/>
      <c r="IZ520" s="386"/>
      <c r="JA520" s="386"/>
      <c r="JB520" s="386"/>
      <c r="JC520" s="386"/>
      <c r="JD520" s="386"/>
      <c r="JE520" s="386"/>
    </row>
    <row r="521" spans="1:1 59:94" s="346" customFormat="1" ht="16.5" customHeight="1">
      <c r="A521" s="346" t="s">
        <v>184</v>
      </c>
      <c r="BG521" s="346">
        <f t="shared" si="428"/>
        <v>0</v>
      </c>
      <c r="BH521" s="346">
        <f t="shared" si="428"/>
        <v>0</v>
      </c>
      <c r="BI521" s="346">
        <f t="shared" si="428"/>
        <v>0</v>
      </c>
      <c r="BJ521" s="346">
        <f t="shared" si="428"/>
        <v>0</v>
      </c>
      <c r="BK521" s="346">
        <f t="shared" si="428"/>
        <v>0</v>
      </c>
      <c r="BL521" s="346">
        <f t="shared" si="428"/>
        <v>1</v>
      </c>
      <c r="BM521" s="346">
        <f t="shared" si="428"/>
        <v>0</v>
      </c>
      <c r="BN521" s="346">
        <f t="shared" si="428"/>
        <v>1</v>
      </c>
      <c r="BO521" s="346">
        <f t="shared" si="428"/>
        <v>0</v>
      </c>
      <c r="BP521" s="346">
        <f t="shared" si="428"/>
        <v>0</v>
      </c>
      <c r="BQ521" s="346">
        <f t="shared" si="428"/>
        <v>1</v>
      </c>
      <c r="BR521" s="346">
        <f t="shared" si="428"/>
        <v>0</v>
      </c>
      <c r="BS521" s="346">
        <f t="shared" si="428"/>
        <v>1</v>
      </c>
      <c r="BT521" s="346">
        <f t="shared" si="428"/>
        <v>11</v>
      </c>
      <c r="BU521" s="346">
        <f t="shared" si="428"/>
        <v>0</v>
      </c>
      <c r="BV521" s="346">
        <f t="shared" si="428"/>
        <v>0</v>
      </c>
      <c r="BW521" s="346">
        <f t="shared" si="428"/>
        <v>5</v>
      </c>
      <c r="BX521" s="346">
        <f t="shared" si="428"/>
        <v>12</v>
      </c>
      <c r="BY521" s="346">
        <f t="shared" si="424"/>
        <v>5</v>
      </c>
      <c r="BZ521" s="346">
        <f t="shared" si="428"/>
        <v>0</v>
      </c>
      <c r="CA521" s="346">
        <f t="shared" si="428"/>
        <v>1</v>
      </c>
      <c r="CB521" s="346">
        <f t="shared" si="428"/>
        <v>12</v>
      </c>
      <c r="CC521" s="346">
        <f t="shared" si="428"/>
        <v>13</v>
      </c>
      <c r="CD521" s="346">
        <f t="shared" si="428"/>
        <v>25</v>
      </c>
      <c r="CE521" s="346">
        <f t="shared" si="428"/>
        <v>18</v>
      </c>
      <c r="CF521" s="346">
        <f t="shared" si="425"/>
        <v>0</v>
      </c>
      <c r="CG521" s="346">
        <f t="shared" si="425"/>
        <v>1</v>
      </c>
      <c r="CH521" s="346">
        <f t="shared" si="425"/>
        <v>0</v>
      </c>
      <c r="CI521" s="346">
        <f t="shared" si="425"/>
        <v>0</v>
      </c>
      <c r="CJ521" s="346">
        <f t="shared" si="425"/>
        <v>2</v>
      </c>
      <c r="CK521" s="346">
        <f t="shared" si="425"/>
        <v>17</v>
      </c>
      <c r="CL521" s="346">
        <f t="shared" si="418"/>
        <v>19</v>
      </c>
      <c r="CM521" s="346">
        <f t="shared" si="428"/>
        <v>18</v>
      </c>
      <c r="CN521" s="346">
        <f t="shared" si="426"/>
        <v>15</v>
      </c>
      <c r="CO521" s="346">
        <f t="shared" si="426"/>
        <v>0</v>
      </c>
      <c r="CP521" s="346">
        <f t="shared" si="427"/>
        <v>22</v>
      </c>
    </row>
    <row r="522" spans="1:1 59:94" s="364" customFormat="1" ht="16.5" customHeight="1">
      <c r="A522" s="364" t="s">
        <v>193</v>
      </c>
      <c r="BG522" s="364">
        <f t="shared" si="428"/>
        <v>0</v>
      </c>
      <c r="BH522" s="364">
        <f t="shared" si="428"/>
        <v>0</v>
      </c>
      <c r="BI522" s="364">
        <f t="shared" si="428"/>
        <v>1</v>
      </c>
      <c r="BJ522" s="364">
        <f t="shared" si="428"/>
        <v>1</v>
      </c>
      <c r="BK522" s="364">
        <f t="shared" si="428"/>
        <v>0</v>
      </c>
      <c r="BL522" s="364">
        <f t="shared" si="428"/>
        <v>0</v>
      </c>
      <c r="BM522" s="364">
        <f t="shared" si="428"/>
        <v>0</v>
      </c>
      <c r="BN522" s="364">
        <f t="shared" si="428"/>
        <v>0</v>
      </c>
      <c r="BO522" s="364">
        <f t="shared" si="428"/>
        <v>0</v>
      </c>
      <c r="BP522" s="364">
        <f t="shared" si="428"/>
        <v>0</v>
      </c>
      <c r="BQ522" s="364">
        <f t="shared" si="428"/>
        <v>0</v>
      </c>
      <c r="BR522" s="364">
        <f t="shared" si="428"/>
        <v>0</v>
      </c>
      <c r="BS522" s="364">
        <f t="shared" si="428"/>
        <v>0</v>
      </c>
      <c r="BT522" s="364">
        <f t="shared" si="428"/>
        <v>21</v>
      </c>
      <c r="BU522" s="364">
        <f t="shared" si="428"/>
        <v>0</v>
      </c>
      <c r="BV522" s="364">
        <f t="shared" si="428"/>
        <v>0</v>
      </c>
      <c r="BW522" s="364">
        <f t="shared" si="428"/>
        <v>7</v>
      </c>
      <c r="BX522" s="364">
        <f t="shared" si="428"/>
        <v>1</v>
      </c>
      <c r="BY522" s="364">
        <f t="shared" si="424"/>
        <v>7</v>
      </c>
      <c r="BZ522" s="364">
        <f t="shared" si="428"/>
        <v>0</v>
      </c>
      <c r="CA522" s="364">
        <f t="shared" si="428"/>
        <v>0</v>
      </c>
      <c r="CB522" s="364">
        <f t="shared" si="428"/>
        <v>21</v>
      </c>
      <c r="CC522" s="364">
        <f t="shared" si="428"/>
        <v>21</v>
      </c>
      <c r="CD522" s="364">
        <f t="shared" si="428"/>
        <v>21</v>
      </c>
      <c r="CE522" s="364">
        <f t="shared" si="428"/>
        <v>28</v>
      </c>
      <c r="CF522" s="364">
        <f t="shared" si="425"/>
        <v>0</v>
      </c>
      <c r="CG522" s="364">
        <f t="shared" si="425"/>
        <v>1</v>
      </c>
      <c r="CH522" s="364">
        <f t="shared" si="425"/>
        <v>3</v>
      </c>
      <c r="CI522" s="364">
        <f t="shared" si="425"/>
        <v>0</v>
      </c>
      <c r="CJ522" s="364">
        <f t="shared" si="425"/>
        <v>0</v>
      </c>
      <c r="CK522" s="364">
        <f t="shared" si="425"/>
        <v>29</v>
      </c>
      <c r="CL522" s="364">
        <f t="shared" si="418"/>
        <v>29</v>
      </c>
      <c r="CM522" s="364">
        <f t="shared" si="428"/>
        <v>28</v>
      </c>
      <c r="CN522" s="364">
        <f t="shared" si="426"/>
        <v>20</v>
      </c>
      <c r="CO522" s="364">
        <f t="shared" si="426"/>
        <v>0</v>
      </c>
      <c r="CP522" s="364">
        <f t="shared" si="427"/>
        <v>13</v>
      </c>
    </row>
    <row r="523" spans="1:1 59:94" s="365" customFormat="1" ht="16.5" customHeight="1">
      <c r="A523" s="365" t="s">
        <v>1294</v>
      </c>
      <c r="BG523" s="365">
        <f t="shared" si="428"/>
        <v>0</v>
      </c>
      <c r="BH523" s="365">
        <f t="shared" si="428"/>
        <v>0</v>
      </c>
      <c r="BI523" s="365">
        <f t="shared" si="428"/>
        <v>0</v>
      </c>
      <c r="BJ523" s="365">
        <f t="shared" si="428"/>
        <v>0</v>
      </c>
      <c r="BK523" s="365">
        <f t="shared" si="428"/>
        <v>0</v>
      </c>
      <c r="BL523" s="365">
        <f t="shared" si="428"/>
        <v>1</v>
      </c>
      <c r="BM523" s="365">
        <f t="shared" si="428"/>
        <v>0</v>
      </c>
      <c r="BN523" s="365">
        <f t="shared" si="428"/>
        <v>1</v>
      </c>
      <c r="BO523" s="365">
        <f t="shared" si="428"/>
        <v>0</v>
      </c>
      <c r="BP523" s="365">
        <f t="shared" si="428"/>
        <v>0</v>
      </c>
      <c r="BQ523" s="365">
        <f t="shared" si="428"/>
        <v>1</v>
      </c>
      <c r="BR523" s="365">
        <f t="shared" si="428"/>
        <v>0</v>
      </c>
      <c r="BS523" s="365">
        <f t="shared" si="428"/>
        <v>0</v>
      </c>
      <c r="BT523" s="365">
        <f t="shared" si="428"/>
        <v>1</v>
      </c>
      <c r="BU523" s="365">
        <f t="shared" si="428"/>
        <v>0</v>
      </c>
      <c r="BV523" s="365">
        <f t="shared" si="428"/>
        <v>0</v>
      </c>
      <c r="BW523" s="365">
        <f t="shared" si="428"/>
        <v>0</v>
      </c>
      <c r="BX523" s="365">
        <f t="shared" si="428"/>
        <v>4</v>
      </c>
      <c r="BY523" s="365">
        <f t="shared" si="424"/>
        <v>0</v>
      </c>
      <c r="BZ523" s="365">
        <f t="shared" si="428"/>
        <v>0</v>
      </c>
      <c r="CA523" s="365">
        <f t="shared" si="428"/>
        <v>0</v>
      </c>
      <c r="CB523" s="365">
        <f t="shared" si="428"/>
        <v>1</v>
      </c>
      <c r="CC523" s="365">
        <f t="shared" si="428"/>
        <v>1</v>
      </c>
      <c r="CD523" s="365">
        <f t="shared" si="428"/>
        <v>5</v>
      </c>
      <c r="CE523" s="365">
        <f t="shared" si="428"/>
        <v>1</v>
      </c>
      <c r="CF523" s="365">
        <f t="shared" si="425"/>
        <v>0</v>
      </c>
      <c r="CG523" s="365">
        <f t="shared" si="425"/>
        <v>0</v>
      </c>
      <c r="CH523" s="365">
        <f t="shared" si="425"/>
        <v>0</v>
      </c>
      <c r="CI523" s="365">
        <f t="shared" si="425"/>
        <v>0</v>
      </c>
      <c r="CJ523" s="365">
        <f t="shared" si="425"/>
        <v>1</v>
      </c>
      <c r="CK523" s="365">
        <f t="shared" si="425"/>
        <v>1</v>
      </c>
      <c r="CL523" s="365">
        <f t="shared" si="418"/>
        <v>2</v>
      </c>
      <c r="CM523" s="365">
        <f t="shared" si="428"/>
        <v>1</v>
      </c>
      <c r="CN523" s="365">
        <f t="shared" si="426"/>
        <v>1</v>
      </c>
      <c r="CO523" s="365">
        <f t="shared" si="426"/>
        <v>0</v>
      </c>
      <c r="CP523" s="365">
        <f t="shared" si="427"/>
        <v>4</v>
      </c>
    </row>
    <row r="524" spans="1:1 59:94" s="366" customFormat="1" ht="16.5" customHeight="1">
      <c r="A524" s="366" t="s">
        <v>144</v>
      </c>
      <c r="BG524" s="366">
        <f t="shared" si="428"/>
        <v>3</v>
      </c>
      <c r="BH524" s="366">
        <f t="shared" si="428"/>
        <v>4</v>
      </c>
      <c r="BI524" s="366">
        <f t="shared" si="428"/>
        <v>2</v>
      </c>
      <c r="BJ524" s="366">
        <f t="shared" si="428"/>
        <v>9</v>
      </c>
      <c r="BK524" s="366">
        <f t="shared" si="428"/>
        <v>0</v>
      </c>
      <c r="BL524" s="366">
        <f t="shared" si="428"/>
        <v>18</v>
      </c>
      <c r="BM524" s="366">
        <f t="shared" si="428"/>
        <v>4</v>
      </c>
      <c r="BN524" s="366">
        <f t="shared" si="428"/>
        <v>22</v>
      </c>
      <c r="BO524" s="366">
        <f t="shared" si="428"/>
        <v>0</v>
      </c>
      <c r="BP524" s="366">
        <f t="shared" si="428"/>
        <v>0</v>
      </c>
      <c r="BQ524" s="366">
        <f t="shared" si="428"/>
        <v>10</v>
      </c>
      <c r="BR524" s="366">
        <f t="shared" si="428"/>
        <v>0</v>
      </c>
      <c r="BS524" s="366">
        <f t="shared" si="428"/>
        <v>3</v>
      </c>
      <c r="BT524" s="366">
        <f t="shared" si="428"/>
        <v>20</v>
      </c>
      <c r="BU524" s="366">
        <f t="shared" si="428"/>
        <v>0</v>
      </c>
      <c r="BV524" s="366">
        <f t="shared" si="428"/>
        <v>2</v>
      </c>
      <c r="BW524" s="366">
        <f t="shared" si="428"/>
        <v>3</v>
      </c>
      <c r="BX524" s="366">
        <f t="shared" si="428"/>
        <v>1</v>
      </c>
      <c r="BY524" s="366">
        <f t="shared" si="424"/>
        <v>5</v>
      </c>
      <c r="BZ524" s="366">
        <f t="shared" si="428"/>
        <v>0</v>
      </c>
      <c r="CA524" s="366">
        <f t="shared" si="428"/>
        <v>3</v>
      </c>
      <c r="CB524" s="366">
        <f t="shared" si="428"/>
        <v>23</v>
      </c>
      <c r="CC524" s="366">
        <f t="shared" si="428"/>
        <v>26</v>
      </c>
      <c r="CD524" s="366">
        <f t="shared" si="428"/>
        <v>27</v>
      </c>
      <c r="CE524" s="366">
        <f t="shared" si="428"/>
        <v>31</v>
      </c>
      <c r="CF524" s="366">
        <f t="shared" si="425"/>
        <v>0</v>
      </c>
      <c r="CG524" s="366">
        <f t="shared" si="425"/>
        <v>5</v>
      </c>
      <c r="CH524" s="366">
        <f t="shared" si="425"/>
        <v>3</v>
      </c>
      <c r="CI524" s="366">
        <f t="shared" si="425"/>
        <v>3</v>
      </c>
      <c r="CJ524" s="366">
        <f t="shared" si="425"/>
        <v>27</v>
      </c>
      <c r="CK524" s="366">
        <f t="shared" si="425"/>
        <v>32</v>
      </c>
      <c r="CL524" s="366">
        <f t="shared" si="418"/>
        <v>62</v>
      </c>
      <c r="CM524" s="366">
        <f t="shared" si="428"/>
        <v>34</v>
      </c>
      <c r="CN524" s="366">
        <f t="shared" si="426"/>
        <v>13</v>
      </c>
      <c r="CO524" s="366">
        <f t="shared" si="426"/>
        <v>3</v>
      </c>
      <c r="CP524" s="366">
        <f t="shared" si="427"/>
        <v>28</v>
      </c>
    </row>
    <row r="525" spans="1:1 59:94" s="367" customFormat="1" ht="16.5" customHeight="1">
      <c r="A525" s="367" t="s">
        <v>214</v>
      </c>
      <c r="BG525" s="367">
        <f t="shared" si="428"/>
        <v>5</v>
      </c>
      <c r="BH525" s="367">
        <f t="shared" si="428"/>
        <v>4</v>
      </c>
      <c r="BI525" s="367">
        <f t="shared" si="428"/>
        <v>6</v>
      </c>
      <c r="BJ525" s="367">
        <f t="shared" si="428"/>
        <v>15</v>
      </c>
      <c r="BK525" s="367">
        <f t="shared" si="428"/>
        <v>0</v>
      </c>
      <c r="BL525" s="367">
        <f t="shared" si="428"/>
        <v>17</v>
      </c>
      <c r="BM525" s="367">
        <f t="shared" si="428"/>
        <v>5</v>
      </c>
      <c r="BN525" s="367">
        <f t="shared" si="428"/>
        <v>22</v>
      </c>
      <c r="BO525" s="367">
        <f t="shared" si="428"/>
        <v>0</v>
      </c>
      <c r="BP525" s="367">
        <f t="shared" si="428"/>
        <v>1</v>
      </c>
      <c r="BQ525" s="367">
        <f t="shared" si="428"/>
        <v>15</v>
      </c>
      <c r="BR525" s="367">
        <f t="shared" si="428"/>
        <v>1</v>
      </c>
      <c r="BS525" s="367">
        <f t="shared" si="428"/>
        <v>2</v>
      </c>
      <c r="BT525" s="367">
        <f t="shared" si="428"/>
        <v>17</v>
      </c>
      <c r="BU525" s="367">
        <f t="shared" si="428"/>
        <v>0</v>
      </c>
      <c r="BV525" s="367">
        <f t="shared" si="428"/>
        <v>3</v>
      </c>
      <c r="BW525" s="367">
        <f t="shared" si="428"/>
        <v>1</v>
      </c>
      <c r="BX525" s="367">
        <f t="shared" si="428"/>
        <v>1</v>
      </c>
      <c r="BY525" s="367">
        <f t="shared" si="424"/>
        <v>4</v>
      </c>
      <c r="BZ525" s="367">
        <f t="shared" si="428"/>
        <v>0</v>
      </c>
      <c r="CA525" s="367">
        <f t="shared" si="428"/>
        <v>2</v>
      </c>
      <c r="CB525" s="367">
        <f t="shared" si="428"/>
        <v>21</v>
      </c>
      <c r="CC525" s="367">
        <f t="shared" si="428"/>
        <v>23</v>
      </c>
      <c r="CD525" s="367">
        <f t="shared" si="428"/>
        <v>24</v>
      </c>
      <c r="CE525" s="367">
        <f t="shared" si="428"/>
        <v>27</v>
      </c>
      <c r="CF525" s="367">
        <f t="shared" si="425"/>
        <v>0</v>
      </c>
      <c r="CG525" s="367">
        <f t="shared" si="425"/>
        <v>6</v>
      </c>
      <c r="CH525" s="367">
        <f t="shared" si="425"/>
        <v>0</v>
      </c>
      <c r="CI525" s="367">
        <f t="shared" si="425"/>
        <v>5</v>
      </c>
      <c r="CJ525" s="367">
        <f t="shared" si="425"/>
        <v>26</v>
      </c>
      <c r="CK525" s="367">
        <f t="shared" si="425"/>
        <v>33</v>
      </c>
      <c r="CL525" s="367">
        <f t="shared" si="418"/>
        <v>64</v>
      </c>
      <c r="CM525" s="367">
        <f t="shared" si="428"/>
        <v>28</v>
      </c>
      <c r="CN525" s="367">
        <f t="shared" si="426"/>
        <v>16</v>
      </c>
      <c r="CO525" s="367">
        <f t="shared" si="426"/>
        <v>0</v>
      </c>
      <c r="CP525" s="367">
        <f t="shared" si="427"/>
        <v>16</v>
      </c>
    </row>
    <row r="526" spans="1:1 59:94" s="368" customFormat="1" ht="16.5" customHeight="1">
      <c r="A526" s="368" t="s">
        <v>517</v>
      </c>
      <c r="BG526" s="368">
        <f t="shared" si="428"/>
        <v>2</v>
      </c>
      <c r="BH526" s="368">
        <f t="shared" si="428"/>
        <v>2</v>
      </c>
      <c r="BI526" s="368">
        <f t="shared" si="428"/>
        <v>2</v>
      </c>
      <c r="BJ526" s="368">
        <f t="shared" si="428"/>
        <v>6</v>
      </c>
      <c r="BK526" s="368">
        <f t="shared" si="428"/>
        <v>0</v>
      </c>
      <c r="BL526" s="368">
        <f t="shared" si="428"/>
        <v>11</v>
      </c>
      <c r="BM526" s="368">
        <f t="shared" si="429" ref="BG526:CM527">COUNTIFS($E$4:$E$503,$A526,BM$4:BM$503,1)</f>
        <v>0</v>
      </c>
      <c r="BN526" s="368">
        <f t="shared" si="429"/>
        <v>11</v>
      </c>
      <c r="BO526" s="368">
        <f t="shared" si="429"/>
        <v>0</v>
      </c>
      <c r="BP526" s="368">
        <f t="shared" si="429"/>
        <v>0</v>
      </c>
      <c r="BQ526" s="368">
        <f t="shared" si="429"/>
        <v>7</v>
      </c>
      <c r="BR526" s="368">
        <f t="shared" si="429"/>
        <v>0</v>
      </c>
      <c r="BS526" s="368">
        <f t="shared" si="429"/>
        <v>2</v>
      </c>
      <c r="BT526" s="368">
        <f t="shared" si="429"/>
        <v>10</v>
      </c>
      <c r="BU526" s="368">
        <f t="shared" si="429"/>
        <v>0</v>
      </c>
      <c r="BV526" s="368">
        <f t="shared" si="429"/>
        <v>0</v>
      </c>
      <c r="BW526" s="368">
        <f t="shared" si="429"/>
        <v>2</v>
      </c>
      <c r="BX526" s="368">
        <f t="shared" si="429"/>
        <v>2</v>
      </c>
      <c r="BY526" s="368">
        <f t="shared" si="424"/>
        <v>2</v>
      </c>
      <c r="BZ526" s="368">
        <f t="shared" si="429"/>
        <v>0</v>
      </c>
      <c r="CA526" s="368">
        <f t="shared" si="429"/>
        <v>2</v>
      </c>
      <c r="CB526" s="368">
        <f t="shared" si="429"/>
        <v>11</v>
      </c>
      <c r="CC526" s="368">
        <f t="shared" si="429"/>
        <v>13</v>
      </c>
      <c r="CD526" s="368">
        <f t="shared" si="429"/>
        <v>15</v>
      </c>
      <c r="CE526" s="368">
        <f t="shared" si="429"/>
        <v>15</v>
      </c>
      <c r="CF526" s="368">
        <f t="shared" si="425"/>
        <v>0</v>
      </c>
      <c r="CG526" s="368">
        <f t="shared" si="425"/>
        <v>1</v>
      </c>
      <c r="CH526" s="368">
        <f t="shared" si="425"/>
        <v>0</v>
      </c>
      <c r="CI526" s="368">
        <f t="shared" si="425"/>
        <v>2</v>
      </c>
      <c r="CJ526" s="368">
        <f t="shared" si="425"/>
        <v>15</v>
      </c>
      <c r="CK526" s="368">
        <f t="shared" si="425"/>
        <v>15</v>
      </c>
      <c r="CL526" s="368">
        <f t="shared" si="418"/>
        <v>32</v>
      </c>
      <c r="CM526" s="368">
        <f t="shared" si="429"/>
        <v>15</v>
      </c>
      <c r="CN526" s="368">
        <f t="shared" si="426"/>
        <v>11</v>
      </c>
      <c r="CO526" s="368">
        <f t="shared" si="426"/>
        <v>0</v>
      </c>
      <c r="CP526" s="368">
        <f t="shared" si="427"/>
        <v>7</v>
      </c>
    </row>
    <row r="527" spans="1:1 59:94" s="369" customFormat="1" ht="16.5" customHeight="1">
      <c r="A527" s="369" t="s">
        <v>790</v>
      </c>
      <c r="BG527" s="369">
        <f t="shared" si="429"/>
        <v>1</v>
      </c>
      <c r="BH527" s="369">
        <f t="shared" si="429"/>
        <v>0</v>
      </c>
      <c r="BI527" s="369">
        <f t="shared" si="429"/>
        <v>0</v>
      </c>
      <c r="BJ527" s="369">
        <f t="shared" si="429"/>
        <v>1</v>
      </c>
      <c r="BK527" s="369">
        <f t="shared" si="429"/>
        <v>0</v>
      </c>
      <c r="BL527" s="369">
        <f t="shared" si="429"/>
        <v>8</v>
      </c>
      <c r="BM527" s="369">
        <f t="shared" si="429"/>
        <v>4</v>
      </c>
      <c r="BN527" s="369">
        <f t="shared" si="429"/>
        <v>12</v>
      </c>
      <c r="BO527" s="369">
        <f t="shared" si="429"/>
        <v>0</v>
      </c>
      <c r="BP527" s="369">
        <f t="shared" si="429"/>
        <v>0</v>
      </c>
      <c r="BQ527" s="369">
        <f t="shared" si="429"/>
        <v>6</v>
      </c>
      <c r="BR527" s="369">
        <f t="shared" si="429"/>
        <v>0</v>
      </c>
      <c r="BS527" s="369">
        <f t="shared" si="429"/>
        <v>0</v>
      </c>
      <c r="BT527" s="369">
        <f t="shared" si="429"/>
        <v>9</v>
      </c>
      <c r="BU527" s="369">
        <f t="shared" si="429"/>
        <v>0</v>
      </c>
      <c r="BV527" s="369">
        <f t="shared" si="429"/>
        <v>0</v>
      </c>
      <c r="BW527" s="369">
        <f t="shared" si="429"/>
        <v>3</v>
      </c>
      <c r="BX527" s="369">
        <f t="shared" si="429"/>
        <v>3</v>
      </c>
      <c r="BY527" s="369">
        <f t="shared" si="424"/>
        <v>3</v>
      </c>
      <c r="BZ527" s="369">
        <f t="shared" si="429"/>
        <v>0</v>
      </c>
      <c r="CA527" s="369">
        <f t="shared" si="429"/>
        <v>0</v>
      </c>
      <c r="CB527" s="369">
        <f t="shared" si="429"/>
        <v>11</v>
      </c>
      <c r="CC527" s="369">
        <f t="shared" si="429"/>
        <v>11</v>
      </c>
      <c r="CD527" s="369">
        <f t="shared" si="429"/>
        <v>14</v>
      </c>
      <c r="CE527" s="369">
        <f t="shared" si="429"/>
        <v>14</v>
      </c>
      <c r="CF527" s="369">
        <f t="shared" si="425"/>
        <v>0</v>
      </c>
      <c r="CG527" s="369">
        <f t="shared" si="425"/>
        <v>1</v>
      </c>
      <c r="CH527" s="369">
        <f t="shared" si="425"/>
        <v>1</v>
      </c>
      <c r="CI527" s="369">
        <f t="shared" si="425"/>
        <v>1</v>
      </c>
      <c r="CJ527" s="369">
        <f t="shared" si="425"/>
        <v>8</v>
      </c>
      <c r="CK527" s="369">
        <f t="shared" si="425"/>
        <v>18</v>
      </c>
      <c r="CL527" s="369">
        <f t="shared" si="418"/>
        <v>27</v>
      </c>
      <c r="CM527" s="369">
        <f t="shared" si="429"/>
        <v>15</v>
      </c>
      <c r="CN527" s="369">
        <f t="shared" si="426"/>
        <v>11</v>
      </c>
      <c r="CO527" s="369">
        <f t="shared" si="426"/>
        <v>2</v>
      </c>
      <c r="CP527" s="369">
        <f t="shared" si="427"/>
        <v>7</v>
      </c>
    </row>
    <row r="528" spans="1:264" ht="16.5" customHeight="1" thickBot="1">
      <c r="A528" s="394"/>
      <c r="B528" s="394"/>
      <c r="C528" s="394"/>
      <c r="D528" s="394"/>
      <c r="E528" s="394"/>
      <c r="F528" s="394"/>
      <c r="G528" s="394"/>
      <c r="H528" s="395"/>
      <c r="I528" s="394"/>
      <c r="J528" s="394"/>
      <c r="K528" s="394"/>
      <c r="L528" s="394"/>
      <c r="M528" s="394"/>
      <c r="N528" s="394"/>
      <c r="O528" s="394"/>
      <c r="P528" s="394"/>
      <c r="Q528" s="394"/>
      <c r="R528" s="394"/>
      <c r="S528" s="394"/>
      <c r="T528" s="394"/>
      <c r="U528" s="394"/>
      <c r="V528" s="394"/>
      <c r="W528" s="394"/>
      <c r="X528" s="394"/>
      <c r="Y528" s="394"/>
      <c r="Z528" s="394"/>
      <c r="AA528" s="394"/>
      <c r="AB528" s="394"/>
      <c r="AC528" s="394"/>
      <c r="AD528" s="394"/>
      <c r="AE528" s="394"/>
      <c r="AF528" s="394"/>
      <c r="AG528" s="394"/>
      <c r="AH528" s="394"/>
      <c r="AI528" s="394"/>
      <c r="AJ528" s="394"/>
      <c r="AK528" s="394"/>
      <c r="AL528" s="394"/>
      <c r="AM528" s="394"/>
      <c r="AN528" s="394"/>
      <c r="AO528" s="394"/>
      <c r="AP528" s="394"/>
      <c r="AQ528" s="394"/>
      <c r="AR528" s="394"/>
      <c r="AS528" s="394"/>
      <c r="AT528" s="394"/>
      <c r="AU528" s="394"/>
      <c r="AV528" s="394"/>
      <c r="AW528" s="396"/>
      <c r="AX528" s="394"/>
      <c r="AY528" s="394"/>
      <c r="AZ528" s="394"/>
      <c r="BA528" s="394"/>
      <c r="BB528" s="394"/>
      <c r="BC528" s="394"/>
      <c r="BD528" s="394"/>
      <c r="BE528" s="397"/>
      <c r="BF528" s="394"/>
      <c r="BG528" s="394">
        <f>SUM(BG511:BG527)</f>
        <v>36</v>
      </c>
      <c r="BH528" s="394">
        <f t="shared" si="430" ref="BH528:CP528">SUM(BH511:BH527)</f>
        <v>22</v>
      </c>
      <c r="BI528" s="394">
        <f t="shared" si="430"/>
        <v>20</v>
      </c>
      <c r="BJ528" s="394">
        <f t="shared" si="430"/>
        <v>78</v>
      </c>
      <c r="BK528" s="394">
        <f t="shared" si="430"/>
        <v>5</v>
      </c>
      <c r="BL528" s="394">
        <f t="shared" si="430"/>
        <v>120</v>
      </c>
      <c r="BM528" s="394">
        <f t="shared" si="430"/>
        <v>32</v>
      </c>
      <c r="BN528" s="394">
        <f t="shared" si="430"/>
        <v>157</v>
      </c>
      <c r="BO528" s="394">
        <f t="shared" si="430"/>
        <v>0</v>
      </c>
      <c r="BP528" s="394">
        <f t="shared" si="430"/>
        <v>1</v>
      </c>
      <c r="BQ528" s="394">
        <f t="shared" si="430"/>
        <v>73</v>
      </c>
      <c r="BR528" s="394">
        <f t="shared" si="430"/>
        <v>1</v>
      </c>
      <c r="BS528" s="394">
        <f t="shared" si="430"/>
        <v>11</v>
      </c>
      <c r="BT528" s="394">
        <f t="shared" si="430"/>
        <v>230</v>
      </c>
      <c r="BU528" s="394">
        <f t="shared" si="430"/>
        <v>2</v>
      </c>
      <c r="BV528" s="394">
        <f t="shared" si="430"/>
        <v>17</v>
      </c>
      <c r="BW528" s="394">
        <f t="shared" si="430"/>
        <v>72</v>
      </c>
      <c r="BX528" s="394">
        <f t="shared" si="430"/>
        <v>56</v>
      </c>
      <c r="BY528" s="394">
        <f t="shared" si="430"/>
        <v>91</v>
      </c>
      <c r="BZ528" s="394">
        <f t="shared" si="430"/>
        <v>0</v>
      </c>
      <c r="CA528" s="394">
        <f t="shared" si="430"/>
        <v>11</v>
      </c>
      <c r="CB528" s="394">
        <f t="shared" si="430"/>
        <v>242</v>
      </c>
      <c r="CC528" s="394">
        <f t="shared" si="430"/>
        <v>253</v>
      </c>
      <c r="CD528" s="394">
        <f t="shared" si="430"/>
        <v>307</v>
      </c>
      <c r="CE528" s="394">
        <f t="shared" si="430"/>
        <v>344</v>
      </c>
      <c r="CF528" s="394">
        <f t="shared" si="430"/>
        <v>1</v>
      </c>
      <c r="CG528" s="394">
        <f t="shared" si="430"/>
        <v>48</v>
      </c>
      <c r="CH528" s="394">
        <f t="shared" si="430"/>
        <v>23</v>
      </c>
      <c r="CI528" s="394">
        <f t="shared" si="430"/>
        <v>43</v>
      </c>
      <c r="CJ528" s="394">
        <f t="shared" si="430"/>
        <v>170</v>
      </c>
      <c r="CK528" s="394">
        <f>SUM(CK511:CK527)</f>
        <v>366</v>
      </c>
      <c r="CL528" s="394">
        <f>SUM(CL511:CL527)</f>
        <v>579</v>
      </c>
      <c r="CM528" s="394">
        <f t="shared" si="430"/>
        <v>362</v>
      </c>
      <c r="CN528" s="394">
        <f t="shared" si="430"/>
        <v>222</v>
      </c>
      <c r="CO528" s="394">
        <f t="shared" si="430"/>
        <v>17</v>
      </c>
      <c r="CP528" s="394">
        <f t="shared" si="430"/>
        <v>261</v>
      </c>
      <c r="CQ528" s="394"/>
      <c r="CR528" s="394"/>
      <c r="CS528" s="394"/>
      <c r="CT528" s="398"/>
      <c r="CU528" s="398"/>
      <c r="CV528" s="398"/>
      <c r="CW528" s="398"/>
      <c r="CX528" s="398"/>
      <c r="CY528" s="398"/>
      <c r="CZ528" s="398"/>
      <c r="DA528" s="398"/>
      <c r="DB528" s="398"/>
      <c r="DC528" s="398"/>
      <c r="DD528" s="398"/>
      <c r="DE528" s="398"/>
      <c r="DF528" s="398"/>
      <c r="DG528" s="398"/>
      <c r="DH528" s="398"/>
      <c r="DI528" s="398"/>
      <c r="DJ528" s="398"/>
      <c r="DK528" s="398"/>
      <c r="DL528" s="398"/>
      <c r="DM528" s="398"/>
      <c r="DN528" s="398"/>
      <c r="DO528" s="398"/>
      <c r="DP528" s="398"/>
      <c r="DQ528" s="399"/>
      <c r="DR528" s="399"/>
      <c r="DS528" s="399"/>
      <c r="DT528" s="399"/>
      <c r="DU528" s="399"/>
      <c r="DV528" s="399"/>
      <c r="DW528" s="400"/>
      <c r="DX528" s="400"/>
      <c r="DY528" s="400"/>
      <c r="DZ528" s="400"/>
      <c r="EA528" s="400"/>
      <c r="EB528" s="400"/>
      <c r="EC528" s="394"/>
      <c r="ED528" s="394"/>
      <c r="EE528" s="394"/>
      <c r="EF528" s="394"/>
      <c r="EG528" s="394"/>
      <c r="EH528" s="394"/>
      <c r="EI528" s="394"/>
      <c r="EJ528" s="394"/>
      <c r="EK528" s="394"/>
      <c r="EL528" s="394"/>
      <c r="EM528" s="394"/>
      <c r="EN528" s="394"/>
      <c r="EO528" s="394"/>
      <c r="EP528" s="394"/>
      <c r="EQ528" s="394"/>
      <c r="ER528" s="394"/>
      <c r="ES528" s="394"/>
      <c r="ET528" s="394"/>
      <c r="EU528" s="394"/>
      <c r="EV528" s="394"/>
      <c r="EW528" s="394"/>
      <c r="EX528" s="394"/>
      <c r="EY528" s="394"/>
      <c r="EZ528" s="394"/>
      <c r="FA528" s="394"/>
      <c r="FB528" s="394"/>
      <c r="FC528" s="394"/>
      <c r="FD528" s="394"/>
      <c r="FE528" s="394"/>
      <c r="FF528" s="394"/>
      <c r="FG528" s="394"/>
      <c r="FH528" s="394"/>
      <c r="FI528" s="394"/>
      <c r="FJ528" s="394"/>
      <c r="FK528" s="394"/>
      <c r="FL528" s="394"/>
      <c r="FM528" s="394"/>
      <c r="FN528" s="394"/>
      <c r="FO528" s="394"/>
      <c r="FP528" s="394"/>
      <c r="FQ528" s="394"/>
      <c r="FR528" s="394"/>
      <c r="FS528" s="394"/>
      <c r="FT528" s="394"/>
      <c r="FU528" s="394"/>
      <c r="FV528" s="394"/>
      <c r="FW528" s="394"/>
      <c r="FX528" s="394"/>
      <c r="FY528" s="394"/>
      <c r="FZ528" s="394"/>
      <c r="GA528" s="394"/>
      <c r="GB528" s="394"/>
      <c r="GC528" s="394"/>
      <c r="GD528" s="394"/>
      <c r="GE528" s="394"/>
      <c r="GF528" s="394"/>
      <c r="GG528" s="394"/>
      <c r="GH528" s="394"/>
      <c r="GI528" s="394"/>
      <c r="GJ528" s="394"/>
      <c r="GK528" s="394"/>
      <c r="GL528" s="394"/>
      <c r="GM528" s="394"/>
      <c r="GN528" s="394"/>
      <c r="GO528" s="394"/>
      <c r="GP528" s="394"/>
      <c r="GQ528" s="394"/>
      <c r="GR528" s="394"/>
      <c r="GS528" s="394"/>
      <c r="GT528" s="394"/>
      <c r="GU528" s="394"/>
      <c r="GV528" s="394"/>
      <c r="GW528" s="394"/>
      <c r="GX528" s="394"/>
      <c r="GY528" s="394"/>
      <c r="GZ528" s="394"/>
      <c r="HA528" s="394"/>
      <c r="HB528" s="394"/>
      <c r="HC528" s="394"/>
      <c r="HD528" s="394"/>
      <c r="HE528" s="394"/>
      <c r="HF528" s="394"/>
      <c r="HG528" s="394"/>
      <c r="HH528" s="394"/>
      <c r="HI528" s="394"/>
      <c r="HJ528" s="394"/>
      <c r="HK528" s="394"/>
      <c r="HL528" s="394"/>
      <c r="HM528" s="394"/>
      <c r="HN528" s="394"/>
      <c r="HO528" s="394"/>
      <c r="HP528" s="394"/>
      <c r="HQ528" s="394"/>
      <c r="HR528" s="394"/>
      <c r="HS528" s="394"/>
      <c r="HT528" s="394"/>
      <c r="HU528" s="394"/>
      <c r="HV528" s="394"/>
      <c r="HW528" s="394"/>
      <c r="HX528" s="394"/>
      <c r="HY528" s="394"/>
      <c r="HZ528" s="394"/>
      <c r="IA528" s="394"/>
      <c r="IB528" s="394"/>
      <c r="IC528" s="394"/>
      <c r="ID528" s="394"/>
      <c r="IE528" s="394"/>
      <c r="IF528" s="394"/>
      <c r="IG528" s="394"/>
      <c r="IH528" s="394"/>
      <c r="II528" s="394"/>
      <c r="IJ528" s="394"/>
      <c r="IK528" s="394"/>
      <c r="IL528" s="394"/>
      <c r="IM528" s="394"/>
      <c r="IN528" s="394"/>
      <c r="IO528" s="394"/>
      <c r="IP528" s="394"/>
      <c r="IQ528" s="394"/>
      <c r="IR528" s="394"/>
      <c r="IS528" s="394"/>
      <c r="IT528" s="394"/>
      <c r="IU528" s="394"/>
      <c r="IV528" s="394"/>
      <c r="IW528" s="394"/>
      <c r="IX528" s="394"/>
      <c r="IY528" s="394"/>
      <c r="IZ528" s="394"/>
      <c r="JA528" s="394"/>
      <c r="JB528" s="394"/>
      <c r="JC528" s="394"/>
      <c r="JD528" s="394"/>
    </row>
    <row r="529" spans="58:59 95:97" ht="16.5" customHeight="1">
      <c r="BF529" s="113"/>
      <c r="BG529" s="347"/>
      <c r="CQ529" s="286"/>
      <c r="CR529" s="179"/>
      <c r="CS529" s="179"/>
    </row>
    <row r="530" spans="95:97" ht="16.5" customHeight="1">
      <c r="CQ530" s="286"/>
      <c r="CR530" s="179"/>
      <c r="CS530" s="179"/>
    </row>
    <row r="531" spans="95:97" ht="16.5" customHeight="1">
      <c r="CQ531" s="286"/>
      <c r="CR531" s="179"/>
      <c r="CS531" s="179"/>
    </row>
    <row r="532" spans="95:97" ht="16.5" customHeight="1">
      <c r="CQ532" s="286"/>
      <c r="CR532" s="179"/>
      <c r="CS532" s="179"/>
    </row>
    <row r="533" spans="95:97" ht="16.5" customHeight="1">
      <c r="CQ533" s="286"/>
      <c r="CR533" s="179"/>
      <c r="CS533" s="179"/>
    </row>
    <row r="534" spans="95:97" ht="16.5" customHeight="1">
      <c r="CQ534" s="286"/>
      <c r="CR534" s="179"/>
      <c r="CS534" s="179"/>
    </row>
    <row r="535" spans="95:97" ht="16.5" customHeight="1">
      <c r="CQ535" s="286"/>
      <c r="CR535" s="179"/>
      <c r="CS535" s="179"/>
    </row>
    <row r="536" spans="95:97" ht="16.5" customHeight="1">
      <c r="CQ536" s="286"/>
      <c r="CR536" s="179"/>
      <c r="CS536" s="179"/>
    </row>
  </sheetData>
  <sheetProtection sheet="1" objects="1" scenarios="1"/>
  <autoFilter ref="A3:EB528">
    <sortState ref="A4:EB505">
      <sortCondition sortBy="value" ref="A4:A505"/>
    </sortState>
  </autoFilter>
  <hyperlinks>
    <hyperlink ref="AM85" r:id="rId1" display="Shandong Energy Group ramps up clean energy network eyeing nation’s carbon emission reduction goal - Global Times"/>
    <hyperlink ref="AM89" r:id="rId2" display="P020250828682365497503.pdf"/>
    <hyperlink ref="BF110" r:id="rId3" display="2024 Green Post initiative and environmental protection priorities released - ChinaPost"/>
    <hyperlink ref="BF121" r:id="rId4" display="Zhejiang Rongsheng Holding Group-Home"/>
    <hyperlink ref="BB160" r:id="rId5" display="Climate action - Sustainability - What we do - About.usps.com"/>
    <hyperlink ref="AM175" r:id="rId6" display="https://www.uniper.energy/sites/default/files/2024-04/2023%20Sustainability%20Report%20EN.pdf"/>
    <hyperlink ref="AM202" r:id="rId7" display="Poly Adds &quot;Green&quot; to the Motherland by Focusing on Green Development"/>
    <hyperlink ref="AM211" r:id="rId8" display="英文版.indd"/>
    <hyperlink ref="BF497" r:id="rId9" display="https://ws.cpc.com.tw/CPCCSREN/2025_EN_CPC_CSR.pdf"/>
    <hyperlink ref="AT301" r:id="rId10" display="Our CSR commitments | Crédit Mutuel group"/>
    <hyperlink ref="AT318" display="lbbw-sustainable-transformation-our-path-to-net-zero_afevaknnhg_m.pdf"/>
    <hyperlink ref="AT324" r:id="rId11" display="Sustainability-Report-2024.pdf"/>
    <hyperlink ref="AT472" r:id="rId12" display="https://web.pln.co.id/en/sustainability/climate-change-management"/>
    <hyperlink ref="BF457" r:id="rId13" display="组织架构 - 蜀道投资集团有限责任公司"/>
    <hyperlink ref="AT456" r:id="rId14" display="Climate-policy-Rabobank-Group.pdf"/>
    <hyperlink ref="BF448" r:id="rId15" display="ELO SA"/>
    <hyperlink ref="BF443" r:id="rId16" display="carbon-footprint-indicators-2024.pdf"/>
    <hyperlink ref="AM441" r:id="rId17" display="http://en.ansteel.cn/upload/pdf/2021.pdf"/>
    <hyperlink ref="BF438" r:id="rId18" display="20250721 V1 Reporte CFE"/>
    <hyperlink ref="BF417" r:id="rId19" display="d0f1c87a-e935-42ef-9a76-12673e00d2f7.pdf"/>
    <hyperlink ref="BF409" r:id="rId20" display="About Us - GIIHG"/>
    <hyperlink ref="AM355" r:id="rId21" display="https://www.sinomach.com.cn/en/Sustainability/CSRReports/202501/P020250107355903214865.pdf"/>
    <hyperlink ref="BF352" r:id="rId22" display="Integrated-report-results-in-2024.pdf"/>
    <hyperlink ref="AM259" r:id="rId23" display="0415华电2024ESG英文版"/>
    <hyperlink ref="BF502" r:id="rId24" display="China General Technology (Group) Holding Co., Ltd &gt; Social Responsibility &gt; CSR Report"/>
    <hyperlink ref="AM448" r:id="rId25" display="https://groupe-elo.com/en/responsability/"/>
    <hyperlink ref="AT473" r:id="rId26" display="https://www.emirates.com/english/about-us/our-planet/environmental-policy/"/>
    <hyperlink ref="AM493" r:id="rId27" display="https://www.guidewell.com/news/impact-report"/>
    <hyperlink ref="AM408" r:id="rId28" display="https://www.hzsteel.com/"/>
    <hyperlink ref="AM437" r:id="rId29" display="https://www.sustainabilityreports.com/lithia-motors/2024/sustainability-report"/>
    <hyperlink ref="AM429" r:id="rId30" display="https://newhopegroup.com.au/wp-content/uploads/2025/09/New-Hope-Group-Sustainability-Report-2025.pdf"/>
    <hyperlink ref="AT195" r:id="rId31" display="https://s204.q4cdn.com/830623074/files/doc_downloads/2024/v2/Prudential-s-2024-Sustainability-Report.pdf"/>
    <hyperlink ref="AM229" r:id="rId32" display="https://static.sse.com.cn/disclosure/bond/announcement/company/c/new/2025-07-08/243307_20250708_4NCR.pdf"/>
    <hyperlink ref="AM476" r:id="rId33" display="https://www.hkexnews.hk/listedco/listconews/sehk/2025/0415/2025041501111.pdf?utmChina%20National%20Coal%20Group"/>
    <hyperlink ref="AM110" r:id="rId34" display="https://www.chinapost.com.cn/xhtml1/report/2505/1808-1.htm"/>
    <hyperlink ref="AM335" r:id="rId35" display="https://www.csgc.com.cn/"/>
    <hyperlink ref="AM120" r:id="rId36" display="https://www.dior.com/en_gb/beauty/page/our-commitments.html"/>
    <hyperlink ref="AM473" r:id="rId37" display="https://www.emirates.com/uk/english/about-us/our-planet"/>
    <hyperlink ref="AM421" r:id="rId38" display="https://www.gdghg.com/"/>
    <hyperlink ref="AM409" r:id="rId39" display="https://www.giihg.group/"/>
    <hyperlink ref="AM458" r:id="rId40" display="http://www.gzmcg.com/"/>
    <hyperlink ref="AM397" r:id="rId41" display="https://www.hziam.com/"/>
    <hyperlink ref="AM336" r:id="rId42" display="https://www.raizen.com.br/en/sustainability/climate-change"/>
    <hyperlink ref="AM404" r:id="rId43" display="https://api2.aconnect.com.hk/Attachment/146689"/>
    <hyperlink ref="AM470" r:id="rId44" display="https://www.shanghaidelong.com/content.html?id=189&amp;menuid=122"/>
    <hyperlink ref="AM417" r:id="rId45" display="https://www.shenzheninvestment.com/upload/file/2023-05-11/27561847-47cd-4a85-b666-24cd5a765f72.pdf"/>
    <hyperlink ref="AM457" r:id="rId46" display="https://www.shudaojt.com"/>
    <hyperlink ref="AM6" r:id="rId47" display="http://www.sgcc.com.cn/u/cms/sgcc_main/other/202012/20201217092925545833884.pdf"/>
    <hyperlink ref="AM333" r:id="rId48" display="https://www.zjec.com.cn/mtsc/uploads/single_file/E_2024_ESG_Report_20250331.pdf"/>
    <hyperlink ref="AM223" r:id="rId49" display="https://www.hengyi.com/news/html/?1316.html"/>
    <hyperlink ref="AM157" r:id="rId50" display="https://www.albertsonsmediacollective.com/pr-details/2022/Albertsons-Companies-Announces-ESG-Goals-and-Long-Term-Strategies-to-Support-a-More-Sustainable-Future/default.aspx"/>
    <hyperlink ref="AT157" r:id="rId51" display="https://www.albertsonsmediacollective.com/pr-details/2022/Albertsons-Companies-Announces-ESG-Goals-and-Long-Term-Strategies-to-Support-a-More-Sustainable-Future/default.aspx"/>
    <hyperlink ref="AM424" r:id="rId52" display="https://www.lapostegroupe.com/en/news/la-poste-groupe-publishes-its-2024-impact-report"/>
    <hyperlink ref="AM456" r:id="rId53" display="https://www.rabobank.com/about-us/impact/article/011407129/rabobanks-climate-plan-2022-summarized"/>
    <hyperlink ref="AM425" r:id="rId54" display="https://www.siemens-energy.com/global/en/home/press-releases/science-based-targets-initiative-sbti-confirms-siemens-energys-co2-reduction-targets.html"/>
    <hyperlink ref="AM331" r:id="rId55" display="https://www.groupe-sncf.com/medias-publics/2025-03/annual-sustainability-report-2024-sncf-group.pdf?VersionId=o5m4uSDiYZPPr8_o_L1_4Y2ls.fnf8gK"/>
    <hyperlink ref="AM474" r:id="rId56" display="https://global.chinadaily.com.cn/a/202205/06/WS62748aa8a310fd2b29e5b030.html"/>
    <hyperlink ref="AM365" r:id="rId57" display="https://cop30.br/en/news-about-cop30/caixa-launches-platform-to-cut-carbon-emissions-in-housing-projects"/>
    <hyperlink ref="AT365" r:id="rId58" display="https://cop30.br/en/news-about-cop30/caixa-launches-platform-to-cut-carbon-emissions-in-housing-projects"/>
    <hyperlink ref="BB438" r:id="rId59" display="https://www.cfe.gob.mx/finanzas/financial-economic-information/ESG/SPO%20%E2%80%93%20Second%20Party%20Opinion/2024/2024%20CFE%20Sustainable%20Financing%20Framework%20Second-Party%20Opinion.pdf"/>
    <hyperlink ref="AM484" r:id="rId60" display="http://www.sasac.gov.cn/n4470048/n26915116/n28283133/n28283138/c28305167/content.html"/>
    <hyperlink ref="AM301" r:id="rId61" display="https://www.creditmutuel.com/en/deploying-our-csr-approach/our-csr-commitments.html"/>
    <hyperlink ref="AM352" r:id="rId62" display="https://www.femsa.com/en/sustainability/focus-topics/our-planet/"/>
    <hyperlink ref="BB437" r:id="rId63" display="https://ditchcarbon.com/organizations/lithia-motors"/>
    <hyperlink ref="BB33" r:id="rId64" display="https://ditchcarbon.com/organizations/agricultural-bank-of-china"/>
    <hyperlink ref="BB287" r:id="rId65" display="https://api.broadcomfoundation.org/wp-content/uploads/2023/09/ESG-Report-2022.pdf"/>
    <hyperlink ref="AM45" r:id="rId66" display="https://www.centene.com/why-were-different/corporate-sustainability/healthy-environment/environmental-sustainability.html"/>
    <hyperlink ref="AM34" r:id="rId67" display="https://ccb.com/chn/2025-04/22/article_2025042218375214433.shtml"/>
    <hyperlink ref="BB231" r:id="rId68" display="https://www1.hkexnews.hk/listedco/listconews/sehk/2024/0328/2024032803818.pdf"/>
    <hyperlink ref="AM231" r:id="rId69" display="https://www1.hkexnews.hk/listedco/listconews/sehk/2024/0328/2024032803818.pdf"/>
    <hyperlink ref="AM48" r:id="rId70" display="https://cn.chinadaily.com.cn/a/202505/09/WS681d94e5a3102053770324d2.html?"/>
    <hyperlink ref="AM390" r:id="rId71" display="https://en.cmbc.com.cn/cmbc_en/2025-01/13/article_2025011313511819201.html"/>
    <hyperlink ref="AM354" r:id="rId72" display="https://finance.sina.com.cn/tech/2021-06-22/doc-ikqciyzk1148188.shtml"/>
    <hyperlink ref="AM254" r:id="rId73" display="https://www.cpic.com.cn/c/2022-04-07/1633277.shtml"/>
    <hyperlink ref="AM137" r:id="rId74" display="https://www.eco.gov.cn/news_info/48274.html"/>
    <hyperlink ref="AM272" r:id="rId75" display="https://www.chinaunicom.com.hk/en/esg/reports/csr2022.pdf"/>
    <hyperlink ref="AM322" r:id="rId76" display="https://www.vanke.com/upload/file/2024-03-27/c26e5c0a-a008-4560-b657-e58e99ed78ce.pdf"/>
    <hyperlink ref="AM399" r:id="rId77" display="https://www.chsinc.com/news-and-stories/2024/11/21/sustainability-report"/>
    <hyperlink ref="AM306" r:id="rId78" display="https://www.catl.com/en/news/6014.html"/>
    <hyperlink ref="AM463" r:id="rId79" display="https://www.sohu.com/a/675767707_116062"/>
    <hyperlink ref="AM435" r:id="rId80" display="https://investor.drhorton.com/~/media/Files/D/D-R-Horton-IR/documents/d-r-horton-inc-fy2024-sustainability-report.pdf"/>
    <hyperlink ref="AM294" r:id="rId81" display="https://etp.dfmc.com.cn/xydt/002002/20251022/d2f40072-fbc4-432c-a530-e1ff7f692c78.html"/>
    <hyperlink ref="AM366" r:id="rId82" display="https://www.fairfax.ca/wp-content/uploads/2025/04/250407_ESG_Report_FINAL.pdf"/>
    <hyperlink ref="AM53" r:id="rId83" display="https://capitalmarkets.fanniemae.com/mortgage-backed-securities/multifamily-mbs/fannie-mae-publishes-multifamily-green-mbs-energy-metrics-report"/>
    <hyperlink ref="AM83" r:id="rId84" display="https://www.freddiemac.com/about/pdf/2023_Sustainability_Report.pdf"/>
    <hyperlink ref="AM483" r:id="rId85" display="https://dataclouds.cninfo.com.cn/shgonggao/2024/2024-04-30/94890901062211ef809ffa163e26e5de.pdf"/>
    <hyperlink ref="AM492" r:id="rId86" display="https://gx.cnr.cn/cnrgx/jingjishenghuo/20210519/t20210519_525490539.shtml"/>
    <hyperlink ref="BB192" r:id="rId87" display="https://www.hcadam.com/api/public/content/a02e1a713e7b46ba9bc08e4b9acd9658?v=83b2b1e1"/>
    <hyperlink ref="AM29" r:id="rId88" display="https://v.icbc.com.cn/userfiles/resources/icbcltd/download/2025/esg2024en.pdf"/>
    <hyperlink ref="AM419" r:id="rId89" display="https://www.cnfin.com/cmjj-lb/detail/20230110/3782912_1.html"/>
    <hyperlink ref="AM98" r:id="rId90" display="https://nsearchives.nseindia.com/corporate/LIC_BOARD_22082023172744_Business_Responsibility_and_Sustainability_Report_2022"/>
    <hyperlink ref="AM330" r:id="rId91" display="https://www.meituan.com/"/>
    <hyperlink ref="BB406" r:id="rId92" display="https://info.mercadona.es/document/en/download-report.pdf"/>
    <hyperlink ref="AM249" r:id="rId93" display="https://finance.sina.com.cn/tech/2021-10-14/doc-iktzqtyu1368224.shtml"/>
    <hyperlink ref="AM386" r:id="rId94" display="https://www.responsibilityreports.com/HostedData/ResponsibilityReportArchive/m/NYSE_MOH_2023.pdf"/>
    <hyperlink ref="AM380" r:id="rId95" display="https://www.northwesternmutual.com/who-we-are/sustainability-impact/environment"/>
    <hyperlink ref="BB488" r:id="rId96" display="https://www.pbfenergy.com/wp-content/uploads/2025/09/2024-PBF-Sustainability-Report.pdf"/>
    <hyperlink ref="AM144" r:id="rId97" display="https://m.picc.com/home/news/wapmtjj/202206/t20220620_50364.html"/>
    <hyperlink ref="AM103" r:id="rId98" display="https://www.powerchina.cn/col7440/art/2022/art_7440_1400881.html"/>
    <hyperlink ref="AM234" r:id="rId99" display="https://corporate.publix.com/home/newsroom/news%20stories/the%20publix%20green%20routine"/>
    <hyperlink ref="AM468" r:id="rId100" display="https://finance.sina.com.cn/stock/relnews/cn/2025-10-27/doc-infvixhi9633087.shtml"/>
    <hyperlink ref="AM377" r:id="rId101" display="https://www.gzw.sh.gov.cn/shgzw_gqzc_shzr/20230524/eacfbb8474b54a9eb14a3102dac79382.html"/>
    <hyperlink ref="AM410" r:id="rId102" display="https://www.siic.com/news/press/82.html"/>
    <hyperlink ref="AM312" r:id="rId103" display="https://news.spdb.com.cn/about_spd/xwdt_1632/202503/t20250329_1109185.shtml"/>
    <hyperlink ref="AM337" r:id="rId104" display="https://cn.chinadaily.com.cn/a/202408/23/WS66c834c9a310b35299d3828c.html"/>
    <hyperlink ref="AM250" r:id="rId105" display="Ecological environmental protection | TSINGSHAN HOLDING GROUP"/>
    <hyperlink ref="AM313" r:id="rId106" display="https://www.usaa.com/about/climate-environmental-stewardship"/>
    <hyperlink ref="AM289" r:id="rId107" display="https://www.vtb.com/about/press-center/news/2021-11-19-utverzhdena-strategiya-ustoychivogo-razvitiya-banka-vtb-na-2022-2025-gody"/>
    <hyperlink ref="AM101" r:id="rId108" display="https://www.hstong.com/news/detail/25010401125778230"/>
    <hyperlink ref="AM244" r:id="rId109" display="https://static.cninfo.com.cn/finalpage/2024-07-20/1220688756.PDF"/>
    <hyperlink ref="AM33" r:id="rId110" display="https://finance.sina.com.cn/stock/relnews/cn/2025-04-08/doc-inesmepe5162164.shtml"/>
    <hyperlink ref="BB47" r:id="rId111" display="2024_jd.com_inc._environmental_social_and_governance_report.pdf"/>
    <hyperlink ref="BB243" r:id="rId112" display="BMO Financial Group 2024 Sustainability and Climate Reporting"/>
    <hyperlink ref="AM502" r:id="rId113" display="b138b4a6ac5c4faaa9b3a3665b13642b.pdf"/>
    <hyperlink ref="AM501" r:id="rId114" display="995b0b3a-1cd6-4078-b7e1-1fb613ffc2b7.pdf"/>
    <hyperlink ref="AM496" r:id="rId115" display="https://magnitglobal.com/us/en/company/environmental-social-governance.html#:~:text=We%E2%80%99ve%20been%20a%20pioneer%20in,our%20SBTi%20Validated%202030%20Net"/>
    <hyperlink ref="AT496" r:id="rId116" display="https://magnitglobal.com/us/en/company/environmental-social-governance.html"/>
    <hyperlink ref="AM500" r:id="rId117" display="https://www.medtronic.com/en-us/our-impact/renewable-energy.html#:~:text=Our%20goal%20is%20to%20eliminate,value%20chain%20to%20zero%20by%C2%A0FY45"/>
    <hyperlink ref="AT314" r:id="rId118" display="https://news.skhynix.com/sk-hynix-becomes-founding-member-of-scc"/>
    <hyperlink ref="AT266" r:id="rId119" display="https://www.tmkiln.com/about-tmk/sustainability/"/>
    <hyperlink ref="AM480" r:id="rId120" display="https://reports.metroag.de/annual-report/2023-2024/combined-management-report/principles-of-the-group/combined-non-financial-statement/environmental-matters.html"/>
    <hyperlink ref="AM321" r:id="rId121" display="https://netzerotracker.org/corporates.html/General%20Dynamics/#:~:text=,are%20covered%20by%20its%20target"/>
    <hyperlink ref="AM274" r:id="rId122" display="https://greenbusinessbarbados.com/has-capital-one-made-progress-toward-becoming.html"/>
    <hyperlink ref="AT274" r:id="rId123" display="https://net0tracker.com/corporates.html/Capital%20One%20Financial/#:~:text=,is%20that%20Capital%20One%20has"/>
    <hyperlink ref="AM451" r:id="rId124" display="https://www.crrcgc.cc/sdxc/304_20948/304_21032/304_22675/index.html"/>
    <hyperlink ref="AT243" r:id="rId125" display="https://www.banktrack.org/download/2023_climate_report_2/240307_bmo_2023_climatereport_en.pdf"/>
    <hyperlink ref="AT52" r:id="rId126" display="https://www.bmwgroup.com/content/dam/grpw/websites/bmwgroup_com/ir/downloads/en/2025/hv/BMWGroup_Report2024.pdf"/>
    <hyperlink ref="AT375" r:id="rId127" display="https://www.abbott.co.uk/content/dam/corp/abbott/en-gb/documents/pdfs/PPN-0621-2024-Carbon-Reduction-Plan-Abbott-Rapid-Diagnostics-Ltd.pdf"/>
    <hyperlink ref="AM141" r:id="rId128" display="https://www.saicmotor.com/english/download/esg/2023.pdf"/>
    <hyperlink ref="AM84" r:id="rId129" display="https://www.icbc.com/assets/pa/6UVv1nZRVSLlQ84gDYMWMo/carbon-neutral-action-report.pdf"/>
  </hyperlinks>
  <pageMargins left="0.7" right="0.7" top="0.75" bottom="0.75" header="0.3" footer="0.3"/>
  <pageSetup horizontalDpi="300" verticalDpi="300" orientation="portrait" paperSize="9" r:id="rId133"/>
  <legacyDrawing r:id="rId13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F6A8FA-9255-4FD0-B5CF-C8462907728D}">
  <sheetPr codeName="Sheet12">
    <tabColor theme="3" tint="0.249980002641678"/>
  </sheetPr>
  <dimension ref="A1"/>
  <sheetViews>
    <sheetView workbookViewId="0" topLeftCell="A1">
      <selection pane="topLeft" activeCell="K32" sqref="K32"/>
    </sheetView>
  </sheetViews>
  <sheetFormatPr defaultColWidth="8.85428571428571" defaultRowHeight="14.4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BA5A8A-1486-450F-8177-F7A49B9ABCDA}">
  <sheetPr codeName="Sheet13">
    <tabColor theme="3" tint="0.749989986419678"/>
  </sheetPr>
  <dimension ref="C5:D69"/>
  <sheetViews>
    <sheetView showGridLines="0" workbookViewId="0" topLeftCell="AP55">
      <selection pane="topLeft" activeCell="AZ274" sqref="AZ274"/>
    </sheetView>
  </sheetViews>
  <sheetFormatPr defaultColWidth="8.85428571428571" defaultRowHeight="14.45"/>
  <cols>
    <col min="3" max="3" width="15.8571428571429" customWidth="1"/>
  </cols>
  <sheetData>
    <row r="5" spans="3:4" ht="14.45">
      <c r="C5" s="2" t="s">
        <v>22</v>
      </c>
      <c r="D5" s="2" t="s">
        <v>23</v>
      </c>
    </row>
    <row r="6" spans="3:4" ht="14.45">
      <c r="C6" t="s">
        <v>3040</v>
      </c>
      <c r="D6" t="s">
        <v>3041</v>
      </c>
    </row>
    <row r="7" spans="3:4" ht="14.45">
      <c r="C7" t="s">
        <v>3042</v>
      </c>
      <c r="D7" t="s">
        <v>146</v>
      </c>
    </row>
    <row r="8" spans="3:4" ht="14.45">
      <c r="C8" t="s">
        <v>3043</v>
      </c>
      <c r="D8" t="s">
        <v>146</v>
      </c>
    </row>
    <row r="9" spans="3:4" ht="14.45">
      <c r="C9" t="s">
        <v>3044</v>
      </c>
      <c r="D9" t="s">
        <v>146</v>
      </c>
    </row>
    <row r="10" spans="3:4" ht="14.45">
      <c r="C10" t="s">
        <v>756</v>
      </c>
      <c r="D10" t="s">
        <v>146</v>
      </c>
    </row>
    <row r="11" spans="3:4" ht="14.45">
      <c r="C11" t="s">
        <v>3045</v>
      </c>
      <c r="D11" t="s">
        <v>146</v>
      </c>
    </row>
    <row r="12" spans="3:4" ht="14.45">
      <c r="C12" t="s">
        <v>3046</v>
      </c>
      <c r="D12" t="s">
        <v>146</v>
      </c>
    </row>
    <row r="13" spans="3:4" ht="14.45">
      <c r="C13" t="s">
        <v>3047</v>
      </c>
      <c r="D13" t="s">
        <v>146</v>
      </c>
    </row>
    <row r="14" spans="3:4" ht="14.45">
      <c r="C14" t="s">
        <v>3048</v>
      </c>
      <c r="D14" t="s">
        <v>3034</v>
      </c>
    </row>
    <row r="15" spans="3:4" ht="14.45">
      <c r="C15" t="s">
        <v>869</v>
      </c>
      <c r="D15" t="s">
        <v>3034</v>
      </c>
    </row>
    <row r="16" spans="3:4" ht="14.45">
      <c r="C16" t="s">
        <v>3049</v>
      </c>
      <c r="D16" t="s">
        <v>3034</v>
      </c>
    </row>
    <row r="17" spans="3:4" ht="14.45">
      <c r="C17" t="s">
        <v>2867</v>
      </c>
      <c r="D17" t="s">
        <v>3034</v>
      </c>
    </row>
    <row r="18" spans="3:4" ht="14.45">
      <c r="C18" t="s">
        <v>3050</v>
      </c>
      <c r="D18" t="s">
        <v>3034</v>
      </c>
    </row>
    <row r="19" spans="3:4" ht="14.45">
      <c r="C19" t="s">
        <v>3051</v>
      </c>
      <c r="D19" t="s">
        <v>3034</v>
      </c>
    </row>
    <row r="20" spans="3:4" ht="14.45">
      <c r="C20" t="s">
        <v>3052</v>
      </c>
      <c r="D20" t="s">
        <v>3034</v>
      </c>
    </row>
    <row r="21" spans="3:4" ht="14.45">
      <c r="C21" t="s">
        <v>863</v>
      </c>
      <c r="D21" t="s">
        <v>3034</v>
      </c>
    </row>
    <row r="22" spans="3:4" ht="14.45">
      <c r="C22" t="s">
        <v>2567</v>
      </c>
      <c r="D22" t="s">
        <v>246</v>
      </c>
    </row>
    <row r="23" spans="3:4" ht="14.45">
      <c r="C23" t="s">
        <v>3053</v>
      </c>
      <c r="D23" t="s">
        <v>246</v>
      </c>
    </row>
    <row r="24" spans="3:4" ht="14.45">
      <c r="C24" t="s">
        <v>3054</v>
      </c>
      <c r="D24" t="s">
        <v>246</v>
      </c>
    </row>
    <row r="25" spans="3:4" ht="14.45">
      <c r="C25" t="s">
        <v>3055</v>
      </c>
      <c r="D25" t="s">
        <v>246</v>
      </c>
    </row>
    <row r="26" spans="3:4" ht="14.45">
      <c r="C26" t="s">
        <v>1358</v>
      </c>
      <c r="D26" t="s">
        <v>246</v>
      </c>
    </row>
    <row r="27" spans="3:4" ht="14.45">
      <c r="C27" t="s">
        <v>374</v>
      </c>
      <c r="D27" t="s">
        <v>246</v>
      </c>
    </row>
    <row r="28" spans="3:4" ht="14.45">
      <c r="C28" t="s">
        <v>772</v>
      </c>
      <c r="D28" t="s">
        <v>246</v>
      </c>
    </row>
    <row r="29" spans="3:4" ht="14.45">
      <c r="C29" t="s">
        <v>416</v>
      </c>
      <c r="D29" t="s">
        <v>246</v>
      </c>
    </row>
    <row r="30" spans="3:4" ht="14.45">
      <c r="C30" t="s">
        <v>245</v>
      </c>
      <c r="D30" t="s">
        <v>246</v>
      </c>
    </row>
    <row r="31" spans="3:4" ht="14.45">
      <c r="C31" t="s">
        <v>1471</v>
      </c>
      <c r="D31" t="s">
        <v>246</v>
      </c>
    </row>
    <row r="32" spans="3:4" ht="14.45">
      <c r="C32" t="s">
        <v>1422</v>
      </c>
      <c r="D32" t="s">
        <v>246</v>
      </c>
    </row>
    <row r="33" spans="3:4" ht="14.45">
      <c r="C33" t="s">
        <v>499</v>
      </c>
      <c r="D33" t="s">
        <v>246</v>
      </c>
    </row>
    <row r="34" spans="3:4" ht="14.45">
      <c r="C34" t="s">
        <v>321</v>
      </c>
      <c r="D34" t="s">
        <v>246</v>
      </c>
    </row>
    <row r="35" spans="3:4" ht="14.45">
      <c r="C35" t="s">
        <v>2523</v>
      </c>
      <c r="D35" t="s">
        <v>246</v>
      </c>
    </row>
    <row r="36" spans="3:4" ht="14.45">
      <c r="C36" t="s">
        <v>1170</v>
      </c>
      <c r="D36" t="s">
        <v>246</v>
      </c>
    </row>
    <row r="37" spans="3:4" ht="14.45">
      <c r="C37" t="s">
        <v>3056</v>
      </c>
      <c r="D37" t="s">
        <v>246</v>
      </c>
    </row>
    <row r="38" spans="3:4" ht="14.45">
      <c r="C38" t="s">
        <v>1866</v>
      </c>
      <c r="D38" t="s">
        <v>246</v>
      </c>
    </row>
    <row r="39" spans="3:4" ht="14.45">
      <c r="C39" t="s">
        <v>1627</v>
      </c>
      <c r="D39" t="s">
        <v>246</v>
      </c>
    </row>
    <row r="40" spans="3:4" ht="14.45">
      <c r="C40" t="s">
        <v>728</v>
      </c>
      <c r="D40" t="s">
        <v>246</v>
      </c>
    </row>
    <row r="41" spans="3:4" ht="14.45">
      <c r="C41" t="s">
        <v>3057</v>
      </c>
      <c r="D41" t="s">
        <v>246</v>
      </c>
    </row>
    <row r="42" spans="3:4" ht="14.45">
      <c r="C42" t="s">
        <v>3058</v>
      </c>
      <c r="D42" t="s">
        <v>246</v>
      </c>
    </row>
    <row r="43" spans="3:4" ht="14.45">
      <c r="C43" t="s">
        <v>3059</v>
      </c>
      <c r="D43" t="s">
        <v>246</v>
      </c>
    </row>
    <row r="44" spans="3:4" ht="14.45">
      <c r="C44" t="s">
        <v>3060</v>
      </c>
      <c r="D44" t="s">
        <v>246</v>
      </c>
    </row>
    <row r="45" spans="3:4" ht="14.45">
      <c r="C45" t="s">
        <v>3061</v>
      </c>
      <c r="D45" t="s">
        <v>246</v>
      </c>
    </row>
    <row r="46" spans="3:4" ht="14.45">
      <c r="C46" t="s">
        <v>1252</v>
      </c>
      <c r="D46" t="s">
        <v>246</v>
      </c>
    </row>
    <row r="47" spans="3:4" ht="14.45">
      <c r="C47" t="s">
        <v>680</v>
      </c>
      <c r="D47" t="s">
        <v>246</v>
      </c>
    </row>
    <row r="48" spans="3:4" ht="14.45">
      <c r="C48" t="s">
        <v>3062</v>
      </c>
      <c r="D48" t="s">
        <v>246</v>
      </c>
    </row>
    <row r="49" spans="3:4" ht="14.45">
      <c r="C49" t="s">
        <v>3063</v>
      </c>
      <c r="D49" t="s">
        <v>246</v>
      </c>
    </row>
    <row r="50" spans="3:4" ht="14.45">
      <c r="C50" t="s">
        <v>3064</v>
      </c>
      <c r="D50" t="s">
        <v>246</v>
      </c>
    </row>
    <row r="51" spans="3:4" ht="14.45">
      <c r="C51" t="s">
        <v>185</v>
      </c>
      <c r="D51" t="s">
        <v>3035</v>
      </c>
    </row>
    <row r="52" spans="3:4" ht="14.45">
      <c r="C52" t="s">
        <v>2728</v>
      </c>
      <c r="D52" t="s">
        <v>3035</v>
      </c>
    </row>
    <row r="53" spans="3:4" ht="14.45">
      <c r="C53" t="s">
        <v>2452</v>
      </c>
      <c r="D53" t="s">
        <v>3035</v>
      </c>
    </row>
    <row r="54" spans="3:4" ht="14.45">
      <c r="C54" t="s">
        <v>3065</v>
      </c>
      <c r="D54" t="s">
        <v>3066</v>
      </c>
    </row>
    <row r="55" spans="3:4" ht="14.45">
      <c r="C55" t="s">
        <v>175</v>
      </c>
      <c r="D55" t="s">
        <v>176</v>
      </c>
    </row>
    <row r="56" spans="3:4" ht="14.45">
      <c r="C56" t="s">
        <v>686</v>
      </c>
      <c r="D56" t="s">
        <v>176</v>
      </c>
    </row>
    <row r="57" spans="3:4" ht="14.45">
      <c r="C57" t="s">
        <v>264</v>
      </c>
      <c r="D57" t="s">
        <v>176</v>
      </c>
    </row>
    <row r="58" spans="3:4" ht="14.45">
      <c r="C58" t="s">
        <v>342</v>
      </c>
      <c r="D58" t="s">
        <v>176</v>
      </c>
    </row>
    <row r="59" spans="3:4" ht="14.45">
      <c r="C59" t="s">
        <v>349</v>
      </c>
      <c r="D59" t="s">
        <v>176</v>
      </c>
    </row>
    <row r="60" spans="3:4" ht="14.45">
      <c r="C60" t="s">
        <v>315</v>
      </c>
      <c r="D60" t="s">
        <v>176</v>
      </c>
    </row>
    <row r="61" spans="3:4" ht="14.45">
      <c r="C61" t="s">
        <v>1269</v>
      </c>
      <c r="D61" t="s">
        <v>176</v>
      </c>
    </row>
    <row r="62" spans="3:4" ht="14.45">
      <c r="C62" t="s">
        <v>1138</v>
      </c>
      <c r="D62" t="s">
        <v>176</v>
      </c>
    </row>
    <row r="63" spans="3:4" ht="14.45">
      <c r="C63" t="s">
        <v>3067</v>
      </c>
      <c r="D63" t="s">
        <v>176</v>
      </c>
    </row>
    <row r="64" spans="3:4" ht="14.45">
      <c r="C64" t="s">
        <v>1610</v>
      </c>
      <c r="D64" t="s">
        <v>3036</v>
      </c>
    </row>
    <row r="65" spans="3:4" ht="14.45">
      <c r="C65" t="s">
        <v>3068</v>
      </c>
      <c r="D65" t="s">
        <v>3036</v>
      </c>
    </row>
    <row r="66" spans="3:4" ht="14.45">
      <c r="C66" t="s">
        <v>145</v>
      </c>
      <c r="D66" t="s">
        <v>146</v>
      </c>
    </row>
    <row r="67" spans="3:4" ht="14.45">
      <c r="C67" t="s">
        <v>284</v>
      </c>
      <c r="D67" t="s">
        <v>246</v>
      </c>
    </row>
    <row r="68" spans="3:4" ht="14.45">
      <c r="C68" t="s">
        <v>1694</v>
      </c>
      <c r="D68" t="s">
        <v>246</v>
      </c>
    </row>
    <row r="69" spans="3:4" ht="14.45">
      <c r="C69" t="s">
        <v>952</v>
      </c>
      <c r="D69" t="s">
        <v>176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153C552-0806-40C3-9C4E-0FE18EB02854}">
  <sheetPr codeName="Sheet14">
    <tabColor theme="3" tint="0.749989986419678"/>
  </sheetPr>
  <dimension ref="D2:Q80"/>
  <sheetViews>
    <sheetView showGridLines="0" workbookViewId="0" topLeftCell="J1">
      <selection pane="topLeft" activeCell="AZ274" sqref="AZ274"/>
    </sheetView>
  </sheetViews>
  <sheetFormatPr defaultColWidth="8.85428571428571" defaultRowHeight="14.45"/>
  <cols>
    <col min="3" max="3" width="5.42857142857143" customWidth="1"/>
    <col min="4" max="4" width="45.1428571428571" bestFit="1" customWidth="1"/>
    <col min="5" max="5" width="27.4285714285714" bestFit="1" customWidth="1"/>
    <col min="12" max="12" width="18.1428571428571" customWidth="1"/>
  </cols>
  <sheetData>
    <row r="2" spans="4:12" ht="14.45">
      <c r="D2" s="64" t="s">
        <v>3069</v>
      </c>
      <c r="L2" s="64" t="s">
        <v>3070</v>
      </c>
    </row>
    <row r="4" spans="4:17" ht="14.45">
      <c r="D4" s="2" t="s">
        <v>20</v>
      </c>
      <c r="E4" s="2" t="s">
        <v>3071</v>
      </c>
      <c r="F4" s="2"/>
      <c r="G4" s="2"/>
      <c r="L4" s="2" t="s">
        <v>3072</v>
      </c>
      <c r="N4" s="2"/>
      <c r="O4" s="2"/>
      <c r="P4" s="2" t="s">
        <v>3073</v>
      </c>
      <c r="Q4" s="2"/>
    </row>
    <row r="5" spans="4:16" ht="14.45">
      <c r="D5" s="68" t="s">
        <v>143</v>
      </c>
      <c r="E5" s="68" t="s">
        <v>144</v>
      </c>
      <c r="L5" t="s">
        <v>3074</v>
      </c>
      <c r="P5" t="s">
        <v>144</v>
      </c>
    </row>
    <row r="6" spans="4:16" ht="14.45">
      <c r="D6" s="68" t="s">
        <v>163</v>
      </c>
      <c r="E6" s="68" t="s">
        <v>144</v>
      </c>
      <c r="L6" t="s">
        <v>845</v>
      </c>
      <c r="P6" t="s">
        <v>174</v>
      </c>
    </row>
    <row r="7" spans="4:16" ht="14.45">
      <c r="D7" s="68" t="s">
        <v>173</v>
      </c>
      <c r="E7" s="68" t="s">
        <v>174</v>
      </c>
      <c r="L7" t="s">
        <v>852</v>
      </c>
      <c r="P7" t="s">
        <v>184</v>
      </c>
    </row>
    <row r="8" spans="4:16" ht="14.45">
      <c r="D8" s="68" t="s">
        <v>183</v>
      </c>
      <c r="E8" s="68" t="s">
        <v>184</v>
      </c>
      <c r="L8" t="s">
        <v>679</v>
      </c>
      <c r="P8" t="s">
        <v>193</v>
      </c>
    </row>
    <row r="9" spans="4:16" ht="14.45">
      <c r="D9" s="68" t="s">
        <v>192</v>
      </c>
      <c r="E9" s="68" t="s">
        <v>193</v>
      </c>
      <c r="L9" t="s">
        <v>271</v>
      </c>
      <c r="P9" t="s">
        <v>214</v>
      </c>
    </row>
    <row r="10" spans="4:16" ht="29.1">
      <c r="D10" s="68" t="s">
        <v>205</v>
      </c>
      <c r="E10" s="68" t="s">
        <v>206</v>
      </c>
      <c r="L10" t="s">
        <v>3075</v>
      </c>
      <c r="P10" t="s">
        <v>206</v>
      </c>
    </row>
    <row r="11" spans="4:16" ht="14.45">
      <c r="D11" s="68" t="s">
        <v>213</v>
      </c>
      <c r="E11" s="68" t="s">
        <v>214</v>
      </c>
      <c r="L11" t="s">
        <v>818</v>
      </c>
      <c r="P11" t="s">
        <v>229</v>
      </c>
    </row>
    <row r="12" spans="4:16" ht="29.1">
      <c r="D12" s="68" t="s">
        <v>222</v>
      </c>
      <c r="E12" s="68" t="s">
        <v>206</v>
      </c>
      <c r="L12" t="s">
        <v>3076</v>
      </c>
      <c r="P12" t="s">
        <v>244</v>
      </c>
    </row>
    <row r="13" spans="4:16" ht="14.45">
      <c r="D13" s="68" t="s">
        <v>228</v>
      </c>
      <c r="E13" s="68" t="s">
        <v>229</v>
      </c>
      <c r="L13" t="s">
        <v>3077</v>
      </c>
      <c r="P13" t="s">
        <v>272</v>
      </c>
    </row>
    <row r="14" spans="4:16" ht="29.1">
      <c r="D14" s="68" t="s">
        <v>236</v>
      </c>
      <c r="E14" s="68" t="s">
        <v>206</v>
      </c>
      <c r="L14" t="s">
        <v>3078</v>
      </c>
      <c r="P14" t="s">
        <v>998</v>
      </c>
    </row>
    <row r="15" spans="4:16" ht="14.45">
      <c r="D15" s="68" t="s">
        <v>243</v>
      </c>
      <c r="E15" s="68" t="s">
        <v>244</v>
      </c>
      <c r="L15" t="s">
        <v>3079</v>
      </c>
      <c r="P15" t="s">
        <v>852</v>
      </c>
    </row>
    <row r="16" spans="4:16" ht="14.45">
      <c r="D16" s="68" t="s">
        <v>271</v>
      </c>
      <c r="E16" s="68" t="s">
        <v>272</v>
      </c>
      <c r="L16" t="s">
        <v>3080</v>
      </c>
      <c r="P16" t="s">
        <v>517</v>
      </c>
    </row>
    <row r="17" spans="4:16" ht="14.45">
      <c r="D17" s="68" t="s">
        <v>290</v>
      </c>
      <c r="E17" s="68" t="s">
        <v>229</v>
      </c>
      <c r="L17" t="s">
        <v>3081</v>
      </c>
      <c r="P17" t="s">
        <v>642</v>
      </c>
    </row>
    <row r="18" spans="4:16" ht="14.45">
      <c r="D18" s="68" t="s">
        <v>306</v>
      </c>
      <c r="E18" s="68" t="s">
        <v>214</v>
      </c>
      <c r="L18" t="s">
        <v>3082</v>
      </c>
      <c r="P18" t="s">
        <v>790</v>
      </c>
    </row>
    <row r="19" spans="4:16" ht="14.45">
      <c r="D19" s="68" t="s">
        <v>314</v>
      </c>
      <c r="E19" s="68" t="s">
        <v>229</v>
      </c>
      <c r="L19" t="s">
        <v>3083</v>
      </c>
      <c r="P19" t="s">
        <v>735</v>
      </c>
    </row>
    <row r="20" spans="4:16" ht="14.45">
      <c r="D20" s="68" t="s">
        <v>333</v>
      </c>
      <c r="E20" s="68" t="s">
        <v>229</v>
      </c>
      <c r="L20" t="s">
        <v>3084</v>
      </c>
      <c r="P20" t="s">
        <v>1047</v>
      </c>
    </row>
    <row r="21" spans="4:16" ht="14.45">
      <c r="D21" s="68" t="s">
        <v>341</v>
      </c>
      <c r="E21" s="68" t="s">
        <v>214</v>
      </c>
      <c r="L21" t="s">
        <v>214</v>
      </c>
      <c r="P21" t="s">
        <v>1294</v>
      </c>
    </row>
    <row r="22" spans="4:12" ht="14.45">
      <c r="D22" s="68" t="s">
        <v>348</v>
      </c>
      <c r="E22" s="68" t="s">
        <v>214</v>
      </c>
      <c r="L22" t="s">
        <v>516</v>
      </c>
    </row>
    <row r="23" spans="4:12" ht="14.45">
      <c r="D23" s="68" t="s">
        <v>415</v>
      </c>
      <c r="E23" s="68" t="s">
        <v>244</v>
      </c>
      <c r="L23" t="s">
        <v>3085</v>
      </c>
    </row>
    <row r="24" spans="4:12" ht="14.45">
      <c r="D24" s="68" t="s">
        <v>437</v>
      </c>
      <c r="E24" s="68" t="s">
        <v>144</v>
      </c>
      <c r="L24" t="s">
        <v>3086</v>
      </c>
    </row>
    <row r="25" spans="4:5" ht="14.45">
      <c r="D25" s="68" t="s">
        <v>443</v>
      </c>
      <c r="E25" s="68" t="s">
        <v>229</v>
      </c>
    </row>
    <row r="26" spans="4:5" ht="14.45">
      <c r="D26" s="68" t="s">
        <v>449</v>
      </c>
      <c r="E26" s="68" t="s">
        <v>144</v>
      </c>
    </row>
    <row r="27" spans="4:5" ht="14.45">
      <c r="D27" s="68" t="s">
        <v>472</v>
      </c>
      <c r="E27" s="68" t="s">
        <v>229</v>
      </c>
    </row>
    <row r="28" spans="4:5" ht="14.45">
      <c r="D28" s="68" t="s">
        <v>488</v>
      </c>
      <c r="E28" s="68" t="s">
        <v>144</v>
      </c>
    </row>
    <row r="29" spans="4:5" ht="14.45">
      <c r="D29" s="68" t="s">
        <v>516</v>
      </c>
      <c r="E29" s="68" t="s">
        <v>517</v>
      </c>
    </row>
    <row r="30" spans="4:5" ht="14.45">
      <c r="D30" s="68" t="s">
        <v>560</v>
      </c>
      <c r="E30" s="68" t="s">
        <v>214</v>
      </c>
    </row>
    <row r="31" spans="4:5" ht="14.45">
      <c r="D31" s="68" t="s">
        <v>586</v>
      </c>
      <c r="E31" s="68" t="s">
        <v>229</v>
      </c>
    </row>
    <row r="32" spans="4:5" ht="14.45">
      <c r="D32" s="68" t="s">
        <v>599</v>
      </c>
      <c r="E32" s="68" t="s">
        <v>184</v>
      </c>
    </row>
    <row r="33" spans="4:5" ht="14.45">
      <c r="D33" s="68" t="s">
        <v>610</v>
      </c>
      <c r="E33" s="68" t="s">
        <v>517</v>
      </c>
    </row>
    <row r="34" spans="4:5" ht="14.45">
      <c r="D34" s="68" t="s">
        <v>620</v>
      </c>
      <c r="E34" s="68" t="s">
        <v>229</v>
      </c>
    </row>
    <row r="35" spans="4:5" ht="29.1">
      <c r="D35" s="68" t="s">
        <v>641</v>
      </c>
      <c r="E35" s="68" t="s">
        <v>642</v>
      </c>
    </row>
    <row r="36" spans="4:5" ht="14.45">
      <c r="D36" s="68" t="s">
        <v>656</v>
      </c>
      <c r="E36" s="68" t="s">
        <v>214</v>
      </c>
    </row>
    <row r="37" spans="4:5" ht="14.45">
      <c r="D37" s="68" t="s">
        <v>679</v>
      </c>
      <c r="E37" s="68" t="s">
        <v>174</v>
      </c>
    </row>
    <row r="38" spans="4:5" ht="14.45">
      <c r="D38" s="68" t="s">
        <v>702</v>
      </c>
      <c r="E38" s="68" t="s">
        <v>244</v>
      </c>
    </row>
    <row r="39" spans="4:5" ht="14.45">
      <c r="D39" s="68" t="s">
        <v>734</v>
      </c>
      <c r="E39" s="68" t="s">
        <v>735</v>
      </c>
    </row>
    <row r="40" spans="4:5" ht="14.45">
      <c r="D40" s="68" t="s">
        <v>778</v>
      </c>
      <c r="E40" s="68" t="s">
        <v>244</v>
      </c>
    </row>
    <row r="41" spans="4:5" ht="14.45">
      <c r="D41" s="68" t="s">
        <v>789</v>
      </c>
      <c r="E41" s="68" t="s">
        <v>790</v>
      </c>
    </row>
    <row r="42" spans="4:5" ht="14.45">
      <c r="D42" s="68" t="s">
        <v>818</v>
      </c>
      <c r="E42" s="68" t="s">
        <v>144</v>
      </c>
    </row>
    <row r="43" spans="4:5" ht="14.45">
      <c r="D43" s="68" t="s">
        <v>845</v>
      </c>
      <c r="E43" s="68" t="s">
        <v>144</v>
      </c>
    </row>
    <row r="44" spans="4:5" ht="14.45">
      <c r="D44" s="68" t="s">
        <v>852</v>
      </c>
      <c r="E44" s="68" t="s">
        <v>852</v>
      </c>
    </row>
    <row r="45" spans="4:5" ht="14.45">
      <c r="D45" s="68" t="s">
        <v>880</v>
      </c>
      <c r="E45" s="68" t="s">
        <v>790</v>
      </c>
    </row>
    <row r="46" spans="4:5" ht="29.1">
      <c r="D46" s="68" t="s">
        <v>926</v>
      </c>
      <c r="E46" s="68" t="s">
        <v>206</v>
      </c>
    </row>
    <row r="47" spans="4:5" ht="14.45">
      <c r="D47" s="68" t="s">
        <v>980</v>
      </c>
      <c r="E47" s="68" t="s">
        <v>229</v>
      </c>
    </row>
    <row r="48" spans="4:5" ht="14.45">
      <c r="D48" s="68" t="s">
        <v>991</v>
      </c>
      <c r="E48" s="68" t="s">
        <v>735</v>
      </c>
    </row>
    <row r="49" spans="4:5" ht="14.45">
      <c r="D49" s="68" t="s">
        <v>997</v>
      </c>
      <c r="E49" s="68" t="s">
        <v>998</v>
      </c>
    </row>
    <row r="50" spans="4:5" ht="29.1">
      <c r="D50" s="68" t="s">
        <v>1014</v>
      </c>
      <c r="E50" s="68" t="s">
        <v>642</v>
      </c>
    </row>
    <row r="51" spans="4:5" ht="14.45">
      <c r="D51" s="68" t="s">
        <v>1036</v>
      </c>
      <c r="E51" s="68" t="s">
        <v>174</v>
      </c>
    </row>
    <row r="52" spans="4:5" ht="14.45">
      <c r="D52" s="68" t="s">
        <v>1046</v>
      </c>
      <c r="E52" s="68" t="s">
        <v>1047</v>
      </c>
    </row>
    <row r="53" spans="4:5" ht="14.45">
      <c r="D53" s="68" t="s">
        <v>1074</v>
      </c>
      <c r="E53" s="68" t="s">
        <v>735</v>
      </c>
    </row>
    <row r="54" spans="4:5" ht="14.45">
      <c r="D54" s="68" t="s">
        <v>1085</v>
      </c>
      <c r="E54" s="68" t="s">
        <v>272</v>
      </c>
    </row>
    <row r="55" spans="4:5" ht="14.45">
      <c r="D55" s="68" t="s">
        <v>1163</v>
      </c>
      <c r="E55" s="68" t="s">
        <v>229</v>
      </c>
    </row>
    <row r="56" spans="4:5" ht="14.45">
      <c r="D56" s="68" t="s">
        <v>1206</v>
      </c>
      <c r="E56" s="68" t="s">
        <v>229</v>
      </c>
    </row>
    <row r="57" spans="4:5" ht="14.45">
      <c r="D57" s="68" t="s">
        <v>1227</v>
      </c>
      <c r="E57" s="68" t="s">
        <v>229</v>
      </c>
    </row>
    <row r="58" spans="4:5" ht="29.1">
      <c r="D58" s="68" t="s">
        <v>1238</v>
      </c>
      <c r="E58" s="68" t="s">
        <v>206</v>
      </c>
    </row>
    <row r="59" spans="4:5" ht="14.45">
      <c r="D59" s="68" t="s">
        <v>1294</v>
      </c>
      <c r="E59" s="68" t="s">
        <v>1294</v>
      </c>
    </row>
    <row r="60" spans="4:5" ht="14.45">
      <c r="D60" s="68" t="s">
        <v>1357</v>
      </c>
      <c r="E60" s="68" t="s">
        <v>214</v>
      </c>
    </row>
    <row r="61" spans="4:5" ht="14.45">
      <c r="D61" s="68" t="s">
        <v>1364</v>
      </c>
      <c r="E61" s="68" t="s">
        <v>790</v>
      </c>
    </row>
    <row r="62" spans="4:5" ht="14.45">
      <c r="D62" s="68" t="s">
        <v>1371</v>
      </c>
      <c r="E62" s="68" t="s">
        <v>272</v>
      </c>
    </row>
    <row r="63" spans="4:5" ht="14.45">
      <c r="D63" s="68" t="s">
        <v>1433</v>
      </c>
      <c r="E63" s="68" t="s">
        <v>790</v>
      </c>
    </row>
    <row r="64" spans="4:5" ht="14.45">
      <c r="D64" s="68" t="s">
        <v>1438</v>
      </c>
      <c r="E64" s="68" t="s">
        <v>1047</v>
      </c>
    </row>
    <row r="65" spans="4:5" ht="14.45">
      <c r="D65" s="68" t="s">
        <v>1470</v>
      </c>
      <c r="E65" s="68" t="s">
        <v>735</v>
      </c>
    </row>
    <row r="66" spans="4:5" ht="14.45">
      <c r="D66" s="68" t="s">
        <v>1505</v>
      </c>
      <c r="E66" s="68" t="s">
        <v>998</v>
      </c>
    </row>
    <row r="67" spans="4:5" ht="14.45">
      <c r="D67" s="68" t="s">
        <v>1626</v>
      </c>
      <c r="E67" s="68" t="s">
        <v>790</v>
      </c>
    </row>
    <row r="68" spans="4:5" ht="14.45">
      <c r="D68" s="68" t="s">
        <v>1727</v>
      </c>
      <c r="E68" s="68" t="s">
        <v>214</v>
      </c>
    </row>
    <row r="69" spans="4:5" ht="14.45">
      <c r="D69" s="68" t="s">
        <v>1808</v>
      </c>
      <c r="E69" s="68" t="s">
        <v>790</v>
      </c>
    </row>
    <row r="70" spans="4:5" ht="14.45">
      <c r="D70" s="68" t="s">
        <v>1840</v>
      </c>
      <c r="E70" s="68" t="s">
        <v>998</v>
      </c>
    </row>
    <row r="71" spans="4:5" ht="14.45">
      <c r="D71" s="68" t="s">
        <v>1988</v>
      </c>
      <c r="E71" s="68" t="s">
        <v>790</v>
      </c>
    </row>
    <row r="72" spans="4:5" ht="29.1">
      <c r="D72" s="68" t="s">
        <v>2138</v>
      </c>
      <c r="E72" s="68" t="s">
        <v>206</v>
      </c>
    </row>
    <row r="73" spans="4:5" ht="14.45">
      <c r="D73" s="68" t="s">
        <v>2149</v>
      </c>
      <c r="E73" s="68" t="s">
        <v>229</v>
      </c>
    </row>
    <row r="74" spans="4:5" ht="14.45">
      <c r="D74" s="68" t="s">
        <v>2195</v>
      </c>
      <c r="E74" s="68" t="s">
        <v>998</v>
      </c>
    </row>
    <row r="75" spans="4:5" ht="29.1">
      <c r="D75" s="68" t="s">
        <v>2299</v>
      </c>
      <c r="E75" s="68" t="s">
        <v>642</v>
      </c>
    </row>
    <row r="76" spans="4:5" ht="14.45">
      <c r="D76" s="68" t="s">
        <v>2315</v>
      </c>
      <c r="E76" s="68" t="s">
        <v>790</v>
      </c>
    </row>
    <row r="77" spans="4:5" ht="29.1">
      <c r="D77" s="68" t="s">
        <v>2415</v>
      </c>
      <c r="E77" s="68" t="s">
        <v>642</v>
      </c>
    </row>
    <row r="78" spans="4:5" ht="14.45">
      <c r="D78" s="68" t="s">
        <v>2517</v>
      </c>
      <c r="E78" s="68" t="s">
        <v>272</v>
      </c>
    </row>
    <row r="79" spans="4:5" ht="14.45">
      <c r="D79" s="68" t="s">
        <v>2549</v>
      </c>
      <c r="E79" s="68" t="s">
        <v>193</v>
      </c>
    </row>
    <row r="80" spans="4:5" ht="14.45">
      <c r="D80" s="68" t="s">
        <v>2574</v>
      </c>
      <c r="E80" s="68" t="s">
        <v>735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7F4DE7-FDC2-4827-A6E0-A8D1E923778D}">
  <sheetPr codeName="Sheet15">
    <tabColor theme="3" tint="0.749989986419678"/>
  </sheetPr>
  <dimension ref="B3:F64"/>
  <sheetViews>
    <sheetView showGridLines="0" zoomScale="131" zoomScaleNormal="131" workbookViewId="0" topLeftCell="A1">
      <selection pane="topLeft" activeCell="J21" sqref="J21"/>
    </sheetView>
  </sheetViews>
  <sheetFormatPr defaultColWidth="8.85428571428571" defaultRowHeight="14.45"/>
  <cols>
    <col min="1" max="1" width="2.85714285714286" customWidth="1"/>
    <col min="2" max="2" width="24.4285714285714" bestFit="1" customWidth="1"/>
    <col min="3" max="3" width="11.8571428571429" customWidth="1"/>
    <col min="12" max="12" width="25.1428571428571" bestFit="1" customWidth="1"/>
  </cols>
  <sheetData>
    <row r="3" spans="2:3" ht="14.45">
      <c r="B3" s="2" t="s">
        <v>3087</v>
      </c>
      <c r="C3" s="2" t="s">
        <v>3088</v>
      </c>
    </row>
    <row r="4" spans="2:3" ht="14.45">
      <c r="B4" t="s">
        <v>156</v>
      </c>
      <c r="C4" t="s">
        <v>6</v>
      </c>
    </row>
    <row r="5" spans="2:3" ht="14.45">
      <c r="B5" t="s">
        <v>167</v>
      </c>
      <c r="C5" t="s">
        <v>6</v>
      </c>
    </row>
    <row r="6" spans="2:3" ht="14.45">
      <c r="B6" t="s">
        <v>202</v>
      </c>
      <c r="C6" t="s">
        <v>5</v>
      </c>
    </row>
    <row r="7" spans="2:3" ht="14.45">
      <c r="B7" t="s">
        <v>233</v>
      </c>
      <c r="C7" t="s">
        <v>234</v>
      </c>
    </row>
    <row r="8" spans="2:3" ht="14.45">
      <c r="B8" t="s">
        <v>9</v>
      </c>
      <c r="C8" t="s">
        <v>240</v>
      </c>
    </row>
    <row r="9" spans="2:3" ht="14.45">
      <c r="B9" t="s">
        <v>281</v>
      </c>
      <c r="C9" t="s">
        <v>240</v>
      </c>
    </row>
    <row r="10" spans="2:3" ht="14.45">
      <c r="B10" t="s">
        <v>310</v>
      </c>
      <c r="C10" t="s">
        <v>5</v>
      </c>
    </row>
    <row r="11" spans="2:3" ht="14.45">
      <c r="B11" t="s">
        <v>513</v>
      </c>
      <c r="C11" t="s">
        <v>240</v>
      </c>
    </row>
    <row r="12" spans="2:3" ht="14.45">
      <c r="B12" t="s">
        <v>782</v>
      </c>
      <c r="C12" t="s">
        <v>5</v>
      </c>
    </row>
    <row r="13" spans="2:3" ht="14.45">
      <c r="B13" t="s">
        <v>1781</v>
      </c>
      <c r="C13" t="s">
        <v>240</v>
      </c>
    </row>
    <row r="14" spans="2:3" ht="14.45">
      <c r="B14" t="s">
        <v>2068</v>
      </c>
      <c r="C14" t="s">
        <v>5</v>
      </c>
    </row>
    <row r="15" spans="2:3" ht="14.45">
      <c r="B15" t="s">
        <v>2295</v>
      </c>
      <c r="C15" t="s">
        <v>240</v>
      </c>
    </row>
    <row r="35" spans="2:5" ht="14.45">
      <c r="B35" t="s">
        <v>3089</v>
      </c>
      <c r="C35" t="s">
        <v>3090</v>
      </c>
      <c r="E35" t="s">
        <v>3091</v>
      </c>
    </row>
    <row r="36" spans="2:3" ht="14.45">
      <c r="B36" s="67" t="s">
        <v>3092</v>
      </c>
      <c r="C36" t="str">
        <f t="shared" si="0" ref="C36:C48">IF(OR(B36="Climate neutral",B36="Carbon neutral(ity)",B36="Climate positive",B36="Carbon negative",B36="GHG neutrality"),"Y","N")</f>
        <v>N</v>
      </c>
    </row>
    <row r="37" spans="2:3" ht="14.45">
      <c r="B37" s="67" t="s">
        <v>310</v>
      </c>
      <c r="C37" t="str">
        <f t="shared" si="0"/>
        <v>Y</v>
      </c>
    </row>
    <row r="38" spans="2:3" ht="14.45">
      <c r="B38" s="67" t="s">
        <v>202</v>
      </c>
      <c r="C38" t="str">
        <f t="shared" si="0"/>
        <v>Y</v>
      </c>
    </row>
    <row r="39" spans="2:3" ht="14.45">
      <c r="B39" s="67" t="s">
        <v>782</v>
      </c>
      <c r="C39" t="str">
        <f t="shared" si="0"/>
        <v>Y</v>
      </c>
    </row>
    <row r="40" spans="2:3" ht="14.45">
      <c r="B40" s="67" t="s">
        <v>2068</v>
      </c>
      <c r="C40" t="str">
        <f t="shared" si="0"/>
        <v>Y</v>
      </c>
    </row>
    <row r="41" spans="2:3" ht="14.45">
      <c r="B41" s="67" t="s">
        <v>513</v>
      </c>
      <c r="C41" t="str">
        <f t="shared" si="0"/>
        <v>N</v>
      </c>
    </row>
    <row r="42" spans="2:3" ht="14.45">
      <c r="B42" s="67" t="s">
        <v>281</v>
      </c>
      <c r="C42" t="str">
        <f t="shared" si="0"/>
        <v>N</v>
      </c>
    </row>
    <row r="43" spans="2:3" ht="14.45">
      <c r="B43" s="67" t="s">
        <v>167</v>
      </c>
      <c r="C43" t="str">
        <f t="shared" si="0"/>
        <v>N</v>
      </c>
    </row>
    <row r="44" spans="2:3" ht="14.45">
      <c r="B44" s="67" t="s">
        <v>233</v>
      </c>
      <c r="C44" t="str">
        <f t="shared" si="0"/>
        <v>N</v>
      </c>
    </row>
    <row r="45" spans="2:3" ht="14.45">
      <c r="B45" s="67" t="s">
        <v>9</v>
      </c>
      <c r="C45" t="str">
        <f t="shared" si="0"/>
        <v>N</v>
      </c>
    </row>
    <row r="46" spans="2:3" ht="14.45">
      <c r="B46" s="67" t="s">
        <v>1781</v>
      </c>
      <c r="C46" t="str">
        <f t="shared" si="0"/>
        <v>N</v>
      </c>
    </row>
    <row r="47" spans="2:3" ht="14.45">
      <c r="B47" s="67" t="s">
        <v>156</v>
      </c>
      <c r="C47" t="str">
        <f t="shared" si="0"/>
        <v>N</v>
      </c>
    </row>
    <row r="48" spans="2:3" ht="14.45">
      <c r="B48" s="67" t="s">
        <v>3038</v>
      </c>
      <c r="C48" t="str">
        <f t="shared" si="0"/>
        <v>N</v>
      </c>
    </row>
    <row r="51" spans="2:6" ht="14.45">
      <c r="B51" t="s">
        <v>3089</v>
      </c>
      <c r="F51" s="17" t="s">
        <v>3093</v>
      </c>
    </row>
    <row r="52" spans="2:2" ht="14.45">
      <c r="B52" s="67" t="s">
        <v>3092</v>
      </c>
    </row>
    <row r="53" spans="2:2" ht="14.45">
      <c r="B53" s="67" t="s">
        <v>310</v>
      </c>
    </row>
    <row r="54" spans="2:2" ht="14.45">
      <c r="B54" s="67" t="s">
        <v>202</v>
      </c>
    </row>
    <row r="55" spans="2:2" ht="14.45">
      <c r="B55" s="67" t="s">
        <v>782</v>
      </c>
    </row>
    <row r="56" spans="2:2" ht="14.45">
      <c r="B56" s="67" t="s">
        <v>2068</v>
      </c>
    </row>
    <row r="57" spans="2:2" ht="14.45">
      <c r="B57" s="67" t="s">
        <v>513</v>
      </c>
    </row>
    <row r="58" spans="2:2" ht="14.45">
      <c r="B58" s="67" t="s">
        <v>281</v>
      </c>
    </row>
    <row r="59" spans="2:2" ht="14.45">
      <c r="B59" s="67" t="s">
        <v>167</v>
      </c>
    </row>
    <row r="60" spans="2:2" ht="14.45">
      <c r="B60" s="67" t="s">
        <v>233</v>
      </c>
    </row>
    <row r="61" spans="2:2" ht="14.45">
      <c r="B61" s="67" t="s">
        <v>9</v>
      </c>
    </row>
    <row r="62" spans="2:2" ht="14.45">
      <c r="B62" s="67" t="s">
        <v>1781</v>
      </c>
    </row>
    <row r="63" spans="2:2" ht="14.45">
      <c r="B63" s="67" t="s">
        <v>156</v>
      </c>
    </row>
    <row r="64" spans="2:2" ht="14.45">
      <c r="B64" s="67" t="s">
        <v>3038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508164-DE6B-48C2-8127-957EEA57EE2C}">
  <sheetPr codeName="Sheet16">
    <tabColor theme="2" tint="-0.749979972839355"/>
  </sheetPr>
  <dimension ref="A1"/>
  <sheetViews>
    <sheetView showGridLines="0" workbookViewId="0" topLeftCell="A1">
      <selection pane="topLeft" activeCell="I30" sqref="I30"/>
    </sheetView>
  </sheetViews>
  <sheetFormatPr defaultColWidth="8.85428571428571" defaultRowHeight="14.4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8A5368-B176-4399-A11A-08A18F3ADFD8}">
  <sheetPr codeName="Sheet17">
    <tabColor theme="2" tint="-0.249970003962517"/>
  </sheetPr>
  <dimension ref="A1:CZ522"/>
  <sheetViews>
    <sheetView zoomScale="74" zoomScaleNormal="74" workbookViewId="0" topLeftCell="CM1">
      <selection pane="topLeft" activeCell="CR530" sqref="CR530"/>
    </sheetView>
  </sheetViews>
  <sheetFormatPr defaultColWidth="9.14428571428571" defaultRowHeight="21.95" customHeight="1"/>
  <cols>
    <col min="1" max="1" width="9.14285714285714" style="69"/>
    <col min="2" max="2" width="18.1428571428571" style="69" customWidth="1"/>
    <col min="3" max="3" width="20.1428571428571" style="69" customWidth="1"/>
    <col min="4" max="4" width="14.1428571428571" style="69" customWidth="1"/>
    <col min="5" max="5" width="18.8571428571429" style="69" customWidth="1"/>
    <col min="6" max="6" width="11.8571428571429" style="69" customWidth="1"/>
    <col min="7" max="7" width="16.4285714285714" style="69" customWidth="1"/>
    <col min="8" max="8" width="11.8571428571429" style="69" customWidth="1"/>
    <col min="9" max="9" width="13.8571428571429" style="69" customWidth="1"/>
    <col min="10" max="11" width="15.4285714285714" style="69" customWidth="1"/>
    <col min="12" max="12" width="11.8571428571429" style="69" customWidth="1"/>
    <col min="13" max="13" width="22.4285714285714" style="69" customWidth="1"/>
    <col min="14" max="15" width="11.8571428571429" style="69" customWidth="1"/>
    <col min="16" max="16" width="20.1428571428571" style="69" customWidth="1"/>
    <col min="17" max="19" width="11.8571428571429" style="69" customWidth="1"/>
    <col min="20" max="20" width="19.8571428571429" style="69" customWidth="1"/>
    <col min="21" max="21" width="32.4285714285714" style="69" customWidth="1"/>
    <col min="22" max="22" width="24.8571428571429" style="69" customWidth="1"/>
    <col min="23" max="23" width="19.4285714285714" style="69" customWidth="1"/>
    <col min="24" max="24" width="32.4285714285714" style="69" customWidth="1"/>
    <col min="25" max="25" width="24.4285714285714" style="69" customWidth="1"/>
    <col min="26" max="26" width="18.1428571428571" style="69" customWidth="1"/>
    <col min="27" max="27" width="16.4285714285714" style="69" customWidth="1"/>
    <col min="28" max="28" width="22.4285714285714" style="69" customWidth="1"/>
    <col min="29" max="29" width="14.4285714285714" style="69" customWidth="1"/>
    <col min="30" max="30" width="13.4285714285714" style="69" customWidth="1"/>
    <col min="31" max="31" width="26.8571428571429" style="69" customWidth="1"/>
    <col min="32" max="32" width="34.8571428571429" style="69" customWidth="1"/>
    <col min="33" max="33" width="16.4285714285714" style="69" customWidth="1"/>
    <col min="34" max="34" width="11.8571428571429" style="69" customWidth="1"/>
    <col min="35" max="35" width="26.4285714285714" style="69" customWidth="1"/>
    <col min="36" max="36" width="11.8571428571429" style="69" customWidth="1"/>
    <col min="37" max="37" width="21.1428571428571" style="69" customWidth="1"/>
    <col min="38" max="38" width="14.1428571428571" style="69" customWidth="1"/>
    <col min="39" max="39" width="19.4285714285714" style="69" customWidth="1"/>
    <col min="40" max="40" width="20.1428571428571" style="69" customWidth="1"/>
    <col min="41" max="41" width="35.1428571428571" style="69" customWidth="1"/>
    <col min="42" max="42" width="27.4285714285714" style="69" customWidth="1"/>
    <col min="43" max="43" width="18.4285714285714" style="69" customWidth="1"/>
    <col min="44" max="44" width="23.1428571428571" style="69" customWidth="1"/>
    <col min="45" max="45" width="28.8571428571429" style="69" customWidth="1"/>
    <col min="46" max="46" width="18.4285714285714" style="69" customWidth="1"/>
    <col min="47" max="47" width="24.4285714285714" style="69" customWidth="1"/>
    <col min="48" max="48" width="17.4285714285714" style="69" customWidth="1"/>
    <col min="49" max="49" width="22.1428571428571" style="69" customWidth="1"/>
    <col min="50" max="50" width="38.4285714285714" style="69" customWidth="1"/>
    <col min="51" max="51" width="30.8571428571429" style="69" customWidth="1"/>
    <col min="52" max="52" width="22" style="69" customWidth="1"/>
    <col min="53" max="53" width="16.4285714285714" style="69" customWidth="1"/>
    <col min="54" max="54" width="17.4285714285714" style="69" customWidth="1"/>
    <col min="55" max="57" width="20.4285714285714" style="69" customWidth="1"/>
    <col min="58" max="58" width="61.4285714285714" style="69" customWidth="1"/>
    <col min="59" max="59" width="17.8571428571429" style="69" customWidth="1"/>
    <col min="60" max="60" width="27.4285714285714" style="69" customWidth="1"/>
    <col min="61" max="61" width="24.4285714285714" style="69" customWidth="1"/>
    <col min="62" max="62" width="36.8571428571429" style="69" customWidth="1"/>
    <col min="63" max="63" width="25.4285714285714" style="69" customWidth="1"/>
    <col min="64" max="64" width="20.8571428571429" style="69" customWidth="1"/>
    <col min="65" max="65" width="17.4285714285714" style="69" customWidth="1"/>
    <col min="66" max="66" width="28.1428571428571" style="69" customWidth="1"/>
    <col min="67" max="67" width="22.8571428571429" style="69" customWidth="1"/>
    <col min="68" max="68" width="34.4285714285714" style="69" customWidth="1"/>
    <col min="69" max="69" width="26.8571428571429" style="69" customWidth="1"/>
    <col min="70" max="70" width="20.8571428571429" style="69" customWidth="1"/>
    <col min="71" max="71" width="30.1428571428571" style="69" customWidth="1"/>
    <col min="72" max="72" width="22.8571428571429" style="69" customWidth="1"/>
    <col min="73" max="73" width="25.8571428571429" style="69" customWidth="1"/>
    <col min="74" max="74" width="24.1428571428571" style="69" customWidth="1"/>
    <col min="75" max="75" width="24.4285714285714" style="69" customWidth="1"/>
    <col min="76" max="76" width="22.4285714285714" style="69" customWidth="1"/>
    <col min="77" max="77" width="24.8571428571429" style="69" customWidth="1"/>
    <col min="78" max="78" width="11.8571428571429" style="69" customWidth="1"/>
    <col min="79" max="79" width="12.4285714285714" style="69" customWidth="1"/>
    <col min="80" max="80" width="13.8571428571429" style="69" customWidth="1"/>
    <col min="81" max="81" width="18.4285714285714" style="69" customWidth="1"/>
    <col min="82" max="82" width="28" style="69" customWidth="1"/>
    <col min="83" max="83" width="11.8571428571429" style="69" customWidth="1"/>
    <col min="84" max="84" width="14.8571428571429" style="69" customWidth="1"/>
    <col min="85" max="85" width="17.8571428571429" style="69" customWidth="1"/>
    <col min="86" max="86" width="22.4285714285714" style="69" customWidth="1"/>
    <col min="87" max="87" width="24.8571428571429" style="69" customWidth="1"/>
    <col min="88" max="88" width="27.4285714285714" style="69" customWidth="1"/>
    <col min="89" max="89" width="32.4285714285714" style="69" customWidth="1"/>
    <col min="90" max="90" width="30" style="69" customWidth="1"/>
    <col min="91" max="91" width="27.8571428571429" style="69" customWidth="1"/>
    <col min="92" max="92" width="19.8571428571429" style="69" customWidth="1"/>
    <col min="93" max="93" width="31.1428571428571" style="69" customWidth="1"/>
    <col min="94" max="94" width="36.1428571428571" style="69" customWidth="1"/>
    <col min="95" max="95" width="33.4285714285714" style="69" customWidth="1"/>
    <col min="96" max="96" width="31.4285714285714" style="69" customWidth="1"/>
    <col min="97" max="97" width="23.4285714285714" style="69" customWidth="1"/>
    <col min="98" max="98" width="13.4285714285714" style="69" customWidth="1"/>
    <col min="99" max="99" width="24.4285714285714" style="69" customWidth="1"/>
    <col min="100" max="100" width="14.8571428571429" style="69" customWidth="1"/>
    <col min="101" max="101" width="14" style="69" customWidth="1"/>
    <col min="102" max="102" width="17.8571428571429" style="69" customWidth="1"/>
    <col min="103" max="103" width="16.1428571428571" style="69" customWidth="1"/>
    <col min="104" max="104" width="12" style="69" customWidth="1"/>
    <col min="105" max="16384" width="9.14285714285714" style="69"/>
  </cols>
  <sheetData>
    <row r="1" spans="1:104" ht="21.95" customHeight="1">
      <c r="A1" s="69" t="s">
        <v>3094</v>
      </c>
      <c r="B1" s="69" t="s">
        <v>3094</v>
      </c>
      <c r="C1" s="69" t="s">
        <v>3094</v>
      </c>
      <c r="D1" s="69" t="s">
        <v>3094</v>
      </c>
      <c r="E1" s="69" t="s">
        <v>3094</v>
      </c>
      <c r="F1" s="69" t="s">
        <v>3094</v>
      </c>
      <c r="G1" s="69" t="s">
        <v>3094</v>
      </c>
      <c r="H1" s="69" t="s">
        <v>3094</v>
      </c>
      <c r="I1" s="69" t="s">
        <v>3094</v>
      </c>
      <c r="J1" s="69" t="s">
        <v>3094</v>
      </c>
      <c r="K1" s="69" t="s">
        <v>3094</v>
      </c>
      <c r="L1" s="69" t="s">
        <v>3095</v>
      </c>
      <c r="M1" s="69" t="s">
        <v>3095</v>
      </c>
      <c r="N1" s="69" t="s">
        <v>3095</v>
      </c>
      <c r="O1" s="69" t="s">
        <v>3095</v>
      </c>
      <c r="P1" s="69" t="s">
        <v>3095</v>
      </c>
      <c r="Q1" s="69" t="s">
        <v>3095</v>
      </c>
      <c r="R1" s="69" t="s">
        <v>3095</v>
      </c>
      <c r="S1" s="69" t="s">
        <v>3095</v>
      </c>
      <c r="T1" s="69" t="s">
        <v>3095</v>
      </c>
      <c r="U1" s="69" t="s">
        <v>3095</v>
      </c>
      <c r="V1" s="69" t="s">
        <v>3095</v>
      </c>
      <c r="W1" s="69" t="s">
        <v>3095</v>
      </c>
      <c r="X1" s="69" t="s">
        <v>3095</v>
      </c>
      <c r="Y1" s="69" t="s">
        <v>3095</v>
      </c>
      <c r="Z1" s="69" t="s">
        <v>3095</v>
      </c>
      <c r="AA1" s="69" t="s">
        <v>3095</v>
      </c>
      <c r="AB1" s="69" t="s">
        <v>3095</v>
      </c>
      <c r="AC1" s="69" t="s">
        <v>3095</v>
      </c>
      <c r="AD1" s="69" t="s">
        <v>3095</v>
      </c>
      <c r="AE1" s="69" t="s">
        <v>3095</v>
      </c>
      <c r="AF1" s="69" t="s">
        <v>3095</v>
      </c>
      <c r="AG1" s="69" t="s">
        <v>3095</v>
      </c>
      <c r="AH1" s="69" t="s">
        <v>3095</v>
      </c>
      <c r="AI1" s="69" t="s">
        <v>3096</v>
      </c>
      <c r="AJ1" s="69" t="s">
        <v>3096</v>
      </c>
      <c r="AK1" s="69" t="s">
        <v>3096</v>
      </c>
      <c r="AL1" s="69" t="s">
        <v>3096</v>
      </c>
      <c r="AM1" s="69" t="s">
        <v>3096</v>
      </c>
      <c r="AN1" s="69" t="s">
        <v>3096</v>
      </c>
      <c r="AO1" s="69" t="s">
        <v>3096</v>
      </c>
      <c r="AP1" s="69" t="s">
        <v>3096</v>
      </c>
      <c r="AQ1" s="69" t="s">
        <v>3096</v>
      </c>
      <c r="AR1" s="69" t="s">
        <v>3096</v>
      </c>
      <c r="AS1" s="69" t="s">
        <v>3096</v>
      </c>
      <c r="AT1" s="69" t="s">
        <v>3096</v>
      </c>
      <c r="AU1" s="69" t="s">
        <v>3096</v>
      </c>
      <c r="AV1" s="69" t="s">
        <v>3096</v>
      </c>
      <c r="AW1" s="69" t="s">
        <v>3096</v>
      </c>
      <c r="AX1" s="69" t="s">
        <v>3096</v>
      </c>
      <c r="AY1" s="69" t="s">
        <v>3096</v>
      </c>
      <c r="AZ1" s="69" t="s">
        <v>3096</v>
      </c>
      <c r="BA1" s="69" t="s">
        <v>3096</v>
      </c>
      <c r="BB1" s="69" t="s">
        <v>3096</v>
      </c>
      <c r="BC1" s="69" t="s">
        <v>3096</v>
      </c>
      <c r="BD1" s="69" t="s">
        <v>3096</v>
      </c>
      <c r="BE1" s="69" t="s">
        <v>3096</v>
      </c>
      <c r="BF1" s="69" t="s">
        <v>3096</v>
      </c>
      <c r="BG1" s="69" t="s">
        <v>3096</v>
      </c>
      <c r="BH1" s="69" t="s">
        <v>3096</v>
      </c>
      <c r="BI1" s="69" t="s">
        <v>3096</v>
      </c>
      <c r="BJ1" s="69" t="s">
        <v>3096</v>
      </c>
      <c r="BK1" s="69" t="s">
        <v>3096</v>
      </c>
      <c r="BL1" s="69" t="s">
        <v>3096</v>
      </c>
      <c r="BM1" s="69" t="s">
        <v>3096</v>
      </c>
      <c r="BN1" s="69" t="s">
        <v>3096</v>
      </c>
      <c r="BO1" s="69" t="s">
        <v>3096</v>
      </c>
      <c r="BP1" s="69" t="s">
        <v>3096</v>
      </c>
      <c r="BQ1" s="69" t="s">
        <v>3096</v>
      </c>
      <c r="BR1" s="69" t="s">
        <v>3096</v>
      </c>
      <c r="BS1" s="69" t="s">
        <v>3096</v>
      </c>
      <c r="BT1" s="69" t="s">
        <v>3096</v>
      </c>
      <c r="BU1" s="69" t="s">
        <v>3096</v>
      </c>
      <c r="BV1" s="69" t="s">
        <v>3096</v>
      </c>
      <c r="BW1" s="69" t="s">
        <v>3096</v>
      </c>
      <c r="BX1" s="69" t="s">
        <v>3096</v>
      </c>
      <c r="BY1" s="69" t="s">
        <v>3096</v>
      </c>
      <c r="BZ1" s="69" t="s">
        <v>3096</v>
      </c>
      <c r="CA1" s="69" t="s">
        <v>3096</v>
      </c>
      <c r="CB1" s="69" t="s">
        <v>3096</v>
      </c>
      <c r="CC1" s="69" t="s">
        <v>3096</v>
      </c>
      <c r="CD1" s="69" t="s">
        <v>3096</v>
      </c>
      <c r="CE1" s="69" t="s">
        <v>3096</v>
      </c>
      <c r="CF1" s="69" t="s">
        <v>3096</v>
      </c>
      <c r="CG1" s="69" t="s">
        <v>3096</v>
      </c>
      <c r="CH1" s="69" t="s">
        <v>3096</v>
      </c>
      <c r="CI1" s="69" t="s">
        <v>3096</v>
      </c>
      <c r="CJ1" s="69" t="s">
        <v>3096</v>
      </c>
      <c r="CK1" s="69" t="s">
        <v>3096</v>
      </c>
      <c r="CL1" s="69" t="s">
        <v>3096</v>
      </c>
      <c r="CM1" s="69" t="s">
        <v>3096</v>
      </c>
      <c r="CN1" s="69" t="s">
        <v>3096</v>
      </c>
      <c r="CO1" s="69" t="s">
        <v>3096</v>
      </c>
      <c r="CP1" s="69" t="s">
        <v>3096</v>
      </c>
      <c r="CQ1" s="69" t="s">
        <v>3096</v>
      </c>
      <c r="CR1" s="69" t="s">
        <v>3096</v>
      </c>
      <c r="CS1" s="69" t="s">
        <v>3096</v>
      </c>
      <c r="CT1" s="69" t="s">
        <v>3096</v>
      </c>
      <c r="CU1" s="69" t="s">
        <v>2</v>
      </c>
      <c r="CV1" s="69" t="s">
        <v>2</v>
      </c>
      <c r="CW1" s="69" t="s">
        <v>2</v>
      </c>
      <c r="CX1" s="69" t="s">
        <v>2</v>
      </c>
      <c r="CY1" s="69" t="s">
        <v>2</v>
      </c>
      <c r="CZ1" s="69" t="s">
        <v>2</v>
      </c>
    </row>
    <row r="2" spans="1:104" ht="21.95" customHeight="1">
      <c r="A2" s="69" t="s">
        <v>3097</v>
      </c>
      <c r="B2" s="69" t="s">
        <v>3098</v>
      </c>
      <c r="C2" s="69" t="s">
        <v>3099</v>
      </c>
      <c r="D2" s="69" t="s">
        <v>3100</v>
      </c>
      <c r="E2" s="69" t="s">
        <v>3101</v>
      </c>
      <c r="F2" s="69" t="s">
        <v>3102</v>
      </c>
      <c r="G2" s="69" t="s">
        <v>3103</v>
      </c>
      <c r="H2" s="69" t="s">
        <v>3104</v>
      </c>
      <c r="I2" s="69" t="s">
        <v>3105</v>
      </c>
      <c r="J2" s="69" t="s">
        <v>3106</v>
      </c>
      <c r="K2" s="69" t="s">
        <v>3107</v>
      </c>
      <c r="L2" s="69" t="s">
        <v>3108</v>
      </c>
      <c r="M2" s="69" t="s">
        <v>3109</v>
      </c>
      <c r="N2" s="69" t="s">
        <v>3110</v>
      </c>
      <c r="O2" s="69" t="s">
        <v>3111</v>
      </c>
      <c r="P2" s="69" t="s">
        <v>3112</v>
      </c>
      <c r="Q2" s="69" t="s">
        <v>3113</v>
      </c>
      <c r="R2" s="69" t="s">
        <v>2986</v>
      </c>
      <c r="S2" s="69" t="s">
        <v>3114</v>
      </c>
      <c r="T2" s="69" t="s">
        <v>3115</v>
      </c>
      <c r="U2" s="69" t="s">
        <v>3116</v>
      </c>
      <c r="V2" s="69" t="s">
        <v>3117</v>
      </c>
      <c r="W2" s="69" t="s">
        <v>3118</v>
      </c>
      <c r="X2" s="69" t="s">
        <v>3119</v>
      </c>
      <c r="Y2" s="69" t="s">
        <v>3120</v>
      </c>
      <c r="Z2" s="69" t="s">
        <v>3121</v>
      </c>
      <c r="AA2" s="69" t="s">
        <v>3122</v>
      </c>
      <c r="AB2" s="69" t="s">
        <v>3123</v>
      </c>
      <c r="AC2" s="69" t="s">
        <v>3124</v>
      </c>
      <c r="AD2" s="69" t="s">
        <v>3125</v>
      </c>
      <c r="AE2" s="69" t="s">
        <v>3126</v>
      </c>
      <c r="AF2" s="69" t="s">
        <v>3127</v>
      </c>
      <c r="AG2" s="69" t="s">
        <v>3128</v>
      </c>
      <c r="AH2" s="69" t="s">
        <v>3129</v>
      </c>
      <c r="AI2" s="69" t="s">
        <v>3130</v>
      </c>
      <c r="AJ2" s="69" t="s">
        <v>22</v>
      </c>
      <c r="AK2" s="69" t="s">
        <v>3131</v>
      </c>
      <c r="AL2" s="69" t="s">
        <v>3132</v>
      </c>
      <c r="AM2" s="69" t="s">
        <v>3133</v>
      </c>
      <c r="AN2" s="69" t="s">
        <v>3134</v>
      </c>
      <c r="AO2" s="69" t="s">
        <v>3135</v>
      </c>
      <c r="AP2" s="69" t="s">
        <v>3136</v>
      </c>
      <c r="AQ2" s="69" t="s">
        <v>3137</v>
      </c>
      <c r="AR2" s="69" t="s">
        <v>3138</v>
      </c>
      <c r="AS2" s="69" t="s">
        <v>3139</v>
      </c>
      <c r="AT2" s="69" t="s">
        <v>3140</v>
      </c>
      <c r="AU2" s="69" t="s">
        <v>3141</v>
      </c>
      <c r="AV2" s="69" t="s">
        <v>3142</v>
      </c>
      <c r="AW2" s="69" t="s">
        <v>3143</v>
      </c>
      <c r="AX2" s="69" t="s">
        <v>3144</v>
      </c>
      <c r="AY2" s="69" t="s">
        <v>3145</v>
      </c>
      <c r="AZ2" s="69" t="s">
        <v>3146</v>
      </c>
      <c r="BA2" s="69" t="s">
        <v>3147</v>
      </c>
      <c r="BB2" s="69" t="s">
        <v>3148</v>
      </c>
      <c r="BC2" s="69" t="s">
        <v>3149</v>
      </c>
      <c r="BD2" s="69" t="s">
        <v>3150</v>
      </c>
      <c r="BE2" s="69" t="s">
        <v>3151</v>
      </c>
      <c r="BF2" s="69" t="s">
        <v>3152</v>
      </c>
      <c r="BG2" s="69" t="s">
        <v>3153</v>
      </c>
      <c r="BH2" s="69" t="s">
        <v>3154</v>
      </c>
      <c r="BI2" s="69" t="s">
        <v>3155</v>
      </c>
      <c r="BJ2" s="69" t="s">
        <v>3156</v>
      </c>
      <c r="BK2" s="69" t="s">
        <v>3157</v>
      </c>
      <c r="BL2" s="69" t="s">
        <v>3158</v>
      </c>
      <c r="BM2" s="69" t="s">
        <v>3159</v>
      </c>
      <c r="BN2" s="69" t="s">
        <v>3160</v>
      </c>
      <c r="BO2" s="69" t="s">
        <v>3161</v>
      </c>
      <c r="BP2" s="69" t="s">
        <v>3162</v>
      </c>
      <c r="BQ2" s="69" t="s">
        <v>3163</v>
      </c>
      <c r="BR2" s="69" t="s">
        <v>3164</v>
      </c>
      <c r="BS2" s="69" t="s">
        <v>3165</v>
      </c>
      <c r="BT2" s="69" t="s">
        <v>3166</v>
      </c>
      <c r="BU2" s="69" t="s">
        <v>3167</v>
      </c>
      <c r="BV2" s="69" t="s">
        <v>3168</v>
      </c>
      <c r="BW2" s="69" t="s">
        <v>3169</v>
      </c>
      <c r="BX2" s="69" t="s">
        <v>3170</v>
      </c>
      <c r="BY2" s="69" t="s">
        <v>3171</v>
      </c>
      <c r="BZ2" s="69" t="s">
        <v>3172</v>
      </c>
      <c r="CA2" s="69" t="s">
        <v>3173</v>
      </c>
      <c r="CB2" s="69" t="s">
        <v>3174</v>
      </c>
      <c r="CC2" s="69" t="s">
        <v>3175</v>
      </c>
      <c r="CD2" s="69" t="s">
        <v>3176</v>
      </c>
      <c r="CE2" s="69" t="s">
        <v>3177</v>
      </c>
      <c r="CF2" s="69" t="s">
        <v>3178</v>
      </c>
      <c r="CG2" s="69" t="s">
        <v>3179</v>
      </c>
      <c r="CH2" s="69" t="s">
        <v>3180</v>
      </c>
      <c r="CI2" s="69" t="s">
        <v>3181</v>
      </c>
      <c r="CJ2" s="69" t="s">
        <v>3182</v>
      </c>
      <c r="CK2" s="69" t="s">
        <v>3183</v>
      </c>
      <c r="CL2" s="69" t="s">
        <v>3184</v>
      </c>
      <c r="CM2" s="69" t="s">
        <v>3185</v>
      </c>
      <c r="CN2" s="69" t="s">
        <v>3186</v>
      </c>
      <c r="CO2" s="69" t="s">
        <v>3187</v>
      </c>
      <c r="CP2" s="69" t="s">
        <v>3188</v>
      </c>
      <c r="CQ2" s="69" t="s">
        <v>3189</v>
      </c>
      <c r="CR2" s="69" t="s">
        <v>3190</v>
      </c>
      <c r="CS2" s="69" t="s">
        <v>3191</v>
      </c>
      <c r="CT2" s="69" t="s">
        <v>3192</v>
      </c>
      <c r="CU2" s="69" t="s">
        <v>3193</v>
      </c>
      <c r="CV2" s="69" t="s">
        <v>3194</v>
      </c>
      <c r="CW2" s="69" t="s">
        <v>67</v>
      </c>
      <c r="CX2" s="69" t="s">
        <v>3195</v>
      </c>
      <c r="CY2" s="69" t="s">
        <v>3196</v>
      </c>
      <c r="CZ2" s="69" t="s">
        <v>3197</v>
      </c>
    </row>
    <row r="3" spans="1:104" ht="21.95" customHeight="1" hidden="1">
      <c r="A3" s="69">
        <v>1</v>
      </c>
      <c r="B3" s="69" t="s">
        <v>142</v>
      </c>
      <c r="C3" s="69" t="s">
        <v>3198</v>
      </c>
      <c r="D3" s="69" t="s">
        <v>147</v>
      </c>
      <c r="E3" s="72">
        <v>0.051</v>
      </c>
      <c r="F3" s="69" t="s">
        <v>148</v>
      </c>
      <c r="G3" s="72">
        <v>0.253</v>
      </c>
      <c r="H3" s="69" t="s">
        <v>149</v>
      </c>
      <c r="I3" s="71">
        <v>2100000</v>
      </c>
      <c r="J3" s="69" t="s">
        <v>3199</v>
      </c>
      <c r="K3" s="69">
        <v>31</v>
      </c>
      <c r="L3" s="69">
        <v>40012486</v>
      </c>
      <c r="M3" s="69" t="s">
        <v>3200</v>
      </c>
      <c r="N3" s="69" t="s">
        <v>3201</v>
      </c>
      <c r="O3" s="69" t="s">
        <v>3202</v>
      </c>
      <c r="P3" s="69" t="s">
        <v>3203</v>
      </c>
      <c r="Q3" s="69" t="s">
        <v>3204</v>
      </c>
      <c r="R3" s="69" t="s">
        <v>3205</v>
      </c>
      <c r="S3" s="69" t="s">
        <v>3206</v>
      </c>
      <c r="T3" s="69" t="s">
        <v>151</v>
      </c>
      <c r="U3" s="69" t="s">
        <v>152</v>
      </c>
      <c r="V3" s="69">
        <v>2030</v>
      </c>
      <c r="Z3" s="69" t="s">
        <v>155</v>
      </c>
      <c r="AB3" s="69" t="s">
        <v>3207</v>
      </c>
      <c r="AC3" s="69" t="s">
        <v>3208</v>
      </c>
      <c r="AD3" s="73">
        <v>44308.041666666664</v>
      </c>
      <c r="AE3" s="69" t="s">
        <v>3209</v>
      </c>
      <c r="AF3" s="69" t="s">
        <v>3210</v>
      </c>
      <c r="AG3" s="73">
        <v>44308.041666666664</v>
      </c>
      <c r="AH3" s="69" t="b">
        <f>Table1[[#This Row],[sbti_id]]&lt;&gt;""</f>
        <v>1</v>
      </c>
      <c r="AI3" s="69" t="s">
        <v>142</v>
      </c>
      <c r="AJ3" s="69" t="s">
        <v>3043</v>
      </c>
      <c r="AK3" s="69" t="s">
        <v>146</v>
      </c>
      <c r="AL3" s="69" t="s">
        <v>3211</v>
      </c>
      <c r="AM3" s="69" t="s">
        <v>158</v>
      </c>
      <c r="AN3" s="69" t="s">
        <v>156</v>
      </c>
      <c r="AQ3" s="69">
        <v>2040</v>
      </c>
      <c r="AR3" s="69" t="s">
        <v>3212</v>
      </c>
      <c r="AS3" s="69">
        <v>2020</v>
      </c>
      <c r="AT3" s="69" t="s">
        <v>161</v>
      </c>
      <c r="AU3" s="69" t="s">
        <v>3213</v>
      </c>
      <c r="AV3" s="69" t="s">
        <v>281</v>
      </c>
      <c r="AW3" s="69">
        <v>2025</v>
      </c>
      <c r="AX3" s="69">
        <v>35</v>
      </c>
      <c r="AY3" s="69">
        <v>2015</v>
      </c>
      <c r="AZ3" s="69" t="s">
        <v>3214</v>
      </c>
      <c r="BA3" s="70" t="s">
        <v>3215</v>
      </c>
      <c r="BB3" s="69" t="s">
        <v>3216</v>
      </c>
      <c r="BC3" s="69" t="s">
        <v>157</v>
      </c>
      <c r="BD3" s="69" t="s">
        <v>157</v>
      </c>
      <c r="BE3" s="69" t="s">
        <v>158</v>
      </c>
      <c r="BF3" s="70" t="s">
        <v>3217</v>
      </c>
      <c r="BG3" s="69" t="s">
        <v>157</v>
      </c>
      <c r="BH3" s="69" t="s">
        <v>3218</v>
      </c>
      <c r="BI3" s="69" t="s">
        <v>3219</v>
      </c>
      <c r="BJ3" s="69" t="s">
        <v>158</v>
      </c>
      <c r="BK3" s="69" t="s">
        <v>157</v>
      </c>
      <c r="BL3" s="70" t="s">
        <v>3220</v>
      </c>
      <c r="BM3" s="69" t="s">
        <v>158</v>
      </c>
      <c r="BQ3" s="69" t="s">
        <v>158</v>
      </c>
      <c r="BR3" s="69" t="s">
        <v>158</v>
      </c>
      <c r="BS3" s="70" t="s">
        <v>3221</v>
      </c>
      <c r="BX3" s="69" t="s">
        <v>158</v>
      </c>
      <c r="BY3" s="69" t="s">
        <v>157</v>
      </c>
      <c r="CD3" s="79" t="s">
        <v>3222</v>
      </c>
      <c r="CE3" s="69" t="s">
        <v>144</v>
      </c>
      <c r="CF3" s="69">
        <v>2100000</v>
      </c>
      <c r="CG3" s="69">
        <v>203100000</v>
      </c>
      <c r="CH3" s="69">
        <v>2019</v>
      </c>
      <c r="CT3" s="69" t="b">
        <f>Table1[[#This Row],[company_name_netzero]]&lt;&gt;""</f>
        <v>1</v>
      </c>
      <c r="CU3" s="88" t="s">
        <v>3223</v>
      </c>
      <c r="CV3" s="89">
        <v>2015</v>
      </c>
      <c r="CW3" s="89">
        <v>2035</v>
      </c>
      <c r="CX3" s="89" t="s">
        <v>144</v>
      </c>
      <c r="CY3" s="93" t="s">
        <v>3204</v>
      </c>
      <c r="CZ3" s="69" t="b">
        <f>Table1[[#This Row],[company_name_re100]]&lt;&gt;""</f>
        <v>1</v>
      </c>
    </row>
    <row r="4" spans="1:104" ht="21.95" customHeight="1" hidden="1">
      <c r="A4" s="69">
        <v>2</v>
      </c>
      <c r="B4" s="69" t="s">
        <v>162</v>
      </c>
      <c r="C4" s="69" t="s">
        <v>3224</v>
      </c>
      <c r="D4" s="69" t="s">
        <v>164</v>
      </c>
      <c r="E4" s="75">
        <v>0.11</v>
      </c>
      <c r="F4" s="69" t="s">
        <v>165</v>
      </c>
      <c r="G4" s="72">
        <v>0.947</v>
      </c>
      <c r="H4" s="69" t="s">
        <v>166</v>
      </c>
      <c r="I4" s="71">
        <v>1556000</v>
      </c>
      <c r="J4" s="69" t="s">
        <v>3199</v>
      </c>
      <c r="K4" s="69">
        <v>17</v>
      </c>
      <c r="L4" s="69">
        <v>40010768</v>
      </c>
      <c r="M4" s="69" t="s">
        <v>162</v>
      </c>
      <c r="N4" s="69" t="s">
        <v>3225</v>
      </c>
      <c r="O4" s="69" t="s">
        <v>3226</v>
      </c>
      <c r="P4" s="69" t="s">
        <v>3203</v>
      </c>
      <c r="Q4" s="69" t="s">
        <v>3204</v>
      </c>
      <c r="R4" s="69" t="s">
        <v>3205</v>
      </c>
      <c r="S4" s="69" t="s">
        <v>3084</v>
      </c>
      <c r="T4" s="69" t="s">
        <v>155</v>
      </c>
      <c r="AF4" s="69" t="s">
        <v>3210</v>
      </c>
      <c r="AG4" s="73">
        <v>44000.041666666664</v>
      </c>
      <c r="AH4" s="69" t="b">
        <f>Table1[[#This Row],[sbti_id]]&lt;&gt;""</f>
        <v>1</v>
      </c>
      <c r="AI4" s="69" t="s">
        <v>162</v>
      </c>
      <c r="AJ4" s="69" t="s">
        <v>3043</v>
      </c>
      <c r="AL4" s="69" t="s">
        <v>3211</v>
      </c>
      <c r="AM4" s="69" t="s">
        <v>158</v>
      </c>
      <c r="AN4" s="69" t="s">
        <v>167</v>
      </c>
      <c r="AQ4" s="69">
        <v>2040</v>
      </c>
      <c r="AR4" s="69" t="s">
        <v>3212</v>
      </c>
      <c r="AS4" s="69">
        <v>2019</v>
      </c>
      <c r="AT4" s="70" t="s">
        <v>170</v>
      </c>
      <c r="AU4" s="69" t="s">
        <v>3227</v>
      </c>
      <c r="AV4" s="69" t="s">
        <v>233</v>
      </c>
      <c r="BB4" s="69" t="s">
        <v>3228</v>
      </c>
      <c r="BC4" s="69" t="s">
        <v>168</v>
      </c>
      <c r="BD4" s="69" t="s">
        <v>168</v>
      </c>
      <c r="BE4" s="69" t="s">
        <v>169</v>
      </c>
      <c r="BF4" s="70" t="s">
        <v>3229</v>
      </c>
      <c r="BG4" s="69" t="s">
        <v>157</v>
      </c>
      <c r="BH4" s="69" t="s">
        <v>3230</v>
      </c>
      <c r="BI4" s="69" t="s">
        <v>3219</v>
      </c>
      <c r="BJ4" s="69" t="s">
        <v>158</v>
      </c>
      <c r="BK4" s="69" t="s">
        <v>168</v>
      </c>
      <c r="BL4" s="70" t="s">
        <v>3231</v>
      </c>
      <c r="BM4" s="69" t="s">
        <v>157</v>
      </c>
      <c r="BN4" s="69" t="s">
        <v>3232</v>
      </c>
      <c r="BQ4" s="69" t="s">
        <v>158</v>
      </c>
      <c r="BR4" s="69" t="s">
        <v>171</v>
      </c>
      <c r="BS4" s="70" t="s">
        <v>3233</v>
      </c>
      <c r="BX4" s="69" t="s">
        <v>158</v>
      </c>
      <c r="BY4" s="69" t="s">
        <v>157</v>
      </c>
      <c r="CD4" s="69">
        <v>637959</v>
      </c>
      <c r="CE4" s="69" t="s">
        <v>144</v>
      </c>
      <c r="CF4" s="69">
        <v>1556000</v>
      </c>
      <c r="CH4" s="69">
        <v>2015</v>
      </c>
      <c r="CT4" s="69" t="b">
        <f>Table1[[#This Row],[company_name_netzero]]&lt;&gt;""</f>
        <v>1</v>
      </c>
      <c r="CZ4" s="69" t="b">
        <f>Table1[[#This Row],[company_name_re100]]&lt;&gt;""</f>
        <v>0</v>
      </c>
    </row>
    <row r="5" spans="1:11 34:34 98:104" ht="21.95" customHeight="1" hidden="1">
      <c r="A5" s="69">
        <v>3</v>
      </c>
      <c r="B5" s="69" t="s">
        <v>172</v>
      </c>
      <c r="C5" s="69" t="s">
        <v>3234</v>
      </c>
      <c r="D5" s="69" t="s">
        <v>177</v>
      </c>
      <c r="E5" s="72">
        <v>0.005</v>
      </c>
      <c r="F5" s="69" t="s">
        <v>178</v>
      </c>
      <c r="G5" s="72">
        <v>0.091</v>
      </c>
      <c r="H5" s="69" t="s">
        <v>179</v>
      </c>
      <c r="I5" s="71">
        <v>1354310</v>
      </c>
      <c r="J5" s="69" t="s">
        <v>3199</v>
      </c>
      <c r="K5" s="69">
        <v>25</v>
      </c>
      <c r="AH5" s="69" t="b">
        <f>Table1[[#This Row],[sbti_id]]&lt;&gt;""</f>
        <v>0</v>
      </c>
      <c r="CT5" s="69" t="b">
        <f>Table1[[#This Row],[company_name_netzero]]&lt;&gt;""</f>
        <v>0</v>
      </c>
      <c r="CZ5" s="69" t="b">
        <f>Table1[[#This Row],[company_name_re100]]&lt;&gt;""</f>
        <v>0</v>
      </c>
    </row>
    <row r="6" spans="1:11 34:104" ht="21.95" customHeight="1" hidden="1">
      <c r="A6" s="69">
        <v>4</v>
      </c>
      <c r="B6" s="69" t="s">
        <v>182</v>
      </c>
      <c r="C6" s="69" t="s">
        <v>3235</v>
      </c>
      <c r="D6" s="69" t="s">
        <v>186</v>
      </c>
      <c r="E6" s="75">
        <v>-0.03</v>
      </c>
      <c r="F6" s="69" t="s">
        <v>187</v>
      </c>
      <c r="G6" s="75">
        <v>-0.13</v>
      </c>
      <c r="H6" s="69" t="s">
        <v>188</v>
      </c>
      <c r="I6" s="71">
        <v>75118</v>
      </c>
      <c r="J6" s="69" t="s">
        <v>3199</v>
      </c>
      <c r="K6" s="69">
        <v>7</v>
      </c>
      <c r="AH6" s="69" t="b">
        <f>Table1[[#This Row],[sbti_id]]&lt;&gt;""</f>
        <v>0</v>
      </c>
      <c r="AI6" s="69" t="s">
        <v>182</v>
      </c>
      <c r="AJ6" s="69" t="s">
        <v>3236</v>
      </c>
      <c r="AK6" s="69" t="s">
        <v>3237</v>
      </c>
      <c r="AL6" s="69" t="s">
        <v>3211</v>
      </c>
      <c r="AM6" s="69" t="s">
        <v>158</v>
      </c>
      <c r="AN6" s="69" t="s">
        <v>167</v>
      </c>
      <c r="AQ6" s="69">
        <v>2050</v>
      </c>
      <c r="AR6" s="69" t="s">
        <v>3212</v>
      </c>
      <c r="AS6" s="69">
        <v>2021</v>
      </c>
      <c r="AT6" s="69" t="s">
        <v>189</v>
      </c>
      <c r="AU6" s="69" t="s">
        <v>3238</v>
      </c>
      <c r="AV6" s="69" t="s">
        <v>513</v>
      </c>
      <c r="AW6" s="69">
        <v>2030</v>
      </c>
      <c r="AX6" s="69">
        <v>15</v>
      </c>
      <c r="AY6" s="69">
        <v>2018</v>
      </c>
      <c r="AZ6" s="70" t="s">
        <v>3239</v>
      </c>
      <c r="BA6" s="70" t="s">
        <v>3240</v>
      </c>
      <c r="BB6" s="69" t="s">
        <v>3216</v>
      </c>
      <c r="BC6" s="69" t="s">
        <v>157</v>
      </c>
      <c r="BD6" s="69" t="s">
        <v>157</v>
      </c>
      <c r="BE6" s="69" t="s">
        <v>158</v>
      </c>
      <c r="BF6" s="69" t="s">
        <v>3241</v>
      </c>
      <c r="BG6" s="69" t="s">
        <v>157</v>
      </c>
      <c r="BH6" s="69" t="s">
        <v>3242</v>
      </c>
      <c r="BI6" s="69" t="s">
        <v>3219</v>
      </c>
      <c r="BJ6" s="69" t="s">
        <v>158</v>
      </c>
      <c r="BK6" s="69" t="s">
        <v>157</v>
      </c>
      <c r="BL6" s="70" t="s">
        <v>3243</v>
      </c>
      <c r="BM6" s="69" t="s">
        <v>157</v>
      </c>
      <c r="BN6" s="69" t="s">
        <v>3244</v>
      </c>
      <c r="BQ6" s="69" t="s">
        <v>158</v>
      </c>
      <c r="BR6" s="69" t="s">
        <v>190</v>
      </c>
      <c r="BS6" s="70" t="s">
        <v>3245</v>
      </c>
      <c r="BX6" s="69" t="s">
        <v>158</v>
      </c>
      <c r="BY6" s="69" t="s">
        <v>158</v>
      </c>
      <c r="CD6" s="79" t="s">
        <v>3246</v>
      </c>
      <c r="CE6" s="69" t="s">
        <v>3247</v>
      </c>
      <c r="CF6" s="69">
        <v>75118</v>
      </c>
      <c r="CO6" s="69" t="s">
        <v>3248</v>
      </c>
      <c r="CT6" s="69" t="b">
        <f>Table1[[#This Row],[company_name_netzero]]&lt;&gt;""</f>
        <v>1</v>
      </c>
      <c r="CZ6" s="69" t="b">
        <f>Table1[[#This Row],[company_name_re100]]&lt;&gt;""</f>
        <v>0</v>
      </c>
    </row>
    <row r="7" spans="1:11 34:104" ht="21.95" customHeight="1" hidden="1">
      <c r="A7" s="69">
        <v>5</v>
      </c>
      <c r="B7" s="69" t="s">
        <v>191</v>
      </c>
      <c r="C7" s="69" t="s">
        <v>3249</v>
      </c>
      <c r="D7" s="69" t="s">
        <v>194</v>
      </c>
      <c r="E7" s="72">
        <v>-0.022</v>
      </c>
      <c r="F7" s="69" t="s">
        <v>195</v>
      </c>
      <c r="G7" s="72">
        <v>0.053</v>
      </c>
      <c r="H7" s="69" t="s">
        <v>196</v>
      </c>
      <c r="I7" s="71">
        <v>985155</v>
      </c>
      <c r="J7" s="69">
        <v>1</v>
      </c>
      <c r="K7" s="69">
        <v>25</v>
      </c>
      <c r="AH7" s="69" t="b">
        <f>Table1[[#This Row],[sbti_id]]&lt;&gt;""</f>
        <v>0</v>
      </c>
      <c r="AJ7" s="69" t="s">
        <v>3250</v>
      </c>
      <c r="AK7" s="69" t="s">
        <v>3251</v>
      </c>
      <c r="AL7" s="69" t="s">
        <v>3211</v>
      </c>
      <c r="AM7" s="69" t="s">
        <v>158</v>
      </c>
      <c r="AN7" s="69" t="s">
        <v>167</v>
      </c>
      <c r="AQ7" s="69">
        <v>2050</v>
      </c>
      <c r="AR7" s="69" t="s">
        <v>3252</v>
      </c>
      <c r="AS7" s="69">
        <v>2024</v>
      </c>
      <c r="AT7" s="69" t="s">
        <v>197</v>
      </c>
      <c r="AU7" s="7" t="s">
        <v>3253</v>
      </c>
      <c r="AV7" s="69" t="s">
        <v>513</v>
      </c>
      <c r="AW7" s="69">
        <v>2025</v>
      </c>
      <c r="AX7" s="69">
        <v>50</v>
      </c>
      <c r="AY7" s="69">
        <v>2019</v>
      </c>
      <c r="AZ7" s="70" t="s">
        <v>3254</v>
      </c>
      <c r="BA7" s="70" t="s">
        <v>3255</v>
      </c>
      <c r="BB7" s="69" t="s">
        <v>3216</v>
      </c>
      <c r="BC7" s="69" t="s">
        <v>157</v>
      </c>
      <c r="BD7" s="69" t="s">
        <v>157</v>
      </c>
      <c r="BE7" s="69" t="s">
        <v>168</v>
      </c>
      <c r="BF7" s="69" t="s">
        <v>3256</v>
      </c>
      <c r="BG7" s="69" t="s">
        <v>157</v>
      </c>
      <c r="BH7" s="69" t="s">
        <v>3257</v>
      </c>
      <c r="BI7" s="69" t="s">
        <v>3219</v>
      </c>
      <c r="BJ7" s="69" t="s">
        <v>157</v>
      </c>
      <c r="BK7" s="69" t="s">
        <v>157</v>
      </c>
      <c r="BL7" s="70" t="s">
        <v>3258</v>
      </c>
      <c r="BM7" s="69" t="s">
        <v>168</v>
      </c>
      <c r="BQ7" s="69" t="s">
        <v>158</v>
      </c>
      <c r="BR7" s="69" t="s">
        <v>158</v>
      </c>
      <c r="BS7" s="70" t="s">
        <v>3259</v>
      </c>
      <c r="BX7" s="69" t="s">
        <v>158</v>
      </c>
      <c r="BY7" s="69" t="s">
        <v>158</v>
      </c>
      <c r="CD7" s="79" t="s">
        <v>3260</v>
      </c>
      <c r="CE7" s="69" t="s">
        <v>3247</v>
      </c>
      <c r="CF7" s="69">
        <v>370799</v>
      </c>
      <c r="CO7" s="69" t="s">
        <v>2904</v>
      </c>
      <c r="CT7" s="69" t="b">
        <f>Table1[[#This Row],[company_name_netzero]]&lt;&gt;""</f>
        <v>0</v>
      </c>
      <c r="CZ7" s="69" t="b">
        <f>Table1[[#This Row],[company_name_re100]]&lt;&gt;""</f>
        <v>0</v>
      </c>
    </row>
    <row r="8" spans="1:11 34:104" ht="21.95" customHeight="1">
      <c r="A8" s="69">
        <v>6</v>
      </c>
      <c r="B8" s="69" t="s">
        <v>198</v>
      </c>
      <c r="C8" s="69" t="s">
        <v>3261</v>
      </c>
      <c r="D8" s="69" t="s">
        <v>199</v>
      </c>
      <c r="E8" s="72">
        <v>-0.052</v>
      </c>
      <c r="F8" s="69" t="s">
        <v>200</v>
      </c>
      <c r="G8" s="72">
        <v>-0.145</v>
      </c>
      <c r="H8" s="69" t="s">
        <v>201</v>
      </c>
      <c r="I8" s="71">
        <v>495096</v>
      </c>
      <c r="J8" s="69">
        <v>-1</v>
      </c>
      <c r="K8" s="69">
        <v>27</v>
      </c>
      <c r="AH8" s="69" t="b">
        <f>Table1[[#This Row],[sbti_id]]&lt;&gt;""</f>
        <v>0</v>
      </c>
      <c r="AI8" s="69" t="s">
        <v>3262</v>
      </c>
      <c r="AJ8" s="69" t="s">
        <v>3250</v>
      </c>
      <c r="AK8" s="69" t="s">
        <v>3251</v>
      </c>
      <c r="AL8" s="69" t="s">
        <v>3211</v>
      </c>
      <c r="AM8" s="69" t="s">
        <v>158</v>
      </c>
      <c r="AN8" s="69" t="s">
        <v>202</v>
      </c>
      <c r="AP8" s="69">
        <v>2020</v>
      </c>
      <c r="AQ8" s="69">
        <v>2050</v>
      </c>
      <c r="AR8" s="69" t="s">
        <v>3212</v>
      </c>
      <c r="AS8" s="69">
        <v>2025</v>
      </c>
      <c r="AT8" s="69" t="s">
        <v>203</v>
      </c>
      <c r="AU8" s="69" t="s">
        <v>3263</v>
      </c>
      <c r="AV8" s="69" t="s">
        <v>281</v>
      </c>
      <c r="AW8" s="69">
        <v>2040</v>
      </c>
      <c r="AX8" s="69">
        <v>25</v>
      </c>
      <c r="AY8" s="69">
        <v>2030</v>
      </c>
      <c r="AZ8" s="70" t="s">
        <v>3264</v>
      </c>
      <c r="BA8" s="70" t="s">
        <v>3265</v>
      </c>
      <c r="BB8" s="69" t="s">
        <v>3216</v>
      </c>
      <c r="BC8" s="69" t="s">
        <v>157</v>
      </c>
      <c r="BD8" s="69" t="s">
        <v>157</v>
      </c>
      <c r="BE8" s="69" t="s">
        <v>168</v>
      </c>
      <c r="BF8" s="69" t="s">
        <v>3266</v>
      </c>
      <c r="BG8" s="69" t="s">
        <v>157</v>
      </c>
      <c r="BH8" s="69" t="s">
        <v>3267</v>
      </c>
      <c r="BI8" s="69" t="s">
        <v>3219</v>
      </c>
      <c r="BJ8" s="69" t="s">
        <v>158</v>
      </c>
      <c r="BK8" s="69" t="s">
        <v>157</v>
      </c>
      <c r="BL8" s="69" t="s">
        <v>3268</v>
      </c>
      <c r="BM8" s="69" t="s">
        <v>157</v>
      </c>
      <c r="BN8" s="69" t="s">
        <v>3269</v>
      </c>
      <c r="BQ8" s="69" t="s">
        <v>158</v>
      </c>
      <c r="BR8" s="69" t="s">
        <v>171</v>
      </c>
      <c r="BS8" s="70" t="s">
        <v>3270</v>
      </c>
      <c r="BX8" s="69" t="s">
        <v>158</v>
      </c>
      <c r="BY8" s="69" t="s">
        <v>158</v>
      </c>
      <c r="CD8" s="79" t="s">
        <v>3271</v>
      </c>
      <c r="CE8" s="69" t="s">
        <v>3247</v>
      </c>
      <c r="CF8" s="69">
        <v>355952</v>
      </c>
      <c r="CT8" s="69" t="b">
        <f>Table1[[#This Row],[company_name_netzero]]&lt;&gt;""</f>
        <v>1</v>
      </c>
      <c r="CZ8" s="69" t="b">
        <f>Table1[[#This Row],[company_name_re100]]&lt;&gt;""</f>
        <v>0</v>
      </c>
    </row>
    <row r="9" spans="1:104" ht="21.95" customHeight="1" hidden="1">
      <c r="A9" s="69">
        <v>7</v>
      </c>
      <c r="B9" s="69" t="s">
        <v>204</v>
      </c>
      <c r="C9" s="69" t="s">
        <v>3272</v>
      </c>
      <c r="D9" s="69" t="s">
        <v>207</v>
      </c>
      <c r="E9" s="72">
        <v>0.077</v>
      </c>
      <c r="F9" s="69" t="s">
        <v>208</v>
      </c>
      <c r="G9" s="72">
        <v>-0.356</v>
      </c>
      <c r="H9" s="69" t="s">
        <v>209</v>
      </c>
      <c r="I9" s="71">
        <v>400000</v>
      </c>
      <c r="J9" s="69">
        <v>1</v>
      </c>
      <c r="K9" s="69">
        <v>29</v>
      </c>
      <c r="L9" s="69">
        <v>40004642</v>
      </c>
      <c r="M9" s="69" t="s">
        <v>204</v>
      </c>
      <c r="O9" s="69" t="s">
        <v>3273</v>
      </c>
      <c r="P9" s="69" t="s">
        <v>3203</v>
      </c>
      <c r="Q9" s="69" t="s">
        <v>3204</v>
      </c>
      <c r="R9" s="69" t="s">
        <v>3205</v>
      </c>
      <c r="S9" s="69" t="s">
        <v>3274</v>
      </c>
      <c r="T9" s="69" t="s">
        <v>151</v>
      </c>
      <c r="U9" s="69" t="s">
        <v>152</v>
      </c>
      <c r="V9" s="69">
        <v>2030</v>
      </c>
      <c r="Z9" s="69" t="s">
        <v>210</v>
      </c>
      <c r="AB9" s="69" t="s">
        <v>3275</v>
      </c>
      <c r="AC9" s="69" t="s">
        <v>3208</v>
      </c>
      <c r="AD9" s="73">
        <v>44721.041666666664</v>
      </c>
      <c r="AE9" s="69" t="s">
        <v>3209</v>
      </c>
      <c r="AF9" s="69" t="s">
        <v>3276</v>
      </c>
      <c r="AG9" s="73">
        <v>45806.041666666664</v>
      </c>
      <c r="AH9" s="69" t="b">
        <f>Table1[[#This Row],[sbti_id]]&lt;&gt;""</f>
        <v>1</v>
      </c>
      <c r="AI9" s="69" t="s">
        <v>3277</v>
      </c>
      <c r="AJ9" s="69" t="s">
        <v>3043</v>
      </c>
      <c r="AK9" s="69" t="s">
        <v>146</v>
      </c>
      <c r="AL9" s="69" t="s">
        <v>3211</v>
      </c>
      <c r="AM9" s="69" t="s">
        <v>158</v>
      </c>
      <c r="AN9" s="69" t="s">
        <v>167</v>
      </c>
      <c r="AQ9" s="69">
        <v>2035</v>
      </c>
      <c r="AR9" s="69" t="s">
        <v>3252</v>
      </c>
      <c r="AS9" s="69">
        <v>2019</v>
      </c>
      <c r="AT9" s="70" t="s">
        <v>211</v>
      </c>
      <c r="AU9" s="69" t="s">
        <v>3278</v>
      </c>
      <c r="AV9" s="69" t="s">
        <v>281</v>
      </c>
      <c r="AW9" s="69">
        <v>2030</v>
      </c>
      <c r="AX9" s="69">
        <v>60</v>
      </c>
      <c r="AY9" s="69">
        <v>2021</v>
      </c>
      <c r="AZ9" s="70" t="s">
        <v>3279</v>
      </c>
      <c r="BA9" s="70" t="s">
        <v>3280</v>
      </c>
      <c r="BB9" s="69" t="s">
        <v>168</v>
      </c>
      <c r="BC9" s="69" t="s">
        <v>157</v>
      </c>
      <c r="BD9" s="69" t="s">
        <v>157</v>
      </c>
      <c r="BE9" s="69" t="s">
        <v>158</v>
      </c>
      <c r="BF9" s="70" t="s">
        <v>3281</v>
      </c>
      <c r="BG9" s="69" t="s">
        <v>157</v>
      </c>
      <c r="BH9" s="69" t="s">
        <v>3282</v>
      </c>
      <c r="BI9" s="69" t="s">
        <v>3219</v>
      </c>
      <c r="BJ9" s="69" t="s">
        <v>158</v>
      </c>
      <c r="BK9" s="69" t="s">
        <v>157</v>
      </c>
      <c r="BL9" s="70" t="s">
        <v>3283</v>
      </c>
      <c r="BM9" s="69" t="s">
        <v>168</v>
      </c>
      <c r="BQ9" s="69" t="s">
        <v>158</v>
      </c>
      <c r="BR9" s="69" t="s">
        <v>168</v>
      </c>
      <c r="BS9" s="70" t="s">
        <v>3284</v>
      </c>
      <c r="BX9" s="69" t="s">
        <v>158</v>
      </c>
      <c r="BY9" s="69" t="s">
        <v>157</v>
      </c>
      <c r="CD9" s="79" t="s">
        <v>3285</v>
      </c>
      <c r="CE9" s="69" t="s">
        <v>3286</v>
      </c>
      <c r="CF9" s="69">
        <v>400000</v>
      </c>
      <c r="CT9" s="69" t="b">
        <f>Table1[[#This Row],[company_name_netzero]]&lt;&gt;""</f>
        <v>1</v>
      </c>
      <c r="CZ9" s="69" t="b">
        <f>Table1[[#This Row],[company_name_re100]]&lt;&gt;""</f>
        <v>0</v>
      </c>
    </row>
    <row r="10" spans="1:104" ht="21.95" customHeight="1" hidden="1">
      <c r="A10" s="69">
        <v>8</v>
      </c>
      <c r="B10" s="69" t="s">
        <v>212</v>
      </c>
      <c r="C10" s="69" t="s">
        <v>3287</v>
      </c>
      <c r="D10" s="69" t="s">
        <v>215</v>
      </c>
      <c r="E10" s="75">
        <v>0.02</v>
      </c>
      <c r="F10" s="69" t="s">
        <v>216</v>
      </c>
      <c r="G10" s="72">
        <v>-0.034</v>
      </c>
      <c r="H10" s="69" t="s">
        <v>217</v>
      </c>
      <c r="I10" s="71">
        <v>164000</v>
      </c>
      <c r="J10" s="69">
        <v>-1</v>
      </c>
      <c r="K10" s="69">
        <v>23</v>
      </c>
      <c r="L10" s="69">
        <v>40003329</v>
      </c>
      <c r="M10" s="69" t="s">
        <v>3288</v>
      </c>
      <c r="N10" s="69" t="s">
        <v>3289</v>
      </c>
      <c r="O10" s="69" t="s">
        <v>3290</v>
      </c>
      <c r="P10" s="69" t="s">
        <v>3203</v>
      </c>
      <c r="Q10" s="69" t="s">
        <v>3204</v>
      </c>
      <c r="R10" s="69" t="s">
        <v>3205</v>
      </c>
      <c r="S10" s="69" t="s">
        <v>3291</v>
      </c>
      <c r="T10" s="69" t="s">
        <v>151</v>
      </c>
      <c r="U10" s="69" t="s">
        <v>152</v>
      </c>
      <c r="V10" s="69" t="s">
        <v>3292</v>
      </c>
      <c r="AB10" s="69" t="s">
        <v>3293</v>
      </c>
      <c r="AC10" s="69" t="s">
        <v>3208</v>
      </c>
      <c r="AD10" s="73">
        <v>44308.041666666664</v>
      </c>
      <c r="AE10" s="69" t="s">
        <v>3209</v>
      </c>
      <c r="AG10" s="73">
        <v>44322.041666666664</v>
      </c>
      <c r="AH10" s="69" t="b">
        <f>Table1[[#This Row],[sbti_id]]&lt;&gt;""</f>
        <v>1</v>
      </c>
      <c r="AI10" s="69" t="s">
        <v>212</v>
      </c>
      <c r="AJ10" s="69" t="s">
        <v>3043</v>
      </c>
      <c r="AK10" s="69" t="s">
        <v>146</v>
      </c>
      <c r="AL10" s="69" t="s">
        <v>3211</v>
      </c>
      <c r="AM10" s="69" t="s">
        <v>158</v>
      </c>
      <c r="AN10" s="69" t="s">
        <v>202</v>
      </c>
      <c r="AQ10" s="69">
        <v>2030</v>
      </c>
      <c r="AR10" s="69" t="s">
        <v>3212</v>
      </c>
      <c r="AS10" s="69">
        <v>2020</v>
      </c>
      <c r="AT10" s="70" t="s">
        <v>220</v>
      </c>
      <c r="AU10" s="69" t="s">
        <v>3294</v>
      </c>
      <c r="AV10" s="69" t="s">
        <v>233</v>
      </c>
      <c r="BA10" s="69" t="s">
        <v>3295</v>
      </c>
      <c r="BB10" s="69" t="s">
        <v>3228</v>
      </c>
      <c r="BC10" s="69" t="s">
        <v>157</v>
      </c>
      <c r="BD10" s="69" t="s">
        <v>157</v>
      </c>
      <c r="BE10" s="69" t="s">
        <v>157</v>
      </c>
      <c r="BG10" s="69" t="s">
        <v>157</v>
      </c>
      <c r="BH10" s="69" t="s">
        <v>3230</v>
      </c>
      <c r="BI10" s="69" t="s">
        <v>3219</v>
      </c>
      <c r="BJ10" s="69" t="s">
        <v>158</v>
      </c>
      <c r="BK10" s="69" t="s">
        <v>157</v>
      </c>
      <c r="BM10" s="69" t="s">
        <v>157</v>
      </c>
      <c r="BN10" s="69" t="s">
        <v>3296</v>
      </c>
      <c r="BP10" s="69" t="s">
        <v>3297</v>
      </c>
      <c r="BQ10" s="69" t="s">
        <v>157</v>
      </c>
      <c r="BR10" s="69" t="s">
        <v>171</v>
      </c>
      <c r="BS10" s="70" t="s">
        <v>3298</v>
      </c>
      <c r="BX10" s="69" t="s">
        <v>158</v>
      </c>
      <c r="BY10" s="69" t="s">
        <v>157</v>
      </c>
      <c r="CD10" s="79" t="s">
        <v>3299</v>
      </c>
      <c r="CE10" s="69" t="s">
        <v>144</v>
      </c>
      <c r="CF10" s="69">
        <v>164000</v>
      </c>
      <c r="CT10" s="69" t="b">
        <f>Table1[[#This Row],[company_name_netzero]]&lt;&gt;""</f>
        <v>1</v>
      </c>
      <c r="CU10" s="69" t="s">
        <v>212</v>
      </c>
      <c r="CV10" s="69">
        <v>2016</v>
      </c>
      <c r="CW10" s="69">
        <v>2021</v>
      </c>
      <c r="CX10" s="69" t="s">
        <v>3300</v>
      </c>
      <c r="CY10" s="69" t="s">
        <v>3204</v>
      </c>
      <c r="CZ10" s="69" t="b">
        <f>Table1[[#This Row],[company_name_re100]]&lt;&gt;""</f>
        <v>1</v>
      </c>
    </row>
    <row r="11" spans="1:104" ht="21.95" customHeight="1" hidden="1">
      <c r="A11" s="69">
        <v>9</v>
      </c>
      <c r="B11" s="69" t="s">
        <v>221</v>
      </c>
      <c r="C11" s="69" t="s">
        <v>3301</v>
      </c>
      <c r="D11" s="69" t="s">
        <v>223</v>
      </c>
      <c r="E11" s="72">
        <v>0.042</v>
      </c>
      <c r="F11" s="69" t="s">
        <v>224</v>
      </c>
      <c r="G11" s="72">
        <v>-0.447</v>
      </c>
      <c r="H11" s="69" t="s">
        <v>225</v>
      </c>
      <c r="I11" s="71">
        <v>259500</v>
      </c>
      <c r="J11" s="69">
        <v>1</v>
      </c>
      <c r="K11" s="69">
        <v>30</v>
      </c>
      <c r="L11" s="69">
        <v>40015440</v>
      </c>
      <c r="M11" s="69" t="s">
        <v>221</v>
      </c>
      <c r="N11" s="69" t="s">
        <v>3302</v>
      </c>
      <c r="O11" s="69" t="s">
        <v>3303</v>
      </c>
      <c r="P11" s="69" t="s">
        <v>3203</v>
      </c>
      <c r="Q11" s="69" t="s">
        <v>3204</v>
      </c>
      <c r="R11" s="69" t="s">
        <v>3205</v>
      </c>
      <c r="S11" s="69" t="s">
        <v>3206</v>
      </c>
      <c r="T11" s="69" t="s">
        <v>151</v>
      </c>
      <c r="U11" s="69" t="s">
        <v>152</v>
      </c>
      <c r="V11" s="69">
        <v>2030</v>
      </c>
      <c r="W11" s="69" t="s">
        <v>151</v>
      </c>
      <c r="X11" s="69" t="s">
        <v>152</v>
      </c>
      <c r="Y11" s="69">
        <v>2050</v>
      </c>
      <c r="Z11" s="69" t="s">
        <v>151</v>
      </c>
      <c r="AA11" s="69">
        <v>2050</v>
      </c>
      <c r="AB11" s="69" t="s">
        <v>3304</v>
      </c>
      <c r="AE11" s="69" t="s">
        <v>3209</v>
      </c>
      <c r="AG11" s="73">
        <v>44470.041666666664</v>
      </c>
      <c r="AH11" s="69" t="b">
        <f>Table1[[#This Row],[sbti_id]]&lt;&gt;""</f>
        <v>1</v>
      </c>
      <c r="AI11" s="69" t="s">
        <v>221</v>
      </c>
      <c r="AJ11" s="69" t="s">
        <v>3043</v>
      </c>
      <c r="AK11" s="69" t="s">
        <v>146</v>
      </c>
      <c r="AL11" s="69" t="s">
        <v>3211</v>
      </c>
      <c r="AM11" s="69" t="s">
        <v>158</v>
      </c>
      <c r="AN11" s="69" t="s">
        <v>167</v>
      </c>
      <c r="AQ11" s="69">
        <v>2050</v>
      </c>
      <c r="AR11" s="69" t="s">
        <v>3212</v>
      </c>
      <c r="AS11" s="69">
        <v>2020</v>
      </c>
      <c r="AT11" s="70" t="s">
        <v>226</v>
      </c>
      <c r="AU11" s="69" t="s">
        <v>3305</v>
      </c>
      <c r="AV11" s="69" t="s">
        <v>9</v>
      </c>
      <c r="AW11" s="69">
        <v>2030</v>
      </c>
      <c r="AZ11" s="70" t="s">
        <v>3306</v>
      </c>
      <c r="BA11" s="70" t="s">
        <v>3307</v>
      </c>
      <c r="BB11" s="69" t="s">
        <v>168</v>
      </c>
      <c r="BC11" s="69" t="s">
        <v>157</v>
      </c>
      <c r="BD11" s="69" t="s">
        <v>157</v>
      </c>
      <c r="BE11" s="69" t="s">
        <v>157</v>
      </c>
      <c r="BF11" s="69" t="s">
        <v>3308</v>
      </c>
      <c r="BG11" s="69" t="s">
        <v>157</v>
      </c>
      <c r="BH11" s="69" t="s">
        <v>3242</v>
      </c>
      <c r="BI11" s="69" t="s">
        <v>3219</v>
      </c>
      <c r="BJ11" s="69" t="s">
        <v>158</v>
      </c>
      <c r="BK11" s="69" t="s">
        <v>168</v>
      </c>
      <c r="BL11" s="69" t="s">
        <v>3309</v>
      </c>
      <c r="BM11" s="69" t="s">
        <v>168</v>
      </c>
      <c r="BQ11" s="69" t="s">
        <v>158</v>
      </c>
      <c r="BR11" s="69" t="s">
        <v>168</v>
      </c>
      <c r="BS11" s="69" t="s">
        <v>3310</v>
      </c>
      <c r="BX11" s="69" t="s">
        <v>158</v>
      </c>
      <c r="BY11" s="69" t="s">
        <v>157</v>
      </c>
      <c r="CD11" s="79" t="s">
        <v>3311</v>
      </c>
      <c r="CE11" s="69" t="s">
        <v>144</v>
      </c>
      <c r="CF11" s="69">
        <v>300000</v>
      </c>
      <c r="CG11" s="69">
        <v>12000000</v>
      </c>
      <c r="CH11" s="69">
        <v>2020</v>
      </c>
      <c r="CS11" s="69" t="s">
        <v>3312</v>
      </c>
      <c r="CT11" s="69" t="b">
        <f>Table1[[#This Row],[company_name_netzero]]&lt;&gt;""</f>
        <v>1</v>
      </c>
      <c r="CZ11" s="69" t="b">
        <f>Table1[[#This Row],[company_name_re100]]&lt;&gt;""</f>
        <v>0</v>
      </c>
    </row>
    <row r="12" spans="1:11 34:104" ht="21.95" customHeight="1" hidden="1">
      <c r="A12" s="69">
        <v>10</v>
      </c>
      <c r="B12" s="69" t="s">
        <v>227</v>
      </c>
      <c r="C12" s="69" t="s">
        <v>3313</v>
      </c>
      <c r="D12" s="69" t="s">
        <v>230</v>
      </c>
      <c r="E12" s="72">
        <v>0.019</v>
      </c>
      <c r="F12" s="69" t="s">
        <v>231</v>
      </c>
      <c r="G12" s="72">
        <v>-0.075</v>
      </c>
      <c r="H12" s="69" t="s">
        <v>232</v>
      </c>
      <c r="I12" s="71">
        <v>392400</v>
      </c>
      <c r="J12" s="69">
        <v>-1</v>
      </c>
      <c r="K12" s="69">
        <v>29</v>
      </c>
      <c r="AH12" s="69" t="b">
        <f>Table1[[#This Row],[sbti_id]]&lt;&gt;""</f>
        <v>0</v>
      </c>
      <c r="AI12" s="69" t="s">
        <v>227</v>
      </c>
      <c r="AJ12" s="69" t="s">
        <v>3043</v>
      </c>
      <c r="AK12" s="69" t="s">
        <v>146</v>
      </c>
      <c r="AL12" s="69" t="s">
        <v>3211</v>
      </c>
      <c r="AM12" s="69" t="s">
        <v>158</v>
      </c>
      <c r="AN12" s="69" t="s">
        <v>233</v>
      </c>
      <c r="AU12" s="69" t="s">
        <v>3314</v>
      </c>
      <c r="AV12" s="69" t="s">
        <v>233</v>
      </c>
      <c r="BA12" s="70" t="s">
        <v>3315</v>
      </c>
      <c r="BC12" s="69" t="s">
        <v>168</v>
      </c>
      <c r="BD12" s="69" t="s">
        <v>168</v>
      </c>
      <c r="BE12" s="69" t="s">
        <v>168</v>
      </c>
      <c r="BG12" s="69" t="s">
        <v>158</v>
      </c>
      <c r="BI12" s="69" t="s">
        <v>3219</v>
      </c>
      <c r="BJ12" s="69" t="s">
        <v>158</v>
      </c>
      <c r="BK12" s="69" t="s">
        <v>168</v>
      </c>
      <c r="BL12" s="69" t="s">
        <v>3316</v>
      </c>
      <c r="BM12" s="69" t="s">
        <v>168</v>
      </c>
      <c r="BQ12" s="69" t="s">
        <v>158</v>
      </c>
      <c r="BR12" s="69" t="s">
        <v>168</v>
      </c>
      <c r="BX12" s="69" t="s">
        <v>158</v>
      </c>
      <c r="BY12" s="69" t="s">
        <v>158</v>
      </c>
      <c r="CD12" s="79" t="s">
        <v>3317</v>
      </c>
      <c r="CE12" s="69" t="s">
        <v>3286</v>
      </c>
      <c r="CF12" s="69">
        <v>392400</v>
      </c>
      <c r="CT12" s="69" t="b">
        <f>Table1[[#This Row],[company_name_netzero]]&lt;&gt;""</f>
        <v>1</v>
      </c>
      <c r="CZ12" s="69" t="b">
        <f>Table1[[#This Row],[company_name_re100]]&lt;&gt;""</f>
        <v>0</v>
      </c>
    </row>
    <row r="13" spans="1:104" ht="21.95" customHeight="1" hidden="1">
      <c r="A13" s="69">
        <v>11</v>
      </c>
      <c r="B13" s="69" t="s">
        <v>235</v>
      </c>
      <c r="C13" s="69" t="s">
        <v>3318</v>
      </c>
      <c r="D13" s="69" t="s">
        <v>237</v>
      </c>
      <c r="E13" s="72">
        <v>0.162</v>
      </c>
      <c r="F13" s="69" t="s">
        <v>238</v>
      </c>
      <c r="G13" s="72">
        <v>0.098</v>
      </c>
      <c r="H13" s="69" t="s">
        <v>239</v>
      </c>
      <c r="I13" s="71">
        <v>44000</v>
      </c>
      <c r="J13" s="69">
        <v>5</v>
      </c>
      <c r="K13" s="69">
        <v>31</v>
      </c>
      <c r="L13" s="69">
        <v>40003977</v>
      </c>
      <c r="M13" s="69" t="s">
        <v>3319</v>
      </c>
      <c r="N13" s="69" t="s">
        <v>3320</v>
      </c>
      <c r="O13" s="69" t="s">
        <v>3321</v>
      </c>
      <c r="P13" s="69" t="s">
        <v>3203</v>
      </c>
      <c r="Q13" s="69" t="s">
        <v>3204</v>
      </c>
      <c r="R13" s="69" t="s">
        <v>3205</v>
      </c>
      <c r="S13" s="69" t="s">
        <v>3322</v>
      </c>
      <c r="T13" s="69" t="s">
        <v>151</v>
      </c>
      <c r="U13" s="69" t="s">
        <v>152</v>
      </c>
      <c r="V13" s="69" t="s">
        <v>3323</v>
      </c>
      <c r="AB13" s="69" t="s">
        <v>3324</v>
      </c>
      <c r="AE13" s="69" t="s">
        <v>3209</v>
      </c>
      <c r="AG13" s="73">
        <v>44945.041666666664</v>
      </c>
      <c r="AH13" s="69" t="b">
        <f>Table1[[#This Row],[sbti_id]]&lt;&gt;""</f>
        <v>1</v>
      </c>
      <c r="AI13" s="69" t="s">
        <v>235</v>
      </c>
      <c r="AJ13" s="69" t="s">
        <v>3043</v>
      </c>
      <c r="AK13" s="69" t="s">
        <v>146</v>
      </c>
      <c r="AL13" s="69" t="s">
        <v>3211</v>
      </c>
      <c r="AM13" s="69" t="s">
        <v>158</v>
      </c>
      <c r="AN13" s="69" t="s">
        <v>9</v>
      </c>
      <c r="AQ13" s="69">
        <v>2032</v>
      </c>
      <c r="AS13" s="69">
        <v>2020</v>
      </c>
      <c r="AT13" s="69" t="s">
        <v>241</v>
      </c>
      <c r="AU13" s="69" t="s">
        <v>3325</v>
      </c>
      <c r="AV13" s="69" t="s">
        <v>233</v>
      </c>
      <c r="AZ13" s="70" t="s">
        <v>3326</v>
      </c>
      <c r="BA13" s="69" t="s">
        <v>3327</v>
      </c>
      <c r="BB13" s="69" t="s">
        <v>3216</v>
      </c>
      <c r="BC13" s="69" t="s">
        <v>157</v>
      </c>
      <c r="BD13" s="69" t="s">
        <v>157</v>
      </c>
      <c r="BE13" s="69" t="s">
        <v>169</v>
      </c>
      <c r="BF13" s="70" t="s">
        <v>3328</v>
      </c>
      <c r="BG13" s="69" t="s">
        <v>157</v>
      </c>
      <c r="BH13" s="69" t="s">
        <v>3329</v>
      </c>
      <c r="BI13" s="69" t="s">
        <v>3219</v>
      </c>
      <c r="BJ13" s="69" t="s">
        <v>157</v>
      </c>
      <c r="BK13" s="69" t="s">
        <v>168</v>
      </c>
      <c r="BL13" s="70" t="s">
        <v>3330</v>
      </c>
      <c r="BM13" s="69" t="s">
        <v>168</v>
      </c>
      <c r="BQ13" s="69" t="s">
        <v>158</v>
      </c>
      <c r="BR13" s="69" t="s">
        <v>168</v>
      </c>
      <c r="BS13" s="69" t="s">
        <v>3331</v>
      </c>
      <c r="BX13" s="69" t="s">
        <v>157</v>
      </c>
      <c r="BY13" s="69" t="s">
        <v>158</v>
      </c>
      <c r="CD13" s="79" t="s">
        <v>3332</v>
      </c>
      <c r="CE13" s="69" t="s">
        <v>3333</v>
      </c>
      <c r="CF13" s="69">
        <v>45000</v>
      </c>
      <c r="CN13" s="69" t="s">
        <v>3334</v>
      </c>
      <c r="CT13" s="69" t="b">
        <f>Table1[[#This Row],[company_name_netzero]]&lt;&gt;""</f>
        <v>1</v>
      </c>
      <c r="CZ13" s="69" t="b">
        <f>Table1[[#This Row],[company_name_re100]]&lt;&gt;""</f>
        <v>0</v>
      </c>
    </row>
    <row r="14" spans="1:104" ht="21.95" customHeight="1" hidden="1">
      <c r="A14" s="69">
        <v>12</v>
      </c>
      <c r="B14" s="69" t="s">
        <v>242</v>
      </c>
      <c r="C14" s="69" t="s">
        <v>3335</v>
      </c>
      <c r="D14" s="69" t="s">
        <v>247</v>
      </c>
      <c r="E14" s="72">
        <v>0.008</v>
      </c>
      <c r="F14" s="69" t="s">
        <v>248</v>
      </c>
      <c r="G14" s="72">
        <v>-0.316</v>
      </c>
      <c r="H14" s="69" t="s">
        <v>249</v>
      </c>
      <c r="I14" s="71">
        <v>646501</v>
      </c>
      <c r="J14" s="69">
        <v>-1</v>
      </c>
      <c r="K14" s="69">
        <v>31</v>
      </c>
      <c r="L14" s="88">
        <v>40008739</v>
      </c>
      <c r="M14" s="89" t="s">
        <v>3336</v>
      </c>
      <c r="N14" s="89" t="s">
        <v>3337</v>
      </c>
      <c r="O14" s="89" t="s">
        <v>3338</v>
      </c>
      <c r="P14" s="89" t="s">
        <v>3203</v>
      </c>
      <c r="Q14" s="89" t="s">
        <v>245</v>
      </c>
      <c r="R14" s="89" t="s">
        <v>246</v>
      </c>
      <c r="S14" s="89" t="s">
        <v>3339</v>
      </c>
      <c r="T14" s="89" t="s">
        <v>151</v>
      </c>
      <c r="U14" s="89" t="s">
        <v>250</v>
      </c>
      <c r="V14" s="89">
        <v>2030</v>
      </c>
      <c r="W14" s="89"/>
      <c r="X14" s="89"/>
      <c r="Y14" s="89"/>
      <c r="Z14" s="89"/>
      <c r="AA14" s="89"/>
      <c r="AB14" s="89" t="s">
        <v>3340</v>
      </c>
      <c r="AC14" s="89"/>
      <c r="AD14" s="89"/>
      <c r="AE14" s="89" t="s">
        <v>3341</v>
      </c>
      <c r="AG14" s="93" t="s">
        <v>3342</v>
      </c>
      <c r="AH14" s="69" t="b">
        <f>Table1[[#This Row],[sbti_id]]&lt;&gt;""</f>
        <v>1</v>
      </c>
      <c r="AI14" s="69" t="s">
        <v>242</v>
      </c>
      <c r="AJ14" s="69" t="s">
        <v>3343</v>
      </c>
      <c r="AK14" s="69" t="s">
        <v>246</v>
      </c>
      <c r="AL14" s="69" t="s">
        <v>3211</v>
      </c>
      <c r="AM14" s="69" t="s">
        <v>158</v>
      </c>
      <c r="AN14" s="69" t="s">
        <v>202</v>
      </c>
      <c r="AP14" s="69">
        <v>2018</v>
      </c>
      <c r="AQ14" s="69">
        <v>2050</v>
      </c>
      <c r="AR14" s="69" t="s">
        <v>3212</v>
      </c>
      <c r="AS14" s="69">
        <v>2021</v>
      </c>
      <c r="AT14" s="69" t="s">
        <v>251</v>
      </c>
      <c r="AU14" s="69" t="s">
        <v>3344</v>
      </c>
      <c r="AV14" s="69" t="s">
        <v>281</v>
      </c>
      <c r="AW14" s="69">
        <v>2030</v>
      </c>
      <c r="AX14" s="69">
        <v>30</v>
      </c>
      <c r="AY14" s="69">
        <v>2018</v>
      </c>
      <c r="AZ14" s="69" t="s">
        <v>3345</v>
      </c>
      <c r="BA14" s="70" t="s">
        <v>3346</v>
      </c>
      <c r="BB14" s="69" t="s">
        <v>3216</v>
      </c>
      <c r="BC14" s="69" t="s">
        <v>157</v>
      </c>
      <c r="BD14" s="69" t="s">
        <v>157</v>
      </c>
      <c r="BE14" s="69" t="s">
        <v>169</v>
      </c>
      <c r="BF14" s="70" t="s">
        <v>3347</v>
      </c>
      <c r="BG14" s="69" t="s">
        <v>157</v>
      </c>
      <c r="BH14" s="69" t="s">
        <v>3348</v>
      </c>
      <c r="BI14" s="69" t="s">
        <v>3219</v>
      </c>
      <c r="BJ14" s="69" t="s">
        <v>158</v>
      </c>
      <c r="BK14" s="69" t="s">
        <v>157</v>
      </c>
      <c r="BL14" s="70" t="s">
        <v>3349</v>
      </c>
      <c r="BM14" s="69" t="s">
        <v>157</v>
      </c>
      <c r="BN14" s="69" t="s">
        <v>3350</v>
      </c>
      <c r="BQ14" s="69" t="s">
        <v>158</v>
      </c>
      <c r="BR14" s="69" t="s">
        <v>171</v>
      </c>
      <c r="BS14" s="70" t="s">
        <v>3351</v>
      </c>
      <c r="BX14" s="69" t="s">
        <v>158</v>
      </c>
      <c r="BY14" s="69" t="s">
        <v>158</v>
      </c>
      <c r="CD14" s="79" t="s">
        <v>3352</v>
      </c>
      <c r="CE14" s="69" t="s">
        <v>3300</v>
      </c>
      <c r="CF14" s="69">
        <v>679472</v>
      </c>
      <c r="CG14" s="69">
        <v>376100000</v>
      </c>
      <c r="CH14" s="69">
        <v>2020</v>
      </c>
      <c r="CT14" s="69" t="b">
        <f>Table1[[#This Row],[company_name_netzero]]&lt;&gt;""</f>
        <v>1</v>
      </c>
      <c r="CZ14" s="69" t="b">
        <f>Table1[[#This Row],[company_name_re100]]&lt;&gt;""</f>
        <v>0</v>
      </c>
    </row>
    <row r="15" spans="1:104" ht="21.95" customHeight="1" hidden="1">
      <c r="A15" s="69">
        <v>13</v>
      </c>
      <c r="B15" s="69" t="s">
        <v>252</v>
      </c>
      <c r="C15" s="69" t="s">
        <v>3353</v>
      </c>
      <c r="D15" s="69" t="s">
        <v>253</v>
      </c>
      <c r="E15" s="72">
        <v>0.139</v>
      </c>
      <c r="F15" s="69" t="s">
        <v>254</v>
      </c>
      <c r="G15" s="72">
        <v>0.357</v>
      </c>
      <c r="H15" s="69" t="s">
        <v>255</v>
      </c>
      <c r="I15" s="71">
        <v>183323</v>
      </c>
      <c r="J15" s="69">
        <v>4</v>
      </c>
      <c r="K15" s="69">
        <v>17</v>
      </c>
      <c r="L15" s="69">
        <v>40009770</v>
      </c>
      <c r="M15" s="69" t="s">
        <v>3354</v>
      </c>
      <c r="N15" s="69" t="s">
        <v>3355</v>
      </c>
      <c r="O15" s="69" t="s">
        <v>3356</v>
      </c>
      <c r="P15" s="69" t="s">
        <v>3203</v>
      </c>
      <c r="Q15" s="69" t="s">
        <v>3204</v>
      </c>
      <c r="R15" s="69" t="s">
        <v>3205</v>
      </c>
      <c r="S15" s="69" t="s">
        <v>3357</v>
      </c>
      <c r="T15" s="69" t="s">
        <v>151</v>
      </c>
      <c r="U15" s="69" t="s">
        <v>152</v>
      </c>
      <c r="V15" s="69">
        <v>2030</v>
      </c>
      <c r="AB15" s="70" t="s">
        <v>3358</v>
      </c>
      <c r="AE15" s="69" t="s">
        <v>3209</v>
      </c>
      <c r="AG15" s="73">
        <v>45841.041666666664</v>
      </c>
      <c r="AH15" s="69" t="b">
        <f>Table1[[#This Row],[sbti_id]]&lt;&gt;""</f>
        <v>1</v>
      </c>
      <c r="AI15" s="69" t="s">
        <v>252</v>
      </c>
      <c r="AJ15" s="69" t="s">
        <v>3043</v>
      </c>
      <c r="AK15" s="69" t="s">
        <v>146</v>
      </c>
      <c r="AL15" s="69" t="s">
        <v>3211</v>
      </c>
      <c r="AM15" s="69" t="s">
        <v>158</v>
      </c>
      <c r="AN15" s="69" t="s">
        <v>167</v>
      </c>
      <c r="AP15" s="69">
        <v>2019</v>
      </c>
      <c r="AQ15" s="69">
        <v>2030</v>
      </c>
      <c r="AR15" s="69" t="s">
        <v>3212</v>
      </c>
      <c r="AS15" s="69">
        <v>2021</v>
      </c>
      <c r="AT15" s="70" t="s">
        <v>256</v>
      </c>
      <c r="AU15" s="69" t="s">
        <v>3359</v>
      </c>
      <c r="AV15" s="69" t="s">
        <v>233</v>
      </c>
      <c r="BA15" s="69" t="s">
        <v>3360</v>
      </c>
      <c r="BB15" s="69" t="s">
        <v>3228</v>
      </c>
      <c r="BC15" s="69" t="s">
        <v>157</v>
      </c>
      <c r="BD15" s="69" t="s">
        <v>157</v>
      </c>
      <c r="BE15" s="69" t="s">
        <v>157</v>
      </c>
      <c r="BF15" s="70" t="s">
        <v>3361</v>
      </c>
      <c r="BG15" s="69" t="s">
        <v>157</v>
      </c>
      <c r="BH15" s="69" t="s">
        <v>3362</v>
      </c>
      <c r="BI15" s="69" t="s">
        <v>3219</v>
      </c>
      <c r="BJ15" s="69" t="s">
        <v>158</v>
      </c>
      <c r="BK15" s="69" t="s">
        <v>157</v>
      </c>
      <c r="BL15" s="70" t="s">
        <v>3363</v>
      </c>
      <c r="BM15" s="69" t="s">
        <v>158</v>
      </c>
      <c r="BP15" s="70" t="s">
        <v>3364</v>
      </c>
      <c r="BQ15" s="69" t="s">
        <v>157</v>
      </c>
      <c r="BR15" s="69" t="s">
        <v>190</v>
      </c>
      <c r="BS15" s="70" t="s">
        <v>3365</v>
      </c>
      <c r="BX15" s="69" t="s">
        <v>158</v>
      </c>
      <c r="BY15" s="69" t="s">
        <v>157</v>
      </c>
      <c r="CD15" s="79" t="s">
        <v>3366</v>
      </c>
      <c r="CE15" s="69" t="s">
        <v>3286</v>
      </c>
      <c r="CF15" s="69">
        <v>183323</v>
      </c>
      <c r="CT15" s="69" t="b">
        <f>Table1[[#This Row],[company_name_netzero]]&lt;&gt;""</f>
        <v>1</v>
      </c>
      <c r="CZ15" s="69" t="b">
        <f>Table1[[#This Row],[company_name_re100]]&lt;&gt;""</f>
        <v>0</v>
      </c>
    </row>
    <row r="16" spans="1:11 34:104" ht="21.95" customHeight="1" hidden="1">
      <c r="A16" s="69">
        <v>14</v>
      </c>
      <c r="B16" s="69" t="s">
        <v>257</v>
      </c>
      <c r="C16" s="69" t="s">
        <v>3367</v>
      </c>
      <c r="D16" s="69" t="s">
        <v>258</v>
      </c>
      <c r="E16" s="72">
        <v>0.015</v>
      </c>
      <c r="F16" s="69" t="s">
        <v>259</v>
      </c>
      <c r="G16" s="72">
        <v>-0.065</v>
      </c>
      <c r="H16" s="69" t="s">
        <v>260</v>
      </c>
      <c r="I16" s="71">
        <v>60900</v>
      </c>
      <c r="J16" s="69">
        <v>-2</v>
      </c>
      <c r="K16" s="69">
        <v>31</v>
      </c>
      <c r="AH16" s="69" t="b">
        <f>Table1[[#This Row],[sbti_id]]&lt;&gt;""</f>
        <v>0</v>
      </c>
      <c r="AI16" s="69" t="s">
        <v>257</v>
      </c>
      <c r="AJ16" s="69" t="s">
        <v>3043</v>
      </c>
      <c r="AK16" s="69" t="s">
        <v>146</v>
      </c>
      <c r="AL16" s="69" t="s">
        <v>3211</v>
      </c>
      <c r="AM16" s="69" t="s">
        <v>158</v>
      </c>
      <c r="AN16" s="69" t="s">
        <v>167</v>
      </c>
      <c r="AQ16" s="69">
        <v>2050</v>
      </c>
      <c r="AR16" s="69" t="s">
        <v>3212</v>
      </c>
      <c r="AS16" s="69">
        <v>2022</v>
      </c>
      <c r="AT16" s="70" t="s">
        <v>261</v>
      </c>
      <c r="AU16" s="69" t="s">
        <v>3368</v>
      </c>
      <c r="AV16" s="69" t="s">
        <v>513</v>
      </c>
      <c r="AW16" s="69">
        <v>2030</v>
      </c>
      <c r="AX16" s="69">
        <v>20</v>
      </c>
      <c r="AY16" s="69">
        <v>2016</v>
      </c>
      <c r="AZ16" s="70" t="s">
        <v>3369</v>
      </c>
      <c r="BA16" s="70" t="s">
        <v>3370</v>
      </c>
      <c r="BB16" s="69" t="s">
        <v>3216</v>
      </c>
      <c r="BC16" s="69" t="s">
        <v>157</v>
      </c>
      <c r="BD16" s="69" t="s">
        <v>157</v>
      </c>
      <c r="BE16" s="69" t="s">
        <v>158</v>
      </c>
      <c r="BF16" s="70" t="s">
        <v>3371</v>
      </c>
      <c r="BG16" s="69" t="s">
        <v>157</v>
      </c>
      <c r="BH16" s="69" t="s">
        <v>3230</v>
      </c>
      <c r="BI16" s="69" t="s">
        <v>3219</v>
      </c>
      <c r="BJ16" s="69" t="s">
        <v>158</v>
      </c>
      <c r="BK16" s="69" t="s">
        <v>157</v>
      </c>
      <c r="BL16" s="70" t="s">
        <v>3372</v>
      </c>
      <c r="BM16" s="69" t="s">
        <v>157</v>
      </c>
      <c r="BN16" s="69" t="s">
        <v>3269</v>
      </c>
      <c r="BQ16" s="69" t="s">
        <v>158</v>
      </c>
      <c r="BR16" s="69" t="s">
        <v>262</v>
      </c>
      <c r="BS16" s="70" t="s">
        <v>3373</v>
      </c>
      <c r="BX16" s="69" t="s">
        <v>158</v>
      </c>
      <c r="BY16" s="69" t="s">
        <v>158</v>
      </c>
      <c r="CD16" s="79" t="s">
        <v>3374</v>
      </c>
      <c r="CE16" s="69" t="s">
        <v>3247</v>
      </c>
      <c r="CF16" s="69">
        <v>61000</v>
      </c>
      <c r="CO16" s="69" t="s">
        <v>3375</v>
      </c>
      <c r="CT16" s="69" t="b">
        <f>Table1[[#This Row],[company_name_netzero]]&lt;&gt;""</f>
        <v>1</v>
      </c>
      <c r="CZ16" s="69" t="b">
        <f>Table1[[#This Row],[company_name_re100]]&lt;&gt;""</f>
        <v>0</v>
      </c>
    </row>
    <row r="17" spans="1:104" ht="21.95" customHeight="1" hidden="1">
      <c r="A17" s="69">
        <v>15</v>
      </c>
      <c r="B17" s="69" t="s">
        <v>263</v>
      </c>
      <c r="C17" s="69" t="s">
        <v>3376</v>
      </c>
      <c r="D17" s="69" t="s">
        <v>265</v>
      </c>
      <c r="E17" s="75">
        <v>0.01</v>
      </c>
      <c r="F17" s="69" t="s">
        <v>266</v>
      </c>
      <c r="G17" s="72">
        <v>-0.086</v>
      </c>
      <c r="H17" s="69" t="s">
        <v>267</v>
      </c>
      <c r="I17" s="71">
        <v>383853</v>
      </c>
      <c r="J17" s="69" t="s">
        <v>3199</v>
      </c>
      <c r="K17" s="69">
        <v>31</v>
      </c>
      <c r="L17" s="69">
        <v>40012050</v>
      </c>
      <c r="M17" s="69" t="s">
        <v>3377</v>
      </c>
      <c r="O17" s="69" t="s">
        <v>3378</v>
      </c>
      <c r="P17" s="69" t="s">
        <v>3203</v>
      </c>
      <c r="Q17" s="69" t="s">
        <v>264</v>
      </c>
      <c r="R17" s="69" t="s">
        <v>176</v>
      </c>
      <c r="S17" s="69" t="s">
        <v>3339</v>
      </c>
      <c r="T17" s="69" t="s">
        <v>151</v>
      </c>
      <c r="U17" s="69" t="s">
        <v>268</v>
      </c>
      <c r="V17" s="69">
        <v>2035</v>
      </c>
      <c r="AB17" s="69" t="s">
        <v>3379</v>
      </c>
      <c r="AE17" s="69" t="s">
        <v>3380</v>
      </c>
      <c r="AG17" s="73">
        <v>44868.041666666664</v>
      </c>
      <c r="AH17" s="69" t="b">
        <f>Table1[[#This Row],[sbti_id]]&lt;&gt;""</f>
        <v>1</v>
      </c>
      <c r="AI17" s="69" t="s">
        <v>263</v>
      </c>
      <c r="AJ17" s="69" t="s">
        <v>3381</v>
      </c>
      <c r="AK17" s="69" t="s">
        <v>3251</v>
      </c>
      <c r="AL17" s="69" t="s">
        <v>3211</v>
      </c>
      <c r="AM17" s="69" t="s">
        <v>158</v>
      </c>
      <c r="AN17" s="69" t="s">
        <v>202</v>
      </c>
      <c r="AQ17" s="69">
        <v>2050</v>
      </c>
      <c r="AR17" s="69" t="s">
        <v>3212</v>
      </c>
      <c r="AS17" s="69">
        <v>2023</v>
      </c>
      <c r="AT17" s="70" t="s">
        <v>269</v>
      </c>
      <c r="AU17" s="69" t="s">
        <v>3382</v>
      </c>
      <c r="AV17" s="69" t="s">
        <v>281</v>
      </c>
      <c r="AW17" s="69">
        <v>2030</v>
      </c>
      <c r="AX17" s="69">
        <v>30</v>
      </c>
      <c r="AY17" s="69">
        <v>2019</v>
      </c>
      <c r="AZ17" s="70" t="s">
        <v>3383</v>
      </c>
      <c r="BA17" s="70" t="s">
        <v>3384</v>
      </c>
      <c r="BB17" s="69" t="s">
        <v>3216</v>
      </c>
      <c r="BC17" s="69" t="s">
        <v>157</v>
      </c>
      <c r="BD17" s="69" t="s">
        <v>157</v>
      </c>
      <c r="BE17" s="69" t="s">
        <v>157</v>
      </c>
      <c r="BF17" s="70" t="s">
        <v>3385</v>
      </c>
      <c r="BG17" s="69" t="s">
        <v>157</v>
      </c>
      <c r="BH17" s="69" t="s">
        <v>3386</v>
      </c>
      <c r="BI17" s="69" t="s">
        <v>3219</v>
      </c>
      <c r="BJ17" s="69" t="s">
        <v>158</v>
      </c>
      <c r="BK17" s="69" t="s">
        <v>168</v>
      </c>
      <c r="BL17" s="70" t="s">
        <v>3387</v>
      </c>
      <c r="BM17" s="69" t="s">
        <v>168</v>
      </c>
      <c r="BQ17" s="69" t="s">
        <v>158</v>
      </c>
      <c r="BR17" s="69" t="s">
        <v>262</v>
      </c>
      <c r="BS17" s="70" t="s">
        <v>3388</v>
      </c>
      <c r="BX17" s="69" t="s">
        <v>158</v>
      </c>
      <c r="BY17" s="69" t="s">
        <v>158</v>
      </c>
      <c r="CD17" s="79" t="s">
        <v>3389</v>
      </c>
      <c r="CE17" s="69" t="s">
        <v>3300</v>
      </c>
      <c r="CF17" s="69">
        <v>380793</v>
      </c>
      <c r="CT17" s="69" t="b">
        <f>Table1[[#This Row],[company_name_netzero]]&lt;&gt;""</f>
        <v>1</v>
      </c>
      <c r="CZ17" s="69" t="b">
        <f>Table1[[#This Row],[company_name_re100]]&lt;&gt;""</f>
        <v>0</v>
      </c>
    </row>
    <row r="18" spans="1:11 34:104" ht="21.95" customHeight="1" hidden="1">
      <c r="A18" s="69">
        <v>16</v>
      </c>
      <c r="B18" s="69" t="s">
        <v>270</v>
      </c>
      <c r="C18" s="69" t="s">
        <v>3390</v>
      </c>
      <c r="D18" s="69" t="s">
        <v>273</v>
      </c>
      <c r="E18" s="72">
        <v>-0.051</v>
      </c>
      <c r="F18" s="69" t="s">
        <v>274</v>
      </c>
      <c r="G18" s="72">
        <v>-0.161</v>
      </c>
      <c r="H18" s="69" t="s">
        <v>275</v>
      </c>
      <c r="I18" s="71">
        <v>361249</v>
      </c>
      <c r="J18" s="69">
        <v>-2</v>
      </c>
      <c r="K18" s="69">
        <v>14</v>
      </c>
      <c r="AH18" s="69" t="b">
        <f>Table1[[#This Row],[sbti_id]]&lt;&gt;""</f>
        <v>0</v>
      </c>
      <c r="AJ18" s="69" t="s">
        <v>3250</v>
      </c>
      <c r="AK18" s="69" t="s">
        <v>3251</v>
      </c>
      <c r="AL18" s="69" t="s">
        <v>3211</v>
      </c>
      <c r="AM18" s="69" t="s">
        <v>158</v>
      </c>
      <c r="AN18" s="69" t="s">
        <v>202</v>
      </c>
      <c r="AQ18" s="69">
        <v>2060</v>
      </c>
      <c r="AR18" s="69" t="s">
        <v>3252</v>
      </c>
      <c r="AT18" s="70" t="s">
        <v>276</v>
      </c>
      <c r="AU18" s="69" t="s">
        <v>3391</v>
      </c>
      <c r="AV18" s="69" t="s">
        <v>281</v>
      </c>
      <c r="AW18" s="69">
        <v>2027</v>
      </c>
      <c r="AX18" s="69">
        <v>12.14</v>
      </c>
      <c r="AY18" s="69">
        <v>2024</v>
      </c>
      <c r="AZ18" s="70" t="s">
        <v>3392</v>
      </c>
      <c r="BA18" s="70" t="s">
        <v>3393</v>
      </c>
      <c r="BB18" s="69" t="s">
        <v>3216</v>
      </c>
      <c r="BC18" s="69" t="s">
        <v>157</v>
      </c>
      <c r="BD18" s="69" t="s">
        <v>157</v>
      </c>
      <c r="BE18" s="69" t="s">
        <v>168</v>
      </c>
      <c r="BF18" s="70" t="s">
        <v>3394</v>
      </c>
      <c r="BG18" s="69" t="s">
        <v>157</v>
      </c>
      <c r="BH18" s="69" t="s">
        <v>3395</v>
      </c>
      <c r="BI18" s="69" t="s">
        <v>3219</v>
      </c>
      <c r="BJ18" s="69" t="s">
        <v>158</v>
      </c>
      <c r="BK18" s="69" t="s">
        <v>168</v>
      </c>
      <c r="BL18" s="70" t="s">
        <v>3396</v>
      </c>
      <c r="BM18" s="69" t="s">
        <v>168</v>
      </c>
      <c r="BQ18" s="69" t="s">
        <v>158</v>
      </c>
      <c r="BR18" s="69" t="s">
        <v>168</v>
      </c>
      <c r="BX18" s="69" t="s">
        <v>158</v>
      </c>
      <c r="BY18" s="69" t="s">
        <v>158</v>
      </c>
      <c r="CD18" s="69">
        <v>302547</v>
      </c>
      <c r="CE18" s="69" t="s">
        <v>3397</v>
      </c>
      <c r="CT18" s="69" t="b">
        <f>Table1[[#This Row],[company_name_netzero]]&lt;&gt;""</f>
        <v>0</v>
      </c>
      <c r="CZ18" s="69" t="b">
        <f>Table1[[#This Row],[company_name_re100]]&lt;&gt;""</f>
        <v>0</v>
      </c>
    </row>
    <row r="19" spans="1:104" ht="21.95" customHeight="1" hidden="1">
      <c r="A19" s="69">
        <v>17</v>
      </c>
      <c r="B19" s="69" t="s">
        <v>277</v>
      </c>
      <c r="C19" s="69" t="s">
        <v>3398</v>
      </c>
      <c r="D19" s="69" t="s">
        <v>278</v>
      </c>
      <c r="E19" s="72">
        <v>0.121</v>
      </c>
      <c r="F19" s="69" t="s">
        <v>279</v>
      </c>
      <c r="G19" s="72">
        <v>-0.135</v>
      </c>
      <c r="H19" s="69" t="s">
        <v>280</v>
      </c>
      <c r="I19" s="71">
        <v>44000</v>
      </c>
      <c r="J19" s="69">
        <v>1</v>
      </c>
      <c r="K19" s="69">
        <v>26</v>
      </c>
      <c r="L19" s="69">
        <v>40001254</v>
      </c>
      <c r="M19" s="69" t="s">
        <v>277</v>
      </c>
      <c r="N19" s="69" t="s">
        <v>3399</v>
      </c>
      <c r="O19" s="69" t="s">
        <v>3400</v>
      </c>
      <c r="P19" s="69" t="s">
        <v>3203</v>
      </c>
      <c r="Q19" s="69" t="s">
        <v>3204</v>
      </c>
      <c r="R19" s="69" t="s">
        <v>3205</v>
      </c>
      <c r="S19" s="69" t="s">
        <v>3401</v>
      </c>
      <c r="T19" s="69" t="s">
        <v>151</v>
      </c>
      <c r="U19" s="69" t="s">
        <v>152</v>
      </c>
      <c r="V19" s="69" t="s">
        <v>3323</v>
      </c>
      <c r="AB19" s="69" t="s">
        <v>3402</v>
      </c>
      <c r="AE19" s="69" t="s">
        <v>3209</v>
      </c>
      <c r="AG19" s="73">
        <v>44952.041666666664</v>
      </c>
      <c r="AH19" s="69" t="b">
        <f>Table1[[#This Row],[sbti_id]]&lt;&gt;""</f>
        <v>1</v>
      </c>
      <c r="AI19" s="69" t="s">
        <v>3403</v>
      </c>
      <c r="AJ19" s="69" t="s">
        <v>3043</v>
      </c>
      <c r="AK19" s="69" t="s">
        <v>146</v>
      </c>
      <c r="AL19" s="69" t="s">
        <v>3211</v>
      </c>
      <c r="AM19" s="69" t="s">
        <v>158</v>
      </c>
      <c r="AN19" s="69" t="s">
        <v>281</v>
      </c>
      <c r="AO19" s="69">
        <v>54.60</v>
      </c>
      <c r="AP19" s="69">
        <v>2019</v>
      </c>
      <c r="AQ19" s="69">
        <v>2032</v>
      </c>
      <c r="AR19" s="69" t="s">
        <v>3212</v>
      </c>
      <c r="AS19" s="69">
        <v>2021</v>
      </c>
      <c r="AT19" s="70" t="s">
        <v>282</v>
      </c>
      <c r="AU19" s="69" t="s">
        <v>3404</v>
      </c>
      <c r="AV19" s="69" t="s">
        <v>281</v>
      </c>
      <c r="AW19" s="69">
        <v>2030</v>
      </c>
      <c r="AX19" s="69">
        <v>50</v>
      </c>
      <c r="AY19" s="69">
        <v>2019</v>
      </c>
      <c r="AZ19" s="69" t="s">
        <v>3405</v>
      </c>
      <c r="BA19" s="69" t="s">
        <v>3406</v>
      </c>
      <c r="BB19" s="69" t="s">
        <v>3216</v>
      </c>
      <c r="BC19" s="69" t="s">
        <v>157</v>
      </c>
      <c r="BD19" s="69" t="s">
        <v>157</v>
      </c>
      <c r="BE19" s="69" t="s">
        <v>157</v>
      </c>
      <c r="BF19" s="69" t="s">
        <v>3407</v>
      </c>
      <c r="BG19" s="69" t="s">
        <v>158</v>
      </c>
      <c r="BI19" s="69" t="s">
        <v>3219</v>
      </c>
      <c r="BJ19" s="69" t="s">
        <v>158</v>
      </c>
      <c r="BK19" s="69" t="s">
        <v>158</v>
      </c>
      <c r="BL19" s="69" t="s">
        <v>3408</v>
      </c>
      <c r="BM19" s="69" t="s">
        <v>168</v>
      </c>
      <c r="BQ19" s="69" t="s">
        <v>158</v>
      </c>
      <c r="BR19" s="69" t="s">
        <v>168</v>
      </c>
      <c r="BX19" s="69" t="s">
        <v>158</v>
      </c>
      <c r="BY19" s="69" t="s">
        <v>158</v>
      </c>
      <c r="CD19" s="79" t="s">
        <v>3409</v>
      </c>
      <c r="CE19" s="69" t="s">
        <v>3333</v>
      </c>
      <c r="CF19" s="69">
        <v>46000</v>
      </c>
      <c r="CT19" s="69" t="b">
        <f>Table1[[#This Row],[company_name_netzero]]&lt;&gt;""</f>
        <v>1</v>
      </c>
      <c r="CZ19" s="69" t="b">
        <f>Table1[[#This Row],[company_name_re100]]&lt;&gt;""</f>
        <v>0</v>
      </c>
    </row>
    <row r="20" spans="1:11 34:104" ht="21.95" customHeight="1" hidden="1">
      <c r="A20" s="69">
        <v>18</v>
      </c>
      <c r="B20" s="69" t="s">
        <v>283</v>
      </c>
      <c r="C20" s="69" t="s">
        <v>3410</v>
      </c>
      <c r="D20" s="69" t="s">
        <v>285</v>
      </c>
      <c r="E20" s="72">
        <v>-0.106</v>
      </c>
      <c r="F20" s="69" t="s">
        <v>286</v>
      </c>
      <c r="G20" s="72">
        <v>-0.169</v>
      </c>
      <c r="H20" s="69" t="s">
        <v>287</v>
      </c>
      <c r="I20" s="71">
        <v>96000</v>
      </c>
      <c r="J20" s="69">
        <v>-5</v>
      </c>
      <c r="K20" s="69">
        <v>31</v>
      </c>
      <c r="AH20" s="69" t="b">
        <f>Table1[[#This Row],[sbti_id]]&lt;&gt;""</f>
        <v>0</v>
      </c>
      <c r="AI20" s="69" t="s">
        <v>3411</v>
      </c>
      <c r="AJ20" s="69" t="s">
        <v>3412</v>
      </c>
      <c r="AK20" s="69" t="s">
        <v>246</v>
      </c>
      <c r="AL20" s="69" t="s">
        <v>3211</v>
      </c>
      <c r="AM20" s="69" t="s">
        <v>158</v>
      </c>
      <c r="AN20" s="69" t="s">
        <v>167</v>
      </c>
      <c r="AQ20" s="69">
        <v>2050</v>
      </c>
      <c r="AR20" s="69" t="s">
        <v>3212</v>
      </c>
      <c r="AS20" s="69">
        <v>2019</v>
      </c>
      <c r="AT20" s="70" t="s">
        <v>288</v>
      </c>
      <c r="AU20" s="69" t="s">
        <v>3413</v>
      </c>
      <c r="AV20" s="69" t="s">
        <v>513</v>
      </c>
      <c r="AW20" s="69">
        <v>2025</v>
      </c>
      <c r="AX20" s="69">
        <v>9</v>
      </c>
      <c r="AY20" s="69">
        <v>2016</v>
      </c>
      <c r="AZ20" s="70" t="s">
        <v>3414</v>
      </c>
      <c r="BA20" s="70" t="s">
        <v>3415</v>
      </c>
      <c r="BB20" s="69" t="s">
        <v>3216</v>
      </c>
      <c r="BC20" s="69" t="s">
        <v>157</v>
      </c>
      <c r="BD20" s="69" t="s">
        <v>157</v>
      </c>
      <c r="BE20" s="69" t="s">
        <v>157</v>
      </c>
      <c r="BF20" s="69" t="s">
        <v>3416</v>
      </c>
      <c r="BG20" s="69" t="s">
        <v>157</v>
      </c>
      <c r="BH20" s="69" t="s">
        <v>3362</v>
      </c>
      <c r="BI20" s="69" t="s">
        <v>3219</v>
      </c>
      <c r="BJ20" s="69" t="s">
        <v>157</v>
      </c>
      <c r="BK20" s="69" t="s">
        <v>157</v>
      </c>
      <c r="BL20" s="70" t="s">
        <v>3417</v>
      </c>
      <c r="BM20" s="69" t="s">
        <v>157</v>
      </c>
      <c r="BN20" s="69" t="s">
        <v>3418</v>
      </c>
      <c r="BP20" s="69" t="s">
        <v>3419</v>
      </c>
      <c r="BQ20" s="69" t="s">
        <v>158</v>
      </c>
      <c r="BR20" s="69" t="s">
        <v>190</v>
      </c>
      <c r="BS20" s="70" t="s">
        <v>3420</v>
      </c>
      <c r="BX20" s="69" t="s">
        <v>158</v>
      </c>
      <c r="BY20" s="69" t="s">
        <v>158</v>
      </c>
      <c r="CD20" s="79" t="s">
        <v>3421</v>
      </c>
      <c r="CE20" s="69" t="s">
        <v>3247</v>
      </c>
      <c r="CF20" s="69">
        <v>104000</v>
      </c>
      <c r="CH20" s="69">
        <v>2015</v>
      </c>
      <c r="CO20" s="69" t="s">
        <v>3422</v>
      </c>
      <c r="CT20" s="69" t="b">
        <f>Table1[[#This Row],[company_name_netzero]]&lt;&gt;""</f>
        <v>1</v>
      </c>
      <c r="CZ20" s="69" t="b">
        <f>Table1[[#This Row],[company_name_re100]]&lt;&gt;""</f>
        <v>0</v>
      </c>
    </row>
    <row r="21" spans="1:11 34:104" ht="21.95" customHeight="1" hidden="1">
      <c r="A21" s="69">
        <v>19</v>
      </c>
      <c r="B21" s="69" t="s">
        <v>289</v>
      </c>
      <c r="C21" s="69" t="s">
        <v>3423</v>
      </c>
      <c r="D21" s="69" t="s">
        <v>291</v>
      </c>
      <c r="E21" s="72">
        <v>0.165</v>
      </c>
      <c r="F21" s="69" t="s">
        <v>292</v>
      </c>
      <c r="G21" s="75">
        <v>0.18</v>
      </c>
      <c r="H21" s="69" t="s">
        <v>293</v>
      </c>
      <c r="I21" s="71">
        <v>317233</v>
      </c>
      <c r="J21" s="69">
        <v>2</v>
      </c>
      <c r="K21" s="69">
        <v>31</v>
      </c>
      <c r="AH21" s="69" t="b">
        <f>Table1[[#This Row],[sbti_id]]&lt;&gt;""</f>
        <v>0</v>
      </c>
      <c r="AJ21" s="69" t="s">
        <v>3043</v>
      </c>
      <c r="AK21" s="69" t="s">
        <v>146</v>
      </c>
      <c r="AL21" s="69" t="s">
        <v>3211</v>
      </c>
      <c r="AM21" s="69" t="s">
        <v>158</v>
      </c>
      <c r="AN21" s="69" t="s">
        <v>167</v>
      </c>
      <c r="AP21" s="69">
        <v>2017</v>
      </c>
      <c r="AQ21" s="69">
        <v>2050</v>
      </c>
      <c r="AR21" s="69" t="s">
        <v>3212</v>
      </c>
      <c r="AS21" s="69">
        <v>2022</v>
      </c>
      <c r="AT21" s="69" t="s">
        <v>294</v>
      </c>
      <c r="AU21" s="69" t="s">
        <v>3424</v>
      </c>
      <c r="AV21" s="69" t="s">
        <v>281</v>
      </c>
      <c r="AW21" s="69">
        <v>2030</v>
      </c>
      <c r="AX21" s="69">
        <v>40</v>
      </c>
      <c r="AY21" s="69">
        <v>2017</v>
      </c>
      <c r="AZ21" s="70" t="s">
        <v>3425</v>
      </c>
      <c r="BA21" s="69" t="s">
        <v>3426</v>
      </c>
      <c r="BB21" s="69" t="s">
        <v>3216</v>
      </c>
      <c r="BC21" s="69" t="s">
        <v>157</v>
      </c>
      <c r="BD21" s="69" t="s">
        <v>157</v>
      </c>
      <c r="BE21" s="69" t="s">
        <v>169</v>
      </c>
      <c r="BF21" s="69" t="s">
        <v>3427</v>
      </c>
      <c r="BG21" s="69" t="s">
        <v>157</v>
      </c>
      <c r="BH21" s="69" t="s">
        <v>3267</v>
      </c>
      <c r="BI21" s="69" t="s">
        <v>3219</v>
      </c>
      <c r="BJ21" s="69" t="s">
        <v>158</v>
      </c>
      <c r="BK21" s="69" t="s">
        <v>168</v>
      </c>
      <c r="BL21" s="69" t="s">
        <v>3428</v>
      </c>
      <c r="BM21" s="69" t="s">
        <v>157</v>
      </c>
      <c r="BN21" s="69" t="s">
        <v>3429</v>
      </c>
      <c r="BP21" s="70" t="s">
        <v>3430</v>
      </c>
      <c r="BQ21" s="69" t="s">
        <v>157</v>
      </c>
      <c r="BR21" s="69" t="s">
        <v>190</v>
      </c>
      <c r="BS21" s="70" t="s">
        <v>3431</v>
      </c>
      <c r="BX21" s="69" t="s">
        <v>158</v>
      </c>
      <c r="BY21" s="69" t="s">
        <v>157</v>
      </c>
      <c r="CD21" s="79" t="s">
        <v>3432</v>
      </c>
      <c r="CE21" s="69" t="s">
        <v>3286</v>
      </c>
      <c r="CF21" s="69">
        <v>317233</v>
      </c>
      <c r="CT21" s="69" t="b">
        <f>Table1[[#This Row],[company_name_netzero]]&lt;&gt;""</f>
        <v>0</v>
      </c>
      <c r="CZ21" s="69" t="b">
        <f>Table1[[#This Row],[company_name_re100]]&lt;&gt;""</f>
        <v>0</v>
      </c>
    </row>
    <row r="22" spans="1:11 34:104" ht="21.95" customHeight="1" hidden="1">
      <c r="A22" s="69">
        <v>20</v>
      </c>
      <c r="B22" s="69" t="s">
        <v>295</v>
      </c>
      <c r="C22" s="69" t="s">
        <v>3433</v>
      </c>
      <c r="D22" s="69" t="s">
        <v>296</v>
      </c>
      <c r="E22" s="75">
        <v>0.05</v>
      </c>
      <c r="F22" s="69" t="s">
        <v>297</v>
      </c>
      <c r="G22" s="72">
        <v>0.171</v>
      </c>
      <c r="H22" s="69" t="s">
        <v>298</v>
      </c>
      <c r="I22" s="71">
        <v>333000</v>
      </c>
      <c r="J22" s="69" t="s">
        <v>3199</v>
      </c>
      <c r="K22" s="69">
        <v>31</v>
      </c>
      <c r="AH22" s="69" t="b">
        <f>Table1[[#This Row],[sbti_id]]&lt;&gt;""</f>
        <v>0</v>
      </c>
      <c r="AJ22" s="69" t="s">
        <v>3043</v>
      </c>
      <c r="AK22" s="69" t="s">
        <v>146</v>
      </c>
      <c r="AL22" s="69" t="s">
        <v>3211</v>
      </c>
      <c r="AM22" s="69" t="s">
        <v>158</v>
      </c>
      <c r="AN22" s="69" t="s">
        <v>281</v>
      </c>
      <c r="AO22" s="69">
        <v>39</v>
      </c>
      <c r="AP22" s="69">
        <v>2020</v>
      </c>
      <c r="AQ22" s="69">
        <v>2030</v>
      </c>
      <c r="AR22" s="69" t="s">
        <v>3212</v>
      </c>
      <c r="AS22" s="69">
        <v>2022</v>
      </c>
      <c r="AT22" s="69" t="s">
        <v>299</v>
      </c>
      <c r="AU22" s="69" t="s">
        <v>3434</v>
      </c>
      <c r="AV22" s="69" t="s">
        <v>233</v>
      </c>
      <c r="BA22" s="70" t="s">
        <v>3435</v>
      </c>
      <c r="BB22" s="69" t="s">
        <v>3216</v>
      </c>
      <c r="BC22" s="69" t="s">
        <v>157</v>
      </c>
      <c r="BD22" s="69" t="s">
        <v>157</v>
      </c>
      <c r="BE22" s="69" t="s">
        <v>169</v>
      </c>
      <c r="BF22" s="70" t="s">
        <v>3436</v>
      </c>
      <c r="BG22" s="69" t="s">
        <v>157</v>
      </c>
      <c r="BH22" s="69" t="s">
        <v>3267</v>
      </c>
      <c r="BI22" s="69" t="s">
        <v>3219</v>
      </c>
      <c r="BJ22" s="69" t="s">
        <v>158</v>
      </c>
      <c r="BK22" s="69" t="s">
        <v>157</v>
      </c>
      <c r="BL22" s="70" t="s">
        <v>3437</v>
      </c>
      <c r="BM22" s="69" t="s">
        <v>168</v>
      </c>
      <c r="BQ22" s="69" t="s">
        <v>158</v>
      </c>
      <c r="BR22" s="69" t="s">
        <v>168</v>
      </c>
      <c r="BX22" s="69" t="s">
        <v>158</v>
      </c>
      <c r="BY22" s="69" t="s">
        <v>158</v>
      </c>
      <c r="CD22" s="79" t="s">
        <v>3438</v>
      </c>
      <c r="CE22" s="69" t="s">
        <v>144</v>
      </c>
      <c r="CT22" s="69" t="b">
        <f>Table1[[#This Row],[company_name_netzero]]&lt;&gt;""</f>
        <v>0</v>
      </c>
      <c r="CZ22" s="69" t="b">
        <f>Table1[[#This Row],[company_name_re100]]&lt;&gt;""</f>
        <v>0</v>
      </c>
    </row>
    <row r="23" spans="1:104" ht="21.95" customHeight="1" hidden="1">
      <c r="A23" s="69">
        <v>21</v>
      </c>
      <c r="B23" s="69" t="s">
        <v>300</v>
      </c>
      <c r="C23" s="69" t="s">
        <v>3439</v>
      </c>
      <c r="D23" s="69" t="s">
        <v>301</v>
      </c>
      <c r="E23" s="72">
        <v>0.266</v>
      </c>
      <c r="F23" s="69" t="s">
        <v>302</v>
      </c>
      <c r="G23" s="72">
        <v>-0.335</v>
      </c>
      <c r="H23" s="69" t="s">
        <v>303</v>
      </c>
      <c r="I23" s="71">
        <v>72398</v>
      </c>
      <c r="J23" s="69">
        <v>12</v>
      </c>
      <c r="K23" s="69">
        <v>30</v>
      </c>
      <c r="L23" s="96">
        <v>40013591</v>
      </c>
      <c r="M23" s="85" t="s">
        <v>3440</v>
      </c>
      <c r="N23" s="85" t="s">
        <v>3441</v>
      </c>
      <c r="O23" s="85" t="s">
        <v>3442</v>
      </c>
      <c r="P23" s="85" t="s">
        <v>3443</v>
      </c>
      <c r="Q23" s="85" t="s">
        <v>3204</v>
      </c>
      <c r="R23" s="85" t="s">
        <v>3205</v>
      </c>
      <c r="S23" s="85" t="s">
        <v>3401</v>
      </c>
      <c r="T23" s="85" t="s">
        <v>210</v>
      </c>
      <c r="U23" s="85"/>
      <c r="V23" s="85"/>
      <c r="W23" s="85"/>
      <c r="X23" s="85"/>
      <c r="Y23" s="85"/>
      <c r="Z23" s="85"/>
      <c r="AA23" s="85"/>
      <c r="AB23" s="85"/>
      <c r="AC23" s="85"/>
      <c r="AD23" s="85"/>
      <c r="AE23" s="85"/>
      <c r="AF23" s="85"/>
      <c r="AG23" s="97">
        <v>45327.041666666664</v>
      </c>
      <c r="AH23" s="69" t="b">
        <f>Table1[[#This Row],[sbti_id]]&lt;&gt;""</f>
        <v>1</v>
      </c>
      <c r="AI23" s="69" t="s">
        <v>300</v>
      </c>
      <c r="AJ23" s="69" t="s">
        <v>3043</v>
      </c>
      <c r="AK23" s="69" t="s">
        <v>146</v>
      </c>
      <c r="AL23" s="69" t="s">
        <v>3211</v>
      </c>
      <c r="AM23" s="69" t="s">
        <v>158</v>
      </c>
      <c r="AN23" s="69" t="s">
        <v>202</v>
      </c>
      <c r="AQ23" s="69">
        <v>2040</v>
      </c>
      <c r="AR23" s="69" t="s">
        <v>3252</v>
      </c>
      <c r="AT23" s="70" t="s">
        <v>304</v>
      </c>
      <c r="AU23" s="69" t="s">
        <v>3444</v>
      </c>
      <c r="AV23" s="69" t="s">
        <v>281</v>
      </c>
      <c r="AW23" s="69">
        <v>2030</v>
      </c>
      <c r="AX23" s="69">
        <v>50</v>
      </c>
      <c r="AY23" s="69">
        <v>2019</v>
      </c>
      <c r="AZ23" s="70" t="s">
        <v>3445</v>
      </c>
      <c r="BB23" s="69" t="s">
        <v>3216</v>
      </c>
      <c r="BC23" s="69" t="s">
        <v>157</v>
      </c>
      <c r="BD23" s="69" t="s">
        <v>157</v>
      </c>
      <c r="BE23" s="69" t="s">
        <v>157</v>
      </c>
      <c r="BF23" s="70" t="s">
        <v>3446</v>
      </c>
      <c r="BG23" s="69" t="s">
        <v>157</v>
      </c>
      <c r="BH23" s="69" t="s">
        <v>3282</v>
      </c>
      <c r="BI23" s="69" t="s">
        <v>3219</v>
      </c>
      <c r="BJ23" s="69" t="s">
        <v>158</v>
      </c>
      <c r="BK23" s="69" t="s">
        <v>168</v>
      </c>
      <c r="BL23" s="70" t="s">
        <v>3447</v>
      </c>
      <c r="BM23" s="69" t="s">
        <v>168</v>
      </c>
      <c r="BQ23" s="69" t="s">
        <v>157</v>
      </c>
      <c r="BR23" s="69" t="s">
        <v>168</v>
      </c>
      <c r="BX23" s="69" t="s">
        <v>158</v>
      </c>
      <c r="BY23" s="69" t="s">
        <v>158</v>
      </c>
      <c r="CD23" s="79" t="s">
        <v>3448</v>
      </c>
      <c r="CE23" s="69" t="s">
        <v>3333</v>
      </c>
      <c r="CF23" s="69">
        <v>73500</v>
      </c>
      <c r="CT23" s="69" t="b">
        <f>Table1[[#This Row],[company_name_netzero]]&lt;&gt;""</f>
        <v>1</v>
      </c>
      <c r="CU23" s="69" t="s">
        <v>300</v>
      </c>
      <c r="CV23" s="69">
        <v>2022</v>
      </c>
      <c r="CW23" s="69">
        <v>2030</v>
      </c>
      <c r="CX23" s="69" t="s">
        <v>3286</v>
      </c>
      <c r="CY23" s="69" t="s">
        <v>3204</v>
      </c>
      <c r="CZ23" s="69" t="b">
        <f>Table1[[#This Row],[company_name_re100]]&lt;&gt;""</f>
        <v>1</v>
      </c>
    </row>
    <row r="24" spans="1:104" ht="21.95" customHeight="1" hidden="1">
      <c r="A24" s="69">
        <v>22</v>
      </c>
      <c r="B24" s="69" t="s">
        <v>305</v>
      </c>
      <c r="C24" s="69" t="s">
        <v>3449</v>
      </c>
      <c r="D24" s="69" t="s">
        <v>307</v>
      </c>
      <c r="E24" s="72">
        <v>0.157</v>
      </c>
      <c r="F24" s="69" t="s">
        <v>308</v>
      </c>
      <c r="G24" s="72">
        <v>0.218</v>
      </c>
      <c r="H24" s="69" t="s">
        <v>309</v>
      </c>
      <c r="I24" s="71">
        <v>228000</v>
      </c>
      <c r="J24" s="69">
        <v>4</v>
      </c>
      <c r="K24" s="69">
        <v>28</v>
      </c>
      <c r="L24" s="69">
        <v>40005011</v>
      </c>
      <c r="M24" s="69" t="s">
        <v>3450</v>
      </c>
      <c r="N24" s="69" t="s">
        <v>3451</v>
      </c>
      <c r="O24" s="69" t="s">
        <v>3452</v>
      </c>
      <c r="P24" s="69" t="s">
        <v>3203</v>
      </c>
      <c r="Q24" s="69" t="s">
        <v>3204</v>
      </c>
      <c r="R24" s="69" t="s">
        <v>3205</v>
      </c>
      <c r="S24" s="69" t="s">
        <v>3357</v>
      </c>
      <c r="T24" s="69" t="s">
        <v>151</v>
      </c>
      <c r="U24" s="69" t="s">
        <v>152</v>
      </c>
      <c r="V24" s="69">
        <v>2030</v>
      </c>
      <c r="Z24" s="69" t="s">
        <v>155</v>
      </c>
      <c r="AB24" s="69" t="s">
        <v>3453</v>
      </c>
      <c r="AC24" s="69" t="s">
        <v>3208</v>
      </c>
      <c r="AD24" s="73">
        <v>43831.041666666664</v>
      </c>
      <c r="AE24" s="69" t="s">
        <v>3209</v>
      </c>
      <c r="AF24" s="69" t="s">
        <v>3210</v>
      </c>
      <c r="AG24" s="73">
        <v>43831.041666666664</v>
      </c>
      <c r="AH24" s="69" t="b">
        <f>Table1[[#This Row],[sbti_id]]&lt;&gt;""</f>
        <v>1</v>
      </c>
      <c r="AI24" s="69" t="s">
        <v>305</v>
      </c>
      <c r="AJ24" s="69" t="s">
        <v>3043</v>
      </c>
      <c r="AK24" s="69" t="s">
        <v>146</v>
      </c>
      <c r="AL24" s="69" t="s">
        <v>3211</v>
      </c>
      <c r="AM24" s="69" t="s">
        <v>158</v>
      </c>
      <c r="AN24" s="69" t="s">
        <v>310</v>
      </c>
      <c r="AQ24" s="69">
        <v>2030</v>
      </c>
      <c r="AR24" s="69" t="s">
        <v>3212</v>
      </c>
      <c r="AS24" s="69">
        <v>2020</v>
      </c>
      <c r="AT24" s="70" t="s">
        <v>311</v>
      </c>
      <c r="AU24" s="69" t="s">
        <v>3454</v>
      </c>
      <c r="AV24" s="69" t="s">
        <v>233</v>
      </c>
      <c r="BB24" s="69" t="s">
        <v>3228</v>
      </c>
      <c r="BC24" s="69" t="s">
        <v>157</v>
      </c>
      <c r="BD24" s="69" t="s">
        <v>157</v>
      </c>
      <c r="BE24" s="69" t="s">
        <v>157</v>
      </c>
      <c r="BF24" s="69" t="s">
        <v>3455</v>
      </c>
      <c r="BG24" s="69" t="s">
        <v>157</v>
      </c>
      <c r="BH24" s="69" t="s">
        <v>3329</v>
      </c>
      <c r="BI24" s="69" t="s">
        <v>3219</v>
      </c>
      <c r="BJ24" s="69" t="s">
        <v>157</v>
      </c>
      <c r="BK24" s="69" t="s">
        <v>168</v>
      </c>
      <c r="BL24" s="70" t="s">
        <v>3456</v>
      </c>
      <c r="BM24" s="69" t="s">
        <v>157</v>
      </c>
      <c r="BN24" s="69" t="s">
        <v>3429</v>
      </c>
      <c r="BP24" s="69" t="s">
        <v>3457</v>
      </c>
      <c r="BQ24" s="69" t="s">
        <v>157</v>
      </c>
      <c r="BR24" s="69" t="s">
        <v>312</v>
      </c>
      <c r="BS24" s="70" t="s">
        <v>3458</v>
      </c>
      <c r="BX24" s="69" t="s">
        <v>157</v>
      </c>
      <c r="BY24" s="69" t="s">
        <v>157</v>
      </c>
      <c r="CD24" s="79" t="s">
        <v>3459</v>
      </c>
      <c r="CE24" s="69" t="s">
        <v>3286</v>
      </c>
      <c r="CF24" s="69">
        <v>228000</v>
      </c>
      <c r="CT24" s="69" t="b">
        <f>Table1[[#This Row],[company_name_netzero]]&lt;&gt;""</f>
        <v>1</v>
      </c>
      <c r="CU24" s="69" t="s">
        <v>305</v>
      </c>
      <c r="CV24" s="69">
        <v>2015</v>
      </c>
      <c r="CW24" s="69">
        <v>2014</v>
      </c>
      <c r="CX24" s="69" t="s">
        <v>3286</v>
      </c>
      <c r="CY24" s="69" t="s">
        <v>3204</v>
      </c>
      <c r="CZ24" s="69" t="b">
        <f>Table1[[#This Row],[company_name_re100]]&lt;&gt;""</f>
        <v>1</v>
      </c>
    </row>
    <row r="25" spans="1:11 34:104" ht="21.95" customHeight="1" hidden="1">
      <c r="A25" s="69">
        <v>23</v>
      </c>
      <c r="B25" s="69" t="s">
        <v>313</v>
      </c>
      <c r="C25" s="69" t="s">
        <v>3460</v>
      </c>
      <c r="D25" s="69" t="s">
        <v>316</v>
      </c>
      <c r="E25" s="72">
        <v>-0.004</v>
      </c>
      <c r="F25" s="69" t="s">
        <v>317</v>
      </c>
      <c r="G25" s="72">
        <v>-0.625</v>
      </c>
      <c r="H25" s="69" t="s">
        <v>318</v>
      </c>
      <c r="I25" s="71">
        <v>13086</v>
      </c>
      <c r="J25" s="69">
        <v>-4</v>
      </c>
      <c r="K25" s="69">
        <v>11</v>
      </c>
      <c r="AH25" s="69" t="b">
        <f>Table1[[#This Row],[sbti_id]]&lt;&gt;""</f>
        <v>0</v>
      </c>
      <c r="AI25" s="69" t="s">
        <v>313</v>
      </c>
      <c r="AJ25" s="69" t="s">
        <v>3461</v>
      </c>
      <c r="AK25" s="69" t="s">
        <v>3251</v>
      </c>
      <c r="AL25" s="69" t="s">
        <v>3211</v>
      </c>
      <c r="AM25" s="69" t="s">
        <v>157</v>
      </c>
      <c r="AN25" s="69" t="s">
        <v>202</v>
      </c>
      <c r="AQ25" s="69">
        <v>2050</v>
      </c>
      <c r="AR25" s="69" t="s">
        <v>3212</v>
      </c>
      <c r="AT25" s="70" t="s">
        <v>319</v>
      </c>
      <c r="AU25" s="69" t="s">
        <v>3462</v>
      </c>
      <c r="AV25" s="69" t="s">
        <v>281</v>
      </c>
      <c r="AW25" s="69">
        <v>2032</v>
      </c>
      <c r="AX25" s="69">
        <v>50</v>
      </c>
      <c r="AY25" s="69">
        <v>2020</v>
      </c>
      <c r="AZ25" s="69" t="s">
        <v>3463</v>
      </c>
      <c r="BA25" s="69" t="s">
        <v>3464</v>
      </c>
      <c r="BB25" s="69" t="s">
        <v>3216</v>
      </c>
      <c r="BC25" s="69" t="s">
        <v>157</v>
      </c>
      <c r="BD25" s="69" t="s">
        <v>157</v>
      </c>
      <c r="BE25" s="69" t="s">
        <v>157</v>
      </c>
      <c r="BF25" s="70" t="s">
        <v>3465</v>
      </c>
      <c r="BG25" s="69" t="s">
        <v>158</v>
      </c>
      <c r="BI25" s="69" t="s">
        <v>3219</v>
      </c>
      <c r="BJ25" s="69" t="s">
        <v>158</v>
      </c>
      <c r="BK25" s="69" t="s">
        <v>168</v>
      </c>
      <c r="BL25" s="70" t="s">
        <v>3466</v>
      </c>
      <c r="BM25" s="69" t="s">
        <v>158</v>
      </c>
      <c r="BQ25" s="69" t="s">
        <v>158</v>
      </c>
      <c r="BR25" s="69" t="s">
        <v>171</v>
      </c>
      <c r="BS25" s="70" t="s">
        <v>3467</v>
      </c>
      <c r="BX25" s="69" t="s">
        <v>158</v>
      </c>
      <c r="BY25" s="69" t="s">
        <v>158</v>
      </c>
      <c r="CD25" s="79" t="s">
        <v>3468</v>
      </c>
      <c r="CE25" s="69" t="s">
        <v>3081</v>
      </c>
      <c r="CT25" s="69" t="b">
        <f>Table1[[#This Row],[company_name_netzero]]&lt;&gt;""</f>
        <v>1</v>
      </c>
      <c r="CZ25" s="69" t="b">
        <f>Table1[[#This Row],[company_name_re100]]&lt;&gt;""</f>
        <v>0</v>
      </c>
    </row>
    <row r="26" spans="1:11 34:104" ht="21.95" customHeight="1" hidden="1">
      <c r="A26" s="69">
        <v>24</v>
      </c>
      <c r="B26" s="69" t="s">
        <v>320</v>
      </c>
      <c r="C26" s="69" t="s">
        <v>3469</v>
      </c>
      <c r="D26" s="69" t="s">
        <v>322</v>
      </c>
      <c r="E26" s="75">
        <v>0.06</v>
      </c>
      <c r="F26" s="69" t="s">
        <v>323</v>
      </c>
      <c r="G26" s="72">
        <v>-1.382</v>
      </c>
      <c r="H26" s="69" t="s">
        <v>324</v>
      </c>
      <c r="I26" s="71">
        <v>84146</v>
      </c>
      <c r="J26" s="69" t="s">
        <v>3199</v>
      </c>
      <c r="K26" s="69">
        <v>15</v>
      </c>
      <c r="AH26" s="69" t="b">
        <f>Table1[[#This Row],[sbti_id]]&lt;&gt;""</f>
        <v>0</v>
      </c>
      <c r="AI26" s="69" t="s">
        <v>3470</v>
      </c>
      <c r="AJ26" s="69" t="s">
        <v>3471</v>
      </c>
      <c r="AK26" s="69" t="s">
        <v>246</v>
      </c>
      <c r="AL26" s="69" t="s">
        <v>3211</v>
      </c>
      <c r="AM26" s="69" t="s">
        <v>158</v>
      </c>
      <c r="AN26" s="69" t="s">
        <v>167</v>
      </c>
      <c r="AQ26" s="69">
        <v>2050</v>
      </c>
      <c r="AR26" s="69" t="s">
        <v>3212</v>
      </c>
      <c r="AS26" s="69">
        <v>2024</v>
      </c>
      <c r="AT26" s="69" t="s">
        <v>325</v>
      </c>
      <c r="AU26" s="69" t="s">
        <v>3472</v>
      </c>
      <c r="AV26" s="69" t="s">
        <v>281</v>
      </c>
      <c r="AW26" s="69">
        <v>2026</v>
      </c>
      <c r="AX26" s="69">
        <v>50</v>
      </c>
      <c r="AY26" s="69">
        <v>2019</v>
      </c>
      <c r="AZ26" s="69" t="s">
        <v>3473</v>
      </c>
      <c r="BA26" s="69" t="s">
        <v>3474</v>
      </c>
      <c r="BB26" s="69" t="s">
        <v>3216</v>
      </c>
      <c r="BC26" s="69" t="s">
        <v>157</v>
      </c>
      <c r="BD26" s="69" t="s">
        <v>157</v>
      </c>
      <c r="BE26" s="69" t="s">
        <v>157</v>
      </c>
      <c r="BF26" s="69" t="s">
        <v>3475</v>
      </c>
      <c r="BG26" s="69" t="s">
        <v>157</v>
      </c>
      <c r="BH26" s="69" t="s">
        <v>3218</v>
      </c>
      <c r="BI26" s="69" t="s">
        <v>3219</v>
      </c>
      <c r="BJ26" s="69" t="s">
        <v>158</v>
      </c>
      <c r="BK26" s="69" t="s">
        <v>157</v>
      </c>
      <c r="BL26" s="69" t="s">
        <v>3476</v>
      </c>
      <c r="BM26" s="69" t="s">
        <v>168</v>
      </c>
      <c r="BQ26" s="69" t="s">
        <v>158</v>
      </c>
      <c r="BR26" s="69" t="s">
        <v>262</v>
      </c>
      <c r="BS26" s="69" t="s">
        <v>3477</v>
      </c>
      <c r="BX26" s="69" t="s">
        <v>158</v>
      </c>
      <c r="BY26" s="69" t="s">
        <v>158</v>
      </c>
      <c r="CD26" s="79" t="s">
        <v>3468</v>
      </c>
      <c r="CE26" s="69" t="s">
        <v>3081</v>
      </c>
      <c r="CF26" s="69">
        <v>150000</v>
      </c>
      <c r="CT26" s="69" t="b">
        <f>Table1[[#This Row],[company_name_netzero]]&lt;&gt;""</f>
        <v>1</v>
      </c>
      <c r="CZ26" s="69" t="b">
        <f>Table1[[#This Row],[company_name_re100]]&lt;&gt;""</f>
        <v>0</v>
      </c>
    </row>
    <row r="27" spans="1:104" ht="21.95" customHeight="1" hidden="1">
      <c r="A27" s="69">
        <v>25</v>
      </c>
      <c r="B27" s="69" t="s">
        <v>326</v>
      </c>
      <c r="C27" s="69" t="s">
        <v>3478</v>
      </c>
      <c r="D27" s="69" t="s">
        <v>327</v>
      </c>
      <c r="E27" s="72">
        <v>0.106</v>
      </c>
      <c r="F27" s="69" t="s">
        <v>328</v>
      </c>
      <c r="G27" s="72">
        <v>2.264</v>
      </c>
      <c r="H27" s="69" t="s">
        <v>329</v>
      </c>
      <c r="I27" s="71">
        <v>48411</v>
      </c>
      <c r="J27" s="69">
        <v>2</v>
      </c>
      <c r="K27" s="69">
        <v>28</v>
      </c>
      <c r="L27" s="69">
        <v>40000125</v>
      </c>
      <c r="M27" s="69" t="s">
        <v>3479</v>
      </c>
      <c r="N27" s="69" t="s">
        <v>3480</v>
      </c>
      <c r="O27" s="69" t="s">
        <v>3481</v>
      </c>
      <c r="P27" s="69" t="s">
        <v>3203</v>
      </c>
      <c r="Q27" s="69" t="s">
        <v>3204</v>
      </c>
      <c r="R27" s="69" t="s">
        <v>3205</v>
      </c>
      <c r="S27" s="69" t="s">
        <v>3401</v>
      </c>
      <c r="T27" s="69" t="s">
        <v>151</v>
      </c>
      <c r="U27" s="69" t="s">
        <v>152</v>
      </c>
      <c r="V27" s="69" t="s">
        <v>3292</v>
      </c>
      <c r="AB27" s="70" t="s">
        <v>3482</v>
      </c>
      <c r="AC27" s="69" t="s">
        <v>3208</v>
      </c>
      <c r="AD27" s="73">
        <v>44538.041666666664</v>
      </c>
      <c r="AE27" s="69" t="s">
        <v>3209</v>
      </c>
      <c r="AG27" s="73">
        <v>45365.041666666664</v>
      </c>
      <c r="AH27" s="69" t="b">
        <f>Table1[[#This Row],[sbti_id]]&lt;&gt;""</f>
        <v>1</v>
      </c>
      <c r="AI27" s="69" t="s">
        <v>326</v>
      </c>
      <c r="AJ27" s="69" t="s">
        <v>3043</v>
      </c>
      <c r="AK27" s="69" t="s">
        <v>146</v>
      </c>
      <c r="AL27" s="69" t="s">
        <v>3211</v>
      </c>
      <c r="AM27" s="69" t="s">
        <v>158</v>
      </c>
      <c r="AN27" s="69" t="s">
        <v>281</v>
      </c>
      <c r="AO27" s="69">
        <v>50</v>
      </c>
      <c r="AP27" s="69">
        <v>2019</v>
      </c>
      <c r="AQ27" s="69">
        <v>2030</v>
      </c>
      <c r="AR27" s="69" t="s">
        <v>3212</v>
      </c>
      <c r="AS27" s="69">
        <v>2024</v>
      </c>
      <c r="AT27" s="69" t="s">
        <v>331</v>
      </c>
      <c r="AU27" s="69" t="s">
        <v>3483</v>
      </c>
      <c r="AV27" s="69" t="s">
        <v>233</v>
      </c>
      <c r="BA27" s="69" t="s">
        <v>3484</v>
      </c>
      <c r="BB27" s="69" t="s">
        <v>3216</v>
      </c>
      <c r="BC27" s="69" t="s">
        <v>157</v>
      </c>
      <c r="BD27" s="69" t="s">
        <v>157</v>
      </c>
      <c r="BE27" s="69" t="s">
        <v>169</v>
      </c>
      <c r="BF27" s="69" t="s">
        <v>3485</v>
      </c>
      <c r="BG27" s="69" t="s">
        <v>157</v>
      </c>
      <c r="BH27" s="69" t="s">
        <v>3486</v>
      </c>
      <c r="BI27" s="69" t="s">
        <v>3219</v>
      </c>
      <c r="BJ27" s="69" t="s">
        <v>158</v>
      </c>
      <c r="BK27" s="69" t="s">
        <v>168</v>
      </c>
      <c r="BL27" s="69" t="s">
        <v>3487</v>
      </c>
      <c r="BM27" s="69" t="s">
        <v>168</v>
      </c>
      <c r="BQ27" s="69" t="s">
        <v>158</v>
      </c>
      <c r="BR27" s="69" t="s">
        <v>168</v>
      </c>
      <c r="BX27" s="69" t="s">
        <v>158</v>
      </c>
      <c r="BY27" s="69" t="s">
        <v>157</v>
      </c>
      <c r="CD27" s="79" t="s">
        <v>3488</v>
      </c>
      <c r="CE27" s="69" t="s">
        <v>3333</v>
      </c>
      <c r="CF27" s="69">
        <v>48900</v>
      </c>
      <c r="CT27" s="69" t="b">
        <f>Table1[[#This Row],[company_name_netzero]]&lt;&gt;""</f>
        <v>1</v>
      </c>
      <c r="CZ27" s="69" t="b">
        <f>Table1[[#This Row],[company_name_re100]]&lt;&gt;""</f>
        <v>0</v>
      </c>
    </row>
    <row r="28" spans="1:11 34:104" ht="21.95" customHeight="1" hidden="1">
      <c r="A28" s="69">
        <v>26</v>
      </c>
      <c r="B28" s="69" t="s">
        <v>332</v>
      </c>
      <c r="C28" s="69" t="s">
        <v>3489</v>
      </c>
      <c r="D28" s="69" t="s">
        <v>334</v>
      </c>
      <c r="E28" s="72">
        <v>-0.005</v>
      </c>
      <c r="F28" s="69" t="s">
        <v>335</v>
      </c>
      <c r="G28" s="72">
        <v>-0.011</v>
      </c>
      <c r="H28" s="69" t="s">
        <v>336</v>
      </c>
      <c r="I28" s="71">
        <v>415159</v>
      </c>
      <c r="J28" s="69">
        <v>-4</v>
      </c>
      <c r="K28" s="69">
        <v>27</v>
      </c>
      <c r="AH28" s="69" t="b">
        <f>Table1[[#This Row],[sbti_id]]&lt;&gt;""</f>
        <v>0</v>
      </c>
      <c r="AJ28" s="69" t="s">
        <v>3250</v>
      </c>
      <c r="AK28" s="69" t="s">
        <v>3251</v>
      </c>
      <c r="AL28" s="69" t="s">
        <v>3211</v>
      </c>
      <c r="AM28" s="69" t="s">
        <v>158</v>
      </c>
      <c r="AN28" s="69" t="s">
        <v>233</v>
      </c>
      <c r="AU28" s="69" t="s">
        <v>3490</v>
      </c>
      <c r="BA28" s="69" t="s">
        <v>3491</v>
      </c>
      <c r="BC28" s="69" t="s">
        <v>168</v>
      </c>
      <c r="BD28" s="69" t="s">
        <v>168</v>
      </c>
      <c r="BE28" s="69" t="s">
        <v>168</v>
      </c>
      <c r="BG28" s="69" t="s">
        <v>158</v>
      </c>
      <c r="BI28" s="69" t="s">
        <v>3219</v>
      </c>
      <c r="BJ28" s="69" t="s">
        <v>158</v>
      </c>
      <c r="BK28" s="69" t="s">
        <v>157</v>
      </c>
      <c r="BL28" s="70" t="s">
        <v>3492</v>
      </c>
      <c r="BM28" s="69" t="s">
        <v>168</v>
      </c>
      <c r="BQ28" s="69" t="s">
        <v>158</v>
      </c>
      <c r="BR28" s="69" t="s">
        <v>168</v>
      </c>
      <c r="BX28" s="69" t="s">
        <v>158</v>
      </c>
      <c r="BY28" s="69" t="s">
        <v>158</v>
      </c>
      <c r="CD28" s="79" t="s">
        <v>3488</v>
      </c>
      <c r="CE28" s="69" t="s">
        <v>3286</v>
      </c>
      <c r="CT28" s="69" t="b">
        <f>Table1[[#This Row],[company_name_netzero]]&lt;&gt;""</f>
        <v>0</v>
      </c>
      <c r="CZ28" s="69" t="b">
        <f>Table1[[#This Row],[company_name_re100]]&lt;&gt;""</f>
        <v>0</v>
      </c>
    </row>
    <row r="29" spans="1:11 34:104" ht="21.95" customHeight="1" hidden="1">
      <c r="A29" s="69">
        <v>27</v>
      </c>
      <c r="B29" s="69" t="s">
        <v>340</v>
      </c>
      <c r="C29" s="69" t="s">
        <v>3493</v>
      </c>
      <c r="D29" s="69" t="s">
        <v>343</v>
      </c>
      <c r="E29" s="72">
        <v>0.113</v>
      </c>
      <c r="F29" s="69" t="s">
        <v>344</v>
      </c>
      <c r="G29" s="72">
        <v>1.225</v>
      </c>
      <c r="H29" s="69" t="s">
        <v>345</v>
      </c>
      <c r="I29" s="71">
        <v>262647</v>
      </c>
      <c r="J29" s="69">
        <v>4</v>
      </c>
      <c r="K29" s="69">
        <v>31</v>
      </c>
      <c r="AH29" s="69" t="b">
        <f>Table1[[#This Row],[sbti_id]]&lt;&gt;""</f>
        <v>0</v>
      </c>
      <c r="AI29" s="69" t="s">
        <v>3494</v>
      </c>
      <c r="AJ29" s="69" t="s">
        <v>3495</v>
      </c>
      <c r="AK29" s="69" t="s">
        <v>3251</v>
      </c>
      <c r="AL29" s="69" t="s">
        <v>3211</v>
      </c>
      <c r="AM29" s="69" t="s">
        <v>158</v>
      </c>
      <c r="AN29" s="69" t="s">
        <v>167</v>
      </c>
      <c r="AQ29" s="69">
        <v>2050</v>
      </c>
      <c r="AR29" s="69" t="s">
        <v>3212</v>
      </c>
      <c r="AS29" s="69">
        <v>2022</v>
      </c>
      <c r="AT29" s="70" t="s">
        <v>346</v>
      </c>
      <c r="AU29" s="69" t="s">
        <v>3496</v>
      </c>
      <c r="AV29" s="69" t="s">
        <v>233</v>
      </c>
      <c r="BA29" s="70" t="s">
        <v>3497</v>
      </c>
      <c r="BB29" s="69" t="s">
        <v>3228</v>
      </c>
      <c r="BC29" s="69" t="s">
        <v>157</v>
      </c>
      <c r="BD29" s="69" t="s">
        <v>157</v>
      </c>
      <c r="BE29" s="69" t="s">
        <v>158</v>
      </c>
      <c r="BF29" s="70" t="s">
        <v>3498</v>
      </c>
      <c r="BG29" s="69" t="s">
        <v>157</v>
      </c>
      <c r="BH29" s="69" t="s">
        <v>3499</v>
      </c>
      <c r="BI29" s="69" t="s">
        <v>3219</v>
      </c>
      <c r="BJ29" s="69" t="s">
        <v>158</v>
      </c>
      <c r="BK29" s="69" t="s">
        <v>157</v>
      </c>
      <c r="BL29" s="70" t="s">
        <v>3500</v>
      </c>
      <c r="BM29" s="69" t="s">
        <v>157</v>
      </c>
      <c r="BN29" s="69" t="s">
        <v>3501</v>
      </c>
      <c r="BQ29" s="69" t="s">
        <v>158</v>
      </c>
      <c r="BR29" s="69" t="s">
        <v>190</v>
      </c>
      <c r="BS29" s="70" t="s">
        <v>3502</v>
      </c>
      <c r="BX29" s="69" t="s">
        <v>158</v>
      </c>
      <c r="BY29" s="69" t="s">
        <v>158</v>
      </c>
      <c r="CD29" s="79" t="s">
        <v>3503</v>
      </c>
      <c r="CE29" s="69" t="s">
        <v>144</v>
      </c>
      <c r="CF29" s="69">
        <v>129480</v>
      </c>
      <c r="CT29" s="69" t="b">
        <f>Table1[[#This Row],[company_name_netzero]]&lt;&gt;""</f>
        <v>1</v>
      </c>
      <c r="CU29" s="69" t="s">
        <v>340</v>
      </c>
      <c r="CV29" s="69">
        <v>2022</v>
      </c>
      <c r="CW29" s="69">
        <v>2050</v>
      </c>
      <c r="CX29" s="69" t="s">
        <v>3300</v>
      </c>
      <c r="CY29" s="69" t="s">
        <v>3504</v>
      </c>
      <c r="CZ29" s="69" t="b">
        <f>Table1[[#This Row],[company_name_re100]]&lt;&gt;""</f>
        <v>1</v>
      </c>
    </row>
    <row r="30" spans="1:104" ht="21.95" customHeight="1" hidden="1">
      <c r="A30" s="69">
        <v>28</v>
      </c>
      <c r="B30" s="69" t="s">
        <v>347</v>
      </c>
      <c r="C30" s="69" t="s">
        <v>3505</v>
      </c>
      <c r="D30" s="69" t="s">
        <v>350</v>
      </c>
      <c r="E30" s="75">
        <v>0.08</v>
      </c>
      <c r="F30" s="69" t="s">
        <v>351</v>
      </c>
      <c r="G30" s="72">
        <v>0.043</v>
      </c>
      <c r="H30" s="69" t="s">
        <v>352</v>
      </c>
      <c r="I30" s="71">
        <v>633167</v>
      </c>
      <c r="J30" s="69">
        <v>4</v>
      </c>
      <c r="K30" s="69">
        <v>21</v>
      </c>
      <c r="L30" s="88">
        <v>40014429</v>
      </c>
      <c r="M30" s="89" t="s">
        <v>3506</v>
      </c>
      <c r="N30" s="89" t="s">
        <v>3507</v>
      </c>
      <c r="O30" s="89" t="s">
        <v>3508</v>
      </c>
      <c r="P30" s="89" t="s">
        <v>3203</v>
      </c>
      <c r="Q30" s="89" t="s">
        <v>3509</v>
      </c>
      <c r="R30" s="89" t="s">
        <v>176</v>
      </c>
      <c r="S30" s="89" t="s">
        <v>3291</v>
      </c>
      <c r="T30" s="89" t="s">
        <v>151</v>
      </c>
      <c r="U30" s="89" t="s">
        <v>353</v>
      </c>
      <c r="V30" s="89">
        <v>2030</v>
      </c>
      <c r="W30" s="89" t="s">
        <v>151</v>
      </c>
      <c r="X30" s="89" t="s">
        <v>353</v>
      </c>
      <c r="Y30" s="89">
        <v>2050</v>
      </c>
      <c r="Z30" s="89" t="s">
        <v>151</v>
      </c>
      <c r="AA30" s="89">
        <v>2050</v>
      </c>
      <c r="AB30" s="90" t="s">
        <v>3510</v>
      </c>
      <c r="AC30" s="89" t="s">
        <v>3208</v>
      </c>
      <c r="AD30" s="89" t="s">
        <v>3511</v>
      </c>
      <c r="AE30" s="89" t="s">
        <v>3512</v>
      </c>
      <c r="AF30" s="89"/>
      <c r="AG30" s="95">
        <v>45540.041666666664</v>
      </c>
      <c r="AH30" s="69" t="b">
        <f>Table1[[#This Row],[sbti_id]]&lt;&gt;""</f>
        <v>1</v>
      </c>
      <c r="AI30" s="89" t="s">
        <v>3513</v>
      </c>
      <c r="AJ30" s="89" t="s">
        <v>3514</v>
      </c>
      <c r="AK30" s="89" t="s">
        <v>3251</v>
      </c>
      <c r="AL30" s="89" t="s">
        <v>3211</v>
      </c>
      <c r="AM30" s="89" t="s">
        <v>158</v>
      </c>
      <c r="AN30" s="89" t="s">
        <v>167</v>
      </c>
      <c r="AO30" s="89"/>
      <c r="AP30" s="89"/>
      <c r="AQ30" s="89">
        <v>2050</v>
      </c>
      <c r="AR30" s="89" t="s">
        <v>3212</v>
      </c>
      <c r="AS30" s="89">
        <v>2021</v>
      </c>
      <c r="AT30" s="89" t="s">
        <v>354</v>
      </c>
      <c r="AU30" s="89" t="s">
        <v>3515</v>
      </c>
      <c r="AV30" s="89" t="s">
        <v>281</v>
      </c>
      <c r="AW30" s="89">
        <v>2025</v>
      </c>
      <c r="AX30" s="89">
        <v>63</v>
      </c>
      <c r="AY30" s="89">
        <v>2020</v>
      </c>
      <c r="AZ30" s="89" t="s">
        <v>3516</v>
      </c>
      <c r="BA30" s="90" t="s">
        <v>3517</v>
      </c>
      <c r="BB30" s="89" t="s">
        <v>168</v>
      </c>
      <c r="BC30" s="89" t="s">
        <v>157</v>
      </c>
      <c r="BD30" s="89" t="s">
        <v>157</v>
      </c>
      <c r="BE30" s="89" t="s">
        <v>158</v>
      </c>
      <c r="BF30" s="89" t="s">
        <v>3518</v>
      </c>
      <c r="BG30" s="89" t="s">
        <v>158</v>
      </c>
      <c r="BH30" s="89"/>
      <c r="BI30" s="89" t="s">
        <v>3519</v>
      </c>
      <c r="BJ30" s="89" t="s">
        <v>158</v>
      </c>
      <c r="BK30" s="89" t="s">
        <v>168</v>
      </c>
      <c r="BL30" s="90" t="s">
        <v>3520</v>
      </c>
      <c r="BM30" s="89" t="s">
        <v>168</v>
      </c>
      <c r="BN30" s="89"/>
      <c r="BO30" s="89"/>
      <c r="BP30" s="89"/>
      <c r="BQ30" s="89" t="s">
        <v>158</v>
      </c>
      <c r="BR30" s="89" t="s">
        <v>168</v>
      </c>
      <c r="BS30" s="89" t="s">
        <v>3521</v>
      </c>
      <c r="BT30" s="89"/>
      <c r="BU30" s="89"/>
      <c r="BV30" s="89"/>
      <c r="BW30" s="89"/>
      <c r="BX30" s="89" t="s">
        <v>158</v>
      </c>
      <c r="BY30" s="89" t="s">
        <v>157</v>
      </c>
      <c r="BZ30" s="89"/>
      <c r="CA30" s="89"/>
      <c r="CB30" s="89"/>
      <c r="CC30" s="89"/>
      <c r="CD30" s="89">
        <v>2.13577E11</v>
      </c>
      <c r="CE30" s="89" t="s">
        <v>144</v>
      </c>
      <c r="CF30" s="89">
        <v>1000000</v>
      </c>
      <c r="CG30" s="89"/>
      <c r="CH30" s="89"/>
      <c r="CI30" s="89"/>
      <c r="CJ30" s="89"/>
      <c r="CK30" s="89"/>
      <c r="CL30" s="89"/>
      <c r="CM30" s="89"/>
      <c r="CN30" s="89"/>
      <c r="CO30" s="89"/>
      <c r="CP30" s="89"/>
      <c r="CQ30" s="89"/>
      <c r="CR30" s="89"/>
      <c r="CS30" s="89"/>
      <c r="CT30" s="69" t="b">
        <f>Table1[[#This Row],[company_name_netzero]]&lt;&gt;""</f>
        <v>1</v>
      </c>
      <c r="CU30" s="81" t="s">
        <v>347</v>
      </c>
      <c r="CV30" s="69">
        <v>2024</v>
      </c>
      <c r="CW30" s="69">
        <v>2040</v>
      </c>
      <c r="CX30" s="69" t="s">
        <v>3300</v>
      </c>
      <c r="CY30" s="69" t="s">
        <v>3522</v>
      </c>
      <c r="CZ30" s="69" t="b">
        <f>Table1[[#This Row],[company_name_re100]]&lt;&gt;""</f>
        <v>1</v>
      </c>
    </row>
    <row r="31" spans="1:11 34:104" ht="21.95" customHeight="1" hidden="1">
      <c r="A31" s="69">
        <v>29</v>
      </c>
      <c r="B31" s="69" t="s">
        <v>355</v>
      </c>
      <c r="C31" s="69" t="s">
        <v>3523</v>
      </c>
      <c r="D31" s="69" t="s">
        <v>356</v>
      </c>
      <c r="E31" s="72">
        <v>0.009</v>
      </c>
      <c r="F31" s="69" t="s">
        <v>357</v>
      </c>
      <c r="G31" s="72">
        <v>-0.174</v>
      </c>
      <c r="H31" s="69" t="s">
        <v>358</v>
      </c>
      <c r="I31" s="71">
        <v>45298</v>
      </c>
      <c r="J31" s="69" t="s">
        <v>3199</v>
      </c>
      <c r="K31" s="69">
        <v>31</v>
      </c>
      <c r="AH31" s="69" t="b">
        <f>Table1[[#This Row],[sbti_id]]&lt;&gt;""</f>
        <v>0</v>
      </c>
      <c r="AI31" s="69" t="s">
        <v>355</v>
      </c>
      <c r="AJ31" s="69" t="s">
        <v>3043</v>
      </c>
      <c r="AK31" s="69" t="s">
        <v>146</v>
      </c>
      <c r="AL31" s="69" t="s">
        <v>3211</v>
      </c>
      <c r="AM31" s="69" t="s">
        <v>158</v>
      </c>
      <c r="AN31" s="69" t="s">
        <v>167</v>
      </c>
      <c r="AQ31" s="69">
        <v>2050</v>
      </c>
      <c r="AR31" s="69" t="s">
        <v>3252</v>
      </c>
      <c r="AS31" s="69">
        <v>2021</v>
      </c>
      <c r="AT31" s="69" t="s">
        <v>359</v>
      </c>
      <c r="AU31" s="69" t="s">
        <v>3524</v>
      </c>
      <c r="AV31" s="69" t="s">
        <v>513</v>
      </c>
      <c r="AW31" s="69">
        <v>2028</v>
      </c>
      <c r="AX31" s="69">
        <v>5</v>
      </c>
      <c r="AY31" s="69">
        <v>2016</v>
      </c>
      <c r="AZ31" s="70" t="s">
        <v>3525</v>
      </c>
      <c r="BA31" s="69" t="s">
        <v>3526</v>
      </c>
      <c r="BB31" s="69" t="s">
        <v>3216</v>
      </c>
      <c r="BC31" s="69" t="s">
        <v>157</v>
      </c>
      <c r="BD31" s="69" t="s">
        <v>157</v>
      </c>
      <c r="BE31" s="69" t="s">
        <v>169</v>
      </c>
      <c r="BF31" s="69" t="s">
        <v>3527</v>
      </c>
      <c r="BG31" s="69" t="s">
        <v>157</v>
      </c>
      <c r="BH31" s="69" t="s">
        <v>3528</v>
      </c>
      <c r="BI31" s="69" t="s">
        <v>3219</v>
      </c>
      <c r="BJ31" s="69" t="s">
        <v>158</v>
      </c>
      <c r="BK31" s="69" t="s">
        <v>168</v>
      </c>
      <c r="BL31" s="69" t="s">
        <v>3529</v>
      </c>
      <c r="BM31" s="69" t="s">
        <v>157</v>
      </c>
      <c r="BN31" s="69" t="s">
        <v>3530</v>
      </c>
      <c r="BQ31" s="69" t="s">
        <v>157</v>
      </c>
      <c r="BR31" s="69" t="s">
        <v>262</v>
      </c>
      <c r="BS31" s="69" t="s">
        <v>3531</v>
      </c>
      <c r="BX31" s="69" t="s">
        <v>158</v>
      </c>
      <c r="BY31" s="69" t="s">
        <v>158</v>
      </c>
      <c r="CD31" s="79" t="s">
        <v>3532</v>
      </c>
      <c r="CE31" s="69" t="s">
        <v>3247</v>
      </c>
      <c r="CF31" s="69">
        <v>45298</v>
      </c>
      <c r="CO31" s="69" t="s">
        <v>3533</v>
      </c>
      <c r="CT31" s="69" t="b">
        <f>Table1[[#This Row],[company_name_netzero]]&lt;&gt;""</f>
        <v>1</v>
      </c>
      <c r="CU31" s="80" t="s">
        <v>3534</v>
      </c>
      <c r="CZ31" s="69" t="b">
        <f>Table1[[#This Row],[company_name_re100]]&lt;&gt;""</f>
        <v>1</v>
      </c>
    </row>
    <row r="32" spans="1:11 34:104" ht="21.95" customHeight="1">
      <c r="A32" s="69">
        <v>30</v>
      </c>
      <c r="B32" s="69" t="s">
        <v>360</v>
      </c>
      <c r="C32" s="69" t="s">
        <v>3535</v>
      </c>
      <c r="D32" s="69" t="s">
        <v>361</v>
      </c>
      <c r="E32" s="72">
        <v>0.026</v>
      </c>
      <c r="F32" s="69" t="s">
        <v>362</v>
      </c>
      <c r="G32" s="75">
        <v>0.03</v>
      </c>
      <c r="H32" s="69" t="s">
        <v>363</v>
      </c>
      <c r="I32" s="71">
        <v>454716</v>
      </c>
      <c r="J32" s="69">
        <v>4</v>
      </c>
      <c r="K32" s="69">
        <v>26</v>
      </c>
      <c r="AH32" s="69" t="b">
        <f>Table1[[#This Row],[sbti_id]]&lt;&gt;""</f>
        <v>0</v>
      </c>
      <c r="AI32" s="69" t="s">
        <v>360</v>
      </c>
      <c r="AJ32" s="69" t="s">
        <v>3250</v>
      </c>
      <c r="AK32" s="69" t="s">
        <v>3251</v>
      </c>
      <c r="AL32" s="69" t="s">
        <v>3211</v>
      </c>
      <c r="AM32" s="69" t="s">
        <v>158</v>
      </c>
      <c r="AN32" s="69" t="s">
        <v>233</v>
      </c>
      <c r="AS32" s="69">
        <v>2023</v>
      </c>
      <c r="AU32" s="69" t="s">
        <v>3536</v>
      </c>
      <c r="AV32" s="69" t="s">
        <v>233</v>
      </c>
      <c r="BA32" s="69" t="s">
        <v>3537</v>
      </c>
      <c r="BC32" s="69" t="s">
        <v>158</v>
      </c>
      <c r="BD32" s="69" t="s">
        <v>158</v>
      </c>
      <c r="BE32" s="69" t="s">
        <v>158</v>
      </c>
      <c r="BG32" s="69" t="s">
        <v>158</v>
      </c>
      <c r="BI32" s="69" t="s">
        <v>3538</v>
      </c>
      <c r="BJ32" s="69" t="s">
        <v>158</v>
      </c>
      <c r="BK32" s="69" t="s">
        <v>158</v>
      </c>
      <c r="BM32" s="69" t="s">
        <v>158</v>
      </c>
      <c r="BQ32" s="69" t="s">
        <v>158</v>
      </c>
      <c r="BR32" s="69" t="s">
        <v>158</v>
      </c>
      <c r="BX32" s="69" t="s">
        <v>158</v>
      </c>
      <c r="BY32" s="69" t="s">
        <v>158</v>
      </c>
      <c r="CD32" s="79" t="s">
        <v>3539</v>
      </c>
      <c r="CE32" s="69" t="s">
        <v>3286</v>
      </c>
      <c r="CF32" s="69">
        <v>451003</v>
      </c>
      <c r="CT32" s="69" t="b">
        <f>Table1[[#This Row],[company_name_netzero]]&lt;&gt;""</f>
        <v>1</v>
      </c>
      <c r="CZ32" s="69" t="b">
        <f>Table1[[#This Row],[company_name_re100]]&lt;&gt;""</f>
        <v>0</v>
      </c>
    </row>
    <row r="33" spans="1:11 34:104" ht="21.95" customHeight="1">
      <c r="A33" s="69">
        <v>31</v>
      </c>
      <c r="B33" s="69" t="s">
        <v>367</v>
      </c>
      <c r="C33" s="69" t="s">
        <v>3540</v>
      </c>
      <c r="D33" s="69" t="s">
        <v>368</v>
      </c>
      <c r="E33" s="72">
        <v>-0.016</v>
      </c>
      <c r="F33" s="69" t="s">
        <v>369</v>
      </c>
      <c r="G33" s="72">
        <v>-0.008</v>
      </c>
      <c r="H33" s="69" t="s">
        <v>370</v>
      </c>
      <c r="I33" s="71">
        <v>376847</v>
      </c>
      <c r="J33" s="69">
        <v>-1</v>
      </c>
      <c r="K33" s="69">
        <v>26</v>
      </c>
      <c r="AH33" s="69" t="b">
        <f>Table1[[#This Row],[sbti_id]]&lt;&gt;""</f>
        <v>0</v>
      </c>
      <c r="AI33" s="69" t="s">
        <v>367</v>
      </c>
      <c r="AJ33" s="69" t="s">
        <v>3250</v>
      </c>
      <c r="AK33" s="69" t="s">
        <v>3251</v>
      </c>
      <c r="AL33" s="69" t="s">
        <v>3211</v>
      </c>
      <c r="AM33" s="69" t="s">
        <v>158</v>
      </c>
      <c r="AN33" s="69" t="s">
        <v>233</v>
      </c>
      <c r="AT33" s="69" t="s">
        <v>372</v>
      </c>
      <c r="AU33" s="69" t="s">
        <v>3541</v>
      </c>
      <c r="AV33" s="69" t="s">
        <v>233</v>
      </c>
      <c r="BA33" s="70" t="s">
        <v>3542</v>
      </c>
      <c r="BB33" s="69" t="s">
        <v>168</v>
      </c>
      <c r="BC33" s="69" t="s">
        <v>168</v>
      </c>
      <c r="BD33" s="69" t="s">
        <v>168</v>
      </c>
      <c r="BE33" s="69" t="s">
        <v>168</v>
      </c>
      <c r="BF33" s="69" t="s">
        <v>3543</v>
      </c>
      <c r="BG33" s="69" t="s">
        <v>158</v>
      </c>
      <c r="BI33" s="69" t="s">
        <v>3219</v>
      </c>
      <c r="BJ33" s="69" t="s">
        <v>158</v>
      </c>
      <c r="BK33" s="69" t="s">
        <v>168</v>
      </c>
      <c r="BL33" s="69" t="s">
        <v>3544</v>
      </c>
      <c r="BM33" s="69" t="s">
        <v>168</v>
      </c>
      <c r="BQ33" s="69" t="s">
        <v>158</v>
      </c>
      <c r="BR33" s="69" t="s">
        <v>168</v>
      </c>
      <c r="BX33" s="69" t="s">
        <v>158</v>
      </c>
      <c r="BY33" s="69" t="s">
        <v>158</v>
      </c>
      <c r="CD33" s="79" t="s">
        <v>3545</v>
      </c>
      <c r="CE33" s="69" t="s">
        <v>3286</v>
      </c>
      <c r="CF33" s="69">
        <v>376847</v>
      </c>
      <c r="CT33" s="69" t="b">
        <f>Table1[[#This Row],[company_name_netzero]]&lt;&gt;""</f>
        <v>1</v>
      </c>
      <c r="CZ33" s="69" t="b">
        <f>Table1[[#This Row],[company_name_re100]]&lt;&gt;""</f>
        <v>0</v>
      </c>
    </row>
    <row r="34" spans="1:11 34:104" ht="21.95" customHeight="1" hidden="1">
      <c r="A34" s="69">
        <v>32</v>
      </c>
      <c r="B34" s="69" t="s">
        <v>373</v>
      </c>
      <c r="C34" s="69" t="s">
        <v>3546</v>
      </c>
      <c r="D34" s="69" t="s">
        <v>375</v>
      </c>
      <c r="E34" s="72">
        <v>-0.107</v>
      </c>
      <c r="F34" s="69" t="s">
        <v>376</v>
      </c>
      <c r="G34" s="72">
        <v>-0.263</v>
      </c>
      <c r="H34" s="69" t="s">
        <v>377</v>
      </c>
      <c r="I34" s="71">
        <v>102887</v>
      </c>
      <c r="J34" s="69">
        <v>-9</v>
      </c>
      <c r="K34" s="69">
        <v>31</v>
      </c>
      <c r="AH34" s="69" t="b">
        <f>Table1[[#This Row],[sbti_id]]&lt;&gt;""</f>
        <v>0</v>
      </c>
      <c r="AI34" s="69" t="s">
        <v>373</v>
      </c>
      <c r="AJ34" s="69" t="s">
        <v>3547</v>
      </c>
      <c r="AK34" s="69" t="s">
        <v>246</v>
      </c>
      <c r="AL34" s="69" t="s">
        <v>3211</v>
      </c>
      <c r="AM34" s="69" t="s">
        <v>158</v>
      </c>
      <c r="AN34" s="69" t="s">
        <v>167</v>
      </c>
      <c r="AQ34" s="69">
        <v>2050</v>
      </c>
      <c r="AR34" s="69" t="s">
        <v>3212</v>
      </c>
      <c r="AS34" s="69">
        <v>2024</v>
      </c>
      <c r="AT34" s="69" t="s">
        <v>378</v>
      </c>
      <c r="AU34" s="69" t="s">
        <v>3548</v>
      </c>
      <c r="AV34" s="69" t="s">
        <v>281</v>
      </c>
      <c r="AW34" s="69">
        <v>2025</v>
      </c>
      <c r="AX34" s="69">
        <v>17</v>
      </c>
      <c r="AY34" s="69">
        <v>2015</v>
      </c>
      <c r="AZ34" s="70" t="s">
        <v>3549</v>
      </c>
      <c r="BA34" s="70" t="s">
        <v>3550</v>
      </c>
      <c r="BB34" s="69" t="s">
        <v>3216</v>
      </c>
      <c r="BC34" s="69" t="s">
        <v>157</v>
      </c>
      <c r="BD34" s="69" t="s">
        <v>157</v>
      </c>
      <c r="BE34" s="69" t="s">
        <v>169</v>
      </c>
      <c r="BF34" s="70" t="s">
        <v>3551</v>
      </c>
      <c r="BG34" s="69" t="s">
        <v>157</v>
      </c>
      <c r="BH34" s="69" t="s">
        <v>3348</v>
      </c>
      <c r="BI34" s="69" t="s">
        <v>3219</v>
      </c>
      <c r="BJ34" s="69" t="s">
        <v>157</v>
      </c>
      <c r="BK34" s="69" t="s">
        <v>157</v>
      </c>
      <c r="BL34" s="70" t="s">
        <v>3552</v>
      </c>
      <c r="BM34" s="69" t="s">
        <v>157</v>
      </c>
      <c r="BN34" s="69" t="s">
        <v>3553</v>
      </c>
      <c r="BO34" s="69">
        <v>10</v>
      </c>
      <c r="BP34" s="69" t="s">
        <v>3554</v>
      </c>
      <c r="BQ34" s="69" t="s">
        <v>158</v>
      </c>
      <c r="BR34" s="69" t="s">
        <v>171</v>
      </c>
      <c r="BS34" s="70" t="s">
        <v>3555</v>
      </c>
      <c r="BX34" s="69" t="s">
        <v>158</v>
      </c>
      <c r="BY34" s="69" t="s">
        <v>158</v>
      </c>
      <c r="CD34" s="79" t="s">
        <v>3556</v>
      </c>
      <c r="CE34" s="69" t="s">
        <v>3247</v>
      </c>
      <c r="CF34" s="69">
        <v>102887</v>
      </c>
      <c r="CT34" s="69" t="b">
        <f>Table1[[#This Row],[company_name_netzero]]&lt;&gt;""</f>
        <v>1</v>
      </c>
      <c r="CZ34" s="69" t="b">
        <f>Table1[[#This Row],[company_name_re100]]&lt;&gt;""</f>
        <v>0</v>
      </c>
    </row>
    <row r="35" spans="1:11 34:104" ht="21.95" customHeight="1" hidden="1">
      <c r="A35" s="69">
        <v>33</v>
      </c>
      <c r="B35" s="69" t="s">
        <v>379</v>
      </c>
      <c r="C35" s="69" t="s">
        <v>3557</v>
      </c>
      <c r="D35" s="69" t="s">
        <v>380</v>
      </c>
      <c r="E35" s="72">
        <v>-0.086</v>
      </c>
      <c r="F35" s="69" t="s">
        <v>381</v>
      </c>
      <c r="G35" s="72">
        <v>-0.975</v>
      </c>
      <c r="H35" s="69" t="s">
        <v>382</v>
      </c>
      <c r="I35" s="71">
        <v>100500</v>
      </c>
      <c r="J35" s="69">
        <v>-8</v>
      </c>
      <c r="K35" s="69">
        <v>31</v>
      </c>
      <c r="AH35" s="69" t="b">
        <f>Table1[[#This Row],[sbti_id]]&lt;&gt;""</f>
        <v>0</v>
      </c>
      <c r="AI35" s="69" t="s">
        <v>379</v>
      </c>
      <c r="AJ35" s="69" t="s">
        <v>3412</v>
      </c>
      <c r="AK35" s="69" t="s">
        <v>246</v>
      </c>
      <c r="AL35" s="69" t="s">
        <v>3211</v>
      </c>
      <c r="AM35" s="69" t="s">
        <v>158</v>
      </c>
      <c r="AN35" s="69" t="s">
        <v>167</v>
      </c>
      <c r="AQ35" s="69">
        <v>2050</v>
      </c>
      <c r="AR35" s="69" t="s">
        <v>3212</v>
      </c>
      <c r="AS35" s="69">
        <v>2020</v>
      </c>
      <c r="AT35" s="70" t="s">
        <v>383</v>
      </c>
      <c r="AU35" s="69" t="s">
        <v>3558</v>
      </c>
      <c r="AV35" s="69" t="s">
        <v>281</v>
      </c>
      <c r="AW35" s="69">
        <v>2025</v>
      </c>
      <c r="AX35" s="69">
        <v>20</v>
      </c>
      <c r="AY35" s="69">
        <v>2019</v>
      </c>
      <c r="AZ35" s="70" t="s">
        <v>3559</v>
      </c>
      <c r="BA35" s="69" t="s">
        <v>3560</v>
      </c>
      <c r="BB35" s="69" t="s">
        <v>3216</v>
      </c>
      <c r="BC35" s="69" t="s">
        <v>157</v>
      </c>
      <c r="BD35" s="69" t="s">
        <v>157</v>
      </c>
      <c r="BE35" s="69" t="s">
        <v>158</v>
      </c>
      <c r="BF35" s="70" t="s">
        <v>3561</v>
      </c>
      <c r="BG35" s="69" t="s">
        <v>157</v>
      </c>
      <c r="BH35" s="69" t="s">
        <v>3562</v>
      </c>
      <c r="BI35" s="69" t="s">
        <v>3219</v>
      </c>
      <c r="BJ35" s="69" t="s">
        <v>157</v>
      </c>
      <c r="BK35" s="69" t="s">
        <v>168</v>
      </c>
      <c r="BL35" s="70" t="s">
        <v>3563</v>
      </c>
      <c r="BM35" s="69" t="s">
        <v>157</v>
      </c>
      <c r="BN35" s="69" t="s">
        <v>3564</v>
      </c>
      <c r="BP35" s="69" t="s">
        <v>3565</v>
      </c>
      <c r="BQ35" s="69" t="s">
        <v>158</v>
      </c>
      <c r="BR35" s="69" t="s">
        <v>190</v>
      </c>
      <c r="BS35" s="70" t="s">
        <v>3566</v>
      </c>
      <c r="BX35" s="69" t="s">
        <v>158</v>
      </c>
      <c r="BY35" s="69" t="s">
        <v>158</v>
      </c>
      <c r="CD35" s="79" t="s">
        <v>3567</v>
      </c>
      <c r="CE35" s="69" t="s">
        <v>3247</v>
      </c>
      <c r="CF35" s="69">
        <v>100500</v>
      </c>
      <c r="CT35" s="69" t="b">
        <f>Table1[[#This Row],[company_name_netzero]]&lt;&gt;""</f>
        <v>1</v>
      </c>
      <c r="CZ35" s="69" t="b">
        <f>Table1[[#This Row],[company_name_re100]]&lt;&gt;""</f>
        <v>0</v>
      </c>
    </row>
    <row r="36" spans="1:11 34:104" ht="21.95" customHeight="1" hidden="1">
      <c r="A36" s="69">
        <v>34</v>
      </c>
      <c r="B36" s="69" t="s">
        <v>384</v>
      </c>
      <c r="C36" s="69" t="s">
        <v>3568</v>
      </c>
      <c r="D36" s="69" t="s">
        <v>385</v>
      </c>
      <c r="E36" s="72">
        <v>0.119</v>
      </c>
      <c r="F36" s="69" t="s">
        <v>386</v>
      </c>
      <c r="G36" s="72">
        <v>0.023</v>
      </c>
      <c r="H36" s="69" t="s">
        <v>387</v>
      </c>
      <c r="I36" s="71">
        <v>213193</v>
      </c>
      <c r="J36" s="69">
        <v>4</v>
      </c>
      <c r="K36" s="69">
        <v>31</v>
      </c>
      <c r="AH36" s="69" t="b">
        <f>Table1[[#This Row],[sbti_id]]&lt;&gt;""</f>
        <v>0</v>
      </c>
      <c r="AI36" s="69" t="s">
        <v>384</v>
      </c>
      <c r="AJ36" s="69" t="s">
        <v>3043</v>
      </c>
      <c r="AK36" s="69" t="s">
        <v>146</v>
      </c>
      <c r="AL36" s="69" t="s">
        <v>3211</v>
      </c>
      <c r="AM36" s="69" t="s">
        <v>158</v>
      </c>
      <c r="AN36" s="69" t="s">
        <v>167</v>
      </c>
      <c r="AQ36" s="69">
        <v>2050</v>
      </c>
      <c r="AR36" s="69" t="s">
        <v>3212</v>
      </c>
      <c r="AS36" s="69">
        <v>2021</v>
      </c>
      <c r="AT36" s="69" t="s">
        <v>388</v>
      </c>
      <c r="AU36" s="69" t="s">
        <v>3569</v>
      </c>
      <c r="AV36" s="69" t="s">
        <v>281</v>
      </c>
      <c r="AW36" s="69">
        <v>2030</v>
      </c>
      <c r="AX36" s="69">
        <v>75</v>
      </c>
      <c r="AY36" s="69">
        <v>2010</v>
      </c>
      <c r="AZ36" s="69" t="s">
        <v>3570</v>
      </c>
      <c r="BA36" s="70" t="s">
        <v>3571</v>
      </c>
      <c r="BB36" s="69" t="s">
        <v>3216</v>
      </c>
      <c r="BC36" s="69" t="s">
        <v>157</v>
      </c>
      <c r="BD36" s="69" t="s">
        <v>157</v>
      </c>
      <c r="BE36" s="69" t="s">
        <v>157</v>
      </c>
      <c r="BG36" s="69" t="s">
        <v>157</v>
      </c>
      <c r="BH36" s="69" t="s">
        <v>3562</v>
      </c>
      <c r="BI36" s="69" t="s">
        <v>3219</v>
      </c>
      <c r="BJ36" s="69" t="s">
        <v>157</v>
      </c>
      <c r="BK36" s="69" t="s">
        <v>157</v>
      </c>
      <c r="BL36" s="70" t="s">
        <v>3572</v>
      </c>
      <c r="BM36" s="69" t="s">
        <v>157</v>
      </c>
      <c r="BN36" s="69" t="s">
        <v>3573</v>
      </c>
      <c r="BP36" s="70" t="s">
        <v>3574</v>
      </c>
      <c r="BQ36" s="69" t="s">
        <v>158</v>
      </c>
      <c r="BR36" s="69" t="s">
        <v>168</v>
      </c>
      <c r="BS36" s="70" t="s">
        <v>3575</v>
      </c>
      <c r="BX36" s="69" t="s">
        <v>158</v>
      </c>
      <c r="BY36" s="69" t="s">
        <v>158</v>
      </c>
      <c r="CD36" s="79" t="s">
        <v>3576</v>
      </c>
      <c r="CE36" s="69" t="s">
        <v>3286</v>
      </c>
      <c r="CF36" s="69">
        <v>213000</v>
      </c>
      <c r="CT36" s="69" t="b">
        <f>Table1[[#This Row],[company_name_netzero]]&lt;&gt;""</f>
        <v>1</v>
      </c>
      <c r="CZ36" s="69" t="b">
        <f>Table1[[#This Row],[company_name_re100]]&lt;&gt;""</f>
        <v>0</v>
      </c>
    </row>
    <row r="37" spans="1:104" ht="21.95" customHeight="1" hidden="1">
      <c r="A37" s="69">
        <v>35</v>
      </c>
      <c r="B37" s="69" t="s">
        <v>389</v>
      </c>
      <c r="C37" s="69" t="s">
        <v>3577</v>
      </c>
      <c r="D37" s="69" t="s">
        <v>390</v>
      </c>
      <c r="E37" s="72">
        <v>0.091</v>
      </c>
      <c r="F37" s="69" t="s">
        <v>391</v>
      </c>
      <c r="G37" s="72">
        <v>-0.407</v>
      </c>
      <c r="H37" s="69" t="s">
        <v>392</v>
      </c>
      <c r="I37" s="71">
        <v>162000</v>
      </c>
      <c r="J37" s="69">
        <v>4</v>
      </c>
      <c r="K37" s="69">
        <v>31</v>
      </c>
      <c r="L37" s="69">
        <v>40001768</v>
      </c>
      <c r="M37" s="69" t="s">
        <v>389</v>
      </c>
      <c r="N37" s="69" t="s">
        <v>3578</v>
      </c>
      <c r="O37" s="69" t="s">
        <v>3579</v>
      </c>
      <c r="P37" s="69" t="s">
        <v>3203</v>
      </c>
      <c r="Q37" s="69" t="s">
        <v>3204</v>
      </c>
      <c r="R37" s="69" t="s">
        <v>3205</v>
      </c>
      <c r="S37" s="69" t="s">
        <v>3339</v>
      </c>
      <c r="T37" s="69" t="s">
        <v>151</v>
      </c>
      <c r="U37" s="69" t="s">
        <v>268</v>
      </c>
      <c r="V37" s="69">
        <v>2035</v>
      </c>
      <c r="Z37" s="69" t="s">
        <v>155</v>
      </c>
      <c r="AB37" s="69" t="s">
        <v>3580</v>
      </c>
      <c r="AC37" s="69" t="s">
        <v>3208</v>
      </c>
      <c r="AD37" s="73">
        <v>44166.041666666664</v>
      </c>
      <c r="AE37" s="69" t="s">
        <v>3380</v>
      </c>
      <c r="AF37" s="69" t="s">
        <v>3210</v>
      </c>
      <c r="AG37" s="73">
        <v>44336.041666666664</v>
      </c>
      <c r="AH37" s="69" t="b">
        <f>Table1[[#This Row],[sbti_id]]&lt;&gt;""</f>
        <v>1</v>
      </c>
      <c r="AI37" s="69" t="s">
        <v>3581</v>
      </c>
      <c r="AJ37" s="69" t="s">
        <v>3043</v>
      </c>
      <c r="AK37" s="69" t="s">
        <v>146</v>
      </c>
      <c r="AL37" s="69" t="s">
        <v>3211</v>
      </c>
      <c r="AM37" s="69" t="s">
        <v>158</v>
      </c>
      <c r="AN37" s="69" t="s">
        <v>202</v>
      </c>
      <c r="AQ37" s="69">
        <v>2040</v>
      </c>
      <c r="AR37" s="69" t="s">
        <v>3212</v>
      </c>
      <c r="AS37" s="69">
        <v>2021</v>
      </c>
      <c r="AT37" s="70" t="s">
        <v>393</v>
      </c>
      <c r="AU37" s="69" t="s">
        <v>3582</v>
      </c>
      <c r="AV37" s="69" t="s">
        <v>281</v>
      </c>
      <c r="AW37" s="69">
        <v>2035</v>
      </c>
      <c r="AX37" s="69">
        <v>71</v>
      </c>
      <c r="AY37" s="69">
        <v>2018</v>
      </c>
      <c r="AZ37" s="70" t="s">
        <v>3583</v>
      </c>
      <c r="BA37" s="70" t="s">
        <v>3584</v>
      </c>
      <c r="BB37" s="69" t="s">
        <v>3228</v>
      </c>
      <c r="BC37" s="69" t="s">
        <v>157</v>
      </c>
      <c r="BD37" s="69" t="s">
        <v>157</v>
      </c>
      <c r="BE37" s="69" t="s">
        <v>169</v>
      </c>
      <c r="BF37" s="70" t="s">
        <v>3583</v>
      </c>
      <c r="BG37" s="69" t="s">
        <v>157</v>
      </c>
      <c r="BH37" s="69" t="s">
        <v>3282</v>
      </c>
      <c r="BI37" s="69" t="s">
        <v>3219</v>
      </c>
      <c r="BJ37" s="69" t="s">
        <v>157</v>
      </c>
      <c r="BK37" s="69" t="s">
        <v>157</v>
      </c>
      <c r="BL37" s="70" t="s">
        <v>3585</v>
      </c>
      <c r="BM37" s="69" t="s">
        <v>157</v>
      </c>
      <c r="BN37" s="69" t="s">
        <v>3269</v>
      </c>
      <c r="BQ37" s="69" t="s">
        <v>158</v>
      </c>
      <c r="BR37" s="69" t="s">
        <v>158</v>
      </c>
      <c r="BS37" s="70" t="s">
        <v>3586</v>
      </c>
      <c r="BX37" s="69" t="s">
        <v>158</v>
      </c>
      <c r="BY37" s="69" t="s">
        <v>157</v>
      </c>
      <c r="CD37" s="79" t="s">
        <v>3587</v>
      </c>
      <c r="CE37" s="69" t="s">
        <v>3300</v>
      </c>
      <c r="CF37" s="69">
        <v>162000</v>
      </c>
      <c r="CT37" s="69" t="b">
        <f>Table1[[#This Row],[company_name_netzero]]&lt;&gt;""</f>
        <v>1</v>
      </c>
      <c r="CU37" s="69" t="s">
        <v>389</v>
      </c>
      <c r="CV37" s="69">
        <v>2016</v>
      </c>
      <c r="CW37" s="69">
        <v>2035</v>
      </c>
      <c r="CX37" s="69" t="s">
        <v>3300</v>
      </c>
      <c r="CY37" s="69" t="s">
        <v>3204</v>
      </c>
      <c r="CZ37" s="69" t="b">
        <f>Table1[[#This Row],[company_name_re100]]&lt;&gt;""</f>
        <v>1</v>
      </c>
    </row>
    <row r="38" spans="1:104" ht="21.95" customHeight="1" hidden="1">
      <c r="A38" s="69">
        <v>36</v>
      </c>
      <c r="B38" s="69" t="s">
        <v>394</v>
      </c>
      <c r="C38" s="69" t="s">
        <v>3588</v>
      </c>
      <c r="D38" s="69" t="s">
        <v>395</v>
      </c>
      <c r="E38" s="75">
        <v>0.05</v>
      </c>
      <c r="F38" s="69" t="s">
        <v>396</v>
      </c>
      <c r="G38" s="72">
        <v>0.352</v>
      </c>
      <c r="H38" s="69" t="s">
        <v>397</v>
      </c>
      <c r="I38" s="71">
        <v>171000</v>
      </c>
      <c r="J38" s="69" t="s">
        <v>3199</v>
      </c>
      <c r="K38" s="69">
        <v>31</v>
      </c>
      <c r="L38" s="69">
        <v>40002522</v>
      </c>
      <c r="M38" s="69" t="s">
        <v>3589</v>
      </c>
      <c r="N38" s="69" t="s">
        <v>3590</v>
      </c>
      <c r="O38" s="69" t="s">
        <v>3591</v>
      </c>
      <c r="P38" s="69" t="s">
        <v>3203</v>
      </c>
      <c r="Q38" s="69" t="s">
        <v>3204</v>
      </c>
      <c r="R38" s="69" t="s">
        <v>3205</v>
      </c>
      <c r="S38" s="69" t="s">
        <v>3339</v>
      </c>
      <c r="T38" s="69" t="s">
        <v>151</v>
      </c>
      <c r="U38" s="69" t="s">
        <v>268</v>
      </c>
      <c r="V38" s="69">
        <v>2035</v>
      </c>
      <c r="Z38" s="69" t="s">
        <v>155</v>
      </c>
      <c r="AB38" s="69" t="s">
        <v>3592</v>
      </c>
      <c r="AC38" s="69" t="s">
        <v>3208</v>
      </c>
      <c r="AD38" s="73">
        <v>44098.041666666664</v>
      </c>
      <c r="AE38" s="69" t="s">
        <v>3380</v>
      </c>
      <c r="AF38" s="69" t="s">
        <v>3210</v>
      </c>
      <c r="AG38" s="73">
        <v>44286.041666666664</v>
      </c>
      <c r="AH38" s="69" t="b">
        <f>Table1[[#This Row],[sbti_id]]&lt;&gt;""</f>
        <v>1</v>
      </c>
      <c r="AI38" s="69" t="s">
        <v>3589</v>
      </c>
      <c r="AJ38" s="69" t="s">
        <v>3043</v>
      </c>
      <c r="AK38" s="69" t="s">
        <v>146</v>
      </c>
      <c r="AL38" s="69" t="s">
        <v>3211</v>
      </c>
      <c r="AM38" s="69" t="s">
        <v>158</v>
      </c>
      <c r="AN38" s="69" t="s">
        <v>202</v>
      </c>
      <c r="AP38" s="69">
        <v>2017</v>
      </c>
      <c r="AQ38" s="69">
        <v>2050</v>
      </c>
      <c r="AR38" s="69" t="s">
        <v>3212</v>
      </c>
      <c r="AS38" s="69">
        <v>2020</v>
      </c>
      <c r="AT38" s="70" t="s">
        <v>398</v>
      </c>
      <c r="AU38" s="69" t="s">
        <v>3593</v>
      </c>
      <c r="AV38" s="69" t="s">
        <v>281</v>
      </c>
      <c r="AW38" s="69">
        <v>2035</v>
      </c>
      <c r="AX38" s="69">
        <v>50</v>
      </c>
      <c r="AY38" s="69">
        <v>2017</v>
      </c>
      <c r="AZ38" s="70" t="s">
        <v>3594</v>
      </c>
      <c r="BA38" s="69" t="s">
        <v>3595</v>
      </c>
      <c r="BB38" s="69" t="s">
        <v>3228</v>
      </c>
      <c r="BC38" s="69" t="s">
        <v>157</v>
      </c>
      <c r="BD38" s="69" t="s">
        <v>157</v>
      </c>
      <c r="BE38" s="69" t="s">
        <v>157</v>
      </c>
      <c r="BF38" s="70" t="s">
        <v>3596</v>
      </c>
      <c r="BG38" s="69" t="s">
        <v>157</v>
      </c>
      <c r="BH38" s="69" t="s">
        <v>3597</v>
      </c>
      <c r="BI38" s="69" t="s">
        <v>3219</v>
      </c>
      <c r="BJ38" s="69" t="s">
        <v>157</v>
      </c>
      <c r="BK38" s="69" t="s">
        <v>157</v>
      </c>
      <c r="BL38" s="70" t="s">
        <v>3598</v>
      </c>
      <c r="BM38" s="69" t="s">
        <v>157</v>
      </c>
      <c r="BN38" s="69" t="s">
        <v>3269</v>
      </c>
      <c r="BQ38" s="69" t="s">
        <v>158</v>
      </c>
      <c r="BR38" s="69" t="s">
        <v>312</v>
      </c>
      <c r="BS38" s="70" t="s">
        <v>3599</v>
      </c>
      <c r="BX38" s="69" t="s">
        <v>157</v>
      </c>
      <c r="BY38" s="69" t="s">
        <v>157</v>
      </c>
      <c r="CD38" s="79" t="s">
        <v>3600</v>
      </c>
      <c r="CE38" s="69" t="s">
        <v>3300</v>
      </c>
      <c r="CF38" s="69">
        <v>171000</v>
      </c>
      <c r="CT38" s="69" t="b">
        <f>Table1[[#This Row],[company_name_netzero]]&lt;&gt;""</f>
        <v>1</v>
      </c>
      <c r="CZ38" s="69" t="b">
        <f>Table1[[#This Row],[company_name_re100]]&lt;&gt;""</f>
        <v>0</v>
      </c>
    </row>
    <row r="39" spans="1:104" ht="21.95" customHeight="1" hidden="1">
      <c r="A39" s="69">
        <v>37</v>
      </c>
      <c r="B39" s="69" t="s">
        <v>399</v>
      </c>
      <c r="C39" s="69" t="s">
        <v>3601</v>
      </c>
      <c r="D39" s="69" t="s">
        <v>400</v>
      </c>
      <c r="E39" s="72">
        <v>0.033</v>
      </c>
      <c r="F39" s="69" t="s">
        <v>401</v>
      </c>
      <c r="G39" s="72">
        <v>-0.001</v>
      </c>
      <c r="H39" s="69" t="s">
        <v>402</v>
      </c>
      <c r="I39" s="71">
        <v>103679</v>
      </c>
      <c r="J39" s="69">
        <v>3</v>
      </c>
      <c r="K39" s="69">
        <v>24</v>
      </c>
      <c r="L39" s="69">
        <v>40011861</v>
      </c>
      <c r="M39" s="69" t="s">
        <v>399</v>
      </c>
      <c r="N39" s="69" t="s">
        <v>3602</v>
      </c>
      <c r="O39" s="69" t="s">
        <v>3603</v>
      </c>
      <c r="P39" s="69" t="s">
        <v>3203</v>
      </c>
      <c r="Q39" s="69" t="s">
        <v>3204</v>
      </c>
      <c r="R39" s="69" t="s">
        <v>3205</v>
      </c>
      <c r="S39" s="69" t="s">
        <v>3401</v>
      </c>
      <c r="T39" s="69" t="s">
        <v>151</v>
      </c>
      <c r="U39" s="69" t="s">
        <v>152</v>
      </c>
      <c r="V39" s="69">
        <v>2030</v>
      </c>
      <c r="AB39" s="69" t="s">
        <v>3604</v>
      </c>
      <c r="AE39" s="69" t="s">
        <v>3209</v>
      </c>
      <c r="AG39" s="73">
        <v>45554.041666666664</v>
      </c>
      <c r="AH39" s="69" t="b">
        <f>Table1[[#This Row],[sbti_id]]&lt;&gt;""</f>
        <v>1</v>
      </c>
      <c r="AI39" s="69" t="s">
        <v>399</v>
      </c>
      <c r="AJ39" s="69" t="s">
        <v>3043</v>
      </c>
      <c r="AK39" s="69" t="s">
        <v>146</v>
      </c>
      <c r="AL39" s="69" t="s">
        <v>3211</v>
      </c>
      <c r="AM39" s="69" t="s">
        <v>158</v>
      </c>
      <c r="AN39" s="69" t="s">
        <v>167</v>
      </c>
      <c r="AQ39" s="69">
        <v>2050</v>
      </c>
      <c r="AR39" s="69" t="s">
        <v>3212</v>
      </c>
      <c r="AS39" s="69">
        <v>2021</v>
      </c>
      <c r="AT39" s="69" t="s">
        <v>403</v>
      </c>
      <c r="AU39" s="69" t="s">
        <v>3605</v>
      </c>
      <c r="AV39" s="69" t="s">
        <v>281</v>
      </c>
      <c r="AW39" s="69">
        <v>2030</v>
      </c>
      <c r="AX39" s="69">
        <v>46.20</v>
      </c>
      <c r="AY39" s="69">
        <v>2019</v>
      </c>
      <c r="AZ39" s="69" t="s">
        <v>3606</v>
      </c>
      <c r="BB39" s="69" t="s">
        <v>3216</v>
      </c>
      <c r="BC39" s="69" t="s">
        <v>157</v>
      </c>
      <c r="BD39" s="69" t="s">
        <v>157</v>
      </c>
      <c r="BE39" s="69" t="s">
        <v>169</v>
      </c>
      <c r="BF39" s="70" t="s">
        <v>3607</v>
      </c>
      <c r="BG39" s="69" t="s">
        <v>158</v>
      </c>
      <c r="BI39" s="69" t="s">
        <v>3219</v>
      </c>
      <c r="BJ39" s="69" t="s">
        <v>158</v>
      </c>
      <c r="BK39" s="69" t="s">
        <v>168</v>
      </c>
      <c r="BL39" s="70" t="s">
        <v>3608</v>
      </c>
      <c r="BM39" s="69" t="s">
        <v>157</v>
      </c>
      <c r="BN39" s="69" t="s">
        <v>3269</v>
      </c>
      <c r="BQ39" s="69" t="s">
        <v>158</v>
      </c>
      <c r="BR39" s="69" t="s">
        <v>168</v>
      </c>
      <c r="BS39" s="69" t="s">
        <v>3609</v>
      </c>
      <c r="BX39" s="69" t="s">
        <v>158</v>
      </c>
      <c r="BY39" s="69" t="s">
        <v>158</v>
      </c>
      <c r="CD39" s="79" t="s">
        <v>3610</v>
      </c>
      <c r="CE39" s="69" t="s">
        <v>3333</v>
      </c>
      <c r="CF39" s="69">
        <v>104200</v>
      </c>
      <c r="CT39" s="69" t="b">
        <f>Table1[[#This Row],[company_name_netzero]]&lt;&gt;""</f>
        <v>1</v>
      </c>
      <c r="CU39" s="69" t="s">
        <v>3611</v>
      </c>
      <c r="CV39" s="69">
        <v>2019</v>
      </c>
      <c r="CW39" s="69">
        <v>2025</v>
      </c>
      <c r="CX39" s="69" t="s">
        <v>3286</v>
      </c>
      <c r="CY39" s="69" t="s">
        <v>3204</v>
      </c>
      <c r="CZ39" s="69" t="b">
        <f>Table1[[#This Row],[company_name_re100]]&lt;&gt;""</f>
        <v>1</v>
      </c>
    </row>
    <row r="40" spans="1:11 34:104" ht="21.95" customHeight="1">
      <c r="A40" s="69">
        <v>38</v>
      </c>
      <c r="B40" s="69" t="s">
        <v>404</v>
      </c>
      <c r="C40" s="69" t="s">
        <v>3612</v>
      </c>
      <c r="D40" s="69" t="s">
        <v>405</v>
      </c>
      <c r="E40" s="72">
        <v>0.022</v>
      </c>
      <c r="F40" s="69" t="s">
        <v>406</v>
      </c>
      <c r="G40" s="72">
        <v>0.009</v>
      </c>
      <c r="H40" s="69" t="s">
        <v>407</v>
      </c>
      <c r="I40" s="71">
        <v>312757</v>
      </c>
      <c r="J40" s="69">
        <v>-1</v>
      </c>
      <c r="K40" s="69">
        <v>31</v>
      </c>
      <c r="AH40" s="69" t="b">
        <f>Table1[[#This Row],[sbti_id]]&lt;&gt;""</f>
        <v>0</v>
      </c>
      <c r="AI40" s="69" t="s">
        <v>404</v>
      </c>
      <c r="AJ40" s="69" t="s">
        <v>3250</v>
      </c>
      <c r="AK40" s="69" t="s">
        <v>3251</v>
      </c>
      <c r="AL40" s="69" t="s">
        <v>3211</v>
      </c>
      <c r="AM40" s="69" t="s">
        <v>158</v>
      </c>
      <c r="AN40" s="69" t="s">
        <v>202</v>
      </c>
      <c r="AQ40" s="69">
        <v>2060</v>
      </c>
      <c r="AR40" s="69" t="s">
        <v>3212</v>
      </c>
      <c r="AS40" s="69">
        <v>2021</v>
      </c>
      <c r="AT40" s="70" t="s">
        <v>408</v>
      </c>
      <c r="AU40" s="69" t="s">
        <v>3613</v>
      </c>
      <c r="AV40" s="69" t="s">
        <v>3614</v>
      </c>
      <c r="AW40" s="69">
        <v>2030</v>
      </c>
      <c r="AZ40" s="70" t="s">
        <v>3615</v>
      </c>
      <c r="BA40" s="70" t="s">
        <v>3616</v>
      </c>
      <c r="BB40" s="69" t="s">
        <v>3216</v>
      </c>
      <c r="BC40" s="69" t="s">
        <v>157</v>
      </c>
      <c r="BD40" s="69" t="s">
        <v>157</v>
      </c>
      <c r="BE40" s="69" t="s">
        <v>169</v>
      </c>
      <c r="BF40" s="70" t="s">
        <v>3617</v>
      </c>
      <c r="BG40" s="69" t="s">
        <v>157</v>
      </c>
      <c r="BH40" s="69" t="s">
        <v>3618</v>
      </c>
      <c r="BI40" s="69" t="s">
        <v>3219</v>
      </c>
      <c r="BJ40" s="69" t="s">
        <v>158</v>
      </c>
      <c r="BK40" s="69" t="s">
        <v>157</v>
      </c>
      <c r="BL40" s="70" t="s">
        <v>3619</v>
      </c>
      <c r="BM40" s="69" t="s">
        <v>157</v>
      </c>
      <c r="BN40" s="69" t="s">
        <v>3620</v>
      </c>
      <c r="BQ40" s="69" t="s">
        <v>158</v>
      </c>
      <c r="BR40" s="69" t="s">
        <v>262</v>
      </c>
      <c r="BS40" s="70" t="s">
        <v>3621</v>
      </c>
      <c r="BX40" s="69" t="s">
        <v>157</v>
      </c>
      <c r="BY40" s="69" t="s">
        <v>158</v>
      </c>
      <c r="CD40" s="79" t="s">
        <v>3622</v>
      </c>
      <c r="CE40" s="69" t="s">
        <v>3286</v>
      </c>
      <c r="CF40" s="69">
        <v>312757</v>
      </c>
      <c r="CT40" s="69" t="b">
        <f>Table1[[#This Row],[company_name_netzero]]&lt;&gt;""</f>
        <v>1</v>
      </c>
      <c r="CZ40" s="69" t="b">
        <f>Table1[[#This Row],[company_name_re100]]&lt;&gt;""</f>
        <v>0</v>
      </c>
    </row>
    <row r="41" spans="1:11 34:104" ht="21.95" customHeight="1" hidden="1">
      <c r="A41" s="69">
        <v>39</v>
      </c>
      <c r="B41" s="69" t="s">
        <v>409</v>
      </c>
      <c r="C41" s="69" t="s">
        <v>3623</v>
      </c>
      <c r="D41" s="69" t="s">
        <v>410</v>
      </c>
      <c r="E41" s="72">
        <v>0.089</v>
      </c>
      <c r="F41" s="69" t="s">
        <v>411</v>
      </c>
      <c r="G41" s="72">
        <v>0.374</v>
      </c>
      <c r="H41" s="69" t="s">
        <v>412</v>
      </c>
      <c r="I41" s="71">
        <v>227855</v>
      </c>
      <c r="J41" s="69">
        <v>6</v>
      </c>
      <c r="K41" s="69">
        <v>31</v>
      </c>
      <c r="AH41" s="69" t="b">
        <f>Table1[[#This Row],[sbti_id]]&lt;&gt;""</f>
        <v>0</v>
      </c>
      <c r="AI41" s="69" t="s">
        <v>409</v>
      </c>
      <c r="AJ41" s="69" t="s">
        <v>3043</v>
      </c>
      <c r="AK41" s="69" t="s">
        <v>146</v>
      </c>
      <c r="AL41" s="69" t="s">
        <v>3211</v>
      </c>
      <c r="AM41" s="69" t="s">
        <v>158</v>
      </c>
      <c r="AN41" s="69" t="s">
        <v>167</v>
      </c>
      <c r="AQ41" s="69">
        <v>2050</v>
      </c>
      <c r="AR41" s="69" t="s">
        <v>3212</v>
      </c>
      <c r="AS41" s="69">
        <v>2021</v>
      </c>
      <c r="AT41" s="70" t="s">
        <v>413</v>
      </c>
      <c r="AU41" s="69" t="s">
        <v>3624</v>
      </c>
      <c r="AV41" s="69" t="s">
        <v>3614</v>
      </c>
      <c r="AW41" s="69">
        <v>2030</v>
      </c>
      <c r="AZ41" s="69" t="s">
        <v>3625</v>
      </c>
      <c r="BA41" s="70" t="s">
        <v>3626</v>
      </c>
      <c r="BB41" s="69" t="s">
        <v>3216</v>
      </c>
      <c r="BC41" s="69" t="s">
        <v>157</v>
      </c>
      <c r="BD41" s="69" t="s">
        <v>157</v>
      </c>
      <c r="BE41" s="69" t="s">
        <v>157</v>
      </c>
      <c r="BF41" s="70" t="s">
        <v>3627</v>
      </c>
      <c r="BG41" s="69" t="s">
        <v>157</v>
      </c>
      <c r="BH41" s="69" t="s">
        <v>3628</v>
      </c>
      <c r="BI41" s="69" t="s">
        <v>3219</v>
      </c>
      <c r="BJ41" s="69" t="s">
        <v>157</v>
      </c>
      <c r="BK41" s="69" t="s">
        <v>157</v>
      </c>
      <c r="BL41" s="70" t="s">
        <v>3629</v>
      </c>
      <c r="BM41" s="69" t="s">
        <v>157</v>
      </c>
      <c r="BN41" s="69" t="s">
        <v>3429</v>
      </c>
      <c r="BP41" s="70" t="s">
        <v>3630</v>
      </c>
      <c r="BQ41" s="69" t="s">
        <v>158</v>
      </c>
      <c r="BR41" s="69" t="s">
        <v>168</v>
      </c>
      <c r="BX41" s="69" t="s">
        <v>158</v>
      </c>
      <c r="BY41" s="69" t="s">
        <v>157</v>
      </c>
      <c r="CD41" s="79" t="s">
        <v>3631</v>
      </c>
      <c r="CE41" s="69" t="s">
        <v>3286</v>
      </c>
      <c r="CF41" s="69">
        <v>229000</v>
      </c>
      <c r="CT41" s="69" t="b">
        <f>Table1[[#This Row],[company_name_netzero]]&lt;&gt;""</f>
        <v>1</v>
      </c>
      <c r="CZ41" s="69" t="b">
        <f>Table1[[#This Row],[company_name_re100]]&lt;&gt;""</f>
        <v>0</v>
      </c>
    </row>
    <row r="42" spans="1:11 34:104" ht="21.95" customHeight="1" hidden="1">
      <c r="A42" s="69">
        <v>40</v>
      </c>
      <c r="B42" s="69" t="s">
        <v>414</v>
      </c>
      <c r="C42" s="69" t="s">
        <v>3632</v>
      </c>
      <c r="D42" s="69" t="s">
        <v>417</v>
      </c>
      <c r="E42" s="72">
        <v>-0.172</v>
      </c>
      <c r="F42" s="69" t="s">
        <v>418</v>
      </c>
      <c r="G42" s="72">
        <v>-0.706</v>
      </c>
      <c r="H42" s="69" t="s">
        <v>419</v>
      </c>
      <c r="I42" s="71">
        <v>248243</v>
      </c>
      <c r="J42" s="69">
        <v>-12</v>
      </c>
      <c r="K42" s="69">
        <v>20</v>
      </c>
      <c r="AH42" s="69" t="b">
        <f>Table1[[#This Row],[sbti_id]]&lt;&gt;""</f>
        <v>0</v>
      </c>
      <c r="AI42" s="69" t="s">
        <v>414</v>
      </c>
      <c r="AJ42" s="69" t="s">
        <v>3412</v>
      </c>
      <c r="AK42" s="69" t="s">
        <v>246</v>
      </c>
      <c r="AL42" s="69" t="s">
        <v>3211</v>
      </c>
      <c r="AM42" s="69" t="s">
        <v>158</v>
      </c>
      <c r="AN42" s="69" t="s">
        <v>167</v>
      </c>
      <c r="AQ42" s="69">
        <v>2038</v>
      </c>
      <c r="AR42" s="69" t="s">
        <v>3212</v>
      </c>
      <c r="AS42" s="69">
        <v>2022</v>
      </c>
      <c r="AT42" s="69" t="s">
        <v>420</v>
      </c>
      <c r="AU42" s="69" t="s">
        <v>3633</v>
      </c>
      <c r="AV42" s="69" t="s">
        <v>281</v>
      </c>
      <c r="AW42" s="69">
        <v>2030</v>
      </c>
      <c r="AX42" s="69">
        <v>30</v>
      </c>
      <c r="AY42" s="69">
        <v>2021</v>
      </c>
      <c r="AZ42" s="70" t="s">
        <v>3634</v>
      </c>
      <c r="BA42" s="70" t="s">
        <v>3635</v>
      </c>
      <c r="BB42" s="69" t="s">
        <v>3216</v>
      </c>
      <c r="BC42" s="69" t="s">
        <v>157</v>
      </c>
      <c r="BD42" s="69" t="s">
        <v>157</v>
      </c>
      <c r="BE42" s="69" t="s">
        <v>157</v>
      </c>
      <c r="BF42" s="70" t="s">
        <v>3636</v>
      </c>
      <c r="BG42" s="69" t="s">
        <v>157</v>
      </c>
      <c r="BH42" s="69" t="s">
        <v>3637</v>
      </c>
      <c r="BI42" s="69" t="s">
        <v>3219</v>
      </c>
      <c r="BJ42" s="69" t="s">
        <v>158</v>
      </c>
      <c r="BK42" s="69" t="s">
        <v>157</v>
      </c>
      <c r="BL42" s="70" t="s">
        <v>3638</v>
      </c>
      <c r="BM42" s="69" t="s">
        <v>157</v>
      </c>
      <c r="BN42" s="69" t="s">
        <v>3639</v>
      </c>
      <c r="BO42" s="69">
        <v>9</v>
      </c>
      <c r="BP42" s="69" t="s">
        <v>3640</v>
      </c>
      <c r="BQ42" s="69" t="s">
        <v>158</v>
      </c>
      <c r="BR42" s="69" t="s">
        <v>158</v>
      </c>
      <c r="BS42" s="70" t="s">
        <v>3641</v>
      </c>
      <c r="BX42" s="69" t="s">
        <v>158</v>
      </c>
      <c r="BY42" s="69" t="s">
        <v>158</v>
      </c>
      <c r="CD42" s="79" t="s">
        <v>3642</v>
      </c>
      <c r="CE42" s="69" t="s">
        <v>3300</v>
      </c>
      <c r="CF42" s="69">
        <v>248243</v>
      </c>
      <c r="CT42" s="69" t="b">
        <f>Table1[[#This Row],[company_name_netzero]]&lt;&gt;""</f>
        <v>1</v>
      </c>
      <c r="CZ42" s="69" t="b">
        <f>Table1[[#This Row],[company_name_re100]]&lt;&gt;""</f>
        <v>0</v>
      </c>
    </row>
    <row r="43" spans="1:104" ht="21.95" customHeight="1" hidden="1">
      <c r="A43" s="69">
        <v>41</v>
      </c>
      <c r="B43" s="69" t="s">
        <v>421</v>
      </c>
      <c r="C43" s="69" t="s">
        <v>3643</v>
      </c>
      <c r="D43" s="69" t="s">
        <v>422</v>
      </c>
      <c r="E43" s="72">
        <v>0.219</v>
      </c>
      <c r="F43" s="69" t="s">
        <v>423</v>
      </c>
      <c r="G43" s="72">
        <v>0.595</v>
      </c>
      <c r="H43" s="69" t="s">
        <v>424</v>
      </c>
      <c r="I43" s="71">
        <v>74067</v>
      </c>
      <c r="J43" s="69">
        <v>25</v>
      </c>
      <c r="K43" s="69">
        <v>9</v>
      </c>
      <c r="L43" s="69">
        <v>40011493</v>
      </c>
      <c r="M43" s="69" t="s">
        <v>3644</v>
      </c>
      <c r="N43" s="69" t="s">
        <v>3645</v>
      </c>
      <c r="O43" s="69" t="s">
        <v>3646</v>
      </c>
      <c r="P43" s="69" t="s">
        <v>3203</v>
      </c>
      <c r="Q43" s="69" t="s">
        <v>3204</v>
      </c>
      <c r="R43" s="69" t="s">
        <v>3205</v>
      </c>
      <c r="S43" s="69" t="s">
        <v>3082</v>
      </c>
      <c r="T43" s="69" t="s">
        <v>151</v>
      </c>
      <c r="U43" s="69" t="s">
        <v>152</v>
      </c>
      <c r="V43" s="69">
        <v>2031</v>
      </c>
      <c r="Z43" s="69" t="s">
        <v>210</v>
      </c>
      <c r="AB43" s="70" t="s">
        <v>3647</v>
      </c>
      <c r="AC43" s="69" t="s">
        <v>3208</v>
      </c>
      <c r="AD43" s="73">
        <v>44091.041666666664</v>
      </c>
      <c r="AE43" s="69" t="s">
        <v>3209</v>
      </c>
      <c r="AG43" s="73">
        <v>45351.041666666664</v>
      </c>
      <c r="AH43" s="69" t="b">
        <f>Table1[[#This Row],[sbti_id]]&lt;&gt;""</f>
        <v>1</v>
      </c>
      <c r="AI43" s="69" t="s">
        <v>421</v>
      </c>
      <c r="AJ43" s="69" t="s">
        <v>3043</v>
      </c>
      <c r="AK43" s="69" t="s">
        <v>146</v>
      </c>
      <c r="AL43" s="69" t="s">
        <v>3211</v>
      </c>
      <c r="AM43" s="69" t="s">
        <v>158</v>
      </c>
      <c r="AN43" s="69" t="s">
        <v>167</v>
      </c>
      <c r="AQ43" s="69">
        <v>2030</v>
      </c>
      <c r="AR43" s="69" t="s">
        <v>3212</v>
      </c>
      <c r="AS43" s="69">
        <v>2020</v>
      </c>
      <c r="AT43" s="69" t="s">
        <v>425</v>
      </c>
      <c r="AU43" s="69" t="s">
        <v>3648</v>
      </c>
      <c r="AV43" s="69" t="s">
        <v>233</v>
      </c>
      <c r="AZ43" s="70" t="s">
        <v>3649</v>
      </c>
      <c r="BA43" s="69" t="s">
        <v>3650</v>
      </c>
      <c r="BB43" s="69" t="s">
        <v>3216</v>
      </c>
      <c r="BC43" s="69" t="s">
        <v>157</v>
      </c>
      <c r="BD43" s="69" t="s">
        <v>157</v>
      </c>
      <c r="BE43" s="69" t="s">
        <v>157</v>
      </c>
      <c r="BF43" s="69" t="s">
        <v>3651</v>
      </c>
      <c r="BG43" s="69" t="s">
        <v>157</v>
      </c>
      <c r="BH43" s="69" t="s">
        <v>3230</v>
      </c>
      <c r="BI43" s="69" t="s">
        <v>3219</v>
      </c>
      <c r="BJ43" s="69" t="s">
        <v>158</v>
      </c>
      <c r="BK43" s="69" t="s">
        <v>157</v>
      </c>
      <c r="BL43" s="70" t="s">
        <v>3652</v>
      </c>
      <c r="BM43" s="69" t="s">
        <v>157</v>
      </c>
      <c r="BN43" s="69" t="s">
        <v>3269</v>
      </c>
      <c r="BQ43" s="69" t="s">
        <v>157</v>
      </c>
      <c r="BR43" s="69" t="s">
        <v>190</v>
      </c>
      <c r="BS43" s="69" t="s">
        <v>3653</v>
      </c>
      <c r="BX43" s="69" t="s">
        <v>158</v>
      </c>
      <c r="BY43" s="69" t="s">
        <v>157</v>
      </c>
      <c r="CD43" s="79" t="s">
        <v>3654</v>
      </c>
      <c r="CE43" s="69" t="s">
        <v>3286</v>
      </c>
      <c r="CF43" s="69">
        <v>74067</v>
      </c>
      <c r="CT43" s="69" t="b">
        <f>Table1[[#This Row],[company_name_netzero]]&lt;&gt;""</f>
        <v>1</v>
      </c>
      <c r="CZ43" s="69" t="b">
        <f>Table1[[#This Row],[company_name_re100]]&lt;&gt;""</f>
        <v>0</v>
      </c>
    </row>
    <row r="44" spans="1:11 34:104" ht="21.95" customHeight="1" hidden="1">
      <c r="A44" s="69">
        <v>42</v>
      </c>
      <c r="B44" s="69" t="s">
        <v>426</v>
      </c>
      <c r="C44" s="69" t="s">
        <v>3655</v>
      </c>
      <c r="D44" s="69" t="s">
        <v>427</v>
      </c>
      <c r="E44" s="72">
        <v>0.059</v>
      </c>
      <c r="F44" s="69" t="s">
        <v>428</v>
      </c>
      <c r="G44" s="72">
        <v>0.223</v>
      </c>
      <c r="H44" s="69" t="s">
        <v>429</v>
      </c>
      <c r="I44" s="71">
        <v>60500</v>
      </c>
      <c r="J44" s="69">
        <v>4</v>
      </c>
      <c r="K44" s="69">
        <v>10</v>
      </c>
      <c r="AH44" s="69" t="b">
        <f>Table1[[#This Row],[sbti_id]]&lt;&gt;""</f>
        <v>0</v>
      </c>
      <c r="AI44" s="69" t="s">
        <v>426</v>
      </c>
      <c r="AJ44" s="69" t="s">
        <v>3043</v>
      </c>
      <c r="AK44" s="69" t="s">
        <v>146</v>
      </c>
      <c r="AL44" s="69" t="s">
        <v>3211</v>
      </c>
      <c r="AM44" s="69" t="s">
        <v>158</v>
      </c>
      <c r="AN44" s="69" t="s">
        <v>233</v>
      </c>
      <c r="AU44" s="69" t="s">
        <v>3656</v>
      </c>
      <c r="AV44" s="69" t="s">
        <v>233</v>
      </c>
      <c r="BA44" s="69" t="s">
        <v>3657</v>
      </c>
      <c r="BB44" s="69" t="s">
        <v>168</v>
      </c>
      <c r="BC44" s="69" t="s">
        <v>168</v>
      </c>
      <c r="BD44" s="69" t="s">
        <v>168</v>
      </c>
      <c r="BE44" s="69" t="s">
        <v>168</v>
      </c>
      <c r="BF44" s="70" t="s">
        <v>3658</v>
      </c>
      <c r="BG44" s="69" t="s">
        <v>158</v>
      </c>
      <c r="BI44" s="69" t="s">
        <v>3219</v>
      </c>
      <c r="BJ44" s="69" t="s">
        <v>158</v>
      </c>
      <c r="BK44" s="69" t="s">
        <v>168</v>
      </c>
      <c r="BM44" s="69" t="s">
        <v>168</v>
      </c>
      <c r="BQ44" s="69" t="s">
        <v>158</v>
      </c>
      <c r="BR44" s="69" t="s">
        <v>168</v>
      </c>
      <c r="BX44" s="69" t="s">
        <v>158</v>
      </c>
      <c r="BY44" s="69" t="s">
        <v>158</v>
      </c>
      <c r="CD44" s="79" t="s">
        <v>3631</v>
      </c>
      <c r="CE44" s="69" t="s">
        <v>3333</v>
      </c>
      <c r="CF44" s="69">
        <v>60500</v>
      </c>
      <c r="CT44" s="69" t="b">
        <f>Table1[[#This Row],[company_name_netzero]]&lt;&gt;""</f>
        <v>1</v>
      </c>
      <c r="CZ44" s="69" t="b">
        <f>Table1[[#This Row],[company_name_re100]]&lt;&gt;""</f>
        <v>0</v>
      </c>
    </row>
    <row r="45" spans="1:11 34:34 98:104" ht="21.95" customHeight="1" hidden="1">
      <c r="A45" s="69">
        <v>43</v>
      </c>
      <c r="B45" s="69" t="s">
        <v>432</v>
      </c>
      <c r="C45" s="69" t="s">
        <v>3659</v>
      </c>
      <c r="D45" s="69" t="s">
        <v>433</v>
      </c>
      <c r="E45" s="72">
        <v>-0.097</v>
      </c>
      <c r="F45" s="69" t="s">
        <v>434</v>
      </c>
      <c r="G45" s="72">
        <v>-0.159</v>
      </c>
      <c r="H45" s="69" t="s">
        <v>435</v>
      </c>
      <c r="I45" s="71">
        <v>313067</v>
      </c>
      <c r="J45" s="69">
        <v>-8</v>
      </c>
      <c r="K45" s="69">
        <v>11</v>
      </c>
      <c r="AH45" s="69" t="b">
        <f>Table1[[#This Row],[sbti_id]]&lt;&gt;""</f>
        <v>0</v>
      </c>
      <c r="CT45" s="69" t="b">
        <f>Table1[[#This Row],[company_name_netzero]]&lt;&gt;""</f>
        <v>0</v>
      </c>
      <c r="CZ45" s="69" t="b">
        <f>Table1[[#This Row],[company_name_re100]]&lt;&gt;""</f>
        <v>0</v>
      </c>
    </row>
    <row r="46" spans="1:11 34:104" ht="21.95" customHeight="1" hidden="1">
      <c r="A46" s="69">
        <v>44</v>
      </c>
      <c r="B46" s="69" t="s">
        <v>436</v>
      </c>
      <c r="C46" s="69" t="s">
        <v>3660</v>
      </c>
      <c r="D46" s="69" t="s">
        <v>438</v>
      </c>
      <c r="E46" s="72">
        <v>0.051</v>
      </c>
      <c r="F46" s="69" t="s">
        <v>439</v>
      </c>
      <c r="G46" s="72">
        <v>0.684</v>
      </c>
      <c r="H46" s="69" t="s">
        <v>440</v>
      </c>
      <c r="I46" s="71">
        <v>570895</v>
      </c>
      <c r="J46" s="69">
        <v>3</v>
      </c>
      <c r="K46" s="69">
        <v>10</v>
      </c>
      <c r="AH46" s="69" t="b">
        <f>Table1[[#This Row],[sbti_id]]&lt;&gt;""</f>
        <v>0</v>
      </c>
      <c r="AJ46" s="69" t="s">
        <v>3250</v>
      </c>
      <c r="AK46" s="69" t="s">
        <v>3251</v>
      </c>
      <c r="AL46" s="69" t="s">
        <v>3211</v>
      </c>
      <c r="AM46" s="69" t="s">
        <v>158</v>
      </c>
      <c r="AN46" s="69" t="s">
        <v>233</v>
      </c>
      <c r="AU46" s="69" t="s">
        <v>3661</v>
      </c>
      <c r="AV46" s="69" t="s">
        <v>281</v>
      </c>
      <c r="AW46" s="69">
        <v>2030</v>
      </c>
      <c r="AX46" s="69">
        <v>50</v>
      </c>
      <c r="AY46" s="69">
        <v>2019</v>
      </c>
      <c r="AZ46" s="70" t="s">
        <v>3662</v>
      </c>
      <c r="BA46" s="70" t="s">
        <v>3663</v>
      </c>
      <c r="BB46" s="69" t="s">
        <v>168</v>
      </c>
      <c r="BC46" s="69" t="s">
        <v>168</v>
      </c>
      <c r="BD46" s="69" t="s">
        <v>168</v>
      </c>
      <c r="BE46" s="69" t="s">
        <v>168</v>
      </c>
      <c r="BG46" s="69" t="s">
        <v>158</v>
      </c>
      <c r="BI46" s="69" t="s">
        <v>3219</v>
      </c>
      <c r="BJ46" s="69" t="s">
        <v>158</v>
      </c>
      <c r="BK46" s="69" t="s">
        <v>168</v>
      </c>
      <c r="BM46" s="69" t="s">
        <v>168</v>
      </c>
      <c r="BQ46" s="69" t="s">
        <v>158</v>
      </c>
      <c r="BR46" s="69" t="s">
        <v>168</v>
      </c>
      <c r="BX46" s="69" t="s">
        <v>158</v>
      </c>
      <c r="BY46" s="69" t="s">
        <v>158</v>
      </c>
      <c r="CD46" s="79" t="s">
        <v>3664</v>
      </c>
      <c r="CE46" s="69" t="s">
        <v>144</v>
      </c>
      <c r="CF46" s="69">
        <v>570895</v>
      </c>
      <c r="CT46" s="69" t="b">
        <f>Table1[[#This Row],[company_name_netzero]]&lt;&gt;""</f>
        <v>0</v>
      </c>
      <c r="CZ46" s="69" t="b">
        <f>Table1[[#This Row],[company_name_re100]]&lt;&gt;""</f>
        <v>0</v>
      </c>
    </row>
    <row r="47" spans="1:11 34:104" ht="21.95" customHeight="1">
      <c r="A47" s="69">
        <v>45</v>
      </c>
      <c r="B47" s="69" t="s">
        <v>442</v>
      </c>
      <c r="C47" s="69" t="s">
        <v>3665</v>
      </c>
      <c r="D47" s="69" t="s">
        <v>444</v>
      </c>
      <c r="E47" s="72">
        <v>0.148</v>
      </c>
      <c r="F47" s="69" t="s">
        <v>445</v>
      </c>
      <c r="H47" s="69" t="s">
        <v>446</v>
      </c>
      <c r="I47" s="71">
        <v>179415</v>
      </c>
      <c r="J47" s="69">
        <v>14</v>
      </c>
      <c r="K47" s="69">
        <v>23</v>
      </c>
      <c r="AH47" s="69" t="b">
        <f>Table1[[#This Row],[sbti_id]]&lt;&gt;""</f>
        <v>0</v>
      </c>
      <c r="AI47" s="69" t="s">
        <v>3666</v>
      </c>
      <c r="AJ47" s="69" t="s">
        <v>3250</v>
      </c>
      <c r="AK47" s="69" t="s">
        <v>3251</v>
      </c>
      <c r="AL47" s="69" t="s">
        <v>3211</v>
      </c>
      <c r="AM47" s="69" t="s">
        <v>158</v>
      </c>
      <c r="AN47" s="69" t="s">
        <v>233</v>
      </c>
      <c r="AT47" s="69" t="s">
        <v>3667</v>
      </c>
      <c r="AU47" s="69" t="s">
        <v>3668</v>
      </c>
      <c r="AV47" s="69" t="s">
        <v>233</v>
      </c>
      <c r="BA47" s="69" t="s">
        <v>3669</v>
      </c>
      <c r="BB47" s="69" t="s">
        <v>168</v>
      </c>
      <c r="BC47" s="69" t="s">
        <v>168</v>
      </c>
      <c r="BD47" s="69" t="s">
        <v>168</v>
      </c>
      <c r="BE47" s="69" t="s">
        <v>168</v>
      </c>
      <c r="BG47" s="69" t="s">
        <v>158</v>
      </c>
      <c r="BI47" s="69" t="s">
        <v>3219</v>
      </c>
      <c r="BJ47" s="69" t="s">
        <v>158</v>
      </c>
      <c r="BK47" s="69" t="s">
        <v>168</v>
      </c>
      <c r="BM47" s="69" t="s">
        <v>168</v>
      </c>
      <c r="BQ47" s="69" t="s">
        <v>158</v>
      </c>
      <c r="BR47" s="69" t="s">
        <v>168</v>
      </c>
      <c r="BX47" s="69" t="s">
        <v>158</v>
      </c>
      <c r="BY47" s="69" t="s">
        <v>158</v>
      </c>
      <c r="CD47" s="69">
        <v>5.5355E10</v>
      </c>
      <c r="CE47" s="69" t="s">
        <v>3286</v>
      </c>
      <c r="CF47" s="69">
        <v>98689</v>
      </c>
      <c r="CT47" s="69" t="b">
        <f>Table1[[#This Row],[company_name_netzero]]&lt;&gt;""</f>
        <v>1</v>
      </c>
      <c r="CZ47" s="69" t="b">
        <f>Table1[[#This Row],[company_name_re100]]&lt;&gt;""</f>
        <v>0</v>
      </c>
    </row>
    <row r="48" spans="1:104" ht="21.95" customHeight="1" hidden="1">
      <c r="A48" s="69">
        <v>46</v>
      </c>
      <c r="B48" s="69" t="s">
        <v>448</v>
      </c>
      <c r="C48" s="69" t="s">
        <v>3670</v>
      </c>
      <c r="D48" s="69" t="s">
        <v>450</v>
      </c>
      <c r="E48" s="72">
        <v>0.045</v>
      </c>
      <c r="F48" s="69" t="s">
        <v>451</v>
      </c>
      <c r="G48" s="72">
        <v>-0.022</v>
      </c>
      <c r="H48" s="69" t="s">
        <v>452</v>
      </c>
      <c r="I48" s="71">
        <v>470100</v>
      </c>
      <c r="J48" s="69">
        <v>2</v>
      </c>
      <c r="K48" s="69">
        <v>31</v>
      </c>
      <c r="L48" s="88">
        <v>40012640</v>
      </c>
      <c r="M48" s="89" t="s">
        <v>3671</v>
      </c>
      <c r="N48" s="89" t="s">
        <v>3672</v>
      </c>
      <c r="O48" s="89" t="s">
        <v>3673</v>
      </c>
      <c r="P48" s="89" t="s">
        <v>3203</v>
      </c>
      <c r="Q48" s="89" t="s">
        <v>3204</v>
      </c>
      <c r="R48" s="89" t="s">
        <v>3205</v>
      </c>
      <c r="S48" s="89" t="s">
        <v>3084</v>
      </c>
      <c r="T48" s="89" t="s">
        <v>151</v>
      </c>
      <c r="U48" s="89" t="s">
        <v>353</v>
      </c>
      <c r="V48" s="89" t="s">
        <v>3292</v>
      </c>
      <c r="W48" s="89"/>
      <c r="X48" s="89"/>
      <c r="Y48" s="89"/>
      <c r="Z48" s="89"/>
      <c r="AA48" s="89"/>
      <c r="AB48" s="89" t="s">
        <v>3674</v>
      </c>
      <c r="AC48" s="89"/>
      <c r="AD48" s="89"/>
      <c r="AE48" s="89" t="s">
        <v>3512</v>
      </c>
      <c r="AF48" s="89"/>
      <c r="AG48" s="93" t="s">
        <v>3675</v>
      </c>
      <c r="AH48" s="69" t="b">
        <f>Table1[[#This Row],[sbti_id]]&lt;&gt;""</f>
        <v>1</v>
      </c>
      <c r="AI48" s="69" t="s">
        <v>448</v>
      </c>
      <c r="AJ48" s="69" t="s">
        <v>3043</v>
      </c>
      <c r="AK48" s="69" t="s">
        <v>146</v>
      </c>
      <c r="AL48" s="69" t="s">
        <v>3211</v>
      </c>
      <c r="AM48" s="69" t="s">
        <v>158</v>
      </c>
      <c r="AN48" s="69" t="s">
        <v>281</v>
      </c>
      <c r="AP48" s="69">
        <v>2020</v>
      </c>
      <c r="AQ48" s="69">
        <v>2030</v>
      </c>
      <c r="AR48" s="69" t="s">
        <v>3212</v>
      </c>
      <c r="AS48" s="69">
        <v>2021</v>
      </c>
      <c r="AT48" s="69" t="s">
        <v>453</v>
      </c>
      <c r="AU48" s="69" t="s">
        <v>3676</v>
      </c>
      <c r="AV48" s="69" t="s">
        <v>9</v>
      </c>
      <c r="AW48" s="69">
        <v>2030</v>
      </c>
      <c r="AZ48" s="69" t="s">
        <v>3677</v>
      </c>
      <c r="BB48" s="69" t="s">
        <v>3216</v>
      </c>
      <c r="BC48" s="69" t="s">
        <v>157</v>
      </c>
      <c r="BD48" s="69" t="s">
        <v>157</v>
      </c>
      <c r="BE48" s="69" t="s">
        <v>157</v>
      </c>
      <c r="BF48" s="69" t="s">
        <v>3678</v>
      </c>
      <c r="BG48" s="69" t="s">
        <v>157</v>
      </c>
      <c r="BI48" s="69" t="s">
        <v>3219</v>
      </c>
      <c r="BJ48" s="69" t="s">
        <v>158</v>
      </c>
      <c r="BK48" s="69" t="s">
        <v>168</v>
      </c>
      <c r="BL48" s="70" t="s">
        <v>3679</v>
      </c>
      <c r="BM48" s="69" t="s">
        <v>168</v>
      </c>
      <c r="BQ48" s="69" t="s">
        <v>158</v>
      </c>
      <c r="BR48" s="69" t="s">
        <v>168</v>
      </c>
      <c r="BX48" s="69" t="s">
        <v>158</v>
      </c>
      <c r="BY48" s="69" t="s">
        <v>158</v>
      </c>
      <c r="CD48" s="79" t="s">
        <v>3680</v>
      </c>
      <c r="CE48" s="69" t="s">
        <v>144</v>
      </c>
      <c r="CF48" s="69">
        <v>470100</v>
      </c>
      <c r="CS48" s="69" t="s">
        <v>3681</v>
      </c>
      <c r="CT48" s="69" t="b">
        <f>Table1[[#This Row],[company_name_netzero]]&lt;&gt;""</f>
        <v>1</v>
      </c>
      <c r="CU48" s="69" t="s">
        <v>448</v>
      </c>
      <c r="CV48" s="69">
        <v>2021</v>
      </c>
      <c r="CW48" s="69">
        <v>2030</v>
      </c>
      <c r="CX48" s="69" t="s">
        <v>144</v>
      </c>
      <c r="CY48" s="69" t="s">
        <v>3204</v>
      </c>
      <c r="CZ48" s="69" t="b">
        <f>Table1[[#This Row],[company_name_re100]]&lt;&gt;""</f>
        <v>1</v>
      </c>
    </row>
    <row r="49" spans="1:11 34:104" ht="21.95" customHeight="1">
      <c r="A49" s="69">
        <v>47</v>
      </c>
      <c r="B49" s="69" t="s">
        <v>454</v>
      </c>
      <c r="C49" s="69" t="s">
        <v>3682</v>
      </c>
      <c r="D49" s="69" t="s">
        <v>455</v>
      </c>
      <c r="E49" s="72">
        <v>0.088</v>
      </c>
      <c r="F49" s="69" t="s">
        <v>456</v>
      </c>
      <c r="G49" s="72">
        <v>0.454</v>
      </c>
      <c r="H49" s="69" t="s">
        <v>457</v>
      </c>
      <c r="I49" s="71">
        <v>273053</v>
      </c>
      <c r="J49" s="69">
        <v>6</v>
      </c>
      <c r="K49" s="69">
        <v>16</v>
      </c>
      <c r="AH49" s="69" t="b">
        <f>Table1[[#This Row],[sbti_id]]&lt;&gt;""</f>
        <v>0</v>
      </c>
      <c r="AI49" s="69" t="s">
        <v>454</v>
      </c>
      <c r="AJ49" s="69" t="s">
        <v>3250</v>
      </c>
      <c r="AK49" s="69" t="s">
        <v>3251</v>
      </c>
      <c r="AL49" s="69" t="s">
        <v>3211</v>
      </c>
      <c r="AM49" s="69" t="s">
        <v>158</v>
      </c>
      <c r="AN49" s="69" t="s">
        <v>202</v>
      </c>
      <c r="AQ49" s="69">
        <v>2030</v>
      </c>
      <c r="AR49" s="69" t="s">
        <v>3212</v>
      </c>
      <c r="AS49" s="69">
        <v>2021</v>
      </c>
      <c r="AT49" s="69" t="s">
        <v>458</v>
      </c>
      <c r="AU49" s="69" t="s">
        <v>3683</v>
      </c>
      <c r="AV49" s="69" t="s">
        <v>233</v>
      </c>
      <c r="BA49" s="69" t="s">
        <v>3684</v>
      </c>
      <c r="BB49" s="69" t="s">
        <v>168</v>
      </c>
      <c r="BC49" s="69" t="s">
        <v>157</v>
      </c>
      <c r="BD49" s="69" t="s">
        <v>157</v>
      </c>
      <c r="BE49" s="69" t="s">
        <v>157</v>
      </c>
      <c r="BG49" s="69" t="s">
        <v>158</v>
      </c>
      <c r="BI49" s="69" t="s">
        <v>3219</v>
      </c>
      <c r="BJ49" s="69" t="s">
        <v>158</v>
      </c>
      <c r="BK49" s="69" t="s">
        <v>168</v>
      </c>
      <c r="BL49" s="70" t="s">
        <v>3685</v>
      </c>
      <c r="BM49" s="69" t="s">
        <v>168</v>
      </c>
      <c r="BQ49" s="69" t="s">
        <v>158</v>
      </c>
      <c r="BR49" s="69" t="s">
        <v>171</v>
      </c>
      <c r="BS49" s="69" t="s">
        <v>3686</v>
      </c>
      <c r="BX49" s="69" t="s">
        <v>158</v>
      </c>
      <c r="BY49" s="69" t="s">
        <v>158</v>
      </c>
      <c r="CD49" s="79" t="s">
        <v>3687</v>
      </c>
      <c r="CE49" s="69" t="s">
        <v>3286</v>
      </c>
      <c r="CF49" s="69">
        <v>273053</v>
      </c>
      <c r="CT49" s="69" t="b">
        <f>Table1[[#This Row],[company_name_netzero]]&lt;&gt;""</f>
        <v>1</v>
      </c>
      <c r="CZ49" s="69" t="b">
        <f>Table1[[#This Row],[company_name_re100]]&lt;&gt;""</f>
        <v>0</v>
      </c>
    </row>
    <row r="50" spans="1:104" ht="21.95" customHeight="1" hidden="1">
      <c r="A50" s="69">
        <v>48</v>
      </c>
      <c r="B50" s="69" t="s">
        <v>459</v>
      </c>
      <c r="C50" s="69" t="s">
        <v>3688</v>
      </c>
      <c r="D50" s="69" t="s">
        <v>460</v>
      </c>
      <c r="E50" s="72">
        <v>-0.049</v>
      </c>
      <c r="F50" s="69" t="s">
        <v>461</v>
      </c>
      <c r="G50" s="72">
        <v>-0.284</v>
      </c>
      <c r="H50" s="69" t="s">
        <v>462</v>
      </c>
      <c r="I50" s="71">
        <v>169198</v>
      </c>
      <c r="J50" s="69">
        <v>-6</v>
      </c>
      <c r="K50" s="69">
        <v>31</v>
      </c>
      <c r="L50" s="88">
        <v>40003770</v>
      </c>
      <c r="M50" s="89" t="s">
        <v>3689</v>
      </c>
      <c r="N50" s="89"/>
      <c r="O50" s="89" t="s">
        <v>3690</v>
      </c>
      <c r="P50" s="89" t="s">
        <v>3203</v>
      </c>
      <c r="Q50" s="89" t="s">
        <v>245</v>
      </c>
      <c r="R50" s="89" t="s">
        <v>246</v>
      </c>
      <c r="S50" s="89" t="s">
        <v>3339</v>
      </c>
      <c r="T50" s="89" t="s">
        <v>151</v>
      </c>
      <c r="U50" s="89" t="s">
        <v>463</v>
      </c>
      <c r="V50" s="89">
        <v>2030</v>
      </c>
      <c r="W50" s="89"/>
      <c r="X50" s="89"/>
      <c r="Y50" s="89"/>
      <c r="Z50" s="89"/>
      <c r="AA50" s="89"/>
      <c r="AB50" s="89" t="s">
        <v>3691</v>
      </c>
      <c r="AC50" s="89"/>
      <c r="AD50" s="89"/>
      <c r="AE50" s="89" t="s">
        <v>3692</v>
      </c>
      <c r="AF50" s="89"/>
      <c r="AG50" s="93" t="s">
        <v>3693</v>
      </c>
      <c r="AH50" s="69" t="b">
        <f>Table1[[#This Row],[sbti_id]]&lt;&gt;""</f>
        <v>1</v>
      </c>
      <c r="AI50" s="69" t="s">
        <v>459</v>
      </c>
      <c r="AJ50" s="69" t="s">
        <v>3343</v>
      </c>
      <c r="AK50" s="69" t="s">
        <v>246</v>
      </c>
      <c r="AL50" s="69" t="s">
        <v>3211</v>
      </c>
      <c r="AM50" s="69" t="s">
        <v>158</v>
      </c>
      <c r="AN50" s="69" t="s">
        <v>202</v>
      </c>
      <c r="AP50" s="69">
        <v>2018</v>
      </c>
      <c r="AQ50" s="69">
        <v>2030</v>
      </c>
      <c r="AR50" s="69" t="s">
        <v>3212</v>
      </c>
      <c r="AS50" s="69">
        <v>2022</v>
      </c>
      <c r="AT50" s="70" t="s">
        <v>464</v>
      </c>
      <c r="AU50" s="69" t="s">
        <v>3694</v>
      </c>
      <c r="AV50" s="69" t="s">
        <v>9</v>
      </c>
      <c r="AW50" s="69">
        <v>2030</v>
      </c>
      <c r="AY50" s="69">
        <v>2018</v>
      </c>
      <c r="AZ50" s="70" t="s">
        <v>3695</v>
      </c>
      <c r="BA50" s="70" t="s">
        <v>3696</v>
      </c>
      <c r="BB50" s="69" t="s">
        <v>3216</v>
      </c>
      <c r="BC50" s="69" t="s">
        <v>157</v>
      </c>
      <c r="BD50" s="69" t="s">
        <v>157</v>
      </c>
      <c r="BE50" s="69" t="s">
        <v>169</v>
      </c>
      <c r="BF50" s="70" t="s">
        <v>3697</v>
      </c>
      <c r="BG50" s="69" t="s">
        <v>157</v>
      </c>
      <c r="BH50" s="69" t="s">
        <v>3218</v>
      </c>
      <c r="BI50" s="69" t="s">
        <v>3219</v>
      </c>
      <c r="BJ50" s="69" t="s">
        <v>158</v>
      </c>
      <c r="BK50" s="69" t="s">
        <v>168</v>
      </c>
      <c r="BL50" s="70" t="s">
        <v>3698</v>
      </c>
      <c r="BM50" s="69" t="s">
        <v>168</v>
      </c>
      <c r="BQ50" s="69" t="s">
        <v>158</v>
      </c>
      <c r="BR50" s="69" t="s">
        <v>190</v>
      </c>
      <c r="BS50" s="70" t="s">
        <v>3699</v>
      </c>
      <c r="BX50" s="69" t="s">
        <v>158</v>
      </c>
      <c r="BY50" s="69" t="s">
        <v>158</v>
      </c>
      <c r="CD50" s="79" t="s">
        <v>3700</v>
      </c>
      <c r="CE50" s="69" t="s">
        <v>3300</v>
      </c>
      <c r="CF50" s="69">
        <v>175264</v>
      </c>
      <c r="CS50" s="69" t="s">
        <v>3701</v>
      </c>
      <c r="CT50" s="69" t="b">
        <f>Table1[[#This Row],[company_name_netzero]]&lt;&gt;""</f>
        <v>1</v>
      </c>
      <c r="CZ50" s="69" t="b">
        <f>Table1[[#This Row],[company_name_re100]]&lt;&gt;""</f>
        <v>0</v>
      </c>
    </row>
    <row r="51" spans="1:104" ht="21.95" customHeight="1" hidden="1">
      <c r="A51" s="69">
        <v>49</v>
      </c>
      <c r="B51" s="69" t="s">
        <v>465</v>
      </c>
      <c r="C51" s="69" t="s">
        <v>3702</v>
      </c>
      <c r="D51" s="69" t="s">
        <v>466</v>
      </c>
      <c r="E51" s="72">
        <v>-0.084</v>
      </c>
      <c r="F51" s="69" t="s">
        <v>467</v>
      </c>
      <c r="G51" s="72">
        <v>-0.354</v>
      </c>
      <c r="H51" s="69" t="s">
        <v>468</v>
      </c>
      <c r="I51" s="71">
        <v>159104</v>
      </c>
      <c r="J51" s="69">
        <v>-8</v>
      </c>
      <c r="K51" s="69">
        <v>31</v>
      </c>
      <c r="L51" s="69">
        <v>40013882</v>
      </c>
      <c r="M51" s="69" t="s">
        <v>465</v>
      </c>
      <c r="N51" s="69" t="s">
        <v>3703</v>
      </c>
      <c r="O51" s="69" t="s">
        <v>3704</v>
      </c>
      <c r="P51" s="69" t="s">
        <v>3203</v>
      </c>
      <c r="Q51" s="69" t="s">
        <v>245</v>
      </c>
      <c r="R51" s="69" t="s">
        <v>246</v>
      </c>
      <c r="S51" s="69" t="s">
        <v>3339</v>
      </c>
      <c r="T51" s="69" t="s">
        <v>151</v>
      </c>
      <c r="U51" s="69" t="s">
        <v>268</v>
      </c>
      <c r="V51" s="69">
        <v>2030</v>
      </c>
      <c r="Z51" s="69" t="s">
        <v>155</v>
      </c>
      <c r="AB51" s="69" t="s">
        <v>3705</v>
      </c>
      <c r="AC51" s="69" t="s">
        <v>3208</v>
      </c>
      <c r="AD51" s="73">
        <v>44409.041666666664</v>
      </c>
      <c r="AE51" s="69" t="s">
        <v>3380</v>
      </c>
      <c r="AF51" s="69" t="s">
        <v>3210</v>
      </c>
      <c r="AG51" s="73">
        <v>44616.041666666664</v>
      </c>
      <c r="AH51" s="69" t="b">
        <f>Table1[[#This Row],[sbti_id]]&lt;&gt;""</f>
        <v>1</v>
      </c>
      <c r="AI51" s="89" t="s">
        <v>3706</v>
      </c>
      <c r="AJ51" s="89" t="s">
        <v>3343</v>
      </c>
      <c r="AK51" s="89" t="s">
        <v>246</v>
      </c>
      <c r="AL51" s="89" t="s">
        <v>3211</v>
      </c>
      <c r="AM51" s="89" t="s">
        <v>158</v>
      </c>
      <c r="AN51" s="89" t="s">
        <v>281</v>
      </c>
      <c r="AO51" s="89">
        <v>90</v>
      </c>
      <c r="AP51" s="89">
        <v>2019</v>
      </c>
      <c r="AQ51" s="89">
        <v>2050</v>
      </c>
      <c r="AR51" s="89" t="s">
        <v>3212</v>
      </c>
      <c r="AS51" s="89">
        <v>2024</v>
      </c>
      <c r="AT51" s="89" t="s">
        <v>470</v>
      </c>
      <c r="AU51" s="89" t="s">
        <v>3707</v>
      </c>
      <c r="AV51" s="89" t="s">
        <v>3708</v>
      </c>
      <c r="AW51" s="89">
        <v>2030</v>
      </c>
      <c r="AX51" s="89"/>
      <c r="AY51" s="89">
        <v>2019</v>
      </c>
      <c r="AZ51" s="89" t="s">
        <v>3709</v>
      </c>
      <c r="BA51" s="89" t="s">
        <v>3710</v>
      </c>
      <c r="BB51" s="89" t="s">
        <v>3216</v>
      </c>
      <c r="BC51" s="89" t="s">
        <v>157</v>
      </c>
      <c r="BD51" s="89" t="s">
        <v>157</v>
      </c>
      <c r="BE51" s="89" t="s">
        <v>157</v>
      </c>
      <c r="BF51" s="89" t="s">
        <v>3711</v>
      </c>
      <c r="BG51" s="89" t="s">
        <v>157</v>
      </c>
      <c r="BH51" s="89" t="s">
        <v>3242</v>
      </c>
      <c r="BI51" s="89" t="s">
        <v>3219</v>
      </c>
      <c r="BJ51" s="89" t="s">
        <v>158</v>
      </c>
      <c r="BK51" s="89" t="s">
        <v>157</v>
      </c>
      <c r="BL51" s="89" t="s">
        <v>3712</v>
      </c>
      <c r="BM51" s="89" t="s">
        <v>157</v>
      </c>
      <c r="BN51" s="89" t="s">
        <v>3573</v>
      </c>
      <c r="BO51" s="89"/>
      <c r="BP51" s="89" t="s">
        <v>3713</v>
      </c>
      <c r="BQ51" s="89" t="s">
        <v>158</v>
      </c>
      <c r="BR51" s="89" t="s">
        <v>168</v>
      </c>
      <c r="BS51" s="89" t="s">
        <v>3714</v>
      </c>
      <c r="BT51" s="89"/>
      <c r="BU51" s="89"/>
      <c r="BV51" s="89"/>
      <c r="BW51" s="89"/>
      <c r="BX51" s="89" t="s">
        <v>158</v>
      </c>
      <c r="BY51" s="89" t="s">
        <v>157</v>
      </c>
      <c r="BZ51" s="89"/>
      <c r="CA51" s="89"/>
      <c r="CB51" s="89"/>
      <c r="CC51" s="89"/>
      <c r="CD51" s="89">
        <v>1.54011E11</v>
      </c>
      <c r="CE51" s="89" t="s">
        <v>3300</v>
      </c>
      <c r="CF51" s="89">
        <v>159104</v>
      </c>
      <c r="CG51" s="89"/>
      <c r="CH51" s="89"/>
      <c r="CI51" s="89"/>
      <c r="CJ51" s="89"/>
      <c r="CK51" s="89"/>
      <c r="CL51" s="89"/>
      <c r="CM51" s="89"/>
      <c r="CN51" s="89"/>
      <c r="CO51" s="89"/>
      <c r="CP51" s="89">
        <v>150.10</v>
      </c>
      <c r="CQ51" s="89">
        <v>108.60</v>
      </c>
      <c r="CR51" s="89"/>
      <c r="CS51" s="89"/>
      <c r="CT51" s="69" t="b">
        <f>Table1[[#This Row],[company_name_netzero]]&lt;&gt;""</f>
        <v>1</v>
      </c>
      <c r="CU51" s="69" t="s">
        <v>465</v>
      </c>
      <c r="CV51" s="69">
        <v>2015</v>
      </c>
      <c r="CW51" s="69">
        <v>2050</v>
      </c>
      <c r="CX51" s="69" t="s">
        <v>3300</v>
      </c>
      <c r="CY51" s="69" t="s">
        <v>245</v>
      </c>
      <c r="CZ51" s="69" t="b">
        <f>Table1[[#This Row],[company_name_re100]]&lt;&gt;""</f>
        <v>1</v>
      </c>
    </row>
    <row r="52" spans="1:11 34:104" ht="21.95" customHeight="1" hidden="1">
      <c r="A52" s="69">
        <v>50</v>
      </c>
      <c r="B52" s="69" t="s">
        <v>471</v>
      </c>
      <c r="C52" s="69" t="s">
        <v>3715</v>
      </c>
      <c r="D52" s="69" t="s">
        <v>473</v>
      </c>
      <c r="E52" s="72">
        <v>0.081</v>
      </c>
      <c r="F52" s="69" t="s">
        <v>474</v>
      </c>
      <c r="G52" s="72">
        <v>-0.025</v>
      </c>
      <c r="H52" s="69" t="s">
        <v>475</v>
      </c>
      <c r="I52" s="71">
        <v>8200</v>
      </c>
      <c r="J52" s="69">
        <v>8</v>
      </c>
      <c r="K52" s="69">
        <v>28</v>
      </c>
      <c r="AH52" s="69" t="b">
        <f>Table1[[#This Row],[sbti_id]]&lt;&gt;""</f>
        <v>0</v>
      </c>
      <c r="AI52" s="69" t="s">
        <v>471</v>
      </c>
      <c r="AJ52" s="69" t="s">
        <v>3043</v>
      </c>
      <c r="AK52" s="69" t="s">
        <v>146</v>
      </c>
      <c r="AL52" s="69" t="s">
        <v>3211</v>
      </c>
      <c r="AM52" s="69" t="s">
        <v>158</v>
      </c>
      <c r="AN52" s="69" t="s">
        <v>233</v>
      </c>
      <c r="AU52" s="69" t="s">
        <v>3716</v>
      </c>
      <c r="AV52" s="69" t="s">
        <v>233</v>
      </c>
      <c r="BA52" s="70" t="s">
        <v>3717</v>
      </c>
      <c r="BC52" s="69" t="s">
        <v>158</v>
      </c>
      <c r="BD52" s="69" t="s">
        <v>158</v>
      </c>
      <c r="BE52" s="69" t="s">
        <v>158</v>
      </c>
      <c r="BG52" s="69" t="s">
        <v>158</v>
      </c>
      <c r="BI52" s="69" t="s">
        <v>3538</v>
      </c>
      <c r="BJ52" s="69" t="s">
        <v>158</v>
      </c>
      <c r="BK52" s="69" t="s">
        <v>158</v>
      </c>
      <c r="BM52" s="69" t="s">
        <v>158</v>
      </c>
      <c r="BQ52" s="69" t="s">
        <v>158</v>
      </c>
      <c r="BR52" s="69" t="s">
        <v>158</v>
      </c>
      <c r="BX52" s="69" t="s">
        <v>158</v>
      </c>
      <c r="BY52" s="69" t="s">
        <v>158</v>
      </c>
      <c r="CD52" s="79" t="s">
        <v>3718</v>
      </c>
      <c r="CE52" s="69" t="s">
        <v>3286</v>
      </c>
      <c r="CF52" s="69">
        <v>8200</v>
      </c>
      <c r="CT52" s="69" t="b">
        <f>Table1[[#This Row],[company_name_netzero]]&lt;&gt;""</f>
        <v>1</v>
      </c>
      <c r="CZ52" s="69" t="b">
        <f>Table1[[#This Row],[company_name_re100]]&lt;&gt;""</f>
        <v>0</v>
      </c>
    </row>
    <row r="53" spans="1:11 34:104" ht="21.95" customHeight="1">
      <c r="A53" s="69">
        <v>51</v>
      </c>
      <c r="B53" s="69" t="s">
        <v>477</v>
      </c>
      <c r="C53" s="69" t="s">
        <v>3719</v>
      </c>
      <c r="D53" s="69" t="s">
        <v>478</v>
      </c>
      <c r="E53" s="72">
        <v>-0.077</v>
      </c>
      <c r="F53" s="69" t="s">
        <v>479</v>
      </c>
      <c r="G53" s="72">
        <v>-0.256</v>
      </c>
      <c r="H53" s="69" t="s">
        <v>480</v>
      </c>
      <c r="I53" s="71">
        <v>325108</v>
      </c>
      <c r="J53" s="69">
        <v>-8</v>
      </c>
      <c r="K53" s="69">
        <v>14</v>
      </c>
      <c r="AH53" s="69" t="b">
        <f>Table1[[#This Row],[sbti_id]]&lt;&gt;""</f>
        <v>0</v>
      </c>
      <c r="AI53" s="69" t="s">
        <v>477</v>
      </c>
      <c r="AJ53" s="69" t="s">
        <v>3250</v>
      </c>
      <c r="AK53" s="69" t="s">
        <v>3251</v>
      </c>
      <c r="AL53" s="69" t="s">
        <v>3211</v>
      </c>
      <c r="AM53" s="69" t="s">
        <v>158</v>
      </c>
      <c r="AN53" s="69" t="s">
        <v>202</v>
      </c>
      <c r="AP53" s="69">
        <v>2021</v>
      </c>
      <c r="AQ53" s="69">
        <v>2060</v>
      </c>
      <c r="AR53" s="69" t="s">
        <v>3212</v>
      </c>
      <c r="AS53" s="69">
        <v>2023</v>
      </c>
      <c r="AT53" s="70" t="s">
        <v>481</v>
      </c>
      <c r="AU53" s="69" t="s">
        <v>3720</v>
      </c>
      <c r="AV53" s="69" t="s">
        <v>281</v>
      </c>
      <c r="AX53" s="69">
        <v>18</v>
      </c>
      <c r="AY53" s="69">
        <v>2021</v>
      </c>
      <c r="AZ53" s="69" t="s">
        <v>3721</v>
      </c>
      <c r="BA53" s="70" t="s">
        <v>3722</v>
      </c>
      <c r="BB53" s="69" t="s">
        <v>3228</v>
      </c>
      <c r="BC53" s="69" t="s">
        <v>157</v>
      </c>
      <c r="BD53" s="69" t="s">
        <v>157</v>
      </c>
      <c r="BE53" s="69" t="s">
        <v>158</v>
      </c>
      <c r="BF53" s="69" t="s">
        <v>3723</v>
      </c>
      <c r="BG53" s="69" t="s">
        <v>157</v>
      </c>
      <c r="BH53" s="69" t="s">
        <v>3724</v>
      </c>
      <c r="BI53" s="69" t="s">
        <v>3219</v>
      </c>
      <c r="BJ53" s="69" t="s">
        <v>157</v>
      </c>
      <c r="BK53" s="69" t="s">
        <v>157</v>
      </c>
      <c r="BL53" s="70" t="s">
        <v>3725</v>
      </c>
      <c r="BM53" s="69" t="s">
        <v>168</v>
      </c>
      <c r="BQ53" s="69" t="s">
        <v>158</v>
      </c>
      <c r="BR53" s="69" t="s">
        <v>171</v>
      </c>
      <c r="BS53" s="70" t="s">
        <v>3726</v>
      </c>
      <c r="BX53" s="69" t="s">
        <v>158</v>
      </c>
      <c r="BY53" s="69" t="s">
        <v>158</v>
      </c>
      <c r="CD53" s="79" t="s">
        <v>3727</v>
      </c>
      <c r="CE53" s="69" t="s">
        <v>3397</v>
      </c>
      <c r="CF53" s="69">
        <v>264045</v>
      </c>
      <c r="CT53" s="69" t="b">
        <f>Table1[[#This Row],[company_name_netzero]]&lt;&gt;""</f>
        <v>1</v>
      </c>
      <c r="CZ53" s="69" t="b">
        <f>Table1[[#This Row],[company_name_re100]]&lt;&gt;""</f>
        <v>0</v>
      </c>
    </row>
    <row r="54" spans="1:11 34:104" ht="21.95" customHeight="1" hidden="1">
      <c r="A54" s="69">
        <v>52</v>
      </c>
      <c r="B54" s="69" t="s">
        <v>482</v>
      </c>
      <c r="C54" s="69" t="s">
        <v>3728</v>
      </c>
      <c r="D54" s="69" t="s">
        <v>483</v>
      </c>
      <c r="E54" s="72">
        <v>0.062</v>
      </c>
      <c r="F54" s="69" t="s">
        <v>484</v>
      </c>
      <c r="H54" s="69" t="s">
        <v>485</v>
      </c>
      <c r="I54" s="71">
        <v>252500</v>
      </c>
      <c r="J54" s="69">
        <v>8</v>
      </c>
      <c r="K54" s="69">
        <v>31</v>
      </c>
      <c r="AH54" s="69" t="b">
        <f>Table1[[#This Row],[sbti_id]]&lt;&gt;""</f>
        <v>0</v>
      </c>
      <c r="AI54" s="69" t="s">
        <v>482</v>
      </c>
      <c r="AJ54" s="69" t="s">
        <v>3043</v>
      </c>
      <c r="AK54" s="69" t="s">
        <v>146</v>
      </c>
      <c r="AL54" s="69" t="s">
        <v>3211</v>
      </c>
      <c r="AM54" s="69" t="s">
        <v>158</v>
      </c>
      <c r="AN54" s="69" t="s">
        <v>281</v>
      </c>
      <c r="AO54" s="69">
        <v>30</v>
      </c>
      <c r="AP54" s="69">
        <v>2019</v>
      </c>
      <c r="AQ54" s="69">
        <v>2030</v>
      </c>
      <c r="AR54" s="69" t="s">
        <v>3212</v>
      </c>
      <c r="AS54" s="69">
        <v>2021</v>
      </c>
      <c r="AT54" s="70" t="s">
        <v>486</v>
      </c>
      <c r="AU54" s="69" t="s">
        <v>3729</v>
      </c>
      <c r="AV54" s="69" t="s">
        <v>233</v>
      </c>
      <c r="AW54" s="69">
        <v>2020</v>
      </c>
      <c r="BA54" s="69" t="s">
        <v>3730</v>
      </c>
      <c r="BB54" s="69" t="s">
        <v>168</v>
      </c>
      <c r="BC54" s="69" t="s">
        <v>157</v>
      </c>
      <c r="BD54" s="69" t="s">
        <v>157</v>
      </c>
      <c r="BE54" s="69" t="s">
        <v>158</v>
      </c>
      <c r="BF54" s="69" t="s">
        <v>3731</v>
      </c>
      <c r="BG54" s="69" t="s">
        <v>158</v>
      </c>
      <c r="BI54" s="69" t="s">
        <v>3219</v>
      </c>
      <c r="BJ54" s="69" t="s">
        <v>158</v>
      </c>
      <c r="BK54" s="69" t="s">
        <v>168</v>
      </c>
      <c r="BM54" s="69" t="s">
        <v>168</v>
      </c>
      <c r="BQ54" s="69" t="s">
        <v>158</v>
      </c>
      <c r="BR54" s="69" t="s">
        <v>168</v>
      </c>
      <c r="BS54" s="69" t="s">
        <v>3732</v>
      </c>
      <c r="BX54" s="69" t="s">
        <v>158</v>
      </c>
      <c r="BY54" s="69" t="s">
        <v>158</v>
      </c>
      <c r="CD54" s="79" t="s">
        <v>3733</v>
      </c>
      <c r="CE54" s="69" t="s">
        <v>144</v>
      </c>
      <c r="CF54" s="69">
        <v>342000</v>
      </c>
      <c r="CT54" s="69" t="b">
        <f>Table1[[#This Row],[company_name_netzero]]&lt;&gt;""</f>
        <v>1</v>
      </c>
      <c r="CZ54" s="69" t="b">
        <f>Table1[[#This Row],[company_name_re100]]&lt;&gt;""</f>
        <v>0</v>
      </c>
    </row>
    <row r="55" spans="1:104" ht="21.95" customHeight="1" hidden="1">
      <c r="A55" s="69">
        <v>53</v>
      </c>
      <c r="B55" s="69" t="s">
        <v>487</v>
      </c>
      <c r="C55" s="69" t="s">
        <v>3734</v>
      </c>
      <c r="D55" s="69" t="s">
        <v>489</v>
      </c>
      <c r="E55" s="72">
        <v>-0.019</v>
      </c>
      <c r="F55" s="69" t="s">
        <v>490</v>
      </c>
      <c r="G55" s="72">
        <v>0.232</v>
      </c>
      <c r="H55" s="69" t="s">
        <v>491</v>
      </c>
      <c r="I55" s="71">
        <v>409000</v>
      </c>
      <c r="J55" s="69">
        <v>-2</v>
      </c>
      <c r="K55" s="69">
        <v>31</v>
      </c>
      <c r="L55" s="88">
        <v>40003560</v>
      </c>
      <c r="M55" s="89" t="s">
        <v>3735</v>
      </c>
      <c r="N55" s="89" t="s">
        <v>3736</v>
      </c>
      <c r="O55" s="89" t="s">
        <v>3737</v>
      </c>
      <c r="P55" s="89" t="s">
        <v>3203</v>
      </c>
      <c r="Q55" s="89" t="s">
        <v>3204</v>
      </c>
      <c r="R55" s="89" t="s">
        <v>3205</v>
      </c>
      <c r="S55" s="89" t="s">
        <v>3206</v>
      </c>
      <c r="T55" s="89" t="s">
        <v>155</v>
      </c>
      <c r="U55" s="89"/>
      <c r="V55" s="89"/>
      <c r="W55" s="89"/>
      <c r="X55" s="89"/>
      <c r="Y55" s="89"/>
      <c r="Z55" s="89"/>
      <c r="AA55" s="89"/>
      <c r="AB55" s="89"/>
      <c r="AC55" s="89"/>
      <c r="AD55" s="89"/>
      <c r="AE55" s="89"/>
      <c r="AF55" s="89" t="s">
        <v>3210</v>
      </c>
      <c r="AG55" s="93" t="s">
        <v>3738</v>
      </c>
      <c r="AH55" s="69" t="b">
        <f>Table1[[#This Row],[sbti_id]]&lt;&gt;""</f>
        <v>1</v>
      </c>
      <c r="AI55" s="69" t="s">
        <v>487</v>
      </c>
      <c r="AJ55" s="69" t="s">
        <v>3043</v>
      </c>
      <c r="AK55" s="69" t="s">
        <v>146</v>
      </c>
      <c r="AL55" s="69" t="s">
        <v>3211</v>
      </c>
      <c r="AM55" s="69" t="s">
        <v>158</v>
      </c>
      <c r="AN55" s="69" t="s">
        <v>281</v>
      </c>
      <c r="AO55" s="69">
        <v>30</v>
      </c>
      <c r="AP55" s="69">
        <v>2018</v>
      </c>
      <c r="AQ55" s="69">
        <v>2030</v>
      </c>
      <c r="AR55" s="69" t="s">
        <v>3212</v>
      </c>
      <c r="AS55" s="69">
        <v>2021</v>
      </c>
      <c r="AT55" s="69" t="s">
        <v>492</v>
      </c>
      <c r="AU55" s="69" t="s">
        <v>3739</v>
      </c>
      <c r="AV55" s="69" t="s">
        <v>233</v>
      </c>
      <c r="BA55" s="69" t="s">
        <v>3740</v>
      </c>
      <c r="BB55" s="69" t="s">
        <v>3216</v>
      </c>
      <c r="BC55" s="69" t="s">
        <v>157</v>
      </c>
      <c r="BD55" s="69" t="s">
        <v>157</v>
      </c>
      <c r="BE55" s="69" t="s">
        <v>169</v>
      </c>
      <c r="BF55" s="70" t="s">
        <v>3741</v>
      </c>
      <c r="BG55" s="69" t="s">
        <v>157</v>
      </c>
      <c r="BH55" s="69" t="s">
        <v>3230</v>
      </c>
      <c r="BI55" s="69" t="s">
        <v>3219</v>
      </c>
      <c r="BJ55" s="69" t="s">
        <v>158</v>
      </c>
      <c r="BK55" s="69" t="s">
        <v>157</v>
      </c>
      <c r="BL55" s="69" t="s">
        <v>3742</v>
      </c>
      <c r="BM55" s="69" t="s">
        <v>168</v>
      </c>
      <c r="BQ55" s="69" t="s">
        <v>158</v>
      </c>
      <c r="BR55" s="69" t="s">
        <v>168</v>
      </c>
      <c r="BS55" s="69" t="s">
        <v>3743</v>
      </c>
      <c r="BX55" s="69" t="s">
        <v>158</v>
      </c>
      <c r="BY55" s="69" t="s">
        <v>158</v>
      </c>
      <c r="CD55" s="79" t="s">
        <v>3744</v>
      </c>
      <c r="CE55" s="69" t="s">
        <v>3745</v>
      </c>
      <c r="CF55" s="69">
        <v>409000</v>
      </c>
      <c r="CT55" s="69" t="b">
        <f>Table1[[#This Row],[company_name_netzero]]&lt;&gt;""</f>
        <v>1</v>
      </c>
      <c r="CZ55" s="69" t="b">
        <f>Table1[[#This Row],[company_name_re100]]&lt;&gt;""</f>
        <v>0</v>
      </c>
    </row>
    <row r="56" spans="1:104" ht="21.95" customHeight="1" hidden="1">
      <c r="A56" s="69">
        <v>54</v>
      </c>
      <c r="B56" s="69" t="s">
        <v>493</v>
      </c>
      <c r="C56" s="69" t="s">
        <v>3746</v>
      </c>
      <c r="D56" s="69" t="s">
        <v>494</v>
      </c>
      <c r="E56" s="72">
        <v>0.076</v>
      </c>
      <c r="F56" s="69" t="s">
        <v>495</v>
      </c>
      <c r="G56" s="72">
        <v>0.065</v>
      </c>
      <c r="H56" s="69" t="s">
        <v>496</v>
      </c>
      <c r="I56" s="71">
        <v>175853</v>
      </c>
      <c r="J56" s="69">
        <v>10</v>
      </c>
      <c r="K56" s="69">
        <v>31</v>
      </c>
      <c r="L56" s="69">
        <v>40010213</v>
      </c>
      <c r="M56" s="69" t="s">
        <v>493</v>
      </c>
      <c r="N56" s="69" t="s">
        <v>3747</v>
      </c>
      <c r="O56" s="69" t="s">
        <v>3748</v>
      </c>
      <c r="P56" s="69" t="s">
        <v>3443</v>
      </c>
      <c r="Q56" s="69" t="s">
        <v>374</v>
      </c>
      <c r="R56" s="69" t="s">
        <v>246</v>
      </c>
      <c r="S56" s="69" t="s">
        <v>3274</v>
      </c>
      <c r="T56" s="69" t="s">
        <v>210</v>
      </c>
      <c r="AF56" s="69" t="s">
        <v>3749</v>
      </c>
      <c r="AG56" s="73">
        <v>42480.041666666664</v>
      </c>
      <c r="AH56" s="69" t="b">
        <f>Table1[[#This Row],[sbti_id]]&lt;&gt;""</f>
        <v>1</v>
      </c>
      <c r="AI56" s="69" t="s">
        <v>493</v>
      </c>
      <c r="AJ56" s="69" t="s">
        <v>3547</v>
      </c>
      <c r="AK56" s="69" t="s">
        <v>246</v>
      </c>
      <c r="AL56" s="69" t="s">
        <v>3211</v>
      </c>
      <c r="AM56" s="69" t="s">
        <v>158</v>
      </c>
      <c r="AN56" s="69" t="s">
        <v>202</v>
      </c>
      <c r="AQ56" s="69">
        <v>2050</v>
      </c>
      <c r="AR56" s="69" t="s">
        <v>3212</v>
      </c>
      <c r="AS56" s="69">
        <v>2023</v>
      </c>
      <c r="AT56" s="69" t="s">
        <v>497</v>
      </c>
      <c r="AU56" s="69" t="s">
        <v>3750</v>
      </c>
      <c r="AV56" s="69" t="s">
        <v>9</v>
      </c>
      <c r="AW56" s="69">
        <v>2025</v>
      </c>
      <c r="AZ56" s="70" t="s">
        <v>3751</v>
      </c>
      <c r="BB56" s="69" t="s">
        <v>3216</v>
      </c>
      <c r="BC56" s="69" t="s">
        <v>157</v>
      </c>
      <c r="BD56" s="69" t="s">
        <v>157</v>
      </c>
      <c r="BE56" s="69" t="s">
        <v>169</v>
      </c>
      <c r="BF56" s="69" t="s">
        <v>3752</v>
      </c>
      <c r="BG56" s="69" t="s">
        <v>157</v>
      </c>
      <c r="BH56" s="69" t="s">
        <v>3753</v>
      </c>
      <c r="BI56" s="69" t="s">
        <v>3219</v>
      </c>
      <c r="BJ56" s="69" t="s">
        <v>158</v>
      </c>
      <c r="BK56" s="69" t="s">
        <v>157</v>
      </c>
      <c r="BL56" s="70" t="s">
        <v>3754</v>
      </c>
      <c r="BM56" s="69" t="s">
        <v>157</v>
      </c>
      <c r="BN56" s="69" t="s">
        <v>3755</v>
      </c>
      <c r="BP56" s="69" t="s">
        <v>3756</v>
      </c>
      <c r="BQ56" s="69" t="s">
        <v>158</v>
      </c>
      <c r="BR56" s="69" t="s">
        <v>171</v>
      </c>
      <c r="BS56" s="69" t="s">
        <v>3757</v>
      </c>
      <c r="BX56" s="69" t="s">
        <v>158</v>
      </c>
      <c r="BY56" s="69" t="s">
        <v>157</v>
      </c>
      <c r="CD56" s="79" t="s">
        <v>3758</v>
      </c>
      <c r="CE56" s="69" t="s">
        <v>3286</v>
      </c>
      <c r="CF56" s="69">
        <v>197579</v>
      </c>
      <c r="CS56" s="69" t="s">
        <v>3759</v>
      </c>
      <c r="CT56" s="69" t="b">
        <f>Table1[[#This Row],[company_name_netzero]]&lt;&gt;""</f>
        <v>1</v>
      </c>
      <c r="CZ56" s="69" t="b">
        <f>Table1[[#This Row],[company_name_re100]]&lt;&gt;""</f>
        <v>0</v>
      </c>
    </row>
    <row r="57" spans="1:11 34:104" ht="21.95" customHeight="1" hidden="1">
      <c r="A57" s="69">
        <v>55</v>
      </c>
      <c r="B57" s="69" t="s">
        <v>498</v>
      </c>
      <c r="C57" s="69" t="s">
        <v>3760</v>
      </c>
      <c r="D57" s="69" t="s">
        <v>500</v>
      </c>
      <c r="E57" s="72">
        <v>0.066</v>
      </c>
      <c r="F57" s="69" t="s">
        <v>501</v>
      </c>
      <c r="G57" s="72">
        <v>0.136</v>
      </c>
      <c r="H57" s="69" t="s">
        <v>502</v>
      </c>
      <c r="I57" s="71">
        <v>206417</v>
      </c>
      <c r="J57" s="69">
        <v>7</v>
      </c>
      <c r="K57" s="69">
        <v>31</v>
      </c>
      <c r="AH57" s="69" t="b">
        <f>Table1[[#This Row],[sbti_id]]&lt;&gt;""</f>
        <v>0</v>
      </c>
      <c r="AI57" s="69" t="s">
        <v>498</v>
      </c>
      <c r="AJ57" s="69" t="s">
        <v>3761</v>
      </c>
      <c r="AK57" s="69" t="s">
        <v>246</v>
      </c>
      <c r="AL57" s="69" t="s">
        <v>3211</v>
      </c>
      <c r="AM57" s="69" t="s">
        <v>158</v>
      </c>
      <c r="AN57" s="69" t="s">
        <v>167</v>
      </c>
      <c r="AQ57" s="69">
        <v>2050</v>
      </c>
      <c r="AR57" s="69" t="s">
        <v>3212</v>
      </c>
      <c r="AS57" s="69">
        <v>2020</v>
      </c>
      <c r="AT57" s="70" t="s">
        <v>503</v>
      </c>
      <c r="AU57" s="69" t="s">
        <v>3762</v>
      </c>
      <c r="AV57" s="69" t="s">
        <v>9</v>
      </c>
      <c r="AW57" s="69">
        <v>2030</v>
      </c>
      <c r="AZ57" s="70" t="s">
        <v>3763</v>
      </c>
      <c r="BA57" s="70" t="s">
        <v>3764</v>
      </c>
      <c r="BB57" s="69" t="s">
        <v>3216</v>
      </c>
      <c r="BC57" s="69" t="s">
        <v>157</v>
      </c>
      <c r="BD57" s="69" t="s">
        <v>157</v>
      </c>
      <c r="BE57" s="69" t="s">
        <v>157</v>
      </c>
      <c r="BF57" s="70" t="s">
        <v>3765</v>
      </c>
      <c r="BG57" s="69" t="s">
        <v>157</v>
      </c>
      <c r="BH57" s="69" t="s">
        <v>3597</v>
      </c>
      <c r="BI57" s="69" t="s">
        <v>3219</v>
      </c>
      <c r="BJ57" s="69" t="s">
        <v>157</v>
      </c>
      <c r="BK57" s="69" t="s">
        <v>158</v>
      </c>
      <c r="BL57" s="70" t="s">
        <v>3766</v>
      </c>
      <c r="BM57" s="69" t="s">
        <v>157</v>
      </c>
      <c r="BN57" s="69" t="s">
        <v>3269</v>
      </c>
      <c r="BQ57" s="69" t="s">
        <v>158</v>
      </c>
      <c r="BR57" s="69" t="s">
        <v>190</v>
      </c>
      <c r="BS57" s="70" t="s">
        <v>3767</v>
      </c>
      <c r="BX57" s="69" t="s">
        <v>157</v>
      </c>
      <c r="BY57" s="69" t="s">
        <v>157</v>
      </c>
      <c r="CD57" s="79" t="s">
        <v>3768</v>
      </c>
      <c r="CE57" s="69" t="s">
        <v>3286</v>
      </c>
      <c r="CF57" s="69">
        <v>206753</v>
      </c>
      <c r="CS57" s="70" t="s">
        <v>3769</v>
      </c>
      <c r="CT57" s="69" t="b">
        <f>Table1[[#This Row],[company_name_netzero]]&lt;&gt;""</f>
        <v>1</v>
      </c>
      <c r="CZ57" s="69" t="b">
        <f>Table1[[#This Row],[company_name_re100]]&lt;&gt;""</f>
        <v>0</v>
      </c>
    </row>
    <row r="58" spans="1:11 34:104" ht="21.95" customHeight="1" hidden="1">
      <c r="A58" s="69">
        <v>56</v>
      </c>
      <c r="B58" s="69" t="s">
        <v>504</v>
      </c>
      <c r="C58" s="69" t="s">
        <v>3770</v>
      </c>
      <c r="D58" s="69" t="s">
        <v>505</v>
      </c>
      <c r="E58" s="75">
        <v>0.08</v>
      </c>
      <c r="F58" s="69" t="s">
        <v>506</v>
      </c>
      <c r="G58" s="72">
        <v>0.019</v>
      </c>
      <c r="H58" s="69" t="s">
        <v>507</v>
      </c>
      <c r="I58" s="71">
        <v>211304</v>
      </c>
      <c r="J58" s="69">
        <v>11</v>
      </c>
      <c r="K58" s="69">
        <v>31</v>
      </c>
      <c r="AH58" s="69" t="b">
        <f>Table1[[#This Row],[sbti_id]]&lt;&gt;""</f>
        <v>0</v>
      </c>
      <c r="AI58" s="69" t="s">
        <v>3771</v>
      </c>
      <c r="AJ58" s="69" t="s">
        <v>3412</v>
      </c>
      <c r="AK58" s="69" t="s">
        <v>246</v>
      </c>
      <c r="AL58" s="69" t="s">
        <v>3211</v>
      </c>
      <c r="AM58" s="69" t="s">
        <v>158</v>
      </c>
      <c r="AN58" s="69" t="s">
        <v>167</v>
      </c>
      <c r="AQ58" s="69">
        <v>2050</v>
      </c>
      <c r="AR58" s="69" t="s">
        <v>3212</v>
      </c>
      <c r="AS58" s="69">
        <v>2021</v>
      </c>
      <c r="AT58" s="70" t="s">
        <v>508</v>
      </c>
      <c r="AU58" s="69" t="s">
        <v>3772</v>
      </c>
      <c r="AV58" s="69" t="s">
        <v>281</v>
      </c>
      <c r="AW58" s="69">
        <v>2030</v>
      </c>
      <c r="AX58" s="69">
        <v>40</v>
      </c>
      <c r="AZ58" s="70" t="s">
        <v>3773</v>
      </c>
      <c r="BB58" s="69" t="s">
        <v>3216</v>
      </c>
      <c r="BC58" s="69" t="s">
        <v>157</v>
      </c>
      <c r="BD58" s="69" t="s">
        <v>157</v>
      </c>
      <c r="BE58" s="69" t="s">
        <v>157</v>
      </c>
      <c r="BF58" s="70" t="s">
        <v>3774</v>
      </c>
      <c r="BG58" s="69" t="s">
        <v>157</v>
      </c>
      <c r="BH58" s="69" t="s">
        <v>3775</v>
      </c>
      <c r="BI58" s="69" t="s">
        <v>3219</v>
      </c>
      <c r="BJ58" s="69" t="s">
        <v>158</v>
      </c>
      <c r="BK58" s="69" t="s">
        <v>157</v>
      </c>
      <c r="BL58" s="70" t="s">
        <v>3776</v>
      </c>
      <c r="BM58" s="69" t="s">
        <v>157</v>
      </c>
      <c r="BN58" s="69" t="s">
        <v>3530</v>
      </c>
      <c r="BQ58" s="69" t="s">
        <v>158</v>
      </c>
      <c r="BR58" s="69" t="s">
        <v>312</v>
      </c>
      <c r="BS58" s="70" t="s">
        <v>3777</v>
      </c>
      <c r="BX58" s="69" t="s">
        <v>158</v>
      </c>
      <c r="BY58" s="69" t="s">
        <v>157</v>
      </c>
      <c r="CD58" s="79" t="s">
        <v>3778</v>
      </c>
      <c r="CE58" s="69" t="s">
        <v>3286</v>
      </c>
      <c r="CF58" s="69">
        <v>211000</v>
      </c>
      <c r="CT58" s="69" t="b">
        <f>Table1[[#This Row],[company_name_netzero]]&lt;&gt;""</f>
        <v>1</v>
      </c>
      <c r="CU58" s="69" t="s">
        <v>3771</v>
      </c>
      <c r="CV58" s="69">
        <v>2017</v>
      </c>
      <c r="CW58" s="69">
        <v>2030</v>
      </c>
      <c r="CX58" s="69" t="s">
        <v>3286</v>
      </c>
      <c r="CY58" s="69" t="s">
        <v>3053</v>
      </c>
      <c r="CZ58" s="69" t="b">
        <f>Table1[[#This Row],[company_name_re100]]&lt;&gt;""</f>
        <v>1</v>
      </c>
    </row>
    <row r="59" spans="1:11 34:104" ht="21.95" customHeight="1" hidden="1">
      <c r="A59" s="69">
        <v>57</v>
      </c>
      <c r="B59" s="69" t="s">
        <v>509</v>
      </c>
      <c r="C59" s="69" t="s">
        <v>3779</v>
      </c>
      <c r="D59" s="69" t="s">
        <v>510</v>
      </c>
      <c r="E59" s="72">
        <v>-0.029</v>
      </c>
      <c r="F59" s="69" t="s">
        <v>511</v>
      </c>
      <c r="G59" s="72">
        <v>-0.698</v>
      </c>
      <c r="H59" s="69" t="s">
        <v>512</v>
      </c>
      <c r="I59" s="71">
        <v>13200</v>
      </c>
      <c r="J59" s="69">
        <v>-5</v>
      </c>
      <c r="K59" s="69">
        <v>13</v>
      </c>
      <c r="AH59" s="69" t="b">
        <f>Table1[[#This Row],[sbti_id]]&lt;&gt;""</f>
        <v>0</v>
      </c>
      <c r="AI59" s="69" t="s">
        <v>509</v>
      </c>
      <c r="AJ59" s="69" t="s">
        <v>3043</v>
      </c>
      <c r="AK59" s="69" t="s">
        <v>146</v>
      </c>
      <c r="AL59" s="69" t="s">
        <v>3211</v>
      </c>
      <c r="AM59" s="69" t="s">
        <v>158</v>
      </c>
      <c r="AN59" s="69" t="s">
        <v>513</v>
      </c>
      <c r="AO59" s="69">
        <v>50</v>
      </c>
      <c r="AP59" s="69">
        <v>2019</v>
      </c>
      <c r="AQ59" s="69">
        <v>2050</v>
      </c>
      <c r="AR59" s="69" t="s">
        <v>3212</v>
      </c>
      <c r="AT59" s="70" t="s">
        <v>514</v>
      </c>
      <c r="AU59" s="69" t="s">
        <v>3780</v>
      </c>
      <c r="AV59" s="69" t="s">
        <v>513</v>
      </c>
      <c r="AW59" s="69">
        <v>2030</v>
      </c>
      <c r="AX59" s="69">
        <v>30</v>
      </c>
      <c r="AY59" s="69">
        <v>2019</v>
      </c>
      <c r="AZ59" s="70" t="s">
        <v>3781</v>
      </c>
      <c r="BA59" s="70" t="s">
        <v>3782</v>
      </c>
      <c r="BB59" s="69" t="s">
        <v>3216</v>
      </c>
      <c r="BC59" s="69" t="s">
        <v>157</v>
      </c>
      <c r="BD59" s="69" t="s">
        <v>157</v>
      </c>
      <c r="BE59" s="69" t="s">
        <v>157</v>
      </c>
      <c r="BF59" s="70" t="s">
        <v>3783</v>
      </c>
      <c r="BG59" s="69" t="s">
        <v>157</v>
      </c>
      <c r="BH59" s="69" t="s">
        <v>3618</v>
      </c>
      <c r="BI59" s="69" t="s">
        <v>3219</v>
      </c>
      <c r="BJ59" s="69" t="s">
        <v>158</v>
      </c>
      <c r="BK59" s="69" t="s">
        <v>158</v>
      </c>
      <c r="BL59" s="69" t="s">
        <v>3784</v>
      </c>
      <c r="BM59" s="69" t="s">
        <v>168</v>
      </c>
      <c r="BQ59" s="69" t="s">
        <v>158</v>
      </c>
      <c r="BR59" s="69" t="s">
        <v>262</v>
      </c>
      <c r="BS59" s="70" t="s">
        <v>3785</v>
      </c>
      <c r="BX59" s="69" t="s">
        <v>158</v>
      </c>
      <c r="BY59" s="69" t="s">
        <v>158</v>
      </c>
      <c r="CD59" s="69">
        <v>6.37E10</v>
      </c>
      <c r="CE59" s="69" t="s">
        <v>3247</v>
      </c>
      <c r="CF59" s="69">
        <v>14500</v>
      </c>
      <c r="CJ59" s="69" t="s">
        <v>3786</v>
      </c>
      <c r="CO59" s="69" t="s">
        <v>3786</v>
      </c>
      <c r="CT59" s="69" t="b">
        <f>Table1[[#This Row],[company_name_netzero]]&lt;&gt;""</f>
        <v>1</v>
      </c>
      <c r="CZ59" s="69" t="b">
        <f>Table1[[#This Row],[company_name_re100]]&lt;&gt;""</f>
        <v>0</v>
      </c>
    </row>
    <row r="60" spans="1:11 34:104" ht="21.95" customHeight="1" hidden="1">
      <c r="A60" s="69">
        <v>58</v>
      </c>
      <c r="B60" s="69" t="s">
        <v>515</v>
      </c>
      <c r="C60" s="69" t="s">
        <v>3787</v>
      </c>
      <c r="D60" s="69" t="s">
        <v>518</v>
      </c>
      <c r="E60" s="72">
        <v>0.017</v>
      </c>
      <c r="F60" s="69" t="s">
        <v>519</v>
      </c>
      <c r="G60" s="72">
        <v>-0.036</v>
      </c>
      <c r="H60" s="69" t="s">
        <v>520</v>
      </c>
      <c r="I60" s="71">
        <v>456965</v>
      </c>
      <c r="J60" s="69">
        <v>-3</v>
      </c>
      <c r="K60" s="69">
        <v>25</v>
      </c>
      <c r="AH60" s="69" t="b">
        <f>Table1[[#This Row],[sbti_id]]&lt;&gt;""</f>
        <v>0</v>
      </c>
      <c r="AJ60" s="69" t="s">
        <v>3788</v>
      </c>
      <c r="AK60" s="69" t="s">
        <v>3251</v>
      </c>
      <c r="AL60" s="69" t="s">
        <v>3211</v>
      </c>
      <c r="AM60" s="69" t="s">
        <v>158</v>
      </c>
      <c r="AN60" s="69" t="s">
        <v>513</v>
      </c>
      <c r="AO60" s="69">
        <v>20</v>
      </c>
      <c r="AP60" s="69">
        <v>2020</v>
      </c>
      <c r="AQ60" s="69">
        <v>2025</v>
      </c>
      <c r="AR60" s="69" t="s">
        <v>3212</v>
      </c>
      <c r="AS60" s="69">
        <v>2021</v>
      </c>
      <c r="AT60" s="69" t="s">
        <v>521</v>
      </c>
      <c r="AU60" s="69" t="s">
        <v>3789</v>
      </c>
      <c r="AV60" s="69" t="s">
        <v>233</v>
      </c>
      <c r="BA60" s="70" t="s">
        <v>3790</v>
      </c>
      <c r="BB60" s="69" t="s">
        <v>3228</v>
      </c>
      <c r="BC60" s="69" t="s">
        <v>157</v>
      </c>
      <c r="BD60" s="69" t="s">
        <v>157</v>
      </c>
      <c r="BE60" s="69" t="s">
        <v>158</v>
      </c>
      <c r="BF60" s="69" t="s">
        <v>3791</v>
      </c>
      <c r="BG60" s="69" t="s">
        <v>157</v>
      </c>
      <c r="BI60" s="69" t="s">
        <v>3219</v>
      </c>
      <c r="BJ60" s="69" t="s">
        <v>158</v>
      </c>
      <c r="BK60" s="69" t="s">
        <v>157</v>
      </c>
      <c r="BL60" s="70" t="s">
        <v>3792</v>
      </c>
      <c r="BM60" s="69" t="s">
        <v>168</v>
      </c>
      <c r="BQ60" s="69" t="s">
        <v>158</v>
      </c>
      <c r="BR60" s="69" t="s">
        <v>168</v>
      </c>
      <c r="BX60" s="69" t="s">
        <v>158</v>
      </c>
      <c r="BY60" s="69" t="s">
        <v>158</v>
      </c>
      <c r="CD60" s="79" t="s">
        <v>3793</v>
      </c>
      <c r="CE60" s="69" t="s">
        <v>3286</v>
      </c>
      <c r="CJ60" s="69" t="s">
        <v>3794</v>
      </c>
      <c r="CT60" s="69" t="b">
        <f>Table1[[#This Row],[company_name_netzero]]&lt;&gt;""</f>
        <v>0</v>
      </c>
      <c r="CZ60" s="69" t="b">
        <f>Table1[[#This Row],[company_name_re100]]&lt;&gt;""</f>
        <v>0</v>
      </c>
    </row>
    <row r="61" spans="1:11 34:104" ht="21.95" customHeight="1" hidden="1">
      <c r="A61" s="69">
        <v>59</v>
      </c>
      <c r="B61" s="69" t="s">
        <v>522</v>
      </c>
      <c r="C61" s="69" t="s">
        <v>3795</v>
      </c>
      <c r="D61" s="69" t="s">
        <v>523</v>
      </c>
      <c r="E61" s="72">
        <v>0.007</v>
      </c>
      <c r="F61" s="69" t="s">
        <v>524</v>
      </c>
      <c r="G61" s="72">
        <v>-0.284</v>
      </c>
      <c r="H61" s="69" t="s">
        <v>525</v>
      </c>
      <c r="I61" s="71">
        <v>194173</v>
      </c>
      <c r="J61" s="69">
        <v>-2</v>
      </c>
      <c r="K61" s="69">
        <v>31</v>
      </c>
      <c r="AH61" s="69" t="b">
        <f>Table1[[#This Row],[sbti_id]]&lt;&gt;""</f>
        <v>0</v>
      </c>
      <c r="AI61" s="69" t="s">
        <v>3796</v>
      </c>
      <c r="AJ61" s="69" t="s">
        <v>3381</v>
      </c>
      <c r="AK61" s="69" t="s">
        <v>3251</v>
      </c>
      <c r="AL61" s="69" t="s">
        <v>3211</v>
      </c>
      <c r="AM61" s="69" t="s">
        <v>158</v>
      </c>
      <c r="AN61" s="69" t="s">
        <v>202</v>
      </c>
      <c r="AQ61" s="69">
        <v>2050</v>
      </c>
      <c r="AR61" s="69" t="s">
        <v>3212</v>
      </c>
      <c r="AS61" s="69">
        <v>2021</v>
      </c>
      <c r="AT61" s="69" t="s">
        <v>526</v>
      </c>
      <c r="AU61" s="69" t="s">
        <v>3797</v>
      </c>
      <c r="AV61" s="69" t="s">
        <v>281</v>
      </c>
      <c r="AW61" s="69">
        <v>2030</v>
      </c>
      <c r="AX61" s="69">
        <v>46</v>
      </c>
      <c r="AY61" s="69">
        <v>2020</v>
      </c>
      <c r="AZ61" s="70" t="s">
        <v>3798</v>
      </c>
      <c r="BA61" s="69" t="s">
        <v>3799</v>
      </c>
      <c r="BB61" s="69" t="s">
        <v>3228</v>
      </c>
      <c r="BC61" s="69" t="s">
        <v>157</v>
      </c>
      <c r="BD61" s="69" t="s">
        <v>157</v>
      </c>
      <c r="BE61" s="69" t="s">
        <v>157</v>
      </c>
      <c r="BF61" s="69" t="s">
        <v>3800</v>
      </c>
      <c r="BG61" s="69" t="s">
        <v>157</v>
      </c>
      <c r="BH61" s="69" t="s">
        <v>3329</v>
      </c>
      <c r="BI61" s="69" t="s">
        <v>3219</v>
      </c>
      <c r="BJ61" s="69" t="s">
        <v>158</v>
      </c>
      <c r="BK61" s="69" t="s">
        <v>168</v>
      </c>
      <c r="BL61" s="69" t="s">
        <v>3801</v>
      </c>
      <c r="BM61" s="69" t="s">
        <v>157</v>
      </c>
      <c r="BN61" s="69" t="s">
        <v>3269</v>
      </c>
      <c r="BQ61" s="69" t="s">
        <v>158</v>
      </c>
      <c r="BR61" s="69" t="s">
        <v>168</v>
      </c>
      <c r="BS61" s="69" t="s">
        <v>3802</v>
      </c>
      <c r="BX61" s="69" t="s">
        <v>158</v>
      </c>
      <c r="BY61" s="69" t="s">
        <v>158</v>
      </c>
      <c r="CD61" s="79" t="s">
        <v>3793</v>
      </c>
      <c r="CE61" s="69" t="s">
        <v>3300</v>
      </c>
      <c r="CF61" s="69">
        <v>194993</v>
      </c>
      <c r="CT61" s="69" t="b">
        <f>Table1[[#This Row],[company_name_netzero]]&lt;&gt;""</f>
        <v>1</v>
      </c>
      <c r="CZ61" s="69" t="b">
        <f>Table1[[#This Row],[company_name_re100]]&lt;&gt;""</f>
        <v>0</v>
      </c>
    </row>
    <row r="62" spans="1:11 34:104" ht="21.95" customHeight="1" hidden="1">
      <c r="A62" s="69">
        <v>60</v>
      </c>
      <c r="B62" s="69" t="s">
        <v>527</v>
      </c>
      <c r="C62" s="69" t="s">
        <v>3803</v>
      </c>
      <c r="D62" s="69" t="s">
        <v>528</v>
      </c>
      <c r="E62" s="72">
        <v>-0.066</v>
      </c>
      <c r="F62" s="69" t="s">
        <v>529</v>
      </c>
      <c r="G62" s="72">
        <v>-0.644</v>
      </c>
      <c r="H62" s="69" t="s">
        <v>530</v>
      </c>
      <c r="I62" s="71">
        <v>18300</v>
      </c>
      <c r="J62" s="69">
        <v>-10</v>
      </c>
      <c r="K62" s="69">
        <v>14</v>
      </c>
      <c r="AH62" s="69" t="b">
        <f>Table1[[#This Row],[sbti_id]]&lt;&gt;""</f>
        <v>0</v>
      </c>
      <c r="AI62" s="69" t="s">
        <v>527</v>
      </c>
      <c r="AJ62" s="69" t="s">
        <v>3043</v>
      </c>
      <c r="AK62" s="69" t="s">
        <v>146</v>
      </c>
      <c r="AL62" s="69" t="s">
        <v>3211</v>
      </c>
      <c r="AM62" s="69" t="s">
        <v>158</v>
      </c>
      <c r="AN62" s="69" t="s">
        <v>513</v>
      </c>
      <c r="AO62" s="69">
        <v>38</v>
      </c>
      <c r="AP62" s="69">
        <v>2014</v>
      </c>
      <c r="AQ62" s="69">
        <v>2035</v>
      </c>
      <c r="AR62" s="69" t="s">
        <v>3212</v>
      </c>
      <c r="AS62" s="69">
        <v>2023</v>
      </c>
      <c r="AT62" s="69" t="s">
        <v>531</v>
      </c>
      <c r="AU62" s="69" t="s">
        <v>3804</v>
      </c>
      <c r="AV62" s="69" t="s">
        <v>513</v>
      </c>
      <c r="AW62" s="69">
        <v>2030</v>
      </c>
      <c r="AX62" s="69">
        <v>30</v>
      </c>
      <c r="AY62" s="69">
        <v>2014</v>
      </c>
      <c r="AZ62" s="69" t="s">
        <v>3805</v>
      </c>
      <c r="BA62" s="69" t="s">
        <v>3806</v>
      </c>
      <c r="BB62" s="69" t="s">
        <v>3216</v>
      </c>
      <c r="BC62" s="69" t="s">
        <v>157</v>
      </c>
      <c r="BD62" s="69" t="s">
        <v>157</v>
      </c>
      <c r="BE62" s="69" t="s">
        <v>169</v>
      </c>
      <c r="BF62" s="69" t="s">
        <v>3807</v>
      </c>
      <c r="BG62" s="69" t="s">
        <v>157</v>
      </c>
      <c r="BH62" s="69" t="s">
        <v>3808</v>
      </c>
      <c r="BI62" s="69" t="s">
        <v>3219</v>
      </c>
      <c r="BJ62" s="69" t="s">
        <v>157</v>
      </c>
      <c r="BK62" s="69" t="s">
        <v>168</v>
      </c>
      <c r="BL62" s="69" t="s">
        <v>3809</v>
      </c>
      <c r="BM62" s="69" t="s">
        <v>168</v>
      </c>
      <c r="BQ62" s="69" t="s">
        <v>158</v>
      </c>
      <c r="BR62" s="69" t="s">
        <v>190</v>
      </c>
      <c r="BS62" s="70" t="s">
        <v>3810</v>
      </c>
      <c r="BX62" s="69" t="s">
        <v>158</v>
      </c>
      <c r="BY62" s="69" t="s">
        <v>158</v>
      </c>
      <c r="CD62" s="79" t="s">
        <v>3733</v>
      </c>
      <c r="CE62" s="69" t="s">
        <v>3247</v>
      </c>
      <c r="CF62" s="69">
        <v>18300</v>
      </c>
      <c r="CJ62" s="69" t="s">
        <v>3811</v>
      </c>
      <c r="CO62" s="69" t="s">
        <v>3812</v>
      </c>
      <c r="CT62" s="69" t="b">
        <f>Table1[[#This Row],[company_name_netzero]]&lt;&gt;""</f>
        <v>1</v>
      </c>
      <c r="CZ62" s="69" t="b">
        <f>Table1[[#This Row],[company_name_re100]]&lt;&gt;""</f>
        <v>0</v>
      </c>
    </row>
    <row r="63" spans="1:11 34:104" ht="21.95" customHeight="1">
      <c r="A63" s="69">
        <v>61</v>
      </c>
      <c r="B63" s="69" t="s">
        <v>532</v>
      </c>
      <c r="C63" s="69" t="s">
        <v>3813</v>
      </c>
      <c r="D63" s="69" t="s">
        <v>533</v>
      </c>
      <c r="E63" s="72">
        <v>0.019</v>
      </c>
      <c r="F63" s="69" t="s">
        <v>534</v>
      </c>
      <c r="G63" s="75">
        <v>-0.44</v>
      </c>
      <c r="H63" s="69" t="s">
        <v>535</v>
      </c>
      <c r="I63" s="71">
        <v>204994</v>
      </c>
      <c r="J63" s="69">
        <v>2</v>
      </c>
      <c r="K63" s="69">
        <v>18</v>
      </c>
      <c r="AH63" s="69" t="b">
        <f>Table1[[#This Row],[sbti_id]]&lt;&gt;""</f>
        <v>0</v>
      </c>
      <c r="AI63" s="69" t="s">
        <v>532</v>
      </c>
      <c r="AJ63" s="69" t="s">
        <v>3250</v>
      </c>
      <c r="AK63" s="69" t="s">
        <v>3251</v>
      </c>
      <c r="AL63" s="69" t="s">
        <v>3211</v>
      </c>
      <c r="AM63" s="69" t="s">
        <v>158</v>
      </c>
      <c r="AN63" s="69" t="s">
        <v>9</v>
      </c>
      <c r="AT63" s="69" t="s">
        <v>536</v>
      </c>
      <c r="AU63" s="69" t="s">
        <v>3814</v>
      </c>
      <c r="AV63" s="69" t="s">
        <v>233</v>
      </c>
      <c r="BA63" s="69" t="s">
        <v>3815</v>
      </c>
      <c r="BC63" s="69" t="s">
        <v>158</v>
      </c>
      <c r="BD63" s="69" t="s">
        <v>158</v>
      </c>
      <c r="BE63" s="69" t="s">
        <v>158</v>
      </c>
      <c r="BG63" s="69" t="s">
        <v>158</v>
      </c>
      <c r="BI63" s="69" t="s">
        <v>3538</v>
      </c>
      <c r="BJ63" s="69" t="s">
        <v>158</v>
      </c>
      <c r="BK63" s="69" t="s">
        <v>158</v>
      </c>
      <c r="BM63" s="69" t="s">
        <v>158</v>
      </c>
      <c r="BQ63" s="69" t="s">
        <v>158</v>
      </c>
      <c r="BR63" s="69" t="s">
        <v>158</v>
      </c>
      <c r="BX63" s="69" t="s">
        <v>158</v>
      </c>
      <c r="BY63" s="69" t="s">
        <v>158</v>
      </c>
      <c r="CD63" s="79" t="s">
        <v>3816</v>
      </c>
      <c r="CE63" s="69" t="s">
        <v>3397</v>
      </c>
      <c r="CF63" s="69">
        <v>137471</v>
      </c>
      <c r="CT63" s="69" t="b">
        <f>Table1[[#This Row],[company_name_netzero]]&lt;&gt;""</f>
        <v>1</v>
      </c>
      <c r="CZ63" s="69" t="b">
        <f>Table1[[#This Row],[company_name_re100]]&lt;&gt;""</f>
        <v>0</v>
      </c>
    </row>
    <row r="64" spans="1:11 34:104" ht="21.95" customHeight="1" hidden="1">
      <c r="A64" s="69">
        <v>62</v>
      </c>
      <c r="B64" s="69" t="s">
        <v>537</v>
      </c>
      <c r="C64" s="69" t="s">
        <v>3817</v>
      </c>
      <c r="D64" s="69" t="s">
        <v>538</v>
      </c>
      <c r="E64" s="72">
        <v>0.059</v>
      </c>
      <c r="F64" s="69" t="s">
        <v>539</v>
      </c>
      <c r="G64" s="72">
        <v>-0.042</v>
      </c>
      <c r="H64" s="69" t="s">
        <v>540</v>
      </c>
      <c r="I64" s="71">
        <v>214660</v>
      </c>
      <c r="J64" s="69">
        <v>9</v>
      </c>
      <c r="K64" s="69">
        <v>17</v>
      </c>
      <c r="AH64" s="69" t="b">
        <f>Table1[[#This Row],[sbti_id]]&lt;&gt;""</f>
        <v>0</v>
      </c>
      <c r="AI64" s="69" t="s">
        <v>3818</v>
      </c>
      <c r="AJ64" s="69" t="s">
        <v>3788</v>
      </c>
      <c r="AK64" s="69" t="s">
        <v>3251</v>
      </c>
      <c r="AL64" s="69" t="s">
        <v>3211</v>
      </c>
      <c r="AM64" s="69" t="s">
        <v>158</v>
      </c>
      <c r="AN64" s="69" t="s">
        <v>202</v>
      </c>
      <c r="AQ64" s="69">
        <v>2060</v>
      </c>
      <c r="AR64" s="69" t="s">
        <v>3212</v>
      </c>
      <c r="AS64" s="69">
        <v>2023</v>
      </c>
      <c r="AT64" s="70" t="s">
        <v>541</v>
      </c>
      <c r="AU64" s="69" t="s">
        <v>3819</v>
      </c>
      <c r="AV64" s="69" t="s">
        <v>281</v>
      </c>
      <c r="AW64" s="69">
        <v>2025</v>
      </c>
      <c r="AX64" s="69">
        <v>18</v>
      </c>
      <c r="AY64" s="69">
        <v>2020</v>
      </c>
      <c r="AZ64" s="69" t="s">
        <v>3820</v>
      </c>
      <c r="BB64" s="69" t="s">
        <v>168</v>
      </c>
      <c r="BC64" s="69" t="s">
        <v>157</v>
      </c>
      <c r="BD64" s="69" t="s">
        <v>157</v>
      </c>
      <c r="BE64" s="69" t="s">
        <v>157</v>
      </c>
      <c r="BG64" s="69" t="s">
        <v>157</v>
      </c>
      <c r="BH64" s="69" t="s">
        <v>3637</v>
      </c>
      <c r="BI64" s="69" t="s">
        <v>3219</v>
      </c>
      <c r="BJ64" s="69" t="s">
        <v>158</v>
      </c>
      <c r="BK64" s="69" t="s">
        <v>157</v>
      </c>
      <c r="BL64" s="69" t="s">
        <v>3821</v>
      </c>
      <c r="BM64" s="69" t="s">
        <v>168</v>
      </c>
      <c r="BQ64" s="69" t="s">
        <v>158</v>
      </c>
      <c r="BR64" s="69" t="s">
        <v>262</v>
      </c>
      <c r="BS64" s="70" t="s">
        <v>3822</v>
      </c>
      <c r="BX64" s="69" t="s">
        <v>158</v>
      </c>
      <c r="BY64" s="69" t="s">
        <v>158</v>
      </c>
      <c r="CD64" s="79" t="s">
        <v>3823</v>
      </c>
      <c r="CE64" s="69" t="s">
        <v>3286</v>
      </c>
      <c r="CF64" s="69">
        <v>190763</v>
      </c>
      <c r="CT64" s="69" t="b">
        <f>Table1[[#This Row],[company_name_netzero]]&lt;&gt;""</f>
        <v>1</v>
      </c>
      <c r="CZ64" s="69" t="b">
        <f>Table1[[#This Row],[company_name_re100]]&lt;&gt;""</f>
        <v>0</v>
      </c>
    </row>
    <row r="65" spans="1:104" ht="21.95" customHeight="1">
      <c r="A65" s="69">
        <v>63</v>
      </c>
      <c r="B65" s="74" t="s">
        <v>542</v>
      </c>
      <c r="C65" s="69" t="s">
        <v>3824</v>
      </c>
      <c r="D65" s="69" t="s">
        <v>543</v>
      </c>
      <c r="E65" s="72">
        <v>0.051</v>
      </c>
      <c r="F65" s="69" t="s">
        <v>544</v>
      </c>
      <c r="G65" s="72">
        <v>0.615</v>
      </c>
      <c r="H65" s="69" t="s">
        <v>545</v>
      </c>
      <c r="I65" s="71">
        <v>124320</v>
      </c>
      <c r="J65" s="69">
        <v>7</v>
      </c>
      <c r="K65" s="69">
        <v>9</v>
      </c>
      <c r="L65" s="88">
        <v>40009906</v>
      </c>
      <c r="M65" s="89" t="s">
        <v>3825</v>
      </c>
      <c r="N65" s="89" t="s">
        <v>3826</v>
      </c>
      <c r="O65" s="89" t="s">
        <v>3827</v>
      </c>
      <c r="P65" s="89" t="s">
        <v>3203</v>
      </c>
      <c r="Q65" s="89" t="s">
        <v>175</v>
      </c>
      <c r="R65" s="89" t="s">
        <v>176</v>
      </c>
      <c r="S65" s="89" t="s">
        <v>3084</v>
      </c>
      <c r="T65" s="89" t="s">
        <v>155</v>
      </c>
      <c r="U65" s="89"/>
      <c r="V65" s="89"/>
      <c r="W65" s="89"/>
      <c r="X65" s="89"/>
      <c r="Y65" s="89"/>
      <c r="Z65" s="89" t="s">
        <v>155</v>
      </c>
      <c r="AA65" s="89"/>
      <c r="AB65" s="89"/>
      <c r="AC65" s="89" t="s">
        <v>3208</v>
      </c>
      <c r="AD65" s="94">
        <v>44208.041666666664</v>
      </c>
      <c r="AE65" s="89"/>
      <c r="AF65" s="89" t="s">
        <v>3210</v>
      </c>
      <c r="AG65" s="95">
        <v>44208.041666666664</v>
      </c>
      <c r="AH65" s="69" t="b">
        <f>Table1[[#This Row],[sbti_id]]&lt;&gt;""</f>
        <v>1</v>
      </c>
      <c r="AI65" s="69" t="s">
        <v>3828</v>
      </c>
      <c r="AJ65" s="69" t="s">
        <v>3250</v>
      </c>
      <c r="AK65" s="69" t="s">
        <v>3251</v>
      </c>
      <c r="AL65" s="69" t="s">
        <v>3211</v>
      </c>
      <c r="AM65" s="69" t="s">
        <v>158</v>
      </c>
      <c r="AN65" s="69" t="s">
        <v>202</v>
      </c>
      <c r="AQ65" s="69">
        <v>2030</v>
      </c>
      <c r="AR65" s="69" t="s">
        <v>3212</v>
      </c>
      <c r="AT65" s="69" t="s">
        <v>546</v>
      </c>
      <c r="AU65" s="69" t="s">
        <v>3829</v>
      </c>
      <c r="AV65" s="69" t="s">
        <v>513</v>
      </c>
      <c r="AX65" s="69">
        <v>50</v>
      </c>
      <c r="AY65" s="69">
        <v>2020</v>
      </c>
      <c r="BA65" s="69" t="s">
        <v>3830</v>
      </c>
      <c r="BB65" s="69" t="s">
        <v>3216</v>
      </c>
      <c r="BC65" s="69" t="s">
        <v>157</v>
      </c>
      <c r="BD65" s="69" t="s">
        <v>157</v>
      </c>
      <c r="BE65" s="69" t="s">
        <v>157</v>
      </c>
      <c r="BF65" s="70" t="s">
        <v>3831</v>
      </c>
      <c r="BG65" s="69" t="s">
        <v>157</v>
      </c>
      <c r="BH65" s="69" t="s">
        <v>3832</v>
      </c>
      <c r="BI65" s="69" t="s">
        <v>3219</v>
      </c>
      <c r="BJ65" s="69" t="s">
        <v>157</v>
      </c>
      <c r="BK65" s="69" t="s">
        <v>157</v>
      </c>
      <c r="BL65" s="70" t="s">
        <v>3833</v>
      </c>
      <c r="BM65" s="69" t="s">
        <v>168</v>
      </c>
      <c r="BQ65" s="69" t="s">
        <v>158</v>
      </c>
      <c r="BR65" s="69" t="s">
        <v>190</v>
      </c>
      <c r="BS65" s="70" t="s">
        <v>3834</v>
      </c>
      <c r="BX65" s="69" t="s">
        <v>158</v>
      </c>
      <c r="BY65" s="69" t="s">
        <v>157</v>
      </c>
      <c r="CD65" s="79" t="s">
        <v>3835</v>
      </c>
      <c r="CE65" s="69" t="s">
        <v>144</v>
      </c>
      <c r="CF65" s="69">
        <v>124320</v>
      </c>
      <c r="CO65" s="69" t="s">
        <v>3836</v>
      </c>
      <c r="CT65" s="69" t="b">
        <f>Table1[[#This Row],[company_name_netzero]]&lt;&gt;""</f>
        <v>1</v>
      </c>
      <c r="CZ65" s="69" t="b">
        <f>Table1[[#This Row],[company_name_re100]]&lt;&gt;""</f>
        <v>0</v>
      </c>
    </row>
    <row r="66" spans="1:104" ht="21.95" customHeight="1" hidden="1">
      <c r="A66" s="69">
        <v>64</v>
      </c>
      <c r="B66" s="69" t="s">
        <v>549</v>
      </c>
      <c r="C66" s="69" t="s">
        <v>3837</v>
      </c>
      <c r="D66" s="69" t="s">
        <v>550</v>
      </c>
      <c r="E66" s="72">
        <v>0.006</v>
      </c>
      <c r="F66" s="69" t="s">
        <v>551</v>
      </c>
      <c r="G66" s="72">
        <v>0.507</v>
      </c>
      <c r="H66" s="69" t="s">
        <v>552</v>
      </c>
      <c r="I66" s="71">
        <v>99600</v>
      </c>
      <c r="J66" s="69">
        <v>4</v>
      </c>
      <c r="K66" s="69">
        <v>31</v>
      </c>
      <c r="AH66" s="69" t="b">
        <f>Table1[[#This Row],[sbti_id]]&lt;&gt;""</f>
        <v>0</v>
      </c>
      <c r="AI66" s="89" t="s">
        <v>3838</v>
      </c>
      <c r="AJ66" s="89" t="s">
        <v>3043</v>
      </c>
      <c r="AK66" s="89" t="s">
        <v>146</v>
      </c>
      <c r="AL66" s="89" t="s">
        <v>3211</v>
      </c>
      <c r="AM66" s="89" t="s">
        <v>158</v>
      </c>
      <c r="AN66" s="89" t="s">
        <v>167</v>
      </c>
      <c r="AO66" s="89"/>
      <c r="AP66" s="89"/>
      <c r="AQ66" s="89">
        <v>2050</v>
      </c>
      <c r="AR66" s="89" t="s">
        <v>3212</v>
      </c>
      <c r="AS66" s="89">
        <v>2022</v>
      </c>
      <c r="AT66" s="90" t="s">
        <v>553</v>
      </c>
      <c r="AU66" s="89" t="s">
        <v>3839</v>
      </c>
      <c r="AV66" s="89" t="s">
        <v>281</v>
      </c>
      <c r="AW66" s="89">
        <v>2030</v>
      </c>
      <c r="AX66" s="89">
        <v>53</v>
      </c>
      <c r="AY66" s="89">
        <v>2019</v>
      </c>
      <c r="AZ66" s="90" t="s">
        <v>3840</v>
      </c>
      <c r="BA66" s="90" t="s">
        <v>3841</v>
      </c>
      <c r="BB66" s="89" t="s">
        <v>3216</v>
      </c>
      <c r="BC66" s="89" t="s">
        <v>157</v>
      </c>
      <c r="BD66" s="89" t="s">
        <v>157</v>
      </c>
      <c r="BE66" s="89" t="s">
        <v>157</v>
      </c>
      <c r="BF66" s="89" t="s">
        <v>3842</v>
      </c>
      <c r="BG66" s="89" t="s">
        <v>157</v>
      </c>
      <c r="BH66" s="89" t="s">
        <v>3843</v>
      </c>
      <c r="BI66" s="89" t="s">
        <v>3519</v>
      </c>
      <c r="BJ66" s="89" t="s">
        <v>157</v>
      </c>
      <c r="BK66" s="89" t="s">
        <v>168</v>
      </c>
      <c r="BL66" s="90" t="s">
        <v>3844</v>
      </c>
      <c r="BM66" s="89" t="s">
        <v>168</v>
      </c>
      <c r="BN66" s="89"/>
      <c r="BO66" s="89"/>
      <c r="BP66" s="89"/>
      <c r="BQ66" s="89" t="s">
        <v>158</v>
      </c>
      <c r="BR66" s="89" t="s">
        <v>312</v>
      </c>
      <c r="BS66" s="89" t="s">
        <v>3845</v>
      </c>
      <c r="BT66" s="89"/>
      <c r="BU66" s="89"/>
      <c r="BV66" s="89"/>
      <c r="BW66" s="89"/>
      <c r="BX66" s="89" t="s">
        <v>158</v>
      </c>
      <c r="BY66" s="89" t="s">
        <v>157</v>
      </c>
      <c r="BZ66" s="89"/>
      <c r="CA66" s="89"/>
      <c r="CB66" s="89"/>
      <c r="CC66" s="89"/>
      <c r="CD66" s="89">
        <v>1.35292E11</v>
      </c>
      <c r="CE66" s="89" t="s">
        <v>3286</v>
      </c>
      <c r="CF66" s="89">
        <v>99600</v>
      </c>
      <c r="CG66" s="89"/>
      <c r="CH66" s="89"/>
      <c r="CI66" s="89"/>
      <c r="CJ66" s="89"/>
      <c r="CK66" s="89"/>
      <c r="CL66" s="89"/>
      <c r="CM66" s="89"/>
      <c r="CN66" s="89"/>
      <c r="CO66" s="89"/>
      <c r="CP66" s="89"/>
      <c r="CQ66" s="89"/>
      <c r="CR66" s="89"/>
      <c r="CS66" s="89"/>
      <c r="CT66" s="69" t="b">
        <f>Table1[[#This Row],[company_name_netzero]]&lt;&gt;""</f>
        <v>1</v>
      </c>
      <c r="CU66" s="69" t="s">
        <v>3846</v>
      </c>
      <c r="CV66" s="69">
        <v>2024</v>
      </c>
      <c r="CW66" s="69">
        <v>2030</v>
      </c>
      <c r="CX66" s="69" t="s">
        <v>3286</v>
      </c>
      <c r="CY66" s="69" t="s">
        <v>3204</v>
      </c>
      <c r="CZ66" s="69" t="b">
        <f>Table1[[#This Row],[company_name_re100]]&lt;&gt;""</f>
        <v>1</v>
      </c>
    </row>
    <row r="67" spans="1:104" ht="21.95" customHeight="1" hidden="1">
      <c r="A67" s="69">
        <v>65</v>
      </c>
      <c r="B67" s="69" t="s">
        <v>554</v>
      </c>
      <c r="C67" s="69" t="s">
        <v>3847</v>
      </c>
      <c r="D67" s="69" t="s">
        <v>555</v>
      </c>
      <c r="E67" s="72">
        <v>-0.077</v>
      </c>
      <c r="F67" s="69" t="s">
        <v>556</v>
      </c>
      <c r="G67" s="72">
        <v>0.015</v>
      </c>
      <c r="H67" s="69" t="s">
        <v>557</v>
      </c>
      <c r="I67" s="71">
        <v>85957</v>
      </c>
      <c r="J67" s="69">
        <v>-9</v>
      </c>
      <c r="K67" s="69">
        <v>19</v>
      </c>
      <c r="AH67" s="69" t="b">
        <f>Table1[[#This Row],[sbti_id]]&lt;&gt;""</f>
        <v>0</v>
      </c>
      <c r="AI67" s="88" t="s">
        <v>3848</v>
      </c>
      <c r="AJ67" s="89" t="s">
        <v>3788</v>
      </c>
      <c r="AK67" s="89" t="s">
        <v>3251</v>
      </c>
      <c r="AL67" s="89" t="s">
        <v>3211</v>
      </c>
      <c r="AM67" s="89" t="s">
        <v>158</v>
      </c>
      <c r="AN67" s="89" t="s">
        <v>9</v>
      </c>
      <c r="AO67" s="89"/>
      <c r="AP67" s="89"/>
      <c r="AQ67" s="89">
        <v>2025</v>
      </c>
      <c r="AR67" s="89" t="s">
        <v>3212</v>
      </c>
      <c r="AS67" s="89">
        <v>2020</v>
      </c>
      <c r="AT67" s="90" t="s">
        <v>558</v>
      </c>
      <c r="AU67" s="89" t="s">
        <v>3849</v>
      </c>
      <c r="AV67" s="89" t="s">
        <v>9</v>
      </c>
      <c r="AW67" s="89">
        <v>2024</v>
      </c>
      <c r="AX67" s="89"/>
      <c r="AY67" s="89"/>
      <c r="AZ67" s="90" t="s">
        <v>3850</v>
      </c>
      <c r="BA67" s="90" t="s">
        <v>3851</v>
      </c>
      <c r="BB67" s="89" t="s">
        <v>3216</v>
      </c>
      <c r="BC67" s="89" t="s">
        <v>168</v>
      </c>
      <c r="BD67" s="89" t="s">
        <v>168</v>
      </c>
      <c r="BE67" s="89" t="s">
        <v>168</v>
      </c>
      <c r="BF67" s="90" t="s">
        <v>3852</v>
      </c>
      <c r="BG67" s="89" t="s">
        <v>158</v>
      </c>
      <c r="BH67" s="89"/>
      <c r="BI67" s="89" t="s">
        <v>3219</v>
      </c>
      <c r="BJ67" s="89" t="s">
        <v>158</v>
      </c>
      <c r="BK67" s="89" t="s">
        <v>157</v>
      </c>
      <c r="BL67" s="90" t="s">
        <v>3853</v>
      </c>
      <c r="BM67" s="89" t="s">
        <v>157</v>
      </c>
      <c r="BN67" s="89" t="s">
        <v>3269</v>
      </c>
      <c r="BO67" s="89"/>
      <c r="BP67" s="89"/>
      <c r="BQ67" s="89" t="s">
        <v>158</v>
      </c>
      <c r="BR67" s="89" t="s">
        <v>262</v>
      </c>
      <c r="BS67" s="90" t="s">
        <v>3854</v>
      </c>
      <c r="BT67" s="89"/>
      <c r="BU67" s="89"/>
      <c r="BV67" s="89"/>
      <c r="BW67" s="89"/>
      <c r="BX67" s="89" t="s">
        <v>158</v>
      </c>
      <c r="BY67" s="89" t="s">
        <v>158</v>
      </c>
      <c r="BZ67" s="89"/>
      <c r="CA67" s="89"/>
      <c r="CB67" s="89"/>
      <c r="CC67" s="89"/>
      <c r="CD67" s="89">
        <v>5.7277E10</v>
      </c>
      <c r="CE67" s="89" t="s">
        <v>3247</v>
      </c>
      <c r="CF67" s="89">
        <v>19980</v>
      </c>
      <c r="CG67" s="89"/>
      <c r="CH67" s="89"/>
      <c r="CI67" s="89"/>
      <c r="CJ67" s="89"/>
      <c r="CK67" s="89"/>
      <c r="CL67" s="89"/>
      <c r="CM67" s="89"/>
      <c r="CN67" s="90" t="s">
        <v>3855</v>
      </c>
      <c r="CO67" s="89"/>
      <c r="CP67" s="89"/>
      <c r="CQ67" s="89"/>
      <c r="CR67" s="89"/>
      <c r="CS67" s="89" t="s">
        <v>3856</v>
      </c>
      <c r="CT67" s="69" t="b">
        <f>Table1[[#This Row],[company_name_netzero]]&lt;&gt;""</f>
        <v>1</v>
      </c>
      <c r="CZ67" s="69" t="b">
        <f>Table1[[#This Row],[company_name_re100]]&lt;&gt;""</f>
        <v>0</v>
      </c>
    </row>
    <row r="68" spans="1:104" ht="21.95" customHeight="1" hidden="1">
      <c r="A68" s="69">
        <v>66</v>
      </c>
      <c r="B68" s="69" t="s">
        <v>559</v>
      </c>
      <c r="C68" s="69" t="s">
        <v>3857</v>
      </c>
      <c r="D68" s="69" t="s">
        <v>561</v>
      </c>
      <c r="E68" s="72">
        <v>1.142</v>
      </c>
      <c r="F68" s="69" t="s">
        <v>562</v>
      </c>
      <c r="G68" s="72">
        <v>1.449</v>
      </c>
      <c r="H68" s="69" t="s">
        <v>563</v>
      </c>
      <c r="I68" s="71">
        <v>36000</v>
      </c>
      <c r="J68" s="69">
        <v>156</v>
      </c>
      <c r="K68" s="69">
        <v>2</v>
      </c>
      <c r="L68" s="69">
        <v>40018902</v>
      </c>
      <c r="M68" s="69" t="s">
        <v>3858</v>
      </c>
      <c r="N68" s="69" t="s">
        <v>3859</v>
      </c>
      <c r="P68" s="69" t="s">
        <v>3203</v>
      </c>
      <c r="Q68" s="69" t="s">
        <v>3204</v>
      </c>
      <c r="R68" s="69" t="s">
        <v>3205</v>
      </c>
      <c r="S68" s="69" t="s">
        <v>3860</v>
      </c>
      <c r="T68" s="69" t="s">
        <v>151</v>
      </c>
      <c r="U68" s="69" t="s">
        <v>152</v>
      </c>
      <c r="V68" s="69" t="s">
        <v>3292</v>
      </c>
      <c r="AB68" s="69" t="s">
        <v>3861</v>
      </c>
      <c r="AE68" s="69" t="s">
        <v>3209</v>
      </c>
      <c r="AG68" s="73">
        <v>45848.041666666664</v>
      </c>
      <c r="AH68" s="69" t="b">
        <f>Table1[[#This Row],[sbti_id]]&lt;&gt;""</f>
        <v>1</v>
      </c>
      <c r="AI68" s="69" t="s">
        <v>3858</v>
      </c>
      <c r="AJ68" s="69" t="s">
        <v>3043</v>
      </c>
      <c r="AK68" s="69" t="s">
        <v>146</v>
      </c>
      <c r="AL68" s="69" t="s">
        <v>3211</v>
      </c>
      <c r="AM68" s="69" t="s">
        <v>158</v>
      </c>
      <c r="AN68" s="69" t="s">
        <v>281</v>
      </c>
      <c r="AO68" s="69">
        <v>50</v>
      </c>
      <c r="AP68" s="69">
        <v>2023</v>
      </c>
      <c r="AQ68" s="69">
        <v>2030</v>
      </c>
      <c r="AR68" s="69" t="s">
        <v>3212</v>
      </c>
      <c r="AS68" s="69">
        <v>2023</v>
      </c>
      <c r="AT68" s="70" t="s">
        <v>564</v>
      </c>
      <c r="AU68" s="69" t="s">
        <v>3862</v>
      </c>
      <c r="AV68" s="69" t="s">
        <v>233</v>
      </c>
      <c r="AW68" s="69">
        <v>2026</v>
      </c>
      <c r="BA68" s="70" t="s">
        <v>3863</v>
      </c>
      <c r="BB68" s="69" t="s">
        <v>3216</v>
      </c>
      <c r="BC68" s="69" t="s">
        <v>157</v>
      </c>
      <c r="BD68" s="69" t="s">
        <v>157</v>
      </c>
      <c r="BE68" s="69" t="s">
        <v>157</v>
      </c>
      <c r="BF68" s="70" t="s">
        <v>3864</v>
      </c>
      <c r="BG68" s="69" t="s">
        <v>157</v>
      </c>
      <c r="BH68" s="69" t="s">
        <v>3865</v>
      </c>
      <c r="BI68" s="69" t="s">
        <v>3219</v>
      </c>
      <c r="BJ68" s="69" t="s">
        <v>158</v>
      </c>
      <c r="BK68" s="69" t="s">
        <v>168</v>
      </c>
      <c r="BL68" s="70" t="s">
        <v>3866</v>
      </c>
      <c r="BM68" s="69" t="s">
        <v>168</v>
      </c>
      <c r="BP68" s="69" t="s">
        <v>3867</v>
      </c>
      <c r="BQ68" s="69" t="s">
        <v>158</v>
      </c>
      <c r="BR68" s="69" t="s">
        <v>168</v>
      </c>
      <c r="BS68" s="70" t="s">
        <v>3868</v>
      </c>
      <c r="BX68" s="69" t="s">
        <v>158</v>
      </c>
      <c r="BY68" s="69" t="s">
        <v>158</v>
      </c>
      <c r="CD68" s="79" t="s">
        <v>3869</v>
      </c>
      <c r="CE68" s="69" t="s">
        <v>3300</v>
      </c>
      <c r="CF68" s="69">
        <v>36000</v>
      </c>
      <c r="CT68" s="69" t="b">
        <f>Table1[[#This Row],[company_name_netzero]]&lt;&gt;""</f>
        <v>1</v>
      </c>
      <c r="CZ68" s="69" t="b">
        <f>Table1[[#This Row],[company_name_re100]]&lt;&gt;""</f>
        <v>0</v>
      </c>
    </row>
    <row r="69" spans="1:11 34:104" ht="21.95" customHeight="1" hidden="1">
      <c r="A69" s="69">
        <v>67</v>
      </c>
      <c r="B69" s="69" t="s">
        <v>565</v>
      </c>
      <c r="C69" s="69" t="s">
        <v>3870</v>
      </c>
      <c r="D69" s="69" t="s">
        <v>566</v>
      </c>
      <c r="E69" s="72">
        <v>0.027</v>
      </c>
      <c r="F69" s="69" t="s">
        <v>567</v>
      </c>
      <c r="G69" s="72">
        <v>-0.042</v>
      </c>
      <c r="H69" s="69" t="s">
        <v>568</v>
      </c>
      <c r="I69" s="71">
        <v>396087</v>
      </c>
      <c r="J69" s="69">
        <v>5</v>
      </c>
      <c r="K69" s="69">
        <v>16</v>
      </c>
      <c r="AH69" s="69" t="b">
        <f>Table1[[#This Row],[sbti_id]]&lt;&gt;""</f>
        <v>0</v>
      </c>
      <c r="AJ69" s="69" t="s">
        <v>3788</v>
      </c>
      <c r="AK69" s="69" t="s">
        <v>3251</v>
      </c>
      <c r="AL69" s="69" t="s">
        <v>3211</v>
      </c>
      <c r="AM69" s="69" t="s">
        <v>158</v>
      </c>
      <c r="AN69" s="69" t="s">
        <v>281</v>
      </c>
      <c r="AO69" s="69">
        <v>10</v>
      </c>
      <c r="AP69" s="69">
        <v>2020</v>
      </c>
      <c r="AQ69" s="69">
        <v>2025</v>
      </c>
      <c r="AR69" s="69" t="s">
        <v>3212</v>
      </c>
      <c r="AS69" s="69">
        <v>2020</v>
      </c>
      <c r="AT69" s="69" t="s">
        <v>569</v>
      </c>
      <c r="AU69" s="69" t="s">
        <v>3871</v>
      </c>
      <c r="AV69" s="69" t="s">
        <v>233</v>
      </c>
      <c r="AZ69" s="69" t="s">
        <v>3872</v>
      </c>
      <c r="BA69" s="70" t="s">
        <v>3873</v>
      </c>
      <c r="BB69" s="69" t="s">
        <v>3228</v>
      </c>
      <c r="BC69" s="69" t="s">
        <v>168</v>
      </c>
      <c r="BD69" s="69" t="s">
        <v>168</v>
      </c>
      <c r="BE69" s="69" t="s">
        <v>158</v>
      </c>
      <c r="BF69" s="70" t="s">
        <v>3874</v>
      </c>
      <c r="BG69" s="69" t="s">
        <v>157</v>
      </c>
      <c r="BI69" s="69" t="s">
        <v>3219</v>
      </c>
      <c r="BJ69" s="69" t="s">
        <v>158</v>
      </c>
      <c r="BK69" s="69" t="s">
        <v>168</v>
      </c>
      <c r="BM69" s="69" t="s">
        <v>168</v>
      </c>
      <c r="BQ69" s="69" t="s">
        <v>158</v>
      </c>
      <c r="BR69" s="69" t="s">
        <v>168</v>
      </c>
      <c r="BS69" s="70" t="s">
        <v>3875</v>
      </c>
      <c r="BX69" s="69" t="s">
        <v>158</v>
      </c>
      <c r="BY69" s="69" t="s">
        <v>158</v>
      </c>
      <c r="CD69" s="69">
        <v>1.3159E10</v>
      </c>
      <c r="CE69" s="69" t="s">
        <v>3247</v>
      </c>
      <c r="CF69" s="69">
        <v>57522</v>
      </c>
      <c r="CT69" s="69" t="b">
        <f>Table1[[#This Row],[company_name_netzero]]&lt;&gt;""</f>
        <v>0</v>
      </c>
      <c r="CZ69" s="69" t="b">
        <f>Table1[[#This Row],[company_name_re100]]&lt;&gt;""</f>
        <v>0</v>
      </c>
    </row>
    <row r="70" spans="1:104" ht="21.95" customHeight="1" hidden="1">
      <c r="A70" s="69">
        <v>68</v>
      </c>
      <c r="B70" s="69" t="s">
        <v>570</v>
      </c>
      <c r="C70" s="69" t="s">
        <v>3876</v>
      </c>
      <c r="D70" s="69" t="s">
        <v>571</v>
      </c>
      <c r="E70" s="72">
        <v>0.032</v>
      </c>
      <c r="F70" s="69" t="s">
        <v>572</v>
      </c>
      <c r="G70" s="72">
        <v>0.003</v>
      </c>
      <c r="H70" s="69" t="s">
        <v>573</v>
      </c>
      <c r="I70" s="71">
        <v>75137</v>
      </c>
      <c r="J70" s="69">
        <v>5</v>
      </c>
      <c r="K70" s="69">
        <v>30</v>
      </c>
      <c r="L70" s="69">
        <v>40028111</v>
      </c>
      <c r="M70" s="69" t="s">
        <v>3877</v>
      </c>
      <c r="N70" s="69" t="s">
        <v>3878</v>
      </c>
      <c r="O70" s="69" t="s">
        <v>3879</v>
      </c>
      <c r="P70" s="69" t="s">
        <v>3203</v>
      </c>
      <c r="Q70" s="69" t="s">
        <v>3880</v>
      </c>
      <c r="R70" s="69" t="s">
        <v>176</v>
      </c>
      <c r="S70" s="69" t="s">
        <v>3339</v>
      </c>
      <c r="T70" s="69" t="s">
        <v>210</v>
      </c>
      <c r="AG70" s="73">
        <v>45890.041666666664</v>
      </c>
      <c r="AH70" s="69" t="b">
        <f>Table1[[#This Row],[sbti_id]]&lt;&gt;""</f>
        <v>1</v>
      </c>
      <c r="AI70" s="69" t="s">
        <v>3881</v>
      </c>
      <c r="AJ70" s="69" t="s">
        <v>3495</v>
      </c>
      <c r="AK70" s="69" t="s">
        <v>3251</v>
      </c>
      <c r="AL70" s="69" t="s">
        <v>3211</v>
      </c>
      <c r="AM70" s="69" t="s">
        <v>158</v>
      </c>
      <c r="AN70" s="69" t="s">
        <v>202</v>
      </c>
      <c r="AQ70" s="69">
        <v>2045</v>
      </c>
      <c r="AR70" s="69" t="s">
        <v>3212</v>
      </c>
      <c r="AS70" s="69">
        <v>2021</v>
      </c>
      <c r="AT70" s="70" t="s">
        <v>574</v>
      </c>
      <c r="AU70" s="69" t="s">
        <v>3882</v>
      </c>
      <c r="AV70" s="69" t="s">
        <v>281</v>
      </c>
      <c r="AW70" s="69">
        <v>2030</v>
      </c>
      <c r="AX70" s="69">
        <v>75</v>
      </c>
      <c r="AY70" s="69">
        <v>2019</v>
      </c>
      <c r="AZ70" s="69" t="s">
        <v>3883</v>
      </c>
      <c r="BA70" s="69" t="s">
        <v>3884</v>
      </c>
      <c r="BB70" s="69" t="s">
        <v>168</v>
      </c>
      <c r="BC70" s="69" t="s">
        <v>157</v>
      </c>
      <c r="BD70" s="69" t="s">
        <v>157</v>
      </c>
      <c r="BE70" s="69" t="s">
        <v>168</v>
      </c>
      <c r="BF70" s="70" t="s">
        <v>3885</v>
      </c>
      <c r="BG70" s="69" t="s">
        <v>157</v>
      </c>
      <c r="BH70" s="69" t="s">
        <v>3886</v>
      </c>
      <c r="BI70" s="69" t="s">
        <v>3538</v>
      </c>
      <c r="BJ70" s="69" t="s">
        <v>158</v>
      </c>
      <c r="BK70" s="69" t="s">
        <v>168</v>
      </c>
      <c r="BL70" s="70" t="s">
        <v>3887</v>
      </c>
      <c r="BM70" s="69" t="s">
        <v>168</v>
      </c>
      <c r="BQ70" s="69" t="s">
        <v>158</v>
      </c>
      <c r="BR70" s="69" t="s">
        <v>262</v>
      </c>
      <c r="BS70" s="70" t="s">
        <v>3888</v>
      </c>
      <c r="BX70" s="69" t="s">
        <v>158</v>
      </c>
      <c r="BY70" s="69" t="s">
        <v>158</v>
      </c>
      <c r="CD70" s="79" t="s">
        <v>3889</v>
      </c>
      <c r="CE70" s="69" t="s">
        <v>3300</v>
      </c>
      <c r="CF70" s="69">
        <v>75137</v>
      </c>
      <c r="CT70" s="69" t="b">
        <f>Table1[[#This Row],[company_name_netzero]]&lt;&gt;""</f>
        <v>1</v>
      </c>
      <c r="CU70" s="69" t="s">
        <v>3877</v>
      </c>
      <c r="CV70" s="69">
        <v>2022</v>
      </c>
      <c r="CW70" s="69">
        <v>2045</v>
      </c>
      <c r="CX70" s="69" t="s">
        <v>3300</v>
      </c>
      <c r="CY70" s="69" t="s">
        <v>3504</v>
      </c>
      <c r="CZ70" s="69" t="b">
        <f>Table1[[#This Row],[company_name_re100]]&lt;&gt;""</f>
        <v>1</v>
      </c>
    </row>
    <row r="71" spans="1:104" ht="21.95" customHeight="1" hidden="1">
      <c r="A71" s="69">
        <v>69</v>
      </c>
      <c r="B71" s="69" t="s">
        <v>575</v>
      </c>
      <c r="C71" s="69" t="s">
        <v>3890</v>
      </c>
      <c r="D71" s="69" t="s">
        <v>576</v>
      </c>
      <c r="E71" s="75">
        <v>-0.15</v>
      </c>
      <c r="F71" s="69" t="s">
        <v>577</v>
      </c>
      <c r="G71" s="72">
        <v>0.139</v>
      </c>
      <c r="H71" s="69" t="s">
        <v>578</v>
      </c>
      <c r="I71" s="71">
        <v>181850</v>
      </c>
      <c r="J71" s="69">
        <v>-20</v>
      </c>
      <c r="K71" s="69">
        <v>31</v>
      </c>
      <c r="L71" s="88">
        <v>40009225</v>
      </c>
      <c r="M71" s="89" t="s">
        <v>3891</v>
      </c>
      <c r="N71" s="89" t="s">
        <v>3892</v>
      </c>
      <c r="O71" s="89" t="s">
        <v>3893</v>
      </c>
      <c r="P71" s="89" t="s">
        <v>3203</v>
      </c>
      <c r="Q71" s="89" t="s">
        <v>374</v>
      </c>
      <c r="R71" s="89" t="s">
        <v>246</v>
      </c>
      <c r="S71" s="89" t="s">
        <v>3894</v>
      </c>
      <c r="T71" s="89" t="s">
        <v>151</v>
      </c>
      <c r="U71" s="89" t="s">
        <v>579</v>
      </c>
      <c r="V71" s="89">
        <v>2030</v>
      </c>
      <c r="W71" s="89"/>
      <c r="X71" s="89"/>
      <c r="Y71" s="89"/>
      <c r="Z71" s="89" t="s">
        <v>155</v>
      </c>
      <c r="AA71" s="89"/>
      <c r="AB71" s="89" t="s">
        <v>3895</v>
      </c>
      <c r="AC71" s="89" t="s">
        <v>3208</v>
      </c>
      <c r="AD71" s="89" t="s">
        <v>3896</v>
      </c>
      <c r="AE71" s="89" t="s">
        <v>3897</v>
      </c>
      <c r="AF71" s="89" t="s">
        <v>3210</v>
      </c>
      <c r="AG71" s="95">
        <v>44116.041666666664</v>
      </c>
      <c r="AH71" s="69" t="b">
        <f>Table1[[#This Row],[sbti_id]]&lt;&gt;""</f>
        <v>1</v>
      </c>
      <c r="AI71" s="88" t="s">
        <v>3898</v>
      </c>
      <c r="AJ71" s="89" t="s">
        <v>3899</v>
      </c>
      <c r="AK71" s="89" t="s">
        <v>3547</v>
      </c>
      <c r="AL71" s="89" t="s">
        <v>246</v>
      </c>
      <c r="AM71" s="89" t="s">
        <v>3211</v>
      </c>
      <c r="AN71" s="89" t="s">
        <v>158</v>
      </c>
      <c r="AO71" s="89" t="s">
        <v>167</v>
      </c>
      <c r="AP71" s="89"/>
      <c r="AQ71" s="89"/>
      <c r="AR71" s="89">
        <v>2050</v>
      </c>
      <c r="AS71" s="89" t="s">
        <v>3212</v>
      </c>
      <c r="AT71" s="89">
        <v>2020</v>
      </c>
      <c r="AU71" s="90" t="s">
        <v>3900</v>
      </c>
      <c r="AV71" s="89" t="s">
        <v>3901</v>
      </c>
      <c r="AW71" s="89" t="s">
        <v>513</v>
      </c>
      <c r="AX71" s="89">
        <v>2030</v>
      </c>
      <c r="AY71" s="89">
        <v>70</v>
      </c>
      <c r="AZ71" s="89">
        <v>2017</v>
      </c>
      <c r="BA71" s="90" t="s">
        <v>3902</v>
      </c>
      <c r="BB71" s="90" t="s">
        <v>3903</v>
      </c>
      <c r="BC71" s="89" t="s">
        <v>3216</v>
      </c>
      <c r="BD71" s="89" t="s">
        <v>157</v>
      </c>
      <c r="BE71" s="89" t="s">
        <v>157</v>
      </c>
      <c r="BF71" s="89" t="s">
        <v>157</v>
      </c>
      <c r="BG71" s="90" t="s">
        <v>3904</v>
      </c>
      <c r="BH71" s="89" t="s">
        <v>157</v>
      </c>
      <c r="BI71" s="89" t="s">
        <v>3562</v>
      </c>
      <c r="BJ71" s="89" t="s">
        <v>3219</v>
      </c>
      <c r="BK71" s="89" t="s">
        <v>157</v>
      </c>
      <c r="BL71" s="89" t="s">
        <v>157</v>
      </c>
      <c r="BM71" s="90" t="s">
        <v>3905</v>
      </c>
      <c r="BN71" s="89" t="s">
        <v>158</v>
      </c>
      <c r="BO71" s="89"/>
      <c r="BP71" s="89"/>
      <c r="BQ71" s="89"/>
      <c r="BR71" s="89" t="s">
        <v>158</v>
      </c>
      <c r="BS71" s="89" t="s">
        <v>190</v>
      </c>
      <c r="BT71" s="90" t="s">
        <v>3906</v>
      </c>
      <c r="BU71" s="89"/>
      <c r="BV71" s="89"/>
      <c r="BW71" s="89"/>
      <c r="BX71" s="89"/>
      <c r="BY71" s="89" t="s">
        <v>158</v>
      </c>
      <c r="BZ71" s="89" t="s">
        <v>157</v>
      </c>
      <c r="CA71" s="89"/>
      <c r="CB71" s="89"/>
      <c r="CC71" s="89"/>
      <c r="CD71" s="89"/>
      <c r="CE71" s="89">
        <v>1.5079E11</v>
      </c>
      <c r="CF71" s="89" t="s">
        <v>3907</v>
      </c>
      <c r="CG71" s="89">
        <v>171490</v>
      </c>
      <c r="CH71" s="89"/>
      <c r="CI71" s="89"/>
      <c r="CJ71" s="89"/>
      <c r="CK71" s="89"/>
      <c r="CL71" s="89"/>
      <c r="CM71" s="89"/>
      <c r="CN71" s="89"/>
      <c r="CO71" s="89"/>
      <c r="CP71" s="89" t="s">
        <v>3908</v>
      </c>
      <c r="CT71" s="69" t="b">
        <f>Table1[[#This Row],[company_name_netzero]]&lt;&gt;""</f>
        <v>1</v>
      </c>
      <c r="CZ71" s="69" t="b">
        <f>Table1[[#This Row],[company_name_re100]]&lt;&gt;""</f>
        <v>0</v>
      </c>
    </row>
    <row r="72" spans="1:11 34:104" ht="21.95" customHeight="1" hidden="1">
      <c r="A72" s="69">
        <v>70</v>
      </c>
      <c r="B72" s="69" t="s">
        <v>580</v>
      </c>
      <c r="C72" s="69" t="s">
        <v>3909</v>
      </c>
      <c r="D72" s="69" t="s">
        <v>581</v>
      </c>
      <c r="E72" s="75">
        <v>0.17</v>
      </c>
      <c r="F72" s="69" t="s">
        <v>582</v>
      </c>
      <c r="G72" s="72">
        <v>0.676</v>
      </c>
      <c r="H72" s="69" t="s">
        <v>583</v>
      </c>
      <c r="I72" s="71">
        <v>46500</v>
      </c>
      <c r="J72" s="69">
        <v>17</v>
      </c>
      <c r="K72" s="69">
        <v>26</v>
      </c>
      <c r="AH72" s="69" t="b">
        <f>Table1[[#This Row],[sbti_id]]&lt;&gt;""</f>
        <v>0</v>
      </c>
      <c r="AI72" s="69" t="s">
        <v>3910</v>
      </c>
      <c r="AJ72" s="69" t="s">
        <v>3043</v>
      </c>
      <c r="AK72" s="69" t="s">
        <v>146</v>
      </c>
      <c r="AL72" s="69" t="s">
        <v>3211</v>
      </c>
      <c r="AM72" s="69" t="s">
        <v>158</v>
      </c>
      <c r="AN72" s="69" t="s">
        <v>167</v>
      </c>
      <c r="AQ72" s="69">
        <v>2050</v>
      </c>
      <c r="AR72" s="69" t="s">
        <v>3212</v>
      </c>
      <c r="AS72" s="69">
        <v>2021</v>
      </c>
      <c r="AT72" s="69" t="s">
        <v>584</v>
      </c>
      <c r="AU72" s="69" t="s">
        <v>3911</v>
      </c>
      <c r="AV72" s="69" t="s">
        <v>3614</v>
      </c>
      <c r="AW72" s="69">
        <v>2030</v>
      </c>
      <c r="AZ72" s="69" t="s">
        <v>3912</v>
      </c>
      <c r="BA72" s="70" t="s">
        <v>3913</v>
      </c>
      <c r="BB72" s="69" t="s">
        <v>3216</v>
      </c>
      <c r="BC72" s="69" t="s">
        <v>157</v>
      </c>
      <c r="BD72" s="69" t="s">
        <v>157</v>
      </c>
      <c r="BE72" s="69" t="s">
        <v>168</v>
      </c>
      <c r="BF72" s="69" t="s">
        <v>3914</v>
      </c>
      <c r="BG72" s="69" t="s">
        <v>158</v>
      </c>
      <c r="BI72" s="69" t="s">
        <v>3219</v>
      </c>
      <c r="BJ72" s="69" t="s">
        <v>158</v>
      </c>
      <c r="BK72" s="69" t="s">
        <v>158</v>
      </c>
      <c r="BL72" s="70" t="s">
        <v>3915</v>
      </c>
      <c r="BM72" s="69" t="s">
        <v>157</v>
      </c>
      <c r="BN72" s="69" t="s">
        <v>3269</v>
      </c>
      <c r="BQ72" s="69" t="s">
        <v>158</v>
      </c>
      <c r="BR72" s="69" t="s">
        <v>168</v>
      </c>
      <c r="BS72" s="70" t="s">
        <v>3916</v>
      </c>
      <c r="BX72" s="69" t="s">
        <v>158</v>
      </c>
      <c r="BY72" s="69" t="s">
        <v>157</v>
      </c>
      <c r="CD72" s="79" t="s">
        <v>3917</v>
      </c>
      <c r="CE72" s="69" t="s">
        <v>3286</v>
      </c>
      <c r="CF72" s="69">
        <v>46500</v>
      </c>
      <c r="CT72" s="69" t="b">
        <f>Table1[[#This Row],[company_name_netzero]]&lt;&gt;""</f>
        <v>1</v>
      </c>
      <c r="CU72" s="69" t="s">
        <v>580</v>
      </c>
      <c r="CV72" s="69">
        <v>2015</v>
      </c>
      <c r="CW72" s="69">
        <v>2021</v>
      </c>
      <c r="CX72" s="69" t="s">
        <v>3286</v>
      </c>
      <c r="CY72" s="69" t="s">
        <v>3204</v>
      </c>
      <c r="CZ72" s="69" t="b">
        <f>Table1[[#This Row],[company_name_re100]]&lt;&gt;""</f>
        <v>1</v>
      </c>
    </row>
    <row r="73" spans="1:11 34:104" ht="21.95" customHeight="1" hidden="1">
      <c r="A73" s="69">
        <v>71</v>
      </c>
      <c r="B73" s="69" t="s">
        <v>585</v>
      </c>
      <c r="C73" s="69" t="s">
        <v>3918</v>
      </c>
      <c r="D73" s="69" t="s">
        <v>587</v>
      </c>
      <c r="E73" s="72">
        <v>0.087</v>
      </c>
      <c r="F73" s="69" t="s">
        <v>588</v>
      </c>
      <c r="G73" s="75">
        <v>0.03</v>
      </c>
      <c r="H73" s="69" t="s">
        <v>589</v>
      </c>
      <c r="I73" s="71">
        <v>217502</v>
      </c>
      <c r="J73" s="69">
        <v>9</v>
      </c>
      <c r="K73" s="69">
        <v>28</v>
      </c>
      <c r="AH73" s="69" t="b">
        <f>Table1[[#This Row],[sbti_id]]&lt;&gt;""</f>
        <v>0</v>
      </c>
      <c r="AI73" s="69" t="s">
        <v>585</v>
      </c>
      <c r="AJ73" s="69" t="s">
        <v>3043</v>
      </c>
      <c r="AK73" s="69" t="s">
        <v>146</v>
      </c>
      <c r="AL73" s="69" t="s">
        <v>3211</v>
      </c>
      <c r="AM73" s="69" t="s">
        <v>158</v>
      </c>
      <c r="AN73" s="69" t="s">
        <v>281</v>
      </c>
      <c r="AO73" s="69">
        <v>70</v>
      </c>
      <c r="AP73" s="69">
        <v>2019</v>
      </c>
      <c r="AQ73" s="69">
        <v>2030</v>
      </c>
      <c r="AR73" s="69" t="s">
        <v>3212</v>
      </c>
      <c r="AS73" s="69">
        <v>2024</v>
      </c>
      <c r="AT73" s="69" t="s">
        <v>592</v>
      </c>
      <c r="AU73" s="69" t="s">
        <v>3919</v>
      </c>
      <c r="AV73" s="69" t="s">
        <v>233</v>
      </c>
      <c r="BA73" s="69" t="s">
        <v>3920</v>
      </c>
      <c r="BB73" s="69" t="s">
        <v>3216</v>
      </c>
      <c r="BC73" s="69" t="s">
        <v>157</v>
      </c>
      <c r="BD73" s="69" t="s">
        <v>157</v>
      </c>
      <c r="BE73" s="69" t="s">
        <v>158</v>
      </c>
      <c r="BF73" s="69" t="s">
        <v>3921</v>
      </c>
      <c r="BG73" s="69" t="s">
        <v>158</v>
      </c>
      <c r="BI73" s="69" t="s">
        <v>3219</v>
      </c>
      <c r="BJ73" s="69" t="s">
        <v>157</v>
      </c>
      <c r="BK73" s="69" t="s">
        <v>158</v>
      </c>
      <c r="BL73" s="70" t="s">
        <v>3922</v>
      </c>
      <c r="BM73" s="69" t="s">
        <v>157</v>
      </c>
      <c r="BN73" s="69" t="s">
        <v>3429</v>
      </c>
      <c r="BP73" s="70" t="s">
        <v>3923</v>
      </c>
      <c r="BQ73" s="69" t="s">
        <v>158</v>
      </c>
      <c r="BR73" s="69" t="s">
        <v>168</v>
      </c>
      <c r="BS73" s="69" t="s">
        <v>3924</v>
      </c>
      <c r="BX73" s="69" t="s">
        <v>158</v>
      </c>
      <c r="BY73" s="69" t="s">
        <v>157</v>
      </c>
      <c r="CD73" s="79" t="s">
        <v>3925</v>
      </c>
      <c r="CE73" s="69" t="s">
        <v>3286</v>
      </c>
      <c r="CF73" s="69">
        <v>217000</v>
      </c>
      <c r="CT73" s="69" t="b">
        <f>Table1[[#This Row],[company_name_netzero]]&lt;&gt;""</f>
        <v>1</v>
      </c>
      <c r="CZ73" s="69" t="b">
        <f>Table1[[#This Row],[company_name_re100]]&lt;&gt;""</f>
        <v>0</v>
      </c>
    </row>
    <row r="74" spans="1:104" ht="21.95" customHeight="1" hidden="1">
      <c r="A74" s="69">
        <v>72</v>
      </c>
      <c r="B74" s="69" t="s">
        <v>593</v>
      </c>
      <c r="C74" s="69" t="s">
        <v>3926</v>
      </c>
      <c r="D74" s="69" t="s">
        <v>594</v>
      </c>
      <c r="E74" s="72">
        <v>0.034</v>
      </c>
      <c r="F74" s="69" t="s">
        <v>595</v>
      </c>
      <c r="G74" s="75">
        <v>-0.37</v>
      </c>
      <c r="H74" s="69" t="s">
        <v>596</v>
      </c>
      <c r="I74" s="71">
        <v>198194</v>
      </c>
      <c r="J74" s="69">
        <v>5</v>
      </c>
      <c r="K74" s="69">
        <v>31</v>
      </c>
      <c r="L74" s="88">
        <v>40003668</v>
      </c>
      <c r="M74" s="89" t="s">
        <v>3927</v>
      </c>
      <c r="N74" s="89" t="s">
        <v>3928</v>
      </c>
      <c r="O74" s="89" t="s">
        <v>3929</v>
      </c>
      <c r="P74" s="89" t="s">
        <v>3203</v>
      </c>
      <c r="Q74" s="89" t="s">
        <v>245</v>
      </c>
      <c r="R74" s="89" t="s">
        <v>246</v>
      </c>
      <c r="S74" s="89" t="s">
        <v>3930</v>
      </c>
      <c r="T74" s="89" t="s">
        <v>151</v>
      </c>
      <c r="U74" s="89" t="s">
        <v>353</v>
      </c>
      <c r="V74" s="89">
        <v>2030</v>
      </c>
      <c r="W74" s="89" t="s">
        <v>151</v>
      </c>
      <c r="X74" s="89" t="s">
        <v>353</v>
      </c>
      <c r="Y74" s="89">
        <v>2040</v>
      </c>
      <c r="Z74" s="89" t="s">
        <v>151</v>
      </c>
      <c r="AA74" s="89">
        <v>2040</v>
      </c>
      <c r="AB74" s="90" t="s">
        <v>3931</v>
      </c>
      <c r="AC74" s="89" t="s">
        <v>3208</v>
      </c>
      <c r="AD74" s="94">
        <v>43474.041666666664</v>
      </c>
      <c r="AE74" s="89" t="s">
        <v>3512</v>
      </c>
      <c r="AF74" s="89"/>
      <c r="AG74" s="95">
        <v>45506.041666666664</v>
      </c>
      <c r="AH74" s="69" t="b">
        <f>Table1[[#This Row],[sbti_id]]&lt;&gt;""</f>
        <v>1</v>
      </c>
      <c r="AI74" s="89" t="s">
        <v>3932</v>
      </c>
      <c r="AJ74" s="89" t="s">
        <v>3343</v>
      </c>
      <c r="AK74" s="89" t="s">
        <v>246</v>
      </c>
      <c r="AL74" s="89" t="s">
        <v>3211</v>
      </c>
      <c r="AM74" s="89" t="s">
        <v>158</v>
      </c>
      <c r="AN74" s="89" t="s">
        <v>202</v>
      </c>
      <c r="AO74" s="89"/>
      <c r="AP74" s="89"/>
      <c r="AQ74" s="89">
        <v>2040</v>
      </c>
      <c r="AR74" s="89" t="s">
        <v>3212</v>
      </c>
      <c r="AS74" s="89">
        <v>2021</v>
      </c>
      <c r="AT74" s="89" t="s">
        <v>597</v>
      </c>
      <c r="AU74" s="89" t="s">
        <v>3933</v>
      </c>
      <c r="AV74" s="89" t="s">
        <v>281</v>
      </c>
      <c r="AW74" s="89">
        <v>2030</v>
      </c>
      <c r="AX74" s="89">
        <v>55</v>
      </c>
      <c r="AY74" s="89">
        <v>2020</v>
      </c>
      <c r="AZ74" s="90" t="s">
        <v>3934</v>
      </c>
      <c r="BA74" s="90" t="s">
        <v>3935</v>
      </c>
      <c r="BB74" s="89" t="s">
        <v>168</v>
      </c>
      <c r="BC74" s="89" t="s">
        <v>157</v>
      </c>
      <c r="BD74" s="89" t="s">
        <v>157</v>
      </c>
      <c r="BE74" s="89" t="s">
        <v>157</v>
      </c>
      <c r="BF74" s="89" t="s">
        <v>3936</v>
      </c>
      <c r="BG74" s="89" t="s">
        <v>157</v>
      </c>
      <c r="BH74" s="89" t="s">
        <v>3218</v>
      </c>
      <c r="BI74" s="89" t="s">
        <v>3219</v>
      </c>
      <c r="BJ74" s="89" t="s">
        <v>158</v>
      </c>
      <c r="BK74" s="89" t="s">
        <v>157</v>
      </c>
      <c r="BL74" s="90" t="s">
        <v>3937</v>
      </c>
      <c r="BM74" s="89" t="s">
        <v>157</v>
      </c>
      <c r="BN74" s="89" t="s">
        <v>3429</v>
      </c>
      <c r="BO74" s="89"/>
      <c r="BP74" s="90" t="s">
        <v>3938</v>
      </c>
      <c r="BQ74" s="89" t="s">
        <v>157</v>
      </c>
      <c r="BR74" s="89" t="s">
        <v>190</v>
      </c>
      <c r="BS74" s="89"/>
      <c r="BT74" s="89"/>
      <c r="BU74" s="89"/>
      <c r="BV74" s="89"/>
      <c r="BW74" s="89"/>
      <c r="BX74" s="89" t="s">
        <v>158</v>
      </c>
      <c r="BY74" s="89" t="s">
        <v>157</v>
      </c>
      <c r="BZ74" s="89"/>
      <c r="CA74" s="89"/>
      <c r="CB74" s="89"/>
      <c r="CC74" s="89"/>
      <c r="CD74" s="89">
        <v>1.25225E11</v>
      </c>
      <c r="CE74" s="89" t="s">
        <v>3286</v>
      </c>
      <c r="CF74" s="89">
        <v>198194</v>
      </c>
      <c r="CG74" s="89"/>
      <c r="CH74" s="89"/>
      <c r="CI74" s="89"/>
      <c r="CJ74" s="89"/>
      <c r="CK74" s="89"/>
      <c r="CL74" s="89"/>
      <c r="CM74" s="89"/>
      <c r="CN74" s="89"/>
      <c r="CO74" s="89"/>
      <c r="CP74" s="89"/>
      <c r="CQ74" s="89"/>
      <c r="CR74" s="89"/>
      <c r="CS74" s="89"/>
      <c r="CT74" s="69" t="b">
        <f>Table1[[#This Row],[company_name_netzero]]&lt;&gt;""</f>
        <v>1</v>
      </c>
      <c r="CU74" s="69" t="s">
        <v>593</v>
      </c>
      <c r="CV74" s="69">
        <v>2019</v>
      </c>
      <c r="CW74" s="69">
        <v>2021</v>
      </c>
      <c r="CX74" s="69" t="s">
        <v>3286</v>
      </c>
      <c r="CY74" s="69" t="s">
        <v>245</v>
      </c>
      <c r="CZ74" s="69" t="b">
        <f>Table1[[#This Row],[company_name_re100]]&lt;&gt;""</f>
        <v>1</v>
      </c>
    </row>
    <row r="75" spans="1:11 34:34 98:104" ht="21.95" customHeight="1" hidden="1">
      <c r="A75" s="69">
        <v>73</v>
      </c>
      <c r="B75" s="69" t="s">
        <v>598</v>
      </c>
      <c r="C75" s="69" t="s">
        <v>3939</v>
      </c>
      <c r="D75" s="69" t="s">
        <v>600</v>
      </c>
      <c r="E75" s="72">
        <v>-0.204</v>
      </c>
      <c r="F75" s="69" t="s">
        <v>601</v>
      </c>
      <c r="G75" s="72">
        <v>0.001</v>
      </c>
      <c r="H75" s="69" t="s">
        <v>602</v>
      </c>
      <c r="I75" s="71">
        <v>237100</v>
      </c>
      <c r="J75" s="69">
        <v>-29</v>
      </c>
      <c r="K75" s="69">
        <v>22</v>
      </c>
      <c r="AH75" s="69" t="b">
        <f>Table1[[#This Row],[sbti_id]]&lt;&gt;""</f>
        <v>0</v>
      </c>
      <c r="CT75" s="69" t="b">
        <f>Table1[[#This Row],[company_name_netzero]]&lt;&gt;""</f>
        <v>0</v>
      </c>
      <c r="CZ75" s="69" t="b">
        <f>Table1[[#This Row],[company_name_re100]]&lt;&gt;""</f>
        <v>0</v>
      </c>
    </row>
    <row r="76" spans="1:11 34:104" ht="21.95" customHeight="1" hidden="1">
      <c r="A76" s="69">
        <v>74</v>
      </c>
      <c r="B76" s="69" t="s">
        <v>604</v>
      </c>
      <c r="C76" s="69" t="s">
        <v>3940</v>
      </c>
      <c r="D76" s="69" t="s">
        <v>605</v>
      </c>
      <c r="E76" s="72">
        <v>-0.108</v>
      </c>
      <c r="F76" s="69" t="s">
        <v>606</v>
      </c>
      <c r="G76" s="72">
        <v>-0.687</v>
      </c>
      <c r="H76" s="69" t="s">
        <v>607</v>
      </c>
      <c r="I76" s="71">
        <v>9910</v>
      </c>
      <c r="J76" s="69">
        <v>-13</v>
      </c>
      <c r="K76" s="69">
        <v>25</v>
      </c>
      <c r="AH76" s="69" t="b">
        <f>Table1[[#This Row],[sbti_id]]&lt;&gt;""</f>
        <v>0</v>
      </c>
      <c r="AI76" s="69" t="s">
        <v>604</v>
      </c>
      <c r="AJ76" s="69" t="s">
        <v>3043</v>
      </c>
      <c r="AK76" s="69" t="s">
        <v>146</v>
      </c>
      <c r="AL76" s="69" t="s">
        <v>3211</v>
      </c>
      <c r="AM76" s="69" t="s">
        <v>158</v>
      </c>
      <c r="AN76" s="69" t="s">
        <v>310</v>
      </c>
      <c r="AQ76" s="69">
        <v>2050</v>
      </c>
      <c r="AR76" s="69" t="s">
        <v>3212</v>
      </c>
      <c r="AS76" s="69">
        <v>2021</v>
      </c>
      <c r="AT76" s="70" t="s">
        <v>608</v>
      </c>
      <c r="AU76" s="69" t="s">
        <v>3941</v>
      </c>
      <c r="AV76" s="69" t="s">
        <v>281</v>
      </c>
      <c r="AW76" s="69">
        <v>2025</v>
      </c>
      <c r="AX76" s="69">
        <v>63</v>
      </c>
      <c r="AY76" s="69">
        <v>2011</v>
      </c>
      <c r="AZ76" s="70" t="s">
        <v>3942</v>
      </c>
      <c r="BA76" s="70" t="s">
        <v>3943</v>
      </c>
      <c r="BB76" s="69" t="s">
        <v>3216</v>
      </c>
      <c r="BC76" s="69" t="s">
        <v>157</v>
      </c>
      <c r="BD76" s="69" t="s">
        <v>157</v>
      </c>
      <c r="BE76" s="69" t="s">
        <v>157</v>
      </c>
      <c r="BG76" s="69" t="s">
        <v>158</v>
      </c>
      <c r="BI76" s="69" t="s">
        <v>3219</v>
      </c>
      <c r="BJ76" s="69" t="s">
        <v>158</v>
      </c>
      <c r="BK76" s="69" t="s">
        <v>168</v>
      </c>
      <c r="BL76" s="70" t="s">
        <v>3944</v>
      </c>
      <c r="BM76" s="69" t="s">
        <v>157</v>
      </c>
      <c r="BN76" s="69" t="s">
        <v>3429</v>
      </c>
      <c r="BP76" s="70" t="s">
        <v>3945</v>
      </c>
      <c r="BQ76" s="69" t="s">
        <v>157</v>
      </c>
      <c r="BR76" s="69" t="s">
        <v>262</v>
      </c>
      <c r="BS76" s="70" t="s">
        <v>3946</v>
      </c>
      <c r="BX76" s="69" t="s">
        <v>158</v>
      </c>
      <c r="BY76" s="69" t="s">
        <v>158</v>
      </c>
      <c r="CD76" s="79" t="s">
        <v>3889</v>
      </c>
      <c r="CE76" s="69" t="s">
        <v>3247</v>
      </c>
      <c r="CF76" s="69">
        <v>9922</v>
      </c>
      <c r="CT76" s="69" t="b">
        <f>Table1[[#This Row],[company_name_netzero]]&lt;&gt;""</f>
        <v>1</v>
      </c>
      <c r="CZ76" s="69" t="b">
        <f>Table1[[#This Row],[company_name_re100]]&lt;&gt;""</f>
        <v>0</v>
      </c>
    </row>
    <row r="77" spans="1:104" ht="21.95" customHeight="1" hidden="1">
      <c r="A77" s="69">
        <v>75</v>
      </c>
      <c r="B77" s="69" t="s">
        <v>609</v>
      </c>
      <c r="C77" s="69" t="s">
        <v>3947</v>
      </c>
      <c r="D77" s="69" t="s">
        <v>611</v>
      </c>
      <c r="E77" s="72">
        <v>0.018</v>
      </c>
      <c r="F77" s="69" t="s">
        <v>612</v>
      </c>
      <c r="G77" s="72">
        <v>0.052</v>
      </c>
      <c r="H77" s="69" t="s">
        <v>613</v>
      </c>
      <c r="I77" s="71">
        <v>182000</v>
      </c>
      <c r="J77" s="69">
        <v>1</v>
      </c>
      <c r="K77" s="69">
        <v>23</v>
      </c>
      <c r="L77" s="69">
        <v>40005901</v>
      </c>
      <c r="M77" s="69" t="s">
        <v>609</v>
      </c>
      <c r="N77" s="69" t="s">
        <v>3948</v>
      </c>
      <c r="O77" s="69" t="s">
        <v>3949</v>
      </c>
      <c r="P77" s="69" t="s">
        <v>3203</v>
      </c>
      <c r="Q77" s="69" t="s">
        <v>3204</v>
      </c>
      <c r="R77" s="69" t="s">
        <v>3205</v>
      </c>
      <c r="S77" s="69" t="s">
        <v>3930</v>
      </c>
      <c r="T77" s="69" t="s">
        <v>151</v>
      </c>
      <c r="U77" s="69" t="s">
        <v>152</v>
      </c>
      <c r="V77" s="69">
        <v>2030</v>
      </c>
      <c r="AB77" s="70" t="s">
        <v>3950</v>
      </c>
      <c r="AE77" s="69" t="s">
        <v>3209</v>
      </c>
      <c r="AG77" s="73">
        <v>45771.041666666664</v>
      </c>
      <c r="AH77" s="69" t="b">
        <f>Table1[[#This Row],[sbti_id]]&lt;&gt;""</f>
        <v>1</v>
      </c>
      <c r="AI77" s="69" t="s">
        <v>609</v>
      </c>
      <c r="AJ77" s="69" t="s">
        <v>3043</v>
      </c>
      <c r="AK77" s="69" t="s">
        <v>146</v>
      </c>
      <c r="AL77" s="69" t="s">
        <v>3211</v>
      </c>
      <c r="AM77" s="69" t="s">
        <v>158</v>
      </c>
      <c r="AN77" s="69" t="s">
        <v>202</v>
      </c>
      <c r="AQ77" s="69">
        <v>2035</v>
      </c>
      <c r="AR77" s="69" t="s">
        <v>3212</v>
      </c>
      <c r="AS77" s="69">
        <v>2021</v>
      </c>
      <c r="AT77" s="69" t="s">
        <v>614</v>
      </c>
      <c r="AU77" s="69" t="s">
        <v>3951</v>
      </c>
      <c r="AV77" s="69" t="s">
        <v>233</v>
      </c>
      <c r="BA77" s="69" t="s">
        <v>3952</v>
      </c>
      <c r="BB77" s="69" t="s">
        <v>3216</v>
      </c>
      <c r="BC77" s="69" t="s">
        <v>157</v>
      </c>
      <c r="BD77" s="69" t="s">
        <v>157</v>
      </c>
      <c r="BE77" s="69" t="s">
        <v>158</v>
      </c>
      <c r="BF77" s="70" t="s">
        <v>3953</v>
      </c>
      <c r="BG77" s="69" t="s">
        <v>158</v>
      </c>
      <c r="BI77" s="69" t="s">
        <v>3219</v>
      </c>
      <c r="BJ77" s="69" t="s">
        <v>158</v>
      </c>
      <c r="BK77" s="69" t="s">
        <v>158</v>
      </c>
      <c r="BM77" s="69" t="s">
        <v>157</v>
      </c>
      <c r="BN77" s="69" t="s">
        <v>3269</v>
      </c>
      <c r="BQ77" s="69" t="s">
        <v>158</v>
      </c>
      <c r="BR77" s="69" t="s">
        <v>168</v>
      </c>
      <c r="BS77" s="69" t="s">
        <v>3954</v>
      </c>
      <c r="BX77" s="69" t="s">
        <v>158</v>
      </c>
      <c r="BY77" s="69" t="s">
        <v>158</v>
      </c>
      <c r="CD77" s="79" t="s">
        <v>3925</v>
      </c>
      <c r="CE77" s="69" t="s">
        <v>3286</v>
      </c>
      <c r="CF77" s="69">
        <v>182000</v>
      </c>
      <c r="CT77" s="69" t="b">
        <f>Table1[[#This Row],[company_name_netzero]]&lt;&gt;""</f>
        <v>1</v>
      </c>
      <c r="CZ77" s="69" t="b">
        <f>Table1[[#This Row],[company_name_re100]]&lt;&gt;""</f>
        <v>0</v>
      </c>
    </row>
    <row r="78" spans="1:104" ht="21.95" customHeight="1" hidden="1">
      <c r="A78" s="69">
        <v>76</v>
      </c>
      <c r="B78" s="69" t="s">
        <v>615</v>
      </c>
      <c r="C78" s="69" t="s">
        <v>3955</v>
      </c>
      <c r="D78" s="69" t="s">
        <v>616</v>
      </c>
      <c r="E78" s="72">
        <v>0.085</v>
      </c>
      <c r="F78" s="69" t="s">
        <v>617</v>
      </c>
      <c r="G78" s="72">
        <v>0.163</v>
      </c>
      <c r="H78" s="69" t="s">
        <v>618</v>
      </c>
      <c r="I78" s="71">
        <v>156626</v>
      </c>
      <c r="J78" s="69">
        <v>6</v>
      </c>
      <c r="K78" s="69">
        <v>31</v>
      </c>
      <c r="L78" s="88">
        <v>40000126</v>
      </c>
      <c r="M78" s="89" t="s">
        <v>3956</v>
      </c>
      <c r="N78" s="89" t="s">
        <v>3957</v>
      </c>
      <c r="O78" s="89" t="s">
        <v>3958</v>
      </c>
      <c r="P78" s="89" t="s">
        <v>3443</v>
      </c>
      <c r="Q78" s="89" t="s">
        <v>245</v>
      </c>
      <c r="R78" s="89" t="s">
        <v>246</v>
      </c>
      <c r="S78" s="89" t="s">
        <v>3274</v>
      </c>
      <c r="T78" s="89" t="s">
        <v>155</v>
      </c>
      <c r="U78" s="89"/>
      <c r="V78" s="89"/>
      <c r="W78" s="89"/>
      <c r="X78" s="89"/>
      <c r="Y78" s="89"/>
      <c r="Z78" s="89"/>
      <c r="AA78" s="89"/>
      <c r="AB78" s="89"/>
      <c r="AC78" s="89"/>
      <c r="AD78" s="89"/>
      <c r="AE78" s="89"/>
      <c r="AF78" s="89" t="s">
        <v>3959</v>
      </c>
      <c r="AG78" s="95">
        <v>43195.041666666664</v>
      </c>
      <c r="AH78" s="69" t="b">
        <f>Table1[[#This Row],[sbti_id]]&lt;&gt;""</f>
        <v>1</v>
      </c>
      <c r="AI78" s="69" t="s">
        <v>615</v>
      </c>
      <c r="AJ78" s="69" t="s">
        <v>3343</v>
      </c>
      <c r="AK78" s="69" t="s">
        <v>246</v>
      </c>
      <c r="AL78" s="69" t="s">
        <v>3211</v>
      </c>
      <c r="AM78" s="69" t="s">
        <v>158</v>
      </c>
      <c r="AN78" s="69" t="s">
        <v>167</v>
      </c>
      <c r="AQ78" s="69">
        <v>2050</v>
      </c>
      <c r="AR78" s="69" t="s">
        <v>3212</v>
      </c>
      <c r="AS78" s="69">
        <v>2022</v>
      </c>
      <c r="AT78" s="70" t="s">
        <v>3960</v>
      </c>
      <c r="AU78" s="69" t="s">
        <v>3961</v>
      </c>
      <c r="AV78" s="69" t="s">
        <v>281</v>
      </c>
      <c r="AW78" s="69">
        <v>2030</v>
      </c>
      <c r="AX78" s="69">
        <v>50</v>
      </c>
      <c r="AY78" s="69">
        <v>2019</v>
      </c>
      <c r="AZ78" s="70" t="s">
        <v>3962</v>
      </c>
      <c r="BA78" s="69" t="s">
        <v>3963</v>
      </c>
      <c r="BB78" s="69" t="s">
        <v>3216</v>
      </c>
      <c r="BC78" s="69" t="s">
        <v>157</v>
      </c>
      <c r="BD78" s="69" t="s">
        <v>157</v>
      </c>
      <c r="BE78" s="69" t="s">
        <v>157</v>
      </c>
      <c r="BF78" s="70" t="s">
        <v>3964</v>
      </c>
      <c r="BG78" s="69" t="s">
        <v>157</v>
      </c>
      <c r="BH78" s="69" t="s">
        <v>3753</v>
      </c>
      <c r="BI78" s="69" t="s">
        <v>3219</v>
      </c>
      <c r="BJ78" s="69" t="s">
        <v>158</v>
      </c>
      <c r="BK78" s="69" t="s">
        <v>157</v>
      </c>
      <c r="BL78" s="70" t="s">
        <v>3965</v>
      </c>
      <c r="BM78" s="69" t="s">
        <v>158</v>
      </c>
      <c r="BP78" s="70" t="s">
        <v>3966</v>
      </c>
      <c r="BQ78" s="69" t="s">
        <v>158</v>
      </c>
      <c r="BR78" s="69" t="s">
        <v>190</v>
      </c>
      <c r="BS78" s="70" t="s">
        <v>3967</v>
      </c>
      <c r="BX78" s="69" t="s">
        <v>158</v>
      </c>
      <c r="BY78" s="69" t="s">
        <v>157</v>
      </c>
      <c r="CD78" s="79" t="s">
        <v>3758</v>
      </c>
      <c r="CE78" s="69" t="s">
        <v>3286</v>
      </c>
      <c r="CF78" s="69">
        <v>154346</v>
      </c>
      <c r="CT78" s="69" t="b">
        <f>Table1[[#This Row],[company_name_netzero]]&lt;&gt;""</f>
        <v>1</v>
      </c>
      <c r="CU78" s="69" t="s">
        <v>3968</v>
      </c>
      <c r="CV78" s="69">
        <v>2018</v>
      </c>
      <c r="CW78" s="69">
        <v>2023</v>
      </c>
      <c r="CX78" s="69" t="s">
        <v>3286</v>
      </c>
      <c r="CY78" s="69" t="s">
        <v>245</v>
      </c>
      <c r="CZ78" s="69" t="b">
        <f>Table1[[#This Row],[company_name_re100]]&lt;&gt;""</f>
        <v>1</v>
      </c>
    </row>
    <row r="79" spans="1:11 34:104" ht="21.95" customHeight="1" hidden="1">
      <c r="A79" s="69">
        <v>77</v>
      </c>
      <c r="B79" s="69" t="s">
        <v>619</v>
      </c>
      <c r="C79" s="69" t="s">
        <v>3969</v>
      </c>
      <c r="D79" s="69" t="s">
        <v>621</v>
      </c>
      <c r="E79" s="75">
        <v>0.18</v>
      </c>
      <c r="F79" s="69" t="s">
        <v>622</v>
      </c>
      <c r="H79" s="69" t="s">
        <v>623</v>
      </c>
      <c r="I79" s="71">
        <v>67381</v>
      </c>
      <c r="J79" s="69">
        <v>17</v>
      </c>
      <c r="K79" s="69">
        <v>31</v>
      </c>
      <c r="AH79" s="69" t="b">
        <f>Table1[[#This Row],[sbti_id]]&lt;&gt;""</f>
        <v>0</v>
      </c>
      <c r="AJ79" s="69" t="s">
        <v>3043</v>
      </c>
      <c r="AK79" s="69" t="s">
        <v>146</v>
      </c>
      <c r="AL79" s="69" t="s">
        <v>3211</v>
      </c>
      <c r="AM79" s="69" t="s">
        <v>157</v>
      </c>
      <c r="AN79" s="69" t="s">
        <v>281</v>
      </c>
      <c r="AO79" s="69">
        <v>50</v>
      </c>
      <c r="AP79" s="69">
        <v>2019</v>
      </c>
      <c r="AQ79" s="69">
        <v>2030</v>
      </c>
      <c r="AR79" s="69" t="s">
        <v>3212</v>
      </c>
      <c r="AS79" s="69">
        <v>2024</v>
      </c>
      <c r="AT79" s="69" t="s">
        <v>624</v>
      </c>
      <c r="AU79" s="69" t="s">
        <v>3970</v>
      </c>
      <c r="AV79" s="69" t="s">
        <v>233</v>
      </c>
      <c r="AZ79" s="69" t="s">
        <v>3971</v>
      </c>
      <c r="BA79" s="70" t="s">
        <v>3972</v>
      </c>
      <c r="BB79" s="69" t="s">
        <v>168</v>
      </c>
      <c r="BC79" s="69" t="s">
        <v>157</v>
      </c>
      <c r="BD79" s="69" t="s">
        <v>157</v>
      </c>
      <c r="BE79" s="69" t="s">
        <v>158</v>
      </c>
      <c r="BF79" s="69" t="s">
        <v>3973</v>
      </c>
      <c r="BG79" s="69" t="s">
        <v>157</v>
      </c>
      <c r="BH79" s="69" t="s">
        <v>3618</v>
      </c>
      <c r="BI79" s="69" t="s">
        <v>3219</v>
      </c>
      <c r="BJ79" s="69" t="s">
        <v>158</v>
      </c>
      <c r="BK79" s="69" t="s">
        <v>157</v>
      </c>
      <c r="BL79" s="69" t="s">
        <v>3974</v>
      </c>
      <c r="BM79" s="69" t="s">
        <v>168</v>
      </c>
      <c r="BQ79" s="69" t="s">
        <v>158</v>
      </c>
      <c r="BR79" s="69" t="s">
        <v>168</v>
      </c>
      <c r="BS79" s="69" t="s">
        <v>3975</v>
      </c>
      <c r="BX79" s="69" t="s">
        <v>158</v>
      </c>
      <c r="BY79" s="69" t="s">
        <v>158</v>
      </c>
      <c r="CD79" s="69">
        <v>8.22E10</v>
      </c>
      <c r="CE79" s="69" t="s">
        <v>3286</v>
      </c>
      <c r="CT79" s="69" t="b">
        <f>Table1[[#This Row],[company_name_netzero]]&lt;&gt;""</f>
        <v>0</v>
      </c>
      <c r="CZ79" s="69" t="b">
        <f>Table1[[#This Row],[company_name_re100]]&lt;&gt;""</f>
        <v>0</v>
      </c>
    </row>
    <row r="80" spans="1:104" ht="21.95" customHeight="1" hidden="1">
      <c r="A80" s="69">
        <v>78</v>
      </c>
      <c r="B80" s="69" t="s">
        <v>625</v>
      </c>
      <c r="C80" s="69" t="s">
        <v>3976</v>
      </c>
      <c r="D80" s="69" t="s">
        <v>626</v>
      </c>
      <c r="E80" s="72">
        <v>-0.001</v>
      </c>
      <c r="F80" s="69" t="s">
        <v>627</v>
      </c>
      <c r="G80" s="75">
        <v>-0.24</v>
      </c>
      <c r="H80" s="69" t="s">
        <v>628</v>
      </c>
      <c r="I80" s="71">
        <v>140990</v>
      </c>
      <c r="J80" s="69">
        <v>-4</v>
      </c>
      <c r="K80" s="69">
        <v>31</v>
      </c>
      <c r="L80" s="69">
        <v>40013776</v>
      </c>
      <c r="M80" s="69" t="s">
        <v>3977</v>
      </c>
      <c r="N80" s="69" t="s">
        <v>3978</v>
      </c>
      <c r="O80" s="69" t="s">
        <v>3979</v>
      </c>
      <c r="P80" s="69" t="s">
        <v>3203</v>
      </c>
      <c r="Q80" s="69" t="s">
        <v>3204</v>
      </c>
      <c r="R80" s="69" t="s">
        <v>3205</v>
      </c>
      <c r="S80" s="69" t="s">
        <v>3930</v>
      </c>
      <c r="T80" s="69" t="s">
        <v>151</v>
      </c>
      <c r="U80" s="69" t="s">
        <v>152</v>
      </c>
      <c r="V80" s="69">
        <v>2030</v>
      </c>
      <c r="AB80" s="69" t="s">
        <v>3980</v>
      </c>
      <c r="AE80" s="69" t="s">
        <v>3209</v>
      </c>
      <c r="AG80" s="73">
        <v>44336.041666666664</v>
      </c>
      <c r="AH80" s="69" t="b">
        <f>Table1[[#This Row],[sbti_id]]&lt;&gt;""</f>
        <v>1</v>
      </c>
      <c r="AI80" s="69" t="s">
        <v>625</v>
      </c>
      <c r="AJ80" s="69" t="s">
        <v>3043</v>
      </c>
      <c r="AK80" s="69" t="s">
        <v>146</v>
      </c>
      <c r="AL80" s="69" t="s">
        <v>3211</v>
      </c>
      <c r="AM80" s="69" t="s">
        <v>158</v>
      </c>
      <c r="AN80" s="69" t="s">
        <v>167</v>
      </c>
      <c r="AQ80" s="69">
        <v>2035</v>
      </c>
      <c r="AR80" s="69" t="s">
        <v>3212</v>
      </c>
      <c r="AS80" s="69">
        <v>2021</v>
      </c>
      <c r="AT80" s="69" t="s">
        <v>629</v>
      </c>
      <c r="AU80" s="69" t="s">
        <v>3981</v>
      </c>
      <c r="AV80" s="69" t="s">
        <v>281</v>
      </c>
      <c r="AW80" s="69">
        <v>2030</v>
      </c>
      <c r="AX80" s="69">
        <v>63</v>
      </c>
      <c r="AY80" s="69">
        <v>2015</v>
      </c>
      <c r="AZ80" s="70" t="s">
        <v>3982</v>
      </c>
      <c r="BA80" s="70" t="s">
        <v>3983</v>
      </c>
      <c r="BB80" s="69" t="s">
        <v>3216</v>
      </c>
      <c r="BC80" s="69" t="s">
        <v>157</v>
      </c>
      <c r="BD80" s="69" t="s">
        <v>157</v>
      </c>
      <c r="BE80" s="69" t="s">
        <v>169</v>
      </c>
      <c r="BF80" s="70" t="s">
        <v>3984</v>
      </c>
      <c r="BG80" s="69" t="s">
        <v>157</v>
      </c>
      <c r="BH80" s="69" t="s">
        <v>3637</v>
      </c>
      <c r="BI80" s="69" t="s">
        <v>3219</v>
      </c>
      <c r="BJ80" s="69" t="s">
        <v>158</v>
      </c>
      <c r="BK80" s="69" t="s">
        <v>168</v>
      </c>
      <c r="BL80" s="70" t="s">
        <v>3985</v>
      </c>
      <c r="BM80" s="69" t="s">
        <v>157</v>
      </c>
      <c r="BN80" s="69" t="s">
        <v>3530</v>
      </c>
      <c r="BQ80" s="69" t="s">
        <v>158</v>
      </c>
      <c r="BR80" s="69" t="s">
        <v>168</v>
      </c>
      <c r="BS80" s="70" t="s">
        <v>3986</v>
      </c>
      <c r="BX80" s="69" t="s">
        <v>158</v>
      </c>
      <c r="BY80" s="69" t="s">
        <v>158</v>
      </c>
      <c r="CD80" s="79" t="s">
        <v>3987</v>
      </c>
      <c r="CE80" s="69" t="s">
        <v>3286</v>
      </c>
      <c r="CF80" s="69">
        <v>140990</v>
      </c>
      <c r="CT80" s="69" t="b">
        <f>Table1[[#This Row],[company_name_netzero]]&lt;&gt;""</f>
        <v>1</v>
      </c>
      <c r="CZ80" s="69" t="b">
        <f>Table1[[#This Row],[company_name_re100]]&lt;&gt;""</f>
        <v>0</v>
      </c>
    </row>
    <row r="81" spans="1:11 34:104" ht="21.95" customHeight="1" hidden="1">
      <c r="A81" s="69">
        <v>79</v>
      </c>
      <c r="B81" s="69" t="s">
        <v>630</v>
      </c>
      <c r="C81" s="69" t="s">
        <v>3988</v>
      </c>
      <c r="D81" s="69" t="s">
        <v>631</v>
      </c>
      <c r="E81" s="72">
        <v>-0.098</v>
      </c>
      <c r="F81" s="69" t="s">
        <v>632</v>
      </c>
      <c r="G81" s="72">
        <v>-0.065</v>
      </c>
      <c r="H81" s="69" t="s">
        <v>633</v>
      </c>
      <c r="I81" s="71">
        <v>62062</v>
      </c>
      <c r="J81" s="69">
        <v>-14</v>
      </c>
      <c r="K81" s="69">
        <v>31</v>
      </c>
      <c r="AH81" s="69" t="b">
        <f>Table1[[#This Row],[sbti_id]]&lt;&gt;""</f>
        <v>0</v>
      </c>
      <c r="AI81" s="69" t="s">
        <v>630</v>
      </c>
      <c r="AJ81" s="69" t="s">
        <v>3381</v>
      </c>
      <c r="AK81" s="69" t="s">
        <v>3251</v>
      </c>
      <c r="AL81" s="69" t="s">
        <v>3211</v>
      </c>
      <c r="AM81" s="69" t="s">
        <v>158</v>
      </c>
      <c r="AN81" s="69" t="s">
        <v>167</v>
      </c>
      <c r="AQ81" s="69">
        <v>2050</v>
      </c>
      <c r="AR81" s="69" t="s">
        <v>3212</v>
      </c>
      <c r="AS81" s="69">
        <v>2022</v>
      </c>
      <c r="AT81" s="69" t="s">
        <v>634</v>
      </c>
      <c r="AU81" s="69" t="s">
        <v>3989</v>
      </c>
      <c r="AV81" s="69" t="s">
        <v>281</v>
      </c>
      <c r="AW81" s="69">
        <v>2030</v>
      </c>
      <c r="AX81" s="69">
        <v>50</v>
      </c>
      <c r="AY81" s="69">
        <v>2018</v>
      </c>
      <c r="AZ81" s="69" t="s">
        <v>3990</v>
      </c>
      <c r="BA81" s="70" t="s">
        <v>3991</v>
      </c>
      <c r="BB81" s="69" t="s">
        <v>3216</v>
      </c>
      <c r="BC81" s="69" t="s">
        <v>157</v>
      </c>
      <c r="BD81" s="69" t="s">
        <v>157</v>
      </c>
      <c r="BE81" s="69" t="s">
        <v>157</v>
      </c>
      <c r="BF81" s="69" t="s">
        <v>3992</v>
      </c>
      <c r="BG81" s="69" t="s">
        <v>157</v>
      </c>
      <c r="BI81" s="69" t="s">
        <v>3219</v>
      </c>
      <c r="BJ81" s="69" t="s">
        <v>158</v>
      </c>
      <c r="BK81" s="69" t="s">
        <v>168</v>
      </c>
      <c r="BL81" s="69" t="s">
        <v>3993</v>
      </c>
      <c r="BM81" s="69" t="s">
        <v>157</v>
      </c>
      <c r="BN81" s="69" t="s">
        <v>3269</v>
      </c>
      <c r="BQ81" s="69" t="s">
        <v>158</v>
      </c>
      <c r="BR81" s="69" t="s">
        <v>312</v>
      </c>
      <c r="BS81" s="70" t="s">
        <v>3994</v>
      </c>
      <c r="BX81" s="69" t="s">
        <v>158</v>
      </c>
      <c r="BY81" s="69" t="s">
        <v>158</v>
      </c>
      <c r="CD81" s="79" t="s">
        <v>3925</v>
      </c>
      <c r="CE81" s="69" t="s">
        <v>3286</v>
      </c>
      <c r="CF81" s="69">
        <v>80037</v>
      </c>
      <c r="CT81" s="69" t="b">
        <f>Table1[[#This Row],[company_name_netzero]]&lt;&gt;""</f>
        <v>1</v>
      </c>
      <c r="CZ81" s="69" t="b">
        <f>Table1[[#This Row],[company_name_re100]]&lt;&gt;""</f>
        <v>0</v>
      </c>
    </row>
    <row r="82" spans="1:11 34:104" ht="21.95" customHeight="1" hidden="1">
      <c r="A82" s="69">
        <v>80</v>
      </c>
      <c r="B82" s="69" t="s">
        <v>635</v>
      </c>
      <c r="C82" s="69" t="s">
        <v>3995</v>
      </c>
      <c r="D82" s="69" t="s">
        <v>636</v>
      </c>
      <c r="E82" s="75">
        <v>0.13</v>
      </c>
      <c r="F82" s="69" t="s">
        <v>637</v>
      </c>
      <c r="G82" s="72">
        <v>0.125</v>
      </c>
      <c r="H82" s="69" t="s">
        <v>638</v>
      </c>
      <c r="I82" s="71">
        <v>8090</v>
      </c>
      <c r="J82" s="69">
        <v>8</v>
      </c>
      <c r="K82" s="69">
        <v>29</v>
      </c>
      <c r="AH82" s="69" t="b">
        <f>Table1[[#This Row],[sbti_id]]&lt;&gt;""</f>
        <v>0</v>
      </c>
      <c r="AI82" s="69" t="s">
        <v>635</v>
      </c>
      <c r="AJ82" s="69" t="s">
        <v>3043</v>
      </c>
      <c r="AK82" s="69" t="s">
        <v>146</v>
      </c>
      <c r="AL82" s="69" t="s">
        <v>3211</v>
      </c>
      <c r="AM82" s="69" t="s">
        <v>158</v>
      </c>
      <c r="AN82" s="69" t="s">
        <v>233</v>
      </c>
      <c r="AR82" s="69" t="s">
        <v>3212</v>
      </c>
      <c r="AS82" s="69">
        <v>2023</v>
      </c>
      <c r="AU82" s="69" t="s">
        <v>3996</v>
      </c>
      <c r="AV82" s="69" t="s">
        <v>233</v>
      </c>
      <c r="BA82" s="70" t="s">
        <v>3997</v>
      </c>
      <c r="BB82" s="69" t="s">
        <v>168</v>
      </c>
      <c r="BC82" s="69" t="s">
        <v>168</v>
      </c>
      <c r="BD82" s="69" t="s">
        <v>168</v>
      </c>
      <c r="BE82" s="69" t="s">
        <v>168</v>
      </c>
      <c r="BG82" s="69" t="s">
        <v>158</v>
      </c>
      <c r="BI82" s="69" t="s">
        <v>3219</v>
      </c>
      <c r="BJ82" s="69" t="s">
        <v>158</v>
      </c>
      <c r="BK82" s="69" t="s">
        <v>168</v>
      </c>
      <c r="BM82" s="69" t="s">
        <v>168</v>
      </c>
      <c r="BQ82" s="69" t="s">
        <v>158</v>
      </c>
      <c r="BR82" s="69" t="s">
        <v>168</v>
      </c>
      <c r="BX82" s="69" t="s">
        <v>158</v>
      </c>
      <c r="BY82" s="69" t="s">
        <v>158</v>
      </c>
      <c r="CD82" s="79" t="s">
        <v>3917</v>
      </c>
      <c r="CE82" s="69" t="s">
        <v>3286</v>
      </c>
      <c r="CF82" s="69">
        <v>8103</v>
      </c>
      <c r="CT82" s="69" t="b">
        <f>Table1[[#This Row],[company_name_netzero]]&lt;&gt;""</f>
        <v>1</v>
      </c>
      <c r="CZ82" s="69" t="b">
        <f>Table1[[#This Row],[company_name_re100]]&lt;&gt;""</f>
        <v>0</v>
      </c>
    </row>
    <row r="83" spans="1:11 34:53 77:104" ht="21.95" customHeight="1">
      <c r="A83" s="69">
        <v>81</v>
      </c>
      <c r="B83" s="69" t="s">
        <v>640</v>
      </c>
      <c r="C83" s="69" t="s">
        <v>3998</v>
      </c>
      <c r="D83" s="69" t="s">
        <v>643</v>
      </c>
      <c r="E83" s="72">
        <v>0.056</v>
      </c>
      <c r="F83" s="69" t="s">
        <v>644</v>
      </c>
      <c r="G83" s="72">
        <v>-0.169</v>
      </c>
      <c r="H83" s="69" t="s">
        <v>645</v>
      </c>
      <c r="I83" s="71">
        <v>211360</v>
      </c>
      <c r="J83" s="69" t="s">
        <v>3199</v>
      </c>
      <c r="K83" s="69">
        <v>9</v>
      </c>
      <c r="AH83" s="69" t="b">
        <f>Table1[[#This Row],[sbti_id]]&lt;&gt;""</f>
        <v>0</v>
      </c>
      <c r="AI83" s="69" t="s">
        <v>640</v>
      </c>
      <c r="AJ83" s="69" t="s">
        <v>3250</v>
      </c>
      <c r="AK83" s="69" t="s">
        <v>3251</v>
      </c>
      <c r="AL83" s="69" t="s">
        <v>3211</v>
      </c>
      <c r="AM83" s="69" t="s">
        <v>157</v>
      </c>
      <c r="AN83" s="69" t="s">
        <v>233</v>
      </c>
      <c r="AU83" s="69" t="s">
        <v>3999</v>
      </c>
      <c r="BA83" s="70" t="s">
        <v>4000</v>
      </c>
      <c r="BY83" s="69" t="s">
        <v>158</v>
      </c>
      <c r="CD83" s="69">
        <v>8.06E10</v>
      </c>
      <c r="CE83" s="69" t="s">
        <v>3247</v>
      </c>
      <c r="CT83" s="69" t="b">
        <f>Table1[[#This Row],[company_name_netzero]]&lt;&gt;""</f>
        <v>1</v>
      </c>
      <c r="CZ83" s="69" t="b">
        <f>Table1[[#This Row],[company_name_re100]]&lt;&gt;""</f>
        <v>0</v>
      </c>
    </row>
    <row r="84" spans="1:11 34:34 98:104" ht="21.95" customHeight="1" hidden="1">
      <c r="A84" s="69">
        <v>82</v>
      </c>
      <c r="B84" s="69" t="s">
        <v>648</v>
      </c>
      <c r="C84" s="69" t="s">
        <v>4001</v>
      </c>
      <c r="D84" s="69" t="s">
        <v>649</v>
      </c>
      <c r="E84" s="72">
        <v>-0.016</v>
      </c>
      <c r="F84" s="69" t="s">
        <v>650</v>
      </c>
      <c r="G84" s="72">
        <v>-0.873</v>
      </c>
      <c r="H84" s="69" t="s">
        <v>651</v>
      </c>
      <c r="I84" s="71">
        <v>199526</v>
      </c>
      <c r="J84" s="69">
        <v>-7</v>
      </c>
      <c r="K84" s="69">
        <v>8</v>
      </c>
      <c r="AH84" s="69" t="b">
        <f>Table1[[#This Row],[sbti_id]]&lt;&gt;""</f>
        <v>0</v>
      </c>
      <c r="CT84" s="69" t="b">
        <f>Table1[[#This Row],[company_name_netzero]]&lt;&gt;""</f>
        <v>0</v>
      </c>
      <c r="CZ84" s="69" t="b">
        <f>Table1[[#This Row],[company_name_re100]]&lt;&gt;""</f>
        <v>0</v>
      </c>
    </row>
    <row r="85" spans="1:11 34:104" ht="21.95" customHeight="1" hidden="1">
      <c r="A85" s="69">
        <v>83</v>
      </c>
      <c r="B85" s="69" t="s">
        <v>655</v>
      </c>
      <c r="C85" s="69" t="s">
        <v>4002</v>
      </c>
      <c r="D85" s="69" t="s">
        <v>657</v>
      </c>
      <c r="E85" s="72">
        <v>0.205</v>
      </c>
      <c r="F85" s="69" t="s">
        <v>658</v>
      </c>
      <c r="G85" s="72">
        <v>-0.292</v>
      </c>
      <c r="H85" s="69" t="s">
        <v>659</v>
      </c>
      <c r="I85" s="71">
        <v>208000</v>
      </c>
      <c r="J85" s="69">
        <v>20</v>
      </c>
      <c r="K85" s="69">
        <v>16</v>
      </c>
      <c r="AH85" s="69" t="b">
        <f>Table1[[#This Row],[sbti_id]]&lt;&gt;""</f>
        <v>0</v>
      </c>
      <c r="AJ85" s="69" t="s">
        <v>3250</v>
      </c>
      <c r="AK85" s="69" t="s">
        <v>3251</v>
      </c>
      <c r="AL85" s="69" t="s">
        <v>3211</v>
      </c>
      <c r="AM85" s="69" t="s">
        <v>157</v>
      </c>
      <c r="AN85" s="69" t="s">
        <v>281</v>
      </c>
      <c r="AO85" s="69">
        <v>16</v>
      </c>
      <c r="AP85" s="69">
        <v>2019</v>
      </c>
      <c r="AQ85" s="69">
        <v>2025</v>
      </c>
      <c r="AR85" s="69" t="s">
        <v>3212</v>
      </c>
      <c r="AS85" s="69">
        <v>2020</v>
      </c>
      <c r="AT85" s="69" t="s">
        <v>660</v>
      </c>
      <c r="AU85" s="69" t="s">
        <v>4003</v>
      </c>
      <c r="AV85" s="69" t="s">
        <v>233</v>
      </c>
      <c r="BA85" s="69" t="s">
        <v>4004</v>
      </c>
      <c r="BB85" s="69" t="s">
        <v>3228</v>
      </c>
      <c r="BC85" s="69" t="s">
        <v>157</v>
      </c>
      <c r="BD85" s="69" t="s">
        <v>157</v>
      </c>
      <c r="BE85" s="69" t="s">
        <v>168</v>
      </c>
      <c r="BF85" s="69" t="s">
        <v>4005</v>
      </c>
      <c r="BG85" s="69" t="s">
        <v>157</v>
      </c>
      <c r="BH85" s="69" t="s">
        <v>3618</v>
      </c>
      <c r="BI85" s="69" t="s">
        <v>3219</v>
      </c>
      <c r="BJ85" s="69" t="s">
        <v>158</v>
      </c>
      <c r="BK85" s="69" t="s">
        <v>157</v>
      </c>
      <c r="BL85" s="69" t="s">
        <v>4006</v>
      </c>
      <c r="BM85" s="69" t="s">
        <v>168</v>
      </c>
      <c r="BQ85" s="69" t="s">
        <v>158</v>
      </c>
      <c r="BR85" s="69" t="s">
        <v>168</v>
      </c>
      <c r="BS85" s="69" t="s">
        <v>4007</v>
      </c>
      <c r="BX85" s="69" t="s">
        <v>158</v>
      </c>
      <c r="BY85" s="69" t="s">
        <v>158</v>
      </c>
      <c r="CD85" s="79" t="s">
        <v>4008</v>
      </c>
      <c r="CE85" s="69" t="s">
        <v>3286</v>
      </c>
      <c r="CG85" s="69">
        <v>2377551</v>
      </c>
      <c r="CH85" s="69">
        <v>2022</v>
      </c>
      <c r="CT85" s="69" t="b">
        <f>Table1[[#This Row],[company_name_netzero]]&lt;&gt;""</f>
        <v>0</v>
      </c>
      <c r="CZ85" s="69" t="b">
        <f>Table1[[#This Row],[company_name_re100]]&lt;&gt;""</f>
        <v>0</v>
      </c>
    </row>
    <row r="86" spans="1:34 98:104" ht="21.95" customHeight="1" hidden="1">
      <c r="A86" s="69">
        <v>84</v>
      </c>
      <c r="B86" s="69" t="s">
        <v>661</v>
      </c>
      <c r="C86" s="69" t="s">
        <v>4009</v>
      </c>
      <c r="D86" s="69" t="s">
        <v>662</v>
      </c>
      <c r="E86" s="72">
        <v>-0.002</v>
      </c>
      <c r="F86" s="69" t="s">
        <v>663</v>
      </c>
      <c r="G86" s="72">
        <v>0.068</v>
      </c>
      <c r="H86" s="69" t="s">
        <v>664</v>
      </c>
      <c r="I86" s="71">
        <v>269097</v>
      </c>
      <c r="J86" s="69">
        <v>-6</v>
      </c>
      <c r="K86" s="69">
        <v>21</v>
      </c>
      <c r="L86" s="69">
        <v>40011829</v>
      </c>
      <c r="P86" s="69" t="s">
        <v>3203</v>
      </c>
      <c r="Q86" s="69" t="s">
        <v>3204</v>
      </c>
      <c r="R86" s="69" t="s">
        <v>3205</v>
      </c>
      <c r="S86" s="69" t="s">
        <v>3357</v>
      </c>
      <c r="T86" s="69" t="s">
        <v>210</v>
      </c>
      <c r="AG86" s="73">
        <v>45309.041666666664</v>
      </c>
      <c r="AH86" s="69" t="b">
        <f>Table1[[#This Row],[sbti_id]]&lt;&gt;""</f>
        <v>1</v>
      </c>
      <c r="CT86" s="69" t="b">
        <f>Table1[[#This Row],[company_name_netzero]]&lt;&gt;""</f>
        <v>0</v>
      </c>
      <c r="CZ86" s="69" t="b">
        <f>Table1[[#This Row],[company_name_re100]]&lt;&gt;""</f>
        <v>0</v>
      </c>
    </row>
    <row r="87" spans="1:104" ht="21.95" customHeight="1" hidden="1">
      <c r="A87" s="69">
        <v>85</v>
      </c>
      <c r="B87" s="69" t="s">
        <v>667</v>
      </c>
      <c r="C87" s="69" t="s">
        <v>4010</v>
      </c>
      <c r="D87" s="69" t="s">
        <v>668</v>
      </c>
      <c r="E87" s="72">
        <v>0.107</v>
      </c>
      <c r="F87" s="69" t="s">
        <v>669</v>
      </c>
      <c r="G87" s="72">
        <v>-0.515</v>
      </c>
      <c r="H87" s="69" t="s">
        <v>670</v>
      </c>
      <c r="I87" s="71">
        <v>65680</v>
      </c>
      <c r="J87" s="69">
        <v>7</v>
      </c>
      <c r="K87" s="69">
        <v>27</v>
      </c>
      <c r="L87" s="69">
        <v>40001977</v>
      </c>
      <c r="M87" s="69" t="s">
        <v>4011</v>
      </c>
      <c r="P87" s="69" t="s">
        <v>3443</v>
      </c>
      <c r="Q87" s="69" t="s">
        <v>3204</v>
      </c>
      <c r="R87" s="69" t="s">
        <v>3205</v>
      </c>
      <c r="S87" s="69" t="s">
        <v>3401</v>
      </c>
      <c r="T87" s="69" t="s">
        <v>151</v>
      </c>
      <c r="U87" s="69" t="s">
        <v>152</v>
      </c>
      <c r="V87" s="69">
        <v>2029</v>
      </c>
      <c r="AB87" s="70" t="s">
        <v>4012</v>
      </c>
      <c r="AE87" s="69" t="s">
        <v>3209</v>
      </c>
      <c r="AG87" s="73">
        <v>45813.041666666664</v>
      </c>
      <c r="AH87" s="69" t="b">
        <f>Table1[[#This Row],[sbti_id]]&lt;&gt;""</f>
        <v>1</v>
      </c>
      <c r="AI87" s="69" t="s">
        <v>667</v>
      </c>
      <c r="AJ87" s="69" t="s">
        <v>3043</v>
      </c>
      <c r="AK87" s="69" t="s">
        <v>146</v>
      </c>
      <c r="AL87" s="69" t="s">
        <v>3211</v>
      </c>
      <c r="AM87" s="69" t="s">
        <v>158</v>
      </c>
      <c r="AN87" s="69" t="s">
        <v>281</v>
      </c>
      <c r="AO87" s="69">
        <v>54.60</v>
      </c>
      <c r="AP87" s="69">
        <v>2019</v>
      </c>
      <c r="AQ87" s="69">
        <v>2032</v>
      </c>
      <c r="AR87" s="69" t="s">
        <v>3252</v>
      </c>
      <c r="AS87" s="69">
        <v>2023</v>
      </c>
      <c r="AT87" s="69" t="s">
        <v>671</v>
      </c>
      <c r="AU87" s="69" t="s">
        <v>4013</v>
      </c>
      <c r="AV87" s="69" t="s">
        <v>233</v>
      </c>
      <c r="BA87" s="69" t="s">
        <v>4014</v>
      </c>
      <c r="BB87" s="69" t="s">
        <v>3216</v>
      </c>
      <c r="BC87" s="69" t="s">
        <v>157</v>
      </c>
      <c r="BD87" s="69" t="s">
        <v>157</v>
      </c>
      <c r="BE87" s="69" t="s">
        <v>157</v>
      </c>
      <c r="BF87" s="69" t="s">
        <v>4015</v>
      </c>
      <c r="BG87" s="69" t="s">
        <v>157</v>
      </c>
      <c r="BH87" s="69" t="s">
        <v>3486</v>
      </c>
      <c r="BI87" s="69" t="s">
        <v>3219</v>
      </c>
      <c r="BJ87" s="69" t="s">
        <v>158</v>
      </c>
      <c r="BK87" s="69" t="s">
        <v>168</v>
      </c>
      <c r="BL87" s="69" t="s">
        <v>4016</v>
      </c>
      <c r="BM87" s="69" t="s">
        <v>168</v>
      </c>
      <c r="BQ87" s="69" t="s">
        <v>158</v>
      </c>
      <c r="BR87" s="69" t="s">
        <v>168</v>
      </c>
      <c r="BX87" s="69" t="s">
        <v>158</v>
      </c>
      <c r="BY87" s="69" t="s">
        <v>158</v>
      </c>
      <c r="CD87" s="79" t="s">
        <v>4017</v>
      </c>
      <c r="CE87" s="69" t="s">
        <v>3333</v>
      </c>
      <c r="CF87" s="69">
        <v>65680</v>
      </c>
      <c r="CT87" s="69" t="b">
        <f>Table1[[#This Row],[company_name_netzero]]&lt;&gt;""</f>
        <v>1</v>
      </c>
      <c r="CZ87" s="69" t="b">
        <f>Table1[[#This Row],[company_name_re100]]&lt;&gt;""</f>
        <v>0</v>
      </c>
    </row>
    <row r="88" spans="1:11 34:34 98:104" ht="21.95" customHeight="1" hidden="1">
      <c r="A88" s="69">
        <v>86</v>
      </c>
      <c r="B88" s="69" t="s">
        <v>672</v>
      </c>
      <c r="C88" s="69" t="s">
        <v>4018</v>
      </c>
      <c r="D88" s="69" t="s">
        <v>673</v>
      </c>
      <c r="E88" s="72">
        <v>-0.123</v>
      </c>
      <c r="F88" s="69" t="s">
        <v>674</v>
      </c>
      <c r="G88" s="72">
        <v>0.206</v>
      </c>
      <c r="H88" s="69" t="s">
        <v>675</v>
      </c>
      <c r="I88" s="71">
        <v>170430</v>
      </c>
      <c r="J88" s="69">
        <v>-17</v>
      </c>
      <c r="K88" s="69">
        <v>19</v>
      </c>
      <c r="AH88" s="69" t="b">
        <f>Table1[[#This Row],[sbti_id]]&lt;&gt;""</f>
        <v>0</v>
      </c>
      <c r="CT88" s="69" t="b">
        <f>Table1[[#This Row],[company_name_netzero]]&lt;&gt;""</f>
        <v>0</v>
      </c>
      <c r="CZ88" s="69" t="b">
        <f>Table1[[#This Row],[company_name_re100]]&lt;&gt;""</f>
        <v>0</v>
      </c>
    </row>
    <row r="89" spans="1:11 34:104" ht="21.95" customHeight="1" hidden="1">
      <c r="A89" s="69">
        <v>87</v>
      </c>
      <c r="B89" s="69" t="s">
        <v>678</v>
      </c>
      <c r="C89" s="69" t="s">
        <v>4019</v>
      </c>
      <c r="D89" s="69" t="s">
        <v>681</v>
      </c>
      <c r="E89" s="72">
        <v>0.152</v>
      </c>
      <c r="F89" s="69" t="s">
        <v>682</v>
      </c>
      <c r="H89" s="69" t="s">
        <v>683</v>
      </c>
      <c r="I89" s="71">
        <v>501000</v>
      </c>
      <c r="J89" s="69">
        <v>15</v>
      </c>
      <c r="K89" s="69">
        <v>29</v>
      </c>
      <c r="AH89" s="69" t="b">
        <f>Table1[[#This Row],[sbti_id]]&lt;&gt;""</f>
        <v>0</v>
      </c>
      <c r="AI89" s="69" t="s">
        <v>678</v>
      </c>
      <c r="AJ89" s="69" t="s">
        <v>4020</v>
      </c>
      <c r="AK89" s="69" t="s">
        <v>246</v>
      </c>
      <c r="AL89" s="69" t="s">
        <v>3211</v>
      </c>
      <c r="AM89" s="69" t="s">
        <v>158</v>
      </c>
      <c r="AN89" s="69" t="s">
        <v>513</v>
      </c>
      <c r="AQ89" s="69">
        <v>2050</v>
      </c>
      <c r="AR89" s="69" t="s">
        <v>3212</v>
      </c>
      <c r="AS89" s="69">
        <v>2023</v>
      </c>
      <c r="AT89" s="70" t="s">
        <v>684</v>
      </c>
      <c r="AU89" s="69" t="s">
        <v>4021</v>
      </c>
      <c r="AV89" s="69" t="s">
        <v>281</v>
      </c>
      <c r="AW89" s="69">
        <v>2033</v>
      </c>
      <c r="AX89" s="69">
        <v>12.90</v>
      </c>
      <c r="AY89" s="69">
        <v>2018</v>
      </c>
      <c r="AZ89" s="70" t="s">
        <v>4022</v>
      </c>
      <c r="BA89" s="70" t="s">
        <v>4023</v>
      </c>
      <c r="BB89" s="69" t="s">
        <v>3216</v>
      </c>
      <c r="BC89" s="69" t="s">
        <v>157</v>
      </c>
      <c r="BD89" s="69" t="s">
        <v>157</v>
      </c>
      <c r="BE89" s="69" t="s">
        <v>157</v>
      </c>
      <c r="BF89" s="70" t="s">
        <v>4024</v>
      </c>
      <c r="BG89" s="69" t="s">
        <v>157</v>
      </c>
      <c r="BH89" s="69" t="s">
        <v>3218</v>
      </c>
      <c r="BI89" s="69" t="s">
        <v>3219</v>
      </c>
      <c r="BJ89" s="69" t="s">
        <v>158</v>
      </c>
      <c r="BK89" s="69" t="s">
        <v>157</v>
      </c>
      <c r="BL89" s="70" t="s">
        <v>4025</v>
      </c>
      <c r="BM89" s="69" t="s">
        <v>157</v>
      </c>
      <c r="BN89" s="69" t="s">
        <v>3269</v>
      </c>
      <c r="BQ89" s="69" t="s">
        <v>158</v>
      </c>
      <c r="BR89" s="69" t="s">
        <v>190</v>
      </c>
      <c r="BS89" s="70" t="s">
        <v>4026</v>
      </c>
      <c r="BX89" s="69" t="s">
        <v>158</v>
      </c>
      <c r="BY89" s="69" t="s">
        <v>158</v>
      </c>
      <c r="CD89" s="79" t="s">
        <v>4027</v>
      </c>
      <c r="CE89" s="69" t="s">
        <v>3247</v>
      </c>
      <c r="CF89" s="69">
        <v>477600</v>
      </c>
      <c r="CJ89" s="69" t="s">
        <v>4028</v>
      </c>
      <c r="CT89" s="69" t="b">
        <f>Table1[[#This Row],[company_name_netzero]]&lt;&gt;""</f>
        <v>1</v>
      </c>
      <c r="CZ89" s="69" t="b">
        <f>Table1[[#This Row],[company_name_re100]]&lt;&gt;""</f>
        <v>0</v>
      </c>
    </row>
    <row r="90" spans="1:11 34:104" ht="21.95" customHeight="1" hidden="1">
      <c r="A90" s="69">
        <v>88</v>
      </c>
      <c r="B90" s="69" t="s">
        <v>685</v>
      </c>
      <c r="C90" s="69" t="s">
        <v>4029</v>
      </c>
      <c r="D90" s="69" t="s">
        <v>687</v>
      </c>
      <c r="E90" s="72">
        <v>0.048</v>
      </c>
      <c r="F90" s="69" t="s">
        <v>688</v>
      </c>
      <c r="G90" s="72">
        <v>-0.021</v>
      </c>
      <c r="H90" s="69" t="s">
        <v>689</v>
      </c>
      <c r="I90" s="71">
        <v>381876</v>
      </c>
      <c r="J90" s="69">
        <v>-2</v>
      </c>
      <c r="K90" s="69">
        <v>22</v>
      </c>
      <c r="AH90" s="69" t="b">
        <f>Table1[[#This Row],[sbti_id]]&lt;&gt;""</f>
        <v>0</v>
      </c>
      <c r="AI90" s="69" t="s">
        <v>685</v>
      </c>
      <c r="AJ90" s="69" t="s">
        <v>4030</v>
      </c>
      <c r="AK90" s="69" t="s">
        <v>4031</v>
      </c>
      <c r="AL90" s="69" t="s">
        <v>3211</v>
      </c>
      <c r="AM90" s="69" t="s">
        <v>158</v>
      </c>
      <c r="AN90" s="69" t="s">
        <v>167</v>
      </c>
      <c r="AQ90" s="69">
        <v>2035</v>
      </c>
      <c r="AR90" s="69" t="s">
        <v>3212</v>
      </c>
      <c r="AS90" s="69">
        <v>2021</v>
      </c>
      <c r="AT90" s="69" t="s">
        <v>690</v>
      </c>
      <c r="AU90" s="69" t="s">
        <v>4032</v>
      </c>
      <c r="AV90" s="69" t="s">
        <v>233</v>
      </c>
      <c r="BA90" s="69" t="s">
        <v>4033</v>
      </c>
      <c r="BB90" s="69" t="s">
        <v>3216</v>
      </c>
      <c r="BC90" s="69" t="s">
        <v>157</v>
      </c>
      <c r="BD90" s="69" t="s">
        <v>157</v>
      </c>
      <c r="BE90" s="69" t="s">
        <v>157</v>
      </c>
      <c r="BG90" s="69" t="s">
        <v>157</v>
      </c>
      <c r="BH90" s="69" t="s">
        <v>3637</v>
      </c>
      <c r="BI90" s="69" t="s">
        <v>3219</v>
      </c>
      <c r="BJ90" s="69" t="s">
        <v>158</v>
      </c>
      <c r="BK90" s="69" t="s">
        <v>157</v>
      </c>
      <c r="BL90" s="69" t="s">
        <v>4034</v>
      </c>
      <c r="BM90" s="69" t="s">
        <v>157</v>
      </c>
      <c r="BN90" s="69" t="s">
        <v>3269</v>
      </c>
      <c r="BQ90" s="69" t="s">
        <v>158</v>
      </c>
      <c r="BR90" s="69" t="s">
        <v>262</v>
      </c>
      <c r="BS90" s="70" t="s">
        <v>4035</v>
      </c>
      <c r="BX90" s="69" t="s">
        <v>158</v>
      </c>
      <c r="BY90" s="69" t="s">
        <v>158</v>
      </c>
      <c r="CD90" s="79" t="s">
        <v>4036</v>
      </c>
      <c r="CE90" s="69" t="s">
        <v>3247</v>
      </c>
      <c r="CF90" s="69">
        <v>236334</v>
      </c>
      <c r="CT90" s="69" t="b">
        <f>Table1[[#This Row],[company_name_netzero]]&lt;&gt;""</f>
        <v>1</v>
      </c>
      <c r="CZ90" s="69" t="b">
        <f>Table1[[#This Row],[company_name_re100]]&lt;&gt;""</f>
        <v>0</v>
      </c>
    </row>
    <row r="91" spans="1:11 34:104" ht="21.95" customHeight="1" hidden="1">
      <c r="A91" s="69">
        <v>89</v>
      </c>
      <c r="B91" s="74" t="s">
        <v>691</v>
      </c>
      <c r="C91" s="74" t="s">
        <v>4037</v>
      </c>
      <c r="D91" s="69" t="s">
        <v>692</v>
      </c>
      <c r="E91" s="72">
        <v>0.116</v>
      </c>
      <c r="F91" s="69" t="s">
        <v>693</v>
      </c>
      <c r="G91" s="72">
        <v>0.685</v>
      </c>
      <c r="H91" s="69" t="s">
        <v>694</v>
      </c>
      <c r="I91" s="71">
        <v>114139</v>
      </c>
      <c r="J91" s="69">
        <v>15</v>
      </c>
      <c r="K91" s="69">
        <v>29</v>
      </c>
      <c r="AH91" s="69" t="b">
        <f>Table1[[#This Row],[sbti_id]]&lt;&gt;""</f>
        <v>0</v>
      </c>
      <c r="AI91" s="69" t="s">
        <v>4038</v>
      </c>
      <c r="AJ91" s="69" t="s">
        <v>3547</v>
      </c>
      <c r="AK91" s="69" t="s">
        <v>246</v>
      </c>
      <c r="AL91" s="69" t="s">
        <v>3211</v>
      </c>
      <c r="AM91" s="69" t="s">
        <v>158</v>
      </c>
      <c r="AN91" s="69" t="s">
        <v>202</v>
      </c>
      <c r="AQ91" s="69">
        <v>2050</v>
      </c>
      <c r="AR91" s="69" t="s">
        <v>3252</v>
      </c>
      <c r="AS91" s="69">
        <v>2023</v>
      </c>
      <c r="AT91" s="69" t="s">
        <v>695</v>
      </c>
      <c r="AU91" s="69" t="s">
        <v>4039</v>
      </c>
      <c r="AV91" s="69" t="s">
        <v>281</v>
      </c>
      <c r="AW91" s="69">
        <v>2030</v>
      </c>
      <c r="AX91" s="69">
        <v>50</v>
      </c>
      <c r="AY91" s="69">
        <v>2019</v>
      </c>
      <c r="AZ91" s="70" t="s">
        <v>4040</v>
      </c>
      <c r="BA91" s="70" t="s">
        <v>4041</v>
      </c>
      <c r="BB91" s="69" t="s">
        <v>3216</v>
      </c>
      <c r="BC91" s="69" t="s">
        <v>157</v>
      </c>
      <c r="BD91" s="69" t="s">
        <v>157</v>
      </c>
      <c r="BE91" s="69" t="s">
        <v>157</v>
      </c>
      <c r="BG91" s="69" t="s">
        <v>157</v>
      </c>
      <c r="BH91" s="69" t="s">
        <v>4042</v>
      </c>
      <c r="BI91" s="69" t="s">
        <v>3219</v>
      </c>
      <c r="BJ91" s="69" t="s">
        <v>158</v>
      </c>
      <c r="BK91" s="69" t="s">
        <v>168</v>
      </c>
      <c r="BL91" s="70" t="s">
        <v>4043</v>
      </c>
      <c r="BM91" s="69" t="s">
        <v>168</v>
      </c>
      <c r="BQ91" s="69" t="s">
        <v>158</v>
      </c>
      <c r="BR91" s="69" t="s">
        <v>190</v>
      </c>
      <c r="BS91" s="70" t="s">
        <v>4044</v>
      </c>
      <c r="BX91" s="69" t="s">
        <v>158</v>
      </c>
      <c r="BY91" s="69" t="s">
        <v>158</v>
      </c>
      <c r="CD91" s="69">
        <v>2.68E10</v>
      </c>
      <c r="CE91" s="69" t="s">
        <v>3286</v>
      </c>
      <c r="CF91" s="69">
        <v>117000</v>
      </c>
      <c r="CT91" s="69" t="b">
        <f>Table1[[#This Row],[company_name_netzero]]&lt;&gt;""</f>
        <v>1</v>
      </c>
      <c r="CZ91" s="69" t="b">
        <f>Table1[[#This Row],[company_name_re100]]&lt;&gt;""</f>
        <v>0</v>
      </c>
    </row>
    <row r="92" spans="1:11 34:104" ht="21.95" customHeight="1" hidden="1">
      <c r="A92" s="69">
        <v>90</v>
      </c>
      <c r="B92" s="69" t="s">
        <v>696</v>
      </c>
      <c r="C92" s="69" t="s">
        <v>4045</v>
      </c>
      <c r="D92" s="69" t="s">
        <v>697</v>
      </c>
      <c r="E92" s="72">
        <v>0.016</v>
      </c>
      <c r="F92" s="69" t="s">
        <v>698</v>
      </c>
      <c r="G92" s="72">
        <v>-0.215</v>
      </c>
      <c r="H92" s="69" t="s">
        <v>699</v>
      </c>
      <c r="I92" s="71">
        <v>333700</v>
      </c>
      <c r="J92" s="69">
        <v>-1</v>
      </c>
      <c r="K92" s="69">
        <v>19</v>
      </c>
      <c r="AH92" s="69" t="b">
        <f>Table1[[#This Row],[sbti_id]]&lt;&gt;""</f>
        <v>0</v>
      </c>
      <c r="AJ92" s="69" t="s">
        <v>4020</v>
      </c>
      <c r="AK92" s="69" t="s">
        <v>246</v>
      </c>
      <c r="AL92" s="69" t="s">
        <v>3211</v>
      </c>
      <c r="AM92" s="69" t="s">
        <v>158</v>
      </c>
      <c r="AN92" s="69" t="s">
        <v>202</v>
      </c>
      <c r="AQ92" s="69">
        <v>2050</v>
      </c>
      <c r="AR92" s="69" t="s">
        <v>3212</v>
      </c>
      <c r="AS92" s="69">
        <v>2021</v>
      </c>
      <c r="AT92" s="70" t="s">
        <v>700</v>
      </c>
      <c r="AU92" s="69" t="s">
        <v>4046</v>
      </c>
      <c r="AV92" s="69" t="s">
        <v>281</v>
      </c>
      <c r="AW92" s="69">
        <v>2025</v>
      </c>
      <c r="AX92" s="69">
        <v>5</v>
      </c>
      <c r="AY92" s="69">
        <v>2020</v>
      </c>
      <c r="AZ92" s="69" t="s">
        <v>4047</v>
      </c>
      <c r="BA92" s="70" t="s">
        <v>4048</v>
      </c>
      <c r="BB92" s="69" t="s">
        <v>3216</v>
      </c>
      <c r="BC92" s="69" t="s">
        <v>157</v>
      </c>
      <c r="BD92" s="69" t="s">
        <v>157</v>
      </c>
      <c r="BE92" s="69" t="s">
        <v>158</v>
      </c>
      <c r="BF92" s="70" t="s">
        <v>4049</v>
      </c>
      <c r="BG92" s="69" t="s">
        <v>157</v>
      </c>
      <c r="BH92" s="69" t="s">
        <v>4050</v>
      </c>
      <c r="BI92" s="69" t="s">
        <v>3219</v>
      </c>
      <c r="BJ92" s="69" t="s">
        <v>158</v>
      </c>
      <c r="BK92" s="69" t="s">
        <v>157</v>
      </c>
      <c r="BL92" s="70" t="s">
        <v>4051</v>
      </c>
      <c r="BM92" s="69" t="s">
        <v>168</v>
      </c>
      <c r="BQ92" s="69" t="s">
        <v>158</v>
      </c>
      <c r="BR92" s="69" t="s">
        <v>190</v>
      </c>
      <c r="BS92" s="70" t="s">
        <v>4052</v>
      </c>
      <c r="BX92" s="69" t="s">
        <v>158</v>
      </c>
      <c r="BY92" s="69" t="s">
        <v>158</v>
      </c>
      <c r="CD92" s="79" t="s">
        <v>4053</v>
      </c>
      <c r="CE92" s="69" t="s">
        <v>3247</v>
      </c>
      <c r="CF92" s="69">
        <v>48271</v>
      </c>
      <c r="CT92" s="69" t="b">
        <f>Table1[[#This Row],[company_name_netzero]]&lt;&gt;""</f>
        <v>0</v>
      </c>
      <c r="CZ92" s="69" t="b">
        <f>Table1[[#This Row],[company_name_re100]]&lt;&gt;""</f>
        <v>0</v>
      </c>
    </row>
    <row r="93" spans="1:11 34:104" ht="21.95" customHeight="1">
      <c r="A93" s="69">
        <v>91</v>
      </c>
      <c r="B93" s="69" t="s">
        <v>701</v>
      </c>
      <c r="C93" s="69" t="s">
        <v>4054</v>
      </c>
      <c r="D93" s="69" t="s">
        <v>703</v>
      </c>
      <c r="E93" s="72">
        <v>0.269</v>
      </c>
      <c r="F93" s="69" t="s">
        <v>704</v>
      </c>
      <c r="G93" s="72">
        <v>0.318</v>
      </c>
      <c r="H93" s="69" t="s">
        <v>705</v>
      </c>
      <c r="I93" s="71">
        <v>968872</v>
      </c>
      <c r="J93" s="69">
        <v>52</v>
      </c>
      <c r="K93" s="69">
        <v>4</v>
      </c>
      <c r="AH93" s="69" t="b">
        <f>Table1[[#This Row],[sbti_id]]&lt;&gt;""</f>
        <v>0</v>
      </c>
      <c r="AI93" s="69" t="s">
        <v>4055</v>
      </c>
      <c r="AJ93" s="69" t="s">
        <v>3250</v>
      </c>
      <c r="AK93" s="69" t="s">
        <v>3251</v>
      </c>
      <c r="AL93" s="69" t="s">
        <v>3211</v>
      </c>
      <c r="AM93" s="69" t="s">
        <v>158</v>
      </c>
      <c r="AN93" s="69" t="s">
        <v>202</v>
      </c>
      <c r="AQ93" s="69">
        <v>2045</v>
      </c>
      <c r="AR93" s="69" t="s">
        <v>3212</v>
      </c>
      <c r="AS93" s="69">
        <v>2024</v>
      </c>
      <c r="AT93" s="70" t="s">
        <v>706</v>
      </c>
      <c r="AU93" s="69" t="s">
        <v>4056</v>
      </c>
      <c r="AV93" s="69" t="s">
        <v>513</v>
      </c>
      <c r="AW93" s="69">
        <v>2030</v>
      </c>
      <c r="AX93" s="69">
        <v>50</v>
      </c>
      <c r="AY93" s="69">
        <v>2023</v>
      </c>
      <c r="AZ93" s="69" t="s">
        <v>4057</v>
      </c>
      <c r="BA93" s="69" t="s">
        <v>4058</v>
      </c>
      <c r="BB93" s="69" t="s">
        <v>3228</v>
      </c>
      <c r="BC93" s="69" t="s">
        <v>157</v>
      </c>
      <c r="BD93" s="69" t="s">
        <v>157</v>
      </c>
      <c r="BE93" s="69" t="s">
        <v>157</v>
      </c>
      <c r="BG93" s="69" t="s">
        <v>157</v>
      </c>
      <c r="BH93" s="69" t="s">
        <v>3562</v>
      </c>
      <c r="BI93" s="69" t="s">
        <v>3219</v>
      </c>
      <c r="BJ93" s="69" t="s">
        <v>158</v>
      </c>
      <c r="BK93" s="69" t="s">
        <v>157</v>
      </c>
      <c r="BL93" s="70" t="s">
        <v>4059</v>
      </c>
      <c r="BM93" s="69" t="s">
        <v>168</v>
      </c>
      <c r="BQ93" s="69" t="s">
        <v>158</v>
      </c>
      <c r="BR93" s="69" t="s">
        <v>168</v>
      </c>
      <c r="BS93" s="69" t="s">
        <v>4060</v>
      </c>
      <c r="BX93" s="69" t="s">
        <v>158</v>
      </c>
      <c r="BY93" s="69" t="s">
        <v>158</v>
      </c>
      <c r="CD93" s="79" t="s">
        <v>4061</v>
      </c>
      <c r="CE93" s="69" t="s">
        <v>3300</v>
      </c>
      <c r="CF93" s="69">
        <v>968872</v>
      </c>
      <c r="CO93" s="69" t="s">
        <v>4062</v>
      </c>
      <c r="CT93" s="69" t="b">
        <f>Table1[[#This Row],[company_name_netzero]]&lt;&gt;""</f>
        <v>1</v>
      </c>
      <c r="CZ93" s="69" t="b">
        <f>Table1[[#This Row],[company_name_re100]]&lt;&gt;""</f>
        <v>0</v>
      </c>
    </row>
    <row r="94" spans="1:11 34:34 98:104" ht="21.95" customHeight="1" hidden="1">
      <c r="A94" s="69">
        <v>92</v>
      </c>
      <c r="B94" s="69" t="s">
        <v>707</v>
      </c>
      <c r="C94" s="69" t="s">
        <v>4063</v>
      </c>
      <c r="D94" s="69" t="s">
        <v>708</v>
      </c>
      <c r="E94" s="72">
        <v>-0.039</v>
      </c>
      <c r="F94" s="69" t="s">
        <v>709</v>
      </c>
      <c r="G94" s="72">
        <v>0.089</v>
      </c>
      <c r="H94" s="69" t="s">
        <v>710</v>
      </c>
      <c r="I94" s="71">
        <v>305247</v>
      </c>
      <c r="J94" s="69">
        <v>-8</v>
      </c>
      <c r="K94" s="69">
        <v>16</v>
      </c>
      <c r="AH94" s="69" t="b">
        <f>Table1[[#This Row],[sbti_id]]&lt;&gt;""</f>
        <v>0</v>
      </c>
      <c r="CT94" s="69" t="b">
        <f>Table1[[#This Row],[company_name_netzero]]&lt;&gt;""</f>
        <v>0</v>
      </c>
      <c r="CZ94" s="69" t="b">
        <f>Table1[[#This Row],[company_name_re100]]&lt;&gt;""</f>
        <v>0</v>
      </c>
    </row>
    <row r="95" spans="1:11 34:104" ht="21.95" customHeight="1" hidden="1">
      <c r="A95" s="69">
        <v>93</v>
      </c>
      <c r="B95" s="69" t="s">
        <v>711</v>
      </c>
      <c r="C95" s="69" t="s">
        <v>4064</v>
      </c>
      <c r="D95" s="69" t="s">
        <v>712</v>
      </c>
      <c r="E95" s="72">
        <v>0.115</v>
      </c>
      <c r="F95" s="69" t="s">
        <v>713</v>
      </c>
      <c r="G95" s="72">
        <v>0.474</v>
      </c>
      <c r="H95" s="69" t="s">
        <v>714</v>
      </c>
      <c r="I95" s="71">
        <v>80478</v>
      </c>
      <c r="J95" s="69">
        <v>18</v>
      </c>
      <c r="K95" s="69">
        <v>28</v>
      </c>
      <c r="AH95" s="69" t="b">
        <f>Table1[[#This Row],[sbti_id]]&lt;&gt;""</f>
        <v>0</v>
      </c>
      <c r="AI95" s="69" t="s">
        <v>711</v>
      </c>
      <c r="AJ95" s="69" t="s">
        <v>3043</v>
      </c>
      <c r="AK95" s="69" t="s">
        <v>146</v>
      </c>
      <c r="AL95" s="69" t="s">
        <v>3211</v>
      </c>
      <c r="AM95" s="69" t="s">
        <v>158</v>
      </c>
      <c r="AN95" s="69" t="s">
        <v>167</v>
      </c>
      <c r="AQ95" s="69">
        <v>2050</v>
      </c>
      <c r="AR95" s="69" t="s">
        <v>3212</v>
      </c>
      <c r="AS95" s="69">
        <v>2023</v>
      </c>
      <c r="AT95" s="69" t="s">
        <v>715</v>
      </c>
      <c r="AU95" s="69" t="s">
        <v>4065</v>
      </c>
      <c r="AV95" s="69" t="s">
        <v>513</v>
      </c>
      <c r="AW95" s="69">
        <v>2030</v>
      </c>
      <c r="AY95" s="69">
        <v>2022</v>
      </c>
      <c r="AZ95" s="70" t="s">
        <v>4066</v>
      </c>
      <c r="BA95" s="70" t="s">
        <v>4067</v>
      </c>
      <c r="BB95" s="69" t="s">
        <v>3216</v>
      </c>
      <c r="BC95" s="69" t="s">
        <v>157</v>
      </c>
      <c r="BD95" s="69" t="s">
        <v>157</v>
      </c>
      <c r="BE95" s="69" t="s">
        <v>169</v>
      </c>
      <c r="BF95" s="70" t="s">
        <v>4068</v>
      </c>
      <c r="BG95" s="69" t="s">
        <v>157</v>
      </c>
      <c r="BH95" s="69" t="s">
        <v>3230</v>
      </c>
      <c r="BI95" s="69" t="s">
        <v>3219</v>
      </c>
      <c r="BJ95" s="69" t="s">
        <v>158</v>
      </c>
      <c r="BK95" s="69" t="s">
        <v>168</v>
      </c>
      <c r="BL95" s="70" t="s">
        <v>4069</v>
      </c>
      <c r="BM95" s="69" t="s">
        <v>157</v>
      </c>
      <c r="BN95" s="69" t="s">
        <v>3530</v>
      </c>
      <c r="BQ95" s="69" t="s">
        <v>158</v>
      </c>
      <c r="BR95" s="69" t="s">
        <v>168</v>
      </c>
      <c r="BS95" s="70" t="s">
        <v>4070</v>
      </c>
      <c r="BX95" s="69" t="s">
        <v>158</v>
      </c>
      <c r="BY95" s="69" t="s">
        <v>157</v>
      </c>
      <c r="CD95" s="79" t="s">
        <v>4071</v>
      </c>
      <c r="CE95" s="69" t="s">
        <v>3286</v>
      </c>
      <c r="CF95" s="69">
        <v>80000</v>
      </c>
      <c r="CO95" s="69" t="s">
        <v>4072</v>
      </c>
      <c r="CT95" s="69" t="b">
        <f>Table1[[#This Row],[company_name_netzero]]&lt;&gt;""</f>
        <v>1</v>
      </c>
      <c r="CZ95" s="69" t="b">
        <f>Table1[[#This Row],[company_name_re100]]&lt;&gt;""</f>
        <v>0</v>
      </c>
    </row>
    <row r="96" spans="1:104" ht="21.95" customHeight="1" hidden="1">
      <c r="A96" s="69">
        <v>94</v>
      </c>
      <c r="B96" s="69" t="s">
        <v>716</v>
      </c>
      <c r="C96" s="69" t="s">
        <v>4073</v>
      </c>
      <c r="D96" s="69" t="s">
        <v>717</v>
      </c>
      <c r="E96" s="72">
        <v>-0.008</v>
      </c>
      <c r="F96" s="69" t="s">
        <v>718</v>
      </c>
      <c r="G96" s="72">
        <v>-0.011</v>
      </c>
      <c r="H96" s="69" t="s">
        <v>719</v>
      </c>
      <c r="I96" s="71">
        <v>440000</v>
      </c>
      <c r="J96" s="69">
        <v>-4</v>
      </c>
      <c r="K96" s="69">
        <v>31</v>
      </c>
      <c r="L96" s="69">
        <v>40002625</v>
      </c>
      <c r="M96" s="69" t="s">
        <v>4074</v>
      </c>
      <c r="N96" s="69" t="s">
        <v>4075</v>
      </c>
      <c r="O96" s="69" t="s">
        <v>4076</v>
      </c>
      <c r="P96" s="69" t="s">
        <v>3203</v>
      </c>
      <c r="Q96" s="69" t="s">
        <v>3204</v>
      </c>
      <c r="R96" s="69" t="s">
        <v>3205</v>
      </c>
      <c r="S96" s="69" t="s">
        <v>3084</v>
      </c>
      <c r="T96" s="69" t="s">
        <v>151</v>
      </c>
      <c r="U96" s="69" t="s">
        <v>720</v>
      </c>
      <c r="V96" s="69">
        <v>2030</v>
      </c>
      <c r="Z96" s="69" t="s">
        <v>210</v>
      </c>
      <c r="AB96" s="69" t="s">
        <v>4077</v>
      </c>
      <c r="AC96" s="69" t="s">
        <v>3208</v>
      </c>
      <c r="AD96" s="73">
        <v>44378.041666666664</v>
      </c>
      <c r="AE96" s="69" t="s">
        <v>4078</v>
      </c>
      <c r="AF96" s="69" t="s">
        <v>3210</v>
      </c>
      <c r="AG96" s="73">
        <v>44378.041666666664</v>
      </c>
      <c r="AH96" s="69" t="b">
        <f>Table1[[#This Row],[sbti_id]]&lt;&gt;""</f>
        <v>1</v>
      </c>
      <c r="AI96" s="69" t="s">
        <v>716</v>
      </c>
      <c r="AJ96" s="69" t="s">
        <v>3043</v>
      </c>
      <c r="AK96" s="69" t="s">
        <v>146</v>
      </c>
      <c r="AL96" s="69" t="s">
        <v>3211</v>
      </c>
      <c r="AM96" s="69" t="s">
        <v>158</v>
      </c>
      <c r="AN96" s="69" t="s">
        <v>167</v>
      </c>
      <c r="AQ96" s="69">
        <v>2040</v>
      </c>
      <c r="AR96" s="69" t="s">
        <v>3212</v>
      </c>
      <c r="AS96" s="69">
        <v>2022</v>
      </c>
      <c r="AT96" s="69" t="s">
        <v>721</v>
      </c>
      <c r="AU96" s="69" t="s">
        <v>4079</v>
      </c>
      <c r="AV96" s="69" t="s">
        <v>281</v>
      </c>
      <c r="AW96" s="69">
        <v>2030</v>
      </c>
      <c r="AX96" s="69">
        <v>30</v>
      </c>
      <c r="AY96" s="69">
        <v>2017</v>
      </c>
      <c r="AZ96" s="70" t="s">
        <v>4080</v>
      </c>
      <c r="BA96" s="69" t="s">
        <v>4081</v>
      </c>
      <c r="BB96" s="69" t="s">
        <v>3216</v>
      </c>
      <c r="BC96" s="69" t="s">
        <v>157</v>
      </c>
      <c r="BD96" s="69" t="s">
        <v>157</v>
      </c>
      <c r="BE96" s="69" t="s">
        <v>157</v>
      </c>
      <c r="BF96" s="69" t="s">
        <v>4082</v>
      </c>
      <c r="BG96" s="69" t="s">
        <v>157</v>
      </c>
      <c r="BH96" s="69" t="s">
        <v>3230</v>
      </c>
      <c r="BI96" s="69" t="s">
        <v>3219</v>
      </c>
      <c r="BJ96" s="69" t="s">
        <v>157</v>
      </c>
      <c r="BK96" s="69" t="s">
        <v>168</v>
      </c>
      <c r="BL96" s="69" t="s">
        <v>4083</v>
      </c>
      <c r="BM96" s="69" t="s">
        <v>168</v>
      </c>
      <c r="BQ96" s="69" t="s">
        <v>158</v>
      </c>
      <c r="BR96" s="69" t="s">
        <v>312</v>
      </c>
      <c r="BS96" s="69" t="s">
        <v>4084</v>
      </c>
      <c r="BX96" s="69" t="s">
        <v>158</v>
      </c>
      <c r="BY96" s="69" t="s">
        <v>157</v>
      </c>
      <c r="CD96" s="79" t="s">
        <v>3816</v>
      </c>
      <c r="CE96" s="69" t="s">
        <v>144</v>
      </c>
      <c r="CF96" s="69">
        <v>440000</v>
      </c>
      <c r="CT96" s="69" t="b">
        <f>Table1[[#This Row],[company_name_netzero]]&lt;&gt;""</f>
        <v>1</v>
      </c>
      <c r="CU96" s="69" t="s">
        <v>4074</v>
      </c>
      <c r="CV96" s="69">
        <v>2019</v>
      </c>
      <c r="CW96" s="69">
        <v>2030</v>
      </c>
      <c r="CX96" s="69" t="s">
        <v>144</v>
      </c>
      <c r="CY96" s="69" t="s">
        <v>3204</v>
      </c>
      <c r="CZ96" s="69" t="b">
        <f>Table1[[#This Row],[company_name_re100]]&lt;&gt;""</f>
        <v>1</v>
      </c>
    </row>
    <row r="97" spans="1:11 34:104" ht="21.95" customHeight="1" hidden="1">
      <c r="A97" s="69">
        <v>95</v>
      </c>
      <c r="B97" s="69" t="s">
        <v>722</v>
      </c>
      <c r="C97" s="69" t="s">
        <v>4085</v>
      </c>
      <c r="D97" s="69" t="s">
        <v>723</v>
      </c>
      <c r="E97" s="72">
        <v>0.014</v>
      </c>
      <c r="F97" s="69" t="s">
        <v>724</v>
      </c>
      <c r="G97" s="72">
        <v>0.156</v>
      </c>
      <c r="H97" s="69" t="s">
        <v>725</v>
      </c>
      <c r="I97" s="71">
        <v>98661</v>
      </c>
      <c r="J97" s="69" t="s">
        <v>3199</v>
      </c>
      <c r="K97" s="69">
        <v>4</v>
      </c>
      <c r="AH97" s="69" t="b">
        <f>Table1[[#This Row],[sbti_id]]&lt;&gt;""</f>
        <v>0</v>
      </c>
      <c r="AI97" s="69" t="s">
        <v>4086</v>
      </c>
      <c r="AJ97" s="69" t="s">
        <v>4030</v>
      </c>
      <c r="AK97" s="69" t="s">
        <v>4031</v>
      </c>
      <c r="AL97" s="69" t="s">
        <v>3211</v>
      </c>
      <c r="AM97" s="69" t="s">
        <v>158</v>
      </c>
      <c r="AN97" s="69" t="s">
        <v>233</v>
      </c>
      <c r="AU97" s="69" t="s">
        <v>4087</v>
      </c>
      <c r="AV97" s="69" t="s">
        <v>233</v>
      </c>
      <c r="BF97" s="69" t="s">
        <v>4088</v>
      </c>
      <c r="BG97" s="69" t="s">
        <v>158</v>
      </c>
      <c r="BI97" s="69" t="s">
        <v>3219</v>
      </c>
      <c r="BJ97" s="69" t="s">
        <v>158</v>
      </c>
      <c r="BK97" s="69" t="s">
        <v>168</v>
      </c>
      <c r="BL97" s="69" t="s">
        <v>4089</v>
      </c>
      <c r="BM97" s="69" t="s">
        <v>168</v>
      </c>
      <c r="BQ97" s="69" t="s">
        <v>158</v>
      </c>
      <c r="BR97" s="69" t="s">
        <v>168</v>
      </c>
      <c r="BS97" s="70" t="s">
        <v>4090</v>
      </c>
      <c r="BY97" s="69" t="s">
        <v>158</v>
      </c>
      <c r="CD97" s="79" t="s">
        <v>3816</v>
      </c>
      <c r="CE97" s="69" t="s">
        <v>3286</v>
      </c>
      <c r="CF97" s="69">
        <v>98661</v>
      </c>
      <c r="CT97" s="69" t="b">
        <f>Table1[[#This Row],[company_name_netzero]]&lt;&gt;""</f>
        <v>1</v>
      </c>
      <c r="CZ97" s="69" t="b">
        <f>Table1[[#This Row],[company_name_re100]]&lt;&gt;""</f>
        <v>0</v>
      </c>
    </row>
    <row r="98" spans="1:11 34:104" ht="21.95" customHeight="1" hidden="1">
      <c r="A98" s="69">
        <v>96</v>
      </c>
      <c r="B98" s="69" t="s">
        <v>727</v>
      </c>
      <c r="C98" s="69" t="s">
        <v>4091</v>
      </c>
      <c r="D98" s="69" t="s">
        <v>729</v>
      </c>
      <c r="E98" s="72">
        <v>-0.032</v>
      </c>
      <c r="F98" s="69" t="s">
        <v>730</v>
      </c>
      <c r="G98" s="72">
        <v>-0.259</v>
      </c>
      <c r="H98" s="69" t="s">
        <v>731</v>
      </c>
      <c r="I98" s="71">
        <v>24898</v>
      </c>
      <c r="J98" s="69">
        <v>-5</v>
      </c>
      <c r="K98" s="69">
        <v>31</v>
      </c>
      <c r="AH98" s="69" t="b">
        <f>Table1[[#This Row],[sbti_id]]&lt;&gt;""</f>
        <v>0</v>
      </c>
      <c r="AI98" s="69" t="s">
        <v>727</v>
      </c>
      <c r="AJ98" s="69" t="s">
        <v>4092</v>
      </c>
      <c r="AK98" s="69" t="s">
        <v>246</v>
      </c>
      <c r="AL98" s="69" t="s">
        <v>3211</v>
      </c>
      <c r="AM98" s="69" t="s">
        <v>158</v>
      </c>
      <c r="AN98" s="69" t="s">
        <v>167</v>
      </c>
      <c r="AQ98" s="69">
        <v>2050</v>
      </c>
      <c r="AR98" s="69" t="s">
        <v>3212</v>
      </c>
      <c r="AS98" s="69">
        <v>2022</v>
      </c>
      <c r="AT98" s="70" t="s">
        <v>732</v>
      </c>
      <c r="AU98" s="69" t="s">
        <v>4093</v>
      </c>
      <c r="AV98" s="69" t="s">
        <v>281</v>
      </c>
      <c r="AW98" s="69">
        <v>2030</v>
      </c>
      <c r="AX98" s="69">
        <v>50</v>
      </c>
      <c r="AY98" s="69">
        <v>2015</v>
      </c>
      <c r="AZ98" s="70" t="s">
        <v>4094</v>
      </c>
      <c r="BA98" s="70" t="s">
        <v>4095</v>
      </c>
      <c r="BB98" s="69" t="s">
        <v>3216</v>
      </c>
      <c r="BC98" s="69" t="s">
        <v>157</v>
      </c>
      <c r="BD98" s="69" t="s">
        <v>157</v>
      </c>
      <c r="BE98" s="69" t="s">
        <v>157</v>
      </c>
      <c r="BF98" s="69" t="s">
        <v>4096</v>
      </c>
      <c r="BG98" s="69" t="s">
        <v>157</v>
      </c>
      <c r="BH98" s="69" t="s">
        <v>3348</v>
      </c>
      <c r="BI98" s="69" t="s">
        <v>3219</v>
      </c>
      <c r="BJ98" s="69" t="s">
        <v>157</v>
      </c>
      <c r="BK98" s="69" t="s">
        <v>157</v>
      </c>
      <c r="BL98" s="70" t="s">
        <v>4097</v>
      </c>
      <c r="BM98" s="69" t="s">
        <v>157</v>
      </c>
      <c r="BN98" s="69" t="s">
        <v>4098</v>
      </c>
      <c r="BO98" s="69">
        <v>10</v>
      </c>
      <c r="BP98" s="70" t="s">
        <v>4099</v>
      </c>
      <c r="BQ98" s="69" t="s">
        <v>158</v>
      </c>
      <c r="BR98" s="69" t="s">
        <v>190</v>
      </c>
      <c r="BS98" s="70" t="s">
        <v>4100</v>
      </c>
      <c r="BX98" s="69" t="s">
        <v>158</v>
      </c>
      <c r="BY98" s="69" t="s">
        <v>158</v>
      </c>
      <c r="CD98" s="79" t="s">
        <v>4101</v>
      </c>
      <c r="CE98" s="69" t="s">
        <v>3247</v>
      </c>
      <c r="CF98" s="69">
        <v>25155</v>
      </c>
      <c r="CT98" s="69" t="b">
        <f>Table1[[#This Row],[company_name_netzero]]&lt;&gt;""</f>
        <v>1</v>
      </c>
      <c r="CZ98" s="69" t="b">
        <f>Table1[[#This Row],[company_name_re100]]&lt;&gt;""</f>
        <v>0</v>
      </c>
    </row>
    <row r="99" spans="1:104" ht="21.95" customHeight="1" hidden="1">
      <c r="A99" s="69">
        <v>97</v>
      </c>
      <c r="B99" s="74" t="s">
        <v>733</v>
      </c>
      <c r="C99" s="69" t="s">
        <v>4102</v>
      </c>
      <c r="D99" s="69" t="s">
        <v>736</v>
      </c>
      <c r="E99" s="72">
        <v>0.002</v>
      </c>
      <c r="F99" s="69" t="s">
        <v>737</v>
      </c>
      <c r="G99" s="72">
        <v>-0.009</v>
      </c>
      <c r="H99" s="69" t="s">
        <v>738</v>
      </c>
      <c r="I99" s="71">
        <v>277000</v>
      </c>
      <c r="J99" s="69">
        <v>-1</v>
      </c>
      <c r="K99" s="69">
        <v>31</v>
      </c>
      <c r="L99" s="69">
        <v>40009928</v>
      </c>
      <c r="M99" s="69" t="s">
        <v>4103</v>
      </c>
      <c r="N99" s="69" t="s">
        <v>4104</v>
      </c>
      <c r="O99" s="69" t="s">
        <v>4105</v>
      </c>
      <c r="P99" s="69" t="s">
        <v>3203</v>
      </c>
      <c r="Q99" s="69" t="s">
        <v>321</v>
      </c>
      <c r="R99" s="69" t="s">
        <v>246</v>
      </c>
      <c r="S99" s="69" t="s">
        <v>4106</v>
      </c>
      <c r="T99" s="69" t="s">
        <v>151</v>
      </c>
      <c r="U99" s="69" t="s">
        <v>152</v>
      </c>
      <c r="V99" s="69">
        <v>2030</v>
      </c>
      <c r="W99" s="69" t="s">
        <v>151</v>
      </c>
      <c r="X99" s="69" t="s">
        <v>152</v>
      </c>
      <c r="Y99" s="69">
        <v>2050</v>
      </c>
      <c r="Z99" s="69" t="s">
        <v>151</v>
      </c>
      <c r="AA99" s="69">
        <v>2050</v>
      </c>
      <c r="AB99" s="70" t="s">
        <v>4107</v>
      </c>
      <c r="AC99" s="69" t="s">
        <v>3208</v>
      </c>
      <c r="AD99" s="73">
        <v>43709.041666666664</v>
      </c>
      <c r="AE99" s="69" t="s">
        <v>3209</v>
      </c>
      <c r="AG99" s="73">
        <v>45267.041666666664</v>
      </c>
      <c r="AH99" s="69" t="b">
        <f>Table1[[#This Row],[sbti_id]]&lt;&gt;""</f>
        <v>1</v>
      </c>
      <c r="AI99" s="69" t="s">
        <v>4103</v>
      </c>
      <c r="AJ99" s="69" t="s">
        <v>3471</v>
      </c>
      <c r="AK99" s="69" t="s">
        <v>246</v>
      </c>
      <c r="AL99" s="69" t="s">
        <v>3211</v>
      </c>
      <c r="AM99" s="69" t="s">
        <v>158</v>
      </c>
      <c r="AN99" s="69" t="s">
        <v>167</v>
      </c>
      <c r="AQ99" s="69">
        <v>2050</v>
      </c>
      <c r="AR99" s="69" t="s">
        <v>3212</v>
      </c>
      <c r="AS99" s="69">
        <v>2021</v>
      </c>
      <c r="AT99" s="70" t="s">
        <v>739</v>
      </c>
      <c r="AU99" s="69" t="s">
        <v>4108</v>
      </c>
      <c r="AV99" s="69" t="s">
        <v>281</v>
      </c>
      <c r="AW99" s="69">
        <v>2025</v>
      </c>
      <c r="AX99" s="69">
        <v>20</v>
      </c>
      <c r="AY99" s="69">
        <v>2018</v>
      </c>
      <c r="AZ99" s="69" t="s">
        <v>4109</v>
      </c>
      <c r="BA99" s="70" t="s">
        <v>4110</v>
      </c>
      <c r="BB99" s="69" t="s">
        <v>3216</v>
      </c>
      <c r="BC99" s="69" t="s">
        <v>157</v>
      </c>
      <c r="BD99" s="69" t="s">
        <v>157</v>
      </c>
      <c r="BE99" s="69" t="s">
        <v>169</v>
      </c>
      <c r="BF99" s="69" t="s">
        <v>4111</v>
      </c>
      <c r="BG99" s="69" t="s">
        <v>157</v>
      </c>
      <c r="BH99" s="69" t="s">
        <v>4042</v>
      </c>
      <c r="BI99" s="69" t="s">
        <v>3219</v>
      </c>
      <c r="BJ99" s="69" t="s">
        <v>157</v>
      </c>
      <c r="BK99" s="69" t="s">
        <v>168</v>
      </c>
      <c r="BL99" s="70" t="s">
        <v>4112</v>
      </c>
      <c r="BM99" s="69" t="s">
        <v>158</v>
      </c>
      <c r="BQ99" s="69" t="s">
        <v>157</v>
      </c>
      <c r="BR99" s="69" t="s">
        <v>171</v>
      </c>
      <c r="BS99" s="70" t="s">
        <v>4113</v>
      </c>
      <c r="BX99" s="69" t="s">
        <v>158</v>
      </c>
      <c r="BY99" s="69" t="s">
        <v>157</v>
      </c>
      <c r="CD99" s="79" t="s">
        <v>4114</v>
      </c>
      <c r="CE99" s="69" t="s">
        <v>3745</v>
      </c>
      <c r="CF99" s="69">
        <v>277000</v>
      </c>
      <c r="CT99" s="69" t="b">
        <f>Table1[[#This Row],[company_name_netzero]]&lt;&gt;""</f>
        <v>1</v>
      </c>
      <c r="CU99" s="69" t="s">
        <v>4103</v>
      </c>
      <c r="CV99" s="69">
        <v>2014</v>
      </c>
      <c r="CW99" s="69">
        <v>2025</v>
      </c>
      <c r="CX99" s="69" t="s">
        <v>4115</v>
      </c>
      <c r="CY99" s="69" t="s">
        <v>321</v>
      </c>
      <c r="CZ99" s="69" t="b">
        <f>Table1[[#This Row],[company_name_re100]]&lt;&gt;""</f>
        <v>1</v>
      </c>
    </row>
    <row r="100" spans="1:11 34:54 77:104" ht="21.95" customHeight="1">
      <c r="A100" s="69">
        <v>98</v>
      </c>
      <c r="B100" s="69" t="s">
        <v>740</v>
      </c>
      <c r="C100" s="69" t="s">
        <v>4116</v>
      </c>
      <c r="D100" s="69" t="s">
        <v>741</v>
      </c>
      <c r="E100" s="72">
        <v>-0.091</v>
      </c>
      <c r="F100" s="69" t="s">
        <v>742</v>
      </c>
      <c r="G100" s="72">
        <v>-0.645</v>
      </c>
      <c r="H100" s="69" t="s">
        <v>743</v>
      </c>
      <c r="I100" s="71">
        <v>59074</v>
      </c>
      <c r="J100" s="69">
        <v>-13</v>
      </c>
      <c r="K100" s="69">
        <v>9</v>
      </c>
      <c r="AH100" s="69" t="b">
        <f>Table1[[#This Row],[sbti_id]]&lt;&gt;""</f>
        <v>0</v>
      </c>
      <c r="AI100" s="69" t="s">
        <v>740</v>
      </c>
      <c r="AJ100" s="69" t="s">
        <v>3250</v>
      </c>
      <c r="AK100" s="69" t="s">
        <v>3251</v>
      </c>
      <c r="AL100" s="69" t="s">
        <v>3211</v>
      </c>
      <c r="AM100" s="69" t="s">
        <v>158</v>
      </c>
      <c r="AN100" s="69" t="s">
        <v>233</v>
      </c>
      <c r="AU100" s="69" t="s">
        <v>4117</v>
      </c>
      <c r="AV100" s="69" t="s">
        <v>233</v>
      </c>
      <c r="BB100" s="69" t="s">
        <v>168</v>
      </c>
      <c r="BY100" s="69" t="s">
        <v>158</v>
      </c>
      <c r="CD100" s="69">
        <v>9.6972E10</v>
      </c>
      <c r="CE100" s="69" t="s">
        <v>3286</v>
      </c>
      <c r="CF100" s="69">
        <v>47422</v>
      </c>
      <c r="CT100" s="69" t="b">
        <f>Table1[[#This Row],[company_name_netzero]]&lt;&gt;""</f>
        <v>1</v>
      </c>
      <c r="CZ100" s="69" t="b">
        <f>Table1[[#This Row],[company_name_re100]]&lt;&gt;""</f>
        <v>0</v>
      </c>
    </row>
    <row r="101" spans="1:11 34:104" ht="21.95" customHeight="1" hidden="1">
      <c r="A101" s="69">
        <v>99</v>
      </c>
      <c r="B101" s="69" t="s">
        <v>745</v>
      </c>
      <c r="C101" s="69" t="s">
        <v>4118</v>
      </c>
      <c r="D101" s="69" t="s">
        <v>746</v>
      </c>
      <c r="E101" s="72">
        <v>0.641</v>
      </c>
      <c r="F101" s="69" t="s">
        <v>747</v>
      </c>
      <c r="G101" s="72">
        <v>0.094</v>
      </c>
      <c r="H101" s="69" t="s">
        <v>748</v>
      </c>
      <c r="I101" s="71">
        <v>4500</v>
      </c>
      <c r="J101" s="69">
        <v>124</v>
      </c>
      <c r="K101" s="69">
        <v>15</v>
      </c>
      <c r="AH101" s="69" t="b">
        <f>Table1[[#This Row],[sbti_id]]&lt;&gt;""</f>
        <v>0</v>
      </c>
      <c r="AI101" s="69" t="s">
        <v>745</v>
      </c>
      <c r="AJ101" s="69" t="s">
        <v>3043</v>
      </c>
      <c r="AK101" s="69" t="s">
        <v>146</v>
      </c>
      <c r="AL101" s="69" t="s">
        <v>3211</v>
      </c>
      <c r="AM101" s="69" t="s">
        <v>158</v>
      </c>
      <c r="AN101" s="69" t="s">
        <v>167</v>
      </c>
      <c r="AQ101" s="69">
        <v>2050</v>
      </c>
      <c r="AR101" s="69" t="s">
        <v>3252</v>
      </c>
      <c r="AS101" s="69">
        <v>2024</v>
      </c>
      <c r="AT101" s="69" t="s">
        <v>749</v>
      </c>
      <c r="AU101" s="69" t="s">
        <v>4119</v>
      </c>
      <c r="AV101" s="69" t="s">
        <v>233</v>
      </c>
      <c r="AW101" s="69">
        <v>2025</v>
      </c>
      <c r="AZ101" s="69" t="s">
        <v>4120</v>
      </c>
      <c r="BA101" s="69" t="s">
        <v>4121</v>
      </c>
      <c r="BB101" s="69" t="s">
        <v>3216</v>
      </c>
      <c r="BC101" s="69" t="s">
        <v>168</v>
      </c>
      <c r="BD101" s="69" t="s">
        <v>168</v>
      </c>
      <c r="BE101" s="69" t="s">
        <v>168</v>
      </c>
      <c r="BG101" s="69" t="s">
        <v>158</v>
      </c>
      <c r="BI101" s="69" t="s">
        <v>3219</v>
      </c>
      <c r="BJ101" s="69" t="s">
        <v>158</v>
      </c>
      <c r="BK101" s="69" t="s">
        <v>168</v>
      </c>
      <c r="BM101" s="69" t="s">
        <v>157</v>
      </c>
      <c r="BN101" s="69" t="s">
        <v>3429</v>
      </c>
      <c r="BP101" s="69" t="s">
        <v>4122</v>
      </c>
      <c r="BQ101" s="69" t="s">
        <v>158</v>
      </c>
      <c r="BR101" s="69" t="s">
        <v>158</v>
      </c>
      <c r="BS101" s="69" t="s">
        <v>4123</v>
      </c>
      <c r="BX101" s="69" t="s">
        <v>158</v>
      </c>
      <c r="BY101" s="69" t="s">
        <v>158</v>
      </c>
      <c r="CD101" s="79" t="s">
        <v>4124</v>
      </c>
      <c r="CE101" s="69" t="s">
        <v>3286</v>
      </c>
      <c r="CF101" s="69">
        <v>4556</v>
      </c>
      <c r="CT101" s="69" t="b">
        <f>Table1[[#This Row],[company_name_netzero]]&lt;&gt;""</f>
        <v>1</v>
      </c>
      <c r="CZ101" s="69" t="b">
        <f>Table1[[#This Row],[company_name_re100]]&lt;&gt;""</f>
        <v>0</v>
      </c>
    </row>
    <row r="102" spans="1:11 34:104" ht="21.95" customHeight="1" hidden="1">
      <c r="A102" s="69">
        <v>100</v>
      </c>
      <c r="B102" s="69" t="s">
        <v>750</v>
      </c>
      <c r="C102" s="69" t="s">
        <v>4125</v>
      </c>
      <c r="D102" s="69" t="s">
        <v>751</v>
      </c>
      <c r="E102" s="72">
        <v>0.029</v>
      </c>
      <c r="F102" s="69" t="s">
        <v>752</v>
      </c>
      <c r="G102" s="72">
        <v>-0.218</v>
      </c>
      <c r="H102" s="69" t="s">
        <v>753</v>
      </c>
      <c r="I102" s="71">
        <v>182299</v>
      </c>
      <c r="J102" s="69">
        <v>8</v>
      </c>
      <c r="K102" s="69">
        <v>14</v>
      </c>
      <c r="AH102" s="69" t="b">
        <f>Table1[[#This Row],[sbti_id]]&lt;&gt;""</f>
        <v>0</v>
      </c>
      <c r="AJ102" s="69" t="s">
        <v>3250</v>
      </c>
      <c r="AK102" s="69" t="s">
        <v>3251</v>
      </c>
      <c r="AL102" s="69" t="s">
        <v>3211</v>
      </c>
      <c r="AM102" s="69" t="s">
        <v>158</v>
      </c>
      <c r="AN102" s="69" t="s">
        <v>233</v>
      </c>
      <c r="AS102" s="69">
        <v>2021</v>
      </c>
      <c r="AU102" s="69" t="s">
        <v>4126</v>
      </c>
      <c r="AV102" s="69" t="s">
        <v>233</v>
      </c>
      <c r="BA102" s="69" t="s">
        <v>4127</v>
      </c>
      <c r="BB102" s="69" t="s">
        <v>168</v>
      </c>
      <c r="BC102" s="69" t="s">
        <v>168</v>
      </c>
      <c r="BD102" s="69" t="s">
        <v>168</v>
      </c>
      <c r="BE102" s="69" t="s">
        <v>168</v>
      </c>
      <c r="BG102" s="69" t="s">
        <v>158</v>
      </c>
      <c r="BI102" s="69" t="s">
        <v>3219</v>
      </c>
      <c r="BJ102" s="69" t="s">
        <v>158</v>
      </c>
      <c r="BK102" s="69" t="s">
        <v>168</v>
      </c>
      <c r="BL102" s="69" t="s">
        <v>4128</v>
      </c>
      <c r="BM102" s="69" t="s">
        <v>168</v>
      </c>
      <c r="BQ102" s="69" t="s">
        <v>158</v>
      </c>
      <c r="BR102" s="69" t="s">
        <v>168</v>
      </c>
      <c r="BX102" s="69" t="s">
        <v>158</v>
      </c>
      <c r="BY102" s="69" t="s">
        <v>158</v>
      </c>
      <c r="CD102" s="69">
        <v>8.493E10</v>
      </c>
      <c r="CE102" s="69" t="s">
        <v>3397</v>
      </c>
      <c r="CT102" s="69" t="b">
        <f>Table1[[#This Row],[company_name_netzero]]&lt;&gt;""</f>
        <v>0</v>
      </c>
      <c r="CZ102" s="69" t="b">
        <f>Table1[[#This Row],[company_name_re100]]&lt;&gt;""</f>
        <v>0</v>
      </c>
    </row>
    <row r="103" spans="1:11 34:104" ht="21.95" customHeight="1" hidden="1">
      <c r="A103" s="69">
        <v>101</v>
      </c>
      <c r="B103" s="69" t="s">
        <v>755</v>
      </c>
      <c r="C103" s="69" t="s">
        <v>4129</v>
      </c>
      <c r="D103" s="69" t="s">
        <v>757</v>
      </c>
      <c r="E103" s="72">
        <v>0.129</v>
      </c>
      <c r="F103" s="69" t="s">
        <v>758</v>
      </c>
      <c r="G103" s="72">
        <v>0.083</v>
      </c>
      <c r="H103" s="69" t="s">
        <v>759</v>
      </c>
      <c r="I103" s="71">
        <v>94838</v>
      </c>
      <c r="J103" s="69">
        <v>36</v>
      </c>
      <c r="K103" s="69">
        <v>31</v>
      </c>
      <c r="AH103" s="69" t="b">
        <f>Table1[[#This Row],[sbti_id]]&lt;&gt;""</f>
        <v>0</v>
      </c>
      <c r="AI103" s="69" t="s">
        <v>755</v>
      </c>
      <c r="AJ103" s="69" t="s">
        <v>4130</v>
      </c>
      <c r="AK103" s="69" t="s">
        <v>146</v>
      </c>
      <c r="AL103" s="69" t="s">
        <v>3211</v>
      </c>
      <c r="AM103" s="69" t="s">
        <v>158</v>
      </c>
      <c r="AN103" s="69" t="s">
        <v>167</v>
      </c>
      <c r="AQ103" s="69">
        <v>2050</v>
      </c>
      <c r="AR103" s="69" t="s">
        <v>3212</v>
      </c>
      <c r="AS103" s="69">
        <v>2020</v>
      </c>
      <c r="AT103" s="69" t="s">
        <v>760</v>
      </c>
      <c r="AU103" s="69" t="s">
        <v>4131</v>
      </c>
      <c r="AV103" s="69" t="s">
        <v>281</v>
      </c>
      <c r="AW103" s="69">
        <v>2025</v>
      </c>
      <c r="AX103" s="69">
        <v>70</v>
      </c>
      <c r="AY103" s="69">
        <v>2018</v>
      </c>
      <c r="AZ103" s="69" t="s">
        <v>4132</v>
      </c>
      <c r="BA103" s="70" t="s">
        <v>4133</v>
      </c>
      <c r="BB103" s="69" t="s">
        <v>3216</v>
      </c>
      <c r="BC103" s="69" t="s">
        <v>157</v>
      </c>
      <c r="BD103" s="69" t="s">
        <v>157</v>
      </c>
      <c r="BE103" s="69" t="s">
        <v>169</v>
      </c>
      <c r="BF103" s="70" t="s">
        <v>4134</v>
      </c>
      <c r="BG103" s="69" t="s">
        <v>157</v>
      </c>
      <c r="BH103" s="69" t="s">
        <v>3808</v>
      </c>
      <c r="BI103" s="69" t="s">
        <v>3219</v>
      </c>
      <c r="BJ103" s="69" t="s">
        <v>158</v>
      </c>
      <c r="BK103" s="69" t="s">
        <v>157</v>
      </c>
      <c r="BL103" s="69" t="s">
        <v>4135</v>
      </c>
      <c r="BM103" s="69" t="s">
        <v>157</v>
      </c>
      <c r="BN103" s="69" t="s">
        <v>3269</v>
      </c>
      <c r="BQ103" s="69" t="s">
        <v>158</v>
      </c>
      <c r="BR103" s="69" t="s">
        <v>168</v>
      </c>
      <c r="BS103" s="69" t="s">
        <v>4136</v>
      </c>
      <c r="BX103" s="69" t="s">
        <v>158</v>
      </c>
      <c r="BY103" s="69" t="s">
        <v>157</v>
      </c>
      <c r="CD103" s="69">
        <v>4.29E10</v>
      </c>
      <c r="CE103" s="69" t="s">
        <v>3286</v>
      </c>
      <c r="CF103" s="69">
        <v>85000</v>
      </c>
      <c r="CT103" s="69" t="b">
        <f>Table1[[#This Row],[company_name_netzero]]&lt;&gt;""</f>
        <v>1</v>
      </c>
      <c r="CZ103" s="69" t="b">
        <f>Table1[[#This Row],[company_name_re100]]&lt;&gt;""</f>
        <v>0</v>
      </c>
    </row>
    <row r="104" spans="1:11 34:104" ht="21.95" customHeight="1" hidden="1">
      <c r="A104" s="69">
        <v>102</v>
      </c>
      <c r="B104" s="69" t="s">
        <v>761</v>
      </c>
      <c r="C104" s="69" t="s">
        <v>4137</v>
      </c>
      <c r="D104" s="69" t="s">
        <v>762</v>
      </c>
      <c r="E104" s="72">
        <v>0.404</v>
      </c>
      <c r="F104" s="69" t="s">
        <v>763</v>
      </c>
      <c r="G104" s="75">
        <v>-0.04</v>
      </c>
      <c r="H104" s="69" t="s">
        <v>764</v>
      </c>
      <c r="I104" s="71">
        <v>308092</v>
      </c>
      <c r="J104" s="69">
        <v>114</v>
      </c>
      <c r="K104" s="69">
        <v>18</v>
      </c>
      <c r="AH104" s="69" t="b">
        <f>Table1[[#This Row],[sbti_id]]&lt;&gt;""</f>
        <v>0</v>
      </c>
      <c r="AI104" s="69" t="s">
        <v>761</v>
      </c>
      <c r="AJ104" s="69" t="s">
        <v>4020</v>
      </c>
      <c r="AK104" s="69" t="s">
        <v>246</v>
      </c>
      <c r="AL104" s="69" t="s">
        <v>3211</v>
      </c>
      <c r="AM104" s="69" t="s">
        <v>158</v>
      </c>
      <c r="AN104" s="69" t="s">
        <v>202</v>
      </c>
      <c r="AQ104" s="69">
        <v>2030</v>
      </c>
      <c r="AR104" s="69" t="s">
        <v>3212</v>
      </c>
      <c r="AS104" s="69">
        <v>2024</v>
      </c>
      <c r="AT104" s="69" t="s">
        <v>765</v>
      </c>
      <c r="AU104" s="69" t="s">
        <v>4138</v>
      </c>
      <c r="AV104" s="69" t="s">
        <v>281</v>
      </c>
      <c r="AW104" s="69">
        <v>2023</v>
      </c>
      <c r="AX104" s="69">
        <v>43</v>
      </c>
      <c r="AY104" s="69">
        <v>2019</v>
      </c>
      <c r="AZ104" s="70" t="s">
        <v>4139</v>
      </c>
      <c r="BA104" s="69" t="s">
        <v>4140</v>
      </c>
      <c r="BB104" s="69" t="s">
        <v>3216</v>
      </c>
      <c r="BC104" s="69" t="s">
        <v>157</v>
      </c>
      <c r="BD104" s="69" t="s">
        <v>157</v>
      </c>
      <c r="BE104" s="69" t="s">
        <v>158</v>
      </c>
      <c r="BF104" s="69" t="s">
        <v>4141</v>
      </c>
      <c r="BG104" s="69" t="s">
        <v>157</v>
      </c>
      <c r="BI104" s="69" t="s">
        <v>3219</v>
      </c>
      <c r="BJ104" s="69" t="s">
        <v>158</v>
      </c>
      <c r="BK104" s="69" t="s">
        <v>157</v>
      </c>
      <c r="BL104" s="69" t="s">
        <v>4142</v>
      </c>
      <c r="BM104" s="69" t="s">
        <v>157</v>
      </c>
      <c r="BN104" s="69" t="s">
        <v>3269</v>
      </c>
      <c r="BR104" s="69" t="s">
        <v>168</v>
      </c>
      <c r="BX104" s="69" t="s">
        <v>158</v>
      </c>
      <c r="BY104" s="69" t="s">
        <v>158</v>
      </c>
      <c r="CD104" s="69">
        <v>5.7374E10</v>
      </c>
      <c r="CE104" s="69" t="s">
        <v>3286</v>
      </c>
      <c r="CF104" s="69">
        <v>287866</v>
      </c>
      <c r="CT104" s="69" t="b">
        <f>Table1[[#This Row],[company_name_netzero]]&lt;&gt;""</f>
        <v>1</v>
      </c>
      <c r="CZ104" s="69" t="b">
        <f>Table1[[#This Row],[company_name_re100]]&lt;&gt;""</f>
        <v>0</v>
      </c>
    </row>
    <row r="105" spans="1:104" ht="21.95" customHeight="1" hidden="1">
      <c r="A105" s="69">
        <v>103</v>
      </c>
      <c r="B105" s="69" t="s">
        <v>766</v>
      </c>
      <c r="C105" s="69" t="s">
        <v>4143</v>
      </c>
      <c r="D105" s="69" t="s">
        <v>767</v>
      </c>
      <c r="E105" s="72">
        <v>0.047</v>
      </c>
      <c r="F105" s="69" t="s">
        <v>768</v>
      </c>
      <c r="G105" s="72">
        <v>0.097</v>
      </c>
      <c r="H105" s="69" t="s">
        <v>769</v>
      </c>
      <c r="I105" s="71">
        <v>100041</v>
      </c>
      <c r="J105" s="69">
        <v>23</v>
      </c>
      <c r="K105" s="69">
        <v>31</v>
      </c>
      <c r="L105" s="69">
        <v>40007348</v>
      </c>
      <c r="M105" s="69" t="s">
        <v>4144</v>
      </c>
      <c r="N105" s="69" t="s">
        <v>4145</v>
      </c>
      <c r="O105" s="69" t="s">
        <v>4146</v>
      </c>
      <c r="P105" s="69" t="s">
        <v>3443</v>
      </c>
      <c r="Q105" s="69" t="s">
        <v>374</v>
      </c>
      <c r="R105" s="69" t="s">
        <v>246</v>
      </c>
      <c r="S105" s="69" t="s">
        <v>3274</v>
      </c>
      <c r="T105" s="69" t="s">
        <v>210</v>
      </c>
      <c r="AF105" s="69" t="s">
        <v>4147</v>
      </c>
      <c r="AG105" s="73">
        <v>42156.041666666664</v>
      </c>
      <c r="AH105" s="69" t="b">
        <f>Table1[[#This Row],[sbti_id]]&lt;&gt;""</f>
        <v>1</v>
      </c>
      <c r="AI105" s="69" t="s">
        <v>766</v>
      </c>
      <c r="AJ105" s="69" t="s">
        <v>3547</v>
      </c>
      <c r="AK105" s="69" t="s">
        <v>246</v>
      </c>
      <c r="AL105" s="69" t="s">
        <v>3211</v>
      </c>
      <c r="AM105" s="69" t="s">
        <v>158</v>
      </c>
      <c r="AN105" s="69" t="s">
        <v>167</v>
      </c>
      <c r="AQ105" s="69">
        <v>2050</v>
      </c>
      <c r="AR105" s="69" t="s">
        <v>3212</v>
      </c>
      <c r="AS105" s="69">
        <v>2021</v>
      </c>
      <c r="AT105" s="69" t="s">
        <v>770</v>
      </c>
      <c r="AU105" s="69" t="s">
        <v>4148</v>
      </c>
      <c r="AV105" s="69" t="s">
        <v>281</v>
      </c>
      <c r="AW105" s="69">
        <v>2030</v>
      </c>
      <c r="AX105" s="69">
        <v>50</v>
      </c>
      <c r="AY105" s="69">
        <v>2019</v>
      </c>
      <c r="AZ105" s="69" t="s">
        <v>4149</v>
      </c>
      <c r="BA105" s="70" t="s">
        <v>4150</v>
      </c>
      <c r="BB105" s="69" t="s">
        <v>3216</v>
      </c>
      <c r="BC105" s="69" t="s">
        <v>168</v>
      </c>
      <c r="BD105" s="69" t="s">
        <v>168</v>
      </c>
      <c r="BE105" s="69" t="s">
        <v>168</v>
      </c>
      <c r="BG105" s="69" t="s">
        <v>157</v>
      </c>
      <c r="BI105" s="69" t="s">
        <v>3219</v>
      </c>
      <c r="BJ105" s="69" t="s">
        <v>158</v>
      </c>
      <c r="BK105" s="69" t="s">
        <v>157</v>
      </c>
      <c r="BL105" s="70" t="s">
        <v>4151</v>
      </c>
      <c r="BM105" s="69" t="s">
        <v>157</v>
      </c>
      <c r="BN105" s="69" t="s">
        <v>3573</v>
      </c>
      <c r="BP105" s="69" t="s">
        <v>4152</v>
      </c>
      <c r="BQ105" s="69" t="s">
        <v>157</v>
      </c>
      <c r="BR105" s="69" t="s">
        <v>171</v>
      </c>
      <c r="BS105" s="70" t="s">
        <v>4153</v>
      </c>
      <c r="BX105" s="69" t="s">
        <v>158</v>
      </c>
      <c r="BY105" s="69" t="s">
        <v>157</v>
      </c>
      <c r="CD105" s="69">
        <v>116836</v>
      </c>
      <c r="CE105" s="69" t="s">
        <v>3286</v>
      </c>
      <c r="CF105" s="69">
        <v>100041</v>
      </c>
      <c r="CT105" s="69" t="b">
        <f>Table1[[#This Row],[company_name_netzero]]&lt;&gt;""</f>
        <v>1</v>
      </c>
      <c r="CU105" s="69" t="s">
        <v>766</v>
      </c>
      <c r="CV105" s="69">
        <v>2017</v>
      </c>
      <c r="CW105" s="69">
        <v>2025</v>
      </c>
      <c r="CX105" s="69" t="s">
        <v>3286</v>
      </c>
      <c r="CY105" s="69" t="s">
        <v>374</v>
      </c>
      <c r="CZ105" s="69" t="b">
        <f>Table1[[#This Row],[company_name_re100]]&lt;&gt;""</f>
        <v>1</v>
      </c>
    </row>
    <row r="106" spans="1:11 34:104" ht="21.95" customHeight="1" hidden="1">
      <c r="A106" s="69">
        <v>104</v>
      </c>
      <c r="B106" s="69" t="s">
        <v>771</v>
      </c>
      <c r="C106" s="69" t="s">
        <v>4154</v>
      </c>
      <c r="D106" s="69" t="s">
        <v>773</v>
      </c>
      <c r="E106" s="72">
        <v>-0.038</v>
      </c>
      <c r="F106" s="69" t="s">
        <v>774</v>
      </c>
      <c r="G106" s="75">
        <v>-0.45</v>
      </c>
      <c r="H106" s="69" t="s">
        <v>775</v>
      </c>
      <c r="I106" s="71">
        <v>32492</v>
      </c>
      <c r="J106" s="69">
        <v>-6</v>
      </c>
      <c r="K106" s="69">
        <v>31</v>
      </c>
      <c r="AH106" s="69" t="b">
        <f>Table1[[#This Row],[sbti_id]]&lt;&gt;""</f>
        <v>0</v>
      </c>
      <c r="AJ106" s="69" t="s">
        <v>4155</v>
      </c>
      <c r="AK106" s="69" t="s">
        <v>246</v>
      </c>
      <c r="AL106" s="69" t="s">
        <v>3211</v>
      </c>
      <c r="AM106" s="69" t="s">
        <v>158</v>
      </c>
      <c r="AN106" s="69" t="s">
        <v>167</v>
      </c>
      <c r="AQ106" s="69">
        <v>2050</v>
      </c>
      <c r="AR106" s="69" t="s">
        <v>3212</v>
      </c>
      <c r="AS106" s="69">
        <v>2022</v>
      </c>
      <c r="AT106" s="69" t="s">
        <v>776</v>
      </c>
      <c r="AU106" s="69" t="s">
        <v>4156</v>
      </c>
      <c r="AV106" s="69" t="s">
        <v>281</v>
      </c>
      <c r="AW106" s="69">
        <v>2030</v>
      </c>
      <c r="AX106" s="69">
        <v>35</v>
      </c>
      <c r="AY106" s="69">
        <v>2018</v>
      </c>
      <c r="AZ106" s="70" t="s">
        <v>4157</v>
      </c>
      <c r="BB106" s="69" t="s">
        <v>3216</v>
      </c>
      <c r="BC106" s="69" t="s">
        <v>157</v>
      </c>
      <c r="BD106" s="69" t="s">
        <v>157</v>
      </c>
      <c r="BE106" s="69" t="s">
        <v>157</v>
      </c>
      <c r="BF106" s="69" t="s">
        <v>4158</v>
      </c>
      <c r="BG106" s="69" t="s">
        <v>157</v>
      </c>
      <c r="BH106" s="69" t="s">
        <v>3637</v>
      </c>
      <c r="BI106" s="69" t="s">
        <v>3219</v>
      </c>
      <c r="BJ106" s="69" t="s">
        <v>158</v>
      </c>
      <c r="BK106" s="69" t="s">
        <v>157</v>
      </c>
      <c r="BL106" s="70" t="s">
        <v>4159</v>
      </c>
      <c r="BM106" s="69" t="s">
        <v>157</v>
      </c>
      <c r="BN106" s="69" t="s">
        <v>3269</v>
      </c>
      <c r="BQ106" s="69" t="s">
        <v>157</v>
      </c>
      <c r="BR106" s="69" t="s">
        <v>190</v>
      </c>
      <c r="BS106" s="70" t="s">
        <v>4160</v>
      </c>
      <c r="BX106" s="69" t="s">
        <v>158</v>
      </c>
      <c r="BY106" s="69" t="s">
        <v>158</v>
      </c>
      <c r="CD106" s="69">
        <v>94930</v>
      </c>
      <c r="CE106" s="69" t="s">
        <v>3247</v>
      </c>
      <c r="CT106" s="69" t="b">
        <f>Table1[[#This Row],[company_name_netzero]]&lt;&gt;""</f>
        <v>0</v>
      </c>
      <c r="CZ106" s="69" t="b">
        <f>Table1[[#This Row],[company_name_re100]]&lt;&gt;""</f>
        <v>0</v>
      </c>
    </row>
    <row r="107" spans="1:104" ht="21.95" customHeight="1" hidden="1">
      <c r="A107" s="69">
        <v>105</v>
      </c>
      <c r="B107" s="69" t="s">
        <v>777</v>
      </c>
      <c r="C107" s="69" t="s">
        <v>4161</v>
      </c>
      <c r="D107" s="69" t="s">
        <v>779</v>
      </c>
      <c r="E107" s="72">
        <v>-0.013</v>
      </c>
      <c r="F107" s="69" t="s">
        <v>780</v>
      </c>
      <c r="G107" s="72">
        <v>-0.626</v>
      </c>
      <c r="H107" s="69" t="s">
        <v>781</v>
      </c>
      <c r="I107" s="71">
        <v>417859</v>
      </c>
      <c r="J107" s="69" t="s">
        <v>3199</v>
      </c>
      <c r="K107" s="69">
        <v>31</v>
      </c>
      <c r="L107" s="69">
        <v>40006636</v>
      </c>
      <c r="M107" s="69" t="s">
        <v>4162</v>
      </c>
      <c r="O107" s="69" t="s">
        <v>4163</v>
      </c>
      <c r="P107" s="69" t="s">
        <v>3203</v>
      </c>
      <c r="Q107" s="69" t="s">
        <v>245</v>
      </c>
      <c r="R107" s="69" t="s">
        <v>246</v>
      </c>
      <c r="S107" s="69" t="s">
        <v>3339</v>
      </c>
      <c r="T107" s="69" t="s">
        <v>151</v>
      </c>
      <c r="U107" s="69" t="s">
        <v>152</v>
      </c>
      <c r="V107" s="69">
        <v>2030</v>
      </c>
      <c r="AB107" s="69" t="s">
        <v>4164</v>
      </c>
      <c r="AE107" s="69" t="s">
        <v>3209</v>
      </c>
      <c r="AG107" s="73">
        <v>45778.041666666664</v>
      </c>
      <c r="AH107" s="69" t="b">
        <f>Table1[[#This Row],[sbti_id]]&lt;&gt;""</f>
        <v>1</v>
      </c>
      <c r="AJ107" s="69" t="s">
        <v>3343</v>
      </c>
      <c r="AK107" s="69" t="s">
        <v>246</v>
      </c>
      <c r="AL107" s="69" t="s">
        <v>3211</v>
      </c>
      <c r="AM107" s="69" t="s">
        <v>157</v>
      </c>
      <c r="AN107" s="69" t="s">
        <v>782</v>
      </c>
      <c r="AQ107" s="69">
        <v>2020</v>
      </c>
      <c r="AR107" s="69" t="s">
        <v>4165</v>
      </c>
      <c r="AT107" s="69" t="s">
        <v>783</v>
      </c>
      <c r="AU107" s="69" t="s">
        <v>4166</v>
      </c>
      <c r="AV107" s="69" t="s">
        <v>281</v>
      </c>
      <c r="AW107" s="69">
        <v>2030</v>
      </c>
      <c r="AX107" s="69">
        <v>30</v>
      </c>
      <c r="AY107" s="69">
        <v>2018</v>
      </c>
      <c r="AZ107" s="70" t="s">
        <v>4167</v>
      </c>
      <c r="BA107" s="70" t="s">
        <v>4168</v>
      </c>
      <c r="BB107" s="69" t="s">
        <v>3216</v>
      </c>
      <c r="BC107" s="69" t="s">
        <v>157</v>
      </c>
      <c r="BD107" s="69" t="s">
        <v>157</v>
      </c>
      <c r="BE107" s="69" t="s">
        <v>158</v>
      </c>
      <c r="BF107" s="70" t="s">
        <v>4169</v>
      </c>
      <c r="BG107" s="69" t="s">
        <v>157</v>
      </c>
      <c r="BH107" s="69" t="s">
        <v>3218</v>
      </c>
      <c r="BI107" s="69" t="s">
        <v>3219</v>
      </c>
      <c r="BJ107" s="69" t="s">
        <v>157</v>
      </c>
      <c r="BK107" s="69" t="s">
        <v>168</v>
      </c>
      <c r="BL107" s="70" t="s">
        <v>4170</v>
      </c>
      <c r="BM107" s="69" t="s">
        <v>157</v>
      </c>
      <c r="BN107" s="69" t="s">
        <v>3429</v>
      </c>
      <c r="BP107" s="70" t="s">
        <v>4171</v>
      </c>
      <c r="BQ107" s="69" t="s">
        <v>158</v>
      </c>
      <c r="BR107" s="69" t="s">
        <v>171</v>
      </c>
      <c r="BS107" s="70" t="s">
        <v>4172</v>
      </c>
      <c r="BX107" s="69" t="s">
        <v>158</v>
      </c>
      <c r="BY107" s="69" t="s">
        <v>158</v>
      </c>
      <c r="CD107" s="69">
        <v>8.722E10</v>
      </c>
      <c r="CE107" s="69" t="s">
        <v>3300</v>
      </c>
      <c r="CT107" s="69" t="b">
        <f>Table1[[#This Row],[company_name_netzero]]&lt;&gt;""</f>
        <v>0</v>
      </c>
      <c r="CZ107" s="69" t="b">
        <f>Table1[[#This Row],[company_name_re100]]&lt;&gt;""</f>
        <v>0</v>
      </c>
    </row>
    <row r="108" spans="1:104" ht="21.95" customHeight="1" hidden="1">
      <c r="A108" s="69">
        <v>106</v>
      </c>
      <c r="B108" s="69" t="s">
        <v>784</v>
      </c>
      <c r="C108" s="69" t="s">
        <v>4173</v>
      </c>
      <c r="D108" s="69" t="s">
        <v>785</v>
      </c>
      <c r="E108" s="75">
        <v>0.01</v>
      </c>
      <c r="F108" s="69" t="s">
        <v>786</v>
      </c>
      <c r="G108" s="72">
        <v>-0.527</v>
      </c>
      <c r="H108" s="69" t="s">
        <v>787</v>
      </c>
      <c r="I108" s="71">
        <v>125665</v>
      </c>
      <c r="J108" s="69">
        <v>4</v>
      </c>
      <c r="K108" s="69">
        <v>5</v>
      </c>
      <c r="L108" s="69">
        <v>40009923</v>
      </c>
      <c r="M108" s="69" t="s">
        <v>4174</v>
      </c>
      <c r="N108" s="69" t="s">
        <v>4175</v>
      </c>
      <c r="O108" s="69" t="s">
        <v>4176</v>
      </c>
      <c r="P108" s="69" t="s">
        <v>3203</v>
      </c>
      <c r="Q108" s="69" t="s">
        <v>3204</v>
      </c>
      <c r="R108" s="69" t="s">
        <v>3205</v>
      </c>
      <c r="S108" s="69" t="s">
        <v>3339</v>
      </c>
      <c r="T108" s="69" t="s">
        <v>155</v>
      </c>
      <c r="AC108" s="69" t="s">
        <v>3208</v>
      </c>
      <c r="AD108" s="73">
        <v>44495.041666666664</v>
      </c>
      <c r="AF108" s="69" t="s">
        <v>3210</v>
      </c>
      <c r="AG108" s="73">
        <v>44495.041666666664</v>
      </c>
      <c r="AH108" s="69" t="b">
        <f>Table1[[#This Row],[sbti_id]]&lt;&gt;""</f>
        <v>1</v>
      </c>
      <c r="AI108" s="89" t="s">
        <v>4177</v>
      </c>
      <c r="AJ108" s="89" t="s">
        <v>3043</v>
      </c>
      <c r="AK108" s="89" t="s">
        <v>146</v>
      </c>
      <c r="AL108" s="89" t="s">
        <v>3211</v>
      </c>
      <c r="AM108" s="89" t="s">
        <v>158</v>
      </c>
      <c r="AN108" s="89" t="s">
        <v>233</v>
      </c>
      <c r="AO108" s="89"/>
      <c r="AP108" s="89"/>
      <c r="AQ108" s="89"/>
      <c r="AR108" s="89"/>
      <c r="AS108" s="89"/>
      <c r="AT108" s="89"/>
      <c r="AU108" s="89" t="s">
        <v>4178</v>
      </c>
      <c r="AV108" s="89" t="s">
        <v>233</v>
      </c>
      <c r="AW108" s="89"/>
      <c r="AX108" s="89"/>
      <c r="AY108" s="89"/>
      <c r="AZ108" s="89"/>
      <c r="BA108" s="89" t="s">
        <v>4179</v>
      </c>
      <c r="BB108" s="89" t="s">
        <v>168</v>
      </c>
      <c r="BC108" s="89" t="s">
        <v>168</v>
      </c>
      <c r="BD108" s="89" t="s">
        <v>168</v>
      </c>
      <c r="BE108" s="89" t="s">
        <v>168</v>
      </c>
      <c r="BF108" s="89"/>
      <c r="BG108" s="89" t="s">
        <v>158</v>
      </c>
      <c r="BH108" s="89"/>
      <c r="BI108" s="89" t="s">
        <v>3219</v>
      </c>
      <c r="BJ108" s="89" t="s">
        <v>158</v>
      </c>
      <c r="BK108" s="89" t="s">
        <v>168</v>
      </c>
      <c r="BL108" s="90" t="s">
        <v>4180</v>
      </c>
      <c r="BM108" s="89" t="s">
        <v>168</v>
      </c>
      <c r="BN108" s="89"/>
      <c r="BO108" s="89"/>
      <c r="BP108" s="89"/>
      <c r="BQ108" s="89" t="s">
        <v>158</v>
      </c>
      <c r="BR108" s="89" t="s">
        <v>168</v>
      </c>
      <c r="BS108" s="89"/>
      <c r="BT108" s="89"/>
      <c r="BU108" s="89"/>
      <c r="BV108" s="89"/>
      <c r="BW108" s="89"/>
      <c r="BX108" s="89" t="s">
        <v>158</v>
      </c>
      <c r="BY108" s="89" t="s">
        <v>157</v>
      </c>
      <c r="BZ108" s="89"/>
      <c r="CA108" s="89"/>
      <c r="CB108" s="89"/>
      <c r="CC108" s="89"/>
      <c r="CD108" s="89">
        <v>9.5724E10</v>
      </c>
      <c r="CE108" s="89" t="s">
        <v>3300</v>
      </c>
      <c r="CF108" s="89">
        <v>125665</v>
      </c>
      <c r="CG108" s="89"/>
      <c r="CH108" s="89"/>
      <c r="CI108" s="89"/>
      <c r="CJ108" s="89"/>
      <c r="CK108" s="89"/>
      <c r="CL108" s="89"/>
      <c r="CM108" s="89"/>
      <c r="CN108" s="89"/>
      <c r="CO108" s="89"/>
      <c r="CP108" s="89"/>
      <c r="CQ108" s="89"/>
      <c r="CR108" s="89"/>
      <c r="CS108" s="89"/>
      <c r="CT108" s="69" t="b">
        <f>Table1[[#This Row],[company_name_netzero]]&lt;&gt;""</f>
        <v>1</v>
      </c>
      <c r="CZ108" s="69" t="b">
        <f>Table1[[#This Row],[company_name_re100]]&lt;&gt;""</f>
        <v>0</v>
      </c>
    </row>
    <row r="109" spans="1:11 34:34 98:104" ht="21.95" customHeight="1" hidden="1">
      <c r="A109" s="69">
        <v>107</v>
      </c>
      <c r="B109" s="69" t="s">
        <v>788</v>
      </c>
      <c r="C109" s="69" t="s">
        <v>4181</v>
      </c>
      <c r="D109" s="69" t="s">
        <v>791</v>
      </c>
      <c r="E109" s="72">
        <v>-0.135</v>
      </c>
      <c r="F109" s="69" t="s">
        <v>792</v>
      </c>
      <c r="G109" s="72">
        <v>-0.113</v>
      </c>
      <c r="H109" s="69" t="s">
        <v>793</v>
      </c>
      <c r="I109" s="71">
        <v>723227</v>
      </c>
      <c r="J109" s="69">
        <v>-24</v>
      </c>
      <c r="K109" s="69">
        <v>15</v>
      </c>
      <c r="AH109" s="69" t="b">
        <f>Table1[[#This Row],[sbti_id]]&lt;&gt;""</f>
        <v>0</v>
      </c>
      <c r="CT109" s="69" t="b">
        <f>Table1[[#This Row],[company_name_netzero]]&lt;&gt;""</f>
        <v>0</v>
      </c>
      <c r="CZ109" s="69" t="b">
        <f>Table1[[#This Row],[company_name_re100]]&lt;&gt;""</f>
        <v>0</v>
      </c>
    </row>
    <row r="110" spans="1:104" ht="21.95" customHeight="1" hidden="1">
      <c r="A110" s="69">
        <v>108</v>
      </c>
      <c r="B110" s="69" t="s">
        <v>797</v>
      </c>
      <c r="C110" s="69" t="s">
        <v>4182</v>
      </c>
      <c r="D110" s="69" t="s">
        <v>798</v>
      </c>
      <c r="E110" s="72">
        <v>0.008</v>
      </c>
      <c r="F110" s="69" t="s">
        <v>799</v>
      </c>
      <c r="G110" s="72">
        <v>-0.058</v>
      </c>
      <c r="H110" s="69" t="s">
        <v>800</v>
      </c>
      <c r="I110" s="71">
        <v>222000</v>
      </c>
      <c r="J110" s="69">
        <v>6</v>
      </c>
      <c r="K110" s="69">
        <v>31</v>
      </c>
      <c r="L110" s="69">
        <v>40010890</v>
      </c>
      <c r="N110" s="69" t="s">
        <v>4183</v>
      </c>
      <c r="O110" s="69" t="s">
        <v>4184</v>
      </c>
      <c r="P110" s="69" t="s">
        <v>3203</v>
      </c>
      <c r="Q110" s="69" t="s">
        <v>416</v>
      </c>
      <c r="R110" s="69" t="s">
        <v>246</v>
      </c>
      <c r="S110" s="69" t="s">
        <v>3206</v>
      </c>
      <c r="T110" s="69" t="s">
        <v>151</v>
      </c>
      <c r="U110" s="69" t="s">
        <v>152</v>
      </c>
      <c r="V110" s="69">
        <v>2030</v>
      </c>
      <c r="W110" s="69" t="s">
        <v>151</v>
      </c>
      <c r="X110" s="69" t="s">
        <v>152</v>
      </c>
      <c r="Y110" s="69">
        <v>2050</v>
      </c>
      <c r="Z110" s="69" t="s">
        <v>151</v>
      </c>
      <c r="AA110" s="69">
        <v>2050</v>
      </c>
      <c r="AB110" s="70" t="s">
        <v>4185</v>
      </c>
      <c r="AC110" s="69" t="s">
        <v>3208</v>
      </c>
      <c r="AD110" s="73">
        <v>44440.041666666664</v>
      </c>
      <c r="AE110" s="69" t="s">
        <v>3209</v>
      </c>
      <c r="AG110" s="73">
        <v>45792.041666666664</v>
      </c>
      <c r="AH110" s="69" t="b">
        <f>Table1[[#This Row],[sbti_id]]&lt;&gt;""</f>
        <v>1</v>
      </c>
      <c r="AJ110" s="69" t="s">
        <v>4186</v>
      </c>
      <c r="AK110" s="69" t="s">
        <v>246</v>
      </c>
      <c r="AL110" s="69" t="s">
        <v>3211</v>
      </c>
      <c r="AM110" s="69" t="s">
        <v>158</v>
      </c>
      <c r="AN110" s="69" t="s">
        <v>167</v>
      </c>
      <c r="AQ110" s="69">
        <v>2050</v>
      </c>
      <c r="AR110" s="69" t="s">
        <v>3212</v>
      </c>
      <c r="AS110" s="69">
        <v>2024</v>
      </c>
      <c r="AT110" s="70" t="s">
        <v>801</v>
      </c>
      <c r="AU110" s="69" t="s">
        <v>4187</v>
      </c>
      <c r="AV110" s="69" t="s">
        <v>281</v>
      </c>
      <c r="AW110" s="69">
        <v>2030</v>
      </c>
      <c r="AX110" s="69">
        <v>36</v>
      </c>
      <c r="AY110" s="69">
        <v>2018</v>
      </c>
      <c r="AZ110" s="70" t="s">
        <v>4188</v>
      </c>
      <c r="BA110" s="70" t="s">
        <v>4189</v>
      </c>
      <c r="BB110" s="69" t="s">
        <v>3216</v>
      </c>
      <c r="BC110" s="69" t="s">
        <v>157</v>
      </c>
      <c r="BD110" s="69" t="s">
        <v>157</v>
      </c>
      <c r="BE110" s="69" t="s">
        <v>157</v>
      </c>
      <c r="BF110" s="69" t="s">
        <v>4190</v>
      </c>
      <c r="BG110" s="69" t="s">
        <v>157</v>
      </c>
      <c r="BH110" s="69" t="s">
        <v>3386</v>
      </c>
      <c r="BI110" s="69" t="s">
        <v>3219</v>
      </c>
      <c r="BJ110" s="69" t="s">
        <v>158</v>
      </c>
      <c r="BK110" s="69" t="s">
        <v>157</v>
      </c>
      <c r="BL110" s="69" t="s">
        <v>4191</v>
      </c>
      <c r="BM110" s="69" t="s">
        <v>157</v>
      </c>
      <c r="BN110" s="69" t="s">
        <v>4192</v>
      </c>
      <c r="BO110" s="69">
        <v>17</v>
      </c>
      <c r="BP110" s="70" t="s">
        <v>4193</v>
      </c>
      <c r="BQ110" s="69" t="s">
        <v>157</v>
      </c>
      <c r="BR110" s="69" t="s">
        <v>312</v>
      </c>
      <c r="BS110" s="70" t="s">
        <v>4194</v>
      </c>
      <c r="BX110" s="69" t="s">
        <v>158</v>
      </c>
      <c r="BY110" s="69" t="s">
        <v>158</v>
      </c>
      <c r="CD110" s="69">
        <v>9.6656E10</v>
      </c>
      <c r="CE110" s="69" t="s">
        <v>3745</v>
      </c>
      <c r="CF110" s="69">
        <v>222000</v>
      </c>
      <c r="CT110" s="69" t="b">
        <f>Table1[[#This Row],[company_name_netzero]]&lt;&gt;""</f>
        <v>0</v>
      </c>
      <c r="CZ110" s="69" t="b">
        <f>Table1[[#This Row],[company_name_re100]]&lt;&gt;""</f>
        <v>0</v>
      </c>
    </row>
    <row r="111" spans="1:11 34:104" ht="21.95" customHeight="1" hidden="1">
      <c r="A111" s="69">
        <v>109</v>
      </c>
      <c r="B111" s="69" t="s">
        <v>802</v>
      </c>
      <c r="C111" s="69" t="s">
        <v>4195</v>
      </c>
      <c r="D111" s="69" t="s">
        <v>803</v>
      </c>
      <c r="E111" s="72">
        <v>-0.005</v>
      </c>
      <c r="F111" s="69" t="s">
        <v>804</v>
      </c>
      <c r="G111" s="72">
        <v>0.041</v>
      </c>
      <c r="H111" s="69" t="s">
        <v>805</v>
      </c>
      <c r="I111" s="71">
        <v>138129</v>
      </c>
      <c r="J111" s="69">
        <v>-2</v>
      </c>
      <c r="K111" s="69">
        <v>31</v>
      </c>
      <c r="AH111" s="69" t="b">
        <f>Table1[[#This Row],[sbti_id]]&lt;&gt;""</f>
        <v>0</v>
      </c>
      <c r="AI111" s="69" t="s">
        <v>802</v>
      </c>
      <c r="AJ111" s="69" t="s">
        <v>3381</v>
      </c>
      <c r="AK111" s="69" t="s">
        <v>3251</v>
      </c>
      <c r="AL111" s="69" t="s">
        <v>3211</v>
      </c>
      <c r="AM111" s="69" t="s">
        <v>158</v>
      </c>
      <c r="AN111" s="69" t="s">
        <v>167</v>
      </c>
      <c r="AQ111" s="69">
        <v>2050</v>
      </c>
      <c r="AR111" s="69" t="s">
        <v>3212</v>
      </c>
      <c r="AS111" s="69">
        <v>2025</v>
      </c>
      <c r="AT111" s="69" t="s">
        <v>806</v>
      </c>
      <c r="AU111" s="69" t="s">
        <v>4196</v>
      </c>
      <c r="AV111" s="69" t="s">
        <v>281</v>
      </c>
      <c r="AW111" s="69">
        <v>2040</v>
      </c>
      <c r="AX111" s="69">
        <v>75</v>
      </c>
      <c r="AY111" s="69">
        <v>2018</v>
      </c>
      <c r="AZ111" s="69" t="s">
        <v>4197</v>
      </c>
      <c r="BA111" s="69" t="s">
        <v>4198</v>
      </c>
      <c r="BB111" s="69" t="s">
        <v>3216</v>
      </c>
      <c r="BC111" s="69" t="s">
        <v>157</v>
      </c>
      <c r="BD111" s="69" t="s">
        <v>157</v>
      </c>
      <c r="BE111" s="69" t="s">
        <v>157</v>
      </c>
      <c r="BF111" s="69" t="s">
        <v>4199</v>
      </c>
      <c r="BG111" s="69" t="s">
        <v>157</v>
      </c>
      <c r="BH111" s="69" t="s">
        <v>4200</v>
      </c>
      <c r="BI111" s="69" t="s">
        <v>3219</v>
      </c>
      <c r="BJ111" s="69" t="s">
        <v>158</v>
      </c>
      <c r="BK111" s="69" t="s">
        <v>157</v>
      </c>
      <c r="BL111" s="69" t="s">
        <v>4201</v>
      </c>
      <c r="BM111" s="69" t="s">
        <v>157</v>
      </c>
      <c r="BN111" s="69" t="s">
        <v>3269</v>
      </c>
      <c r="BQ111" s="69" t="s">
        <v>158</v>
      </c>
      <c r="BR111" s="69" t="s">
        <v>262</v>
      </c>
      <c r="BS111" s="70" t="s">
        <v>4202</v>
      </c>
      <c r="BX111" s="69" t="s">
        <v>158</v>
      </c>
      <c r="BY111" s="69" t="s">
        <v>158</v>
      </c>
      <c r="CD111" s="69">
        <v>9.6494E10</v>
      </c>
      <c r="CE111" s="69" t="s">
        <v>3286</v>
      </c>
      <c r="CF111" s="69">
        <v>113733</v>
      </c>
      <c r="CT111" s="69" t="b">
        <f>Table1[[#This Row],[company_name_netzero]]&lt;&gt;""</f>
        <v>1</v>
      </c>
      <c r="CZ111" s="69" t="b">
        <f>Table1[[#This Row],[company_name_re100]]&lt;&gt;""</f>
        <v>0</v>
      </c>
    </row>
    <row r="112" spans="1:11 34:104" ht="21.95" customHeight="1" hidden="1">
      <c r="A112" s="69">
        <v>110</v>
      </c>
      <c r="B112" s="69" t="s">
        <v>807</v>
      </c>
      <c r="C112" s="69" t="s">
        <v>4203</v>
      </c>
      <c r="D112" s="69" t="s">
        <v>808</v>
      </c>
      <c r="E112" s="72">
        <v>0.043</v>
      </c>
      <c r="F112" s="69" t="s">
        <v>809</v>
      </c>
      <c r="G112" s="72">
        <v>-0.198</v>
      </c>
      <c r="H112" s="69" t="s">
        <v>810</v>
      </c>
      <c r="I112" s="71">
        <v>56400</v>
      </c>
      <c r="J112" s="69">
        <v>11</v>
      </c>
      <c r="K112" s="69">
        <v>31</v>
      </c>
      <c r="AH112" s="69" t="b">
        <f>Table1[[#This Row],[sbti_id]]&lt;&gt;""</f>
        <v>0</v>
      </c>
      <c r="AI112" s="69" t="s">
        <v>4204</v>
      </c>
      <c r="AJ112" s="69" t="s">
        <v>3381</v>
      </c>
      <c r="AK112" s="69" t="s">
        <v>3251</v>
      </c>
      <c r="AL112" s="69" t="s">
        <v>3211</v>
      </c>
      <c r="AM112" s="69" t="s">
        <v>158</v>
      </c>
      <c r="AN112" s="69" t="s">
        <v>167</v>
      </c>
      <c r="AP112" s="69">
        <v>2020</v>
      </c>
      <c r="AQ112" s="69">
        <v>2050</v>
      </c>
      <c r="AR112" s="69" t="s">
        <v>3212</v>
      </c>
      <c r="AT112" s="69" t="s">
        <v>811</v>
      </c>
      <c r="AU112" s="69" t="s">
        <v>4205</v>
      </c>
      <c r="AV112" s="69" t="s">
        <v>281</v>
      </c>
      <c r="AW112" s="69">
        <v>2030</v>
      </c>
      <c r="AX112" s="69">
        <v>50</v>
      </c>
      <c r="AY112" s="69">
        <v>2020</v>
      </c>
      <c r="AZ112" s="69" t="s">
        <v>4206</v>
      </c>
      <c r="BB112" s="69" t="s">
        <v>3216</v>
      </c>
      <c r="BC112" s="69" t="s">
        <v>157</v>
      </c>
      <c r="BD112" s="69" t="s">
        <v>157</v>
      </c>
      <c r="BE112" s="69" t="s">
        <v>169</v>
      </c>
      <c r="BG112" s="69" t="s">
        <v>157</v>
      </c>
      <c r="BH112" s="69" t="s">
        <v>3282</v>
      </c>
      <c r="BI112" s="69" t="s">
        <v>3219</v>
      </c>
      <c r="BJ112" s="69" t="s">
        <v>158</v>
      </c>
      <c r="BK112" s="69" t="s">
        <v>157</v>
      </c>
      <c r="BL112" s="69" t="s">
        <v>4207</v>
      </c>
      <c r="BM112" s="69" t="s">
        <v>157</v>
      </c>
      <c r="BN112" s="69" t="s">
        <v>3269</v>
      </c>
      <c r="BQ112" s="69" t="s">
        <v>158</v>
      </c>
      <c r="BR112" s="69" t="s">
        <v>171</v>
      </c>
      <c r="BS112" s="70" t="s">
        <v>4208</v>
      </c>
      <c r="BX112" s="69" t="s">
        <v>158</v>
      </c>
      <c r="BY112" s="69" t="s">
        <v>158</v>
      </c>
      <c r="CD112" s="69">
        <v>9.4457E10</v>
      </c>
      <c r="CE112" s="69" t="s">
        <v>3286</v>
      </c>
      <c r="CF112" s="69">
        <v>53602</v>
      </c>
      <c r="CT112" s="69" t="b">
        <f>Table1[[#This Row],[company_name_netzero]]&lt;&gt;""</f>
        <v>1</v>
      </c>
      <c r="CZ112" s="69" t="b">
        <f>Table1[[#This Row],[company_name_re100]]&lt;&gt;""</f>
        <v>0</v>
      </c>
    </row>
    <row r="113" spans="1:104" ht="21.95" customHeight="1" hidden="1">
      <c r="A113" s="69">
        <v>111</v>
      </c>
      <c r="B113" s="69" t="s">
        <v>812</v>
      </c>
      <c r="C113" s="69" t="s">
        <v>4209</v>
      </c>
      <c r="D113" s="69" t="s">
        <v>813</v>
      </c>
      <c r="E113" s="72">
        <v>0.081</v>
      </c>
      <c r="F113" s="69" t="s">
        <v>814</v>
      </c>
      <c r="G113" s="72">
        <v>0.355</v>
      </c>
      <c r="H113" s="69" t="s">
        <v>815</v>
      </c>
      <c r="I113" s="71">
        <v>108000</v>
      </c>
      <c r="J113" s="69">
        <v>22</v>
      </c>
      <c r="K113" s="69">
        <v>25</v>
      </c>
      <c r="L113" s="69">
        <v>40003670</v>
      </c>
      <c r="M113" s="69" t="s">
        <v>812</v>
      </c>
      <c r="N113" s="69" t="s">
        <v>4210</v>
      </c>
      <c r="O113" s="69" t="s">
        <v>4211</v>
      </c>
      <c r="P113" s="69" t="s">
        <v>3203</v>
      </c>
      <c r="Q113" s="69" t="s">
        <v>3204</v>
      </c>
      <c r="R113" s="69" t="s">
        <v>3205</v>
      </c>
      <c r="S113" s="69" t="s">
        <v>3291</v>
      </c>
      <c r="T113" s="69" t="s">
        <v>151</v>
      </c>
      <c r="U113" s="69" t="s">
        <v>152</v>
      </c>
      <c r="V113" s="69" t="s">
        <v>4212</v>
      </c>
      <c r="W113" s="69" t="s">
        <v>151</v>
      </c>
      <c r="X113" s="69" t="s">
        <v>152</v>
      </c>
      <c r="Y113" s="69" t="s">
        <v>4213</v>
      </c>
      <c r="Z113" s="69" t="s">
        <v>151</v>
      </c>
      <c r="AA113" s="69" t="s">
        <v>4213</v>
      </c>
      <c r="AB113" s="70" t="s">
        <v>4214</v>
      </c>
      <c r="AC113" s="69" t="s">
        <v>3208</v>
      </c>
      <c r="AD113" s="73">
        <v>44315.041666666664</v>
      </c>
      <c r="AE113" s="69" t="s">
        <v>3209</v>
      </c>
      <c r="AG113" s="73">
        <v>45554.041666666664</v>
      </c>
      <c r="AH113" s="69" t="b">
        <f>Table1[[#This Row],[sbti_id]]&lt;&gt;""</f>
        <v>1</v>
      </c>
      <c r="AI113" s="89" t="s">
        <v>4215</v>
      </c>
      <c r="AJ113" s="89" t="s">
        <v>3043</v>
      </c>
      <c r="AK113" s="89" t="s">
        <v>146</v>
      </c>
      <c r="AL113" s="89" t="s">
        <v>3211</v>
      </c>
      <c r="AM113" s="89" t="s">
        <v>158</v>
      </c>
      <c r="AN113" s="89" t="s">
        <v>167</v>
      </c>
      <c r="AO113" s="89"/>
      <c r="AP113" s="89"/>
      <c r="AQ113" s="89">
        <v>2050</v>
      </c>
      <c r="AR113" s="89" t="s">
        <v>3212</v>
      </c>
      <c r="AS113" s="89">
        <v>2021</v>
      </c>
      <c r="AT113" s="90" t="s">
        <v>816</v>
      </c>
      <c r="AU113" s="89" t="s">
        <v>4216</v>
      </c>
      <c r="AV113" s="89" t="s">
        <v>281</v>
      </c>
      <c r="AW113" s="89">
        <v>2030</v>
      </c>
      <c r="AX113" s="89">
        <v>50</v>
      </c>
      <c r="AY113" s="89">
        <v>2020</v>
      </c>
      <c r="AZ113" s="89" t="s">
        <v>4217</v>
      </c>
      <c r="BA113" s="90" t="s">
        <v>4218</v>
      </c>
      <c r="BB113" s="89" t="s">
        <v>3216</v>
      </c>
      <c r="BC113" s="89" t="s">
        <v>157</v>
      </c>
      <c r="BD113" s="89" t="s">
        <v>157</v>
      </c>
      <c r="BE113" s="89" t="s">
        <v>157</v>
      </c>
      <c r="BF113" s="89" t="s">
        <v>4219</v>
      </c>
      <c r="BG113" s="89" t="s">
        <v>158</v>
      </c>
      <c r="BH113" s="89"/>
      <c r="BI113" s="89" t="s">
        <v>3219</v>
      </c>
      <c r="BJ113" s="89" t="s">
        <v>158</v>
      </c>
      <c r="BK113" s="89" t="s">
        <v>157</v>
      </c>
      <c r="BL113" s="90" t="s">
        <v>4220</v>
      </c>
      <c r="BM113" s="89" t="s">
        <v>168</v>
      </c>
      <c r="BN113" s="89"/>
      <c r="BO113" s="89"/>
      <c r="BP113" s="89"/>
      <c r="BQ113" s="89" t="s">
        <v>158</v>
      </c>
      <c r="BR113" s="89" t="s">
        <v>158</v>
      </c>
      <c r="BS113" s="90" t="s">
        <v>4221</v>
      </c>
      <c r="BT113" s="89"/>
      <c r="BU113" s="89"/>
      <c r="BV113" s="89"/>
      <c r="BW113" s="89"/>
      <c r="BX113" s="89" t="s">
        <v>158</v>
      </c>
      <c r="BY113" s="89" t="s">
        <v>157</v>
      </c>
      <c r="BZ113" s="89"/>
      <c r="CA113" s="89"/>
      <c r="CB113" s="89"/>
      <c r="CC113" s="89"/>
      <c r="CD113" s="89">
        <v>9.5467E10</v>
      </c>
      <c r="CE113" s="89" t="s">
        <v>144</v>
      </c>
      <c r="CF113" s="89">
        <v>111300</v>
      </c>
      <c r="CG113" s="89"/>
      <c r="CH113" s="89"/>
      <c r="CI113" s="89"/>
      <c r="CJ113" s="89"/>
      <c r="CK113" s="89"/>
      <c r="CL113" s="89"/>
      <c r="CM113" s="89"/>
      <c r="CN113" s="89"/>
      <c r="CO113" s="89"/>
      <c r="CP113" s="89"/>
      <c r="CQ113" s="89"/>
      <c r="CR113" s="89"/>
      <c r="CS113" s="89"/>
      <c r="CT113" s="69" t="b">
        <f>Table1[[#This Row],[company_name_netzero]]&lt;&gt;""</f>
        <v>1</v>
      </c>
      <c r="CU113" s="69" t="s">
        <v>812</v>
      </c>
      <c r="CV113" s="69">
        <v>2019</v>
      </c>
      <c r="CW113" s="69">
        <v>2040</v>
      </c>
      <c r="CX113" s="69" t="s">
        <v>3300</v>
      </c>
      <c r="CY113" s="69" t="s">
        <v>3204</v>
      </c>
      <c r="CZ113" s="69" t="b">
        <f>Table1[[#This Row],[company_name_re100]]&lt;&gt;""</f>
        <v>1</v>
      </c>
    </row>
    <row r="114" spans="1:11 34:104" ht="21.95" customHeight="1" hidden="1">
      <c r="A114" s="69">
        <v>112</v>
      </c>
      <c r="B114" s="69" t="s">
        <v>817</v>
      </c>
      <c r="C114" s="69" t="s">
        <v>4222</v>
      </c>
      <c r="D114" s="69" t="s">
        <v>819</v>
      </c>
      <c r="E114" s="72">
        <v>0.047</v>
      </c>
      <c r="F114" s="69" t="s">
        <v>820</v>
      </c>
      <c r="G114" s="72">
        <v>0.455</v>
      </c>
      <c r="H114" s="69" t="s">
        <v>821</v>
      </c>
      <c r="I114" s="71">
        <v>194956</v>
      </c>
      <c r="J114" s="69" t="s">
        <v>3199</v>
      </c>
      <c r="K114" s="69">
        <v>1</v>
      </c>
      <c r="AH114" s="69" t="b">
        <f>Table1[[#This Row],[sbti_id]]&lt;&gt;""</f>
        <v>0</v>
      </c>
      <c r="AI114" s="69" t="s">
        <v>817</v>
      </c>
      <c r="AJ114" s="69" t="s">
        <v>3343</v>
      </c>
      <c r="AK114" s="69" t="s">
        <v>246</v>
      </c>
      <c r="AL114" s="69" t="s">
        <v>3211</v>
      </c>
      <c r="AM114" s="69" t="s">
        <v>157</v>
      </c>
      <c r="AN114" s="69" t="s">
        <v>167</v>
      </c>
      <c r="AQ114" s="69">
        <v>2050</v>
      </c>
      <c r="AR114" s="69" t="s">
        <v>3212</v>
      </c>
      <c r="AS114" s="69">
        <v>2022</v>
      </c>
      <c r="AT114" s="70" t="s">
        <v>822</v>
      </c>
      <c r="AU114" s="69" t="s">
        <v>4223</v>
      </c>
      <c r="AV114" s="69" t="s">
        <v>281</v>
      </c>
      <c r="AW114" s="69">
        <v>2030</v>
      </c>
      <c r="AX114" s="69">
        <v>30</v>
      </c>
      <c r="AY114" s="69">
        <v>2019</v>
      </c>
      <c r="AZ114" s="70" t="s">
        <v>4224</v>
      </c>
      <c r="BA114" s="70" t="s">
        <v>4225</v>
      </c>
      <c r="BB114" s="69" t="s">
        <v>3216</v>
      </c>
      <c r="BC114" s="69" t="s">
        <v>157</v>
      </c>
      <c r="BD114" s="69" t="s">
        <v>157</v>
      </c>
      <c r="BE114" s="69" t="s">
        <v>157</v>
      </c>
      <c r="BF114" s="70" t="s">
        <v>4226</v>
      </c>
      <c r="BG114" s="69" t="s">
        <v>157</v>
      </c>
      <c r="BH114" s="69" t="s">
        <v>3218</v>
      </c>
      <c r="BI114" s="69" t="s">
        <v>3219</v>
      </c>
      <c r="BJ114" s="69" t="s">
        <v>158</v>
      </c>
      <c r="BK114" s="69" t="s">
        <v>157</v>
      </c>
      <c r="BL114" s="70" t="s">
        <v>4227</v>
      </c>
      <c r="BM114" s="69" t="s">
        <v>157</v>
      </c>
      <c r="BN114" s="69" t="s">
        <v>3530</v>
      </c>
      <c r="BQ114" s="69" t="s">
        <v>158</v>
      </c>
      <c r="BR114" s="69" t="s">
        <v>168</v>
      </c>
      <c r="BS114" s="70" t="s">
        <v>4228</v>
      </c>
      <c r="BX114" s="69" t="s">
        <v>158</v>
      </c>
      <c r="BY114" s="69" t="s">
        <v>158</v>
      </c>
      <c r="CD114" s="69">
        <v>7.527E10</v>
      </c>
      <c r="CE114" s="69" t="s">
        <v>144</v>
      </c>
      <c r="CT114" s="69" t="b">
        <f>Table1[[#This Row],[company_name_netzero]]&lt;&gt;""</f>
        <v>1</v>
      </c>
      <c r="CZ114" s="69" t="b">
        <f>Table1[[#This Row],[company_name_re100]]&lt;&gt;""</f>
        <v>0</v>
      </c>
    </row>
    <row r="115" spans="1:104" ht="21.95" customHeight="1" hidden="1">
      <c r="A115" s="69">
        <v>113</v>
      </c>
      <c r="B115" s="69" t="s">
        <v>823</v>
      </c>
      <c r="C115" s="69" t="s">
        <v>4229</v>
      </c>
      <c r="D115" s="69" t="s">
        <v>824</v>
      </c>
      <c r="E115" s="72">
        <v>0.028</v>
      </c>
      <c r="F115" s="69" t="s">
        <v>825</v>
      </c>
      <c r="G115" s="72">
        <v>-0.564</v>
      </c>
      <c r="H115" s="69" t="s">
        <v>826</v>
      </c>
      <c r="I115" s="71">
        <v>324750</v>
      </c>
      <c r="J115" s="69">
        <v>9</v>
      </c>
      <c r="K115" s="69">
        <v>31</v>
      </c>
      <c r="L115" s="69">
        <v>40008074</v>
      </c>
      <c r="M115" s="69" t="s">
        <v>823</v>
      </c>
      <c r="N115" s="69" t="s">
        <v>4230</v>
      </c>
      <c r="O115" s="69" t="s">
        <v>4231</v>
      </c>
      <c r="P115" s="69" t="s">
        <v>3203</v>
      </c>
      <c r="Q115" s="69" t="s">
        <v>374</v>
      </c>
      <c r="R115" s="69" t="s">
        <v>246</v>
      </c>
      <c r="S115" s="69" t="s">
        <v>3206</v>
      </c>
      <c r="T115" s="69" t="s">
        <v>151</v>
      </c>
      <c r="U115" s="69" t="s">
        <v>827</v>
      </c>
      <c r="V115" s="69">
        <v>2030</v>
      </c>
      <c r="Z115" s="69" t="s">
        <v>155</v>
      </c>
      <c r="AB115" s="69" t="s">
        <v>4232</v>
      </c>
      <c r="AC115" s="69" t="s">
        <v>3208</v>
      </c>
      <c r="AD115" s="73">
        <v>44490.041666666664</v>
      </c>
      <c r="AE115" s="69" t="s">
        <v>4233</v>
      </c>
      <c r="AF115" s="69" t="s">
        <v>3210</v>
      </c>
      <c r="AG115" s="73">
        <v>44490.041666666664</v>
      </c>
      <c r="AH115" s="69" t="b">
        <f>Table1[[#This Row],[sbti_id]]&lt;&gt;""</f>
        <v>1</v>
      </c>
      <c r="AI115" s="69" t="s">
        <v>823</v>
      </c>
      <c r="AJ115" s="69" t="s">
        <v>3547</v>
      </c>
      <c r="AK115" s="69" t="s">
        <v>246</v>
      </c>
      <c r="AL115" s="69" t="s">
        <v>3211</v>
      </c>
      <c r="AM115" s="69" t="s">
        <v>158</v>
      </c>
      <c r="AN115" s="69" t="s">
        <v>202</v>
      </c>
      <c r="AQ115" s="69">
        <v>2040</v>
      </c>
      <c r="AR115" s="69" t="s">
        <v>3212</v>
      </c>
      <c r="AS115" s="69">
        <v>2022</v>
      </c>
      <c r="AT115" s="70" t="s">
        <v>828</v>
      </c>
      <c r="AU115" s="69" t="s">
        <v>4234</v>
      </c>
      <c r="AV115" s="69" t="s">
        <v>281</v>
      </c>
      <c r="AW115" s="69">
        <v>2030</v>
      </c>
      <c r="AX115" s="69">
        <v>50</v>
      </c>
      <c r="AY115" s="69">
        <v>2019</v>
      </c>
      <c r="AZ115" s="70" t="s">
        <v>4235</v>
      </c>
      <c r="BA115" s="70" t="s">
        <v>4236</v>
      </c>
      <c r="BB115" s="69" t="s">
        <v>3228</v>
      </c>
      <c r="BC115" s="69" t="s">
        <v>157</v>
      </c>
      <c r="BD115" s="69" t="s">
        <v>157</v>
      </c>
      <c r="BE115" s="69" t="s">
        <v>169</v>
      </c>
      <c r="BF115" s="70" t="s">
        <v>4237</v>
      </c>
      <c r="BG115" s="69" t="s">
        <v>157</v>
      </c>
      <c r="BH115" s="69" t="s">
        <v>3486</v>
      </c>
      <c r="BI115" s="69" t="s">
        <v>3519</v>
      </c>
      <c r="BJ115" s="69" t="s">
        <v>158</v>
      </c>
      <c r="BK115" s="69" t="s">
        <v>168</v>
      </c>
      <c r="BL115" s="70" t="s">
        <v>4238</v>
      </c>
      <c r="BM115" s="69" t="s">
        <v>168</v>
      </c>
      <c r="BQ115" s="69" t="s">
        <v>158</v>
      </c>
      <c r="BR115" s="69" t="s">
        <v>312</v>
      </c>
      <c r="BS115" s="70" t="s">
        <v>4239</v>
      </c>
      <c r="BX115" s="69" t="s">
        <v>158</v>
      </c>
      <c r="BY115" s="69" t="s">
        <v>158</v>
      </c>
      <c r="CD115" s="69">
        <v>9.4399E10</v>
      </c>
      <c r="CE115" s="69" t="s">
        <v>3745</v>
      </c>
      <c r="CF115" s="69">
        <v>324750</v>
      </c>
      <c r="CT115" s="69" t="b">
        <f>Table1[[#This Row],[company_name_netzero]]&lt;&gt;""</f>
        <v>1</v>
      </c>
      <c r="CZ115" s="69" t="b">
        <f>Table1[[#This Row],[company_name_re100]]&lt;&gt;""</f>
        <v>0</v>
      </c>
    </row>
    <row r="116" spans="1:104" ht="21.95" customHeight="1" hidden="1">
      <c r="A116" s="69">
        <v>114</v>
      </c>
      <c r="B116" s="69" t="s">
        <v>829</v>
      </c>
      <c r="C116" s="69" t="s">
        <v>4240</v>
      </c>
      <c r="D116" s="69" t="s">
        <v>830</v>
      </c>
      <c r="E116" s="72">
        <v>-0.088</v>
      </c>
      <c r="F116" s="69" t="s">
        <v>831</v>
      </c>
      <c r="H116" s="69" t="s">
        <v>832</v>
      </c>
      <c r="I116" s="71">
        <v>108301</v>
      </c>
      <c r="J116" s="69">
        <v>-14</v>
      </c>
      <c r="K116" s="69">
        <v>10</v>
      </c>
      <c r="L116" s="69">
        <v>40007699</v>
      </c>
      <c r="M116" s="69" t="s">
        <v>4241</v>
      </c>
      <c r="N116" s="69" t="s">
        <v>4242</v>
      </c>
      <c r="P116" s="69" t="s">
        <v>3203</v>
      </c>
      <c r="Q116" s="69" t="s">
        <v>3880</v>
      </c>
      <c r="R116" s="69" t="s">
        <v>176</v>
      </c>
      <c r="S116" s="69" t="s">
        <v>3357</v>
      </c>
      <c r="T116" s="69" t="s">
        <v>155</v>
      </c>
      <c r="AF116" s="69" t="s">
        <v>3210</v>
      </c>
      <c r="AG116" s="73">
        <v>44833.041666666664</v>
      </c>
      <c r="AH116" s="69" t="b">
        <f>Table1[[#This Row],[sbti_id]]&lt;&gt;""</f>
        <v>1</v>
      </c>
      <c r="AI116" s="69" t="s">
        <v>4243</v>
      </c>
      <c r="AJ116" s="69" t="s">
        <v>3495</v>
      </c>
      <c r="AK116" s="69" t="s">
        <v>3251</v>
      </c>
      <c r="AL116" s="69" t="s">
        <v>3211</v>
      </c>
      <c r="AM116" s="69" t="s">
        <v>158</v>
      </c>
      <c r="AN116" s="69" t="s">
        <v>167</v>
      </c>
      <c r="AQ116" s="69">
        <v>2040</v>
      </c>
      <c r="AR116" s="69" t="s">
        <v>3212</v>
      </c>
      <c r="AS116" s="69">
        <v>2021</v>
      </c>
      <c r="AT116" s="69" t="s">
        <v>833</v>
      </c>
      <c r="AU116" s="69" t="s">
        <v>4244</v>
      </c>
      <c r="AV116" s="69" t="s">
        <v>281</v>
      </c>
      <c r="AW116" s="69">
        <v>2030</v>
      </c>
      <c r="AX116" s="69">
        <v>60</v>
      </c>
      <c r="AY116" s="69">
        <v>2023</v>
      </c>
      <c r="AZ116" s="69" t="s">
        <v>4245</v>
      </c>
      <c r="BA116" s="69" t="s">
        <v>4246</v>
      </c>
      <c r="BB116" s="69" t="s">
        <v>3216</v>
      </c>
      <c r="BC116" s="69" t="s">
        <v>157</v>
      </c>
      <c r="BD116" s="69" t="s">
        <v>157</v>
      </c>
      <c r="BE116" s="69" t="s">
        <v>157</v>
      </c>
      <c r="BF116" s="69" t="s">
        <v>4247</v>
      </c>
      <c r="BG116" s="69" t="s">
        <v>157</v>
      </c>
      <c r="BH116" s="69" t="s">
        <v>3637</v>
      </c>
      <c r="BI116" s="69" t="s">
        <v>3219</v>
      </c>
      <c r="BJ116" s="69" t="s">
        <v>157</v>
      </c>
      <c r="BK116" s="69" t="s">
        <v>168</v>
      </c>
      <c r="BL116" s="69" t="s">
        <v>4248</v>
      </c>
      <c r="BM116" s="69" t="s">
        <v>157</v>
      </c>
      <c r="BN116" s="69" t="s">
        <v>3269</v>
      </c>
      <c r="BQ116" s="69" t="s">
        <v>158</v>
      </c>
      <c r="BR116" s="69" t="s">
        <v>190</v>
      </c>
      <c r="BS116" s="69" t="s">
        <v>4249</v>
      </c>
      <c r="BX116" s="69" t="s">
        <v>158</v>
      </c>
      <c r="BY116" s="69" t="s">
        <v>158</v>
      </c>
      <c r="CD116" s="69">
        <v>9.1731E10</v>
      </c>
      <c r="CE116" s="69" t="s">
        <v>3247</v>
      </c>
      <c r="CF116" s="69">
        <v>4404</v>
      </c>
      <c r="CT116" s="69" t="b">
        <f>Table1[[#This Row],[company_name_netzero]]&lt;&gt;""</f>
        <v>1</v>
      </c>
      <c r="CU116" s="69" t="s">
        <v>4241</v>
      </c>
      <c r="CV116" s="69">
        <v>2020</v>
      </c>
      <c r="CW116" s="69">
        <v>2040</v>
      </c>
      <c r="CX116" s="69" t="s">
        <v>3286</v>
      </c>
      <c r="CY116" s="69" t="s">
        <v>3504</v>
      </c>
      <c r="CZ116" s="69" t="b">
        <f>Table1[[#This Row],[company_name_re100]]&lt;&gt;""</f>
        <v>1</v>
      </c>
    </row>
    <row r="117" spans="1:104" ht="21.95" customHeight="1" hidden="1">
      <c r="A117" s="69">
        <v>115</v>
      </c>
      <c r="B117" s="69" t="s">
        <v>834</v>
      </c>
      <c r="C117" s="69" t="s">
        <v>4250</v>
      </c>
      <c r="D117" s="69" t="s">
        <v>835</v>
      </c>
      <c r="E117" s="72">
        <v>0.004</v>
      </c>
      <c r="F117" s="69" t="s">
        <v>836</v>
      </c>
      <c r="G117" s="72">
        <v>0.056</v>
      </c>
      <c r="H117" s="69" t="s">
        <v>837</v>
      </c>
      <c r="I117" s="71">
        <v>319000</v>
      </c>
      <c r="J117" s="69">
        <v>8</v>
      </c>
      <c r="K117" s="69">
        <v>31</v>
      </c>
      <c r="L117" s="69">
        <v>40010750</v>
      </c>
      <c r="M117" s="69" t="s">
        <v>4251</v>
      </c>
      <c r="N117" s="69" t="s">
        <v>4252</v>
      </c>
      <c r="O117" s="69" t="s">
        <v>4253</v>
      </c>
      <c r="P117" s="69" t="s">
        <v>3203</v>
      </c>
      <c r="Q117" s="69" t="s">
        <v>3204</v>
      </c>
      <c r="R117" s="69" t="s">
        <v>3205</v>
      </c>
      <c r="S117" s="69" t="s">
        <v>4106</v>
      </c>
      <c r="T117" s="69" t="s">
        <v>151</v>
      </c>
      <c r="U117" s="69" t="s">
        <v>152</v>
      </c>
      <c r="V117" s="69">
        <v>2030</v>
      </c>
      <c r="W117" s="69" t="s">
        <v>151</v>
      </c>
      <c r="X117" s="69" t="s">
        <v>152</v>
      </c>
      <c r="Y117" s="69">
        <v>2050</v>
      </c>
      <c r="Z117" s="69" t="s">
        <v>151</v>
      </c>
      <c r="AA117" s="69">
        <v>2050</v>
      </c>
      <c r="AB117" s="70" t="s">
        <v>4254</v>
      </c>
      <c r="AC117" s="69" t="s">
        <v>3208</v>
      </c>
      <c r="AD117" s="73">
        <v>43922.041666666664</v>
      </c>
      <c r="AE117" s="69" t="s">
        <v>3209</v>
      </c>
      <c r="AG117" s="73">
        <v>45806.041666666664</v>
      </c>
      <c r="AH117" s="69" t="b">
        <f>Table1[[#This Row],[sbti_id]]&lt;&gt;""</f>
        <v>1</v>
      </c>
      <c r="AI117" s="69" t="s">
        <v>834</v>
      </c>
      <c r="AJ117" s="69" t="s">
        <v>3043</v>
      </c>
      <c r="AK117" s="69" t="s">
        <v>146</v>
      </c>
      <c r="AL117" s="69" t="s">
        <v>3211</v>
      </c>
      <c r="AM117" s="69" t="s">
        <v>158</v>
      </c>
      <c r="AN117" s="69" t="s">
        <v>167</v>
      </c>
      <c r="AQ117" s="69">
        <v>2050</v>
      </c>
      <c r="AR117" s="69" t="s">
        <v>3212</v>
      </c>
      <c r="AS117" s="69">
        <v>2021</v>
      </c>
      <c r="AT117" s="70" t="s">
        <v>838</v>
      </c>
      <c r="AU117" s="69" t="s">
        <v>4255</v>
      </c>
      <c r="AV117" s="69" t="s">
        <v>281</v>
      </c>
      <c r="AW117" s="69">
        <v>2030</v>
      </c>
      <c r="AX117" s="69">
        <v>50</v>
      </c>
      <c r="AY117" s="69">
        <v>2022</v>
      </c>
      <c r="AZ117" s="70" t="s">
        <v>4256</v>
      </c>
      <c r="BA117" s="70" t="s">
        <v>4257</v>
      </c>
      <c r="BB117" s="69" t="s">
        <v>3216</v>
      </c>
      <c r="BC117" s="69" t="s">
        <v>157</v>
      </c>
      <c r="BD117" s="69" t="s">
        <v>157</v>
      </c>
      <c r="BE117" s="69" t="s">
        <v>157</v>
      </c>
      <c r="BF117" s="69" t="s">
        <v>4258</v>
      </c>
      <c r="BG117" s="69" t="s">
        <v>157</v>
      </c>
      <c r="BH117" s="69" t="s">
        <v>3832</v>
      </c>
      <c r="BI117" s="69" t="s">
        <v>3219</v>
      </c>
      <c r="BJ117" s="69" t="s">
        <v>158</v>
      </c>
      <c r="BK117" s="69" t="s">
        <v>157</v>
      </c>
      <c r="BL117" s="70" t="s">
        <v>4259</v>
      </c>
      <c r="BM117" s="69" t="s">
        <v>157</v>
      </c>
      <c r="BN117" s="69" t="s">
        <v>3269</v>
      </c>
      <c r="BQ117" s="69" t="s">
        <v>158</v>
      </c>
      <c r="BR117" s="69" t="s">
        <v>190</v>
      </c>
      <c r="BS117" s="70" t="s">
        <v>4260</v>
      </c>
      <c r="BX117" s="69" t="s">
        <v>158</v>
      </c>
      <c r="BY117" s="69" t="s">
        <v>157</v>
      </c>
      <c r="CD117" s="69">
        <v>9.1522E10</v>
      </c>
      <c r="CE117" s="69" t="s">
        <v>3745</v>
      </c>
      <c r="CF117" s="69">
        <v>319000</v>
      </c>
      <c r="CH117" s="69">
        <v>2015</v>
      </c>
      <c r="CT117" s="69" t="b">
        <f>Table1[[#This Row],[company_name_netzero]]&lt;&gt;""</f>
        <v>1</v>
      </c>
      <c r="CU117" s="69" t="s">
        <v>834</v>
      </c>
      <c r="CV117" s="69">
        <v>2020</v>
      </c>
      <c r="CW117" s="69">
        <v>2040</v>
      </c>
      <c r="CX117" s="69" t="s">
        <v>4115</v>
      </c>
      <c r="CY117" s="69" t="s">
        <v>3204</v>
      </c>
      <c r="CZ117" s="69" t="b">
        <f>Table1[[#This Row],[company_name_re100]]&lt;&gt;""</f>
        <v>1</v>
      </c>
    </row>
    <row r="118" spans="1:104" ht="21.95" customHeight="1">
      <c r="A118" s="69">
        <v>116</v>
      </c>
      <c r="B118" s="69" t="s">
        <v>839</v>
      </c>
      <c r="C118" s="69" t="s">
        <v>4261</v>
      </c>
      <c r="D118" s="69" t="s">
        <v>840</v>
      </c>
      <c r="E118" s="72">
        <v>0.067</v>
      </c>
      <c r="F118" s="69" t="s">
        <v>841</v>
      </c>
      <c r="G118" s="72">
        <v>0.657</v>
      </c>
      <c r="H118" s="69" t="s">
        <v>842</v>
      </c>
      <c r="I118" s="71">
        <v>110558</v>
      </c>
      <c r="J118" s="69">
        <v>25</v>
      </c>
      <c r="K118" s="69">
        <v>9</v>
      </c>
      <c r="L118" s="69">
        <v>40014285</v>
      </c>
      <c r="M118" s="69" t="s">
        <v>4262</v>
      </c>
      <c r="N118" s="69" t="s">
        <v>4263</v>
      </c>
      <c r="O118" s="69" t="s">
        <v>4264</v>
      </c>
      <c r="P118" s="69" t="s">
        <v>3203</v>
      </c>
      <c r="Q118" s="69" t="s">
        <v>175</v>
      </c>
      <c r="R118" s="69" t="s">
        <v>176</v>
      </c>
      <c r="S118" s="69" t="s">
        <v>3357</v>
      </c>
      <c r="T118" s="69" t="s">
        <v>151</v>
      </c>
      <c r="U118" s="69" t="s">
        <v>152</v>
      </c>
      <c r="V118" s="69">
        <v>2030</v>
      </c>
      <c r="W118" s="69" t="s">
        <v>151</v>
      </c>
      <c r="X118" s="69" t="s">
        <v>152</v>
      </c>
      <c r="Y118" s="69">
        <v>2050</v>
      </c>
      <c r="Z118" s="69" t="s">
        <v>151</v>
      </c>
      <c r="AA118" s="69">
        <v>2050</v>
      </c>
      <c r="AB118" s="70" t="s">
        <v>4265</v>
      </c>
      <c r="AC118" s="69" t="s">
        <v>3208</v>
      </c>
      <c r="AD118" s="73">
        <v>44614.041666666664</v>
      </c>
      <c r="AE118" s="69" t="s">
        <v>3209</v>
      </c>
      <c r="AG118" s="73">
        <v>45638.041666666664</v>
      </c>
      <c r="AH118" s="69" t="b">
        <f>Table1[[#This Row],[sbti_id]]&lt;&gt;""</f>
        <v>1</v>
      </c>
      <c r="AI118" s="69" t="s">
        <v>839</v>
      </c>
      <c r="AJ118" s="69" t="s">
        <v>3250</v>
      </c>
      <c r="AK118" s="69" t="s">
        <v>3251</v>
      </c>
      <c r="AL118" s="69" t="s">
        <v>3211</v>
      </c>
      <c r="AM118" s="69" t="s">
        <v>158</v>
      </c>
      <c r="AN118" s="69" t="s">
        <v>202</v>
      </c>
      <c r="AQ118" s="69">
        <v>2030</v>
      </c>
      <c r="AR118" s="69" t="s">
        <v>3212</v>
      </c>
      <c r="AS118" s="69">
        <v>2020</v>
      </c>
      <c r="AT118" s="70" t="s">
        <v>843</v>
      </c>
      <c r="AU118" s="69" t="s">
        <v>4266</v>
      </c>
      <c r="AV118" s="69" t="s">
        <v>233</v>
      </c>
      <c r="BA118" s="70" t="s">
        <v>4267</v>
      </c>
      <c r="BB118" s="69" t="s">
        <v>3216</v>
      </c>
      <c r="BC118" s="69" t="s">
        <v>157</v>
      </c>
      <c r="BD118" s="69" t="s">
        <v>157</v>
      </c>
      <c r="BE118" s="69" t="s">
        <v>157</v>
      </c>
      <c r="BF118" s="70" t="s">
        <v>4268</v>
      </c>
      <c r="BG118" s="69" t="s">
        <v>157</v>
      </c>
      <c r="BH118" s="69" t="s">
        <v>4042</v>
      </c>
      <c r="BI118" s="69" t="s">
        <v>3219</v>
      </c>
      <c r="BJ118" s="69" t="s">
        <v>158</v>
      </c>
      <c r="BK118" s="69" t="s">
        <v>157</v>
      </c>
      <c r="BL118" s="70" t="s">
        <v>4269</v>
      </c>
      <c r="BM118" s="69" t="s">
        <v>168</v>
      </c>
      <c r="BQ118" s="69" t="s">
        <v>158</v>
      </c>
      <c r="BR118" s="69" t="s">
        <v>168</v>
      </c>
      <c r="BX118" s="69" t="s">
        <v>158</v>
      </c>
      <c r="BY118" s="69" t="s">
        <v>157</v>
      </c>
      <c r="CD118" s="69">
        <v>9.1743E10</v>
      </c>
      <c r="CE118" s="69" t="s">
        <v>3286</v>
      </c>
      <c r="CF118" s="69">
        <v>110558</v>
      </c>
      <c r="CT118" s="69" t="b">
        <f>Table1[[#This Row],[company_name_netzero]]&lt;&gt;""</f>
        <v>1</v>
      </c>
      <c r="CZ118" s="69" t="b">
        <f>Table1[[#This Row],[company_name_re100]]&lt;&gt;""</f>
        <v>0</v>
      </c>
    </row>
    <row r="119" spans="1:34 98:104" ht="21.95" customHeight="1" hidden="1">
      <c r="A119" s="69">
        <v>117</v>
      </c>
      <c r="B119" s="69" t="s">
        <v>844</v>
      </c>
      <c r="C119" s="69" t="s">
        <v>4270</v>
      </c>
      <c r="D119" s="69" t="s">
        <v>846</v>
      </c>
      <c r="E119" s="72">
        <v>-0.017</v>
      </c>
      <c r="F119" s="69" t="s">
        <v>847</v>
      </c>
      <c r="G119" s="72">
        <v>-0.174</v>
      </c>
      <c r="H119" s="69" t="s">
        <v>848</v>
      </c>
      <c r="I119" s="71">
        <v>200518</v>
      </c>
      <c r="J119" s="69">
        <v>2</v>
      </c>
      <c r="K119" s="69">
        <v>25</v>
      </c>
      <c r="L119" s="69">
        <v>40008542</v>
      </c>
      <c r="O119" s="69" t="s">
        <v>4271</v>
      </c>
      <c r="P119" s="69" t="s">
        <v>3203</v>
      </c>
      <c r="Q119" s="69" t="s">
        <v>374</v>
      </c>
      <c r="R119" s="69" t="s">
        <v>246</v>
      </c>
      <c r="S119" s="69" t="s">
        <v>4272</v>
      </c>
      <c r="T119" s="69" t="s">
        <v>151</v>
      </c>
      <c r="U119" s="69" t="s">
        <v>152</v>
      </c>
      <c r="V119" s="69">
        <v>2030</v>
      </c>
      <c r="AB119" s="69" t="s">
        <v>4273</v>
      </c>
      <c r="AE119" s="69" t="s">
        <v>3209</v>
      </c>
      <c r="AG119" s="73">
        <v>44490.041666666664</v>
      </c>
      <c r="AH119" s="69" t="b">
        <f>Table1[[#This Row],[sbti_id]]&lt;&gt;""</f>
        <v>1</v>
      </c>
      <c r="CT119" s="69" t="b">
        <f>Table1[[#This Row],[company_name_netzero]]&lt;&gt;""</f>
        <v>0</v>
      </c>
      <c r="CZ119" s="69" t="b">
        <f>Table1[[#This Row],[company_name_re100]]&lt;&gt;""</f>
        <v>0</v>
      </c>
    </row>
    <row r="120" spans="1:11 34:34 98:104" ht="21.95" customHeight="1" hidden="1">
      <c r="A120" s="69">
        <v>118</v>
      </c>
      <c r="B120" s="69" t="s">
        <v>851</v>
      </c>
      <c r="C120" s="69" t="s">
        <v>4274</v>
      </c>
      <c r="D120" s="69" t="s">
        <v>853</v>
      </c>
      <c r="E120" s="72">
        <v>0.058</v>
      </c>
      <c r="F120" s="69" t="s">
        <v>854</v>
      </c>
      <c r="G120" s="72">
        <v>-0.665</v>
      </c>
      <c r="H120" s="69" t="s">
        <v>855</v>
      </c>
      <c r="I120" s="71">
        <v>23653</v>
      </c>
      <c r="J120" s="69">
        <v>20</v>
      </c>
      <c r="K120" s="69">
        <v>5</v>
      </c>
      <c r="AH120" s="69" t="b">
        <f>Table1[[#This Row],[sbti_id]]&lt;&gt;""</f>
        <v>0</v>
      </c>
      <c r="CT120" s="69" t="b">
        <f>Table1[[#This Row],[company_name_netzero]]&lt;&gt;""</f>
        <v>0</v>
      </c>
      <c r="CZ120" s="69" t="b">
        <f>Table1[[#This Row],[company_name_re100]]&lt;&gt;""</f>
        <v>0</v>
      </c>
    </row>
    <row r="121" spans="1:11 34:104" ht="21.95" customHeight="1">
      <c r="A121" s="69">
        <v>119</v>
      </c>
      <c r="B121" s="69" t="s">
        <v>857</v>
      </c>
      <c r="C121" s="69" t="s">
        <v>4275</v>
      </c>
      <c r="D121" s="69" t="s">
        <v>858</v>
      </c>
      <c r="E121" s="72">
        <v>-0.048</v>
      </c>
      <c r="F121" s="69" t="s">
        <v>859</v>
      </c>
      <c r="G121" s="75">
        <v>-0.44</v>
      </c>
      <c r="H121" s="69" t="s">
        <v>860</v>
      </c>
      <c r="I121" s="71">
        <v>193615</v>
      </c>
      <c r="J121" s="69">
        <v>-7</v>
      </c>
      <c r="K121" s="69">
        <v>13</v>
      </c>
      <c r="AH121" s="69" t="b">
        <f>Table1[[#This Row],[sbti_id]]&lt;&gt;""</f>
        <v>0</v>
      </c>
      <c r="AI121" s="69" t="s">
        <v>857</v>
      </c>
      <c r="AJ121" s="69" t="s">
        <v>3250</v>
      </c>
      <c r="AK121" s="69" t="s">
        <v>3251</v>
      </c>
      <c r="AL121" s="69" t="s">
        <v>3211</v>
      </c>
      <c r="AM121" s="69" t="s">
        <v>158</v>
      </c>
      <c r="AN121" s="69" t="s">
        <v>281</v>
      </c>
      <c r="AO121" s="69">
        <v>10</v>
      </c>
      <c r="AP121" s="69">
        <v>2022</v>
      </c>
      <c r="AQ121" s="69">
        <v>2025</v>
      </c>
      <c r="AR121" s="69" t="s">
        <v>3212</v>
      </c>
      <c r="AS121" s="69">
        <v>2022</v>
      </c>
      <c r="AT121" s="69" t="s">
        <v>861</v>
      </c>
      <c r="AU121" s="69" t="s">
        <v>4276</v>
      </c>
      <c r="AV121" s="69" t="s">
        <v>233</v>
      </c>
      <c r="BA121" s="69" t="s">
        <v>4277</v>
      </c>
      <c r="BB121" s="69" t="s">
        <v>3216</v>
      </c>
      <c r="BC121" s="69" t="s">
        <v>157</v>
      </c>
      <c r="BD121" s="69" t="s">
        <v>157</v>
      </c>
      <c r="BE121" s="69" t="s">
        <v>158</v>
      </c>
      <c r="BF121" s="70" t="s">
        <v>4278</v>
      </c>
      <c r="BG121" s="69" t="s">
        <v>157</v>
      </c>
      <c r="BH121" s="69" t="s">
        <v>3618</v>
      </c>
      <c r="BI121" s="69" t="s">
        <v>3219</v>
      </c>
      <c r="BJ121" s="69" t="s">
        <v>158</v>
      </c>
      <c r="BK121" s="69" t="s">
        <v>168</v>
      </c>
      <c r="BL121" s="69" t="s">
        <v>4279</v>
      </c>
      <c r="BM121" s="69" t="s">
        <v>168</v>
      </c>
      <c r="BQ121" s="69" t="s">
        <v>158</v>
      </c>
      <c r="BR121" s="69" t="s">
        <v>168</v>
      </c>
      <c r="BX121" s="69" t="s">
        <v>158</v>
      </c>
      <c r="BY121" s="69" t="s">
        <v>158</v>
      </c>
      <c r="CD121" s="69">
        <v>8.1217E10</v>
      </c>
      <c r="CE121" s="69" t="s">
        <v>3333</v>
      </c>
      <c r="CF121" s="69">
        <v>108217</v>
      </c>
      <c r="CT121" s="69" t="b">
        <f>Table1[[#This Row],[company_name_netzero]]&lt;&gt;""</f>
        <v>1</v>
      </c>
      <c r="CZ121" s="69" t="b">
        <f>Table1[[#This Row],[company_name_re100]]&lt;&gt;""</f>
        <v>0</v>
      </c>
    </row>
    <row r="122" spans="1:11 34:104" ht="21.95" customHeight="1" hidden="1">
      <c r="A122" s="69">
        <v>120</v>
      </c>
      <c r="B122" s="69" t="s">
        <v>862</v>
      </c>
      <c r="C122" s="69" t="s">
        <v>4280</v>
      </c>
      <c r="D122" s="69" t="s">
        <v>864</v>
      </c>
      <c r="E122" s="72">
        <v>-0.107</v>
      </c>
      <c r="F122" s="69" t="s">
        <v>865</v>
      </c>
      <c r="G122" s="72">
        <v>-0.698</v>
      </c>
      <c r="H122" s="69" t="s">
        <v>866</v>
      </c>
      <c r="I122" s="71">
        <v>49185</v>
      </c>
      <c r="J122" s="69">
        <v>-21</v>
      </c>
      <c r="K122" s="69">
        <v>31</v>
      </c>
      <c r="AH122" s="69" t="b">
        <f>Table1[[#This Row],[sbti_id]]&lt;&gt;""</f>
        <v>0</v>
      </c>
      <c r="AI122" s="69" t="s">
        <v>862</v>
      </c>
      <c r="AJ122" s="69" t="s">
        <v>4281</v>
      </c>
      <c r="AK122" s="69" t="s">
        <v>4282</v>
      </c>
      <c r="AL122" s="69" t="s">
        <v>3211</v>
      </c>
      <c r="AM122" s="69" t="s">
        <v>158</v>
      </c>
      <c r="AN122" s="69" t="s">
        <v>167</v>
      </c>
      <c r="AQ122" s="69">
        <v>2050</v>
      </c>
      <c r="AR122" s="69" t="s">
        <v>3212</v>
      </c>
      <c r="AS122" s="69">
        <v>2021</v>
      </c>
      <c r="AT122" s="69" t="s">
        <v>867</v>
      </c>
      <c r="AU122" s="69" t="s">
        <v>4283</v>
      </c>
      <c r="AV122" s="69" t="s">
        <v>281</v>
      </c>
      <c r="AW122" s="69">
        <v>2030</v>
      </c>
      <c r="AX122" s="69">
        <v>30</v>
      </c>
      <c r="AY122" s="69">
        <v>2015</v>
      </c>
      <c r="AZ122" s="69" t="s">
        <v>4284</v>
      </c>
      <c r="BA122" s="69" t="s">
        <v>4285</v>
      </c>
      <c r="BB122" s="69" t="s">
        <v>3216</v>
      </c>
      <c r="BC122" s="69" t="s">
        <v>157</v>
      </c>
      <c r="BD122" s="69" t="s">
        <v>157</v>
      </c>
      <c r="BE122" s="69" t="s">
        <v>158</v>
      </c>
      <c r="BF122" s="70" t="s">
        <v>4286</v>
      </c>
      <c r="BG122" s="69" t="s">
        <v>157</v>
      </c>
      <c r="BH122" s="69" t="s">
        <v>3637</v>
      </c>
      <c r="BI122" s="69" t="s">
        <v>3219</v>
      </c>
      <c r="BJ122" s="69" t="s">
        <v>157</v>
      </c>
      <c r="BK122" s="69" t="s">
        <v>157</v>
      </c>
      <c r="BL122" s="70" t="s">
        <v>4287</v>
      </c>
      <c r="BM122" s="69" t="s">
        <v>157</v>
      </c>
      <c r="BN122" s="69" t="s">
        <v>4288</v>
      </c>
      <c r="BP122" s="70" t="s">
        <v>4289</v>
      </c>
      <c r="BQ122" s="69" t="s">
        <v>158</v>
      </c>
      <c r="BR122" s="69" t="s">
        <v>190</v>
      </c>
      <c r="BS122" s="70" t="s">
        <v>4290</v>
      </c>
      <c r="BX122" s="69" t="s">
        <v>158</v>
      </c>
      <c r="BY122" s="69" t="s">
        <v>158</v>
      </c>
      <c r="CD122" s="69">
        <v>9.1047E10</v>
      </c>
      <c r="CE122" s="69" t="s">
        <v>3247</v>
      </c>
      <c r="CF122" s="69">
        <v>49185</v>
      </c>
      <c r="CT122" s="69" t="b">
        <f>Table1[[#This Row],[company_name_netzero]]&lt;&gt;""</f>
        <v>1</v>
      </c>
      <c r="CZ122" s="69" t="b">
        <f>Table1[[#This Row],[company_name_re100]]&lt;&gt;""</f>
        <v>0</v>
      </c>
    </row>
    <row r="123" spans="1:11 34:34 98:104" ht="21.95" customHeight="1" hidden="1">
      <c r="A123" s="69">
        <v>121</v>
      </c>
      <c r="B123" s="69" t="s">
        <v>868</v>
      </c>
      <c r="C123" s="69" t="s">
        <v>4291</v>
      </c>
      <c r="D123" s="69" t="s">
        <v>870</v>
      </c>
      <c r="E123" s="72">
        <v>-0.058</v>
      </c>
      <c r="F123" s="69" t="s">
        <v>871</v>
      </c>
      <c r="G123" s="75">
        <v>-94.27</v>
      </c>
      <c r="H123" s="69" t="s">
        <v>872</v>
      </c>
      <c r="I123" s="71">
        <v>129198</v>
      </c>
      <c r="J123" s="69">
        <v>-12</v>
      </c>
      <c r="K123" s="69">
        <v>31</v>
      </c>
      <c r="AH123" s="69" t="b">
        <f>Table1[[#This Row],[sbti_id]]&lt;&gt;""</f>
        <v>0</v>
      </c>
      <c r="CT123" s="69" t="b">
        <f>Table1[[#This Row],[company_name_netzero]]&lt;&gt;""</f>
        <v>0</v>
      </c>
      <c r="CZ123" s="69" t="b">
        <f>Table1[[#This Row],[company_name_re100]]&lt;&gt;""</f>
        <v>0</v>
      </c>
    </row>
    <row r="124" spans="1:104" ht="21.95" customHeight="1" hidden="1">
      <c r="A124" s="69">
        <v>122</v>
      </c>
      <c r="B124" s="69" t="s">
        <v>874</v>
      </c>
      <c r="C124" s="69" t="s">
        <v>4292</v>
      </c>
      <c r="D124" s="69" t="s">
        <v>875</v>
      </c>
      <c r="E124" s="72">
        <v>0.028</v>
      </c>
      <c r="F124" s="69" t="s">
        <v>876</v>
      </c>
      <c r="G124" s="72">
        <v>1.112</v>
      </c>
      <c r="H124" s="69" t="s">
        <v>877</v>
      </c>
      <c r="I124" s="71">
        <v>205040</v>
      </c>
      <c r="J124" s="69">
        <v>9</v>
      </c>
      <c r="K124" s="69">
        <v>31</v>
      </c>
      <c r="L124" s="88">
        <v>40009720</v>
      </c>
      <c r="M124" s="89" t="s">
        <v>4293</v>
      </c>
      <c r="N124" s="89" t="s">
        <v>4294</v>
      </c>
      <c r="O124" s="89" t="s">
        <v>4295</v>
      </c>
      <c r="P124" s="89" t="s">
        <v>3203</v>
      </c>
      <c r="Q124" s="89" t="s">
        <v>3204</v>
      </c>
      <c r="R124" s="89" t="s">
        <v>3205</v>
      </c>
      <c r="S124" s="89" t="s">
        <v>3082</v>
      </c>
      <c r="T124" s="89" t="s">
        <v>151</v>
      </c>
      <c r="U124" s="89" t="s">
        <v>353</v>
      </c>
      <c r="V124" s="89" t="s">
        <v>3292</v>
      </c>
      <c r="W124" s="89"/>
      <c r="X124" s="89"/>
      <c r="Y124" s="89"/>
      <c r="Z124" s="89"/>
      <c r="AA124" s="89"/>
      <c r="AB124" s="89" t="s">
        <v>4296</v>
      </c>
      <c r="AC124" s="89"/>
      <c r="AD124" s="89"/>
      <c r="AE124" s="89" t="s">
        <v>3512</v>
      </c>
      <c r="AF124" s="89"/>
      <c r="AG124" s="93" t="s">
        <v>4297</v>
      </c>
      <c r="AH124" s="69" t="b">
        <f>Table1[[#This Row],[sbti_id]]&lt;&gt;""</f>
        <v>1</v>
      </c>
      <c r="AI124" s="69" t="s">
        <v>4298</v>
      </c>
      <c r="AJ124" s="69" t="s">
        <v>3043</v>
      </c>
      <c r="AK124" s="69" t="s">
        <v>146</v>
      </c>
      <c r="AL124" s="69" t="s">
        <v>3211</v>
      </c>
      <c r="AM124" s="69" t="s">
        <v>158</v>
      </c>
      <c r="AN124" s="69" t="s">
        <v>167</v>
      </c>
      <c r="AP124" s="69">
        <v>2019</v>
      </c>
      <c r="AQ124" s="69">
        <v>2030</v>
      </c>
      <c r="AR124" s="69" t="s">
        <v>3212</v>
      </c>
      <c r="AS124" s="69">
        <v>2024</v>
      </c>
      <c r="AT124" s="69" t="s">
        <v>878</v>
      </c>
      <c r="AU124" s="69" t="s">
        <v>4299</v>
      </c>
      <c r="AV124" s="69" t="s">
        <v>281</v>
      </c>
      <c r="AW124" s="69">
        <v>2030</v>
      </c>
      <c r="AX124" s="69">
        <v>46.20</v>
      </c>
      <c r="AY124" s="69">
        <v>2019</v>
      </c>
      <c r="AZ124" s="69" t="s">
        <v>4300</v>
      </c>
      <c r="BA124" s="70" t="s">
        <v>4301</v>
      </c>
      <c r="BB124" s="69" t="s">
        <v>3216</v>
      </c>
      <c r="BC124" s="69" t="s">
        <v>157</v>
      </c>
      <c r="BD124" s="69" t="s">
        <v>157</v>
      </c>
      <c r="BE124" s="69" t="s">
        <v>157</v>
      </c>
      <c r="BF124" s="69" t="s">
        <v>4302</v>
      </c>
      <c r="BG124" s="69" t="s">
        <v>157</v>
      </c>
      <c r="BH124" s="69" t="s">
        <v>3637</v>
      </c>
      <c r="BI124" s="69" t="s">
        <v>3219</v>
      </c>
      <c r="BJ124" s="69" t="s">
        <v>158</v>
      </c>
      <c r="BK124" s="69" t="s">
        <v>157</v>
      </c>
      <c r="BL124" s="69" t="s">
        <v>4303</v>
      </c>
      <c r="BM124" s="69" t="s">
        <v>157</v>
      </c>
      <c r="BN124" s="69" t="s">
        <v>4304</v>
      </c>
      <c r="BP124" s="69" t="s">
        <v>4305</v>
      </c>
      <c r="BQ124" s="69" t="s">
        <v>158</v>
      </c>
      <c r="BR124" s="69" t="s">
        <v>171</v>
      </c>
      <c r="BS124" s="70" t="s">
        <v>4306</v>
      </c>
      <c r="BX124" s="69" t="s">
        <v>158</v>
      </c>
      <c r="BY124" s="69" t="s">
        <v>158</v>
      </c>
      <c r="CD124" s="69">
        <v>9.2088E10</v>
      </c>
      <c r="CE124" s="69" t="s">
        <v>3286</v>
      </c>
      <c r="CF124" s="69">
        <v>233000</v>
      </c>
      <c r="CT124" s="69" t="b">
        <f>Table1[[#This Row],[company_name_netzero]]&lt;&gt;""</f>
        <v>1</v>
      </c>
      <c r="CZ124" s="69" t="b">
        <f>Table1[[#This Row],[company_name_re100]]&lt;&gt;""</f>
        <v>0</v>
      </c>
    </row>
    <row r="125" spans="1:11 34:104" ht="21.95" customHeight="1" hidden="1">
      <c r="A125" s="69">
        <v>123</v>
      </c>
      <c r="B125" s="74" t="s">
        <v>879</v>
      </c>
      <c r="C125" s="69" t="s">
        <v>4307</v>
      </c>
      <c r="D125" s="69" t="s">
        <v>881</v>
      </c>
      <c r="E125" s="72">
        <v>0.001</v>
      </c>
      <c r="F125" s="69" t="s">
        <v>882</v>
      </c>
      <c r="G125" s="72">
        <v>-0.138</v>
      </c>
      <c r="H125" s="69" t="s">
        <v>883</v>
      </c>
      <c r="I125" s="71">
        <v>372180</v>
      </c>
      <c r="J125" s="69">
        <v>1</v>
      </c>
      <c r="K125" s="69">
        <v>31</v>
      </c>
      <c r="AH125" s="69" t="b">
        <f>Table1[[#This Row],[sbti_id]]&lt;&gt;""</f>
        <v>0</v>
      </c>
      <c r="AJ125" s="69" t="s">
        <v>3043</v>
      </c>
      <c r="AK125" s="69" t="s">
        <v>146</v>
      </c>
      <c r="AL125" s="69" t="s">
        <v>3211</v>
      </c>
      <c r="AM125" s="69" t="s">
        <v>158</v>
      </c>
      <c r="AN125" s="69" t="s">
        <v>202</v>
      </c>
      <c r="AQ125" s="69">
        <v>2050</v>
      </c>
      <c r="AR125" s="69" t="s">
        <v>3212</v>
      </c>
      <c r="AS125" s="69">
        <v>2021</v>
      </c>
      <c r="AT125" s="69" t="s">
        <v>884</v>
      </c>
      <c r="AU125" s="69" t="s">
        <v>4308</v>
      </c>
      <c r="AV125" s="69" t="s">
        <v>9</v>
      </c>
      <c r="AW125" s="69">
        <v>2025</v>
      </c>
      <c r="AZ125" s="69" t="s">
        <v>4309</v>
      </c>
      <c r="BA125" s="69" t="s">
        <v>4310</v>
      </c>
      <c r="BB125" s="69" t="s">
        <v>3216</v>
      </c>
      <c r="BC125" s="69" t="s">
        <v>157</v>
      </c>
      <c r="BD125" s="69" t="s">
        <v>157</v>
      </c>
      <c r="BE125" s="69" t="s">
        <v>157</v>
      </c>
      <c r="BF125" s="70" t="s">
        <v>4311</v>
      </c>
      <c r="BG125" s="69" t="s">
        <v>157</v>
      </c>
      <c r="BH125" s="69" t="s">
        <v>4312</v>
      </c>
      <c r="BI125" s="69" t="s">
        <v>3219</v>
      </c>
      <c r="BJ125" s="69" t="s">
        <v>158</v>
      </c>
      <c r="BK125" s="69" t="s">
        <v>158</v>
      </c>
      <c r="BL125" s="69" t="s">
        <v>4313</v>
      </c>
      <c r="BM125" s="69" t="s">
        <v>158</v>
      </c>
      <c r="BQ125" s="69" t="s">
        <v>158</v>
      </c>
      <c r="BR125" s="69" t="s">
        <v>158</v>
      </c>
      <c r="BS125" s="69" t="s">
        <v>4314</v>
      </c>
      <c r="BX125" s="69" t="s">
        <v>158</v>
      </c>
      <c r="BY125" s="69" t="s">
        <v>158</v>
      </c>
      <c r="CD125" s="69">
        <v>9.0894E10</v>
      </c>
      <c r="CE125" s="69" t="s">
        <v>4315</v>
      </c>
      <c r="CS125" s="69" t="s">
        <v>4316</v>
      </c>
      <c r="CT125" s="69" t="b">
        <f>Table1[[#This Row],[company_name_netzero]]&lt;&gt;""</f>
        <v>0</v>
      </c>
      <c r="CZ125" s="69" t="b">
        <f>Table1[[#This Row],[company_name_re100]]&lt;&gt;""</f>
        <v>0</v>
      </c>
    </row>
    <row r="126" spans="1:104" ht="21.95" customHeight="1" hidden="1">
      <c r="A126" s="69">
        <v>124</v>
      </c>
      <c r="B126" s="69" t="s">
        <v>886</v>
      </c>
      <c r="C126" s="69" t="s">
        <v>4317</v>
      </c>
      <c r="D126" s="69" t="s">
        <v>887</v>
      </c>
      <c r="E126" s="75">
        <v>0.03</v>
      </c>
      <c r="F126" s="69" t="s">
        <v>888</v>
      </c>
      <c r="G126" s="72">
        <v>-0.094</v>
      </c>
      <c r="H126" s="69" t="s">
        <v>889</v>
      </c>
      <c r="I126" s="71">
        <v>559051</v>
      </c>
      <c r="J126" s="69">
        <v>10</v>
      </c>
      <c r="K126" s="69">
        <v>31</v>
      </c>
      <c r="L126" s="69">
        <v>40007925</v>
      </c>
      <c r="M126" s="69" t="s">
        <v>886</v>
      </c>
      <c r="N126" s="69" t="s">
        <v>4318</v>
      </c>
      <c r="O126" s="69" t="s">
        <v>4319</v>
      </c>
      <c r="P126" s="69" t="s">
        <v>3203</v>
      </c>
      <c r="Q126" s="69" t="s">
        <v>245</v>
      </c>
      <c r="R126" s="69" t="s">
        <v>246</v>
      </c>
      <c r="S126" s="69" t="s">
        <v>4320</v>
      </c>
      <c r="T126" s="69" t="s">
        <v>151</v>
      </c>
      <c r="U126" s="69" t="s">
        <v>152</v>
      </c>
      <c r="V126" s="69">
        <v>2030</v>
      </c>
      <c r="W126" s="69" t="s">
        <v>151</v>
      </c>
      <c r="X126" s="69" t="s">
        <v>152</v>
      </c>
      <c r="Y126" s="69">
        <v>2050</v>
      </c>
      <c r="Z126" s="69" t="s">
        <v>151</v>
      </c>
      <c r="AA126" s="69">
        <v>2050</v>
      </c>
      <c r="AB126" s="70" t="s">
        <v>4321</v>
      </c>
      <c r="AC126" s="69" t="s">
        <v>3208</v>
      </c>
      <c r="AD126" s="73">
        <v>44409.041666666664</v>
      </c>
      <c r="AE126" s="69" t="s">
        <v>3209</v>
      </c>
      <c r="AG126" s="73">
        <v>45540.041666666664</v>
      </c>
      <c r="AH126" s="69" t="b">
        <f>Table1[[#This Row],[sbti_id]]&lt;&gt;""</f>
        <v>1</v>
      </c>
      <c r="AI126" s="89" t="s">
        <v>4322</v>
      </c>
      <c r="AJ126" s="89" t="s">
        <v>3343</v>
      </c>
      <c r="AK126" s="89" t="s">
        <v>246</v>
      </c>
      <c r="AL126" s="89" t="s">
        <v>3211</v>
      </c>
      <c r="AM126" s="89" t="s">
        <v>158</v>
      </c>
      <c r="AN126" s="89" t="s">
        <v>167</v>
      </c>
      <c r="AO126" s="89"/>
      <c r="AP126" s="89"/>
      <c r="AQ126" s="89">
        <v>2050</v>
      </c>
      <c r="AR126" s="89" t="s">
        <v>3212</v>
      </c>
      <c r="AS126" s="89">
        <v>2024</v>
      </c>
      <c r="AT126" s="89" t="s">
        <v>890</v>
      </c>
      <c r="AU126" s="89" t="s">
        <v>4323</v>
      </c>
      <c r="AV126" s="89" t="s">
        <v>3708</v>
      </c>
      <c r="AW126" s="89">
        <v>2030</v>
      </c>
      <c r="AX126" s="89"/>
      <c r="AY126" s="89">
        <v>2020</v>
      </c>
      <c r="AZ126" s="89" t="s">
        <v>4324</v>
      </c>
      <c r="BA126" s="89" t="s">
        <v>4325</v>
      </c>
      <c r="BB126" s="89" t="s">
        <v>3228</v>
      </c>
      <c r="BC126" s="89" t="s">
        <v>168</v>
      </c>
      <c r="BD126" s="89" t="s">
        <v>168</v>
      </c>
      <c r="BE126" s="89" t="s">
        <v>168</v>
      </c>
      <c r="BF126" s="90" t="s">
        <v>4326</v>
      </c>
      <c r="BG126" s="89" t="s">
        <v>157</v>
      </c>
      <c r="BH126" s="89" t="s">
        <v>3282</v>
      </c>
      <c r="BI126" s="89" t="s">
        <v>3219</v>
      </c>
      <c r="BJ126" s="89" t="s">
        <v>158</v>
      </c>
      <c r="BK126" s="89" t="s">
        <v>157</v>
      </c>
      <c r="BL126" s="90" t="s">
        <v>4327</v>
      </c>
      <c r="BM126" s="89" t="s">
        <v>157</v>
      </c>
      <c r="BN126" s="89" t="s">
        <v>4328</v>
      </c>
      <c r="BO126" s="89"/>
      <c r="BP126" s="89"/>
      <c r="BQ126" s="89" t="s">
        <v>158</v>
      </c>
      <c r="BR126" s="89" t="s">
        <v>168</v>
      </c>
      <c r="BS126" s="90" t="s">
        <v>4329</v>
      </c>
      <c r="BT126" s="89"/>
      <c r="BU126" s="89"/>
      <c r="BV126" s="89"/>
      <c r="BW126" s="89"/>
      <c r="BX126" s="89" t="s">
        <v>158</v>
      </c>
      <c r="BY126" s="89" t="s">
        <v>157</v>
      </c>
      <c r="BZ126" s="89"/>
      <c r="CA126" s="89"/>
      <c r="CB126" s="89"/>
      <c r="CC126" s="89"/>
      <c r="CD126" s="89">
        <v>9.1063E10</v>
      </c>
      <c r="CE126" s="89" t="s">
        <v>4315</v>
      </c>
      <c r="CF126" s="89">
        <v>601723</v>
      </c>
      <c r="CG126" s="89"/>
      <c r="CH126" s="89"/>
      <c r="CI126" s="89"/>
      <c r="CJ126" s="89"/>
      <c r="CK126" s="89"/>
      <c r="CL126" s="89"/>
      <c r="CM126" s="89"/>
      <c r="CN126" s="89"/>
      <c r="CO126" s="89"/>
      <c r="CP126" s="89">
        <v>39</v>
      </c>
      <c r="CQ126" s="89">
        <v>29</v>
      </c>
      <c r="CR126" s="89"/>
      <c r="CS126" s="89"/>
      <c r="CT126" s="69" t="b">
        <f>Table1[[#This Row],[company_name_netzero]]&lt;&gt;""</f>
        <v>1</v>
      </c>
      <c r="CZ126" s="69" t="b">
        <f>Table1[[#This Row],[company_name_re100]]&lt;&gt;""</f>
        <v>0</v>
      </c>
    </row>
    <row r="127" spans="1:104" ht="21.95" customHeight="1" hidden="1">
      <c r="A127" s="69">
        <v>125</v>
      </c>
      <c r="B127" s="74" t="s">
        <v>891</v>
      </c>
      <c r="C127" s="69" t="s">
        <v>4330</v>
      </c>
      <c r="D127" s="69" t="s">
        <v>892</v>
      </c>
      <c r="E127" s="72">
        <v>0.081</v>
      </c>
      <c r="F127" s="69" t="s">
        <v>893</v>
      </c>
      <c r="G127" s="72">
        <v>0.117</v>
      </c>
      <c r="H127" s="69" t="s">
        <v>894</v>
      </c>
      <c r="I127" s="71">
        <v>78401</v>
      </c>
      <c r="J127" s="69">
        <v>-7</v>
      </c>
      <c r="K127" s="69">
        <v>31</v>
      </c>
      <c r="L127" s="88">
        <v>40012802</v>
      </c>
      <c r="M127" s="89" t="s">
        <v>891</v>
      </c>
      <c r="N127" s="89" t="s">
        <v>4331</v>
      </c>
      <c r="O127" s="89" t="s">
        <v>4332</v>
      </c>
      <c r="P127" s="89" t="s">
        <v>3443</v>
      </c>
      <c r="Q127" s="89" t="s">
        <v>374</v>
      </c>
      <c r="R127" s="89" t="s">
        <v>246</v>
      </c>
      <c r="S127" s="89" t="s">
        <v>3274</v>
      </c>
      <c r="T127" s="89" t="s">
        <v>210</v>
      </c>
      <c r="U127" s="89"/>
      <c r="V127" s="89"/>
      <c r="W127" s="89"/>
      <c r="X127" s="89"/>
      <c r="Y127" s="89"/>
      <c r="Z127" s="89"/>
      <c r="AA127" s="89"/>
      <c r="AB127" s="89"/>
      <c r="AC127" s="89"/>
      <c r="AD127" s="89"/>
      <c r="AE127" s="89"/>
      <c r="AF127" s="89" t="s">
        <v>4333</v>
      </c>
      <c r="AG127" s="93" t="s">
        <v>4334</v>
      </c>
      <c r="AH127" s="69" t="b">
        <f>Table1[[#This Row],[sbti_id]]&lt;&gt;""</f>
        <v>1</v>
      </c>
      <c r="AI127" s="69" t="s">
        <v>4335</v>
      </c>
      <c r="AJ127" s="69" t="s">
        <v>3547</v>
      </c>
      <c r="AK127" s="69" t="s">
        <v>246</v>
      </c>
      <c r="AL127" s="69" t="s">
        <v>3211</v>
      </c>
      <c r="AM127" s="69" t="s">
        <v>158</v>
      </c>
      <c r="AN127" s="69" t="s">
        <v>167</v>
      </c>
      <c r="AQ127" s="69">
        <v>2050</v>
      </c>
      <c r="AR127" s="69" t="s">
        <v>3212</v>
      </c>
      <c r="AS127" s="69">
        <v>2022</v>
      </c>
      <c r="AT127" s="69" t="s">
        <v>895</v>
      </c>
      <c r="AU127" s="69" t="s">
        <v>4336</v>
      </c>
      <c r="AV127" s="69" t="s">
        <v>281</v>
      </c>
      <c r="AW127" s="69">
        <v>2030</v>
      </c>
      <c r="AX127" s="69">
        <v>55</v>
      </c>
      <c r="AY127" s="69">
        <v>1990</v>
      </c>
      <c r="AZ127" s="70" t="s">
        <v>4337</v>
      </c>
      <c r="BA127" s="70" t="s">
        <v>4338</v>
      </c>
      <c r="BB127" s="69" t="s">
        <v>3216</v>
      </c>
      <c r="BC127" s="69" t="s">
        <v>157</v>
      </c>
      <c r="BD127" s="69" t="s">
        <v>157</v>
      </c>
      <c r="BE127" s="69" t="s">
        <v>169</v>
      </c>
      <c r="BF127" s="70" t="s">
        <v>4339</v>
      </c>
      <c r="BG127" s="69" t="s">
        <v>157</v>
      </c>
      <c r="BH127" s="69" t="s">
        <v>4340</v>
      </c>
      <c r="BI127" s="69" t="s">
        <v>3219</v>
      </c>
      <c r="BJ127" s="69" t="s">
        <v>158</v>
      </c>
      <c r="BK127" s="69" t="s">
        <v>168</v>
      </c>
      <c r="BL127" s="70" t="s">
        <v>4341</v>
      </c>
      <c r="BM127" s="69" t="s">
        <v>168</v>
      </c>
      <c r="BQ127" s="69" t="s">
        <v>158</v>
      </c>
      <c r="BR127" s="69" t="s">
        <v>312</v>
      </c>
      <c r="BS127" s="70" t="s">
        <v>4342</v>
      </c>
      <c r="BX127" s="69" t="s">
        <v>158</v>
      </c>
      <c r="BY127" s="69" t="s">
        <v>158</v>
      </c>
      <c r="CD127" s="79" t="s">
        <v>4343</v>
      </c>
      <c r="CF127" s="69">
        <v>80518</v>
      </c>
      <c r="CT127" s="69" t="b">
        <f>Table1[[#This Row],[company_name_netzero]]&lt;&gt;""</f>
        <v>1</v>
      </c>
      <c r="CU127" s="69" t="s">
        <v>4344</v>
      </c>
      <c r="CV127" s="69">
        <v>2016</v>
      </c>
      <c r="CW127" s="69">
        <v>2030</v>
      </c>
      <c r="CX127" s="69" t="s">
        <v>3286</v>
      </c>
      <c r="CY127" s="69" t="s">
        <v>374</v>
      </c>
      <c r="CZ127" s="69" t="b">
        <f>Table1[[#This Row],[company_name_re100]]&lt;&gt;""</f>
        <v>1</v>
      </c>
    </row>
    <row r="128" spans="1:11 34:104" ht="21.95" customHeight="1" hidden="1">
      <c r="A128" s="69">
        <v>126</v>
      </c>
      <c r="B128" s="69" t="s">
        <v>897</v>
      </c>
      <c r="C128" s="69" t="s">
        <v>4345</v>
      </c>
      <c r="D128" s="69" t="s">
        <v>898</v>
      </c>
      <c r="E128" s="72">
        <v>0.299</v>
      </c>
      <c r="F128" s="69" t="s">
        <v>899</v>
      </c>
      <c r="G128" s="72">
        <v>0.319</v>
      </c>
      <c r="H128" s="69" t="s">
        <v>900</v>
      </c>
      <c r="I128" s="71">
        <v>83825</v>
      </c>
      <c r="J128" s="69">
        <v>60</v>
      </c>
      <c r="K128" s="69">
        <v>11</v>
      </c>
      <c r="AH128" s="69" t="b">
        <f>Table1[[#This Row],[sbti_id]]&lt;&gt;""</f>
        <v>0</v>
      </c>
      <c r="AJ128" s="69" t="s">
        <v>3250</v>
      </c>
      <c r="AK128" s="69" t="s">
        <v>3251</v>
      </c>
      <c r="AL128" s="69" t="s">
        <v>3211</v>
      </c>
      <c r="AM128" s="69" t="s">
        <v>158</v>
      </c>
      <c r="AN128" s="69" t="s">
        <v>9</v>
      </c>
      <c r="AQ128" s="69">
        <v>2030</v>
      </c>
      <c r="AR128" s="69" t="s">
        <v>3212</v>
      </c>
      <c r="AT128" s="70" t="s">
        <v>904</v>
      </c>
      <c r="AU128" s="69" t="s">
        <v>4346</v>
      </c>
      <c r="AV128" s="69" t="s">
        <v>233</v>
      </c>
      <c r="BA128" s="70" t="s">
        <v>4347</v>
      </c>
      <c r="BB128" s="69" t="s">
        <v>3216</v>
      </c>
      <c r="BC128" s="69" t="s">
        <v>157</v>
      </c>
      <c r="BD128" s="69" t="s">
        <v>157</v>
      </c>
      <c r="BE128" s="69" t="s">
        <v>168</v>
      </c>
      <c r="BF128" s="70" t="s">
        <v>4348</v>
      </c>
      <c r="BG128" s="69" t="s">
        <v>157</v>
      </c>
      <c r="BH128" s="69" t="s">
        <v>3218</v>
      </c>
      <c r="BI128" s="69" t="s">
        <v>3219</v>
      </c>
      <c r="BJ128" s="69" t="s">
        <v>158</v>
      </c>
      <c r="BK128" s="69" t="s">
        <v>168</v>
      </c>
      <c r="BL128" s="70" t="s">
        <v>4349</v>
      </c>
      <c r="BM128" s="69" t="s">
        <v>157</v>
      </c>
      <c r="BN128" s="69" t="s">
        <v>3350</v>
      </c>
      <c r="BQ128" s="69" t="s">
        <v>158</v>
      </c>
      <c r="BR128" s="69" t="s">
        <v>168</v>
      </c>
      <c r="BS128" s="69" t="s">
        <v>4350</v>
      </c>
      <c r="BY128" s="69" t="s">
        <v>158</v>
      </c>
      <c r="CD128" s="69">
        <v>7.992E9</v>
      </c>
      <c r="CE128" s="69" t="s">
        <v>3300</v>
      </c>
      <c r="CF128" s="69">
        <v>19186</v>
      </c>
      <c r="CN128" s="69" t="s">
        <v>4351</v>
      </c>
      <c r="CT128" s="69" t="b">
        <f>Table1[[#This Row],[company_name_netzero]]&lt;&gt;""</f>
        <v>0</v>
      </c>
      <c r="CZ128" s="69" t="b">
        <f>Table1[[#This Row],[company_name_re100]]&lt;&gt;""</f>
        <v>0</v>
      </c>
    </row>
    <row r="129" spans="1:11 34:104" ht="21.95" customHeight="1" hidden="1">
      <c r="A129" s="69">
        <v>127</v>
      </c>
      <c r="B129" s="69" t="s">
        <v>905</v>
      </c>
      <c r="C129" s="69" t="s">
        <v>4352</v>
      </c>
      <c r="D129" s="69" t="s">
        <v>906</v>
      </c>
      <c r="E129" s="72">
        <v>-0.044</v>
      </c>
      <c r="F129" s="69" t="s">
        <v>907</v>
      </c>
      <c r="G129" s="72">
        <v>-0.681</v>
      </c>
      <c r="H129" s="69" t="s">
        <v>908</v>
      </c>
      <c r="I129" s="71">
        <v>31528</v>
      </c>
      <c r="J129" s="69">
        <v>-11</v>
      </c>
      <c r="K129" s="69">
        <v>31</v>
      </c>
      <c r="AH129" s="69" t="b">
        <f>Table1[[#This Row],[sbti_id]]&lt;&gt;""</f>
        <v>0</v>
      </c>
      <c r="AI129" s="69" t="s">
        <v>905</v>
      </c>
      <c r="AJ129" s="69" t="s">
        <v>4030</v>
      </c>
      <c r="AK129" s="69" t="s">
        <v>4031</v>
      </c>
      <c r="AL129" s="69" t="s">
        <v>3211</v>
      </c>
      <c r="AM129" s="69" t="s">
        <v>158</v>
      </c>
      <c r="AN129" s="69" t="s">
        <v>167</v>
      </c>
      <c r="AQ129" s="69">
        <v>2046</v>
      </c>
      <c r="AR129" s="69" t="s">
        <v>3252</v>
      </c>
      <c r="AS129" s="69">
        <v>2022</v>
      </c>
      <c r="AT129" s="69" t="s">
        <v>909</v>
      </c>
      <c r="AU129" s="69" t="s">
        <v>4353</v>
      </c>
      <c r="AV129" s="69" t="s">
        <v>233</v>
      </c>
      <c r="BA129" s="70" t="s">
        <v>4354</v>
      </c>
      <c r="BB129" s="69" t="s">
        <v>3216</v>
      </c>
      <c r="BC129" s="69" t="s">
        <v>157</v>
      </c>
      <c r="BD129" s="69" t="s">
        <v>157</v>
      </c>
      <c r="BE129" s="69" t="s">
        <v>157</v>
      </c>
      <c r="BF129" s="70" t="s">
        <v>4355</v>
      </c>
      <c r="BG129" s="69" t="s">
        <v>157</v>
      </c>
      <c r="BH129" s="69" t="s">
        <v>3329</v>
      </c>
      <c r="BI129" s="69" t="s">
        <v>3219</v>
      </c>
      <c r="BJ129" s="69" t="s">
        <v>158</v>
      </c>
      <c r="BK129" s="69" t="s">
        <v>157</v>
      </c>
      <c r="BM129" s="69" t="s">
        <v>157</v>
      </c>
      <c r="BN129" s="69" t="s">
        <v>3269</v>
      </c>
      <c r="BQ129" s="69" t="s">
        <v>158</v>
      </c>
      <c r="BR129" s="69" t="s">
        <v>190</v>
      </c>
      <c r="BX129" s="69" t="s">
        <v>158</v>
      </c>
      <c r="BY129" s="69" t="s">
        <v>158</v>
      </c>
      <c r="CD129" s="69">
        <v>9.1006E10</v>
      </c>
      <c r="CE129" s="69" t="s">
        <v>3247</v>
      </c>
      <c r="CF129" s="69">
        <v>30321</v>
      </c>
      <c r="CT129" s="69" t="b">
        <f>Table1[[#This Row],[company_name_netzero]]&lt;&gt;""</f>
        <v>1</v>
      </c>
      <c r="CZ129" s="69" t="b">
        <f>Table1[[#This Row],[company_name_re100]]&lt;&gt;""</f>
        <v>0</v>
      </c>
    </row>
    <row r="130" spans="1:104" ht="21.95" customHeight="1" hidden="1">
      <c r="A130" s="69">
        <v>128</v>
      </c>
      <c r="B130" s="69" t="s">
        <v>910</v>
      </c>
      <c r="C130" s="69" t="s">
        <v>4356</v>
      </c>
      <c r="D130" s="69" t="s">
        <v>911</v>
      </c>
      <c r="E130" s="72">
        <v>-0.029</v>
      </c>
      <c r="F130" s="69" t="s">
        <v>912</v>
      </c>
      <c r="G130" s="72">
        <v>-0.259</v>
      </c>
      <c r="H130" s="69" t="s">
        <v>913</v>
      </c>
      <c r="I130" s="71">
        <v>341321</v>
      </c>
      <c r="J130" s="69">
        <v>-8</v>
      </c>
      <c r="K130" s="69">
        <v>31</v>
      </c>
      <c r="L130" s="69">
        <v>40002926</v>
      </c>
      <c r="M130" s="69" t="s">
        <v>4357</v>
      </c>
      <c r="N130" s="69" t="s">
        <v>4358</v>
      </c>
      <c r="O130" s="69" t="s">
        <v>4359</v>
      </c>
      <c r="P130" s="69" t="s">
        <v>3203</v>
      </c>
      <c r="Q130" s="69" t="s">
        <v>264</v>
      </c>
      <c r="R130" s="69" t="s">
        <v>176</v>
      </c>
      <c r="S130" s="69" t="s">
        <v>3930</v>
      </c>
      <c r="T130" s="69" t="s">
        <v>151</v>
      </c>
      <c r="U130" s="69" t="s">
        <v>152</v>
      </c>
      <c r="V130" s="69" t="s">
        <v>3292</v>
      </c>
      <c r="W130" s="69" t="s">
        <v>151</v>
      </c>
      <c r="X130" s="69" t="s">
        <v>152</v>
      </c>
      <c r="Y130" s="69" t="s">
        <v>4360</v>
      </c>
      <c r="Z130" s="69" t="s">
        <v>151</v>
      </c>
      <c r="AA130" s="69" t="s">
        <v>4360</v>
      </c>
      <c r="AB130" s="70" t="s">
        <v>4361</v>
      </c>
      <c r="AE130" s="69" t="s">
        <v>3209</v>
      </c>
      <c r="AG130" s="73">
        <v>45715.041666666664</v>
      </c>
      <c r="AH130" s="69" t="b">
        <f>Table1[[#This Row],[sbti_id]]&lt;&gt;""</f>
        <v>1</v>
      </c>
      <c r="AI130" s="89" t="s">
        <v>4362</v>
      </c>
      <c r="AJ130" s="89" t="s">
        <v>3381</v>
      </c>
      <c r="AK130" s="89" t="s">
        <v>3251</v>
      </c>
      <c r="AL130" s="89" t="s">
        <v>3211</v>
      </c>
      <c r="AM130" s="89" t="s">
        <v>158</v>
      </c>
      <c r="AN130" s="89" t="s">
        <v>167</v>
      </c>
      <c r="AO130" s="89"/>
      <c r="AP130" s="89"/>
      <c r="AQ130" s="89">
        <v>2040</v>
      </c>
      <c r="AR130" s="89" t="s">
        <v>3212</v>
      </c>
      <c r="AS130" s="89">
        <v>2021</v>
      </c>
      <c r="AT130" s="89" t="s">
        <v>914</v>
      </c>
      <c r="AU130" s="89" t="s">
        <v>4363</v>
      </c>
      <c r="AV130" s="89" t="s">
        <v>281</v>
      </c>
      <c r="AW130" s="89">
        <v>2030</v>
      </c>
      <c r="AX130" s="89">
        <v>80</v>
      </c>
      <c r="AY130" s="89">
        <v>2013</v>
      </c>
      <c r="AZ130" s="89" t="s">
        <v>4364</v>
      </c>
      <c r="BA130" s="90" t="s">
        <v>4365</v>
      </c>
      <c r="BB130" s="89" t="s">
        <v>3216</v>
      </c>
      <c r="BC130" s="89" t="s">
        <v>157</v>
      </c>
      <c r="BD130" s="89" t="s">
        <v>157</v>
      </c>
      <c r="BE130" s="89" t="s">
        <v>157</v>
      </c>
      <c r="BF130" s="90" t="s">
        <v>4366</v>
      </c>
      <c r="BG130" s="89" t="s">
        <v>157</v>
      </c>
      <c r="BH130" s="89" t="s">
        <v>3282</v>
      </c>
      <c r="BI130" s="89" t="s">
        <v>3219</v>
      </c>
      <c r="BJ130" s="89" t="s">
        <v>158</v>
      </c>
      <c r="BK130" s="89" t="s">
        <v>157</v>
      </c>
      <c r="BL130" s="90" t="s">
        <v>4367</v>
      </c>
      <c r="BM130" s="89" t="s">
        <v>168</v>
      </c>
      <c r="BN130" s="89"/>
      <c r="BO130" s="89"/>
      <c r="BP130" s="89"/>
      <c r="BQ130" s="89" t="s">
        <v>158</v>
      </c>
      <c r="BR130" s="89" t="s">
        <v>168</v>
      </c>
      <c r="BS130" s="89"/>
      <c r="BT130" s="89"/>
      <c r="BU130" s="89"/>
      <c r="BV130" s="89"/>
      <c r="BW130" s="89"/>
      <c r="BX130" s="89" t="s">
        <v>158</v>
      </c>
      <c r="BY130" s="89" t="s">
        <v>158</v>
      </c>
      <c r="BZ130" s="89"/>
      <c r="CA130" s="89"/>
      <c r="CB130" s="89"/>
      <c r="CC130" s="89"/>
      <c r="CD130" s="89">
        <v>9.0481E10</v>
      </c>
      <c r="CE130" s="89" t="s">
        <v>3286</v>
      </c>
      <c r="CF130" s="89">
        <v>338467</v>
      </c>
      <c r="CG130" s="89"/>
      <c r="CH130" s="89"/>
      <c r="CI130" s="89"/>
      <c r="CJ130" s="89"/>
      <c r="CK130" s="89"/>
      <c r="CL130" s="89"/>
      <c r="CM130" s="89"/>
      <c r="CN130" s="89"/>
      <c r="CO130" s="89"/>
      <c r="CP130" s="89"/>
      <c r="CQ130" s="89"/>
      <c r="CR130" s="89"/>
      <c r="CS130" s="89"/>
      <c r="CT130" s="69" t="b">
        <f>Table1[[#This Row],[company_name_netzero]]&lt;&gt;""</f>
        <v>1</v>
      </c>
      <c r="CZ130" s="69" t="b">
        <f>Table1[[#This Row],[company_name_re100]]&lt;&gt;""</f>
        <v>0</v>
      </c>
    </row>
    <row r="131" spans="1:104" ht="21.95" customHeight="1" hidden="1">
      <c r="A131" s="69">
        <v>129</v>
      </c>
      <c r="B131" s="69" t="s">
        <v>915</v>
      </c>
      <c r="C131" s="69" t="s">
        <v>4368</v>
      </c>
      <c r="D131" s="69" t="s">
        <v>916</v>
      </c>
      <c r="E131" s="72">
        <v>0.041</v>
      </c>
      <c r="F131" s="69" t="s">
        <v>917</v>
      </c>
      <c r="G131" s="72">
        <v>0.393</v>
      </c>
      <c r="H131" s="69" t="s">
        <v>918</v>
      </c>
      <c r="I131" s="71">
        <v>229140</v>
      </c>
      <c r="J131" s="69">
        <v>11</v>
      </c>
      <c r="K131" s="69">
        <v>31</v>
      </c>
      <c r="L131" s="69">
        <v>40010607</v>
      </c>
      <c r="M131" s="69" t="s">
        <v>915</v>
      </c>
      <c r="N131" s="69" t="s">
        <v>4369</v>
      </c>
      <c r="O131" s="69" t="s">
        <v>4370</v>
      </c>
      <c r="P131" s="69" t="s">
        <v>3203</v>
      </c>
      <c r="Q131" s="69" t="s">
        <v>3053</v>
      </c>
      <c r="R131" s="69" t="s">
        <v>246</v>
      </c>
      <c r="S131" s="69" t="s">
        <v>3206</v>
      </c>
      <c r="T131" s="69" t="s">
        <v>151</v>
      </c>
      <c r="U131" s="69" t="s">
        <v>152</v>
      </c>
      <c r="V131" s="69" t="s">
        <v>3323</v>
      </c>
      <c r="W131" s="69" t="s">
        <v>151</v>
      </c>
      <c r="X131" s="69" t="s">
        <v>152</v>
      </c>
      <c r="Y131" s="69" t="s">
        <v>4371</v>
      </c>
      <c r="Z131" s="69" t="s">
        <v>151</v>
      </c>
      <c r="AA131" s="69" t="s">
        <v>4371</v>
      </c>
      <c r="AB131" s="70" t="s">
        <v>4372</v>
      </c>
      <c r="AC131" s="69" t="s">
        <v>3208</v>
      </c>
      <c r="AD131" s="73">
        <v>43739.041666666664</v>
      </c>
      <c r="AE131" s="69" t="s">
        <v>3209</v>
      </c>
      <c r="AG131" s="73">
        <v>45162.041666666664</v>
      </c>
      <c r="AH131" s="69" t="b">
        <f>Table1[[#This Row],[sbti_id]]&lt;&gt;""</f>
        <v>1</v>
      </c>
      <c r="AI131" s="69" t="s">
        <v>915</v>
      </c>
      <c r="AJ131" s="69" t="s">
        <v>3412</v>
      </c>
      <c r="AK131" s="69" t="s">
        <v>246</v>
      </c>
      <c r="AL131" s="69" t="s">
        <v>3211</v>
      </c>
      <c r="AM131" s="69" t="s">
        <v>158</v>
      </c>
      <c r="AN131" s="69" t="s">
        <v>167</v>
      </c>
      <c r="AP131" s="69">
        <v>2020</v>
      </c>
      <c r="AQ131" s="69">
        <v>2050</v>
      </c>
      <c r="AR131" s="69" t="s">
        <v>3212</v>
      </c>
      <c r="AS131" s="69">
        <v>2019</v>
      </c>
      <c r="AT131" s="69" t="s">
        <v>919</v>
      </c>
      <c r="AU131" s="69" t="s">
        <v>4373</v>
      </c>
      <c r="AV131" s="69" t="s">
        <v>281</v>
      </c>
      <c r="AW131" s="69">
        <v>2030</v>
      </c>
      <c r="AX131" s="69">
        <v>85</v>
      </c>
      <c r="AY131" s="69">
        <v>2015</v>
      </c>
      <c r="AZ131" s="70" t="s">
        <v>4374</v>
      </c>
      <c r="BA131" s="70" t="s">
        <v>4375</v>
      </c>
      <c r="BB131" s="69" t="s">
        <v>3216</v>
      </c>
      <c r="BC131" s="69" t="s">
        <v>157</v>
      </c>
      <c r="BD131" s="69" t="s">
        <v>157</v>
      </c>
      <c r="BE131" s="69" t="s">
        <v>157</v>
      </c>
      <c r="BF131" s="70" t="s">
        <v>4376</v>
      </c>
      <c r="BG131" s="69" t="s">
        <v>157</v>
      </c>
      <c r="BH131" s="69" t="s">
        <v>3637</v>
      </c>
      <c r="BI131" s="69" t="s">
        <v>3219</v>
      </c>
      <c r="BJ131" s="69" t="s">
        <v>158</v>
      </c>
      <c r="BK131" s="69" t="s">
        <v>157</v>
      </c>
      <c r="BL131" s="70" t="s">
        <v>4377</v>
      </c>
      <c r="BM131" s="69" t="s">
        <v>168</v>
      </c>
      <c r="BQ131" s="69" t="s">
        <v>158</v>
      </c>
      <c r="BR131" s="69" t="s">
        <v>312</v>
      </c>
      <c r="BS131" s="70" t="s">
        <v>4378</v>
      </c>
      <c r="BX131" s="69" t="s">
        <v>158</v>
      </c>
      <c r="BY131" s="69" t="s">
        <v>157</v>
      </c>
      <c r="CD131" s="69">
        <v>8.9081E10</v>
      </c>
      <c r="CE131" s="69" t="s">
        <v>3745</v>
      </c>
      <c r="CF131" s="69">
        <v>336427</v>
      </c>
      <c r="CT131" s="69" t="b">
        <f>Table1[[#This Row],[company_name_netzero]]&lt;&gt;""</f>
        <v>1</v>
      </c>
      <c r="CU131" s="69" t="s">
        <v>915</v>
      </c>
      <c r="CV131" s="69">
        <v>2017</v>
      </c>
      <c r="CW131" s="69">
        <v>2030</v>
      </c>
      <c r="CX131" s="69" t="s">
        <v>144</v>
      </c>
      <c r="CY131" s="69" t="s">
        <v>3053</v>
      </c>
      <c r="CZ131" s="69" t="b">
        <f>Table1[[#This Row],[company_name_re100]]&lt;&gt;""</f>
        <v>1</v>
      </c>
    </row>
    <row r="132" spans="1:11 34:104" ht="21.95" customHeight="1" hidden="1">
      <c r="A132" s="69">
        <v>130</v>
      </c>
      <c r="B132" s="69" t="s">
        <v>920</v>
      </c>
      <c r="C132" s="69" t="s">
        <v>4379</v>
      </c>
      <c r="D132" s="69" t="s">
        <v>921</v>
      </c>
      <c r="E132" s="72">
        <v>0.087</v>
      </c>
      <c r="F132" s="69" t="s">
        <v>922</v>
      </c>
      <c r="G132" s="72">
        <v>0.185</v>
      </c>
      <c r="H132" s="69" t="s">
        <v>923</v>
      </c>
      <c r="I132" s="71">
        <v>156253</v>
      </c>
      <c r="J132" s="69">
        <v>18</v>
      </c>
      <c r="K132" s="69">
        <v>24</v>
      </c>
      <c r="AH132" s="69" t="b">
        <f>Table1[[#This Row],[sbti_id]]&lt;&gt;""</f>
        <v>0</v>
      </c>
      <c r="AI132" s="69" t="s">
        <v>4380</v>
      </c>
      <c r="AJ132" s="69" t="s">
        <v>3381</v>
      </c>
      <c r="AK132" s="69" t="s">
        <v>3251</v>
      </c>
      <c r="AL132" s="69" t="s">
        <v>3211</v>
      </c>
      <c r="AM132" s="69" t="s">
        <v>158</v>
      </c>
      <c r="AN132" s="69" t="s">
        <v>167</v>
      </c>
      <c r="AP132" s="69">
        <v>2020</v>
      </c>
      <c r="AQ132" s="69">
        <v>2030</v>
      </c>
      <c r="AR132" s="69" t="s">
        <v>3212</v>
      </c>
      <c r="AS132" s="69">
        <v>2024</v>
      </c>
      <c r="AT132" s="69" t="s">
        <v>924</v>
      </c>
      <c r="AU132" s="69" t="s">
        <v>4381</v>
      </c>
      <c r="AV132" s="69" t="s">
        <v>3708</v>
      </c>
      <c r="AW132" s="69">
        <v>2026</v>
      </c>
      <c r="AY132" s="69">
        <v>2020</v>
      </c>
      <c r="AZ132" s="69" t="s">
        <v>4382</v>
      </c>
      <c r="BA132" s="69" t="s">
        <v>4383</v>
      </c>
      <c r="BB132" s="69" t="s">
        <v>3216</v>
      </c>
      <c r="BC132" s="69" t="s">
        <v>157</v>
      </c>
      <c r="BD132" s="69" t="s">
        <v>157</v>
      </c>
      <c r="BE132" s="69" t="s">
        <v>168</v>
      </c>
      <c r="BG132" s="69" t="s">
        <v>157</v>
      </c>
      <c r="BH132" s="69" t="s">
        <v>3562</v>
      </c>
      <c r="BI132" s="69" t="s">
        <v>3219</v>
      </c>
      <c r="BJ132" s="69" t="s">
        <v>157</v>
      </c>
      <c r="BK132" s="69" t="s">
        <v>157</v>
      </c>
      <c r="BL132" s="70" t="s">
        <v>4384</v>
      </c>
      <c r="BM132" s="69" t="s">
        <v>157</v>
      </c>
      <c r="BN132" s="69" t="s">
        <v>3269</v>
      </c>
      <c r="BQ132" s="69" t="s">
        <v>158</v>
      </c>
      <c r="BR132" s="69" t="s">
        <v>158</v>
      </c>
      <c r="BS132" s="69" t="s">
        <v>4385</v>
      </c>
      <c r="BX132" s="69" t="s">
        <v>158</v>
      </c>
      <c r="BY132" s="69" t="s">
        <v>157</v>
      </c>
      <c r="CD132" s="69">
        <v>8.3453E10</v>
      </c>
      <c r="CE132" s="69" t="s">
        <v>3286</v>
      </c>
      <c r="CF132" s="69">
        <v>145412</v>
      </c>
      <c r="CP132" s="69">
        <v>0.336</v>
      </c>
      <c r="CQ132" s="69">
        <v>0.168</v>
      </c>
      <c r="CT132" s="69" t="b">
        <f>Table1[[#This Row],[company_name_netzero]]&lt;&gt;""</f>
        <v>1</v>
      </c>
      <c r="CZ132" s="69" t="b">
        <f>Table1[[#This Row],[company_name_re100]]&lt;&gt;""</f>
        <v>0</v>
      </c>
    </row>
    <row r="133" spans="1:104" ht="21.95" customHeight="1" hidden="1">
      <c r="A133" s="69">
        <v>131</v>
      </c>
      <c r="B133" s="69" t="s">
        <v>925</v>
      </c>
      <c r="C133" s="69" t="s">
        <v>4386</v>
      </c>
      <c r="D133" s="69" t="s">
        <v>927</v>
      </c>
      <c r="E133" s="72">
        <v>-0.067</v>
      </c>
      <c r="F133" s="69" t="s">
        <v>928</v>
      </c>
      <c r="G133" s="75">
        <v>-0.60</v>
      </c>
      <c r="H133" s="69" t="s">
        <v>929</v>
      </c>
      <c r="I133" s="71">
        <v>138100</v>
      </c>
      <c r="J133" s="69">
        <v>-16</v>
      </c>
      <c r="K133" s="69">
        <v>25</v>
      </c>
      <c r="L133" s="69">
        <v>40007032</v>
      </c>
      <c r="M133" s="69" t="s">
        <v>925</v>
      </c>
      <c r="N133" s="69" t="s">
        <v>4387</v>
      </c>
      <c r="O133" s="69" t="s">
        <v>4388</v>
      </c>
      <c r="P133" s="69" t="s">
        <v>3203</v>
      </c>
      <c r="Q133" s="69" t="s">
        <v>3204</v>
      </c>
      <c r="R133" s="69" t="s">
        <v>3205</v>
      </c>
      <c r="S133" s="69" t="s">
        <v>3322</v>
      </c>
      <c r="T133" s="69" t="s">
        <v>151</v>
      </c>
      <c r="U133" s="69" t="s">
        <v>152</v>
      </c>
      <c r="V133" s="69">
        <v>2030</v>
      </c>
      <c r="Z133" s="69" t="s">
        <v>155</v>
      </c>
      <c r="AB133" s="70" t="s">
        <v>4389</v>
      </c>
      <c r="AC133" s="69" t="s">
        <v>3208</v>
      </c>
      <c r="AD133" s="73">
        <v>44343.041666666664</v>
      </c>
      <c r="AE133" s="69" t="s">
        <v>3209</v>
      </c>
      <c r="AF133" s="69" t="s">
        <v>3210</v>
      </c>
      <c r="AG133" s="73">
        <v>45386.041666666664</v>
      </c>
      <c r="AH133" s="69" t="b">
        <f>Table1[[#This Row],[sbti_id]]&lt;&gt;""</f>
        <v>1</v>
      </c>
      <c r="AI133" s="69" t="s">
        <v>925</v>
      </c>
      <c r="AJ133" s="69" t="s">
        <v>3043</v>
      </c>
      <c r="AK133" s="69" t="s">
        <v>146</v>
      </c>
      <c r="AL133" s="69" t="s">
        <v>3211</v>
      </c>
      <c r="AM133" s="69" t="s">
        <v>158</v>
      </c>
      <c r="AN133" s="69" t="s">
        <v>167</v>
      </c>
      <c r="AQ133" s="69">
        <v>2045</v>
      </c>
      <c r="AR133" s="69" t="s">
        <v>3212</v>
      </c>
      <c r="AS133" s="69">
        <v>2021</v>
      </c>
      <c r="AT133" s="70" t="s">
        <v>930</v>
      </c>
      <c r="AU133" s="69" t="s">
        <v>4390</v>
      </c>
      <c r="AV133" s="69" t="s">
        <v>281</v>
      </c>
      <c r="AW133" s="69">
        <v>2030</v>
      </c>
      <c r="AX133" s="69">
        <v>44</v>
      </c>
      <c r="AY133" s="69">
        <v>2021</v>
      </c>
      <c r="AZ133" s="70" t="s">
        <v>4391</v>
      </c>
      <c r="BA133" s="70" t="s">
        <v>4392</v>
      </c>
      <c r="BB133" s="69" t="s">
        <v>3216</v>
      </c>
      <c r="BC133" s="69" t="s">
        <v>157</v>
      </c>
      <c r="BD133" s="69" t="s">
        <v>157</v>
      </c>
      <c r="BE133" s="69" t="s">
        <v>157</v>
      </c>
      <c r="BF133" s="69" t="s">
        <v>4393</v>
      </c>
      <c r="BG133" s="69" t="s">
        <v>157</v>
      </c>
      <c r="BH133" s="69" t="s">
        <v>3775</v>
      </c>
      <c r="BI133" s="69" t="s">
        <v>3219</v>
      </c>
      <c r="BJ133" s="69" t="s">
        <v>158</v>
      </c>
      <c r="BK133" s="69" t="s">
        <v>168</v>
      </c>
      <c r="BL133" s="70" t="s">
        <v>4394</v>
      </c>
      <c r="BM133" s="69" t="s">
        <v>168</v>
      </c>
      <c r="BQ133" s="69" t="s">
        <v>158</v>
      </c>
      <c r="BR133" s="69" t="s">
        <v>171</v>
      </c>
      <c r="BS133" s="70" t="s">
        <v>4395</v>
      </c>
      <c r="BX133" s="69" t="s">
        <v>158</v>
      </c>
      <c r="BY133" s="69" t="s">
        <v>157</v>
      </c>
      <c r="CD133" s="69">
        <v>8.9331E10</v>
      </c>
      <c r="CE133" s="69" t="s">
        <v>3333</v>
      </c>
      <c r="CF133" s="69">
        <v>138100</v>
      </c>
      <c r="CT133" s="69" t="b">
        <f>Table1[[#This Row],[company_name_netzero]]&lt;&gt;""</f>
        <v>1</v>
      </c>
      <c r="CU133" s="69" t="s">
        <v>925</v>
      </c>
      <c r="CV133" s="69">
        <v>2015</v>
      </c>
      <c r="CW133" s="69">
        <v>2025</v>
      </c>
      <c r="CX133" s="69" t="s">
        <v>4396</v>
      </c>
      <c r="CY133" s="69" t="s">
        <v>3204</v>
      </c>
      <c r="CZ133" s="69" t="b">
        <f>Table1[[#This Row],[company_name_re100]]&lt;&gt;""</f>
        <v>1</v>
      </c>
    </row>
    <row r="134" spans="1:11 34:104" ht="21.95" customHeight="1" hidden="1">
      <c r="A134" s="69">
        <v>132</v>
      </c>
      <c r="B134" s="69" t="s">
        <v>932</v>
      </c>
      <c r="C134" s="69" t="s">
        <v>3534</v>
      </c>
      <c r="D134" s="69" t="s">
        <v>933</v>
      </c>
      <c r="E134" s="72">
        <v>0.176</v>
      </c>
      <c r="F134" s="69" t="s">
        <v>934</v>
      </c>
      <c r="G134" s="72">
        <v>-0.187</v>
      </c>
      <c r="H134" s="69" t="s">
        <v>935</v>
      </c>
      <c r="I134" s="71">
        <v>101759</v>
      </c>
      <c r="J134" s="69">
        <v>36</v>
      </c>
      <c r="K134" s="69">
        <v>26</v>
      </c>
      <c r="AH134" s="69" t="b">
        <f>Table1[[#This Row],[sbti_id]]&lt;&gt;""</f>
        <v>0</v>
      </c>
      <c r="AJ134" s="69" t="s">
        <v>4130</v>
      </c>
      <c r="AK134" s="69" t="s">
        <v>146</v>
      </c>
      <c r="AL134" s="69" t="s">
        <v>3211</v>
      </c>
      <c r="AM134" s="69" t="s">
        <v>158</v>
      </c>
      <c r="AN134" s="69" t="s">
        <v>167</v>
      </c>
      <c r="AQ134" s="69">
        <v>2050</v>
      </c>
      <c r="AR134" s="69" t="s">
        <v>3212</v>
      </c>
      <c r="AS134" s="69">
        <v>2020</v>
      </c>
      <c r="AT134" s="69" t="s">
        <v>936</v>
      </c>
      <c r="AU134" s="69" t="s">
        <v>4397</v>
      </c>
      <c r="AV134" s="69" t="s">
        <v>281</v>
      </c>
      <c r="AW134" s="69">
        <v>2025</v>
      </c>
      <c r="AX134" s="69">
        <v>25</v>
      </c>
      <c r="AY134" s="69">
        <v>2019</v>
      </c>
      <c r="AZ134" s="70" t="s">
        <v>4398</v>
      </c>
      <c r="BA134" s="70" t="s">
        <v>4399</v>
      </c>
      <c r="BB134" s="69" t="s">
        <v>3216</v>
      </c>
      <c r="BC134" s="69" t="s">
        <v>157</v>
      </c>
      <c r="BD134" s="69" t="s">
        <v>157</v>
      </c>
      <c r="BE134" s="69" t="s">
        <v>169</v>
      </c>
      <c r="BF134" s="70" t="s">
        <v>4400</v>
      </c>
      <c r="BG134" s="69" t="s">
        <v>157</v>
      </c>
      <c r="BH134" s="69" t="s">
        <v>4401</v>
      </c>
      <c r="BI134" s="69" t="s">
        <v>3219</v>
      </c>
      <c r="BJ134" s="69" t="s">
        <v>157</v>
      </c>
      <c r="BK134" s="69" t="s">
        <v>157</v>
      </c>
      <c r="BL134" s="70" t="s">
        <v>4402</v>
      </c>
      <c r="BM134" s="69" t="s">
        <v>168</v>
      </c>
      <c r="BQ134" s="69" t="s">
        <v>158</v>
      </c>
      <c r="BR134" s="69" t="s">
        <v>168</v>
      </c>
      <c r="BS134" s="70" t="s">
        <v>4403</v>
      </c>
      <c r="BX134" s="69" t="s">
        <v>158</v>
      </c>
      <c r="BY134" s="69" t="s">
        <v>158</v>
      </c>
      <c r="CD134" s="69">
        <v>8.784E10</v>
      </c>
      <c r="CE134" s="69" t="s">
        <v>3286</v>
      </c>
      <c r="CT134" s="69" t="b">
        <f>Table1[[#This Row],[company_name_netzero]]&lt;&gt;""</f>
        <v>0</v>
      </c>
      <c r="CU134" s="80" t="s">
        <v>932</v>
      </c>
      <c r="CV134" s="69">
        <v>2016</v>
      </c>
      <c r="CW134" s="69">
        <v>2017</v>
      </c>
      <c r="CX134" s="69" t="s">
        <v>3286</v>
      </c>
      <c r="CY134" s="69" t="s">
        <v>756</v>
      </c>
      <c r="CZ134" s="69" t="b">
        <f>Table1[[#This Row],[company_name_re100]]&lt;&gt;""</f>
        <v>1</v>
      </c>
    </row>
    <row r="135" spans="1:34 98:104" ht="21.95" customHeight="1" hidden="1">
      <c r="A135" s="69">
        <v>133</v>
      </c>
      <c r="B135" s="69" t="s">
        <v>938</v>
      </c>
      <c r="C135" s="69" t="s">
        <v>4404</v>
      </c>
      <c r="D135" s="69" t="s">
        <v>939</v>
      </c>
      <c r="E135" s="72">
        <v>-0.097</v>
      </c>
      <c r="F135" s="69" t="s">
        <v>940</v>
      </c>
      <c r="G135" s="72">
        <v>-0.887</v>
      </c>
      <c r="H135" s="69" t="s">
        <v>941</v>
      </c>
      <c r="I135" s="71">
        <v>106365</v>
      </c>
      <c r="J135" s="69">
        <v>-27</v>
      </c>
      <c r="K135" s="69">
        <v>31</v>
      </c>
      <c r="L135" s="69">
        <v>40007174</v>
      </c>
      <c r="M135" s="69" t="s">
        <v>4405</v>
      </c>
      <c r="O135" s="69" t="s">
        <v>4406</v>
      </c>
      <c r="P135" s="69" t="s">
        <v>3203</v>
      </c>
      <c r="Q135" s="69" t="s">
        <v>321</v>
      </c>
      <c r="R135" s="69" t="s">
        <v>246</v>
      </c>
      <c r="S135" s="69" t="s">
        <v>4407</v>
      </c>
      <c r="T135" s="69" t="s">
        <v>151</v>
      </c>
      <c r="U135" s="69" t="s">
        <v>152</v>
      </c>
      <c r="V135" s="69">
        <v>2033</v>
      </c>
      <c r="AB135" s="70" t="s">
        <v>4408</v>
      </c>
      <c r="AE135" s="69" t="s">
        <v>3209</v>
      </c>
      <c r="AG135" s="73">
        <v>45449.041666666664</v>
      </c>
      <c r="AH135" s="69" t="b">
        <f>Table1[[#This Row],[sbti_id]]&lt;&gt;""</f>
        <v>1</v>
      </c>
      <c r="CT135" s="69" t="b">
        <f>Table1[[#This Row],[company_name_netzero]]&lt;&gt;""</f>
        <v>0</v>
      </c>
      <c r="CZ135" s="69" t="b">
        <f>Table1[[#This Row],[company_name_re100]]&lt;&gt;""</f>
        <v>0</v>
      </c>
    </row>
    <row r="136" spans="1:11 34:104" ht="21.95" customHeight="1" hidden="1">
      <c r="A136" s="69">
        <v>134</v>
      </c>
      <c r="B136" s="69" t="s">
        <v>942</v>
      </c>
      <c r="C136" s="69" t="s">
        <v>4409</v>
      </c>
      <c r="D136" s="69" t="s">
        <v>943</v>
      </c>
      <c r="F136" s="69" t="s">
        <v>944</v>
      </c>
      <c r="G136" s="72">
        <v>0.187</v>
      </c>
      <c r="H136" s="69" t="s">
        <v>945</v>
      </c>
      <c r="I136" s="71">
        <v>376371</v>
      </c>
      <c r="J136" s="69">
        <v>1</v>
      </c>
      <c r="K136" s="69">
        <v>26</v>
      </c>
      <c r="AH136" s="69" t="b">
        <f>Table1[[#This Row],[sbti_id]]&lt;&gt;""</f>
        <v>0</v>
      </c>
      <c r="AJ136" s="69" t="s">
        <v>3250</v>
      </c>
      <c r="AK136" s="69" t="s">
        <v>3251</v>
      </c>
      <c r="AL136" s="69" t="s">
        <v>3211</v>
      </c>
      <c r="AM136" s="69" t="s">
        <v>158</v>
      </c>
      <c r="AN136" s="69" t="s">
        <v>233</v>
      </c>
      <c r="AT136" s="70" t="s">
        <v>4410</v>
      </c>
      <c r="AU136" s="69" t="s">
        <v>4411</v>
      </c>
      <c r="AV136" s="69" t="s">
        <v>233</v>
      </c>
      <c r="BA136" s="70" t="s">
        <v>4412</v>
      </c>
      <c r="BB136" s="69" t="s">
        <v>168</v>
      </c>
      <c r="BC136" s="69" t="s">
        <v>168</v>
      </c>
      <c r="BD136" s="69" t="s">
        <v>168</v>
      </c>
      <c r="BE136" s="69" t="s">
        <v>168</v>
      </c>
      <c r="BG136" s="69" t="s">
        <v>158</v>
      </c>
      <c r="BI136" s="69" t="s">
        <v>3219</v>
      </c>
      <c r="BJ136" s="69" t="s">
        <v>158</v>
      </c>
      <c r="BK136" s="69" t="s">
        <v>168</v>
      </c>
      <c r="BL136" s="69" t="s">
        <v>4413</v>
      </c>
      <c r="BM136" s="69" t="s">
        <v>168</v>
      </c>
      <c r="BQ136" s="69" t="s">
        <v>158</v>
      </c>
      <c r="BR136" s="69" t="s">
        <v>168</v>
      </c>
      <c r="BX136" s="69" t="s">
        <v>158</v>
      </c>
      <c r="BY136" s="69" t="s">
        <v>158</v>
      </c>
      <c r="CD136" s="69">
        <v>7.2424E10</v>
      </c>
      <c r="CE136" s="69" t="s">
        <v>3286</v>
      </c>
      <c r="CT136" s="69" t="b">
        <f>Table1[[#This Row],[company_name_netzero]]&lt;&gt;""</f>
        <v>0</v>
      </c>
      <c r="CZ136" s="69" t="b">
        <f>Table1[[#This Row],[company_name_re100]]&lt;&gt;""</f>
        <v>0</v>
      </c>
    </row>
    <row r="137" spans="1:104" ht="21.95" customHeight="1" hidden="1">
      <c r="A137" s="69">
        <v>135</v>
      </c>
      <c r="B137" s="69" t="s">
        <v>947</v>
      </c>
      <c r="C137" s="69" t="s">
        <v>4414</v>
      </c>
      <c r="D137" s="69" t="s">
        <v>948</v>
      </c>
      <c r="E137" s="72">
        <v>-0.027</v>
      </c>
      <c r="F137" s="69" t="s">
        <v>949</v>
      </c>
      <c r="G137" s="75">
        <v>0.09</v>
      </c>
      <c r="H137" s="69" t="s">
        <v>950</v>
      </c>
      <c r="I137" s="71">
        <v>494824</v>
      </c>
      <c r="J137" s="69">
        <v>-8</v>
      </c>
      <c r="K137" s="69">
        <v>31</v>
      </c>
      <c r="L137" s="69">
        <v>40003401</v>
      </c>
      <c r="M137" s="69" t="s">
        <v>4415</v>
      </c>
      <c r="P137" s="69" t="s">
        <v>3203</v>
      </c>
      <c r="Q137" s="69" t="s">
        <v>3204</v>
      </c>
      <c r="R137" s="69" t="s">
        <v>3205</v>
      </c>
      <c r="S137" s="69" t="s">
        <v>4320</v>
      </c>
      <c r="T137" s="69" t="s">
        <v>210</v>
      </c>
      <c r="AG137" s="73">
        <v>45785.041666666664</v>
      </c>
      <c r="AH137" s="69" t="b">
        <f>Table1[[#This Row],[sbti_id]]&lt;&gt;""</f>
        <v>1</v>
      </c>
      <c r="AI137" s="69" t="s">
        <v>947</v>
      </c>
      <c r="AJ137" s="69" t="s">
        <v>3043</v>
      </c>
      <c r="AK137" s="69" t="s">
        <v>146</v>
      </c>
      <c r="AL137" s="69" t="s">
        <v>3211</v>
      </c>
      <c r="AM137" s="69" t="s">
        <v>158</v>
      </c>
      <c r="AN137" s="69" t="s">
        <v>202</v>
      </c>
      <c r="AQ137" s="69">
        <v>2040</v>
      </c>
      <c r="AR137" s="69" t="s">
        <v>3212</v>
      </c>
      <c r="AS137" s="69">
        <v>2023</v>
      </c>
      <c r="AU137" s="69" t="s">
        <v>4416</v>
      </c>
      <c r="AV137" s="69" t="s">
        <v>9</v>
      </c>
      <c r="AZ137" s="69" t="s">
        <v>4417</v>
      </c>
      <c r="BB137" s="69" t="s">
        <v>3216</v>
      </c>
      <c r="BC137" s="69" t="s">
        <v>157</v>
      </c>
      <c r="BD137" s="69" t="s">
        <v>157</v>
      </c>
      <c r="BE137" s="69" t="s">
        <v>169</v>
      </c>
      <c r="BF137" s="69" t="s">
        <v>4418</v>
      </c>
      <c r="BG137" s="69" t="s">
        <v>157</v>
      </c>
      <c r="BH137" s="69" t="s">
        <v>3282</v>
      </c>
      <c r="BI137" s="69" t="s">
        <v>3219</v>
      </c>
      <c r="BJ137" s="69" t="s">
        <v>158</v>
      </c>
      <c r="BK137" s="69" t="s">
        <v>157</v>
      </c>
      <c r="BL137" s="69" t="s">
        <v>4419</v>
      </c>
      <c r="BM137" s="69" t="s">
        <v>168</v>
      </c>
      <c r="BQ137" s="69" t="s">
        <v>158</v>
      </c>
      <c r="BR137" s="69" t="s">
        <v>168</v>
      </c>
      <c r="BS137" s="69" t="s">
        <v>4420</v>
      </c>
      <c r="BX137" s="69" t="s">
        <v>158</v>
      </c>
      <c r="BY137" s="69" t="s">
        <v>158</v>
      </c>
      <c r="CD137" s="69">
        <v>8.7815E10</v>
      </c>
      <c r="CE137" s="69" t="s">
        <v>4315</v>
      </c>
      <c r="CF137" s="69">
        <v>430000</v>
      </c>
      <c r="CS137" s="69" t="s">
        <v>4421</v>
      </c>
      <c r="CT137" s="69" t="b">
        <f>Table1[[#This Row],[company_name_netzero]]&lt;&gt;""</f>
        <v>1</v>
      </c>
      <c r="CZ137" s="69" t="b">
        <f>Table1[[#This Row],[company_name_re100]]&lt;&gt;""</f>
        <v>0</v>
      </c>
    </row>
    <row r="138" spans="1:11 34:104" ht="21.95" customHeight="1" hidden="1">
      <c r="A138" s="69">
        <v>136</v>
      </c>
      <c r="B138" s="69" t="s">
        <v>951</v>
      </c>
      <c r="C138" s="69" t="s">
        <v>4422</v>
      </c>
      <c r="D138" s="69" t="s">
        <v>953</v>
      </c>
      <c r="E138" s="72">
        <v>-0.031</v>
      </c>
      <c r="F138" s="69" t="s">
        <v>954</v>
      </c>
      <c r="G138" s="72">
        <v>-0.207</v>
      </c>
      <c r="H138" s="69" t="s">
        <v>955</v>
      </c>
      <c r="I138" s="71">
        <v>30251</v>
      </c>
      <c r="J138" s="69">
        <v>-11</v>
      </c>
      <c r="K138" s="69">
        <v>22</v>
      </c>
      <c r="AH138" s="69" t="b">
        <f>Table1[[#This Row],[sbti_id]]&lt;&gt;""</f>
        <v>0</v>
      </c>
      <c r="AI138" s="69" t="s">
        <v>951</v>
      </c>
      <c r="AJ138" s="69" t="s">
        <v>4423</v>
      </c>
      <c r="AK138" s="69" t="s">
        <v>3251</v>
      </c>
      <c r="AL138" s="69" t="s">
        <v>3211</v>
      </c>
      <c r="AM138" s="69" t="s">
        <v>158</v>
      </c>
      <c r="AN138" s="69" t="s">
        <v>167</v>
      </c>
      <c r="AP138" s="69">
        <v>2020</v>
      </c>
      <c r="AQ138" s="69">
        <v>2050</v>
      </c>
      <c r="AR138" s="69" t="s">
        <v>3212</v>
      </c>
      <c r="AS138" s="69">
        <v>2021</v>
      </c>
      <c r="AT138" s="70" t="s">
        <v>956</v>
      </c>
      <c r="AU138" s="69" t="s">
        <v>4424</v>
      </c>
      <c r="AV138" s="69" t="s">
        <v>3708</v>
      </c>
      <c r="AW138" s="69">
        <v>2024</v>
      </c>
      <c r="AY138" s="69">
        <v>2021</v>
      </c>
      <c r="AZ138" s="70" t="s">
        <v>4425</v>
      </c>
      <c r="BA138" s="70" t="s">
        <v>4426</v>
      </c>
      <c r="BB138" s="69" t="s">
        <v>3216</v>
      </c>
      <c r="BC138" s="69" t="s">
        <v>157</v>
      </c>
      <c r="BD138" s="69" t="s">
        <v>157</v>
      </c>
      <c r="BE138" s="69" t="s">
        <v>169</v>
      </c>
      <c r="BF138" s="69" t="s">
        <v>4427</v>
      </c>
      <c r="BG138" s="69" t="s">
        <v>157</v>
      </c>
      <c r="BH138" s="69" t="s">
        <v>3562</v>
      </c>
      <c r="BI138" s="69" t="s">
        <v>3219</v>
      </c>
      <c r="BJ138" s="69" t="s">
        <v>158</v>
      </c>
      <c r="BK138" s="69" t="s">
        <v>157</v>
      </c>
      <c r="BL138" s="70" t="s">
        <v>4428</v>
      </c>
      <c r="BM138" s="69" t="s">
        <v>157</v>
      </c>
      <c r="BN138" s="69" t="s">
        <v>3269</v>
      </c>
      <c r="BQ138" s="69" t="s">
        <v>158</v>
      </c>
      <c r="BR138" s="69" t="s">
        <v>190</v>
      </c>
      <c r="BS138" s="70" t="s">
        <v>4429</v>
      </c>
      <c r="BX138" s="69" t="s">
        <v>158</v>
      </c>
      <c r="BY138" s="69" t="s">
        <v>158</v>
      </c>
      <c r="CD138" s="69">
        <v>8.7573E10</v>
      </c>
      <c r="CE138" s="69" t="s">
        <v>3907</v>
      </c>
      <c r="CF138" s="69">
        <v>3574</v>
      </c>
      <c r="CP138" s="69">
        <v>10.12</v>
      </c>
      <c r="CQ138" s="69">
        <v>11.50</v>
      </c>
      <c r="CT138" s="69" t="b">
        <f>Table1[[#This Row],[company_name_netzero]]&lt;&gt;""</f>
        <v>1</v>
      </c>
      <c r="CZ138" s="69" t="b">
        <f>Table1[[#This Row],[company_name_re100]]&lt;&gt;""</f>
        <v>0</v>
      </c>
    </row>
    <row r="139" spans="1:104" ht="21.95" customHeight="1" hidden="1">
      <c r="A139" s="69">
        <v>137</v>
      </c>
      <c r="B139" s="69" t="s">
        <v>957</v>
      </c>
      <c r="C139" s="69" t="s">
        <v>4430</v>
      </c>
      <c r="D139" s="69" t="s">
        <v>958</v>
      </c>
      <c r="E139" s="72">
        <v>0.306</v>
      </c>
      <c r="F139" s="69" t="s">
        <v>959</v>
      </c>
      <c r="G139" s="72">
        <v>0.254</v>
      </c>
      <c r="H139" s="69" t="s">
        <v>960</v>
      </c>
      <c r="I139" s="71">
        <v>125916</v>
      </c>
      <c r="J139" s="69">
        <v>63</v>
      </c>
      <c r="K139" s="69">
        <v>31</v>
      </c>
      <c r="L139" s="88">
        <v>40008858</v>
      </c>
      <c r="M139" s="89" t="s">
        <v>4431</v>
      </c>
      <c r="N139" s="89" t="s">
        <v>4432</v>
      </c>
      <c r="O139" s="89" t="s">
        <v>4433</v>
      </c>
      <c r="P139" s="89" t="s">
        <v>3443</v>
      </c>
      <c r="Q139" s="89" t="s">
        <v>499</v>
      </c>
      <c r="R139" s="89" t="s">
        <v>246</v>
      </c>
      <c r="S139" s="89" t="s">
        <v>3274</v>
      </c>
      <c r="T139" s="89" t="s">
        <v>155</v>
      </c>
      <c r="U139" s="89"/>
      <c r="V139" s="89"/>
      <c r="W139" s="89"/>
      <c r="X139" s="89"/>
      <c r="Y139" s="89"/>
      <c r="Z139" s="89"/>
      <c r="AA139" s="89"/>
      <c r="AB139" s="89"/>
      <c r="AC139" s="89"/>
      <c r="AD139" s="89"/>
      <c r="AE139" s="89"/>
      <c r="AF139" s="89" t="s">
        <v>3959</v>
      </c>
      <c r="AG139" s="93" t="s">
        <v>4434</v>
      </c>
      <c r="AH139" s="69" t="b">
        <f>Table1[[#This Row],[sbti_id]]&lt;&gt;""</f>
        <v>1</v>
      </c>
      <c r="AI139" s="89" t="s">
        <v>4435</v>
      </c>
      <c r="AJ139" s="89" t="s">
        <v>3761</v>
      </c>
      <c r="AK139" s="89" t="s">
        <v>246</v>
      </c>
      <c r="AL139" s="89" t="s">
        <v>3211</v>
      </c>
      <c r="AM139" s="89" t="s">
        <v>158</v>
      </c>
      <c r="AN139" s="89" t="s">
        <v>167</v>
      </c>
      <c r="AO139" s="89"/>
      <c r="AP139" s="89"/>
      <c r="AQ139" s="89">
        <v>2050</v>
      </c>
      <c r="AR139" s="89" t="s">
        <v>3212</v>
      </c>
      <c r="AS139" s="89">
        <v>2023</v>
      </c>
      <c r="AT139" s="89" t="s">
        <v>961</v>
      </c>
      <c r="AU139" s="89" t="s">
        <v>4436</v>
      </c>
      <c r="AV139" s="89" t="s">
        <v>281</v>
      </c>
      <c r="AW139" s="89">
        <v>2030</v>
      </c>
      <c r="AX139" s="89">
        <v>68</v>
      </c>
      <c r="AY139" s="89">
        <v>2015</v>
      </c>
      <c r="AZ139" s="89" t="s">
        <v>4437</v>
      </c>
      <c r="BA139" s="89" t="s">
        <v>4438</v>
      </c>
      <c r="BB139" s="89" t="s">
        <v>3216</v>
      </c>
      <c r="BC139" s="89" t="s">
        <v>157</v>
      </c>
      <c r="BD139" s="89" t="s">
        <v>157</v>
      </c>
      <c r="BE139" s="89" t="s">
        <v>168</v>
      </c>
      <c r="BF139" s="89"/>
      <c r="BG139" s="89" t="s">
        <v>157</v>
      </c>
      <c r="BH139" s="89"/>
      <c r="BI139" s="89" t="s">
        <v>3519</v>
      </c>
      <c r="BJ139" s="89" t="s">
        <v>158</v>
      </c>
      <c r="BK139" s="89" t="s">
        <v>157</v>
      </c>
      <c r="BL139" s="89" t="s">
        <v>4439</v>
      </c>
      <c r="BM139" s="89" t="s">
        <v>157</v>
      </c>
      <c r="BN139" s="89" t="s">
        <v>3269</v>
      </c>
      <c r="BO139" s="89"/>
      <c r="BP139" s="89"/>
      <c r="BQ139" s="89" t="s">
        <v>158</v>
      </c>
      <c r="BR139" s="89" t="s">
        <v>168</v>
      </c>
      <c r="BS139" s="89" t="s">
        <v>4440</v>
      </c>
      <c r="BT139" s="89"/>
      <c r="BU139" s="89"/>
      <c r="BV139" s="89"/>
      <c r="BW139" s="89"/>
      <c r="BX139" s="89" t="s">
        <v>158</v>
      </c>
      <c r="BY139" s="89" t="s">
        <v>157</v>
      </c>
      <c r="BZ139" s="89"/>
      <c r="CA139" s="89"/>
      <c r="CB139" s="89"/>
      <c r="CC139" s="89"/>
      <c r="CD139" s="89">
        <v>8.9867E10</v>
      </c>
      <c r="CE139" s="89" t="s">
        <v>3286</v>
      </c>
      <c r="CF139" s="89">
        <v>125916</v>
      </c>
      <c r="CG139" s="89"/>
      <c r="CH139" s="89"/>
      <c r="CI139" s="89"/>
      <c r="CJ139" s="89"/>
      <c r="CK139" s="89"/>
      <c r="CL139" s="89"/>
      <c r="CM139" s="89"/>
      <c r="CN139" s="89"/>
      <c r="CO139" s="89"/>
      <c r="CP139" s="89"/>
      <c r="CQ139" s="89"/>
      <c r="CR139" s="89"/>
      <c r="CS139" s="89"/>
      <c r="CT139" s="69" t="b">
        <f>Table1[[#This Row],[company_name_netzero]]&lt;&gt;""</f>
        <v>1</v>
      </c>
      <c r="CZ139" s="69" t="b">
        <f>Table1[[#This Row],[company_name_re100]]&lt;&gt;""</f>
        <v>0</v>
      </c>
    </row>
    <row r="140" spans="1:11 34:104" ht="21.95" customHeight="1">
      <c r="A140" s="69">
        <v>138</v>
      </c>
      <c r="B140" s="69" t="s">
        <v>962</v>
      </c>
      <c r="C140" s="69" t="s">
        <v>4441</v>
      </c>
      <c r="D140" s="69" t="s">
        <v>963</v>
      </c>
      <c r="E140" s="72">
        <v>-0.171</v>
      </c>
      <c r="F140" s="69" t="s">
        <v>964</v>
      </c>
      <c r="G140" s="72">
        <v>-0.884</v>
      </c>
      <c r="H140" s="69" t="s">
        <v>965</v>
      </c>
      <c r="I140" s="71">
        <v>134323</v>
      </c>
      <c r="J140" s="69">
        <v>-45</v>
      </c>
      <c r="K140" s="69">
        <v>14</v>
      </c>
      <c r="AH140" s="69" t="b">
        <f>Table1[[#This Row],[sbti_id]]&lt;&gt;""</f>
        <v>0</v>
      </c>
      <c r="AI140" s="69" t="s">
        <v>962</v>
      </c>
      <c r="AJ140" s="69" t="s">
        <v>3250</v>
      </c>
      <c r="AK140" s="69" t="s">
        <v>3251</v>
      </c>
      <c r="AL140" s="69" t="s">
        <v>3211</v>
      </c>
      <c r="AM140" s="69" t="s">
        <v>158</v>
      </c>
      <c r="AN140" s="69" t="s">
        <v>9</v>
      </c>
      <c r="AQ140" s="69">
        <v>2025</v>
      </c>
      <c r="AR140" s="69" t="s">
        <v>3212</v>
      </c>
      <c r="AS140" s="69">
        <v>2022</v>
      </c>
      <c r="AT140" s="70" t="s">
        <v>968</v>
      </c>
      <c r="AU140" s="69" t="s">
        <v>967</v>
      </c>
      <c r="AV140" s="69" t="s">
        <v>233</v>
      </c>
      <c r="BA140" s="69" t="s">
        <v>4442</v>
      </c>
      <c r="BB140" s="69" t="s">
        <v>3216</v>
      </c>
      <c r="BC140" s="69" t="s">
        <v>157</v>
      </c>
      <c r="BD140" s="69" t="s">
        <v>157</v>
      </c>
      <c r="BE140" s="69" t="s">
        <v>158</v>
      </c>
      <c r="BF140" s="69" t="s">
        <v>4443</v>
      </c>
      <c r="BG140" s="69" t="s">
        <v>158</v>
      </c>
      <c r="BI140" s="69" t="s">
        <v>3219</v>
      </c>
      <c r="BJ140" s="69" t="s">
        <v>158</v>
      </c>
      <c r="BK140" s="69" t="s">
        <v>168</v>
      </c>
      <c r="BL140" s="69" t="s">
        <v>4444</v>
      </c>
      <c r="BM140" s="69" t="s">
        <v>168</v>
      </c>
      <c r="BQ140" s="69" t="s">
        <v>158</v>
      </c>
      <c r="BR140" s="69" t="s">
        <v>168</v>
      </c>
      <c r="BX140" s="69" t="s">
        <v>158</v>
      </c>
      <c r="BY140" s="69" t="s">
        <v>158</v>
      </c>
      <c r="CD140" s="69">
        <v>8.9775E10</v>
      </c>
      <c r="CE140" s="69" t="s">
        <v>3300</v>
      </c>
      <c r="CF140" s="69">
        <v>187739</v>
      </c>
      <c r="CN140" s="69" t="s">
        <v>4445</v>
      </c>
      <c r="CT140" s="69" t="b">
        <f>Table1[[#This Row],[company_name_netzero]]&lt;&gt;""</f>
        <v>1</v>
      </c>
      <c r="CZ140" s="69" t="b">
        <f>Table1[[#This Row],[company_name_re100]]&lt;&gt;""</f>
        <v>0</v>
      </c>
    </row>
    <row r="141" spans="1:11 34:104" ht="21.95" customHeight="1" hidden="1">
      <c r="A141" s="69">
        <v>139</v>
      </c>
      <c r="B141" s="69" t="s">
        <v>969</v>
      </c>
      <c r="C141" s="69" t="s">
        <v>4446</v>
      </c>
      <c r="D141" s="69" t="s">
        <v>970</v>
      </c>
      <c r="E141" s="72">
        <v>0.223</v>
      </c>
      <c r="F141" s="69" t="s">
        <v>971</v>
      </c>
      <c r="G141" s="72">
        <v>-0.817</v>
      </c>
      <c r="H141" s="69" t="s">
        <v>972</v>
      </c>
      <c r="I141" s="71">
        <v>108648</v>
      </c>
      <c r="J141" s="69">
        <v>43</v>
      </c>
      <c r="K141" s="69">
        <v>31</v>
      </c>
      <c r="AH141" s="69" t="b">
        <f>Table1[[#This Row],[sbti_id]]&lt;&gt;""</f>
        <v>0</v>
      </c>
      <c r="AI141" s="69" t="s">
        <v>4447</v>
      </c>
      <c r="AJ141" s="69" t="s">
        <v>3471</v>
      </c>
      <c r="AK141" s="69" t="s">
        <v>246</v>
      </c>
      <c r="AL141" s="69" t="s">
        <v>3211</v>
      </c>
      <c r="AM141" s="69" t="s">
        <v>158</v>
      </c>
      <c r="AN141" s="69" t="s">
        <v>167</v>
      </c>
      <c r="AO141" s="69">
        <v>90</v>
      </c>
      <c r="AP141" s="69">
        <v>2023</v>
      </c>
      <c r="AQ141" s="69">
        <v>2035</v>
      </c>
      <c r="AR141" s="69" t="s">
        <v>3212</v>
      </c>
      <c r="AS141" s="69">
        <v>2024</v>
      </c>
      <c r="AT141" s="70" t="s">
        <v>973</v>
      </c>
      <c r="AU141" s="69" t="s">
        <v>4448</v>
      </c>
      <c r="AV141" s="69" t="s">
        <v>281</v>
      </c>
      <c r="AW141" s="69">
        <v>2030</v>
      </c>
      <c r="AX141" s="69">
        <v>57</v>
      </c>
      <c r="AY141" s="69">
        <v>2023</v>
      </c>
      <c r="AZ141" s="70" t="s">
        <v>4449</v>
      </c>
      <c r="BA141" s="70" t="s">
        <v>4450</v>
      </c>
      <c r="BB141" s="69" t="s">
        <v>3216</v>
      </c>
      <c r="BC141" s="69" t="s">
        <v>157</v>
      </c>
      <c r="BD141" s="69" t="s">
        <v>157</v>
      </c>
      <c r="BE141" s="69" t="s">
        <v>158</v>
      </c>
      <c r="BF141" s="70" t="s">
        <v>4451</v>
      </c>
      <c r="BG141" s="69" t="s">
        <v>157</v>
      </c>
      <c r="BH141" s="69" t="s">
        <v>3230</v>
      </c>
      <c r="BI141" s="69" t="s">
        <v>3219</v>
      </c>
      <c r="BJ141" s="69" t="s">
        <v>157</v>
      </c>
      <c r="BK141" s="69" t="s">
        <v>168</v>
      </c>
      <c r="BL141" s="70" t="s">
        <v>4452</v>
      </c>
      <c r="BM141" s="69" t="s">
        <v>157</v>
      </c>
      <c r="BN141" s="69" t="s">
        <v>4453</v>
      </c>
      <c r="BO141" s="69">
        <v>10</v>
      </c>
      <c r="BQ141" s="69" t="s">
        <v>158</v>
      </c>
      <c r="BR141" s="69" t="s">
        <v>158</v>
      </c>
      <c r="BS141" s="70" t="s">
        <v>4454</v>
      </c>
      <c r="BX141" s="69" t="s">
        <v>158</v>
      </c>
      <c r="BY141" s="69" t="s">
        <v>158</v>
      </c>
      <c r="CD141" s="69">
        <v>8.6904E10</v>
      </c>
      <c r="CE141" s="69" t="s">
        <v>3286</v>
      </c>
      <c r="CF141" s="69">
        <v>108648</v>
      </c>
      <c r="CT141" s="69" t="b">
        <f>Table1[[#This Row],[company_name_netzero]]&lt;&gt;""</f>
        <v>1</v>
      </c>
      <c r="CU141" s="69" t="s">
        <v>4447</v>
      </c>
      <c r="CV141" s="69">
        <v>2015</v>
      </c>
      <c r="CW141" s="69">
        <v>2025</v>
      </c>
      <c r="CX141" s="69" t="s">
        <v>3286</v>
      </c>
      <c r="CY141" s="69" t="s">
        <v>321</v>
      </c>
      <c r="CZ141" s="69" t="b">
        <f>Table1[[#This Row],[company_name_re100]]&lt;&gt;""</f>
        <v>1</v>
      </c>
    </row>
    <row r="142" spans="1:104" ht="21.95" customHeight="1" hidden="1">
      <c r="A142" s="69">
        <v>140</v>
      </c>
      <c r="B142" s="69" t="s">
        <v>974</v>
      </c>
      <c r="C142" s="69" t="s">
        <v>4455</v>
      </c>
      <c r="D142" s="69" t="s">
        <v>975</v>
      </c>
      <c r="E142" s="72">
        <v>-0.145</v>
      </c>
      <c r="F142" s="69" t="s">
        <v>976</v>
      </c>
      <c r="G142" s="72">
        <v>7.767</v>
      </c>
      <c r="H142" s="69" t="s">
        <v>977</v>
      </c>
      <c r="I142" s="71">
        <v>76566</v>
      </c>
      <c r="J142" s="69">
        <v>-39</v>
      </c>
      <c r="K142" s="69">
        <v>31</v>
      </c>
      <c r="L142" s="88">
        <v>40011228</v>
      </c>
      <c r="M142" s="89" t="s">
        <v>4456</v>
      </c>
      <c r="N142" s="89" t="s">
        <v>4457</v>
      </c>
      <c r="O142" s="89" t="s">
        <v>4458</v>
      </c>
      <c r="P142" s="89" t="s">
        <v>3203</v>
      </c>
      <c r="Q142" s="89" t="s">
        <v>245</v>
      </c>
      <c r="R142" s="89" t="s">
        <v>246</v>
      </c>
      <c r="S142" s="89" t="s">
        <v>3894</v>
      </c>
      <c r="T142" s="89" t="s">
        <v>151</v>
      </c>
      <c r="U142" s="89" t="s">
        <v>353</v>
      </c>
      <c r="V142" s="89">
        <v>2030</v>
      </c>
      <c r="W142" s="89"/>
      <c r="X142" s="89"/>
      <c r="Y142" s="89"/>
      <c r="Z142" s="89"/>
      <c r="AA142" s="89"/>
      <c r="AB142" s="89" t="s">
        <v>4459</v>
      </c>
      <c r="AC142" s="89" t="s">
        <v>3208</v>
      </c>
      <c r="AD142" s="89" t="s">
        <v>4460</v>
      </c>
      <c r="AE142" s="89" t="s">
        <v>3512</v>
      </c>
      <c r="AF142" s="89"/>
      <c r="AG142" s="93" t="s">
        <v>4461</v>
      </c>
      <c r="AH142" s="69" t="b">
        <f>Table1[[#This Row],[sbti_id]]&lt;&gt;""</f>
        <v>1</v>
      </c>
      <c r="AI142" s="69" t="s">
        <v>974</v>
      </c>
      <c r="AJ142" s="69" t="s">
        <v>3343</v>
      </c>
      <c r="AK142" s="69" t="s">
        <v>246</v>
      </c>
      <c r="AL142" s="69" t="s">
        <v>3211</v>
      </c>
      <c r="AM142" s="69" t="s">
        <v>158</v>
      </c>
      <c r="AN142" s="69" t="s">
        <v>782</v>
      </c>
      <c r="AQ142" s="69">
        <v>2050</v>
      </c>
      <c r="AR142" s="69" t="s">
        <v>3212</v>
      </c>
      <c r="AS142" s="69">
        <v>2025</v>
      </c>
      <c r="AT142" s="70" t="s">
        <v>978</v>
      </c>
      <c r="AU142" s="69" t="s">
        <v>4462</v>
      </c>
      <c r="AV142" s="69" t="s">
        <v>281</v>
      </c>
      <c r="AW142" s="69">
        <v>2030</v>
      </c>
      <c r="AX142" s="69">
        <v>50</v>
      </c>
      <c r="AY142" s="69">
        <v>2019</v>
      </c>
      <c r="AZ142" s="70" t="s">
        <v>4463</v>
      </c>
      <c r="BA142" s="70" t="s">
        <v>4464</v>
      </c>
      <c r="BB142" s="69" t="s">
        <v>3216</v>
      </c>
      <c r="BC142" s="69" t="s">
        <v>157</v>
      </c>
      <c r="BD142" s="69" t="s">
        <v>157</v>
      </c>
      <c r="BE142" s="69" t="s">
        <v>157</v>
      </c>
      <c r="BG142" s="69" t="s">
        <v>157</v>
      </c>
      <c r="BH142" s="69" t="s">
        <v>4465</v>
      </c>
      <c r="BI142" s="69" t="s">
        <v>3219</v>
      </c>
      <c r="BJ142" s="69" t="s">
        <v>157</v>
      </c>
      <c r="BK142" s="69" t="s">
        <v>157</v>
      </c>
      <c r="BL142" s="70" t="s">
        <v>4466</v>
      </c>
      <c r="BM142" s="69" t="s">
        <v>168</v>
      </c>
      <c r="BP142" s="69" t="s">
        <v>4467</v>
      </c>
      <c r="BQ142" s="69" t="s">
        <v>158</v>
      </c>
      <c r="BR142" s="69" t="s">
        <v>312</v>
      </c>
      <c r="BS142" s="70" t="s">
        <v>4468</v>
      </c>
      <c r="BX142" s="69" t="s">
        <v>158</v>
      </c>
      <c r="BY142" s="69" t="s">
        <v>157</v>
      </c>
      <c r="CD142" s="69">
        <v>8.6664E10</v>
      </c>
      <c r="CE142" s="69" t="s">
        <v>3907</v>
      </c>
      <c r="CF142" s="69">
        <v>76566</v>
      </c>
      <c r="CT142" s="69" t="b">
        <f>Table1[[#This Row],[company_name_netzero]]&lt;&gt;""</f>
        <v>1</v>
      </c>
      <c r="CZ142" s="69" t="b">
        <f>Table1[[#This Row],[company_name_re100]]&lt;&gt;""</f>
        <v>0</v>
      </c>
    </row>
    <row r="143" spans="1:11 34:104" ht="21.95" customHeight="1" hidden="1">
      <c r="A143" s="69">
        <v>141</v>
      </c>
      <c r="B143" s="69" t="s">
        <v>979</v>
      </c>
      <c r="C143" s="69" t="s">
        <v>4469</v>
      </c>
      <c r="D143" s="69" t="s">
        <v>981</v>
      </c>
      <c r="E143" s="72">
        <v>0.106</v>
      </c>
      <c r="F143" s="69" t="s">
        <v>982</v>
      </c>
      <c r="G143" s="72">
        <v>0.858</v>
      </c>
      <c r="H143" s="69" t="s">
        <v>983</v>
      </c>
      <c r="I143" s="71">
        <v>175121</v>
      </c>
      <c r="J143" s="69">
        <v>17</v>
      </c>
      <c r="K143" s="69">
        <v>16</v>
      </c>
      <c r="AH143" s="69" t="b">
        <f>Table1[[#This Row],[sbti_id]]&lt;&gt;""</f>
        <v>0</v>
      </c>
      <c r="AJ143" s="69" t="s">
        <v>3250</v>
      </c>
      <c r="AK143" s="69" t="s">
        <v>3251</v>
      </c>
      <c r="AL143" s="69" t="s">
        <v>3211</v>
      </c>
      <c r="AM143" s="69" t="s">
        <v>158</v>
      </c>
      <c r="AN143" s="69" t="s">
        <v>233</v>
      </c>
      <c r="AS143" s="69">
        <v>2021</v>
      </c>
      <c r="AU143" s="69" t="s">
        <v>4470</v>
      </c>
      <c r="AV143" s="69" t="s">
        <v>233</v>
      </c>
      <c r="BA143" s="69" t="s">
        <v>4471</v>
      </c>
      <c r="BB143" s="69" t="s">
        <v>168</v>
      </c>
      <c r="BC143" s="69" t="s">
        <v>168</v>
      </c>
      <c r="BD143" s="69" t="s">
        <v>168</v>
      </c>
      <c r="BE143" s="69" t="s">
        <v>168</v>
      </c>
      <c r="BG143" s="69" t="s">
        <v>158</v>
      </c>
      <c r="BI143" s="69" t="s">
        <v>3219</v>
      </c>
      <c r="BJ143" s="69" t="s">
        <v>158</v>
      </c>
      <c r="BK143" s="69" t="s">
        <v>168</v>
      </c>
      <c r="BL143" s="69" t="s">
        <v>4472</v>
      </c>
      <c r="BM143" s="69" t="s">
        <v>168</v>
      </c>
      <c r="BQ143" s="69" t="s">
        <v>158</v>
      </c>
      <c r="BR143" s="69" t="s">
        <v>168</v>
      </c>
      <c r="BX143" s="69" t="s">
        <v>158</v>
      </c>
      <c r="BY143" s="69" t="s">
        <v>158</v>
      </c>
      <c r="CD143" s="69">
        <v>8.116E10</v>
      </c>
      <c r="CE143" s="69" t="s">
        <v>3286</v>
      </c>
      <c r="CT143" s="69" t="b">
        <f>Table1[[#This Row],[company_name_netzero]]&lt;&gt;""</f>
        <v>0</v>
      </c>
      <c r="CZ143" s="69" t="b">
        <f>Table1[[#This Row],[company_name_re100]]&lt;&gt;""</f>
        <v>0</v>
      </c>
    </row>
    <row r="144" spans="1:11 34:104" ht="21.95" customHeight="1" hidden="1">
      <c r="A144" s="69">
        <v>142</v>
      </c>
      <c r="B144" s="69" t="s">
        <v>985</v>
      </c>
      <c r="C144" s="69" t="s">
        <v>4473</v>
      </c>
      <c r="D144" s="69" t="s">
        <v>986</v>
      </c>
      <c r="E144" s="72">
        <v>-0.103</v>
      </c>
      <c r="F144" s="69" t="s">
        <v>987</v>
      </c>
      <c r="G144" s="72">
        <v>-0.433</v>
      </c>
      <c r="H144" s="69" t="s">
        <v>988</v>
      </c>
      <c r="I144" s="71">
        <v>250000</v>
      </c>
      <c r="J144" s="69">
        <v>-29</v>
      </c>
      <c r="K144" s="69">
        <v>9</v>
      </c>
      <c r="AH144" s="69" t="b">
        <f>Table1[[#This Row],[sbti_id]]&lt;&gt;""</f>
        <v>0</v>
      </c>
      <c r="AI144" s="69" t="s">
        <v>4474</v>
      </c>
      <c r="AJ144" s="69" t="s">
        <v>4130</v>
      </c>
      <c r="AK144" s="69" t="s">
        <v>146</v>
      </c>
      <c r="AL144" s="69" t="s">
        <v>3211</v>
      </c>
      <c r="AM144" s="69" t="s">
        <v>158</v>
      </c>
      <c r="AN144" s="69" t="s">
        <v>167</v>
      </c>
      <c r="AP144" s="69">
        <v>2020</v>
      </c>
      <c r="AQ144" s="69">
        <v>2050</v>
      </c>
      <c r="AR144" s="69" t="s">
        <v>3212</v>
      </c>
      <c r="AS144" s="69">
        <v>2025</v>
      </c>
      <c r="AT144" s="69" t="s">
        <v>989</v>
      </c>
      <c r="AU144" s="69" t="s">
        <v>4475</v>
      </c>
      <c r="AV144" s="69" t="s">
        <v>9</v>
      </c>
      <c r="AW144" s="69">
        <v>2030</v>
      </c>
      <c r="AY144" s="69">
        <v>2020</v>
      </c>
      <c r="AZ144" s="69" t="s">
        <v>4476</v>
      </c>
      <c r="BB144" s="69" t="s">
        <v>3216</v>
      </c>
      <c r="BC144" s="69" t="s">
        <v>157</v>
      </c>
      <c r="BD144" s="69" t="s">
        <v>157</v>
      </c>
      <c r="BE144" s="69" t="s">
        <v>169</v>
      </c>
      <c r="BF144" s="69" t="s">
        <v>4477</v>
      </c>
      <c r="BG144" s="69" t="s">
        <v>157</v>
      </c>
      <c r="BH144" s="69" t="s">
        <v>3808</v>
      </c>
      <c r="BI144" s="69" t="s">
        <v>3219</v>
      </c>
      <c r="BJ144" s="69" t="s">
        <v>158</v>
      </c>
      <c r="BK144" s="69" t="s">
        <v>157</v>
      </c>
      <c r="BL144" s="69" t="s">
        <v>4478</v>
      </c>
      <c r="BM144" s="69" t="s">
        <v>157</v>
      </c>
      <c r="BN144" s="69" t="s">
        <v>3429</v>
      </c>
      <c r="BP144" s="70" t="s">
        <v>4479</v>
      </c>
      <c r="BQ144" s="69" t="s">
        <v>158</v>
      </c>
      <c r="BR144" s="69" t="s">
        <v>168</v>
      </c>
      <c r="BX144" s="69" t="s">
        <v>158</v>
      </c>
      <c r="BY144" s="69" t="s">
        <v>157</v>
      </c>
      <c r="CD144" s="69">
        <v>8.7175E10</v>
      </c>
      <c r="CE144" s="69" t="s">
        <v>3286</v>
      </c>
      <c r="CF144" s="69">
        <v>250000</v>
      </c>
      <c r="CS144" s="69" t="s">
        <v>4480</v>
      </c>
      <c r="CT144" s="69" t="b">
        <f>Table1[[#This Row],[company_name_netzero]]&lt;&gt;""</f>
        <v>1</v>
      </c>
      <c r="CZ144" s="69" t="b">
        <f>Table1[[#This Row],[company_name_re100]]&lt;&gt;""</f>
        <v>0</v>
      </c>
    </row>
    <row r="145" spans="1:104" ht="21.95" customHeight="1" hidden="1">
      <c r="A145" s="69">
        <v>143</v>
      </c>
      <c r="B145" s="69" t="s">
        <v>990</v>
      </c>
      <c r="C145" s="69" t="s">
        <v>4481</v>
      </c>
      <c r="D145" s="69" t="s">
        <v>992</v>
      </c>
      <c r="E145" s="75">
        <v>-0.09</v>
      </c>
      <c r="F145" s="69" t="s">
        <v>993</v>
      </c>
      <c r="G145" s="72">
        <v>-0.483</v>
      </c>
      <c r="H145" s="69" t="s">
        <v>994</v>
      </c>
      <c r="I145" s="71">
        <v>43213</v>
      </c>
      <c r="J145" s="69">
        <v>-26</v>
      </c>
      <c r="K145" s="69">
        <v>31</v>
      </c>
      <c r="L145" s="69">
        <v>40002338</v>
      </c>
      <c r="M145" s="69" t="s">
        <v>990</v>
      </c>
      <c r="N145" s="69" t="s">
        <v>4482</v>
      </c>
      <c r="O145" s="69" t="s">
        <v>4483</v>
      </c>
      <c r="P145" s="69" t="s">
        <v>3203</v>
      </c>
      <c r="Q145" s="69" t="s">
        <v>3204</v>
      </c>
      <c r="R145" s="69" t="s">
        <v>3205</v>
      </c>
      <c r="S145" s="69" t="s">
        <v>4106</v>
      </c>
      <c r="T145" s="69" t="s">
        <v>155</v>
      </c>
      <c r="AF145" s="69" t="s">
        <v>3210</v>
      </c>
      <c r="AG145" s="73">
        <v>44679.041666666664</v>
      </c>
      <c r="AH145" s="69" t="b">
        <f>Table1[[#This Row],[sbti_id]]&lt;&gt;""</f>
        <v>1</v>
      </c>
      <c r="AI145" s="69" t="s">
        <v>990</v>
      </c>
      <c r="AJ145" s="69" t="s">
        <v>3043</v>
      </c>
      <c r="AK145" s="69" t="s">
        <v>146</v>
      </c>
      <c r="AL145" s="69" t="s">
        <v>3211</v>
      </c>
      <c r="AM145" s="69" t="s">
        <v>158</v>
      </c>
      <c r="AN145" s="69" t="s">
        <v>281</v>
      </c>
      <c r="AQ145" s="69">
        <v>2050</v>
      </c>
      <c r="AR145" s="69" t="s">
        <v>3212</v>
      </c>
      <c r="AS145" s="69">
        <v>2019</v>
      </c>
      <c r="AT145" s="70" t="s">
        <v>995</v>
      </c>
      <c r="AU145" s="69" t="s">
        <v>4484</v>
      </c>
      <c r="AV145" s="69" t="s">
        <v>281</v>
      </c>
      <c r="AW145" s="69">
        <v>2035</v>
      </c>
      <c r="AX145" s="69">
        <v>25</v>
      </c>
      <c r="AY145" s="69">
        <v>2019</v>
      </c>
      <c r="AZ145" s="70" t="s">
        <v>4485</v>
      </c>
      <c r="BA145" s="70" t="s">
        <v>4486</v>
      </c>
      <c r="BB145" s="69" t="s">
        <v>3216</v>
      </c>
      <c r="BC145" s="69" t="s">
        <v>157</v>
      </c>
      <c r="BD145" s="69" t="s">
        <v>157</v>
      </c>
      <c r="BE145" s="69" t="s">
        <v>157</v>
      </c>
      <c r="BF145" s="70" t="s">
        <v>4487</v>
      </c>
      <c r="BG145" s="69" t="s">
        <v>158</v>
      </c>
      <c r="BI145" s="69" t="s">
        <v>3219</v>
      </c>
      <c r="BJ145" s="69" t="s">
        <v>158</v>
      </c>
      <c r="BK145" s="69" t="s">
        <v>168</v>
      </c>
      <c r="BL145" s="69" t="s">
        <v>4488</v>
      </c>
      <c r="BM145" s="69" t="s">
        <v>168</v>
      </c>
      <c r="BQ145" s="69" t="s">
        <v>158</v>
      </c>
      <c r="BR145" s="69" t="s">
        <v>190</v>
      </c>
      <c r="BS145" s="70" t="s">
        <v>4489</v>
      </c>
      <c r="BX145" s="69" t="s">
        <v>158</v>
      </c>
      <c r="BY145" s="69" t="s">
        <v>158</v>
      </c>
      <c r="CD145" s="69">
        <v>8.55E10</v>
      </c>
      <c r="CE145" s="69" t="s">
        <v>3745</v>
      </c>
      <c r="CF145" s="69">
        <v>44043</v>
      </c>
      <c r="CT145" s="69" t="b">
        <f>Table1[[#This Row],[company_name_netzero]]&lt;&gt;""</f>
        <v>1</v>
      </c>
      <c r="CZ145" s="69" t="b">
        <f>Table1[[#This Row],[company_name_re100]]&lt;&gt;""</f>
        <v>0</v>
      </c>
    </row>
    <row r="146" spans="1:104" ht="21.95" customHeight="1" hidden="1">
      <c r="A146" s="69">
        <v>144</v>
      </c>
      <c r="B146" s="69" t="s">
        <v>996</v>
      </c>
      <c r="C146" s="69" t="s">
        <v>4490</v>
      </c>
      <c r="D146" s="69" t="s">
        <v>999</v>
      </c>
      <c r="E146" s="75">
        <v>0.03</v>
      </c>
      <c r="F146" s="69" t="s">
        <v>1000</v>
      </c>
      <c r="G146" s="72">
        <v>0.062</v>
      </c>
      <c r="H146" s="69" t="s">
        <v>1001</v>
      </c>
      <c r="I146" s="71">
        <v>327000</v>
      </c>
      <c r="J146" s="69">
        <v>1</v>
      </c>
      <c r="K146" s="69">
        <v>31</v>
      </c>
      <c r="L146" s="69">
        <v>40003681</v>
      </c>
      <c r="N146" s="69" t="s">
        <v>4491</v>
      </c>
      <c r="O146" s="69" t="s">
        <v>4492</v>
      </c>
      <c r="P146" s="69" t="s">
        <v>3203</v>
      </c>
      <c r="Q146" s="69" t="s">
        <v>245</v>
      </c>
      <c r="R146" s="69" t="s">
        <v>246</v>
      </c>
      <c r="S146" s="69" t="s">
        <v>4493</v>
      </c>
      <c r="T146" s="69" t="s">
        <v>151</v>
      </c>
      <c r="U146" s="69" t="s">
        <v>152</v>
      </c>
      <c r="V146" s="69" t="s">
        <v>3292</v>
      </c>
      <c r="W146" s="69" t="s">
        <v>151</v>
      </c>
      <c r="X146" s="69" t="s">
        <v>152</v>
      </c>
      <c r="Y146" s="69" t="s">
        <v>4371</v>
      </c>
      <c r="Z146" s="69" t="s">
        <v>151</v>
      </c>
      <c r="AA146" s="69" t="s">
        <v>4371</v>
      </c>
      <c r="AB146" s="70" t="s">
        <v>4494</v>
      </c>
      <c r="AC146" s="69" t="s">
        <v>3208</v>
      </c>
      <c r="AD146" s="73">
        <v>44427.041666666664</v>
      </c>
      <c r="AE146" s="69" t="s">
        <v>3209</v>
      </c>
      <c r="AG146" s="73">
        <v>45554.041666666664</v>
      </c>
      <c r="AH146" s="69" t="b">
        <f>Table1[[#This Row],[sbti_id]]&lt;&gt;""</f>
        <v>1</v>
      </c>
      <c r="AJ146" s="69" t="s">
        <v>3343</v>
      </c>
      <c r="AK146" s="69" t="s">
        <v>246</v>
      </c>
      <c r="AL146" s="69" t="s">
        <v>3211</v>
      </c>
      <c r="AM146" s="69" t="s">
        <v>158</v>
      </c>
      <c r="AN146" s="69" t="s">
        <v>167</v>
      </c>
      <c r="AQ146" s="69">
        <v>2050</v>
      </c>
      <c r="AR146" s="69" t="s">
        <v>3212</v>
      </c>
      <c r="AS146" s="69">
        <v>2022</v>
      </c>
      <c r="AT146" s="70" t="s">
        <v>1002</v>
      </c>
      <c r="AU146" s="69" t="s">
        <v>4495</v>
      </c>
      <c r="AV146" s="69" t="s">
        <v>281</v>
      </c>
      <c r="AW146" s="69">
        <v>2025</v>
      </c>
      <c r="AX146" s="69">
        <v>55</v>
      </c>
      <c r="AY146" s="69">
        <v>2019</v>
      </c>
      <c r="AZ146" s="70" t="s">
        <v>4496</v>
      </c>
      <c r="BA146" s="70" t="s">
        <v>4497</v>
      </c>
      <c r="BB146" s="69" t="s">
        <v>3216</v>
      </c>
      <c r="BC146" s="69" t="s">
        <v>157</v>
      </c>
      <c r="BD146" s="69" t="s">
        <v>157</v>
      </c>
      <c r="BE146" s="69" t="s">
        <v>157</v>
      </c>
      <c r="BF146" s="70" t="s">
        <v>4498</v>
      </c>
      <c r="BG146" s="69" t="s">
        <v>157</v>
      </c>
      <c r="BH146" s="69" t="s">
        <v>3499</v>
      </c>
      <c r="BI146" s="69" t="s">
        <v>3219</v>
      </c>
      <c r="BJ146" s="69" t="s">
        <v>158</v>
      </c>
      <c r="BK146" s="69" t="s">
        <v>157</v>
      </c>
      <c r="BL146" s="69" t="s">
        <v>4499</v>
      </c>
      <c r="BM146" s="69" t="s">
        <v>157</v>
      </c>
      <c r="BN146" s="69" t="s">
        <v>3530</v>
      </c>
      <c r="BQ146" s="69" t="s">
        <v>158</v>
      </c>
      <c r="BR146" s="69" t="s">
        <v>168</v>
      </c>
      <c r="BS146" s="70" t="s">
        <v>4500</v>
      </c>
      <c r="BX146" s="69" t="s">
        <v>158</v>
      </c>
      <c r="BY146" s="69" t="s">
        <v>157</v>
      </c>
      <c r="CD146" s="69">
        <v>8.3535E10</v>
      </c>
      <c r="CE146" s="69" t="s">
        <v>3300</v>
      </c>
      <c r="CF146" s="69">
        <v>327000</v>
      </c>
      <c r="CT146" s="69" t="b">
        <f>Table1[[#This Row],[company_name_netzero]]&lt;&gt;""</f>
        <v>0</v>
      </c>
      <c r="CZ146" s="69" t="b">
        <f>Table1[[#This Row],[company_name_re100]]&lt;&gt;""</f>
        <v>0</v>
      </c>
    </row>
    <row r="147" spans="1:104" ht="21.95" customHeight="1" hidden="1">
      <c r="A147" s="69">
        <v>145</v>
      </c>
      <c r="B147" s="69" t="s">
        <v>1003</v>
      </c>
      <c r="C147" s="69" t="s">
        <v>4501</v>
      </c>
      <c r="D147" s="69" t="s">
        <v>1004</v>
      </c>
      <c r="E147" s="72">
        <v>-0.174</v>
      </c>
      <c r="F147" s="69" t="s">
        <v>1005</v>
      </c>
      <c r="G147" s="72">
        <v>1.041</v>
      </c>
      <c r="H147" s="69" t="s">
        <v>1006</v>
      </c>
      <c r="I147" s="71">
        <v>60359</v>
      </c>
      <c r="J147" s="69">
        <v>-48</v>
      </c>
      <c r="K147" s="69">
        <v>31</v>
      </c>
      <c r="L147">
        <v>40001610</v>
      </c>
      <c r="M147" t="s">
        <v>4502</v>
      </c>
      <c r="N147" t="s">
        <v>4503</v>
      </c>
      <c r="O147" t="s">
        <v>4504</v>
      </c>
      <c r="P147" t="s">
        <v>3203</v>
      </c>
      <c r="Q147" t="s">
        <v>772</v>
      </c>
      <c r="R147" t="s">
        <v>246</v>
      </c>
      <c r="S147" t="s">
        <v>3894</v>
      </c>
      <c r="T147" t="s">
        <v>151</v>
      </c>
      <c r="U147" t="s">
        <v>353</v>
      </c>
      <c r="V147">
        <v>2030</v>
      </c>
      <c r="W147" t="s">
        <v>151</v>
      </c>
      <c r="X147" t="s">
        <v>353</v>
      </c>
      <c r="Y147">
        <v>2040</v>
      </c>
      <c r="Z147" t="s">
        <v>151</v>
      </c>
      <c r="AA147">
        <v>2040</v>
      </c>
      <c r="AB147" t="s">
        <v>4505</v>
      </c>
      <c r="AC147" t="s">
        <v>3208</v>
      </c>
      <c r="AD147" s="101">
        <v>43472.041666666664</v>
      </c>
      <c r="AE147" s="89" t="s">
        <v>3512</v>
      </c>
      <c r="AF147" t="s">
        <v>3512</v>
      </c>
      <c r="AG147"/>
      <c r="AH147" s="69" t="b">
        <f>Table1[[#This Row],[sbti_id]]&lt;&gt;""</f>
        <v>1</v>
      </c>
      <c r="AI147"/>
      <c r="AJ147" s="69" t="s">
        <v>4155</v>
      </c>
      <c r="AK147" s="69" t="s">
        <v>246</v>
      </c>
      <c r="AL147" s="69" t="s">
        <v>3211</v>
      </c>
      <c r="AM147" s="69" t="s">
        <v>158</v>
      </c>
      <c r="AN147" s="69" t="s">
        <v>167</v>
      </c>
      <c r="AQ147" s="69">
        <v>2040</v>
      </c>
      <c r="AR147" s="69" t="s">
        <v>3212</v>
      </c>
      <c r="AS147" s="69">
        <v>2020</v>
      </c>
      <c r="AT147" s="70" t="s">
        <v>1007</v>
      </c>
      <c r="AU147" s="69" t="s">
        <v>4506</v>
      </c>
      <c r="AV147" s="69" t="s">
        <v>513</v>
      </c>
      <c r="AW147" s="69">
        <v>2030</v>
      </c>
      <c r="AX147" s="69">
        <v>80</v>
      </c>
      <c r="AY147" s="69">
        <v>2017</v>
      </c>
      <c r="AZ147" s="70" t="s">
        <v>4507</v>
      </c>
      <c r="BA147" s="70" t="s">
        <v>4508</v>
      </c>
      <c r="BB147" s="69" t="s">
        <v>3216</v>
      </c>
      <c r="BC147" s="69" t="s">
        <v>157</v>
      </c>
      <c r="BD147" s="69" t="s">
        <v>157</v>
      </c>
      <c r="BE147" s="69" t="s">
        <v>157</v>
      </c>
      <c r="BF147" s="70" t="s">
        <v>4509</v>
      </c>
      <c r="BG147" s="69" t="s">
        <v>157</v>
      </c>
      <c r="BH147" s="69" t="s">
        <v>3637</v>
      </c>
      <c r="BI147" s="69" t="s">
        <v>3219</v>
      </c>
      <c r="BJ147" s="69" t="s">
        <v>157</v>
      </c>
      <c r="BK147" s="69" t="s">
        <v>157</v>
      </c>
      <c r="BL147" s="70" t="s">
        <v>4510</v>
      </c>
      <c r="BM147" s="69" t="s">
        <v>158</v>
      </c>
      <c r="BQ147" s="69" t="s">
        <v>157</v>
      </c>
      <c r="BR147" s="69" t="s">
        <v>312</v>
      </c>
      <c r="BS147" s="70" t="s">
        <v>4511</v>
      </c>
      <c r="BX147" s="69" t="s">
        <v>158</v>
      </c>
      <c r="BY147" s="69" t="s">
        <v>157</v>
      </c>
      <c r="CD147" s="69">
        <v>7.9945E10</v>
      </c>
      <c r="CE147" s="69" t="s">
        <v>3397</v>
      </c>
      <c r="CF147" s="69">
        <v>60359</v>
      </c>
      <c r="CO147" s="69" t="s">
        <v>4512</v>
      </c>
      <c r="CT147" s="69" t="b">
        <f>Table1[[#This Row],[company_name_netzero]]&lt;&gt;""</f>
        <v>0</v>
      </c>
      <c r="CZ147" s="69" t="b">
        <f>Table1[[#This Row],[company_name_re100]]&lt;&gt;""</f>
        <v>0</v>
      </c>
    </row>
    <row r="148" spans="1:104" ht="21.95" customHeight="1" hidden="1">
      <c r="A148" s="69">
        <v>146</v>
      </c>
      <c r="B148" s="69" t="s">
        <v>1008</v>
      </c>
      <c r="C148" s="69" t="s">
        <v>4513</v>
      </c>
      <c r="D148" s="69" t="s">
        <v>1009</v>
      </c>
      <c r="E148" s="72">
        <v>-0.057</v>
      </c>
      <c r="F148" s="69" t="s">
        <v>1010</v>
      </c>
      <c r="G148" s="72">
        <v>0.115</v>
      </c>
      <c r="H148" s="69" t="s">
        <v>1011</v>
      </c>
      <c r="I148" s="71">
        <v>112300</v>
      </c>
      <c r="J148" s="69">
        <v>-18</v>
      </c>
      <c r="K148" s="69">
        <v>31</v>
      </c>
      <c r="L148" s="69">
        <v>40003135</v>
      </c>
      <c r="M148" s="69" t="s">
        <v>4514</v>
      </c>
      <c r="N148" s="69" t="s">
        <v>4515</v>
      </c>
      <c r="O148" s="69" t="s">
        <v>4516</v>
      </c>
      <c r="P148" s="69" t="s">
        <v>3203</v>
      </c>
      <c r="Q148" s="69" t="s">
        <v>264</v>
      </c>
      <c r="R148" s="69" t="s">
        <v>176</v>
      </c>
      <c r="S148" s="69" t="s">
        <v>4272</v>
      </c>
      <c r="T148" s="69" t="s">
        <v>151</v>
      </c>
      <c r="U148" s="69" t="s">
        <v>152</v>
      </c>
      <c r="V148" s="69" t="s">
        <v>4517</v>
      </c>
      <c r="W148" s="69" t="s">
        <v>151</v>
      </c>
      <c r="X148" s="69" t="s">
        <v>152</v>
      </c>
      <c r="Y148" s="69" t="s">
        <v>4360</v>
      </c>
      <c r="Z148" s="69" t="s">
        <v>151</v>
      </c>
      <c r="AA148" s="69" t="s">
        <v>4360</v>
      </c>
      <c r="AB148" s="69" t="s">
        <v>4518</v>
      </c>
      <c r="AC148" s="69" t="s">
        <v>3208</v>
      </c>
      <c r="AD148" s="73">
        <v>44058.041666666664</v>
      </c>
      <c r="AE148" s="69" t="s">
        <v>3209</v>
      </c>
      <c r="AG148" s="73">
        <v>44819.041666666664</v>
      </c>
      <c r="AH148" s="69" t="b">
        <f>Table1[[#This Row],[sbti_id]]&lt;&gt;""</f>
        <v>1</v>
      </c>
      <c r="AI148" s="69" t="s">
        <v>1008</v>
      </c>
      <c r="AJ148" s="69" t="s">
        <v>3381</v>
      </c>
      <c r="AK148" s="69" t="s">
        <v>3251</v>
      </c>
      <c r="AL148" s="69" t="s">
        <v>3211</v>
      </c>
      <c r="AM148" s="69" t="s">
        <v>158</v>
      </c>
      <c r="AN148" s="69" t="s">
        <v>167</v>
      </c>
      <c r="AQ148" s="69">
        <v>2040</v>
      </c>
      <c r="AR148" s="69" t="s">
        <v>3212</v>
      </c>
      <c r="AS148" s="69">
        <v>2022</v>
      </c>
      <c r="AT148" s="70" t="s">
        <v>1012</v>
      </c>
      <c r="AU148" s="69" t="s">
        <v>4519</v>
      </c>
      <c r="AV148" s="69" t="s">
        <v>281</v>
      </c>
      <c r="AW148" s="69">
        <v>2025</v>
      </c>
      <c r="AX148" s="69">
        <v>5</v>
      </c>
      <c r="AY148" s="69">
        <v>2020</v>
      </c>
      <c r="AZ148" s="69" t="s">
        <v>4520</v>
      </c>
      <c r="BA148" s="70" t="s">
        <v>4521</v>
      </c>
      <c r="BB148" s="69" t="s">
        <v>3216</v>
      </c>
      <c r="BC148" s="69" t="s">
        <v>157</v>
      </c>
      <c r="BD148" s="69" t="s">
        <v>157</v>
      </c>
      <c r="BE148" s="69" t="s">
        <v>157</v>
      </c>
      <c r="BF148" s="69" t="s">
        <v>4522</v>
      </c>
      <c r="BG148" s="69" t="s">
        <v>157</v>
      </c>
      <c r="BH148" s="69" t="s">
        <v>3395</v>
      </c>
      <c r="BI148" s="69" t="s">
        <v>3219</v>
      </c>
      <c r="BJ148" s="69" t="s">
        <v>158</v>
      </c>
      <c r="BK148" s="69" t="s">
        <v>157</v>
      </c>
      <c r="BL148" s="69" t="s">
        <v>4523</v>
      </c>
      <c r="BM148" s="69" t="s">
        <v>157</v>
      </c>
      <c r="BN148" s="69" t="s">
        <v>4524</v>
      </c>
      <c r="BO148" s="69">
        <v>10</v>
      </c>
      <c r="BQ148" s="69" t="s">
        <v>158</v>
      </c>
      <c r="BR148" s="69" t="s">
        <v>168</v>
      </c>
      <c r="BS148" s="69" t="s">
        <v>4525</v>
      </c>
      <c r="BX148" s="69" t="s">
        <v>158</v>
      </c>
      <c r="BY148" s="69" t="s">
        <v>157</v>
      </c>
      <c r="CD148" s="69">
        <v>9.1144E10</v>
      </c>
      <c r="CE148" s="69" t="s">
        <v>3300</v>
      </c>
      <c r="CF148" s="69">
        <v>113000</v>
      </c>
      <c r="CT148" s="69" t="b">
        <f>Table1[[#This Row],[company_name_netzero]]&lt;&gt;""</f>
        <v>1</v>
      </c>
      <c r="CU148" s="69" t="s">
        <v>4514</v>
      </c>
      <c r="CV148" s="69">
        <v>2018</v>
      </c>
      <c r="CW148" s="69">
        <v>2030</v>
      </c>
      <c r="CX148" s="69" t="s">
        <v>3300</v>
      </c>
      <c r="CY148" s="69" t="s">
        <v>264</v>
      </c>
      <c r="CZ148" s="69" t="b">
        <f>Table1[[#This Row],[company_name_re100]]&lt;&gt;""</f>
        <v>1</v>
      </c>
    </row>
    <row r="149" spans="1:104" ht="21.95" customHeight="1" hidden="1">
      <c r="A149" s="69">
        <v>147</v>
      </c>
      <c r="B149" s="69" t="s">
        <v>1013</v>
      </c>
      <c r="C149" s="69" t="s">
        <v>4526</v>
      </c>
      <c r="D149" s="69" t="s">
        <v>1015</v>
      </c>
      <c r="E149" s="72">
        <v>0.025</v>
      </c>
      <c r="F149" s="69" t="s">
        <v>1016</v>
      </c>
      <c r="G149" s="72">
        <v>0.015</v>
      </c>
      <c r="H149" s="69" t="s">
        <v>1017</v>
      </c>
      <c r="I149" s="71">
        <v>108000</v>
      </c>
      <c r="J149" s="69">
        <v>2</v>
      </c>
      <c r="K149" s="69">
        <v>31</v>
      </c>
      <c r="L149" s="69">
        <v>40004926</v>
      </c>
      <c r="M149" s="69" t="s">
        <v>4527</v>
      </c>
      <c r="N149" s="69" t="s">
        <v>4528</v>
      </c>
      <c r="O149" s="69" t="s">
        <v>4529</v>
      </c>
      <c r="P149" s="69" t="s">
        <v>3203</v>
      </c>
      <c r="Q149" s="69" t="s">
        <v>3204</v>
      </c>
      <c r="R149" s="69" t="s">
        <v>3205</v>
      </c>
      <c r="S149" s="69" t="s">
        <v>4272</v>
      </c>
      <c r="T149" s="69" t="s">
        <v>151</v>
      </c>
      <c r="U149" s="69" t="s">
        <v>152</v>
      </c>
      <c r="V149" s="69" t="s">
        <v>3292</v>
      </c>
      <c r="Z149" s="69" t="s">
        <v>155</v>
      </c>
      <c r="AB149" s="70" t="s">
        <v>4530</v>
      </c>
      <c r="AC149" s="69" t="s">
        <v>3208</v>
      </c>
      <c r="AD149" s="73">
        <v>44455.041666666664</v>
      </c>
      <c r="AE149" s="69" t="s">
        <v>3209</v>
      </c>
      <c r="AF149" s="69" t="s">
        <v>3210</v>
      </c>
      <c r="AG149" s="73">
        <v>45239.041666666664</v>
      </c>
      <c r="AH149" s="69" t="b">
        <f>Table1[[#This Row],[sbti_id]]&lt;&gt;""</f>
        <v>1</v>
      </c>
      <c r="AI149" s="69" t="s">
        <v>4527</v>
      </c>
      <c r="AJ149" s="69" t="s">
        <v>3043</v>
      </c>
      <c r="AK149" s="69" t="s">
        <v>146</v>
      </c>
      <c r="AL149" s="69" t="s">
        <v>3211</v>
      </c>
      <c r="AM149" s="69" t="s">
        <v>158</v>
      </c>
      <c r="AN149" s="69" t="s">
        <v>167</v>
      </c>
      <c r="AQ149" s="69">
        <v>2040</v>
      </c>
      <c r="AR149" s="69" t="s">
        <v>3212</v>
      </c>
      <c r="AS149" s="69">
        <v>2021</v>
      </c>
      <c r="AT149" s="69" t="s">
        <v>1018</v>
      </c>
      <c r="AU149" s="69" t="s">
        <v>4531</v>
      </c>
      <c r="AV149" s="69" t="s">
        <v>281</v>
      </c>
      <c r="AW149" s="69">
        <v>2030</v>
      </c>
      <c r="AX149" s="69">
        <v>65</v>
      </c>
      <c r="AY149" s="69">
        <v>2010</v>
      </c>
      <c r="AZ149" s="70" t="s">
        <v>4532</v>
      </c>
      <c r="BA149" s="70" t="s">
        <v>4533</v>
      </c>
      <c r="BB149" s="69" t="s">
        <v>3216</v>
      </c>
      <c r="BC149" s="69" t="s">
        <v>157</v>
      </c>
      <c r="BD149" s="69" t="s">
        <v>157</v>
      </c>
      <c r="BE149" s="69" t="s">
        <v>157</v>
      </c>
      <c r="BF149" s="70" t="s">
        <v>4534</v>
      </c>
      <c r="BG149" s="69" t="s">
        <v>157</v>
      </c>
      <c r="BH149" s="69" t="s">
        <v>3637</v>
      </c>
      <c r="BI149" s="69" t="s">
        <v>3219</v>
      </c>
      <c r="BJ149" s="69" t="s">
        <v>157</v>
      </c>
      <c r="BK149" s="69" t="s">
        <v>157</v>
      </c>
      <c r="BL149" s="70" t="s">
        <v>4535</v>
      </c>
      <c r="BM149" s="69" t="s">
        <v>157</v>
      </c>
      <c r="BN149" s="69" t="s">
        <v>3269</v>
      </c>
      <c r="BP149" s="69" t="s">
        <v>4536</v>
      </c>
      <c r="BQ149" s="69" t="s">
        <v>158</v>
      </c>
      <c r="BR149" s="69" t="s">
        <v>190</v>
      </c>
      <c r="BS149" s="70" t="s">
        <v>4537</v>
      </c>
      <c r="BX149" s="69" t="s">
        <v>158</v>
      </c>
      <c r="BY149" s="69" t="s">
        <v>157</v>
      </c>
      <c r="CD149" s="69">
        <v>8.3927E10</v>
      </c>
      <c r="CE149" s="69" t="s">
        <v>3081</v>
      </c>
      <c r="CF149" s="69">
        <v>108000</v>
      </c>
      <c r="CT149" s="69" t="b">
        <f>Table1[[#This Row],[company_name_netzero]]&lt;&gt;""</f>
        <v>1</v>
      </c>
      <c r="CZ149" s="69" t="b">
        <f>Table1[[#This Row],[company_name_re100]]&lt;&gt;""</f>
        <v>0</v>
      </c>
    </row>
    <row r="150" spans="1:104" ht="21.95" customHeight="1" hidden="1">
      <c r="A150" s="69">
        <v>148</v>
      </c>
      <c r="B150" s="69" t="s">
        <v>1019</v>
      </c>
      <c r="C150" s="69" t="s">
        <v>4538</v>
      </c>
      <c r="D150" s="69" t="s">
        <v>1020</v>
      </c>
      <c r="E150" s="72">
        <v>-0.031</v>
      </c>
      <c r="F150" s="69" t="s">
        <v>1021</v>
      </c>
      <c r="G150" s="75">
        <v>-0.10</v>
      </c>
      <c r="H150" s="69" t="s">
        <v>1022</v>
      </c>
      <c r="I150" s="71">
        <v>215500</v>
      </c>
      <c r="J150" s="69">
        <v>-9</v>
      </c>
      <c r="K150" s="69">
        <v>28</v>
      </c>
      <c r="L150" s="88">
        <v>40008843</v>
      </c>
      <c r="M150" s="89" t="s">
        <v>4539</v>
      </c>
      <c r="N150" s="89" t="s">
        <v>4540</v>
      </c>
      <c r="O150" s="89" t="s">
        <v>4541</v>
      </c>
      <c r="P150" s="89" t="s">
        <v>3203</v>
      </c>
      <c r="Q150" s="89" t="s">
        <v>3204</v>
      </c>
      <c r="R150" s="89" t="s">
        <v>3205</v>
      </c>
      <c r="S150" s="89" t="s">
        <v>3084</v>
      </c>
      <c r="T150" s="89" t="s">
        <v>155</v>
      </c>
      <c r="U150" s="89"/>
      <c r="V150" s="89"/>
      <c r="W150" s="89"/>
      <c r="X150" s="89"/>
      <c r="Y150" s="89"/>
      <c r="Z150" s="89" t="s">
        <v>155</v>
      </c>
      <c r="AA150" s="89"/>
      <c r="AB150" s="89"/>
      <c r="AC150" s="89" t="s">
        <v>3208</v>
      </c>
      <c r="AD150" s="89" t="s">
        <v>4542</v>
      </c>
      <c r="AE150" s="89"/>
      <c r="AF150" s="89" t="s">
        <v>3210</v>
      </c>
      <c r="AG150" s="93" t="s">
        <v>4542</v>
      </c>
      <c r="AH150" s="69" t="b">
        <f>Table1[[#This Row],[sbti_id]]&lt;&gt;""</f>
        <v>1</v>
      </c>
      <c r="AI150" s="69" t="s">
        <v>1019</v>
      </c>
      <c r="AJ150" s="69" t="s">
        <v>3043</v>
      </c>
      <c r="AK150" s="69" t="s">
        <v>146</v>
      </c>
      <c r="AL150" s="69" t="s">
        <v>3211</v>
      </c>
      <c r="AM150" s="69" t="s">
        <v>158</v>
      </c>
      <c r="AN150" s="69" t="s">
        <v>167</v>
      </c>
      <c r="AQ150" s="69">
        <v>2050</v>
      </c>
      <c r="AR150" s="69" t="s">
        <v>3252</v>
      </c>
      <c r="AS150" s="69">
        <v>2022</v>
      </c>
      <c r="AT150" s="69" t="s">
        <v>1023</v>
      </c>
      <c r="AU150" s="69" t="s">
        <v>4543</v>
      </c>
      <c r="AV150" s="69" t="s">
        <v>281</v>
      </c>
      <c r="AW150" s="69">
        <v>2030</v>
      </c>
      <c r="AX150" s="69">
        <v>40</v>
      </c>
      <c r="AY150" s="69">
        <v>2021</v>
      </c>
      <c r="AZ150" s="70" t="s">
        <v>4544</v>
      </c>
      <c r="BB150" s="69" t="s">
        <v>3216</v>
      </c>
      <c r="BC150" s="69" t="s">
        <v>157</v>
      </c>
      <c r="BD150" s="69" t="s">
        <v>157</v>
      </c>
      <c r="BE150" s="69" t="s">
        <v>157</v>
      </c>
      <c r="BF150" s="69" t="s">
        <v>4545</v>
      </c>
      <c r="BG150" s="69" t="s">
        <v>158</v>
      </c>
      <c r="BI150" s="69" t="s">
        <v>3219</v>
      </c>
      <c r="BJ150" s="69" t="s">
        <v>158</v>
      </c>
      <c r="BK150" s="69" t="s">
        <v>168</v>
      </c>
      <c r="BL150" s="69" t="s">
        <v>4546</v>
      </c>
      <c r="BM150" s="69" t="s">
        <v>168</v>
      </c>
      <c r="BQ150" s="69" t="s">
        <v>158</v>
      </c>
      <c r="BR150" s="69" t="s">
        <v>168</v>
      </c>
      <c r="BX150" s="69" t="s">
        <v>158</v>
      </c>
      <c r="BY150" s="69" t="s">
        <v>157</v>
      </c>
      <c r="CD150" s="69">
        <v>8.3673E10</v>
      </c>
      <c r="CE150" s="69" t="s">
        <v>144</v>
      </c>
      <c r="CF150" s="69">
        <v>270000</v>
      </c>
      <c r="CT150" s="69" t="b">
        <f>Table1[[#This Row],[company_name_netzero]]&lt;&gt;""</f>
        <v>1</v>
      </c>
      <c r="CZ150" s="69" t="b">
        <f>Table1[[#This Row],[company_name_re100]]&lt;&gt;""</f>
        <v>0</v>
      </c>
    </row>
    <row r="151" spans="1:11 34:53 77:104" ht="21.95" customHeight="1">
      <c r="A151" s="69">
        <v>149</v>
      </c>
      <c r="B151" s="69" t="s">
        <v>1024</v>
      </c>
      <c r="C151" s="69" t="s">
        <v>4547</v>
      </c>
      <c r="D151" s="69" t="s">
        <v>1025</v>
      </c>
      <c r="E151" s="72">
        <v>0.017</v>
      </c>
      <c r="F151" s="69" t="s">
        <v>1026</v>
      </c>
      <c r="G151" s="72">
        <v>-0.163</v>
      </c>
      <c r="H151" s="69" t="s">
        <v>1027</v>
      </c>
      <c r="I151" s="71">
        <v>26233</v>
      </c>
      <c r="J151" s="69">
        <v>1</v>
      </c>
      <c r="K151" s="69">
        <v>15</v>
      </c>
      <c r="AH151" s="69" t="b">
        <f>Table1[[#This Row],[sbti_id]]&lt;&gt;""</f>
        <v>0</v>
      </c>
      <c r="AI151" s="69" t="s">
        <v>1024</v>
      </c>
      <c r="AJ151" s="69" t="s">
        <v>3250</v>
      </c>
      <c r="AK151" s="69" t="s">
        <v>3251</v>
      </c>
      <c r="AL151" s="69" t="s">
        <v>3211</v>
      </c>
      <c r="AM151" s="69" t="s">
        <v>158</v>
      </c>
      <c r="AN151" s="69" t="s">
        <v>233</v>
      </c>
      <c r="AV151" s="69" t="s">
        <v>233</v>
      </c>
      <c r="BA151" s="69" t="s">
        <v>4548</v>
      </c>
      <c r="BY151" s="69" t="s">
        <v>158</v>
      </c>
      <c r="CD151" s="69">
        <v>8.0875E10</v>
      </c>
      <c r="CE151" s="69" t="s">
        <v>3286</v>
      </c>
      <c r="CF151" s="69">
        <v>26233</v>
      </c>
      <c r="CT151" s="69" t="b">
        <f>Table1[[#This Row],[company_name_netzero]]&lt;&gt;""</f>
        <v>1</v>
      </c>
      <c r="CZ151" s="69" t="b">
        <f>Table1[[#This Row],[company_name_re100]]&lt;&gt;""</f>
        <v>0</v>
      </c>
    </row>
    <row r="152" spans="1:104" ht="21.95" customHeight="1" hidden="1">
      <c r="A152" s="69">
        <v>150</v>
      </c>
      <c r="B152" s="69" t="s">
        <v>1029</v>
      </c>
      <c r="C152" s="69" t="s">
        <v>4549</v>
      </c>
      <c r="D152" s="69" t="s">
        <v>1030</v>
      </c>
      <c r="E152" s="72">
        <v>-0.056</v>
      </c>
      <c r="F152" s="69" t="s">
        <v>1031</v>
      </c>
      <c r="G152" s="72">
        <v>-2.491</v>
      </c>
      <c r="H152" s="69" t="s">
        <v>1032</v>
      </c>
      <c r="I152" s="71">
        <v>140806</v>
      </c>
      <c r="J152" s="69">
        <v>-14</v>
      </c>
      <c r="K152" s="69">
        <v>31</v>
      </c>
      <c r="L152" s="69">
        <v>40007816</v>
      </c>
      <c r="M152" s="69" t="s">
        <v>4550</v>
      </c>
      <c r="N152" s="69" t="s">
        <v>4551</v>
      </c>
      <c r="O152" s="69" t="s">
        <v>4552</v>
      </c>
      <c r="P152" s="69" t="s">
        <v>3203</v>
      </c>
      <c r="Q152" s="69" t="s">
        <v>264</v>
      </c>
      <c r="R152" s="69" t="s">
        <v>176</v>
      </c>
      <c r="S152" s="69" t="s">
        <v>3339</v>
      </c>
      <c r="T152" s="69" t="s">
        <v>151</v>
      </c>
      <c r="U152" s="69" t="s">
        <v>1033</v>
      </c>
      <c r="V152" s="69">
        <v>2030</v>
      </c>
      <c r="Z152" s="69" t="s">
        <v>155</v>
      </c>
      <c r="AB152" s="69" t="s">
        <v>4553</v>
      </c>
      <c r="AC152" s="69" t="s">
        <v>3208</v>
      </c>
      <c r="AD152" s="73">
        <v>44287.041666666664</v>
      </c>
      <c r="AE152" s="69" t="s">
        <v>4554</v>
      </c>
      <c r="AF152" s="69" t="s">
        <v>3210</v>
      </c>
      <c r="AG152" s="73">
        <v>44434.041666666664</v>
      </c>
      <c r="AH152" s="69" t="b">
        <f>Table1[[#This Row],[sbti_id]]&lt;&gt;""</f>
        <v>1</v>
      </c>
      <c r="AI152" s="69" t="s">
        <v>4555</v>
      </c>
      <c r="AJ152" s="69" t="s">
        <v>3381</v>
      </c>
      <c r="AK152" s="69" t="s">
        <v>3251</v>
      </c>
      <c r="AL152" s="69" t="s">
        <v>3211</v>
      </c>
      <c r="AM152" s="69" t="s">
        <v>158</v>
      </c>
      <c r="AN152" s="69" t="s">
        <v>202</v>
      </c>
      <c r="AP152" s="69">
        <v>2018</v>
      </c>
      <c r="AQ152" s="69">
        <v>2050</v>
      </c>
      <c r="AR152" s="69" t="s">
        <v>3212</v>
      </c>
      <c r="AS152" s="69">
        <v>2021</v>
      </c>
      <c r="AT152" s="69" t="s">
        <v>1034</v>
      </c>
      <c r="AU152" s="69" t="s">
        <v>4556</v>
      </c>
      <c r="AV152" s="69" t="s">
        <v>9</v>
      </c>
      <c r="AW152" s="69">
        <v>2030</v>
      </c>
      <c r="AZ152" s="69" t="s">
        <v>4557</v>
      </c>
      <c r="BA152" s="70" t="s">
        <v>4558</v>
      </c>
      <c r="BB152" s="69" t="s">
        <v>3228</v>
      </c>
      <c r="BC152" s="69" t="s">
        <v>157</v>
      </c>
      <c r="BD152" s="69" t="s">
        <v>157</v>
      </c>
      <c r="BE152" s="69" t="s">
        <v>169</v>
      </c>
      <c r="BF152" s="69" t="s">
        <v>4559</v>
      </c>
      <c r="BG152" s="69" t="s">
        <v>157</v>
      </c>
      <c r="BH152" s="69" t="s">
        <v>3282</v>
      </c>
      <c r="BI152" s="69" t="s">
        <v>3538</v>
      </c>
      <c r="BJ152" s="69" t="s">
        <v>158</v>
      </c>
      <c r="BK152" s="69" t="s">
        <v>168</v>
      </c>
      <c r="BL152" s="69" t="s">
        <v>4560</v>
      </c>
      <c r="BM152" s="69" t="s">
        <v>157</v>
      </c>
      <c r="BN152" s="69" t="s">
        <v>3269</v>
      </c>
      <c r="BQ152" s="69" t="s">
        <v>158</v>
      </c>
      <c r="BR152" s="69" t="s">
        <v>158</v>
      </c>
      <c r="BX152" s="69" t="s">
        <v>158</v>
      </c>
      <c r="BY152" s="69" t="s">
        <v>157</v>
      </c>
      <c r="CD152" s="69">
        <v>8.3551E10</v>
      </c>
      <c r="CE152" s="69" t="s">
        <v>3300</v>
      </c>
      <c r="CF152" s="69">
        <v>133580</v>
      </c>
      <c r="CS152" s="70" t="s">
        <v>4561</v>
      </c>
      <c r="CT152" s="69" t="b">
        <f>Table1[[#This Row],[company_name_netzero]]&lt;&gt;""</f>
        <v>1</v>
      </c>
      <c r="CZ152" s="69" t="b">
        <f>Table1[[#This Row],[company_name_re100]]&lt;&gt;""</f>
        <v>0</v>
      </c>
    </row>
    <row r="153" spans="1:11 34:34 98:104" ht="21.95" customHeight="1" hidden="1">
      <c r="A153" s="69">
        <v>151</v>
      </c>
      <c r="B153" s="69" t="s">
        <v>1035</v>
      </c>
      <c r="C153" s="69" t="s">
        <v>4562</v>
      </c>
      <c r="D153" s="69" t="s">
        <v>1037</v>
      </c>
      <c r="E153" s="72">
        <v>0.052</v>
      </c>
      <c r="F153" s="69" t="s">
        <v>1038</v>
      </c>
      <c r="G153" s="72">
        <v>0.223</v>
      </c>
      <c r="H153" s="69" t="s">
        <v>1039</v>
      </c>
      <c r="I153" s="71">
        <v>16248</v>
      </c>
      <c r="J153" s="69">
        <v>4</v>
      </c>
      <c r="K153" s="69">
        <v>12</v>
      </c>
      <c r="AH153" s="69" t="b">
        <f>Table1[[#This Row],[sbti_id]]&lt;&gt;""</f>
        <v>0</v>
      </c>
      <c r="CT153" s="69" t="b">
        <f>Table1[[#This Row],[company_name_netzero]]&lt;&gt;""</f>
        <v>0</v>
      </c>
      <c r="CZ153" s="69" t="b">
        <f>Table1[[#This Row],[company_name_re100]]&lt;&gt;""</f>
        <v>0</v>
      </c>
    </row>
    <row r="154" spans="1:11 34:104" ht="21.95" customHeight="1" hidden="1">
      <c r="A154" s="69">
        <v>152</v>
      </c>
      <c r="B154" s="69" t="s">
        <v>1040</v>
      </c>
      <c r="C154" s="69" t="s">
        <v>4563</v>
      </c>
      <c r="D154" s="69" t="s">
        <v>1041</v>
      </c>
      <c r="E154" s="72">
        <v>0.108</v>
      </c>
      <c r="F154" s="69" t="s">
        <v>1042</v>
      </c>
      <c r="G154" s="72">
        <v>0.256</v>
      </c>
      <c r="H154" s="69" t="s">
        <v>1043</v>
      </c>
      <c r="I154" s="71">
        <v>98371</v>
      </c>
      <c r="J154" s="69">
        <v>22</v>
      </c>
      <c r="K154" s="69">
        <v>16</v>
      </c>
      <c r="AH154" s="69" t="b">
        <f>Table1[[#This Row],[sbti_id]]&lt;&gt;""</f>
        <v>0</v>
      </c>
      <c r="AI154" s="69" t="s">
        <v>1040</v>
      </c>
      <c r="AJ154" s="69" t="s">
        <v>3547</v>
      </c>
      <c r="AK154" s="69" t="s">
        <v>246</v>
      </c>
      <c r="AL154" s="69" t="s">
        <v>3211</v>
      </c>
      <c r="AM154" s="69" t="s">
        <v>157</v>
      </c>
      <c r="AN154" s="69" t="s">
        <v>167</v>
      </c>
      <c r="AQ154" s="69">
        <v>2050</v>
      </c>
      <c r="AR154" s="69" t="s">
        <v>3212</v>
      </c>
      <c r="AT154" s="70" t="s">
        <v>1044</v>
      </c>
      <c r="AU154" s="69" t="s">
        <v>4564</v>
      </c>
      <c r="BA154" s="70" t="s">
        <v>4565</v>
      </c>
      <c r="BB154" s="69" t="s">
        <v>3216</v>
      </c>
      <c r="BC154" s="69" t="s">
        <v>157</v>
      </c>
      <c r="BD154" s="69" t="s">
        <v>157</v>
      </c>
      <c r="BE154" s="69" t="s">
        <v>157</v>
      </c>
      <c r="BG154" s="69" t="s">
        <v>157</v>
      </c>
      <c r="BH154" s="69" t="s">
        <v>3562</v>
      </c>
      <c r="BI154" s="69" t="s">
        <v>3219</v>
      </c>
      <c r="BJ154" s="69" t="s">
        <v>158</v>
      </c>
      <c r="BK154" s="69" t="s">
        <v>168</v>
      </c>
      <c r="BL154" s="70" t="s">
        <v>4566</v>
      </c>
      <c r="BM154" s="69" t="s">
        <v>168</v>
      </c>
      <c r="BQ154" s="69" t="s">
        <v>158</v>
      </c>
      <c r="BR154" s="69" t="s">
        <v>168</v>
      </c>
      <c r="BY154" s="69" t="s">
        <v>158</v>
      </c>
      <c r="CD154" s="69">
        <v>4.79E10</v>
      </c>
      <c r="CE154" s="69" t="s">
        <v>3286</v>
      </c>
      <c r="CT154" s="69" t="b">
        <f>Table1[[#This Row],[company_name_netzero]]&lt;&gt;""</f>
        <v>1</v>
      </c>
      <c r="CZ154" s="69" t="b">
        <f>Table1[[#This Row],[company_name_re100]]&lt;&gt;""</f>
        <v>0</v>
      </c>
    </row>
    <row r="155" spans="1:11 34:104" ht="21.95" customHeight="1" hidden="1">
      <c r="A155" s="69">
        <v>153</v>
      </c>
      <c r="B155" s="69" t="s">
        <v>1045</v>
      </c>
      <c r="C155" s="69" t="s">
        <v>4567</v>
      </c>
      <c r="D155" s="69" t="s">
        <v>1048</v>
      </c>
      <c r="E155" s="72">
        <v>0.172</v>
      </c>
      <c r="F155" s="69" t="s">
        <v>1049</v>
      </c>
      <c r="G155" s="72">
        <v>0.494</v>
      </c>
      <c r="H155" s="69" t="s">
        <v>1050</v>
      </c>
      <c r="I155" s="71">
        <v>186000</v>
      </c>
      <c r="J155" s="69">
        <v>35</v>
      </c>
      <c r="K155" s="69">
        <v>31</v>
      </c>
      <c r="AH155" s="69" t="b">
        <f>Table1[[#This Row],[sbti_id]]&lt;&gt;""</f>
        <v>0</v>
      </c>
      <c r="AI155" s="69" t="s">
        <v>1045</v>
      </c>
      <c r="AJ155" s="69" t="s">
        <v>3043</v>
      </c>
      <c r="AK155" s="69" t="s">
        <v>146</v>
      </c>
      <c r="AL155" s="69" t="s">
        <v>3211</v>
      </c>
      <c r="AM155" s="69" t="s">
        <v>158</v>
      </c>
      <c r="AN155" s="69" t="s">
        <v>281</v>
      </c>
      <c r="AO155" s="69">
        <v>30</v>
      </c>
      <c r="AP155" s="69">
        <v>2015</v>
      </c>
      <c r="AQ155" s="69">
        <v>2050</v>
      </c>
      <c r="AR155" s="69" t="s">
        <v>3212</v>
      </c>
      <c r="AT155" s="69" t="s">
        <v>1051</v>
      </c>
      <c r="AU155" s="69" t="s">
        <v>4568</v>
      </c>
      <c r="AV155" s="69" t="s">
        <v>281</v>
      </c>
      <c r="AW155" s="69">
        <v>2030</v>
      </c>
      <c r="AX155" s="69">
        <v>46</v>
      </c>
      <c r="AY155" s="69">
        <v>2019</v>
      </c>
      <c r="AZ155" s="69" t="s">
        <v>4569</v>
      </c>
      <c r="BA155" s="70" t="s">
        <v>4570</v>
      </c>
      <c r="BB155" s="69" t="s">
        <v>3228</v>
      </c>
      <c r="BC155" s="69" t="s">
        <v>157</v>
      </c>
      <c r="BD155" s="69" t="s">
        <v>157</v>
      </c>
      <c r="BE155" s="69" t="s">
        <v>168</v>
      </c>
      <c r="BF155" s="69" t="s">
        <v>4571</v>
      </c>
      <c r="BG155" s="69" t="s">
        <v>157</v>
      </c>
      <c r="BH155" s="69" t="s">
        <v>3282</v>
      </c>
      <c r="BI155" s="69" t="s">
        <v>3219</v>
      </c>
      <c r="BJ155" s="69" t="s">
        <v>158</v>
      </c>
      <c r="BK155" s="69" t="s">
        <v>157</v>
      </c>
      <c r="BL155" s="69" t="s">
        <v>4572</v>
      </c>
      <c r="BM155" s="69" t="s">
        <v>168</v>
      </c>
      <c r="BQ155" s="69" t="s">
        <v>158</v>
      </c>
      <c r="BR155" s="69" t="s">
        <v>168</v>
      </c>
      <c r="BX155" s="69" t="s">
        <v>158</v>
      </c>
      <c r="BY155" s="69" t="s">
        <v>158</v>
      </c>
      <c r="CD155" s="69">
        <v>6.8572E10</v>
      </c>
      <c r="CE155" s="69" t="s">
        <v>3300</v>
      </c>
      <c r="CF155" s="69">
        <v>182000</v>
      </c>
      <c r="CT155" s="69" t="b">
        <f>Table1[[#This Row],[company_name_netzero]]&lt;&gt;""</f>
        <v>1</v>
      </c>
      <c r="CZ155" s="69" t="b">
        <f>Table1[[#This Row],[company_name_re100]]&lt;&gt;""</f>
        <v>0</v>
      </c>
    </row>
    <row r="156" spans="1:34 98:104" ht="21.95" customHeight="1" hidden="1">
      <c r="A156" s="69">
        <v>154</v>
      </c>
      <c r="B156" s="69" t="s">
        <v>1052</v>
      </c>
      <c r="C156" s="69" t="s">
        <v>4573</v>
      </c>
      <c r="D156" s="69" t="s">
        <v>1053</v>
      </c>
      <c r="E156" s="72">
        <v>0.015</v>
      </c>
      <c r="F156" s="69" t="s">
        <v>1054</v>
      </c>
      <c r="G156" s="75">
        <v>-0.26</v>
      </c>
      <c r="H156" s="69" t="s">
        <v>1055</v>
      </c>
      <c r="I156" s="71">
        <v>196650</v>
      </c>
      <c r="J156" s="69">
        <v>-2</v>
      </c>
      <c r="K156" s="69">
        <v>21</v>
      </c>
      <c r="L156" s="69">
        <v>40008718</v>
      </c>
      <c r="N156" s="69" t="s">
        <v>4574</v>
      </c>
      <c r="O156" s="69" t="s">
        <v>4575</v>
      </c>
      <c r="P156" s="69" t="s">
        <v>3203</v>
      </c>
      <c r="Q156" s="69" t="s">
        <v>3204</v>
      </c>
      <c r="R156" s="69" t="s">
        <v>3205</v>
      </c>
      <c r="S156" s="69" t="s">
        <v>3206</v>
      </c>
      <c r="T156" s="69" t="s">
        <v>151</v>
      </c>
      <c r="U156" s="69" t="s">
        <v>152</v>
      </c>
      <c r="V156" s="69">
        <v>2030</v>
      </c>
      <c r="AB156" s="69" t="s">
        <v>4576</v>
      </c>
      <c r="AE156" s="69" t="s">
        <v>3209</v>
      </c>
      <c r="AG156" s="73">
        <v>44672.041666666664</v>
      </c>
      <c r="AH156" s="69" t="b">
        <f>Table1[[#This Row],[sbti_id]]&lt;&gt;""</f>
        <v>1</v>
      </c>
      <c r="CT156" s="69" t="b">
        <f>Table1[[#This Row],[company_name_netzero]]&lt;&gt;""</f>
        <v>0</v>
      </c>
      <c r="CZ156" s="69" t="b">
        <f>Table1[[#This Row],[company_name_re100]]&lt;&gt;""</f>
        <v>0</v>
      </c>
    </row>
    <row r="157" spans="1:104" ht="21.95" customHeight="1" hidden="1">
      <c r="A157" s="69">
        <v>155</v>
      </c>
      <c r="B157" s="69" t="s">
        <v>1057</v>
      </c>
      <c r="C157" s="69" t="s">
        <v>4577</v>
      </c>
      <c r="D157" s="69" t="s">
        <v>1058</v>
      </c>
      <c r="E157" s="72">
        <v>0.136</v>
      </c>
      <c r="F157" s="69" t="s">
        <v>1059</v>
      </c>
      <c r="G157" s="72">
        <v>0.028</v>
      </c>
      <c r="H157" s="69" t="s">
        <v>1060</v>
      </c>
      <c r="I157" s="71">
        <v>142465</v>
      </c>
      <c r="J157" s="69">
        <v>30</v>
      </c>
      <c r="K157" s="69">
        <v>14</v>
      </c>
      <c r="L157" s="88">
        <v>40015426</v>
      </c>
      <c r="M157" s="89" t="s">
        <v>4578</v>
      </c>
      <c r="N157" s="89" t="s">
        <v>4579</v>
      </c>
      <c r="O157" s="89" t="s">
        <v>4580</v>
      </c>
      <c r="P157" s="89" t="s">
        <v>3203</v>
      </c>
      <c r="Q157" s="89" t="s">
        <v>175</v>
      </c>
      <c r="R157" s="89" t="s">
        <v>176</v>
      </c>
      <c r="S157" s="89" t="s">
        <v>3339</v>
      </c>
      <c r="T157" s="89" t="s">
        <v>155</v>
      </c>
      <c r="U157" s="89"/>
      <c r="V157" s="89"/>
      <c r="W157" s="89"/>
      <c r="X157" s="89"/>
      <c r="Y157" s="89"/>
      <c r="Z157" s="89" t="s">
        <v>155</v>
      </c>
      <c r="AA157" s="89"/>
      <c r="AB157" s="89"/>
      <c r="AC157" s="89" t="s">
        <v>3208</v>
      </c>
      <c r="AD157" s="94">
        <v>44746.041666666664</v>
      </c>
      <c r="AE157" s="89"/>
      <c r="AF157" s="89" t="s">
        <v>3210</v>
      </c>
      <c r="AG157" s="95">
        <v>44746.041666666664</v>
      </c>
      <c r="AH157" s="69" t="b">
        <f>Table1[[#This Row],[sbti_id]]&lt;&gt;""</f>
        <v>1</v>
      </c>
      <c r="AJ157" s="69" t="s">
        <v>3250</v>
      </c>
      <c r="AK157" s="69" t="s">
        <v>3251</v>
      </c>
      <c r="AL157" s="69" t="s">
        <v>3211</v>
      </c>
      <c r="AM157" s="69" t="s">
        <v>157</v>
      </c>
      <c r="AN157" s="69" t="s">
        <v>202</v>
      </c>
      <c r="AQ157" s="69">
        <v>2045</v>
      </c>
      <c r="AR157" s="69" t="s">
        <v>3212</v>
      </c>
      <c r="AT157" s="69" t="s">
        <v>1061</v>
      </c>
      <c r="AU157" s="69" t="s">
        <v>4581</v>
      </c>
      <c r="AV157" s="69" t="s">
        <v>3614</v>
      </c>
      <c r="AW157" s="69">
        <v>2040</v>
      </c>
      <c r="AZ157" s="69" t="s">
        <v>4582</v>
      </c>
      <c r="BA157" s="69" t="s">
        <v>4583</v>
      </c>
      <c r="BB157" s="69" t="s">
        <v>3228</v>
      </c>
      <c r="BC157" s="69" t="s">
        <v>168</v>
      </c>
      <c r="BD157" s="69" t="s">
        <v>168</v>
      </c>
      <c r="BE157" s="69" t="s">
        <v>168</v>
      </c>
      <c r="BF157" s="69" t="s">
        <v>4584</v>
      </c>
      <c r="BG157" s="69" t="s">
        <v>157</v>
      </c>
      <c r="BH157" s="69" t="s">
        <v>3282</v>
      </c>
      <c r="BI157" s="69" t="s">
        <v>3219</v>
      </c>
      <c r="BJ157" s="69" t="s">
        <v>158</v>
      </c>
      <c r="BK157" s="69" t="s">
        <v>168</v>
      </c>
      <c r="BL157" s="70" t="s">
        <v>4585</v>
      </c>
      <c r="BM157" s="69" t="s">
        <v>168</v>
      </c>
      <c r="BQ157" s="69" t="s">
        <v>158</v>
      </c>
      <c r="BR157" s="69" t="s">
        <v>168</v>
      </c>
      <c r="BS157" s="69" t="s">
        <v>4586</v>
      </c>
      <c r="BX157" s="69" t="s">
        <v>158</v>
      </c>
      <c r="BY157" s="69" t="s">
        <v>158</v>
      </c>
      <c r="CD157" s="69">
        <v>4.789E10</v>
      </c>
      <c r="CE157" s="69" t="s">
        <v>3300</v>
      </c>
      <c r="CT157" s="69" t="b">
        <f>Table1[[#This Row],[company_name_netzero]]&lt;&gt;""</f>
        <v>0</v>
      </c>
      <c r="CZ157" s="69" t="b">
        <f>Table1[[#This Row],[company_name_re100]]&lt;&gt;""</f>
        <v>0</v>
      </c>
    </row>
    <row r="158" spans="1:104" ht="21.95" customHeight="1" hidden="1">
      <c r="A158" s="69">
        <v>156</v>
      </c>
      <c r="B158" s="69" t="s">
        <v>1062</v>
      </c>
      <c r="C158" s="69" t="s">
        <v>4587</v>
      </c>
      <c r="D158" s="69" t="s">
        <v>1063</v>
      </c>
      <c r="E158" s="72">
        <v>-0.106</v>
      </c>
      <c r="F158" s="69" t="s">
        <v>1064</v>
      </c>
      <c r="G158" s="75">
        <v>0.86</v>
      </c>
      <c r="H158" s="69" t="s">
        <v>1065</v>
      </c>
      <c r="I158" s="71">
        <v>94017</v>
      </c>
      <c r="J158" s="69">
        <v>-26</v>
      </c>
      <c r="K158" s="69">
        <v>30</v>
      </c>
      <c r="L158" s="69">
        <v>40002366</v>
      </c>
      <c r="M158" s="69" t="s">
        <v>4588</v>
      </c>
      <c r="N158" s="69" t="s">
        <v>4589</v>
      </c>
      <c r="O158" s="69" t="s">
        <v>4590</v>
      </c>
      <c r="P158" s="69" t="s">
        <v>3203</v>
      </c>
      <c r="Q158" s="69" t="s">
        <v>374</v>
      </c>
      <c r="R158" s="69" t="s">
        <v>246</v>
      </c>
      <c r="S158" s="69" t="s">
        <v>3894</v>
      </c>
      <c r="T158" s="69" t="s">
        <v>151</v>
      </c>
      <c r="U158" s="69" t="s">
        <v>827</v>
      </c>
      <c r="V158" s="69">
        <v>2030</v>
      </c>
      <c r="AB158" s="69" t="s">
        <v>4591</v>
      </c>
      <c r="AE158" s="69" t="s">
        <v>4233</v>
      </c>
      <c r="AG158" s="73">
        <v>45008.041666666664</v>
      </c>
      <c r="AH158" s="69" t="b">
        <f>Table1[[#This Row],[sbti_id]]&lt;&gt;""</f>
        <v>1</v>
      </c>
      <c r="AI158" s="69" t="s">
        <v>1062</v>
      </c>
      <c r="AJ158" s="69" t="s">
        <v>3547</v>
      </c>
      <c r="AK158" s="69" t="s">
        <v>246</v>
      </c>
      <c r="AL158" s="69" t="s">
        <v>3211</v>
      </c>
      <c r="AM158" s="69" t="s">
        <v>158</v>
      </c>
      <c r="AN158" s="69" t="s">
        <v>167</v>
      </c>
      <c r="AQ158" s="69">
        <v>2045</v>
      </c>
      <c r="AR158" s="69" t="s">
        <v>3212</v>
      </c>
      <c r="AS158" s="69">
        <v>2021</v>
      </c>
      <c r="AT158" s="70" t="s">
        <v>1066</v>
      </c>
      <c r="AU158" s="69" t="s">
        <v>4592</v>
      </c>
      <c r="AV158" s="69" t="s">
        <v>513</v>
      </c>
      <c r="AW158" s="69">
        <v>2030</v>
      </c>
      <c r="AX158" s="69">
        <v>66</v>
      </c>
      <c r="AY158" s="69">
        <v>2017</v>
      </c>
      <c r="AZ158" s="70" t="s">
        <v>4593</v>
      </c>
      <c r="BA158" s="70" t="s">
        <v>4594</v>
      </c>
      <c r="BB158" s="69" t="s">
        <v>3216</v>
      </c>
      <c r="BC158" s="69" t="s">
        <v>157</v>
      </c>
      <c r="BD158" s="69" t="s">
        <v>157</v>
      </c>
      <c r="BE158" s="69" t="s">
        <v>157</v>
      </c>
      <c r="BF158" s="70" t="s">
        <v>4595</v>
      </c>
      <c r="BG158" s="69" t="s">
        <v>157</v>
      </c>
      <c r="BH158" s="69" t="s">
        <v>4596</v>
      </c>
      <c r="BI158" s="69" t="s">
        <v>3219</v>
      </c>
      <c r="BJ158" s="69" t="s">
        <v>158</v>
      </c>
      <c r="BK158" s="69" t="s">
        <v>157</v>
      </c>
      <c r="BL158" s="70" t="s">
        <v>4597</v>
      </c>
      <c r="BM158" s="69" t="s">
        <v>157</v>
      </c>
      <c r="BN158" s="69" t="s">
        <v>4598</v>
      </c>
      <c r="BP158" s="69" t="s">
        <v>4599</v>
      </c>
      <c r="BQ158" s="69" t="s">
        <v>158</v>
      </c>
      <c r="BR158" s="69" t="s">
        <v>312</v>
      </c>
      <c r="BS158" s="70" t="s">
        <v>4600</v>
      </c>
      <c r="BX158" s="69" t="s">
        <v>158</v>
      </c>
      <c r="BY158" s="69" t="s">
        <v>157</v>
      </c>
      <c r="CD158" s="69">
        <v>7.9842E10</v>
      </c>
      <c r="CE158" s="69" t="s">
        <v>3247</v>
      </c>
      <c r="CF158" s="69">
        <v>97967</v>
      </c>
      <c r="CO158" s="69" t="s">
        <v>4601</v>
      </c>
      <c r="CT158" s="69" t="b">
        <f>Table1[[#This Row],[company_name_netzero]]&lt;&gt;""</f>
        <v>1</v>
      </c>
      <c r="CZ158" s="69" t="b">
        <f>Table1[[#This Row],[company_name_re100]]&lt;&gt;""</f>
        <v>0</v>
      </c>
    </row>
    <row r="159" spans="1:11 34:34 98:104" ht="21.95" customHeight="1" hidden="1">
      <c r="A159" s="69">
        <v>157</v>
      </c>
      <c r="B159" s="69" t="s">
        <v>1067</v>
      </c>
      <c r="C159" s="69" t="s">
        <v>4602</v>
      </c>
      <c r="D159" s="69" t="s">
        <v>1068</v>
      </c>
      <c r="E159" s="72">
        <v>0.015</v>
      </c>
      <c r="F159" s="69" t="s">
        <v>1069</v>
      </c>
      <c r="H159" s="69" t="s">
        <v>1070</v>
      </c>
      <c r="I159" s="71">
        <v>586700</v>
      </c>
      <c r="J159" s="69">
        <v>-1</v>
      </c>
      <c r="K159" s="69">
        <v>31</v>
      </c>
      <c r="AH159" s="69" t="b">
        <f>Table1[[#This Row],[sbti_id]]&lt;&gt;""</f>
        <v>0</v>
      </c>
      <c r="CT159" s="69" t="b">
        <f>Table1[[#This Row],[company_name_netzero]]&lt;&gt;""</f>
        <v>0</v>
      </c>
      <c r="CZ159" s="69" t="b">
        <f>Table1[[#This Row],[company_name_re100]]&lt;&gt;""</f>
        <v>0</v>
      </c>
    </row>
    <row r="160" spans="1:104" ht="21.95" customHeight="1" hidden="1">
      <c r="A160" s="69">
        <v>158</v>
      </c>
      <c r="B160" s="69" t="s">
        <v>1073</v>
      </c>
      <c r="C160" s="69" t="s">
        <v>4603</v>
      </c>
      <c r="D160" s="69" t="s">
        <v>1075</v>
      </c>
      <c r="E160" s="72">
        <v>0.033</v>
      </c>
      <c r="F160" s="69" t="s">
        <v>1076</v>
      </c>
      <c r="G160" s="72">
        <v>0.104</v>
      </c>
      <c r="H160" s="69" t="s">
        <v>1077</v>
      </c>
      <c r="I160" s="71">
        <v>76000</v>
      </c>
      <c r="J160" s="69">
        <v>5</v>
      </c>
      <c r="K160" s="69">
        <v>31</v>
      </c>
      <c r="L160" s="69">
        <v>40014225</v>
      </c>
      <c r="M160" s="69" t="s">
        <v>4604</v>
      </c>
      <c r="N160" s="69" t="s">
        <v>4605</v>
      </c>
      <c r="O160" s="69" t="s">
        <v>4606</v>
      </c>
      <c r="P160" s="69" t="s">
        <v>3203</v>
      </c>
      <c r="Q160" s="69" t="s">
        <v>3204</v>
      </c>
      <c r="R160" s="69" t="s">
        <v>3205</v>
      </c>
      <c r="S160" s="69" t="s">
        <v>3206</v>
      </c>
      <c r="T160" s="69" t="s">
        <v>151</v>
      </c>
      <c r="U160" s="69" t="s">
        <v>827</v>
      </c>
      <c r="V160" s="69">
        <v>2030</v>
      </c>
      <c r="AB160" s="69" t="s">
        <v>4607</v>
      </c>
      <c r="AE160" s="69" t="s">
        <v>4233</v>
      </c>
      <c r="AG160" s="73">
        <v>44798.041666666664</v>
      </c>
      <c r="AH160" s="69" t="b">
        <f>Table1[[#This Row],[sbti_id]]&lt;&gt;""</f>
        <v>1</v>
      </c>
      <c r="AI160" s="69" t="s">
        <v>1073</v>
      </c>
      <c r="AJ160" s="69" t="s">
        <v>3043</v>
      </c>
      <c r="AK160" s="69" t="s">
        <v>146</v>
      </c>
      <c r="AL160" s="69" t="s">
        <v>3211</v>
      </c>
      <c r="AM160" s="69" t="s">
        <v>158</v>
      </c>
      <c r="AN160" s="69" t="s">
        <v>281</v>
      </c>
      <c r="AO160" s="69">
        <v>27.50</v>
      </c>
      <c r="AP160" s="69">
        <v>2019</v>
      </c>
      <c r="AQ160" s="69">
        <v>2030</v>
      </c>
      <c r="AR160" s="69" t="s">
        <v>3212</v>
      </c>
      <c r="AS160" s="69">
        <v>2023</v>
      </c>
      <c r="AT160" s="70" t="s">
        <v>1078</v>
      </c>
      <c r="AU160" s="69" t="s">
        <v>4608</v>
      </c>
      <c r="AV160" s="69" t="s">
        <v>281</v>
      </c>
      <c r="AW160" s="69">
        <v>2026</v>
      </c>
      <c r="AX160" s="69">
        <v>67</v>
      </c>
      <c r="AY160" s="69">
        <v>2019</v>
      </c>
      <c r="AZ160" s="69" t="s">
        <v>4609</v>
      </c>
      <c r="BA160" s="70" t="s">
        <v>4610</v>
      </c>
      <c r="BB160" s="69" t="s">
        <v>3216</v>
      </c>
      <c r="BC160" s="69" t="s">
        <v>157</v>
      </c>
      <c r="BD160" s="69" t="s">
        <v>157</v>
      </c>
      <c r="BE160" s="69" t="s">
        <v>157</v>
      </c>
      <c r="BF160" s="70" t="s">
        <v>4611</v>
      </c>
      <c r="BG160" s="69" t="s">
        <v>157</v>
      </c>
      <c r="BH160" s="69" t="s">
        <v>3637</v>
      </c>
      <c r="BI160" s="69" t="s">
        <v>3219</v>
      </c>
      <c r="BJ160" s="69" t="s">
        <v>158</v>
      </c>
      <c r="BK160" s="69" t="s">
        <v>157</v>
      </c>
      <c r="BL160" s="70" t="s">
        <v>4612</v>
      </c>
      <c r="BM160" s="69" t="s">
        <v>158</v>
      </c>
      <c r="BQ160" s="69" t="s">
        <v>158</v>
      </c>
      <c r="BR160" s="69" t="s">
        <v>171</v>
      </c>
      <c r="BS160" s="70" t="s">
        <v>4613</v>
      </c>
      <c r="BX160" s="69" t="s">
        <v>158</v>
      </c>
      <c r="BY160" s="69" t="s">
        <v>158</v>
      </c>
      <c r="CD160" s="69">
        <v>8.057E10</v>
      </c>
      <c r="CE160" s="69" t="s">
        <v>3745</v>
      </c>
      <c r="CF160" s="69">
        <v>76000</v>
      </c>
      <c r="CT160" s="69" t="b">
        <f>Table1[[#This Row],[company_name_netzero]]&lt;&gt;""</f>
        <v>1</v>
      </c>
      <c r="CZ160" s="69" t="b">
        <f>Table1[[#This Row],[company_name_re100]]&lt;&gt;""</f>
        <v>0</v>
      </c>
    </row>
    <row r="161" spans="1:104" ht="21.95" customHeight="1" hidden="1">
      <c r="A161" s="69">
        <v>159</v>
      </c>
      <c r="B161" s="69" t="s">
        <v>1079</v>
      </c>
      <c r="C161" s="69" t="s">
        <v>4614</v>
      </c>
      <c r="D161" s="69" t="s">
        <v>1080</v>
      </c>
      <c r="E161" s="72">
        <v>0.031</v>
      </c>
      <c r="F161" s="69" t="s">
        <v>1081</v>
      </c>
      <c r="G161" s="72">
        <v>0.067</v>
      </c>
      <c r="H161" s="69" t="s">
        <v>1082</v>
      </c>
      <c r="I161" s="71">
        <v>35741</v>
      </c>
      <c r="J161" s="69">
        <v>3</v>
      </c>
      <c r="K161" s="69">
        <v>14</v>
      </c>
      <c r="L161" s="69">
        <v>40027739</v>
      </c>
      <c r="M161" s="69" t="s">
        <v>1079</v>
      </c>
      <c r="P161" s="69" t="s">
        <v>3203</v>
      </c>
      <c r="Q161" s="69" t="s">
        <v>3880</v>
      </c>
      <c r="R161" s="69" t="s">
        <v>176</v>
      </c>
      <c r="S161" s="69" t="s">
        <v>3339</v>
      </c>
      <c r="T161" s="69" t="s">
        <v>210</v>
      </c>
      <c r="AG161" s="73">
        <v>45876.041666666664</v>
      </c>
      <c r="AH161" s="69" t="b">
        <f>Table1[[#This Row],[sbti_id]]&lt;&gt;""</f>
        <v>1</v>
      </c>
      <c r="AI161" s="89" t="s">
        <v>4615</v>
      </c>
      <c r="AJ161" s="89" t="s">
        <v>3495</v>
      </c>
      <c r="AK161" s="89" t="s">
        <v>3251</v>
      </c>
      <c r="AL161" s="89" t="s">
        <v>3211</v>
      </c>
      <c r="AM161" s="89" t="s">
        <v>158</v>
      </c>
      <c r="AN161" s="89" t="s">
        <v>782</v>
      </c>
      <c r="AO161" s="89"/>
      <c r="AP161" s="89"/>
      <c r="AQ161" s="89">
        <v>2045</v>
      </c>
      <c r="AR161" s="89" t="s">
        <v>3212</v>
      </c>
      <c r="AS161" s="89">
        <v>2022</v>
      </c>
      <c r="AT161" s="90" t="s">
        <v>1083</v>
      </c>
      <c r="AU161" s="89" t="s">
        <v>4616</v>
      </c>
      <c r="AV161" s="89" t="s">
        <v>281</v>
      </c>
      <c r="AW161" s="89">
        <v>2030</v>
      </c>
      <c r="AX161" s="89">
        <v>10</v>
      </c>
      <c r="AY161" s="89">
        <v>2019</v>
      </c>
      <c r="AZ161" s="89"/>
      <c r="BA161" s="89" t="s">
        <v>4617</v>
      </c>
      <c r="BB161" s="89" t="s">
        <v>3216</v>
      </c>
      <c r="BC161" s="89" t="s">
        <v>157</v>
      </c>
      <c r="BD161" s="89" t="s">
        <v>157</v>
      </c>
      <c r="BE161" s="89" t="s">
        <v>168</v>
      </c>
      <c r="BF161" s="89"/>
      <c r="BG161" s="89" t="s">
        <v>157</v>
      </c>
      <c r="BH161" s="89" t="s">
        <v>3282</v>
      </c>
      <c r="BI161" s="89" t="s">
        <v>3219</v>
      </c>
      <c r="BJ161" s="89" t="s">
        <v>158</v>
      </c>
      <c r="BK161" s="89" t="s">
        <v>157</v>
      </c>
      <c r="BL161" s="90" t="s">
        <v>4618</v>
      </c>
      <c r="BM161" s="89" t="s">
        <v>168</v>
      </c>
      <c r="BN161" s="89"/>
      <c r="BO161" s="89"/>
      <c r="BP161" s="89"/>
      <c r="BQ161" s="89" t="s">
        <v>158</v>
      </c>
      <c r="BR161" s="89" t="s">
        <v>168</v>
      </c>
      <c r="BS161" s="89"/>
      <c r="BT161" s="89"/>
      <c r="BU161" s="89"/>
      <c r="BV161" s="89"/>
      <c r="BW161" s="89"/>
      <c r="BX161" s="89" t="s">
        <v>158</v>
      </c>
      <c r="BY161" s="89" t="s">
        <v>158</v>
      </c>
      <c r="BZ161" s="89"/>
      <c r="CA161" s="89"/>
      <c r="CB161" s="89"/>
      <c r="CC161" s="89"/>
      <c r="CD161" s="89">
        <v>7.8403E10</v>
      </c>
      <c r="CE161" s="89" t="s">
        <v>3300</v>
      </c>
      <c r="CF161" s="89">
        <v>35747</v>
      </c>
      <c r="CG161" s="89"/>
      <c r="CH161" s="89"/>
      <c r="CI161" s="89"/>
      <c r="CJ161" s="89"/>
      <c r="CK161" s="89"/>
      <c r="CL161" s="89"/>
      <c r="CM161" s="89"/>
      <c r="CN161" s="89"/>
      <c r="CO161" s="89"/>
      <c r="CP161" s="89"/>
      <c r="CQ161" s="89"/>
      <c r="CR161" s="89"/>
      <c r="CS161" s="89"/>
      <c r="CT161" s="69" t="b">
        <f>Table1[[#This Row],[company_name_netzero]]&lt;&gt;""</f>
        <v>1</v>
      </c>
      <c r="CU161" s="69" t="s">
        <v>4619</v>
      </c>
      <c r="CV161" s="69">
        <v>2022</v>
      </c>
      <c r="CW161" s="69">
        <v>2040</v>
      </c>
      <c r="CX161" s="69" t="s">
        <v>3300</v>
      </c>
      <c r="CY161" s="69" t="s">
        <v>3504</v>
      </c>
      <c r="CZ161" s="69" t="b">
        <f>Table1[[#This Row],[company_name_re100]]&lt;&gt;""</f>
        <v>1</v>
      </c>
    </row>
    <row r="162" spans="1:104" ht="21.95" customHeight="1" hidden="1">
      <c r="A162" s="69">
        <v>160</v>
      </c>
      <c r="B162" s="69" t="s">
        <v>1084</v>
      </c>
      <c r="C162" s="69" t="s">
        <v>4620</v>
      </c>
      <c r="D162" s="69" t="s">
        <v>1086</v>
      </c>
      <c r="E162" s="72">
        <v>0.042</v>
      </c>
      <c r="F162" s="69" t="s">
        <v>1087</v>
      </c>
      <c r="G162" s="72">
        <v>0.035</v>
      </c>
      <c r="H162" s="69" t="s">
        <v>1088</v>
      </c>
      <c r="I162" s="71">
        <v>284526</v>
      </c>
      <c r="J162" s="69">
        <v>6</v>
      </c>
      <c r="K162" s="69">
        <v>25</v>
      </c>
      <c r="L162" s="88">
        <v>40011229</v>
      </c>
      <c r="M162" s="89" t="s">
        <v>4621</v>
      </c>
      <c r="N162" s="89" t="s">
        <v>4622</v>
      </c>
      <c r="O162" s="89" t="s">
        <v>4623</v>
      </c>
      <c r="P162" s="89" t="s">
        <v>3203</v>
      </c>
      <c r="Q162" s="89" t="s">
        <v>374</v>
      </c>
      <c r="R162" s="89" t="s">
        <v>246</v>
      </c>
      <c r="S162" s="89" t="s">
        <v>4624</v>
      </c>
      <c r="T162" s="89" t="s">
        <v>151</v>
      </c>
      <c r="U162" s="89" t="s">
        <v>579</v>
      </c>
      <c r="V162" s="89">
        <v>2030</v>
      </c>
      <c r="W162" s="89"/>
      <c r="X162" s="89"/>
      <c r="Y162" s="89"/>
      <c r="Z162" s="89"/>
      <c r="AA162" s="89"/>
      <c r="AB162" s="89" t="s">
        <v>4625</v>
      </c>
      <c r="AC162" s="89"/>
      <c r="AD162" s="89"/>
      <c r="AE162" s="89" t="s">
        <v>3897</v>
      </c>
      <c r="AF162" s="89"/>
      <c r="AG162" s="95">
        <v>44746.041666666664</v>
      </c>
      <c r="AH162" s="69" t="b">
        <f>Table1[[#This Row],[sbti_id]]&lt;&gt;""</f>
        <v>1</v>
      </c>
      <c r="AI162" s="69" t="s">
        <v>1084</v>
      </c>
      <c r="AJ162" s="69" t="s">
        <v>3547</v>
      </c>
      <c r="AK162" s="69" t="s">
        <v>246</v>
      </c>
      <c r="AL162" s="69" t="s">
        <v>3211</v>
      </c>
      <c r="AM162" s="69" t="s">
        <v>158</v>
      </c>
      <c r="AN162" s="69" t="s">
        <v>167</v>
      </c>
      <c r="AQ162" s="69">
        <v>2050</v>
      </c>
      <c r="AR162" s="69" t="s">
        <v>3212</v>
      </c>
      <c r="AS162" s="69">
        <v>2023</v>
      </c>
      <c r="AT162" s="69" t="s">
        <v>1089</v>
      </c>
      <c r="AU162" s="69" t="s">
        <v>4626</v>
      </c>
      <c r="AV162" s="69" t="s">
        <v>281</v>
      </c>
      <c r="AW162" s="69">
        <v>2030</v>
      </c>
      <c r="AX162" s="69">
        <v>40</v>
      </c>
      <c r="AY162" s="69">
        <v>2018</v>
      </c>
      <c r="AZ162" s="70" t="s">
        <v>4627</v>
      </c>
      <c r="BB162" s="69" t="s">
        <v>3216</v>
      </c>
      <c r="BC162" s="69" t="s">
        <v>157</v>
      </c>
      <c r="BD162" s="69" t="s">
        <v>157</v>
      </c>
      <c r="BE162" s="69" t="s">
        <v>169</v>
      </c>
      <c r="BF162" s="69" t="s">
        <v>4628</v>
      </c>
      <c r="BG162" s="69" t="s">
        <v>157</v>
      </c>
      <c r="BH162" s="69" t="s">
        <v>3562</v>
      </c>
      <c r="BI162" s="69" t="s">
        <v>3219</v>
      </c>
      <c r="BJ162" s="69" t="s">
        <v>158</v>
      </c>
      <c r="BK162" s="69" t="s">
        <v>168</v>
      </c>
      <c r="BL162" s="70" t="s">
        <v>4629</v>
      </c>
      <c r="BM162" s="69" t="s">
        <v>168</v>
      </c>
      <c r="BQ162" s="69" t="s">
        <v>158</v>
      </c>
      <c r="BR162" s="69" t="s">
        <v>168</v>
      </c>
      <c r="BX162" s="69" t="s">
        <v>158</v>
      </c>
      <c r="BY162" s="69" t="s">
        <v>158</v>
      </c>
      <c r="CD162" s="69">
        <v>7.8378E10</v>
      </c>
      <c r="CE162" s="69" t="s">
        <v>3397</v>
      </c>
      <c r="CF162" s="69">
        <v>280000</v>
      </c>
      <c r="CT162" s="69" t="b">
        <f>Table1[[#This Row],[company_name_netzero]]&lt;&gt;""</f>
        <v>1</v>
      </c>
      <c r="CZ162" s="69" t="b">
        <f>Table1[[#This Row],[company_name_re100]]&lt;&gt;""</f>
        <v>0</v>
      </c>
    </row>
    <row r="163" spans="1:11 34:34 98:104" ht="21.95" customHeight="1" hidden="1">
      <c r="A163" s="69">
        <v>161</v>
      </c>
      <c r="B163" s="69" t="s">
        <v>1090</v>
      </c>
      <c r="C163" s="69" t="s">
        <v>4630</v>
      </c>
      <c r="D163" s="69" t="s">
        <v>1091</v>
      </c>
      <c r="E163" s="72">
        <v>0.052</v>
      </c>
      <c r="F163" s="69" t="s">
        <v>1092</v>
      </c>
      <c r="G163" s="72">
        <v>-0.268</v>
      </c>
      <c r="H163" s="69" t="s">
        <v>1093</v>
      </c>
      <c r="I163" s="71">
        <v>59553</v>
      </c>
      <c r="J163" s="69">
        <v>10</v>
      </c>
      <c r="K163" s="69">
        <v>6</v>
      </c>
      <c r="AH163" s="69" t="b">
        <f>Table1[[#This Row],[sbti_id]]&lt;&gt;""</f>
        <v>0</v>
      </c>
      <c r="CT163" s="69" t="b">
        <f>Table1[[#This Row],[company_name_netzero]]&lt;&gt;""</f>
        <v>0</v>
      </c>
      <c r="CZ163" s="69" t="b">
        <f>Table1[[#This Row],[company_name_re100]]&lt;&gt;""</f>
        <v>0</v>
      </c>
    </row>
    <row r="164" spans="1:104" ht="21.95" customHeight="1" hidden="1">
      <c r="A164" s="69">
        <v>162</v>
      </c>
      <c r="B164" s="69" t="s">
        <v>1094</v>
      </c>
      <c r="C164" s="69" t="s">
        <v>4631</v>
      </c>
      <c r="D164" s="69" t="s">
        <v>1095</v>
      </c>
      <c r="E164" s="75">
        <v>-0.02</v>
      </c>
      <c r="F164" s="69" t="s">
        <v>1096</v>
      </c>
      <c r="G164" s="72">
        <v>-0.277</v>
      </c>
      <c r="H164" s="69" t="s">
        <v>1097</v>
      </c>
      <c r="I164" s="71">
        <v>107436</v>
      </c>
      <c r="J164" s="69">
        <v>-11</v>
      </c>
      <c r="K164" s="69">
        <v>20</v>
      </c>
      <c r="L164" s="69">
        <v>40011246</v>
      </c>
      <c r="M164" s="69" t="s">
        <v>4632</v>
      </c>
      <c r="N164" s="69" t="s">
        <v>4633</v>
      </c>
      <c r="O164" s="69" t="s">
        <v>4634</v>
      </c>
      <c r="P164" s="69" t="s">
        <v>3203</v>
      </c>
      <c r="Q164" s="69" t="s">
        <v>264</v>
      </c>
      <c r="R164" s="69" t="s">
        <v>176</v>
      </c>
      <c r="S164" s="69" t="s">
        <v>3206</v>
      </c>
      <c r="T164" s="69" t="s">
        <v>155</v>
      </c>
      <c r="AF164" s="69" t="s">
        <v>3210</v>
      </c>
      <c r="AG164" s="73">
        <v>44286.041666666664</v>
      </c>
      <c r="AH164" s="69" t="b">
        <f>Table1[[#This Row],[sbti_id]]&lt;&gt;""</f>
        <v>1</v>
      </c>
      <c r="AI164" s="69" t="s">
        <v>1094</v>
      </c>
      <c r="AJ164" s="69" t="s">
        <v>3381</v>
      </c>
      <c r="AK164" s="69" t="s">
        <v>3251</v>
      </c>
      <c r="AL164" s="69" t="s">
        <v>3211</v>
      </c>
      <c r="AM164" s="69" t="s">
        <v>158</v>
      </c>
      <c r="AN164" s="69" t="s">
        <v>167</v>
      </c>
      <c r="AQ164" s="69">
        <v>2050</v>
      </c>
      <c r="AR164" s="69" t="s">
        <v>3212</v>
      </c>
      <c r="AS164" s="69">
        <v>2019</v>
      </c>
      <c r="AT164" s="69" t="s">
        <v>1098</v>
      </c>
      <c r="AU164" s="69" t="s">
        <v>4635</v>
      </c>
      <c r="AV164" s="69" t="s">
        <v>3708</v>
      </c>
      <c r="AW164" s="69">
        <v>2030</v>
      </c>
      <c r="AY164" s="69">
        <v>2013</v>
      </c>
      <c r="AZ164" s="70" t="s">
        <v>4636</v>
      </c>
      <c r="BA164" s="70" t="s">
        <v>4637</v>
      </c>
      <c r="BB164" s="69" t="s">
        <v>3228</v>
      </c>
      <c r="BC164" s="69" t="s">
        <v>157</v>
      </c>
      <c r="BD164" s="69" t="s">
        <v>157</v>
      </c>
      <c r="BE164" s="69" t="s">
        <v>157</v>
      </c>
      <c r="BF164" s="69" t="s">
        <v>4638</v>
      </c>
      <c r="BG164" s="69" t="s">
        <v>157</v>
      </c>
      <c r="BH164" s="69" t="s">
        <v>3348</v>
      </c>
      <c r="BI164" s="69" t="s">
        <v>3219</v>
      </c>
      <c r="BJ164" s="69" t="s">
        <v>158</v>
      </c>
      <c r="BK164" s="69" t="s">
        <v>157</v>
      </c>
      <c r="BL164" s="69" t="s">
        <v>4639</v>
      </c>
      <c r="BM164" s="69" t="s">
        <v>168</v>
      </c>
      <c r="BQ164" s="69" t="s">
        <v>158</v>
      </c>
      <c r="BR164" s="69" t="s">
        <v>168</v>
      </c>
      <c r="BX164" s="69" t="s">
        <v>158</v>
      </c>
      <c r="BY164" s="69" t="s">
        <v>158</v>
      </c>
      <c r="CD164" s="69">
        <v>7.8501E10</v>
      </c>
      <c r="CE164" s="69" t="s">
        <v>3745</v>
      </c>
      <c r="CF164" s="69">
        <v>62012</v>
      </c>
      <c r="CP164" s="69">
        <v>1376028</v>
      </c>
      <c r="CQ164" s="69">
        <v>688014</v>
      </c>
      <c r="CT164" s="69" t="b">
        <f>Table1[[#This Row],[company_name_netzero]]&lt;&gt;""</f>
        <v>1</v>
      </c>
      <c r="CU164" s="69" t="s">
        <v>4640</v>
      </c>
      <c r="CV164" s="69">
        <v>2020</v>
      </c>
      <c r="CW164" s="69">
        <v>2050</v>
      </c>
      <c r="CX164" s="69" t="s">
        <v>144</v>
      </c>
      <c r="CY164" s="69" t="s">
        <v>264</v>
      </c>
      <c r="CZ164" s="69" t="b">
        <f>Table1[[#This Row],[company_name_re100]]&lt;&gt;""</f>
        <v>1</v>
      </c>
    </row>
    <row r="165" spans="1:11 34:104" ht="21.95" customHeight="1" hidden="1">
      <c r="A165" s="69">
        <v>163</v>
      </c>
      <c r="B165" s="69" t="s">
        <v>1099</v>
      </c>
      <c r="C165" s="69" t="s">
        <v>4641</v>
      </c>
      <c r="D165" s="69" t="s">
        <v>1100</v>
      </c>
      <c r="E165" s="72">
        <v>0.092</v>
      </c>
      <c r="F165" s="69" t="s">
        <v>1101</v>
      </c>
      <c r="G165" s="72">
        <v>0.132</v>
      </c>
      <c r="H165" s="69" t="s">
        <v>1102</v>
      </c>
      <c r="I165" s="71">
        <v>236226</v>
      </c>
      <c r="J165" s="69">
        <v>15</v>
      </c>
      <c r="K165" s="69">
        <v>20</v>
      </c>
      <c r="AH165" s="69" t="b">
        <f>Table1[[#This Row],[sbti_id]]&lt;&gt;""</f>
        <v>0</v>
      </c>
      <c r="AI165" s="69" t="s">
        <v>1099</v>
      </c>
      <c r="AJ165" s="69" t="s">
        <v>4030</v>
      </c>
      <c r="AK165" s="69" t="s">
        <v>4031</v>
      </c>
      <c r="AL165" s="69" t="s">
        <v>3211</v>
      </c>
      <c r="AM165" s="69" t="s">
        <v>158</v>
      </c>
      <c r="AN165" s="69" t="s">
        <v>202</v>
      </c>
      <c r="AQ165" s="69">
        <v>2030</v>
      </c>
      <c r="AR165" s="69" t="s">
        <v>3212</v>
      </c>
      <c r="AS165" s="69">
        <v>2018</v>
      </c>
      <c r="AU165" s="69" t="s">
        <v>4642</v>
      </c>
      <c r="AV165" s="69" t="s">
        <v>233</v>
      </c>
      <c r="BA165" s="69" t="s">
        <v>4643</v>
      </c>
      <c r="BB165" s="69" t="s">
        <v>168</v>
      </c>
      <c r="BC165" s="69" t="s">
        <v>157</v>
      </c>
      <c r="BD165" s="69" t="s">
        <v>157</v>
      </c>
      <c r="BE165" s="69" t="s">
        <v>168</v>
      </c>
      <c r="BF165" s="69" t="s">
        <v>4644</v>
      </c>
      <c r="BG165" s="69" t="s">
        <v>157</v>
      </c>
      <c r="BH165" s="69" t="s">
        <v>3618</v>
      </c>
      <c r="BI165" s="69" t="s">
        <v>3219</v>
      </c>
      <c r="BJ165" s="69" t="s">
        <v>158</v>
      </c>
      <c r="BK165" s="69" t="s">
        <v>168</v>
      </c>
      <c r="BL165" s="69" t="s">
        <v>4645</v>
      </c>
      <c r="BM165" s="69" t="s">
        <v>168</v>
      </c>
      <c r="BQ165" s="69" t="s">
        <v>158</v>
      </c>
      <c r="BR165" s="69" t="s">
        <v>168</v>
      </c>
      <c r="BX165" s="69" t="s">
        <v>158</v>
      </c>
      <c r="BY165" s="69" t="s">
        <v>158</v>
      </c>
      <c r="CD165" s="69">
        <v>7.7527E10</v>
      </c>
      <c r="CE165" s="69" t="s">
        <v>3286</v>
      </c>
      <c r="CF165" s="69">
        <v>236226</v>
      </c>
      <c r="CT165" s="69" t="b">
        <f>Table1[[#This Row],[company_name_netzero]]&lt;&gt;""</f>
        <v>1</v>
      </c>
      <c r="CZ165" s="69" t="b">
        <f>Table1[[#This Row],[company_name_re100]]&lt;&gt;""</f>
        <v>0</v>
      </c>
    </row>
    <row r="166" spans="1:11 34:34 98:104" ht="21.95" customHeight="1" hidden="1">
      <c r="A166" s="69">
        <v>164</v>
      </c>
      <c r="B166" s="69" t="s">
        <v>1103</v>
      </c>
      <c r="C166" s="69" t="s">
        <v>4646</v>
      </c>
      <c r="D166" s="69" t="s">
        <v>1104</v>
      </c>
      <c r="E166" s="72">
        <v>-0.131</v>
      </c>
      <c r="F166" s="69" t="s">
        <v>1105</v>
      </c>
      <c r="G166" s="72">
        <v>-0.708</v>
      </c>
      <c r="H166" s="69" t="s">
        <v>1106</v>
      </c>
      <c r="I166" s="71">
        <v>121737</v>
      </c>
      <c r="J166" s="69">
        <v>-35</v>
      </c>
      <c r="K166" s="69">
        <v>21</v>
      </c>
      <c r="AH166" s="69" t="b">
        <f>Table1[[#This Row],[sbti_id]]&lt;&gt;""</f>
        <v>0</v>
      </c>
      <c r="CT166" s="69" t="b">
        <f>Table1[[#This Row],[company_name_netzero]]&lt;&gt;""</f>
        <v>0</v>
      </c>
      <c r="CZ166" s="69" t="b">
        <f>Table1[[#This Row],[company_name_re100]]&lt;&gt;""</f>
        <v>0</v>
      </c>
    </row>
    <row r="167" spans="1:11 34:104" ht="21.95" customHeight="1">
      <c r="A167" s="69">
        <v>165</v>
      </c>
      <c r="B167" s="69" t="s">
        <v>1107</v>
      </c>
      <c r="C167" s="69" t="s">
        <v>4647</v>
      </c>
      <c r="D167" s="69" t="s">
        <v>1108</v>
      </c>
      <c r="E167" s="72">
        <v>-0.007</v>
      </c>
      <c r="F167" s="69" t="s">
        <v>1109</v>
      </c>
      <c r="G167" s="72">
        <v>-0.019</v>
      </c>
      <c r="H167" s="69" t="s">
        <v>1110</v>
      </c>
      <c r="I167" s="71">
        <v>32863</v>
      </c>
      <c r="J167" s="69">
        <v>-8</v>
      </c>
      <c r="K167" s="69">
        <v>13</v>
      </c>
      <c r="AH167" s="69" t="b">
        <f>Table1[[#This Row],[sbti_id]]&lt;&gt;""</f>
        <v>0</v>
      </c>
      <c r="AI167" s="69" t="s">
        <v>4648</v>
      </c>
      <c r="AJ167" s="69" t="s">
        <v>3250</v>
      </c>
      <c r="AK167" s="69" t="s">
        <v>3251</v>
      </c>
      <c r="AL167" s="69" t="s">
        <v>3211</v>
      </c>
      <c r="AM167" s="69" t="s">
        <v>158</v>
      </c>
      <c r="AN167" s="69" t="s">
        <v>202</v>
      </c>
      <c r="AQ167" s="69">
        <v>2060</v>
      </c>
      <c r="AR167" s="69" t="s">
        <v>3212</v>
      </c>
      <c r="AS167" s="69">
        <v>2022</v>
      </c>
      <c r="AT167" s="69" t="s">
        <v>1111</v>
      </c>
      <c r="AU167" s="69" t="s">
        <v>4649</v>
      </c>
      <c r="AV167" s="69" t="s">
        <v>9</v>
      </c>
      <c r="AW167" s="69">
        <v>2030</v>
      </c>
      <c r="AZ167" s="69" t="s">
        <v>4650</v>
      </c>
      <c r="BA167" s="70" t="s">
        <v>4651</v>
      </c>
      <c r="BB167" s="69" t="s">
        <v>3228</v>
      </c>
      <c r="BC167" s="69" t="s">
        <v>168</v>
      </c>
      <c r="BD167" s="69" t="s">
        <v>168</v>
      </c>
      <c r="BE167" s="69" t="s">
        <v>168</v>
      </c>
      <c r="BG167" s="69" t="s">
        <v>157</v>
      </c>
      <c r="BH167" s="69" t="s">
        <v>3230</v>
      </c>
      <c r="BI167" s="69" t="s">
        <v>3219</v>
      </c>
      <c r="BJ167" s="69" t="s">
        <v>158</v>
      </c>
      <c r="BK167" s="69" t="s">
        <v>168</v>
      </c>
      <c r="BL167" s="70" t="s">
        <v>4652</v>
      </c>
      <c r="BM167" s="69" t="s">
        <v>168</v>
      </c>
      <c r="BQ167" s="69" t="s">
        <v>158</v>
      </c>
      <c r="BR167" s="69" t="s">
        <v>171</v>
      </c>
      <c r="BS167" s="69" t="s">
        <v>4653</v>
      </c>
      <c r="BX167" s="69" t="s">
        <v>158</v>
      </c>
      <c r="BY167" s="69" t="s">
        <v>158</v>
      </c>
      <c r="CD167" s="69">
        <v>7.2147E10</v>
      </c>
      <c r="CE167" s="69" t="s">
        <v>3081</v>
      </c>
      <c r="CF167" s="69">
        <v>26369</v>
      </c>
      <c r="CS167" s="69" t="s">
        <v>4650</v>
      </c>
      <c r="CT167" s="69" t="b">
        <f>Table1[[#This Row],[company_name_netzero]]&lt;&gt;""</f>
        <v>1</v>
      </c>
      <c r="CZ167" s="69" t="b">
        <f>Table1[[#This Row],[company_name_re100]]&lt;&gt;""</f>
        <v>0</v>
      </c>
    </row>
    <row r="168" spans="1:11 34:104" ht="21.95" customHeight="1">
      <c r="A168" s="69">
        <v>166</v>
      </c>
      <c r="B168" s="69" t="s">
        <v>1112</v>
      </c>
      <c r="C168" s="69" t="s">
        <v>4654</v>
      </c>
      <c r="D168" s="69" t="s">
        <v>1113</v>
      </c>
      <c r="E168" s="72">
        <v>0.056</v>
      </c>
      <c r="F168" s="69" t="s">
        <v>1114</v>
      </c>
      <c r="G168" s="72">
        <v>0.689</v>
      </c>
      <c r="H168" s="69" t="s">
        <v>1115</v>
      </c>
      <c r="I168" s="71">
        <v>103046</v>
      </c>
      <c r="J168" s="69">
        <v>9</v>
      </c>
      <c r="K168" s="69">
        <v>14</v>
      </c>
      <c r="AH168" s="69" t="b">
        <f>Table1[[#This Row],[sbti_id]]&lt;&gt;""</f>
        <v>0</v>
      </c>
      <c r="AI168" s="69" t="s">
        <v>1112</v>
      </c>
      <c r="AJ168" s="69" t="s">
        <v>3250</v>
      </c>
      <c r="AK168" s="69" t="s">
        <v>3251</v>
      </c>
      <c r="AL168" s="69" t="s">
        <v>3211</v>
      </c>
      <c r="AM168" s="69" t="s">
        <v>157</v>
      </c>
      <c r="AN168" s="69" t="s">
        <v>202</v>
      </c>
      <c r="AQ168" s="69">
        <v>2049</v>
      </c>
      <c r="AR168" s="69" t="s">
        <v>3252</v>
      </c>
      <c r="AS168" s="69">
        <v>2021</v>
      </c>
      <c r="AT168" s="69" t="s">
        <v>1116</v>
      </c>
      <c r="AU168" s="69" t="s">
        <v>4655</v>
      </c>
      <c r="AV168" s="69" t="s">
        <v>233</v>
      </c>
      <c r="BB168" s="69" t="s">
        <v>168</v>
      </c>
      <c r="BC168" s="69" t="s">
        <v>157</v>
      </c>
      <c r="BD168" s="69" t="s">
        <v>157</v>
      </c>
      <c r="BE168" s="69" t="s">
        <v>158</v>
      </c>
      <c r="BG168" s="69" t="s">
        <v>158</v>
      </c>
      <c r="BJ168" s="69" t="s">
        <v>158</v>
      </c>
      <c r="BK168" s="69" t="s">
        <v>168</v>
      </c>
      <c r="BM168" s="69" t="s">
        <v>168</v>
      </c>
      <c r="BQ168" s="69" t="s">
        <v>158</v>
      </c>
      <c r="BR168" s="69" t="s">
        <v>168</v>
      </c>
      <c r="BX168" s="69" t="s">
        <v>158</v>
      </c>
      <c r="BY168" s="69" t="s">
        <v>158</v>
      </c>
      <c r="CD168" s="69">
        <v>5.73E10</v>
      </c>
      <c r="CE168" s="69" t="s">
        <v>3300</v>
      </c>
      <c r="CT168" s="69" t="b">
        <f>Table1[[#This Row],[company_name_netzero]]&lt;&gt;""</f>
        <v>1</v>
      </c>
      <c r="CZ168" s="69" t="b">
        <f>Table1[[#This Row],[company_name_re100]]&lt;&gt;""</f>
        <v>0</v>
      </c>
    </row>
    <row r="169" spans="1:104" ht="21.95" customHeight="1" hidden="1">
      <c r="A169" s="69">
        <v>167</v>
      </c>
      <c r="B169" s="69" t="s">
        <v>1117</v>
      </c>
      <c r="C169" s="69" t="s">
        <v>4656</v>
      </c>
      <c r="D169" s="69" t="s">
        <v>1118</v>
      </c>
      <c r="E169" s="72">
        <v>0.059</v>
      </c>
      <c r="F169" s="69" t="s">
        <v>1119</v>
      </c>
      <c r="H169" s="69" t="s">
        <v>1120</v>
      </c>
      <c r="I169" s="71">
        <v>281974</v>
      </c>
      <c r="J169" s="69">
        <v>9</v>
      </c>
      <c r="K169" s="69">
        <v>16</v>
      </c>
      <c r="L169" s="69">
        <v>40001598</v>
      </c>
      <c r="M169" s="69" t="s">
        <v>1117</v>
      </c>
      <c r="N169" s="69" t="s">
        <v>4657</v>
      </c>
      <c r="O169" s="69" t="s">
        <v>4658</v>
      </c>
      <c r="P169" s="69" t="s">
        <v>3203</v>
      </c>
      <c r="Q169" s="69" t="s">
        <v>863</v>
      </c>
      <c r="R169" s="69" t="s">
        <v>4282</v>
      </c>
      <c r="S169" s="69" t="s">
        <v>4106</v>
      </c>
      <c r="T169" s="69" t="s">
        <v>155</v>
      </c>
      <c r="Z169" s="69" t="s">
        <v>155</v>
      </c>
      <c r="AC169" s="69" t="s">
        <v>3208</v>
      </c>
      <c r="AD169" s="73">
        <v>44256.041666666664</v>
      </c>
      <c r="AF169" s="69" t="s">
        <v>3210</v>
      </c>
      <c r="AG169" s="73">
        <v>44256.041666666664</v>
      </c>
      <c r="AH169" s="69" t="b">
        <f>Table1[[#This Row],[sbti_id]]&lt;&gt;""</f>
        <v>1</v>
      </c>
      <c r="AI169" s="69" t="s">
        <v>1117</v>
      </c>
      <c r="AJ169" s="69" t="s">
        <v>4281</v>
      </c>
      <c r="AK169" s="69" t="s">
        <v>4282</v>
      </c>
      <c r="AL169" s="69" t="s">
        <v>3211</v>
      </c>
      <c r="AM169" s="69" t="s">
        <v>158</v>
      </c>
      <c r="AN169" s="69" t="s">
        <v>167</v>
      </c>
      <c r="AQ169" s="69">
        <v>2040</v>
      </c>
      <c r="AR169" s="69" t="s">
        <v>3212</v>
      </c>
      <c r="AS169" s="69">
        <v>2021</v>
      </c>
      <c r="AT169" s="70" t="s">
        <v>1121</v>
      </c>
      <c r="AU169" s="69" t="s">
        <v>4659</v>
      </c>
      <c r="AV169" s="69" t="s">
        <v>281</v>
      </c>
      <c r="AW169" s="69">
        <v>2030</v>
      </c>
      <c r="AX169" s="69">
        <v>30</v>
      </c>
      <c r="AY169" s="69">
        <v>2019</v>
      </c>
      <c r="AZ169" s="70" t="s">
        <v>4660</v>
      </c>
      <c r="BA169" s="70" t="s">
        <v>4661</v>
      </c>
      <c r="BB169" s="69" t="s">
        <v>3216</v>
      </c>
      <c r="BC169" s="69" t="s">
        <v>157</v>
      </c>
      <c r="BD169" s="69" t="s">
        <v>157</v>
      </c>
      <c r="BE169" s="69" t="s">
        <v>157</v>
      </c>
      <c r="BF169" s="69" t="s">
        <v>4662</v>
      </c>
      <c r="BG169" s="69" t="s">
        <v>157</v>
      </c>
      <c r="BH169" s="69" t="s">
        <v>3637</v>
      </c>
      <c r="BI169" s="69" t="s">
        <v>3219</v>
      </c>
      <c r="BJ169" s="69" t="s">
        <v>157</v>
      </c>
      <c r="BK169" s="69" t="s">
        <v>168</v>
      </c>
      <c r="BL169" s="70" t="s">
        <v>4663</v>
      </c>
      <c r="BM169" s="69" t="s">
        <v>168</v>
      </c>
      <c r="BQ169" s="69" t="s">
        <v>158</v>
      </c>
      <c r="BR169" s="69" t="s">
        <v>312</v>
      </c>
      <c r="BS169" s="70" t="s">
        <v>4664</v>
      </c>
      <c r="BX169" s="69" t="s">
        <v>158</v>
      </c>
      <c r="BY169" s="69" t="s">
        <v>157</v>
      </c>
      <c r="CD169" s="69">
        <v>7.7343E10</v>
      </c>
      <c r="CE169" s="69" t="s">
        <v>3745</v>
      </c>
      <c r="CF169" s="69">
        <v>280000</v>
      </c>
      <c r="CT169" s="69" t="b">
        <f>Table1[[#This Row],[company_name_netzero]]&lt;&gt;""</f>
        <v>1</v>
      </c>
      <c r="CZ169" s="69" t="b">
        <f>Table1[[#This Row],[company_name_re100]]&lt;&gt;""</f>
        <v>0</v>
      </c>
    </row>
    <row r="170" spans="1:11 34:104" ht="21.95" customHeight="1">
      <c r="A170" s="69">
        <v>168</v>
      </c>
      <c r="B170" s="69" t="s">
        <v>1122</v>
      </c>
      <c r="C170" s="69" t="s">
        <v>4665</v>
      </c>
      <c r="D170" s="69" t="s">
        <v>1123</v>
      </c>
      <c r="E170" s="72">
        <v>-0.037</v>
      </c>
      <c r="F170" s="69" t="s">
        <v>1124</v>
      </c>
      <c r="G170" s="72">
        <v>-0.007</v>
      </c>
      <c r="H170" s="69" t="s">
        <v>1125</v>
      </c>
      <c r="I170" s="71">
        <v>95746</v>
      </c>
      <c r="J170" s="69">
        <v>-14</v>
      </c>
      <c r="K170" s="69">
        <v>17</v>
      </c>
      <c r="AH170" s="69" t="b">
        <f>Table1[[#This Row],[sbti_id]]&lt;&gt;""</f>
        <v>0</v>
      </c>
      <c r="AI170" s="69" t="s">
        <v>1122</v>
      </c>
      <c r="AJ170" s="69" t="s">
        <v>3250</v>
      </c>
      <c r="AK170" s="69" t="s">
        <v>3251</v>
      </c>
      <c r="AL170" s="69" t="s">
        <v>3211</v>
      </c>
      <c r="AM170" s="69" t="s">
        <v>158</v>
      </c>
      <c r="AN170" s="69" t="s">
        <v>281</v>
      </c>
      <c r="AO170" s="69">
        <v>30</v>
      </c>
      <c r="AP170" s="69">
        <v>2022</v>
      </c>
      <c r="AQ170" s="69">
        <v>2025</v>
      </c>
      <c r="AR170" s="69" t="s">
        <v>3212</v>
      </c>
      <c r="AS170" s="69">
        <v>2022</v>
      </c>
      <c r="AT170" s="69" t="s">
        <v>1126</v>
      </c>
      <c r="AU170" s="69" t="s">
        <v>4666</v>
      </c>
      <c r="AV170" s="69" t="s">
        <v>233</v>
      </c>
      <c r="BA170" s="69" t="s">
        <v>4667</v>
      </c>
      <c r="BB170" s="69" t="s">
        <v>3216</v>
      </c>
      <c r="BC170" s="69" t="s">
        <v>168</v>
      </c>
      <c r="BD170" s="69" t="s">
        <v>168</v>
      </c>
      <c r="BE170" s="69" t="s">
        <v>168</v>
      </c>
      <c r="BF170" s="69" t="s">
        <v>4668</v>
      </c>
      <c r="BG170" s="69" t="s">
        <v>158</v>
      </c>
      <c r="BI170" s="69" t="s">
        <v>3219</v>
      </c>
      <c r="BJ170" s="69" t="s">
        <v>158</v>
      </c>
      <c r="BK170" s="69" t="s">
        <v>157</v>
      </c>
      <c r="BL170" s="69" t="s">
        <v>4669</v>
      </c>
      <c r="BM170" s="69" t="s">
        <v>168</v>
      </c>
      <c r="BQ170" s="69" t="s">
        <v>158</v>
      </c>
      <c r="BR170" s="69" t="s">
        <v>168</v>
      </c>
      <c r="BX170" s="69" t="s">
        <v>158</v>
      </c>
      <c r="BY170" s="69" t="s">
        <v>158</v>
      </c>
      <c r="CD170" s="69">
        <v>7.5828E10</v>
      </c>
      <c r="CE170" s="69" t="s">
        <v>3286</v>
      </c>
      <c r="CF170" s="69">
        <v>95746</v>
      </c>
      <c r="CT170" s="69" t="b">
        <f>Table1[[#This Row],[company_name_netzero]]&lt;&gt;""</f>
        <v>1</v>
      </c>
      <c r="CZ170" s="69" t="b">
        <f>Table1[[#This Row],[company_name_re100]]&lt;&gt;""</f>
        <v>0</v>
      </c>
    </row>
    <row r="171" spans="1:11 34:104" ht="21.95" customHeight="1" hidden="1">
      <c r="A171" s="69">
        <v>169</v>
      </c>
      <c r="B171" s="69" t="s">
        <v>1127</v>
      </c>
      <c r="C171" s="69" t="s">
        <v>4670</v>
      </c>
      <c r="D171" s="69" t="s">
        <v>1128</v>
      </c>
      <c r="E171" s="72">
        <v>0.214</v>
      </c>
      <c r="F171" s="69" t="s">
        <v>1129</v>
      </c>
      <c r="G171" s="72">
        <v>1.173</v>
      </c>
      <c r="H171" s="69" t="s">
        <v>1130</v>
      </c>
      <c r="I171" s="71">
        <v>66308</v>
      </c>
      <c r="J171" s="69">
        <v>49</v>
      </c>
      <c r="K171" s="69">
        <v>12</v>
      </c>
      <c r="AH171" s="69" t="b">
        <f>Table1[[#This Row],[sbti_id]]&lt;&gt;""</f>
        <v>0</v>
      </c>
      <c r="AI171" s="69" t="s">
        <v>1127</v>
      </c>
      <c r="AJ171" s="69" t="s">
        <v>3043</v>
      </c>
      <c r="AK171" s="69" t="s">
        <v>146</v>
      </c>
      <c r="AL171" s="69" t="s">
        <v>3211</v>
      </c>
      <c r="AM171" s="69" t="s">
        <v>158</v>
      </c>
      <c r="AN171" s="69" t="s">
        <v>202</v>
      </c>
      <c r="AO171" s="69">
        <v>68</v>
      </c>
      <c r="AP171" s="69">
        <v>2008</v>
      </c>
      <c r="AQ171" s="69">
        <v>2025</v>
      </c>
      <c r="AR171" s="69" t="s">
        <v>4165</v>
      </c>
      <c r="AS171" s="69">
        <v>2021</v>
      </c>
      <c r="AT171" s="69" t="s">
        <v>1131</v>
      </c>
      <c r="AU171" s="69" t="s">
        <v>4671</v>
      </c>
      <c r="AV171" s="69" t="s">
        <v>281</v>
      </c>
      <c r="AW171" s="69">
        <v>2022</v>
      </c>
      <c r="AX171" s="69">
        <v>68</v>
      </c>
      <c r="AY171" s="69">
        <v>2008</v>
      </c>
      <c r="AZ171" s="69" t="s">
        <v>4672</v>
      </c>
      <c r="BA171" s="69" t="s">
        <v>4673</v>
      </c>
      <c r="BB171" s="69" t="s">
        <v>168</v>
      </c>
      <c r="BC171" s="69" t="s">
        <v>157</v>
      </c>
      <c r="BD171" s="69" t="s">
        <v>157</v>
      </c>
      <c r="BE171" s="69" t="s">
        <v>158</v>
      </c>
      <c r="BG171" s="69" t="s">
        <v>158</v>
      </c>
      <c r="BI171" s="69" t="s">
        <v>3219</v>
      </c>
      <c r="BJ171" s="69" t="s">
        <v>158</v>
      </c>
      <c r="BK171" s="69" t="s">
        <v>168</v>
      </c>
      <c r="BL171" s="69" t="s">
        <v>4674</v>
      </c>
      <c r="BM171" s="69" t="s">
        <v>168</v>
      </c>
      <c r="BQ171" s="69" t="s">
        <v>158</v>
      </c>
      <c r="BR171" s="69" t="s">
        <v>168</v>
      </c>
      <c r="BX171" s="69" t="s">
        <v>158</v>
      </c>
      <c r="BY171" s="69" t="s">
        <v>158</v>
      </c>
      <c r="CD171" s="69">
        <v>7.8508E10</v>
      </c>
      <c r="CE171" s="69" t="s">
        <v>3286</v>
      </c>
      <c r="CF171" s="69">
        <v>66308</v>
      </c>
      <c r="CT171" s="69" t="b">
        <f>Table1[[#This Row],[company_name_netzero]]&lt;&gt;""</f>
        <v>1</v>
      </c>
      <c r="CZ171" s="69" t="b">
        <f>Table1[[#This Row],[company_name_re100]]&lt;&gt;""</f>
        <v>0</v>
      </c>
    </row>
    <row r="172" spans="1:11 34:104" ht="21.95" customHeight="1">
      <c r="A172" s="69">
        <v>170</v>
      </c>
      <c r="B172" s="69" t="s">
        <v>1132</v>
      </c>
      <c r="C172" s="69" t="s">
        <v>4675</v>
      </c>
      <c r="D172" s="69" t="s">
        <v>1133</v>
      </c>
      <c r="E172" s="72">
        <v>-0.014</v>
      </c>
      <c r="F172" s="69" t="s">
        <v>1134</v>
      </c>
      <c r="G172" s="72">
        <v>-0.027</v>
      </c>
      <c r="H172" s="69" t="s">
        <v>1135</v>
      </c>
      <c r="I172" s="71">
        <v>265245</v>
      </c>
      <c r="J172" s="69">
        <v>-9</v>
      </c>
      <c r="K172" s="69">
        <v>12</v>
      </c>
      <c r="AH172" s="69" t="b">
        <f>Table1[[#This Row],[sbti_id]]&lt;&gt;""</f>
        <v>0</v>
      </c>
      <c r="AI172" s="69" t="s">
        <v>1132</v>
      </c>
      <c r="AJ172" s="69" t="s">
        <v>3250</v>
      </c>
      <c r="AK172" s="69" t="s">
        <v>3251</v>
      </c>
      <c r="AL172" s="69" t="s">
        <v>3211</v>
      </c>
      <c r="AM172" s="69" t="s">
        <v>157</v>
      </c>
      <c r="AN172" s="69" t="s">
        <v>167</v>
      </c>
      <c r="AQ172" s="69">
        <v>2050</v>
      </c>
      <c r="AR172" s="69" t="s">
        <v>3212</v>
      </c>
      <c r="AT172" s="69" t="s">
        <v>1136</v>
      </c>
      <c r="AU172" s="69" t="s">
        <v>4676</v>
      </c>
      <c r="AV172" s="69" t="s">
        <v>281</v>
      </c>
      <c r="AW172" s="69">
        <v>2030</v>
      </c>
      <c r="AX172" s="69">
        <v>50</v>
      </c>
      <c r="AY172" s="69">
        <v>2019</v>
      </c>
      <c r="AZ172" s="69" t="s">
        <v>4677</v>
      </c>
      <c r="BA172" s="69" t="s">
        <v>4678</v>
      </c>
      <c r="BB172" s="69" t="s">
        <v>3228</v>
      </c>
      <c r="BC172" s="69" t="s">
        <v>157</v>
      </c>
      <c r="BD172" s="69" t="s">
        <v>157</v>
      </c>
      <c r="BE172" s="69" t="s">
        <v>158</v>
      </c>
      <c r="BG172" s="69" t="s">
        <v>157</v>
      </c>
      <c r="BH172" s="69" t="s">
        <v>3486</v>
      </c>
      <c r="BI172" s="69" t="s">
        <v>3219</v>
      </c>
      <c r="BJ172" s="69" t="s">
        <v>158</v>
      </c>
      <c r="BK172" s="69" t="s">
        <v>168</v>
      </c>
      <c r="BL172" s="70" t="s">
        <v>4679</v>
      </c>
      <c r="BM172" s="69" t="s">
        <v>157</v>
      </c>
      <c r="BN172" s="69" t="s">
        <v>4680</v>
      </c>
      <c r="BQ172" s="69" t="s">
        <v>158</v>
      </c>
      <c r="BR172" s="69" t="s">
        <v>168</v>
      </c>
      <c r="BS172" s="70" t="s">
        <v>4681</v>
      </c>
      <c r="BX172" s="69" t="s">
        <v>158</v>
      </c>
      <c r="BY172" s="69" t="s">
        <v>158</v>
      </c>
      <c r="CD172" s="69">
        <v>9.75E10</v>
      </c>
      <c r="CE172" s="69" t="s">
        <v>3397</v>
      </c>
      <c r="CT172" s="69" t="b">
        <f>Table1[[#This Row],[company_name_netzero]]&lt;&gt;""</f>
        <v>1</v>
      </c>
      <c r="CZ172" s="69" t="b">
        <f>Table1[[#This Row],[company_name_re100]]&lt;&gt;""</f>
        <v>0</v>
      </c>
    </row>
    <row r="173" spans="1:11 34:34 98:104" ht="21.95" customHeight="1" hidden="1">
      <c r="A173" s="69">
        <v>171</v>
      </c>
      <c r="B173" s="69" t="s">
        <v>1137</v>
      </c>
      <c r="C173" s="69" t="s">
        <v>4682</v>
      </c>
      <c r="D173" s="69" t="s">
        <v>1139</v>
      </c>
      <c r="E173" s="72">
        <v>-0.006</v>
      </c>
      <c r="F173" s="69" t="s">
        <v>1140</v>
      </c>
      <c r="G173" s="72">
        <v>-0.296</v>
      </c>
      <c r="H173" s="69" t="s">
        <v>1141</v>
      </c>
      <c r="I173" s="71">
        <v>43998</v>
      </c>
      <c r="J173" s="69">
        <v>-6</v>
      </c>
      <c r="K173" s="69">
        <v>12</v>
      </c>
      <c r="AH173" s="69" t="b">
        <f>Table1[[#This Row],[sbti_id]]&lt;&gt;""</f>
        <v>0</v>
      </c>
      <c r="CT173" s="69" t="b">
        <f>Table1[[#This Row],[company_name_netzero]]&lt;&gt;""</f>
        <v>0</v>
      </c>
      <c r="CZ173" s="69" t="b">
        <f>Table1[[#This Row],[company_name_re100]]&lt;&gt;""</f>
        <v>0</v>
      </c>
    </row>
    <row r="174" spans="1:11 34:34 98:104" ht="21.95" customHeight="1" hidden="1">
      <c r="A174" s="69">
        <v>172</v>
      </c>
      <c r="B174" s="69" t="s">
        <v>1144</v>
      </c>
      <c r="C174" s="69" t="s">
        <v>4683</v>
      </c>
      <c r="D174" s="69" t="s">
        <v>1145</v>
      </c>
      <c r="E174" s="72">
        <v>-0.355</v>
      </c>
      <c r="F174" s="69" t="s">
        <v>1146</v>
      </c>
      <c r="G174" s="72">
        <v>-0.953</v>
      </c>
      <c r="H174" s="69" t="s">
        <v>1147</v>
      </c>
      <c r="I174" s="71">
        <v>7464</v>
      </c>
      <c r="J174" s="69">
        <v>-93</v>
      </c>
      <c r="K174" s="69">
        <v>7</v>
      </c>
      <c r="AH174" s="69" t="b">
        <f>Table1[[#This Row],[sbti_id]]&lt;&gt;""</f>
        <v>0</v>
      </c>
      <c r="CT174" s="69" t="b">
        <f>Table1[[#This Row],[company_name_netzero]]&lt;&gt;""</f>
        <v>0</v>
      </c>
      <c r="CZ174" s="69" t="b">
        <f>Table1[[#This Row],[company_name_re100]]&lt;&gt;""</f>
        <v>0</v>
      </c>
    </row>
    <row r="175" spans="1:104" ht="21.95" customHeight="1" hidden="1">
      <c r="A175" s="69">
        <v>173</v>
      </c>
      <c r="B175" s="69" t="s">
        <v>1152</v>
      </c>
      <c r="C175" s="69" t="s">
        <v>4684</v>
      </c>
      <c r="D175" s="69" t="s">
        <v>1153</v>
      </c>
      <c r="E175" s="72">
        <v>-0.093</v>
      </c>
      <c r="F175" s="69" t="s">
        <v>1154</v>
      </c>
      <c r="G175" s="72">
        <v>0.308</v>
      </c>
      <c r="H175" s="69" t="s">
        <v>1155</v>
      </c>
      <c r="I175" s="71">
        <v>218718</v>
      </c>
      <c r="J175" s="69">
        <v>-27</v>
      </c>
      <c r="K175" s="69">
        <v>29</v>
      </c>
      <c r="L175" s="69">
        <v>40011547</v>
      </c>
      <c r="M175" s="69" t="s">
        <v>4685</v>
      </c>
      <c r="P175" s="69" t="s">
        <v>3203</v>
      </c>
      <c r="Q175" s="69" t="s">
        <v>264</v>
      </c>
      <c r="R175" s="69" t="s">
        <v>176</v>
      </c>
      <c r="S175" s="69" t="s">
        <v>4686</v>
      </c>
      <c r="T175" s="69" t="s">
        <v>210</v>
      </c>
      <c r="AG175" s="73">
        <v>45449.041666666664</v>
      </c>
      <c r="AH175" s="69" t="b">
        <f>Table1[[#This Row],[sbti_id]]&lt;&gt;""</f>
        <v>1</v>
      </c>
      <c r="AI175" s="69" t="s">
        <v>4687</v>
      </c>
      <c r="AJ175" s="69" t="s">
        <v>3381</v>
      </c>
      <c r="AK175" s="69" t="s">
        <v>3251</v>
      </c>
      <c r="AL175" s="69" t="s">
        <v>3211</v>
      </c>
      <c r="AM175" s="69" t="s">
        <v>158</v>
      </c>
      <c r="AN175" s="69" t="s">
        <v>202</v>
      </c>
      <c r="AQ175" s="69">
        <v>2050</v>
      </c>
      <c r="AR175" s="69" t="s">
        <v>3212</v>
      </c>
      <c r="AS175" s="69">
        <v>2021</v>
      </c>
      <c r="AT175" s="69" t="s">
        <v>1156</v>
      </c>
      <c r="AU175" s="69" t="s">
        <v>4688</v>
      </c>
      <c r="AV175" s="69" t="s">
        <v>281</v>
      </c>
      <c r="AW175" s="69">
        <v>2030</v>
      </c>
      <c r="AX175" s="69">
        <v>46</v>
      </c>
      <c r="AY175" s="69">
        <v>2019</v>
      </c>
      <c r="AZ175" s="69" t="s">
        <v>4689</v>
      </c>
      <c r="BA175" s="69" t="s">
        <v>4690</v>
      </c>
      <c r="BB175" s="69" t="s">
        <v>3216</v>
      </c>
      <c r="BC175" s="69" t="s">
        <v>157</v>
      </c>
      <c r="BD175" s="69" t="s">
        <v>157</v>
      </c>
      <c r="BE175" s="69" t="s">
        <v>158</v>
      </c>
      <c r="BF175" s="69" t="s">
        <v>4691</v>
      </c>
      <c r="BG175" s="69" t="s">
        <v>157</v>
      </c>
      <c r="BH175" s="69" t="s">
        <v>3242</v>
      </c>
      <c r="BI175" s="69" t="s">
        <v>3219</v>
      </c>
      <c r="BJ175" s="69" t="s">
        <v>158</v>
      </c>
      <c r="BK175" s="69" t="s">
        <v>168</v>
      </c>
      <c r="BL175" s="70" t="s">
        <v>4692</v>
      </c>
      <c r="BM175" s="69" t="s">
        <v>168</v>
      </c>
      <c r="BQ175" s="69" t="s">
        <v>158</v>
      </c>
      <c r="BR175" s="69" t="s">
        <v>168</v>
      </c>
      <c r="BX175" s="69" t="s">
        <v>158</v>
      </c>
      <c r="BY175" s="69" t="s">
        <v>158</v>
      </c>
      <c r="CD175" s="69">
        <v>7.6944E10</v>
      </c>
      <c r="CE175" s="69" t="s">
        <v>3286</v>
      </c>
      <c r="CF175" s="69">
        <v>221387</v>
      </c>
      <c r="CT175" s="69" t="b">
        <f>Table1[[#This Row],[company_name_netzero]]&lt;&gt;""</f>
        <v>1</v>
      </c>
      <c r="CZ175" s="69" t="b">
        <f>Table1[[#This Row],[company_name_re100]]&lt;&gt;""</f>
        <v>0</v>
      </c>
    </row>
    <row r="176" spans="1:104" ht="21.95" customHeight="1" hidden="1">
      <c r="A176" s="69">
        <v>174</v>
      </c>
      <c r="B176" s="69" t="s">
        <v>1157</v>
      </c>
      <c r="C176" s="69" t="s">
        <v>4693</v>
      </c>
      <c r="D176" s="69" t="s">
        <v>1158</v>
      </c>
      <c r="E176" s="72">
        <v>0.058</v>
      </c>
      <c r="F176" s="69" t="s">
        <v>1159</v>
      </c>
      <c r="G176" s="72">
        <v>0.117</v>
      </c>
      <c r="H176" s="69" t="s">
        <v>1160</v>
      </c>
      <c r="I176" s="71">
        <v>156921</v>
      </c>
      <c r="J176" s="69">
        <v>9</v>
      </c>
      <c r="K176" s="69">
        <v>31</v>
      </c>
      <c r="L176" s="69">
        <v>40003392</v>
      </c>
      <c r="M176" s="69" t="s">
        <v>1157</v>
      </c>
      <c r="N176" s="69" t="s">
        <v>4694</v>
      </c>
      <c r="O176" s="69" t="s">
        <v>4695</v>
      </c>
      <c r="P176" s="69" t="s">
        <v>3203</v>
      </c>
      <c r="Q176" s="69" t="s">
        <v>416</v>
      </c>
      <c r="R176" s="69" t="s">
        <v>246</v>
      </c>
      <c r="S176" s="69" t="s">
        <v>1046</v>
      </c>
      <c r="T176" s="69" t="s">
        <v>151</v>
      </c>
      <c r="U176" s="69" t="s">
        <v>152</v>
      </c>
      <c r="V176" s="69">
        <v>2035</v>
      </c>
      <c r="AB176" s="69" t="s">
        <v>4696</v>
      </c>
      <c r="AE176" s="69" t="s">
        <v>3209</v>
      </c>
      <c r="AG176" s="73">
        <v>44973.041666666664</v>
      </c>
      <c r="AH176" s="69" t="b">
        <f>Table1[[#This Row],[sbti_id]]&lt;&gt;""</f>
        <v>1</v>
      </c>
      <c r="AI176" s="69" t="s">
        <v>1157</v>
      </c>
      <c r="AJ176" s="69" t="s">
        <v>4186</v>
      </c>
      <c r="AK176" s="69" t="s">
        <v>246</v>
      </c>
      <c r="AL176" s="69" t="s">
        <v>3211</v>
      </c>
      <c r="AM176" s="69" t="s">
        <v>158</v>
      </c>
      <c r="AN176" s="69" t="s">
        <v>281</v>
      </c>
      <c r="AO176" s="69">
        <v>63</v>
      </c>
      <c r="AP176" s="69">
        <v>2015</v>
      </c>
      <c r="AQ176" s="69">
        <v>2030</v>
      </c>
      <c r="AR176" s="69" t="s">
        <v>3212</v>
      </c>
      <c r="AS176" s="69">
        <v>2021</v>
      </c>
      <c r="AT176" s="79" t="s">
        <v>1161</v>
      </c>
      <c r="AU176" s="69" t="s">
        <v>4697</v>
      </c>
      <c r="AV176" s="69" t="s">
        <v>233</v>
      </c>
      <c r="BA176" s="70" t="s">
        <v>4698</v>
      </c>
      <c r="BB176" s="69" t="s">
        <v>3216</v>
      </c>
      <c r="BC176" s="69" t="s">
        <v>157</v>
      </c>
      <c r="BD176" s="69" t="s">
        <v>157</v>
      </c>
      <c r="BE176" s="69" t="s">
        <v>158</v>
      </c>
      <c r="BF176" s="70" t="s">
        <v>4699</v>
      </c>
      <c r="BG176" s="69" t="s">
        <v>157</v>
      </c>
      <c r="BH176" s="69" t="s">
        <v>3843</v>
      </c>
      <c r="BI176" s="69" t="s">
        <v>3219</v>
      </c>
      <c r="BJ176" s="69" t="s">
        <v>158</v>
      </c>
      <c r="BK176" s="69" t="s">
        <v>168</v>
      </c>
      <c r="BL176" s="70" t="s">
        <v>4700</v>
      </c>
      <c r="BM176" s="69" t="s">
        <v>157</v>
      </c>
      <c r="BN176" s="69" t="s">
        <v>4701</v>
      </c>
      <c r="BP176" s="70" t="s">
        <v>4702</v>
      </c>
      <c r="BQ176" s="69" t="s">
        <v>158</v>
      </c>
      <c r="BR176" s="69" t="s">
        <v>168</v>
      </c>
      <c r="BX176" s="69" t="s">
        <v>158</v>
      </c>
      <c r="BY176" s="69" t="s">
        <v>158</v>
      </c>
      <c r="CD176" s="69">
        <v>7.4885E10</v>
      </c>
      <c r="CE176" s="69" t="s">
        <v>3300</v>
      </c>
      <c r="CF176" s="69">
        <v>156921</v>
      </c>
      <c r="CT176" s="69" t="b">
        <f>Table1[[#This Row],[company_name_netzero]]&lt;&gt;""</f>
        <v>1</v>
      </c>
      <c r="CZ176" s="69" t="b">
        <f>Table1[[#This Row],[company_name_re100]]&lt;&gt;""</f>
        <v>0</v>
      </c>
    </row>
    <row r="177" spans="1:104" ht="21.95" customHeight="1" hidden="1">
      <c r="A177" s="69">
        <v>175</v>
      </c>
      <c r="B177" s="69" t="s">
        <v>1162</v>
      </c>
      <c r="C177" s="69" t="s">
        <v>4703</v>
      </c>
      <c r="D177" s="69" t="s">
        <v>1164</v>
      </c>
      <c r="E177" s="72">
        <v>0.102</v>
      </c>
      <c r="F177" s="69" t="s">
        <v>1165</v>
      </c>
      <c r="G177" s="75">
        <v>0.21</v>
      </c>
      <c r="H177" s="69" t="s">
        <v>1166</v>
      </c>
      <c r="I177" s="71">
        <v>75100</v>
      </c>
      <c r="J177" s="69">
        <v>20</v>
      </c>
      <c r="K177" s="69">
        <v>31</v>
      </c>
      <c r="L177" s="69">
        <v>40011545</v>
      </c>
      <c r="M177" s="69" t="s">
        <v>4704</v>
      </c>
      <c r="N177" s="69" t="s">
        <v>4705</v>
      </c>
      <c r="O177" s="69" t="s">
        <v>4706</v>
      </c>
      <c r="P177" s="69" t="s">
        <v>3203</v>
      </c>
      <c r="Q177" s="69" t="s">
        <v>3204</v>
      </c>
      <c r="R177" s="69" t="s">
        <v>3205</v>
      </c>
      <c r="S177" s="69" t="s">
        <v>4707</v>
      </c>
      <c r="T177" s="69" t="s">
        <v>151</v>
      </c>
      <c r="U177" s="69" t="s">
        <v>152</v>
      </c>
      <c r="V177" s="69">
        <v>2033</v>
      </c>
      <c r="W177" s="69" t="s">
        <v>151</v>
      </c>
      <c r="X177" s="69" t="s">
        <v>152</v>
      </c>
      <c r="Y177" s="69">
        <v>2050</v>
      </c>
      <c r="Z177" s="69" t="s">
        <v>151</v>
      </c>
      <c r="AA177" s="69">
        <v>2050</v>
      </c>
      <c r="AB177" s="70" t="s">
        <v>4708</v>
      </c>
      <c r="AC177" s="69" t="s">
        <v>3208</v>
      </c>
      <c r="AD177" s="73">
        <v>44462.041666666664</v>
      </c>
      <c r="AE177" s="69" t="s">
        <v>3209</v>
      </c>
      <c r="AG177" s="73">
        <v>45589.041666666664</v>
      </c>
      <c r="AH177" s="69" t="b">
        <f>Table1[[#This Row],[sbti_id]]&lt;&gt;""</f>
        <v>1</v>
      </c>
      <c r="AI177" s="69" t="s">
        <v>1162</v>
      </c>
      <c r="AJ177" s="69" t="s">
        <v>3043</v>
      </c>
      <c r="AK177" s="69" t="s">
        <v>146</v>
      </c>
      <c r="AL177" s="69" t="s">
        <v>3211</v>
      </c>
      <c r="AM177" s="69" t="s">
        <v>158</v>
      </c>
      <c r="AN177" s="69" t="s">
        <v>167</v>
      </c>
      <c r="AQ177" s="69">
        <v>2035</v>
      </c>
      <c r="AR177" s="69" t="s">
        <v>3212</v>
      </c>
      <c r="AS177" s="69">
        <v>2018</v>
      </c>
      <c r="AT177" s="69" t="s">
        <v>1168</v>
      </c>
      <c r="AU177" s="69" t="s">
        <v>4709</v>
      </c>
      <c r="AV177" s="69" t="s">
        <v>3614</v>
      </c>
      <c r="AW177" s="69">
        <v>2025</v>
      </c>
      <c r="AZ177" s="69" t="s">
        <v>4710</v>
      </c>
      <c r="BA177" s="70" t="s">
        <v>4711</v>
      </c>
      <c r="BB177" s="69" t="s">
        <v>3216</v>
      </c>
      <c r="BC177" s="69" t="s">
        <v>157</v>
      </c>
      <c r="BD177" s="69" t="s">
        <v>157</v>
      </c>
      <c r="BE177" s="69" t="s">
        <v>169</v>
      </c>
      <c r="BF177" s="70" t="s">
        <v>4712</v>
      </c>
      <c r="BG177" s="69" t="s">
        <v>158</v>
      </c>
      <c r="BI177" s="69" t="s">
        <v>3219</v>
      </c>
      <c r="BJ177" s="69" t="s">
        <v>158</v>
      </c>
      <c r="BK177" s="69" t="s">
        <v>168</v>
      </c>
      <c r="BL177" s="70" t="s">
        <v>4713</v>
      </c>
      <c r="BM177" s="69" t="s">
        <v>157</v>
      </c>
      <c r="BN177" s="69" t="s">
        <v>3269</v>
      </c>
      <c r="BQ177" s="69" t="s">
        <v>158</v>
      </c>
      <c r="BR177" s="69" t="s">
        <v>168</v>
      </c>
      <c r="BS177" s="70" t="s">
        <v>4714</v>
      </c>
      <c r="BX177" s="69" t="s">
        <v>158</v>
      </c>
      <c r="BY177" s="69" t="s">
        <v>157</v>
      </c>
      <c r="CD177" s="69">
        <v>7.5333E10</v>
      </c>
      <c r="CE177" s="69" t="s">
        <v>3286</v>
      </c>
      <c r="CF177" s="69">
        <v>75100</v>
      </c>
      <c r="CT177" s="69" t="b">
        <f>Table1[[#This Row],[company_name_netzero]]&lt;&gt;""</f>
        <v>1</v>
      </c>
      <c r="CU177" s="69" t="s">
        <v>1162</v>
      </c>
      <c r="CV177" s="69">
        <v>2020</v>
      </c>
      <c r="CW177" s="69">
        <v>2025</v>
      </c>
      <c r="CX177" s="69" t="s">
        <v>3286</v>
      </c>
      <c r="CY177" s="69" t="s">
        <v>3204</v>
      </c>
      <c r="CZ177" s="69" t="b">
        <f>Table1[[#This Row],[company_name_re100]]&lt;&gt;""</f>
        <v>1</v>
      </c>
    </row>
    <row r="178" spans="1:11 34:104" ht="21.95" customHeight="1" hidden="1">
      <c r="A178" s="69">
        <v>176</v>
      </c>
      <c r="B178" s="69" t="s">
        <v>1169</v>
      </c>
      <c r="C178" s="69" t="s">
        <v>4715</v>
      </c>
      <c r="D178" s="69" t="s">
        <v>1171</v>
      </c>
      <c r="E178" s="72">
        <v>-0.165</v>
      </c>
      <c r="F178" s="69" t="s">
        <v>1172</v>
      </c>
      <c r="G178" s="72">
        <v>-0.925</v>
      </c>
      <c r="H178" s="69" t="s">
        <v>1173</v>
      </c>
      <c r="I178" s="71">
        <v>67809</v>
      </c>
      <c r="J178" s="69">
        <v>-44</v>
      </c>
      <c r="K178" s="69">
        <v>17</v>
      </c>
      <c r="AH178" s="69" t="b">
        <f>Table1[[#This Row],[sbti_id]]&lt;&gt;""</f>
        <v>0</v>
      </c>
      <c r="AJ178" s="69" t="s">
        <v>4716</v>
      </c>
      <c r="AK178" s="69" t="s">
        <v>246</v>
      </c>
      <c r="AL178" s="69" t="s">
        <v>3211</v>
      </c>
      <c r="AM178" s="69" t="s">
        <v>158</v>
      </c>
      <c r="AN178" s="69" t="s">
        <v>167</v>
      </c>
      <c r="AQ178" s="69">
        <v>2050</v>
      </c>
      <c r="AR178" s="69" t="s">
        <v>3252</v>
      </c>
      <c r="AS178" s="69">
        <v>2025</v>
      </c>
      <c r="AT178" s="69" t="s">
        <v>1174</v>
      </c>
      <c r="AU178" s="69" t="s">
        <v>4717</v>
      </c>
      <c r="AV178" s="69" t="s">
        <v>9</v>
      </c>
      <c r="AW178" s="69">
        <v>2030</v>
      </c>
      <c r="AZ178" s="70" t="s">
        <v>4718</v>
      </c>
      <c r="BA178" s="70" t="s">
        <v>4719</v>
      </c>
      <c r="BB178" s="69" t="s">
        <v>3216</v>
      </c>
      <c r="BC178" s="69" t="s">
        <v>157</v>
      </c>
      <c r="BD178" s="69" t="s">
        <v>157</v>
      </c>
      <c r="BE178" s="69" t="s">
        <v>157</v>
      </c>
      <c r="BF178" s="69" t="s">
        <v>4720</v>
      </c>
      <c r="BG178" s="69" t="s">
        <v>158</v>
      </c>
      <c r="BI178" s="69" t="s">
        <v>3538</v>
      </c>
      <c r="BJ178" s="69" t="s">
        <v>157</v>
      </c>
      <c r="BK178" s="69" t="s">
        <v>168</v>
      </c>
      <c r="BL178" s="70" t="s">
        <v>4721</v>
      </c>
      <c r="BM178" s="69" t="s">
        <v>168</v>
      </c>
      <c r="BQ178" s="69" t="s">
        <v>158</v>
      </c>
      <c r="BR178" s="69" t="s">
        <v>312</v>
      </c>
      <c r="BS178" s="69" t="s">
        <v>4722</v>
      </c>
      <c r="BX178" s="69" t="s">
        <v>158</v>
      </c>
      <c r="BY178" s="69" t="s">
        <v>158</v>
      </c>
      <c r="CD178" s="69">
        <v>7.4607E10</v>
      </c>
      <c r="CE178" s="69" t="s">
        <v>3247</v>
      </c>
      <c r="CS178" s="70" t="s">
        <v>4723</v>
      </c>
      <c r="CT178" s="69" t="b">
        <f>Table1[[#This Row],[company_name_netzero]]&lt;&gt;""</f>
        <v>0</v>
      </c>
      <c r="CZ178" s="69" t="b">
        <f>Table1[[#This Row],[company_name_re100]]&lt;&gt;""</f>
        <v>0</v>
      </c>
    </row>
    <row r="179" spans="1:11 34:104" ht="21.95" customHeight="1" hidden="1">
      <c r="A179" s="69">
        <v>177</v>
      </c>
      <c r="B179" s="69" t="s">
        <v>1175</v>
      </c>
      <c r="C179" s="69" t="s">
        <v>4724</v>
      </c>
      <c r="D179" s="69" t="s">
        <v>1176</v>
      </c>
      <c r="E179" s="72">
        <v>0.117</v>
      </c>
      <c r="F179" s="69" t="s">
        <v>1177</v>
      </c>
      <c r="G179" s="72">
        <v>-0.314</v>
      </c>
      <c r="H179" s="69" t="s">
        <v>1178</v>
      </c>
      <c r="I179" s="71">
        <v>89753</v>
      </c>
      <c r="J179" s="69">
        <v>28</v>
      </c>
      <c r="K179" s="69">
        <v>31</v>
      </c>
      <c r="AH179" s="69" t="b">
        <f>Table1[[#This Row],[sbti_id]]&lt;&gt;""</f>
        <v>0</v>
      </c>
      <c r="AI179" s="69" t="s">
        <v>1175</v>
      </c>
      <c r="AJ179" s="69" t="s">
        <v>3343</v>
      </c>
      <c r="AK179" s="69" t="s">
        <v>246</v>
      </c>
      <c r="AL179" s="69" t="s">
        <v>3211</v>
      </c>
      <c r="AM179" s="69" t="s">
        <v>158</v>
      </c>
      <c r="AN179" s="69" t="s">
        <v>167</v>
      </c>
      <c r="AQ179" s="69">
        <v>2050</v>
      </c>
      <c r="AR179" s="69" t="s">
        <v>3212</v>
      </c>
      <c r="AT179" s="69" t="s">
        <v>1179</v>
      </c>
      <c r="AU179" s="69" t="s">
        <v>4725</v>
      </c>
      <c r="AV179" s="69" t="s">
        <v>281</v>
      </c>
      <c r="AW179" s="69">
        <v>2030</v>
      </c>
      <c r="AX179" s="69">
        <v>46</v>
      </c>
      <c r="AY179" s="69">
        <v>2019</v>
      </c>
      <c r="AZ179" s="69" t="s">
        <v>4726</v>
      </c>
      <c r="BA179" s="70" t="s">
        <v>4727</v>
      </c>
      <c r="BB179" s="69" t="s">
        <v>168</v>
      </c>
      <c r="BC179" s="69" t="s">
        <v>157</v>
      </c>
      <c r="BD179" s="69" t="s">
        <v>157</v>
      </c>
      <c r="BE179" s="69" t="s">
        <v>157</v>
      </c>
      <c r="BF179" s="69" t="s">
        <v>4728</v>
      </c>
      <c r="BG179" s="69" t="s">
        <v>157</v>
      </c>
      <c r="BH179" s="69" t="s">
        <v>4729</v>
      </c>
      <c r="BI179" s="69" t="s">
        <v>3219</v>
      </c>
      <c r="BJ179" s="69" t="s">
        <v>157</v>
      </c>
      <c r="BK179" s="69" t="s">
        <v>168</v>
      </c>
      <c r="BL179" s="70" t="s">
        <v>4730</v>
      </c>
      <c r="BM179" s="69" t="s">
        <v>157</v>
      </c>
      <c r="BN179" s="69" t="s">
        <v>3269</v>
      </c>
      <c r="BQ179" s="69" t="s">
        <v>158</v>
      </c>
      <c r="BR179" s="69" t="s">
        <v>168</v>
      </c>
      <c r="BS179" s="69" t="e">
        <v>#VALUE!</v>
      </c>
      <c r="BX179" s="69" t="s">
        <v>158</v>
      </c>
      <c r="BY179" s="69" t="s">
        <v>157</v>
      </c>
      <c r="CD179" s="69">
        <v>7.1039E10</v>
      </c>
      <c r="CE179" s="69" t="s">
        <v>3286</v>
      </c>
      <c r="CF179" s="69">
        <v>89753</v>
      </c>
      <c r="CT179" s="69" t="b">
        <f>Table1[[#This Row],[company_name_netzero]]&lt;&gt;""</f>
        <v>1</v>
      </c>
      <c r="CU179" s="69" t="s">
        <v>1175</v>
      </c>
      <c r="CV179" s="69">
        <v>2022</v>
      </c>
      <c r="CW179" s="69">
        <v>2025</v>
      </c>
      <c r="CX179" s="69" t="s">
        <v>3286</v>
      </c>
      <c r="CY179" s="69" t="s">
        <v>245</v>
      </c>
      <c r="CZ179" s="69" t="b">
        <f>Table1[[#This Row],[company_name_re100]]&lt;&gt;""</f>
        <v>1</v>
      </c>
    </row>
    <row r="180" spans="1:11 34:104" ht="21.95" customHeight="1">
      <c r="A180" s="69">
        <v>178</v>
      </c>
      <c r="B180" s="69" t="s">
        <v>1180</v>
      </c>
      <c r="C180" s="69" t="s">
        <v>4731</v>
      </c>
      <c r="D180" s="69" t="s">
        <v>1181</v>
      </c>
      <c r="E180" s="72">
        <v>-0.015</v>
      </c>
      <c r="F180" s="69" t="s">
        <v>1182</v>
      </c>
      <c r="G180" s="75">
        <v>0.22</v>
      </c>
      <c r="H180" s="69" t="s">
        <v>1183</v>
      </c>
      <c r="I180" s="71">
        <v>140860</v>
      </c>
      <c r="J180" s="69">
        <v>-8</v>
      </c>
      <c r="K180" s="69">
        <v>11</v>
      </c>
      <c r="AH180" s="69" t="b">
        <f>Table1[[#This Row],[sbti_id]]&lt;&gt;""</f>
        <v>0</v>
      </c>
      <c r="AI180" s="69" t="s">
        <v>1180</v>
      </c>
      <c r="AJ180" s="69" t="s">
        <v>3250</v>
      </c>
      <c r="AK180" s="69" t="s">
        <v>3251</v>
      </c>
      <c r="AL180" s="69" t="s">
        <v>3211</v>
      </c>
      <c r="AM180" s="69" t="s">
        <v>158</v>
      </c>
      <c r="AN180" s="69" t="s">
        <v>202</v>
      </c>
      <c r="AQ180" s="69">
        <v>2060</v>
      </c>
      <c r="AR180" s="69" t="s">
        <v>3252</v>
      </c>
      <c r="AS180" s="69">
        <v>2021</v>
      </c>
      <c r="AT180" s="70" t="s">
        <v>1184</v>
      </c>
      <c r="AU180" s="69" t="s">
        <v>4732</v>
      </c>
      <c r="AV180" s="69" t="s">
        <v>233</v>
      </c>
      <c r="AW180" s="69">
        <v>2030</v>
      </c>
      <c r="AZ180" s="69" t="s">
        <v>4733</v>
      </c>
      <c r="BA180" s="69" t="s">
        <v>4734</v>
      </c>
      <c r="BB180" s="69" t="s">
        <v>168</v>
      </c>
      <c r="BC180" s="69" t="s">
        <v>168</v>
      </c>
      <c r="BD180" s="69" t="s">
        <v>168</v>
      </c>
      <c r="BE180" s="69" t="s">
        <v>168</v>
      </c>
      <c r="BG180" s="69" t="s">
        <v>158</v>
      </c>
      <c r="BI180" s="69" t="s">
        <v>3538</v>
      </c>
      <c r="BJ180" s="69" t="s">
        <v>158</v>
      </c>
      <c r="BK180" s="69" t="s">
        <v>168</v>
      </c>
      <c r="BL180" s="69" t="s">
        <v>4735</v>
      </c>
      <c r="BM180" s="69" t="s">
        <v>168</v>
      </c>
      <c r="BR180" s="69" t="s">
        <v>168</v>
      </c>
      <c r="BY180" s="69" t="s">
        <v>158</v>
      </c>
      <c r="CD180" s="69">
        <v>2.4056E10</v>
      </c>
      <c r="CE180" s="69" t="s">
        <v>3247</v>
      </c>
      <c r="CF180" s="69">
        <v>44157</v>
      </c>
      <c r="CT180" s="69" t="b">
        <f>Table1[[#This Row],[company_name_netzero]]&lt;&gt;""</f>
        <v>1</v>
      </c>
      <c r="CZ180" s="69" t="b">
        <f>Table1[[#This Row],[company_name_re100]]&lt;&gt;""</f>
        <v>0</v>
      </c>
    </row>
    <row r="181" spans="1:11 34:104" ht="21.95" customHeight="1" hidden="1">
      <c r="A181" s="69">
        <v>179</v>
      </c>
      <c r="B181" s="69" t="s">
        <v>1185</v>
      </c>
      <c r="C181" s="69" t="s">
        <v>4736</v>
      </c>
      <c r="D181" s="69" t="s">
        <v>1186</v>
      </c>
      <c r="E181" s="72">
        <v>0.096</v>
      </c>
      <c r="F181" s="69" t="s">
        <v>1187</v>
      </c>
      <c r="G181" s="72">
        <v>-0.168</v>
      </c>
      <c r="H181" s="69" t="s">
        <v>1188</v>
      </c>
      <c r="I181" s="71">
        <v>61228</v>
      </c>
      <c r="J181" s="69">
        <v>25</v>
      </c>
      <c r="K181" s="69">
        <v>30</v>
      </c>
      <c r="AH181" s="69" t="b">
        <f>Table1[[#This Row],[sbti_id]]&lt;&gt;""</f>
        <v>0</v>
      </c>
      <c r="AI181" s="69" t="s">
        <v>1185</v>
      </c>
      <c r="AJ181" s="69" t="s">
        <v>3412</v>
      </c>
      <c r="AK181" s="69" t="s">
        <v>246</v>
      </c>
      <c r="AL181" s="69" t="s">
        <v>3211</v>
      </c>
      <c r="AM181" s="69" t="s">
        <v>158</v>
      </c>
      <c r="AN181" s="69" t="s">
        <v>167</v>
      </c>
      <c r="AQ181" s="69">
        <v>2050</v>
      </c>
      <c r="AR181" s="69" t="s">
        <v>3212</v>
      </c>
      <c r="AS181" s="69">
        <v>2023</v>
      </c>
      <c r="AT181" s="70" t="s">
        <v>1189</v>
      </c>
      <c r="AU181" s="69" t="s">
        <v>4737</v>
      </c>
      <c r="AV181" s="69" t="s">
        <v>3614</v>
      </c>
      <c r="AW181" s="69">
        <v>2030</v>
      </c>
      <c r="AZ181" s="70" t="s">
        <v>4738</v>
      </c>
      <c r="BA181" s="70" t="s">
        <v>4739</v>
      </c>
      <c r="BB181" s="69" t="s">
        <v>3216</v>
      </c>
      <c r="BC181" s="69" t="s">
        <v>157</v>
      </c>
      <c r="BD181" s="69" t="s">
        <v>157</v>
      </c>
      <c r="BE181" s="69" t="s">
        <v>157</v>
      </c>
      <c r="BF181" s="69" t="s">
        <v>4740</v>
      </c>
      <c r="BG181" s="69" t="s">
        <v>157</v>
      </c>
      <c r="BH181" s="69" t="s">
        <v>4741</v>
      </c>
      <c r="BI181" s="69" t="s">
        <v>3219</v>
      </c>
      <c r="BJ181" s="69" t="s">
        <v>158</v>
      </c>
      <c r="BK181" s="69" t="s">
        <v>157</v>
      </c>
      <c r="BL181" s="70" t="s">
        <v>4742</v>
      </c>
      <c r="BM181" s="69" t="s">
        <v>157</v>
      </c>
      <c r="BN181" s="69" t="s">
        <v>4743</v>
      </c>
      <c r="BQ181" s="69" t="s">
        <v>158</v>
      </c>
      <c r="BR181" s="69" t="s">
        <v>168</v>
      </c>
      <c r="BS181" s="70" t="s">
        <v>4744</v>
      </c>
      <c r="BX181" s="69" t="s">
        <v>158</v>
      </c>
      <c r="BY181" s="69" t="s">
        <v>157</v>
      </c>
      <c r="CD181" s="69">
        <v>3.4281E10</v>
      </c>
      <c r="CE181" s="69" t="s">
        <v>3286</v>
      </c>
      <c r="CF181" s="69">
        <v>61228</v>
      </c>
      <c r="CT181" s="69" t="b">
        <f>Table1[[#This Row],[company_name_netzero]]&lt;&gt;""</f>
        <v>1</v>
      </c>
      <c r="CU181" s="69" t="s">
        <v>1185</v>
      </c>
      <c r="CV181" s="69">
        <v>2019</v>
      </c>
      <c r="CW181" s="69">
        <v>2020</v>
      </c>
      <c r="CX181" s="69" t="s">
        <v>3286</v>
      </c>
      <c r="CY181" s="69" t="s">
        <v>3053</v>
      </c>
      <c r="CZ181" s="69" t="b">
        <f>Table1[[#This Row],[company_name_re100]]&lt;&gt;""</f>
        <v>1</v>
      </c>
    </row>
    <row r="182" spans="1:11 34:104" ht="21.95" customHeight="1" hidden="1">
      <c r="A182" s="69">
        <v>180</v>
      </c>
      <c r="B182" s="69" t="s">
        <v>1190</v>
      </c>
      <c r="C182" s="69" t="s">
        <v>4745</v>
      </c>
      <c r="D182" s="69" t="s">
        <v>1191</v>
      </c>
      <c r="E182" s="72">
        <v>-0.079</v>
      </c>
      <c r="F182" s="69" t="s">
        <v>1192</v>
      </c>
      <c r="G182" s="72">
        <v>-0.256</v>
      </c>
      <c r="H182" s="69" t="s">
        <v>1193</v>
      </c>
      <c r="I182" s="71">
        <v>40256</v>
      </c>
      <c r="J182" s="69">
        <v>-27</v>
      </c>
      <c r="K182" s="69">
        <v>31</v>
      </c>
      <c r="AH182" s="69" t="b">
        <f>Table1[[#This Row],[sbti_id]]&lt;&gt;""</f>
        <v>0</v>
      </c>
      <c r="AI182" s="69" t="s">
        <v>1190</v>
      </c>
      <c r="AJ182" s="69" t="s">
        <v>3381</v>
      </c>
      <c r="AK182" s="69" t="s">
        <v>3251</v>
      </c>
      <c r="AL182" s="69" t="s">
        <v>3211</v>
      </c>
      <c r="AM182" s="69" t="s">
        <v>158</v>
      </c>
      <c r="AN182" s="69" t="s">
        <v>202</v>
      </c>
      <c r="AQ182" s="69">
        <v>2050</v>
      </c>
      <c r="AR182" s="69" t="s">
        <v>3212</v>
      </c>
      <c r="AS182" s="69">
        <v>2023</v>
      </c>
      <c r="AT182" s="69" t="s">
        <v>1194</v>
      </c>
      <c r="AU182" s="69" t="s">
        <v>4746</v>
      </c>
      <c r="AV182" s="69" t="s">
        <v>281</v>
      </c>
      <c r="AW182" s="69">
        <v>2030</v>
      </c>
      <c r="AX182" s="69">
        <v>73</v>
      </c>
      <c r="AY182" s="69">
        <v>2013</v>
      </c>
      <c r="AZ182" s="69" t="s">
        <v>4747</v>
      </c>
      <c r="BA182" s="70" t="s">
        <v>4748</v>
      </c>
      <c r="BB182" s="69" t="s">
        <v>3216</v>
      </c>
      <c r="BC182" s="69" t="s">
        <v>157</v>
      </c>
      <c r="BD182" s="69" t="s">
        <v>157</v>
      </c>
      <c r="BE182" s="69" t="s">
        <v>157</v>
      </c>
      <c r="BF182" s="70" t="s">
        <v>4749</v>
      </c>
      <c r="BG182" s="69" t="s">
        <v>157</v>
      </c>
      <c r="BH182" s="69" t="s">
        <v>3637</v>
      </c>
      <c r="BI182" s="69" t="s">
        <v>3219</v>
      </c>
      <c r="BJ182" s="69" t="s">
        <v>158</v>
      </c>
      <c r="BK182" s="69" t="s">
        <v>157</v>
      </c>
      <c r="BL182" s="70" t="s">
        <v>4750</v>
      </c>
      <c r="BM182" s="69" t="s">
        <v>157</v>
      </c>
      <c r="BN182" s="69" t="s">
        <v>3501</v>
      </c>
      <c r="BQ182" s="69" t="s">
        <v>158</v>
      </c>
      <c r="BR182" s="69" t="s">
        <v>190</v>
      </c>
      <c r="BS182" s="69" t="s">
        <v>4751</v>
      </c>
      <c r="BX182" s="69" t="s">
        <v>158</v>
      </c>
      <c r="BY182" s="69" t="s">
        <v>158</v>
      </c>
      <c r="CD182" s="69">
        <v>8.7246E10</v>
      </c>
      <c r="CE182" s="69" t="s">
        <v>3247</v>
      </c>
      <c r="CF182" s="69">
        <v>43683</v>
      </c>
      <c r="CT182" s="69" t="b">
        <f>Table1[[#This Row],[company_name_netzero]]&lt;&gt;""</f>
        <v>1</v>
      </c>
      <c r="CZ182" s="69" t="b">
        <f>Table1[[#This Row],[company_name_re100]]&lt;&gt;""</f>
        <v>0</v>
      </c>
    </row>
    <row r="183" spans="1:11 34:104" ht="21.95" customHeight="1" hidden="1">
      <c r="A183" s="69">
        <v>181</v>
      </c>
      <c r="B183" s="69" t="s">
        <v>1195</v>
      </c>
      <c r="C183" s="69" t="s">
        <v>4752</v>
      </c>
      <c r="D183" s="69" t="s">
        <v>1196</v>
      </c>
      <c r="E183" s="72">
        <v>0.013</v>
      </c>
      <c r="F183" s="69" t="s">
        <v>1197</v>
      </c>
      <c r="G183" s="75">
        <v>-0.28</v>
      </c>
      <c r="H183" s="69" t="s">
        <v>1198</v>
      </c>
      <c r="I183" s="71">
        <v>35795</v>
      </c>
      <c r="J183" s="69">
        <v>-1</v>
      </c>
      <c r="K183" s="69">
        <v>19</v>
      </c>
      <c r="AH183" s="69" t="b">
        <f>Table1[[#This Row],[sbti_id]]&lt;&gt;""</f>
        <v>0</v>
      </c>
      <c r="AI183" s="69" t="s">
        <v>1195</v>
      </c>
      <c r="AJ183" s="69" t="s">
        <v>4030</v>
      </c>
      <c r="AK183" s="69" t="s">
        <v>4031</v>
      </c>
      <c r="AL183" s="69" t="s">
        <v>3211</v>
      </c>
      <c r="AM183" s="69" t="s">
        <v>158</v>
      </c>
      <c r="AN183" s="69" t="s">
        <v>167</v>
      </c>
      <c r="AQ183" s="69">
        <v>2038</v>
      </c>
      <c r="AR183" s="69" t="s">
        <v>3212</v>
      </c>
      <c r="AS183" s="69">
        <v>2023</v>
      </c>
      <c r="AT183" s="69" t="s">
        <v>1199</v>
      </c>
      <c r="AU183" s="69" t="s">
        <v>4753</v>
      </c>
      <c r="AV183" s="69" t="s">
        <v>233</v>
      </c>
      <c r="AZ183" s="70" t="s">
        <v>4754</v>
      </c>
      <c r="BA183" s="70" t="s">
        <v>4755</v>
      </c>
      <c r="BB183" s="69" t="s">
        <v>3216</v>
      </c>
      <c r="BC183" s="69" t="s">
        <v>157</v>
      </c>
      <c r="BD183" s="69" t="s">
        <v>157</v>
      </c>
      <c r="BE183" s="69" t="s">
        <v>158</v>
      </c>
      <c r="BF183" s="69" t="s">
        <v>4756</v>
      </c>
      <c r="BG183" s="69" t="s">
        <v>157</v>
      </c>
      <c r="BH183" s="69" t="s">
        <v>3218</v>
      </c>
      <c r="BI183" s="69" t="s">
        <v>3219</v>
      </c>
      <c r="BJ183" s="69" t="s">
        <v>158</v>
      </c>
      <c r="BK183" s="69" t="s">
        <v>157</v>
      </c>
      <c r="BL183" s="69" t="s">
        <v>4757</v>
      </c>
      <c r="BM183" s="69" t="s">
        <v>157</v>
      </c>
      <c r="BN183" s="69" t="s">
        <v>3269</v>
      </c>
      <c r="BQ183" s="69" t="s">
        <v>158</v>
      </c>
      <c r="BR183" s="69" t="s">
        <v>262</v>
      </c>
      <c r="BS183" s="69" t="s">
        <v>4758</v>
      </c>
      <c r="BX183" s="69" t="s">
        <v>157</v>
      </c>
      <c r="BY183" s="69" t="s">
        <v>158</v>
      </c>
      <c r="CD183" s="69">
        <v>7.8612E10</v>
      </c>
      <c r="CE183" s="69" t="s">
        <v>3247</v>
      </c>
      <c r="CF183" s="69">
        <v>26352</v>
      </c>
      <c r="CT183" s="69" t="b">
        <f>Table1[[#This Row],[company_name_netzero]]&lt;&gt;""</f>
        <v>1</v>
      </c>
      <c r="CZ183" s="69" t="b">
        <f>Table1[[#This Row],[company_name_re100]]&lt;&gt;""</f>
        <v>0</v>
      </c>
    </row>
    <row r="184" spans="1:11 34:104" ht="21.95" customHeight="1" hidden="1">
      <c r="A184" s="69">
        <v>182</v>
      </c>
      <c r="B184" s="69" t="s">
        <v>1200</v>
      </c>
      <c r="C184" s="69" t="s">
        <v>4759</v>
      </c>
      <c r="D184" s="69" t="s">
        <v>1201</v>
      </c>
      <c r="E184" s="72">
        <v>-0.037</v>
      </c>
      <c r="F184" s="69" t="s">
        <v>1202</v>
      </c>
      <c r="G184" s="72">
        <v>-0.325</v>
      </c>
      <c r="H184" s="69" t="s">
        <v>1203</v>
      </c>
      <c r="I184" s="71">
        <v>104736</v>
      </c>
      <c r="J184" s="69">
        <v>-13</v>
      </c>
      <c r="K184" s="69">
        <v>25</v>
      </c>
      <c r="AH184" s="69" t="b">
        <f>Table1[[#This Row],[sbti_id]]&lt;&gt;""</f>
        <v>0</v>
      </c>
      <c r="AI184" s="69" t="s">
        <v>4760</v>
      </c>
      <c r="AJ184" s="69" t="s">
        <v>4020</v>
      </c>
      <c r="AK184" s="69" t="s">
        <v>246</v>
      </c>
      <c r="AL184" s="69" t="s">
        <v>3211</v>
      </c>
      <c r="AM184" s="69" t="s">
        <v>158</v>
      </c>
      <c r="AN184" s="69" t="s">
        <v>281</v>
      </c>
      <c r="AO184" s="69">
        <v>20</v>
      </c>
      <c r="AP184" s="69">
        <v>2017</v>
      </c>
      <c r="AQ184" s="69">
        <v>2030</v>
      </c>
      <c r="AR184" s="69" t="s">
        <v>3212</v>
      </c>
      <c r="AS184" s="69">
        <v>2022</v>
      </c>
      <c r="AT184" s="69" t="s">
        <v>1204</v>
      </c>
      <c r="AU184" s="69" t="s">
        <v>4761</v>
      </c>
      <c r="AV184" s="69" t="s">
        <v>233</v>
      </c>
      <c r="BB184" s="69" t="s">
        <v>168</v>
      </c>
      <c r="BC184" s="69" t="s">
        <v>157</v>
      </c>
      <c r="BD184" s="69" t="s">
        <v>157</v>
      </c>
      <c r="BE184" s="69" t="s">
        <v>158</v>
      </c>
      <c r="BF184" s="69" t="s">
        <v>4762</v>
      </c>
      <c r="BG184" s="69" t="s">
        <v>157</v>
      </c>
      <c r="BH184" s="69" t="s">
        <v>3562</v>
      </c>
      <c r="BI184" s="69" t="s">
        <v>3219</v>
      </c>
      <c r="BJ184" s="69" t="s">
        <v>157</v>
      </c>
      <c r="BK184" s="69" t="s">
        <v>168</v>
      </c>
      <c r="BL184" s="69" t="s">
        <v>4763</v>
      </c>
      <c r="BM184" s="69" t="s">
        <v>168</v>
      </c>
      <c r="BQ184" s="69" t="s">
        <v>158</v>
      </c>
      <c r="BR184" s="69" t="s">
        <v>312</v>
      </c>
      <c r="BS184" s="70" t="s">
        <v>4764</v>
      </c>
      <c r="BX184" s="69" t="s">
        <v>158</v>
      </c>
      <c r="BY184" s="69" t="s">
        <v>158</v>
      </c>
      <c r="CD184" s="79" t="s">
        <v>4765</v>
      </c>
      <c r="CE184" s="69" t="s">
        <v>3247</v>
      </c>
      <c r="CF184" s="69">
        <v>104736</v>
      </c>
      <c r="CT184" s="69" t="b">
        <f>Table1[[#This Row],[company_name_netzero]]&lt;&gt;""</f>
        <v>1</v>
      </c>
      <c r="CZ184" s="69" t="b">
        <f>Table1[[#This Row],[company_name_re100]]&lt;&gt;""</f>
        <v>0</v>
      </c>
    </row>
    <row r="185" spans="1:11 34:104" ht="21.95" customHeight="1" hidden="1">
      <c r="A185" s="69">
        <v>183</v>
      </c>
      <c r="B185" s="69" t="s">
        <v>1205</v>
      </c>
      <c r="C185" s="69" t="s">
        <v>4766</v>
      </c>
      <c r="D185" s="69" t="s">
        <v>1207</v>
      </c>
      <c r="E185" s="72">
        <v>-0.131</v>
      </c>
      <c r="F185" s="69" t="s">
        <v>1208</v>
      </c>
      <c r="G185" s="72">
        <v>0.001</v>
      </c>
      <c r="H185" s="69" t="s">
        <v>1209</v>
      </c>
      <c r="I185" s="71">
        <v>170711</v>
      </c>
      <c r="J185" s="69">
        <v>-39</v>
      </c>
      <c r="K185" s="69">
        <v>31</v>
      </c>
      <c r="AH185" s="69" t="b">
        <f>Table1[[#This Row],[sbti_id]]&lt;&gt;""</f>
        <v>0</v>
      </c>
      <c r="AI185" s="69" t="s">
        <v>1205</v>
      </c>
      <c r="AJ185" s="69" t="s">
        <v>3381</v>
      </c>
      <c r="AK185" s="69" t="s">
        <v>3251</v>
      </c>
      <c r="AL185" s="69" t="s">
        <v>3211</v>
      </c>
      <c r="AM185" s="69" t="s">
        <v>157</v>
      </c>
      <c r="AN185" s="69" t="s">
        <v>167</v>
      </c>
      <c r="AQ185" s="69">
        <v>2050</v>
      </c>
      <c r="AR185" s="69" t="s">
        <v>3212</v>
      </c>
      <c r="AS185" s="69">
        <v>2021</v>
      </c>
      <c r="AT185" s="70" t="s">
        <v>1210</v>
      </c>
      <c r="AU185" s="69" t="s">
        <v>4767</v>
      </c>
      <c r="AV185" s="69" t="s">
        <v>281</v>
      </c>
      <c r="AW185" s="69">
        <v>2030</v>
      </c>
      <c r="AX185" s="69">
        <v>45</v>
      </c>
      <c r="AY185" s="69">
        <v>2010</v>
      </c>
      <c r="AZ185" s="70" t="s">
        <v>4768</v>
      </c>
      <c r="BA185" s="70" t="s">
        <v>4769</v>
      </c>
      <c r="BB185" s="69" t="s">
        <v>3216</v>
      </c>
      <c r="BC185" s="69" t="s">
        <v>157</v>
      </c>
      <c r="BD185" s="69" t="s">
        <v>157</v>
      </c>
      <c r="BE185" s="69" t="s">
        <v>157</v>
      </c>
      <c r="BF185" s="69" t="s">
        <v>4770</v>
      </c>
      <c r="BG185" s="69" t="s">
        <v>157</v>
      </c>
      <c r="BH185" s="69" t="s">
        <v>3267</v>
      </c>
      <c r="BI185" s="69" t="s">
        <v>3219</v>
      </c>
      <c r="BJ185" s="69" t="s">
        <v>157</v>
      </c>
      <c r="BK185" s="69" t="s">
        <v>157</v>
      </c>
      <c r="BL185" s="70" t="s">
        <v>4771</v>
      </c>
      <c r="BM185" s="69" t="s">
        <v>168</v>
      </c>
      <c r="BQ185" s="69" t="s">
        <v>158</v>
      </c>
      <c r="BR185" s="69" t="s">
        <v>171</v>
      </c>
      <c r="BS185" s="70" t="s">
        <v>4772</v>
      </c>
      <c r="BX185" s="69" t="s">
        <v>158</v>
      </c>
      <c r="BY185" s="69" t="s">
        <v>158</v>
      </c>
      <c r="CD185" s="69">
        <v>7.694E10</v>
      </c>
      <c r="CE185" s="69" t="s">
        <v>3286</v>
      </c>
      <c r="CT185" s="69" t="b">
        <f>Table1[[#This Row],[company_name_netzero]]&lt;&gt;""</f>
        <v>1</v>
      </c>
      <c r="CU185" s="69" t="s">
        <v>1205</v>
      </c>
      <c r="CV185" s="69">
        <v>2024</v>
      </c>
      <c r="CW185" s="69">
        <v>2040</v>
      </c>
      <c r="CX185" s="69" t="s">
        <v>3286</v>
      </c>
      <c r="CY185" s="69" t="s">
        <v>264</v>
      </c>
      <c r="CZ185" s="69" t="b">
        <f>Table1[[#This Row],[company_name_re100]]&lt;&gt;""</f>
        <v>1</v>
      </c>
    </row>
    <row r="186" spans="1:104" ht="21.95" customHeight="1" hidden="1">
      <c r="A186" s="69">
        <v>184</v>
      </c>
      <c r="B186" s="69" t="s">
        <v>1211</v>
      </c>
      <c r="C186" s="69" t="s">
        <v>4773</v>
      </c>
      <c r="D186" s="69" t="s">
        <v>1212</v>
      </c>
      <c r="E186" s="72">
        <v>0.192</v>
      </c>
      <c r="F186" s="69" t="s">
        <v>1213</v>
      </c>
      <c r="G186" s="72">
        <v>0.289</v>
      </c>
      <c r="H186" s="69" t="s">
        <v>1214</v>
      </c>
      <c r="I186" s="71">
        <v>61121</v>
      </c>
      <c r="J186" s="69">
        <v>44</v>
      </c>
      <c r="K186" s="69">
        <v>31</v>
      </c>
      <c r="L186" s="69">
        <v>40005141</v>
      </c>
      <c r="M186" s="69" t="s">
        <v>4774</v>
      </c>
      <c r="N186" s="69" t="s">
        <v>4775</v>
      </c>
      <c r="O186" s="69" t="s">
        <v>4776</v>
      </c>
      <c r="P186" s="69" t="s">
        <v>3443</v>
      </c>
      <c r="Q186" s="69" t="s">
        <v>416</v>
      </c>
      <c r="R186" s="69" t="s">
        <v>246</v>
      </c>
      <c r="S186" s="69" t="s">
        <v>3274</v>
      </c>
      <c r="T186" s="69" t="s">
        <v>151</v>
      </c>
      <c r="U186" s="69" t="s">
        <v>152</v>
      </c>
      <c r="V186" s="69">
        <v>2025</v>
      </c>
      <c r="AB186" s="70" t="s">
        <v>4777</v>
      </c>
      <c r="AE186" s="69" t="s">
        <v>3209</v>
      </c>
      <c r="AG186" s="73">
        <v>45743.041666666664</v>
      </c>
      <c r="AH186" s="69" t="b">
        <f>Table1[[#This Row],[sbti_id]]&lt;&gt;""</f>
        <v>1</v>
      </c>
      <c r="AI186" s="69" t="s">
        <v>1211</v>
      </c>
      <c r="AJ186" s="69" t="s">
        <v>4186</v>
      </c>
      <c r="AK186" s="69" t="s">
        <v>246</v>
      </c>
      <c r="AL186" s="69" t="s">
        <v>3211</v>
      </c>
      <c r="AM186" s="69" t="s">
        <v>158</v>
      </c>
      <c r="AN186" s="69" t="s">
        <v>167</v>
      </c>
      <c r="AQ186" s="69">
        <v>2050</v>
      </c>
      <c r="AR186" s="69" t="s">
        <v>3212</v>
      </c>
      <c r="AS186" s="69">
        <v>2021</v>
      </c>
      <c r="AT186" s="70" t="s">
        <v>1215</v>
      </c>
      <c r="AU186" s="69" t="s">
        <v>4778</v>
      </c>
      <c r="AV186" s="69" t="s">
        <v>281</v>
      </c>
      <c r="AW186" s="69">
        <v>2030</v>
      </c>
      <c r="AX186" s="69">
        <v>90</v>
      </c>
      <c r="AY186" s="69">
        <v>2014</v>
      </c>
      <c r="AZ186" s="70" t="s">
        <v>4779</v>
      </c>
      <c r="BA186" s="70" t="s">
        <v>4780</v>
      </c>
      <c r="BB186" s="69" t="s">
        <v>3216</v>
      </c>
      <c r="BC186" s="69" t="s">
        <v>157</v>
      </c>
      <c r="BD186" s="69" t="s">
        <v>157</v>
      </c>
      <c r="BE186" s="69" t="s">
        <v>169</v>
      </c>
      <c r="BF186" s="70" t="s">
        <v>4781</v>
      </c>
      <c r="BG186" s="69" t="s">
        <v>158</v>
      </c>
      <c r="BI186" s="69" t="s">
        <v>3219</v>
      </c>
      <c r="BJ186" s="69" t="s">
        <v>158</v>
      </c>
      <c r="BK186" s="69" t="s">
        <v>157</v>
      </c>
      <c r="BM186" s="69" t="s">
        <v>168</v>
      </c>
      <c r="BQ186" s="69" t="s">
        <v>158</v>
      </c>
      <c r="BR186" s="69" t="s">
        <v>158</v>
      </c>
      <c r="BS186" s="70" t="s">
        <v>4782</v>
      </c>
      <c r="BX186" s="69" t="s">
        <v>158</v>
      </c>
      <c r="BY186" s="69" t="s">
        <v>158</v>
      </c>
      <c r="CD186" s="69">
        <v>2.4462E10</v>
      </c>
      <c r="CE186" s="69" t="s">
        <v>3286</v>
      </c>
      <c r="CF186" s="69">
        <v>61121</v>
      </c>
      <c r="CT186" s="69" t="b">
        <f>Table1[[#This Row],[company_name_netzero]]&lt;&gt;""</f>
        <v>1</v>
      </c>
      <c r="CU186" s="69" t="s">
        <v>4774</v>
      </c>
      <c r="CV186" s="69">
        <v>2015</v>
      </c>
      <c r="CW186" s="69">
        <v>2020</v>
      </c>
      <c r="CX186" s="69" t="s">
        <v>3286</v>
      </c>
      <c r="CY186" s="69" t="s">
        <v>416</v>
      </c>
      <c r="CZ186" s="69" t="b">
        <f>Table1[[#This Row],[company_name_re100]]&lt;&gt;""</f>
        <v>1</v>
      </c>
    </row>
    <row r="187" spans="1:11 34:104" ht="21.95" customHeight="1" hidden="1">
      <c r="A187" s="69">
        <v>185</v>
      </c>
      <c r="B187" s="69" t="s">
        <v>1216</v>
      </c>
      <c r="C187" s="69" t="s">
        <v>4783</v>
      </c>
      <c r="D187" s="69" t="s">
        <v>1217</v>
      </c>
      <c r="E187" s="72">
        <v>0.117</v>
      </c>
      <c r="F187" s="69" t="s">
        <v>1218</v>
      </c>
      <c r="G187" s="72">
        <v>0.233</v>
      </c>
      <c r="H187" s="69" t="s">
        <v>1219</v>
      </c>
      <c r="I187" s="71">
        <v>93000</v>
      </c>
      <c r="J187" s="69">
        <v>27</v>
      </c>
      <c r="K187" s="69">
        <v>31</v>
      </c>
      <c r="AH187" s="69" t="b">
        <f>Table1[[#This Row],[sbti_id]]&lt;&gt;""</f>
        <v>0</v>
      </c>
      <c r="AI187" s="69" t="s">
        <v>1216</v>
      </c>
      <c r="AJ187" s="69" t="s">
        <v>3412</v>
      </c>
      <c r="AK187" s="69" t="s">
        <v>246</v>
      </c>
      <c r="AL187" s="69" t="s">
        <v>3211</v>
      </c>
      <c r="AM187" s="69" t="s">
        <v>158</v>
      </c>
      <c r="AN187" s="69" t="s">
        <v>167</v>
      </c>
      <c r="AP187" s="69">
        <v>2018</v>
      </c>
      <c r="AQ187" s="69">
        <v>2050</v>
      </c>
      <c r="AR187" s="69" t="s">
        <v>3212</v>
      </c>
      <c r="AS187" s="69">
        <v>2022</v>
      </c>
      <c r="AT187" s="69" t="s">
        <v>1220</v>
      </c>
      <c r="AU187" s="69" t="s">
        <v>4784</v>
      </c>
      <c r="AV187" s="69" t="s">
        <v>281</v>
      </c>
      <c r="AW187" s="69">
        <v>2025</v>
      </c>
      <c r="AX187" s="69">
        <v>90</v>
      </c>
      <c r="AY187" s="69">
        <v>2018</v>
      </c>
      <c r="AZ187" s="70" t="s">
        <v>4785</v>
      </c>
      <c r="BA187" s="70" t="s">
        <v>4786</v>
      </c>
      <c r="BB187" s="69" t="s">
        <v>3216</v>
      </c>
      <c r="BC187" s="69" t="s">
        <v>157</v>
      </c>
      <c r="BD187" s="69" t="s">
        <v>157</v>
      </c>
      <c r="BE187" s="69" t="s">
        <v>169</v>
      </c>
      <c r="BF187" s="69" t="s">
        <v>4787</v>
      </c>
      <c r="BG187" s="69" t="s">
        <v>157</v>
      </c>
      <c r="BH187" s="69" t="s">
        <v>3386</v>
      </c>
      <c r="BI187" s="69" t="s">
        <v>3219</v>
      </c>
      <c r="BJ187" s="69" t="s">
        <v>157</v>
      </c>
      <c r="BK187" s="69" t="s">
        <v>157</v>
      </c>
      <c r="BL187" s="70" t="s">
        <v>4788</v>
      </c>
      <c r="BM187" s="69" t="s">
        <v>157</v>
      </c>
      <c r="BN187" s="69" t="s">
        <v>3269</v>
      </c>
      <c r="BR187" s="69" t="s">
        <v>262</v>
      </c>
      <c r="BS187" s="70" t="s">
        <v>4789</v>
      </c>
      <c r="BX187" s="69" t="s">
        <v>158</v>
      </c>
      <c r="BY187" s="69" t="s">
        <v>157</v>
      </c>
      <c r="CD187" s="69">
        <v>3.423E10</v>
      </c>
      <c r="CE187" s="69" t="s">
        <v>3286</v>
      </c>
      <c r="CF187" s="69">
        <v>91300</v>
      </c>
      <c r="CT187" s="69" t="b">
        <f>Table1[[#This Row],[company_name_netzero]]&lt;&gt;""</f>
        <v>1</v>
      </c>
      <c r="CU187" s="69" t="s">
        <v>1216</v>
      </c>
      <c r="CV187" s="69">
        <v>2019</v>
      </c>
      <c r="CW187" s="69">
        <v>2025</v>
      </c>
      <c r="CX187" s="69" t="s">
        <v>3286</v>
      </c>
      <c r="CY187" s="69" t="s">
        <v>3053</v>
      </c>
      <c r="CZ187" s="69" t="b">
        <f>Table1[[#This Row],[company_name_re100]]&lt;&gt;""</f>
        <v>1</v>
      </c>
    </row>
    <row r="188" spans="1:11 34:104" ht="21.95" customHeight="1" hidden="1">
      <c r="A188" s="69">
        <v>186</v>
      </c>
      <c r="B188" s="69" t="s">
        <v>1221</v>
      </c>
      <c r="C188" s="69" t="s">
        <v>4790</v>
      </c>
      <c r="D188" s="69" t="s">
        <v>1222</v>
      </c>
      <c r="E188" s="72">
        <v>0.051</v>
      </c>
      <c r="F188" s="69" t="s">
        <v>1223</v>
      </c>
      <c r="G188" s="72">
        <v>-0.229</v>
      </c>
      <c r="H188" s="69" t="s">
        <v>1224</v>
      </c>
      <c r="I188" s="71">
        <v>121000</v>
      </c>
      <c r="J188" s="69">
        <v>7</v>
      </c>
      <c r="K188" s="69">
        <v>31</v>
      </c>
      <c r="AH188" s="69" t="b">
        <f>Table1[[#This Row],[sbti_id]]&lt;&gt;""</f>
        <v>0</v>
      </c>
      <c r="AI188" s="69" t="s">
        <v>1221</v>
      </c>
      <c r="AJ188" s="69" t="s">
        <v>3043</v>
      </c>
      <c r="AK188" s="69" t="s">
        <v>146</v>
      </c>
      <c r="AL188" s="69" t="s">
        <v>3211</v>
      </c>
      <c r="AM188" s="69" t="s">
        <v>158</v>
      </c>
      <c r="AN188" s="69" t="s">
        <v>281</v>
      </c>
      <c r="AO188" s="69">
        <v>36</v>
      </c>
      <c r="AP188" s="69">
        <v>2020</v>
      </c>
      <c r="AQ188" s="69">
        <v>2030</v>
      </c>
      <c r="AR188" s="69" t="s">
        <v>3212</v>
      </c>
      <c r="AS188" s="69">
        <v>2022</v>
      </c>
      <c r="AT188" s="69" t="s">
        <v>1225</v>
      </c>
      <c r="AU188" s="69" t="s">
        <v>4791</v>
      </c>
      <c r="AV188" s="69" t="s">
        <v>233</v>
      </c>
      <c r="BA188" s="69" t="s">
        <v>4792</v>
      </c>
      <c r="BB188" s="69" t="s">
        <v>168</v>
      </c>
      <c r="BC188" s="69" t="s">
        <v>157</v>
      </c>
      <c r="BD188" s="69" t="s">
        <v>157</v>
      </c>
      <c r="BE188" s="69" t="s">
        <v>158</v>
      </c>
      <c r="BF188" s="69" t="s">
        <v>4793</v>
      </c>
      <c r="BG188" s="69" t="s">
        <v>158</v>
      </c>
      <c r="BI188" s="69" t="s">
        <v>3219</v>
      </c>
      <c r="BJ188" s="69" t="s">
        <v>158</v>
      </c>
      <c r="BK188" s="69" t="s">
        <v>168</v>
      </c>
      <c r="BL188" s="69" t="s">
        <v>4794</v>
      </c>
      <c r="BM188" s="69" t="s">
        <v>168</v>
      </c>
      <c r="BQ188" s="69" t="s">
        <v>158</v>
      </c>
      <c r="BR188" s="69" t="s">
        <v>168</v>
      </c>
      <c r="BX188" s="69" t="s">
        <v>158</v>
      </c>
      <c r="BY188" s="69" t="s">
        <v>158</v>
      </c>
      <c r="CD188" s="69">
        <v>7.1811E10</v>
      </c>
      <c r="CE188" s="69" t="s">
        <v>3300</v>
      </c>
      <c r="CF188" s="69">
        <v>121000</v>
      </c>
      <c r="CT188" s="69" t="b">
        <f>Table1[[#This Row],[company_name_netzero]]&lt;&gt;""</f>
        <v>1</v>
      </c>
      <c r="CZ188" s="69" t="b">
        <f>Table1[[#This Row],[company_name_re100]]&lt;&gt;""</f>
        <v>0</v>
      </c>
    </row>
    <row r="189" spans="1:104" ht="21.95" customHeight="1" hidden="1">
      <c r="A189" s="69">
        <v>187</v>
      </c>
      <c r="B189" s="69" t="s">
        <v>1226</v>
      </c>
      <c r="C189" s="69" t="s">
        <v>4795</v>
      </c>
      <c r="D189" s="69" t="s">
        <v>1228</v>
      </c>
      <c r="E189" s="72">
        <v>0.061</v>
      </c>
      <c r="F189" s="69" t="s">
        <v>1229</v>
      </c>
      <c r="G189" s="72">
        <v>1.805</v>
      </c>
      <c r="H189" s="69" t="s">
        <v>1230</v>
      </c>
      <c r="I189" s="71">
        <v>45000</v>
      </c>
      <c r="J189" s="69">
        <v>15</v>
      </c>
      <c r="K189" s="69">
        <v>31</v>
      </c>
      <c r="L189" s="69">
        <v>40015075</v>
      </c>
      <c r="M189" s="69" t="s">
        <v>4796</v>
      </c>
      <c r="N189" s="69" t="s">
        <v>4797</v>
      </c>
      <c r="O189" s="69" t="s">
        <v>4798</v>
      </c>
      <c r="P189" s="69" t="s">
        <v>3443</v>
      </c>
      <c r="Q189" s="69" t="s">
        <v>3204</v>
      </c>
      <c r="R189" s="69" t="s">
        <v>3205</v>
      </c>
      <c r="S189" s="69" t="s">
        <v>3274</v>
      </c>
      <c r="T189" s="69" t="s">
        <v>210</v>
      </c>
      <c r="AF189" s="69" t="s">
        <v>3749</v>
      </c>
      <c r="AG189" s="73">
        <v>42480.041666666664</v>
      </c>
      <c r="AH189" s="69" t="b">
        <f>Table1[[#This Row],[sbti_id]]&lt;&gt;""</f>
        <v>1</v>
      </c>
      <c r="AI189" s="69" t="s">
        <v>1226</v>
      </c>
      <c r="AJ189" s="69" t="s">
        <v>3043</v>
      </c>
      <c r="AK189" s="69" t="s">
        <v>146</v>
      </c>
      <c r="AL189" s="69" t="s">
        <v>3211</v>
      </c>
      <c r="AM189" s="69" t="s">
        <v>158</v>
      </c>
      <c r="AN189" s="69" t="s">
        <v>167</v>
      </c>
      <c r="AQ189" s="69">
        <v>2050</v>
      </c>
      <c r="AR189" s="69" t="s">
        <v>3212</v>
      </c>
      <c r="AS189" s="69">
        <v>2022</v>
      </c>
      <c r="AT189" s="70" t="s">
        <v>1231</v>
      </c>
      <c r="AU189" s="69" t="s">
        <v>4799</v>
      </c>
      <c r="AV189" s="69" t="s">
        <v>281</v>
      </c>
      <c r="AW189" s="69">
        <v>2030</v>
      </c>
      <c r="AX189" s="69">
        <v>30</v>
      </c>
      <c r="AY189" s="69">
        <v>2019</v>
      </c>
      <c r="AZ189" s="69" t="s">
        <v>4800</v>
      </c>
      <c r="BA189" s="70" t="s">
        <v>4801</v>
      </c>
      <c r="BB189" s="69" t="s">
        <v>3216</v>
      </c>
      <c r="BC189" s="69" t="s">
        <v>157</v>
      </c>
      <c r="BD189" s="69" t="s">
        <v>157</v>
      </c>
      <c r="BE189" s="69" t="s">
        <v>169</v>
      </c>
      <c r="BF189" s="69" t="s">
        <v>4802</v>
      </c>
      <c r="BG189" s="69" t="s">
        <v>157</v>
      </c>
      <c r="BH189" s="69" t="s">
        <v>3637</v>
      </c>
      <c r="BI189" s="69" t="s">
        <v>3219</v>
      </c>
      <c r="BJ189" s="69" t="s">
        <v>158</v>
      </c>
      <c r="BK189" s="69" t="s">
        <v>168</v>
      </c>
      <c r="BL189" s="70" t="s">
        <v>4803</v>
      </c>
      <c r="BM189" s="69" t="s">
        <v>157</v>
      </c>
      <c r="BN189" s="69" t="s">
        <v>3269</v>
      </c>
      <c r="BQ189" s="69" t="s">
        <v>157</v>
      </c>
      <c r="BR189" s="69" t="s">
        <v>168</v>
      </c>
      <c r="BS189" s="69" t="s">
        <v>4804</v>
      </c>
      <c r="BX189" s="69" t="s">
        <v>158</v>
      </c>
      <c r="BY189" s="69" t="s">
        <v>158</v>
      </c>
      <c r="CD189" s="69">
        <v>7.0986E10</v>
      </c>
      <c r="CE189" s="69" t="s">
        <v>3286</v>
      </c>
      <c r="CF189" s="69">
        <v>45000</v>
      </c>
      <c r="CT189" s="69" t="b">
        <f>Table1[[#This Row],[company_name_netzero]]&lt;&gt;""</f>
        <v>1</v>
      </c>
      <c r="CZ189" s="69" t="b">
        <f>Table1[[#This Row],[company_name_re100]]&lt;&gt;""</f>
        <v>0</v>
      </c>
    </row>
    <row r="190" spans="1:104" ht="21.95" customHeight="1" hidden="1">
      <c r="A190" s="69">
        <v>188</v>
      </c>
      <c r="B190" s="69" t="s">
        <v>1232</v>
      </c>
      <c r="C190" s="69" t="s">
        <v>4805</v>
      </c>
      <c r="D190" s="69" t="s">
        <v>1233</v>
      </c>
      <c r="E190" s="72">
        <v>0.053</v>
      </c>
      <c r="F190" s="69" t="s">
        <v>1234</v>
      </c>
      <c r="G190" s="72">
        <v>-0.266</v>
      </c>
      <c r="H190" s="69" t="s">
        <v>1235</v>
      </c>
      <c r="I190" s="71">
        <v>103249</v>
      </c>
      <c r="J190" s="69">
        <v>9</v>
      </c>
      <c r="K190" s="69">
        <v>31</v>
      </c>
      <c r="L190" s="69">
        <v>40007612</v>
      </c>
      <c r="N190" s="69" t="s">
        <v>4806</v>
      </c>
      <c r="O190" s="69" t="s">
        <v>4807</v>
      </c>
      <c r="P190" s="69" t="s">
        <v>3203</v>
      </c>
      <c r="Q190" s="69" t="s">
        <v>321</v>
      </c>
      <c r="R190" s="69" t="s">
        <v>246</v>
      </c>
      <c r="S190" s="69" t="s">
        <v>3322</v>
      </c>
      <c r="T190" s="69" t="s">
        <v>151</v>
      </c>
      <c r="U190" s="69" t="s">
        <v>152</v>
      </c>
      <c r="V190" s="69">
        <v>2029</v>
      </c>
      <c r="W190" s="69" t="s">
        <v>151</v>
      </c>
      <c r="X190" s="69" t="s">
        <v>152</v>
      </c>
      <c r="Y190" s="69">
        <v>2045</v>
      </c>
      <c r="Z190" s="69" t="s">
        <v>151</v>
      </c>
      <c r="AA190" s="69">
        <v>2045</v>
      </c>
      <c r="AB190" s="70" t="s">
        <v>4808</v>
      </c>
      <c r="AC190" s="69" t="s">
        <v>3208</v>
      </c>
      <c r="AD190" s="73">
        <v>44868.041666666664</v>
      </c>
      <c r="AE190" s="69" t="s">
        <v>3209</v>
      </c>
      <c r="AG190" s="73">
        <v>45736.041666666664</v>
      </c>
      <c r="AH190" s="69" t="b">
        <f>Table1[[#This Row],[sbti_id]]&lt;&gt;""</f>
        <v>1</v>
      </c>
      <c r="AJ190" s="69" t="s">
        <v>3471</v>
      </c>
      <c r="AK190" s="69" t="s">
        <v>246</v>
      </c>
      <c r="AL190" s="69" t="s">
        <v>3211</v>
      </c>
      <c r="AM190" s="69" t="s">
        <v>158</v>
      </c>
      <c r="AN190" s="69" t="s">
        <v>156</v>
      </c>
      <c r="AQ190" s="69">
        <v>2050</v>
      </c>
      <c r="AR190" s="69" t="s">
        <v>3212</v>
      </c>
      <c r="AS190" s="69">
        <v>2020</v>
      </c>
      <c r="AT190" s="70" t="s">
        <v>1236</v>
      </c>
      <c r="AU190" s="69" t="s">
        <v>4809</v>
      </c>
      <c r="AV190" s="69" t="s">
        <v>281</v>
      </c>
      <c r="AW190" s="69">
        <v>2025</v>
      </c>
      <c r="AX190" s="69">
        <v>75</v>
      </c>
      <c r="AY190" s="69">
        <v>2019</v>
      </c>
      <c r="AZ190" s="70" t="s">
        <v>4810</v>
      </c>
      <c r="BA190" s="70" t="s">
        <v>4811</v>
      </c>
      <c r="BB190" s="69" t="s">
        <v>168</v>
      </c>
      <c r="BC190" s="69" t="s">
        <v>157</v>
      </c>
      <c r="BD190" s="69" t="s">
        <v>157</v>
      </c>
      <c r="BE190" s="69" t="s">
        <v>169</v>
      </c>
      <c r="BF190" s="69" t="s">
        <v>4812</v>
      </c>
      <c r="BG190" s="69" t="s">
        <v>157</v>
      </c>
      <c r="BH190" s="69" t="s">
        <v>3267</v>
      </c>
      <c r="BI190" s="69" t="s">
        <v>3219</v>
      </c>
      <c r="BJ190" s="69" t="s">
        <v>158</v>
      </c>
      <c r="BK190" s="69" t="s">
        <v>157</v>
      </c>
      <c r="BL190" s="70" t="s">
        <v>4813</v>
      </c>
      <c r="BM190" s="69" t="s">
        <v>168</v>
      </c>
      <c r="BQ190" s="69" t="s">
        <v>158</v>
      </c>
      <c r="BR190" s="69" t="s">
        <v>312</v>
      </c>
      <c r="BS190" s="69" t="s">
        <v>4814</v>
      </c>
      <c r="BX190" s="69" t="s">
        <v>158</v>
      </c>
      <c r="BY190" s="69" t="s">
        <v>158</v>
      </c>
      <c r="CD190" s="69">
        <v>6.8692E10</v>
      </c>
      <c r="CE190" s="69" t="s">
        <v>3333</v>
      </c>
      <c r="CT190" s="69" t="b">
        <f>Table1[[#This Row],[company_name_netzero]]&lt;&gt;""</f>
        <v>0</v>
      </c>
      <c r="CZ190" s="69" t="b">
        <f>Table1[[#This Row],[company_name_re100]]&lt;&gt;""</f>
        <v>0</v>
      </c>
    </row>
    <row r="191" spans="1:11 34:104" ht="21.95" customHeight="1" hidden="1">
      <c r="A191" s="69">
        <v>189</v>
      </c>
      <c r="B191" s="69" t="s">
        <v>1237</v>
      </c>
      <c r="C191" s="69" t="s">
        <v>4815</v>
      </c>
      <c r="D191" s="69" t="s">
        <v>1239</v>
      </c>
      <c r="E191" s="72">
        <v>0.087</v>
      </c>
      <c r="F191" s="69" t="s">
        <v>1240</v>
      </c>
      <c r="G191" s="72">
        <v>0.099</v>
      </c>
      <c r="H191" s="69" t="s">
        <v>1241</v>
      </c>
      <c r="I191" s="71">
        <v>271000</v>
      </c>
      <c r="J191" s="69">
        <v>18</v>
      </c>
      <c r="K191" s="69">
        <v>31</v>
      </c>
      <c r="AH191" s="69" t="b">
        <f>Table1[[#This Row],[sbti_id]]&lt;&gt;""</f>
        <v>0</v>
      </c>
      <c r="AI191" s="69" t="s">
        <v>1237</v>
      </c>
      <c r="AJ191" s="69" t="s">
        <v>3043</v>
      </c>
      <c r="AK191" s="69" t="s">
        <v>146</v>
      </c>
      <c r="AL191" s="69" t="s">
        <v>3211</v>
      </c>
      <c r="AM191" s="69" t="s">
        <v>158</v>
      </c>
      <c r="AN191" s="69" t="s">
        <v>233</v>
      </c>
      <c r="AU191" s="69" t="s">
        <v>4816</v>
      </c>
      <c r="AV191" s="69" t="s">
        <v>233</v>
      </c>
      <c r="BA191" s="70" t="s">
        <v>4817</v>
      </c>
      <c r="BB191" s="69" t="s">
        <v>168</v>
      </c>
      <c r="BC191" s="69" t="s">
        <v>168</v>
      </c>
      <c r="BD191" s="69" t="s">
        <v>168</v>
      </c>
      <c r="BE191" s="69" t="s">
        <v>168</v>
      </c>
      <c r="BF191" s="69" t="s">
        <v>4818</v>
      </c>
      <c r="BG191" s="69" t="s">
        <v>158</v>
      </c>
      <c r="BI191" s="69" t="s">
        <v>3219</v>
      </c>
      <c r="BJ191" s="69" t="s">
        <v>158</v>
      </c>
      <c r="BK191" s="69" t="s">
        <v>168</v>
      </c>
      <c r="BL191" s="70" t="s">
        <v>4819</v>
      </c>
      <c r="BM191" s="69" t="s">
        <v>168</v>
      </c>
      <c r="BQ191" s="69" t="s">
        <v>158</v>
      </c>
      <c r="BR191" s="69" t="s">
        <v>168</v>
      </c>
      <c r="BX191" s="69" t="s">
        <v>158</v>
      </c>
      <c r="BY191" s="69" t="s">
        <v>158</v>
      </c>
      <c r="CD191" s="69">
        <v>7.1585E10</v>
      </c>
      <c r="CE191" s="69" t="s">
        <v>3333</v>
      </c>
      <c r="CF191" s="69">
        <v>316000</v>
      </c>
      <c r="CT191" s="69" t="b">
        <f>Table1[[#This Row],[company_name_netzero]]&lt;&gt;""</f>
        <v>1</v>
      </c>
      <c r="CZ191" s="69" t="b">
        <f>Table1[[#This Row],[company_name_re100]]&lt;&gt;""</f>
        <v>0</v>
      </c>
    </row>
    <row r="192" spans="1:11 34:104" ht="21.95" customHeight="1" hidden="1">
      <c r="A192" s="69">
        <v>190</v>
      </c>
      <c r="B192" s="69" t="s">
        <v>1246</v>
      </c>
      <c r="C192" s="69" t="s">
        <v>4820</v>
      </c>
      <c r="D192" s="69" t="s">
        <v>1247</v>
      </c>
      <c r="E192" s="72">
        <v>-0.053</v>
      </c>
      <c r="F192" s="69" t="s">
        <v>1248</v>
      </c>
      <c r="G192" s="72">
        <v>4.771</v>
      </c>
      <c r="H192" s="69" t="s">
        <v>1249</v>
      </c>
      <c r="I192" s="71">
        <v>111822</v>
      </c>
      <c r="J192" s="69">
        <v>-18</v>
      </c>
      <c r="K192" s="69">
        <v>31</v>
      </c>
      <c r="AH192" s="69" t="b">
        <f>Table1[[#This Row],[sbti_id]]&lt;&gt;""</f>
        <v>0</v>
      </c>
      <c r="AI192" s="69" t="s">
        <v>1246</v>
      </c>
      <c r="AJ192" s="69" t="s">
        <v>3343</v>
      </c>
      <c r="AK192" s="69" t="s">
        <v>246</v>
      </c>
      <c r="AL192" s="69" t="s">
        <v>3211</v>
      </c>
      <c r="AM192" s="69" t="s">
        <v>158</v>
      </c>
      <c r="AN192" s="69" t="s">
        <v>167</v>
      </c>
      <c r="AQ192" s="69">
        <v>2050</v>
      </c>
      <c r="AR192" s="69" t="s">
        <v>3212</v>
      </c>
      <c r="AS192" s="69">
        <v>2021</v>
      </c>
      <c r="AT192" s="69" t="s">
        <v>1250</v>
      </c>
      <c r="AU192" s="69" t="s">
        <v>4821</v>
      </c>
      <c r="AV192" s="69" t="s">
        <v>281</v>
      </c>
      <c r="AW192" s="69">
        <v>2030</v>
      </c>
      <c r="AX192" s="69">
        <v>25</v>
      </c>
      <c r="AY192" s="69">
        <v>2018</v>
      </c>
      <c r="AZ192" s="69" t="s">
        <v>4822</v>
      </c>
      <c r="BA192" s="70" t="s">
        <v>4823</v>
      </c>
      <c r="BB192" s="69" t="s">
        <v>3216</v>
      </c>
      <c r="BC192" s="69" t="s">
        <v>157</v>
      </c>
      <c r="BD192" s="69" t="s">
        <v>157</v>
      </c>
      <c r="BE192" s="69" t="s">
        <v>169</v>
      </c>
      <c r="BF192" s="70" t="s">
        <v>4824</v>
      </c>
      <c r="BG192" s="69" t="s">
        <v>158</v>
      </c>
      <c r="BI192" s="69" t="s">
        <v>3219</v>
      </c>
      <c r="BJ192" s="69" t="s">
        <v>158</v>
      </c>
      <c r="BK192" s="69" t="s">
        <v>157</v>
      </c>
      <c r="BL192" s="70" t="s">
        <v>4825</v>
      </c>
      <c r="BM192" s="69" t="s">
        <v>157</v>
      </c>
      <c r="BN192" s="69" t="s">
        <v>3269</v>
      </c>
      <c r="BQ192" s="69" t="s">
        <v>158</v>
      </c>
      <c r="BR192" s="69" t="s">
        <v>168</v>
      </c>
      <c r="BS192" s="70" t="s">
        <v>4826</v>
      </c>
      <c r="BX192" s="69" t="s">
        <v>158</v>
      </c>
      <c r="BY192" s="69" t="s">
        <v>158</v>
      </c>
      <c r="CD192" s="69">
        <v>7.0591E10</v>
      </c>
      <c r="CE192" s="69" t="s">
        <v>3081</v>
      </c>
      <c r="CF192" s="69">
        <v>111822</v>
      </c>
      <c r="CT192" s="69" t="b">
        <f>Table1[[#This Row],[company_name_netzero]]&lt;&gt;""</f>
        <v>1</v>
      </c>
      <c r="CZ192" s="69" t="b">
        <f>Table1[[#This Row],[company_name_re100]]&lt;&gt;""</f>
        <v>0</v>
      </c>
    </row>
    <row r="193" spans="1:11 34:104" ht="21.95" customHeight="1" hidden="1">
      <c r="A193" s="69">
        <v>191</v>
      </c>
      <c r="B193" s="74" t="s">
        <v>1251</v>
      </c>
      <c r="C193" s="69" t="s">
        <v>4827</v>
      </c>
      <c r="D193" s="69" t="s">
        <v>1253</v>
      </c>
      <c r="E193" s="72">
        <v>0.045</v>
      </c>
      <c r="F193" s="69" t="s">
        <v>1254</v>
      </c>
      <c r="G193" s="72">
        <v>-0.987</v>
      </c>
      <c r="H193" s="69" t="s">
        <v>1255</v>
      </c>
      <c r="I193" s="71">
        <v>130760</v>
      </c>
      <c r="J193" s="69">
        <v>3</v>
      </c>
      <c r="K193" s="69">
        <v>24</v>
      </c>
      <c r="AH193" s="69" t="b">
        <f>Table1[[#This Row],[sbti_id]]&lt;&gt;""</f>
        <v>0</v>
      </c>
      <c r="AI193" s="69" t="s">
        <v>4828</v>
      </c>
      <c r="AJ193" s="69" t="s">
        <v>4829</v>
      </c>
      <c r="AK193" s="69" t="s">
        <v>3237</v>
      </c>
      <c r="AL193" s="69" t="s">
        <v>3211</v>
      </c>
      <c r="AM193" s="69" t="s">
        <v>158</v>
      </c>
      <c r="AN193" s="69" t="s">
        <v>202</v>
      </c>
      <c r="AQ193" s="69">
        <v>2050</v>
      </c>
      <c r="AR193" s="69" t="s">
        <v>3212</v>
      </c>
      <c r="AS193" s="69">
        <v>2021</v>
      </c>
      <c r="AT193" s="70" t="s">
        <v>1256</v>
      </c>
      <c r="AU193" s="69" t="s">
        <v>4830</v>
      </c>
      <c r="AV193" s="69" t="s">
        <v>281</v>
      </c>
      <c r="AW193" s="69">
        <v>2030</v>
      </c>
      <c r="AX193" s="69">
        <v>27</v>
      </c>
      <c r="AY193" s="69">
        <v>2017</v>
      </c>
      <c r="AZ193" s="69" t="s">
        <v>4831</v>
      </c>
      <c r="BA193" s="69" t="s">
        <v>4832</v>
      </c>
      <c r="BB193" s="69" t="s">
        <v>3216</v>
      </c>
      <c r="BC193" s="69" t="s">
        <v>157</v>
      </c>
      <c r="BD193" s="69" t="s">
        <v>157</v>
      </c>
      <c r="BE193" s="69" t="s">
        <v>158</v>
      </c>
      <c r="BF193" s="69" t="s">
        <v>4833</v>
      </c>
      <c r="BG193" s="69" t="s">
        <v>157</v>
      </c>
      <c r="BH193" s="69" t="s">
        <v>3267</v>
      </c>
      <c r="BI193" s="69" t="s">
        <v>3538</v>
      </c>
      <c r="BJ193" s="69" t="s">
        <v>158</v>
      </c>
      <c r="BK193" s="69" t="s">
        <v>168</v>
      </c>
      <c r="BM193" s="69" t="s">
        <v>168</v>
      </c>
      <c r="BQ193" s="69" t="s">
        <v>158</v>
      </c>
      <c r="BR193" s="69" t="s">
        <v>168</v>
      </c>
      <c r="BX193" s="69" t="s">
        <v>158</v>
      </c>
      <c r="BY193" s="69" t="s">
        <v>158</v>
      </c>
      <c r="CD193" s="69">
        <v>6.6626E10</v>
      </c>
      <c r="CE193" s="69" t="s">
        <v>3247</v>
      </c>
      <c r="CF193" s="69">
        <v>130760</v>
      </c>
      <c r="CT193" s="69" t="b">
        <f>Table1[[#This Row],[company_name_netzero]]&lt;&gt;""</f>
        <v>1</v>
      </c>
      <c r="CZ193" s="69" t="b">
        <f>Table1[[#This Row],[company_name_re100]]&lt;&gt;""</f>
        <v>0</v>
      </c>
    </row>
    <row r="194" spans="1:34 98:104" ht="21.95" customHeight="1" hidden="1">
      <c r="A194" s="69">
        <v>192</v>
      </c>
      <c r="B194" s="69" t="s">
        <v>1257</v>
      </c>
      <c r="C194" s="69" t="s">
        <v>4834</v>
      </c>
      <c r="D194" s="69" t="s">
        <v>1258</v>
      </c>
      <c r="E194" s="72">
        <v>0.304</v>
      </c>
      <c r="F194" s="69" t="s">
        <v>1259</v>
      </c>
      <c r="G194" s="72">
        <v>0.096</v>
      </c>
      <c r="H194" s="69" t="s">
        <v>1260</v>
      </c>
      <c r="I194" s="71">
        <v>37936</v>
      </c>
      <c r="J194" s="69">
        <v>74</v>
      </c>
      <c r="K194" s="69">
        <v>31</v>
      </c>
      <c r="L194" s="69">
        <v>40000055</v>
      </c>
      <c r="N194" s="69" t="s">
        <v>4835</v>
      </c>
      <c r="O194" s="69" t="s">
        <v>4836</v>
      </c>
      <c r="P194" s="69" t="s">
        <v>3443</v>
      </c>
      <c r="Q194" s="69" t="s">
        <v>3204</v>
      </c>
      <c r="R194" s="69" t="s">
        <v>3205</v>
      </c>
      <c r="S194" s="69" t="s">
        <v>3274</v>
      </c>
      <c r="T194" s="69" t="s">
        <v>155</v>
      </c>
      <c r="AF194" s="69" t="s">
        <v>3210</v>
      </c>
      <c r="AG194" s="73">
        <v>42156.041666666664</v>
      </c>
      <c r="AH194" s="69" t="b">
        <f>Table1[[#This Row],[sbti_id]]&lt;&gt;""</f>
        <v>1</v>
      </c>
      <c r="CT194" s="69" t="b">
        <f>Table1[[#This Row],[company_name_netzero]]&lt;&gt;""</f>
        <v>0</v>
      </c>
      <c r="CZ194" s="69" t="b">
        <f>Table1[[#This Row],[company_name_re100]]&lt;&gt;""</f>
        <v>0</v>
      </c>
    </row>
    <row r="195" spans="1:11 34:104" ht="21.95" customHeight="1">
      <c r="A195" s="69">
        <v>193</v>
      </c>
      <c r="B195" s="69" t="s">
        <v>1263</v>
      </c>
      <c r="C195" s="69" t="s">
        <v>4837</v>
      </c>
      <c r="D195" s="69" t="s">
        <v>1264</v>
      </c>
      <c r="E195" s="72">
        <v>-0.016</v>
      </c>
      <c r="F195" s="69" t="s">
        <v>1265</v>
      </c>
      <c r="G195" s="72">
        <v>-0.004</v>
      </c>
      <c r="H195" s="69" t="s">
        <v>1266</v>
      </c>
      <c r="I195" s="71">
        <v>117201</v>
      </c>
      <c r="J195" s="69">
        <v>-14</v>
      </c>
      <c r="K195" s="69">
        <v>14</v>
      </c>
      <c r="AH195" s="69" t="b">
        <f>Table1[[#This Row],[sbti_id]]&lt;&gt;""</f>
        <v>0</v>
      </c>
      <c r="AI195" s="69" t="s">
        <v>4838</v>
      </c>
      <c r="AJ195" s="69" t="s">
        <v>3250</v>
      </c>
      <c r="AK195" s="69" t="s">
        <v>3251</v>
      </c>
      <c r="AL195" s="69" t="s">
        <v>3211</v>
      </c>
      <c r="AM195" s="69" t="s">
        <v>158</v>
      </c>
      <c r="AN195" s="69" t="s">
        <v>202</v>
      </c>
      <c r="AQ195" s="69">
        <v>2060</v>
      </c>
      <c r="AR195" s="69" t="s">
        <v>3212</v>
      </c>
      <c r="AS195" s="69">
        <v>2021</v>
      </c>
      <c r="AT195" s="69" t="s">
        <v>1267</v>
      </c>
      <c r="AU195" s="69" t="s">
        <v>4839</v>
      </c>
      <c r="AV195" s="69" t="s">
        <v>233</v>
      </c>
      <c r="AW195" s="69">
        <v>2030</v>
      </c>
      <c r="BA195" s="69" t="s">
        <v>4840</v>
      </c>
      <c r="BB195" s="69" t="s">
        <v>3216</v>
      </c>
      <c r="BC195" s="69" t="s">
        <v>157</v>
      </c>
      <c r="BD195" s="69" t="s">
        <v>157</v>
      </c>
      <c r="BE195" s="69" t="s">
        <v>157</v>
      </c>
      <c r="BF195" s="69" t="s">
        <v>4841</v>
      </c>
      <c r="BG195" s="69" t="s">
        <v>157</v>
      </c>
      <c r="BI195" s="69" t="s">
        <v>3219</v>
      </c>
      <c r="BJ195" s="69" t="s">
        <v>157</v>
      </c>
      <c r="BK195" s="69" t="s">
        <v>157</v>
      </c>
      <c r="BL195" s="70" t="s">
        <v>4842</v>
      </c>
      <c r="BM195" s="69" t="s">
        <v>168</v>
      </c>
      <c r="BQ195" s="69" t="s">
        <v>158</v>
      </c>
      <c r="BR195" s="69" t="s">
        <v>171</v>
      </c>
      <c r="BS195" s="69" t="s">
        <v>4843</v>
      </c>
      <c r="BX195" s="69" t="s">
        <v>158</v>
      </c>
      <c r="BY195" s="69" t="s">
        <v>158</v>
      </c>
      <c r="CD195" s="69">
        <v>7.0368E10</v>
      </c>
      <c r="CE195" s="69" t="s">
        <v>3286</v>
      </c>
      <c r="CF195" s="69">
        <v>117201</v>
      </c>
      <c r="CT195" s="69" t="b">
        <f>Table1[[#This Row],[company_name_netzero]]&lt;&gt;""</f>
        <v>1</v>
      </c>
      <c r="CZ195" s="69" t="b">
        <f>Table1[[#This Row],[company_name_re100]]&lt;&gt;""</f>
        <v>0</v>
      </c>
    </row>
    <row r="196" spans="1:11 34:34 98:104" ht="21.95" customHeight="1" hidden="1">
      <c r="A196" s="69">
        <v>194</v>
      </c>
      <c r="B196" s="69" t="s">
        <v>1268</v>
      </c>
      <c r="C196" s="69" t="s">
        <v>4844</v>
      </c>
      <c r="D196" s="69" t="s">
        <v>1270</v>
      </c>
      <c r="E196" s="72">
        <v>-0.072</v>
      </c>
      <c r="F196" s="69" t="s">
        <v>1271</v>
      </c>
      <c r="G196" s="72">
        <v>-0.342</v>
      </c>
      <c r="H196" s="69" t="s">
        <v>1272</v>
      </c>
      <c r="I196" s="71">
        <v>52157</v>
      </c>
      <c r="J196" s="69">
        <v>-27</v>
      </c>
      <c r="K196" s="69">
        <v>29</v>
      </c>
      <c r="AH196" s="69" t="b">
        <f>Table1[[#This Row],[sbti_id]]&lt;&gt;""</f>
        <v>0</v>
      </c>
      <c r="CT196" s="69" t="b">
        <f>Table1[[#This Row],[company_name_netzero]]&lt;&gt;""</f>
        <v>0</v>
      </c>
      <c r="CZ196" s="69" t="b">
        <f>Table1[[#This Row],[company_name_re100]]&lt;&gt;""</f>
        <v>0</v>
      </c>
    </row>
    <row r="197" spans="1:11 34:104" ht="21.95" customHeight="1" hidden="1">
      <c r="A197" s="69">
        <v>195</v>
      </c>
      <c r="B197" s="69" t="s">
        <v>1273</v>
      </c>
      <c r="C197" s="69" t="s">
        <v>4845</v>
      </c>
      <c r="D197" s="69" t="s">
        <v>1274</v>
      </c>
      <c r="E197" s="72">
        <v>-0.036</v>
      </c>
      <c r="F197" s="69" t="s">
        <v>1275</v>
      </c>
      <c r="G197" s="72">
        <v>-0.117</v>
      </c>
      <c r="H197" s="69" t="s">
        <v>1276</v>
      </c>
      <c r="I197" s="71">
        <v>149000</v>
      </c>
      <c r="J197" s="69">
        <v>-18</v>
      </c>
      <c r="K197" s="69">
        <v>12</v>
      </c>
      <c r="AH197" s="69" t="b">
        <f>Table1[[#This Row],[sbti_id]]&lt;&gt;""</f>
        <v>0</v>
      </c>
      <c r="AJ197" s="69" t="s">
        <v>4130</v>
      </c>
      <c r="AK197" s="69" t="s">
        <v>146</v>
      </c>
      <c r="AL197" s="69" t="s">
        <v>3211</v>
      </c>
      <c r="AM197" s="69" t="s">
        <v>158</v>
      </c>
      <c r="AN197" s="69" t="s">
        <v>202</v>
      </c>
      <c r="AQ197" s="69">
        <v>2030</v>
      </c>
      <c r="AR197" s="69" t="s">
        <v>3212</v>
      </c>
      <c r="AS197" s="69">
        <v>2024</v>
      </c>
      <c r="AT197" s="69" t="s">
        <v>1277</v>
      </c>
      <c r="AU197" s="69" t="s">
        <v>4846</v>
      </c>
      <c r="AV197" s="69" t="s">
        <v>281</v>
      </c>
      <c r="AW197" s="69">
        <v>2025</v>
      </c>
      <c r="AX197" s="69">
        <v>50</v>
      </c>
      <c r="AY197" s="69">
        <v>2020</v>
      </c>
      <c r="AZ197" s="69" t="s">
        <v>4847</v>
      </c>
      <c r="BA197" s="69" t="s">
        <v>4848</v>
      </c>
      <c r="BB197" s="69" t="s">
        <v>3216</v>
      </c>
      <c r="BC197" s="69" t="s">
        <v>157</v>
      </c>
      <c r="BD197" s="69" t="s">
        <v>157</v>
      </c>
      <c r="BE197" s="69" t="s">
        <v>158</v>
      </c>
      <c r="BG197" s="69" t="s">
        <v>158</v>
      </c>
      <c r="BI197" s="69" t="s">
        <v>3219</v>
      </c>
      <c r="BJ197" s="69" t="s">
        <v>158</v>
      </c>
      <c r="BK197" s="69" t="s">
        <v>157</v>
      </c>
      <c r="BL197" s="69" t="s">
        <v>4849</v>
      </c>
      <c r="BM197" s="69" t="s">
        <v>168</v>
      </c>
      <c r="BQ197" s="69" t="s">
        <v>158</v>
      </c>
      <c r="BR197" s="69" t="s">
        <v>312</v>
      </c>
      <c r="BS197" s="70" t="s">
        <v>4850</v>
      </c>
      <c r="BX197" s="69" t="s">
        <v>158</v>
      </c>
      <c r="BY197" s="69" t="s">
        <v>158</v>
      </c>
      <c r="CD197" s="69">
        <v>7.4283E10</v>
      </c>
      <c r="CE197" s="69" t="s">
        <v>3745</v>
      </c>
      <c r="CT197" s="69" t="b">
        <f>Table1[[#This Row],[company_name_netzero]]&lt;&gt;""</f>
        <v>0</v>
      </c>
      <c r="CZ197" s="69" t="b">
        <f>Table1[[#This Row],[company_name_re100]]&lt;&gt;""</f>
        <v>0</v>
      </c>
    </row>
    <row r="198" spans="1:104" ht="21.95" customHeight="1" hidden="1">
      <c r="A198" s="69">
        <v>196</v>
      </c>
      <c r="B198" s="69" t="s">
        <v>1278</v>
      </c>
      <c r="C198" s="69" t="s">
        <v>4851</v>
      </c>
      <c r="D198" s="69" t="s">
        <v>1279</v>
      </c>
      <c r="E198" s="72">
        <v>0.215</v>
      </c>
      <c r="F198" s="69" t="s">
        <v>1280</v>
      </c>
      <c r="G198" s="75">
        <v>0.37</v>
      </c>
      <c r="H198" s="69" t="s">
        <v>1281</v>
      </c>
      <c r="I198" s="71">
        <v>72000</v>
      </c>
      <c r="J198" s="69">
        <v>52</v>
      </c>
      <c r="K198" s="69">
        <v>16</v>
      </c>
      <c r="L198" s="69">
        <v>40003005</v>
      </c>
      <c r="M198" s="69" t="s">
        <v>4852</v>
      </c>
      <c r="N198" s="69" t="s">
        <v>4853</v>
      </c>
      <c r="O198" s="69" t="s">
        <v>4854</v>
      </c>
      <c r="P198" s="69" t="s">
        <v>3203</v>
      </c>
      <c r="Q198" s="69" t="s">
        <v>175</v>
      </c>
      <c r="R198" s="69" t="s">
        <v>176</v>
      </c>
      <c r="S198" s="69" t="s">
        <v>3291</v>
      </c>
      <c r="T198" s="69" t="s">
        <v>151</v>
      </c>
      <c r="U198" s="69" t="s">
        <v>152</v>
      </c>
      <c r="V198" s="69" t="s">
        <v>3292</v>
      </c>
      <c r="W198" s="69" t="s">
        <v>151</v>
      </c>
      <c r="X198" s="69" t="s">
        <v>152</v>
      </c>
      <c r="Y198" s="69" t="s">
        <v>4371</v>
      </c>
      <c r="Z198" s="69" t="s">
        <v>151</v>
      </c>
      <c r="AA198" s="69" t="s">
        <v>4371</v>
      </c>
      <c r="AB198" s="69" t="s">
        <v>4855</v>
      </c>
      <c r="AE198" s="69" t="s">
        <v>3209</v>
      </c>
      <c r="AG198" s="73">
        <v>44945.041666666664</v>
      </c>
      <c r="AH198" s="69" t="b">
        <f>Table1[[#This Row],[sbti_id]]&lt;&gt;""</f>
        <v>1</v>
      </c>
      <c r="AI198" s="69" t="s">
        <v>4856</v>
      </c>
      <c r="AJ198" s="69" t="s">
        <v>3788</v>
      </c>
      <c r="AK198" s="69" t="s">
        <v>3251</v>
      </c>
      <c r="AL198" s="69" t="s">
        <v>3211</v>
      </c>
      <c r="AM198" s="69" t="s">
        <v>158</v>
      </c>
      <c r="AN198" s="69" t="s">
        <v>167</v>
      </c>
      <c r="AQ198" s="69">
        <v>2050</v>
      </c>
      <c r="AR198" s="69" t="s">
        <v>3252</v>
      </c>
      <c r="AS198" s="69">
        <v>2023</v>
      </c>
      <c r="AT198" s="69" t="s">
        <v>1282</v>
      </c>
      <c r="AU198" s="69" t="s">
        <v>4857</v>
      </c>
      <c r="AV198" s="69" t="s">
        <v>281</v>
      </c>
      <c r="AW198" s="69">
        <v>2030</v>
      </c>
      <c r="AX198" s="69">
        <v>50</v>
      </c>
      <c r="AY198" s="69">
        <v>2019</v>
      </c>
      <c r="AZ198" s="69" t="s">
        <v>4858</v>
      </c>
      <c r="BA198" s="69" t="s">
        <v>4859</v>
      </c>
      <c r="BB198" s="69" t="s">
        <v>3216</v>
      </c>
      <c r="BC198" s="69" t="s">
        <v>157</v>
      </c>
      <c r="BD198" s="69" t="s">
        <v>157</v>
      </c>
      <c r="BE198" s="69" t="s">
        <v>157</v>
      </c>
      <c r="BF198" s="69" t="s">
        <v>4860</v>
      </c>
      <c r="BG198" s="69" t="s">
        <v>157</v>
      </c>
      <c r="BH198" s="69" t="s">
        <v>3499</v>
      </c>
      <c r="BI198" s="69" t="s">
        <v>3219</v>
      </c>
      <c r="BJ198" s="69" t="s">
        <v>158</v>
      </c>
      <c r="BK198" s="69" t="s">
        <v>157</v>
      </c>
      <c r="BL198" s="69" t="s">
        <v>4861</v>
      </c>
      <c r="BM198" s="69" t="s">
        <v>168</v>
      </c>
      <c r="BQ198" s="69" t="s">
        <v>158</v>
      </c>
      <c r="BR198" s="69" t="s">
        <v>168</v>
      </c>
      <c r="BX198" s="69" t="s">
        <v>158</v>
      </c>
      <c r="BY198" s="69" t="s">
        <v>157</v>
      </c>
      <c r="CD198" s="69">
        <v>6.5911E10</v>
      </c>
      <c r="CE198" s="69" t="s">
        <v>144</v>
      </c>
      <c r="CF198" s="69">
        <v>69500</v>
      </c>
      <c r="CT198" s="69" t="b">
        <f>Table1[[#This Row],[company_name_netzero]]&lt;&gt;""</f>
        <v>1</v>
      </c>
      <c r="CZ198" s="69" t="b">
        <f>Table1[[#This Row],[company_name_re100]]&lt;&gt;""</f>
        <v>0</v>
      </c>
    </row>
    <row r="199" spans="1:11 34:104" ht="21.95" customHeight="1" hidden="1">
      <c r="A199" s="69">
        <v>197</v>
      </c>
      <c r="B199" s="69" t="s">
        <v>1283</v>
      </c>
      <c r="C199" s="69" t="s">
        <v>4862</v>
      </c>
      <c r="D199" s="69" t="s">
        <v>1284</v>
      </c>
      <c r="E199" s="72">
        <v>0.014</v>
      </c>
      <c r="F199" s="69" t="s">
        <v>1285</v>
      </c>
      <c r="H199" s="69" t="s">
        <v>1286</v>
      </c>
      <c r="I199" s="71">
        <v>48440</v>
      </c>
      <c r="J199" s="69">
        <v>4</v>
      </c>
      <c r="K199" s="69">
        <v>31</v>
      </c>
      <c r="AH199" s="69" t="b">
        <f>Table1[[#This Row],[sbti_id]]&lt;&gt;""</f>
        <v>0</v>
      </c>
      <c r="AI199" s="69" t="s">
        <v>1283</v>
      </c>
      <c r="AJ199" s="69" t="s">
        <v>3495</v>
      </c>
      <c r="AK199" s="69" t="s">
        <v>3251</v>
      </c>
      <c r="AL199" s="69" t="s">
        <v>3211</v>
      </c>
      <c r="AM199" s="69" t="s">
        <v>158</v>
      </c>
      <c r="AN199" s="69" t="s">
        <v>202</v>
      </c>
      <c r="AQ199" s="69">
        <v>2050</v>
      </c>
      <c r="AR199" s="69" t="s">
        <v>3252</v>
      </c>
      <c r="AS199" s="69">
        <v>2023</v>
      </c>
      <c r="AT199" s="69" t="s">
        <v>1287</v>
      </c>
      <c r="AU199" s="69" t="s">
        <v>4863</v>
      </c>
      <c r="AV199" s="69" t="s">
        <v>281</v>
      </c>
      <c r="AW199" s="69">
        <v>2030</v>
      </c>
      <c r="AX199" s="69">
        <v>40</v>
      </c>
      <c r="AY199" s="69">
        <v>2018</v>
      </c>
      <c r="AZ199" s="69" t="s">
        <v>4864</v>
      </c>
      <c r="BA199" s="69" t="s">
        <v>4865</v>
      </c>
      <c r="BB199" s="69" t="s">
        <v>3216</v>
      </c>
      <c r="BC199" s="69" t="s">
        <v>157</v>
      </c>
      <c r="BD199" s="69" t="s">
        <v>157</v>
      </c>
      <c r="BE199" s="69" t="s">
        <v>157</v>
      </c>
      <c r="BF199" s="70" t="s">
        <v>4866</v>
      </c>
      <c r="BG199" s="69" t="s">
        <v>158</v>
      </c>
      <c r="BI199" s="69" t="s">
        <v>3219</v>
      </c>
      <c r="BJ199" s="69" t="s">
        <v>158</v>
      </c>
      <c r="BK199" s="69" t="s">
        <v>157</v>
      </c>
      <c r="BL199" s="70" t="s">
        <v>4867</v>
      </c>
      <c r="BM199" s="69" t="s">
        <v>157</v>
      </c>
      <c r="BN199" s="69" t="s">
        <v>3269</v>
      </c>
      <c r="BQ199" s="69" t="s">
        <v>158</v>
      </c>
      <c r="BR199" s="69" t="s">
        <v>171</v>
      </c>
      <c r="BS199" s="70" t="s">
        <v>4868</v>
      </c>
      <c r="BX199" s="69" t="s">
        <v>158</v>
      </c>
      <c r="BY199" s="69" t="s">
        <v>158</v>
      </c>
      <c r="CD199" s="69">
        <v>6.849E10</v>
      </c>
      <c r="CE199" s="69" t="s">
        <v>3907</v>
      </c>
      <c r="CF199" s="69">
        <v>20603</v>
      </c>
      <c r="CT199" s="69" t="b">
        <f>Table1[[#This Row],[company_name_netzero]]&lt;&gt;""</f>
        <v>1</v>
      </c>
      <c r="CZ199" s="69" t="b">
        <f>Table1[[#This Row],[company_name_re100]]&lt;&gt;""</f>
        <v>0</v>
      </c>
    </row>
    <row r="200" spans="1:104" ht="21.95" customHeight="1" hidden="1">
      <c r="A200" s="69">
        <v>198</v>
      </c>
      <c r="B200" s="69" t="s">
        <v>1288</v>
      </c>
      <c r="C200" s="69" t="s">
        <v>4869</v>
      </c>
      <c r="D200" s="69" t="s">
        <v>1289</v>
      </c>
      <c r="E200" s="72">
        <v>-0.041</v>
      </c>
      <c r="F200" s="69" t="s">
        <v>1290</v>
      </c>
      <c r="G200" s="72">
        <v>0.037</v>
      </c>
      <c r="H200" s="69" t="s">
        <v>1291</v>
      </c>
      <c r="I200" s="71">
        <v>69111</v>
      </c>
      <c r="J200" s="69">
        <v>-14</v>
      </c>
      <c r="K200" s="69">
        <v>17</v>
      </c>
      <c r="L200" s="69">
        <v>40001400</v>
      </c>
      <c r="M200" s="69" t="s">
        <v>4870</v>
      </c>
      <c r="N200" s="69" t="s">
        <v>4871</v>
      </c>
      <c r="O200" s="69" t="s">
        <v>4872</v>
      </c>
      <c r="P200" s="69" t="s">
        <v>3203</v>
      </c>
      <c r="Q200" s="69" t="s">
        <v>264</v>
      </c>
      <c r="R200" s="69" t="s">
        <v>176</v>
      </c>
      <c r="S200" s="69" t="s">
        <v>4873</v>
      </c>
      <c r="T200" s="69" t="s">
        <v>151</v>
      </c>
      <c r="U200" s="69" t="s">
        <v>152</v>
      </c>
      <c r="V200" s="69">
        <v>2030</v>
      </c>
      <c r="W200" s="69" t="s">
        <v>151</v>
      </c>
      <c r="X200" s="69" t="s">
        <v>152</v>
      </c>
      <c r="Y200" s="69">
        <v>2050</v>
      </c>
      <c r="Z200" s="69" t="s">
        <v>151</v>
      </c>
      <c r="AA200" s="69">
        <v>2050</v>
      </c>
      <c r="AB200" s="70" t="s">
        <v>4874</v>
      </c>
      <c r="AE200" s="69" t="s">
        <v>3209</v>
      </c>
      <c r="AG200" s="73">
        <v>45876.041666666664</v>
      </c>
      <c r="AH200" s="69" t="b">
        <f>Table1[[#This Row],[sbti_id]]&lt;&gt;""</f>
        <v>1</v>
      </c>
      <c r="AI200" s="69" t="s">
        <v>1288</v>
      </c>
      <c r="AJ200" s="69" t="s">
        <v>3381</v>
      </c>
      <c r="AK200" s="69" t="s">
        <v>3251</v>
      </c>
      <c r="AL200" s="69" t="s">
        <v>3211</v>
      </c>
      <c r="AM200" s="69" t="s">
        <v>158</v>
      </c>
      <c r="AN200" s="69" t="s">
        <v>167</v>
      </c>
      <c r="AQ200" s="69">
        <v>2050</v>
      </c>
      <c r="AR200" s="69" t="s">
        <v>3212</v>
      </c>
      <c r="AS200" s="69">
        <v>2021</v>
      </c>
      <c r="AT200" s="70" t="s">
        <v>1292</v>
      </c>
      <c r="AU200" s="69" t="s">
        <v>4875</v>
      </c>
      <c r="AV200" s="69" t="s">
        <v>281</v>
      </c>
      <c r="AW200" s="69">
        <v>2030</v>
      </c>
      <c r="AX200" s="69">
        <v>50</v>
      </c>
      <c r="AY200" s="69">
        <v>2019</v>
      </c>
      <c r="AZ200" s="70" t="s">
        <v>1292</v>
      </c>
      <c r="BA200" s="70" t="s">
        <v>4876</v>
      </c>
      <c r="BB200" s="69" t="s">
        <v>3216</v>
      </c>
      <c r="BC200" s="69" t="s">
        <v>157</v>
      </c>
      <c r="BD200" s="69" t="s">
        <v>157</v>
      </c>
      <c r="BE200" s="69" t="s">
        <v>157</v>
      </c>
      <c r="BF200" s="70" t="s">
        <v>4877</v>
      </c>
      <c r="BG200" s="69" t="s">
        <v>157</v>
      </c>
      <c r="BH200" s="69" t="s">
        <v>4042</v>
      </c>
      <c r="BI200" s="69" t="s">
        <v>3219</v>
      </c>
      <c r="BJ200" s="69" t="s">
        <v>158</v>
      </c>
      <c r="BK200" s="69" t="s">
        <v>157</v>
      </c>
      <c r="BL200" s="70" t="s">
        <v>4878</v>
      </c>
      <c r="BM200" s="69" t="s">
        <v>168</v>
      </c>
      <c r="BQ200" s="69" t="s">
        <v>158</v>
      </c>
      <c r="BR200" s="69" t="s">
        <v>168</v>
      </c>
      <c r="BS200" s="70" t="s">
        <v>4879</v>
      </c>
      <c r="BX200" s="69" t="s">
        <v>158</v>
      </c>
      <c r="BY200" s="69" t="s">
        <v>158</v>
      </c>
      <c r="CD200" s="69">
        <v>6.6844E10</v>
      </c>
      <c r="CE200" s="69" t="s">
        <v>3286</v>
      </c>
      <c r="CF200" s="69">
        <v>69517</v>
      </c>
      <c r="CT200" s="69" t="b">
        <f>Table1[[#This Row],[company_name_netzero]]&lt;&gt;""</f>
        <v>1</v>
      </c>
      <c r="CZ200" s="69" t="b">
        <f>Table1[[#This Row],[company_name_re100]]&lt;&gt;""</f>
        <v>0</v>
      </c>
    </row>
    <row r="201" spans="1:11 34:34 98:104" ht="21.95" customHeight="1" hidden="1">
      <c r="A201" s="69">
        <v>199</v>
      </c>
      <c r="B201" s="69" t="s">
        <v>1293</v>
      </c>
      <c r="C201" s="69" t="s">
        <v>4880</v>
      </c>
      <c r="D201" s="69" t="s">
        <v>1295</v>
      </c>
      <c r="E201" s="72">
        <v>-0.086</v>
      </c>
      <c r="F201" s="69" t="s">
        <v>1296</v>
      </c>
      <c r="G201" s="72">
        <v>-0.441</v>
      </c>
      <c r="H201" s="69" t="s">
        <v>1297</v>
      </c>
      <c r="I201" s="71">
        <v>95918</v>
      </c>
      <c r="J201" s="69">
        <v>-26</v>
      </c>
      <c r="K201" s="69">
        <v>11</v>
      </c>
      <c r="AH201" s="69" t="b">
        <f>Table1[[#This Row],[sbti_id]]&lt;&gt;""</f>
        <v>0</v>
      </c>
      <c r="CT201" s="69" t="b">
        <f>Table1[[#This Row],[company_name_netzero]]&lt;&gt;""</f>
        <v>0</v>
      </c>
      <c r="CZ201" s="69" t="b">
        <f>Table1[[#This Row],[company_name_re100]]&lt;&gt;""</f>
        <v>0</v>
      </c>
    </row>
    <row r="202" spans="1:104" ht="21.95" customHeight="1" hidden="1">
      <c r="A202" s="69">
        <v>200</v>
      </c>
      <c r="B202" s="69" t="s">
        <v>1300</v>
      </c>
      <c r="C202" s="69" t="s">
        <v>4881</v>
      </c>
      <c r="D202" s="69" t="s">
        <v>1301</v>
      </c>
      <c r="E202" s="72">
        <v>0.003</v>
      </c>
      <c r="F202" s="69" t="s">
        <v>1302</v>
      </c>
      <c r="G202" s="72">
        <v>-0.233</v>
      </c>
      <c r="H202" s="69" t="s">
        <v>1303</v>
      </c>
      <c r="I202" s="71">
        <v>100000</v>
      </c>
      <c r="J202" s="69">
        <v>-2</v>
      </c>
      <c r="K202" s="69">
        <v>17</v>
      </c>
      <c r="L202" s="69">
        <v>40012843</v>
      </c>
      <c r="M202" s="69" t="s">
        <v>4882</v>
      </c>
      <c r="N202" s="69" t="s">
        <v>4883</v>
      </c>
      <c r="O202" s="69" t="s">
        <v>4884</v>
      </c>
      <c r="P202" s="69" t="s">
        <v>3203</v>
      </c>
      <c r="Q202" s="69" t="s">
        <v>315</v>
      </c>
      <c r="R202" s="69" t="s">
        <v>176</v>
      </c>
      <c r="S202" s="69" t="s">
        <v>4106</v>
      </c>
      <c r="T202" s="69" t="s">
        <v>151</v>
      </c>
      <c r="U202" s="69" t="s">
        <v>152</v>
      </c>
      <c r="V202" s="69">
        <v>2032</v>
      </c>
      <c r="W202" s="69" t="s">
        <v>151</v>
      </c>
      <c r="X202" s="69" t="s">
        <v>152</v>
      </c>
      <c r="Y202" s="69">
        <v>2050</v>
      </c>
      <c r="Z202" s="69" t="s">
        <v>151</v>
      </c>
      <c r="AA202" s="69">
        <v>2050</v>
      </c>
      <c r="AB202" s="70" t="s">
        <v>4885</v>
      </c>
      <c r="AC202" s="69" t="s">
        <v>3208</v>
      </c>
      <c r="AD202" s="73">
        <v>44847.041666666664</v>
      </c>
      <c r="AE202" s="69" t="s">
        <v>3209</v>
      </c>
      <c r="AG202" s="73">
        <v>45743.041666666664</v>
      </c>
      <c r="AH202" s="69" t="b">
        <f>Table1[[#This Row],[sbti_id]]&lt;&gt;""</f>
        <v>1</v>
      </c>
      <c r="AI202" s="69" t="s">
        <v>1300</v>
      </c>
      <c r="AJ202" s="69" t="s">
        <v>3461</v>
      </c>
      <c r="AK202" s="69" t="s">
        <v>3251</v>
      </c>
      <c r="AL202" s="69" t="s">
        <v>3211</v>
      </c>
      <c r="AM202" s="69" t="s">
        <v>158</v>
      </c>
      <c r="AN202" s="69" t="s">
        <v>167</v>
      </c>
      <c r="AQ202" s="69">
        <v>2050</v>
      </c>
      <c r="AR202" s="69" t="s">
        <v>3212</v>
      </c>
      <c r="AS202" s="69">
        <v>2025</v>
      </c>
      <c r="AT202" s="70" t="s">
        <v>1304</v>
      </c>
      <c r="AU202" s="69" t="s">
        <v>4886</v>
      </c>
      <c r="AV202" s="69" t="s">
        <v>281</v>
      </c>
      <c r="AW202" s="69">
        <v>2032</v>
      </c>
      <c r="AY202" s="69">
        <v>2022</v>
      </c>
      <c r="AZ202" s="70" t="s">
        <v>4887</v>
      </c>
      <c r="BA202" s="70" t="s">
        <v>4888</v>
      </c>
      <c r="BB202" s="69" t="s">
        <v>3216</v>
      </c>
      <c r="BC202" s="69" t="s">
        <v>157</v>
      </c>
      <c r="BD202" s="69" t="s">
        <v>157</v>
      </c>
      <c r="BE202" s="69" t="s">
        <v>157</v>
      </c>
      <c r="BF202" s="69" t="s">
        <v>4889</v>
      </c>
      <c r="BG202" s="69" t="s">
        <v>157</v>
      </c>
      <c r="BH202" s="69" t="s">
        <v>3637</v>
      </c>
      <c r="BI202" s="69" t="s">
        <v>3219</v>
      </c>
      <c r="BJ202" s="69" t="s">
        <v>157</v>
      </c>
      <c r="BK202" s="69" t="s">
        <v>157</v>
      </c>
      <c r="BL202" s="70" t="s">
        <v>4890</v>
      </c>
      <c r="BM202" s="69" t="s">
        <v>158</v>
      </c>
      <c r="BQ202" s="69" t="s">
        <v>158</v>
      </c>
      <c r="BR202" s="69" t="s">
        <v>190</v>
      </c>
      <c r="BS202" s="70" t="s">
        <v>4891</v>
      </c>
      <c r="BX202" s="69" t="s">
        <v>158</v>
      </c>
      <c r="BY202" s="69" t="s">
        <v>158</v>
      </c>
      <c r="CD202" s="69">
        <v>6.7342E10</v>
      </c>
      <c r="CE202" s="69" t="s">
        <v>3745</v>
      </c>
      <c r="CF202" s="69">
        <v>100000</v>
      </c>
      <c r="CT202" s="69" t="b">
        <f>Table1[[#This Row],[company_name_netzero]]&lt;&gt;""</f>
        <v>1</v>
      </c>
      <c r="CZ202" s="69" t="b">
        <f>Table1[[#This Row],[company_name_re100]]&lt;&gt;""</f>
        <v>0</v>
      </c>
    </row>
    <row r="203" spans="1:11 34:34 98:104" ht="21.95" customHeight="1" hidden="1">
      <c r="A203" s="69">
        <v>201</v>
      </c>
      <c r="B203" s="69" t="s">
        <v>1305</v>
      </c>
      <c r="C203" s="69" t="s">
        <v>4892</v>
      </c>
      <c r="D203" s="69" t="s">
        <v>1306</v>
      </c>
      <c r="E203" s="75">
        <v>-0.01</v>
      </c>
      <c r="F203" s="69" t="s">
        <v>1307</v>
      </c>
      <c r="G203" s="72">
        <v>-0.732</v>
      </c>
      <c r="H203" s="69" t="s">
        <v>1308</v>
      </c>
      <c r="I203" s="71">
        <v>97000</v>
      </c>
      <c r="J203" s="69">
        <v>-9</v>
      </c>
      <c r="K203" s="69">
        <v>13</v>
      </c>
      <c r="AH203" s="69" t="b">
        <f>Table1[[#This Row],[sbti_id]]&lt;&gt;""</f>
        <v>0</v>
      </c>
      <c r="CT203" s="69" t="b">
        <f>Table1[[#This Row],[company_name_netzero]]&lt;&gt;""</f>
        <v>0</v>
      </c>
      <c r="CZ203" s="69" t="b">
        <f>Table1[[#This Row],[company_name_re100]]&lt;&gt;""</f>
        <v>0</v>
      </c>
    </row>
    <row r="204" spans="1:11 34:104" ht="21.95" customHeight="1" hidden="1">
      <c r="A204" s="69">
        <v>202</v>
      </c>
      <c r="B204" s="69" t="s">
        <v>1311</v>
      </c>
      <c r="C204" s="69" t="s">
        <v>4893</v>
      </c>
      <c r="D204" s="69" t="s">
        <v>1312</v>
      </c>
      <c r="E204" s="72">
        <v>0.059</v>
      </c>
      <c r="F204" s="69" t="s">
        <v>1313</v>
      </c>
      <c r="G204" s="72">
        <v>0.235</v>
      </c>
      <c r="H204" s="69" t="s">
        <v>1314</v>
      </c>
      <c r="I204" s="71">
        <v>43584</v>
      </c>
      <c r="J204" s="69">
        <v>13</v>
      </c>
      <c r="K204" s="69">
        <v>31</v>
      </c>
      <c r="AH204" s="69" t="b">
        <f>Table1[[#This Row],[sbti_id]]&lt;&gt;""</f>
        <v>0</v>
      </c>
      <c r="AI204" s="69" t="s">
        <v>4894</v>
      </c>
      <c r="AJ204" s="69" t="s">
        <v>3343</v>
      </c>
      <c r="AK204" s="69" t="s">
        <v>246</v>
      </c>
      <c r="AL204" s="69" t="s">
        <v>3211</v>
      </c>
      <c r="AM204" s="69" t="s">
        <v>158</v>
      </c>
      <c r="AN204" s="69" t="s">
        <v>167</v>
      </c>
      <c r="AP204" s="69">
        <v>2019</v>
      </c>
      <c r="AQ204" s="69">
        <v>2050</v>
      </c>
      <c r="AR204" s="69" t="s">
        <v>3212</v>
      </c>
      <c r="AS204" s="69">
        <v>2020</v>
      </c>
      <c r="AT204" s="70" t="s">
        <v>1315</v>
      </c>
      <c r="AU204" s="69" t="s">
        <v>4895</v>
      </c>
      <c r="AV204" s="69" t="s">
        <v>3614</v>
      </c>
      <c r="AW204" s="69">
        <v>2025</v>
      </c>
      <c r="AZ204" s="70" t="s">
        <v>4896</v>
      </c>
      <c r="BA204" s="70" t="s">
        <v>4897</v>
      </c>
      <c r="BB204" s="69" t="s">
        <v>3216</v>
      </c>
      <c r="BC204" s="69" t="s">
        <v>157</v>
      </c>
      <c r="BD204" s="69" t="s">
        <v>157</v>
      </c>
      <c r="BE204" s="69" t="s">
        <v>157</v>
      </c>
      <c r="BF204" s="69" t="s">
        <v>4898</v>
      </c>
      <c r="BG204" s="69" t="s">
        <v>158</v>
      </c>
      <c r="BI204" s="69" t="s">
        <v>3219</v>
      </c>
      <c r="BJ204" s="69" t="s">
        <v>158</v>
      </c>
      <c r="BK204" s="69" t="s">
        <v>157</v>
      </c>
      <c r="BL204" s="69" t="s">
        <v>4899</v>
      </c>
      <c r="BM204" s="69" t="s">
        <v>157</v>
      </c>
      <c r="BN204" s="69" t="s">
        <v>3429</v>
      </c>
      <c r="BP204" s="69" t="s">
        <v>4900</v>
      </c>
      <c r="BQ204" s="69" t="s">
        <v>158</v>
      </c>
      <c r="BR204" s="69" t="s">
        <v>168</v>
      </c>
      <c r="BS204" s="70" t="s">
        <v>4901</v>
      </c>
      <c r="BX204" s="69" t="s">
        <v>158</v>
      </c>
      <c r="BY204" s="69" t="s">
        <v>157</v>
      </c>
      <c r="CD204" s="69">
        <v>7.4961E10</v>
      </c>
      <c r="CE204" s="69" t="s">
        <v>3286</v>
      </c>
      <c r="CF204" s="69">
        <v>43584</v>
      </c>
      <c r="CT204" s="69" t="b">
        <f>Table1[[#This Row],[company_name_netzero]]&lt;&gt;""</f>
        <v>1</v>
      </c>
      <c r="CZ204" s="69" t="b">
        <f>Table1[[#This Row],[company_name_re100]]&lt;&gt;""</f>
        <v>0</v>
      </c>
    </row>
    <row r="205" spans="1:11 34:104" ht="21.95" customHeight="1">
      <c r="A205" s="69">
        <v>203</v>
      </c>
      <c r="B205" s="69" t="s">
        <v>1316</v>
      </c>
      <c r="C205" s="69" t="s">
        <v>4902</v>
      </c>
      <c r="D205" s="69" t="s">
        <v>1317</v>
      </c>
      <c r="E205" s="72">
        <v>0.051</v>
      </c>
      <c r="F205" s="69" t="s">
        <v>1318</v>
      </c>
      <c r="G205" s="72">
        <v>0.514</v>
      </c>
      <c r="H205" s="69" t="s">
        <v>1319</v>
      </c>
      <c r="I205" s="71">
        <v>122340</v>
      </c>
      <c r="J205" s="69">
        <v>11</v>
      </c>
      <c r="K205" s="69">
        <v>18</v>
      </c>
      <c r="AH205" s="69" t="b">
        <f>Table1[[#This Row],[sbti_id]]&lt;&gt;""</f>
        <v>0</v>
      </c>
      <c r="AI205" s="69" t="s">
        <v>4903</v>
      </c>
      <c r="AJ205" s="69" t="s">
        <v>3250</v>
      </c>
      <c r="AK205" s="69" t="s">
        <v>3251</v>
      </c>
      <c r="AL205" s="69" t="s">
        <v>3211</v>
      </c>
      <c r="AM205" s="69" t="s">
        <v>158</v>
      </c>
      <c r="AN205" s="69" t="s">
        <v>202</v>
      </c>
      <c r="AQ205" s="69">
        <v>2060</v>
      </c>
      <c r="AR205" s="69" t="s">
        <v>3252</v>
      </c>
      <c r="AS205" s="69">
        <v>2023</v>
      </c>
      <c r="AT205" s="69" t="s">
        <v>4904</v>
      </c>
      <c r="AU205" s="69" t="s">
        <v>4905</v>
      </c>
      <c r="AV205" s="69" t="s">
        <v>9</v>
      </c>
      <c r="AW205" s="69">
        <v>2030</v>
      </c>
      <c r="AZ205" s="69" t="s">
        <v>4904</v>
      </c>
      <c r="BB205" s="69" t="s">
        <v>3216</v>
      </c>
      <c r="BC205" s="69" t="s">
        <v>168</v>
      </c>
      <c r="BD205" s="69" t="s">
        <v>168</v>
      </c>
      <c r="BE205" s="69" t="s">
        <v>168</v>
      </c>
      <c r="BG205" s="69" t="s">
        <v>158</v>
      </c>
      <c r="BI205" s="69" t="s">
        <v>3219</v>
      </c>
      <c r="BJ205" s="69" t="s">
        <v>158</v>
      </c>
      <c r="BK205" s="69" t="s">
        <v>168</v>
      </c>
      <c r="BM205" s="69" t="s">
        <v>168</v>
      </c>
      <c r="BQ205" s="69" t="s">
        <v>158</v>
      </c>
      <c r="BR205" s="69" t="s">
        <v>168</v>
      </c>
      <c r="BX205" s="69" t="s">
        <v>158</v>
      </c>
      <c r="BY205" s="69" t="s">
        <v>158</v>
      </c>
      <c r="CD205" s="69">
        <v>3.2941E10</v>
      </c>
      <c r="CE205" s="69" t="s">
        <v>3081</v>
      </c>
      <c r="CF205" s="69">
        <v>63133</v>
      </c>
      <c r="CS205" s="69" t="s">
        <v>4906</v>
      </c>
      <c r="CT205" s="69" t="b">
        <f>Table1[[#This Row],[company_name_netzero]]&lt;&gt;""</f>
        <v>1</v>
      </c>
      <c r="CZ205" s="69" t="b">
        <f>Table1[[#This Row],[company_name_re100]]&lt;&gt;""</f>
        <v>0</v>
      </c>
    </row>
    <row r="206" spans="1:11 34:104" ht="21.95" customHeight="1" hidden="1">
      <c r="A206" s="69">
        <v>204</v>
      </c>
      <c r="B206" s="69" t="s">
        <v>1320</v>
      </c>
      <c r="C206" s="69" t="s">
        <v>4907</v>
      </c>
      <c r="D206" s="69" t="s">
        <v>1321</v>
      </c>
      <c r="E206" s="72">
        <v>0.031</v>
      </c>
      <c r="F206" s="69" t="s">
        <v>1322</v>
      </c>
      <c r="G206" s="75">
        <v>0.16</v>
      </c>
      <c r="H206" s="69" t="s">
        <v>1323</v>
      </c>
      <c r="I206" s="71">
        <v>127930</v>
      </c>
      <c r="J206" s="69">
        <v>4</v>
      </c>
      <c r="K206" s="69">
        <v>31</v>
      </c>
      <c r="AH206" s="69" t="b">
        <f>Table1[[#This Row],[sbti_id]]&lt;&gt;""</f>
        <v>0</v>
      </c>
      <c r="AI206" s="69" t="s">
        <v>4908</v>
      </c>
      <c r="AJ206" s="69" t="s">
        <v>3381</v>
      </c>
      <c r="AK206" s="69" t="s">
        <v>3251</v>
      </c>
      <c r="AL206" s="69" t="s">
        <v>3211</v>
      </c>
      <c r="AM206" s="69" t="s">
        <v>158</v>
      </c>
      <c r="AN206" s="69" t="s">
        <v>167</v>
      </c>
      <c r="AQ206" s="69">
        <v>2050</v>
      </c>
      <c r="AR206" s="69" t="s">
        <v>3212</v>
      </c>
      <c r="AS206" s="69">
        <v>2021</v>
      </c>
      <c r="AT206" s="69" t="s">
        <v>1324</v>
      </c>
      <c r="AU206" s="69" t="s">
        <v>4909</v>
      </c>
      <c r="AV206" s="69" t="s">
        <v>281</v>
      </c>
      <c r="AW206" s="69">
        <v>2026</v>
      </c>
      <c r="AX206" s="69">
        <v>55</v>
      </c>
      <c r="AY206" s="69">
        <v>2021</v>
      </c>
      <c r="AZ206" s="69" t="s">
        <v>4910</v>
      </c>
      <c r="BA206" s="69" t="s">
        <v>4911</v>
      </c>
      <c r="BB206" s="69" t="s">
        <v>3216</v>
      </c>
      <c r="BC206" s="69" t="s">
        <v>157</v>
      </c>
      <c r="BD206" s="69" t="s">
        <v>157</v>
      </c>
      <c r="BE206" s="69" t="s">
        <v>157</v>
      </c>
      <c r="BF206" s="69" t="s">
        <v>4912</v>
      </c>
      <c r="BG206" s="69" t="s">
        <v>157</v>
      </c>
      <c r="BH206" s="69" t="s">
        <v>3329</v>
      </c>
      <c r="BI206" s="69" t="s">
        <v>3219</v>
      </c>
      <c r="BJ206" s="69" t="s">
        <v>157</v>
      </c>
      <c r="BK206" s="69" t="s">
        <v>168</v>
      </c>
      <c r="BL206" s="69" t="s">
        <v>4913</v>
      </c>
      <c r="BM206" s="69" t="s">
        <v>157</v>
      </c>
      <c r="BN206" s="69" t="s">
        <v>3269</v>
      </c>
      <c r="BQ206" s="69" t="s">
        <v>158</v>
      </c>
      <c r="BR206" s="69" t="s">
        <v>190</v>
      </c>
      <c r="BS206" s="69" t="s">
        <v>4914</v>
      </c>
      <c r="BX206" s="69" t="s">
        <v>158</v>
      </c>
      <c r="BY206" s="69" t="s">
        <v>157</v>
      </c>
      <c r="CD206" s="69">
        <v>6.4055E10</v>
      </c>
      <c r="CE206" s="69" t="s">
        <v>3286</v>
      </c>
      <c r="CF206" s="69">
        <v>120373</v>
      </c>
      <c r="CT206" s="69" t="b">
        <f>Table1[[#This Row],[company_name_netzero]]&lt;&gt;""</f>
        <v>1</v>
      </c>
      <c r="CZ206" s="69" t="b">
        <f>Table1[[#This Row],[company_name_re100]]&lt;&gt;""</f>
        <v>0</v>
      </c>
    </row>
    <row r="207" spans="1:11 34:104" ht="21.95" customHeight="1" hidden="1">
      <c r="A207" s="69">
        <v>205</v>
      </c>
      <c r="B207" s="69" t="s">
        <v>1325</v>
      </c>
      <c r="C207" s="69" t="s">
        <v>4915</v>
      </c>
      <c r="D207" s="69" t="s">
        <v>1326</v>
      </c>
      <c r="E207" s="72">
        <v>-0.027</v>
      </c>
      <c r="F207" s="69" t="s">
        <v>1327</v>
      </c>
      <c r="G207" s="75">
        <v>0.15</v>
      </c>
      <c r="H207" s="69" t="s">
        <v>1328</v>
      </c>
      <c r="I207" s="71">
        <v>96219</v>
      </c>
      <c r="J207" s="69">
        <v>-16</v>
      </c>
      <c r="K207" s="69">
        <v>12</v>
      </c>
      <c r="AH207" s="69" t="b">
        <f>Table1[[#This Row],[sbti_id]]&lt;&gt;""</f>
        <v>0</v>
      </c>
      <c r="AJ207" s="69" t="s">
        <v>4281</v>
      </c>
      <c r="AK207" s="69" t="s">
        <v>4282</v>
      </c>
      <c r="AL207" s="69" t="s">
        <v>3211</v>
      </c>
      <c r="AM207" s="69" t="s">
        <v>158</v>
      </c>
      <c r="AN207" s="69" t="s">
        <v>167</v>
      </c>
      <c r="AQ207" s="69">
        <v>2050</v>
      </c>
      <c r="AR207" s="69" t="s">
        <v>3212</v>
      </c>
      <c r="AS207" s="69">
        <v>2021</v>
      </c>
      <c r="AT207" s="70" t="s">
        <v>1329</v>
      </c>
      <c r="AU207" s="69" t="s">
        <v>4916</v>
      </c>
      <c r="AV207" s="69" t="s">
        <v>281</v>
      </c>
      <c r="AW207" s="69">
        <v>2030</v>
      </c>
      <c r="AX207" s="69">
        <v>50</v>
      </c>
      <c r="AY207" s="69">
        <v>2018</v>
      </c>
      <c r="AZ207" s="69" t="s">
        <v>4917</v>
      </c>
      <c r="BA207" s="69" t="s">
        <v>4918</v>
      </c>
      <c r="BB207" s="69" t="s">
        <v>3216</v>
      </c>
      <c r="BC207" s="69" t="s">
        <v>157</v>
      </c>
      <c r="BD207" s="69" t="s">
        <v>157</v>
      </c>
      <c r="BE207" s="69" t="s">
        <v>168</v>
      </c>
      <c r="BF207" s="69" t="s">
        <v>4919</v>
      </c>
      <c r="BG207" s="69" t="s">
        <v>157</v>
      </c>
      <c r="BH207" s="69" t="s">
        <v>4596</v>
      </c>
      <c r="BI207" s="69" t="s">
        <v>3219</v>
      </c>
      <c r="BJ207" s="69" t="s">
        <v>158</v>
      </c>
      <c r="BK207" s="69" t="s">
        <v>157</v>
      </c>
      <c r="BM207" s="69" t="s">
        <v>157</v>
      </c>
      <c r="BN207" s="69" t="s">
        <v>3269</v>
      </c>
      <c r="BQ207" s="69" t="s">
        <v>157</v>
      </c>
      <c r="BR207" s="69" t="s">
        <v>312</v>
      </c>
      <c r="BS207" s="69" t="s">
        <v>4920</v>
      </c>
      <c r="BX207" s="69" t="s">
        <v>158</v>
      </c>
      <c r="BY207" s="69" t="s">
        <v>158</v>
      </c>
      <c r="CD207" s="69">
        <v>3.72E10</v>
      </c>
      <c r="CE207" s="69" t="s">
        <v>3286</v>
      </c>
      <c r="CF207" s="69">
        <v>95000</v>
      </c>
      <c r="CT207" s="69" t="b">
        <f>Table1[[#This Row],[company_name_netzero]]&lt;&gt;""</f>
        <v>0</v>
      </c>
      <c r="CZ207" s="69" t="b">
        <f>Table1[[#This Row],[company_name_re100]]&lt;&gt;""</f>
        <v>0</v>
      </c>
    </row>
    <row r="208" spans="1:11 34:104" ht="21.95" customHeight="1" hidden="1">
      <c r="A208" s="69">
        <v>206</v>
      </c>
      <c r="B208" s="69" t="s">
        <v>1330</v>
      </c>
      <c r="C208" s="69" t="s">
        <v>4921</v>
      </c>
      <c r="D208" s="69" t="s">
        <v>1331</v>
      </c>
      <c r="E208" s="72">
        <v>-0.145</v>
      </c>
      <c r="F208" s="69" t="s">
        <v>1332</v>
      </c>
      <c r="H208" s="69" t="s">
        <v>1333</v>
      </c>
      <c r="I208" s="71">
        <v>172000</v>
      </c>
      <c r="J208" s="69">
        <v>-47</v>
      </c>
      <c r="K208" s="69">
        <v>31</v>
      </c>
      <c r="AH208" s="69" t="b">
        <f>Table1[[#This Row],[sbti_id]]&lt;&gt;""</f>
        <v>0</v>
      </c>
      <c r="AI208" s="69" t="s">
        <v>4922</v>
      </c>
      <c r="AJ208" s="69" t="s">
        <v>3043</v>
      </c>
      <c r="AK208" s="69" t="s">
        <v>146</v>
      </c>
      <c r="AL208" s="69" t="s">
        <v>3211</v>
      </c>
      <c r="AM208" s="69" t="s">
        <v>158</v>
      </c>
      <c r="AN208" s="69" t="s">
        <v>281</v>
      </c>
      <c r="AO208" s="69">
        <v>30</v>
      </c>
      <c r="AP208" s="69">
        <v>2023</v>
      </c>
      <c r="AQ208" s="69">
        <v>2030</v>
      </c>
      <c r="AR208" s="69" t="s">
        <v>3212</v>
      </c>
      <c r="AS208" s="69">
        <v>2020</v>
      </c>
      <c r="AT208" s="70" t="s">
        <v>1334</v>
      </c>
      <c r="AU208" s="69" t="s">
        <v>4923</v>
      </c>
      <c r="BA208" s="70" t="s">
        <v>4924</v>
      </c>
      <c r="BB208" s="69" t="s">
        <v>168</v>
      </c>
      <c r="BC208" s="69" t="s">
        <v>157</v>
      </c>
      <c r="BD208" s="69" t="s">
        <v>157</v>
      </c>
      <c r="BE208" s="69" t="s">
        <v>168</v>
      </c>
      <c r="BF208" s="70" t="s">
        <v>4925</v>
      </c>
      <c r="BG208" s="69" t="s">
        <v>157</v>
      </c>
      <c r="BH208" s="69" t="s">
        <v>3282</v>
      </c>
      <c r="BI208" s="69" t="s">
        <v>3219</v>
      </c>
      <c r="BJ208" s="69" t="s">
        <v>158</v>
      </c>
      <c r="BK208" s="69" t="s">
        <v>168</v>
      </c>
      <c r="BL208" s="69" t="e">
        <v>#NAME?</v>
      </c>
      <c r="BM208" s="69" t="s">
        <v>157</v>
      </c>
      <c r="BN208" s="69" t="s">
        <v>3269</v>
      </c>
      <c r="BQ208" s="69" t="s">
        <v>158</v>
      </c>
      <c r="BR208" s="69" t="s">
        <v>171</v>
      </c>
      <c r="BS208" s="69" t="s">
        <v>4926</v>
      </c>
      <c r="BX208" s="69" t="s">
        <v>158</v>
      </c>
      <c r="BY208" s="69" t="s">
        <v>158</v>
      </c>
      <c r="CD208" s="69">
        <v>6.9445E10</v>
      </c>
      <c r="CE208" s="69" t="s">
        <v>3300</v>
      </c>
      <c r="CF208" s="69">
        <v>172000</v>
      </c>
      <c r="CT208" s="69" t="b">
        <f>Table1[[#This Row],[company_name_netzero]]&lt;&gt;""</f>
        <v>1</v>
      </c>
      <c r="CZ208" s="69" t="b">
        <f>Table1[[#This Row],[company_name_re100]]&lt;&gt;""</f>
        <v>0</v>
      </c>
    </row>
    <row r="209" spans="1:104" ht="21.95" customHeight="1" hidden="1">
      <c r="A209" s="69">
        <v>207</v>
      </c>
      <c r="B209" s="69" t="s">
        <v>1335</v>
      </c>
      <c r="C209" s="69" t="s">
        <v>4927</v>
      </c>
      <c r="D209" s="69" t="s">
        <v>1336</v>
      </c>
      <c r="E209" s="72">
        <v>-0.004</v>
      </c>
      <c r="F209" s="69" t="s">
        <v>1337</v>
      </c>
      <c r="G209" s="72">
        <v>-0.395</v>
      </c>
      <c r="H209" s="69" t="s">
        <v>1338</v>
      </c>
      <c r="I209" s="71">
        <v>392001</v>
      </c>
      <c r="J209" s="69">
        <v>-4</v>
      </c>
      <c r="K209" s="69">
        <v>31</v>
      </c>
      <c r="L209" s="69">
        <v>40004709</v>
      </c>
      <c r="M209" s="69" t="s">
        <v>4928</v>
      </c>
      <c r="N209" s="69" t="s">
        <v>4929</v>
      </c>
      <c r="O209" s="69" t="s">
        <v>4930</v>
      </c>
      <c r="P209" s="69" t="s">
        <v>3203</v>
      </c>
      <c r="Q209" s="69" t="s">
        <v>264</v>
      </c>
      <c r="R209" s="69" t="s">
        <v>176</v>
      </c>
      <c r="S209" s="69" t="s">
        <v>3206</v>
      </c>
      <c r="T209" s="69" t="s">
        <v>151</v>
      </c>
      <c r="U209" s="69" t="s">
        <v>152</v>
      </c>
      <c r="V209" s="69">
        <v>2030</v>
      </c>
      <c r="Z209" s="69" t="s">
        <v>155</v>
      </c>
      <c r="AB209" s="69" t="s">
        <v>4931</v>
      </c>
      <c r="AC209" s="69" t="s">
        <v>3208</v>
      </c>
      <c r="AD209" s="73">
        <v>44882.041666666664</v>
      </c>
      <c r="AE209" s="69" t="s">
        <v>3209</v>
      </c>
      <c r="AF209" s="69" t="s">
        <v>3210</v>
      </c>
      <c r="AG209" s="73">
        <v>44882.041666666664</v>
      </c>
      <c r="AH209" s="69" t="b">
        <f>Table1[[#This Row],[sbti_id]]&lt;&gt;""</f>
        <v>1</v>
      </c>
      <c r="AI209" s="69" t="s">
        <v>4932</v>
      </c>
      <c r="AJ209" s="69" t="s">
        <v>3381</v>
      </c>
      <c r="AK209" s="69" t="s">
        <v>3251</v>
      </c>
      <c r="AL209" s="69" t="s">
        <v>3211</v>
      </c>
      <c r="AM209" s="69" t="s">
        <v>158</v>
      </c>
      <c r="AN209" s="69" t="s">
        <v>156</v>
      </c>
      <c r="AQ209" s="69">
        <v>2040</v>
      </c>
      <c r="AR209" s="69" t="s">
        <v>3212</v>
      </c>
      <c r="AS209" s="69">
        <v>2023</v>
      </c>
      <c r="AT209" s="69" t="s">
        <v>1339</v>
      </c>
      <c r="AU209" s="69" t="s">
        <v>4933</v>
      </c>
      <c r="AV209" s="69" t="s">
        <v>281</v>
      </c>
      <c r="AW209" s="69">
        <v>2030</v>
      </c>
      <c r="AX209" s="69">
        <v>50</v>
      </c>
      <c r="AY209" s="69">
        <v>2010</v>
      </c>
      <c r="AZ209" s="70" t="s">
        <v>4934</v>
      </c>
      <c r="BA209" s="70" t="s">
        <v>4935</v>
      </c>
      <c r="BB209" s="69" t="s">
        <v>168</v>
      </c>
      <c r="BC209" s="69" t="s">
        <v>157</v>
      </c>
      <c r="BD209" s="69" t="s">
        <v>157</v>
      </c>
      <c r="BE209" s="69" t="s">
        <v>157</v>
      </c>
      <c r="BG209" s="69" t="s">
        <v>157</v>
      </c>
      <c r="BH209" s="69" t="s">
        <v>4936</v>
      </c>
      <c r="BI209" s="69" t="s">
        <v>3219</v>
      </c>
      <c r="BJ209" s="69" t="s">
        <v>158</v>
      </c>
      <c r="BK209" s="69" t="s">
        <v>168</v>
      </c>
      <c r="BL209" s="70" t="s">
        <v>4937</v>
      </c>
      <c r="BM209" s="69" t="s">
        <v>168</v>
      </c>
      <c r="BQ209" s="69" t="s">
        <v>158</v>
      </c>
      <c r="BR209" s="69" t="s">
        <v>168</v>
      </c>
      <c r="BX209" s="69" t="s">
        <v>158</v>
      </c>
      <c r="BY209" s="69" t="s">
        <v>158</v>
      </c>
      <c r="CD209" s="69">
        <v>7.89E10</v>
      </c>
      <c r="CE209" s="69" t="s">
        <v>3745</v>
      </c>
      <c r="CT209" s="69" t="b">
        <f>Table1[[#This Row],[company_name_netzero]]&lt;&gt;""</f>
        <v>1</v>
      </c>
      <c r="CU209" s="69" t="s">
        <v>4938</v>
      </c>
      <c r="CV209" s="69">
        <v>2018</v>
      </c>
      <c r="CW209" s="69">
        <v>2030</v>
      </c>
      <c r="CX209" s="69" t="s">
        <v>144</v>
      </c>
      <c r="CY209" s="69" t="s">
        <v>264</v>
      </c>
      <c r="CZ209" s="69" t="b">
        <f>Table1[[#This Row],[company_name_re100]]&lt;&gt;""</f>
        <v>1</v>
      </c>
    </row>
    <row r="210" spans="1:11 34:34 98:104" ht="21.95" customHeight="1" hidden="1">
      <c r="A210" s="69">
        <v>208</v>
      </c>
      <c r="B210" s="69" t="s">
        <v>1340</v>
      </c>
      <c r="C210" s="69" t="s">
        <v>4939</v>
      </c>
      <c r="D210" s="69" t="s">
        <v>1341</v>
      </c>
      <c r="E210" s="72">
        <v>-0.228</v>
      </c>
      <c r="F210" s="69" t="s">
        <v>1342</v>
      </c>
      <c r="G210" s="72">
        <v>-0.897</v>
      </c>
      <c r="H210" s="69" t="s">
        <v>1343</v>
      </c>
      <c r="I210" s="71">
        <v>37066</v>
      </c>
      <c r="J210" s="69">
        <v>-66</v>
      </c>
      <c r="K210" s="69">
        <v>9</v>
      </c>
      <c r="AH210" s="69" t="b">
        <f>Table1[[#This Row],[sbti_id]]&lt;&gt;""</f>
        <v>0</v>
      </c>
      <c r="CT210" s="69" t="b">
        <f>Table1[[#This Row],[company_name_netzero]]&lt;&gt;""</f>
        <v>0</v>
      </c>
      <c r="CZ210" s="69" t="b">
        <f>Table1[[#This Row],[company_name_re100]]&lt;&gt;""</f>
        <v>0</v>
      </c>
    </row>
    <row r="211" spans="1:104" ht="21.95" customHeight="1" hidden="1">
      <c r="A211" s="69">
        <v>209</v>
      </c>
      <c r="B211" s="69" t="s">
        <v>1346</v>
      </c>
      <c r="C211" s="69" t="s">
        <v>4940</v>
      </c>
      <c r="D211" s="69" t="s">
        <v>1347</v>
      </c>
      <c r="E211" s="72">
        <v>0.085</v>
      </c>
      <c r="F211" s="69" t="s">
        <v>1348</v>
      </c>
      <c r="G211" s="72">
        <v>0.336</v>
      </c>
      <c r="H211" s="69" t="s">
        <v>1349</v>
      </c>
      <c r="I211" s="71">
        <v>62393</v>
      </c>
      <c r="J211" s="69">
        <v>15</v>
      </c>
      <c r="K211" s="69">
        <v>31</v>
      </c>
      <c r="L211" s="69">
        <v>40012104</v>
      </c>
      <c r="M211" s="69" t="s">
        <v>4941</v>
      </c>
      <c r="N211" s="69" t="s">
        <v>4942</v>
      </c>
      <c r="O211" s="69" t="s">
        <v>4943</v>
      </c>
      <c r="P211" s="69" t="s">
        <v>3443</v>
      </c>
      <c r="Q211" s="69" t="s">
        <v>321</v>
      </c>
      <c r="R211" s="69" t="s">
        <v>246</v>
      </c>
      <c r="S211" s="69" t="s">
        <v>3274</v>
      </c>
      <c r="T211" s="69" t="s">
        <v>155</v>
      </c>
      <c r="AC211" s="69" t="s">
        <v>3208</v>
      </c>
      <c r="AD211" s="73">
        <v>43647.041666666664</v>
      </c>
      <c r="AF211" s="69" t="s">
        <v>3959</v>
      </c>
      <c r="AG211" s="73">
        <v>43647.041666666664</v>
      </c>
      <c r="AH211" s="69" t="b">
        <f>Table1[[#This Row],[sbti_id]]&lt;&gt;""</f>
        <v>1</v>
      </c>
      <c r="AI211" s="69" t="s">
        <v>4944</v>
      </c>
      <c r="AJ211" s="69" t="s">
        <v>3471</v>
      </c>
      <c r="AK211" s="69" t="s">
        <v>246</v>
      </c>
      <c r="AL211" s="69" t="s">
        <v>3211</v>
      </c>
      <c r="AM211" s="69" t="s">
        <v>158</v>
      </c>
      <c r="AN211" s="69" t="s">
        <v>167</v>
      </c>
      <c r="AQ211" s="69">
        <v>2050</v>
      </c>
      <c r="AR211" s="69" t="s">
        <v>3212</v>
      </c>
      <c r="AS211" s="69">
        <v>2019</v>
      </c>
      <c r="AT211" s="70" t="s">
        <v>1350</v>
      </c>
      <c r="AU211" s="69" t="s">
        <v>4945</v>
      </c>
      <c r="AV211" s="69" t="s">
        <v>281</v>
      </c>
      <c r="AW211" s="69">
        <v>2025</v>
      </c>
      <c r="AX211" s="69">
        <v>60</v>
      </c>
      <c r="AY211" s="69">
        <v>2019</v>
      </c>
      <c r="AZ211" s="69" t="s">
        <v>4946</v>
      </c>
      <c r="BA211" s="69" t="s">
        <v>4947</v>
      </c>
      <c r="BB211" s="69" t="s">
        <v>3216</v>
      </c>
      <c r="BC211" s="69" t="s">
        <v>157</v>
      </c>
      <c r="BD211" s="69" t="s">
        <v>157</v>
      </c>
      <c r="BE211" s="69" t="s">
        <v>157</v>
      </c>
      <c r="BF211" s="70" t="s">
        <v>4948</v>
      </c>
      <c r="BG211" s="69" t="s">
        <v>157</v>
      </c>
      <c r="BH211" s="69" t="s">
        <v>3724</v>
      </c>
      <c r="BI211" s="69" t="s">
        <v>3219</v>
      </c>
      <c r="BJ211" s="69" t="s">
        <v>157</v>
      </c>
      <c r="BK211" s="69" t="s">
        <v>157</v>
      </c>
      <c r="BL211" s="70" t="s">
        <v>4949</v>
      </c>
      <c r="BM211" s="69" t="s">
        <v>157</v>
      </c>
      <c r="BN211" s="69" t="s">
        <v>3429</v>
      </c>
      <c r="BP211" s="70" t="s">
        <v>4950</v>
      </c>
      <c r="BQ211" s="69" t="s">
        <v>158</v>
      </c>
      <c r="BR211" s="69" t="s">
        <v>168</v>
      </c>
      <c r="BS211" s="70" t="s">
        <v>4951</v>
      </c>
      <c r="BX211" s="69" t="s">
        <v>158</v>
      </c>
      <c r="BY211" s="69" t="s">
        <v>157</v>
      </c>
      <c r="CD211" s="69">
        <v>8.5461E10</v>
      </c>
      <c r="CE211" s="69" t="s">
        <v>3286</v>
      </c>
      <c r="CF211" s="69">
        <v>60000</v>
      </c>
      <c r="CT211" s="69" t="b">
        <f>Table1[[#This Row],[company_name_netzero]]&lt;&gt;""</f>
        <v>1</v>
      </c>
      <c r="CU211" s="69" t="s">
        <v>1346</v>
      </c>
      <c r="CV211" s="69">
        <v>2019</v>
      </c>
      <c r="CW211" s="69">
        <v>2022</v>
      </c>
      <c r="CX211" s="69" t="s">
        <v>3286</v>
      </c>
      <c r="CY211" s="69" t="s">
        <v>321</v>
      </c>
      <c r="CZ211" s="69" t="b">
        <f>Table1[[#This Row],[company_name_re100]]&lt;&gt;""</f>
        <v>1</v>
      </c>
    </row>
    <row r="212" spans="1:104" ht="21.95" customHeight="1" hidden="1">
      <c r="A212" s="69">
        <v>210</v>
      </c>
      <c r="B212" s="69" t="s">
        <v>1351</v>
      </c>
      <c r="C212" s="69" t="s">
        <v>4952</v>
      </c>
      <c r="D212" s="69" t="s">
        <v>1352</v>
      </c>
      <c r="E212" s="75">
        <v>0.02</v>
      </c>
      <c r="F212" s="69" t="s">
        <v>1353</v>
      </c>
      <c r="G212" s="72">
        <v>-0.114</v>
      </c>
      <c r="H212" s="69" t="s">
        <v>1354</v>
      </c>
      <c r="I212" s="71">
        <v>120040</v>
      </c>
      <c r="J212" s="69" t="s">
        <v>3199</v>
      </c>
      <c r="K212" s="69">
        <v>31</v>
      </c>
      <c r="L212" s="69">
        <v>40008764</v>
      </c>
      <c r="M212" s="69" t="s">
        <v>4953</v>
      </c>
      <c r="N212" s="69" t="s">
        <v>4954</v>
      </c>
      <c r="O212" s="69" t="s">
        <v>4955</v>
      </c>
      <c r="P212" s="69" t="s">
        <v>3203</v>
      </c>
      <c r="Q212" s="69" t="s">
        <v>3053</v>
      </c>
      <c r="R212" s="69" t="s">
        <v>246</v>
      </c>
      <c r="S212" s="69" t="s">
        <v>4272</v>
      </c>
      <c r="T212" s="69" t="s">
        <v>151</v>
      </c>
      <c r="U212" s="69" t="s">
        <v>152</v>
      </c>
      <c r="V212" s="69" t="s">
        <v>3292</v>
      </c>
      <c r="Z212" s="69" t="s">
        <v>155</v>
      </c>
      <c r="AB212" s="70" t="s">
        <v>4956</v>
      </c>
      <c r="AC212" s="69" t="s">
        <v>3208</v>
      </c>
      <c r="AD212" s="73">
        <v>43647.041666666664</v>
      </c>
      <c r="AE212" s="69" t="s">
        <v>3209</v>
      </c>
      <c r="AF212" s="69" t="s">
        <v>3210</v>
      </c>
      <c r="AG212" s="73">
        <v>45407.041666666664</v>
      </c>
      <c r="AH212" s="69" t="b">
        <f>Table1[[#This Row],[sbti_id]]&lt;&gt;""</f>
        <v>1</v>
      </c>
      <c r="AI212" s="69" t="s">
        <v>1351</v>
      </c>
      <c r="AJ212" s="69" t="s">
        <v>3412</v>
      </c>
      <c r="AK212" s="69" t="s">
        <v>246</v>
      </c>
      <c r="AL212" s="69" t="s">
        <v>3211</v>
      </c>
      <c r="AM212" s="69" t="s">
        <v>158</v>
      </c>
      <c r="AN212" s="69" t="s">
        <v>167</v>
      </c>
      <c r="AQ212" s="69">
        <v>2039</v>
      </c>
      <c r="AR212" s="69" t="s">
        <v>3212</v>
      </c>
      <c r="AS212" s="69">
        <v>2021</v>
      </c>
      <c r="AT212" s="69" t="s">
        <v>1355</v>
      </c>
      <c r="AU212" s="69" t="s">
        <v>4957</v>
      </c>
      <c r="AV212" s="69" t="s">
        <v>281</v>
      </c>
      <c r="AW212" s="69">
        <v>2025</v>
      </c>
      <c r="AX212" s="69">
        <v>70</v>
      </c>
      <c r="AY212" s="69">
        <v>2015</v>
      </c>
      <c r="AZ212" s="70" t="s">
        <v>4958</v>
      </c>
      <c r="BA212" s="70" t="s">
        <v>4959</v>
      </c>
      <c r="BB212" s="69" t="s">
        <v>3216</v>
      </c>
      <c r="BC212" s="69" t="s">
        <v>157</v>
      </c>
      <c r="BD212" s="69" t="s">
        <v>157</v>
      </c>
      <c r="BE212" s="69" t="s">
        <v>169</v>
      </c>
      <c r="BF212" s="70" t="s">
        <v>4960</v>
      </c>
      <c r="BG212" s="69" t="s">
        <v>157</v>
      </c>
      <c r="BH212" s="69" t="s">
        <v>4729</v>
      </c>
      <c r="BI212" s="69" t="s">
        <v>3219</v>
      </c>
      <c r="BJ212" s="69" t="s">
        <v>157</v>
      </c>
      <c r="BK212" s="69" t="s">
        <v>157</v>
      </c>
      <c r="BL212" s="70" t="s">
        <v>4961</v>
      </c>
      <c r="BM212" s="69" t="s">
        <v>158</v>
      </c>
      <c r="BQ212" s="69" t="s">
        <v>158</v>
      </c>
      <c r="BR212" s="69" t="s">
        <v>158</v>
      </c>
      <c r="BS212" s="70" t="s">
        <v>4962</v>
      </c>
      <c r="BX212" s="69" t="s">
        <v>158</v>
      </c>
      <c r="BY212" s="69" t="s">
        <v>157</v>
      </c>
      <c r="CD212" s="69">
        <v>6.5746E10</v>
      </c>
      <c r="CE212" s="69" t="s">
        <v>3081</v>
      </c>
      <c r="CF212" s="69">
        <v>120040</v>
      </c>
      <c r="CT212" s="69" t="b">
        <f>Table1[[#This Row],[company_name_netzero]]&lt;&gt;""</f>
        <v>1</v>
      </c>
      <c r="CU212" s="69" t="s">
        <v>1351</v>
      </c>
      <c r="CV212" s="69">
        <v>2015</v>
      </c>
      <c r="CW212" s="69">
        <v>2030</v>
      </c>
      <c r="CX212" s="69" t="s">
        <v>3081</v>
      </c>
      <c r="CY212" s="69" t="s">
        <v>3053</v>
      </c>
      <c r="CZ212" s="69" t="b">
        <f>Table1[[#This Row],[company_name_re100]]&lt;&gt;""</f>
        <v>1</v>
      </c>
    </row>
    <row r="213" spans="1:104" ht="21.95" customHeight="1" hidden="1">
      <c r="A213" s="69">
        <v>211</v>
      </c>
      <c r="B213" s="69" t="s">
        <v>1356</v>
      </c>
      <c r="C213" s="69" t="s">
        <v>4963</v>
      </c>
      <c r="D213" s="69" t="s">
        <v>1359</v>
      </c>
      <c r="E213" s="72">
        <v>0.012</v>
      </c>
      <c r="F213" s="69" t="s">
        <v>1360</v>
      </c>
      <c r="G213" s="72">
        <v>0.057</v>
      </c>
      <c r="H213" s="69" t="s">
        <v>1361</v>
      </c>
      <c r="I213" s="71">
        <v>774303</v>
      </c>
      <c r="J213" s="69" t="s">
        <v>3199</v>
      </c>
      <c r="K213" s="69">
        <v>24</v>
      </c>
      <c r="L213" s="69">
        <v>40001698</v>
      </c>
      <c r="M213" s="69" t="s">
        <v>1356</v>
      </c>
      <c r="N213" s="69" t="s">
        <v>4964</v>
      </c>
      <c r="P213" s="69" t="s">
        <v>3203</v>
      </c>
      <c r="Q213" s="69" t="s">
        <v>1358</v>
      </c>
      <c r="R213" s="69" t="s">
        <v>246</v>
      </c>
      <c r="S213" s="69" t="s">
        <v>4965</v>
      </c>
      <c r="T213" s="69" t="s">
        <v>151</v>
      </c>
      <c r="U213" s="69" t="s">
        <v>152</v>
      </c>
      <c r="V213" s="69" t="s">
        <v>3292</v>
      </c>
      <c r="W213" s="69" t="s">
        <v>151</v>
      </c>
      <c r="X213" s="69" t="s">
        <v>152</v>
      </c>
      <c r="Y213" s="69" t="s">
        <v>4360</v>
      </c>
      <c r="Z213" s="69" t="s">
        <v>151</v>
      </c>
      <c r="AA213" s="69" t="s">
        <v>4360</v>
      </c>
      <c r="AB213" s="70" t="s">
        <v>4966</v>
      </c>
      <c r="AC213" s="69" t="s">
        <v>3208</v>
      </c>
      <c r="AD213" s="73">
        <v>44105.041666666664</v>
      </c>
      <c r="AE213" s="69" t="s">
        <v>3209</v>
      </c>
      <c r="AG213" s="73">
        <v>45456.041666666664</v>
      </c>
      <c r="AH213" s="69" t="b">
        <f>Table1[[#This Row],[sbti_id]]&lt;&gt;""</f>
        <v>1</v>
      </c>
      <c r="AI213" s="69" t="s">
        <v>1356</v>
      </c>
      <c r="AJ213" s="69" t="s">
        <v>4967</v>
      </c>
      <c r="AK213" s="69" t="s">
        <v>246</v>
      </c>
      <c r="AL213" s="69" t="s">
        <v>3211</v>
      </c>
      <c r="AM213" s="69" t="s">
        <v>158</v>
      </c>
      <c r="AN213" s="69" t="s">
        <v>167</v>
      </c>
      <c r="AQ213" s="69">
        <v>2025</v>
      </c>
      <c r="AR213" s="69" t="s">
        <v>3212</v>
      </c>
      <c r="AS213" s="69">
        <v>2021</v>
      </c>
      <c r="AT213" s="69" t="s">
        <v>1362</v>
      </c>
      <c r="AU213" s="69" t="s">
        <v>4968</v>
      </c>
      <c r="AV213" s="69" t="s">
        <v>233</v>
      </c>
      <c r="BA213" s="69" t="s">
        <v>4969</v>
      </c>
      <c r="BB213" s="69" t="s">
        <v>3216</v>
      </c>
      <c r="BC213" s="69" t="s">
        <v>157</v>
      </c>
      <c r="BD213" s="69" t="s">
        <v>157</v>
      </c>
      <c r="BE213" s="69" t="s">
        <v>157</v>
      </c>
      <c r="BF213" s="70" t="s">
        <v>4970</v>
      </c>
      <c r="BG213" s="69" t="s">
        <v>157</v>
      </c>
      <c r="BH213" s="69" t="s">
        <v>3267</v>
      </c>
      <c r="BI213" s="69" t="s">
        <v>3219</v>
      </c>
      <c r="BJ213" s="69" t="s">
        <v>158</v>
      </c>
      <c r="BK213" s="69" t="s">
        <v>168</v>
      </c>
      <c r="BL213" s="70" t="s">
        <v>4971</v>
      </c>
      <c r="BM213" s="69" t="s">
        <v>168</v>
      </c>
      <c r="BQ213" s="69" t="s">
        <v>158</v>
      </c>
      <c r="BR213" s="69" t="s">
        <v>171</v>
      </c>
      <c r="BS213" s="69" t="s">
        <v>4972</v>
      </c>
      <c r="BX213" s="69" t="s">
        <v>158</v>
      </c>
      <c r="BY213" s="69" t="s">
        <v>157</v>
      </c>
      <c r="CD213" s="69">
        <v>6.7221E10</v>
      </c>
      <c r="CE213" s="69" t="s">
        <v>3286</v>
      </c>
      <c r="CF213" s="69">
        <v>774000</v>
      </c>
      <c r="CT213" s="69" t="b">
        <f>Table1[[#This Row],[company_name_netzero]]&lt;&gt;""</f>
        <v>1</v>
      </c>
      <c r="CU213" s="69" t="s">
        <v>1356</v>
      </c>
      <c r="CV213" s="69">
        <v>2019</v>
      </c>
      <c r="CW213" s="69">
        <v>2023</v>
      </c>
      <c r="CX213" s="69" t="s">
        <v>3286</v>
      </c>
      <c r="CY213" s="69" t="s">
        <v>1358</v>
      </c>
      <c r="CZ213" s="69" t="b">
        <f>Table1[[#This Row],[company_name_re100]]&lt;&gt;""</f>
        <v>1</v>
      </c>
    </row>
    <row r="214" spans="1:34 98:104" ht="21.95" customHeight="1" hidden="1">
      <c r="A214" s="69">
        <v>212</v>
      </c>
      <c r="B214" s="69" t="s">
        <v>1363</v>
      </c>
      <c r="C214" s="69" t="s">
        <v>4973</v>
      </c>
      <c r="D214" s="69" t="s">
        <v>1365</v>
      </c>
      <c r="E214" s="72">
        <v>0.203</v>
      </c>
      <c r="F214" s="69" t="s">
        <v>1366</v>
      </c>
      <c r="G214" s="72">
        <v>0.637</v>
      </c>
      <c r="H214" s="69" t="s">
        <v>1367</v>
      </c>
      <c r="I214" s="71">
        <v>104487</v>
      </c>
      <c r="J214" s="69">
        <v>55</v>
      </c>
      <c r="K214" s="69">
        <v>18</v>
      </c>
      <c r="L214" s="88">
        <v>40011946</v>
      </c>
      <c r="M214" s="89" t="s">
        <v>4974</v>
      </c>
      <c r="N214" s="89"/>
      <c r="O214" s="89"/>
      <c r="P214" s="89" t="s">
        <v>4975</v>
      </c>
      <c r="Q214" s="89" t="s">
        <v>175</v>
      </c>
      <c r="R214" s="89" t="s">
        <v>176</v>
      </c>
      <c r="S214" s="89" t="s">
        <v>4976</v>
      </c>
      <c r="T214" s="89" t="s">
        <v>151</v>
      </c>
      <c r="U214" s="89" t="s">
        <v>353</v>
      </c>
      <c r="V214" s="89">
        <v>2030</v>
      </c>
      <c r="W214" s="89" t="s">
        <v>151</v>
      </c>
      <c r="X214" s="89" t="s">
        <v>353</v>
      </c>
      <c r="Y214" s="89">
        <v>2050</v>
      </c>
      <c r="Z214" s="89" t="s">
        <v>151</v>
      </c>
      <c r="AA214" s="89">
        <v>2050</v>
      </c>
      <c r="AB214" s="89" t="s">
        <v>4977</v>
      </c>
      <c r="AC214" s="89"/>
      <c r="AD214" s="89"/>
      <c r="AE214" s="89" t="s">
        <v>3512</v>
      </c>
      <c r="AF214" s="89"/>
      <c r="AG214" s="95">
        <v>45261.041666666664</v>
      </c>
      <c r="AH214" s="69" t="b">
        <f>Table1[[#This Row],[sbti_id]]&lt;&gt;""</f>
        <v>1</v>
      </c>
      <c r="CT214" s="69" t="b">
        <f>Table1[[#This Row],[company_name_netzero]]&lt;&gt;""</f>
        <v>0</v>
      </c>
      <c r="CZ214" s="69" t="b">
        <f>Table1[[#This Row],[company_name_re100]]&lt;&gt;""</f>
        <v>0</v>
      </c>
    </row>
    <row r="215" spans="1:11 34:104" ht="21.95" customHeight="1" hidden="1">
      <c r="A215" s="69">
        <v>213</v>
      </c>
      <c r="B215" s="69" t="s">
        <v>1370</v>
      </c>
      <c r="C215" s="69" t="s">
        <v>4978</v>
      </c>
      <c r="D215" s="69" t="s">
        <v>1372</v>
      </c>
      <c r="E215" s="72">
        <v>-0.034</v>
      </c>
      <c r="F215" s="69" t="s">
        <v>1373</v>
      </c>
      <c r="G215" s="72">
        <v>0.044</v>
      </c>
      <c r="H215" s="69" t="s">
        <v>1374</v>
      </c>
      <c r="I215" s="71">
        <v>112900</v>
      </c>
      <c r="J215" s="69">
        <v>-14</v>
      </c>
      <c r="K215" s="69">
        <v>31</v>
      </c>
      <c r="AH215" s="69" t="b">
        <f>Table1[[#This Row],[sbti_id]]&lt;&gt;""</f>
        <v>0</v>
      </c>
      <c r="AI215" s="69" t="s">
        <v>1370</v>
      </c>
      <c r="AJ215" s="69" t="s">
        <v>3043</v>
      </c>
      <c r="AK215" s="69" t="s">
        <v>146</v>
      </c>
      <c r="AL215" s="69" t="s">
        <v>3211</v>
      </c>
      <c r="AM215" s="69" t="s">
        <v>158</v>
      </c>
      <c r="AN215" s="69" t="s">
        <v>281</v>
      </c>
      <c r="AO215" s="69">
        <v>30</v>
      </c>
      <c r="AP215" s="69">
        <v>2018</v>
      </c>
      <c r="AQ215" s="69">
        <v>2030</v>
      </c>
      <c r="AR215" s="69" t="s">
        <v>3212</v>
      </c>
      <c r="AS215" s="69">
        <v>2023</v>
      </c>
      <c r="AT215" s="69" t="s">
        <v>1375</v>
      </c>
      <c r="AU215" s="69" t="s">
        <v>4979</v>
      </c>
      <c r="AV215" s="69" t="s">
        <v>233</v>
      </c>
      <c r="BA215" s="69" t="s">
        <v>4980</v>
      </c>
      <c r="BB215" s="69" t="s">
        <v>3216</v>
      </c>
      <c r="BC215" s="69" t="s">
        <v>157</v>
      </c>
      <c r="BD215" s="69" t="s">
        <v>157</v>
      </c>
      <c r="BE215" s="69" t="s">
        <v>158</v>
      </c>
      <c r="BF215" s="70" t="s">
        <v>4981</v>
      </c>
      <c r="BG215" s="69" t="s">
        <v>158</v>
      </c>
      <c r="BI215" s="69" t="s">
        <v>3219</v>
      </c>
      <c r="BJ215" s="69" t="s">
        <v>158</v>
      </c>
      <c r="BK215" s="69" t="s">
        <v>157</v>
      </c>
      <c r="BL215" s="70" t="s">
        <v>4982</v>
      </c>
      <c r="BM215" s="69" t="s">
        <v>168</v>
      </c>
      <c r="BQ215" s="69" t="s">
        <v>158</v>
      </c>
      <c r="BR215" s="69" t="s">
        <v>168</v>
      </c>
      <c r="BS215" s="69" t="s">
        <v>4983</v>
      </c>
      <c r="BX215" s="69" t="s">
        <v>158</v>
      </c>
      <c r="BY215" s="69" t="s">
        <v>158</v>
      </c>
      <c r="CD215" s="69">
        <v>6.4809E10</v>
      </c>
      <c r="CE215" s="69" t="s">
        <v>3300</v>
      </c>
      <c r="CF215" s="69">
        <v>112900</v>
      </c>
      <c r="CT215" s="69" t="b">
        <f>Table1[[#This Row],[company_name_netzero]]&lt;&gt;""</f>
        <v>1</v>
      </c>
      <c r="CZ215" s="69" t="b">
        <f>Table1[[#This Row],[company_name_re100]]&lt;&gt;""</f>
        <v>0</v>
      </c>
    </row>
    <row r="216" spans="1:11 34:104" ht="21.95" customHeight="1" hidden="1">
      <c r="A216" s="69">
        <v>214</v>
      </c>
      <c r="B216" s="69" t="s">
        <v>1376</v>
      </c>
      <c r="C216" s="69" t="s">
        <v>4984</v>
      </c>
      <c r="D216" s="69" t="s">
        <v>1377</v>
      </c>
      <c r="E216" s="72">
        <v>-0.151</v>
      </c>
      <c r="F216" s="69" t="s">
        <v>1378</v>
      </c>
      <c r="G216" s="75">
        <v>0.27</v>
      </c>
      <c r="H216" s="69" t="s">
        <v>1379</v>
      </c>
      <c r="I216" s="71">
        <v>60814</v>
      </c>
      <c r="J216" s="69">
        <v>-50</v>
      </c>
      <c r="K216" s="69">
        <v>31</v>
      </c>
      <c r="AH216" s="69" t="b">
        <f>Table1[[#This Row],[sbti_id]]&lt;&gt;""</f>
        <v>0</v>
      </c>
      <c r="AJ216" s="69" t="s">
        <v>3381</v>
      </c>
      <c r="AK216" s="69" t="s">
        <v>3251</v>
      </c>
      <c r="AL216" s="69" t="s">
        <v>3211</v>
      </c>
      <c r="AM216" s="69" t="s">
        <v>158</v>
      </c>
      <c r="AN216" s="69" t="s">
        <v>167</v>
      </c>
      <c r="AP216" s="69">
        <v>2013</v>
      </c>
      <c r="AQ216" s="69">
        <v>2050</v>
      </c>
      <c r="AR216" s="69" t="s">
        <v>3212</v>
      </c>
      <c r="AS216" s="69">
        <v>2019</v>
      </c>
      <c r="AT216" s="69" t="s">
        <v>1380</v>
      </c>
      <c r="AU216" s="69" t="s">
        <v>4985</v>
      </c>
      <c r="AV216" s="69" t="s">
        <v>281</v>
      </c>
      <c r="AW216" s="69">
        <v>2025</v>
      </c>
      <c r="AX216" s="69">
        <v>40</v>
      </c>
      <c r="AY216" s="69">
        <v>2013</v>
      </c>
      <c r="AZ216" s="69" t="s">
        <v>4986</v>
      </c>
      <c r="BA216" s="69" t="s">
        <v>4987</v>
      </c>
      <c r="BB216" s="69" t="s">
        <v>3216</v>
      </c>
      <c r="BC216" s="69" t="s">
        <v>157</v>
      </c>
      <c r="BD216" s="69" t="s">
        <v>157</v>
      </c>
      <c r="BE216" s="69" t="s">
        <v>157</v>
      </c>
      <c r="BG216" s="69" t="s">
        <v>157</v>
      </c>
      <c r="BH216" s="69" t="s">
        <v>3282</v>
      </c>
      <c r="BI216" s="69" t="s">
        <v>3219</v>
      </c>
      <c r="BJ216" s="69" t="s">
        <v>158</v>
      </c>
      <c r="BK216" s="69" t="s">
        <v>168</v>
      </c>
      <c r="BM216" s="69" t="s">
        <v>168</v>
      </c>
      <c r="BQ216" s="69" t="s">
        <v>158</v>
      </c>
      <c r="BR216" s="69" t="s">
        <v>168</v>
      </c>
      <c r="BX216" s="69" t="s">
        <v>158</v>
      </c>
      <c r="BY216" s="69" t="s">
        <v>157</v>
      </c>
      <c r="CD216" s="69">
        <v>6.2218E10</v>
      </c>
      <c r="CE216" s="69" t="s">
        <v>3286</v>
      </c>
      <c r="CF216" s="69">
        <v>59495</v>
      </c>
      <c r="CT216" s="69" t="b">
        <f>Table1[[#This Row],[company_name_netzero]]&lt;&gt;""</f>
        <v>0</v>
      </c>
      <c r="CZ216" s="69" t="b">
        <f>Table1[[#This Row],[company_name_re100]]&lt;&gt;""</f>
        <v>0</v>
      </c>
    </row>
    <row r="217" spans="1:104" ht="21.95" customHeight="1" hidden="1">
      <c r="A217" s="69">
        <v>215</v>
      </c>
      <c r="B217" s="69" t="s">
        <v>1381</v>
      </c>
      <c r="C217" s="69" t="s">
        <v>4988</v>
      </c>
      <c r="D217" s="69" t="s">
        <v>1382</v>
      </c>
      <c r="E217" s="72">
        <v>-0.002</v>
      </c>
      <c r="F217" s="69" t="s">
        <v>1383</v>
      </c>
      <c r="G217" s="72">
        <v>-0.506</v>
      </c>
      <c r="H217" s="69" t="s">
        <v>1384</v>
      </c>
      <c r="I217" s="71">
        <v>75000</v>
      </c>
      <c r="J217" s="69">
        <v>-6</v>
      </c>
      <c r="K217" s="69">
        <v>25</v>
      </c>
      <c r="L217" s="69">
        <v>40008240</v>
      </c>
      <c r="M217" s="69" t="s">
        <v>4989</v>
      </c>
      <c r="N217" s="69" t="s">
        <v>4990</v>
      </c>
      <c r="O217" s="69" t="s">
        <v>4991</v>
      </c>
      <c r="P217" s="69" t="s">
        <v>3203</v>
      </c>
      <c r="Q217" s="69" t="s">
        <v>3880</v>
      </c>
      <c r="R217" s="69" t="s">
        <v>176</v>
      </c>
      <c r="S217" s="69" t="s">
        <v>4272</v>
      </c>
      <c r="T217" s="69" t="s">
        <v>151</v>
      </c>
      <c r="U217" s="69" t="s">
        <v>152</v>
      </c>
      <c r="V217" s="69">
        <v>2030</v>
      </c>
      <c r="AB217" s="70" t="s">
        <v>4992</v>
      </c>
      <c r="AC217" s="69" t="s">
        <v>3208</v>
      </c>
      <c r="AD217" s="73">
        <v>44406.041666666664</v>
      </c>
      <c r="AE217" s="69" t="s">
        <v>3209</v>
      </c>
      <c r="AG217" s="73">
        <v>45092.041666666664</v>
      </c>
      <c r="AH217" s="69" t="b">
        <f>Table1[[#This Row],[sbti_id]]&lt;&gt;""</f>
        <v>1</v>
      </c>
      <c r="AI217" s="69" t="s">
        <v>1381</v>
      </c>
      <c r="AJ217" s="69" t="s">
        <v>3495</v>
      </c>
      <c r="AK217" s="69" t="s">
        <v>3251</v>
      </c>
      <c r="AL217" s="69" t="s">
        <v>3211</v>
      </c>
      <c r="AM217" s="69" t="s">
        <v>158</v>
      </c>
      <c r="AN217" s="69" t="s">
        <v>202</v>
      </c>
      <c r="AP217" s="69">
        <v>2017</v>
      </c>
      <c r="AQ217" s="69">
        <v>2030</v>
      </c>
      <c r="AR217" s="69" t="s">
        <v>3212</v>
      </c>
      <c r="AS217" s="69">
        <v>2022</v>
      </c>
      <c r="AT217" s="69" t="s">
        <v>1385</v>
      </c>
      <c r="AU217" s="69" t="s">
        <v>4993</v>
      </c>
      <c r="AV217" s="69" t="s">
        <v>233</v>
      </c>
      <c r="AW217" s="69">
        <v>2030</v>
      </c>
      <c r="AZ217" s="70" t="s">
        <v>4994</v>
      </c>
      <c r="BA217" s="69" t="s">
        <v>4995</v>
      </c>
      <c r="BB217" s="69" t="s">
        <v>3216</v>
      </c>
      <c r="BC217" s="69" t="s">
        <v>157</v>
      </c>
      <c r="BD217" s="69" t="s">
        <v>157</v>
      </c>
      <c r="BE217" s="69" t="s">
        <v>157</v>
      </c>
      <c r="BF217" s="70" t="s">
        <v>4996</v>
      </c>
      <c r="BG217" s="69" t="s">
        <v>157</v>
      </c>
      <c r="BH217" s="69" t="s">
        <v>3637</v>
      </c>
      <c r="BI217" s="69" t="s">
        <v>3219</v>
      </c>
      <c r="BJ217" s="69" t="s">
        <v>158</v>
      </c>
      <c r="BK217" s="69" t="s">
        <v>168</v>
      </c>
      <c r="BL217" s="69" t="s">
        <v>4997</v>
      </c>
      <c r="BM217" s="69" t="s">
        <v>157</v>
      </c>
      <c r="BN217" s="69" t="s">
        <v>3429</v>
      </c>
      <c r="BP217" s="70" t="s">
        <v>4998</v>
      </c>
      <c r="BQ217" s="69" t="s">
        <v>157</v>
      </c>
      <c r="BR217" s="69" t="s">
        <v>168</v>
      </c>
      <c r="BS217" s="70" t="s">
        <v>4999</v>
      </c>
      <c r="BX217" s="69" t="s">
        <v>158</v>
      </c>
      <c r="BY217" s="69" t="s">
        <v>157</v>
      </c>
      <c r="CD217" s="69">
        <v>6.4136E10</v>
      </c>
      <c r="CE217" s="69" t="s">
        <v>3300</v>
      </c>
      <c r="CF217" s="69">
        <v>35727</v>
      </c>
      <c r="CT217" s="69" t="b">
        <f>Table1[[#This Row],[company_name_netzero]]&lt;&gt;""</f>
        <v>1</v>
      </c>
      <c r="CU217" s="69" t="s">
        <v>1381</v>
      </c>
      <c r="CV217" s="69">
        <v>2023</v>
      </c>
      <c r="CW217" s="69">
        <v>2050</v>
      </c>
      <c r="CX217" s="69" t="s">
        <v>3300</v>
      </c>
      <c r="CY217" s="69" t="s">
        <v>3504</v>
      </c>
      <c r="CZ217" s="69" t="b">
        <f>Table1[[#This Row],[company_name_re100]]&lt;&gt;""</f>
        <v>1</v>
      </c>
    </row>
    <row r="218" spans="1:104" ht="21.95" customHeight="1" hidden="1">
      <c r="A218" s="69">
        <v>216</v>
      </c>
      <c r="B218" s="69" t="s">
        <v>1386</v>
      </c>
      <c r="C218" s="69" t="s">
        <v>5000</v>
      </c>
      <c r="D218" s="69" t="s">
        <v>1387</v>
      </c>
      <c r="E218" s="72">
        <v>-0.047</v>
      </c>
      <c r="F218" s="69" t="s">
        <v>1388</v>
      </c>
      <c r="G218" s="75">
        <v>-0.01</v>
      </c>
      <c r="H218" s="69" t="s">
        <v>1389</v>
      </c>
      <c r="I218" s="71">
        <v>282743</v>
      </c>
      <c r="J218" s="69">
        <v>-20</v>
      </c>
      <c r="K218" s="69">
        <v>31</v>
      </c>
      <c r="L218" s="69">
        <v>40000764</v>
      </c>
      <c r="M218" s="69" t="s">
        <v>5001</v>
      </c>
      <c r="N218" s="69" t="s">
        <v>5002</v>
      </c>
      <c r="O218" s="69" t="s">
        <v>5003</v>
      </c>
      <c r="P218" s="69" t="s">
        <v>3203</v>
      </c>
      <c r="Q218" s="69" t="s">
        <v>264</v>
      </c>
      <c r="R218" s="69" t="s">
        <v>176</v>
      </c>
      <c r="S218" s="69" t="s">
        <v>3291</v>
      </c>
      <c r="T218" s="69" t="s">
        <v>151</v>
      </c>
      <c r="U218" s="69" t="s">
        <v>152</v>
      </c>
      <c r="V218" s="69" t="s">
        <v>3292</v>
      </c>
      <c r="W218" s="69" t="s">
        <v>151</v>
      </c>
      <c r="X218" s="69" t="s">
        <v>152</v>
      </c>
      <c r="Y218" s="69" t="s">
        <v>4371</v>
      </c>
      <c r="Z218" s="69" t="s">
        <v>151</v>
      </c>
      <c r="AA218" s="69" t="s">
        <v>4371</v>
      </c>
      <c r="AB218" s="70" t="s">
        <v>5004</v>
      </c>
      <c r="AC218" s="69" t="s">
        <v>3208</v>
      </c>
      <c r="AD218" s="73">
        <v>44203.041666666664</v>
      </c>
      <c r="AE218" s="69" t="s">
        <v>3209</v>
      </c>
      <c r="AG218" s="73">
        <v>45806.041666666664</v>
      </c>
      <c r="AH218" s="69" t="b">
        <f>Table1[[#This Row],[sbti_id]]&lt;&gt;""</f>
        <v>1</v>
      </c>
      <c r="AI218" s="69" t="s">
        <v>1386</v>
      </c>
      <c r="AJ218" s="69" t="s">
        <v>3381</v>
      </c>
      <c r="AK218" s="69" t="s">
        <v>3251</v>
      </c>
      <c r="AL218" s="69" t="s">
        <v>3211</v>
      </c>
      <c r="AM218" s="69" t="s">
        <v>158</v>
      </c>
      <c r="AN218" s="69" t="s">
        <v>202</v>
      </c>
      <c r="AQ218" s="69">
        <v>2050</v>
      </c>
      <c r="AR218" s="69" t="s">
        <v>3212</v>
      </c>
      <c r="AS218" s="69">
        <v>2021</v>
      </c>
      <c r="AT218" s="69" t="s">
        <v>1390</v>
      </c>
      <c r="AU218" s="69" t="s">
        <v>5005</v>
      </c>
      <c r="AV218" s="69" t="s">
        <v>281</v>
      </c>
      <c r="AW218" s="69">
        <v>2030</v>
      </c>
      <c r="AX218" s="69">
        <v>50</v>
      </c>
      <c r="AY218" s="69">
        <v>2010</v>
      </c>
      <c r="AZ218" s="70" t="s">
        <v>5006</v>
      </c>
      <c r="BB218" s="69" t="s">
        <v>3216</v>
      </c>
      <c r="BC218" s="69" t="s">
        <v>157</v>
      </c>
      <c r="BD218" s="69" t="s">
        <v>157</v>
      </c>
      <c r="BE218" s="69" t="s">
        <v>157</v>
      </c>
      <c r="BF218" s="69" t="s">
        <v>5007</v>
      </c>
      <c r="BG218" s="69" t="s">
        <v>157</v>
      </c>
      <c r="BI218" s="69" t="s">
        <v>3219</v>
      </c>
      <c r="BJ218" s="69" t="s">
        <v>158</v>
      </c>
      <c r="BK218" s="69" t="s">
        <v>158</v>
      </c>
      <c r="BM218" s="69" t="s">
        <v>168</v>
      </c>
      <c r="BQ218" s="69" t="s">
        <v>158</v>
      </c>
      <c r="BR218" s="69" t="s">
        <v>168</v>
      </c>
      <c r="BX218" s="69" t="s">
        <v>158</v>
      </c>
      <c r="BY218" s="69" t="s">
        <v>157</v>
      </c>
      <c r="CD218" s="69">
        <v>6.2852E10</v>
      </c>
      <c r="CE218" s="69" t="s">
        <v>3300</v>
      </c>
      <c r="CF218" s="69">
        <v>268655</v>
      </c>
      <c r="CT218" s="69" t="b">
        <f>Table1[[#This Row],[company_name_netzero]]&lt;&gt;""</f>
        <v>1</v>
      </c>
      <c r="CZ218" s="69" t="b">
        <f>Table1[[#This Row],[company_name_re100]]&lt;&gt;""</f>
        <v>0</v>
      </c>
    </row>
    <row r="219" spans="1:104" ht="21.95" customHeight="1" hidden="1">
      <c r="A219" s="69">
        <v>217</v>
      </c>
      <c r="B219" s="69" t="s">
        <v>1391</v>
      </c>
      <c r="C219" s="69" t="s">
        <v>5008</v>
      </c>
      <c r="D219" s="69" t="s">
        <v>1392</v>
      </c>
      <c r="E219" s="72">
        <v>0.067</v>
      </c>
      <c r="F219" s="69" t="s">
        <v>1393</v>
      </c>
      <c r="G219" s="72">
        <v>45.896</v>
      </c>
      <c r="H219" s="69" t="s">
        <v>1394</v>
      </c>
      <c r="I219" s="71">
        <v>74000</v>
      </c>
      <c r="J219" s="69">
        <v>12</v>
      </c>
      <c r="K219" s="69">
        <v>31</v>
      </c>
      <c r="L219" s="88">
        <v>40005417</v>
      </c>
      <c r="M219" s="89" t="s">
        <v>5009</v>
      </c>
      <c r="N219" s="89" t="s">
        <v>5010</v>
      </c>
      <c r="O219" s="89" t="s">
        <v>5011</v>
      </c>
      <c r="P219" s="89" t="s">
        <v>3203</v>
      </c>
      <c r="Q219" s="89" t="s">
        <v>3204</v>
      </c>
      <c r="R219" s="89" t="s">
        <v>3205</v>
      </c>
      <c r="S219" s="89" t="s">
        <v>3322</v>
      </c>
      <c r="T219" s="89" t="s">
        <v>151</v>
      </c>
      <c r="U219" s="89" t="s">
        <v>353</v>
      </c>
      <c r="V219" s="89">
        <v>2030</v>
      </c>
      <c r="W219" s="89" t="s">
        <v>151</v>
      </c>
      <c r="X219" s="89" t="s">
        <v>353</v>
      </c>
      <c r="Y219" s="89">
        <v>2045</v>
      </c>
      <c r="Z219" s="89" t="s">
        <v>151</v>
      </c>
      <c r="AA219" s="89">
        <v>2045</v>
      </c>
      <c r="AB219" s="90" t="s">
        <v>5012</v>
      </c>
      <c r="AC219" s="89" t="s">
        <v>3208</v>
      </c>
      <c r="AD219" s="89" t="s">
        <v>5013</v>
      </c>
      <c r="AE219" s="89" t="s">
        <v>3512</v>
      </c>
      <c r="AF219" s="89"/>
      <c r="AG219" s="95">
        <v>45937.041666666664</v>
      </c>
      <c r="AH219" s="69" t="b">
        <f>Table1[[#This Row],[sbti_id]]&lt;&gt;""</f>
        <v>1</v>
      </c>
      <c r="AI219" s="69" t="s">
        <v>5014</v>
      </c>
      <c r="AJ219" s="69" t="s">
        <v>3043</v>
      </c>
      <c r="AK219" s="69" t="s">
        <v>146</v>
      </c>
      <c r="AL219" s="69" t="s">
        <v>3211</v>
      </c>
      <c r="AM219" s="69" t="s">
        <v>158</v>
      </c>
      <c r="AN219" s="69" t="s">
        <v>167</v>
      </c>
      <c r="AQ219" s="69">
        <v>2045</v>
      </c>
      <c r="AR219" s="69" t="s">
        <v>3212</v>
      </c>
      <c r="AS219" s="69">
        <v>2024</v>
      </c>
      <c r="AT219" s="69" t="s">
        <v>1395</v>
      </c>
      <c r="AU219" s="69" t="s">
        <v>5015</v>
      </c>
      <c r="AV219" s="69" t="s">
        <v>281</v>
      </c>
      <c r="AW219" s="69">
        <v>2030</v>
      </c>
      <c r="AX219" s="69">
        <v>46</v>
      </c>
      <c r="AY219" s="69">
        <v>2019</v>
      </c>
      <c r="AZ219" s="70" t="s">
        <v>5016</v>
      </c>
      <c r="BA219" s="69" t="s">
        <v>5017</v>
      </c>
      <c r="BB219" s="69" t="s">
        <v>3216</v>
      </c>
      <c r="BC219" s="69" t="s">
        <v>157</v>
      </c>
      <c r="BD219" s="69" t="s">
        <v>157</v>
      </c>
      <c r="BE219" s="69" t="s">
        <v>157</v>
      </c>
      <c r="BF219" s="69" t="s">
        <v>5018</v>
      </c>
      <c r="BG219" s="69" t="s">
        <v>158</v>
      </c>
      <c r="BI219" s="69" t="s">
        <v>3219</v>
      </c>
      <c r="BJ219" s="69" t="s">
        <v>158</v>
      </c>
      <c r="BK219" s="69" t="s">
        <v>158</v>
      </c>
      <c r="BL219" s="69" t="s">
        <v>5019</v>
      </c>
      <c r="BM219" s="69" t="s">
        <v>157</v>
      </c>
      <c r="BN219" s="69" t="s">
        <v>3530</v>
      </c>
      <c r="BQ219" s="69" t="s">
        <v>158</v>
      </c>
      <c r="BR219" s="69" t="s">
        <v>168</v>
      </c>
      <c r="BS219" s="69" t="s">
        <v>5020</v>
      </c>
      <c r="BX219" s="69" t="s">
        <v>158</v>
      </c>
      <c r="BY219" s="69" t="s">
        <v>158</v>
      </c>
      <c r="CD219" s="69">
        <v>6.3693E10</v>
      </c>
      <c r="CE219" s="69" t="s">
        <v>3333</v>
      </c>
      <c r="CF219" s="69">
        <v>75000</v>
      </c>
      <c r="CT219" s="69" t="b">
        <f>Table1[[#This Row],[company_name_netzero]]&lt;&gt;""</f>
        <v>1</v>
      </c>
      <c r="CZ219" s="69" t="b">
        <f>Table1[[#This Row],[company_name_re100]]&lt;&gt;""</f>
        <v>0</v>
      </c>
    </row>
    <row r="220" spans="1:11 34:104" ht="21.95" customHeight="1" hidden="1">
      <c r="A220" s="69">
        <v>218</v>
      </c>
      <c r="B220" s="69" t="s">
        <v>1396</v>
      </c>
      <c r="C220" s="69" t="s">
        <v>5021</v>
      </c>
      <c r="D220" s="69" t="s">
        <v>1397</v>
      </c>
      <c r="E220" s="72">
        <v>0.123</v>
      </c>
      <c r="F220" s="69" t="s">
        <v>1398</v>
      </c>
      <c r="H220" s="69" t="s">
        <v>1399</v>
      </c>
      <c r="I220" s="71">
        <v>55200</v>
      </c>
      <c r="J220" s="69">
        <v>26</v>
      </c>
      <c r="K220" s="69">
        <v>30</v>
      </c>
      <c r="AH220" s="69" t="b">
        <f>Table1[[#This Row],[sbti_id]]&lt;&gt;""</f>
        <v>0</v>
      </c>
      <c r="AI220" s="69" t="s">
        <v>1396</v>
      </c>
      <c r="AJ220" s="69" t="s">
        <v>3043</v>
      </c>
      <c r="AK220" s="69" t="s">
        <v>146</v>
      </c>
      <c r="AL220" s="69" t="s">
        <v>3211</v>
      </c>
      <c r="AM220" s="69" t="s">
        <v>158</v>
      </c>
      <c r="AN220" s="69" t="s">
        <v>167</v>
      </c>
      <c r="AQ220" s="69">
        <v>2030</v>
      </c>
      <c r="AR220" s="69" t="s">
        <v>3212</v>
      </c>
      <c r="AS220" s="69">
        <v>2022</v>
      </c>
      <c r="AT220" s="69" t="s">
        <v>1400</v>
      </c>
      <c r="AU220" s="69" t="s">
        <v>5022</v>
      </c>
      <c r="AV220" s="69" t="s">
        <v>233</v>
      </c>
      <c r="BA220" s="70" t="s">
        <v>5023</v>
      </c>
      <c r="BB220" s="69" t="s">
        <v>3216</v>
      </c>
      <c r="BC220" s="69" t="s">
        <v>157</v>
      </c>
      <c r="BD220" s="69" t="s">
        <v>157</v>
      </c>
      <c r="BE220" s="69" t="s">
        <v>158</v>
      </c>
      <c r="BF220" s="70" t="s">
        <v>5024</v>
      </c>
      <c r="BG220" s="69" t="s">
        <v>158</v>
      </c>
      <c r="BI220" s="69" t="s">
        <v>3219</v>
      </c>
      <c r="BJ220" s="69" t="s">
        <v>157</v>
      </c>
      <c r="BK220" s="69" t="s">
        <v>157</v>
      </c>
      <c r="BL220" s="70" t="s">
        <v>5025</v>
      </c>
      <c r="BM220" s="69" t="s">
        <v>168</v>
      </c>
      <c r="BQ220" s="69" t="s">
        <v>158</v>
      </c>
      <c r="BR220" s="69" t="s">
        <v>168</v>
      </c>
      <c r="BX220" s="69" t="s">
        <v>158</v>
      </c>
      <c r="BY220" s="69" t="s">
        <v>158</v>
      </c>
      <c r="CD220" s="69">
        <v>6.4106E10</v>
      </c>
      <c r="CE220" s="69" t="s">
        <v>3286</v>
      </c>
      <c r="CF220" s="69">
        <v>55400</v>
      </c>
      <c r="CT220" s="69" t="b">
        <f>Table1[[#This Row],[company_name_netzero]]&lt;&gt;""</f>
        <v>1</v>
      </c>
      <c r="CZ220" s="69" t="b">
        <f>Table1[[#This Row],[company_name_re100]]&lt;&gt;""</f>
        <v>0</v>
      </c>
    </row>
    <row r="221" spans="1:104" ht="21.95" customHeight="1" hidden="1">
      <c r="A221" s="69">
        <v>219</v>
      </c>
      <c r="B221" s="69" t="s">
        <v>1401</v>
      </c>
      <c r="C221" s="69" t="s">
        <v>5026</v>
      </c>
      <c r="D221" s="69" t="s">
        <v>1402</v>
      </c>
      <c r="E221" s="72">
        <v>0.088</v>
      </c>
      <c r="F221" s="69" t="s">
        <v>1403</v>
      </c>
      <c r="G221" s="75">
        <v>2.79</v>
      </c>
      <c r="H221" s="69" t="s">
        <v>1404</v>
      </c>
      <c r="I221" s="71">
        <v>81000</v>
      </c>
      <c r="J221" s="69">
        <v>17</v>
      </c>
      <c r="K221" s="69">
        <v>31</v>
      </c>
      <c r="L221" s="69">
        <v>40013466</v>
      </c>
      <c r="M221" s="69" t="s">
        <v>5027</v>
      </c>
      <c r="N221" s="69" t="s">
        <v>5028</v>
      </c>
      <c r="O221" s="69" t="s">
        <v>5029</v>
      </c>
      <c r="P221" s="69" t="s">
        <v>3203</v>
      </c>
      <c r="Q221" s="69" t="s">
        <v>3204</v>
      </c>
      <c r="R221" s="69" t="s">
        <v>3205</v>
      </c>
      <c r="S221" s="69" t="s">
        <v>3322</v>
      </c>
      <c r="T221" s="69" t="s">
        <v>151</v>
      </c>
      <c r="U221" s="69" t="s">
        <v>152</v>
      </c>
      <c r="V221" s="69">
        <v>2030</v>
      </c>
      <c r="Z221" s="69" t="s">
        <v>155</v>
      </c>
      <c r="AB221" s="69" t="s">
        <v>5030</v>
      </c>
      <c r="AC221" s="69" t="s">
        <v>3208</v>
      </c>
      <c r="AD221" s="73">
        <v>44350.041666666664</v>
      </c>
      <c r="AE221" s="69" t="s">
        <v>3209</v>
      </c>
      <c r="AF221" s="69" t="s">
        <v>3210</v>
      </c>
      <c r="AG221" s="73">
        <v>44714.041666666664</v>
      </c>
      <c r="AH221" s="69" t="b">
        <f>Table1[[#This Row],[sbti_id]]&lt;&gt;""</f>
        <v>1</v>
      </c>
      <c r="AI221" s="69" t="s">
        <v>1401</v>
      </c>
      <c r="AJ221" s="69" t="s">
        <v>3043</v>
      </c>
      <c r="AK221" s="69" t="s">
        <v>146</v>
      </c>
      <c r="AL221" s="69" t="s">
        <v>3211</v>
      </c>
      <c r="AM221" s="69" t="s">
        <v>158</v>
      </c>
      <c r="AN221" s="69" t="s">
        <v>167</v>
      </c>
      <c r="AQ221" s="69">
        <v>2040</v>
      </c>
      <c r="AR221" s="69" t="s">
        <v>3212</v>
      </c>
      <c r="AS221" s="69">
        <v>2023</v>
      </c>
      <c r="AT221" s="70" t="s">
        <v>1405</v>
      </c>
      <c r="AU221" s="69" t="s">
        <v>5031</v>
      </c>
      <c r="AV221" s="69" t="s">
        <v>281</v>
      </c>
      <c r="AW221" s="69">
        <v>2030</v>
      </c>
      <c r="AX221" s="69">
        <v>46</v>
      </c>
      <c r="AY221" s="69">
        <v>2019</v>
      </c>
      <c r="AZ221" s="70" t="s">
        <v>5032</v>
      </c>
      <c r="BA221" s="70" t="s">
        <v>5033</v>
      </c>
      <c r="BB221" s="69" t="s">
        <v>3216</v>
      </c>
      <c r="BC221" s="69" t="s">
        <v>157</v>
      </c>
      <c r="BD221" s="69" t="s">
        <v>157</v>
      </c>
      <c r="BE221" s="69" t="s">
        <v>169</v>
      </c>
      <c r="BF221" s="70" t="s">
        <v>5034</v>
      </c>
      <c r="BG221" s="69" t="s">
        <v>157</v>
      </c>
      <c r="BH221" s="69" t="s">
        <v>5035</v>
      </c>
      <c r="BI221" s="69" t="s">
        <v>3219</v>
      </c>
      <c r="BJ221" s="69" t="s">
        <v>158</v>
      </c>
      <c r="BK221" s="69" t="s">
        <v>157</v>
      </c>
      <c r="BL221" s="70" t="s">
        <v>5036</v>
      </c>
      <c r="BM221" s="69" t="s">
        <v>168</v>
      </c>
      <c r="BQ221" s="69" t="s">
        <v>158</v>
      </c>
      <c r="BR221" s="69" t="s">
        <v>168</v>
      </c>
      <c r="BS221" s="70" t="s">
        <v>5037</v>
      </c>
      <c r="BX221" s="69" t="s">
        <v>158</v>
      </c>
      <c r="BY221" s="69" t="s">
        <v>157</v>
      </c>
      <c r="CD221" s="69">
        <v>6.3627E10</v>
      </c>
      <c r="CE221" s="69" t="s">
        <v>3333</v>
      </c>
      <c r="CF221" s="69">
        <v>81000</v>
      </c>
      <c r="CT221" s="69" t="b">
        <f>Table1[[#This Row],[company_name_netzero]]&lt;&gt;""</f>
        <v>1</v>
      </c>
      <c r="CU221" s="69" t="s">
        <v>5027</v>
      </c>
      <c r="CV221" s="69">
        <v>2022</v>
      </c>
      <c r="CW221" s="69">
        <v>2030</v>
      </c>
      <c r="CX221" s="69" t="s">
        <v>4396</v>
      </c>
      <c r="CY221" s="69" t="s">
        <v>3204</v>
      </c>
      <c r="CZ221" s="69" t="b">
        <f>Table1[[#This Row],[company_name_re100]]&lt;&gt;""</f>
        <v>1</v>
      </c>
    </row>
    <row r="222" spans="1:11 34:34 98:104" ht="21.95" customHeight="1" hidden="1">
      <c r="A222" s="69">
        <v>220</v>
      </c>
      <c r="B222" s="69" t="s">
        <v>1406</v>
      </c>
      <c r="C222" s="69" t="s">
        <v>5038</v>
      </c>
      <c r="D222" s="69" t="s">
        <v>1407</v>
      </c>
      <c r="E222" s="72">
        <v>0.093</v>
      </c>
      <c r="F222" s="69" t="s">
        <v>1408</v>
      </c>
      <c r="G222" s="72">
        <v>0.503</v>
      </c>
      <c r="H222" s="69" t="s">
        <v>1409</v>
      </c>
      <c r="I222" s="71">
        <v>23099</v>
      </c>
      <c r="J222" s="69">
        <v>23</v>
      </c>
      <c r="K222" s="69">
        <v>5</v>
      </c>
      <c r="AH222" s="69" t="b">
        <f>Table1[[#This Row],[sbti_id]]&lt;&gt;""</f>
        <v>0</v>
      </c>
      <c r="CT222" s="69" t="b">
        <f>Table1[[#This Row],[company_name_netzero]]&lt;&gt;""</f>
        <v>0</v>
      </c>
      <c r="CZ222" s="69" t="b">
        <f>Table1[[#This Row],[company_name_re100]]&lt;&gt;""</f>
        <v>0</v>
      </c>
    </row>
    <row r="223" spans="1:11 34:104" ht="21.95" customHeight="1" hidden="1">
      <c r="A223" s="69">
        <v>221</v>
      </c>
      <c r="B223" s="69" t="s">
        <v>1411</v>
      </c>
      <c r="C223" s="69" t="s">
        <v>5039</v>
      </c>
      <c r="D223" s="69" t="s">
        <v>1412</v>
      </c>
      <c r="E223" s="72">
        <v>0.014</v>
      </c>
      <c r="F223" s="69" t="s">
        <v>1413</v>
      </c>
      <c r="G223" s="72">
        <v>-0.197</v>
      </c>
      <c r="H223" s="69" t="s">
        <v>1414</v>
      </c>
      <c r="I223" s="71">
        <v>284500</v>
      </c>
      <c r="J223" s="69">
        <v>-2</v>
      </c>
      <c r="K223" s="69">
        <v>31</v>
      </c>
      <c r="AH223" s="69" t="b">
        <f>Table1[[#This Row],[sbti_id]]&lt;&gt;""</f>
        <v>0</v>
      </c>
      <c r="AI223" s="69" t="s">
        <v>1411</v>
      </c>
      <c r="AJ223" s="69" t="s">
        <v>3043</v>
      </c>
      <c r="AK223" s="69" t="s">
        <v>146</v>
      </c>
      <c r="AL223" s="69" t="s">
        <v>3211</v>
      </c>
      <c r="AM223" s="69" t="s">
        <v>158</v>
      </c>
      <c r="AN223" s="69" t="s">
        <v>167</v>
      </c>
      <c r="AQ223" s="69">
        <v>2030</v>
      </c>
      <c r="AR223" s="69" t="s">
        <v>3212</v>
      </c>
      <c r="AS223" s="69">
        <v>2021</v>
      </c>
      <c r="AT223" s="70" t="s">
        <v>1415</v>
      </c>
      <c r="AU223" s="69" t="s">
        <v>5040</v>
      </c>
      <c r="AV223" s="69" t="s">
        <v>281</v>
      </c>
      <c r="AW223" s="69">
        <v>2025</v>
      </c>
      <c r="AX223" s="69">
        <v>65</v>
      </c>
      <c r="AY223" s="69">
        <v>2010</v>
      </c>
      <c r="AZ223" s="70" t="s">
        <v>5041</v>
      </c>
      <c r="BA223" s="69" t="s">
        <v>5042</v>
      </c>
      <c r="BB223" s="69" t="s">
        <v>3216</v>
      </c>
      <c r="BC223" s="69" t="s">
        <v>157</v>
      </c>
      <c r="BD223" s="69" t="s">
        <v>157</v>
      </c>
      <c r="BE223" s="69" t="s">
        <v>169</v>
      </c>
      <c r="BF223" s="70" t="s">
        <v>5043</v>
      </c>
      <c r="BG223" s="69" t="s">
        <v>157</v>
      </c>
      <c r="BH223" s="69" t="s">
        <v>3267</v>
      </c>
      <c r="BI223" s="69" t="s">
        <v>3219</v>
      </c>
      <c r="BK223" s="69" t="s">
        <v>157</v>
      </c>
      <c r="BL223" s="70" t="s">
        <v>5044</v>
      </c>
      <c r="BM223" s="69" t="s">
        <v>157</v>
      </c>
      <c r="BN223" s="69" t="s">
        <v>5045</v>
      </c>
      <c r="BQ223" s="69" t="s">
        <v>157</v>
      </c>
      <c r="BR223" s="69" t="s">
        <v>262</v>
      </c>
      <c r="BS223" s="69" t="s">
        <v>5046</v>
      </c>
      <c r="BX223" s="69" t="s">
        <v>158</v>
      </c>
      <c r="BY223" s="69" t="s">
        <v>157</v>
      </c>
      <c r="CD223" s="69">
        <v>6.2833E10</v>
      </c>
      <c r="CE223" s="69" t="s">
        <v>3286</v>
      </c>
      <c r="CF223" s="69">
        <v>293400</v>
      </c>
      <c r="CT223" s="69" t="b">
        <f>Table1[[#This Row],[company_name_netzero]]&lt;&gt;""</f>
        <v>1</v>
      </c>
      <c r="CZ223" s="69" t="b">
        <f>Table1[[#This Row],[company_name_re100]]&lt;&gt;""</f>
        <v>0</v>
      </c>
    </row>
    <row r="224" spans="1:11 34:104" ht="21.95" customHeight="1" hidden="1">
      <c r="A224" s="69">
        <v>222</v>
      </c>
      <c r="B224" s="69" t="s">
        <v>1416</v>
      </c>
      <c r="C224" s="69" t="s">
        <v>5047</v>
      </c>
      <c r="D224" s="69" t="s">
        <v>1417</v>
      </c>
      <c r="E224" s="72">
        <v>0.153</v>
      </c>
      <c r="F224" s="69" t="s">
        <v>1418</v>
      </c>
      <c r="G224" s="72">
        <v>-0.689</v>
      </c>
      <c r="H224" s="69" t="s">
        <v>1419</v>
      </c>
      <c r="I224" s="71">
        <v>15131</v>
      </c>
      <c r="J224" s="69">
        <v>38</v>
      </c>
      <c r="K224" s="69">
        <v>31</v>
      </c>
      <c r="AH224" s="69" t="b">
        <f>Table1[[#This Row],[sbti_id]]&lt;&gt;""</f>
        <v>0</v>
      </c>
      <c r="AI224" s="69" t="s">
        <v>5048</v>
      </c>
      <c r="AJ224" s="69" t="s">
        <v>3043</v>
      </c>
      <c r="AK224" s="69" t="s">
        <v>146</v>
      </c>
      <c r="AL224" s="69" t="s">
        <v>3211</v>
      </c>
      <c r="AM224" s="69" t="s">
        <v>157</v>
      </c>
      <c r="AN224" s="69" t="s">
        <v>281</v>
      </c>
      <c r="AO224" s="69">
        <v>30</v>
      </c>
      <c r="AP224" s="69">
        <v>2019</v>
      </c>
      <c r="AQ224" s="69">
        <v>2030</v>
      </c>
      <c r="AR224" s="69" t="s">
        <v>3212</v>
      </c>
      <c r="AT224" s="69" t="s">
        <v>1420</v>
      </c>
      <c r="AU224" s="69" t="s">
        <v>5049</v>
      </c>
      <c r="BA224" s="70" t="s">
        <v>5050</v>
      </c>
      <c r="BB224" s="69" t="s">
        <v>3216</v>
      </c>
      <c r="BC224" s="69" t="s">
        <v>157</v>
      </c>
      <c r="BD224" s="69" t="s">
        <v>157</v>
      </c>
      <c r="BE224" s="69" t="s">
        <v>158</v>
      </c>
      <c r="BF224" s="70" t="s">
        <v>5051</v>
      </c>
      <c r="BG224" s="69" t="s">
        <v>158</v>
      </c>
      <c r="BI224" s="69" t="s">
        <v>3219</v>
      </c>
      <c r="BJ224" s="69" t="s">
        <v>158</v>
      </c>
      <c r="BK224" s="69" t="s">
        <v>168</v>
      </c>
      <c r="BL224" s="70" t="s">
        <v>5052</v>
      </c>
      <c r="BM224" s="69" t="s">
        <v>168</v>
      </c>
      <c r="BQ224" s="69" t="s">
        <v>158</v>
      </c>
      <c r="BR224" s="69" t="s">
        <v>168</v>
      </c>
      <c r="BS224" s="70" t="s">
        <v>5053</v>
      </c>
      <c r="BX224" s="69" t="s">
        <v>158</v>
      </c>
      <c r="BY224" s="69" t="s">
        <v>158</v>
      </c>
      <c r="CD224" s="69">
        <v>4.67E10</v>
      </c>
      <c r="CE224" s="69" t="s">
        <v>3286</v>
      </c>
      <c r="CT224" s="69" t="b">
        <f>Table1[[#This Row],[company_name_netzero]]&lt;&gt;""</f>
        <v>1</v>
      </c>
      <c r="CZ224" s="69" t="b">
        <f>Table1[[#This Row],[company_name_re100]]&lt;&gt;""</f>
        <v>0</v>
      </c>
    </row>
    <row r="225" spans="1:104" ht="21.95" customHeight="1" hidden="1">
      <c r="A225" s="69">
        <v>223</v>
      </c>
      <c r="B225" s="69" t="s">
        <v>1421</v>
      </c>
      <c r="C225" s="69" t="s">
        <v>5054</v>
      </c>
      <c r="D225" s="69" t="s">
        <v>1423</v>
      </c>
      <c r="E225" s="72">
        <v>-0.085</v>
      </c>
      <c r="F225" s="69" t="s">
        <v>1424</v>
      </c>
      <c r="G225" s="72">
        <v>0.457</v>
      </c>
      <c r="H225" s="69" t="s">
        <v>1425</v>
      </c>
      <c r="I225" s="71">
        <v>125416</v>
      </c>
      <c r="J225" s="69">
        <v>-33</v>
      </c>
      <c r="K225" s="69">
        <v>21</v>
      </c>
      <c r="L225" s="88">
        <v>40012899</v>
      </c>
      <c r="M225" s="89" t="s">
        <v>5055</v>
      </c>
      <c r="N225" s="89" t="s">
        <v>5056</v>
      </c>
      <c r="O225" s="89" t="s">
        <v>5057</v>
      </c>
      <c r="P225" s="89" t="s">
        <v>3203</v>
      </c>
      <c r="Q225" s="89" t="s">
        <v>1422</v>
      </c>
      <c r="R225" s="89" t="s">
        <v>246</v>
      </c>
      <c r="S225" s="89" t="s">
        <v>5058</v>
      </c>
      <c r="T225" s="89" t="s">
        <v>155</v>
      </c>
      <c r="U225" s="89"/>
      <c r="V225" s="89"/>
      <c r="W225" s="89"/>
      <c r="X225" s="89"/>
      <c r="Y225" s="89"/>
      <c r="Z225" s="89"/>
      <c r="AA225" s="89"/>
      <c r="AB225" s="89"/>
      <c r="AC225" s="89"/>
      <c r="AD225" s="89"/>
      <c r="AE225" s="89"/>
      <c r="AF225" s="89" t="s">
        <v>3210</v>
      </c>
      <c r="AG225" s="95">
        <v>44594.041666666664</v>
      </c>
      <c r="AH225" s="69" t="b">
        <f>Table1[[#This Row],[sbti_id]]&lt;&gt;""</f>
        <v>1</v>
      </c>
      <c r="AI225" s="69" t="s">
        <v>1421</v>
      </c>
      <c r="AJ225" s="69" t="s">
        <v>5059</v>
      </c>
      <c r="AK225" s="69" t="s">
        <v>246</v>
      </c>
      <c r="AL225" s="69" t="s">
        <v>3211</v>
      </c>
      <c r="AM225" s="69" t="s">
        <v>158</v>
      </c>
      <c r="AN225" s="69" t="s">
        <v>167</v>
      </c>
      <c r="AQ225" s="69">
        <v>2050</v>
      </c>
      <c r="AR225" s="69" t="s">
        <v>3212</v>
      </c>
      <c r="AS225" s="69">
        <v>2021</v>
      </c>
      <c r="AT225" s="70" t="s">
        <v>1426</v>
      </c>
      <c r="AU225" s="69" t="s">
        <v>5060</v>
      </c>
      <c r="AV225" s="69" t="s">
        <v>281</v>
      </c>
      <c r="AW225" s="69">
        <v>2030</v>
      </c>
      <c r="AX225" s="69">
        <v>25</v>
      </c>
      <c r="AY225" s="69">
        <v>2021</v>
      </c>
      <c r="AZ225" s="69" t="s">
        <v>5061</v>
      </c>
      <c r="BA225" s="70" t="s">
        <v>5062</v>
      </c>
      <c r="BB225" s="69" t="s">
        <v>3216</v>
      </c>
      <c r="BC225" s="69" t="s">
        <v>157</v>
      </c>
      <c r="BD225" s="69" t="s">
        <v>157</v>
      </c>
      <c r="BE225" s="69" t="s">
        <v>158</v>
      </c>
      <c r="BF225" s="70" t="s">
        <v>5063</v>
      </c>
      <c r="BG225" s="69" t="s">
        <v>157</v>
      </c>
      <c r="BH225" s="69" t="s">
        <v>3486</v>
      </c>
      <c r="BI225" s="69" t="s">
        <v>3219</v>
      </c>
      <c r="BJ225" s="69" t="s">
        <v>158</v>
      </c>
      <c r="BK225" s="69" t="s">
        <v>157</v>
      </c>
      <c r="BL225" s="70" t="s">
        <v>5064</v>
      </c>
      <c r="BM225" s="69" t="s">
        <v>157</v>
      </c>
      <c r="BN225" s="69" t="s">
        <v>3269</v>
      </c>
      <c r="BQ225" s="69" t="s">
        <v>158</v>
      </c>
      <c r="BR225" s="69" t="s">
        <v>262</v>
      </c>
      <c r="BS225" s="70" t="s">
        <v>5065</v>
      </c>
      <c r="BX225" s="69" t="s">
        <v>158</v>
      </c>
      <c r="BY225" s="69" t="s">
        <v>158</v>
      </c>
      <c r="CD225" s="69">
        <v>6.2444E10</v>
      </c>
      <c r="CE225" s="69" t="s">
        <v>3081</v>
      </c>
      <c r="CF225" s="69">
        <v>125416</v>
      </c>
      <c r="CT225" s="69" t="b">
        <f>Table1[[#This Row],[company_name_netzero]]&lt;&gt;""</f>
        <v>1</v>
      </c>
      <c r="CZ225" s="69" t="b">
        <f>Table1[[#This Row],[company_name_re100]]&lt;&gt;""</f>
        <v>0</v>
      </c>
    </row>
    <row r="226" spans="1:11 34:104" ht="21.95" customHeight="1" hidden="1">
      <c r="A226" s="69">
        <v>224</v>
      </c>
      <c r="B226" s="69" t="s">
        <v>1427</v>
      </c>
      <c r="C226" s="69" t="s">
        <v>5066</v>
      </c>
      <c r="D226" s="69" t="s">
        <v>1428</v>
      </c>
      <c r="E226" s="72">
        <v>0.091</v>
      </c>
      <c r="F226" s="69" t="s">
        <v>1429</v>
      </c>
      <c r="G226" s="72">
        <v>-0.006</v>
      </c>
      <c r="H226" s="69" t="s">
        <v>1430</v>
      </c>
      <c r="I226" s="71">
        <v>86851</v>
      </c>
      <c r="J226" s="69">
        <v>21</v>
      </c>
      <c r="K226" s="69">
        <v>31</v>
      </c>
      <c r="AH226" s="69" t="b">
        <f>Table1[[#This Row],[sbti_id]]&lt;&gt;""</f>
        <v>0</v>
      </c>
      <c r="AJ226" s="69" t="s">
        <v>4155</v>
      </c>
      <c r="AK226" s="69" t="s">
        <v>246</v>
      </c>
      <c r="AL226" s="69" t="s">
        <v>3211</v>
      </c>
      <c r="AM226" s="69" t="s">
        <v>158</v>
      </c>
      <c r="AN226" s="69" t="s">
        <v>167</v>
      </c>
      <c r="AQ226" s="69">
        <v>2040</v>
      </c>
      <c r="AR226" s="69" t="s">
        <v>3212</v>
      </c>
      <c r="AS226" s="69">
        <v>2023</v>
      </c>
      <c r="AT226" s="70" t="s">
        <v>1431</v>
      </c>
      <c r="AU226" s="69" t="s">
        <v>5067</v>
      </c>
      <c r="AV226" s="69" t="s">
        <v>281</v>
      </c>
      <c r="AW226" s="69">
        <v>2025</v>
      </c>
      <c r="AX226" s="69">
        <v>35</v>
      </c>
      <c r="AY226" s="69">
        <v>2019</v>
      </c>
      <c r="AZ226" s="70" t="s">
        <v>5068</v>
      </c>
      <c r="BA226" s="69" t="s">
        <v>5069</v>
      </c>
      <c r="BB226" s="69" t="s">
        <v>168</v>
      </c>
      <c r="BC226" s="69" t="s">
        <v>168</v>
      </c>
      <c r="BD226" s="69" t="s">
        <v>168</v>
      </c>
      <c r="BE226" s="69" t="s">
        <v>168</v>
      </c>
      <c r="BF226" s="69" t="s">
        <v>5070</v>
      </c>
      <c r="BG226" s="69" t="s">
        <v>158</v>
      </c>
      <c r="BI226" s="69" t="s">
        <v>3538</v>
      </c>
      <c r="BJ226" s="69" t="s">
        <v>157</v>
      </c>
      <c r="BK226" s="69" t="s">
        <v>168</v>
      </c>
      <c r="BL226" s="70" t="s">
        <v>5071</v>
      </c>
      <c r="BM226" s="69" t="s">
        <v>157</v>
      </c>
      <c r="BN226" s="69" t="s">
        <v>5072</v>
      </c>
      <c r="BP226" s="69" t="s">
        <v>5073</v>
      </c>
      <c r="BQ226" s="69" t="s">
        <v>158</v>
      </c>
      <c r="BR226" s="69" t="s">
        <v>168</v>
      </c>
      <c r="BS226" s="69" t="s">
        <v>5074</v>
      </c>
      <c r="BX226" s="69" t="s">
        <v>158</v>
      </c>
      <c r="BY226" s="69" t="s">
        <v>158</v>
      </c>
      <c r="CD226" s="69">
        <v>8.8555E10</v>
      </c>
      <c r="CE226" s="69" t="s">
        <v>3286</v>
      </c>
      <c r="CT226" s="69" t="b">
        <f>Table1[[#This Row],[company_name_netzero]]&lt;&gt;""</f>
        <v>0</v>
      </c>
      <c r="CZ226" s="69" t="b">
        <f>Table1[[#This Row],[company_name_re100]]&lt;&gt;""</f>
        <v>0</v>
      </c>
    </row>
    <row r="227" spans="1:104" ht="21.95" customHeight="1" hidden="1">
      <c r="A227" s="69">
        <v>225</v>
      </c>
      <c r="B227" s="69" t="s">
        <v>1432</v>
      </c>
      <c r="C227" s="69" t="s">
        <v>5075</v>
      </c>
      <c r="D227" s="69" t="s">
        <v>1434</v>
      </c>
      <c r="E227" s="72">
        <v>0.062</v>
      </c>
      <c r="F227" s="69" t="s">
        <v>1435</v>
      </c>
      <c r="G227" s="75">
        <v>-0.25</v>
      </c>
      <c r="H227" s="69" t="s">
        <v>1128</v>
      </c>
      <c r="I227" s="71">
        <v>103000</v>
      </c>
      <c r="J227" s="69">
        <v>12</v>
      </c>
      <c r="K227" s="69">
        <v>30</v>
      </c>
      <c r="L227" s="69">
        <v>40006584</v>
      </c>
      <c r="M227" s="69" t="s">
        <v>1432</v>
      </c>
      <c r="N227" s="69" t="s">
        <v>5076</v>
      </c>
      <c r="O227" s="69" t="s">
        <v>5077</v>
      </c>
      <c r="P227" s="69" t="s">
        <v>3203</v>
      </c>
      <c r="Q227" s="69" t="s">
        <v>3204</v>
      </c>
      <c r="R227" s="69" t="s">
        <v>3205</v>
      </c>
      <c r="S227" s="69" t="s">
        <v>5078</v>
      </c>
      <c r="T227" s="69" t="s">
        <v>151</v>
      </c>
      <c r="U227" s="69" t="s">
        <v>827</v>
      </c>
      <c r="V227" s="69">
        <v>2035</v>
      </c>
      <c r="Z227" s="69" t="s">
        <v>210</v>
      </c>
      <c r="AB227" s="69" t="s">
        <v>5079</v>
      </c>
      <c r="AC227" s="69" t="s">
        <v>3208</v>
      </c>
      <c r="AD227" s="73">
        <v>44448.041666666664</v>
      </c>
      <c r="AE227" s="69" t="s">
        <v>4233</v>
      </c>
      <c r="AG227" s="73">
        <v>44805.041666666664</v>
      </c>
      <c r="AH227" s="69" t="b">
        <f>Table1[[#This Row],[sbti_id]]&lt;&gt;""</f>
        <v>1</v>
      </c>
      <c r="AI227" s="69" t="s">
        <v>1432</v>
      </c>
      <c r="AJ227" s="69" t="s">
        <v>3043</v>
      </c>
      <c r="AK227" s="69" t="s">
        <v>146</v>
      </c>
      <c r="AL227" s="69" t="s">
        <v>3211</v>
      </c>
      <c r="AM227" s="69" t="s">
        <v>158</v>
      </c>
      <c r="AN227" s="69" t="s">
        <v>167</v>
      </c>
      <c r="AQ227" s="69">
        <v>2050</v>
      </c>
      <c r="AR227" s="69" t="s">
        <v>3212</v>
      </c>
      <c r="AS227" s="69">
        <v>2022</v>
      </c>
      <c r="AT227" s="69" t="s">
        <v>1436</v>
      </c>
      <c r="AU227" s="69" t="s">
        <v>5080</v>
      </c>
      <c r="AV227" s="69" t="s">
        <v>513</v>
      </c>
      <c r="AW227" s="69">
        <v>2035</v>
      </c>
      <c r="AX227" s="69">
        <v>45</v>
      </c>
      <c r="AY227" s="69">
        <v>2019</v>
      </c>
      <c r="AZ227" s="69" t="s">
        <v>5081</v>
      </c>
      <c r="BA227" s="69" t="s">
        <v>5082</v>
      </c>
      <c r="BB227" s="69" t="s">
        <v>3216</v>
      </c>
      <c r="BC227" s="69" t="s">
        <v>157</v>
      </c>
      <c r="BD227" s="69" t="s">
        <v>157</v>
      </c>
      <c r="BE227" s="69" t="s">
        <v>157</v>
      </c>
      <c r="BF227" s="69" t="s">
        <v>5083</v>
      </c>
      <c r="BG227" s="69" t="s">
        <v>157</v>
      </c>
      <c r="BH227" s="69" t="s">
        <v>5084</v>
      </c>
      <c r="BI227" s="69" t="s">
        <v>3219</v>
      </c>
      <c r="BJ227" s="69" t="s">
        <v>158</v>
      </c>
      <c r="BK227" s="69" t="s">
        <v>168</v>
      </c>
      <c r="BL227" s="69" t="s">
        <v>5085</v>
      </c>
      <c r="BM227" s="69" t="s">
        <v>168</v>
      </c>
      <c r="BQ227" s="69" t="s">
        <v>158</v>
      </c>
      <c r="BR227" s="69" t="s">
        <v>312</v>
      </c>
      <c r="BS227" s="69" t="s">
        <v>5086</v>
      </c>
      <c r="BX227" s="69" t="s">
        <v>158</v>
      </c>
      <c r="BY227" s="69" t="s">
        <v>157</v>
      </c>
      <c r="CD227" s="69">
        <v>6.1934E10</v>
      </c>
      <c r="CE227" s="69" t="s">
        <v>4315</v>
      </c>
      <c r="CF227" s="69">
        <v>103000</v>
      </c>
      <c r="CO227" s="69" t="s">
        <v>5087</v>
      </c>
      <c r="CT227" s="69" t="b">
        <f>Table1[[#This Row],[company_name_netzero]]&lt;&gt;""</f>
        <v>1</v>
      </c>
      <c r="CZ227" s="69" t="b">
        <f>Table1[[#This Row],[company_name_re100]]&lt;&gt;""</f>
        <v>0</v>
      </c>
    </row>
    <row r="228" spans="1:11 34:34 98:104" ht="21.95" customHeight="1" hidden="1">
      <c r="A228" s="69">
        <v>226</v>
      </c>
      <c r="B228" s="69" t="s">
        <v>1437</v>
      </c>
      <c r="C228" s="69" t="s">
        <v>5088</v>
      </c>
      <c r="D228" s="69" t="s">
        <v>1439</v>
      </c>
      <c r="E228" s="72">
        <v>-0.196</v>
      </c>
      <c r="F228" s="69" t="s">
        <v>1440</v>
      </c>
      <c r="G228" s="72">
        <v>0.026</v>
      </c>
      <c r="H228" s="69" t="s">
        <v>1441</v>
      </c>
      <c r="I228" s="71">
        <v>223575</v>
      </c>
      <c r="J228" s="69">
        <v>-66</v>
      </c>
      <c r="K228" s="69">
        <v>16</v>
      </c>
      <c r="AH228" s="69" t="b">
        <f>Table1[[#This Row],[sbti_id]]&lt;&gt;""</f>
        <v>0</v>
      </c>
      <c r="CT228" s="69" t="b">
        <f>Table1[[#This Row],[company_name_netzero]]&lt;&gt;""</f>
        <v>0</v>
      </c>
      <c r="CZ228" s="69" t="b">
        <f>Table1[[#This Row],[company_name_re100]]&lt;&gt;""</f>
        <v>0</v>
      </c>
    </row>
    <row r="229" spans="1:11 34:104" ht="21.95" customHeight="1" hidden="1">
      <c r="A229" s="69">
        <v>227</v>
      </c>
      <c r="B229" s="69" t="s">
        <v>1443</v>
      </c>
      <c r="C229" s="69" t="s">
        <v>5089</v>
      </c>
      <c r="D229" s="69" t="s">
        <v>1444</v>
      </c>
      <c r="E229" s="72">
        <v>0.014</v>
      </c>
      <c r="F229" s="69" t="s">
        <v>1445</v>
      </c>
      <c r="G229" s="72">
        <v>0.018</v>
      </c>
      <c r="H229" s="69" t="s">
        <v>1446</v>
      </c>
      <c r="I229" s="71">
        <v>200234</v>
      </c>
      <c r="J229" s="69">
        <v>-2</v>
      </c>
      <c r="K229" s="69">
        <v>31</v>
      </c>
      <c r="AH229" s="69" t="b">
        <f>Table1[[#This Row],[sbti_id]]&lt;&gt;""</f>
        <v>0</v>
      </c>
      <c r="AI229" s="69" t="s">
        <v>1443</v>
      </c>
      <c r="AJ229" s="69" t="s">
        <v>3547</v>
      </c>
      <c r="AK229" s="69" t="s">
        <v>246</v>
      </c>
      <c r="AL229" s="69" t="s">
        <v>3211</v>
      </c>
      <c r="AM229" s="69" t="s">
        <v>158</v>
      </c>
      <c r="AN229" s="69" t="s">
        <v>167</v>
      </c>
      <c r="AQ229" s="69">
        <v>2050</v>
      </c>
      <c r="AR229" s="69" t="s">
        <v>3212</v>
      </c>
      <c r="AS229" s="69">
        <v>2023</v>
      </c>
      <c r="AT229" s="70" t="s">
        <v>1447</v>
      </c>
      <c r="AU229" s="69" t="s">
        <v>5090</v>
      </c>
      <c r="AV229" s="69" t="s">
        <v>281</v>
      </c>
      <c r="AW229" s="69">
        <v>2030</v>
      </c>
      <c r="AX229" s="69">
        <v>40</v>
      </c>
      <c r="AY229" s="69">
        <v>2019</v>
      </c>
      <c r="AZ229" s="70" t="s">
        <v>5091</v>
      </c>
      <c r="BA229" s="70" t="s">
        <v>5092</v>
      </c>
      <c r="BB229" s="69" t="s">
        <v>168</v>
      </c>
      <c r="BC229" s="69" t="s">
        <v>157</v>
      </c>
      <c r="BD229" s="69" t="s">
        <v>157</v>
      </c>
      <c r="BE229" s="69" t="s">
        <v>169</v>
      </c>
      <c r="BF229" s="70" t="s">
        <v>5093</v>
      </c>
      <c r="BG229" s="69" t="s">
        <v>157</v>
      </c>
      <c r="BH229" s="69" t="s">
        <v>4042</v>
      </c>
      <c r="BI229" s="69" t="s">
        <v>3538</v>
      </c>
      <c r="BJ229" s="69" t="s">
        <v>158</v>
      </c>
      <c r="BK229" s="69" t="s">
        <v>168</v>
      </c>
      <c r="BL229" s="70" t="s">
        <v>5094</v>
      </c>
      <c r="BM229" s="69" t="s">
        <v>168</v>
      </c>
      <c r="BQ229" s="69" t="s">
        <v>158</v>
      </c>
      <c r="BR229" s="69" t="s">
        <v>171</v>
      </c>
      <c r="BS229" s="70" t="s">
        <v>5095</v>
      </c>
      <c r="BX229" s="69" t="s">
        <v>158</v>
      </c>
      <c r="BY229" s="69" t="s">
        <v>157</v>
      </c>
      <c r="CD229" s="69">
        <v>6.1388E10</v>
      </c>
      <c r="CE229" s="69" t="s">
        <v>3397</v>
      </c>
      <c r="CF229" s="69">
        <v>200200</v>
      </c>
      <c r="CT229" s="69" t="b">
        <f>Table1[[#This Row],[company_name_netzero]]&lt;&gt;""</f>
        <v>1</v>
      </c>
      <c r="CZ229" s="69" t="b">
        <f>Table1[[#This Row],[company_name_re100]]&lt;&gt;""</f>
        <v>0</v>
      </c>
    </row>
    <row r="230" spans="1:11 34:54 77:104" ht="21.95" customHeight="1">
      <c r="A230" s="69">
        <v>228</v>
      </c>
      <c r="B230" s="69" t="s">
        <v>1448</v>
      </c>
      <c r="C230" s="69" t="s">
        <v>5096</v>
      </c>
      <c r="D230" s="69" t="s">
        <v>1449</v>
      </c>
      <c r="E230" s="72">
        <v>0.059</v>
      </c>
      <c r="F230" s="69" t="s">
        <v>1450</v>
      </c>
      <c r="G230" s="72">
        <v>-0.067</v>
      </c>
      <c r="H230" s="69" t="s">
        <v>1451</v>
      </c>
      <c r="I230" s="71">
        <v>118422</v>
      </c>
      <c r="J230" s="69">
        <v>11</v>
      </c>
      <c r="K230" s="69">
        <v>12</v>
      </c>
      <c r="AH230" s="69" t="b">
        <f>Table1[[#This Row],[sbti_id]]&lt;&gt;""</f>
        <v>0</v>
      </c>
      <c r="AI230" s="69" t="s">
        <v>5097</v>
      </c>
      <c r="AJ230" s="69" t="s">
        <v>3250</v>
      </c>
      <c r="AK230" s="69" t="s">
        <v>3251</v>
      </c>
      <c r="AL230" s="69" t="s">
        <v>3211</v>
      </c>
      <c r="AM230" s="69" t="s">
        <v>158</v>
      </c>
      <c r="AN230" s="69" t="s">
        <v>233</v>
      </c>
      <c r="AV230" s="69" t="s">
        <v>233</v>
      </c>
      <c r="BA230" s="70" t="s">
        <v>5098</v>
      </c>
      <c r="BB230" s="69" t="s">
        <v>168</v>
      </c>
      <c r="BY230" s="69" t="s">
        <v>158</v>
      </c>
      <c r="CD230" s="69">
        <v>6.0439E10</v>
      </c>
      <c r="CE230" s="69" t="s">
        <v>3397</v>
      </c>
      <c r="CF230" s="69">
        <v>116388</v>
      </c>
      <c r="CT230" s="69" t="b">
        <f>Table1[[#This Row],[company_name_netzero]]&lt;&gt;""</f>
        <v>1</v>
      </c>
      <c r="CZ230" s="69" t="b">
        <f>Table1[[#This Row],[company_name_re100]]&lt;&gt;""</f>
        <v>0</v>
      </c>
    </row>
    <row r="231" spans="1:104" ht="21.95" customHeight="1" hidden="1">
      <c r="A231" s="69">
        <v>229</v>
      </c>
      <c r="B231" s="69" t="s">
        <v>1453</v>
      </c>
      <c r="C231" s="69" t="s">
        <v>5099</v>
      </c>
      <c r="D231" s="69" t="s">
        <v>1454</v>
      </c>
      <c r="E231" s="72">
        <v>0.074</v>
      </c>
      <c r="F231" s="69" t="s">
        <v>1455</v>
      </c>
      <c r="G231" s="72">
        <v>-0.658</v>
      </c>
      <c r="H231" s="69" t="s">
        <v>1456</v>
      </c>
      <c r="I231" s="71">
        <v>98636</v>
      </c>
      <c r="J231" s="69">
        <v>22</v>
      </c>
      <c r="K231" s="69">
        <v>31</v>
      </c>
      <c r="L231" s="88">
        <v>40006576</v>
      </c>
      <c r="M231" s="89" t="s">
        <v>5100</v>
      </c>
      <c r="N231" s="89" t="s">
        <v>5101</v>
      </c>
      <c r="O231" s="89" t="s">
        <v>5102</v>
      </c>
      <c r="P231" s="89" t="s">
        <v>3203</v>
      </c>
      <c r="Q231" s="89" t="s">
        <v>374</v>
      </c>
      <c r="R231" s="89" t="s">
        <v>246</v>
      </c>
      <c r="S231" s="89" t="s">
        <v>3339</v>
      </c>
      <c r="T231" s="89" t="s">
        <v>151</v>
      </c>
      <c r="U231" s="89" t="s">
        <v>1457</v>
      </c>
      <c r="V231" s="89">
        <v>2030</v>
      </c>
      <c r="W231" s="89"/>
      <c r="X231" s="89"/>
      <c r="Y231" s="89"/>
      <c r="Z231" s="89"/>
      <c r="AA231" s="89"/>
      <c r="AB231" s="89" t="s">
        <v>5103</v>
      </c>
      <c r="AC231" s="89"/>
      <c r="AD231" s="89"/>
      <c r="AE231" s="89" t="s">
        <v>5104</v>
      </c>
      <c r="AF231" s="89"/>
      <c r="AG231" s="95">
        <v>43682.041666666664</v>
      </c>
      <c r="AH231" s="69" t="b">
        <f>Table1[[#This Row],[sbti_id]]&lt;&gt;""</f>
        <v>1</v>
      </c>
      <c r="AI231" s="69" t="s">
        <v>1453</v>
      </c>
      <c r="AJ231" s="69" t="s">
        <v>3547</v>
      </c>
      <c r="AK231" s="69" t="s">
        <v>246</v>
      </c>
      <c r="AL231" s="69" t="s">
        <v>3211</v>
      </c>
      <c r="AM231" s="69" t="s">
        <v>158</v>
      </c>
      <c r="AN231" s="69" t="s">
        <v>202</v>
      </c>
      <c r="AQ231" s="69">
        <v>2050</v>
      </c>
      <c r="AR231" s="69" t="s">
        <v>3212</v>
      </c>
      <c r="AS231" s="69">
        <v>2021</v>
      </c>
      <c r="AT231" s="69" t="s">
        <v>1458</v>
      </c>
      <c r="AU231" s="69" t="s">
        <v>5105</v>
      </c>
      <c r="AV231" s="69" t="s">
        <v>281</v>
      </c>
      <c r="AW231" s="69">
        <v>2030</v>
      </c>
      <c r="AX231" s="69">
        <v>62.50</v>
      </c>
      <c r="AY231" s="69">
        <v>2019</v>
      </c>
      <c r="AZ231" s="69" t="s">
        <v>5106</v>
      </c>
      <c r="BA231" s="69" t="s">
        <v>5107</v>
      </c>
      <c r="BB231" s="69" t="s">
        <v>3216</v>
      </c>
      <c r="BC231" s="69" t="s">
        <v>157</v>
      </c>
      <c r="BD231" s="69" t="s">
        <v>157</v>
      </c>
      <c r="BE231" s="69" t="s">
        <v>157</v>
      </c>
      <c r="BF231" s="70" t="s">
        <v>5108</v>
      </c>
      <c r="BG231" s="69" t="s">
        <v>157</v>
      </c>
      <c r="BH231" s="69" t="s">
        <v>3386</v>
      </c>
      <c r="BI231" s="69" t="s">
        <v>3219</v>
      </c>
      <c r="BJ231" s="69" t="s">
        <v>158</v>
      </c>
      <c r="BK231" s="69" t="s">
        <v>157</v>
      </c>
      <c r="BL231" s="70" t="s">
        <v>5109</v>
      </c>
      <c r="BM231" s="69" t="s">
        <v>168</v>
      </c>
      <c r="BQ231" s="69" t="s">
        <v>158</v>
      </c>
      <c r="BR231" s="69" t="s">
        <v>168</v>
      </c>
      <c r="BS231" s="70" t="s">
        <v>5110</v>
      </c>
      <c r="BX231" s="69" t="s">
        <v>158</v>
      </c>
      <c r="BY231" s="69" t="s">
        <v>157</v>
      </c>
      <c r="CD231" s="69">
        <v>6.0826E10</v>
      </c>
      <c r="CE231" s="69" t="s">
        <v>3300</v>
      </c>
      <c r="CF231" s="69">
        <v>98636</v>
      </c>
      <c r="CT231" s="69" t="b">
        <f>Table1[[#This Row],[company_name_netzero]]&lt;&gt;""</f>
        <v>1</v>
      </c>
      <c r="CZ231" s="69" t="b">
        <f>Table1[[#This Row],[company_name_re100]]&lt;&gt;""</f>
        <v>0</v>
      </c>
    </row>
    <row r="232" spans="1:104" ht="21.95" customHeight="1" hidden="1">
      <c r="A232" s="69">
        <v>230</v>
      </c>
      <c r="B232" s="69" t="s">
        <v>1459</v>
      </c>
      <c r="C232" s="69" t="s">
        <v>5111</v>
      </c>
      <c r="D232" s="69" t="s">
        <v>1460</v>
      </c>
      <c r="E232" s="75">
        <v>-0.04</v>
      </c>
      <c r="F232" s="69" t="s">
        <v>1461</v>
      </c>
      <c r="G232" s="72">
        <v>-0.182</v>
      </c>
      <c r="H232" s="69" t="s">
        <v>1462</v>
      </c>
      <c r="I232" s="71">
        <v>86574</v>
      </c>
      <c r="J232" s="69">
        <v>-13</v>
      </c>
      <c r="K232" s="69">
        <v>31</v>
      </c>
      <c r="L232" s="88">
        <v>40000657</v>
      </c>
      <c r="M232" s="89" t="s">
        <v>5112</v>
      </c>
      <c r="N232" s="89" t="s">
        <v>5113</v>
      </c>
      <c r="O232" s="89" t="s">
        <v>5114</v>
      </c>
      <c r="P232" s="89" t="s">
        <v>3443</v>
      </c>
      <c r="Q232" s="89" t="s">
        <v>863</v>
      </c>
      <c r="R232" s="89" t="s">
        <v>4282</v>
      </c>
      <c r="S232" s="89" t="s">
        <v>3274</v>
      </c>
      <c r="T232" s="89" t="s">
        <v>210</v>
      </c>
      <c r="U232" s="89"/>
      <c r="V232" s="89"/>
      <c r="W232" s="89"/>
      <c r="X232" s="89"/>
      <c r="Y232" s="89"/>
      <c r="Z232" s="89" t="s">
        <v>210</v>
      </c>
      <c r="AA232" s="89"/>
      <c r="AB232" s="89"/>
      <c r="AC232" s="89" t="s">
        <v>3208</v>
      </c>
      <c r="AD232" s="89" t="s">
        <v>3511</v>
      </c>
      <c r="AE232" s="89"/>
      <c r="AF232" s="89" t="s">
        <v>3276</v>
      </c>
      <c r="AG232" s="93" t="s">
        <v>3511</v>
      </c>
      <c r="AH232" s="69" t="b">
        <f>Table1[[#This Row],[sbti_id]]&lt;&gt;""</f>
        <v>1</v>
      </c>
      <c r="AI232" s="69" t="s">
        <v>1459</v>
      </c>
      <c r="AJ232" s="69" t="s">
        <v>4281</v>
      </c>
      <c r="AK232" s="69" t="s">
        <v>4282</v>
      </c>
      <c r="AL232" s="69" t="s">
        <v>3211</v>
      </c>
      <c r="AM232" s="69" t="s">
        <v>158</v>
      </c>
      <c r="AN232" s="69" t="s">
        <v>281</v>
      </c>
      <c r="AO232" s="69">
        <v>30</v>
      </c>
      <c r="AP232" s="69">
        <v>2019</v>
      </c>
      <c r="AQ232" s="69">
        <v>2030</v>
      </c>
      <c r="AR232" s="69" t="s">
        <v>3212</v>
      </c>
      <c r="AS232" s="69">
        <v>2021</v>
      </c>
      <c r="AT232" s="69" t="s">
        <v>1463</v>
      </c>
      <c r="AU232" s="69" t="s">
        <v>5115</v>
      </c>
      <c r="AV232" s="69" t="s">
        <v>9</v>
      </c>
      <c r="AW232" s="69">
        <v>2024</v>
      </c>
      <c r="AZ232" s="69" t="s">
        <v>3473</v>
      </c>
      <c r="BA232" s="70" t="s">
        <v>5116</v>
      </c>
      <c r="BB232" s="69" t="s">
        <v>3216</v>
      </c>
      <c r="BC232" s="69" t="s">
        <v>157</v>
      </c>
      <c r="BD232" s="69" t="s">
        <v>157</v>
      </c>
      <c r="BE232" s="69" t="s">
        <v>158</v>
      </c>
      <c r="BF232" s="69" t="s">
        <v>5117</v>
      </c>
      <c r="BG232" s="69" t="s">
        <v>157</v>
      </c>
      <c r="BH232" s="69" t="s">
        <v>3282</v>
      </c>
      <c r="BI232" s="69" t="s">
        <v>3219</v>
      </c>
      <c r="BJ232" s="69" t="s">
        <v>158</v>
      </c>
      <c r="BK232" s="69" t="s">
        <v>157</v>
      </c>
      <c r="BL232" s="70" t="s">
        <v>5118</v>
      </c>
      <c r="BM232" s="69" t="s">
        <v>157</v>
      </c>
      <c r="BN232" s="69" t="s">
        <v>3269</v>
      </c>
      <c r="BQ232" s="69" t="s">
        <v>158</v>
      </c>
      <c r="BR232" s="69" t="s">
        <v>168</v>
      </c>
      <c r="BS232" s="69" t="s">
        <v>5119</v>
      </c>
      <c r="BX232" s="69" t="s">
        <v>158</v>
      </c>
      <c r="BY232" s="69" t="s">
        <v>157</v>
      </c>
      <c r="CD232" s="69">
        <v>6.0454E10</v>
      </c>
      <c r="CE232" s="69" t="s">
        <v>3286</v>
      </c>
      <c r="CF232" s="69">
        <v>92650</v>
      </c>
      <c r="CS232" s="69" t="s">
        <v>5120</v>
      </c>
      <c r="CT232" s="69" t="b">
        <f>Table1[[#This Row],[company_name_netzero]]&lt;&gt;""</f>
        <v>1</v>
      </c>
      <c r="CZ232" s="69" t="b">
        <f>Table1[[#This Row],[company_name_re100]]&lt;&gt;""</f>
        <v>0</v>
      </c>
    </row>
    <row r="233" spans="1:11 34:104" ht="21.95" customHeight="1" hidden="1">
      <c r="A233" s="69">
        <v>231</v>
      </c>
      <c r="B233" s="69" t="s">
        <v>1464</v>
      </c>
      <c r="C233" s="69" t="s">
        <v>5121</v>
      </c>
      <c r="D233" s="69" t="s">
        <v>1465</v>
      </c>
      <c r="E233" s="72">
        <v>0.046</v>
      </c>
      <c r="F233" s="69" t="s">
        <v>1466</v>
      </c>
      <c r="G233" s="72">
        <v>0.066</v>
      </c>
      <c r="H233" s="69" t="s">
        <v>1467</v>
      </c>
      <c r="I233" s="71">
        <v>255000</v>
      </c>
      <c r="J233" s="69">
        <v>11</v>
      </c>
      <c r="K233" s="69">
        <v>31</v>
      </c>
      <c r="AH233" s="69" t="b">
        <f>Table1[[#This Row],[sbti_id]]&lt;&gt;""</f>
        <v>0</v>
      </c>
      <c r="AI233" s="69" t="s">
        <v>1464</v>
      </c>
      <c r="AJ233" s="69" t="s">
        <v>3043</v>
      </c>
      <c r="AK233" s="69" t="s">
        <v>146</v>
      </c>
      <c r="AL233" s="69" t="s">
        <v>3211</v>
      </c>
      <c r="AM233" s="69" t="s">
        <v>157</v>
      </c>
      <c r="AN233" s="69" t="s">
        <v>233</v>
      </c>
      <c r="AT233" s="70" t="s">
        <v>5122</v>
      </c>
      <c r="AU233" s="69" t="s">
        <v>5123</v>
      </c>
      <c r="BA233" s="70" t="s">
        <v>5124</v>
      </c>
      <c r="BC233" s="69" t="s">
        <v>157</v>
      </c>
      <c r="BD233" s="69" t="s">
        <v>157</v>
      </c>
      <c r="BE233" s="69" t="s">
        <v>168</v>
      </c>
      <c r="BF233" s="70" t="s">
        <v>5125</v>
      </c>
      <c r="BG233" s="69" t="s">
        <v>158</v>
      </c>
      <c r="BI233" s="69" t="s">
        <v>3219</v>
      </c>
      <c r="BJ233" s="69" t="s">
        <v>158</v>
      </c>
      <c r="BK233" s="69" t="s">
        <v>168</v>
      </c>
      <c r="BL233" s="69" t="s">
        <v>5126</v>
      </c>
      <c r="BM233" s="69" t="s">
        <v>168</v>
      </c>
      <c r="BQ233" s="69" t="s">
        <v>158</v>
      </c>
      <c r="BR233" s="69" t="s">
        <v>158</v>
      </c>
      <c r="BS233" s="70" t="s">
        <v>5127</v>
      </c>
      <c r="BX233" s="69" t="s">
        <v>158</v>
      </c>
      <c r="BY233" s="69" t="s">
        <v>158</v>
      </c>
      <c r="CD233" s="69">
        <v>4.661E10</v>
      </c>
      <c r="CE233" s="69" t="s">
        <v>144</v>
      </c>
      <c r="CT233" s="69" t="b">
        <f>Table1[[#This Row],[company_name_netzero]]&lt;&gt;""</f>
        <v>1</v>
      </c>
      <c r="CZ233" s="69" t="b">
        <f>Table1[[#This Row],[company_name_re100]]&lt;&gt;""</f>
        <v>0</v>
      </c>
    </row>
    <row r="234" spans="1:104" ht="21.95" customHeight="1" hidden="1">
      <c r="A234" s="69">
        <v>232</v>
      </c>
      <c r="B234" s="69" t="s">
        <v>1469</v>
      </c>
      <c r="C234" s="69" t="s">
        <v>5128</v>
      </c>
      <c r="D234" s="69" t="s">
        <v>1472</v>
      </c>
      <c r="E234" s="72">
        <v>0.007</v>
      </c>
      <c r="F234" s="69" t="s">
        <v>1473</v>
      </c>
      <c r="G234" s="72">
        <v>0.096</v>
      </c>
      <c r="H234" s="69" t="s">
        <v>1474</v>
      </c>
      <c r="I234" s="71">
        <v>143885</v>
      </c>
      <c r="J234" s="69">
        <v>-1</v>
      </c>
      <c r="K234" s="69">
        <v>20</v>
      </c>
      <c r="L234" s="88">
        <v>40004643</v>
      </c>
      <c r="M234" s="89" t="s">
        <v>5129</v>
      </c>
      <c r="N234" s="89" t="s">
        <v>5130</v>
      </c>
      <c r="O234" s="89" t="s">
        <v>5131</v>
      </c>
      <c r="P234" s="89" t="s">
        <v>3203</v>
      </c>
      <c r="Q234" s="89" t="s">
        <v>1471</v>
      </c>
      <c r="R234" s="89" t="s">
        <v>246</v>
      </c>
      <c r="S234" s="89" t="s">
        <v>4106</v>
      </c>
      <c r="T234" s="89" t="s">
        <v>151</v>
      </c>
      <c r="U234" s="89" t="s">
        <v>353</v>
      </c>
      <c r="V234" s="89">
        <v>2025</v>
      </c>
      <c r="W234" s="89"/>
      <c r="X234" s="89"/>
      <c r="Y234" s="89"/>
      <c r="Z234" s="89" t="s">
        <v>155</v>
      </c>
      <c r="AA234" s="89"/>
      <c r="AB234" s="89" t="s">
        <v>5132</v>
      </c>
      <c r="AC234" s="89" t="s">
        <v>3208</v>
      </c>
      <c r="AD234" s="89" t="s">
        <v>5133</v>
      </c>
      <c r="AE234" s="89" t="s">
        <v>3512</v>
      </c>
      <c r="AF234" s="89" t="s">
        <v>3210</v>
      </c>
      <c r="AG234" s="93" t="s">
        <v>5133</v>
      </c>
      <c r="AH234" s="69" t="b">
        <f>Table1[[#This Row],[sbti_id]]&lt;&gt;""</f>
        <v>1</v>
      </c>
      <c r="AI234" s="69" t="s">
        <v>1469</v>
      </c>
      <c r="AJ234" s="69" t="s">
        <v>5134</v>
      </c>
      <c r="AK234" s="69" t="s">
        <v>246</v>
      </c>
      <c r="AL234" s="69" t="s">
        <v>3211</v>
      </c>
      <c r="AM234" s="69" t="s">
        <v>158</v>
      </c>
      <c r="AN234" s="69" t="s">
        <v>167</v>
      </c>
      <c r="AQ234" s="69">
        <v>2040</v>
      </c>
      <c r="AR234" s="69" t="s">
        <v>3212</v>
      </c>
      <c r="AS234" s="69">
        <v>2021</v>
      </c>
      <c r="AT234" s="70" t="s">
        <v>1475</v>
      </c>
      <c r="AU234" s="69" t="s">
        <v>5135</v>
      </c>
      <c r="AV234" s="69" t="s">
        <v>281</v>
      </c>
      <c r="AW234" s="69">
        <v>2025</v>
      </c>
      <c r="AX234" s="69">
        <v>25</v>
      </c>
      <c r="AY234" s="69">
        <v>2017</v>
      </c>
      <c r="AZ234" s="70" t="s">
        <v>5136</v>
      </c>
      <c r="BA234" s="70" t="s">
        <v>5137</v>
      </c>
      <c r="BB234" s="69" t="s">
        <v>168</v>
      </c>
      <c r="BC234" s="69" t="s">
        <v>157</v>
      </c>
      <c r="BD234" s="69" t="s">
        <v>157</v>
      </c>
      <c r="BE234" s="69" t="s">
        <v>157</v>
      </c>
      <c r="BF234" s="70" t="s">
        <v>5138</v>
      </c>
      <c r="BG234" s="69" t="s">
        <v>157</v>
      </c>
      <c r="BH234" s="69" t="s">
        <v>3230</v>
      </c>
      <c r="BI234" s="69" t="s">
        <v>3219</v>
      </c>
      <c r="BJ234" s="69" t="s">
        <v>158</v>
      </c>
      <c r="BK234" s="69" t="s">
        <v>168</v>
      </c>
      <c r="BL234" s="70" t="s">
        <v>5139</v>
      </c>
      <c r="BM234" s="69" t="s">
        <v>168</v>
      </c>
      <c r="BQ234" s="69" t="s">
        <v>158</v>
      </c>
      <c r="BR234" s="69" t="s">
        <v>171</v>
      </c>
      <c r="BS234" s="70" t="s">
        <v>5140</v>
      </c>
      <c r="BX234" s="69" t="s">
        <v>158</v>
      </c>
      <c r="BY234" s="69" t="s">
        <v>158</v>
      </c>
      <c r="CD234" s="69">
        <v>5.9769E10</v>
      </c>
      <c r="CE234" s="69" t="s">
        <v>3745</v>
      </c>
      <c r="CF234" s="69">
        <v>143885</v>
      </c>
      <c r="CT234" s="69" t="b">
        <f>Table1[[#This Row],[company_name_netzero]]&lt;&gt;""</f>
        <v>1</v>
      </c>
      <c r="CU234" s="69" t="s">
        <v>1469</v>
      </c>
      <c r="CV234" s="69">
        <v>2017</v>
      </c>
      <c r="CW234" s="69">
        <v>2025</v>
      </c>
      <c r="CX234" s="69" t="s">
        <v>4115</v>
      </c>
      <c r="CY234" s="69" t="s">
        <v>1471</v>
      </c>
      <c r="CZ234" s="69" t="b">
        <f>Table1[[#This Row],[company_name_re100]]&lt;&gt;""</f>
        <v>1</v>
      </c>
    </row>
    <row r="235" spans="1:11 34:34 98:104" ht="21.95" customHeight="1" hidden="1">
      <c r="A235" s="69">
        <v>233</v>
      </c>
      <c r="B235" s="69" t="s">
        <v>1476</v>
      </c>
      <c r="C235" s="69" t="s">
        <v>5141</v>
      </c>
      <c r="D235" s="69" t="s">
        <v>1477</v>
      </c>
      <c r="E235" s="72">
        <v>0.527</v>
      </c>
      <c r="F235" s="69" t="s">
        <v>1478</v>
      </c>
      <c r="G235" s="72">
        <v>-0.217</v>
      </c>
      <c r="H235" s="69" t="s">
        <v>1479</v>
      </c>
      <c r="I235" s="71">
        <v>69647</v>
      </c>
      <c r="J235" s="69">
        <v>152</v>
      </c>
      <c r="K235" s="69">
        <v>2</v>
      </c>
      <c r="AH235" s="69" t="b">
        <f>Table1[[#This Row],[sbti_id]]&lt;&gt;""</f>
        <v>0</v>
      </c>
      <c r="CT235" s="69" t="b">
        <f>Table1[[#This Row],[company_name_netzero]]&lt;&gt;""</f>
        <v>0</v>
      </c>
      <c r="CZ235" s="69" t="b">
        <f>Table1[[#This Row],[company_name_re100]]&lt;&gt;""</f>
        <v>0</v>
      </c>
    </row>
    <row r="236" spans="1:11 34:104" ht="21.95" customHeight="1" hidden="1">
      <c r="A236" s="69">
        <v>234</v>
      </c>
      <c r="B236" s="69" t="s">
        <v>1480</v>
      </c>
      <c r="C236" s="69" t="s">
        <v>5142</v>
      </c>
      <c r="D236" s="69" t="s">
        <v>1481</v>
      </c>
      <c r="E236" s="72">
        <v>-0.021</v>
      </c>
      <c r="F236" s="69" t="s">
        <v>1482</v>
      </c>
      <c r="G236" s="72">
        <v>0.236</v>
      </c>
      <c r="H236" s="69" t="s">
        <v>1483</v>
      </c>
      <c r="I236" s="71">
        <v>52554</v>
      </c>
      <c r="J236" s="69">
        <v>-8</v>
      </c>
      <c r="K236" s="69">
        <v>25</v>
      </c>
      <c r="AH236" s="69" t="b">
        <f>Table1[[#This Row],[sbti_id]]&lt;&gt;""</f>
        <v>0</v>
      </c>
      <c r="AI236" s="69" t="s">
        <v>5143</v>
      </c>
      <c r="AJ236" s="69" t="s">
        <v>3381</v>
      </c>
      <c r="AK236" s="69" t="s">
        <v>3251</v>
      </c>
      <c r="AL236" s="69" t="s">
        <v>3211</v>
      </c>
      <c r="AM236" s="69" t="s">
        <v>158</v>
      </c>
      <c r="AN236" s="69" t="s">
        <v>167</v>
      </c>
      <c r="AQ236" s="69">
        <v>2050</v>
      </c>
      <c r="AR236" s="69" t="s">
        <v>3212</v>
      </c>
      <c r="AS236" s="69">
        <v>2020</v>
      </c>
      <c r="AT236" s="69" t="s">
        <v>1484</v>
      </c>
      <c r="AU236" s="69" t="s">
        <v>5144</v>
      </c>
      <c r="AV236" s="69" t="s">
        <v>3614</v>
      </c>
      <c r="AW236" s="69">
        <v>2030</v>
      </c>
      <c r="AZ236" s="70" t="s">
        <v>5145</v>
      </c>
      <c r="BA236" s="69" t="s">
        <v>5146</v>
      </c>
      <c r="BB236" s="69" t="s">
        <v>3216</v>
      </c>
      <c r="BC236" s="69" t="s">
        <v>157</v>
      </c>
      <c r="BD236" s="69" t="s">
        <v>157</v>
      </c>
      <c r="BE236" s="69" t="s">
        <v>157</v>
      </c>
      <c r="BF236" s="69" t="s">
        <v>5147</v>
      </c>
      <c r="BG236" s="69" t="s">
        <v>158</v>
      </c>
      <c r="BI236" s="69" t="s">
        <v>3219</v>
      </c>
      <c r="BJ236" s="69" t="s">
        <v>157</v>
      </c>
      <c r="BK236" s="69" t="s">
        <v>168</v>
      </c>
      <c r="BL236" s="69" t="s">
        <v>5148</v>
      </c>
      <c r="BM236" s="69" t="s">
        <v>168</v>
      </c>
      <c r="BQ236" s="69" t="s">
        <v>158</v>
      </c>
      <c r="BR236" s="69" t="s">
        <v>168</v>
      </c>
      <c r="BX236" s="69" t="s">
        <v>158</v>
      </c>
      <c r="BY236" s="69" t="s">
        <v>157</v>
      </c>
      <c r="CD236" s="69">
        <v>5.9556E10</v>
      </c>
      <c r="CE236" s="69" t="s">
        <v>3286</v>
      </c>
      <c r="CF236" s="69">
        <v>52307</v>
      </c>
      <c r="CT236" s="69" t="b">
        <f>Table1[[#This Row],[company_name_netzero]]&lt;&gt;""</f>
        <v>1</v>
      </c>
      <c r="CZ236" s="69" t="b">
        <f>Table1[[#This Row],[company_name_re100]]&lt;&gt;""</f>
        <v>0</v>
      </c>
    </row>
    <row r="237" spans="1:11 34:34 98:104" ht="21.95" customHeight="1" hidden="1">
      <c r="A237" s="69">
        <v>235</v>
      </c>
      <c r="B237" s="69" t="s">
        <v>1485</v>
      </c>
      <c r="C237" s="69" t="s">
        <v>5149</v>
      </c>
      <c r="D237" s="69" t="s">
        <v>1486</v>
      </c>
      <c r="E237" s="75">
        <v>0.18</v>
      </c>
      <c r="F237" s="69" t="s">
        <v>1487</v>
      </c>
      <c r="G237" s="75">
        <v>0.06</v>
      </c>
      <c r="H237" s="69" t="s">
        <v>1488</v>
      </c>
      <c r="I237" s="71">
        <v>31822</v>
      </c>
      <c r="J237" s="69">
        <v>65</v>
      </c>
      <c r="K237" s="69">
        <v>7</v>
      </c>
      <c r="AH237" s="69" t="b">
        <f>Table1[[#This Row],[sbti_id]]&lt;&gt;""</f>
        <v>0</v>
      </c>
      <c r="CT237" s="69" t="b">
        <f>Table1[[#This Row],[company_name_netzero]]&lt;&gt;""</f>
        <v>0</v>
      </c>
      <c r="CZ237" s="69" t="b">
        <f>Table1[[#This Row],[company_name_re100]]&lt;&gt;""</f>
        <v>0</v>
      </c>
    </row>
    <row r="238" spans="1:11 34:104" ht="21.95" customHeight="1" hidden="1">
      <c r="A238" s="69">
        <v>236</v>
      </c>
      <c r="B238" s="69" t="s">
        <v>1489</v>
      </c>
      <c r="C238" s="69" t="s">
        <v>5150</v>
      </c>
      <c r="D238" s="69" t="s">
        <v>1490</v>
      </c>
      <c r="E238" s="72">
        <v>0.074</v>
      </c>
      <c r="F238" s="69" t="s">
        <v>1491</v>
      </c>
      <c r="H238" s="69" t="s">
        <v>1492</v>
      </c>
      <c r="I238" s="71">
        <v>22453</v>
      </c>
      <c r="J238" s="69">
        <v>18</v>
      </c>
      <c r="K238" s="69">
        <v>31</v>
      </c>
      <c r="AH238" s="69" t="b">
        <f>Table1[[#This Row],[sbti_id]]&lt;&gt;""</f>
        <v>0</v>
      </c>
      <c r="AI238" s="69" t="s">
        <v>1489</v>
      </c>
      <c r="AJ238" s="69" t="s">
        <v>3043</v>
      </c>
      <c r="AK238" s="69" t="s">
        <v>146</v>
      </c>
      <c r="AL238" s="69" t="s">
        <v>3211</v>
      </c>
      <c r="AM238" s="69" t="s">
        <v>157</v>
      </c>
      <c r="AN238" s="69" t="s">
        <v>167</v>
      </c>
      <c r="AQ238" s="69">
        <v>2050</v>
      </c>
      <c r="AR238" s="69" t="s">
        <v>3212</v>
      </c>
      <c r="AT238" s="70" t="s">
        <v>1493</v>
      </c>
      <c r="AU238" s="69" t="s">
        <v>5151</v>
      </c>
      <c r="AV238" s="69" t="s">
        <v>281</v>
      </c>
      <c r="AW238" s="69">
        <v>2030</v>
      </c>
      <c r="AX238" s="69">
        <v>42</v>
      </c>
      <c r="AY238" s="69">
        <v>2022</v>
      </c>
      <c r="AZ238" s="70" t="s">
        <v>5152</v>
      </c>
      <c r="BA238" s="70" t="s">
        <v>5153</v>
      </c>
      <c r="BB238" s="69" t="s">
        <v>3228</v>
      </c>
      <c r="BC238" s="69" t="s">
        <v>157</v>
      </c>
      <c r="BD238" s="69" t="s">
        <v>157</v>
      </c>
      <c r="BE238" s="69" t="s">
        <v>157</v>
      </c>
      <c r="BF238" s="70" t="s">
        <v>5154</v>
      </c>
      <c r="BG238" s="69" t="s">
        <v>157</v>
      </c>
      <c r="BH238" s="69" t="s">
        <v>4401</v>
      </c>
      <c r="BI238" s="69" t="s">
        <v>3219</v>
      </c>
      <c r="BJ238" s="69" t="s">
        <v>158</v>
      </c>
      <c r="BK238" s="69" t="s">
        <v>157</v>
      </c>
      <c r="BL238" s="70" t="s">
        <v>5155</v>
      </c>
      <c r="BM238" s="69" t="s">
        <v>168</v>
      </c>
      <c r="BQ238" s="69" t="s">
        <v>158</v>
      </c>
      <c r="BR238" s="69" t="s">
        <v>168</v>
      </c>
      <c r="BS238" s="70" t="s">
        <v>5156</v>
      </c>
      <c r="BX238" s="69" t="s">
        <v>158</v>
      </c>
      <c r="BY238" s="69" t="s">
        <v>158</v>
      </c>
      <c r="CD238" s="69">
        <v>5.0E10</v>
      </c>
      <c r="CE238" s="69" t="s">
        <v>3286</v>
      </c>
      <c r="CT238" s="69" t="b">
        <f>Table1[[#This Row],[company_name_netzero]]&lt;&gt;""</f>
        <v>1</v>
      </c>
      <c r="CZ238" s="69" t="b">
        <f>Table1[[#This Row],[company_name_re100]]&lt;&gt;""</f>
        <v>0</v>
      </c>
    </row>
    <row r="239" spans="1:104" ht="21.95" customHeight="1" hidden="1">
      <c r="A239" s="69">
        <v>237</v>
      </c>
      <c r="B239" s="69" t="s">
        <v>1494</v>
      </c>
      <c r="C239" s="69" t="s">
        <v>5157</v>
      </c>
      <c r="D239" s="69" t="s">
        <v>1495</v>
      </c>
      <c r="E239" s="72">
        <v>0.074</v>
      </c>
      <c r="F239" s="69" t="s">
        <v>1496</v>
      </c>
      <c r="G239" s="72">
        <v>-0.037</v>
      </c>
      <c r="H239" s="69" t="s">
        <v>1497</v>
      </c>
      <c r="I239" s="71">
        <v>413000</v>
      </c>
      <c r="J239" s="69">
        <v>20</v>
      </c>
      <c r="K239" s="69">
        <v>27</v>
      </c>
      <c r="L239" s="88">
        <v>40009855</v>
      </c>
      <c r="M239" s="89" t="s">
        <v>5158</v>
      </c>
      <c r="N239" s="89"/>
      <c r="O239" s="89" t="s">
        <v>5159</v>
      </c>
      <c r="P239" s="89" t="s">
        <v>3203</v>
      </c>
      <c r="Q239" s="89" t="s">
        <v>245</v>
      </c>
      <c r="R239" s="89" t="s">
        <v>246</v>
      </c>
      <c r="S239" s="89" t="s">
        <v>4272</v>
      </c>
      <c r="T239" s="89" t="s">
        <v>151</v>
      </c>
      <c r="U239" s="89" t="s">
        <v>353</v>
      </c>
      <c r="V239" s="89">
        <v>2032</v>
      </c>
      <c r="W239" s="89" t="s">
        <v>151</v>
      </c>
      <c r="X239" s="89" t="s">
        <v>353</v>
      </c>
      <c r="Y239" s="89">
        <v>2045</v>
      </c>
      <c r="Z239" s="89" t="s">
        <v>151</v>
      </c>
      <c r="AA239" s="89">
        <v>2045</v>
      </c>
      <c r="AB239" s="90" t="s">
        <v>5160</v>
      </c>
      <c r="AC239" s="89" t="s">
        <v>3208</v>
      </c>
      <c r="AD239" s="89" t="s">
        <v>5161</v>
      </c>
      <c r="AE239" s="89" t="s">
        <v>3512</v>
      </c>
      <c r="AF239" s="89"/>
      <c r="AG239" s="93" t="s">
        <v>5162</v>
      </c>
      <c r="AH239" s="69" t="b">
        <f>Table1[[#This Row],[sbti_id]]&lt;&gt;""</f>
        <v>1</v>
      </c>
      <c r="AI239" s="69" t="s">
        <v>1494</v>
      </c>
      <c r="AJ239" s="69" t="s">
        <v>3343</v>
      </c>
      <c r="AK239" s="69" t="s">
        <v>246</v>
      </c>
      <c r="AL239" s="69" t="s">
        <v>3211</v>
      </c>
      <c r="AM239" s="69" t="s">
        <v>157</v>
      </c>
      <c r="AN239" s="69" t="s">
        <v>167</v>
      </c>
      <c r="AQ239" s="69">
        <v>2045</v>
      </c>
      <c r="AR239" s="69" t="s">
        <v>3212</v>
      </c>
      <c r="AS239" s="69">
        <v>2024</v>
      </c>
      <c r="AT239" s="69" t="s">
        <v>1498</v>
      </c>
      <c r="AU239" s="69" t="s">
        <v>5163</v>
      </c>
      <c r="AV239" s="69" t="s">
        <v>281</v>
      </c>
      <c r="AW239" s="69">
        <v>2028</v>
      </c>
      <c r="AX239" s="69">
        <v>33.60</v>
      </c>
      <c r="AY239" s="69">
        <v>2022</v>
      </c>
      <c r="AZ239" s="70" t="s">
        <v>5164</v>
      </c>
      <c r="BA239" s="70" t="s">
        <v>5165</v>
      </c>
      <c r="BB239" s="69" t="s">
        <v>3216</v>
      </c>
      <c r="BC239" s="69" t="s">
        <v>157</v>
      </c>
      <c r="BD239" s="69" t="s">
        <v>157</v>
      </c>
      <c r="BE239" s="69" t="s">
        <v>157</v>
      </c>
      <c r="BF239" s="69" t="s">
        <v>5166</v>
      </c>
      <c r="BG239" s="69" t="s">
        <v>158</v>
      </c>
      <c r="BI239" s="69" t="s">
        <v>3519</v>
      </c>
      <c r="BJ239" s="69" t="s">
        <v>158</v>
      </c>
      <c r="BK239" s="69" t="s">
        <v>168</v>
      </c>
      <c r="BL239" s="70" t="s">
        <v>5167</v>
      </c>
      <c r="BM239" s="69" t="s">
        <v>168</v>
      </c>
      <c r="BQ239" s="69" t="s">
        <v>158</v>
      </c>
      <c r="BR239" s="69" t="s">
        <v>168</v>
      </c>
      <c r="BS239" s="70" t="s">
        <v>5168</v>
      </c>
      <c r="BX239" s="69" t="s">
        <v>158</v>
      </c>
      <c r="BY239" s="69" t="s">
        <v>158</v>
      </c>
      <c r="CD239" s="69">
        <v>4.415E10</v>
      </c>
      <c r="CE239" s="69" t="s">
        <v>144</v>
      </c>
      <c r="CT239" s="69" t="b">
        <f>Table1[[#This Row],[company_name_netzero]]&lt;&gt;""</f>
        <v>1</v>
      </c>
      <c r="CZ239" s="69" t="b">
        <f>Table1[[#This Row],[company_name_re100]]&lt;&gt;""</f>
        <v>0</v>
      </c>
    </row>
    <row r="240" spans="1:11 34:104" ht="21.95" customHeight="1" hidden="1">
      <c r="A240" s="69">
        <v>238</v>
      </c>
      <c r="B240" s="69" t="s">
        <v>1499</v>
      </c>
      <c r="C240" s="69" t="s">
        <v>5169</v>
      </c>
      <c r="D240" s="69" t="s">
        <v>1500</v>
      </c>
      <c r="E240" s="72">
        <v>-0.032</v>
      </c>
      <c r="F240" s="69" t="s">
        <v>1501</v>
      </c>
      <c r="G240" s="72">
        <v>-0.232</v>
      </c>
      <c r="H240" s="69" t="s">
        <v>1502</v>
      </c>
      <c r="I240" s="71">
        <v>108167</v>
      </c>
      <c r="J240" s="69">
        <v>-11</v>
      </c>
      <c r="K240" s="69">
        <v>3</v>
      </c>
      <c r="AH240" s="69" t="b">
        <f>Table1[[#This Row],[sbti_id]]&lt;&gt;""</f>
        <v>0</v>
      </c>
      <c r="AI240" s="69" t="s">
        <v>1499</v>
      </c>
      <c r="AJ240" s="69" t="s">
        <v>3343</v>
      </c>
      <c r="AK240" s="69" t="s">
        <v>246</v>
      </c>
      <c r="AL240" s="69" t="s">
        <v>3211</v>
      </c>
      <c r="AM240" s="69" t="s">
        <v>158</v>
      </c>
      <c r="AN240" s="69" t="s">
        <v>202</v>
      </c>
      <c r="AQ240" s="69">
        <v>2039</v>
      </c>
      <c r="AR240" s="69" t="s">
        <v>3212</v>
      </c>
      <c r="AS240" s="69">
        <v>2022</v>
      </c>
      <c r="AT240" s="70" t="s">
        <v>1503</v>
      </c>
      <c r="AU240" s="69" t="s">
        <v>5170</v>
      </c>
      <c r="AV240" s="69" t="s">
        <v>281</v>
      </c>
      <c r="AW240" s="69">
        <v>2030</v>
      </c>
      <c r="AX240" s="69">
        <v>42</v>
      </c>
      <c r="AY240" s="69">
        <v>2021</v>
      </c>
      <c r="AZ240" s="69" t="s">
        <v>5171</v>
      </c>
      <c r="BA240" s="69" t="s">
        <v>5172</v>
      </c>
      <c r="BB240" s="69" t="s">
        <v>3216</v>
      </c>
      <c r="BC240" s="69" t="s">
        <v>157</v>
      </c>
      <c r="BD240" s="69" t="s">
        <v>157</v>
      </c>
      <c r="BE240" s="69" t="s">
        <v>158</v>
      </c>
      <c r="BF240" s="69" t="s">
        <v>5173</v>
      </c>
      <c r="BG240" s="69" t="s">
        <v>158</v>
      </c>
      <c r="BI240" s="69" t="s">
        <v>3219</v>
      </c>
      <c r="BJ240" s="69" t="s">
        <v>158</v>
      </c>
      <c r="BK240" s="69" t="s">
        <v>157</v>
      </c>
      <c r="BL240" s="70" t="s">
        <v>5174</v>
      </c>
      <c r="BM240" s="69" t="s">
        <v>157</v>
      </c>
      <c r="BN240" s="69" t="s">
        <v>3530</v>
      </c>
      <c r="BQ240" s="69" t="s">
        <v>158</v>
      </c>
      <c r="BR240" s="69" t="s">
        <v>168</v>
      </c>
      <c r="BS240" s="70" t="s">
        <v>5175</v>
      </c>
      <c r="BX240" s="69" t="s">
        <v>158</v>
      </c>
      <c r="BY240" s="69" t="s">
        <v>158</v>
      </c>
      <c r="CD240" s="69">
        <v>5.8496E10</v>
      </c>
      <c r="CE240" s="69" t="s">
        <v>4315</v>
      </c>
      <c r="CF240" s="69">
        <v>102895</v>
      </c>
      <c r="CT240" s="69" t="b">
        <f>Table1[[#This Row],[company_name_netzero]]&lt;&gt;""</f>
        <v>1</v>
      </c>
      <c r="CZ240" s="69" t="b">
        <f>Table1[[#This Row],[company_name_re100]]&lt;&gt;""</f>
        <v>0</v>
      </c>
    </row>
    <row r="241" spans="1:104" ht="21.95" customHeight="1" hidden="1">
      <c r="A241" s="69">
        <v>239</v>
      </c>
      <c r="B241" s="69" t="s">
        <v>1504</v>
      </c>
      <c r="C241" s="69" t="s">
        <v>5176</v>
      </c>
      <c r="D241" s="69" t="s">
        <v>1506</v>
      </c>
      <c r="E241" s="72">
        <v>0.016</v>
      </c>
      <c r="F241" s="69" t="s">
        <v>1507</v>
      </c>
      <c r="G241" s="72">
        <v>0.099</v>
      </c>
      <c r="H241" s="69" t="s">
        <v>1508</v>
      </c>
      <c r="I241" s="71">
        <v>25750</v>
      </c>
      <c r="J241" s="69">
        <v>2</v>
      </c>
      <c r="K241" s="69">
        <v>5</v>
      </c>
      <c r="L241" s="69">
        <v>40015713</v>
      </c>
      <c r="M241" s="69" t="s">
        <v>5177</v>
      </c>
      <c r="N241" s="69" t="s">
        <v>5178</v>
      </c>
      <c r="O241" s="69" t="s">
        <v>5179</v>
      </c>
      <c r="P241" s="69" t="s">
        <v>3203</v>
      </c>
      <c r="Q241" s="69" t="s">
        <v>3204</v>
      </c>
      <c r="R241" s="69" t="s">
        <v>3205</v>
      </c>
      <c r="S241" s="69" t="s">
        <v>3291</v>
      </c>
      <c r="T241" s="69" t="s">
        <v>151</v>
      </c>
      <c r="U241" s="69" t="s">
        <v>152</v>
      </c>
      <c r="V241" s="69" t="s">
        <v>3292</v>
      </c>
      <c r="W241" s="69" t="s">
        <v>151</v>
      </c>
      <c r="X241" s="69" t="s">
        <v>152</v>
      </c>
      <c r="Y241" s="69" t="s">
        <v>5180</v>
      </c>
      <c r="Z241" s="69" t="s">
        <v>151</v>
      </c>
      <c r="AA241" s="69" t="s">
        <v>5180</v>
      </c>
      <c r="AB241" s="70" t="s">
        <v>5181</v>
      </c>
      <c r="AC241" s="69" t="s">
        <v>3208</v>
      </c>
      <c r="AD241" s="73">
        <v>44469.041666666664</v>
      </c>
      <c r="AE241" s="69" t="s">
        <v>3209</v>
      </c>
      <c r="AG241" s="73">
        <v>45442.041666666664</v>
      </c>
      <c r="AH241" s="69" t="b">
        <f>Table1[[#This Row],[sbti_id]]&lt;&gt;""</f>
        <v>1</v>
      </c>
      <c r="AI241" s="69" t="s">
        <v>1504</v>
      </c>
      <c r="AJ241" s="69" t="s">
        <v>3043</v>
      </c>
      <c r="AK241" s="69" t="s">
        <v>146</v>
      </c>
      <c r="AL241" s="69" t="s">
        <v>3211</v>
      </c>
      <c r="AM241" s="69" t="s">
        <v>158</v>
      </c>
      <c r="AN241" s="69" t="s">
        <v>167</v>
      </c>
      <c r="AO241" s="69">
        <v>90</v>
      </c>
      <c r="AP241" s="69">
        <v>2022</v>
      </c>
      <c r="AQ241" s="69">
        <v>2045</v>
      </c>
      <c r="AR241" s="69" t="s">
        <v>3252</v>
      </c>
      <c r="AS241" s="69">
        <v>2024</v>
      </c>
      <c r="AT241" s="70" t="s">
        <v>1509</v>
      </c>
      <c r="AU241" s="69" t="s">
        <v>5182</v>
      </c>
      <c r="AV241" s="69" t="s">
        <v>281</v>
      </c>
      <c r="AW241" s="69">
        <v>2030</v>
      </c>
      <c r="AX241" s="69">
        <v>42</v>
      </c>
      <c r="AY241" s="69">
        <v>2022</v>
      </c>
      <c r="AZ241" s="69" t="s">
        <v>5183</v>
      </c>
      <c r="BA241" s="69" t="s">
        <v>5184</v>
      </c>
      <c r="BB241" s="69" t="s">
        <v>168</v>
      </c>
      <c r="BC241" s="69" t="s">
        <v>157</v>
      </c>
      <c r="BD241" s="69" t="s">
        <v>157</v>
      </c>
      <c r="BE241" s="69" t="s">
        <v>157</v>
      </c>
      <c r="BF241" s="70" t="s">
        <v>5185</v>
      </c>
      <c r="BG241" s="69" t="s">
        <v>157</v>
      </c>
      <c r="BH241" s="69" t="s">
        <v>3618</v>
      </c>
      <c r="BI241" s="69" t="s">
        <v>3519</v>
      </c>
      <c r="BJ241" s="69" t="s">
        <v>157</v>
      </c>
      <c r="BK241" s="69" t="s">
        <v>157</v>
      </c>
      <c r="BL241" s="70" t="s">
        <v>5186</v>
      </c>
      <c r="BM241" s="69" t="s">
        <v>157</v>
      </c>
      <c r="BN241" s="69" t="s">
        <v>3269</v>
      </c>
      <c r="BQ241" s="69" t="s">
        <v>158</v>
      </c>
      <c r="BR241" s="69" t="s">
        <v>168</v>
      </c>
      <c r="BX241" s="69" t="s">
        <v>158</v>
      </c>
      <c r="BY241" s="69" t="s">
        <v>157</v>
      </c>
      <c r="CD241" s="69">
        <v>5.9009E10</v>
      </c>
      <c r="CE241" s="69" t="s">
        <v>3286</v>
      </c>
      <c r="CF241" s="69">
        <v>23000</v>
      </c>
      <c r="CT241" s="69" t="b">
        <f>Table1[[#This Row],[company_name_netzero]]&lt;&gt;""</f>
        <v>1</v>
      </c>
      <c r="CZ241" s="69" t="b">
        <f>Table1[[#This Row],[company_name_re100]]&lt;&gt;""</f>
        <v>0</v>
      </c>
    </row>
    <row r="242" spans="1:11 34:104" ht="21.95" customHeight="1" hidden="1">
      <c r="A242" s="69">
        <v>240</v>
      </c>
      <c r="B242" s="69" t="s">
        <v>1510</v>
      </c>
      <c r="C242" s="69" t="s">
        <v>5187</v>
      </c>
      <c r="D242" s="69" t="s">
        <v>1511</v>
      </c>
      <c r="E242" s="72">
        <v>0.155</v>
      </c>
      <c r="F242" s="69" t="s">
        <v>1512</v>
      </c>
      <c r="G242" s="72">
        <v>0.662</v>
      </c>
      <c r="H242" s="69" t="s">
        <v>1513</v>
      </c>
      <c r="I242" s="71">
        <v>53597</v>
      </c>
      <c r="J242" s="69">
        <v>54</v>
      </c>
      <c r="K242" s="69">
        <v>15</v>
      </c>
      <c r="AH242" s="69" t="b">
        <f>Table1[[#This Row],[sbti_id]]&lt;&gt;""</f>
        <v>0</v>
      </c>
      <c r="AI242" s="69" t="s">
        <v>1510</v>
      </c>
      <c r="AJ242" s="69" t="s">
        <v>4130</v>
      </c>
      <c r="AK242" s="69" t="s">
        <v>146</v>
      </c>
      <c r="AL242" s="69" t="s">
        <v>3211</v>
      </c>
      <c r="AM242" s="69" t="s">
        <v>158</v>
      </c>
      <c r="AN242" s="69" t="s">
        <v>233</v>
      </c>
      <c r="AQ242" s="69">
        <v>2050</v>
      </c>
      <c r="AR242" s="69" t="s">
        <v>3212</v>
      </c>
      <c r="AS242" s="69">
        <v>2024</v>
      </c>
      <c r="AT242" s="69" t="s">
        <v>5188</v>
      </c>
      <c r="AU242" s="69" t="s">
        <v>5189</v>
      </c>
      <c r="AV242" s="69" t="s">
        <v>281</v>
      </c>
      <c r="AW242" s="69">
        <v>2030</v>
      </c>
      <c r="AX242" s="69">
        <v>30</v>
      </c>
      <c r="AY242" s="69">
        <v>2019</v>
      </c>
      <c r="AZ242" s="70" t="s">
        <v>5190</v>
      </c>
      <c r="BA242" s="70" t="s">
        <v>5191</v>
      </c>
      <c r="BB242" s="69" t="s">
        <v>3228</v>
      </c>
      <c r="BC242" s="69" t="s">
        <v>157</v>
      </c>
      <c r="BD242" s="69" t="s">
        <v>157</v>
      </c>
      <c r="BE242" s="69" t="s">
        <v>157</v>
      </c>
      <c r="BF242" s="70" t="s">
        <v>5192</v>
      </c>
      <c r="BG242" s="69" t="s">
        <v>157</v>
      </c>
      <c r="BH242" s="69" t="s">
        <v>5193</v>
      </c>
      <c r="BI242" s="69" t="s">
        <v>3219</v>
      </c>
      <c r="BJ242" s="69" t="s">
        <v>157</v>
      </c>
      <c r="BK242" s="69" t="s">
        <v>157</v>
      </c>
      <c r="BL242" s="70" t="s">
        <v>5194</v>
      </c>
      <c r="BM242" s="69" t="s">
        <v>168</v>
      </c>
      <c r="BQ242" s="69" t="s">
        <v>158</v>
      </c>
      <c r="BR242" s="69" t="s">
        <v>262</v>
      </c>
      <c r="BS242" s="70" t="s">
        <v>5195</v>
      </c>
      <c r="BX242" s="69" t="s">
        <v>158</v>
      </c>
      <c r="BY242" s="69" t="s">
        <v>158</v>
      </c>
      <c r="CD242" s="69">
        <v>5.8414E10</v>
      </c>
      <c r="CE242" s="69" t="s">
        <v>3286</v>
      </c>
      <c r="CF242" s="69">
        <v>53597</v>
      </c>
      <c r="CT242" s="69" t="b">
        <f>Table1[[#This Row],[company_name_netzero]]&lt;&gt;""</f>
        <v>1</v>
      </c>
      <c r="CZ242" s="69" t="b">
        <f>Table1[[#This Row],[company_name_re100]]&lt;&gt;""</f>
        <v>0</v>
      </c>
    </row>
    <row r="243" spans="1:11 34:54 77:104" ht="21.95" customHeight="1" hidden="1">
      <c r="A243" s="69">
        <v>241</v>
      </c>
      <c r="B243" s="69" t="s">
        <v>1518</v>
      </c>
      <c r="C243" s="69" t="s">
        <v>5196</v>
      </c>
      <c r="D243" s="69" t="s">
        <v>1519</v>
      </c>
      <c r="E243" s="72">
        <v>-0.165</v>
      </c>
      <c r="F243" s="69" t="s">
        <v>1520</v>
      </c>
      <c r="G243" s="72">
        <v>0.695</v>
      </c>
      <c r="H243" s="69" t="s">
        <v>1521</v>
      </c>
      <c r="I243" s="71">
        <v>31642</v>
      </c>
      <c r="J243" s="69">
        <v>-54</v>
      </c>
      <c r="K243" s="69">
        <v>8</v>
      </c>
      <c r="AH243" s="69" t="b">
        <f>Table1[[#This Row],[sbti_id]]&lt;&gt;""</f>
        <v>0</v>
      </c>
      <c r="AJ243" s="69" t="s">
        <v>3250</v>
      </c>
      <c r="AK243" s="69" t="s">
        <v>3251</v>
      </c>
      <c r="AL243" s="69" t="s">
        <v>3211</v>
      </c>
      <c r="AM243" s="69" t="s">
        <v>158</v>
      </c>
      <c r="AN243" s="69" t="s">
        <v>233</v>
      </c>
      <c r="AS243" s="69">
        <v>2022</v>
      </c>
      <c r="AU243" s="69" t="s">
        <v>5197</v>
      </c>
      <c r="AV243" s="69" t="s">
        <v>233</v>
      </c>
      <c r="BA243" s="69" t="s">
        <v>5198</v>
      </c>
      <c r="BB243" s="69" t="s">
        <v>168</v>
      </c>
      <c r="BY243" s="69" t="s">
        <v>158</v>
      </c>
      <c r="CD243" s="69">
        <v>5.0881E10</v>
      </c>
      <c r="CE243" s="69" t="s">
        <v>4315</v>
      </c>
      <c r="CT243" s="69" t="b">
        <f>Table1[[#This Row],[company_name_netzero]]&lt;&gt;""</f>
        <v>0</v>
      </c>
      <c r="CZ243" s="69" t="b">
        <f>Table1[[#This Row],[company_name_re100]]&lt;&gt;""</f>
        <v>0</v>
      </c>
    </row>
    <row r="244" spans="1:11 34:104" ht="21.95" customHeight="1">
      <c r="A244" s="69">
        <v>242</v>
      </c>
      <c r="B244" s="69" t="s">
        <v>1523</v>
      </c>
      <c r="C244" s="69" t="s">
        <v>5199</v>
      </c>
      <c r="D244" s="69" t="s">
        <v>1524</v>
      </c>
      <c r="E244" s="72">
        <v>-0.028</v>
      </c>
      <c r="F244" s="69" t="s">
        <v>1525</v>
      </c>
      <c r="G244" s="72">
        <v>-0.015</v>
      </c>
      <c r="H244" s="69" t="s">
        <v>1526</v>
      </c>
      <c r="I244" s="71">
        <v>63189</v>
      </c>
      <c r="J244" s="69">
        <v>-10</v>
      </c>
      <c r="K244" s="69">
        <v>13</v>
      </c>
      <c r="AH244" s="69" t="b">
        <f>Table1[[#This Row],[sbti_id]]&lt;&gt;""</f>
        <v>0</v>
      </c>
      <c r="AI244" s="69" t="s">
        <v>1523</v>
      </c>
      <c r="AJ244" s="69" t="s">
        <v>3250</v>
      </c>
      <c r="AK244" s="69" t="s">
        <v>3251</v>
      </c>
      <c r="AL244" s="69" t="s">
        <v>3211</v>
      </c>
      <c r="AM244" s="69" t="s">
        <v>158</v>
      </c>
      <c r="AN244" s="69" t="s">
        <v>202</v>
      </c>
      <c r="AQ244" s="69">
        <v>2035</v>
      </c>
      <c r="AR244" s="69" t="s">
        <v>3212</v>
      </c>
      <c r="AS244" s="69">
        <v>2022</v>
      </c>
      <c r="AT244" s="69" t="s">
        <v>1527</v>
      </c>
      <c r="AU244" s="69" t="s">
        <v>5200</v>
      </c>
      <c r="AV244" s="69" t="s">
        <v>281</v>
      </c>
      <c r="AW244" s="69">
        <v>2025</v>
      </c>
      <c r="AX244" s="69">
        <v>20</v>
      </c>
      <c r="AY244" s="69">
        <v>2020</v>
      </c>
      <c r="AZ244" s="70" t="s">
        <v>5201</v>
      </c>
      <c r="BA244" s="70" t="s">
        <v>5202</v>
      </c>
      <c r="BB244" s="69" t="s">
        <v>3228</v>
      </c>
      <c r="BC244" s="69" t="s">
        <v>157</v>
      </c>
      <c r="BD244" s="69" t="s">
        <v>157</v>
      </c>
      <c r="BE244" s="69" t="s">
        <v>157</v>
      </c>
      <c r="BF244" s="70" t="s">
        <v>5203</v>
      </c>
      <c r="BG244" s="69" t="s">
        <v>158</v>
      </c>
      <c r="BI244" s="69" t="s">
        <v>3219</v>
      </c>
      <c r="BJ244" s="69" t="s">
        <v>158</v>
      </c>
      <c r="BK244" s="69" t="s">
        <v>168</v>
      </c>
      <c r="BL244" s="70" t="s">
        <v>5204</v>
      </c>
      <c r="BM244" s="69" t="s">
        <v>157</v>
      </c>
      <c r="BN244" s="69" t="s">
        <v>3269</v>
      </c>
      <c r="BQ244" s="69" t="s">
        <v>158</v>
      </c>
      <c r="BR244" s="69" t="s">
        <v>168</v>
      </c>
      <c r="BS244" s="70" t="s">
        <v>5205</v>
      </c>
      <c r="BX244" s="69" t="s">
        <v>158</v>
      </c>
      <c r="BY244" s="69" t="s">
        <v>158</v>
      </c>
      <c r="CD244" s="69">
        <v>5.6599E10</v>
      </c>
      <c r="CE244" s="69" t="s">
        <v>3286</v>
      </c>
      <c r="CF244" s="69">
        <v>68716</v>
      </c>
      <c r="CT244" s="69" t="b">
        <f>Table1[[#This Row],[company_name_netzero]]&lt;&gt;""</f>
        <v>1</v>
      </c>
      <c r="CZ244" s="69" t="b">
        <f>Table1[[#This Row],[company_name_re100]]&lt;&gt;""</f>
        <v>0</v>
      </c>
    </row>
    <row r="245" spans="1:104" ht="21.95" customHeight="1" hidden="1">
      <c r="A245" s="69">
        <v>243</v>
      </c>
      <c r="B245" s="69" t="s">
        <v>1528</v>
      </c>
      <c r="C245" s="69" t="s">
        <v>5206</v>
      </c>
      <c r="D245" s="69" t="s">
        <v>1529</v>
      </c>
      <c r="E245" s="72">
        <v>0.062</v>
      </c>
      <c r="F245" s="69" t="s">
        <v>1530</v>
      </c>
      <c r="G245" s="72">
        <v>0.203</v>
      </c>
      <c r="H245" s="69" t="s">
        <v>1531</v>
      </c>
      <c r="I245" s="71">
        <v>107300</v>
      </c>
      <c r="J245" s="69">
        <v>27</v>
      </c>
      <c r="K245" s="69">
        <v>28</v>
      </c>
      <c r="L245" s="69">
        <v>40005583</v>
      </c>
      <c r="M245" s="69" t="s">
        <v>5207</v>
      </c>
      <c r="N245" s="69" t="s">
        <v>5208</v>
      </c>
      <c r="O245" s="69" t="s">
        <v>5209</v>
      </c>
      <c r="P245" s="69" t="s">
        <v>3203</v>
      </c>
      <c r="Q245" s="69" t="s">
        <v>3204</v>
      </c>
      <c r="R245" s="69" t="s">
        <v>3205</v>
      </c>
      <c r="S245" s="69" t="s">
        <v>5078</v>
      </c>
      <c r="T245" s="69" t="s">
        <v>151</v>
      </c>
      <c r="U245" s="69" t="s">
        <v>827</v>
      </c>
      <c r="V245" s="69">
        <v>2035</v>
      </c>
      <c r="Z245" s="69" t="s">
        <v>155</v>
      </c>
      <c r="AB245" s="70" t="s">
        <v>5210</v>
      </c>
      <c r="AC245" s="69" t="s">
        <v>3208</v>
      </c>
      <c r="AD245" s="73">
        <v>44448.041666666664</v>
      </c>
      <c r="AE245" s="69" t="s">
        <v>4233</v>
      </c>
      <c r="AF245" s="69" t="s">
        <v>3210</v>
      </c>
      <c r="AG245" s="73">
        <v>45085.041666666664</v>
      </c>
      <c r="AH245" s="69" t="b">
        <f>Table1[[#This Row],[sbti_id]]&lt;&gt;""</f>
        <v>1</v>
      </c>
      <c r="AI245" s="69" t="s">
        <v>1528</v>
      </c>
      <c r="AJ245" s="69" t="s">
        <v>3043</v>
      </c>
      <c r="AK245" s="69" t="s">
        <v>146</v>
      </c>
      <c r="AL245" s="69" t="s">
        <v>3211</v>
      </c>
      <c r="AM245" s="69" t="s">
        <v>158</v>
      </c>
      <c r="AN245" s="69" t="s">
        <v>167</v>
      </c>
      <c r="AP245" s="69">
        <v>2019</v>
      </c>
      <c r="AQ245" s="69">
        <v>2050</v>
      </c>
      <c r="AR245" s="69" t="s">
        <v>3212</v>
      </c>
      <c r="AT245" s="69" t="s">
        <v>1532</v>
      </c>
      <c r="AU245" s="69" t="s">
        <v>5211</v>
      </c>
      <c r="AV245" s="69" t="s">
        <v>281</v>
      </c>
      <c r="AW245" s="69">
        <v>2035</v>
      </c>
      <c r="AX245" s="69">
        <v>50</v>
      </c>
      <c r="AY245" s="69">
        <v>2019</v>
      </c>
      <c r="AZ245" s="70" t="s">
        <v>5212</v>
      </c>
      <c r="BA245" s="69" t="s">
        <v>5213</v>
      </c>
      <c r="BB245" s="69" t="s">
        <v>3216</v>
      </c>
      <c r="BC245" s="69" t="s">
        <v>157</v>
      </c>
      <c r="BD245" s="69" t="s">
        <v>157</v>
      </c>
      <c r="BE245" s="69" t="s">
        <v>169</v>
      </c>
      <c r="BF245" s="69" t="s">
        <v>5214</v>
      </c>
      <c r="BG245" s="69" t="s">
        <v>157</v>
      </c>
      <c r="BH245" s="69" t="s">
        <v>3386</v>
      </c>
      <c r="BI245" s="69" t="s">
        <v>3219</v>
      </c>
      <c r="BJ245" s="69" t="s">
        <v>158</v>
      </c>
      <c r="BK245" s="69" t="s">
        <v>157</v>
      </c>
      <c r="BL245" s="69" t="s">
        <v>5215</v>
      </c>
      <c r="BM245" s="69" t="s">
        <v>158</v>
      </c>
      <c r="BQ245" s="69" t="s">
        <v>158</v>
      </c>
      <c r="BR245" s="69" t="s">
        <v>168</v>
      </c>
      <c r="BS245" s="69" t="s">
        <v>5216</v>
      </c>
      <c r="BX245" s="69" t="s">
        <v>158</v>
      </c>
      <c r="BY245" s="69" t="s">
        <v>157</v>
      </c>
      <c r="CD245" s="69">
        <v>5.7737E10</v>
      </c>
      <c r="CE245" s="69" t="s">
        <v>4315</v>
      </c>
      <c r="CF245" s="69">
        <v>107300</v>
      </c>
      <c r="CT245" s="69" t="b">
        <f>Table1[[#This Row],[company_name_netzero]]&lt;&gt;""</f>
        <v>1</v>
      </c>
      <c r="CZ245" s="69" t="b">
        <f>Table1[[#This Row],[company_name_re100]]&lt;&gt;""</f>
        <v>0</v>
      </c>
    </row>
    <row r="246" spans="1:11 34:104" ht="21.95" customHeight="1" hidden="1">
      <c r="A246" s="69">
        <v>244</v>
      </c>
      <c r="B246" s="69" t="s">
        <v>1533</v>
      </c>
      <c r="C246" s="69" t="s">
        <v>5217</v>
      </c>
      <c r="D246" s="69" t="s">
        <v>1534</v>
      </c>
      <c r="E246" s="75">
        <v>-0.07</v>
      </c>
      <c r="F246" s="69" t="s">
        <v>1535</v>
      </c>
      <c r="G246" s="72">
        <v>-0.396</v>
      </c>
      <c r="H246" s="69" t="s">
        <v>1536</v>
      </c>
      <c r="I246" s="71">
        <v>120739</v>
      </c>
      <c r="J246" s="69">
        <v>-24</v>
      </c>
      <c r="K246" s="69">
        <v>31</v>
      </c>
      <c r="AH246" s="69" t="b">
        <f>Table1[[#This Row],[sbti_id]]&lt;&gt;""</f>
        <v>0</v>
      </c>
      <c r="AI246" s="69" t="s">
        <v>5218</v>
      </c>
      <c r="AJ246" s="69" t="s">
        <v>3381</v>
      </c>
      <c r="AK246" s="69" t="s">
        <v>3251</v>
      </c>
      <c r="AL246" s="69" t="s">
        <v>3211</v>
      </c>
      <c r="AM246" s="69" t="s">
        <v>158</v>
      </c>
      <c r="AN246" s="69" t="s">
        <v>202</v>
      </c>
      <c r="AQ246" s="69">
        <v>2050</v>
      </c>
      <c r="AR246" s="69" t="s">
        <v>3212</v>
      </c>
      <c r="AS246" s="69">
        <v>2021</v>
      </c>
      <c r="AT246" s="69" t="s">
        <v>1537</v>
      </c>
      <c r="AU246" s="69" t="s">
        <v>5219</v>
      </c>
      <c r="AV246" s="69" t="s">
        <v>281</v>
      </c>
      <c r="AW246" s="69">
        <v>2030</v>
      </c>
      <c r="AX246" s="69">
        <v>30</v>
      </c>
      <c r="AY246" s="69">
        <v>2013</v>
      </c>
      <c r="AZ246" s="69" t="s">
        <v>5220</v>
      </c>
      <c r="BA246" s="69" t="s">
        <v>5221</v>
      </c>
      <c r="BB246" s="69" t="s">
        <v>168</v>
      </c>
      <c r="BC246" s="69" t="s">
        <v>157</v>
      </c>
      <c r="BD246" s="69" t="s">
        <v>157</v>
      </c>
      <c r="BE246" s="69" t="s">
        <v>157</v>
      </c>
      <c r="BF246" s="69" t="s">
        <v>5222</v>
      </c>
      <c r="BG246" s="69" t="s">
        <v>157</v>
      </c>
      <c r="BH246" s="69" t="s">
        <v>3282</v>
      </c>
      <c r="BI246" s="69" t="s">
        <v>3219</v>
      </c>
      <c r="BJ246" s="69" t="s">
        <v>158</v>
      </c>
      <c r="BK246" s="69" t="s">
        <v>157</v>
      </c>
      <c r="BL246" s="69" t="s">
        <v>5223</v>
      </c>
      <c r="BM246" s="69" t="s">
        <v>157</v>
      </c>
      <c r="BN246" s="69" t="s">
        <v>3269</v>
      </c>
      <c r="BQ246" s="69" t="s">
        <v>158</v>
      </c>
      <c r="BR246" s="69" t="s">
        <v>262</v>
      </c>
      <c r="BS246" s="69" t="s">
        <v>5224</v>
      </c>
      <c r="BX246" s="69" t="s">
        <v>158</v>
      </c>
      <c r="BY246" s="69" t="s">
        <v>158</v>
      </c>
      <c r="CD246" s="69">
        <v>5.7948E10</v>
      </c>
      <c r="CE246" s="69" t="s">
        <v>3286</v>
      </c>
      <c r="CF246" s="69">
        <v>113639</v>
      </c>
      <c r="CT246" s="69" t="b">
        <f>Table1[[#This Row],[company_name_netzero]]&lt;&gt;""</f>
        <v>1</v>
      </c>
      <c r="CZ246" s="69" t="b">
        <f>Table1[[#This Row],[company_name_re100]]&lt;&gt;""</f>
        <v>0</v>
      </c>
    </row>
    <row r="247" spans="1:11 34:104" ht="21.95" customHeight="1" hidden="1">
      <c r="A247" s="69">
        <v>245</v>
      </c>
      <c r="B247" s="69" t="s">
        <v>1538</v>
      </c>
      <c r="C247" s="69" t="s">
        <v>5225</v>
      </c>
      <c r="D247" s="69" t="s">
        <v>1539</v>
      </c>
      <c r="E247" s="72">
        <v>-0.028</v>
      </c>
      <c r="F247" s="69" t="s">
        <v>1540</v>
      </c>
      <c r="G247" s="72">
        <v>-0.156</v>
      </c>
      <c r="H247" s="69" t="s">
        <v>1541</v>
      </c>
      <c r="I247" s="71">
        <v>11800</v>
      </c>
      <c r="J247" s="69">
        <v>-10</v>
      </c>
      <c r="K247" s="69">
        <v>30</v>
      </c>
      <c r="AH247" s="69" t="b">
        <f>Table1[[#This Row],[sbti_id]]&lt;&gt;""</f>
        <v>0</v>
      </c>
      <c r="AI247" s="69" t="s">
        <v>1538</v>
      </c>
      <c r="AJ247" s="69" t="s">
        <v>3043</v>
      </c>
      <c r="AK247" s="69" t="s">
        <v>146</v>
      </c>
      <c r="AL247" s="69" t="s">
        <v>3211</v>
      </c>
      <c r="AM247" s="69" t="s">
        <v>158</v>
      </c>
      <c r="AN247" s="69" t="s">
        <v>167</v>
      </c>
      <c r="AQ247" s="69">
        <v>2030</v>
      </c>
      <c r="AR247" s="69" t="s">
        <v>3212</v>
      </c>
      <c r="AU247" s="69" t="s">
        <v>5226</v>
      </c>
      <c r="AV247" s="69" t="s">
        <v>513</v>
      </c>
      <c r="AW247" s="69">
        <v>2030</v>
      </c>
      <c r="AX247" s="69">
        <v>50</v>
      </c>
      <c r="AY247" s="69">
        <v>2016</v>
      </c>
      <c r="AZ247" s="70" t="s">
        <v>5227</v>
      </c>
      <c r="BA247" s="70" t="s">
        <v>5228</v>
      </c>
      <c r="BB247" s="69" t="s">
        <v>3216</v>
      </c>
      <c r="BC247" s="69" t="s">
        <v>157</v>
      </c>
      <c r="BD247" s="69" t="s">
        <v>157</v>
      </c>
      <c r="BE247" s="69" t="s">
        <v>158</v>
      </c>
      <c r="BG247" s="69" t="s">
        <v>157</v>
      </c>
      <c r="BH247" s="69" t="s">
        <v>5229</v>
      </c>
      <c r="BI247" s="69" t="s">
        <v>3219</v>
      </c>
      <c r="BJ247" s="69" t="s">
        <v>157</v>
      </c>
      <c r="BK247" s="69" t="s">
        <v>157</v>
      </c>
      <c r="BL247" s="69" t="s">
        <v>5230</v>
      </c>
      <c r="BM247" s="69" t="s">
        <v>157</v>
      </c>
      <c r="BN247" s="69" t="s">
        <v>3564</v>
      </c>
      <c r="BP247" s="70" t="s">
        <v>5231</v>
      </c>
      <c r="BQ247" s="69" t="s">
        <v>158</v>
      </c>
      <c r="BR247" s="69" t="s">
        <v>190</v>
      </c>
      <c r="BS247" s="70" t="s">
        <v>5232</v>
      </c>
      <c r="BX247" s="69" t="s">
        <v>158</v>
      </c>
      <c r="BY247" s="69" t="s">
        <v>158</v>
      </c>
      <c r="CD247" s="69">
        <v>5.4612E10</v>
      </c>
      <c r="CE247" s="69" t="s">
        <v>3247</v>
      </c>
      <c r="CF247" s="69">
        <v>11800</v>
      </c>
      <c r="CO247" s="69" t="s">
        <v>5233</v>
      </c>
      <c r="CT247" s="69" t="b">
        <f>Table1[[#This Row],[company_name_netzero]]&lt;&gt;""</f>
        <v>1</v>
      </c>
      <c r="CZ247" s="69" t="b">
        <f>Table1[[#This Row],[company_name_re100]]&lt;&gt;""</f>
        <v>0</v>
      </c>
    </row>
    <row r="248" spans="1:11 34:104" ht="21.95" customHeight="1">
      <c r="A248" s="69">
        <v>246</v>
      </c>
      <c r="B248" s="69" t="s">
        <v>1542</v>
      </c>
      <c r="C248" s="69" t="s">
        <v>5234</v>
      </c>
      <c r="D248" s="69" t="s">
        <v>1543</v>
      </c>
      <c r="E248" s="72">
        <v>0.077</v>
      </c>
      <c r="F248" s="69" t="s">
        <v>1544</v>
      </c>
      <c r="G248" s="72">
        <v>0.125</v>
      </c>
      <c r="H248" s="69" t="s">
        <v>1545</v>
      </c>
      <c r="I248" s="71">
        <v>198432</v>
      </c>
      <c r="J248" s="69">
        <v>31</v>
      </c>
      <c r="K248" s="69">
        <v>10</v>
      </c>
      <c r="AH248" s="69" t="b">
        <f>Table1[[#This Row],[sbti_id]]&lt;&gt;""</f>
        <v>0</v>
      </c>
      <c r="AI248" s="69" t="s">
        <v>5235</v>
      </c>
      <c r="AJ248" s="69" t="s">
        <v>3250</v>
      </c>
      <c r="AK248" s="69" t="s">
        <v>3251</v>
      </c>
      <c r="AL248" s="69" t="s">
        <v>3211</v>
      </c>
      <c r="AM248" s="69" t="s">
        <v>158</v>
      </c>
      <c r="AN248" s="69" t="s">
        <v>233</v>
      </c>
      <c r="AS248" s="69">
        <v>2021</v>
      </c>
      <c r="AU248" s="69" t="s">
        <v>5236</v>
      </c>
      <c r="AV248" s="69" t="s">
        <v>233</v>
      </c>
      <c r="BA248" s="69" t="s">
        <v>5237</v>
      </c>
      <c r="BB248" s="69" t="s">
        <v>168</v>
      </c>
      <c r="BC248" s="69" t="s">
        <v>168</v>
      </c>
      <c r="BD248" s="69" t="s">
        <v>168</v>
      </c>
      <c r="BE248" s="69" t="s">
        <v>168</v>
      </c>
      <c r="BG248" s="69" t="s">
        <v>158</v>
      </c>
      <c r="BI248" s="69" t="s">
        <v>3538</v>
      </c>
      <c r="BJ248" s="69" t="s">
        <v>158</v>
      </c>
      <c r="BK248" s="69" t="s">
        <v>168</v>
      </c>
      <c r="BL248" s="69" t="s">
        <v>5238</v>
      </c>
      <c r="BM248" s="69" t="s">
        <v>168</v>
      </c>
      <c r="BQ248" s="69" t="s">
        <v>158</v>
      </c>
      <c r="BR248" s="69" t="s">
        <v>168</v>
      </c>
      <c r="BX248" s="69" t="s">
        <v>158</v>
      </c>
      <c r="BY248" s="69" t="s">
        <v>158</v>
      </c>
      <c r="CD248" s="69">
        <v>5.655E10</v>
      </c>
      <c r="CE248" s="69" t="s">
        <v>3300</v>
      </c>
      <c r="CF248" s="69">
        <v>198432</v>
      </c>
      <c r="CT248" s="69" t="b">
        <f>Table1[[#This Row],[company_name_netzero]]&lt;&gt;""</f>
        <v>1</v>
      </c>
      <c r="CZ248" s="69" t="b">
        <f>Table1[[#This Row],[company_name_re100]]&lt;&gt;""</f>
        <v>0</v>
      </c>
    </row>
    <row r="249" spans="1:11 34:57 77:104" ht="21.95" customHeight="1">
      <c r="A249" s="69">
        <v>247</v>
      </c>
      <c r="B249" s="69" t="s">
        <v>1547</v>
      </c>
      <c r="C249" s="69" t="s">
        <v>5239</v>
      </c>
      <c r="D249" s="69" t="s">
        <v>1548</v>
      </c>
      <c r="E249" s="72">
        <v>0.047</v>
      </c>
      <c r="F249" s="69" t="s">
        <v>1549</v>
      </c>
      <c r="G249" s="72">
        <v>-0.382</v>
      </c>
      <c r="H249" s="69" t="s">
        <v>1550</v>
      </c>
      <c r="I249" s="71">
        <v>110327</v>
      </c>
      <c r="J249" s="69">
        <v>18</v>
      </c>
      <c r="K249" s="69">
        <v>7</v>
      </c>
      <c r="AH249" s="69" t="b">
        <f>Table1[[#This Row],[sbti_id]]&lt;&gt;""</f>
        <v>0</v>
      </c>
      <c r="AI249" s="69" t="s">
        <v>1547</v>
      </c>
      <c r="AJ249" s="69" t="s">
        <v>3250</v>
      </c>
      <c r="AK249" s="69" t="s">
        <v>3251</v>
      </c>
      <c r="AL249" s="69" t="s">
        <v>3211</v>
      </c>
      <c r="AM249" s="69" t="s">
        <v>157</v>
      </c>
      <c r="AN249" s="69" t="s">
        <v>233</v>
      </c>
      <c r="BC249" s="69" t="s">
        <v>168</v>
      </c>
      <c r="BD249" s="69" t="s">
        <v>168</v>
      </c>
      <c r="BE249" s="69" t="s">
        <v>168</v>
      </c>
      <c r="BY249" s="69" t="s">
        <v>158</v>
      </c>
      <c r="CD249" s="69">
        <v>4.24E10</v>
      </c>
      <c r="CE249" s="69" t="s">
        <v>3081</v>
      </c>
      <c r="CT249" s="69" t="b">
        <f>Table1[[#This Row],[company_name_netzero]]&lt;&gt;""</f>
        <v>1</v>
      </c>
      <c r="CZ249" s="69" t="b">
        <f>Table1[[#This Row],[company_name_re100]]&lt;&gt;""</f>
        <v>0</v>
      </c>
    </row>
    <row r="250" spans="1:11 34:104" ht="21.95" customHeight="1" hidden="1">
      <c r="A250" s="69">
        <v>248</v>
      </c>
      <c r="B250" s="69" t="s">
        <v>1552</v>
      </c>
      <c r="C250" s="69" t="s">
        <v>5240</v>
      </c>
      <c r="D250" s="69" t="s">
        <v>1553</v>
      </c>
      <c r="E250" s="75">
        <v>0.04</v>
      </c>
      <c r="F250" s="69" t="s">
        <v>1554</v>
      </c>
      <c r="G250" s="72">
        <v>0.087</v>
      </c>
      <c r="H250" s="69" t="s">
        <v>1555</v>
      </c>
      <c r="I250" s="71">
        <v>364000</v>
      </c>
      <c r="J250" s="69">
        <v>14</v>
      </c>
      <c r="K250" s="69">
        <v>24</v>
      </c>
      <c r="AH250" s="69" t="b">
        <f>Table1[[#This Row],[sbti_id]]&lt;&gt;""</f>
        <v>0</v>
      </c>
      <c r="AJ250" s="69" t="s">
        <v>3043</v>
      </c>
      <c r="AK250" s="69" t="s">
        <v>146</v>
      </c>
      <c r="AL250" s="69" t="s">
        <v>3211</v>
      </c>
      <c r="AM250" s="69" t="s">
        <v>158</v>
      </c>
      <c r="AN250" s="69" t="s">
        <v>167</v>
      </c>
      <c r="AQ250" s="69">
        <v>2040</v>
      </c>
      <c r="AR250" s="69" t="s">
        <v>3212</v>
      </c>
      <c r="AS250" s="69">
        <v>2022</v>
      </c>
      <c r="AT250" s="69" t="s">
        <v>1556</v>
      </c>
      <c r="AU250" s="69" t="s">
        <v>5241</v>
      </c>
      <c r="AV250" s="69" t="s">
        <v>281</v>
      </c>
      <c r="AW250" s="69">
        <v>2030</v>
      </c>
      <c r="AX250" s="69">
        <v>55</v>
      </c>
      <c r="AY250" s="69">
        <v>2017</v>
      </c>
      <c r="AZ250" s="70" t="s">
        <v>5242</v>
      </c>
      <c r="BB250" s="69" t="s">
        <v>3216</v>
      </c>
      <c r="BC250" s="69" t="s">
        <v>157</v>
      </c>
      <c r="BD250" s="69" t="s">
        <v>157</v>
      </c>
      <c r="BE250" s="69" t="s">
        <v>158</v>
      </c>
      <c r="BF250" s="70" t="s">
        <v>5243</v>
      </c>
      <c r="BG250" s="69" t="s">
        <v>158</v>
      </c>
      <c r="BI250" s="69" t="s">
        <v>3219</v>
      </c>
      <c r="BJ250" s="69" t="s">
        <v>158</v>
      </c>
      <c r="BK250" s="69" t="s">
        <v>168</v>
      </c>
      <c r="BM250" s="69" t="s">
        <v>157</v>
      </c>
      <c r="BN250" s="69" t="s">
        <v>3269</v>
      </c>
      <c r="BQ250" s="69" t="s">
        <v>158</v>
      </c>
      <c r="BR250" s="69" t="s">
        <v>168</v>
      </c>
      <c r="BS250" s="70" t="s">
        <v>5244</v>
      </c>
      <c r="BX250" s="69" t="s">
        <v>158</v>
      </c>
      <c r="BY250" s="69" t="s">
        <v>158</v>
      </c>
      <c r="CD250" s="69">
        <v>5.636E10</v>
      </c>
      <c r="CE250" s="69" t="s">
        <v>144</v>
      </c>
      <c r="CT250" s="69" t="b">
        <f>Table1[[#This Row],[company_name_netzero]]&lt;&gt;""</f>
        <v>0</v>
      </c>
      <c r="CZ250" s="69" t="b">
        <f>Table1[[#This Row],[company_name_re100]]&lt;&gt;""</f>
        <v>0</v>
      </c>
    </row>
    <row r="251" spans="1:104" ht="21.95" customHeight="1" hidden="1">
      <c r="A251" s="69">
        <v>249</v>
      </c>
      <c r="B251" s="69" t="s">
        <v>1557</v>
      </c>
      <c r="C251" s="69" t="s">
        <v>5245</v>
      </c>
      <c r="D251" s="69" t="s">
        <v>1558</v>
      </c>
      <c r="E251" s="72">
        <v>0.037</v>
      </c>
      <c r="F251" s="69" t="s">
        <v>1559</v>
      </c>
      <c r="G251" s="75">
        <v>-0.12</v>
      </c>
      <c r="H251" s="69" t="s">
        <v>1560</v>
      </c>
      <c r="I251" s="71">
        <v>55000</v>
      </c>
      <c r="J251" s="69">
        <v>10</v>
      </c>
      <c r="K251" s="69">
        <v>10</v>
      </c>
      <c r="L251" s="69">
        <v>40009630</v>
      </c>
      <c r="M251" s="69" t="s">
        <v>1557</v>
      </c>
      <c r="N251" s="69" t="s">
        <v>5246</v>
      </c>
      <c r="O251" s="69" t="s">
        <v>5247</v>
      </c>
      <c r="P251" s="69" t="s">
        <v>3203</v>
      </c>
      <c r="Q251" s="69" t="s">
        <v>3204</v>
      </c>
      <c r="R251" s="69" t="s">
        <v>3205</v>
      </c>
      <c r="S251" s="69" t="s">
        <v>3322</v>
      </c>
      <c r="T251" s="69" t="s">
        <v>151</v>
      </c>
      <c r="U251" s="69" t="s">
        <v>152</v>
      </c>
      <c r="V251" s="69">
        <v>2030</v>
      </c>
      <c r="AB251" s="69" t="s">
        <v>5248</v>
      </c>
      <c r="AC251" s="69" t="s">
        <v>3208</v>
      </c>
      <c r="AD251" s="73">
        <v>44364.041666666664</v>
      </c>
      <c r="AE251" s="69" t="s">
        <v>3209</v>
      </c>
      <c r="AG251" s="73">
        <v>45043.041666666664</v>
      </c>
      <c r="AH251" s="69" t="b">
        <f>Table1[[#This Row],[sbti_id]]&lt;&gt;""</f>
        <v>1</v>
      </c>
      <c r="AI251" s="69" t="s">
        <v>1557</v>
      </c>
      <c r="AJ251" s="69" t="s">
        <v>3043</v>
      </c>
      <c r="AK251" s="69" t="s">
        <v>146</v>
      </c>
      <c r="AL251" s="69" t="s">
        <v>3211</v>
      </c>
      <c r="AM251" s="69" t="s">
        <v>158</v>
      </c>
      <c r="AN251" s="69" t="s">
        <v>281</v>
      </c>
      <c r="AO251" s="69">
        <v>42</v>
      </c>
      <c r="AP251" s="69">
        <v>2021</v>
      </c>
      <c r="AQ251" s="69">
        <v>2030</v>
      </c>
      <c r="AR251" s="69" t="s">
        <v>3212</v>
      </c>
      <c r="AS251" s="69">
        <v>2024</v>
      </c>
      <c r="AT251" s="70" t="s">
        <v>1561</v>
      </c>
      <c r="AU251" s="69" t="s">
        <v>5249</v>
      </c>
      <c r="AV251" s="69" t="s">
        <v>233</v>
      </c>
      <c r="BB251" s="69" t="s">
        <v>3216</v>
      </c>
      <c r="BC251" s="69" t="s">
        <v>157</v>
      </c>
      <c r="BD251" s="69" t="s">
        <v>157</v>
      </c>
      <c r="BE251" s="69" t="s">
        <v>158</v>
      </c>
      <c r="BG251" s="69" t="s">
        <v>157</v>
      </c>
      <c r="BH251" s="69" t="s">
        <v>3562</v>
      </c>
      <c r="BI251" s="69" t="s">
        <v>3219</v>
      </c>
      <c r="BJ251" s="69" t="s">
        <v>158</v>
      </c>
      <c r="BK251" s="69" t="s">
        <v>168</v>
      </c>
      <c r="BM251" s="69" t="s">
        <v>168</v>
      </c>
      <c r="BQ251" s="69" t="s">
        <v>158</v>
      </c>
      <c r="BR251" s="69" t="s">
        <v>168</v>
      </c>
      <c r="BX251" s="69" t="s">
        <v>158</v>
      </c>
      <c r="BY251" s="69" t="s">
        <v>157</v>
      </c>
      <c r="CD251" s="69">
        <v>5.6741E10</v>
      </c>
      <c r="CE251" s="69" t="s">
        <v>3333</v>
      </c>
      <c r="CF251" s="69">
        <v>50000</v>
      </c>
      <c r="CT251" s="69" t="b">
        <f>Table1[[#This Row],[company_name_netzero]]&lt;&gt;""</f>
        <v>1</v>
      </c>
      <c r="CZ251" s="69" t="b">
        <f>Table1[[#This Row],[company_name_re100]]&lt;&gt;""</f>
        <v>0</v>
      </c>
    </row>
    <row r="252" spans="1:11 34:34 98:104" ht="21.95" customHeight="1" hidden="1">
      <c r="A252" s="69">
        <v>250</v>
      </c>
      <c r="B252" s="69" t="s">
        <v>1562</v>
      </c>
      <c r="C252" s="69" t="s">
        <v>5250</v>
      </c>
      <c r="D252" s="69" t="s">
        <v>1563</v>
      </c>
      <c r="E252" s="72">
        <v>0.131</v>
      </c>
      <c r="F252" s="69" t="s">
        <v>1564</v>
      </c>
      <c r="G252" s="72">
        <v>0.067</v>
      </c>
      <c r="H252" s="69" t="s">
        <v>1565</v>
      </c>
      <c r="I252" s="71">
        <v>7800</v>
      </c>
      <c r="J252" s="69">
        <v>53</v>
      </c>
      <c r="K252" s="69">
        <v>15</v>
      </c>
      <c r="AH252" s="69" t="b">
        <f>Table1[[#This Row],[sbti_id]]&lt;&gt;""</f>
        <v>0</v>
      </c>
      <c r="CT252" s="69" t="b">
        <f>Table1[[#This Row],[company_name_netzero]]&lt;&gt;""</f>
        <v>0</v>
      </c>
      <c r="CZ252" s="69" t="b">
        <f>Table1[[#This Row],[company_name_re100]]&lt;&gt;""</f>
        <v>0</v>
      </c>
    </row>
    <row r="253" spans="1:11 34:104" ht="21.95" customHeight="1">
      <c r="A253" s="69">
        <v>251</v>
      </c>
      <c r="B253" s="69" t="s">
        <v>1566</v>
      </c>
      <c r="C253" s="69" t="s">
        <v>5251</v>
      </c>
      <c r="D253" s="69" t="s">
        <v>1567</v>
      </c>
      <c r="E253" s="72">
        <v>0.227</v>
      </c>
      <c r="F253" s="69" t="s">
        <v>1568</v>
      </c>
      <c r="G253" s="72">
        <v>0.623</v>
      </c>
      <c r="H253" s="69" t="s">
        <v>1569</v>
      </c>
      <c r="I253" s="71">
        <v>94990</v>
      </c>
      <c r="J253" s="69">
        <v>80</v>
      </c>
      <c r="K253" s="69">
        <v>15</v>
      </c>
      <c r="AH253" s="69" t="b">
        <f>Table1[[#This Row],[sbti_id]]&lt;&gt;""</f>
        <v>0</v>
      </c>
      <c r="AI253" s="69" t="s">
        <v>5252</v>
      </c>
      <c r="AJ253" s="69" t="s">
        <v>3250</v>
      </c>
      <c r="AK253" s="69" t="s">
        <v>3251</v>
      </c>
      <c r="AL253" s="69" t="s">
        <v>3211</v>
      </c>
      <c r="AM253" s="69" t="s">
        <v>158</v>
      </c>
      <c r="AN253" s="69" t="s">
        <v>233</v>
      </c>
      <c r="AS253" s="69">
        <v>2023</v>
      </c>
      <c r="AU253" s="69" t="s">
        <v>5253</v>
      </c>
      <c r="AV253" s="69" t="s">
        <v>233</v>
      </c>
      <c r="BA253" s="69" t="s">
        <v>5254</v>
      </c>
      <c r="BB253" s="69" t="s">
        <v>168</v>
      </c>
      <c r="BC253" s="69" t="s">
        <v>168</v>
      </c>
      <c r="BD253" s="69" t="s">
        <v>168</v>
      </c>
      <c r="BE253" s="69" t="s">
        <v>168</v>
      </c>
      <c r="BG253" s="69" t="s">
        <v>158</v>
      </c>
      <c r="BI253" s="69" t="s">
        <v>3219</v>
      </c>
      <c r="BJ253" s="69" t="s">
        <v>158</v>
      </c>
      <c r="BK253" s="69" t="s">
        <v>168</v>
      </c>
      <c r="BM253" s="69" t="s">
        <v>168</v>
      </c>
      <c r="BQ253" s="69" t="s">
        <v>158</v>
      </c>
      <c r="BR253" s="69" t="s">
        <v>168</v>
      </c>
      <c r="BX253" s="69" t="s">
        <v>158</v>
      </c>
      <c r="BY253" s="69" t="s">
        <v>158</v>
      </c>
      <c r="CD253" s="69">
        <v>5.2396E10</v>
      </c>
      <c r="CE253" s="69" t="s">
        <v>3286</v>
      </c>
      <c r="CF253" s="69">
        <v>107000</v>
      </c>
      <c r="CT253" s="69" t="b">
        <f>Table1[[#This Row],[company_name_netzero]]&lt;&gt;""</f>
        <v>1</v>
      </c>
      <c r="CZ253" s="69" t="b">
        <f>Table1[[#This Row],[company_name_re100]]&lt;&gt;""</f>
        <v>0</v>
      </c>
    </row>
    <row r="254" spans="1:11 34:104" ht="21.95" customHeight="1" hidden="1">
      <c r="A254" s="69">
        <v>252</v>
      </c>
      <c r="B254" s="69" t="s">
        <v>1571</v>
      </c>
      <c r="C254" s="69" t="s">
        <v>5255</v>
      </c>
      <c r="D254" s="69" t="s">
        <v>1572</v>
      </c>
      <c r="E254" s="72">
        <v>-0.215</v>
      </c>
      <c r="F254" s="69" t="s">
        <v>1573</v>
      </c>
      <c r="G254" s="75">
        <v>-1.68</v>
      </c>
      <c r="H254" s="69" t="s">
        <v>1574</v>
      </c>
      <c r="I254" s="71">
        <v>99900</v>
      </c>
      <c r="J254" s="69">
        <v>-71</v>
      </c>
      <c r="K254" s="69">
        <v>13</v>
      </c>
      <c r="AH254" s="69" t="b">
        <f>Table1[[#This Row],[sbti_id]]&lt;&gt;""</f>
        <v>0</v>
      </c>
      <c r="AJ254" s="69" t="s">
        <v>3250</v>
      </c>
      <c r="AK254" s="69" t="s">
        <v>3251</v>
      </c>
      <c r="AL254" s="69" t="s">
        <v>3211</v>
      </c>
      <c r="AM254" s="69" t="s">
        <v>158</v>
      </c>
      <c r="AN254" s="69" t="s">
        <v>202</v>
      </c>
      <c r="AQ254" s="69">
        <v>2050</v>
      </c>
      <c r="AR254" s="69" t="s">
        <v>3212</v>
      </c>
      <c r="AS254" s="69">
        <v>2021</v>
      </c>
      <c r="AT254" s="70" t="s">
        <v>1575</v>
      </c>
      <c r="AU254" s="69" t="s">
        <v>5256</v>
      </c>
      <c r="AV254" s="69" t="s">
        <v>233</v>
      </c>
      <c r="BA254" s="69" t="s">
        <v>5257</v>
      </c>
      <c r="BB254" s="69" t="s">
        <v>168</v>
      </c>
      <c r="BC254" s="69" t="s">
        <v>168</v>
      </c>
      <c r="BD254" s="69" t="s">
        <v>168</v>
      </c>
      <c r="BE254" s="69" t="s">
        <v>168</v>
      </c>
      <c r="BG254" s="69" t="s">
        <v>158</v>
      </c>
      <c r="BI254" s="69" t="s">
        <v>3219</v>
      </c>
      <c r="BJ254" s="69" t="s">
        <v>158</v>
      </c>
      <c r="BK254" s="69" t="s">
        <v>168</v>
      </c>
      <c r="BL254" s="70" t="s">
        <v>5258</v>
      </c>
      <c r="BM254" s="69" t="s">
        <v>168</v>
      </c>
      <c r="BQ254" s="69" t="s">
        <v>158</v>
      </c>
      <c r="BR254" s="69" t="s">
        <v>168</v>
      </c>
      <c r="BX254" s="69" t="s">
        <v>158</v>
      </c>
      <c r="BY254" s="69" t="s">
        <v>158</v>
      </c>
      <c r="CD254" s="69">
        <v>1.4978E10</v>
      </c>
      <c r="CE254" s="69" t="s">
        <v>3300</v>
      </c>
      <c r="CF254" s="69">
        <v>86451</v>
      </c>
      <c r="CT254" s="69" t="b">
        <f>Table1[[#This Row],[company_name_netzero]]&lt;&gt;""</f>
        <v>0</v>
      </c>
      <c r="CZ254" s="69" t="b">
        <f>Table1[[#This Row],[company_name_re100]]&lt;&gt;""</f>
        <v>0</v>
      </c>
    </row>
    <row r="255" spans="1:11 34:104" ht="21.95" customHeight="1" hidden="1">
      <c r="A255" s="69">
        <v>253</v>
      </c>
      <c r="B255" s="69" t="s">
        <v>1576</v>
      </c>
      <c r="C255" s="69" t="s">
        <v>5259</v>
      </c>
      <c r="D255" s="69" t="s">
        <v>1577</v>
      </c>
      <c r="E255" s="72">
        <v>0.064</v>
      </c>
      <c r="F255" s="69" t="s">
        <v>1578</v>
      </c>
      <c r="G255" s="72">
        <v>0.038</v>
      </c>
      <c r="H255" s="69" t="s">
        <v>1579</v>
      </c>
      <c r="I255" s="71">
        <v>88488</v>
      </c>
      <c r="J255" s="69">
        <v>28</v>
      </c>
      <c r="K255" s="69">
        <v>28</v>
      </c>
      <c r="AH255" s="69" t="b">
        <f>Table1[[#This Row],[sbti_id]]&lt;&gt;""</f>
        <v>0</v>
      </c>
      <c r="AI255" s="69" t="s">
        <v>1576</v>
      </c>
      <c r="AJ255" s="69" t="s">
        <v>4130</v>
      </c>
      <c r="AK255" s="69" t="s">
        <v>146</v>
      </c>
      <c r="AL255" s="69" t="s">
        <v>3211</v>
      </c>
      <c r="AM255" s="69" t="s">
        <v>158</v>
      </c>
      <c r="AN255" s="69" t="s">
        <v>167</v>
      </c>
      <c r="AQ255" s="69">
        <v>2050</v>
      </c>
      <c r="AR255" s="69" t="s">
        <v>3212</v>
      </c>
      <c r="AS255" s="69">
        <v>2022</v>
      </c>
      <c r="AT255" s="70" t="s">
        <v>1580</v>
      </c>
      <c r="AU255" s="69" t="s">
        <v>5260</v>
      </c>
      <c r="AV255" s="69" t="s">
        <v>281</v>
      </c>
      <c r="AW255" s="69">
        <v>2030</v>
      </c>
      <c r="AX255" s="69">
        <v>40</v>
      </c>
      <c r="AY255" s="69">
        <v>2016</v>
      </c>
      <c r="AZ255" s="70" t="s">
        <v>5261</v>
      </c>
      <c r="BA255" s="70" t="s">
        <v>5262</v>
      </c>
      <c r="BB255" s="69" t="s">
        <v>3216</v>
      </c>
      <c r="BC255" s="69" t="s">
        <v>157</v>
      </c>
      <c r="BD255" s="69" t="s">
        <v>157</v>
      </c>
      <c r="BE255" s="69" t="s">
        <v>157</v>
      </c>
      <c r="BF255" s="69" t="s">
        <v>5263</v>
      </c>
      <c r="BG255" s="69" t="s">
        <v>157</v>
      </c>
      <c r="BH255" s="69" t="s">
        <v>3257</v>
      </c>
      <c r="BI255" s="69" t="s">
        <v>3219</v>
      </c>
      <c r="BJ255" s="69" t="s">
        <v>157</v>
      </c>
      <c r="BK255" s="69" t="s">
        <v>157</v>
      </c>
      <c r="BL255" s="70" t="s">
        <v>5264</v>
      </c>
      <c r="BM255" s="69" t="s">
        <v>157</v>
      </c>
      <c r="BN255" s="69" t="s">
        <v>3429</v>
      </c>
      <c r="BP255" s="69" t="s">
        <v>5265</v>
      </c>
      <c r="BQ255" s="69" t="s">
        <v>158</v>
      </c>
      <c r="BR255" s="69" t="s">
        <v>158</v>
      </c>
      <c r="BS255" s="69" t="s">
        <v>5266</v>
      </c>
      <c r="BX255" s="69" t="s">
        <v>158</v>
      </c>
      <c r="BY255" s="69" t="s">
        <v>157</v>
      </c>
      <c r="CD255" s="69">
        <v>5.4402E10</v>
      </c>
      <c r="CE255" s="69" t="s">
        <v>3286</v>
      </c>
      <c r="CF255" s="69">
        <v>88488</v>
      </c>
      <c r="CT255" s="69" t="b">
        <f>Table1[[#This Row],[company_name_netzero]]&lt;&gt;""</f>
        <v>1</v>
      </c>
      <c r="CZ255" s="69" t="b">
        <f>Table1[[#This Row],[company_name_re100]]&lt;&gt;""</f>
        <v>0</v>
      </c>
    </row>
    <row r="256" spans="1:11 34:34 98:104" ht="21.95" customHeight="1" hidden="1">
      <c r="A256" s="69">
        <v>254</v>
      </c>
      <c r="B256" s="69" t="s">
        <v>1581</v>
      </c>
      <c r="C256" s="69" t="s">
        <v>5267</v>
      </c>
      <c r="D256" s="69" t="s">
        <v>1582</v>
      </c>
      <c r="E256" s="72">
        <v>-0.015</v>
      </c>
      <c r="F256" s="69" t="s">
        <v>1583</v>
      </c>
      <c r="G256" s="72">
        <v>0.723</v>
      </c>
      <c r="H256" s="69" t="s">
        <v>1584</v>
      </c>
      <c r="I256" s="71">
        <v>85648</v>
      </c>
      <c r="J256" s="69">
        <v>-5</v>
      </c>
      <c r="K256" s="69">
        <v>17</v>
      </c>
      <c r="AH256" s="69" t="b">
        <f>Table1[[#This Row],[sbti_id]]&lt;&gt;""</f>
        <v>0</v>
      </c>
      <c r="CT256" s="69" t="b">
        <f>Table1[[#This Row],[company_name_netzero]]&lt;&gt;""</f>
        <v>0</v>
      </c>
      <c r="CZ256" s="69" t="b">
        <f>Table1[[#This Row],[company_name_re100]]&lt;&gt;""</f>
        <v>0</v>
      </c>
    </row>
    <row r="257" spans="1:104" ht="21.95" customHeight="1" hidden="1">
      <c r="A257" s="69">
        <v>255</v>
      </c>
      <c r="B257" s="69" t="s">
        <v>1587</v>
      </c>
      <c r="C257" s="69" t="s">
        <v>5268</v>
      </c>
      <c r="D257" s="69" t="s">
        <v>1588</v>
      </c>
      <c r="E257" s="72">
        <v>0.074</v>
      </c>
      <c r="F257" s="69" t="s">
        <v>1589</v>
      </c>
      <c r="G257" s="72">
        <v>0.122</v>
      </c>
      <c r="H257" s="69" t="s">
        <v>1590</v>
      </c>
      <c r="I257" s="71">
        <v>94736</v>
      </c>
      <c r="J257" s="69">
        <v>28</v>
      </c>
      <c r="K257" s="69">
        <v>27</v>
      </c>
      <c r="L257" s="69">
        <v>40015758</v>
      </c>
      <c r="M257" s="69" t="s">
        <v>1587</v>
      </c>
      <c r="N257" s="69" t="s">
        <v>5269</v>
      </c>
      <c r="O257" s="69" t="s">
        <v>5270</v>
      </c>
      <c r="P257" s="69" t="s">
        <v>3443</v>
      </c>
      <c r="Q257" s="69" t="s">
        <v>772</v>
      </c>
      <c r="R257" s="69" t="s">
        <v>246</v>
      </c>
      <c r="S257" s="69" t="s">
        <v>3274</v>
      </c>
      <c r="T257" s="69" t="s">
        <v>151</v>
      </c>
      <c r="U257" s="69" t="s">
        <v>152</v>
      </c>
      <c r="V257" s="69">
        <v>2028</v>
      </c>
      <c r="Z257" s="69" t="s">
        <v>210</v>
      </c>
      <c r="AB257" s="70" t="s">
        <v>5271</v>
      </c>
      <c r="AC257" s="69" t="s">
        <v>3208</v>
      </c>
      <c r="AD257" s="73">
        <v>44651.041666666664</v>
      </c>
      <c r="AE257" s="69" t="s">
        <v>3209</v>
      </c>
      <c r="AF257" s="69" t="s">
        <v>3276</v>
      </c>
      <c r="AG257" s="73">
        <v>45701.041666666664</v>
      </c>
      <c r="AH257" s="69" t="b">
        <f>Table1[[#This Row],[sbti_id]]&lt;&gt;""</f>
        <v>1</v>
      </c>
      <c r="AI257" s="69" t="s">
        <v>1587</v>
      </c>
      <c r="AJ257" s="69" t="s">
        <v>4155</v>
      </c>
      <c r="AK257" s="69" t="s">
        <v>246</v>
      </c>
      <c r="AL257" s="69" t="s">
        <v>3211</v>
      </c>
      <c r="AM257" s="69" t="s">
        <v>158</v>
      </c>
      <c r="AN257" s="69" t="s">
        <v>167</v>
      </c>
      <c r="AQ257" s="69">
        <v>2050</v>
      </c>
      <c r="AR257" s="69" t="s">
        <v>3212</v>
      </c>
      <c r="AS257" s="69">
        <v>2021</v>
      </c>
      <c r="AT257" s="69" t="s">
        <v>1591</v>
      </c>
      <c r="AU257" s="69" t="s">
        <v>5272</v>
      </c>
      <c r="AV257" s="69" t="s">
        <v>281</v>
      </c>
      <c r="AW257" s="69">
        <v>2030</v>
      </c>
      <c r="AX257" s="69">
        <v>53</v>
      </c>
      <c r="AY257" s="69">
        <v>2019</v>
      </c>
      <c r="AZ257" s="70" t="s">
        <v>5273</v>
      </c>
      <c r="BA257" s="70" t="s">
        <v>5274</v>
      </c>
      <c r="BB257" s="69" t="s">
        <v>3216</v>
      </c>
      <c r="BC257" s="69" t="s">
        <v>157</v>
      </c>
      <c r="BD257" s="69" t="s">
        <v>157</v>
      </c>
      <c r="BE257" s="69" t="s">
        <v>158</v>
      </c>
      <c r="BF257" s="70" t="s">
        <v>5275</v>
      </c>
      <c r="BG257" s="69" t="s">
        <v>157</v>
      </c>
      <c r="BH257" s="69" t="s">
        <v>3486</v>
      </c>
      <c r="BI257" s="69" t="s">
        <v>3219</v>
      </c>
      <c r="BJ257" s="69" t="s">
        <v>158</v>
      </c>
      <c r="BK257" s="69" t="s">
        <v>157</v>
      </c>
      <c r="BL257" s="70" t="s">
        <v>5276</v>
      </c>
      <c r="BM257" s="69" t="s">
        <v>157</v>
      </c>
      <c r="BN257" s="69" t="s">
        <v>3269</v>
      </c>
      <c r="BQ257" s="69" t="s">
        <v>158</v>
      </c>
      <c r="BR257" s="69" t="s">
        <v>168</v>
      </c>
      <c r="BS257" s="70" t="s">
        <v>5277</v>
      </c>
      <c r="BX257" s="69" t="s">
        <v>158</v>
      </c>
      <c r="BY257" s="69" t="s">
        <v>157</v>
      </c>
      <c r="CD257" s="69">
        <v>5.5468E10</v>
      </c>
      <c r="CE257" s="69" t="s">
        <v>3286</v>
      </c>
      <c r="CF257" s="69">
        <v>104529</v>
      </c>
      <c r="CT257" s="69" t="b">
        <f>Table1[[#This Row],[company_name_netzero]]&lt;&gt;""</f>
        <v>1</v>
      </c>
      <c r="CZ257" s="69" t="b">
        <f>Table1[[#This Row],[company_name_re100]]&lt;&gt;""</f>
        <v>0</v>
      </c>
    </row>
    <row r="258" spans="1:11 34:104" ht="21.95" customHeight="1" hidden="1">
      <c r="A258" s="69">
        <v>256</v>
      </c>
      <c r="B258" s="69" t="s">
        <v>1592</v>
      </c>
      <c r="C258" s="69" t="s">
        <v>5278</v>
      </c>
      <c r="D258" s="69" t="s">
        <v>1593</v>
      </c>
      <c r="E258" s="72">
        <v>-0.037</v>
      </c>
      <c r="F258" s="69" t="s">
        <v>1594</v>
      </c>
      <c r="G258" s="72">
        <v>0.665</v>
      </c>
      <c r="H258" s="69" t="s">
        <v>1595</v>
      </c>
      <c r="I258" s="71">
        <v>123483</v>
      </c>
      <c r="J258" s="69">
        <v>-18</v>
      </c>
      <c r="K258" s="69">
        <v>17</v>
      </c>
      <c r="AH258" s="69" t="b">
        <f>Table1[[#This Row],[sbti_id]]&lt;&gt;""</f>
        <v>0</v>
      </c>
      <c r="AJ258" s="69" t="s">
        <v>3250</v>
      </c>
      <c r="AK258" s="69" t="s">
        <v>3251</v>
      </c>
      <c r="AL258" s="69" t="s">
        <v>3211</v>
      </c>
      <c r="AM258" s="69" t="s">
        <v>158</v>
      </c>
      <c r="AN258" s="69" t="s">
        <v>202</v>
      </c>
      <c r="AR258" s="69" t="s">
        <v>5279</v>
      </c>
      <c r="AS258" s="69">
        <v>2023</v>
      </c>
      <c r="AT258" s="70" t="s">
        <v>5280</v>
      </c>
      <c r="AU258" s="69" t="s">
        <v>5281</v>
      </c>
      <c r="AV258" s="69" t="s">
        <v>9</v>
      </c>
      <c r="AZ258" s="69" t="s">
        <v>5282</v>
      </c>
      <c r="BA258" s="70" t="s">
        <v>5283</v>
      </c>
      <c r="BB258" s="69" t="s">
        <v>168</v>
      </c>
      <c r="BC258" s="69" t="s">
        <v>168</v>
      </c>
      <c r="BD258" s="69" t="s">
        <v>168</v>
      </c>
      <c r="BE258" s="69" t="s">
        <v>168</v>
      </c>
      <c r="BG258" s="69" t="s">
        <v>158</v>
      </c>
      <c r="BI258" s="69" t="s">
        <v>3219</v>
      </c>
      <c r="BJ258" s="69" t="s">
        <v>158</v>
      </c>
      <c r="BK258" s="69" t="s">
        <v>168</v>
      </c>
      <c r="BL258" s="69" t="s">
        <v>5284</v>
      </c>
      <c r="BM258" s="69" t="s">
        <v>168</v>
      </c>
      <c r="BQ258" s="69" t="s">
        <v>158</v>
      </c>
      <c r="BR258" s="69" t="s">
        <v>168</v>
      </c>
      <c r="BS258" s="69" t="s">
        <v>5285</v>
      </c>
      <c r="BX258" s="69" t="s">
        <v>158</v>
      </c>
      <c r="BY258" s="69" t="s">
        <v>158</v>
      </c>
      <c r="CD258" s="69">
        <v>3.3841E10</v>
      </c>
      <c r="CE258" s="69" t="s">
        <v>3907</v>
      </c>
      <c r="CS258" s="69" t="s">
        <v>5286</v>
      </c>
      <c r="CT258" s="69" t="b">
        <f>Table1[[#This Row],[company_name_netzero]]&lt;&gt;""</f>
        <v>0</v>
      </c>
      <c r="CZ258" s="69" t="b">
        <f>Table1[[#This Row],[company_name_re100]]&lt;&gt;""</f>
        <v>0</v>
      </c>
    </row>
    <row r="259" spans="1:11 34:104" ht="21.95" customHeight="1" hidden="1">
      <c r="A259" s="69">
        <v>257</v>
      </c>
      <c r="B259" s="69" t="s">
        <v>1599</v>
      </c>
      <c r="C259" s="69" t="s">
        <v>5287</v>
      </c>
      <c r="D259" s="69" t="s">
        <v>1600</v>
      </c>
      <c r="E259" s="72">
        <v>0.121</v>
      </c>
      <c r="F259" s="69" t="s">
        <v>1601</v>
      </c>
      <c r="G259" s="72">
        <v>0.027</v>
      </c>
      <c r="H259" s="69" t="s">
        <v>1602</v>
      </c>
      <c r="I259" s="71">
        <v>43000</v>
      </c>
      <c r="J259" s="69">
        <v>45</v>
      </c>
      <c r="K259" s="69">
        <v>9</v>
      </c>
      <c r="AH259" s="69" t="b">
        <f>Table1[[#This Row],[sbti_id]]&lt;&gt;""</f>
        <v>0</v>
      </c>
      <c r="AI259" s="69" t="s">
        <v>1599</v>
      </c>
      <c r="AJ259" s="69" t="s">
        <v>3471</v>
      </c>
      <c r="AK259" s="69" t="s">
        <v>246</v>
      </c>
      <c r="AL259" s="69" t="s">
        <v>3211</v>
      </c>
      <c r="AM259" s="69" t="s">
        <v>158</v>
      </c>
      <c r="AN259" s="69" t="s">
        <v>281</v>
      </c>
      <c r="AP259" s="69">
        <v>2016</v>
      </c>
      <c r="AQ259" s="69">
        <v>2035</v>
      </c>
      <c r="AR259" s="69" t="s">
        <v>4165</v>
      </c>
      <c r="AS259" s="69">
        <v>2021</v>
      </c>
      <c r="AT259" s="69" t="s">
        <v>1603</v>
      </c>
      <c r="AU259" s="69" t="s">
        <v>5288</v>
      </c>
      <c r="AV259" s="69" t="s">
        <v>281</v>
      </c>
      <c r="AW259" s="69">
        <v>2025</v>
      </c>
      <c r="AX259" s="69">
        <v>20</v>
      </c>
      <c r="AY259" s="69">
        <v>2016</v>
      </c>
      <c r="AZ259" s="69" t="s">
        <v>5289</v>
      </c>
      <c r="BA259" s="70" t="s">
        <v>5290</v>
      </c>
      <c r="BB259" s="69" t="s">
        <v>3216</v>
      </c>
      <c r="BC259" s="69" t="s">
        <v>157</v>
      </c>
      <c r="BD259" s="69" t="s">
        <v>157</v>
      </c>
      <c r="BE259" s="69" t="s">
        <v>169</v>
      </c>
      <c r="BF259" s="69" t="s">
        <v>5291</v>
      </c>
      <c r="BG259" s="69" t="s">
        <v>158</v>
      </c>
      <c r="BI259" s="69" t="s">
        <v>3219</v>
      </c>
      <c r="BJ259" s="69" t="s">
        <v>157</v>
      </c>
      <c r="BK259" s="69" t="s">
        <v>158</v>
      </c>
      <c r="BL259" s="69" t="s">
        <v>5292</v>
      </c>
      <c r="BM259" s="69" t="s">
        <v>157</v>
      </c>
      <c r="BN259" s="69" t="s">
        <v>3269</v>
      </c>
      <c r="BQ259" s="69" t="s">
        <v>158</v>
      </c>
      <c r="BR259" s="69" t="s">
        <v>312</v>
      </c>
      <c r="BS259" s="69" t="s">
        <v>5293</v>
      </c>
      <c r="BX259" s="69" t="s">
        <v>158</v>
      </c>
      <c r="BY259" s="69" t="s">
        <v>158</v>
      </c>
      <c r="CD259" s="69">
        <v>5.6345E10</v>
      </c>
      <c r="CE259" s="69" t="s">
        <v>3286</v>
      </c>
      <c r="CF259" s="69">
        <v>43000</v>
      </c>
      <c r="CT259" s="69" t="b">
        <f>Table1[[#This Row],[company_name_netzero]]&lt;&gt;""</f>
        <v>1</v>
      </c>
      <c r="CZ259" s="69" t="b">
        <f>Table1[[#This Row],[company_name_re100]]&lt;&gt;""</f>
        <v>0</v>
      </c>
    </row>
    <row r="260" spans="1:11 34:104" ht="21.95" customHeight="1" hidden="1">
      <c r="A260" s="69">
        <v>258</v>
      </c>
      <c r="B260" s="69" t="s">
        <v>1604</v>
      </c>
      <c r="C260" s="69" t="s">
        <v>5294</v>
      </c>
      <c r="D260" s="69" t="s">
        <v>1605</v>
      </c>
      <c r="E260" s="75">
        <v>0.13</v>
      </c>
      <c r="F260" s="69" t="s">
        <v>1606</v>
      </c>
      <c r="G260" s="72">
        <v>0.082</v>
      </c>
      <c r="H260" s="69" t="s">
        <v>1607</v>
      </c>
      <c r="I260" s="71">
        <v>214521</v>
      </c>
      <c r="J260" s="69">
        <v>48</v>
      </c>
      <c r="K260" s="69">
        <v>2</v>
      </c>
      <c r="AH260" s="69" t="b">
        <f>Table1[[#This Row],[sbti_id]]&lt;&gt;""</f>
        <v>0</v>
      </c>
      <c r="AI260" s="69" t="s">
        <v>1604</v>
      </c>
      <c r="AJ260" s="69" t="s">
        <v>4030</v>
      </c>
      <c r="AK260" s="69" t="s">
        <v>4031</v>
      </c>
      <c r="AL260" s="69" t="s">
        <v>3211</v>
      </c>
      <c r="AM260" s="69" t="s">
        <v>158</v>
      </c>
      <c r="AN260" s="69" t="s">
        <v>202</v>
      </c>
      <c r="AQ260" s="69">
        <v>2032</v>
      </c>
      <c r="AR260" s="69" t="s">
        <v>3212</v>
      </c>
      <c r="AS260" s="69">
        <v>2021</v>
      </c>
      <c r="AT260" s="69" t="s">
        <v>1608</v>
      </c>
      <c r="AU260" s="69" t="s">
        <v>5295</v>
      </c>
      <c r="AV260" s="69" t="s">
        <v>233</v>
      </c>
      <c r="AZ260" s="69" t="s">
        <v>5296</v>
      </c>
      <c r="BA260" s="69" t="s">
        <v>5297</v>
      </c>
      <c r="BB260" s="69" t="s">
        <v>3216</v>
      </c>
      <c r="BC260" s="69" t="s">
        <v>157</v>
      </c>
      <c r="BD260" s="69" t="s">
        <v>157</v>
      </c>
      <c r="BE260" s="69" t="s">
        <v>158</v>
      </c>
      <c r="BF260" s="70" t="s">
        <v>5298</v>
      </c>
      <c r="BG260" s="69" t="s">
        <v>158</v>
      </c>
      <c r="BI260" s="69" t="s">
        <v>3219</v>
      </c>
      <c r="BJ260" s="69" t="s">
        <v>158</v>
      </c>
      <c r="BK260" s="69" t="s">
        <v>168</v>
      </c>
      <c r="BL260" s="69" t="s">
        <v>5299</v>
      </c>
      <c r="BM260" s="69" t="s">
        <v>168</v>
      </c>
      <c r="BQ260" s="69" t="s">
        <v>158</v>
      </c>
      <c r="BR260" s="69" t="s">
        <v>171</v>
      </c>
      <c r="BS260" s="70" t="s">
        <v>5300</v>
      </c>
      <c r="BX260" s="69" t="s">
        <v>158</v>
      </c>
      <c r="BY260" s="69" t="s">
        <v>158</v>
      </c>
      <c r="CD260" s="69">
        <v>5.5699E10</v>
      </c>
      <c r="CE260" s="69" t="s">
        <v>3286</v>
      </c>
      <c r="CF260" s="69">
        <v>116971</v>
      </c>
      <c r="CT260" s="69" t="b">
        <f>Table1[[#This Row],[company_name_netzero]]&lt;&gt;""</f>
        <v>1</v>
      </c>
      <c r="CZ260" s="69" t="b">
        <f>Table1[[#This Row],[company_name_re100]]&lt;&gt;""</f>
        <v>0</v>
      </c>
    </row>
    <row r="261" spans="1:11 34:104" ht="21.95" customHeight="1" hidden="1">
      <c r="A261" s="69">
        <v>259</v>
      </c>
      <c r="B261" s="69" t="s">
        <v>1609</v>
      </c>
      <c r="C261" s="69" t="s">
        <v>5301</v>
      </c>
      <c r="D261" s="69" t="s">
        <v>1611</v>
      </c>
      <c r="E261" s="72">
        <v>0.034</v>
      </c>
      <c r="F261" s="69" t="s">
        <v>1612</v>
      </c>
      <c r="G261" s="72">
        <v>-0.389</v>
      </c>
      <c r="H261" s="69" t="s">
        <v>1613</v>
      </c>
      <c r="I261" s="71">
        <v>40872</v>
      </c>
      <c r="J261" s="69">
        <v>9</v>
      </c>
      <c r="K261" s="69">
        <v>31</v>
      </c>
      <c r="AH261" s="69" t="b">
        <f>Table1[[#This Row],[sbti_id]]&lt;&gt;""</f>
        <v>0</v>
      </c>
      <c r="AI261" s="69" t="s">
        <v>1609</v>
      </c>
      <c r="AJ261" s="69" t="s">
        <v>5302</v>
      </c>
      <c r="AK261" s="69" t="s">
        <v>3036</v>
      </c>
      <c r="AL261" s="69" t="s">
        <v>3211</v>
      </c>
      <c r="AM261" s="69" t="s">
        <v>158</v>
      </c>
      <c r="AN261" s="69" t="s">
        <v>167</v>
      </c>
      <c r="AP261" s="69">
        <v>2020</v>
      </c>
      <c r="AQ261" s="69">
        <v>2050</v>
      </c>
      <c r="AR261" s="69" t="s">
        <v>3212</v>
      </c>
      <c r="AS261" s="69">
        <v>2020</v>
      </c>
      <c r="AT261" s="70" t="s">
        <v>1614</v>
      </c>
      <c r="AU261" s="69" t="s">
        <v>5303</v>
      </c>
      <c r="AV261" s="69" t="s">
        <v>281</v>
      </c>
      <c r="AW261" s="69">
        <v>2030</v>
      </c>
      <c r="AX261" s="69">
        <v>30</v>
      </c>
      <c r="AY261" s="69">
        <v>2020</v>
      </c>
      <c r="AZ261" s="69" t="s">
        <v>5304</v>
      </c>
      <c r="BA261" s="69" t="s">
        <v>5305</v>
      </c>
      <c r="BB261" s="69" t="s">
        <v>3216</v>
      </c>
      <c r="BC261" s="69" t="s">
        <v>157</v>
      </c>
      <c r="BD261" s="69" t="s">
        <v>157</v>
      </c>
      <c r="BE261" s="69" t="s">
        <v>169</v>
      </c>
      <c r="BF261" s="70" t="s">
        <v>5306</v>
      </c>
      <c r="BG261" s="69" t="s">
        <v>157</v>
      </c>
      <c r="BH261" s="69" t="s">
        <v>3618</v>
      </c>
      <c r="BI261" s="69" t="s">
        <v>3219</v>
      </c>
      <c r="BJ261" s="69" t="s">
        <v>157</v>
      </c>
      <c r="BK261" s="69" t="s">
        <v>157</v>
      </c>
      <c r="BL261" s="69" t="s">
        <v>5307</v>
      </c>
      <c r="BM261" s="69" t="s">
        <v>157</v>
      </c>
      <c r="BN261" s="69" t="s">
        <v>3296</v>
      </c>
      <c r="BP261" s="70" t="s">
        <v>5308</v>
      </c>
      <c r="BQ261" s="69" t="s">
        <v>158</v>
      </c>
      <c r="BR261" s="69" t="s">
        <v>190</v>
      </c>
      <c r="BS261" s="69" t="s">
        <v>5309</v>
      </c>
      <c r="BX261" s="69" t="s">
        <v>158</v>
      </c>
      <c r="BY261" s="69" t="s">
        <v>158</v>
      </c>
      <c r="CD261" s="69">
        <v>5.361E10</v>
      </c>
      <c r="CE261" s="69" t="s">
        <v>3081</v>
      </c>
      <c r="CF261" s="69">
        <v>80000</v>
      </c>
      <c r="CT261" s="69" t="b">
        <f>Table1[[#This Row],[company_name_netzero]]&lt;&gt;""</f>
        <v>1</v>
      </c>
      <c r="CZ261" s="69" t="b">
        <f>Table1[[#This Row],[company_name_re100]]&lt;&gt;""</f>
        <v>0</v>
      </c>
    </row>
    <row r="262" spans="1:11 34:104" ht="21.95" customHeight="1" hidden="1">
      <c r="A262" s="69">
        <v>260</v>
      </c>
      <c r="B262" s="69" t="s">
        <v>1615</v>
      </c>
      <c r="C262" s="69" t="s">
        <v>5310</v>
      </c>
      <c r="D262" s="69" t="s">
        <v>1616</v>
      </c>
      <c r="E262" s="72">
        <v>-0.032</v>
      </c>
      <c r="F262" s="69" t="s">
        <v>1617</v>
      </c>
      <c r="G262" s="72">
        <v>-0.446</v>
      </c>
      <c r="H262" s="69" t="s">
        <v>1618</v>
      </c>
      <c r="I262" s="71">
        <v>25601</v>
      </c>
      <c r="J262" s="69">
        <v>-13</v>
      </c>
      <c r="K262" s="69">
        <v>31</v>
      </c>
      <c r="AH262" s="69" t="b">
        <f>Table1[[#This Row],[sbti_id]]&lt;&gt;""</f>
        <v>0</v>
      </c>
      <c r="AI262" s="69" t="s">
        <v>1615</v>
      </c>
      <c r="AJ262" s="69" t="s">
        <v>3761</v>
      </c>
      <c r="AK262" s="69" t="s">
        <v>246</v>
      </c>
      <c r="AL262" s="69" t="s">
        <v>3211</v>
      </c>
      <c r="AM262" s="69" t="s">
        <v>158</v>
      </c>
      <c r="AN262" s="69" t="s">
        <v>167</v>
      </c>
      <c r="AQ262" s="69">
        <v>2050</v>
      </c>
      <c r="AR262" s="69" t="s">
        <v>3212</v>
      </c>
      <c r="AS262" s="69">
        <v>2023</v>
      </c>
      <c r="AT262" s="69" t="s">
        <v>1619</v>
      </c>
      <c r="AU262" s="69" t="s">
        <v>5311</v>
      </c>
      <c r="AV262" s="69" t="s">
        <v>281</v>
      </c>
      <c r="AW262" s="69">
        <v>2030</v>
      </c>
      <c r="AX262" s="69">
        <v>55</v>
      </c>
      <c r="AY262" s="69">
        <v>2016</v>
      </c>
      <c r="AZ262" s="69" t="s">
        <v>5312</v>
      </c>
      <c r="BA262" s="70" t="s">
        <v>5313</v>
      </c>
      <c r="BB262" s="69" t="s">
        <v>3216</v>
      </c>
      <c r="BC262" s="69" t="s">
        <v>157</v>
      </c>
      <c r="BD262" s="69" t="s">
        <v>157</v>
      </c>
      <c r="BE262" s="69" t="s">
        <v>157</v>
      </c>
      <c r="BF262" s="69" t="s">
        <v>5314</v>
      </c>
      <c r="BG262" s="69" t="s">
        <v>157</v>
      </c>
      <c r="BH262" s="69" t="s">
        <v>3282</v>
      </c>
      <c r="BI262" s="69" t="s">
        <v>3219</v>
      </c>
      <c r="BJ262" s="69" t="s">
        <v>158</v>
      </c>
      <c r="BK262" s="69" t="s">
        <v>157</v>
      </c>
      <c r="BL262" s="70" t="s">
        <v>5315</v>
      </c>
      <c r="BM262" s="69" t="s">
        <v>157</v>
      </c>
      <c r="BN262" s="69" t="s">
        <v>3429</v>
      </c>
      <c r="BP262" s="69" t="s">
        <v>5316</v>
      </c>
      <c r="BQ262" s="69" t="s">
        <v>158</v>
      </c>
      <c r="BR262" s="69" t="s">
        <v>190</v>
      </c>
      <c r="BS262" s="70" t="s">
        <v>5317</v>
      </c>
      <c r="BX262" s="69" t="s">
        <v>158</v>
      </c>
      <c r="BY262" s="69" t="s">
        <v>158</v>
      </c>
      <c r="CD262" s="69">
        <v>6.1788E10</v>
      </c>
      <c r="CE262" s="69" t="s">
        <v>3247</v>
      </c>
      <c r="CF262" s="69">
        <v>25601</v>
      </c>
      <c r="CT262" s="69" t="b">
        <f>Table1[[#This Row],[company_name_netzero]]&lt;&gt;""</f>
        <v>1</v>
      </c>
      <c r="CZ262" s="69" t="b">
        <f>Table1[[#This Row],[company_name_re100]]&lt;&gt;""</f>
        <v>0</v>
      </c>
    </row>
    <row r="263" spans="1:104" ht="21.95" customHeight="1" hidden="1">
      <c r="A263" s="69">
        <v>261</v>
      </c>
      <c r="B263" s="69" t="s">
        <v>1620</v>
      </c>
      <c r="C263" s="69" t="s">
        <v>5318</v>
      </c>
      <c r="D263" s="69" t="s">
        <v>1621</v>
      </c>
      <c r="E263" s="72">
        <v>-0.056</v>
      </c>
      <c r="F263" s="69" t="s">
        <v>1622</v>
      </c>
      <c r="G263" s="72">
        <v>-0.218</v>
      </c>
      <c r="H263" s="69" t="s">
        <v>1623</v>
      </c>
      <c r="I263" s="71">
        <v>207548</v>
      </c>
      <c r="J263" s="69">
        <v>-27</v>
      </c>
      <c r="K263" s="69">
        <v>31</v>
      </c>
      <c r="L263" s="69">
        <v>40004994</v>
      </c>
      <c r="M263" s="69" t="s">
        <v>5319</v>
      </c>
      <c r="N263" s="69" t="s">
        <v>5320</v>
      </c>
      <c r="O263" s="69" t="s">
        <v>5321</v>
      </c>
      <c r="P263" s="69" t="s">
        <v>3203</v>
      </c>
      <c r="Q263" s="69" t="s">
        <v>264</v>
      </c>
      <c r="R263" s="69" t="s">
        <v>176</v>
      </c>
      <c r="S263" s="69" t="s">
        <v>4272</v>
      </c>
      <c r="T263" s="69" t="s">
        <v>151</v>
      </c>
      <c r="U263" s="69" t="s">
        <v>152</v>
      </c>
      <c r="V263" s="69" t="s">
        <v>3292</v>
      </c>
      <c r="W263" s="69" t="s">
        <v>151</v>
      </c>
      <c r="X263" s="69" t="s">
        <v>152</v>
      </c>
      <c r="Y263" s="69" t="s">
        <v>4371</v>
      </c>
      <c r="Z263" s="69" t="s">
        <v>151</v>
      </c>
      <c r="AA263" s="69" t="s">
        <v>4371</v>
      </c>
      <c r="AB263" s="70" t="s">
        <v>5322</v>
      </c>
      <c r="AC263" s="69" t="s">
        <v>3208</v>
      </c>
      <c r="AD263" s="73">
        <v>44440.041666666664</v>
      </c>
      <c r="AE263" s="69" t="s">
        <v>3209</v>
      </c>
      <c r="AG263" s="73">
        <v>45582.041666666664</v>
      </c>
      <c r="AH263" s="69" t="b">
        <f>Table1[[#This Row],[sbti_id]]&lt;&gt;""</f>
        <v>1</v>
      </c>
      <c r="AI263" s="69" t="s">
        <v>5323</v>
      </c>
      <c r="AJ263" s="69" t="s">
        <v>3381</v>
      </c>
      <c r="AK263" s="69" t="s">
        <v>3251</v>
      </c>
      <c r="AL263" s="69" t="s">
        <v>3211</v>
      </c>
      <c r="AM263" s="69" t="s">
        <v>158</v>
      </c>
      <c r="AN263" s="69" t="s">
        <v>9</v>
      </c>
      <c r="AP263" s="69">
        <v>2021</v>
      </c>
      <c r="AQ263" s="69">
        <v>2030</v>
      </c>
      <c r="AR263" s="69" t="s">
        <v>3212</v>
      </c>
      <c r="AS263" s="69">
        <v>2022</v>
      </c>
      <c r="AT263" s="69" t="s">
        <v>1624</v>
      </c>
      <c r="AU263" s="69" t="s">
        <v>5324</v>
      </c>
      <c r="AV263" s="69" t="s">
        <v>3708</v>
      </c>
      <c r="AW263" s="69">
        <v>2050</v>
      </c>
      <c r="AY263" s="69">
        <v>2021</v>
      </c>
      <c r="AZ263" s="69" t="s">
        <v>5325</v>
      </c>
      <c r="BA263" s="69" t="s">
        <v>5326</v>
      </c>
      <c r="BB263" s="69" t="s">
        <v>3216</v>
      </c>
      <c r="BC263" s="69" t="s">
        <v>157</v>
      </c>
      <c r="BD263" s="69" t="s">
        <v>157</v>
      </c>
      <c r="BE263" s="69" t="s">
        <v>157</v>
      </c>
      <c r="BF263" s="70" t="s">
        <v>5327</v>
      </c>
      <c r="BG263" s="69" t="s">
        <v>157</v>
      </c>
      <c r="BH263" s="69" t="s">
        <v>4936</v>
      </c>
      <c r="BI263" s="69" t="s">
        <v>3219</v>
      </c>
      <c r="BJ263" s="69" t="s">
        <v>158</v>
      </c>
      <c r="BK263" s="69" t="s">
        <v>157</v>
      </c>
      <c r="BL263" s="70" t="s">
        <v>5328</v>
      </c>
      <c r="BM263" s="69" t="s">
        <v>157</v>
      </c>
      <c r="BN263" s="69" t="s">
        <v>3573</v>
      </c>
      <c r="BP263" s="69" t="s">
        <v>5329</v>
      </c>
      <c r="BQ263" s="69" t="s">
        <v>158</v>
      </c>
      <c r="BR263" s="69" t="s">
        <v>312</v>
      </c>
      <c r="BS263" s="70" t="s">
        <v>5330</v>
      </c>
      <c r="BX263" s="69" t="s">
        <v>158</v>
      </c>
      <c r="BY263" s="69" t="s">
        <v>157</v>
      </c>
      <c r="CD263" s="69">
        <v>56768</v>
      </c>
      <c r="CE263" s="69" t="s">
        <v>3300</v>
      </c>
      <c r="CF263" s="69">
        <v>207548</v>
      </c>
      <c r="CN263" s="70" t="s">
        <v>5331</v>
      </c>
      <c r="CP263" s="69">
        <v>110</v>
      </c>
      <c r="CQ263" s="69">
        <v>300</v>
      </c>
      <c r="CT263" s="69" t="b">
        <f>Table1[[#This Row],[company_name_netzero]]&lt;&gt;""</f>
        <v>1</v>
      </c>
      <c r="CU263" s="69" t="s">
        <v>5319</v>
      </c>
      <c r="CV263" s="69">
        <v>2019</v>
      </c>
      <c r="CW263" s="69">
        <v>2050</v>
      </c>
      <c r="CX263" s="69" t="s">
        <v>3300</v>
      </c>
      <c r="CY263" s="69" t="s">
        <v>264</v>
      </c>
      <c r="CZ263" s="69" t="b">
        <f>Table1[[#This Row],[company_name_re100]]&lt;&gt;""</f>
        <v>1</v>
      </c>
    </row>
    <row r="264" spans="1:104" ht="21.95" customHeight="1" hidden="1">
      <c r="A264" s="69">
        <v>262</v>
      </c>
      <c r="B264" s="69" t="s">
        <v>1625</v>
      </c>
      <c r="C264" s="69" t="s">
        <v>5332</v>
      </c>
      <c r="D264" s="69" t="s">
        <v>1628</v>
      </c>
      <c r="E264" s="72">
        <v>0.087</v>
      </c>
      <c r="F264" s="69" t="s">
        <v>1629</v>
      </c>
      <c r="G264" s="72">
        <v>0.598</v>
      </c>
      <c r="H264" s="69" t="s">
        <v>1630</v>
      </c>
      <c r="I264" s="71">
        <v>104890</v>
      </c>
      <c r="J264" s="69">
        <v>27</v>
      </c>
      <c r="K264" s="69">
        <v>22</v>
      </c>
      <c r="L264" s="88">
        <v>40014039</v>
      </c>
      <c r="M264" s="89" t="s">
        <v>5333</v>
      </c>
      <c r="N264" s="89" t="s">
        <v>5334</v>
      </c>
      <c r="O264" s="89" t="s">
        <v>5335</v>
      </c>
      <c r="P264" s="89" t="s">
        <v>3203</v>
      </c>
      <c r="Q264" s="89" t="s">
        <v>1627</v>
      </c>
      <c r="R264" s="89" t="s">
        <v>246</v>
      </c>
      <c r="S264" s="89" t="s">
        <v>4976</v>
      </c>
      <c r="T264" s="89" t="s">
        <v>151</v>
      </c>
      <c r="U264" s="89" t="s">
        <v>353</v>
      </c>
      <c r="V264" s="89">
        <v>2030</v>
      </c>
      <c r="W264" s="89" t="s">
        <v>151</v>
      </c>
      <c r="X264" s="89" t="s">
        <v>353</v>
      </c>
      <c r="Y264" s="89">
        <v>2040</v>
      </c>
      <c r="Z264" s="89" t="s">
        <v>151</v>
      </c>
      <c r="AA264" s="89">
        <v>2040</v>
      </c>
      <c r="AB264" s="90" t="s">
        <v>5336</v>
      </c>
      <c r="AC264" s="89" t="s">
        <v>3208</v>
      </c>
      <c r="AD264" s="94">
        <v>44201.041666666664</v>
      </c>
      <c r="AE264" s="89" t="s">
        <v>3512</v>
      </c>
      <c r="AF264" s="89"/>
      <c r="AG264" s="95">
        <v>45506.041666666664</v>
      </c>
      <c r="AH264" s="69" t="b">
        <f>Table1[[#This Row],[sbti_id]]&lt;&gt;""</f>
        <v>1</v>
      </c>
      <c r="AI264" s="69" t="s">
        <v>5337</v>
      </c>
      <c r="AJ264" s="69" t="s">
        <v>5338</v>
      </c>
      <c r="AK264" s="69" t="s">
        <v>246</v>
      </c>
      <c r="AL264" s="69" t="s">
        <v>3211</v>
      </c>
      <c r="AM264" s="69" t="s">
        <v>158</v>
      </c>
      <c r="AN264" s="69" t="s">
        <v>167</v>
      </c>
      <c r="AQ264" s="69">
        <v>2040</v>
      </c>
      <c r="AR264" s="69" t="s">
        <v>3212</v>
      </c>
      <c r="AS264" s="69">
        <v>2021</v>
      </c>
      <c r="AT264" s="69" t="s">
        <v>1631</v>
      </c>
      <c r="AU264" s="69" t="s">
        <v>5339</v>
      </c>
      <c r="AV264" s="69" t="s">
        <v>3708</v>
      </c>
      <c r="AW264" s="69">
        <v>2030</v>
      </c>
      <c r="AY264" s="69">
        <v>2022</v>
      </c>
      <c r="AZ264" s="70" t="s">
        <v>5340</v>
      </c>
      <c r="BA264" s="70" t="s">
        <v>5341</v>
      </c>
      <c r="BB264" s="69" t="s">
        <v>3216</v>
      </c>
      <c r="BC264" s="69" t="s">
        <v>157</v>
      </c>
      <c r="BD264" s="69" t="s">
        <v>157</v>
      </c>
      <c r="BE264" s="69" t="s">
        <v>157</v>
      </c>
      <c r="BF264" s="70" t="s">
        <v>5342</v>
      </c>
      <c r="BG264" s="69" t="s">
        <v>157</v>
      </c>
      <c r="BH264" s="69" t="s">
        <v>3753</v>
      </c>
      <c r="BI264" s="69" t="s">
        <v>3219</v>
      </c>
      <c r="BJ264" s="69" t="s">
        <v>157</v>
      </c>
      <c r="BK264" s="69" t="s">
        <v>157</v>
      </c>
      <c r="BL264" s="70" t="s">
        <v>5343</v>
      </c>
      <c r="BM264" s="69" t="s">
        <v>157</v>
      </c>
      <c r="BN264" s="69" t="s">
        <v>3269</v>
      </c>
      <c r="BQ264" s="69" t="s">
        <v>157</v>
      </c>
      <c r="BR264" s="69" t="s">
        <v>158</v>
      </c>
      <c r="BS264" s="69" t="s">
        <v>5344</v>
      </c>
      <c r="BX264" s="69" t="s">
        <v>158</v>
      </c>
      <c r="BY264" s="69" t="s">
        <v>157</v>
      </c>
      <c r="CD264" s="69">
        <v>5.547E10</v>
      </c>
      <c r="CE264" s="69" t="s">
        <v>4315</v>
      </c>
      <c r="CF264" s="69">
        <v>108160</v>
      </c>
      <c r="CP264" s="69">
        <v>82.80</v>
      </c>
      <c r="CQ264" s="69">
        <v>59.80</v>
      </c>
      <c r="CT264" s="69" t="b">
        <f>Table1[[#This Row],[company_name_netzero]]&lt;&gt;""</f>
        <v>1</v>
      </c>
      <c r="CZ264" s="69" t="b">
        <f>Table1[[#This Row],[company_name_re100]]&lt;&gt;""</f>
        <v>0</v>
      </c>
    </row>
    <row r="265" spans="1:104" ht="21.95" customHeight="1" hidden="1">
      <c r="A265" s="69">
        <v>263</v>
      </c>
      <c r="B265" s="69" t="s">
        <v>1632</v>
      </c>
      <c r="C265" s="69" t="s">
        <v>5345</v>
      </c>
      <c r="D265" s="69" t="s">
        <v>1633</v>
      </c>
      <c r="E265" s="72">
        <v>0.078</v>
      </c>
      <c r="F265" s="69" t="s">
        <v>1634</v>
      </c>
      <c r="G265" s="72">
        <v>0.438</v>
      </c>
      <c r="H265" s="69" t="s">
        <v>1635</v>
      </c>
      <c r="I265" s="71">
        <v>51436</v>
      </c>
      <c r="J265" s="69">
        <v>24</v>
      </c>
      <c r="K265" s="69">
        <v>31</v>
      </c>
      <c r="L265" s="69">
        <v>40015721</v>
      </c>
      <c r="M265" s="69" t="s">
        <v>5346</v>
      </c>
      <c r="N265" s="69" t="s">
        <v>5347</v>
      </c>
      <c r="O265" s="69" t="s">
        <v>5348</v>
      </c>
      <c r="P265" s="69" t="s">
        <v>3443</v>
      </c>
      <c r="Q265" s="69" t="s">
        <v>264</v>
      </c>
      <c r="R265" s="69" t="s">
        <v>176</v>
      </c>
      <c r="S265" s="69" t="s">
        <v>3274</v>
      </c>
      <c r="T265" s="69" t="s">
        <v>155</v>
      </c>
      <c r="AF265" s="69" t="s">
        <v>3210</v>
      </c>
      <c r="AG265" s="73">
        <v>43167.041666666664</v>
      </c>
      <c r="AH265" s="69" t="b">
        <f>Table1[[#This Row],[sbti_id]]&lt;&gt;""</f>
        <v>1</v>
      </c>
      <c r="AI265" s="69" t="s">
        <v>1632</v>
      </c>
      <c r="AJ265" s="69" t="s">
        <v>3381</v>
      </c>
      <c r="AK265" s="69" t="s">
        <v>3251</v>
      </c>
      <c r="AL265" s="69" t="s">
        <v>3211</v>
      </c>
      <c r="AM265" s="69" t="s">
        <v>158</v>
      </c>
      <c r="AN265" s="69" t="s">
        <v>281</v>
      </c>
      <c r="AO265" s="69">
        <v>60</v>
      </c>
      <c r="AP265" s="69">
        <v>2015</v>
      </c>
      <c r="AQ265" s="69">
        <v>2030</v>
      </c>
      <c r="AR265" s="69" t="s">
        <v>3212</v>
      </c>
      <c r="AS265" s="69">
        <v>2023</v>
      </c>
      <c r="AT265" s="69" t="s">
        <v>1639</v>
      </c>
      <c r="AU265" s="69" t="s">
        <v>5349</v>
      </c>
      <c r="AV265" s="69" t="s">
        <v>233</v>
      </c>
      <c r="AZ265" s="69" t="s">
        <v>5350</v>
      </c>
      <c r="BA265" s="69" t="s">
        <v>5351</v>
      </c>
      <c r="BB265" s="69" t="s">
        <v>3228</v>
      </c>
      <c r="BC265" s="69" t="s">
        <v>157</v>
      </c>
      <c r="BD265" s="69" t="s">
        <v>157</v>
      </c>
      <c r="BE265" s="69" t="s">
        <v>169</v>
      </c>
      <c r="BF265" s="69" t="s">
        <v>5352</v>
      </c>
      <c r="BG265" s="69" t="s">
        <v>157</v>
      </c>
      <c r="BI265" s="69" t="s">
        <v>3219</v>
      </c>
      <c r="BJ265" s="69" t="s">
        <v>157</v>
      </c>
      <c r="BK265" s="69" t="s">
        <v>158</v>
      </c>
      <c r="BL265" s="70" t="s">
        <v>5353</v>
      </c>
      <c r="BM265" s="69" t="s">
        <v>157</v>
      </c>
      <c r="BN265" s="69" t="s">
        <v>3269</v>
      </c>
      <c r="BQ265" s="69" t="s">
        <v>158</v>
      </c>
      <c r="BR265" s="69" t="s">
        <v>171</v>
      </c>
      <c r="BS265" s="69" t="s">
        <v>5354</v>
      </c>
      <c r="BX265" s="69" t="s">
        <v>158</v>
      </c>
      <c r="BY265" s="69" t="s">
        <v>157</v>
      </c>
      <c r="CD265" s="69">
        <v>5.113E10</v>
      </c>
      <c r="CE265" s="69" t="s">
        <v>3286</v>
      </c>
      <c r="CF265" s="69">
        <v>43870</v>
      </c>
      <c r="CT265" s="69" t="b">
        <f>Table1[[#This Row],[company_name_netzero]]&lt;&gt;""</f>
        <v>1</v>
      </c>
      <c r="CZ265" s="69" t="b">
        <f>Table1[[#This Row],[company_name_re100]]&lt;&gt;""</f>
        <v>0</v>
      </c>
    </row>
    <row r="266" spans="1:11 34:104" ht="21.95" customHeight="1" hidden="1">
      <c r="A266" s="69">
        <v>264</v>
      </c>
      <c r="B266" s="69" t="s">
        <v>1640</v>
      </c>
      <c r="C266" s="69" t="s">
        <v>5355</v>
      </c>
      <c r="D266" s="69" t="s">
        <v>1641</v>
      </c>
      <c r="E266" s="72">
        <v>0.009</v>
      </c>
      <c r="F266" s="69" t="s">
        <v>1642</v>
      </c>
      <c r="G266" s="72">
        <v>0.115</v>
      </c>
      <c r="H266" s="69" t="s">
        <v>1643</v>
      </c>
      <c r="I266" s="71">
        <v>94500</v>
      </c>
      <c r="J266" s="69">
        <v>-9</v>
      </c>
      <c r="K266" s="69">
        <v>9</v>
      </c>
      <c r="AH266" s="69" t="b">
        <f>Table1[[#This Row],[sbti_id]]&lt;&gt;""</f>
        <v>0</v>
      </c>
      <c r="AI266" s="69" t="s">
        <v>1640</v>
      </c>
      <c r="AJ266" s="69" t="s">
        <v>3043</v>
      </c>
      <c r="AK266" s="69" t="s">
        <v>146</v>
      </c>
      <c r="AL266" s="69" t="s">
        <v>3211</v>
      </c>
      <c r="AM266" s="69" t="s">
        <v>158</v>
      </c>
      <c r="AN266" s="69" t="s">
        <v>202</v>
      </c>
      <c r="AQ266" s="69">
        <v>2035</v>
      </c>
      <c r="AR266" s="69" t="s">
        <v>3212</v>
      </c>
      <c r="AS266" s="69">
        <v>2021</v>
      </c>
      <c r="AT266" s="70" t="s">
        <v>1644</v>
      </c>
      <c r="AU266" s="69" t="s">
        <v>5356</v>
      </c>
      <c r="AV266" s="69" t="s">
        <v>233</v>
      </c>
      <c r="BA266" s="70" t="s">
        <v>1644</v>
      </c>
      <c r="BB266" s="69" t="s">
        <v>3216</v>
      </c>
      <c r="BC266" s="69" t="s">
        <v>157</v>
      </c>
      <c r="BD266" s="69" t="s">
        <v>157</v>
      </c>
      <c r="BE266" s="69" t="s">
        <v>158</v>
      </c>
      <c r="BF266" s="70" t="s">
        <v>5357</v>
      </c>
      <c r="BG266" s="69" t="s">
        <v>158</v>
      </c>
      <c r="BI266" s="69" t="s">
        <v>3538</v>
      </c>
      <c r="BJ266" s="69" t="s">
        <v>157</v>
      </c>
      <c r="BK266" s="69" t="s">
        <v>168</v>
      </c>
      <c r="BL266" s="70" t="s">
        <v>5358</v>
      </c>
      <c r="BM266" s="69" t="s">
        <v>168</v>
      </c>
      <c r="BQ266" s="69" t="s">
        <v>158</v>
      </c>
      <c r="BR266" s="69" t="s">
        <v>168</v>
      </c>
      <c r="BX266" s="69" t="s">
        <v>158</v>
      </c>
      <c r="BY266" s="69" t="s">
        <v>158</v>
      </c>
      <c r="CD266" s="69">
        <v>5.5141E10</v>
      </c>
      <c r="CE266" s="69" t="s">
        <v>3286</v>
      </c>
      <c r="CF266" s="69">
        <v>95000</v>
      </c>
      <c r="CT266" s="69" t="b">
        <f>Table1[[#This Row],[company_name_netzero]]&lt;&gt;""</f>
        <v>1</v>
      </c>
      <c r="CZ266" s="69" t="b">
        <f>Table1[[#This Row],[company_name_re100]]&lt;&gt;""</f>
        <v>0</v>
      </c>
    </row>
    <row r="267" spans="1:11 34:34 98:104" ht="21.95" customHeight="1" hidden="1">
      <c r="A267" s="69">
        <v>265</v>
      </c>
      <c r="B267" s="69" t="s">
        <v>1645</v>
      </c>
      <c r="C267" s="69" t="s">
        <v>5359</v>
      </c>
      <c r="D267" s="69" t="s">
        <v>1646</v>
      </c>
      <c r="E267" s="72">
        <v>0.009</v>
      </c>
      <c r="F267" s="69" t="s">
        <v>1647</v>
      </c>
      <c r="G267" s="72">
        <v>0.316</v>
      </c>
      <c r="H267" s="69" t="s">
        <v>1648</v>
      </c>
      <c r="I267" s="71">
        <v>126893</v>
      </c>
      <c r="J267" s="69">
        <v>-9</v>
      </c>
      <c r="K267" s="69">
        <v>14</v>
      </c>
      <c r="AH267" s="69" t="b">
        <f>Table1[[#This Row],[sbti_id]]&lt;&gt;""</f>
        <v>0</v>
      </c>
      <c r="CT267" s="69" t="b">
        <f>Table1[[#This Row],[company_name_netzero]]&lt;&gt;""</f>
        <v>0</v>
      </c>
      <c r="CZ267" s="69" t="b">
        <f>Table1[[#This Row],[company_name_re100]]&lt;&gt;""</f>
        <v>0</v>
      </c>
    </row>
    <row r="268" spans="1:11 34:104" ht="21.95" customHeight="1" hidden="1">
      <c r="A268" s="69">
        <v>266</v>
      </c>
      <c r="B268" s="69" t="s">
        <v>1649</v>
      </c>
      <c r="C268" s="69" t="s">
        <v>5360</v>
      </c>
      <c r="D268" s="69" t="s">
        <v>1650</v>
      </c>
      <c r="E268" s="72">
        <v>0.565</v>
      </c>
      <c r="F268" s="69" t="s">
        <v>1651</v>
      </c>
      <c r="G268" s="72">
        <v>0.843</v>
      </c>
      <c r="H268" s="69" t="s">
        <v>1652</v>
      </c>
      <c r="I268" s="71">
        <v>23465</v>
      </c>
      <c r="J268" s="69">
        <v>176</v>
      </c>
      <c r="K268" s="69">
        <v>2</v>
      </c>
      <c r="AH268" s="69" t="b">
        <f>Table1[[#This Row],[sbti_id]]&lt;&gt;""</f>
        <v>0</v>
      </c>
      <c r="AI268" s="69" t="s">
        <v>1649</v>
      </c>
      <c r="AJ268" s="69" t="s">
        <v>4967</v>
      </c>
      <c r="AK268" s="69" t="s">
        <v>246</v>
      </c>
      <c r="AL268" s="69" t="s">
        <v>3211</v>
      </c>
      <c r="AM268" s="69" t="s">
        <v>158</v>
      </c>
      <c r="AN268" s="69" t="s">
        <v>233</v>
      </c>
      <c r="AU268" s="69" t="s">
        <v>5361</v>
      </c>
      <c r="AV268" s="69" t="s">
        <v>233</v>
      </c>
      <c r="BA268" s="69" t="s">
        <v>5362</v>
      </c>
      <c r="BC268" s="69" t="s">
        <v>168</v>
      </c>
      <c r="BD268" s="69" t="s">
        <v>168</v>
      </c>
      <c r="BE268" s="69" t="s">
        <v>168</v>
      </c>
      <c r="BG268" s="69" t="s">
        <v>158</v>
      </c>
      <c r="BI268" s="69" t="s">
        <v>3219</v>
      </c>
      <c r="BJ268" s="69" t="s">
        <v>158</v>
      </c>
      <c r="BK268" s="69" t="s">
        <v>168</v>
      </c>
      <c r="BL268" s="69" t="s">
        <v>5363</v>
      </c>
      <c r="BM268" s="69" t="s">
        <v>168</v>
      </c>
      <c r="BQ268" s="69" t="s">
        <v>158</v>
      </c>
      <c r="BR268" s="69" t="s">
        <v>168</v>
      </c>
      <c r="BY268" s="69" t="s">
        <v>158</v>
      </c>
      <c r="CD268" s="69">
        <v>5.473E10</v>
      </c>
      <c r="CE268" s="69" t="s">
        <v>144</v>
      </c>
      <c r="CF268" s="69">
        <v>23465</v>
      </c>
      <c r="CT268" s="69" t="b">
        <f>Table1[[#This Row],[company_name_netzero]]&lt;&gt;""</f>
        <v>1</v>
      </c>
      <c r="CZ268" s="69" t="b">
        <f>Table1[[#This Row],[company_name_re100]]&lt;&gt;""</f>
        <v>0</v>
      </c>
    </row>
    <row r="269" spans="1:11 34:104" ht="21.95" customHeight="1" hidden="1">
      <c r="A269" s="69">
        <v>267</v>
      </c>
      <c r="B269" s="69" t="s">
        <v>1653</v>
      </c>
      <c r="C269" s="69" t="s">
        <v>5364</v>
      </c>
      <c r="D269" s="69" t="s">
        <v>1654</v>
      </c>
      <c r="E269" s="72">
        <v>0.025</v>
      </c>
      <c r="F269" s="69" t="s">
        <v>1655</v>
      </c>
      <c r="G269" s="72">
        <v>0.097</v>
      </c>
      <c r="H269" s="69" t="s">
        <v>1656</v>
      </c>
      <c r="I269" s="71">
        <v>36815</v>
      </c>
      <c r="J269" s="69">
        <v>5</v>
      </c>
      <c r="K269" s="69">
        <v>5</v>
      </c>
      <c r="AH269" s="69" t="b">
        <f>Table1[[#This Row],[sbti_id]]&lt;&gt;""</f>
        <v>0</v>
      </c>
      <c r="AI269" s="69" t="s">
        <v>1653</v>
      </c>
      <c r="AJ269" s="69" t="s">
        <v>3043</v>
      </c>
      <c r="AK269" s="69" t="s">
        <v>146</v>
      </c>
      <c r="AL269" s="69" t="s">
        <v>3211</v>
      </c>
      <c r="AM269" s="69" t="s">
        <v>158</v>
      </c>
      <c r="AN269" s="69" t="s">
        <v>281</v>
      </c>
      <c r="AO269" s="69">
        <v>30</v>
      </c>
      <c r="AP269" s="69">
        <v>2021</v>
      </c>
      <c r="AQ269" s="69">
        <v>2034</v>
      </c>
      <c r="AR269" s="69" t="s">
        <v>3212</v>
      </c>
      <c r="AS269" s="69">
        <v>2022</v>
      </c>
      <c r="AT269" s="70" t="s">
        <v>1657</v>
      </c>
      <c r="AU269" s="69" t="s">
        <v>5365</v>
      </c>
      <c r="AV269" s="69" t="s">
        <v>233</v>
      </c>
      <c r="AZ269" s="69" t="s">
        <v>5366</v>
      </c>
      <c r="BA269" s="70" t="s">
        <v>5367</v>
      </c>
      <c r="BB269" s="69" t="s">
        <v>168</v>
      </c>
      <c r="BC269" s="69" t="s">
        <v>157</v>
      </c>
      <c r="BD269" s="69" t="s">
        <v>157</v>
      </c>
      <c r="BE269" s="69" t="s">
        <v>158</v>
      </c>
      <c r="BF269" s="70" t="s">
        <v>5368</v>
      </c>
      <c r="BG269" s="69" t="s">
        <v>157</v>
      </c>
      <c r="BH269" s="69" t="s">
        <v>3775</v>
      </c>
      <c r="BI269" s="69" t="s">
        <v>3219</v>
      </c>
      <c r="BJ269" s="69" t="s">
        <v>158</v>
      </c>
      <c r="BK269" s="69" t="s">
        <v>168</v>
      </c>
      <c r="BL269" s="69" t="s">
        <v>5369</v>
      </c>
      <c r="BM269" s="69" t="s">
        <v>168</v>
      </c>
      <c r="BQ269" s="69" t="s">
        <v>158</v>
      </c>
      <c r="BR269" s="69" t="s">
        <v>168</v>
      </c>
      <c r="BS269" s="70" t="s">
        <v>5370</v>
      </c>
      <c r="BX269" s="69" t="s">
        <v>158</v>
      </c>
      <c r="BY269" s="69" t="s">
        <v>158</v>
      </c>
      <c r="CD269" s="69">
        <v>6.0101E10</v>
      </c>
      <c r="CE269" s="69" t="s">
        <v>3745</v>
      </c>
      <c r="CF269" s="69">
        <v>37000</v>
      </c>
      <c r="CT269" s="69" t="b">
        <f>Table1[[#This Row],[company_name_netzero]]&lt;&gt;""</f>
        <v>1</v>
      </c>
      <c r="CZ269" s="69" t="b">
        <f>Table1[[#This Row],[company_name_re100]]&lt;&gt;""</f>
        <v>0</v>
      </c>
    </row>
    <row r="270" spans="1:104" ht="21.95" customHeight="1" hidden="1">
      <c r="A270" s="69">
        <v>268</v>
      </c>
      <c r="B270" s="69" t="s">
        <v>1658</v>
      </c>
      <c r="C270" s="69" t="s">
        <v>5371</v>
      </c>
      <c r="D270" s="69" t="s">
        <v>1659</v>
      </c>
      <c r="E270" s="72">
        <v>0.027</v>
      </c>
      <c r="F270" s="69" t="s">
        <v>1660</v>
      </c>
      <c r="G270" s="72">
        <v>0.029</v>
      </c>
      <c r="H270" s="69" t="s">
        <v>1661</v>
      </c>
      <c r="I270" s="71">
        <v>133300</v>
      </c>
      <c r="J270" s="69">
        <v>10</v>
      </c>
      <c r="K270" s="69">
        <v>30</v>
      </c>
      <c r="L270" s="69">
        <v>40005666</v>
      </c>
      <c r="M270" s="69" t="s">
        <v>5372</v>
      </c>
      <c r="N270" s="69" t="s">
        <v>5373</v>
      </c>
      <c r="O270" s="69" t="s">
        <v>5374</v>
      </c>
      <c r="P270" s="69" t="s">
        <v>3203</v>
      </c>
      <c r="Q270" s="69" t="s">
        <v>3204</v>
      </c>
      <c r="R270" s="69" t="s">
        <v>3205</v>
      </c>
      <c r="S270" s="69" t="s">
        <v>5078</v>
      </c>
      <c r="T270" s="69" t="s">
        <v>151</v>
      </c>
      <c r="U270" s="69" t="s">
        <v>827</v>
      </c>
      <c r="V270" s="69">
        <v>2035</v>
      </c>
      <c r="AB270" s="69" t="s">
        <v>5375</v>
      </c>
      <c r="AE270" s="69" t="s">
        <v>4233</v>
      </c>
      <c r="AG270" s="73">
        <v>44665.041666666664</v>
      </c>
      <c r="AH270" s="69" t="b">
        <f>Table1[[#This Row],[sbti_id]]&lt;&gt;""</f>
        <v>1</v>
      </c>
      <c r="AI270" s="69" t="s">
        <v>5372</v>
      </c>
      <c r="AJ270" s="69" t="s">
        <v>3043</v>
      </c>
      <c r="AK270" s="69" t="s">
        <v>146</v>
      </c>
      <c r="AL270" s="69" t="s">
        <v>3211</v>
      </c>
      <c r="AM270" s="69" t="s">
        <v>158</v>
      </c>
      <c r="AN270" s="69" t="s">
        <v>167</v>
      </c>
      <c r="AQ270" s="69">
        <v>2050</v>
      </c>
      <c r="AR270" s="69" t="s">
        <v>3212</v>
      </c>
      <c r="AS270" s="69">
        <v>2020</v>
      </c>
      <c r="AT270" s="69" t="s">
        <v>1662</v>
      </c>
      <c r="AU270" s="69" t="s">
        <v>5376</v>
      </c>
      <c r="AV270" s="69" t="s">
        <v>513</v>
      </c>
      <c r="AW270" s="69">
        <v>2035</v>
      </c>
      <c r="AX270" s="69">
        <v>45</v>
      </c>
      <c r="AY270" s="69">
        <v>2019</v>
      </c>
      <c r="AZ270" s="69" t="s">
        <v>5377</v>
      </c>
      <c r="BA270" s="70" t="s">
        <v>5378</v>
      </c>
      <c r="BB270" s="69" t="s">
        <v>3216</v>
      </c>
      <c r="BC270" s="69" t="s">
        <v>157</v>
      </c>
      <c r="BD270" s="69" t="s">
        <v>157</v>
      </c>
      <c r="BE270" s="69" t="s">
        <v>169</v>
      </c>
      <c r="BF270" s="70" t="s">
        <v>5379</v>
      </c>
      <c r="BG270" s="69" t="s">
        <v>157</v>
      </c>
      <c r="BH270" s="69" t="s">
        <v>3242</v>
      </c>
      <c r="BI270" s="69" t="s">
        <v>3219</v>
      </c>
      <c r="BJ270" s="69" t="s">
        <v>158</v>
      </c>
      <c r="BK270" s="69" t="s">
        <v>157</v>
      </c>
      <c r="BL270" s="69" t="s">
        <v>5380</v>
      </c>
      <c r="BM270" s="69" t="s">
        <v>157</v>
      </c>
      <c r="BN270" s="69" t="s">
        <v>3269</v>
      </c>
      <c r="BQ270" s="69" t="s">
        <v>158</v>
      </c>
      <c r="BR270" s="69" t="s">
        <v>168</v>
      </c>
      <c r="BS270" s="69" t="s">
        <v>5381</v>
      </c>
      <c r="BX270" s="69" t="s">
        <v>158</v>
      </c>
      <c r="BY270" s="69" t="s">
        <v>157</v>
      </c>
      <c r="CD270" s="69">
        <v>5.4192E10</v>
      </c>
      <c r="CE270" s="69" t="s">
        <v>4315</v>
      </c>
      <c r="CF270" s="69">
        <v>133300</v>
      </c>
      <c r="CO270" s="69" t="s">
        <v>2904</v>
      </c>
      <c r="CT270" s="69" t="b">
        <f>Table1[[#This Row],[company_name_netzero]]&lt;&gt;""</f>
        <v>1</v>
      </c>
      <c r="CZ270" s="69" t="b">
        <f>Table1[[#This Row],[company_name_re100]]&lt;&gt;""</f>
        <v>0</v>
      </c>
    </row>
    <row r="271" spans="1:11 34:104" ht="21.95" customHeight="1" hidden="1">
      <c r="A271" s="69">
        <v>269</v>
      </c>
      <c r="B271" s="69" t="s">
        <v>1663</v>
      </c>
      <c r="C271" s="69" t="s">
        <v>5382</v>
      </c>
      <c r="D271" s="69" t="s">
        <v>1664</v>
      </c>
      <c r="E271" s="72">
        <v>0.029</v>
      </c>
      <c r="F271" s="69" t="s">
        <v>1665</v>
      </c>
      <c r="G271" s="72">
        <v>0.087</v>
      </c>
      <c r="H271" s="69" t="s">
        <v>1666</v>
      </c>
      <c r="I271" s="71">
        <v>240617</v>
      </c>
      <c r="J271" s="69">
        <v>10</v>
      </c>
      <c r="K271" s="69">
        <v>17</v>
      </c>
      <c r="AH271" s="69" t="b">
        <f>Table1[[#This Row],[sbti_id]]&lt;&gt;""</f>
        <v>0</v>
      </c>
      <c r="AJ271" s="69" t="s">
        <v>3788</v>
      </c>
      <c r="AK271" s="69" t="s">
        <v>3251</v>
      </c>
      <c r="AL271" s="69" t="s">
        <v>3211</v>
      </c>
      <c r="AM271" s="69" t="s">
        <v>158</v>
      </c>
      <c r="AN271" s="69" t="s">
        <v>233</v>
      </c>
      <c r="AQ271" s="69">
        <v>2030</v>
      </c>
      <c r="AR271" s="69" t="s">
        <v>3212</v>
      </c>
      <c r="AS271" s="69">
        <v>2021</v>
      </c>
      <c r="AT271" s="70" t="s">
        <v>5383</v>
      </c>
      <c r="AU271" s="69" t="s">
        <v>5384</v>
      </c>
      <c r="AV271" s="69" t="s">
        <v>513</v>
      </c>
      <c r="AW271" s="69">
        <v>2025</v>
      </c>
      <c r="AX271" s="69">
        <v>20</v>
      </c>
      <c r="AY271" s="69">
        <v>2020</v>
      </c>
      <c r="AZ271" s="69" t="s">
        <v>5385</v>
      </c>
      <c r="BA271" s="69" t="s">
        <v>5386</v>
      </c>
      <c r="BB271" s="69" t="s">
        <v>168</v>
      </c>
      <c r="BC271" s="69" t="s">
        <v>157</v>
      </c>
      <c r="BD271" s="69" t="s">
        <v>157</v>
      </c>
      <c r="BE271" s="69" t="s">
        <v>168</v>
      </c>
      <c r="BF271" s="69" t="s">
        <v>5387</v>
      </c>
      <c r="BG271" s="69" t="s">
        <v>157</v>
      </c>
      <c r="BH271" s="69" t="s">
        <v>4050</v>
      </c>
      <c r="BI271" s="69" t="s">
        <v>3219</v>
      </c>
      <c r="BJ271" s="69" t="s">
        <v>158</v>
      </c>
      <c r="BK271" s="69" t="s">
        <v>157</v>
      </c>
      <c r="BL271" s="70" t="s">
        <v>5388</v>
      </c>
      <c r="BM271" s="69" t="s">
        <v>168</v>
      </c>
      <c r="BQ271" s="69" t="s">
        <v>158</v>
      </c>
      <c r="BR271" s="69" t="s">
        <v>168</v>
      </c>
      <c r="BS271" s="69" t="s">
        <v>5389</v>
      </c>
      <c r="BX271" s="69" t="s">
        <v>158</v>
      </c>
      <c r="BY271" s="69" t="s">
        <v>158</v>
      </c>
      <c r="CD271" s="69">
        <v>5.4133E10</v>
      </c>
      <c r="CE271" s="69" t="s">
        <v>3286</v>
      </c>
      <c r="CO271" s="69" t="s">
        <v>5390</v>
      </c>
      <c r="CT271" s="69" t="b">
        <f>Table1[[#This Row],[company_name_netzero]]&lt;&gt;""</f>
        <v>0</v>
      </c>
      <c r="CZ271" s="69" t="b">
        <f>Table1[[#This Row],[company_name_re100]]&lt;&gt;""</f>
        <v>0</v>
      </c>
    </row>
    <row r="272" spans="1:104" ht="21.95" customHeight="1" hidden="1">
      <c r="A272" s="69">
        <v>270</v>
      </c>
      <c r="B272" s="69" t="s">
        <v>1669</v>
      </c>
      <c r="C272" s="69" t="s">
        <v>5391</v>
      </c>
      <c r="D272" s="69" t="s">
        <v>1670</v>
      </c>
      <c r="E272" s="75">
        <v>0.18</v>
      </c>
      <c r="F272" s="69" t="s">
        <v>1671</v>
      </c>
      <c r="G272" s="72">
        <v>0.181</v>
      </c>
      <c r="H272" s="69" t="s">
        <v>1672</v>
      </c>
      <c r="I272" s="71">
        <v>94300</v>
      </c>
      <c r="J272" s="69">
        <v>59</v>
      </c>
      <c r="K272" s="69">
        <v>24</v>
      </c>
      <c r="L272" s="69">
        <v>40001319</v>
      </c>
      <c r="M272" s="69" t="s">
        <v>1669</v>
      </c>
      <c r="N272" s="69" t="s">
        <v>5392</v>
      </c>
      <c r="O272" s="69" t="s">
        <v>5393</v>
      </c>
      <c r="P272" s="69" t="s">
        <v>3203</v>
      </c>
      <c r="Q272" s="69" t="s">
        <v>3053</v>
      </c>
      <c r="R272" s="69" t="s">
        <v>246</v>
      </c>
      <c r="S272" s="69" t="s">
        <v>3322</v>
      </c>
      <c r="T272" s="69" t="s">
        <v>151</v>
      </c>
      <c r="U272" s="69" t="s">
        <v>152</v>
      </c>
      <c r="V272" s="69" t="s">
        <v>3292</v>
      </c>
      <c r="W272" s="69" t="s">
        <v>151</v>
      </c>
      <c r="X272" s="69" t="s">
        <v>152</v>
      </c>
      <c r="Y272" s="69" t="s">
        <v>5180</v>
      </c>
      <c r="Z272" s="69" t="s">
        <v>151</v>
      </c>
      <c r="AA272" s="69" t="s">
        <v>5180</v>
      </c>
      <c r="AB272" s="69" t="s">
        <v>5394</v>
      </c>
      <c r="AC272" s="69" t="s">
        <v>3208</v>
      </c>
      <c r="AD272" s="73">
        <v>43647.041666666664</v>
      </c>
      <c r="AE272" s="69" t="s">
        <v>3209</v>
      </c>
      <c r="AG272" s="73">
        <v>44497.041666666664</v>
      </c>
      <c r="AH272" s="69" t="b">
        <f>Table1[[#This Row],[sbti_id]]&lt;&gt;""</f>
        <v>1</v>
      </c>
      <c r="AI272" s="69" t="s">
        <v>1669</v>
      </c>
      <c r="AJ272" s="69" t="s">
        <v>3412</v>
      </c>
      <c r="AK272" s="69" t="s">
        <v>246</v>
      </c>
      <c r="AL272" s="69" t="s">
        <v>3211</v>
      </c>
      <c r="AM272" s="69" t="s">
        <v>158</v>
      </c>
      <c r="AN272" s="69" t="s">
        <v>167</v>
      </c>
      <c r="AQ272" s="69">
        <v>2045</v>
      </c>
      <c r="AR272" s="69" t="s">
        <v>3212</v>
      </c>
      <c r="AT272" s="69" t="s">
        <v>1673</v>
      </c>
      <c r="AU272" s="69" t="s">
        <v>5395</v>
      </c>
      <c r="AV272" s="69" t="s">
        <v>281</v>
      </c>
      <c r="AW272" s="69">
        <v>2026</v>
      </c>
      <c r="AX272" s="69">
        <v>98</v>
      </c>
      <c r="AY272" s="69">
        <v>2015</v>
      </c>
      <c r="AZ272" s="69" t="s">
        <v>5396</v>
      </c>
      <c r="BA272" s="70" t="s">
        <v>5397</v>
      </c>
      <c r="BB272" s="69" t="s">
        <v>3216</v>
      </c>
      <c r="BC272" s="69" t="s">
        <v>157</v>
      </c>
      <c r="BD272" s="69" t="s">
        <v>157</v>
      </c>
      <c r="BE272" s="69" t="s">
        <v>157</v>
      </c>
      <c r="BF272" s="69" t="s">
        <v>5398</v>
      </c>
      <c r="BG272" s="69" t="s">
        <v>157</v>
      </c>
      <c r="BH272" s="69" t="s">
        <v>3267</v>
      </c>
      <c r="BI272" s="69" t="s">
        <v>3219</v>
      </c>
      <c r="BJ272" s="69" t="s">
        <v>158</v>
      </c>
      <c r="BK272" s="69" t="s">
        <v>168</v>
      </c>
      <c r="BL272" s="70" t="s">
        <v>5399</v>
      </c>
      <c r="BM272" s="69" t="s">
        <v>168</v>
      </c>
      <c r="BQ272" s="69" t="s">
        <v>157</v>
      </c>
      <c r="BR272" s="69" t="s">
        <v>190</v>
      </c>
      <c r="BS272" s="70" t="s">
        <v>5400</v>
      </c>
      <c r="BX272" s="69" t="s">
        <v>158</v>
      </c>
      <c r="BY272" s="69" t="s">
        <v>157</v>
      </c>
      <c r="CD272" s="69">
        <v>5.4061E10</v>
      </c>
      <c r="CE272" s="69" t="s">
        <v>3333</v>
      </c>
      <c r="CF272" s="69">
        <v>94300</v>
      </c>
      <c r="CT272" s="69" t="b">
        <f>Table1[[#This Row],[company_name_netzero]]&lt;&gt;""</f>
        <v>1</v>
      </c>
      <c r="CU272" s="69" t="s">
        <v>1669</v>
      </c>
      <c r="CV272" s="69">
        <v>2016</v>
      </c>
      <c r="CW272" s="69">
        <v>2025</v>
      </c>
      <c r="CX272" s="69" t="s">
        <v>4396</v>
      </c>
      <c r="CY272" s="69" t="s">
        <v>3053</v>
      </c>
      <c r="CZ272" s="69" t="b">
        <f>Table1[[#This Row],[company_name_re100]]&lt;&gt;""</f>
        <v>1</v>
      </c>
    </row>
    <row r="273" spans="1:11 34:104" ht="21.95" customHeight="1" hidden="1">
      <c r="A273" s="69">
        <v>271</v>
      </c>
      <c r="B273" s="69" t="s">
        <v>1674</v>
      </c>
      <c r="C273" s="69" t="s">
        <v>5401</v>
      </c>
      <c r="D273" s="69" t="s">
        <v>1675</v>
      </c>
      <c r="E273" s="75">
        <v>0.09</v>
      </c>
      <c r="F273" s="69" t="s">
        <v>1676</v>
      </c>
      <c r="G273" s="72">
        <v>-0.028</v>
      </c>
      <c r="H273" s="69" t="s">
        <v>1677</v>
      </c>
      <c r="I273" s="71">
        <v>52600</v>
      </c>
      <c r="J273" s="69">
        <v>33</v>
      </c>
      <c r="K273" s="69">
        <v>15</v>
      </c>
      <c r="AH273" s="69" t="b">
        <f>Table1[[#This Row],[sbti_id]]&lt;&gt;""</f>
        <v>0</v>
      </c>
      <c r="AI273" s="69" t="s">
        <v>1674</v>
      </c>
      <c r="AJ273" s="69" t="s">
        <v>3043</v>
      </c>
      <c r="AK273" s="69" t="s">
        <v>146</v>
      </c>
      <c r="AL273" s="69" t="s">
        <v>3211</v>
      </c>
      <c r="AM273" s="69" t="s">
        <v>158</v>
      </c>
      <c r="AN273" s="69" t="s">
        <v>281</v>
      </c>
      <c r="AO273" s="69">
        <v>50</v>
      </c>
      <c r="AP273" s="69">
        <v>2019</v>
      </c>
      <c r="AQ273" s="69">
        <v>2030</v>
      </c>
      <c r="AR273" s="69" t="s">
        <v>3212</v>
      </c>
      <c r="AS273" s="69">
        <v>2020</v>
      </c>
      <c r="AT273" s="70" t="s">
        <v>1682</v>
      </c>
      <c r="AU273" s="69" t="s">
        <v>5402</v>
      </c>
      <c r="AV273" s="69" t="s">
        <v>233</v>
      </c>
      <c r="BA273" s="70" t="s">
        <v>5403</v>
      </c>
      <c r="BB273" s="69" t="s">
        <v>3216</v>
      </c>
      <c r="BC273" s="69" t="s">
        <v>157</v>
      </c>
      <c r="BD273" s="69" t="s">
        <v>158</v>
      </c>
      <c r="BE273" s="69" t="s">
        <v>169</v>
      </c>
      <c r="BF273" s="70" t="s">
        <v>5404</v>
      </c>
      <c r="BG273" s="69" t="s">
        <v>158</v>
      </c>
      <c r="BI273" s="69" t="s">
        <v>3219</v>
      </c>
      <c r="BJ273" s="69" t="s">
        <v>158</v>
      </c>
      <c r="BK273" s="69" t="s">
        <v>157</v>
      </c>
      <c r="BL273" s="70" t="s">
        <v>5405</v>
      </c>
      <c r="BM273" s="69" t="s">
        <v>158</v>
      </c>
      <c r="BQ273" s="69" t="s">
        <v>158</v>
      </c>
      <c r="BR273" s="69" t="s">
        <v>168</v>
      </c>
      <c r="BS273" s="70" t="s">
        <v>5406</v>
      </c>
      <c r="BX273" s="69" t="s">
        <v>158</v>
      </c>
      <c r="BY273" s="69" t="s">
        <v>158</v>
      </c>
      <c r="CD273" s="69">
        <v>5.3722E10</v>
      </c>
      <c r="CE273" s="69" t="s">
        <v>3286</v>
      </c>
      <c r="CF273" s="69">
        <v>52600</v>
      </c>
      <c r="CT273" s="69" t="b">
        <f>Table1[[#This Row],[company_name_netzero]]&lt;&gt;""</f>
        <v>1</v>
      </c>
      <c r="CZ273" s="69" t="b">
        <f>Table1[[#This Row],[company_name_re100]]&lt;&gt;""</f>
        <v>0</v>
      </c>
    </row>
    <row r="274" spans="1:11 34:104" ht="21.95" customHeight="1" hidden="1">
      <c r="A274" s="69">
        <v>272</v>
      </c>
      <c r="B274" s="69" t="s">
        <v>1683</v>
      </c>
      <c r="C274" s="69" t="s">
        <v>5407</v>
      </c>
      <c r="D274" s="69" t="s">
        <v>1684</v>
      </c>
      <c r="E274" s="72">
        <v>-0.087</v>
      </c>
      <c r="F274" s="69" t="s">
        <v>1685</v>
      </c>
      <c r="G274" s="72">
        <v>-0.365</v>
      </c>
      <c r="H274" s="69" t="s">
        <v>1686</v>
      </c>
      <c r="I274" s="71">
        <v>44502</v>
      </c>
      <c r="J274" s="69">
        <v>-39</v>
      </c>
      <c r="K274" s="69">
        <v>31</v>
      </c>
      <c r="AH274" s="69" t="b">
        <f>Table1[[#This Row],[sbti_id]]&lt;&gt;""</f>
        <v>0</v>
      </c>
      <c r="AI274" s="69" t="s">
        <v>5408</v>
      </c>
      <c r="AJ274" s="69" t="s">
        <v>3495</v>
      </c>
      <c r="AK274" s="69" t="s">
        <v>3251</v>
      </c>
      <c r="AL274" s="69" t="s">
        <v>3211</v>
      </c>
      <c r="AM274" s="69" t="s">
        <v>158</v>
      </c>
      <c r="AN274" s="69" t="s">
        <v>167</v>
      </c>
      <c r="AQ274" s="69">
        <v>2050</v>
      </c>
      <c r="AR274" s="69" t="s">
        <v>3252</v>
      </c>
      <c r="AS274" s="69">
        <v>2020</v>
      </c>
      <c r="AT274" s="70" t="s">
        <v>1687</v>
      </c>
      <c r="AU274" s="69" t="s">
        <v>5409</v>
      </c>
      <c r="AV274" s="69" t="s">
        <v>281</v>
      </c>
      <c r="AW274" s="69">
        <v>2030</v>
      </c>
      <c r="AX274" s="69">
        <v>20</v>
      </c>
      <c r="AY274" s="69">
        <v>2019</v>
      </c>
      <c r="AZ274" s="69" t="s">
        <v>5410</v>
      </c>
      <c r="BB274" s="69" t="s">
        <v>3228</v>
      </c>
      <c r="BC274" s="69" t="s">
        <v>157</v>
      </c>
      <c r="BD274" s="69" t="s">
        <v>168</v>
      </c>
      <c r="BE274" s="69" t="s">
        <v>158</v>
      </c>
      <c r="BF274" s="69" t="s">
        <v>5411</v>
      </c>
      <c r="BG274" s="69" t="s">
        <v>158</v>
      </c>
      <c r="BI274" s="69" t="s">
        <v>3538</v>
      </c>
      <c r="BJ274" s="69" t="s">
        <v>158</v>
      </c>
      <c r="BK274" s="69" t="s">
        <v>168</v>
      </c>
      <c r="BM274" s="69" t="s">
        <v>168</v>
      </c>
      <c r="BQ274" s="69" t="s">
        <v>158</v>
      </c>
      <c r="BR274" s="69" t="s">
        <v>158</v>
      </c>
      <c r="BX274" s="69" t="s">
        <v>158</v>
      </c>
      <c r="BY274" s="69" t="s">
        <v>158</v>
      </c>
      <c r="CD274" s="69">
        <v>5.1722E10</v>
      </c>
      <c r="CE274" s="69" t="s">
        <v>3081</v>
      </c>
      <c r="CF274" s="69">
        <v>527</v>
      </c>
      <c r="CT274" s="69" t="b">
        <f>Table1[[#This Row],[company_name_netzero]]&lt;&gt;""</f>
        <v>1</v>
      </c>
      <c r="CZ274" s="69" t="b">
        <f>Table1[[#This Row],[company_name_re100]]&lt;&gt;""</f>
        <v>0</v>
      </c>
    </row>
    <row r="275" spans="1:104" ht="21.95" customHeight="1" hidden="1">
      <c r="A275" s="69">
        <v>273</v>
      </c>
      <c r="B275" s="69" t="s">
        <v>1688</v>
      </c>
      <c r="C275" s="69" t="s">
        <v>5412</v>
      </c>
      <c r="D275" s="69" t="s">
        <v>1689</v>
      </c>
      <c r="E275" s="72">
        <v>-0.056</v>
      </c>
      <c r="F275" s="69" t="s">
        <v>1690</v>
      </c>
      <c r="G275" s="72">
        <v>-0.182</v>
      </c>
      <c r="H275" s="69" t="s">
        <v>1691</v>
      </c>
      <c r="I275" s="71">
        <v>90400</v>
      </c>
      <c r="J275" s="69">
        <v>-27</v>
      </c>
      <c r="K275" s="69">
        <v>26</v>
      </c>
      <c r="L275" s="69">
        <v>40013885</v>
      </c>
      <c r="M275" s="69" t="s">
        <v>5413</v>
      </c>
      <c r="N275" s="69" t="s">
        <v>5414</v>
      </c>
      <c r="O275" s="69" t="s">
        <v>5415</v>
      </c>
      <c r="P275" s="69" t="s">
        <v>3203</v>
      </c>
      <c r="Q275" s="69" t="s">
        <v>3204</v>
      </c>
      <c r="R275" s="69" t="s">
        <v>3205</v>
      </c>
      <c r="S275" s="69" t="s">
        <v>3291</v>
      </c>
      <c r="T275" s="69" t="s">
        <v>151</v>
      </c>
      <c r="U275" s="69" t="s">
        <v>152</v>
      </c>
      <c r="V275" s="69" t="s">
        <v>3292</v>
      </c>
      <c r="W275" s="69" t="s">
        <v>151</v>
      </c>
      <c r="X275" s="69" t="s">
        <v>152</v>
      </c>
      <c r="Y275" s="69" t="s">
        <v>4360</v>
      </c>
      <c r="Z275" s="69" t="s">
        <v>151</v>
      </c>
      <c r="AA275" s="69" t="s">
        <v>4360</v>
      </c>
      <c r="AB275" s="69" t="s">
        <v>5416</v>
      </c>
      <c r="AC275" s="69" t="s">
        <v>3208</v>
      </c>
      <c r="AD275" s="73">
        <v>44462.041666666664</v>
      </c>
      <c r="AE275" s="69" t="s">
        <v>3209</v>
      </c>
      <c r="AG275" s="73">
        <v>44763.041666666664</v>
      </c>
      <c r="AH275" s="69" t="b">
        <f>Table1[[#This Row],[sbti_id]]&lt;&gt;""</f>
        <v>1</v>
      </c>
      <c r="AI275" s="69" t="s">
        <v>1688</v>
      </c>
      <c r="AJ275" s="69" t="s">
        <v>3043</v>
      </c>
      <c r="AK275" s="69" t="s">
        <v>146</v>
      </c>
      <c r="AL275" s="69" t="s">
        <v>3211</v>
      </c>
      <c r="AM275" s="69" t="s">
        <v>158</v>
      </c>
      <c r="AN275" s="69" t="s">
        <v>167</v>
      </c>
      <c r="AQ275" s="69">
        <v>2040</v>
      </c>
      <c r="AR275" s="69" t="s">
        <v>3212</v>
      </c>
      <c r="AS275" s="69">
        <v>2021</v>
      </c>
      <c r="AT275" s="69" t="s">
        <v>1692</v>
      </c>
      <c r="AU275" s="69" t="s">
        <v>5417</v>
      </c>
      <c r="AV275" s="69" t="s">
        <v>281</v>
      </c>
      <c r="AW275" s="69">
        <v>2025</v>
      </c>
      <c r="AX275" s="69">
        <v>90</v>
      </c>
      <c r="AY275" s="69">
        <v>2019</v>
      </c>
      <c r="AZ275" s="70" t="s">
        <v>5418</v>
      </c>
      <c r="BB275" s="69" t="s">
        <v>3216</v>
      </c>
      <c r="BC275" s="69" t="s">
        <v>157</v>
      </c>
      <c r="BD275" s="69" t="s">
        <v>157</v>
      </c>
      <c r="BE275" s="69" t="s">
        <v>157</v>
      </c>
      <c r="BF275" s="70" t="s">
        <v>5419</v>
      </c>
      <c r="BG275" s="69" t="s">
        <v>157</v>
      </c>
      <c r="BH275" s="69" t="s">
        <v>3562</v>
      </c>
      <c r="BI275" s="69" t="s">
        <v>3219</v>
      </c>
      <c r="BJ275" s="69" t="s">
        <v>158</v>
      </c>
      <c r="BK275" s="69" t="s">
        <v>168</v>
      </c>
      <c r="BL275" s="69" t="s">
        <v>5420</v>
      </c>
      <c r="BM275" s="69" t="s">
        <v>168</v>
      </c>
      <c r="BQ275" s="69" t="s">
        <v>157</v>
      </c>
      <c r="BR275" s="69" t="s">
        <v>168</v>
      </c>
      <c r="BS275" s="69" t="s">
        <v>5421</v>
      </c>
      <c r="BX275" s="69" t="s">
        <v>158</v>
      </c>
      <c r="BY275" s="69" t="s">
        <v>157</v>
      </c>
      <c r="CD275" s="69">
        <v>5.4176E10</v>
      </c>
      <c r="CE275" s="69" t="s">
        <v>144</v>
      </c>
      <c r="CF275" s="69">
        <v>90400</v>
      </c>
      <c r="CT275" s="69" t="b">
        <f>Table1[[#This Row],[company_name_netzero]]&lt;&gt;""</f>
        <v>1</v>
      </c>
      <c r="CU275" s="69" t="s">
        <v>5422</v>
      </c>
      <c r="CV275" s="69">
        <v>2023</v>
      </c>
      <c r="CW275" s="69">
        <v>2030</v>
      </c>
      <c r="CX275" s="69" t="s">
        <v>3286</v>
      </c>
      <c r="CY275" s="69" t="s">
        <v>3204</v>
      </c>
      <c r="CZ275" s="69" t="b">
        <f>Table1[[#This Row],[company_name_re100]]&lt;&gt;""</f>
        <v>1</v>
      </c>
    </row>
    <row r="276" spans="1:11 34:104" ht="21.95" customHeight="1" hidden="1">
      <c r="A276" s="69">
        <v>274</v>
      </c>
      <c r="B276" s="69" t="s">
        <v>1693</v>
      </c>
      <c r="C276" s="69" t="s">
        <v>5423</v>
      </c>
      <c r="D276" s="69" t="s">
        <v>1695</v>
      </c>
      <c r="E276" s="72">
        <v>-0.007</v>
      </c>
      <c r="F276" s="69" t="s">
        <v>1696</v>
      </c>
      <c r="G276" s="72">
        <v>0.149</v>
      </c>
      <c r="H276" s="69" t="s">
        <v>1697</v>
      </c>
      <c r="I276" s="71">
        <v>59594</v>
      </c>
      <c r="J276" s="69">
        <v>-10</v>
      </c>
      <c r="K276" s="69">
        <v>20</v>
      </c>
      <c r="AH276" s="69" t="b">
        <f>Table1[[#This Row],[sbti_id]]&lt;&gt;""</f>
        <v>0</v>
      </c>
      <c r="AI276" s="69" t="s">
        <v>5424</v>
      </c>
      <c r="AJ276" s="69" t="s">
        <v>3412</v>
      </c>
      <c r="AK276" s="69" t="s">
        <v>246</v>
      </c>
      <c r="AL276" s="69" t="s">
        <v>3211</v>
      </c>
      <c r="AM276" s="69" t="s">
        <v>158</v>
      </c>
      <c r="AN276" s="69" t="s">
        <v>167</v>
      </c>
      <c r="AQ276" s="69">
        <v>2050</v>
      </c>
      <c r="AR276" s="69" t="s">
        <v>3212</v>
      </c>
      <c r="AS276" s="69">
        <v>2025</v>
      </c>
      <c r="AT276" s="70" t="s">
        <v>1698</v>
      </c>
      <c r="AU276" s="69" t="s">
        <v>5425</v>
      </c>
      <c r="AV276" s="69" t="s">
        <v>281</v>
      </c>
      <c r="AW276" s="69">
        <v>2025</v>
      </c>
      <c r="AX276" s="69">
        <v>15</v>
      </c>
      <c r="AY276" s="69">
        <v>2018</v>
      </c>
      <c r="AZ276" s="70" t="s">
        <v>5426</v>
      </c>
      <c r="BA276" s="70" t="s">
        <v>5427</v>
      </c>
      <c r="BB276" s="69" t="s">
        <v>3216</v>
      </c>
      <c r="BC276" s="69" t="s">
        <v>157</v>
      </c>
      <c r="BD276" s="69" t="s">
        <v>157</v>
      </c>
      <c r="BE276" s="69" t="s">
        <v>158</v>
      </c>
      <c r="BF276" s="70" t="s">
        <v>5428</v>
      </c>
      <c r="BG276" s="69" t="s">
        <v>157</v>
      </c>
      <c r="BH276" s="69" t="s">
        <v>3362</v>
      </c>
      <c r="BI276" s="69" t="s">
        <v>3219</v>
      </c>
      <c r="BJ276" s="69" t="s">
        <v>157</v>
      </c>
      <c r="BK276" s="69" t="s">
        <v>157</v>
      </c>
      <c r="BL276" s="70" t="s">
        <v>5429</v>
      </c>
      <c r="BM276" s="69" t="s">
        <v>157</v>
      </c>
      <c r="BN276" s="69" t="s">
        <v>3530</v>
      </c>
      <c r="BQ276" s="69" t="s">
        <v>158</v>
      </c>
      <c r="BR276" s="69" t="s">
        <v>190</v>
      </c>
      <c r="BS276" s="70" t="s">
        <v>5430</v>
      </c>
      <c r="BX276" s="69" t="s">
        <v>158</v>
      </c>
      <c r="BY276" s="69" t="s">
        <v>158</v>
      </c>
      <c r="CD276" s="69">
        <v>5.3664E10</v>
      </c>
      <c r="CE276" s="69" t="s">
        <v>3081</v>
      </c>
      <c r="CF276" s="69">
        <v>59594</v>
      </c>
      <c r="CT276" s="69" t="b">
        <f>Table1[[#This Row],[company_name_netzero]]&lt;&gt;""</f>
        <v>1</v>
      </c>
      <c r="CZ276" s="69" t="b">
        <f>Table1[[#This Row],[company_name_re100]]&lt;&gt;""</f>
        <v>0</v>
      </c>
    </row>
    <row r="277" spans="1:104" ht="21.95" customHeight="1" hidden="1">
      <c r="A277" s="69">
        <v>275</v>
      </c>
      <c r="B277" s="69" t="s">
        <v>1699</v>
      </c>
      <c r="C277" s="69" t="s">
        <v>5431</v>
      </c>
      <c r="D277" s="69" t="s">
        <v>1700</v>
      </c>
      <c r="E277" s="72">
        <v>-0.003</v>
      </c>
      <c r="F277" s="69" t="s">
        <v>1701</v>
      </c>
      <c r="G277" s="75">
        <v>-0.15</v>
      </c>
      <c r="H277" s="69" t="s">
        <v>1702</v>
      </c>
      <c r="I277" s="71">
        <v>58000</v>
      </c>
      <c r="J277" s="69">
        <v>-6</v>
      </c>
      <c r="K277" s="69">
        <v>31</v>
      </c>
      <c r="L277" s="69">
        <v>40005167</v>
      </c>
      <c r="M277" s="69" t="s">
        <v>5432</v>
      </c>
      <c r="N277" s="69" t="s">
        <v>5433</v>
      </c>
      <c r="O277" s="69" t="s">
        <v>5434</v>
      </c>
      <c r="P277" s="69" t="s">
        <v>3203</v>
      </c>
      <c r="Q277" s="69" t="s">
        <v>3204</v>
      </c>
      <c r="R277" s="69" t="s">
        <v>3205</v>
      </c>
      <c r="S277" s="69" t="s">
        <v>3291</v>
      </c>
      <c r="T277" s="69" t="s">
        <v>151</v>
      </c>
      <c r="U277" s="69" t="s">
        <v>152</v>
      </c>
      <c r="V277" s="69" t="s">
        <v>3292</v>
      </c>
      <c r="W277" s="69" t="s">
        <v>151</v>
      </c>
      <c r="X277" s="69" t="s">
        <v>152</v>
      </c>
      <c r="Y277" s="69" t="s">
        <v>4360</v>
      </c>
      <c r="Z277" s="69" t="s">
        <v>151</v>
      </c>
      <c r="AA277" s="69" t="s">
        <v>4360</v>
      </c>
      <c r="AB277" s="69" t="s">
        <v>5435</v>
      </c>
      <c r="AC277" s="69" t="s">
        <v>3208</v>
      </c>
      <c r="AD277" s="73">
        <v>44315.041666666664</v>
      </c>
      <c r="AE277" s="69" t="s">
        <v>3209</v>
      </c>
      <c r="AG277" s="73">
        <v>45638.041666666664</v>
      </c>
      <c r="AH277" s="69" t="b">
        <f>Table1[[#This Row],[sbti_id]]&lt;&gt;""</f>
        <v>1</v>
      </c>
      <c r="AI277" s="69" t="s">
        <v>5432</v>
      </c>
      <c r="AJ277" s="69" t="s">
        <v>3043</v>
      </c>
      <c r="AK277" s="69" t="s">
        <v>146</v>
      </c>
      <c r="AL277" s="69" t="s">
        <v>3211</v>
      </c>
      <c r="AM277" s="69" t="s">
        <v>158</v>
      </c>
      <c r="AN277" s="69" t="s">
        <v>167</v>
      </c>
      <c r="AQ277" s="69">
        <v>2040</v>
      </c>
      <c r="AR277" s="69" t="s">
        <v>3212</v>
      </c>
      <c r="AS277" s="69">
        <v>2021</v>
      </c>
      <c r="AT277" s="69" t="s">
        <v>1703</v>
      </c>
      <c r="AU277" s="69" t="s">
        <v>5436</v>
      </c>
      <c r="AV277" s="69" t="s">
        <v>281</v>
      </c>
      <c r="AW277" s="69">
        <v>2025</v>
      </c>
      <c r="AX277" s="69">
        <v>65</v>
      </c>
      <c r="AY277" s="69">
        <v>2015</v>
      </c>
      <c r="AZ277" s="69" t="s">
        <v>5437</v>
      </c>
      <c r="BA277" s="70" t="s">
        <v>5438</v>
      </c>
      <c r="BB277" s="69" t="s">
        <v>3216</v>
      </c>
      <c r="BC277" s="69" t="s">
        <v>157</v>
      </c>
      <c r="BD277" s="69" t="s">
        <v>157</v>
      </c>
      <c r="BE277" s="69" t="s">
        <v>157</v>
      </c>
      <c r="BF277" s="69" t="s">
        <v>5439</v>
      </c>
      <c r="BG277" s="69" t="s">
        <v>158</v>
      </c>
      <c r="BI277" s="69" t="s">
        <v>3219</v>
      </c>
      <c r="BJ277" s="69" t="s">
        <v>158</v>
      </c>
      <c r="BK277" s="69" t="s">
        <v>157</v>
      </c>
      <c r="BL277" s="69" t="s">
        <v>5440</v>
      </c>
      <c r="BM277" s="69" t="s">
        <v>157</v>
      </c>
      <c r="BN277" s="69" t="s">
        <v>3530</v>
      </c>
      <c r="BQ277" s="69" t="s">
        <v>158</v>
      </c>
      <c r="BR277" s="69" t="s">
        <v>171</v>
      </c>
      <c r="BS277" s="69" t="s">
        <v>5441</v>
      </c>
      <c r="BX277" s="69" t="s">
        <v>158</v>
      </c>
      <c r="BY277" s="69" t="s">
        <v>157</v>
      </c>
      <c r="CD277" s="69">
        <v>5.3602E10</v>
      </c>
      <c r="CF277" s="69">
        <v>58000</v>
      </c>
      <c r="CT277" s="69" t="b">
        <f>Table1[[#This Row],[company_name_netzero]]&lt;&gt;""</f>
        <v>1</v>
      </c>
      <c r="CU277" s="69" t="s">
        <v>5432</v>
      </c>
      <c r="CV277" s="69">
        <v>2016</v>
      </c>
      <c r="CW277" s="69">
        <v>2025</v>
      </c>
      <c r="CX277" s="69" t="s">
        <v>3300</v>
      </c>
      <c r="CY277" s="69" t="s">
        <v>3204</v>
      </c>
      <c r="CZ277" s="69" t="b">
        <f>Table1[[#This Row],[company_name_re100]]&lt;&gt;""</f>
        <v>1</v>
      </c>
    </row>
    <row r="278" spans="1:104" ht="21.95" customHeight="1" hidden="1">
      <c r="A278" s="69">
        <v>276</v>
      </c>
      <c r="B278" s="69" t="s">
        <v>1704</v>
      </c>
      <c r="C278" s="69" t="s">
        <v>5442</v>
      </c>
      <c r="D278" s="69" t="s">
        <v>1705</v>
      </c>
      <c r="E278" s="72">
        <v>0.051</v>
      </c>
      <c r="F278" s="69" t="s">
        <v>1706</v>
      </c>
      <c r="G278" s="72">
        <v>0.461</v>
      </c>
      <c r="H278" s="69" t="s">
        <v>1707</v>
      </c>
      <c r="I278" s="71">
        <v>40885</v>
      </c>
      <c r="J278" s="69">
        <v>14</v>
      </c>
      <c r="K278" s="69">
        <v>15</v>
      </c>
      <c r="L278" s="88">
        <v>40006343</v>
      </c>
      <c r="M278" s="89" t="s">
        <v>5443</v>
      </c>
      <c r="N278" s="89"/>
      <c r="O278" s="89"/>
      <c r="P278" s="89" t="s">
        <v>3203</v>
      </c>
      <c r="Q278" s="89" t="s">
        <v>245</v>
      </c>
      <c r="R278" s="89" t="s">
        <v>246</v>
      </c>
      <c r="S278" s="89" t="s">
        <v>3401</v>
      </c>
      <c r="T278" s="89" t="s">
        <v>210</v>
      </c>
      <c r="U278" s="89"/>
      <c r="V278" s="89"/>
      <c r="W278" s="89"/>
      <c r="X278" s="89"/>
      <c r="Y278" s="89"/>
      <c r="Z278" s="89"/>
      <c r="AA278" s="89"/>
      <c r="AB278" s="89"/>
      <c r="AC278" s="89"/>
      <c r="AD278" s="89"/>
      <c r="AE278" s="89"/>
      <c r="AF278" s="89"/>
      <c r="AG278" s="95">
        <v>45662.041666666664</v>
      </c>
      <c r="AH278" s="69" t="b">
        <f>Table1[[#This Row],[sbti_id]]&lt;&gt;""</f>
        <v>1</v>
      </c>
      <c r="AI278" s="69" t="s">
        <v>1704</v>
      </c>
      <c r="AJ278" s="69" t="s">
        <v>3343</v>
      </c>
      <c r="AK278" s="69" t="s">
        <v>246</v>
      </c>
      <c r="AL278" s="69" t="s">
        <v>3211</v>
      </c>
      <c r="AM278" s="69" t="s">
        <v>157</v>
      </c>
      <c r="AN278" s="69" t="s">
        <v>202</v>
      </c>
      <c r="AQ278" s="69">
        <v>2030</v>
      </c>
      <c r="AR278" s="69" t="s">
        <v>3252</v>
      </c>
      <c r="AS278" s="69">
        <v>2023</v>
      </c>
      <c r="AT278" s="70" t="s">
        <v>1708</v>
      </c>
      <c r="AU278" s="69" t="s">
        <v>5444</v>
      </c>
      <c r="AV278" s="69" t="s">
        <v>233</v>
      </c>
      <c r="AZ278" s="70" t="s">
        <v>5445</v>
      </c>
      <c r="BA278" s="70" t="s">
        <v>5446</v>
      </c>
      <c r="BB278" s="69" t="s">
        <v>3216</v>
      </c>
      <c r="BC278" s="69" t="s">
        <v>157</v>
      </c>
      <c r="BD278" s="69" t="s">
        <v>157</v>
      </c>
      <c r="BE278" s="69" t="s">
        <v>169</v>
      </c>
      <c r="BF278" s="70" t="s">
        <v>5447</v>
      </c>
      <c r="BG278" s="69" t="s">
        <v>157</v>
      </c>
      <c r="BH278" s="69" t="s">
        <v>3637</v>
      </c>
      <c r="BI278" s="69" t="s">
        <v>3219</v>
      </c>
      <c r="BJ278" s="69" t="s">
        <v>158</v>
      </c>
      <c r="BK278" s="69" t="s">
        <v>157</v>
      </c>
      <c r="BL278" s="70" t="s">
        <v>5448</v>
      </c>
      <c r="BM278" s="69" t="s">
        <v>157</v>
      </c>
      <c r="BN278" s="69" t="s">
        <v>3564</v>
      </c>
      <c r="BP278" s="69" t="s">
        <v>5449</v>
      </c>
      <c r="BQ278" s="69" t="s">
        <v>158</v>
      </c>
      <c r="BR278" s="69" t="s">
        <v>158</v>
      </c>
      <c r="BS278" s="70" t="s">
        <v>5450</v>
      </c>
      <c r="BX278" s="69" t="s">
        <v>158</v>
      </c>
      <c r="BY278" s="69" t="s">
        <v>158</v>
      </c>
      <c r="CD278" s="69">
        <v>3.238E10</v>
      </c>
      <c r="CE278" s="69" t="s">
        <v>3333</v>
      </c>
      <c r="CT278" s="69" t="b">
        <f>Table1[[#This Row],[company_name_netzero]]&lt;&gt;""</f>
        <v>1</v>
      </c>
      <c r="CZ278" s="69" t="b">
        <f>Table1[[#This Row],[company_name_re100]]&lt;&gt;""</f>
        <v>0</v>
      </c>
    </row>
    <row r="279" spans="1:104" ht="21.95" customHeight="1" hidden="1">
      <c r="A279" s="69">
        <v>277</v>
      </c>
      <c r="B279" s="69" t="s">
        <v>1709</v>
      </c>
      <c r="C279" s="69" t="s">
        <v>5451</v>
      </c>
      <c r="D279" s="69" t="s">
        <v>1710</v>
      </c>
      <c r="E279" s="72">
        <v>0.062</v>
      </c>
      <c r="F279" s="69" t="s">
        <v>1711</v>
      </c>
      <c r="G279" s="75">
        <v>0.03</v>
      </c>
      <c r="H279" s="69" t="s">
        <v>1712</v>
      </c>
      <c r="I279" s="71">
        <v>82878</v>
      </c>
      <c r="J279" s="69">
        <v>20</v>
      </c>
      <c r="K279" s="69">
        <v>21</v>
      </c>
      <c r="L279" s="69">
        <v>40012670</v>
      </c>
      <c r="M279" s="69" t="s">
        <v>5452</v>
      </c>
      <c r="N279" s="69" t="s">
        <v>5453</v>
      </c>
      <c r="O279" s="69" t="s">
        <v>5454</v>
      </c>
      <c r="P279" s="69" t="s">
        <v>3203</v>
      </c>
      <c r="Q279" s="69" t="s">
        <v>374</v>
      </c>
      <c r="R279" s="69" t="s">
        <v>246</v>
      </c>
      <c r="S279" s="69" t="s">
        <v>3322</v>
      </c>
      <c r="T279" s="69" t="s">
        <v>151</v>
      </c>
      <c r="U279" s="69" t="s">
        <v>152</v>
      </c>
      <c r="V279" s="69" t="s">
        <v>3292</v>
      </c>
      <c r="W279" s="69" t="s">
        <v>151</v>
      </c>
      <c r="X279" s="69" t="s">
        <v>152</v>
      </c>
      <c r="Y279" s="69" t="s">
        <v>5180</v>
      </c>
      <c r="Z279" s="69" t="s">
        <v>151</v>
      </c>
      <c r="AA279" s="69" t="s">
        <v>5180</v>
      </c>
      <c r="AB279" s="69" t="s">
        <v>5455</v>
      </c>
      <c r="AC279" s="69" t="s">
        <v>3208</v>
      </c>
      <c r="AD279" s="73">
        <v>44413.041666666664</v>
      </c>
      <c r="AE279" s="69" t="s">
        <v>3209</v>
      </c>
      <c r="AG279" s="73">
        <v>45008.041666666664</v>
      </c>
      <c r="AH279" s="69" t="b">
        <f>Table1[[#This Row],[sbti_id]]&lt;&gt;""</f>
        <v>1</v>
      </c>
      <c r="AI279" s="69" t="s">
        <v>5452</v>
      </c>
      <c r="AJ279" s="69" t="s">
        <v>3547</v>
      </c>
      <c r="AK279" s="69" t="s">
        <v>246</v>
      </c>
      <c r="AL279" s="69" t="s">
        <v>3211</v>
      </c>
      <c r="AM279" s="69" t="s">
        <v>158</v>
      </c>
      <c r="AN279" s="69" t="s">
        <v>167</v>
      </c>
      <c r="AQ279" s="69">
        <v>2045</v>
      </c>
      <c r="AR279" s="69" t="s">
        <v>3212</v>
      </c>
      <c r="AS279" s="69">
        <v>2022</v>
      </c>
      <c r="AT279" s="69" t="s">
        <v>1713</v>
      </c>
      <c r="AU279" s="69" t="s">
        <v>5456</v>
      </c>
      <c r="AV279" s="69" t="s">
        <v>3614</v>
      </c>
      <c r="AW279" s="69">
        <v>2030</v>
      </c>
      <c r="AZ279" s="69" t="s">
        <v>5457</v>
      </c>
      <c r="BA279" s="69" t="s">
        <v>5458</v>
      </c>
      <c r="BB279" s="69" t="s">
        <v>168</v>
      </c>
      <c r="BC279" s="69" t="s">
        <v>157</v>
      </c>
      <c r="BD279" s="69" t="s">
        <v>157</v>
      </c>
      <c r="BE279" s="69" t="s">
        <v>157</v>
      </c>
      <c r="BF279" s="70" t="s">
        <v>5459</v>
      </c>
      <c r="BG279" s="69" t="s">
        <v>157</v>
      </c>
      <c r="BH279" s="69" t="s">
        <v>3386</v>
      </c>
      <c r="BI279" s="69" t="s">
        <v>3219</v>
      </c>
      <c r="BJ279" s="69" t="s">
        <v>158</v>
      </c>
      <c r="BK279" s="69" t="s">
        <v>158</v>
      </c>
      <c r="BL279" s="70" t="s">
        <v>5460</v>
      </c>
      <c r="BM279" s="69" t="s">
        <v>157</v>
      </c>
      <c r="BN279" s="69" t="s">
        <v>3269</v>
      </c>
      <c r="BQ279" s="69" t="s">
        <v>158</v>
      </c>
      <c r="BR279" s="69" t="s">
        <v>168</v>
      </c>
      <c r="BS279" s="70" t="s">
        <v>5461</v>
      </c>
      <c r="BX279" s="69" t="s">
        <v>158</v>
      </c>
      <c r="BY279" s="69" t="s">
        <v>157</v>
      </c>
      <c r="CD279" s="69">
        <v>4.4437E10</v>
      </c>
      <c r="CE279" s="69" t="s">
        <v>3333</v>
      </c>
      <c r="CF279" s="69">
        <v>84587</v>
      </c>
      <c r="CT279" s="69" t="b">
        <f>Table1[[#This Row],[company_name_netzero]]&lt;&gt;""</f>
        <v>1</v>
      </c>
      <c r="CU279" s="69" t="s">
        <v>1709</v>
      </c>
      <c r="CV279" s="69">
        <v>2020</v>
      </c>
      <c r="CW279" s="69">
        <v>2030</v>
      </c>
      <c r="CX279" s="69" t="s">
        <v>4396</v>
      </c>
      <c r="CY279" s="69" t="s">
        <v>374</v>
      </c>
      <c r="CZ279" s="69" t="b">
        <f>Table1[[#This Row],[company_name_re100]]&lt;&gt;""</f>
        <v>1</v>
      </c>
    </row>
    <row r="280" spans="1:104" ht="21.95" customHeight="1" hidden="1">
      <c r="A280" s="69">
        <v>278</v>
      </c>
      <c r="B280" s="69" t="s">
        <v>1714</v>
      </c>
      <c r="C280" s="69" t="s">
        <v>5462</v>
      </c>
      <c r="D280" s="69" t="s">
        <v>1715</v>
      </c>
      <c r="E280" s="72">
        <v>0.008</v>
      </c>
      <c r="F280" s="69" t="s">
        <v>1716</v>
      </c>
      <c r="H280" s="69" t="s">
        <v>1717</v>
      </c>
      <c r="I280" s="71">
        <v>138000</v>
      </c>
      <c r="J280" s="69">
        <v>-2</v>
      </c>
      <c r="K280" s="69">
        <v>24</v>
      </c>
      <c r="L280" s="69">
        <v>40001494</v>
      </c>
      <c r="M280" s="69" t="s">
        <v>5463</v>
      </c>
      <c r="N280" s="69" t="s">
        <v>5464</v>
      </c>
      <c r="O280" s="69" t="s">
        <v>5465</v>
      </c>
      <c r="P280" s="69" t="s">
        <v>3203</v>
      </c>
      <c r="Q280" s="69" t="s">
        <v>3204</v>
      </c>
      <c r="R280" s="69" t="s">
        <v>3205</v>
      </c>
      <c r="S280" s="69" t="s">
        <v>4106</v>
      </c>
      <c r="T280" s="69" t="s">
        <v>151</v>
      </c>
      <c r="U280" s="69" t="s">
        <v>720</v>
      </c>
      <c r="V280" s="69">
        <v>2030</v>
      </c>
      <c r="AB280" s="69" t="s">
        <v>5466</v>
      </c>
      <c r="AE280" s="69" t="s">
        <v>4078</v>
      </c>
      <c r="AG280" s="73">
        <v>43369.041666666664</v>
      </c>
      <c r="AH280" s="69" t="b">
        <f>Table1[[#This Row],[sbti_id]]&lt;&gt;""</f>
        <v>1</v>
      </c>
      <c r="AI280" s="69" t="s">
        <v>1714</v>
      </c>
      <c r="AJ280" s="69" t="s">
        <v>3043</v>
      </c>
      <c r="AK280" s="69" t="s">
        <v>146</v>
      </c>
      <c r="AL280" s="69" t="s">
        <v>3211</v>
      </c>
      <c r="AM280" s="69" t="s">
        <v>158</v>
      </c>
      <c r="AN280" s="69" t="s">
        <v>167</v>
      </c>
      <c r="AP280" s="69">
        <v>2018</v>
      </c>
      <c r="AQ280" s="69">
        <v>2050</v>
      </c>
      <c r="AR280" s="69" t="s">
        <v>3212</v>
      </c>
      <c r="AS280" s="69">
        <v>2022</v>
      </c>
      <c r="AT280" s="69" t="s">
        <v>1718</v>
      </c>
      <c r="AU280" s="69" t="s">
        <v>5467</v>
      </c>
      <c r="AV280" s="69" t="s">
        <v>9</v>
      </c>
      <c r="AW280" s="69">
        <v>2030</v>
      </c>
      <c r="AY280" s="69">
        <v>2018</v>
      </c>
      <c r="AZ280" s="70" t="s">
        <v>5468</v>
      </c>
      <c r="BA280" s="70" t="s">
        <v>5469</v>
      </c>
      <c r="BB280" s="69" t="s">
        <v>3216</v>
      </c>
      <c r="BC280" s="69" t="s">
        <v>157</v>
      </c>
      <c r="BD280" s="69" t="s">
        <v>157</v>
      </c>
      <c r="BE280" s="69" t="s">
        <v>157</v>
      </c>
      <c r="BF280" s="69" t="s">
        <v>5470</v>
      </c>
      <c r="BG280" s="69" t="s">
        <v>157</v>
      </c>
      <c r="BH280" s="69" t="s">
        <v>3348</v>
      </c>
      <c r="BI280" s="69" t="s">
        <v>3219</v>
      </c>
      <c r="BJ280" s="69" t="s">
        <v>157</v>
      </c>
      <c r="BK280" s="69" t="s">
        <v>157</v>
      </c>
      <c r="BL280" s="70" t="s">
        <v>5471</v>
      </c>
      <c r="BM280" s="69" t="s">
        <v>157</v>
      </c>
      <c r="BN280" s="69" t="s">
        <v>3269</v>
      </c>
      <c r="BQ280" s="69" t="s">
        <v>157</v>
      </c>
      <c r="BR280" s="69" t="s">
        <v>171</v>
      </c>
      <c r="BS280" s="69" t="s">
        <v>5472</v>
      </c>
      <c r="BX280" s="69" t="s">
        <v>158</v>
      </c>
      <c r="BY280" s="69" t="s">
        <v>158</v>
      </c>
      <c r="CD280" s="69">
        <v>5.3613E10</v>
      </c>
      <c r="CE280" s="69" t="s">
        <v>3745</v>
      </c>
      <c r="CF280" s="69">
        <v>138000</v>
      </c>
      <c r="CS280" s="69" t="s">
        <v>5473</v>
      </c>
      <c r="CT280" s="69" t="b">
        <f>Table1[[#This Row],[company_name_netzero]]&lt;&gt;""</f>
        <v>1</v>
      </c>
      <c r="CZ280" s="69" t="b">
        <f>Table1[[#This Row],[company_name_re100]]&lt;&gt;""</f>
        <v>0</v>
      </c>
    </row>
    <row r="281" spans="1:104" ht="21.95" customHeight="1" hidden="1">
      <c r="A281" s="69">
        <v>279</v>
      </c>
      <c r="B281" s="69" t="s">
        <v>1719</v>
      </c>
      <c r="C281" s="69" t="s">
        <v>5474</v>
      </c>
      <c r="D281" s="69" t="s">
        <v>1720</v>
      </c>
      <c r="E281" s="72">
        <v>-0.108</v>
      </c>
      <c r="F281" s="69" t="s">
        <v>1721</v>
      </c>
      <c r="G281" s="72">
        <v>-0.493</v>
      </c>
      <c r="H281" s="69" t="s">
        <v>1722</v>
      </c>
      <c r="I281" s="71">
        <v>23000</v>
      </c>
      <c r="J281" s="69">
        <v>-49</v>
      </c>
      <c r="K281" s="69">
        <v>23</v>
      </c>
      <c r="L281" s="69">
        <v>40012156</v>
      </c>
      <c r="N281" s="69" t="s">
        <v>5475</v>
      </c>
      <c r="O281" s="69" t="s">
        <v>5476</v>
      </c>
      <c r="P281" s="69" t="s">
        <v>3203</v>
      </c>
      <c r="Q281" s="69" t="s">
        <v>3204</v>
      </c>
      <c r="R281" s="69" t="s">
        <v>3205</v>
      </c>
      <c r="S281" s="69" t="s">
        <v>4407</v>
      </c>
      <c r="T281" s="69" t="s">
        <v>151</v>
      </c>
      <c r="U281" s="69" t="s">
        <v>827</v>
      </c>
      <c r="V281" s="69">
        <v>2030</v>
      </c>
      <c r="AB281" s="69" t="s">
        <v>5477</v>
      </c>
      <c r="AE281" s="69" t="s">
        <v>4233</v>
      </c>
      <c r="AG281" s="73">
        <v>44525.041666666664</v>
      </c>
      <c r="AH281" s="69" t="b">
        <f>Table1[[#This Row],[sbti_id]]&lt;&gt;""</f>
        <v>1</v>
      </c>
      <c r="AJ281" s="69" t="s">
        <v>3043</v>
      </c>
      <c r="AK281" s="69" t="s">
        <v>146</v>
      </c>
      <c r="AL281" s="69" t="s">
        <v>3211</v>
      </c>
      <c r="AM281" s="69" t="s">
        <v>158</v>
      </c>
      <c r="AN281" s="69" t="s">
        <v>281</v>
      </c>
      <c r="AO281" s="69">
        <v>25</v>
      </c>
      <c r="AP281" s="69">
        <v>2020</v>
      </c>
      <c r="AQ281" s="69">
        <v>2030</v>
      </c>
      <c r="AR281" s="69" t="s">
        <v>3212</v>
      </c>
      <c r="AS281" s="69">
        <v>2021</v>
      </c>
      <c r="AT281" s="70" t="s">
        <v>1725</v>
      </c>
      <c r="AU281" s="69" t="s">
        <v>5478</v>
      </c>
      <c r="AV281" s="69" t="s">
        <v>233</v>
      </c>
      <c r="BB281" s="69" t="s">
        <v>3216</v>
      </c>
      <c r="BC281" s="69" t="s">
        <v>157</v>
      </c>
      <c r="BD281" s="69" t="s">
        <v>157</v>
      </c>
      <c r="BE281" s="69" t="s">
        <v>157</v>
      </c>
      <c r="BF281" s="70" t="s">
        <v>5479</v>
      </c>
      <c r="BG281" s="69" t="s">
        <v>157</v>
      </c>
      <c r="BH281" s="69" t="s">
        <v>5480</v>
      </c>
      <c r="BI281" s="69" t="s">
        <v>3219</v>
      </c>
      <c r="BJ281" s="69" t="s">
        <v>158</v>
      </c>
      <c r="BK281" s="69" t="s">
        <v>157</v>
      </c>
      <c r="BL281" s="69" t="s">
        <v>5481</v>
      </c>
      <c r="BM281" s="69" t="s">
        <v>168</v>
      </c>
      <c r="BQ281" s="69" t="s">
        <v>158</v>
      </c>
      <c r="BR281" s="69" t="s">
        <v>171</v>
      </c>
      <c r="BS281" s="70" t="s">
        <v>5482</v>
      </c>
      <c r="BX281" s="69" t="s">
        <v>158</v>
      </c>
      <c r="BY281" s="69" t="s">
        <v>158</v>
      </c>
      <c r="CD281" s="69">
        <v>5.3112E10</v>
      </c>
      <c r="CE281" s="69" t="s">
        <v>3745</v>
      </c>
      <c r="CT281" s="69" t="b">
        <f>Table1[[#This Row],[company_name_netzero]]&lt;&gt;""</f>
        <v>0</v>
      </c>
      <c r="CZ281" s="69" t="b">
        <f>Table1[[#This Row],[company_name_re100]]&lt;&gt;""</f>
        <v>0</v>
      </c>
    </row>
    <row r="282" spans="1:11 34:104" ht="21.95" customHeight="1" hidden="1">
      <c r="A282" s="69">
        <v>280</v>
      </c>
      <c r="B282" s="69" t="s">
        <v>1726</v>
      </c>
      <c r="C282" s="69" t="s">
        <v>5483</v>
      </c>
      <c r="D282" s="69" t="s">
        <v>1728</v>
      </c>
      <c r="E282" s="72">
        <v>-0.021</v>
      </c>
      <c r="F282" s="69" t="s">
        <v>1729</v>
      </c>
      <c r="G282" s="72">
        <v>-12.105</v>
      </c>
      <c r="H282" s="69" t="s">
        <v>1730</v>
      </c>
      <c r="I282" s="71">
        <v>108900</v>
      </c>
      <c r="J282" s="69">
        <v>-19</v>
      </c>
      <c r="K282" s="69">
        <v>31</v>
      </c>
      <c r="AH282" s="69" t="b">
        <f>Table1[[#This Row],[sbti_id]]&lt;&gt;""</f>
        <v>0</v>
      </c>
      <c r="AI282" s="69" t="s">
        <v>1726</v>
      </c>
      <c r="AJ282" s="69" t="s">
        <v>3043</v>
      </c>
      <c r="AK282" s="69" t="s">
        <v>146</v>
      </c>
      <c r="AL282" s="69" t="s">
        <v>3211</v>
      </c>
      <c r="AM282" s="69" t="s">
        <v>158</v>
      </c>
      <c r="AN282" s="69" t="s">
        <v>167</v>
      </c>
      <c r="AP282" s="69">
        <v>2019</v>
      </c>
      <c r="AQ282" s="69">
        <v>2040</v>
      </c>
      <c r="AR282" s="69" t="s">
        <v>3212</v>
      </c>
      <c r="AS282" s="69">
        <v>2022</v>
      </c>
      <c r="AT282" s="70" t="s">
        <v>1731</v>
      </c>
      <c r="AU282" s="69" t="s">
        <v>5484</v>
      </c>
      <c r="AV282" s="69" t="s">
        <v>281</v>
      </c>
      <c r="AW282" s="69">
        <v>2030</v>
      </c>
      <c r="AX282" s="69">
        <v>10</v>
      </c>
      <c r="AY282" s="69">
        <v>2019</v>
      </c>
      <c r="AZ282" s="70" t="s">
        <v>5485</v>
      </c>
      <c r="BA282" s="70" t="s">
        <v>5486</v>
      </c>
      <c r="BB282" s="69" t="s">
        <v>3216</v>
      </c>
      <c r="BC282" s="69" t="s">
        <v>157</v>
      </c>
      <c r="BD282" s="69" t="s">
        <v>157</v>
      </c>
      <c r="BE282" s="69" t="s">
        <v>169</v>
      </c>
      <c r="BF282" s="70" t="s">
        <v>5487</v>
      </c>
      <c r="BG282" s="69" t="s">
        <v>157</v>
      </c>
      <c r="BH282" s="69" t="s">
        <v>3618</v>
      </c>
      <c r="BI282" s="69" t="s">
        <v>3219</v>
      </c>
      <c r="BJ282" s="69" t="s">
        <v>157</v>
      </c>
      <c r="BK282" s="69" t="s">
        <v>168</v>
      </c>
      <c r="BL282" s="70" t="s">
        <v>5488</v>
      </c>
      <c r="BM282" s="69" t="s">
        <v>157</v>
      </c>
      <c r="BN282" s="69" t="s">
        <v>3429</v>
      </c>
      <c r="BP282" s="69" t="s">
        <v>5489</v>
      </c>
      <c r="BQ282" s="69" t="s">
        <v>158</v>
      </c>
      <c r="BR282" s="69" t="s">
        <v>312</v>
      </c>
      <c r="BS282" s="70" t="s">
        <v>5490</v>
      </c>
      <c r="BX282" s="69" t="s">
        <v>158</v>
      </c>
      <c r="BY282" s="69" t="s">
        <v>158</v>
      </c>
      <c r="CD282" s="69">
        <v>5.3044E10</v>
      </c>
      <c r="CE282" s="69" t="s">
        <v>3300</v>
      </c>
      <c r="CF282" s="69">
        <v>108900</v>
      </c>
      <c r="CT282" s="69" t="b">
        <f>Table1[[#This Row],[company_name_netzero]]&lt;&gt;""</f>
        <v>1</v>
      </c>
      <c r="CU282" s="69" t="s">
        <v>1726</v>
      </c>
      <c r="CV282" s="69">
        <v>2020</v>
      </c>
      <c r="CW282" s="69">
        <v>2030</v>
      </c>
      <c r="CX282" s="69" t="s">
        <v>3300</v>
      </c>
      <c r="CY282" s="69" t="s">
        <v>3204</v>
      </c>
      <c r="CZ282" s="69" t="b">
        <f>Table1[[#This Row],[company_name_re100]]&lt;&gt;""</f>
        <v>1</v>
      </c>
    </row>
    <row r="283" spans="1:11 34:104" ht="21.95" customHeight="1" hidden="1">
      <c r="A283" s="69">
        <v>281</v>
      </c>
      <c r="B283" s="69" t="s">
        <v>1732</v>
      </c>
      <c r="C283" s="69" t="s">
        <v>5491</v>
      </c>
      <c r="D283" s="69" t="s">
        <v>1733</v>
      </c>
      <c r="E283" s="72">
        <v>-0.001</v>
      </c>
      <c r="F283" s="69" t="s">
        <v>1734</v>
      </c>
      <c r="G283" s="72">
        <v>-0.568</v>
      </c>
      <c r="H283" s="69" t="s">
        <v>1735</v>
      </c>
      <c r="I283" s="71">
        <v>16449</v>
      </c>
      <c r="J283" s="69">
        <v>-6</v>
      </c>
      <c r="K283" s="69">
        <v>31</v>
      </c>
      <c r="AH283" s="69" t="b">
        <f>Table1[[#This Row],[sbti_id]]&lt;&gt;""</f>
        <v>0</v>
      </c>
      <c r="AI283" s="69" t="s">
        <v>5492</v>
      </c>
      <c r="AJ283" s="69" t="s">
        <v>3381</v>
      </c>
      <c r="AK283" s="69" t="s">
        <v>3251</v>
      </c>
      <c r="AL283" s="69" t="s">
        <v>3211</v>
      </c>
      <c r="AM283" s="69" t="s">
        <v>158</v>
      </c>
      <c r="AN283" s="69" t="s">
        <v>202</v>
      </c>
      <c r="AQ283" s="69">
        <v>2050</v>
      </c>
      <c r="AR283" s="69" t="s">
        <v>3252</v>
      </c>
      <c r="AS283" s="69">
        <v>2021</v>
      </c>
      <c r="AT283" s="70" t="s">
        <v>1736</v>
      </c>
      <c r="AU283" s="69" t="s">
        <v>5493</v>
      </c>
      <c r="AV283" s="69" t="s">
        <v>281</v>
      </c>
      <c r="AW283" s="69">
        <v>2030</v>
      </c>
      <c r="AX283" s="69">
        <v>46</v>
      </c>
      <c r="AY283" s="69">
        <v>2013</v>
      </c>
      <c r="AZ283" s="70" t="s">
        <v>5494</v>
      </c>
      <c r="BA283" s="70" t="s">
        <v>5495</v>
      </c>
      <c r="BB283" s="69" t="s">
        <v>3228</v>
      </c>
      <c r="BC283" s="69" t="s">
        <v>157</v>
      </c>
      <c r="BD283" s="69" t="s">
        <v>157</v>
      </c>
      <c r="BE283" s="69" t="s">
        <v>169</v>
      </c>
      <c r="BF283" s="69" t="s">
        <v>5496</v>
      </c>
      <c r="BG283" s="69" t="s">
        <v>157</v>
      </c>
      <c r="BH283" s="69" t="s">
        <v>3843</v>
      </c>
      <c r="BI283" s="69" t="s">
        <v>3219</v>
      </c>
      <c r="BJ283" s="69" t="s">
        <v>158</v>
      </c>
      <c r="BK283" s="69" t="s">
        <v>157</v>
      </c>
      <c r="BL283" s="70" t="s">
        <v>5497</v>
      </c>
      <c r="BM283" s="69" t="s">
        <v>168</v>
      </c>
      <c r="BQ283" s="69" t="s">
        <v>158</v>
      </c>
      <c r="BR283" s="69" t="s">
        <v>312</v>
      </c>
      <c r="BS283" s="70" t="s">
        <v>5498</v>
      </c>
      <c r="BX283" s="69" t="s">
        <v>158</v>
      </c>
      <c r="BY283" s="69" t="s">
        <v>158</v>
      </c>
      <c r="CD283" s="69">
        <v>6.0685E10</v>
      </c>
      <c r="CE283" s="69" t="s">
        <v>3247</v>
      </c>
      <c r="CF283" s="69">
        <v>13991</v>
      </c>
      <c r="CT283" s="69" t="b">
        <f>Table1[[#This Row],[company_name_netzero]]&lt;&gt;""</f>
        <v>1</v>
      </c>
      <c r="CZ283" s="69" t="b">
        <f>Table1[[#This Row],[company_name_re100]]&lt;&gt;""</f>
        <v>0</v>
      </c>
    </row>
    <row r="284" spans="1:11 34:104" ht="21.95" customHeight="1" hidden="1">
      <c r="A284" s="69">
        <v>282</v>
      </c>
      <c r="B284" s="69" t="s">
        <v>1737</v>
      </c>
      <c r="C284" s="69" t="s">
        <v>5499</v>
      </c>
      <c r="D284" s="69" t="s">
        <v>1738</v>
      </c>
      <c r="E284" s="75">
        <v>0.06</v>
      </c>
      <c r="F284" s="69" t="s">
        <v>1739</v>
      </c>
      <c r="G284" s="72">
        <v>0.231</v>
      </c>
      <c r="H284" s="69" t="s">
        <v>1740</v>
      </c>
      <c r="I284" s="71">
        <v>159000</v>
      </c>
      <c r="J284" s="69">
        <v>17</v>
      </c>
      <c r="K284" s="69">
        <v>19</v>
      </c>
      <c r="AH284" s="69" t="b">
        <f>Table1[[#This Row],[sbti_id]]&lt;&gt;""</f>
        <v>0</v>
      </c>
      <c r="AI284" s="69" t="s">
        <v>1737</v>
      </c>
      <c r="AJ284" s="69" t="s">
        <v>3043</v>
      </c>
      <c r="AK284" s="69" t="s">
        <v>146</v>
      </c>
      <c r="AL284" s="69" t="s">
        <v>3211</v>
      </c>
      <c r="AM284" s="69" t="s">
        <v>158</v>
      </c>
      <c r="AN284" s="69" t="s">
        <v>167</v>
      </c>
      <c r="AQ284" s="69">
        <v>2050</v>
      </c>
      <c r="AR284" s="69" t="s">
        <v>3212</v>
      </c>
      <c r="AS284" s="69">
        <v>2021</v>
      </c>
      <c r="AT284" s="70" t="s">
        <v>1741</v>
      </c>
      <c r="AU284" s="69" t="s">
        <v>5500</v>
      </c>
      <c r="AV284" s="69" t="s">
        <v>281</v>
      </c>
      <c r="AW284" s="69">
        <v>2030</v>
      </c>
      <c r="AX284" s="69">
        <v>50</v>
      </c>
      <c r="AY284" s="69">
        <v>2020</v>
      </c>
      <c r="AZ284" s="69" t="s">
        <v>5501</v>
      </c>
      <c r="BA284" s="70" t="s">
        <v>5502</v>
      </c>
      <c r="BB284" s="69" t="s">
        <v>3216</v>
      </c>
      <c r="BC284" s="69" t="s">
        <v>157</v>
      </c>
      <c r="BD284" s="69" t="s">
        <v>157</v>
      </c>
      <c r="BE284" s="69" t="s">
        <v>157</v>
      </c>
      <c r="BF284" s="70" t="s">
        <v>5503</v>
      </c>
      <c r="BG284" s="69" t="s">
        <v>158</v>
      </c>
      <c r="BI284" s="69" t="s">
        <v>3219</v>
      </c>
      <c r="BJ284" s="69" t="s">
        <v>158</v>
      </c>
      <c r="BK284" s="69" t="s">
        <v>157</v>
      </c>
      <c r="BL284" s="70" t="s">
        <v>5504</v>
      </c>
      <c r="BM284" s="69" t="s">
        <v>168</v>
      </c>
      <c r="BQ284" s="69" t="s">
        <v>158</v>
      </c>
      <c r="BR284" s="69" t="s">
        <v>168</v>
      </c>
      <c r="BS284" s="70" t="s">
        <v>5505</v>
      </c>
      <c r="BX284" s="69" t="s">
        <v>158</v>
      </c>
      <c r="BY284" s="69" t="s">
        <v>157</v>
      </c>
      <c r="CD284" s="69">
        <v>5.5783E10</v>
      </c>
      <c r="CE284" s="69" t="s">
        <v>3286</v>
      </c>
      <c r="CF284" s="69">
        <v>159000</v>
      </c>
      <c r="CT284" s="69" t="b">
        <f>Table1[[#This Row],[company_name_netzero]]&lt;&gt;""</f>
        <v>1</v>
      </c>
      <c r="CZ284" s="69" t="b">
        <f>Table1[[#This Row],[company_name_re100]]&lt;&gt;""</f>
        <v>0</v>
      </c>
    </row>
    <row r="285" spans="1:104" ht="21.95" customHeight="1" hidden="1">
      <c r="A285" s="69">
        <v>283</v>
      </c>
      <c r="B285" s="69" t="s">
        <v>1742</v>
      </c>
      <c r="C285" s="69" t="s">
        <v>5506</v>
      </c>
      <c r="D285" s="69" t="s">
        <v>1743</v>
      </c>
      <c r="E285" s="72">
        <v>-0.016</v>
      </c>
      <c r="F285" s="69" t="s">
        <v>1744</v>
      </c>
      <c r="G285" s="72">
        <v>-0.132</v>
      </c>
      <c r="H285" s="69" t="s">
        <v>1745</v>
      </c>
      <c r="I285" s="71">
        <v>86259</v>
      </c>
      <c r="J285" s="69">
        <v>-12</v>
      </c>
      <c r="K285" s="69">
        <v>16</v>
      </c>
      <c r="L285" s="69">
        <v>40015548</v>
      </c>
      <c r="M285" s="69" t="s">
        <v>5507</v>
      </c>
      <c r="N285" s="69" t="s">
        <v>5508</v>
      </c>
      <c r="O285" s="69" t="s">
        <v>5509</v>
      </c>
      <c r="P285" s="69" t="s">
        <v>3203</v>
      </c>
      <c r="Q285" s="69" t="s">
        <v>686</v>
      </c>
      <c r="R285" s="69" t="s">
        <v>176</v>
      </c>
      <c r="S285" s="69" t="s">
        <v>3339</v>
      </c>
      <c r="T285" s="69" t="s">
        <v>155</v>
      </c>
      <c r="AF285" s="69" t="s">
        <v>3210</v>
      </c>
      <c r="AG285" s="73">
        <v>44728.041666666664</v>
      </c>
      <c r="AH285" s="69" t="b">
        <f>Table1[[#This Row],[sbti_id]]&lt;&gt;""</f>
        <v>1</v>
      </c>
      <c r="AI285" s="69" t="s">
        <v>1742</v>
      </c>
      <c r="AJ285" s="69" t="s">
        <v>4030</v>
      </c>
      <c r="AK285" s="69" t="s">
        <v>4031</v>
      </c>
      <c r="AL285" s="69" t="s">
        <v>3211</v>
      </c>
      <c r="AM285" s="69" t="s">
        <v>158</v>
      </c>
      <c r="AN285" s="69" t="s">
        <v>167</v>
      </c>
      <c r="AQ285" s="69">
        <v>2045</v>
      </c>
      <c r="AR285" s="69" t="s">
        <v>3212</v>
      </c>
      <c r="AS285" s="69">
        <v>2025</v>
      </c>
      <c r="AT285" s="70" t="s">
        <v>1746</v>
      </c>
      <c r="AU285" s="69" t="s">
        <v>5510</v>
      </c>
      <c r="AV285" s="69" t="s">
        <v>281</v>
      </c>
      <c r="AW285" s="69">
        <v>2030</v>
      </c>
      <c r="AX285" s="69">
        <v>25</v>
      </c>
      <c r="AY285" s="69">
        <v>2020</v>
      </c>
      <c r="AZ285" s="70" t="s">
        <v>5511</v>
      </c>
      <c r="BA285" s="70" t="s">
        <v>5512</v>
      </c>
      <c r="BB285" s="69" t="s">
        <v>3216</v>
      </c>
      <c r="BC285" s="69" t="s">
        <v>157</v>
      </c>
      <c r="BD285" s="69" t="s">
        <v>157</v>
      </c>
      <c r="BE285" s="69" t="s">
        <v>157</v>
      </c>
      <c r="BF285" s="70" t="s">
        <v>5513</v>
      </c>
      <c r="BG285" s="69" t="s">
        <v>157</v>
      </c>
      <c r="BH285" s="69" t="s">
        <v>5480</v>
      </c>
      <c r="BI285" s="69" t="s">
        <v>3219</v>
      </c>
      <c r="BJ285" s="69" t="s">
        <v>158</v>
      </c>
      <c r="BK285" s="69" t="s">
        <v>168</v>
      </c>
      <c r="BL285" s="70" t="s">
        <v>5514</v>
      </c>
      <c r="BM285" s="69" t="s">
        <v>168</v>
      </c>
      <c r="BQ285" s="69" t="s">
        <v>158</v>
      </c>
      <c r="BR285" s="69" t="s">
        <v>168</v>
      </c>
      <c r="BX285" s="69" t="s">
        <v>157</v>
      </c>
      <c r="BY285" s="69" t="s">
        <v>158</v>
      </c>
      <c r="CD285" s="69">
        <v>5.2951E10</v>
      </c>
      <c r="CE285" s="69" t="s">
        <v>3300</v>
      </c>
      <c r="CF285" s="69">
        <v>58442</v>
      </c>
      <c r="CT285" s="69" t="b">
        <f>Table1[[#This Row],[company_name_netzero]]&lt;&gt;""</f>
        <v>1</v>
      </c>
      <c r="CU285" s="69" t="s">
        <v>5507</v>
      </c>
      <c r="CV285" s="69">
        <v>2016</v>
      </c>
      <c r="CW285" s="69">
        <v>2030</v>
      </c>
      <c r="CX285" s="69" t="s">
        <v>3300</v>
      </c>
      <c r="CY285" s="69" t="s">
        <v>686</v>
      </c>
      <c r="CZ285" s="69" t="b">
        <f>Table1[[#This Row],[company_name_re100]]&lt;&gt;""</f>
        <v>1</v>
      </c>
    </row>
    <row r="286" spans="1:104" ht="21.95" customHeight="1" hidden="1">
      <c r="A286" s="69">
        <v>284</v>
      </c>
      <c r="B286" s="69" t="s">
        <v>1747</v>
      </c>
      <c r="C286" s="69" t="s">
        <v>5515</v>
      </c>
      <c r="D286" s="69" t="s">
        <v>1748</v>
      </c>
      <c r="E286" s="72">
        <v>0.464</v>
      </c>
      <c r="F286" s="69" t="s">
        <v>1749</v>
      </c>
      <c r="G286" s="72">
        <v>-0.581</v>
      </c>
      <c r="H286" s="69" t="s">
        <v>1750</v>
      </c>
      <c r="I286" s="71">
        <v>37000</v>
      </c>
      <c r="J286" s="69">
        <v>143</v>
      </c>
      <c r="K286" s="69">
        <v>3</v>
      </c>
      <c r="L286" s="69">
        <v>40004565</v>
      </c>
      <c r="M286" s="69" t="s">
        <v>5516</v>
      </c>
      <c r="N286" s="69" t="s">
        <v>5517</v>
      </c>
      <c r="O286" s="69" t="s">
        <v>5518</v>
      </c>
      <c r="P286" s="69" t="s">
        <v>3203</v>
      </c>
      <c r="Q286" s="69" t="s">
        <v>3204</v>
      </c>
      <c r="R286" s="69" t="s">
        <v>3205</v>
      </c>
      <c r="S286" s="69" t="s">
        <v>3860</v>
      </c>
      <c r="T286" s="69" t="s">
        <v>210</v>
      </c>
      <c r="AG286" s="73">
        <v>45351.041666666664</v>
      </c>
      <c r="AH286" s="69" t="b">
        <f>Table1[[#This Row],[sbti_id]]&lt;&gt;""</f>
        <v>1</v>
      </c>
      <c r="AI286" s="69" t="s">
        <v>1747</v>
      </c>
      <c r="AJ286" s="69" t="s">
        <v>3043</v>
      </c>
      <c r="AK286" s="69" t="s">
        <v>146</v>
      </c>
      <c r="AL286" s="69" t="s">
        <v>3211</v>
      </c>
      <c r="AM286" s="69" t="s">
        <v>158</v>
      </c>
      <c r="AN286" s="69" t="s">
        <v>233</v>
      </c>
      <c r="AQ286" s="69">
        <v>2030</v>
      </c>
      <c r="AR286" s="69" t="s">
        <v>3212</v>
      </c>
      <c r="AS286" s="69">
        <v>2030</v>
      </c>
      <c r="AT286" s="69" t="s">
        <v>5519</v>
      </c>
      <c r="AU286" s="69" t="s">
        <v>5520</v>
      </c>
      <c r="AV286" s="69" t="s">
        <v>281</v>
      </c>
      <c r="AW286" s="69">
        <v>2030</v>
      </c>
      <c r="AX286" s="69">
        <v>38</v>
      </c>
      <c r="AY286" s="69">
        <v>2030</v>
      </c>
      <c r="AZ286" s="69" t="s">
        <v>5521</v>
      </c>
      <c r="BB286" s="69" t="s">
        <v>168</v>
      </c>
      <c r="BC286" s="69" t="s">
        <v>157</v>
      </c>
      <c r="BD286" s="69" t="s">
        <v>157</v>
      </c>
      <c r="BE286" s="69" t="s">
        <v>169</v>
      </c>
      <c r="BG286" s="69" t="s">
        <v>157</v>
      </c>
      <c r="BH286" s="69" t="s">
        <v>3618</v>
      </c>
      <c r="BI286" s="69" t="s">
        <v>3219</v>
      </c>
      <c r="BJ286" s="69" t="s">
        <v>158</v>
      </c>
      <c r="BK286" s="69" t="s">
        <v>157</v>
      </c>
      <c r="BM286" s="69" t="s">
        <v>168</v>
      </c>
      <c r="BQ286" s="69" t="s">
        <v>158</v>
      </c>
      <c r="BR286" s="69" t="s">
        <v>168</v>
      </c>
      <c r="BX286" s="69" t="s">
        <v>158</v>
      </c>
      <c r="BY286" s="69" t="s">
        <v>158</v>
      </c>
      <c r="CD286" s="69">
        <v>5.4529E10</v>
      </c>
      <c r="CE286" s="69" t="s">
        <v>3300</v>
      </c>
      <c r="CF286" s="69">
        <v>37000</v>
      </c>
      <c r="CT286" s="69" t="b">
        <f>Table1[[#This Row],[company_name_netzero]]&lt;&gt;""</f>
        <v>1</v>
      </c>
      <c r="CZ286" s="69" t="b">
        <f>Table1[[#This Row],[company_name_re100]]&lt;&gt;""</f>
        <v>0</v>
      </c>
    </row>
    <row r="287" spans="1:11 34:104" ht="21.95" customHeight="1" hidden="1">
      <c r="A287" s="69">
        <v>285</v>
      </c>
      <c r="B287" s="69" t="s">
        <v>1752</v>
      </c>
      <c r="C287" s="69" t="s">
        <v>5522</v>
      </c>
      <c r="D287" s="69" t="s">
        <v>1753</v>
      </c>
      <c r="E287" s="72">
        <v>-0.037</v>
      </c>
      <c r="F287" s="69" t="s">
        <v>1754</v>
      </c>
      <c r="G287" s="72">
        <v>-0.514</v>
      </c>
      <c r="H287" s="69" t="s">
        <v>1755</v>
      </c>
      <c r="I287" s="71">
        <v>8750</v>
      </c>
      <c r="J287" s="69">
        <v>-27</v>
      </c>
      <c r="K287" s="69">
        <v>22</v>
      </c>
      <c r="AH287" s="69" t="b">
        <f>Table1[[#This Row],[sbti_id]]&lt;&gt;""</f>
        <v>0</v>
      </c>
      <c r="AI287" s="69" t="s">
        <v>1752</v>
      </c>
      <c r="AJ287" s="69" t="s">
        <v>4030</v>
      </c>
      <c r="AK287" s="69" t="s">
        <v>4031</v>
      </c>
      <c r="AL287" s="69" t="s">
        <v>3211</v>
      </c>
      <c r="AM287" s="69" t="s">
        <v>158</v>
      </c>
      <c r="AN287" s="69" t="s">
        <v>167</v>
      </c>
      <c r="AQ287" s="69">
        <v>2040</v>
      </c>
      <c r="AR287" s="69" t="s">
        <v>3252</v>
      </c>
      <c r="AT287" s="70" t="s">
        <v>1756</v>
      </c>
      <c r="AU287" s="69" t="s">
        <v>5523</v>
      </c>
      <c r="AV287" s="69" t="s">
        <v>233</v>
      </c>
      <c r="BA287" s="70" t="s">
        <v>5524</v>
      </c>
      <c r="BB287" s="69" t="s">
        <v>3216</v>
      </c>
      <c r="BC287" s="69" t="s">
        <v>157</v>
      </c>
      <c r="BD287" s="69" t="s">
        <v>157</v>
      </c>
      <c r="BE287" s="69" t="s">
        <v>158</v>
      </c>
      <c r="BF287" s="70" t="s">
        <v>5525</v>
      </c>
      <c r="BG287" s="69" t="s">
        <v>157</v>
      </c>
      <c r="BI287" s="69" t="s">
        <v>3219</v>
      </c>
      <c r="BJ287" s="69" t="s">
        <v>157</v>
      </c>
      <c r="BK287" s="69" t="s">
        <v>168</v>
      </c>
      <c r="BM287" s="69" t="s">
        <v>168</v>
      </c>
      <c r="BQ287" s="69" t="s">
        <v>158</v>
      </c>
      <c r="BR287" s="69" t="s">
        <v>312</v>
      </c>
      <c r="BX287" s="69" t="s">
        <v>158</v>
      </c>
      <c r="BY287" s="69" t="s">
        <v>158</v>
      </c>
      <c r="CD287" s="69">
        <v>5.3255E10</v>
      </c>
      <c r="CE287" s="69" t="s">
        <v>3247</v>
      </c>
      <c r="CF287" s="69">
        <v>34354</v>
      </c>
      <c r="CT287" s="69" t="b">
        <f>Table1[[#This Row],[company_name_netzero]]&lt;&gt;""</f>
        <v>1</v>
      </c>
      <c r="CZ287" s="69" t="b">
        <f>Table1[[#This Row],[company_name_re100]]&lt;&gt;""</f>
        <v>0</v>
      </c>
    </row>
    <row r="288" spans="1:11 34:104" ht="21.95" customHeight="1" hidden="1">
      <c r="A288" s="69">
        <v>286</v>
      </c>
      <c r="B288" s="69" t="s">
        <v>1757</v>
      </c>
      <c r="C288" s="69" t="s">
        <v>5526</v>
      </c>
      <c r="D288" s="69" t="s">
        <v>1758</v>
      </c>
      <c r="E288" s="72">
        <v>0.551</v>
      </c>
      <c r="F288" s="69" t="s">
        <v>1759</v>
      </c>
      <c r="G288" s="72">
        <v>0.169</v>
      </c>
      <c r="H288" s="69" t="s">
        <v>1760</v>
      </c>
      <c r="I288" s="71">
        <v>55545</v>
      </c>
      <c r="J288" s="69">
        <v>187</v>
      </c>
      <c r="K288" s="69">
        <v>5</v>
      </c>
      <c r="AH288" s="69" t="b">
        <f>Table1[[#This Row],[sbti_id]]&lt;&gt;""</f>
        <v>0</v>
      </c>
      <c r="AI288" s="69" t="s">
        <v>1757</v>
      </c>
      <c r="AJ288" s="69" t="s">
        <v>4020</v>
      </c>
      <c r="AK288" s="69" t="s">
        <v>246</v>
      </c>
      <c r="AL288" s="69" t="s">
        <v>3211</v>
      </c>
      <c r="AM288" s="69" t="s">
        <v>158</v>
      </c>
      <c r="AN288" s="69" t="s">
        <v>233</v>
      </c>
      <c r="AS288" s="69">
        <v>2018</v>
      </c>
      <c r="AU288" s="69" t="s">
        <v>5527</v>
      </c>
      <c r="AV288" s="69" t="s">
        <v>233</v>
      </c>
      <c r="BA288" s="70" t="s">
        <v>5528</v>
      </c>
      <c r="BB288" s="69" t="s">
        <v>168</v>
      </c>
      <c r="BC288" s="69" t="s">
        <v>168</v>
      </c>
      <c r="BD288" s="69" t="s">
        <v>168</v>
      </c>
      <c r="BE288" s="69" t="s">
        <v>168</v>
      </c>
      <c r="BG288" s="69" t="s">
        <v>158</v>
      </c>
      <c r="BI288" s="69" t="s">
        <v>3219</v>
      </c>
      <c r="BJ288" s="69" t="s">
        <v>158</v>
      </c>
      <c r="BK288" s="69" t="s">
        <v>168</v>
      </c>
      <c r="BM288" s="69" t="s">
        <v>168</v>
      </c>
      <c r="BQ288" s="69" t="s">
        <v>158</v>
      </c>
      <c r="BR288" s="69" t="s">
        <v>168</v>
      </c>
      <c r="BX288" s="69" t="s">
        <v>158</v>
      </c>
      <c r="BY288" s="69" t="s">
        <v>158</v>
      </c>
      <c r="CD288" s="69">
        <v>2.13E10</v>
      </c>
      <c r="CE288" s="69" t="s">
        <v>3286</v>
      </c>
      <c r="CF288" s="69">
        <v>94966</v>
      </c>
      <c r="CT288" s="69" t="b">
        <f>Table1[[#This Row],[company_name_netzero]]&lt;&gt;""</f>
        <v>1</v>
      </c>
      <c r="CZ288" s="69" t="b">
        <f>Table1[[#This Row],[company_name_re100]]&lt;&gt;""</f>
        <v>0</v>
      </c>
    </row>
    <row r="289" spans="1:104" ht="21.95" customHeight="1" hidden="1">
      <c r="A289" s="69">
        <v>287</v>
      </c>
      <c r="B289" s="69" t="s">
        <v>1763</v>
      </c>
      <c r="C289" s="69" t="s">
        <v>5529</v>
      </c>
      <c r="D289" s="69" t="s">
        <v>1764</v>
      </c>
      <c r="E289" s="72">
        <v>-0.044</v>
      </c>
      <c r="F289" s="69" t="s">
        <v>1765</v>
      </c>
      <c r="G289" s="72">
        <v>-0.196</v>
      </c>
      <c r="H289" s="69" t="s">
        <v>1766</v>
      </c>
      <c r="I289" s="71">
        <v>75883</v>
      </c>
      <c r="J289" s="69">
        <v>-24</v>
      </c>
      <c r="K289" s="69">
        <v>31</v>
      </c>
      <c r="L289" s="88">
        <v>40001009</v>
      </c>
      <c r="M289" s="89" t="s">
        <v>5530</v>
      </c>
      <c r="N289" s="89" t="s">
        <v>5531</v>
      </c>
      <c r="O289" s="89" t="s">
        <v>5532</v>
      </c>
      <c r="P289" s="89" t="s">
        <v>3203</v>
      </c>
      <c r="Q289" s="89" t="s">
        <v>321</v>
      </c>
      <c r="R289" s="89" t="s">
        <v>246</v>
      </c>
      <c r="S289" s="89" t="s">
        <v>3322</v>
      </c>
      <c r="T289" s="89" t="s">
        <v>151</v>
      </c>
      <c r="U289" s="89" t="s">
        <v>353</v>
      </c>
      <c r="V289" s="89">
        <v>2030</v>
      </c>
      <c r="W289" s="89" t="s">
        <v>151</v>
      </c>
      <c r="X289" s="89" t="s">
        <v>353</v>
      </c>
      <c r="Y289" s="89">
        <v>2040</v>
      </c>
      <c r="Z289" s="89" t="s">
        <v>151</v>
      </c>
      <c r="AA289" s="89">
        <v>2040</v>
      </c>
      <c r="AB289" s="89" t="s">
        <v>5533</v>
      </c>
      <c r="AC289" s="89" t="s">
        <v>3208</v>
      </c>
      <c r="AD289" s="94">
        <v>44203.041666666664</v>
      </c>
      <c r="AE289" s="89" t="s">
        <v>3512</v>
      </c>
      <c r="AF289" s="89"/>
      <c r="AG289" s="93" t="s">
        <v>5534</v>
      </c>
      <c r="AH289" s="69" t="b">
        <f>Table1[[#This Row],[sbti_id]]&lt;&gt;""</f>
        <v>1</v>
      </c>
      <c r="AI289" s="69" t="s">
        <v>1763</v>
      </c>
      <c r="AJ289" s="69" t="s">
        <v>3471</v>
      </c>
      <c r="AK289" s="69" t="s">
        <v>246</v>
      </c>
      <c r="AL289" s="69" t="s">
        <v>3211</v>
      </c>
      <c r="AM289" s="69" t="s">
        <v>158</v>
      </c>
      <c r="AN289" s="69" t="s">
        <v>167</v>
      </c>
      <c r="AP289" s="69">
        <v>2022</v>
      </c>
      <c r="AQ289" s="69">
        <v>2040</v>
      </c>
      <c r="AR289" s="69" t="s">
        <v>3212</v>
      </c>
      <c r="AS289" s="69">
        <v>2021</v>
      </c>
      <c r="AT289" s="70" t="s">
        <v>1767</v>
      </c>
      <c r="AU289" s="69" t="s">
        <v>5535</v>
      </c>
      <c r="AV289" s="69" t="s">
        <v>281</v>
      </c>
      <c r="AW289" s="69">
        <v>2030</v>
      </c>
      <c r="AX289" s="69">
        <v>90</v>
      </c>
      <c r="AY289" s="69">
        <v>2022</v>
      </c>
      <c r="AZ289" s="70" t="s">
        <v>5536</v>
      </c>
      <c r="BA289" s="70" t="s">
        <v>5537</v>
      </c>
      <c r="BB289" s="69" t="s">
        <v>3216</v>
      </c>
      <c r="BC289" s="69" t="s">
        <v>157</v>
      </c>
      <c r="BD289" s="69" t="s">
        <v>157</v>
      </c>
      <c r="BE289" s="69" t="s">
        <v>157</v>
      </c>
      <c r="BF289" s="70" t="s">
        <v>5538</v>
      </c>
      <c r="BG289" s="69" t="s">
        <v>157</v>
      </c>
      <c r="BH289" s="69" t="s">
        <v>3597</v>
      </c>
      <c r="BI289" s="69" t="s">
        <v>3219</v>
      </c>
      <c r="BJ289" s="69" t="s">
        <v>158</v>
      </c>
      <c r="BK289" s="69" t="s">
        <v>158</v>
      </c>
      <c r="BL289" s="70" t="s">
        <v>5539</v>
      </c>
      <c r="BM289" s="69" t="s">
        <v>157</v>
      </c>
      <c r="BN289" s="69" t="s">
        <v>3639</v>
      </c>
      <c r="BQ289" s="69" t="s">
        <v>158</v>
      </c>
      <c r="BR289" s="69" t="s">
        <v>171</v>
      </c>
      <c r="BS289" s="69" t="s">
        <v>5540</v>
      </c>
      <c r="BX289" s="69" t="s">
        <v>158</v>
      </c>
      <c r="BY289" s="69" t="s">
        <v>157</v>
      </c>
      <c r="CD289" s="69">
        <v>5.0315E10</v>
      </c>
      <c r="CE289" s="69" t="s">
        <v>3333</v>
      </c>
      <c r="CF289" s="69">
        <v>75883</v>
      </c>
      <c r="CT289" s="69" t="b">
        <f>Table1[[#This Row],[company_name_netzero]]&lt;&gt;""</f>
        <v>1</v>
      </c>
      <c r="CU289" s="69" t="s">
        <v>1763</v>
      </c>
      <c r="CV289" s="69">
        <v>2021</v>
      </c>
      <c r="CW289" s="69">
        <v>2025</v>
      </c>
      <c r="CX289" s="69" t="s">
        <v>4396</v>
      </c>
      <c r="CY289" s="69" t="s">
        <v>321</v>
      </c>
      <c r="CZ289" s="69" t="b">
        <f>Table1[[#This Row],[company_name_re100]]&lt;&gt;""</f>
        <v>1</v>
      </c>
    </row>
    <row r="290" spans="1:104" ht="21.95" customHeight="1" hidden="1">
      <c r="A290" s="69">
        <v>288</v>
      </c>
      <c r="B290" s="69" t="s">
        <v>1768</v>
      </c>
      <c r="C290" s="69" t="s">
        <v>5541</v>
      </c>
      <c r="D290" s="69" t="s">
        <v>1769</v>
      </c>
      <c r="E290" s="72">
        <v>-0.156</v>
      </c>
      <c r="F290" s="69" t="s">
        <v>1770</v>
      </c>
      <c r="G290" s="72">
        <v>-0.302</v>
      </c>
      <c r="H290" s="69" t="s">
        <v>1771</v>
      </c>
      <c r="I290" s="71">
        <v>55524</v>
      </c>
      <c r="J290" s="69">
        <v>-67</v>
      </c>
      <c r="K290" s="69">
        <v>31</v>
      </c>
      <c r="L290" s="69">
        <v>40000363</v>
      </c>
      <c r="M290" s="69" t="s">
        <v>5542</v>
      </c>
      <c r="N290" s="69" t="s">
        <v>5543</v>
      </c>
      <c r="O290" s="69" t="s">
        <v>5544</v>
      </c>
      <c r="P290" s="69" t="s">
        <v>3203</v>
      </c>
      <c r="Q290" s="69" t="s">
        <v>3204</v>
      </c>
      <c r="R290" s="69" t="s">
        <v>3205</v>
      </c>
      <c r="S290" s="69" t="s">
        <v>4493</v>
      </c>
      <c r="T290" s="69" t="s">
        <v>151</v>
      </c>
      <c r="U290" s="69" t="s">
        <v>152</v>
      </c>
      <c r="V290" s="69" t="s">
        <v>3292</v>
      </c>
      <c r="AB290" s="69" t="s">
        <v>5545</v>
      </c>
      <c r="AE290" s="69" t="s">
        <v>3209</v>
      </c>
      <c r="AG290" s="73">
        <v>45225.041666666664</v>
      </c>
      <c r="AH290" s="69" t="b">
        <f>Table1[[#This Row],[sbti_id]]&lt;&gt;""</f>
        <v>1</v>
      </c>
      <c r="AI290" s="69" t="s">
        <v>5542</v>
      </c>
      <c r="AJ290" s="69" t="s">
        <v>3043</v>
      </c>
      <c r="AK290" s="69" t="s">
        <v>146</v>
      </c>
      <c r="AL290" s="69" t="s">
        <v>3211</v>
      </c>
      <c r="AM290" s="69" t="s">
        <v>158</v>
      </c>
      <c r="AN290" s="69" t="s">
        <v>156</v>
      </c>
      <c r="AP290" s="69">
        <v>2030</v>
      </c>
      <c r="AQ290" s="69">
        <v>2050</v>
      </c>
      <c r="AR290" s="69" t="s">
        <v>3212</v>
      </c>
      <c r="AS290" s="69">
        <v>2023</v>
      </c>
      <c r="AT290" s="69" t="s">
        <v>1772</v>
      </c>
      <c r="AU290" s="69" t="s">
        <v>5546</v>
      </c>
      <c r="AV290" s="69" t="s">
        <v>233</v>
      </c>
      <c r="AZ290" s="69" t="s">
        <v>5547</v>
      </c>
      <c r="BA290" s="69" t="s">
        <v>5548</v>
      </c>
      <c r="BB290" s="69" t="s">
        <v>3216</v>
      </c>
      <c r="BC290" s="69" t="s">
        <v>157</v>
      </c>
      <c r="BD290" s="69" t="s">
        <v>157</v>
      </c>
      <c r="BE290" s="69" t="s">
        <v>169</v>
      </c>
      <c r="BF290" s="69" t="s">
        <v>5549</v>
      </c>
      <c r="BG290" s="69" t="s">
        <v>157</v>
      </c>
      <c r="BH290" s="69" t="s">
        <v>5550</v>
      </c>
      <c r="BI290" s="69" t="s">
        <v>3219</v>
      </c>
      <c r="BJ290" s="69" t="s">
        <v>158</v>
      </c>
      <c r="BK290" s="69" t="s">
        <v>157</v>
      </c>
      <c r="BL290" s="69" t="s">
        <v>5551</v>
      </c>
      <c r="BM290" s="69" t="s">
        <v>168</v>
      </c>
      <c r="BQ290" s="69" t="s">
        <v>158</v>
      </c>
      <c r="BR290" s="69" t="s">
        <v>312</v>
      </c>
      <c r="BS290" s="69" t="s">
        <v>5552</v>
      </c>
      <c r="BX290" s="69" t="s">
        <v>158</v>
      </c>
      <c r="BY290" s="69" t="s">
        <v>158</v>
      </c>
      <c r="CD290" s="69">
        <v>4.805E10</v>
      </c>
      <c r="CE290" s="69" t="s">
        <v>3300</v>
      </c>
      <c r="CF290" s="69">
        <v>75800</v>
      </c>
      <c r="CT290" s="69" t="b">
        <f>Table1[[#This Row],[company_name_netzero]]&lt;&gt;""</f>
        <v>1</v>
      </c>
      <c r="CZ290" s="69" t="b">
        <f>Table1[[#This Row],[company_name_re100]]&lt;&gt;""</f>
        <v>0</v>
      </c>
    </row>
    <row r="291" spans="1:11 34:34 98:104" ht="21.95" customHeight="1" hidden="1">
      <c r="A291" s="69">
        <v>289</v>
      </c>
      <c r="B291" s="69" t="s">
        <v>1773</v>
      </c>
      <c r="C291" s="69" t="s">
        <v>5553</v>
      </c>
      <c r="D291" s="69" t="s">
        <v>1774</v>
      </c>
      <c r="E291" s="72">
        <v>-0.192</v>
      </c>
      <c r="F291" s="69" t="s">
        <v>1775</v>
      </c>
      <c r="G291" s="72">
        <v>-1.355</v>
      </c>
      <c r="H291" s="69" t="s">
        <v>1776</v>
      </c>
      <c r="I291" s="71">
        <v>423143</v>
      </c>
      <c r="J291" s="69">
        <v>-76</v>
      </c>
      <c r="K291" s="69">
        <v>13</v>
      </c>
      <c r="AH291" s="69" t="b">
        <f>Table1[[#This Row],[sbti_id]]&lt;&gt;""</f>
        <v>0</v>
      </c>
      <c r="CT291" s="69" t="b">
        <f>Table1[[#This Row],[company_name_netzero]]&lt;&gt;""</f>
        <v>0</v>
      </c>
      <c r="CZ291" s="69" t="b">
        <f>Table1[[#This Row],[company_name_re100]]&lt;&gt;""</f>
        <v>0</v>
      </c>
    </row>
    <row r="292" spans="1:104" ht="21.95" customHeight="1" hidden="1">
      <c r="A292" s="69">
        <v>290</v>
      </c>
      <c r="B292" s="69" t="s">
        <v>1777</v>
      </c>
      <c r="C292" s="69" t="s">
        <v>5554</v>
      </c>
      <c r="D292" s="69" t="s">
        <v>1778</v>
      </c>
      <c r="E292" s="72">
        <v>0.003</v>
      </c>
      <c r="F292" s="69" t="s">
        <v>1779</v>
      </c>
      <c r="G292" s="72">
        <v>0.124</v>
      </c>
      <c r="H292" s="69" t="s">
        <v>1780</v>
      </c>
      <c r="I292" s="71">
        <v>79400</v>
      </c>
      <c r="J292" s="69">
        <v>-2</v>
      </c>
      <c r="K292" s="69">
        <v>19</v>
      </c>
      <c r="L292" s="69">
        <v>40004519</v>
      </c>
      <c r="M292" s="69" t="s">
        <v>5555</v>
      </c>
      <c r="N292" s="69" t="s">
        <v>5556</v>
      </c>
      <c r="O292" s="69" t="s">
        <v>5557</v>
      </c>
      <c r="P292" s="69" t="s">
        <v>3203</v>
      </c>
      <c r="Q292" s="69" t="s">
        <v>3204</v>
      </c>
      <c r="R292" s="69" t="s">
        <v>3205</v>
      </c>
      <c r="S292" s="69" t="s">
        <v>5558</v>
      </c>
      <c r="T292" s="69" t="s">
        <v>151</v>
      </c>
      <c r="U292" s="69" t="s">
        <v>152</v>
      </c>
      <c r="V292" s="69">
        <v>2030</v>
      </c>
      <c r="AB292" s="69" t="s">
        <v>5559</v>
      </c>
      <c r="AE292" s="69" t="s">
        <v>3209</v>
      </c>
      <c r="AG292" s="73">
        <v>43727.041666666664</v>
      </c>
      <c r="AH292" s="69" t="b">
        <f>Table1[[#This Row],[sbti_id]]&lt;&gt;""</f>
        <v>1</v>
      </c>
      <c r="AI292" s="69" t="s">
        <v>1777</v>
      </c>
      <c r="AJ292" s="69" t="s">
        <v>3043</v>
      </c>
      <c r="AK292" s="69" t="s">
        <v>146</v>
      </c>
      <c r="AL292" s="69" t="s">
        <v>3211</v>
      </c>
      <c r="AM292" s="69" t="s">
        <v>158</v>
      </c>
      <c r="AN292" s="69" t="s">
        <v>1781</v>
      </c>
      <c r="AP292" s="69">
        <v>2015</v>
      </c>
      <c r="AQ292" s="69">
        <v>2030</v>
      </c>
      <c r="AR292" s="69" t="s">
        <v>3212</v>
      </c>
      <c r="AS292" s="69">
        <v>2019</v>
      </c>
      <c r="AT292" s="69" t="s">
        <v>1782</v>
      </c>
      <c r="AU292" s="69" t="s">
        <v>5560</v>
      </c>
      <c r="AV292" s="69" t="s">
        <v>281</v>
      </c>
      <c r="AW292" s="69">
        <v>2025</v>
      </c>
      <c r="AX292" s="69">
        <v>70</v>
      </c>
      <c r="AY292" s="69">
        <v>2020</v>
      </c>
      <c r="AZ292" s="69" t="s">
        <v>5561</v>
      </c>
      <c r="BA292" s="69" t="s">
        <v>5562</v>
      </c>
      <c r="BB292" s="69" t="s">
        <v>3216</v>
      </c>
      <c r="BC292" s="69" t="s">
        <v>157</v>
      </c>
      <c r="BD292" s="69" t="s">
        <v>157</v>
      </c>
      <c r="BE292" s="69" t="s">
        <v>169</v>
      </c>
      <c r="BF292" s="69" t="s">
        <v>5563</v>
      </c>
      <c r="BG292" s="69" t="s">
        <v>158</v>
      </c>
      <c r="BI292" s="69" t="s">
        <v>3219</v>
      </c>
      <c r="BJ292" s="69" t="s">
        <v>158</v>
      </c>
      <c r="BK292" s="69" t="s">
        <v>158</v>
      </c>
      <c r="BL292" s="70" t="s">
        <v>5564</v>
      </c>
      <c r="BM292" s="69" t="s">
        <v>168</v>
      </c>
      <c r="BQ292" s="69" t="s">
        <v>158</v>
      </c>
      <c r="BR292" s="69" t="s">
        <v>158</v>
      </c>
      <c r="BS292" s="69" t="s">
        <v>5565</v>
      </c>
      <c r="BX292" s="69" t="s">
        <v>158</v>
      </c>
      <c r="BY292" s="69" t="s">
        <v>157</v>
      </c>
      <c r="CD292" s="69">
        <v>4.7905E10</v>
      </c>
      <c r="CE292" s="69" t="s">
        <v>3081</v>
      </c>
      <c r="CF292" s="69">
        <v>79400</v>
      </c>
      <c r="CT292" s="69" t="b">
        <f>Table1[[#This Row],[company_name_netzero]]&lt;&gt;""</f>
        <v>1</v>
      </c>
      <c r="CU292" s="69" t="s">
        <v>5566</v>
      </c>
      <c r="CV292" s="69">
        <v>2015</v>
      </c>
      <c r="CW292" s="69">
        <v>2025</v>
      </c>
      <c r="CX292" s="69" t="s">
        <v>845</v>
      </c>
      <c r="CY292" s="69" t="s">
        <v>3204</v>
      </c>
      <c r="CZ292" s="69" t="b">
        <f>Table1[[#This Row],[company_name_re100]]&lt;&gt;""</f>
        <v>1</v>
      </c>
    </row>
    <row r="293" spans="1:11 34:104" ht="21.95" customHeight="1">
      <c r="A293" s="69">
        <v>291</v>
      </c>
      <c r="B293" s="69" t="s">
        <v>1783</v>
      </c>
      <c r="C293" s="69" t="s">
        <v>5567</v>
      </c>
      <c r="D293" s="69" t="s">
        <v>1784</v>
      </c>
      <c r="E293" s="72">
        <v>-0.109</v>
      </c>
      <c r="F293" s="69" t="s">
        <v>1785</v>
      </c>
      <c r="H293" s="69" t="s">
        <v>1786</v>
      </c>
      <c r="I293" s="71">
        <v>118508</v>
      </c>
      <c r="J293" s="69">
        <v>-51</v>
      </c>
      <c r="K293" s="69">
        <v>16</v>
      </c>
      <c r="AH293" s="69" t="b">
        <f>Table1[[#This Row],[sbti_id]]&lt;&gt;""</f>
        <v>0</v>
      </c>
      <c r="AI293" s="69" t="s">
        <v>1783</v>
      </c>
      <c r="AJ293" s="69" t="s">
        <v>3250</v>
      </c>
      <c r="AK293" s="69" t="s">
        <v>3251</v>
      </c>
      <c r="AL293" s="69" t="s">
        <v>3211</v>
      </c>
      <c r="AM293" s="69" t="s">
        <v>158</v>
      </c>
      <c r="AN293" s="69" t="s">
        <v>233</v>
      </c>
      <c r="AU293" s="69" t="s">
        <v>5568</v>
      </c>
      <c r="AV293" s="69" t="s">
        <v>233</v>
      </c>
      <c r="BA293" s="70" t="s">
        <v>5569</v>
      </c>
      <c r="BB293" s="69" t="s">
        <v>168</v>
      </c>
      <c r="BC293" s="69" t="s">
        <v>168</v>
      </c>
      <c r="BD293" s="69" t="s">
        <v>168</v>
      </c>
      <c r="BE293" s="69" t="s">
        <v>168</v>
      </c>
      <c r="BG293" s="69" t="s">
        <v>158</v>
      </c>
      <c r="BI293" s="69" t="s">
        <v>3219</v>
      </c>
      <c r="BJ293" s="69" t="s">
        <v>158</v>
      </c>
      <c r="BK293" s="69" t="s">
        <v>168</v>
      </c>
      <c r="BL293" s="69" t="s">
        <v>5570</v>
      </c>
      <c r="BM293" s="69" t="s">
        <v>168</v>
      </c>
      <c r="BX293" s="69" t="s">
        <v>158</v>
      </c>
      <c r="BY293" s="69" t="s">
        <v>158</v>
      </c>
      <c r="CD293" s="69">
        <v>1.4756E10</v>
      </c>
      <c r="CE293" s="69" t="s">
        <v>3300</v>
      </c>
      <c r="CF293" s="69">
        <v>109330</v>
      </c>
      <c r="CT293" s="69" t="b">
        <f>Table1[[#This Row],[company_name_netzero]]&lt;&gt;""</f>
        <v>1</v>
      </c>
      <c r="CZ293" s="69" t="b">
        <f>Table1[[#This Row],[company_name_re100]]&lt;&gt;""</f>
        <v>0</v>
      </c>
    </row>
    <row r="294" spans="1:11 34:34 98:104" ht="21.95" customHeight="1" hidden="1">
      <c r="A294" s="69">
        <v>292</v>
      </c>
      <c r="B294" s="69" t="s">
        <v>1789</v>
      </c>
      <c r="C294" s="69" t="s">
        <v>5571</v>
      </c>
      <c r="D294" s="69" t="s">
        <v>1790</v>
      </c>
      <c r="E294" s="72">
        <v>0.065</v>
      </c>
      <c r="F294" s="69" t="s">
        <v>1791</v>
      </c>
      <c r="G294" s="72">
        <v>0.286</v>
      </c>
      <c r="H294" s="69" t="s">
        <v>1792</v>
      </c>
      <c r="I294" s="71">
        <v>40000</v>
      </c>
      <c r="J294" s="69">
        <v>22</v>
      </c>
      <c r="K294" s="69">
        <v>5</v>
      </c>
      <c r="AH294" s="69" t="b">
        <f>Table1[[#This Row],[sbti_id]]&lt;&gt;""</f>
        <v>0</v>
      </c>
      <c r="CT294" s="69" t="b">
        <f>Table1[[#This Row],[company_name_netzero]]&lt;&gt;""</f>
        <v>0</v>
      </c>
      <c r="CZ294" s="69" t="b">
        <f>Table1[[#This Row],[company_name_re100]]&lt;&gt;""</f>
        <v>0</v>
      </c>
    </row>
    <row r="295" spans="1:11 34:104" ht="21.95" customHeight="1" hidden="1">
      <c r="A295" s="69">
        <v>293</v>
      </c>
      <c r="B295" s="69" t="s">
        <v>1793</v>
      </c>
      <c r="C295" s="69" t="s">
        <v>5572</v>
      </c>
      <c r="D295" s="69" t="s">
        <v>1794</v>
      </c>
      <c r="E295" s="72">
        <v>-0.095</v>
      </c>
      <c r="F295" s="69" t="s">
        <v>1795</v>
      </c>
      <c r="G295" s="72">
        <v>0.122</v>
      </c>
      <c r="H295" s="69" t="s">
        <v>1796</v>
      </c>
      <c r="I295" s="71">
        <v>78644</v>
      </c>
      <c r="J295" s="69">
        <v>-41</v>
      </c>
      <c r="K295" s="69">
        <v>29</v>
      </c>
      <c r="AH295" s="69" t="b">
        <f>Table1[[#This Row],[sbti_id]]&lt;&gt;""</f>
        <v>0</v>
      </c>
      <c r="AI295" s="69" t="s">
        <v>1793</v>
      </c>
      <c r="AJ295" s="69" t="s">
        <v>4281</v>
      </c>
      <c r="AK295" s="69" t="s">
        <v>4282</v>
      </c>
      <c r="AL295" s="69" t="s">
        <v>3211</v>
      </c>
      <c r="AM295" s="69" t="s">
        <v>158</v>
      </c>
      <c r="AN295" s="69" t="s">
        <v>167</v>
      </c>
      <c r="AQ295" s="69">
        <v>2050</v>
      </c>
      <c r="AR295" s="69" t="s">
        <v>3212</v>
      </c>
      <c r="AS295" s="69">
        <v>2030</v>
      </c>
      <c r="AT295" s="70" t="s">
        <v>1797</v>
      </c>
      <c r="AU295" s="69" t="s">
        <v>5573</v>
      </c>
      <c r="AV295" s="69" t="s">
        <v>281</v>
      </c>
      <c r="AW295" s="69">
        <v>2030</v>
      </c>
      <c r="AX295" s="69">
        <v>50</v>
      </c>
      <c r="AY295" s="69">
        <v>2019</v>
      </c>
      <c r="AZ295" s="70" t="s">
        <v>5574</v>
      </c>
      <c r="BA295" s="70" t="s">
        <v>5575</v>
      </c>
      <c r="BB295" s="69" t="s">
        <v>3216</v>
      </c>
      <c r="BC295" s="69" t="s">
        <v>157</v>
      </c>
      <c r="BD295" s="69" t="s">
        <v>157</v>
      </c>
      <c r="BE295" s="69" t="s">
        <v>157</v>
      </c>
      <c r="BF295" s="70" t="s">
        <v>5576</v>
      </c>
      <c r="BG295" s="69" t="s">
        <v>158</v>
      </c>
      <c r="BI295" s="69" t="s">
        <v>3219</v>
      </c>
      <c r="BJ295" s="69" t="s">
        <v>158</v>
      </c>
      <c r="BK295" s="69" t="s">
        <v>168</v>
      </c>
      <c r="BM295" s="69" t="s">
        <v>157</v>
      </c>
      <c r="BN295" s="69" t="s">
        <v>3429</v>
      </c>
      <c r="BP295" s="70" t="s">
        <v>5577</v>
      </c>
      <c r="BQ295" s="69" t="s">
        <v>158</v>
      </c>
      <c r="BR295" s="69" t="s">
        <v>312</v>
      </c>
      <c r="BS295" s="70" t="s">
        <v>5578</v>
      </c>
      <c r="BX295" s="69" t="s">
        <v>158</v>
      </c>
      <c r="BY295" s="69" t="s">
        <v>157</v>
      </c>
      <c r="CD295" s="69">
        <v>5.5000000001E10</v>
      </c>
      <c r="CE295" s="69" t="s">
        <v>3286</v>
      </c>
      <c r="CF295" s="69">
        <v>84022</v>
      </c>
      <c r="CT295" s="69" t="b">
        <f>Table1[[#This Row],[company_name_netzero]]&lt;&gt;""</f>
        <v>1</v>
      </c>
      <c r="CZ295" s="69" t="b">
        <f>Table1[[#This Row],[company_name_re100]]&lt;&gt;""</f>
        <v>0</v>
      </c>
    </row>
    <row r="296" spans="1:11 34:104" ht="21.95" customHeight="1" hidden="1">
      <c r="A296" s="69">
        <v>294</v>
      </c>
      <c r="B296" s="69" t="s">
        <v>1798</v>
      </c>
      <c r="C296" s="69" t="s">
        <v>5579</v>
      </c>
      <c r="D296" s="69" t="s">
        <v>1799</v>
      </c>
      <c r="E296" s="72">
        <v>0.019</v>
      </c>
      <c r="F296" s="69" t="s">
        <v>1800</v>
      </c>
      <c r="G296" s="72">
        <v>0.012</v>
      </c>
      <c r="H296" s="69" t="s">
        <v>1801</v>
      </c>
      <c r="I296" s="71">
        <v>55489</v>
      </c>
      <c r="J296" s="69">
        <v>4</v>
      </c>
      <c r="K296" s="69">
        <v>31</v>
      </c>
      <c r="AH296" s="69" t="b">
        <f>Table1[[#This Row],[sbti_id]]&lt;&gt;""</f>
        <v>0</v>
      </c>
      <c r="AI296" s="69" t="s">
        <v>1798</v>
      </c>
      <c r="AJ296" s="69" t="s">
        <v>3381</v>
      </c>
      <c r="AK296" s="69" t="s">
        <v>3251</v>
      </c>
      <c r="AL296" s="69" t="s">
        <v>3211</v>
      </c>
      <c r="AM296" s="69" t="s">
        <v>158</v>
      </c>
      <c r="AN296" s="69" t="s">
        <v>167</v>
      </c>
      <c r="AQ296" s="69">
        <v>2050</v>
      </c>
      <c r="AR296" s="69" t="s">
        <v>3212</v>
      </c>
      <c r="AT296" s="69" t="s">
        <v>1802</v>
      </c>
      <c r="AU296" s="69" t="s">
        <v>5580</v>
      </c>
      <c r="AV296" s="69" t="s">
        <v>281</v>
      </c>
      <c r="AW296" s="69">
        <v>2030</v>
      </c>
      <c r="AX296" s="69">
        <v>50</v>
      </c>
      <c r="AY296" s="69">
        <v>2020</v>
      </c>
      <c r="AZ296" s="70" t="s">
        <v>5581</v>
      </c>
      <c r="BB296" s="69" t="s">
        <v>3216</v>
      </c>
      <c r="BC296" s="69" t="s">
        <v>157</v>
      </c>
      <c r="BD296" s="69" t="s">
        <v>157</v>
      </c>
      <c r="BE296" s="69" t="s">
        <v>157</v>
      </c>
      <c r="BG296" s="69" t="s">
        <v>158</v>
      </c>
      <c r="BI296" s="69" t="s">
        <v>3219</v>
      </c>
      <c r="BJ296" s="69" t="s">
        <v>157</v>
      </c>
      <c r="BK296" s="69" t="s">
        <v>168</v>
      </c>
      <c r="BL296" s="69" t="s">
        <v>5582</v>
      </c>
      <c r="BM296" s="69" t="s">
        <v>168</v>
      </c>
      <c r="BQ296" s="69" t="s">
        <v>158</v>
      </c>
      <c r="BR296" s="69" t="s">
        <v>168</v>
      </c>
      <c r="BX296" s="69" t="s">
        <v>158</v>
      </c>
      <c r="BY296" s="69" t="s">
        <v>158</v>
      </c>
      <c r="CD296" s="69">
        <v>4.9787E10</v>
      </c>
      <c r="CE296" s="69" t="s">
        <v>3286</v>
      </c>
      <c r="CF296" s="69">
        <v>50200</v>
      </c>
      <c r="CT296" s="69" t="b">
        <f>Table1[[#This Row],[company_name_netzero]]&lt;&gt;""</f>
        <v>1</v>
      </c>
      <c r="CZ296" s="69" t="b">
        <f>Table1[[#This Row],[company_name_re100]]&lt;&gt;""</f>
        <v>0</v>
      </c>
    </row>
    <row r="297" spans="1:11 34:34 98:104" ht="21.95" customHeight="1" hidden="1">
      <c r="A297" s="69">
        <v>295</v>
      </c>
      <c r="B297" s="69" t="s">
        <v>1803</v>
      </c>
      <c r="C297" s="69" t="s">
        <v>5583</v>
      </c>
      <c r="D297" s="69" t="s">
        <v>1804</v>
      </c>
      <c r="E297" s="72">
        <v>-0.009</v>
      </c>
      <c r="F297" s="69" t="s">
        <v>1805</v>
      </c>
      <c r="G297" s="72">
        <v>0.029</v>
      </c>
      <c r="H297" s="69" t="s">
        <v>1806</v>
      </c>
      <c r="I297" s="71">
        <v>126108</v>
      </c>
      <c r="J297" s="69">
        <v>-10</v>
      </c>
      <c r="K297" s="69">
        <v>13</v>
      </c>
      <c r="AH297" s="69" t="b">
        <f>Table1[[#This Row],[sbti_id]]&lt;&gt;""</f>
        <v>0</v>
      </c>
      <c r="CT297" s="69" t="b">
        <f>Table1[[#This Row],[company_name_netzero]]&lt;&gt;""</f>
        <v>0</v>
      </c>
      <c r="CZ297" s="69" t="b">
        <f>Table1[[#This Row],[company_name_re100]]&lt;&gt;""</f>
        <v>0</v>
      </c>
    </row>
    <row r="298" spans="1:104" ht="21.95" customHeight="1" hidden="1">
      <c r="A298" s="69">
        <v>296</v>
      </c>
      <c r="B298" s="69" t="s">
        <v>1807</v>
      </c>
      <c r="C298" s="69" t="s">
        <v>5584</v>
      </c>
      <c r="D298" s="69" t="s">
        <v>1809</v>
      </c>
      <c r="E298" s="72">
        <v>-0.042</v>
      </c>
      <c r="F298" s="69" t="s">
        <v>1810</v>
      </c>
      <c r="H298" s="69" t="s">
        <v>1811</v>
      </c>
      <c r="I298" s="71">
        <v>296662</v>
      </c>
      <c r="J298" s="69">
        <v>-22</v>
      </c>
      <c r="K298" s="69">
        <v>31</v>
      </c>
      <c r="L298" s="69">
        <v>40004921</v>
      </c>
      <c r="N298" s="69" t="s">
        <v>5585</v>
      </c>
      <c r="O298" s="69" t="s">
        <v>5586</v>
      </c>
      <c r="P298" s="69" t="s">
        <v>3203</v>
      </c>
      <c r="Q298" s="69" t="s">
        <v>245</v>
      </c>
      <c r="R298" s="69" t="s">
        <v>246</v>
      </c>
      <c r="S298" s="69" t="s">
        <v>5587</v>
      </c>
      <c r="T298" s="69" t="s">
        <v>151</v>
      </c>
      <c r="U298" s="69" t="s">
        <v>152</v>
      </c>
      <c r="V298" s="69">
        <v>2034</v>
      </c>
      <c r="W298" s="69" t="s">
        <v>151</v>
      </c>
      <c r="X298" s="69" t="s">
        <v>152</v>
      </c>
      <c r="Y298" s="69">
        <v>2040</v>
      </c>
      <c r="Z298" s="69" t="s">
        <v>151</v>
      </c>
      <c r="AA298" s="69">
        <v>2040</v>
      </c>
      <c r="AB298" s="70" t="s">
        <v>5588</v>
      </c>
      <c r="AC298" s="69" t="s">
        <v>3208</v>
      </c>
      <c r="AD298" s="73">
        <v>44756.041666666664</v>
      </c>
      <c r="AE298" s="69" t="s">
        <v>3209</v>
      </c>
      <c r="AG298" s="73">
        <v>45743.041666666664</v>
      </c>
      <c r="AH298" s="69" t="b">
        <f>Table1[[#This Row],[sbti_id]]&lt;&gt;""</f>
        <v>1</v>
      </c>
      <c r="AJ298" s="69" t="s">
        <v>3343</v>
      </c>
      <c r="AK298" s="69" t="s">
        <v>246</v>
      </c>
      <c r="AL298" s="69" t="s">
        <v>3211</v>
      </c>
      <c r="AM298" s="69" t="s">
        <v>158</v>
      </c>
      <c r="AN298" s="69" t="s">
        <v>167</v>
      </c>
      <c r="AQ298" s="69">
        <v>2050</v>
      </c>
      <c r="AR298" s="69" t="s">
        <v>3212</v>
      </c>
      <c r="AT298" s="69" t="s">
        <v>1179</v>
      </c>
      <c r="AU298" s="69" t="s">
        <v>4725</v>
      </c>
      <c r="AV298" s="69" t="s">
        <v>281</v>
      </c>
      <c r="AW298" s="69">
        <v>2030</v>
      </c>
      <c r="AX298" s="69">
        <v>46</v>
      </c>
      <c r="AY298" s="69">
        <v>2019</v>
      </c>
      <c r="AZ298" s="69" t="s">
        <v>4726</v>
      </c>
      <c r="BA298" s="70" t="s">
        <v>4727</v>
      </c>
      <c r="BB298" s="69" t="s">
        <v>168</v>
      </c>
      <c r="BC298" s="69" t="s">
        <v>157</v>
      </c>
      <c r="BD298" s="69" t="s">
        <v>157</v>
      </c>
      <c r="BE298" s="69" t="s">
        <v>157</v>
      </c>
      <c r="BF298" s="69" t="s">
        <v>4728</v>
      </c>
      <c r="BG298" s="69" t="s">
        <v>157</v>
      </c>
      <c r="BH298" s="69" t="s">
        <v>4729</v>
      </c>
      <c r="BI298" s="69" t="s">
        <v>3219</v>
      </c>
      <c r="BJ298" s="69" t="s">
        <v>157</v>
      </c>
      <c r="BK298" s="69" t="s">
        <v>168</v>
      </c>
      <c r="BL298" s="70" t="s">
        <v>4730</v>
      </c>
      <c r="BM298" s="69" t="s">
        <v>157</v>
      </c>
      <c r="BN298" s="69" t="s">
        <v>3269</v>
      </c>
      <c r="BQ298" s="69" t="s">
        <v>158</v>
      </c>
      <c r="BR298" s="69" t="s">
        <v>168</v>
      </c>
      <c r="BS298" s="69" t="e">
        <v>#VALUE!</v>
      </c>
      <c r="BX298" s="69" t="s">
        <v>158</v>
      </c>
      <c r="BY298" s="69" t="s">
        <v>157</v>
      </c>
      <c r="CD298" s="69">
        <v>7.1039E10</v>
      </c>
      <c r="CE298" s="69" t="s">
        <v>3286</v>
      </c>
      <c r="CF298" s="69">
        <v>89753</v>
      </c>
      <c r="CT298" s="69" t="b">
        <f>Table1[[#This Row],[company_name_netzero]]&lt;&gt;""</f>
        <v>0</v>
      </c>
      <c r="CZ298" s="69" t="b">
        <f>Table1[[#This Row],[company_name_re100]]&lt;&gt;""</f>
        <v>0</v>
      </c>
    </row>
    <row r="299" spans="1:11 34:104" ht="21.95" customHeight="1">
      <c r="A299" s="69">
        <v>297</v>
      </c>
      <c r="B299" s="69" t="s">
        <v>1812</v>
      </c>
      <c r="C299" s="69" t="s">
        <v>5589</v>
      </c>
      <c r="D299" s="69" t="s">
        <v>1813</v>
      </c>
      <c r="E299" s="72">
        <v>0.329</v>
      </c>
      <c r="F299" s="69" t="s">
        <v>1814</v>
      </c>
      <c r="G299" s="72">
        <v>0.332</v>
      </c>
      <c r="H299" s="69" t="s">
        <v>1815</v>
      </c>
      <c r="I299" s="71">
        <v>43688</v>
      </c>
      <c r="J299" s="69">
        <v>100</v>
      </c>
      <c r="K299" s="69">
        <v>7</v>
      </c>
      <c r="AH299" s="69" t="b">
        <f>Table1[[#This Row],[sbti_id]]&lt;&gt;""</f>
        <v>0</v>
      </c>
      <c r="AI299" s="69" t="s">
        <v>1812</v>
      </c>
      <c r="AJ299" s="69" t="s">
        <v>3250</v>
      </c>
      <c r="AK299" s="69" t="s">
        <v>3251</v>
      </c>
      <c r="AL299" s="69" t="s">
        <v>3211</v>
      </c>
      <c r="AM299" s="69" t="s">
        <v>158</v>
      </c>
      <c r="AN299" s="69" t="s">
        <v>202</v>
      </c>
      <c r="AQ299" s="69">
        <v>2040</v>
      </c>
      <c r="AR299" s="69" t="s">
        <v>3212</v>
      </c>
      <c r="AS299" s="69">
        <v>2021</v>
      </c>
      <c r="AT299" s="70" t="s">
        <v>1816</v>
      </c>
      <c r="AU299" s="69" t="s">
        <v>5590</v>
      </c>
      <c r="AV299" s="69" t="s">
        <v>281</v>
      </c>
      <c r="AW299" s="69">
        <v>2030</v>
      </c>
      <c r="AX299" s="69">
        <v>70</v>
      </c>
      <c r="AY299" s="69">
        <v>2021</v>
      </c>
      <c r="AZ299" s="70" t="s">
        <v>5591</v>
      </c>
      <c r="BA299" s="70" t="s">
        <v>5592</v>
      </c>
      <c r="BB299" s="69" t="s">
        <v>3216</v>
      </c>
      <c r="BC299" s="69" t="s">
        <v>157</v>
      </c>
      <c r="BD299" s="69" t="s">
        <v>157</v>
      </c>
      <c r="BE299" s="69" t="s">
        <v>157</v>
      </c>
      <c r="BF299" s="70" t="s">
        <v>5593</v>
      </c>
      <c r="BG299" s="69" t="s">
        <v>157</v>
      </c>
      <c r="BH299" s="69" t="s">
        <v>3637</v>
      </c>
      <c r="BI299" s="69" t="s">
        <v>3219</v>
      </c>
      <c r="BJ299" s="69" t="s">
        <v>157</v>
      </c>
      <c r="BK299" s="69" t="s">
        <v>168</v>
      </c>
      <c r="BL299" s="70" t="s">
        <v>5594</v>
      </c>
      <c r="BM299" s="69" t="s">
        <v>168</v>
      </c>
      <c r="BQ299" s="69" t="s">
        <v>158</v>
      </c>
      <c r="BR299" s="69" t="s">
        <v>171</v>
      </c>
      <c r="BS299" s="70" t="s">
        <v>5595</v>
      </c>
      <c r="BX299" s="69" t="s">
        <v>158</v>
      </c>
      <c r="BY299" s="69" t="s">
        <v>158</v>
      </c>
      <c r="CD299" s="69">
        <v>5.0832E10</v>
      </c>
      <c r="CE299" s="69" t="s">
        <v>144</v>
      </c>
      <c r="CF299" s="69">
        <v>43688</v>
      </c>
      <c r="CT299" s="69" t="b">
        <f>Table1[[#This Row],[company_name_netzero]]&lt;&gt;""</f>
        <v>1</v>
      </c>
      <c r="CZ299" s="69" t="b">
        <f>Table1[[#This Row],[company_name_re100]]&lt;&gt;""</f>
        <v>0</v>
      </c>
    </row>
    <row r="300" spans="1:11 34:34 98:104" ht="21.95" customHeight="1" hidden="1">
      <c r="A300" s="69">
        <v>298</v>
      </c>
      <c r="B300" s="74" t="s">
        <v>1817</v>
      </c>
      <c r="C300" s="69" t="s">
        <v>5596</v>
      </c>
      <c r="D300" s="69" t="s">
        <v>1818</v>
      </c>
      <c r="E300" s="72">
        <v>0.113</v>
      </c>
      <c r="F300" s="69" t="s">
        <v>1819</v>
      </c>
      <c r="G300" s="72">
        <v>0.001</v>
      </c>
      <c r="H300" s="69" t="s">
        <v>1820</v>
      </c>
      <c r="I300" s="71">
        <v>72352</v>
      </c>
      <c r="J300" s="69">
        <v>39</v>
      </c>
      <c r="K300" s="69">
        <v>2</v>
      </c>
      <c r="AH300" s="69" t="b">
        <f>Table1[[#This Row],[sbti_id]]&lt;&gt;""</f>
        <v>0</v>
      </c>
      <c r="CT300" s="69" t="b">
        <f>Table1[[#This Row],[company_name_netzero]]&lt;&gt;""</f>
        <v>0</v>
      </c>
      <c r="CZ300" s="69" t="b">
        <f>Table1[[#This Row],[company_name_re100]]&lt;&gt;""</f>
        <v>0</v>
      </c>
    </row>
    <row r="301" spans="1:11 34:104" ht="21.95" customHeight="1" hidden="1">
      <c r="A301" s="69">
        <v>299</v>
      </c>
      <c r="B301" s="69" t="s">
        <v>1824</v>
      </c>
      <c r="C301" s="69" t="s">
        <v>5597</v>
      </c>
      <c r="D301" s="69" t="s">
        <v>1825</v>
      </c>
      <c r="E301" s="72">
        <v>-0.001</v>
      </c>
      <c r="F301" s="69" t="s">
        <v>1826</v>
      </c>
      <c r="G301" s="72">
        <v>-0.283</v>
      </c>
      <c r="H301" s="69" t="s">
        <v>1827</v>
      </c>
      <c r="I301" s="71">
        <v>17123</v>
      </c>
      <c r="J301" s="69">
        <v>-6</v>
      </c>
      <c r="K301" s="69">
        <v>12</v>
      </c>
      <c r="AH301" s="69" t="b">
        <f>Table1[[#This Row],[sbti_id]]&lt;&gt;""</f>
        <v>0</v>
      </c>
      <c r="AI301" s="69" t="s">
        <v>5598</v>
      </c>
      <c r="AJ301" s="69" t="s">
        <v>3547</v>
      </c>
      <c r="AK301" s="69" t="s">
        <v>246</v>
      </c>
      <c r="AL301" s="69" t="s">
        <v>3211</v>
      </c>
      <c r="AM301" s="69" t="s">
        <v>157</v>
      </c>
      <c r="AN301" s="69" t="s">
        <v>281</v>
      </c>
      <c r="AO301" s="69">
        <v>33.60</v>
      </c>
      <c r="AP301" s="69">
        <v>2022</v>
      </c>
      <c r="AQ301" s="69">
        <v>2030</v>
      </c>
      <c r="AR301" s="69" t="s">
        <v>3212</v>
      </c>
      <c r="AS301" s="69">
        <v>2023</v>
      </c>
      <c r="AT301" s="69" t="s">
        <v>1828</v>
      </c>
      <c r="AU301" s="69" t="s">
        <v>5599</v>
      </c>
      <c r="AV301" s="69" t="s">
        <v>233</v>
      </c>
      <c r="BA301" s="70" t="s">
        <v>5600</v>
      </c>
      <c r="BB301" s="69" t="s">
        <v>3216</v>
      </c>
      <c r="BC301" s="69" t="s">
        <v>157</v>
      </c>
      <c r="BD301" s="69" t="s">
        <v>157</v>
      </c>
      <c r="BE301" s="69" t="s">
        <v>158</v>
      </c>
      <c r="BG301" s="69" t="s">
        <v>158</v>
      </c>
      <c r="BI301" s="69" t="s">
        <v>3219</v>
      </c>
      <c r="BJ301" s="69" t="s">
        <v>158</v>
      </c>
      <c r="BK301" s="69" t="s">
        <v>168</v>
      </c>
      <c r="BL301" s="70" t="s">
        <v>5601</v>
      </c>
      <c r="BM301" s="69" t="s">
        <v>157</v>
      </c>
      <c r="BN301" s="69" t="s">
        <v>3429</v>
      </c>
      <c r="BP301" s="70" t="s">
        <v>5602</v>
      </c>
      <c r="BQ301" s="69" t="s">
        <v>158</v>
      </c>
      <c r="BR301" s="69" t="s">
        <v>168</v>
      </c>
      <c r="BS301" s="70" t="s">
        <v>5603</v>
      </c>
      <c r="BX301" s="69" t="s">
        <v>158</v>
      </c>
      <c r="BY301" s="69" t="s">
        <v>158</v>
      </c>
      <c r="CD301" s="69">
        <v>3.38E10</v>
      </c>
      <c r="CE301" s="69" t="s">
        <v>3745</v>
      </c>
      <c r="CT301" s="69" t="b">
        <f>Table1[[#This Row],[company_name_netzero]]&lt;&gt;""</f>
        <v>1</v>
      </c>
      <c r="CZ301" s="69" t="b">
        <f>Table1[[#This Row],[company_name_re100]]&lt;&gt;""</f>
        <v>0</v>
      </c>
    </row>
    <row r="302" spans="1:11 34:104" ht="21.95" customHeight="1" hidden="1">
      <c r="A302" s="69">
        <v>300</v>
      </c>
      <c r="B302" s="69" t="s">
        <v>1829</v>
      </c>
      <c r="C302" s="69" t="s">
        <v>5604</v>
      </c>
      <c r="D302" s="69" t="s">
        <v>1830</v>
      </c>
      <c r="E302" s="72">
        <v>-0.042</v>
      </c>
      <c r="F302" s="69" t="s">
        <v>1831</v>
      </c>
      <c r="G302" s="72">
        <v>19.578</v>
      </c>
      <c r="H302" s="69" t="s">
        <v>1832</v>
      </c>
      <c r="I302" s="71">
        <v>40000</v>
      </c>
      <c r="J302" s="69">
        <v>-20</v>
      </c>
      <c r="K302" s="69">
        <v>31</v>
      </c>
      <c r="AH302" s="69" t="b">
        <f>Table1[[#This Row],[sbti_id]]&lt;&gt;""</f>
        <v>0</v>
      </c>
      <c r="AI302" s="69" t="s">
        <v>1829</v>
      </c>
      <c r="AJ302" s="69" t="s">
        <v>3043</v>
      </c>
      <c r="AK302" s="69" t="s">
        <v>146</v>
      </c>
      <c r="AL302" s="69" t="s">
        <v>3211</v>
      </c>
      <c r="AM302" s="69" t="s">
        <v>157</v>
      </c>
      <c r="AN302" s="69" t="s">
        <v>281</v>
      </c>
      <c r="AO302" s="69">
        <v>65</v>
      </c>
      <c r="AP302" s="69">
        <v>2019</v>
      </c>
      <c r="AQ302" s="69">
        <v>2030</v>
      </c>
      <c r="AR302" s="69" t="s">
        <v>3212</v>
      </c>
      <c r="AS302" s="69">
        <v>2022</v>
      </c>
      <c r="AT302" s="70" t="s">
        <v>1833</v>
      </c>
      <c r="AU302" s="69" t="s">
        <v>5605</v>
      </c>
      <c r="BB302" s="69" t="s">
        <v>3216</v>
      </c>
      <c r="BC302" s="69" t="s">
        <v>157</v>
      </c>
      <c r="BD302" s="69" t="s">
        <v>157</v>
      </c>
      <c r="BE302" s="69" t="s">
        <v>158</v>
      </c>
      <c r="BG302" s="69" t="s">
        <v>158</v>
      </c>
      <c r="BI302" s="69" t="s">
        <v>3219</v>
      </c>
      <c r="BJ302" s="69" t="s">
        <v>158</v>
      </c>
      <c r="BK302" s="69" t="s">
        <v>168</v>
      </c>
      <c r="BM302" s="69" t="s">
        <v>168</v>
      </c>
      <c r="BQ302" s="69" t="s">
        <v>158</v>
      </c>
      <c r="BR302" s="69" t="s">
        <v>168</v>
      </c>
      <c r="BX302" s="69" t="s">
        <v>158</v>
      </c>
      <c r="BY302" s="69" t="s">
        <v>158</v>
      </c>
      <c r="CD302" s="69">
        <v>4.82E10</v>
      </c>
      <c r="CE302" s="69" t="s">
        <v>3286</v>
      </c>
      <c r="CT302" s="69" t="b">
        <f>Table1[[#This Row],[company_name_netzero]]&lt;&gt;""</f>
        <v>1</v>
      </c>
      <c r="CZ302" s="69" t="b">
        <f>Table1[[#This Row],[company_name_re100]]&lt;&gt;""</f>
        <v>0</v>
      </c>
    </row>
    <row r="303" spans="1:104" ht="21.95" customHeight="1" hidden="1">
      <c r="A303" s="69">
        <v>301</v>
      </c>
      <c r="B303" s="69" t="s">
        <v>1834</v>
      </c>
      <c r="C303" s="69" t="s">
        <v>5606</v>
      </c>
      <c r="D303" s="69" t="s">
        <v>1835</v>
      </c>
      <c r="E303" s="72">
        <v>-0.021</v>
      </c>
      <c r="F303" s="69" t="s">
        <v>1836</v>
      </c>
      <c r="H303" s="69" t="s">
        <v>1837</v>
      </c>
      <c r="I303" s="71">
        <v>92815</v>
      </c>
      <c r="J303" s="69">
        <v>-15</v>
      </c>
      <c r="K303" s="69">
        <v>31</v>
      </c>
      <c r="L303" s="69">
        <v>40011588</v>
      </c>
      <c r="N303" s="69" t="s">
        <v>5607</v>
      </c>
      <c r="O303" s="69" t="s">
        <v>5608</v>
      </c>
      <c r="P303" s="69" t="s">
        <v>3203</v>
      </c>
      <c r="Q303" s="69" t="s">
        <v>245</v>
      </c>
      <c r="R303" s="69" t="s">
        <v>246</v>
      </c>
      <c r="S303" s="69" t="s">
        <v>3322</v>
      </c>
      <c r="T303" s="69" t="s">
        <v>151</v>
      </c>
      <c r="U303" s="69" t="s">
        <v>152</v>
      </c>
      <c r="V303" s="69">
        <v>2029</v>
      </c>
      <c r="W303" s="69" t="s">
        <v>151</v>
      </c>
      <c r="X303" s="69" t="s">
        <v>152</v>
      </c>
      <c r="Y303" s="69">
        <v>2050</v>
      </c>
      <c r="Z303" s="69" t="s">
        <v>151</v>
      </c>
      <c r="AA303" s="69">
        <v>2050</v>
      </c>
      <c r="AB303" s="69" t="s">
        <v>5609</v>
      </c>
      <c r="AC303" s="69" t="s">
        <v>3208</v>
      </c>
      <c r="AD303" s="73">
        <v>44075.041666666664</v>
      </c>
      <c r="AE303" s="69" t="s">
        <v>3209</v>
      </c>
      <c r="AG303" s="73">
        <v>45680.041666666664</v>
      </c>
      <c r="AH303" s="69" t="b">
        <f>Table1[[#This Row],[sbti_id]]&lt;&gt;""</f>
        <v>1</v>
      </c>
      <c r="AJ303" s="69" t="s">
        <v>3343</v>
      </c>
      <c r="AK303" s="69" t="s">
        <v>246</v>
      </c>
      <c r="AL303" s="69" t="s">
        <v>3211</v>
      </c>
      <c r="AM303" s="69" t="s">
        <v>158</v>
      </c>
      <c r="AN303" s="69" t="s">
        <v>167</v>
      </c>
      <c r="AQ303" s="69">
        <v>2050</v>
      </c>
      <c r="AR303" s="69" t="s">
        <v>3212</v>
      </c>
      <c r="AS303" s="69">
        <v>2023</v>
      </c>
      <c r="AT303" s="69" t="s">
        <v>1838</v>
      </c>
      <c r="AU303" s="69" t="s">
        <v>5610</v>
      </c>
      <c r="AV303" s="69" t="s">
        <v>281</v>
      </c>
      <c r="AW303" s="69">
        <v>2024</v>
      </c>
      <c r="AX303" s="69">
        <v>20</v>
      </c>
      <c r="AY303" s="69">
        <v>2019</v>
      </c>
      <c r="AZ303" s="70" t="s">
        <v>5611</v>
      </c>
      <c r="BA303" s="69" t="s">
        <v>5612</v>
      </c>
      <c r="BB303" s="69" t="s">
        <v>3216</v>
      </c>
      <c r="BC303" s="69" t="s">
        <v>157</v>
      </c>
      <c r="BD303" s="69" t="s">
        <v>157</v>
      </c>
      <c r="BE303" s="69" t="s">
        <v>157</v>
      </c>
      <c r="BG303" s="69" t="s">
        <v>157</v>
      </c>
      <c r="BH303" s="69" t="s">
        <v>3886</v>
      </c>
      <c r="BI303" s="69" t="s">
        <v>3219</v>
      </c>
      <c r="BJ303" s="69" t="s">
        <v>158</v>
      </c>
      <c r="BK303" s="69" t="s">
        <v>168</v>
      </c>
      <c r="BM303" s="69" t="s">
        <v>168</v>
      </c>
      <c r="BQ303" s="69" t="s">
        <v>158</v>
      </c>
      <c r="BR303" s="69" t="s">
        <v>171</v>
      </c>
      <c r="BS303" s="69" t="s">
        <v>5613</v>
      </c>
      <c r="BX303" s="69" t="s">
        <v>158</v>
      </c>
      <c r="BY303" s="69" t="s">
        <v>157</v>
      </c>
      <c r="CD303" s="69">
        <v>5.0413E10</v>
      </c>
      <c r="CE303" s="69" t="s">
        <v>3333</v>
      </c>
      <c r="CF303" s="69">
        <v>92815</v>
      </c>
      <c r="CT303" s="69" t="b">
        <f>Table1[[#This Row],[company_name_netzero]]&lt;&gt;""</f>
        <v>0</v>
      </c>
      <c r="CZ303" s="69" t="b">
        <f>Table1[[#This Row],[company_name_re100]]&lt;&gt;""</f>
        <v>0</v>
      </c>
    </row>
    <row r="304" spans="1:104" ht="21.95" customHeight="1" hidden="1">
      <c r="A304" s="69">
        <v>302</v>
      </c>
      <c r="B304" s="69" t="s">
        <v>1839</v>
      </c>
      <c r="C304" s="69" t="s">
        <v>5614</v>
      </c>
      <c r="D304" s="69" t="s">
        <v>1841</v>
      </c>
      <c r="E304" s="72">
        <v>-0.028</v>
      </c>
      <c r="F304" s="69" t="s">
        <v>1842</v>
      </c>
      <c r="G304" s="72">
        <v>0.054</v>
      </c>
      <c r="H304" s="69" t="s">
        <v>1843</v>
      </c>
      <c r="I304" s="71">
        <v>158413</v>
      </c>
      <c r="J304" s="69">
        <v>-18</v>
      </c>
      <c r="K304" s="69">
        <v>31</v>
      </c>
      <c r="L304" s="69">
        <v>40001042</v>
      </c>
      <c r="M304" s="69" t="s">
        <v>5615</v>
      </c>
      <c r="N304" s="69" t="s">
        <v>5616</v>
      </c>
      <c r="O304" s="69" t="s">
        <v>5617</v>
      </c>
      <c r="P304" s="69" t="s">
        <v>3203</v>
      </c>
      <c r="Q304" s="69" t="s">
        <v>374</v>
      </c>
      <c r="R304" s="69" t="s">
        <v>246</v>
      </c>
      <c r="S304" s="69" t="s">
        <v>5618</v>
      </c>
      <c r="T304" s="69" t="s">
        <v>151</v>
      </c>
      <c r="U304" s="69" t="s">
        <v>152</v>
      </c>
      <c r="V304" s="69">
        <v>2030</v>
      </c>
      <c r="W304" s="69" t="s">
        <v>151</v>
      </c>
      <c r="X304" s="69" t="s">
        <v>152</v>
      </c>
      <c r="Y304" s="69">
        <v>2050</v>
      </c>
      <c r="Z304" s="69" t="s">
        <v>151</v>
      </c>
      <c r="AA304" s="69">
        <v>2050</v>
      </c>
      <c r="AB304" s="69" t="s">
        <v>5619</v>
      </c>
      <c r="AC304" s="69" t="s">
        <v>3208</v>
      </c>
      <c r="AD304" s="73">
        <v>43709.041666666664</v>
      </c>
      <c r="AE304" s="69" t="s">
        <v>3209</v>
      </c>
      <c r="AG304" s="73">
        <v>44805.041666666664</v>
      </c>
      <c r="AH304" s="69" t="b">
        <f>Table1[[#This Row],[sbti_id]]&lt;&gt;""</f>
        <v>1</v>
      </c>
      <c r="AI304" s="69" t="s">
        <v>1839</v>
      </c>
      <c r="AJ304" s="69" t="s">
        <v>3547</v>
      </c>
      <c r="AK304" s="69" t="s">
        <v>246</v>
      </c>
      <c r="AL304" s="69" t="s">
        <v>3211</v>
      </c>
      <c r="AM304" s="69" t="s">
        <v>158</v>
      </c>
      <c r="AN304" s="69" t="s">
        <v>167</v>
      </c>
      <c r="AQ304" s="69">
        <v>2050</v>
      </c>
      <c r="AR304" s="69" t="s">
        <v>3212</v>
      </c>
      <c r="AS304" s="69">
        <v>2022</v>
      </c>
      <c r="AT304" s="69" t="s">
        <v>1844</v>
      </c>
      <c r="AU304" s="69" t="s">
        <v>5620</v>
      </c>
      <c r="AV304" s="69" t="s">
        <v>281</v>
      </c>
      <c r="AW304" s="69">
        <v>2030</v>
      </c>
      <c r="AX304" s="69">
        <v>33</v>
      </c>
      <c r="AY304" s="69">
        <v>2017</v>
      </c>
      <c r="AZ304" s="70" t="s">
        <v>5621</v>
      </c>
      <c r="BA304" s="70" t="s">
        <v>5622</v>
      </c>
      <c r="BB304" s="69" t="s">
        <v>3216</v>
      </c>
      <c r="BC304" s="69" t="s">
        <v>157</v>
      </c>
      <c r="BD304" s="69" t="s">
        <v>157</v>
      </c>
      <c r="BE304" s="69" t="s">
        <v>157</v>
      </c>
      <c r="BF304" s="70" t="s">
        <v>5623</v>
      </c>
      <c r="BG304" s="69" t="s">
        <v>157</v>
      </c>
      <c r="BH304" s="69" t="s">
        <v>3528</v>
      </c>
      <c r="BI304" s="69" t="s">
        <v>3219</v>
      </c>
      <c r="BJ304" s="69" t="s">
        <v>158</v>
      </c>
      <c r="BK304" s="69" t="s">
        <v>157</v>
      </c>
      <c r="BL304" s="70" t="s">
        <v>5624</v>
      </c>
      <c r="BM304" s="69" t="s">
        <v>158</v>
      </c>
      <c r="BQ304" s="69" t="s">
        <v>158</v>
      </c>
      <c r="BR304" s="69" t="s">
        <v>312</v>
      </c>
      <c r="BS304" s="70" t="s">
        <v>5625</v>
      </c>
      <c r="BX304" s="69" t="s">
        <v>158</v>
      </c>
      <c r="BY304" s="69" t="s">
        <v>157</v>
      </c>
      <c r="CD304" s="69">
        <v>5.0375E10</v>
      </c>
      <c r="CE304" s="69" t="s">
        <v>3397</v>
      </c>
      <c r="CF304" s="69">
        <v>161482</v>
      </c>
      <c r="CH304" s="69">
        <v>2015</v>
      </c>
      <c r="CT304" s="69" t="b">
        <f>Table1[[#This Row],[company_name_netzero]]&lt;&gt;""</f>
        <v>1</v>
      </c>
      <c r="CZ304" s="69" t="b">
        <f>Table1[[#This Row],[company_name_re100]]&lt;&gt;""</f>
        <v>0</v>
      </c>
    </row>
    <row r="305" spans="1:11 34:104" ht="21.95" customHeight="1">
      <c r="A305" s="69">
        <v>303</v>
      </c>
      <c r="B305" s="69" t="s">
        <v>1845</v>
      </c>
      <c r="C305" s="69" t="s">
        <v>5626</v>
      </c>
      <c r="D305" s="69" t="s">
        <v>1846</v>
      </c>
      <c r="E305" s="72">
        <v>-0.112</v>
      </c>
      <c r="F305" s="69" t="s">
        <v>1847</v>
      </c>
      <c r="G305" s="72">
        <v>0.132</v>
      </c>
      <c r="H305" s="69" t="s">
        <v>1848</v>
      </c>
      <c r="I305" s="71">
        <v>131988</v>
      </c>
      <c r="J305" s="69">
        <v>-53</v>
      </c>
      <c r="K305" s="69">
        <v>3</v>
      </c>
      <c r="AH305" s="69" t="b">
        <f>Table1[[#This Row],[sbti_id]]&lt;&gt;""</f>
        <v>0</v>
      </c>
      <c r="AI305" s="69" t="s">
        <v>1845</v>
      </c>
      <c r="AJ305" s="69" t="s">
        <v>3250</v>
      </c>
      <c r="AK305" s="69" t="s">
        <v>3251</v>
      </c>
      <c r="AL305" s="69" t="s">
        <v>3211</v>
      </c>
      <c r="AM305" s="69" t="s">
        <v>158</v>
      </c>
      <c r="AN305" s="69" t="s">
        <v>233</v>
      </c>
      <c r="AU305" s="69" t="s">
        <v>5627</v>
      </c>
      <c r="AV305" s="69" t="s">
        <v>233</v>
      </c>
      <c r="BB305" s="69" t="s">
        <v>168</v>
      </c>
      <c r="BC305" s="69" t="s">
        <v>168</v>
      </c>
      <c r="BD305" s="69" t="s">
        <v>168</v>
      </c>
      <c r="BE305" s="69" t="s">
        <v>168</v>
      </c>
      <c r="BG305" s="69" t="s">
        <v>158</v>
      </c>
      <c r="BI305" s="69" t="s">
        <v>3219</v>
      </c>
      <c r="BJ305" s="69" t="s">
        <v>158</v>
      </c>
      <c r="BK305" s="69" t="s">
        <v>168</v>
      </c>
      <c r="BL305" s="69" t="s">
        <v>5628</v>
      </c>
      <c r="BM305" s="69" t="s">
        <v>168</v>
      </c>
      <c r="BX305" s="69" t="s">
        <v>158</v>
      </c>
      <c r="BY305" s="69" t="s">
        <v>158</v>
      </c>
      <c r="CD305" s="69">
        <v>5.0552E10</v>
      </c>
      <c r="CE305" s="69" t="s">
        <v>3300</v>
      </c>
      <c r="CF305" s="69">
        <v>131988</v>
      </c>
      <c r="CT305" s="69" t="b">
        <f>Table1[[#This Row],[company_name_netzero]]&lt;&gt;""</f>
        <v>1</v>
      </c>
      <c r="CZ305" s="69" t="b">
        <f>Table1[[#This Row],[company_name_re100]]&lt;&gt;""</f>
        <v>0</v>
      </c>
    </row>
    <row r="306" spans="1:11 34:34 98:104" ht="21.95" customHeight="1" hidden="1">
      <c r="A306" s="69">
        <v>304</v>
      </c>
      <c r="B306" s="69" t="s">
        <v>1851</v>
      </c>
      <c r="C306" s="69" t="s">
        <v>5629</v>
      </c>
      <c r="D306" s="69" t="s">
        <v>1852</v>
      </c>
      <c r="E306" s="72">
        <v>0.028</v>
      </c>
      <c r="F306" s="69" t="s">
        <v>1853</v>
      </c>
      <c r="G306" s="75">
        <v>-0.48</v>
      </c>
      <c r="H306" s="69" t="s">
        <v>1854</v>
      </c>
      <c r="I306" s="71">
        <v>4200</v>
      </c>
      <c r="J306" s="69">
        <v>7</v>
      </c>
      <c r="K306" s="69">
        <v>10</v>
      </c>
      <c r="AH306" s="69" t="b">
        <f>Table1[[#This Row],[sbti_id]]&lt;&gt;""</f>
        <v>0</v>
      </c>
      <c r="CT306" s="69" t="b">
        <f>Table1[[#This Row],[company_name_netzero]]&lt;&gt;""</f>
        <v>0</v>
      </c>
      <c r="CZ306" s="69" t="b">
        <f>Table1[[#This Row],[company_name_re100]]&lt;&gt;""</f>
        <v>0</v>
      </c>
    </row>
    <row r="307" spans="1:11 34:104" ht="21.95" customHeight="1" hidden="1">
      <c r="A307" s="69">
        <v>305</v>
      </c>
      <c r="B307" s="69" t="s">
        <v>1855</v>
      </c>
      <c r="C307" s="69" t="s">
        <v>5630</v>
      </c>
      <c r="D307" s="69" t="s">
        <v>1856</v>
      </c>
      <c r="E307" s="72">
        <v>0.084</v>
      </c>
      <c r="F307" s="69" t="s">
        <v>1857</v>
      </c>
      <c r="G307" s="72">
        <v>0.251</v>
      </c>
      <c r="H307" s="69" t="s">
        <v>1858</v>
      </c>
      <c r="I307" s="71">
        <v>29976</v>
      </c>
      <c r="J307" s="69">
        <v>22</v>
      </c>
      <c r="K307" s="69">
        <v>12</v>
      </c>
      <c r="AH307" s="69" t="b">
        <f>Table1[[#This Row],[sbti_id]]&lt;&gt;""</f>
        <v>0</v>
      </c>
      <c r="AI307" s="69" t="s">
        <v>1855</v>
      </c>
      <c r="AJ307" s="69" t="s">
        <v>3343</v>
      </c>
      <c r="AK307" s="69" t="s">
        <v>246</v>
      </c>
      <c r="AL307" s="69" t="s">
        <v>3211</v>
      </c>
      <c r="AM307" s="69" t="s">
        <v>158</v>
      </c>
      <c r="AN307" s="69" t="s">
        <v>167</v>
      </c>
      <c r="AQ307" s="69">
        <v>2050</v>
      </c>
      <c r="AR307" s="69" t="s">
        <v>3212</v>
      </c>
      <c r="AS307" s="69">
        <v>2024</v>
      </c>
      <c r="AT307" s="70" t="s">
        <v>1859</v>
      </c>
      <c r="AU307" s="69" t="s">
        <v>5631</v>
      </c>
      <c r="AV307" s="69" t="s">
        <v>3614</v>
      </c>
      <c r="AW307" s="69">
        <v>2030</v>
      </c>
      <c r="AZ307" s="70" t="s">
        <v>5632</v>
      </c>
      <c r="BA307" s="70" t="s">
        <v>5633</v>
      </c>
      <c r="BB307" s="69" t="s">
        <v>3216</v>
      </c>
      <c r="BC307" s="69" t="s">
        <v>157</v>
      </c>
      <c r="BD307" s="69" t="s">
        <v>157</v>
      </c>
      <c r="BE307" s="69" t="s">
        <v>157</v>
      </c>
      <c r="BF307" s="70" t="s">
        <v>5634</v>
      </c>
      <c r="BG307" s="69" t="s">
        <v>157</v>
      </c>
      <c r="BH307" s="69" t="s">
        <v>3775</v>
      </c>
      <c r="BI307" s="69" t="s">
        <v>3219</v>
      </c>
      <c r="BJ307" s="69" t="s">
        <v>157</v>
      </c>
      <c r="BK307" s="69" t="s">
        <v>157</v>
      </c>
      <c r="BL307" s="69" t="s">
        <v>5635</v>
      </c>
      <c r="BM307" s="69" t="s">
        <v>157</v>
      </c>
      <c r="BN307" s="69" t="s">
        <v>3530</v>
      </c>
      <c r="BQ307" s="69" t="s">
        <v>158</v>
      </c>
      <c r="BR307" s="69" t="s">
        <v>171</v>
      </c>
      <c r="BS307" s="69" t="s">
        <v>5636</v>
      </c>
      <c r="BX307" s="69" t="s">
        <v>158</v>
      </c>
      <c r="BY307" s="69" t="s">
        <v>158</v>
      </c>
      <c r="CD307" s="69">
        <v>5.8265E10</v>
      </c>
      <c r="CE307" s="69" t="s">
        <v>3286</v>
      </c>
      <c r="CF307" s="69">
        <v>29976</v>
      </c>
      <c r="CT307" s="69" t="b">
        <f>Table1[[#This Row],[company_name_netzero]]&lt;&gt;""</f>
        <v>1</v>
      </c>
      <c r="CZ307" s="69" t="b">
        <f>Table1[[#This Row],[company_name_re100]]&lt;&gt;""</f>
        <v>0</v>
      </c>
    </row>
    <row r="308" spans="1:11 34:104" ht="21.95" customHeight="1" hidden="1">
      <c r="A308" s="69">
        <v>306</v>
      </c>
      <c r="B308" s="69" t="s">
        <v>1860</v>
      </c>
      <c r="C308" s="69" t="s">
        <v>5637</v>
      </c>
      <c r="D308" s="69" t="s">
        <v>1861</v>
      </c>
      <c r="E308" s="75">
        <v>0.04</v>
      </c>
      <c r="F308" s="69" t="s">
        <v>1862</v>
      </c>
      <c r="G308" s="72">
        <v>0.023</v>
      </c>
      <c r="H308" s="69" t="s">
        <v>1863</v>
      </c>
      <c r="I308" s="71">
        <v>69722</v>
      </c>
      <c r="J308" s="69">
        <v>9</v>
      </c>
      <c r="K308" s="69">
        <v>28</v>
      </c>
      <c r="AH308" s="69" t="b">
        <f>Table1[[#This Row],[sbti_id]]&lt;&gt;""</f>
        <v>0</v>
      </c>
      <c r="AI308" s="69" t="s">
        <v>5638</v>
      </c>
      <c r="AJ308" s="69" t="s">
        <v>4155</v>
      </c>
      <c r="AK308" s="69" t="s">
        <v>246</v>
      </c>
      <c r="AL308" s="69" t="s">
        <v>3211</v>
      </c>
      <c r="AM308" s="69" t="s">
        <v>158</v>
      </c>
      <c r="AN308" s="69" t="s">
        <v>167</v>
      </c>
      <c r="AQ308" s="69">
        <v>2050</v>
      </c>
      <c r="AR308" s="69" t="s">
        <v>3212</v>
      </c>
      <c r="AS308" s="69">
        <v>2021</v>
      </c>
      <c r="AT308" s="69" t="s">
        <v>1864</v>
      </c>
      <c r="AU308" s="69" t="s">
        <v>5639</v>
      </c>
      <c r="AV308" s="69" t="s">
        <v>3614</v>
      </c>
      <c r="AW308" s="69">
        <v>2030</v>
      </c>
      <c r="AZ308" s="69" t="s">
        <v>5640</v>
      </c>
      <c r="BA308" s="70" t="s">
        <v>5641</v>
      </c>
      <c r="BB308" s="69" t="s">
        <v>3216</v>
      </c>
      <c r="BC308" s="69" t="s">
        <v>157</v>
      </c>
      <c r="BD308" s="69" t="s">
        <v>157</v>
      </c>
      <c r="BE308" s="69" t="s">
        <v>157</v>
      </c>
      <c r="BF308" s="69" t="s">
        <v>5642</v>
      </c>
      <c r="BG308" s="69" t="s">
        <v>157</v>
      </c>
      <c r="BH308" s="69" t="s">
        <v>3486</v>
      </c>
      <c r="BI308" s="69" t="s">
        <v>3219</v>
      </c>
      <c r="BJ308" s="69" t="s">
        <v>158</v>
      </c>
      <c r="BK308" s="69" t="s">
        <v>157</v>
      </c>
      <c r="BL308" s="70" t="s">
        <v>5643</v>
      </c>
      <c r="BM308" s="69" t="s">
        <v>168</v>
      </c>
      <c r="BQ308" s="69" t="s">
        <v>158</v>
      </c>
      <c r="BR308" s="69" t="s">
        <v>168</v>
      </c>
      <c r="BX308" s="69" t="s">
        <v>158</v>
      </c>
      <c r="BY308" s="69" t="s">
        <v>157</v>
      </c>
      <c r="CD308" s="69">
        <v>2.7079E10</v>
      </c>
      <c r="CE308" s="69" t="s">
        <v>3286</v>
      </c>
      <c r="CF308" s="69">
        <v>76400</v>
      </c>
      <c r="CT308" s="69" t="b">
        <f>Table1[[#This Row],[company_name_netzero]]&lt;&gt;""</f>
        <v>1</v>
      </c>
      <c r="CZ308" s="69" t="b">
        <f>Table1[[#This Row],[company_name_re100]]&lt;&gt;""</f>
        <v>0</v>
      </c>
    </row>
    <row r="309" spans="1:104" ht="21.95" customHeight="1" hidden="1">
      <c r="A309" s="69">
        <v>307</v>
      </c>
      <c r="B309" s="69" t="s">
        <v>1865</v>
      </c>
      <c r="C309" s="69" t="s">
        <v>5644</v>
      </c>
      <c r="D309" s="69" t="s">
        <v>1867</v>
      </c>
      <c r="E309" s="72">
        <v>-0.044</v>
      </c>
      <c r="F309" s="69" t="s">
        <v>1868</v>
      </c>
      <c r="G309" s="72">
        <v>0.015</v>
      </c>
      <c r="H309" s="69" t="s">
        <v>1869</v>
      </c>
      <c r="I309" s="71">
        <v>92690</v>
      </c>
      <c r="J309" s="69">
        <v>-25</v>
      </c>
      <c r="K309" s="69">
        <v>31</v>
      </c>
      <c r="L309" s="88">
        <v>40000092</v>
      </c>
      <c r="M309" s="89" t="s">
        <v>5645</v>
      </c>
      <c r="N309" s="89" t="s">
        <v>5646</v>
      </c>
      <c r="O309" s="89" t="s">
        <v>5647</v>
      </c>
      <c r="P309" s="89" t="s">
        <v>3203</v>
      </c>
      <c r="Q309" s="89" t="s">
        <v>1866</v>
      </c>
      <c r="R309" s="89" t="s">
        <v>246</v>
      </c>
      <c r="S309" s="89" t="s">
        <v>4493</v>
      </c>
      <c r="T309" s="89" t="s">
        <v>151</v>
      </c>
      <c r="U309" s="89" t="s">
        <v>353</v>
      </c>
      <c r="V309" s="89">
        <v>2034</v>
      </c>
      <c r="W309" s="89"/>
      <c r="X309" s="89"/>
      <c r="Y309" s="89"/>
      <c r="Z309" s="89" t="s">
        <v>210</v>
      </c>
      <c r="AA309" s="89"/>
      <c r="AB309" s="89" t="s">
        <v>5648</v>
      </c>
      <c r="AC309" s="89" t="s">
        <v>3208</v>
      </c>
      <c r="AD309" s="94">
        <v>43962.041666666664</v>
      </c>
      <c r="AE309" s="89" t="s">
        <v>3512</v>
      </c>
      <c r="AF309" s="89" t="s">
        <v>5649</v>
      </c>
      <c r="AG309" s="93" t="s">
        <v>5650</v>
      </c>
      <c r="AH309" s="69" t="b">
        <f>Table1[[#This Row],[sbti_id]]&lt;&gt;""</f>
        <v>1</v>
      </c>
      <c r="AI309" s="69" t="s">
        <v>1865</v>
      </c>
      <c r="AJ309" s="69" t="s">
        <v>5651</v>
      </c>
      <c r="AK309" s="69" t="s">
        <v>246</v>
      </c>
      <c r="AL309" s="69" t="s">
        <v>3211</v>
      </c>
      <c r="AM309" s="69" t="s">
        <v>158</v>
      </c>
      <c r="AN309" s="69" t="s">
        <v>167</v>
      </c>
      <c r="AQ309" s="69">
        <v>2040</v>
      </c>
      <c r="AR309" s="69" t="s">
        <v>3212</v>
      </c>
      <c r="AS309" s="69">
        <v>2021</v>
      </c>
      <c r="AT309" s="70" t="s">
        <v>1870</v>
      </c>
      <c r="AU309" s="69" t="s">
        <v>5652</v>
      </c>
      <c r="AV309" s="69" t="s">
        <v>281</v>
      </c>
      <c r="AW309" s="69">
        <v>2030</v>
      </c>
      <c r="AX309" s="69">
        <v>50</v>
      </c>
      <c r="AY309" s="69">
        <v>2019</v>
      </c>
      <c r="AZ309" s="70" t="s">
        <v>5653</v>
      </c>
      <c r="BA309" s="70" t="s">
        <v>5654</v>
      </c>
      <c r="BB309" s="69" t="s">
        <v>3216</v>
      </c>
      <c r="BC309" s="69" t="s">
        <v>157</v>
      </c>
      <c r="BD309" s="69" t="s">
        <v>157</v>
      </c>
      <c r="BE309" s="69" t="s">
        <v>157</v>
      </c>
      <c r="BF309" s="69" t="s">
        <v>5655</v>
      </c>
      <c r="BG309" s="69" t="s">
        <v>157</v>
      </c>
      <c r="BH309" s="69" t="s">
        <v>3486</v>
      </c>
      <c r="BI309" s="69" t="s">
        <v>3219</v>
      </c>
      <c r="BJ309" s="69" t="s">
        <v>158</v>
      </c>
      <c r="BK309" s="69" t="s">
        <v>168</v>
      </c>
      <c r="BL309" s="69" t="s">
        <v>5656</v>
      </c>
      <c r="BM309" s="69" t="s">
        <v>168</v>
      </c>
      <c r="BQ309" s="69" t="s">
        <v>158</v>
      </c>
      <c r="BR309" s="69" t="s">
        <v>312</v>
      </c>
      <c r="BS309" s="70" t="s">
        <v>5657</v>
      </c>
      <c r="BX309" s="69" t="s">
        <v>158</v>
      </c>
      <c r="BY309" s="69" t="s">
        <v>157</v>
      </c>
      <c r="CD309" s="69">
        <v>4.8629E10</v>
      </c>
      <c r="CE309" s="69" t="s">
        <v>3300</v>
      </c>
      <c r="CF309" s="69">
        <v>101595</v>
      </c>
      <c r="CT309" s="69" t="b">
        <f>Table1[[#This Row],[company_name_netzero]]&lt;&gt;""</f>
        <v>1</v>
      </c>
      <c r="CZ309" s="69" t="b">
        <f>Table1[[#This Row],[company_name_re100]]&lt;&gt;""</f>
        <v>0</v>
      </c>
    </row>
    <row r="310" spans="1:11 34:104" ht="21.95" customHeight="1" hidden="1">
      <c r="A310" s="69">
        <v>308</v>
      </c>
      <c r="B310" s="69" t="s">
        <v>1871</v>
      </c>
      <c r="C310" s="69" t="s">
        <v>5658</v>
      </c>
      <c r="D310" s="69" t="s">
        <v>1872</v>
      </c>
      <c r="E310" s="72">
        <v>0.058</v>
      </c>
      <c r="F310" s="69" t="s">
        <v>1873</v>
      </c>
      <c r="G310" s="72">
        <v>0.843</v>
      </c>
      <c r="H310" s="69" t="s">
        <v>1874</v>
      </c>
      <c r="I310" s="71">
        <v>34097</v>
      </c>
      <c r="J310" s="69">
        <v>13</v>
      </c>
      <c r="K310" s="69">
        <v>3</v>
      </c>
      <c r="AH310" s="69" t="b">
        <f>Table1[[#This Row],[sbti_id]]&lt;&gt;""</f>
        <v>0</v>
      </c>
      <c r="AJ310" s="69" t="s">
        <v>3495</v>
      </c>
      <c r="AK310" s="69" t="s">
        <v>3251</v>
      </c>
      <c r="AL310" s="69" t="s">
        <v>3211</v>
      </c>
      <c r="AM310" s="69" t="s">
        <v>158</v>
      </c>
      <c r="AN310" s="69" t="s">
        <v>202</v>
      </c>
      <c r="AQ310" s="69">
        <v>2050</v>
      </c>
      <c r="AR310" s="69" t="s">
        <v>3212</v>
      </c>
      <c r="AS310" s="69">
        <v>2023</v>
      </c>
      <c r="AT310" s="69" t="s">
        <v>1875</v>
      </c>
      <c r="AU310" s="69" t="s">
        <v>5659</v>
      </c>
      <c r="AV310" s="69" t="s">
        <v>281</v>
      </c>
      <c r="AW310" s="69">
        <v>2030</v>
      </c>
      <c r="AX310" s="69">
        <v>28</v>
      </c>
      <c r="AY310" s="69">
        <v>2018</v>
      </c>
      <c r="AZ310" s="69" t="s">
        <v>5660</v>
      </c>
      <c r="BA310" s="69" t="s">
        <v>5661</v>
      </c>
      <c r="BB310" s="69" t="s">
        <v>3216</v>
      </c>
      <c r="BC310" s="69" t="s">
        <v>157</v>
      </c>
      <c r="BD310" s="69" t="s">
        <v>157</v>
      </c>
      <c r="BE310" s="69" t="s">
        <v>157</v>
      </c>
      <c r="BF310" s="69" t="s">
        <v>5662</v>
      </c>
      <c r="BG310" s="69" t="s">
        <v>157</v>
      </c>
      <c r="BH310" s="69" t="s">
        <v>3282</v>
      </c>
      <c r="BI310" s="69" t="s">
        <v>3219</v>
      </c>
      <c r="BJ310" s="69" t="s">
        <v>158</v>
      </c>
      <c r="BK310" s="69" t="s">
        <v>157</v>
      </c>
      <c r="BL310" s="69" t="s">
        <v>5663</v>
      </c>
      <c r="BM310" s="69" t="s">
        <v>157</v>
      </c>
      <c r="BN310" s="69" t="s">
        <v>3269</v>
      </c>
      <c r="BQ310" s="69" t="s">
        <v>158</v>
      </c>
      <c r="BR310" s="69" t="s">
        <v>168</v>
      </c>
      <c r="BS310" s="69" t="s">
        <v>5664</v>
      </c>
      <c r="BX310" s="69" t="s">
        <v>157</v>
      </c>
      <c r="BY310" s="69" t="s">
        <v>158</v>
      </c>
      <c r="CD310" s="69">
        <v>5.0502E10</v>
      </c>
      <c r="CE310" s="69" t="s">
        <v>3300</v>
      </c>
      <c r="CT310" s="69" t="b">
        <f>Table1[[#This Row],[company_name_netzero]]&lt;&gt;""</f>
        <v>0</v>
      </c>
      <c r="CZ310" s="69" t="b">
        <f>Table1[[#This Row],[company_name_re100]]&lt;&gt;""</f>
        <v>0</v>
      </c>
    </row>
    <row r="311" spans="1:11 34:104" ht="21.95" customHeight="1">
      <c r="A311" s="69">
        <v>309</v>
      </c>
      <c r="B311" s="69" t="s">
        <v>1876</v>
      </c>
      <c r="C311" s="69" t="s">
        <v>5665</v>
      </c>
      <c r="D311" s="69" t="s">
        <v>1877</v>
      </c>
      <c r="E311" s="72">
        <v>-0.038</v>
      </c>
      <c r="F311" s="69" t="s">
        <v>1878</v>
      </c>
      <c r="G311" s="72">
        <v>0.213</v>
      </c>
      <c r="H311" s="69" t="s">
        <v>1879</v>
      </c>
      <c r="I311" s="71">
        <v>62987</v>
      </c>
      <c r="J311" s="69">
        <v>-17</v>
      </c>
      <c r="K311" s="69">
        <v>13</v>
      </c>
      <c r="AH311" s="69" t="b">
        <f>Table1[[#This Row],[sbti_id]]&lt;&gt;""</f>
        <v>0</v>
      </c>
      <c r="AI311" s="69" t="s">
        <v>1876</v>
      </c>
      <c r="AJ311" s="69" t="s">
        <v>3250</v>
      </c>
      <c r="AK311" s="69" t="s">
        <v>3251</v>
      </c>
      <c r="AL311" s="69" t="s">
        <v>3211</v>
      </c>
      <c r="AM311" s="69" t="s">
        <v>158</v>
      </c>
      <c r="AN311" s="69" t="s">
        <v>233</v>
      </c>
      <c r="AS311" s="69">
        <v>2021</v>
      </c>
      <c r="AU311" s="69" t="s">
        <v>5666</v>
      </c>
      <c r="AV311" s="69" t="s">
        <v>233</v>
      </c>
      <c r="BA311" s="70" t="s">
        <v>5667</v>
      </c>
      <c r="BB311" s="69" t="s">
        <v>168</v>
      </c>
      <c r="BC311" s="69" t="s">
        <v>168</v>
      </c>
      <c r="BD311" s="69" t="s">
        <v>168</v>
      </c>
      <c r="BE311" s="69" t="s">
        <v>168</v>
      </c>
      <c r="BG311" s="69" t="s">
        <v>158</v>
      </c>
      <c r="BI311" s="69" t="s">
        <v>3219</v>
      </c>
      <c r="BJ311" s="69" t="s">
        <v>158</v>
      </c>
      <c r="BK311" s="69" t="s">
        <v>168</v>
      </c>
      <c r="BL311" s="69" t="s">
        <v>5668</v>
      </c>
      <c r="BM311" s="69" t="s">
        <v>168</v>
      </c>
      <c r="BQ311" s="69" t="s">
        <v>158</v>
      </c>
      <c r="BR311" s="69" t="s">
        <v>168</v>
      </c>
      <c r="BX311" s="69" t="s">
        <v>158</v>
      </c>
      <c r="BY311" s="69" t="s">
        <v>158</v>
      </c>
      <c r="CD311" s="69">
        <v>4.8581E10</v>
      </c>
      <c r="CE311" s="69" t="s">
        <v>3286</v>
      </c>
      <c r="CF311" s="69">
        <v>62987</v>
      </c>
      <c r="CT311" s="69" t="b">
        <f>Table1[[#This Row],[company_name_netzero]]&lt;&gt;""</f>
        <v>1</v>
      </c>
      <c r="CZ311" s="69" t="b">
        <f>Table1[[#This Row],[company_name_re100]]&lt;&gt;""</f>
        <v>0</v>
      </c>
    </row>
    <row r="312" spans="1:11 34:53 77:104" ht="21.95" customHeight="1" hidden="1">
      <c r="A312" s="69">
        <v>310</v>
      </c>
      <c r="B312" s="69" t="s">
        <v>1881</v>
      </c>
      <c r="C312" s="69" t="s">
        <v>5669</v>
      </c>
      <c r="D312" s="69" t="s">
        <v>1882</v>
      </c>
      <c r="E312" s="72">
        <v>0.143</v>
      </c>
      <c r="F312" s="69" t="s">
        <v>1883</v>
      </c>
      <c r="G312" s="72">
        <v>2.202</v>
      </c>
      <c r="H312" s="69" t="s">
        <v>1884</v>
      </c>
      <c r="I312" s="71">
        <v>38018</v>
      </c>
      <c r="J312" s="69">
        <v>50</v>
      </c>
      <c r="K312" s="69">
        <v>12</v>
      </c>
      <c r="AH312" s="69" t="b">
        <f>Table1[[#This Row],[sbti_id]]&lt;&gt;""</f>
        <v>0</v>
      </c>
      <c r="AI312" s="69" t="s">
        <v>1881</v>
      </c>
      <c r="AJ312" s="69" t="s">
        <v>3043</v>
      </c>
      <c r="AK312" s="69" t="s">
        <v>146</v>
      </c>
      <c r="AL312" s="69" t="s">
        <v>3211</v>
      </c>
      <c r="AM312" s="69" t="s">
        <v>157</v>
      </c>
      <c r="AN312" s="69" t="s">
        <v>233</v>
      </c>
      <c r="AU312" s="69" t="s">
        <v>5670</v>
      </c>
      <c r="BA312" s="69" t="s">
        <v>5671</v>
      </c>
      <c r="BY312" s="69" t="s">
        <v>158</v>
      </c>
      <c r="CD312" s="69">
        <v>3.629E10</v>
      </c>
      <c r="CE312" s="69" t="s">
        <v>3286</v>
      </c>
      <c r="CT312" s="69" t="b">
        <f>Table1[[#This Row],[company_name_netzero]]&lt;&gt;""</f>
        <v>1</v>
      </c>
      <c r="CZ312" s="69" t="b">
        <f>Table1[[#This Row],[company_name_re100]]&lt;&gt;""</f>
        <v>0</v>
      </c>
    </row>
    <row r="313" spans="1:11 34:104" ht="21.95" customHeight="1" hidden="1">
      <c r="A313" s="69">
        <v>311</v>
      </c>
      <c r="B313" s="69" t="s">
        <v>1886</v>
      </c>
      <c r="C313" s="69" t="s">
        <v>5672</v>
      </c>
      <c r="D313" s="69" t="s">
        <v>1887</v>
      </c>
      <c r="E313" s="72">
        <v>0.935</v>
      </c>
      <c r="F313" s="69" t="s">
        <v>1888</v>
      </c>
      <c r="H313" s="69" t="s">
        <v>1889</v>
      </c>
      <c r="I313" s="71">
        <v>32065</v>
      </c>
      <c r="J313" s="69" t="s">
        <v>3199</v>
      </c>
      <c r="K313" s="69">
        <v>6</v>
      </c>
      <c r="AH313" s="69" t="b">
        <f>Table1[[#This Row],[sbti_id]]&lt;&gt;""</f>
        <v>0</v>
      </c>
      <c r="AI313" s="69" t="s">
        <v>1886</v>
      </c>
      <c r="AJ313" s="69" t="s">
        <v>3495</v>
      </c>
      <c r="AK313" s="69" t="s">
        <v>3251</v>
      </c>
      <c r="AL313" s="69" t="s">
        <v>3211</v>
      </c>
      <c r="AM313" s="69" t="s">
        <v>158</v>
      </c>
      <c r="AN313" s="69" t="s">
        <v>281</v>
      </c>
      <c r="AO313" s="69">
        <v>40</v>
      </c>
      <c r="AP313" s="69">
        <v>2016</v>
      </c>
      <c r="AQ313" s="69">
        <v>2030</v>
      </c>
      <c r="AR313" s="69" t="s">
        <v>3212</v>
      </c>
      <c r="AS313" s="69">
        <v>2021</v>
      </c>
      <c r="AU313" s="69" t="s">
        <v>5673</v>
      </c>
      <c r="AV313" s="69" t="s">
        <v>513</v>
      </c>
      <c r="AW313" s="69">
        <v>2026</v>
      </c>
      <c r="AX313" s="69">
        <v>57</v>
      </c>
      <c r="AY313" s="69">
        <v>2020</v>
      </c>
      <c r="AZ313" s="69" t="s">
        <v>5674</v>
      </c>
      <c r="BA313" s="69" t="s">
        <v>5675</v>
      </c>
      <c r="BB313" s="69" t="s">
        <v>3216</v>
      </c>
      <c r="BC313" s="69" t="s">
        <v>157</v>
      </c>
      <c r="BD313" s="69" t="s">
        <v>158</v>
      </c>
      <c r="BE313" s="69" t="s">
        <v>158</v>
      </c>
      <c r="BG313" s="69" t="s">
        <v>158</v>
      </c>
      <c r="BI313" s="69" t="s">
        <v>3219</v>
      </c>
      <c r="BJ313" s="69" t="s">
        <v>158</v>
      </c>
      <c r="BK313" s="69" t="s">
        <v>168</v>
      </c>
      <c r="BM313" s="69" t="s">
        <v>168</v>
      </c>
      <c r="BQ313" s="69" t="s">
        <v>158</v>
      </c>
      <c r="BR313" s="69" t="s">
        <v>168</v>
      </c>
      <c r="BX313" s="69" t="s">
        <v>158</v>
      </c>
      <c r="BY313" s="69" t="s">
        <v>158</v>
      </c>
      <c r="CD313" s="69">
        <v>5.124E10</v>
      </c>
      <c r="CE313" s="69" t="s">
        <v>3300</v>
      </c>
      <c r="CF313" s="69">
        <v>32390</v>
      </c>
      <c r="CO313" s="69" t="s">
        <v>5676</v>
      </c>
      <c r="CT313" s="69" t="b">
        <f>Table1[[#This Row],[company_name_netzero]]&lt;&gt;""</f>
        <v>1</v>
      </c>
      <c r="CU313" s="69" t="s">
        <v>1886</v>
      </c>
      <c r="CV313" s="69">
        <v>2020</v>
      </c>
      <c r="CW313" s="69">
        <v>2050</v>
      </c>
      <c r="CX313" s="69" t="s">
        <v>3300</v>
      </c>
      <c r="CY313" s="69" t="s">
        <v>3504</v>
      </c>
      <c r="CZ313" s="69" t="b">
        <f>Table1[[#This Row],[company_name_re100]]&lt;&gt;""</f>
        <v>1</v>
      </c>
    </row>
    <row r="314" spans="1:104" ht="21.95" customHeight="1" hidden="1">
      <c r="A314" s="69">
        <v>312</v>
      </c>
      <c r="B314" s="69" t="s">
        <v>1892</v>
      </c>
      <c r="C314" s="69" t="s">
        <v>5677</v>
      </c>
      <c r="D314" s="69" t="s">
        <v>1893</v>
      </c>
      <c r="E314" s="72">
        <v>-0.093</v>
      </c>
      <c r="F314" s="69" t="s">
        <v>1894</v>
      </c>
      <c r="G314" s="72">
        <v>0.169</v>
      </c>
      <c r="H314" s="69" t="s">
        <v>1895</v>
      </c>
      <c r="I314" s="71">
        <v>41689</v>
      </c>
      <c r="J314" s="69">
        <v>-39</v>
      </c>
      <c r="K314" s="69">
        <v>21</v>
      </c>
      <c r="L314" s="88">
        <v>40009331</v>
      </c>
      <c r="M314" s="89" t="s">
        <v>5678</v>
      </c>
      <c r="N314" s="89" t="s">
        <v>5679</v>
      </c>
      <c r="O314" s="89" t="s">
        <v>5680</v>
      </c>
      <c r="P314" s="89" t="s">
        <v>3203</v>
      </c>
      <c r="Q314" s="89" t="s">
        <v>499</v>
      </c>
      <c r="R314" s="89" t="s">
        <v>246</v>
      </c>
      <c r="S314" s="89" t="s">
        <v>3894</v>
      </c>
      <c r="T314" s="89" t="s">
        <v>151</v>
      </c>
      <c r="U314" s="89" t="s">
        <v>353</v>
      </c>
      <c r="V314" s="89">
        <v>2030</v>
      </c>
      <c r="W314" s="89" t="s">
        <v>151</v>
      </c>
      <c r="X314" s="89" t="s">
        <v>353</v>
      </c>
      <c r="Y314" s="89">
        <v>2039</v>
      </c>
      <c r="Z314" s="89" t="s">
        <v>151</v>
      </c>
      <c r="AA314" s="89">
        <v>2039</v>
      </c>
      <c r="AB314" s="89" t="s">
        <v>5681</v>
      </c>
      <c r="AC314" s="89" t="s">
        <v>3208</v>
      </c>
      <c r="AD314" s="94">
        <v>43472.041666666664</v>
      </c>
      <c r="AE314" s="89" t="s">
        <v>3512</v>
      </c>
      <c r="AF314" s="89"/>
      <c r="AG314" s="95">
        <v>44845.041666666664</v>
      </c>
      <c r="AH314" s="69" t="b">
        <f>Table1[[#This Row],[sbti_id]]&lt;&gt;""</f>
        <v>1</v>
      </c>
      <c r="AI314" s="69" t="s">
        <v>1892</v>
      </c>
      <c r="AJ314" s="69" t="s">
        <v>3761</v>
      </c>
      <c r="AK314" s="69" t="s">
        <v>246</v>
      </c>
      <c r="AL314" s="69" t="s">
        <v>3211</v>
      </c>
      <c r="AM314" s="69" t="s">
        <v>158</v>
      </c>
      <c r="AN314" s="69" t="s">
        <v>167</v>
      </c>
      <c r="AQ314" s="69">
        <v>2040</v>
      </c>
      <c r="AR314" s="69" t="s">
        <v>3212</v>
      </c>
      <c r="AS314" s="69">
        <v>2020</v>
      </c>
      <c r="AT314" s="69" t="s">
        <v>1896</v>
      </c>
      <c r="AU314" s="69" t="s">
        <v>5682</v>
      </c>
      <c r="AV314" s="69" t="s">
        <v>3614</v>
      </c>
      <c r="AW314" s="69">
        <v>2030</v>
      </c>
      <c r="AZ314" s="69" t="s">
        <v>5683</v>
      </c>
      <c r="BA314" s="70" t="s">
        <v>5684</v>
      </c>
      <c r="BB314" s="69" t="s">
        <v>3216</v>
      </c>
      <c r="BC314" s="69" t="s">
        <v>157</v>
      </c>
      <c r="BD314" s="69" t="s">
        <v>157</v>
      </c>
      <c r="BE314" s="69" t="s">
        <v>157</v>
      </c>
      <c r="BF314" s="70" t="s">
        <v>5685</v>
      </c>
      <c r="BG314" s="69" t="s">
        <v>157</v>
      </c>
      <c r="BH314" s="69" t="s">
        <v>3218</v>
      </c>
      <c r="BI314" s="69" t="s">
        <v>3219</v>
      </c>
      <c r="BJ314" s="69" t="s">
        <v>158</v>
      </c>
      <c r="BK314" s="69" t="s">
        <v>157</v>
      </c>
      <c r="BL314" s="69" t="s">
        <v>5686</v>
      </c>
      <c r="BM314" s="69" t="s">
        <v>158</v>
      </c>
      <c r="BP314" s="69" t="s">
        <v>5687</v>
      </c>
      <c r="BQ314" s="69" t="s">
        <v>158</v>
      </c>
      <c r="BR314" s="69" t="s">
        <v>171</v>
      </c>
      <c r="BS314" s="69" t="s">
        <v>5688</v>
      </c>
      <c r="BX314" s="69" t="s">
        <v>158</v>
      </c>
      <c r="BY314" s="69" t="s">
        <v>157</v>
      </c>
      <c r="CD314" s="69">
        <v>4.8394E10</v>
      </c>
      <c r="CE314" s="69" t="s">
        <v>3907</v>
      </c>
      <c r="CF314" s="69">
        <v>42246</v>
      </c>
      <c r="CT314" s="69" t="b">
        <f>Table1[[#This Row],[company_name_netzero]]&lt;&gt;""</f>
        <v>1</v>
      </c>
      <c r="CZ314" s="69" t="b">
        <f>Table1[[#This Row],[company_name_re100]]&lt;&gt;""</f>
        <v>0</v>
      </c>
    </row>
    <row r="315" spans="1:104" ht="21.95" customHeight="1" hidden="1">
      <c r="A315" s="69">
        <v>313</v>
      </c>
      <c r="B315" s="69" t="s">
        <v>1897</v>
      </c>
      <c r="C315" s="69" t="s">
        <v>5689</v>
      </c>
      <c r="D315" s="69" t="s">
        <v>1898</v>
      </c>
      <c r="E315" s="72">
        <v>-0.014</v>
      </c>
      <c r="F315" s="69" t="s">
        <v>1899</v>
      </c>
      <c r="G315" s="72">
        <v>0.172</v>
      </c>
      <c r="H315" s="69" t="s">
        <v>1900</v>
      </c>
      <c r="I315" s="71">
        <v>214041</v>
      </c>
      <c r="J315" s="69">
        <v>-5</v>
      </c>
      <c r="K315" s="69">
        <v>23</v>
      </c>
      <c r="L315" s="88">
        <v>40003166</v>
      </c>
      <c r="M315" s="89" t="s">
        <v>5690</v>
      </c>
      <c r="N315" s="89" t="s">
        <v>5691</v>
      </c>
      <c r="O315" s="89" t="s">
        <v>5692</v>
      </c>
      <c r="P315" s="89" t="s">
        <v>3203</v>
      </c>
      <c r="Q315" s="89" t="s">
        <v>374</v>
      </c>
      <c r="R315" s="89" t="s">
        <v>246</v>
      </c>
      <c r="S315" s="89" t="s">
        <v>5693</v>
      </c>
      <c r="T315" s="89" t="s">
        <v>151</v>
      </c>
      <c r="U315" s="89" t="s">
        <v>353</v>
      </c>
      <c r="V315" s="89">
        <v>2032</v>
      </c>
      <c r="W315" s="89" t="s">
        <v>151</v>
      </c>
      <c r="X315" s="89" t="s">
        <v>353</v>
      </c>
      <c r="Y315" s="89">
        <v>2050</v>
      </c>
      <c r="Z315" s="89" t="s">
        <v>151</v>
      </c>
      <c r="AA315" s="89">
        <v>2050</v>
      </c>
      <c r="AB315" s="90" t="s">
        <v>5694</v>
      </c>
      <c r="AC315" s="89" t="s">
        <v>3208</v>
      </c>
      <c r="AD315" s="94">
        <v>44205.041666666664</v>
      </c>
      <c r="AE315" s="89" t="s">
        <v>3512</v>
      </c>
      <c r="AF315" s="89"/>
      <c r="AG315" s="93" t="s">
        <v>5695</v>
      </c>
      <c r="AH315" s="69" t="b">
        <f>Table1[[#This Row],[sbti_id]]&lt;&gt;""</f>
        <v>1</v>
      </c>
      <c r="AI315" s="69" t="s">
        <v>1897</v>
      </c>
      <c r="AJ315" s="69" t="s">
        <v>3547</v>
      </c>
      <c r="AK315" s="69" t="s">
        <v>246</v>
      </c>
      <c r="AL315" s="69" t="s">
        <v>3211</v>
      </c>
      <c r="AM315" s="69" t="s">
        <v>158</v>
      </c>
      <c r="AN315" s="69" t="s">
        <v>167</v>
      </c>
      <c r="AQ315" s="69">
        <v>2050</v>
      </c>
      <c r="AR315" s="69" t="s">
        <v>3212</v>
      </c>
      <c r="AS315" s="69">
        <v>2020</v>
      </c>
      <c r="AT315" s="69" t="s">
        <v>1901</v>
      </c>
      <c r="AU315" s="69" t="s">
        <v>5696</v>
      </c>
      <c r="AV315" s="69" t="s">
        <v>281</v>
      </c>
      <c r="AW315" s="69">
        <v>2027</v>
      </c>
      <c r="AX315" s="69">
        <v>30</v>
      </c>
      <c r="AY315" s="69">
        <v>2024</v>
      </c>
      <c r="AZ315" s="70" t="s">
        <v>5697</v>
      </c>
      <c r="BA315" s="69" t="s">
        <v>5698</v>
      </c>
      <c r="BB315" s="69" t="s">
        <v>3216</v>
      </c>
      <c r="BC315" s="69" t="s">
        <v>157</v>
      </c>
      <c r="BD315" s="69" t="s">
        <v>157</v>
      </c>
      <c r="BE315" s="69" t="s">
        <v>168</v>
      </c>
      <c r="BF315" s="69" t="s">
        <v>5699</v>
      </c>
      <c r="BG315" s="69" t="s">
        <v>157</v>
      </c>
      <c r="BH315" s="69" t="s">
        <v>3486</v>
      </c>
      <c r="BI315" s="69" t="s">
        <v>3219</v>
      </c>
      <c r="BJ315" s="69" t="s">
        <v>158</v>
      </c>
      <c r="BK315" s="69" t="s">
        <v>168</v>
      </c>
      <c r="BL315" s="69" t="s">
        <v>5700</v>
      </c>
      <c r="BM315" s="69" t="s">
        <v>157</v>
      </c>
      <c r="BN315" s="69" t="s">
        <v>3269</v>
      </c>
      <c r="BQ315" s="69" t="s">
        <v>158</v>
      </c>
      <c r="BR315" s="69" t="s">
        <v>190</v>
      </c>
      <c r="BS315" s="70" t="s">
        <v>5701</v>
      </c>
      <c r="BX315" s="69" t="s">
        <v>158</v>
      </c>
      <c r="BY315" s="69" t="s">
        <v>157</v>
      </c>
      <c r="CD315" s="69">
        <v>4.8343E10</v>
      </c>
      <c r="CE315" s="69" t="s">
        <v>3397</v>
      </c>
      <c r="CF315" s="69">
        <v>215041</v>
      </c>
      <c r="CT315" s="69" t="b">
        <f>Table1[[#This Row],[company_name_netzero]]&lt;&gt;""</f>
        <v>1</v>
      </c>
      <c r="CZ315" s="69" t="b">
        <f>Table1[[#This Row],[company_name_re100]]&lt;&gt;""</f>
        <v>0</v>
      </c>
    </row>
    <row r="316" spans="1:104" ht="21.95" customHeight="1" hidden="1">
      <c r="A316" s="69">
        <v>314</v>
      </c>
      <c r="B316" s="69" t="s">
        <v>1902</v>
      </c>
      <c r="C316" s="69" t="s">
        <v>5702</v>
      </c>
      <c r="D316" s="69" t="s">
        <v>1903</v>
      </c>
      <c r="E316" s="72">
        <v>0.073</v>
      </c>
      <c r="F316" s="69" t="s">
        <v>1904</v>
      </c>
      <c r="G316" s="72">
        <v>-2.115</v>
      </c>
      <c r="H316" s="69" t="s">
        <v>1905</v>
      </c>
      <c r="I316" s="71">
        <v>34100</v>
      </c>
      <c r="J316" s="69">
        <v>28</v>
      </c>
      <c r="K316" s="69">
        <v>22</v>
      </c>
      <c r="L316" s="69">
        <v>40001526</v>
      </c>
      <c r="M316" s="69" t="s">
        <v>5703</v>
      </c>
      <c r="N316" s="69" t="s">
        <v>5704</v>
      </c>
      <c r="O316" s="69" t="s">
        <v>5705</v>
      </c>
      <c r="P316" s="69" t="s">
        <v>3203</v>
      </c>
      <c r="Q316" s="69" t="s">
        <v>3204</v>
      </c>
      <c r="R316" s="69" t="s">
        <v>3205</v>
      </c>
      <c r="S316" s="69" t="s">
        <v>3322</v>
      </c>
      <c r="T316" s="69" t="s">
        <v>151</v>
      </c>
      <c r="U316" s="69" t="s">
        <v>152</v>
      </c>
      <c r="V316" s="69">
        <v>2033</v>
      </c>
      <c r="W316" s="69" t="s">
        <v>151</v>
      </c>
      <c r="X316" s="69" t="s">
        <v>152</v>
      </c>
      <c r="Y316" s="69">
        <v>2050</v>
      </c>
      <c r="Z316" s="69" t="s">
        <v>151</v>
      </c>
      <c r="AA316" s="69">
        <v>2050</v>
      </c>
      <c r="AB316" s="70" t="s">
        <v>5706</v>
      </c>
      <c r="AC316" s="69" t="s">
        <v>3208</v>
      </c>
      <c r="AD316" s="73">
        <v>44700.041666666664</v>
      </c>
      <c r="AE316" s="69" t="s">
        <v>3209</v>
      </c>
      <c r="AG316" s="73">
        <v>45491.041666666664</v>
      </c>
      <c r="AH316" s="69" t="b">
        <f>Table1[[#This Row],[sbti_id]]&lt;&gt;""</f>
        <v>1</v>
      </c>
      <c r="AI316" s="69" t="s">
        <v>1902</v>
      </c>
      <c r="AJ316" s="69" t="s">
        <v>3043</v>
      </c>
      <c r="AK316" s="69" t="s">
        <v>146</v>
      </c>
      <c r="AL316" s="69" t="s">
        <v>3211</v>
      </c>
      <c r="AM316" s="69" t="s">
        <v>158</v>
      </c>
      <c r="AN316" s="69" t="s">
        <v>167</v>
      </c>
      <c r="AQ316" s="69">
        <v>2050</v>
      </c>
      <c r="AR316" s="69" t="s">
        <v>3212</v>
      </c>
      <c r="AS316" s="69">
        <v>2024</v>
      </c>
      <c r="AT316" s="69" t="s">
        <v>1906</v>
      </c>
      <c r="AU316" s="69" t="s">
        <v>5707</v>
      </c>
      <c r="AV316" s="69" t="s">
        <v>281</v>
      </c>
      <c r="AW316" s="69">
        <v>2033</v>
      </c>
      <c r="AX316" s="69">
        <v>55</v>
      </c>
      <c r="AY316" s="69">
        <v>2022</v>
      </c>
      <c r="AZ316" s="69" t="s">
        <v>5708</v>
      </c>
      <c r="BB316" s="69" t="s">
        <v>3216</v>
      </c>
      <c r="BC316" s="69" t="s">
        <v>157</v>
      </c>
      <c r="BD316" s="69" t="s">
        <v>157</v>
      </c>
      <c r="BE316" s="69" t="s">
        <v>157</v>
      </c>
      <c r="BF316" s="70" t="s">
        <v>5709</v>
      </c>
      <c r="BG316" s="69" t="s">
        <v>157</v>
      </c>
      <c r="BH316" s="69" t="s">
        <v>3282</v>
      </c>
      <c r="BI316" s="69" t="s">
        <v>3219</v>
      </c>
      <c r="BJ316" s="69" t="s">
        <v>158</v>
      </c>
      <c r="BK316" s="69" t="s">
        <v>157</v>
      </c>
      <c r="BL316" s="70" t="s">
        <v>5710</v>
      </c>
      <c r="BM316" s="69" t="s">
        <v>168</v>
      </c>
      <c r="BQ316" s="69" t="s">
        <v>158</v>
      </c>
      <c r="BR316" s="69" t="s">
        <v>168</v>
      </c>
      <c r="BX316" s="69" t="s">
        <v>158</v>
      </c>
      <c r="BY316" s="69" t="s">
        <v>157</v>
      </c>
      <c r="CD316" s="69">
        <v>4.7636E10</v>
      </c>
      <c r="CE316" s="69" t="s">
        <v>3333</v>
      </c>
      <c r="CF316" s="69">
        <v>34100</v>
      </c>
      <c r="CT316" s="69" t="b">
        <f>Table1[[#This Row],[company_name_netzero]]&lt;&gt;""</f>
        <v>1</v>
      </c>
      <c r="CZ316" s="69" t="b">
        <f>Table1[[#This Row],[company_name_re100]]&lt;&gt;""</f>
        <v>0</v>
      </c>
    </row>
    <row r="317" spans="1:11 34:34 98:104" ht="21.95" customHeight="1" hidden="1">
      <c r="A317" s="69">
        <v>315</v>
      </c>
      <c r="B317" s="74" t="s">
        <v>1907</v>
      </c>
      <c r="C317" s="69" t="s">
        <v>5711</v>
      </c>
      <c r="D317" s="69" t="s">
        <v>1908</v>
      </c>
      <c r="E317" s="72">
        <v>-0.011</v>
      </c>
      <c r="F317" s="69" t="s">
        <v>1909</v>
      </c>
      <c r="G317" s="72">
        <v>-0.127</v>
      </c>
      <c r="H317" s="69" t="s">
        <v>1910</v>
      </c>
      <c r="I317" s="71">
        <v>10777</v>
      </c>
      <c r="J317" s="69">
        <v>-3</v>
      </c>
      <c r="K317" s="69">
        <v>18</v>
      </c>
      <c r="AH317" s="69" t="b">
        <f>Table1[[#This Row],[sbti_id]]&lt;&gt;""</f>
        <v>0</v>
      </c>
      <c r="CT317" s="69" t="b">
        <f>Table1[[#This Row],[company_name_netzero]]&lt;&gt;""</f>
        <v>0</v>
      </c>
      <c r="CZ317" s="69" t="b">
        <f>Table1[[#This Row],[company_name_re100]]&lt;&gt;""</f>
        <v>0</v>
      </c>
    </row>
    <row r="318" spans="1:104" ht="21.95" customHeight="1" hidden="1">
      <c r="A318" s="69">
        <v>316</v>
      </c>
      <c r="B318" s="69" t="s">
        <v>1912</v>
      </c>
      <c r="C318" s="69" t="s">
        <v>5712</v>
      </c>
      <c r="D318" s="69" t="s">
        <v>1913</v>
      </c>
      <c r="E318" s="72">
        <v>-0.001</v>
      </c>
      <c r="F318" s="69" t="s">
        <v>1914</v>
      </c>
      <c r="G318" s="72">
        <v>-0.251</v>
      </c>
      <c r="H318" s="69" t="s">
        <v>1915</v>
      </c>
      <c r="I318" s="71">
        <v>26125</v>
      </c>
      <c r="J318" s="69" t="s">
        <v>3199</v>
      </c>
      <c r="K318" s="69">
        <v>21</v>
      </c>
      <c r="L318" s="69">
        <v>40015472</v>
      </c>
      <c r="N318" s="69" t="s">
        <v>5713</v>
      </c>
      <c r="P318" s="69" t="s">
        <v>3203</v>
      </c>
      <c r="Q318" s="69" t="s">
        <v>3204</v>
      </c>
      <c r="R318" s="69" t="s">
        <v>3205</v>
      </c>
      <c r="S318" s="69" t="s">
        <v>3291</v>
      </c>
      <c r="T318" s="69" t="s">
        <v>151</v>
      </c>
      <c r="U318" s="69" t="s">
        <v>152</v>
      </c>
      <c r="V318" s="69">
        <v>2030</v>
      </c>
      <c r="Z318" s="69" t="s">
        <v>155</v>
      </c>
      <c r="AB318" s="69" t="s">
        <v>5714</v>
      </c>
      <c r="AC318" s="69" t="s">
        <v>3208</v>
      </c>
      <c r="AD318" s="73">
        <v>44713.041666666664</v>
      </c>
      <c r="AE318" s="69" t="s">
        <v>3209</v>
      </c>
      <c r="AF318" s="69" t="s">
        <v>3210</v>
      </c>
      <c r="AG318" s="73">
        <v>45680.041666666664</v>
      </c>
      <c r="AH318" s="69" t="b">
        <f>Table1[[#This Row],[sbti_id]]&lt;&gt;""</f>
        <v>1</v>
      </c>
      <c r="AJ318" s="69" t="s">
        <v>3043</v>
      </c>
      <c r="AK318" s="69" t="s">
        <v>146</v>
      </c>
      <c r="AL318" s="69" t="s">
        <v>3211</v>
      </c>
      <c r="AM318" s="69" t="s">
        <v>157</v>
      </c>
      <c r="AN318" s="69" t="s">
        <v>1781</v>
      </c>
      <c r="AQ318" s="69">
        <v>2030</v>
      </c>
      <c r="AR318" s="69" t="s">
        <v>3212</v>
      </c>
      <c r="AT318" s="69" t="s">
        <v>1916</v>
      </c>
      <c r="AU318" s="69" t="s">
        <v>5715</v>
      </c>
      <c r="AV318" s="69" t="s">
        <v>281</v>
      </c>
      <c r="AX318" s="69">
        <v>38</v>
      </c>
      <c r="AY318" s="69">
        <v>2022</v>
      </c>
      <c r="AZ318" s="70" t="s">
        <v>5716</v>
      </c>
      <c r="BB318" s="69" t="s">
        <v>3216</v>
      </c>
      <c r="BC318" s="69" t="s">
        <v>157</v>
      </c>
      <c r="BD318" s="69" t="s">
        <v>157</v>
      </c>
      <c r="BE318" s="69" t="s">
        <v>168</v>
      </c>
      <c r="BG318" s="69" t="s">
        <v>158</v>
      </c>
      <c r="BI318" s="69" t="s">
        <v>3219</v>
      </c>
      <c r="BJ318" s="69" t="s">
        <v>158</v>
      </c>
      <c r="BK318" s="69" t="s">
        <v>168</v>
      </c>
      <c r="BM318" s="69" t="s">
        <v>168</v>
      </c>
      <c r="BQ318" s="69" t="s">
        <v>158</v>
      </c>
      <c r="BR318" s="69" t="s">
        <v>168</v>
      </c>
      <c r="BX318" s="69" t="s">
        <v>158</v>
      </c>
      <c r="BY318" s="69" t="s">
        <v>158</v>
      </c>
      <c r="CD318" s="69">
        <v>4.91E10</v>
      </c>
      <c r="CE318" s="69" t="s">
        <v>3286</v>
      </c>
      <c r="CT318" s="69" t="b">
        <f>Table1[[#This Row],[company_name_netzero]]&lt;&gt;""</f>
        <v>0</v>
      </c>
      <c r="CZ318" s="69" t="b">
        <f>Table1[[#This Row],[company_name_re100]]&lt;&gt;""</f>
        <v>0</v>
      </c>
    </row>
    <row r="319" spans="1:11 34:104" ht="21.95" customHeight="1" hidden="1">
      <c r="A319" s="69">
        <v>317</v>
      </c>
      <c r="B319" s="69" t="s">
        <v>1917</v>
      </c>
      <c r="C319" s="69" t="s">
        <v>5717</v>
      </c>
      <c r="D319" s="69" t="s">
        <v>1918</v>
      </c>
      <c r="E319" s="72">
        <v>0.001</v>
      </c>
      <c r="F319" s="69" t="s">
        <v>1919</v>
      </c>
      <c r="G319" s="72">
        <v>0.379</v>
      </c>
      <c r="H319" s="69" t="s">
        <v>1920</v>
      </c>
      <c r="I319" s="71">
        <v>83327</v>
      </c>
      <c r="J319" s="69">
        <v>1</v>
      </c>
      <c r="K319" s="69">
        <v>31</v>
      </c>
      <c r="AH319" s="69" t="b">
        <f>Table1[[#This Row],[sbti_id]]&lt;&gt;""</f>
        <v>0</v>
      </c>
      <c r="AI319" s="69" t="s">
        <v>1917</v>
      </c>
      <c r="AJ319" s="69" t="s">
        <v>3381</v>
      </c>
      <c r="AK319" s="69" t="s">
        <v>3251</v>
      </c>
      <c r="AL319" s="69" t="s">
        <v>3211</v>
      </c>
      <c r="AM319" s="69" t="s">
        <v>158</v>
      </c>
      <c r="AN319" s="69" t="s">
        <v>202</v>
      </c>
      <c r="AP319" s="69">
        <v>2019</v>
      </c>
      <c r="AQ319" s="69">
        <v>2050</v>
      </c>
      <c r="AR319" s="69" t="s">
        <v>3212</v>
      </c>
      <c r="AS319" s="69">
        <v>2021</v>
      </c>
      <c r="AT319" s="70" t="s">
        <v>1921</v>
      </c>
      <c r="AU319" s="69" t="s">
        <v>5718</v>
      </c>
      <c r="AV319" s="69" t="s">
        <v>281</v>
      </c>
      <c r="AW319" s="69">
        <v>2035</v>
      </c>
      <c r="AX319" s="69">
        <v>50</v>
      </c>
      <c r="AY319" s="69">
        <v>2019</v>
      </c>
      <c r="AZ319" s="69" t="s">
        <v>5719</v>
      </c>
      <c r="BA319" s="69" t="s">
        <v>5720</v>
      </c>
      <c r="BB319" s="69" t="s">
        <v>3216</v>
      </c>
      <c r="BC319" s="69" t="s">
        <v>157</v>
      </c>
      <c r="BD319" s="69" t="s">
        <v>157</v>
      </c>
      <c r="BE319" s="69" t="s">
        <v>157</v>
      </c>
      <c r="BF319" s="70" t="s">
        <v>5721</v>
      </c>
      <c r="BG319" s="69" t="s">
        <v>158</v>
      </c>
      <c r="BI319" s="69" t="s">
        <v>3219</v>
      </c>
      <c r="BJ319" s="69" t="s">
        <v>157</v>
      </c>
      <c r="BK319" s="69" t="s">
        <v>168</v>
      </c>
      <c r="BL319" s="70" t="s">
        <v>5722</v>
      </c>
      <c r="BM319" s="69" t="s">
        <v>157</v>
      </c>
      <c r="BN319" s="69" t="s">
        <v>3429</v>
      </c>
      <c r="BP319" s="69" t="s">
        <v>5723</v>
      </c>
      <c r="BQ319" s="69" t="s">
        <v>158</v>
      </c>
      <c r="BR319" s="69" t="s">
        <v>190</v>
      </c>
      <c r="BS319" s="70" t="s">
        <v>5724</v>
      </c>
      <c r="BX319" s="69" t="s">
        <v>158</v>
      </c>
      <c r="BY319" s="69" t="s">
        <v>158</v>
      </c>
      <c r="CD319" s="69">
        <v>47300</v>
      </c>
      <c r="CE319" s="69" t="s">
        <v>3286</v>
      </c>
      <c r="CF319" s="69">
        <v>79692</v>
      </c>
      <c r="CT319" s="69" t="b">
        <f>Table1[[#This Row],[company_name_netzero]]&lt;&gt;""</f>
        <v>1</v>
      </c>
      <c r="CZ319" s="69" t="b">
        <f>Table1[[#This Row],[company_name_re100]]&lt;&gt;""</f>
        <v>0</v>
      </c>
    </row>
    <row r="320" spans="1:11 34:104" ht="21.95" customHeight="1" hidden="1">
      <c r="A320" s="69">
        <v>318</v>
      </c>
      <c r="B320" s="69" t="s">
        <v>1922</v>
      </c>
      <c r="C320" s="69" t="s">
        <v>5725</v>
      </c>
      <c r="D320" s="69" t="s">
        <v>1923</v>
      </c>
      <c r="E320" s="72">
        <v>0.129</v>
      </c>
      <c r="F320" s="69" t="s">
        <v>1924</v>
      </c>
      <c r="G320" s="72">
        <v>0.141</v>
      </c>
      <c r="H320" s="69" t="s">
        <v>1925</v>
      </c>
      <c r="I320" s="71">
        <v>117000</v>
      </c>
      <c r="J320" s="69">
        <v>44</v>
      </c>
      <c r="K320" s="69">
        <v>25</v>
      </c>
      <c r="AH320" s="69" t="b">
        <f>Table1[[#This Row],[sbti_id]]&lt;&gt;""</f>
        <v>0</v>
      </c>
      <c r="AI320" s="69" t="s">
        <v>1922</v>
      </c>
      <c r="AJ320" s="69" t="s">
        <v>3043</v>
      </c>
      <c r="AK320" s="69" t="s">
        <v>146</v>
      </c>
      <c r="AL320" s="69" t="s">
        <v>3211</v>
      </c>
      <c r="AM320" s="69" t="s">
        <v>158</v>
      </c>
      <c r="AN320" s="69" t="s">
        <v>281</v>
      </c>
      <c r="AO320" s="69">
        <v>40</v>
      </c>
      <c r="AP320" s="69">
        <v>2019</v>
      </c>
      <c r="AQ320" s="69">
        <v>2034</v>
      </c>
      <c r="AR320" s="69" t="s">
        <v>3212</v>
      </c>
      <c r="AS320" s="69">
        <v>2023</v>
      </c>
      <c r="AT320" s="69" t="s">
        <v>1928</v>
      </c>
      <c r="AU320" s="69" t="s">
        <v>5726</v>
      </c>
      <c r="AV320" s="69" t="s">
        <v>233</v>
      </c>
      <c r="BA320" s="69" t="s">
        <v>5727</v>
      </c>
      <c r="BB320" s="69" t="s">
        <v>3216</v>
      </c>
      <c r="BC320" s="69" t="s">
        <v>157</v>
      </c>
      <c r="BD320" s="69" t="s">
        <v>157</v>
      </c>
      <c r="BE320" s="69" t="s">
        <v>158</v>
      </c>
      <c r="BF320" s="69" t="s">
        <v>5728</v>
      </c>
      <c r="BG320" s="69" t="s">
        <v>158</v>
      </c>
      <c r="BI320" s="69" t="s">
        <v>3219</v>
      </c>
      <c r="BJ320" s="69" t="s">
        <v>158</v>
      </c>
      <c r="BK320" s="69" t="s">
        <v>157</v>
      </c>
      <c r="BL320" s="69" t="s">
        <v>5729</v>
      </c>
      <c r="BM320" s="69" t="s">
        <v>168</v>
      </c>
      <c r="BQ320" s="69" t="s">
        <v>158</v>
      </c>
      <c r="BR320" s="69" t="s">
        <v>168</v>
      </c>
      <c r="BS320" s="69" t="s">
        <v>5730</v>
      </c>
      <c r="BX320" s="69" t="s">
        <v>158</v>
      </c>
      <c r="BY320" s="69" t="s">
        <v>158</v>
      </c>
      <c r="CD320" s="69">
        <v>4.9208E10</v>
      </c>
      <c r="CE320" s="69" t="s">
        <v>3300</v>
      </c>
      <c r="CF320" s="69">
        <v>117000</v>
      </c>
      <c r="CT320" s="69" t="b">
        <f>Table1[[#This Row],[company_name_netzero]]&lt;&gt;""</f>
        <v>1</v>
      </c>
      <c r="CZ320" s="69" t="b">
        <f>Table1[[#This Row],[company_name_re100]]&lt;&gt;""</f>
        <v>0</v>
      </c>
    </row>
    <row r="321" spans="1:11 34:104" ht="21.95" customHeight="1" hidden="1">
      <c r="A321" s="69">
        <v>319</v>
      </c>
      <c r="B321" s="69" t="s">
        <v>1929</v>
      </c>
      <c r="C321" s="69" t="s">
        <v>5731</v>
      </c>
      <c r="D321" s="69" t="s">
        <v>1930</v>
      </c>
      <c r="E321" s="72">
        <v>-0.275</v>
      </c>
      <c r="F321" s="69" t="s">
        <v>1931</v>
      </c>
      <c r="G321" s="72">
        <v>-5.003</v>
      </c>
      <c r="H321" s="69" t="s">
        <v>1932</v>
      </c>
      <c r="I321" s="71">
        <v>127638</v>
      </c>
      <c r="J321" s="69">
        <v>-113</v>
      </c>
      <c r="K321" s="69">
        <v>10</v>
      </c>
      <c r="AH321" s="69" t="b">
        <f>Table1[[#This Row],[sbti_id]]&lt;&gt;""</f>
        <v>0</v>
      </c>
      <c r="AJ321" s="69" t="s">
        <v>3250</v>
      </c>
      <c r="AK321" s="69" t="s">
        <v>3251</v>
      </c>
      <c r="AL321" s="69" t="s">
        <v>3211</v>
      </c>
      <c r="AM321" s="69" t="s">
        <v>158</v>
      </c>
      <c r="AN321" s="69" t="s">
        <v>233</v>
      </c>
      <c r="AU321" s="69" t="s">
        <v>5732</v>
      </c>
      <c r="AV321" s="69" t="s">
        <v>233</v>
      </c>
      <c r="BA321" s="70" t="s">
        <v>5733</v>
      </c>
      <c r="BB321" s="69" t="s">
        <v>168</v>
      </c>
      <c r="BC321" s="69" t="s">
        <v>168</v>
      </c>
      <c r="BD321" s="69" t="s">
        <v>168</v>
      </c>
      <c r="BE321" s="69" t="s">
        <v>168</v>
      </c>
      <c r="BG321" s="69" t="s">
        <v>158</v>
      </c>
      <c r="BI321" s="69" t="s">
        <v>3219</v>
      </c>
      <c r="BJ321" s="69" t="s">
        <v>158</v>
      </c>
      <c r="BK321" s="69" t="s">
        <v>168</v>
      </c>
      <c r="BM321" s="69" t="s">
        <v>168</v>
      </c>
      <c r="BQ321" s="69" t="s">
        <v>158</v>
      </c>
      <c r="BR321" s="69" t="s">
        <v>168</v>
      </c>
      <c r="BX321" s="69" t="s">
        <v>158</v>
      </c>
      <c r="BY321" s="69" t="s">
        <v>158</v>
      </c>
      <c r="CD321" s="69">
        <v>4.7812E10</v>
      </c>
      <c r="CE321" s="69" t="s">
        <v>3397</v>
      </c>
      <c r="CT321" s="69" t="b">
        <f>Table1[[#This Row],[company_name_netzero]]&lt;&gt;""</f>
        <v>0</v>
      </c>
      <c r="CZ321" s="69" t="b">
        <f>Table1[[#This Row],[company_name_re100]]&lt;&gt;""</f>
        <v>0</v>
      </c>
    </row>
    <row r="322" spans="1:104" ht="21.95" customHeight="1" hidden="1">
      <c r="A322" s="69">
        <v>320</v>
      </c>
      <c r="B322" s="69" t="s">
        <v>1934</v>
      </c>
      <c r="C322" s="69" t="s">
        <v>5734</v>
      </c>
      <c r="D322" s="69" t="s">
        <v>1935</v>
      </c>
      <c r="E322" s="72">
        <v>0.016</v>
      </c>
      <c r="F322" s="69" t="s">
        <v>1936</v>
      </c>
      <c r="H322" s="69" t="s">
        <v>1937</v>
      </c>
      <c r="I322" s="71">
        <v>67229</v>
      </c>
      <c r="J322" s="69">
        <v>5</v>
      </c>
      <c r="K322" s="69">
        <v>18</v>
      </c>
      <c r="L322" s="69">
        <v>40000768</v>
      </c>
      <c r="M322" s="69" t="s">
        <v>5735</v>
      </c>
      <c r="N322" s="69" t="s">
        <v>5736</v>
      </c>
      <c r="O322" s="69" t="s">
        <v>5737</v>
      </c>
      <c r="P322" s="69" t="s">
        <v>3203</v>
      </c>
      <c r="Q322" s="69" t="s">
        <v>264</v>
      </c>
      <c r="R322" s="69" t="s">
        <v>176</v>
      </c>
      <c r="S322" s="69" t="s">
        <v>3930</v>
      </c>
      <c r="T322" s="69" t="s">
        <v>151</v>
      </c>
      <c r="U322" s="69" t="s">
        <v>152</v>
      </c>
      <c r="V322" s="69" t="s">
        <v>3292</v>
      </c>
      <c r="W322" s="69" t="s">
        <v>151</v>
      </c>
      <c r="X322" s="69" t="s">
        <v>152</v>
      </c>
      <c r="Y322" s="69" t="s">
        <v>4371</v>
      </c>
      <c r="Z322" s="69" t="s">
        <v>151</v>
      </c>
      <c r="AA322" s="69" t="s">
        <v>4371</v>
      </c>
      <c r="AB322" s="69" t="s">
        <v>5738</v>
      </c>
      <c r="AE322" s="69" t="s">
        <v>3209</v>
      </c>
      <c r="AG322" s="73">
        <v>45470.041666666664</v>
      </c>
      <c r="AH322" s="69" t="b">
        <f>Table1[[#This Row],[sbti_id]]&lt;&gt;""</f>
        <v>1</v>
      </c>
      <c r="AI322" s="69" t="s">
        <v>5739</v>
      </c>
      <c r="AJ322" s="69" t="s">
        <v>3381</v>
      </c>
      <c r="AK322" s="69" t="s">
        <v>3251</v>
      </c>
      <c r="AL322" s="69" t="s">
        <v>3211</v>
      </c>
      <c r="AM322" s="69" t="s">
        <v>158</v>
      </c>
      <c r="AN322" s="69" t="s">
        <v>167</v>
      </c>
      <c r="AQ322" s="69">
        <v>2050</v>
      </c>
      <c r="AR322" s="69" t="s">
        <v>3212</v>
      </c>
      <c r="AS322" s="69">
        <v>2022</v>
      </c>
      <c r="AT322" s="69" t="s">
        <v>1938</v>
      </c>
      <c r="AU322" s="69" t="s">
        <v>5740</v>
      </c>
      <c r="AV322" s="69" t="s">
        <v>3614</v>
      </c>
      <c r="AW322" s="69">
        <v>2030</v>
      </c>
      <c r="AZ322" s="70" t="s">
        <v>5741</v>
      </c>
      <c r="BA322" s="69" t="s">
        <v>5742</v>
      </c>
      <c r="BB322" s="69" t="s">
        <v>3228</v>
      </c>
      <c r="BC322" s="69" t="s">
        <v>157</v>
      </c>
      <c r="BD322" s="69" t="s">
        <v>157</v>
      </c>
      <c r="BE322" s="69" t="s">
        <v>157</v>
      </c>
      <c r="BG322" s="69" t="s">
        <v>157</v>
      </c>
      <c r="BH322" s="69" t="s">
        <v>4042</v>
      </c>
      <c r="BI322" s="69" t="s">
        <v>3219</v>
      </c>
      <c r="BJ322" s="69" t="s">
        <v>158</v>
      </c>
      <c r="BK322" s="69" t="s">
        <v>168</v>
      </c>
      <c r="BM322" s="69" t="s">
        <v>168</v>
      </c>
      <c r="BQ322" s="69" t="s">
        <v>158</v>
      </c>
      <c r="BR322" s="69" t="s">
        <v>158</v>
      </c>
      <c r="BX322" s="69" t="s">
        <v>158</v>
      </c>
      <c r="BY322" s="69" t="s">
        <v>158</v>
      </c>
      <c r="CD322" s="69">
        <v>4.6584E10</v>
      </c>
      <c r="CE322" s="69" t="s">
        <v>3286</v>
      </c>
      <c r="CF322" s="69">
        <v>65352</v>
      </c>
      <c r="CT322" s="69" t="b">
        <f>Table1[[#This Row],[company_name_netzero]]&lt;&gt;""</f>
        <v>1</v>
      </c>
      <c r="CU322" s="69" t="s">
        <v>5743</v>
      </c>
      <c r="CV322" s="69">
        <v>2024</v>
      </c>
      <c r="CW322" s="69">
        <v>2040</v>
      </c>
      <c r="CX322" s="69" t="s">
        <v>3286</v>
      </c>
      <c r="CY322" s="69" t="s">
        <v>264</v>
      </c>
      <c r="CZ322" s="69" t="b">
        <f>Table1[[#This Row],[company_name_re100]]&lt;&gt;""</f>
        <v>1</v>
      </c>
    </row>
    <row r="323" spans="1:11 34:34 98:104" ht="21.95" customHeight="1" hidden="1">
      <c r="A323" s="69">
        <v>321</v>
      </c>
      <c r="B323" s="69" t="s">
        <v>1939</v>
      </c>
      <c r="C323" s="69" t="s">
        <v>5744</v>
      </c>
      <c r="D323" s="69" t="s">
        <v>1940</v>
      </c>
      <c r="E323" s="72">
        <v>0.032</v>
      </c>
      <c r="F323" s="69" t="s">
        <v>1941</v>
      </c>
      <c r="G323" s="72">
        <v>-0.709</v>
      </c>
      <c r="H323" s="69" t="s">
        <v>1942</v>
      </c>
      <c r="I323" s="71">
        <v>178468</v>
      </c>
      <c r="J323" s="69">
        <v>7</v>
      </c>
      <c r="K323" s="69">
        <v>19</v>
      </c>
      <c r="AH323" s="69" t="b">
        <f>Table1[[#This Row],[sbti_id]]&lt;&gt;""</f>
        <v>0</v>
      </c>
      <c r="CT323" s="69" t="b">
        <f>Table1[[#This Row],[company_name_netzero]]&lt;&gt;""</f>
        <v>0</v>
      </c>
      <c r="CZ323" s="69" t="b">
        <f>Table1[[#This Row],[company_name_re100]]&lt;&gt;""</f>
        <v>0</v>
      </c>
    </row>
    <row r="324" spans="1:11 34:104" ht="21.95" customHeight="1" hidden="1">
      <c r="A324" s="69">
        <v>322</v>
      </c>
      <c r="B324" s="69" t="s">
        <v>1945</v>
      </c>
      <c r="C324" s="69" t="s">
        <v>5745</v>
      </c>
      <c r="D324" s="69" t="s">
        <v>1946</v>
      </c>
      <c r="E324" s="72">
        <v>0.144</v>
      </c>
      <c r="F324" s="69" t="s">
        <v>1947</v>
      </c>
      <c r="G324" s="72">
        <v>0.412</v>
      </c>
      <c r="H324" s="69" t="s">
        <v>1948</v>
      </c>
      <c r="I324" s="71">
        <v>48525</v>
      </c>
      <c r="J324" s="69">
        <v>45</v>
      </c>
      <c r="K324" s="69">
        <v>16</v>
      </c>
      <c r="AH324" s="69" t="b">
        <f>Table1[[#This Row],[sbti_id]]&lt;&gt;""</f>
        <v>0</v>
      </c>
      <c r="AJ324" s="69" t="s">
        <v>4130</v>
      </c>
      <c r="AK324" s="69" t="s">
        <v>146</v>
      </c>
      <c r="AL324" s="69" t="s">
        <v>3211</v>
      </c>
      <c r="AM324" s="69" t="s">
        <v>158</v>
      </c>
      <c r="AN324" s="69" t="s">
        <v>167</v>
      </c>
      <c r="AQ324" s="69">
        <v>2050</v>
      </c>
      <c r="AR324" s="69" t="s">
        <v>3212</v>
      </c>
      <c r="AS324" s="69">
        <v>2023</v>
      </c>
      <c r="AT324" s="69" t="s">
        <v>1949</v>
      </c>
      <c r="AU324" s="69" t="s">
        <v>5746</v>
      </c>
      <c r="AV324" s="69" t="s">
        <v>281</v>
      </c>
      <c r="AW324" s="69">
        <v>2028</v>
      </c>
      <c r="AX324" s="69">
        <v>30</v>
      </c>
      <c r="AY324" s="69">
        <v>2018</v>
      </c>
      <c r="AZ324" s="70" t="s">
        <v>5747</v>
      </c>
      <c r="BA324" s="70" t="s">
        <v>5748</v>
      </c>
      <c r="BB324" s="69" t="s">
        <v>3216</v>
      </c>
      <c r="BC324" s="69" t="s">
        <v>157</v>
      </c>
      <c r="BD324" s="69" t="s">
        <v>157</v>
      </c>
      <c r="BE324" s="69" t="s">
        <v>169</v>
      </c>
      <c r="BF324" s="70" t="s">
        <v>5749</v>
      </c>
      <c r="BG324" s="69" t="s">
        <v>158</v>
      </c>
      <c r="BI324" s="69" t="s">
        <v>3219</v>
      </c>
      <c r="BJ324" s="69" t="s">
        <v>157</v>
      </c>
      <c r="BK324" s="69" t="s">
        <v>157</v>
      </c>
      <c r="BL324" s="70" t="s">
        <v>5750</v>
      </c>
      <c r="BM324" s="69" t="s">
        <v>157</v>
      </c>
      <c r="BN324" s="69" t="s">
        <v>5751</v>
      </c>
      <c r="BQ324" s="69" t="s">
        <v>158</v>
      </c>
      <c r="BR324" s="69" t="s">
        <v>168</v>
      </c>
      <c r="BS324" s="70" t="s">
        <v>5752</v>
      </c>
      <c r="BX324" s="69" t="s">
        <v>158</v>
      </c>
      <c r="BY324" s="69" t="s">
        <v>157</v>
      </c>
      <c r="CD324" s="69">
        <v>4.6517E10</v>
      </c>
      <c r="CE324" s="69" t="s">
        <v>3286</v>
      </c>
      <c r="CT324" s="69" t="b">
        <f>Table1[[#This Row],[company_name_netzero]]&lt;&gt;""</f>
        <v>0</v>
      </c>
      <c r="CZ324" s="69" t="b">
        <f>Table1[[#This Row],[company_name_re100]]&lt;&gt;""</f>
        <v>0</v>
      </c>
    </row>
    <row r="325" spans="1:104" ht="21.95" customHeight="1" hidden="1">
      <c r="A325" s="69">
        <v>323</v>
      </c>
      <c r="B325" s="69" t="s">
        <v>1950</v>
      </c>
      <c r="C325" s="69" t="s">
        <v>5753</v>
      </c>
      <c r="D325" s="69" t="s">
        <v>1951</v>
      </c>
      <c r="E325" s="72">
        <v>0.029</v>
      </c>
      <c r="F325" s="69" t="s">
        <v>1952</v>
      </c>
      <c r="G325" s="72">
        <v>-0.008</v>
      </c>
      <c r="H325" s="69" t="s">
        <v>1953</v>
      </c>
      <c r="I325" s="71">
        <v>69700</v>
      </c>
      <c r="J325" s="69">
        <v>9</v>
      </c>
      <c r="K325" s="69">
        <v>31</v>
      </c>
      <c r="L325" s="88">
        <v>40002088</v>
      </c>
      <c r="M325" s="89" t="s">
        <v>5754</v>
      </c>
      <c r="N325" s="89" t="s">
        <v>5755</v>
      </c>
      <c r="O325" s="89" t="s">
        <v>5756</v>
      </c>
      <c r="P325" s="89" t="s">
        <v>3203</v>
      </c>
      <c r="Q325" s="89" t="s">
        <v>3204</v>
      </c>
      <c r="R325" s="89" t="s">
        <v>3205</v>
      </c>
      <c r="S325" s="89" t="s">
        <v>4106</v>
      </c>
      <c r="T325" s="89" t="s">
        <v>151</v>
      </c>
      <c r="U325" s="89" t="s">
        <v>1954</v>
      </c>
      <c r="V325" s="89">
        <v>2030</v>
      </c>
      <c r="W325" s="89"/>
      <c r="X325" s="89"/>
      <c r="Y325" s="89"/>
      <c r="Z325" s="89"/>
      <c r="AA325" s="89"/>
      <c r="AB325" s="89" t="s">
        <v>5757</v>
      </c>
      <c r="AC325" s="89"/>
      <c r="AD325" s="89"/>
      <c r="AE325" s="89" t="s">
        <v>5758</v>
      </c>
      <c r="AF325" s="89"/>
      <c r="AG325" s="93" t="s">
        <v>5759</v>
      </c>
      <c r="AH325" s="69" t="b">
        <f>Table1[[#This Row],[sbti_id]]&lt;&gt;""</f>
        <v>1</v>
      </c>
      <c r="AI325" s="69" t="s">
        <v>5760</v>
      </c>
      <c r="AJ325" s="69" t="s">
        <v>3043</v>
      </c>
      <c r="AK325" s="69" t="s">
        <v>146</v>
      </c>
      <c r="AL325" s="69" t="s">
        <v>3211</v>
      </c>
      <c r="AM325" s="69" t="s">
        <v>158</v>
      </c>
      <c r="AN325" s="69" t="s">
        <v>167</v>
      </c>
      <c r="AQ325" s="69">
        <v>2050</v>
      </c>
      <c r="AR325" s="69" t="s">
        <v>3212</v>
      </c>
      <c r="AS325" s="69">
        <v>2023</v>
      </c>
      <c r="AT325" s="70" t="s">
        <v>1955</v>
      </c>
      <c r="AU325" s="69" t="s">
        <v>5761</v>
      </c>
      <c r="AV325" s="69" t="s">
        <v>281</v>
      </c>
      <c r="AW325" s="69">
        <v>2030</v>
      </c>
      <c r="AX325" s="69">
        <v>25</v>
      </c>
      <c r="AY325" s="69">
        <v>2015</v>
      </c>
      <c r="AZ325" s="69" t="s">
        <v>5762</v>
      </c>
      <c r="BA325" s="69" t="s">
        <v>5763</v>
      </c>
      <c r="BB325" s="69" t="s">
        <v>3216</v>
      </c>
      <c r="BC325" s="69" t="s">
        <v>157</v>
      </c>
      <c r="BD325" s="69" t="s">
        <v>157</v>
      </c>
      <c r="BE325" s="69" t="s">
        <v>157</v>
      </c>
      <c r="BF325" s="69" t="s">
        <v>5764</v>
      </c>
      <c r="BG325" s="69" t="s">
        <v>157</v>
      </c>
      <c r="BH325" s="69" t="s">
        <v>3618</v>
      </c>
      <c r="BI325" s="69" t="s">
        <v>3219</v>
      </c>
      <c r="BJ325" s="69" t="s">
        <v>157</v>
      </c>
      <c r="BK325" s="69" t="s">
        <v>157</v>
      </c>
      <c r="BL325" s="70" t="s">
        <v>5765</v>
      </c>
      <c r="BM325" s="69" t="s">
        <v>168</v>
      </c>
      <c r="BQ325" s="69" t="s">
        <v>158</v>
      </c>
      <c r="BR325" s="69" t="s">
        <v>168</v>
      </c>
      <c r="BX325" s="69" t="s">
        <v>157</v>
      </c>
      <c r="BY325" s="69" t="s">
        <v>158</v>
      </c>
      <c r="CD325" s="69">
        <v>4.6766E10</v>
      </c>
      <c r="CE325" s="69" t="s">
        <v>3745</v>
      </c>
      <c r="CF325" s="69">
        <v>69700</v>
      </c>
      <c r="CT325" s="69" t="b">
        <f>Table1[[#This Row],[company_name_netzero]]&lt;&gt;""</f>
        <v>1</v>
      </c>
      <c r="CZ325" s="69" t="b">
        <f>Table1[[#This Row],[company_name_re100]]&lt;&gt;""</f>
        <v>0</v>
      </c>
    </row>
    <row r="326" spans="1:104" ht="21.95" customHeight="1" hidden="1">
      <c r="A326" s="69">
        <v>324</v>
      </c>
      <c r="B326" s="74" t="s">
        <v>1956</v>
      </c>
      <c r="C326" s="69" t="s">
        <v>5766</v>
      </c>
      <c r="D326" s="69" t="s">
        <v>1957</v>
      </c>
      <c r="E326" s="72">
        <v>0.056</v>
      </c>
      <c r="F326" s="69" t="s">
        <v>1958</v>
      </c>
      <c r="G326" s="72">
        <v>0.037</v>
      </c>
      <c r="H326" s="69" t="s">
        <v>1959</v>
      </c>
      <c r="I326" s="71">
        <v>94397</v>
      </c>
      <c r="J326" s="69">
        <v>24</v>
      </c>
      <c r="K326" s="69">
        <v>31</v>
      </c>
      <c r="L326" s="69">
        <v>40009098</v>
      </c>
      <c r="M326" s="69" t="s">
        <v>5767</v>
      </c>
      <c r="N326" s="69" t="s">
        <v>5768</v>
      </c>
      <c r="O326" s="69" t="s">
        <v>5769</v>
      </c>
      <c r="P326" s="69" t="s">
        <v>3203</v>
      </c>
      <c r="Q326" s="69" t="s">
        <v>374</v>
      </c>
      <c r="R326" s="69" t="s">
        <v>246</v>
      </c>
      <c r="S326" s="69" t="s">
        <v>4272</v>
      </c>
      <c r="T326" s="69" t="s">
        <v>151</v>
      </c>
      <c r="U326" s="69" t="s">
        <v>152</v>
      </c>
      <c r="V326" s="69">
        <v>2030</v>
      </c>
      <c r="W326" s="69" t="s">
        <v>151</v>
      </c>
      <c r="X326" s="69" t="s">
        <v>152</v>
      </c>
      <c r="Y326" s="69">
        <v>2050</v>
      </c>
      <c r="Z326" s="69" t="s">
        <v>151</v>
      </c>
      <c r="AA326" s="69">
        <v>2050</v>
      </c>
      <c r="AB326" s="70" t="s">
        <v>5770</v>
      </c>
      <c r="AC326" s="69" t="s">
        <v>3208</v>
      </c>
      <c r="AD326" s="73">
        <v>43709.041666666664</v>
      </c>
      <c r="AE326" s="69" t="s">
        <v>3209</v>
      </c>
      <c r="AG326" s="73">
        <v>45428.041666666664</v>
      </c>
      <c r="AH326" s="69" t="b">
        <f>Table1[[#This Row],[sbti_id]]&lt;&gt;""</f>
        <v>1</v>
      </c>
      <c r="AI326" s="69" t="s">
        <v>5767</v>
      </c>
      <c r="AJ326" s="69" t="s">
        <v>3547</v>
      </c>
      <c r="AK326" s="69" t="s">
        <v>246</v>
      </c>
      <c r="AL326" s="69" t="s">
        <v>3211</v>
      </c>
      <c r="AM326" s="69" t="s">
        <v>158</v>
      </c>
      <c r="AN326" s="69" t="s">
        <v>167</v>
      </c>
      <c r="AQ326" s="69">
        <v>2050</v>
      </c>
      <c r="AR326" s="69" t="s">
        <v>3212</v>
      </c>
      <c r="AS326" s="69">
        <v>2020</v>
      </c>
      <c r="AT326" s="69" t="s">
        <v>1960</v>
      </c>
      <c r="AU326" s="69" t="s">
        <v>5771</v>
      </c>
      <c r="AV326" s="69" t="s">
        <v>281</v>
      </c>
      <c r="AW326" s="69">
        <v>2030</v>
      </c>
      <c r="AX326" s="69">
        <v>57</v>
      </c>
      <c r="AY326" s="69">
        <v>2019</v>
      </c>
      <c r="AZ326" s="69" t="s">
        <v>5772</v>
      </c>
      <c r="BA326" s="70" t="s">
        <v>5773</v>
      </c>
      <c r="BB326" s="69" t="s">
        <v>3216</v>
      </c>
      <c r="BC326" s="69" t="s">
        <v>157</v>
      </c>
      <c r="BD326" s="69" t="s">
        <v>157</v>
      </c>
      <c r="BE326" s="69" t="s">
        <v>157</v>
      </c>
      <c r="BG326" s="69" t="s">
        <v>157</v>
      </c>
      <c r="BH326" s="69" t="s">
        <v>3267</v>
      </c>
      <c r="BI326" s="69" t="s">
        <v>3219</v>
      </c>
      <c r="BJ326" s="69" t="s">
        <v>157</v>
      </c>
      <c r="BK326" s="69" t="s">
        <v>157</v>
      </c>
      <c r="BL326" s="70" t="s">
        <v>5774</v>
      </c>
      <c r="BM326" s="69" t="s">
        <v>157</v>
      </c>
      <c r="BN326" s="69" t="s">
        <v>5775</v>
      </c>
      <c r="BO326" s="69">
        <v>10</v>
      </c>
      <c r="BQ326" s="69" t="s">
        <v>158</v>
      </c>
      <c r="BR326" s="69" t="s">
        <v>158</v>
      </c>
      <c r="BS326" s="70" t="s">
        <v>5776</v>
      </c>
      <c r="BX326" s="69" t="s">
        <v>158</v>
      </c>
      <c r="BY326" s="69" t="s">
        <v>157</v>
      </c>
      <c r="CD326" s="69">
        <v>4.7039E10</v>
      </c>
      <c r="CE326" s="69" t="s">
        <v>3081</v>
      </c>
      <c r="CF326" s="69">
        <v>94397</v>
      </c>
      <c r="CT326" s="69" t="b">
        <f>Table1[[#This Row],[company_name_netzero]]&lt;&gt;""</f>
        <v>1</v>
      </c>
      <c r="CZ326" s="69" t="b">
        <f>Table1[[#This Row],[company_name_re100]]&lt;&gt;""</f>
        <v>0</v>
      </c>
    </row>
    <row r="327" spans="1:104" ht="21.95" customHeight="1" hidden="1">
      <c r="A327" s="69">
        <v>325</v>
      </c>
      <c r="B327" s="69" t="s">
        <v>1961</v>
      </c>
      <c r="C327" s="69" t="s">
        <v>5777</v>
      </c>
      <c r="D327" s="69" t="s">
        <v>1962</v>
      </c>
      <c r="E327" s="75">
        <v>-0.05</v>
      </c>
      <c r="F327" s="69" t="s">
        <v>1963</v>
      </c>
      <c r="G327" s="75">
        <v>0.27</v>
      </c>
      <c r="H327" s="69" t="s">
        <v>1964</v>
      </c>
      <c r="I327" s="71">
        <v>158056</v>
      </c>
      <c r="J327" s="69">
        <v>-20</v>
      </c>
      <c r="K327" s="69">
        <v>31</v>
      </c>
      <c r="L327" s="69">
        <v>40007115</v>
      </c>
      <c r="M327" s="69" t="s">
        <v>5778</v>
      </c>
      <c r="N327" s="69" t="s">
        <v>5779</v>
      </c>
      <c r="O327" s="69" t="s">
        <v>5780</v>
      </c>
      <c r="P327" s="69" t="s">
        <v>3203</v>
      </c>
      <c r="Q327" s="69" t="s">
        <v>264</v>
      </c>
      <c r="R327" s="69" t="s">
        <v>176</v>
      </c>
      <c r="S327" s="69" t="s">
        <v>3339</v>
      </c>
      <c r="T327" s="69" t="s">
        <v>151</v>
      </c>
      <c r="U327" s="69" t="s">
        <v>152</v>
      </c>
      <c r="V327" s="69" t="s">
        <v>3292</v>
      </c>
      <c r="AB327" s="70" t="s">
        <v>5781</v>
      </c>
      <c r="AE327" s="69" t="s">
        <v>3209</v>
      </c>
      <c r="AG327" s="73">
        <v>45148.041666666664</v>
      </c>
      <c r="AH327" s="69" t="b">
        <f>Table1[[#This Row],[sbti_id]]&lt;&gt;""</f>
        <v>1</v>
      </c>
      <c r="AI327" s="69" t="s">
        <v>1961</v>
      </c>
      <c r="AJ327" s="69" t="s">
        <v>3381</v>
      </c>
      <c r="AK327" s="69" t="s">
        <v>3251</v>
      </c>
      <c r="AL327" s="69" t="s">
        <v>3211</v>
      </c>
      <c r="AM327" s="69" t="s">
        <v>158</v>
      </c>
      <c r="AN327" s="69" t="s">
        <v>202</v>
      </c>
      <c r="AQ327" s="69">
        <v>2035</v>
      </c>
      <c r="AR327" s="69" t="s">
        <v>3212</v>
      </c>
      <c r="AS327" s="69">
        <v>2021</v>
      </c>
      <c r="AT327" s="70" t="s">
        <v>1965</v>
      </c>
      <c r="AU327" s="69" t="s">
        <v>5782</v>
      </c>
      <c r="AV327" s="69" t="s">
        <v>9</v>
      </c>
      <c r="AW327" s="69">
        <v>2025</v>
      </c>
      <c r="AZ327" s="69" t="s">
        <v>5783</v>
      </c>
      <c r="BA327" s="69" t="s">
        <v>5784</v>
      </c>
      <c r="BB327" s="69" t="s">
        <v>3228</v>
      </c>
      <c r="BC327" s="69" t="s">
        <v>157</v>
      </c>
      <c r="BD327" s="69" t="s">
        <v>157</v>
      </c>
      <c r="BE327" s="69" t="s">
        <v>158</v>
      </c>
      <c r="BF327" s="69" t="s">
        <v>5785</v>
      </c>
      <c r="BG327" s="69" t="s">
        <v>158</v>
      </c>
      <c r="BI327" s="69" t="s">
        <v>3219</v>
      </c>
      <c r="BJ327" s="69" t="s">
        <v>158</v>
      </c>
      <c r="BK327" s="69" t="s">
        <v>168</v>
      </c>
      <c r="BL327" s="69" t="s">
        <v>5786</v>
      </c>
      <c r="BM327" s="69" t="s">
        <v>157</v>
      </c>
      <c r="BN327" s="69" t="s">
        <v>3269</v>
      </c>
      <c r="BQ327" s="69" t="s">
        <v>158</v>
      </c>
      <c r="BR327" s="69" t="s">
        <v>168</v>
      </c>
      <c r="BS327" s="69" t="s">
        <v>5787</v>
      </c>
      <c r="BX327" s="69" t="s">
        <v>158</v>
      </c>
      <c r="BY327" s="69" t="s">
        <v>158</v>
      </c>
      <c r="CD327" s="69">
        <v>4.6978E10</v>
      </c>
      <c r="CE327" s="69" t="s">
        <v>3300</v>
      </c>
      <c r="CF327" s="69">
        <v>168391</v>
      </c>
      <c r="CS327" s="69" t="s">
        <v>5788</v>
      </c>
      <c r="CT327" s="69" t="b">
        <f>Table1[[#This Row],[company_name_netzero]]&lt;&gt;""</f>
        <v>1</v>
      </c>
      <c r="CZ327" s="69" t="b">
        <f>Table1[[#This Row],[company_name_re100]]&lt;&gt;""</f>
        <v>0</v>
      </c>
    </row>
    <row r="328" spans="1:11 34:104" ht="21.95" customHeight="1" hidden="1">
      <c r="A328" s="69">
        <v>326</v>
      </c>
      <c r="B328" s="69" t="s">
        <v>1966</v>
      </c>
      <c r="C328" s="69" t="s">
        <v>5789</v>
      </c>
      <c r="D328" s="69" t="s">
        <v>1967</v>
      </c>
      <c r="E328" s="72">
        <v>0.027</v>
      </c>
      <c r="F328" s="69" t="s">
        <v>1968</v>
      </c>
      <c r="H328" s="69" t="s">
        <v>1969</v>
      </c>
      <c r="I328" s="71">
        <v>15623</v>
      </c>
      <c r="J328" s="69">
        <v>7</v>
      </c>
      <c r="K328" s="69">
        <v>28</v>
      </c>
      <c r="AH328" s="69" t="b">
        <f>Table1[[#This Row],[sbti_id]]&lt;&gt;""</f>
        <v>0</v>
      </c>
      <c r="AI328" s="69" t="s">
        <v>1966</v>
      </c>
      <c r="AJ328" s="69" t="s">
        <v>3043</v>
      </c>
      <c r="AK328" s="69" t="s">
        <v>146</v>
      </c>
      <c r="AL328" s="69" t="s">
        <v>3211</v>
      </c>
      <c r="AM328" s="69" t="s">
        <v>157</v>
      </c>
      <c r="AN328" s="69" t="s">
        <v>167</v>
      </c>
      <c r="AQ328" s="69">
        <v>2040</v>
      </c>
      <c r="AR328" s="69" t="s">
        <v>3212</v>
      </c>
      <c r="AT328" s="70" t="s">
        <v>1970</v>
      </c>
      <c r="AU328" s="69" t="s">
        <v>5790</v>
      </c>
      <c r="AV328" s="69" t="s">
        <v>3614</v>
      </c>
      <c r="AW328" s="69">
        <v>2025</v>
      </c>
      <c r="AZ328" s="70" t="s">
        <v>5791</v>
      </c>
      <c r="BA328" s="70" t="s">
        <v>5792</v>
      </c>
      <c r="BB328" s="69" t="s">
        <v>3216</v>
      </c>
      <c r="BC328" s="69" t="s">
        <v>157</v>
      </c>
      <c r="BD328" s="69" t="s">
        <v>157</v>
      </c>
      <c r="BE328" s="69" t="s">
        <v>157</v>
      </c>
      <c r="BF328" s="69" t="s">
        <v>5793</v>
      </c>
      <c r="BG328" s="69" t="s">
        <v>158</v>
      </c>
      <c r="BI328" s="69" t="s">
        <v>3219</v>
      </c>
      <c r="BJ328" s="69" t="s">
        <v>158</v>
      </c>
      <c r="BK328" s="69" t="s">
        <v>168</v>
      </c>
      <c r="BM328" s="69" t="s">
        <v>157</v>
      </c>
      <c r="BN328" s="69" t="s">
        <v>3429</v>
      </c>
      <c r="BP328" s="70" t="s">
        <v>5794</v>
      </c>
      <c r="BQ328" s="69" t="s">
        <v>158</v>
      </c>
      <c r="BR328" s="69" t="s">
        <v>168</v>
      </c>
      <c r="BS328" s="69" t="s">
        <v>5795</v>
      </c>
      <c r="BX328" s="69" t="s">
        <v>158</v>
      </c>
      <c r="BY328" s="69" t="s">
        <v>158</v>
      </c>
      <c r="CD328" s="69">
        <v>4.16E10</v>
      </c>
      <c r="CE328" s="69" t="s">
        <v>3286</v>
      </c>
      <c r="CT328" s="69" t="b">
        <f>Table1[[#This Row],[company_name_netzero]]&lt;&gt;""</f>
        <v>1</v>
      </c>
      <c r="CZ328" s="69" t="b">
        <f>Table1[[#This Row],[company_name_re100]]&lt;&gt;""</f>
        <v>0</v>
      </c>
    </row>
    <row r="329" spans="1:11 34:104" ht="21.95" customHeight="1" hidden="1">
      <c r="A329" s="69">
        <v>327</v>
      </c>
      <c r="B329" s="69" t="s">
        <v>1971</v>
      </c>
      <c r="C329" s="69" t="s">
        <v>5796</v>
      </c>
      <c r="D329" s="69" t="s">
        <v>1972</v>
      </c>
      <c r="E329" s="75">
        <v>0.20</v>
      </c>
      <c r="F329" s="69" t="s">
        <v>1973</v>
      </c>
      <c r="G329" s="72">
        <v>1.543</v>
      </c>
      <c r="H329" s="69" t="s">
        <v>1974</v>
      </c>
      <c r="I329" s="71">
        <v>109185</v>
      </c>
      <c r="J329" s="69">
        <v>57</v>
      </c>
      <c r="K329" s="69">
        <v>3</v>
      </c>
      <c r="AH329" s="69" t="b">
        <f>Table1[[#This Row],[sbti_id]]&lt;&gt;""</f>
        <v>0</v>
      </c>
      <c r="AJ329" s="69" t="s">
        <v>3250</v>
      </c>
      <c r="AK329" s="69" t="s">
        <v>3251</v>
      </c>
      <c r="AL329" s="69" t="s">
        <v>3211</v>
      </c>
      <c r="AM329" s="69" t="s">
        <v>158</v>
      </c>
      <c r="AN329" s="69" t="s">
        <v>233</v>
      </c>
      <c r="AU329" s="69" t="s">
        <v>5797</v>
      </c>
      <c r="AV329" s="69" t="s">
        <v>233</v>
      </c>
      <c r="BB329" s="69" t="s">
        <v>168</v>
      </c>
      <c r="BC329" s="69" t="s">
        <v>168</v>
      </c>
      <c r="BD329" s="69" t="s">
        <v>168</v>
      </c>
      <c r="BE329" s="69" t="s">
        <v>168</v>
      </c>
      <c r="BF329" s="70" t="s">
        <v>5798</v>
      </c>
      <c r="BG329" s="69" t="s">
        <v>157</v>
      </c>
      <c r="BH329" s="69" t="s">
        <v>3865</v>
      </c>
      <c r="BI329" s="69" t="s">
        <v>3219</v>
      </c>
      <c r="BJ329" s="69" t="s">
        <v>157</v>
      </c>
      <c r="BK329" s="69" t="s">
        <v>157</v>
      </c>
      <c r="BL329" s="70" t="s">
        <v>5799</v>
      </c>
      <c r="BM329" s="69" t="s">
        <v>158</v>
      </c>
      <c r="BQ329" s="69" t="s">
        <v>158</v>
      </c>
      <c r="BR329" s="69" t="s">
        <v>158</v>
      </c>
      <c r="BX329" s="69" t="s">
        <v>158</v>
      </c>
      <c r="BY329" s="69" t="s">
        <v>158</v>
      </c>
      <c r="CD329" s="69">
        <v>4.6909E10</v>
      </c>
      <c r="CE329" s="69" t="s">
        <v>3286</v>
      </c>
      <c r="CT329" s="69" t="b">
        <f>Table1[[#This Row],[company_name_netzero]]&lt;&gt;""</f>
        <v>0</v>
      </c>
      <c r="CZ329" s="69" t="b">
        <f>Table1[[#This Row],[company_name_re100]]&lt;&gt;""</f>
        <v>0</v>
      </c>
    </row>
    <row r="330" spans="1:34 98:104" ht="21.95" customHeight="1" hidden="1">
      <c r="A330" s="69">
        <v>328</v>
      </c>
      <c r="B330" s="69" t="s">
        <v>1977</v>
      </c>
      <c r="C330" s="85" t="s">
        <v>5800</v>
      </c>
      <c r="D330" s="85"/>
      <c r="E330" s="85"/>
      <c r="F330" s="85" t="s">
        <v>3203</v>
      </c>
      <c r="G330" s="85" t="s">
        <v>374</v>
      </c>
      <c r="H330" s="85" t="s">
        <v>246</v>
      </c>
      <c r="I330" s="85" t="s">
        <v>5587</v>
      </c>
      <c r="J330" s="85" t="s">
        <v>151</v>
      </c>
      <c r="K330" s="85" t="s">
        <v>353</v>
      </c>
      <c r="L330" s="88">
        <v>40023088</v>
      </c>
      <c r="M330" s="85" t="s">
        <v>5801</v>
      </c>
      <c r="N330" s="85"/>
      <c r="O330" s="85"/>
      <c r="P330" s="85" t="s">
        <v>3203</v>
      </c>
      <c r="Q330" s="85" t="s">
        <v>374</v>
      </c>
      <c r="R330" s="85" t="s">
        <v>246</v>
      </c>
      <c r="S330" s="85" t="s">
        <v>5587</v>
      </c>
      <c r="T330" s="85" t="s">
        <v>151</v>
      </c>
      <c r="U330" s="85" t="s">
        <v>353</v>
      </c>
      <c r="V330" s="85">
        <v>2030</v>
      </c>
      <c r="W330" s="85"/>
      <c r="X330" s="85"/>
      <c r="Y330" s="85"/>
      <c r="Z330" s="85"/>
      <c r="AA330" s="85"/>
      <c r="AB330" s="86" t="s">
        <v>5802</v>
      </c>
      <c r="AC330" s="85"/>
      <c r="AD330" s="85"/>
      <c r="AE330" s="85" t="s">
        <v>3512</v>
      </c>
      <c r="AF330" s="85"/>
      <c r="AG330" s="87" t="s">
        <v>5695</v>
      </c>
      <c r="AH330" s="69" t="b">
        <f>Table1[[#This Row],[sbti_id]]&lt;&gt;""</f>
        <v>1</v>
      </c>
      <c r="CT330" s="69" t="b">
        <f>Table1[[#This Row],[company_name_netzero]]&lt;&gt;""</f>
        <v>0</v>
      </c>
      <c r="CZ330" s="69" t="b">
        <f>Table1[[#This Row],[company_name_re100]]&lt;&gt;""</f>
        <v>0</v>
      </c>
    </row>
    <row r="331" spans="1:11 34:104" ht="21.95" customHeight="1" hidden="1">
      <c r="A331" s="69">
        <v>329</v>
      </c>
      <c r="B331" s="69" t="s">
        <v>1982</v>
      </c>
      <c r="C331" s="69" t="s">
        <v>5803</v>
      </c>
      <c r="D331" s="69" t="s">
        <v>1983</v>
      </c>
      <c r="E331" s="72">
        <v>0.122</v>
      </c>
      <c r="F331" s="69" t="s">
        <v>1984</v>
      </c>
      <c r="G331" s="72">
        <v>0.671</v>
      </c>
      <c r="H331" s="69" t="s">
        <v>1985</v>
      </c>
      <c r="I331" s="71">
        <v>34000</v>
      </c>
      <c r="J331" s="69">
        <v>36</v>
      </c>
      <c r="K331" s="69">
        <v>22</v>
      </c>
      <c r="AH331" s="69" t="b">
        <f>Table1[[#This Row],[sbti_id]]&lt;&gt;""</f>
        <v>0</v>
      </c>
      <c r="AI331" s="69" t="s">
        <v>1982</v>
      </c>
      <c r="AJ331" s="69" t="s">
        <v>3043</v>
      </c>
      <c r="AK331" s="69" t="s">
        <v>146</v>
      </c>
      <c r="AL331" s="69" t="s">
        <v>3211</v>
      </c>
      <c r="AM331" s="69" t="s">
        <v>158</v>
      </c>
      <c r="AN331" s="69" t="s">
        <v>202</v>
      </c>
      <c r="AQ331" s="69">
        <v>2030</v>
      </c>
      <c r="AR331" s="69" t="s">
        <v>3212</v>
      </c>
      <c r="AT331" s="69" t="s">
        <v>1986</v>
      </c>
      <c r="AU331" s="69" t="s">
        <v>5804</v>
      </c>
      <c r="AV331" s="69" t="s">
        <v>233</v>
      </c>
      <c r="AZ331" s="69" t="s">
        <v>5805</v>
      </c>
      <c r="BA331" s="70" t="s">
        <v>5806</v>
      </c>
      <c r="BB331" s="69" t="s">
        <v>3216</v>
      </c>
      <c r="BC331" s="69" t="s">
        <v>157</v>
      </c>
      <c r="BD331" s="69" t="s">
        <v>157</v>
      </c>
      <c r="BE331" s="69" t="s">
        <v>158</v>
      </c>
      <c r="BF331" s="69" t="s">
        <v>5807</v>
      </c>
      <c r="BG331" s="69" t="s">
        <v>158</v>
      </c>
      <c r="BI331" s="69" t="s">
        <v>3219</v>
      </c>
      <c r="BJ331" s="69" t="s">
        <v>158</v>
      </c>
      <c r="BK331" s="69" t="s">
        <v>158</v>
      </c>
      <c r="BL331" s="69" t="s">
        <v>5808</v>
      </c>
      <c r="BM331" s="69" t="s">
        <v>168</v>
      </c>
      <c r="BQ331" s="69" t="s">
        <v>158</v>
      </c>
      <c r="BR331" s="69" t="s">
        <v>171</v>
      </c>
      <c r="BS331" s="69" t="s">
        <v>5809</v>
      </c>
      <c r="BX331" s="69" t="s">
        <v>158</v>
      </c>
      <c r="BY331" s="69" t="s">
        <v>158</v>
      </c>
      <c r="CD331" s="69">
        <v>4.7005E10</v>
      </c>
      <c r="CE331" s="69" t="s">
        <v>3286</v>
      </c>
      <c r="CF331" s="69">
        <v>34000</v>
      </c>
      <c r="CT331" s="69" t="b">
        <f>Table1[[#This Row],[company_name_netzero]]&lt;&gt;""</f>
        <v>1</v>
      </c>
      <c r="CZ331" s="69" t="b">
        <f>Table1[[#This Row],[company_name_re100]]&lt;&gt;""</f>
        <v>0</v>
      </c>
    </row>
    <row r="332" spans="1:11 34:34 98:104" ht="21.95" customHeight="1" hidden="1">
      <c r="A332" s="69">
        <v>330</v>
      </c>
      <c r="B332" s="69" t="s">
        <v>1987</v>
      </c>
      <c r="C332" s="69" t="s">
        <v>5810</v>
      </c>
      <c r="D332" s="69" t="s">
        <v>1989</v>
      </c>
      <c r="E332" s="72">
        <v>0.004</v>
      </c>
      <c r="F332" s="69" t="s">
        <v>1990</v>
      </c>
      <c r="G332" s="72">
        <v>-0.235</v>
      </c>
      <c r="H332" s="69" t="s">
        <v>1991</v>
      </c>
      <c r="I332" s="71">
        <v>42113</v>
      </c>
      <c r="J332" s="69" t="s">
        <v>3199</v>
      </c>
      <c r="K332" s="69">
        <v>5</v>
      </c>
      <c r="AH332" s="69" t="b">
        <f>Table1[[#This Row],[sbti_id]]&lt;&gt;""</f>
        <v>0</v>
      </c>
      <c r="CT332" s="69" t="b">
        <f>Table1[[#This Row],[company_name_netzero]]&lt;&gt;""</f>
        <v>0</v>
      </c>
      <c r="CZ332" s="69" t="b">
        <f>Table1[[#This Row],[company_name_re100]]&lt;&gt;""</f>
        <v>0</v>
      </c>
    </row>
    <row r="333" spans="1:104" ht="21.95" customHeight="1" hidden="1">
      <c r="A333" s="69">
        <v>331</v>
      </c>
      <c r="B333" s="69" t="s">
        <v>1993</v>
      </c>
      <c r="C333" s="69" t="s">
        <v>5811</v>
      </c>
      <c r="D333" s="69" t="s">
        <v>1994</v>
      </c>
      <c r="E333" s="72">
        <v>0.053</v>
      </c>
      <c r="F333" s="69" t="s">
        <v>1995</v>
      </c>
      <c r="G333" s="72">
        <v>0.042</v>
      </c>
      <c r="H333" s="69" t="s">
        <v>1996</v>
      </c>
      <c r="I333" s="71">
        <v>15021</v>
      </c>
      <c r="J333" s="69">
        <v>-30</v>
      </c>
      <c r="K333" s="69">
        <v>31</v>
      </c>
      <c r="L333" s="69">
        <v>40001288</v>
      </c>
      <c r="M333" s="69" t="s">
        <v>1993</v>
      </c>
      <c r="N333" s="69" t="s">
        <v>5812</v>
      </c>
      <c r="O333" s="69" t="s">
        <v>5813</v>
      </c>
      <c r="P333" s="69" t="s">
        <v>3443</v>
      </c>
      <c r="Q333" s="69" t="s">
        <v>321</v>
      </c>
      <c r="R333" s="69" t="s">
        <v>246</v>
      </c>
      <c r="S333" s="69" t="s">
        <v>3274</v>
      </c>
      <c r="T333" s="69" t="s">
        <v>155</v>
      </c>
      <c r="Z333" s="69" t="s">
        <v>155</v>
      </c>
      <c r="AC333" s="69" t="s">
        <v>3208</v>
      </c>
      <c r="AD333" s="73">
        <v>43678.041666666664</v>
      </c>
      <c r="AF333" s="69" t="s">
        <v>3959</v>
      </c>
      <c r="AG333" s="73">
        <v>43678.041666666664</v>
      </c>
      <c r="AH333" s="69" t="b">
        <f>Table1[[#This Row],[sbti_id]]&lt;&gt;""</f>
        <v>1</v>
      </c>
      <c r="AI333" s="69" t="s">
        <v>5814</v>
      </c>
      <c r="AJ333" s="69" t="s">
        <v>3471</v>
      </c>
      <c r="AK333" s="69" t="s">
        <v>246</v>
      </c>
      <c r="AL333" s="69" t="s">
        <v>3211</v>
      </c>
      <c r="AM333" s="69" t="s">
        <v>158</v>
      </c>
      <c r="AN333" s="69" t="s">
        <v>167</v>
      </c>
      <c r="AQ333" s="69">
        <v>2050</v>
      </c>
      <c r="AR333" s="69" t="s">
        <v>3212</v>
      </c>
      <c r="AS333" s="69">
        <v>2020</v>
      </c>
      <c r="AT333" s="69" t="s">
        <v>1997</v>
      </c>
      <c r="AU333" s="69" t="s">
        <v>5815</v>
      </c>
      <c r="AV333" s="69" t="s">
        <v>9</v>
      </c>
      <c r="AW333" s="69">
        <v>2030</v>
      </c>
      <c r="AZ333" s="70" t="s">
        <v>5816</v>
      </c>
      <c r="BA333" s="70" t="s">
        <v>5817</v>
      </c>
      <c r="BB333" s="69" t="s">
        <v>3216</v>
      </c>
      <c r="BC333" s="69" t="s">
        <v>157</v>
      </c>
      <c r="BD333" s="69" t="s">
        <v>157</v>
      </c>
      <c r="BE333" s="69" t="s">
        <v>169</v>
      </c>
      <c r="BF333" s="70" t="s">
        <v>5818</v>
      </c>
      <c r="BG333" s="69" t="s">
        <v>157</v>
      </c>
      <c r="BH333" s="69" t="s">
        <v>3230</v>
      </c>
      <c r="BI333" s="69" t="s">
        <v>3219</v>
      </c>
      <c r="BJ333" s="69" t="s">
        <v>157</v>
      </c>
      <c r="BK333" s="69" t="s">
        <v>157</v>
      </c>
      <c r="BL333" s="70" t="s">
        <v>5819</v>
      </c>
      <c r="BM333" s="69" t="s">
        <v>168</v>
      </c>
      <c r="BQ333" s="69" t="s">
        <v>158</v>
      </c>
      <c r="BR333" s="69" t="s">
        <v>312</v>
      </c>
      <c r="BS333" s="70" t="s">
        <v>5820</v>
      </c>
      <c r="BX333" s="69" t="s">
        <v>158</v>
      </c>
      <c r="BY333" s="69" t="s">
        <v>157</v>
      </c>
      <c r="CD333" s="69">
        <v>5.0147E10</v>
      </c>
      <c r="CE333" s="69" t="s">
        <v>3286</v>
      </c>
      <c r="CF333" s="69">
        <v>15021</v>
      </c>
      <c r="CS333" s="69" t="s">
        <v>5821</v>
      </c>
      <c r="CT333" s="69" t="b">
        <f>Table1[[#This Row],[company_name_netzero]]&lt;&gt;""</f>
        <v>1</v>
      </c>
      <c r="CU333" s="69" t="s">
        <v>1993</v>
      </c>
      <c r="CV333" s="69">
        <v>2014</v>
      </c>
      <c r="CW333" s="69">
        <v>2020</v>
      </c>
      <c r="CX333" s="69" t="s">
        <v>3286</v>
      </c>
      <c r="CY333" s="69" t="s">
        <v>321</v>
      </c>
      <c r="CZ333" s="69" t="b">
        <f>Table1[[#This Row],[company_name_re100]]&lt;&gt;""</f>
        <v>1</v>
      </c>
    </row>
    <row r="334" spans="1:11 34:34 98:104" ht="21.95" customHeight="1" hidden="1">
      <c r="A334" s="69">
        <v>332</v>
      </c>
      <c r="B334" s="69" t="s">
        <v>1998</v>
      </c>
      <c r="C334" s="69" t="s">
        <v>5822</v>
      </c>
      <c r="D334" s="69" t="s">
        <v>1999</v>
      </c>
      <c r="E334" s="72">
        <v>0.015</v>
      </c>
      <c r="F334" s="69" t="s">
        <v>2000</v>
      </c>
      <c r="G334" s="72">
        <v>-0.252</v>
      </c>
      <c r="H334" s="69" t="s">
        <v>2001</v>
      </c>
      <c r="I334" s="71">
        <v>158371</v>
      </c>
      <c r="J334" s="69">
        <v>11</v>
      </c>
      <c r="K334" s="69">
        <v>16</v>
      </c>
      <c r="AH334" s="69" t="b">
        <f>Table1[[#This Row],[sbti_id]]&lt;&gt;""</f>
        <v>0</v>
      </c>
      <c r="CT334" s="69" t="b">
        <f>Table1[[#This Row],[company_name_netzero]]&lt;&gt;""</f>
        <v>0</v>
      </c>
      <c r="CZ334" s="69" t="b">
        <f>Table1[[#This Row],[company_name_re100]]&lt;&gt;""</f>
        <v>0</v>
      </c>
    </row>
    <row r="335" spans="1:11 34:34 98:104" ht="21.95" customHeight="1" hidden="1">
      <c r="A335" s="69">
        <v>333</v>
      </c>
      <c r="B335" s="69" t="s">
        <v>2003</v>
      </c>
      <c r="C335" s="69" t="s">
        <v>5823</v>
      </c>
      <c r="D335" s="69" t="s">
        <v>2004</v>
      </c>
      <c r="E335" s="72">
        <v>0.017</v>
      </c>
      <c r="F335" s="69" t="s">
        <v>2005</v>
      </c>
      <c r="G335" s="72">
        <v>-8.183</v>
      </c>
      <c r="H335" s="69" t="s">
        <v>2006</v>
      </c>
      <c r="I335" s="71">
        <v>46000</v>
      </c>
      <c r="J335" s="69">
        <v>12</v>
      </c>
      <c r="K335" s="69">
        <v>4</v>
      </c>
      <c r="AH335" s="69" t="b">
        <f>Table1[[#This Row],[sbti_id]]&lt;&gt;""</f>
        <v>0</v>
      </c>
      <c r="CT335" s="69" t="b">
        <f>Table1[[#This Row],[company_name_netzero]]&lt;&gt;""</f>
        <v>0</v>
      </c>
      <c r="CZ335" s="69" t="b">
        <f>Table1[[#This Row],[company_name_re100]]&lt;&gt;""</f>
        <v>0</v>
      </c>
    </row>
    <row r="336" spans="1:11 34:40 77:104" ht="21.95" customHeight="1">
      <c r="A336" s="69">
        <v>334</v>
      </c>
      <c r="B336" s="69" t="s">
        <v>2008</v>
      </c>
      <c r="C336" s="69" t="s">
        <v>5824</v>
      </c>
      <c r="D336" s="69" t="s">
        <v>2009</v>
      </c>
      <c r="E336" s="72">
        <v>0.153</v>
      </c>
      <c r="F336" s="69" t="s">
        <v>2010</v>
      </c>
      <c r="G336" s="72">
        <v>0.185</v>
      </c>
      <c r="H336" s="69" t="s">
        <v>2011</v>
      </c>
      <c r="I336" s="71">
        <v>54060</v>
      </c>
      <c r="J336" s="69">
        <v>47</v>
      </c>
      <c r="K336" s="69">
        <v>8</v>
      </c>
      <c r="AH336" s="69" t="b">
        <f>Table1[[#This Row],[sbti_id]]&lt;&gt;""</f>
        <v>0</v>
      </c>
      <c r="AI336" s="69" t="s">
        <v>2008</v>
      </c>
      <c r="AJ336" s="69" t="s">
        <v>3250</v>
      </c>
      <c r="AK336" s="69" t="s">
        <v>3251</v>
      </c>
      <c r="AL336" s="69" t="s">
        <v>3211</v>
      </c>
      <c r="AM336" s="69" t="s">
        <v>157</v>
      </c>
      <c r="AN336" s="69" t="s">
        <v>233</v>
      </c>
      <c r="BY336" s="69" t="s">
        <v>158</v>
      </c>
      <c r="CD336" s="69">
        <v>3.54E10</v>
      </c>
      <c r="CE336" s="69" t="s">
        <v>3286</v>
      </c>
      <c r="CT336" s="69" t="b">
        <f>Table1[[#This Row],[company_name_netzero]]&lt;&gt;""</f>
        <v>1</v>
      </c>
      <c r="CZ336" s="69" t="b">
        <f>Table1[[#This Row],[company_name_re100]]&lt;&gt;""</f>
        <v>0</v>
      </c>
    </row>
    <row r="337" spans="1:104" ht="21.95" customHeight="1" hidden="1">
      <c r="A337" s="69">
        <v>335</v>
      </c>
      <c r="B337" s="69" t="s">
        <v>2013</v>
      </c>
      <c r="C337" s="69" t="s">
        <v>5825</v>
      </c>
      <c r="D337" s="69" t="s">
        <v>2014</v>
      </c>
      <c r="E337" s="72">
        <v>-0.037</v>
      </c>
      <c r="F337" s="69" t="s">
        <v>2015</v>
      </c>
      <c r="G337" s="72">
        <v>-0.455</v>
      </c>
      <c r="H337" s="69" t="s">
        <v>2016</v>
      </c>
      <c r="I337" s="71">
        <v>162293</v>
      </c>
      <c r="J337" s="69">
        <v>-13</v>
      </c>
      <c r="K337" s="69">
        <v>5</v>
      </c>
      <c r="L337" s="88">
        <v>40001186</v>
      </c>
      <c r="M337" s="89" t="s">
        <v>5826</v>
      </c>
      <c r="N337" s="89" t="s">
        <v>5827</v>
      </c>
      <c r="O337" s="89"/>
      <c r="P337" s="89" t="s">
        <v>3203</v>
      </c>
      <c r="Q337" s="89" t="s">
        <v>416</v>
      </c>
      <c r="R337" s="89" t="s">
        <v>246</v>
      </c>
      <c r="S337" s="89" t="s">
        <v>3084</v>
      </c>
      <c r="T337" s="89" t="s">
        <v>151</v>
      </c>
      <c r="U337" s="89" t="s">
        <v>353</v>
      </c>
      <c r="V337" s="89" t="s">
        <v>3292</v>
      </c>
      <c r="W337" s="89" t="s">
        <v>151</v>
      </c>
      <c r="X337" s="89" t="s">
        <v>353</v>
      </c>
      <c r="Y337" s="89" t="s">
        <v>4371</v>
      </c>
      <c r="Z337" s="89" t="s">
        <v>151</v>
      </c>
      <c r="AA337" s="89" t="s">
        <v>4371</v>
      </c>
      <c r="AB337" s="90" t="s">
        <v>5828</v>
      </c>
      <c r="AC337" s="89" t="s">
        <v>3208</v>
      </c>
      <c r="AD337" s="94">
        <v>43474.041666666664</v>
      </c>
      <c r="AE337" s="89" t="s">
        <v>3512</v>
      </c>
      <c r="AG337" s="93" t="s">
        <v>5829</v>
      </c>
      <c r="AH337" s="69" t="b">
        <f>Table1[[#This Row],[sbti_id]]&lt;&gt;""</f>
        <v>1</v>
      </c>
      <c r="AI337" s="89" t="s">
        <v>5830</v>
      </c>
      <c r="AJ337" s="89" t="s">
        <v>5651</v>
      </c>
      <c r="AK337" s="89" t="s">
        <v>246</v>
      </c>
      <c r="AL337" s="89" t="s">
        <v>3211</v>
      </c>
      <c r="AM337" s="89" t="s">
        <v>157</v>
      </c>
      <c r="AN337" s="89" t="s">
        <v>167</v>
      </c>
      <c r="AO337" s="89"/>
      <c r="AP337" s="89"/>
      <c r="AQ337" s="89">
        <v>2050</v>
      </c>
      <c r="AR337" s="89" t="s">
        <v>3212</v>
      </c>
      <c r="AS337" s="89">
        <v>2023</v>
      </c>
      <c r="AT337" s="89" t="s">
        <v>2017</v>
      </c>
      <c r="AU337" s="89" t="s">
        <v>5831</v>
      </c>
      <c r="AV337" s="89" t="s">
        <v>3708</v>
      </c>
      <c r="AW337" s="89">
        <v>2030</v>
      </c>
      <c r="AX337" s="89"/>
      <c r="AY337" s="89">
        <v>2016</v>
      </c>
      <c r="AZ337" s="90" t="s">
        <v>5832</v>
      </c>
      <c r="BA337" s="90" t="s">
        <v>5833</v>
      </c>
      <c r="BB337" s="89" t="s">
        <v>3216</v>
      </c>
      <c r="BC337" s="89" t="s">
        <v>157</v>
      </c>
      <c r="BD337" s="89" t="s">
        <v>157</v>
      </c>
      <c r="BE337" s="89" t="s">
        <v>157</v>
      </c>
      <c r="BF337" s="89" t="s">
        <v>5834</v>
      </c>
      <c r="BG337" s="89" t="s">
        <v>157</v>
      </c>
      <c r="BH337" s="89" t="s">
        <v>3637</v>
      </c>
      <c r="BI337" s="89" t="s">
        <v>3219</v>
      </c>
      <c r="BJ337" s="89" t="s">
        <v>158</v>
      </c>
      <c r="BK337" s="89" t="s">
        <v>157</v>
      </c>
      <c r="BL337" s="90" t="s">
        <v>5835</v>
      </c>
      <c r="BM337" s="89" t="s">
        <v>158</v>
      </c>
      <c r="BN337" s="89"/>
      <c r="BO337" s="89"/>
      <c r="BP337" s="89"/>
      <c r="BQ337" s="89" t="s">
        <v>158</v>
      </c>
      <c r="BR337" s="89" t="s">
        <v>171</v>
      </c>
      <c r="BS337" s="89" t="s">
        <v>5836</v>
      </c>
      <c r="BT337" s="89"/>
      <c r="BU337" s="89"/>
      <c r="BV337" s="89"/>
      <c r="BW337" s="89"/>
      <c r="BX337" s="89" t="s">
        <v>158</v>
      </c>
      <c r="BY337" s="89" t="s">
        <v>158</v>
      </c>
      <c r="BZ337" s="89"/>
      <c r="CA337" s="89"/>
      <c r="CB337" s="89"/>
      <c r="CC337" s="89"/>
      <c r="CD337" s="89">
        <v>4.54E10</v>
      </c>
      <c r="CE337" s="89" t="s">
        <v>144</v>
      </c>
      <c r="CF337" s="89">
        <v>219000</v>
      </c>
      <c r="CG337" s="89"/>
      <c r="CH337" s="89"/>
      <c r="CI337" s="89"/>
      <c r="CJ337" s="89"/>
      <c r="CK337" s="89"/>
      <c r="CL337" s="89"/>
      <c r="CM337" s="89"/>
      <c r="CN337" s="89"/>
      <c r="CO337" s="89"/>
      <c r="CP337" s="89">
        <v>29.70</v>
      </c>
      <c r="CQ337" s="89">
        <v>14.80</v>
      </c>
      <c r="CR337" s="89"/>
      <c r="CS337" s="89"/>
      <c r="CT337" s="69" t="b">
        <f>Table1[[#This Row],[company_name_netzero]]&lt;&gt;""</f>
        <v>1</v>
      </c>
      <c r="CU337" s="69" t="s">
        <v>2013</v>
      </c>
      <c r="CV337" s="69">
        <v>2014</v>
      </c>
      <c r="CW337" s="69">
        <v>2025</v>
      </c>
      <c r="CX337" s="69" t="s">
        <v>144</v>
      </c>
      <c r="CY337" s="69" t="s">
        <v>416</v>
      </c>
      <c r="CZ337" s="69" t="b">
        <f>Table1[[#This Row],[company_name_re100]]&lt;&gt;""</f>
        <v>1</v>
      </c>
    </row>
    <row r="338" spans="1:11 34:104" ht="21.95" customHeight="1" hidden="1">
      <c r="A338" s="69">
        <v>336</v>
      </c>
      <c r="B338" s="69" t="s">
        <v>2018</v>
      </c>
      <c r="C338" s="69" t="s">
        <v>5837</v>
      </c>
      <c r="D338" s="69" t="s">
        <v>2019</v>
      </c>
      <c r="E338" s="75">
        <v>0.32</v>
      </c>
      <c r="F338" s="69" t="s">
        <v>2020</v>
      </c>
      <c r="G338" s="72">
        <v>1.021</v>
      </c>
      <c r="H338" s="69" t="s">
        <v>2021</v>
      </c>
      <c r="I338" s="71">
        <v>47000</v>
      </c>
      <c r="J338" s="69">
        <v>119</v>
      </c>
      <c r="K338" s="69">
        <v>17</v>
      </c>
      <c r="AH338" s="69" t="b">
        <f>Table1[[#This Row],[sbti_id]]&lt;&gt;""</f>
        <v>0</v>
      </c>
      <c r="AI338" s="69" t="s">
        <v>5838</v>
      </c>
      <c r="AJ338" s="69" t="s">
        <v>3043</v>
      </c>
      <c r="AK338" s="69" t="s">
        <v>146</v>
      </c>
      <c r="AL338" s="69" t="s">
        <v>3211</v>
      </c>
      <c r="AM338" s="69" t="s">
        <v>158</v>
      </c>
      <c r="AN338" s="69" t="s">
        <v>202</v>
      </c>
      <c r="AP338" s="69">
        <v>2020</v>
      </c>
      <c r="AQ338" s="69">
        <v>2030</v>
      </c>
      <c r="AR338" s="69" t="s">
        <v>3212</v>
      </c>
      <c r="AS338" s="69">
        <v>2024</v>
      </c>
      <c r="AT338" s="69" t="s">
        <v>2022</v>
      </c>
      <c r="AU338" s="69" t="s">
        <v>5839</v>
      </c>
      <c r="AV338" s="69" t="s">
        <v>233</v>
      </c>
      <c r="AZ338" s="70" t="s">
        <v>5840</v>
      </c>
      <c r="BA338" s="70" t="s">
        <v>5841</v>
      </c>
      <c r="BB338" s="69" t="s">
        <v>3228</v>
      </c>
      <c r="BC338" s="69" t="s">
        <v>157</v>
      </c>
      <c r="BD338" s="69" t="s">
        <v>157</v>
      </c>
      <c r="BE338" s="69" t="s">
        <v>157</v>
      </c>
      <c r="BF338" s="70" t="s">
        <v>5842</v>
      </c>
      <c r="BG338" s="69" t="s">
        <v>157</v>
      </c>
      <c r="BH338" s="69" t="s">
        <v>3282</v>
      </c>
      <c r="BI338" s="69" t="s">
        <v>3219</v>
      </c>
      <c r="BJ338" s="69" t="s">
        <v>158</v>
      </c>
      <c r="BK338" s="69" t="s">
        <v>157</v>
      </c>
      <c r="BL338" s="69" t="s">
        <v>5843</v>
      </c>
      <c r="BM338" s="69" t="s">
        <v>157</v>
      </c>
      <c r="BN338" s="69" t="s">
        <v>3429</v>
      </c>
      <c r="BP338" s="69" t="s">
        <v>5844</v>
      </c>
      <c r="BQ338" s="69" t="s">
        <v>158</v>
      </c>
      <c r="BR338" s="69" t="s">
        <v>168</v>
      </c>
      <c r="BS338" s="69" t="s">
        <v>5845</v>
      </c>
      <c r="BX338" s="69" t="s">
        <v>158</v>
      </c>
      <c r="BY338" s="69" t="s">
        <v>158</v>
      </c>
      <c r="CD338" s="69">
        <v>4.5043E10</v>
      </c>
      <c r="CE338" s="69" t="s">
        <v>3333</v>
      </c>
      <c r="CF338" s="69">
        <v>47000</v>
      </c>
      <c r="CT338" s="69" t="b">
        <f>Table1[[#This Row],[company_name_netzero]]&lt;&gt;""</f>
        <v>1</v>
      </c>
      <c r="CZ338" s="69" t="b">
        <f>Table1[[#This Row],[company_name_re100]]&lt;&gt;""</f>
        <v>0</v>
      </c>
    </row>
    <row r="339" spans="1:104" ht="21.95" customHeight="1" hidden="1">
      <c r="A339" s="69">
        <v>337</v>
      </c>
      <c r="B339" s="69" t="s">
        <v>2023</v>
      </c>
      <c r="C339" s="69" t="s">
        <v>5846</v>
      </c>
      <c r="D339" s="69" t="s">
        <v>2024</v>
      </c>
      <c r="E339" s="72">
        <v>0.165</v>
      </c>
      <c r="F339" s="69" t="s">
        <v>2025</v>
      </c>
      <c r="G339" s="72">
        <v>0.061</v>
      </c>
      <c r="H339" s="69" t="s">
        <v>2026</v>
      </c>
      <c r="I339" s="71">
        <v>157284</v>
      </c>
      <c r="J339" s="69">
        <v>54</v>
      </c>
      <c r="K339" s="69">
        <v>21</v>
      </c>
      <c r="AH339" s="69" t="b">
        <f>Table1[[#This Row],[sbti_id]]&lt;&gt;""</f>
        <v>0</v>
      </c>
      <c r="AI339" t="s">
        <v>5847</v>
      </c>
      <c r="AJ339" t="s">
        <v>3761</v>
      </c>
      <c r="AK339" t="s">
        <v>246</v>
      </c>
      <c r="AL339" t="s">
        <v>3211</v>
      </c>
      <c r="AM339" t="s">
        <v>158</v>
      </c>
      <c r="AN339" t="s">
        <v>281</v>
      </c>
      <c r="AO339">
        <v>35</v>
      </c>
      <c r="AP339">
        <v>2020</v>
      </c>
      <c r="AQ339">
        <v>2030</v>
      </c>
      <c r="AR339" t="s">
        <v>3212</v>
      </c>
      <c r="AS339">
        <v>2021</v>
      </c>
      <c r="AT339" s="1" t="s">
        <v>2029</v>
      </c>
      <c r="AU339" t="s">
        <v>5848</v>
      </c>
      <c r="AV339" t="s">
        <v>281</v>
      </c>
      <c r="AW339">
        <v>2025</v>
      </c>
      <c r="AX339">
        <v>15</v>
      </c>
      <c r="AY339">
        <v>2021</v>
      </c>
      <c r="AZ339" s="1" t="s">
        <v>5849</v>
      </c>
      <c r="BA339" s="1" t="s">
        <v>5850</v>
      </c>
      <c r="BB339" t="s">
        <v>3216</v>
      </c>
      <c r="BC339" t="s">
        <v>157</v>
      </c>
      <c r="BD339" t="s">
        <v>157</v>
      </c>
      <c r="BE339" t="s">
        <v>158</v>
      </c>
      <c r="BF339"/>
      <c r="BG339" t="s">
        <v>157</v>
      </c>
      <c r="BH339" t="s">
        <v>3486</v>
      </c>
      <c r="BI339" t="s">
        <v>3219</v>
      </c>
      <c r="BJ339" t="s">
        <v>158</v>
      </c>
      <c r="BK339" t="s">
        <v>168</v>
      </c>
      <c r="BL339" s="1" t="s">
        <v>5851</v>
      </c>
      <c r="BM339" t="s">
        <v>157</v>
      </c>
      <c r="BN339" t="s">
        <v>3269</v>
      </c>
      <c r="BO339"/>
      <c r="BP339"/>
      <c r="BQ339" t="s">
        <v>158</v>
      </c>
      <c r="BR339" t="s">
        <v>171</v>
      </c>
      <c r="BS339" s="1" t="s">
        <v>5852</v>
      </c>
      <c r="BT339"/>
      <c r="BU339"/>
      <c r="BV339"/>
      <c r="BW339"/>
      <c r="BX339" t="s">
        <v>158</v>
      </c>
      <c r="BY339" t="s">
        <v>158</v>
      </c>
      <c r="BZ339"/>
      <c r="CA339"/>
      <c r="CB339"/>
      <c r="CC339"/>
      <c r="CD339">
        <v>4.5034E10</v>
      </c>
      <c r="CE339" t="s">
        <v>3397</v>
      </c>
      <c r="CF339">
        <v>157284</v>
      </c>
      <c r="CG339"/>
      <c r="CH339"/>
      <c r="CI339"/>
      <c r="CJ339"/>
      <c r="CK339"/>
      <c r="CL339"/>
      <c r="CM339"/>
      <c r="CN339"/>
      <c r="CO339"/>
      <c r="CP339"/>
      <c r="CQ339"/>
      <c r="CR339"/>
      <c r="CS339"/>
      <c r="CT339" s="69" t="b">
        <f>Table1[[#This Row],[company_name_netzero]]&lt;&gt;""</f>
        <v>1</v>
      </c>
      <c r="CZ339" s="69" t="b">
        <f>Table1[[#This Row],[company_name_re100]]&lt;&gt;""</f>
        <v>0</v>
      </c>
    </row>
    <row r="340" spans="1:11 34:34 98:104" ht="21.95" customHeight="1" hidden="1">
      <c r="A340" s="69">
        <v>338</v>
      </c>
      <c r="B340" s="69" t="s">
        <v>2030</v>
      </c>
      <c r="C340" s="69" t="s">
        <v>5853</v>
      </c>
      <c r="D340" s="69" t="s">
        <v>2031</v>
      </c>
      <c r="E340" s="72">
        <v>-0.006</v>
      </c>
      <c r="F340" s="69" t="s">
        <v>2032</v>
      </c>
      <c r="G340" s="72">
        <v>-0.191</v>
      </c>
      <c r="H340" s="69" t="s">
        <v>2033</v>
      </c>
      <c r="I340" s="71">
        <v>122635</v>
      </c>
      <c r="J340" s="69">
        <v>2</v>
      </c>
      <c r="K340" s="69">
        <v>4</v>
      </c>
      <c r="AH340" s="69" t="b">
        <f>Table1[[#This Row],[sbti_id]]&lt;&gt;""</f>
        <v>0</v>
      </c>
      <c r="CT340" s="69" t="b">
        <f>Table1[[#This Row],[company_name_netzero]]&lt;&gt;""</f>
        <v>0</v>
      </c>
      <c r="CZ340" s="69" t="b">
        <f>Table1[[#This Row],[company_name_re100]]&lt;&gt;""</f>
        <v>0</v>
      </c>
    </row>
    <row r="341" spans="1:11 34:34 98:104" ht="21.95" customHeight="1" hidden="1">
      <c r="A341" s="69">
        <v>339</v>
      </c>
      <c r="B341" s="69" t="s">
        <v>2034</v>
      </c>
      <c r="C341" s="69" t="s">
        <v>5854</v>
      </c>
      <c r="D341" s="69" t="s">
        <v>2035</v>
      </c>
      <c r="E341" s="72">
        <v>-0.012</v>
      </c>
      <c r="F341" s="69" t="s">
        <v>2036</v>
      </c>
      <c r="G341" s="72">
        <v>0.242</v>
      </c>
      <c r="H341" s="69" t="s">
        <v>2037</v>
      </c>
      <c r="I341" s="71">
        <v>97694</v>
      </c>
      <c r="J341" s="69">
        <v>-3</v>
      </c>
      <c r="K341" s="69">
        <v>14</v>
      </c>
      <c r="AH341" s="69" t="b">
        <f>Table1[[#This Row],[sbti_id]]&lt;&gt;""</f>
        <v>0</v>
      </c>
      <c r="CT341" s="69" t="b">
        <f>Table1[[#This Row],[company_name_netzero]]&lt;&gt;""</f>
        <v>0</v>
      </c>
      <c r="CZ341" s="69" t="b">
        <f>Table1[[#This Row],[company_name_re100]]&lt;&gt;""</f>
        <v>0</v>
      </c>
    </row>
    <row r="342" spans="1:11 34:104" ht="21.95" customHeight="1" hidden="1">
      <c r="A342" s="69">
        <v>340</v>
      </c>
      <c r="B342" s="69" t="s">
        <v>2039</v>
      </c>
      <c r="C342" s="69" t="s">
        <v>5855</v>
      </c>
      <c r="D342" s="69" t="s">
        <v>2040</v>
      </c>
      <c r="E342" s="72">
        <v>0.009</v>
      </c>
      <c r="F342" s="69" t="s">
        <v>2041</v>
      </c>
      <c r="G342" s="72">
        <v>-0.131</v>
      </c>
      <c r="H342" s="69" t="s">
        <v>2042</v>
      </c>
      <c r="I342" s="71">
        <v>200250</v>
      </c>
      <c r="J342" s="69">
        <v>7</v>
      </c>
      <c r="K342" s="69">
        <v>31</v>
      </c>
      <c r="AH342" s="69" t="b">
        <f>Table1[[#This Row],[sbti_id]]&lt;&gt;""</f>
        <v>0</v>
      </c>
      <c r="AI342" s="69" t="s">
        <v>2039</v>
      </c>
      <c r="AJ342" s="69" t="s">
        <v>4130</v>
      </c>
      <c r="AK342" s="69" t="s">
        <v>146</v>
      </c>
      <c r="AL342" s="69" t="s">
        <v>3211</v>
      </c>
      <c r="AM342" s="69" t="s">
        <v>158</v>
      </c>
      <c r="AN342" s="69" t="s">
        <v>233</v>
      </c>
      <c r="AV342" s="69" t="s">
        <v>233</v>
      </c>
      <c r="BC342" s="69" t="s">
        <v>158</v>
      </c>
      <c r="BD342" s="69" t="s">
        <v>158</v>
      </c>
      <c r="BE342" s="69" t="s">
        <v>158</v>
      </c>
      <c r="BG342" s="69" t="s">
        <v>157</v>
      </c>
      <c r="BI342" s="69" t="s">
        <v>3219</v>
      </c>
      <c r="BJ342" s="69" t="s">
        <v>158</v>
      </c>
      <c r="BK342" s="69" t="s">
        <v>158</v>
      </c>
      <c r="BM342" s="69" t="s">
        <v>168</v>
      </c>
      <c r="BQ342" s="69" t="s">
        <v>158</v>
      </c>
      <c r="BR342" s="69" t="s">
        <v>158</v>
      </c>
      <c r="BX342" s="69" t="s">
        <v>158</v>
      </c>
      <c r="BY342" s="69" t="s">
        <v>158</v>
      </c>
      <c r="CD342" s="69">
        <v>4.4971E10</v>
      </c>
      <c r="CE342" s="69" t="s">
        <v>3745</v>
      </c>
      <c r="CF342" s="69">
        <v>220000</v>
      </c>
      <c r="CT342" s="69" t="b">
        <f>Table1[[#This Row],[company_name_netzero]]&lt;&gt;""</f>
        <v>1</v>
      </c>
      <c r="CZ342" s="69" t="b">
        <f>Table1[[#This Row],[company_name_re100]]&lt;&gt;""</f>
        <v>0</v>
      </c>
    </row>
    <row r="343" spans="1:104" ht="21.95" customHeight="1" hidden="1">
      <c r="A343" s="69">
        <v>341</v>
      </c>
      <c r="B343" s="69" t="s">
        <v>2043</v>
      </c>
      <c r="C343" s="69" t="s">
        <v>5856</v>
      </c>
      <c r="D343" s="69" t="s">
        <v>2044</v>
      </c>
      <c r="E343" s="72">
        <v>-0.061</v>
      </c>
      <c r="F343" s="69" t="s">
        <v>2045</v>
      </c>
      <c r="G343" s="72">
        <v>-0.037</v>
      </c>
      <c r="H343" s="69" t="s">
        <v>2046</v>
      </c>
      <c r="I343" s="71">
        <v>119270</v>
      </c>
      <c r="J343" s="69">
        <v>-21</v>
      </c>
      <c r="K343" s="69">
        <v>31</v>
      </c>
      <c r="L343" s="69">
        <v>40015102</v>
      </c>
      <c r="M343" s="69" t="s">
        <v>2043</v>
      </c>
      <c r="N343" s="69" t="s">
        <v>5857</v>
      </c>
      <c r="O343" s="69" t="s">
        <v>5858</v>
      </c>
      <c r="P343" s="69" t="s">
        <v>3203</v>
      </c>
      <c r="Q343" s="69" t="s">
        <v>374</v>
      </c>
      <c r="R343" s="69" t="s">
        <v>246</v>
      </c>
      <c r="S343" s="69" t="s">
        <v>3930</v>
      </c>
      <c r="T343" s="69" t="s">
        <v>151</v>
      </c>
      <c r="U343" s="69" t="s">
        <v>152</v>
      </c>
      <c r="V343" s="69">
        <v>2030</v>
      </c>
      <c r="W343" s="69" t="s">
        <v>151</v>
      </c>
      <c r="X343" s="69" t="s">
        <v>152</v>
      </c>
      <c r="Y343" s="69">
        <v>2040</v>
      </c>
      <c r="Z343" s="69" t="s">
        <v>151</v>
      </c>
      <c r="AA343" s="69">
        <v>2040</v>
      </c>
      <c r="AB343" s="70" t="s">
        <v>5859</v>
      </c>
      <c r="AC343" s="69" t="s">
        <v>3208</v>
      </c>
      <c r="AD343" s="73">
        <v>43647.041666666664</v>
      </c>
      <c r="AE343" s="69" t="s">
        <v>3209</v>
      </c>
      <c r="AG343" s="73">
        <v>45456.041666666664</v>
      </c>
      <c r="AH343" s="69" t="b">
        <f>Table1[[#This Row],[sbti_id]]&lt;&gt;""</f>
        <v>1</v>
      </c>
      <c r="AI343" s="69" t="s">
        <v>2043</v>
      </c>
      <c r="AJ343" s="69" t="s">
        <v>3547</v>
      </c>
      <c r="AK343" s="69" t="s">
        <v>246</v>
      </c>
      <c r="AL343" s="69" t="s">
        <v>3211</v>
      </c>
      <c r="AM343" s="69" t="s">
        <v>158</v>
      </c>
      <c r="AN343" s="69" t="s">
        <v>167</v>
      </c>
      <c r="AP343" s="69">
        <v>2015</v>
      </c>
      <c r="AQ343" s="69">
        <v>2040</v>
      </c>
      <c r="AR343" s="69" t="s">
        <v>3212</v>
      </c>
      <c r="AS343" s="69">
        <v>2021</v>
      </c>
      <c r="AT343" s="69" t="s">
        <v>2047</v>
      </c>
      <c r="AU343" s="69" t="s">
        <v>5860</v>
      </c>
      <c r="AV343" s="69" t="s">
        <v>281</v>
      </c>
      <c r="AW343" s="69">
        <v>2025</v>
      </c>
      <c r="AX343" s="69">
        <v>30</v>
      </c>
      <c r="AY343" s="69">
        <v>2015</v>
      </c>
      <c r="AZ343" s="70" t="s">
        <v>5861</v>
      </c>
      <c r="BA343" s="69" t="s">
        <v>5862</v>
      </c>
      <c r="BB343" s="69" t="s">
        <v>3216</v>
      </c>
      <c r="BC343" s="69" t="s">
        <v>157</v>
      </c>
      <c r="BD343" s="69" t="s">
        <v>157</v>
      </c>
      <c r="BE343" s="69" t="s">
        <v>157</v>
      </c>
      <c r="BF343" s="69" t="s">
        <v>5863</v>
      </c>
      <c r="BG343" s="69" t="s">
        <v>157</v>
      </c>
      <c r="BH343" s="69" t="s">
        <v>4596</v>
      </c>
      <c r="BI343" s="69" t="s">
        <v>3219</v>
      </c>
      <c r="BJ343" s="69" t="s">
        <v>158</v>
      </c>
      <c r="BK343" s="69" t="s">
        <v>157</v>
      </c>
      <c r="BL343" s="69" t="s">
        <v>5864</v>
      </c>
      <c r="BM343" s="69" t="s">
        <v>157</v>
      </c>
      <c r="BN343" s="69" t="s">
        <v>5865</v>
      </c>
      <c r="BO343" s="69">
        <v>10</v>
      </c>
      <c r="BQ343" s="69" t="s">
        <v>157</v>
      </c>
      <c r="BR343" s="69" t="s">
        <v>171</v>
      </c>
      <c r="BS343" s="70" t="s">
        <v>5866</v>
      </c>
      <c r="BX343" s="69" t="s">
        <v>158</v>
      </c>
      <c r="BY343" s="69" t="s">
        <v>157</v>
      </c>
      <c r="CD343" s="69">
        <v>4.3549E10</v>
      </c>
      <c r="CE343" s="69" t="s">
        <v>3286</v>
      </c>
      <c r="CF343" s="69">
        <v>126909</v>
      </c>
      <c r="CH343" s="69">
        <v>2015</v>
      </c>
      <c r="CT343" s="69" t="b">
        <f>Table1[[#This Row],[company_name_netzero]]&lt;&gt;""</f>
        <v>1</v>
      </c>
      <c r="CZ343" s="69" t="b">
        <f>Table1[[#This Row],[company_name_re100]]&lt;&gt;""</f>
        <v>0</v>
      </c>
    </row>
    <row r="344" spans="1:104" ht="21.95" customHeight="1" hidden="1">
      <c r="A344" s="69">
        <v>342</v>
      </c>
      <c r="B344" s="69" t="s">
        <v>2048</v>
      </c>
      <c r="C344" s="69" t="s">
        <v>5867</v>
      </c>
      <c r="D344" s="69" t="s">
        <v>2049</v>
      </c>
      <c r="E344" s="72">
        <v>-0.112</v>
      </c>
      <c r="F344" s="69" t="s">
        <v>2050</v>
      </c>
      <c r="H344" s="69" t="s">
        <v>2051</v>
      </c>
      <c r="I344" s="71">
        <v>155962</v>
      </c>
      <c r="J344" s="69">
        <v>-47</v>
      </c>
      <c r="K344" s="69">
        <v>12</v>
      </c>
      <c r="L344" s="88">
        <v>40003062</v>
      </c>
      <c r="M344" s="89" t="s">
        <v>5868</v>
      </c>
      <c r="N344" s="89" t="s">
        <v>5869</v>
      </c>
      <c r="O344" s="89" t="s">
        <v>5870</v>
      </c>
      <c r="P344" s="89" t="s">
        <v>3203</v>
      </c>
      <c r="Q344" s="89" t="s">
        <v>245</v>
      </c>
      <c r="R344" s="89" t="s">
        <v>246</v>
      </c>
      <c r="S344" s="89" t="s">
        <v>3339</v>
      </c>
      <c r="T344" s="89" t="s">
        <v>151</v>
      </c>
      <c r="U344" s="89" t="s">
        <v>353</v>
      </c>
      <c r="V344" s="89">
        <v>2030</v>
      </c>
      <c r="W344" s="89"/>
      <c r="X344" s="89"/>
      <c r="Y344" s="89"/>
      <c r="Z344" s="89" t="s">
        <v>155</v>
      </c>
      <c r="AA344" s="89"/>
      <c r="AB344" s="89" t="s">
        <v>5871</v>
      </c>
      <c r="AC344" s="89" t="s">
        <v>3208</v>
      </c>
      <c r="AD344" s="94">
        <v>44203.041666666664</v>
      </c>
      <c r="AE344" s="89" t="s">
        <v>3512</v>
      </c>
      <c r="AF344" s="89" t="s">
        <v>3210</v>
      </c>
      <c r="AG344" s="93" t="s">
        <v>5872</v>
      </c>
      <c r="AH344" s="69" t="b">
        <f>Table1[[#This Row],[sbti_id]]&lt;&gt;""</f>
        <v>1</v>
      </c>
      <c r="AI344" s="69" t="s">
        <v>2048</v>
      </c>
      <c r="AJ344" s="69" t="s">
        <v>3343</v>
      </c>
      <c r="AK344" s="69" t="s">
        <v>246</v>
      </c>
      <c r="AL344" s="69" t="s">
        <v>3211</v>
      </c>
      <c r="AM344" s="69" t="s">
        <v>157</v>
      </c>
      <c r="AN344" s="69" t="s">
        <v>782</v>
      </c>
      <c r="AQ344" s="69">
        <v>2040</v>
      </c>
      <c r="AR344" s="69" t="s">
        <v>3212</v>
      </c>
      <c r="AT344" s="69" t="s">
        <v>2052</v>
      </c>
      <c r="AU344" s="69" t="s">
        <v>5873</v>
      </c>
      <c r="AV344" s="69" t="s">
        <v>281</v>
      </c>
      <c r="AW344" s="69">
        <v>2030</v>
      </c>
      <c r="AX344" s="69">
        <v>80</v>
      </c>
      <c r="AY344" s="69">
        <v>2019</v>
      </c>
      <c r="AZ344" s="69" t="s">
        <v>5874</v>
      </c>
      <c r="BA344" s="69" t="s">
        <v>5875</v>
      </c>
      <c r="BB344" s="69" t="s">
        <v>3216</v>
      </c>
      <c r="BC344" s="69" t="s">
        <v>157</v>
      </c>
      <c r="BD344" s="69" t="s">
        <v>157</v>
      </c>
      <c r="BE344" s="69" t="s">
        <v>157</v>
      </c>
      <c r="BF344" s="69" t="s">
        <v>5876</v>
      </c>
      <c r="BG344" s="69" t="s">
        <v>157</v>
      </c>
      <c r="BH344" s="69" t="s">
        <v>3618</v>
      </c>
      <c r="BI344" s="69" t="s">
        <v>3219</v>
      </c>
      <c r="BK344" s="69" t="s">
        <v>168</v>
      </c>
      <c r="BL344" s="70" t="s">
        <v>5877</v>
      </c>
      <c r="BM344" s="69" t="s">
        <v>168</v>
      </c>
      <c r="BQ344" s="69" t="s">
        <v>158</v>
      </c>
      <c r="BR344" s="69" t="s">
        <v>168</v>
      </c>
      <c r="BX344" s="69" t="s">
        <v>158</v>
      </c>
      <c r="BY344" s="69" t="s">
        <v>158</v>
      </c>
      <c r="CD344" s="69">
        <v>4.586E10</v>
      </c>
      <c r="CE344" s="69" t="s">
        <v>3300</v>
      </c>
      <c r="CT344" s="69" t="b">
        <f>Table1[[#This Row],[company_name_netzero]]&lt;&gt;""</f>
        <v>1</v>
      </c>
      <c r="CZ344" s="69" t="b">
        <f>Table1[[#This Row],[company_name_re100]]&lt;&gt;""</f>
        <v>0</v>
      </c>
    </row>
    <row r="345" spans="1:104" ht="21.95" customHeight="1" hidden="1">
      <c r="A345" s="69">
        <v>343</v>
      </c>
      <c r="B345" s="74" t="s">
        <v>2053</v>
      </c>
      <c r="C345" s="69" t="s">
        <v>5878</v>
      </c>
      <c r="D345" s="69" t="s">
        <v>2054</v>
      </c>
      <c r="E345" s="72">
        <v>0.017</v>
      </c>
      <c r="F345" s="69" t="s">
        <v>2055</v>
      </c>
      <c r="H345" s="69" t="s">
        <v>2056</v>
      </c>
      <c r="I345" s="71">
        <v>100870</v>
      </c>
      <c r="J345" s="69">
        <v>7</v>
      </c>
      <c r="K345" s="69">
        <v>31</v>
      </c>
      <c r="L345" s="69">
        <v>40002286</v>
      </c>
      <c r="M345" s="69" t="s">
        <v>5879</v>
      </c>
      <c r="N345" s="69" t="s">
        <v>5880</v>
      </c>
      <c r="O345" s="69" t="s">
        <v>5881</v>
      </c>
      <c r="P345" s="69" t="s">
        <v>3203</v>
      </c>
      <c r="Q345" s="69" t="s">
        <v>499</v>
      </c>
      <c r="R345" s="69" t="s">
        <v>246</v>
      </c>
      <c r="S345" s="69" t="s">
        <v>3930</v>
      </c>
      <c r="T345" s="69" t="s">
        <v>151</v>
      </c>
      <c r="U345" s="69" t="s">
        <v>152</v>
      </c>
      <c r="V345" s="69">
        <v>2030</v>
      </c>
      <c r="W345" s="69" t="s">
        <v>151</v>
      </c>
      <c r="X345" s="69" t="s">
        <v>152</v>
      </c>
      <c r="Y345" s="69">
        <v>2040</v>
      </c>
      <c r="Z345" s="69" t="s">
        <v>151</v>
      </c>
      <c r="AA345" s="69">
        <v>2040</v>
      </c>
      <c r="AB345" s="69" t="s">
        <v>5882</v>
      </c>
      <c r="AC345" s="69" t="s">
        <v>3208</v>
      </c>
      <c r="AD345" s="73">
        <v>43647.041666666664</v>
      </c>
      <c r="AE345" s="69" t="s">
        <v>3209</v>
      </c>
      <c r="AG345" s="73">
        <v>44777.041666666664</v>
      </c>
      <c r="AH345" s="69" t="b">
        <f>Table1[[#This Row],[sbti_id]]&lt;&gt;""</f>
        <v>1</v>
      </c>
      <c r="AI345" s="89" t="s">
        <v>5878</v>
      </c>
      <c r="AJ345" s="89" t="s">
        <v>3761</v>
      </c>
      <c r="AK345" s="89" t="s">
        <v>246</v>
      </c>
      <c r="AL345" s="89" t="s">
        <v>3211</v>
      </c>
      <c r="AM345" s="89" t="s">
        <v>158</v>
      </c>
      <c r="AN345" s="89" t="s">
        <v>167</v>
      </c>
      <c r="AO345" s="89"/>
      <c r="AP345" s="89">
        <v>2015</v>
      </c>
      <c r="AQ345" s="89">
        <v>2040</v>
      </c>
      <c r="AR345" s="89" t="s">
        <v>3212</v>
      </c>
      <c r="AS345" s="89">
        <v>2020</v>
      </c>
      <c r="AT345" s="90" t="s">
        <v>2057</v>
      </c>
      <c r="AU345" s="89" t="s">
        <v>5883</v>
      </c>
      <c r="AV345" s="89" t="s">
        <v>281</v>
      </c>
      <c r="AW345" s="89">
        <v>2030</v>
      </c>
      <c r="AX345" s="89">
        <v>90</v>
      </c>
      <c r="AY345" s="89">
        <v>2015</v>
      </c>
      <c r="AZ345" s="90" t="s">
        <v>5884</v>
      </c>
      <c r="BA345" s="90" t="s">
        <v>5885</v>
      </c>
      <c r="BB345" s="89" t="s">
        <v>3216</v>
      </c>
      <c r="BC345" s="89" t="s">
        <v>157</v>
      </c>
      <c r="BD345" s="89" t="s">
        <v>157</v>
      </c>
      <c r="BE345" s="89" t="s">
        <v>157</v>
      </c>
      <c r="BF345" s="90" t="s">
        <v>5886</v>
      </c>
      <c r="BG345" s="89" t="s">
        <v>157</v>
      </c>
      <c r="BH345" s="89" t="s">
        <v>3637</v>
      </c>
      <c r="BI345" s="89" t="s">
        <v>3219</v>
      </c>
      <c r="BJ345" s="89" t="s">
        <v>158</v>
      </c>
      <c r="BK345" s="89" t="s">
        <v>157</v>
      </c>
      <c r="BL345" s="90" t="s">
        <v>5887</v>
      </c>
      <c r="BM345" s="89" t="s">
        <v>157</v>
      </c>
      <c r="BN345" s="89" t="s">
        <v>5888</v>
      </c>
      <c r="BO345" s="89">
        <v>90</v>
      </c>
      <c r="BP345" s="89" t="s">
        <v>5889</v>
      </c>
      <c r="BQ345" s="89" t="s">
        <v>157</v>
      </c>
      <c r="BR345" s="89" t="s">
        <v>171</v>
      </c>
      <c r="BS345" s="90" t="s">
        <v>5890</v>
      </c>
      <c r="BT345" s="89"/>
      <c r="BU345" s="89"/>
      <c r="BV345" s="89"/>
      <c r="BW345" s="89"/>
      <c r="BX345" s="89" t="s">
        <v>158</v>
      </c>
      <c r="BY345" s="89" t="s">
        <v>157</v>
      </c>
      <c r="BZ345" s="89"/>
      <c r="CA345" s="89"/>
      <c r="CB345" s="89"/>
      <c r="CC345" s="89"/>
      <c r="CD345" s="89">
        <v>4.4478E10</v>
      </c>
      <c r="CE345" s="89" t="s">
        <v>3286</v>
      </c>
      <c r="CF345" s="89">
        <v>100870</v>
      </c>
      <c r="CG345" s="89"/>
      <c r="CH345" s="89">
        <v>2015</v>
      </c>
      <c r="CI345" s="89"/>
      <c r="CJ345" s="89"/>
      <c r="CK345" s="89"/>
      <c r="CL345" s="89"/>
      <c r="CM345" s="89"/>
      <c r="CN345" s="89"/>
      <c r="CO345" s="89"/>
      <c r="CP345" s="89"/>
      <c r="CQ345" s="89"/>
      <c r="CR345" s="89"/>
      <c r="CS345" s="89"/>
      <c r="CT345" s="69" t="b">
        <f>Table1[[#This Row],[company_name_netzero]]&lt;&gt;""</f>
        <v>1</v>
      </c>
      <c r="CU345" s="89" t="s">
        <v>5891</v>
      </c>
      <c r="CV345" s="89">
        <v>2017</v>
      </c>
      <c r="CW345" s="89">
        <v>2030</v>
      </c>
      <c r="CX345" s="89" t="s">
        <v>3286</v>
      </c>
      <c r="CY345" s="93" t="s">
        <v>499</v>
      </c>
      <c r="CZ345" s="69" t="b">
        <f>Table1[[#This Row],[company_name_re100]]&lt;&gt;""</f>
        <v>1</v>
      </c>
    </row>
    <row r="346" spans="1:11 34:104" ht="21.95" customHeight="1" hidden="1">
      <c r="A346" s="69">
        <v>344</v>
      </c>
      <c r="B346" s="69" t="s">
        <v>2058</v>
      </c>
      <c r="C346" s="69" t="s">
        <v>5892</v>
      </c>
      <c r="D346" s="69" t="s">
        <v>2059</v>
      </c>
      <c r="E346" s="72">
        <v>-0.067</v>
      </c>
      <c r="F346" s="69" t="s">
        <v>2060</v>
      </c>
      <c r="G346" s="72">
        <v>-0.429</v>
      </c>
      <c r="H346" s="69" t="s">
        <v>2061</v>
      </c>
      <c r="I346" s="71">
        <v>38074</v>
      </c>
      <c r="J346" s="69">
        <v>-27</v>
      </c>
      <c r="K346" s="69">
        <v>31</v>
      </c>
      <c r="AH346" s="69" t="b">
        <f>Table1[[#This Row],[sbti_id]]&lt;&gt;""</f>
        <v>0</v>
      </c>
      <c r="AI346" s="69" t="s">
        <v>2058</v>
      </c>
      <c r="AJ346" s="69" t="s">
        <v>3381</v>
      </c>
      <c r="AK346" s="69" t="s">
        <v>3251</v>
      </c>
      <c r="AL346" s="69" t="s">
        <v>3211</v>
      </c>
      <c r="AM346" s="69" t="s">
        <v>158</v>
      </c>
      <c r="AN346" s="69" t="s">
        <v>202</v>
      </c>
      <c r="AQ346" s="69">
        <v>2050</v>
      </c>
      <c r="AR346" s="69" t="s">
        <v>3212</v>
      </c>
      <c r="AS346" s="69">
        <v>2021</v>
      </c>
      <c r="AT346" s="70" t="s">
        <v>2062</v>
      </c>
      <c r="AU346" s="69" t="s">
        <v>5893</v>
      </c>
      <c r="AV346" s="69" t="s">
        <v>281</v>
      </c>
      <c r="AW346" s="69">
        <v>2030</v>
      </c>
      <c r="AX346" s="69">
        <v>50</v>
      </c>
      <c r="AY346" s="69">
        <v>2013</v>
      </c>
      <c r="AZ346" s="70" t="s">
        <v>5894</v>
      </c>
      <c r="BA346" s="70" t="s">
        <v>5895</v>
      </c>
      <c r="BB346" s="69" t="s">
        <v>3216</v>
      </c>
      <c r="BC346" s="69" t="s">
        <v>157</v>
      </c>
      <c r="BD346" s="69" t="s">
        <v>157</v>
      </c>
      <c r="BE346" s="69" t="s">
        <v>157</v>
      </c>
      <c r="BF346" s="69" t="s">
        <v>5896</v>
      </c>
      <c r="BG346" s="69" t="s">
        <v>157</v>
      </c>
      <c r="BH346" s="69" t="s">
        <v>3597</v>
      </c>
      <c r="BI346" s="69" t="s">
        <v>3219</v>
      </c>
      <c r="BJ346" s="69" t="s">
        <v>157</v>
      </c>
      <c r="BK346" s="69" t="s">
        <v>168</v>
      </c>
      <c r="BL346" s="70" t="s">
        <v>5897</v>
      </c>
      <c r="BM346" s="69" t="s">
        <v>168</v>
      </c>
      <c r="BQ346" s="69" t="s">
        <v>158</v>
      </c>
      <c r="BR346" s="69" t="s">
        <v>168</v>
      </c>
      <c r="BX346" s="69" t="s">
        <v>158</v>
      </c>
      <c r="BY346" s="69" t="s">
        <v>158</v>
      </c>
      <c r="CD346" s="69">
        <v>4.4732E10</v>
      </c>
      <c r="CE346" s="69" t="s">
        <v>3907</v>
      </c>
      <c r="CF346" s="69">
        <v>38183</v>
      </c>
      <c r="CT346" s="69" t="b">
        <f>Table1[[#This Row],[company_name_netzero]]&lt;&gt;""</f>
        <v>1</v>
      </c>
      <c r="CZ346" s="69" t="b">
        <f>Table1[[#This Row],[company_name_re100]]&lt;&gt;""</f>
        <v>0</v>
      </c>
    </row>
    <row r="347" spans="1:104" ht="21.95" customHeight="1" hidden="1">
      <c r="A347" s="69">
        <v>345</v>
      </c>
      <c r="B347" s="69" t="s">
        <v>2064</v>
      </c>
      <c r="C347" s="69" t="s">
        <v>5898</v>
      </c>
      <c r="D347" s="69" t="s">
        <v>2065</v>
      </c>
      <c r="E347" s="72">
        <v>0.029</v>
      </c>
      <c r="F347" s="69" t="s">
        <v>2066</v>
      </c>
      <c r="G347" s="72">
        <v>-0.935</v>
      </c>
      <c r="H347" s="69" t="s">
        <v>2067</v>
      </c>
      <c r="I347" s="71">
        <v>201413</v>
      </c>
      <c r="J347" s="69">
        <v>8</v>
      </c>
      <c r="K347" s="69">
        <v>29</v>
      </c>
      <c r="L347" s="69">
        <v>40006369</v>
      </c>
      <c r="M347" s="69" t="s">
        <v>5899</v>
      </c>
      <c r="N347" s="69" t="s">
        <v>5900</v>
      </c>
      <c r="O347" s="69" t="s">
        <v>5901</v>
      </c>
      <c r="P347" s="69" t="s">
        <v>3203</v>
      </c>
      <c r="Q347" s="69" t="s">
        <v>1610</v>
      </c>
      <c r="R347" s="69" t="s">
        <v>3036</v>
      </c>
      <c r="S347" s="69" t="s">
        <v>3206</v>
      </c>
      <c r="T347" s="69" t="s">
        <v>151</v>
      </c>
      <c r="U347" s="69" t="s">
        <v>152</v>
      </c>
      <c r="V347" s="69" t="s">
        <v>5902</v>
      </c>
      <c r="W347" s="69" t="s">
        <v>151</v>
      </c>
      <c r="X347" s="69" t="s">
        <v>152</v>
      </c>
      <c r="Y347" s="69" t="s">
        <v>4371</v>
      </c>
      <c r="Z347" s="69" t="s">
        <v>151</v>
      </c>
      <c r="AA347" s="69" t="s">
        <v>4371</v>
      </c>
      <c r="AB347" s="70" t="s">
        <v>5903</v>
      </c>
      <c r="AE347" s="69" t="s">
        <v>3209</v>
      </c>
      <c r="AG347" s="73">
        <v>45533.041666666664</v>
      </c>
      <c r="AH347" s="69" t="b">
        <f>Table1[[#This Row],[sbti_id]]&lt;&gt;""</f>
        <v>1</v>
      </c>
      <c r="AI347" s="69" t="s">
        <v>5904</v>
      </c>
      <c r="AJ347" s="69" t="s">
        <v>5302</v>
      </c>
      <c r="AK347" s="69" t="s">
        <v>3036</v>
      </c>
      <c r="AL347" s="69" t="s">
        <v>3211</v>
      </c>
      <c r="AM347" s="69" t="s">
        <v>158</v>
      </c>
      <c r="AN347" s="69" t="s">
        <v>2068</v>
      </c>
      <c r="AQ347" s="69">
        <v>2050</v>
      </c>
      <c r="AR347" s="69" t="s">
        <v>3212</v>
      </c>
      <c r="AS347" s="69">
        <v>2023</v>
      </c>
      <c r="AT347" s="69" t="s">
        <v>2069</v>
      </c>
      <c r="AU347" s="69" t="s">
        <v>5905</v>
      </c>
      <c r="AV347" s="69" t="s">
        <v>281</v>
      </c>
      <c r="AW347" s="69">
        <v>2030</v>
      </c>
      <c r="AX347" s="69">
        <v>63</v>
      </c>
      <c r="AY347" s="69">
        <v>2015</v>
      </c>
      <c r="AZ347" s="69" t="s">
        <v>5906</v>
      </c>
      <c r="BA347" s="70" t="s">
        <v>5907</v>
      </c>
      <c r="BB347" s="69" t="s">
        <v>3216</v>
      </c>
      <c r="BC347" s="69" t="s">
        <v>157</v>
      </c>
      <c r="BD347" s="69" t="s">
        <v>157</v>
      </c>
      <c r="BE347" s="69" t="s">
        <v>157</v>
      </c>
      <c r="BF347" s="69" t="s">
        <v>5908</v>
      </c>
      <c r="BG347" s="69" t="s">
        <v>157</v>
      </c>
      <c r="BH347" s="69" t="s">
        <v>3348</v>
      </c>
      <c r="BI347" s="69" t="s">
        <v>3219</v>
      </c>
      <c r="BJ347" s="69" t="s">
        <v>157</v>
      </c>
      <c r="BK347" s="69" t="s">
        <v>157</v>
      </c>
      <c r="BL347" s="69" t="s">
        <v>5909</v>
      </c>
      <c r="BM347" s="69" t="s">
        <v>157</v>
      </c>
      <c r="BN347" s="69" t="s">
        <v>3269</v>
      </c>
      <c r="BQ347" s="69" t="s">
        <v>158</v>
      </c>
      <c r="BR347" s="69" t="s">
        <v>168</v>
      </c>
      <c r="BS347" s="70" t="s">
        <v>5910</v>
      </c>
      <c r="BX347" s="69" t="s">
        <v>158</v>
      </c>
      <c r="BY347" s="69" t="s">
        <v>158</v>
      </c>
      <c r="CD347" s="69">
        <v>4.5655E10</v>
      </c>
      <c r="CE347" s="69" t="s">
        <v>3745</v>
      </c>
      <c r="CF347" s="69">
        <v>201000</v>
      </c>
      <c r="CT347" s="69" t="b">
        <f>Table1[[#This Row],[company_name_netzero]]&lt;&gt;""</f>
        <v>1</v>
      </c>
      <c r="CU347" s="69" t="s">
        <v>2064</v>
      </c>
      <c r="CV347" s="69">
        <v>2020</v>
      </c>
      <c r="CW347" s="69">
        <v>2025</v>
      </c>
      <c r="CX347" s="69" t="s">
        <v>144</v>
      </c>
      <c r="CY347" s="69" t="s">
        <v>1610</v>
      </c>
      <c r="CZ347" s="69" t="b">
        <f>Table1[[#This Row],[company_name_re100]]&lt;&gt;""</f>
        <v>1</v>
      </c>
    </row>
    <row r="348" spans="1:104" ht="21.95" customHeight="1" hidden="1">
      <c r="A348" s="69">
        <v>346</v>
      </c>
      <c r="B348" s="69" t="s">
        <v>2070</v>
      </c>
      <c r="C348" s="69" t="s">
        <v>5911</v>
      </c>
      <c r="D348" s="69" t="s">
        <v>2071</v>
      </c>
      <c r="E348" s="72">
        <v>-0.091</v>
      </c>
      <c r="F348" s="69" t="s">
        <v>2072</v>
      </c>
      <c r="G348" s="72">
        <v>-4.618</v>
      </c>
      <c r="H348" s="69" t="s">
        <v>2073</v>
      </c>
      <c r="I348" s="71">
        <v>92834</v>
      </c>
      <c r="J348" s="69">
        <v>-36</v>
      </c>
      <c r="K348" s="69">
        <v>26</v>
      </c>
      <c r="L348" s="69">
        <v>40009983</v>
      </c>
      <c r="M348" s="69" t="s">
        <v>5912</v>
      </c>
      <c r="N348" s="69" t="s">
        <v>5913</v>
      </c>
      <c r="O348" s="69" t="s">
        <v>5914</v>
      </c>
      <c r="P348" s="69" t="s">
        <v>3203</v>
      </c>
      <c r="Q348" s="69" t="s">
        <v>3053</v>
      </c>
      <c r="R348" s="69" t="s">
        <v>246</v>
      </c>
      <c r="S348" s="69" t="s">
        <v>3930</v>
      </c>
      <c r="T348" s="69" t="s">
        <v>151</v>
      </c>
      <c r="U348" s="69" t="s">
        <v>152</v>
      </c>
      <c r="V348" s="69" t="s">
        <v>3292</v>
      </c>
      <c r="W348" s="69" t="s">
        <v>151</v>
      </c>
      <c r="X348" s="69" t="s">
        <v>152</v>
      </c>
      <c r="Y348" s="69" t="s">
        <v>4360</v>
      </c>
      <c r="Z348" s="69" t="s">
        <v>151</v>
      </c>
      <c r="AA348" s="69" t="s">
        <v>4360</v>
      </c>
      <c r="AB348" s="70" t="s">
        <v>5915</v>
      </c>
      <c r="AC348" s="69" t="s">
        <v>3208</v>
      </c>
      <c r="AD348" s="73">
        <v>43658.041666666664</v>
      </c>
      <c r="AE348" s="69" t="s">
        <v>3209</v>
      </c>
      <c r="AG348" s="73">
        <v>45211.041666666664</v>
      </c>
      <c r="AH348" s="69" t="b">
        <f>Table1[[#This Row],[sbti_id]]&lt;&gt;""</f>
        <v>1</v>
      </c>
      <c r="AI348" s="69" t="s">
        <v>5916</v>
      </c>
      <c r="AJ348" s="69" t="s">
        <v>3412</v>
      </c>
      <c r="AK348" s="69" t="s">
        <v>246</v>
      </c>
      <c r="AL348" s="69" t="s">
        <v>3211</v>
      </c>
      <c r="AM348" s="69" t="s">
        <v>158</v>
      </c>
      <c r="AN348" s="69" t="s">
        <v>167</v>
      </c>
      <c r="AQ348" s="69">
        <v>2040</v>
      </c>
      <c r="AR348" s="69" t="s">
        <v>3212</v>
      </c>
      <c r="AS348" s="69">
        <v>2022</v>
      </c>
      <c r="AT348" s="69" t="s">
        <v>2074</v>
      </c>
      <c r="AU348" s="69" t="s">
        <v>5917</v>
      </c>
      <c r="AV348" s="69" t="s">
        <v>281</v>
      </c>
      <c r="AW348" s="69">
        <v>2030</v>
      </c>
      <c r="AX348" s="69">
        <v>90</v>
      </c>
      <c r="AY348" s="69">
        <v>2020</v>
      </c>
      <c r="AZ348" s="70" t="s">
        <v>5918</v>
      </c>
      <c r="BA348" s="69" t="s">
        <v>5919</v>
      </c>
      <c r="BB348" s="69" t="s">
        <v>3216</v>
      </c>
      <c r="BC348" s="69" t="s">
        <v>157</v>
      </c>
      <c r="BD348" s="69" t="s">
        <v>157</v>
      </c>
      <c r="BE348" s="69" t="s">
        <v>157</v>
      </c>
      <c r="BF348" s="69" t="s">
        <v>5920</v>
      </c>
      <c r="BG348" s="69" t="s">
        <v>157</v>
      </c>
      <c r="BH348" s="69" t="s">
        <v>3843</v>
      </c>
      <c r="BI348" s="69" t="s">
        <v>3219</v>
      </c>
      <c r="BJ348" s="69" t="s">
        <v>158</v>
      </c>
      <c r="BK348" s="69" t="s">
        <v>157</v>
      </c>
      <c r="BL348" s="70" t="s">
        <v>5921</v>
      </c>
      <c r="BM348" s="69" t="s">
        <v>168</v>
      </c>
      <c r="BQ348" s="69" t="s">
        <v>158</v>
      </c>
      <c r="BR348" s="69" t="s">
        <v>168</v>
      </c>
      <c r="BX348" s="69" t="s">
        <v>158</v>
      </c>
      <c r="BY348" s="69" t="s">
        <v>157</v>
      </c>
      <c r="CD348" s="69">
        <v>3.5807E10</v>
      </c>
      <c r="CE348" s="69" t="s">
        <v>3286</v>
      </c>
      <c r="CF348" s="69">
        <v>93000</v>
      </c>
      <c r="CH348" s="69">
        <v>2015</v>
      </c>
      <c r="CT348" s="69" t="b">
        <f>Table1[[#This Row],[company_name_netzero]]&lt;&gt;""</f>
        <v>1</v>
      </c>
      <c r="CU348" s="69" t="s">
        <v>2070</v>
      </c>
      <c r="CV348" s="69">
        <v>2018</v>
      </c>
      <c r="CW348" s="69">
        <v>2025</v>
      </c>
      <c r="CX348" s="69" t="s">
        <v>3286</v>
      </c>
      <c r="CY348" s="69" t="s">
        <v>3053</v>
      </c>
      <c r="CZ348" s="69" t="b">
        <f>Table1[[#This Row],[company_name_re100]]&lt;&gt;""</f>
        <v>1</v>
      </c>
    </row>
    <row r="349" spans="1:104" ht="21.95" customHeight="1" hidden="1">
      <c r="A349" s="69">
        <v>347</v>
      </c>
      <c r="B349" s="69" t="s">
        <v>2075</v>
      </c>
      <c r="C349" s="69" t="s">
        <v>5922</v>
      </c>
      <c r="D349" s="69" t="s">
        <v>2076</v>
      </c>
      <c r="E349" s="75">
        <v>0.18</v>
      </c>
      <c r="F349" s="69" t="s">
        <v>2077</v>
      </c>
      <c r="G349" s="72">
        <v>4.223</v>
      </c>
      <c r="H349" s="69" t="s">
        <v>2078</v>
      </c>
      <c r="I349" s="71">
        <v>31100</v>
      </c>
      <c r="J349" s="69">
        <v>56</v>
      </c>
      <c r="K349" s="69">
        <v>3</v>
      </c>
      <c r="L349" s="69">
        <v>40000011</v>
      </c>
      <c r="M349" s="69" t="s">
        <v>5923</v>
      </c>
      <c r="N349" s="69" t="s">
        <v>5924</v>
      </c>
      <c r="O349" s="69" t="s">
        <v>5925</v>
      </c>
      <c r="P349" s="69" t="s">
        <v>3203</v>
      </c>
      <c r="Q349" s="69" t="s">
        <v>3204</v>
      </c>
      <c r="R349" s="69" t="s">
        <v>3205</v>
      </c>
      <c r="S349" s="69" t="s">
        <v>3357</v>
      </c>
      <c r="T349" s="69" t="s">
        <v>151</v>
      </c>
      <c r="U349" s="69" t="s">
        <v>152</v>
      </c>
      <c r="V349" s="69">
        <v>2030</v>
      </c>
      <c r="W349" s="69" t="s">
        <v>151</v>
      </c>
      <c r="X349" s="69" t="s">
        <v>152</v>
      </c>
      <c r="Y349" s="69">
        <v>2040</v>
      </c>
      <c r="Z349" s="69" t="s">
        <v>151</v>
      </c>
      <c r="AA349" s="69">
        <v>2040</v>
      </c>
      <c r="AB349" s="69" t="s">
        <v>5926</v>
      </c>
      <c r="AE349" s="69" t="s">
        <v>3209</v>
      </c>
      <c r="AG349" s="73">
        <v>45029.041666666664</v>
      </c>
      <c r="AH349" s="69" t="b">
        <f>Table1[[#This Row],[sbti_id]]&lt;&gt;""</f>
        <v>1</v>
      </c>
      <c r="AI349" s="69" t="s">
        <v>2075</v>
      </c>
      <c r="AJ349" s="69" t="s">
        <v>3043</v>
      </c>
      <c r="AK349" s="69" t="s">
        <v>146</v>
      </c>
      <c r="AL349" s="69" t="s">
        <v>3211</v>
      </c>
      <c r="AM349" s="69" t="s">
        <v>158</v>
      </c>
      <c r="AN349" s="69" t="s">
        <v>167</v>
      </c>
      <c r="AQ349" s="69">
        <v>2040</v>
      </c>
      <c r="AR349" s="69" t="s">
        <v>3212</v>
      </c>
      <c r="AS349" s="69">
        <v>2020</v>
      </c>
      <c r="AT349" s="70" t="s">
        <v>2079</v>
      </c>
      <c r="AU349" s="69" t="s">
        <v>5927</v>
      </c>
      <c r="AV349" s="69" t="s">
        <v>281</v>
      </c>
      <c r="AW349" s="69">
        <v>2030</v>
      </c>
      <c r="AX349" s="69">
        <v>42</v>
      </c>
      <c r="AY349" s="69">
        <v>2021</v>
      </c>
      <c r="AZ349" s="70" t="s">
        <v>5928</v>
      </c>
      <c r="BA349" s="70" t="s">
        <v>5929</v>
      </c>
      <c r="BB349" s="69" t="s">
        <v>3216</v>
      </c>
      <c r="BC349" s="69" t="s">
        <v>157</v>
      </c>
      <c r="BD349" s="69" t="s">
        <v>157</v>
      </c>
      <c r="BE349" s="69" t="s">
        <v>169</v>
      </c>
      <c r="BG349" s="69" t="s">
        <v>157</v>
      </c>
      <c r="BH349" s="69" t="s">
        <v>3218</v>
      </c>
      <c r="BI349" s="69" t="s">
        <v>3219</v>
      </c>
      <c r="BJ349" s="69" t="s">
        <v>157</v>
      </c>
      <c r="BK349" s="69" t="s">
        <v>157</v>
      </c>
      <c r="BL349" s="70" t="s">
        <v>5930</v>
      </c>
      <c r="BM349" s="69" t="s">
        <v>157</v>
      </c>
      <c r="BN349" s="69" t="s">
        <v>3530</v>
      </c>
      <c r="BQ349" s="69" t="s">
        <v>158</v>
      </c>
      <c r="BR349" s="69" t="s">
        <v>158</v>
      </c>
      <c r="BS349" s="69" t="s">
        <v>5931</v>
      </c>
      <c r="BX349" s="69" t="s">
        <v>158</v>
      </c>
      <c r="BY349" s="69" t="s">
        <v>157</v>
      </c>
      <c r="CD349" s="69">
        <v>4.3978E10</v>
      </c>
      <c r="CE349" s="69" t="s">
        <v>3286</v>
      </c>
      <c r="CF349" s="69">
        <v>31100</v>
      </c>
      <c r="CT349" s="69" t="b">
        <f>Table1[[#This Row],[company_name_netzero]]&lt;&gt;""</f>
        <v>1</v>
      </c>
      <c r="CZ349" s="69" t="b">
        <f>Table1[[#This Row],[company_name_re100]]&lt;&gt;""</f>
        <v>0</v>
      </c>
    </row>
    <row r="350" spans="1:104" ht="21.95" customHeight="1" hidden="1">
      <c r="A350" s="69">
        <v>348</v>
      </c>
      <c r="B350" s="69" t="s">
        <v>2080</v>
      </c>
      <c r="C350" s="69" t="s">
        <v>5932</v>
      </c>
      <c r="D350" s="69" t="s">
        <v>2081</v>
      </c>
      <c r="E350" s="72">
        <v>0.261</v>
      </c>
      <c r="F350" s="69" t="s">
        <v>2082</v>
      </c>
      <c r="G350" s="75">
        <v>0.46</v>
      </c>
      <c r="H350" s="69" t="s">
        <v>2083</v>
      </c>
      <c r="I350" s="71">
        <v>65926</v>
      </c>
      <c r="J350" s="69">
        <v>96</v>
      </c>
      <c r="K350" s="69">
        <v>20</v>
      </c>
      <c r="L350" s="69">
        <v>40002472</v>
      </c>
      <c r="M350" s="69" t="s">
        <v>5933</v>
      </c>
      <c r="N350" s="69" t="s">
        <v>5934</v>
      </c>
      <c r="O350" s="69" t="s">
        <v>5935</v>
      </c>
      <c r="P350" s="69" t="s">
        <v>3203</v>
      </c>
      <c r="Q350" s="69" t="s">
        <v>3509</v>
      </c>
      <c r="R350" s="69" t="s">
        <v>176</v>
      </c>
      <c r="S350" s="69" t="s">
        <v>3291</v>
      </c>
      <c r="T350" s="69" t="s">
        <v>151</v>
      </c>
      <c r="U350" s="69" t="s">
        <v>152</v>
      </c>
      <c r="V350" s="69">
        <v>2030</v>
      </c>
      <c r="W350" s="69" t="s">
        <v>151</v>
      </c>
      <c r="X350" s="69" t="s">
        <v>152</v>
      </c>
      <c r="Y350" s="69">
        <v>2050</v>
      </c>
      <c r="Z350" s="69" t="s">
        <v>151</v>
      </c>
      <c r="AA350" s="69">
        <v>2050</v>
      </c>
      <c r="AB350" s="69" t="s">
        <v>5936</v>
      </c>
      <c r="AC350" s="69" t="s">
        <v>3208</v>
      </c>
      <c r="AD350" s="73">
        <v>44621.041666666664</v>
      </c>
      <c r="AE350" s="69" t="s">
        <v>3209</v>
      </c>
      <c r="AG350" s="73">
        <v>45582.041666666664</v>
      </c>
      <c r="AH350" s="69" t="b">
        <f>Table1[[#This Row],[sbti_id]]&lt;&gt;""</f>
        <v>1</v>
      </c>
      <c r="AI350" s="69" t="s">
        <v>2080</v>
      </c>
      <c r="AJ350" s="69" t="s">
        <v>3514</v>
      </c>
      <c r="AK350" s="69" t="s">
        <v>3251</v>
      </c>
      <c r="AL350" s="69" t="s">
        <v>3211</v>
      </c>
      <c r="AM350" s="69" t="s">
        <v>158</v>
      </c>
      <c r="AN350" s="69" t="s">
        <v>202</v>
      </c>
      <c r="AQ350" s="69">
        <v>2050</v>
      </c>
      <c r="AR350" s="69" t="s">
        <v>3252</v>
      </c>
      <c r="AS350" s="69">
        <v>2022</v>
      </c>
      <c r="AT350" s="69" t="s">
        <v>2084</v>
      </c>
      <c r="AU350" s="69" t="s">
        <v>5937</v>
      </c>
      <c r="AV350" s="69" t="s">
        <v>281</v>
      </c>
      <c r="AX350" s="69">
        <v>42</v>
      </c>
      <c r="AY350" s="69">
        <v>2022</v>
      </c>
      <c r="AZ350" s="69" t="s">
        <v>5938</v>
      </c>
      <c r="BA350" s="69" t="s">
        <v>5939</v>
      </c>
      <c r="BB350" s="69" t="s">
        <v>3216</v>
      </c>
      <c r="BC350" s="69" t="s">
        <v>157</v>
      </c>
      <c r="BD350" s="69" t="s">
        <v>157</v>
      </c>
      <c r="BE350" s="69" t="s">
        <v>157</v>
      </c>
      <c r="BF350" s="69" t="s">
        <v>5940</v>
      </c>
      <c r="BG350" s="69" t="s">
        <v>157</v>
      </c>
      <c r="BH350" s="69" t="s">
        <v>3329</v>
      </c>
      <c r="BI350" s="69" t="s">
        <v>3219</v>
      </c>
      <c r="BJ350" s="69" t="s">
        <v>158</v>
      </c>
      <c r="BK350" s="69" t="s">
        <v>168</v>
      </c>
      <c r="BL350" s="69" t="s">
        <v>5941</v>
      </c>
      <c r="BM350" s="69" t="s">
        <v>168</v>
      </c>
      <c r="BQ350" s="69" t="s">
        <v>158</v>
      </c>
      <c r="BR350" s="69" t="s">
        <v>168</v>
      </c>
      <c r="BS350" s="69" t="s">
        <v>5942</v>
      </c>
      <c r="BX350" s="69" t="s">
        <v>158</v>
      </c>
      <c r="BY350" s="69" t="s">
        <v>158</v>
      </c>
      <c r="CD350" s="69">
        <v>4.3925E10</v>
      </c>
      <c r="CE350" s="69" t="s">
        <v>144</v>
      </c>
      <c r="CT350" s="69" t="b">
        <f>Table1[[#This Row],[company_name_netzero]]&lt;&gt;""</f>
        <v>1</v>
      </c>
      <c r="CZ350" s="69" t="b">
        <f>Table1[[#This Row],[company_name_re100]]&lt;&gt;""</f>
        <v>0</v>
      </c>
    </row>
    <row r="351" spans="1:11 34:34 98:104" ht="21.95" customHeight="1" hidden="1">
      <c r="A351" s="69">
        <v>349</v>
      </c>
      <c r="B351" s="74" t="s">
        <v>2085</v>
      </c>
      <c r="C351" s="69" t="s">
        <v>5943</v>
      </c>
      <c r="D351" s="69" t="s">
        <v>2086</v>
      </c>
      <c r="E351" s="72">
        <v>-0.008</v>
      </c>
      <c r="F351" s="69" t="s">
        <v>2087</v>
      </c>
      <c r="G351" s="72">
        <v>-0.606</v>
      </c>
      <c r="H351" s="69" t="s">
        <v>2088</v>
      </c>
      <c r="I351" s="71">
        <v>388999</v>
      </c>
      <c r="J351" s="69" t="s">
        <v>3199</v>
      </c>
      <c r="K351" s="69">
        <v>6</v>
      </c>
      <c r="AH351" s="69" t="b">
        <f>Table1[[#This Row],[sbti_id]]&lt;&gt;""</f>
        <v>0</v>
      </c>
      <c r="CT351" s="69" t="b">
        <f>Table1[[#This Row],[company_name_netzero]]&lt;&gt;""</f>
        <v>0</v>
      </c>
      <c r="CZ351" s="69" t="b">
        <f>Table1[[#This Row],[company_name_re100]]&lt;&gt;""</f>
        <v>0</v>
      </c>
    </row>
    <row r="352" spans="1:104" ht="21.95" customHeight="1" hidden="1">
      <c r="A352" s="69">
        <v>350</v>
      </c>
      <c r="B352" s="69" t="s">
        <v>2091</v>
      </c>
      <c r="C352" s="69" t="s">
        <v>5944</v>
      </c>
      <c r="D352" s="69" t="s">
        <v>2092</v>
      </c>
      <c r="E352" s="72">
        <v>-0.039</v>
      </c>
      <c r="F352" s="69" t="s">
        <v>2093</v>
      </c>
      <c r="G352" s="72">
        <v>0.776</v>
      </c>
      <c r="H352" s="69" t="s">
        <v>2094</v>
      </c>
      <c r="I352" s="71">
        <v>38247</v>
      </c>
      <c r="J352" s="69">
        <v>-12</v>
      </c>
      <c r="K352" s="69">
        <v>27</v>
      </c>
      <c r="L352" s="69">
        <v>40000515</v>
      </c>
      <c r="M352" s="69" t="s">
        <v>5945</v>
      </c>
      <c r="N352" s="69" t="s">
        <v>5946</v>
      </c>
      <c r="O352" s="69" t="s">
        <v>5947</v>
      </c>
      <c r="P352" s="69" t="s">
        <v>3443</v>
      </c>
      <c r="Q352" s="69" t="s">
        <v>264</v>
      </c>
      <c r="R352" s="69" t="s">
        <v>176</v>
      </c>
      <c r="S352" s="69" t="s">
        <v>3274</v>
      </c>
      <c r="T352" s="69" t="s">
        <v>155</v>
      </c>
      <c r="AF352" s="69" t="s">
        <v>3210</v>
      </c>
      <c r="AG352" s="73">
        <v>42480.041666666664</v>
      </c>
      <c r="AH352" s="69" t="b">
        <f>Table1[[#This Row],[sbti_id]]&lt;&gt;""</f>
        <v>1</v>
      </c>
      <c r="AI352" s="69" t="s">
        <v>5948</v>
      </c>
      <c r="AJ352" s="69" t="s">
        <v>3381</v>
      </c>
      <c r="AK352" s="69" t="s">
        <v>3251</v>
      </c>
      <c r="AL352" s="69" t="s">
        <v>3211</v>
      </c>
      <c r="AM352" s="69" t="s">
        <v>158</v>
      </c>
      <c r="AN352" s="69" t="s">
        <v>167</v>
      </c>
      <c r="AQ352" s="69">
        <v>2050</v>
      </c>
      <c r="AR352" s="69" t="s">
        <v>3212</v>
      </c>
      <c r="AS352" s="69">
        <v>2021</v>
      </c>
      <c r="AT352" s="70" t="s">
        <v>2095</v>
      </c>
      <c r="AU352" s="69" t="s">
        <v>5949</v>
      </c>
      <c r="AV352" s="69" t="s">
        <v>281</v>
      </c>
      <c r="AW352" s="69">
        <v>2030</v>
      </c>
      <c r="AX352" s="69">
        <v>50</v>
      </c>
      <c r="AY352" s="69">
        <v>2019</v>
      </c>
      <c r="AZ352" s="70" t="s">
        <v>5950</v>
      </c>
      <c r="BA352" s="69" t="s">
        <v>5951</v>
      </c>
      <c r="BB352" s="69" t="s">
        <v>3216</v>
      </c>
      <c r="BC352" s="69" t="s">
        <v>157</v>
      </c>
      <c r="BD352" s="69" t="s">
        <v>157</v>
      </c>
      <c r="BE352" s="69" t="s">
        <v>157</v>
      </c>
      <c r="BF352" s="69" t="s">
        <v>5952</v>
      </c>
      <c r="BG352" s="69" t="s">
        <v>158</v>
      </c>
      <c r="BI352" s="69" t="s">
        <v>3219</v>
      </c>
      <c r="BJ352" s="69" t="s">
        <v>158</v>
      </c>
      <c r="BK352" s="69" t="s">
        <v>168</v>
      </c>
      <c r="BM352" s="69" t="s">
        <v>168</v>
      </c>
      <c r="BQ352" s="69" t="s">
        <v>158</v>
      </c>
      <c r="BR352" s="69" t="s">
        <v>168</v>
      </c>
      <c r="BX352" s="69" t="s">
        <v>158</v>
      </c>
      <c r="BY352" s="69" t="s">
        <v>158</v>
      </c>
      <c r="CD352" s="69">
        <v>4.3138E10</v>
      </c>
      <c r="CE352" s="69" t="s">
        <v>3286</v>
      </c>
      <c r="CF352" s="69">
        <v>38391</v>
      </c>
      <c r="CT352" s="69" t="b">
        <f>Table1[[#This Row],[company_name_netzero]]&lt;&gt;""</f>
        <v>1</v>
      </c>
      <c r="CZ352" s="69" t="b">
        <f>Table1[[#This Row],[company_name_re100]]&lt;&gt;""</f>
        <v>0</v>
      </c>
    </row>
    <row r="353" spans="1:11 34:104" ht="21.95" customHeight="1">
      <c r="A353" s="69">
        <v>351</v>
      </c>
      <c r="B353" s="69" t="s">
        <v>2096</v>
      </c>
      <c r="C353" s="69" t="s">
        <v>5953</v>
      </c>
      <c r="D353" s="69" t="s">
        <v>2097</v>
      </c>
      <c r="E353" s="72">
        <v>-0.114</v>
      </c>
      <c r="F353" s="69" t="s">
        <v>2098</v>
      </c>
      <c r="G353" s="72">
        <v>-0.582</v>
      </c>
      <c r="H353" s="69" t="s">
        <v>2099</v>
      </c>
      <c r="I353" s="71">
        <v>184226</v>
      </c>
      <c r="J353" s="69">
        <v>-44</v>
      </c>
      <c r="K353" s="69">
        <v>15</v>
      </c>
      <c r="AH353" s="69" t="b">
        <f>Table1[[#This Row],[sbti_id]]&lt;&gt;""</f>
        <v>0</v>
      </c>
      <c r="AI353" s="69" t="s">
        <v>5954</v>
      </c>
      <c r="AJ353" s="69" t="s">
        <v>3250</v>
      </c>
      <c r="AK353" s="69" t="s">
        <v>3251</v>
      </c>
      <c r="AL353" s="69" t="s">
        <v>3211</v>
      </c>
      <c r="AM353" s="69" t="s">
        <v>158</v>
      </c>
      <c r="AN353" s="69" t="s">
        <v>233</v>
      </c>
      <c r="AS353" s="69">
        <v>2021</v>
      </c>
      <c r="AU353" s="69" t="s">
        <v>5955</v>
      </c>
      <c r="AV353" s="69" t="s">
        <v>233</v>
      </c>
      <c r="BA353" s="69" t="s">
        <v>5956</v>
      </c>
      <c r="BB353" s="69" t="s">
        <v>168</v>
      </c>
      <c r="BC353" s="69" t="s">
        <v>168</v>
      </c>
      <c r="BD353" s="69" t="s">
        <v>168</v>
      </c>
      <c r="BE353" s="69" t="s">
        <v>168</v>
      </c>
      <c r="BG353" s="69" t="s">
        <v>158</v>
      </c>
      <c r="BI353" s="69" t="s">
        <v>3219</v>
      </c>
      <c r="BJ353" s="69" t="s">
        <v>158</v>
      </c>
      <c r="BK353" s="69" t="s">
        <v>168</v>
      </c>
      <c r="BL353" s="69" t="s">
        <v>5957</v>
      </c>
      <c r="BM353" s="69" t="s">
        <v>168</v>
      </c>
      <c r="BQ353" s="69" t="s">
        <v>158</v>
      </c>
      <c r="BR353" s="69" t="s">
        <v>168</v>
      </c>
      <c r="BX353" s="69" t="s">
        <v>158</v>
      </c>
      <c r="BY353" s="69" t="s">
        <v>158</v>
      </c>
      <c r="CD353" s="69">
        <v>2.527E10</v>
      </c>
      <c r="CE353" s="69" t="s">
        <v>3397</v>
      </c>
      <c r="CF353" s="69">
        <v>139519</v>
      </c>
      <c r="CT353" s="69" t="b">
        <f>Table1[[#This Row],[company_name_netzero]]&lt;&gt;""</f>
        <v>1</v>
      </c>
      <c r="CZ353" s="69" t="b">
        <f>Table1[[#This Row],[company_name_re100]]&lt;&gt;""</f>
        <v>0</v>
      </c>
    </row>
    <row r="354" spans="1:11 34:34 98:104" ht="21.95" customHeight="1" hidden="1">
      <c r="A354" s="69">
        <v>352</v>
      </c>
      <c r="B354" s="69" t="s">
        <v>2101</v>
      </c>
      <c r="C354" s="69" t="s">
        <v>5958</v>
      </c>
      <c r="D354" s="69" t="s">
        <v>2102</v>
      </c>
      <c r="E354" s="72">
        <v>-0.069</v>
      </c>
      <c r="F354" s="69" t="s">
        <v>2103</v>
      </c>
      <c r="G354" s="72">
        <v>0.417</v>
      </c>
      <c r="H354" s="69" t="s">
        <v>2104</v>
      </c>
      <c r="I354" s="71">
        <v>114740</v>
      </c>
      <c r="J354" s="69">
        <v>-26</v>
      </c>
      <c r="K354" s="69">
        <v>15</v>
      </c>
      <c r="AH354" s="69" t="b">
        <f>Table1[[#This Row],[sbti_id]]&lt;&gt;""</f>
        <v>0</v>
      </c>
      <c r="CT354" s="69" t="b">
        <f>Table1[[#This Row],[company_name_netzero]]&lt;&gt;""</f>
        <v>0</v>
      </c>
      <c r="CZ354" s="69" t="b">
        <f>Table1[[#This Row],[company_name_re100]]&lt;&gt;""</f>
        <v>0</v>
      </c>
    </row>
    <row r="355" spans="1:11 34:104" ht="21.95" customHeight="1" hidden="1">
      <c r="A355" s="69">
        <v>353</v>
      </c>
      <c r="B355" s="69" t="s">
        <v>2107</v>
      </c>
      <c r="C355" s="69" t="s">
        <v>5959</v>
      </c>
      <c r="D355" s="69" t="s">
        <v>2108</v>
      </c>
      <c r="E355" s="72">
        <v>0.162</v>
      </c>
      <c r="F355" s="69" t="s">
        <v>2109</v>
      </c>
      <c r="G355" s="72">
        <v>0.043</v>
      </c>
      <c r="H355" s="69" t="s">
        <v>2110</v>
      </c>
      <c r="I355" s="71">
        <v>30014</v>
      </c>
      <c r="J355" s="69">
        <v>51</v>
      </c>
      <c r="K355" s="69">
        <v>30</v>
      </c>
      <c r="AH355" s="69" t="b">
        <f>Table1[[#This Row],[sbti_id]]&lt;&gt;""</f>
        <v>0</v>
      </c>
      <c r="AI355" s="69" t="s">
        <v>2107</v>
      </c>
      <c r="AJ355" s="69" t="s">
        <v>3343</v>
      </c>
      <c r="AK355" s="69" t="s">
        <v>246</v>
      </c>
      <c r="AL355" s="69" t="s">
        <v>3211</v>
      </c>
      <c r="AM355" s="69" t="s">
        <v>157</v>
      </c>
      <c r="AN355" s="69" t="s">
        <v>167</v>
      </c>
      <c r="AQ355" s="69">
        <v>2050</v>
      </c>
      <c r="AR355" s="69" t="s">
        <v>3212</v>
      </c>
      <c r="AT355" s="70" t="s">
        <v>2111</v>
      </c>
      <c r="AU355" s="69" t="s">
        <v>5960</v>
      </c>
      <c r="AV355" s="69" t="s">
        <v>281</v>
      </c>
      <c r="AW355" s="69">
        <v>2030</v>
      </c>
      <c r="AX355" s="69">
        <v>50</v>
      </c>
      <c r="AY355" s="69">
        <v>2019</v>
      </c>
      <c r="AZ355" s="69" t="s">
        <v>5961</v>
      </c>
      <c r="BB355" s="69" t="s">
        <v>3216</v>
      </c>
      <c r="BC355" s="69" t="s">
        <v>157</v>
      </c>
      <c r="BD355" s="69" t="s">
        <v>157</v>
      </c>
      <c r="BE355" s="69" t="s">
        <v>157</v>
      </c>
      <c r="BG355" s="69" t="s">
        <v>158</v>
      </c>
      <c r="BI355" s="69" t="s">
        <v>3219</v>
      </c>
      <c r="BJ355" s="69" t="s">
        <v>158</v>
      </c>
      <c r="BK355" s="69" t="s">
        <v>168</v>
      </c>
      <c r="BM355" s="69" t="s">
        <v>158</v>
      </c>
      <c r="BQ355" s="69" t="s">
        <v>158</v>
      </c>
      <c r="BR355" s="69" t="s">
        <v>168</v>
      </c>
      <c r="BS355" s="70" t="s">
        <v>5962</v>
      </c>
      <c r="BX355" s="69" t="s">
        <v>158</v>
      </c>
      <c r="BY355" s="69" t="s">
        <v>158</v>
      </c>
      <c r="CD355" s="69">
        <v>3.91E10</v>
      </c>
      <c r="CE355" s="69" t="s">
        <v>3286</v>
      </c>
      <c r="CT355" s="69" t="b">
        <f>Table1[[#This Row],[company_name_netzero]]&lt;&gt;""</f>
        <v>1</v>
      </c>
      <c r="CZ355" s="69" t="b">
        <f>Table1[[#This Row],[company_name_re100]]&lt;&gt;""</f>
        <v>0</v>
      </c>
    </row>
    <row r="356" spans="1:11 34:104" ht="21.95" customHeight="1" hidden="1">
      <c r="A356" s="69">
        <v>354</v>
      </c>
      <c r="B356" s="69" t="s">
        <v>2112</v>
      </c>
      <c r="C356" s="69" t="s">
        <v>5963</v>
      </c>
      <c r="D356" s="69" t="s">
        <v>2113</v>
      </c>
      <c r="E356" s="75">
        <v>0.01</v>
      </c>
      <c r="F356" s="69" t="s">
        <v>2114</v>
      </c>
      <c r="H356" s="69" t="s">
        <v>2115</v>
      </c>
      <c r="I356" s="71">
        <v>11192</v>
      </c>
      <c r="J356" s="69">
        <v>5</v>
      </c>
      <c r="K356" s="69">
        <v>28</v>
      </c>
      <c r="AH356" s="69" t="b">
        <f>Table1[[#This Row],[sbti_id]]&lt;&gt;""</f>
        <v>0</v>
      </c>
      <c r="AI356" s="69" t="s">
        <v>2112</v>
      </c>
      <c r="AJ356" s="69" t="s">
        <v>3043</v>
      </c>
      <c r="AK356" s="69" t="s">
        <v>146</v>
      </c>
      <c r="AL356" s="69" t="s">
        <v>3211</v>
      </c>
      <c r="AM356" s="69" t="s">
        <v>157</v>
      </c>
      <c r="AN356" s="69" t="s">
        <v>167</v>
      </c>
      <c r="AQ356" s="69">
        <v>2050</v>
      </c>
      <c r="AR356" s="69" t="s">
        <v>3212</v>
      </c>
      <c r="AT356" s="69" t="s">
        <v>2116</v>
      </c>
      <c r="AU356" s="69" t="s">
        <v>5964</v>
      </c>
      <c r="AV356" s="69" t="s">
        <v>3614</v>
      </c>
      <c r="AW356" s="69">
        <v>2027</v>
      </c>
      <c r="AZ356" s="69" t="s">
        <v>5965</v>
      </c>
      <c r="BA356" s="69" t="s">
        <v>5966</v>
      </c>
      <c r="BB356" s="69" t="s">
        <v>3216</v>
      </c>
      <c r="BC356" s="69" t="s">
        <v>157</v>
      </c>
      <c r="BD356" s="69" t="s">
        <v>157</v>
      </c>
      <c r="BE356" s="69" t="s">
        <v>169</v>
      </c>
      <c r="BF356" s="69" t="s">
        <v>5967</v>
      </c>
      <c r="BG356" s="69" t="s">
        <v>158</v>
      </c>
      <c r="BI356" s="69" t="s">
        <v>3219</v>
      </c>
      <c r="BJ356" s="69" t="s">
        <v>157</v>
      </c>
      <c r="BK356" s="69" t="s">
        <v>168</v>
      </c>
      <c r="BL356" s="69" t="s">
        <v>5968</v>
      </c>
      <c r="BM356" s="69" t="s">
        <v>157</v>
      </c>
      <c r="BN356" s="69" t="s">
        <v>3269</v>
      </c>
      <c r="BQ356" s="69" t="s">
        <v>158</v>
      </c>
      <c r="BR356" s="69" t="s">
        <v>312</v>
      </c>
      <c r="BS356" s="70" t="s">
        <v>5969</v>
      </c>
      <c r="BX356" s="69" t="s">
        <v>158</v>
      </c>
      <c r="BY356" s="69" t="s">
        <v>158</v>
      </c>
      <c r="CD356" s="69">
        <v>2.366E10</v>
      </c>
      <c r="CE356" s="69" t="s">
        <v>3286</v>
      </c>
      <c r="CT356" s="69" t="b">
        <f>Table1[[#This Row],[company_name_netzero]]&lt;&gt;""</f>
        <v>1</v>
      </c>
      <c r="CZ356" s="69" t="b">
        <f>Table1[[#This Row],[company_name_re100]]&lt;&gt;""</f>
        <v>0</v>
      </c>
    </row>
    <row r="357" spans="1:11 34:104" ht="21.95" customHeight="1" hidden="1">
      <c r="A357" s="69">
        <v>355</v>
      </c>
      <c r="B357" s="69" t="s">
        <v>2117</v>
      </c>
      <c r="C357" s="69" t="s">
        <v>5970</v>
      </c>
      <c r="D357" s="69" t="s">
        <v>2118</v>
      </c>
      <c r="E357" s="72">
        <v>-0.037</v>
      </c>
      <c r="F357" s="69" t="s">
        <v>2119</v>
      </c>
      <c r="G357" s="72">
        <v>0.895</v>
      </c>
      <c r="H357" s="69" t="s">
        <v>2120</v>
      </c>
      <c r="I357" s="71">
        <v>36000</v>
      </c>
      <c r="J357" s="69">
        <v>-9</v>
      </c>
      <c r="K357" s="69">
        <v>6</v>
      </c>
      <c r="AH357" s="69" t="b">
        <f>Table1[[#This Row],[sbti_id]]&lt;&gt;""</f>
        <v>0</v>
      </c>
      <c r="AI357" s="69" t="s">
        <v>2117</v>
      </c>
      <c r="AJ357" s="69" t="s">
        <v>3043</v>
      </c>
      <c r="AK357" s="69" t="s">
        <v>146</v>
      </c>
      <c r="AL357" s="69" t="s">
        <v>3211</v>
      </c>
      <c r="AM357" s="69" t="s">
        <v>158</v>
      </c>
      <c r="AN357" s="69" t="s">
        <v>202</v>
      </c>
      <c r="AP357" s="69">
        <v>2020</v>
      </c>
      <c r="AQ357" s="69">
        <v>2050</v>
      </c>
      <c r="AR357" s="69" t="s">
        <v>3212</v>
      </c>
      <c r="AS357" s="69">
        <v>2023</v>
      </c>
      <c r="AT357" s="69" t="s">
        <v>2121</v>
      </c>
      <c r="AU357" s="69" t="s">
        <v>5971</v>
      </c>
      <c r="AV357" s="69" t="s">
        <v>281</v>
      </c>
      <c r="AW357" s="69">
        <v>2030</v>
      </c>
      <c r="AX357" s="69">
        <v>15</v>
      </c>
      <c r="AY357" s="69">
        <v>2020</v>
      </c>
      <c r="AZ357" s="69" t="s">
        <v>5972</v>
      </c>
      <c r="BA357" s="70" t="s">
        <v>5973</v>
      </c>
      <c r="BB357" s="69" t="s">
        <v>3216</v>
      </c>
      <c r="BC357" s="69" t="s">
        <v>157</v>
      </c>
      <c r="BD357" s="69" t="s">
        <v>157</v>
      </c>
      <c r="BE357" s="69" t="s">
        <v>157</v>
      </c>
      <c r="BF357" s="70" t="s">
        <v>5974</v>
      </c>
      <c r="BG357" s="69" t="s">
        <v>157</v>
      </c>
      <c r="BH357" s="69" t="s">
        <v>3242</v>
      </c>
      <c r="BI357" s="69" t="s">
        <v>3219</v>
      </c>
      <c r="BJ357" s="69" t="s">
        <v>158</v>
      </c>
      <c r="BK357" s="69" t="s">
        <v>157</v>
      </c>
      <c r="BL357" s="70" t="s">
        <v>5975</v>
      </c>
      <c r="BM357" s="69" t="s">
        <v>168</v>
      </c>
      <c r="BQ357" s="69" t="s">
        <v>158</v>
      </c>
      <c r="BR357" s="69" t="s">
        <v>312</v>
      </c>
      <c r="BS357" s="70" t="s">
        <v>5976</v>
      </c>
      <c r="BX357" s="69" t="s">
        <v>158</v>
      </c>
      <c r="BY357" s="69" t="s">
        <v>158</v>
      </c>
      <c r="CD357" s="69">
        <v>4.263E10</v>
      </c>
      <c r="CE357" s="69" t="s">
        <v>3081</v>
      </c>
      <c r="CF357" s="69">
        <v>36000</v>
      </c>
      <c r="CT357" s="69" t="b">
        <f>Table1[[#This Row],[company_name_netzero]]&lt;&gt;""</f>
        <v>1</v>
      </c>
      <c r="CZ357" s="69" t="b">
        <f>Table1[[#This Row],[company_name_re100]]&lt;&gt;""</f>
        <v>0</v>
      </c>
    </row>
    <row r="358" spans="1:11 34:104" ht="21.95" customHeight="1" hidden="1">
      <c r="A358" s="69">
        <v>356</v>
      </c>
      <c r="B358" s="69" t="s">
        <v>2122</v>
      </c>
      <c r="C358" s="69" t="s">
        <v>5977</v>
      </c>
      <c r="D358" s="69" t="s">
        <v>2123</v>
      </c>
      <c r="E358" s="72">
        <v>0.199</v>
      </c>
      <c r="F358" s="69" t="s">
        <v>2124</v>
      </c>
      <c r="G358" s="75">
        <v>-0.08</v>
      </c>
      <c r="H358" s="69" t="s">
        <v>2125</v>
      </c>
      <c r="I358" s="71">
        <v>42370</v>
      </c>
      <c r="J358" s="69">
        <v>-33</v>
      </c>
      <c r="K358" s="69">
        <v>18</v>
      </c>
      <c r="AH358" s="69" t="b">
        <f>Table1[[#This Row],[sbti_id]]&lt;&gt;""</f>
        <v>0</v>
      </c>
      <c r="AI358" s="69" t="s">
        <v>5978</v>
      </c>
      <c r="AJ358" s="69" t="s">
        <v>5302</v>
      </c>
      <c r="AK358" s="69" t="s">
        <v>3036</v>
      </c>
      <c r="AL358" s="69" t="s">
        <v>3211</v>
      </c>
      <c r="AM358" s="69" t="s">
        <v>158</v>
      </c>
      <c r="AN358" s="69" t="s">
        <v>281</v>
      </c>
      <c r="AO358" s="69">
        <v>90</v>
      </c>
      <c r="AP358" s="69">
        <v>2015</v>
      </c>
      <c r="AQ358" s="69">
        <v>2030</v>
      </c>
      <c r="AR358" s="69" t="s">
        <v>3212</v>
      </c>
      <c r="AS358" s="69">
        <v>2023</v>
      </c>
      <c r="AT358" s="69" t="s">
        <v>2126</v>
      </c>
      <c r="AU358" s="69" t="s">
        <v>5979</v>
      </c>
      <c r="AV358" s="69" t="s">
        <v>281</v>
      </c>
      <c r="AW358" s="69">
        <v>2025</v>
      </c>
      <c r="AX358" s="69">
        <v>85</v>
      </c>
      <c r="AY358" s="69">
        <v>2015</v>
      </c>
      <c r="AZ358" s="69" t="s">
        <v>2126</v>
      </c>
      <c r="BA358" s="70" t="s">
        <v>5980</v>
      </c>
      <c r="BB358" s="69" t="s">
        <v>3216</v>
      </c>
      <c r="BC358" s="69" t="s">
        <v>157</v>
      </c>
      <c r="BD358" s="69" t="s">
        <v>157</v>
      </c>
      <c r="BE358" s="69" t="s">
        <v>157</v>
      </c>
      <c r="BF358" s="70" t="s">
        <v>5981</v>
      </c>
      <c r="BG358" s="69" t="s">
        <v>158</v>
      </c>
      <c r="BI358" s="69" t="s">
        <v>3219</v>
      </c>
      <c r="BJ358" s="69" t="s">
        <v>157</v>
      </c>
      <c r="BK358" s="69" t="s">
        <v>157</v>
      </c>
      <c r="BL358" s="70" t="s">
        <v>5982</v>
      </c>
      <c r="BM358" s="69" t="s">
        <v>157</v>
      </c>
      <c r="BN358" s="69" t="s">
        <v>3429</v>
      </c>
      <c r="BP358" s="70" t="s">
        <v>5983</v>
      </c>
      <c r="BQ358" s="69" t="s">
        <v>158</v>
      </c>
      <c r="BR358" s="69" t="s">
        <v>168</v>
      </c>
      <c r="BS358" s="70" t="s">
        <v>5984</v>
      </c>
      <c r="BX358" s="69" t="s">
        <v>158</v>
      </c>
      <c r="BY358" s="69" t="s">
        <v>158</v>
      </c>
      <c r="CD358" s="69">
        <v>4.3567E10</v>
      </c>
      <c r="CE358" s="69" t="s">
        <v>3286</v>
      </c>
      <c r="CF358" s="69">
        <v>42370</v>
      </c>
      <c r="CT358" s="69" t="b">
        <f>Table1[[#This Row],[company_name_netzero]]&lt;&gt;""</f>
        <v>1</v>
      </c>
      <c r="CU358" s="69" t="s">
        <v>5978</v>
      </c>
      <c r="CV358" s="69">
        <v>2019</v>
      </c>
      <c r="CW358" s="69">
        <v>2025</v>
      </c>
      <c r="CX358" s="69" t="s">
        <v>3286</v>
      </c>
      <c r="CY358" s="69" t="s">
        <v>1610</v>
      </c>
      <c r="CZ358" s="69" t="b">
        <f>Table1[[#This Row],[company_name_re100]]&lt;&gt;""</f>
        <v>1</v>
      </c>
    </row>
    <row r="359" spans="1:104" ht="21.95" customHeight="1" hidden="1">
      <c r="A359" s="69">
        <v>357</v>
      </c>
      <c r="B359" s="69" t="s">
        <v>2127</v>
      </c>
      <c r="C359" s="69" t="s">
        <v>5985</v>
      </c>
      <c r="D359" s="69" t="s">
        <v>2128</v>
      </c>
      <c r="E359" s="72">
        <v>-0.041</v>
      </c>
      <c r="F359" s="69" t="s">
        <v>2129</v>
      </c>
      <c r="G359" s="75">
        <v>0.01</v>
      </c>
      <c r="H359" s="69" t="s">
        <v>2130</v>
      </c>
      <c r="I359" s="71">
        <v>190159</v>
      </c>
      <c r="J359" s="69">
        <v>-13</v>
      </c>
      <c r="K359" s="69">
        <v>23</v>
      </c>
      <c r="L359" s="69">
        <v>40011737</v>
      </c>
      <c r="M359" s="69" t="s">
        <v>2127</v>
      </c>
      <c r="N359" s="69" t="s">
        <v>5986</v>
      </c>
      <c r="O359" s="69" t="s">
        <v>5987</v>
      </c>
      <c r="P359" s="69" t="s">
        <v>3203</v>
      </c>
      <c r="Q359" s="69" t="s">
        <v>245</v>
      </c>
      <c r="R359" s="69" t="s">
        <v>246</v>
      </c>
      <c r="S359" s="69" t="s">
        <v>3339</v>
      </c>
      <c r="T359" s="69" t="s">
        <v>151</v>
      </c>
      <c r="U359" s="69" t="s">
        <v>152</v>
      </c>
      <c r="V359" s="69">
        <v>2030</v>
      </c>
      <c r="AB359" s="69" t="s">
        <v>5988</v>
      </c>
      <c r="AE359" s="69" t="s">
        <v>3209</v>
      </c>
      <c r="AG359" s="73">
        <v>44168.041666666664</v>
      </c>
      <c r="AH359" s="69" t="b">
        <f>Table1[[#This Row],[sbti_id]]&lt;&gt;""</f>
        <v>1</v>
      </c>
      <c r="AI359" s="89" t="s">
        <v>5989</v>
      </c>
      <c r="AJ359" s="89" t="s">
        <v>3343</v>
      </c>
      <c r="AK359" s="89" t="s">
        <v>246</v>
      </c>
      <c r="AL359" s="89" t="s">
        <v>3211</v>
      </c>
      <c r="AM359" s="89" t="s">
        <v>158</v>
      </c>
      <c r="AN359" s="89" t="s">
        <v>202</v>
      </c>
      <c r="AO359" s="89"/>
      <c r="AP359" s="89"/>
      <c r="AQ359" s="89">
        <v>2050</v>
      </c>
      <c r="AR359" s="89" t="s">
        <v>3212</v>
      </c>
      <c r="AS359" s="89">
        <v>2022</v>
      </c>
      <c r="AT359" s="89" t="s">
        <v>2131</v>
      </c>
      <c r="AU359" s="89" t="s">
        <v>5990</v>
      </c>
      <c r="AV359" s="89" t="s">
        <v>233</v>
      </c>
      <c r="AW359" s="89"/>
      <c r="AX359" s="89"/>
      <c r="AY359" s="89"/>
      <c r="AZ359" s="90" t="s">
        <v>5991</v>
      </c>
      <c r="BA359" s="89" t="s">
        <v>5992</v>
      </c>
      <c r="BB359" s="89" t="s">
        <v>3216</v>
      </c>
      <c r="BC359" s="89" t="s">
        <v>157</v>
      </c>
      <c r="BD359" s="89" t="s">
        <v>157</v>
      </c>
      <c r="BE359" s="89" t="s">
        <v>157</v>
      </c>
      <c r="BF359" s="89" t="s">
        <v>5993</v>
      </c>
      <c r="BG359" s="89" t="s">
        <v>157</v>
      </c>
      <c r="BH359" s="89" t="s">
        <v>3242</v>
      </c>
      <c r="BI359" s="89" t="s">
        <v>3219</v>
      </c>
      <c r="BJ359" s="89" t="s">
        <v>158</v>
      </c>
      <c r="BK359" s="89" t="s">
        <v>168</v>
      </c>
      <c r="BL359" s="89"/>
      <c r="BM359" s="89" t="s">
        <v>168</v>
      </c>
      <c r="BN359" s="89"/>
      <c r="BO359" s="89"/>
      <c r="BP359" s="89"/>
      <c r="BQ359" s="89" t="s">
        <v>158</v>
      </c>
      <c r="BR359" s="89" t="s">
        <v>168</v>
      </c>
      <c r="BS359" s="89"/>
      <c r="BT359" s="89"/>
      <c r="BU359" s="89"/>
      <c r="BV359" s="89"/>
      <c r="BW359" s="89"/>
      <c r="BX359" s="89" t="s">
        <v>158</v>
      </c>
      <c r="BY359" s="89" t="s">
        <v>158</v>
      </c>
      <c r="BZ359" s="89"/>
      <c r="CA359" s="89"/>
      <c r="CB359" s="89"/>
      <c r="CC359" s="89"/>
      <c r="CD359" s="89">
        <v>4.1418E10</v>
      </c>
      <c r="CE359" s="89" t="s">
        <v>3300</v>
      </c>
      <c r="CF359" s="89">
        <v>199038</v>
      </c>
      <c r="CG359" s="89"/>
      <c r="CH359" s="89"/>
      <c r="CI359" s="89"/>
      <c r="CJ359" s="89"/>
      <c r="CK359" s="89"/>
      <c r="CL359" s="89"/>
      <c r="CM359" s="89"/>
      <c r="CN359" s="89"/>
      <c r="CO359" s="89"/>
      <c r="CP359" s="89"/>
      <c r="CQ359" s="89"/>
      <c r="CR359" s="89"/>
      <c r="CS359" s="89"/>
      <c r="CT359" s="69" t="b">
        <f>Table1[[#This Row],[company_name_netzero]]&lt;&gt;""</f>
        <v>1</v>
      </c>
      <c r="CU359" s="69" t="s">
        <v>2127</v>
      </c>
      <c r="CV359" s="69">
        <v>2020</v>
      </c>
      <c r="CW359" s="69">
        <v>2040</v>
      </c>
      <c r="CX359" s="69" t="s">
        <v>3300</v>
      </c>
      <c r="CY359" s="69" t="s">
        <v>245</v>
      </c>
      <c r="CZ359" s="69" t="b">
        <f>Table1[[#This Row],[company_name_re100]]&lt;&gt;""</f>
        <v>1</v>
      </c>
    </row>
    <row r="360" spans="1:11 34:104" ht="21.95" customHeight="1" hidden="1">
      <c r="A360" s="69">
        <v>358</v>
      </c>
      <c r="B360" s="69" t="s">
        <v>2132</v>
      </c>
      <c r="C360" s="69" t="s">
        <v>5994</v>
      </c>
      <c r="D360" s="69" t="s">
        <v>2133</v>
      </c>
      <c r="E360" s="72">
        <v>0.302</v>
      </c>
      <c r="F360" s="69" t="s">
        <v>2134</v>
      </c>
      <c r="G360" s="72">
        <v>-0.093</v>
      </c>
      <c r="H360" s="69" t="s">
        <v>2135</v>
      </c>
      <c r="I360" s="71">
        <v>48887</v>
      </c>
      <c r="J360" s="69">
        <v>126</v>
      </c>
      <c r="K360" s="69">
        <v>19</v>
      </c>
      <c r="AH360" s="69" t="b">
        <f>Table1[[#This Row],[sbti_id]]&lt;&gt;""</f>
        <v>0</v>
      </c>
      <c r="AI360" s="69" t="s">
        <v>2132</v>
      </c>
      <c r="AJ360" s="69" t="s">
        <v>5302</v>
      </c>
      <c r="AK360" s="69" t="s">
        <v>3036</v>
      </c>
      <c r="AL360" s="69" t="s">
        <v>3211</v>
      </c>
      <c r="AM360" s="69" t="s">
        <v>158</v>
      </c>
      <c r="AN360" s="69" t="s">
        <v>167</v>
      </c>
      <c r="AQ360" s="69">
        <v>2050</v>
      </c>
      <c r="AR360" s="69" t="s">
        <v>3212</v>
      </c>
      <c r="AS360" s="69">
        <v>2021</v>
      </c>
      <c r="AT360" s="69" t="s">
        <v>2136</v>
      </c>
      <c r="AU360" s="69" t="s">
        <v>5995</v>
      </c>
      <c r="AV360" s="69" t="s">
        <v>281</v>
      </c>
      <c r="AW360" s="69">
        <v>2030</v>
      </c>
      <c r="AX360" s="69">
        <v>42</v>
      </c>
      <c r="AY360" s="69">
        <v>2020</v>
      </c>
      <c r="AZ360" s="69" t="s">
        <v>5996</v>
      </c>
      <c r="BA360" s="69" t="s">
        <v>5997</v>
      </c>
      <c r="BB360" s="69" t="s">
        <v>3216</v>
      </c>
      <c r="BC360" s="69" t="s">
        <v>157</v>
      </c>
      <c r="BD360" s="69" t="s">
        <v>157</v>
      </c>
      <c r="BE360" s="69" t="s">
        <v>169</v>
      </c>
      <c r="BF360" s="69" t="s">
        <v>5998</v>
      </c>
      <c r="BG360" s="69" t="s">
        <v>157</v>
      </c>
      <c r="BH360" s="69" t="s">
        <v>3386</v>
      </c>
      <c r="BI360" s="69" t="s">
        <v>3219</v>
      </c>
      <c r="BJ360" s="69" t="s">
        <v>158</v>
      </c>
      <c r="BK360" s="69" t="s">
        <v>157</v>
      </c>
      <c r="BL360" s="69" t="s">
        <v>5999</v>
      </c>
      <c r="BM360" s="69" t="s">
        <v>157</v>
      </c>
      <c r="BN360" s="69" t="s">
        <v>3269</v>
      </c>
      <c r="BQ360" s="69" t="s">
        <v>158</v>
      </c>
      <c r="BR360" s="69" t="s">
        <v>168</v>
      </c>
      <c r="BS360" s="69" t="s">
        <v>6000</v>
      </c>
      <c r="BX360" s="69" t="s">
        <v>158</v>
      </c>
      <c r="BY360" s="69" t="s">
        <v>157</v>
      </c>
      <c r="CD360" s="69">
        <v>4.5535E10</v>
      </c>
      <c r="CE360" s="69" t="s">
        <v>3286</v>
      </c>
      <c r="CF360" s="69">
        <v>48887</v>
      </c>
      <c r="CT360" s="69" t="b">
        <f>Table1[[#This Row],[company_name_netzero]]&lt;&gt;""</f>
        <v>1</v>
      </c>
      <c r="CU360" s="69" t="s">
        <v>2132</v>
      </c>
      <c r="CV360" s="69">
        <v>2018</v>
      </c>
      <c r="CW360" s="69">
        <v>2030</v>
      </c>
      <c r="CX360" s="69" t="s">
        <v>3286</v>
      </c>
      <c r="CY360" s="69" t="s">
        <v>1610</v>
      </c>
      <c r="CZ360" s="69" t="b">
        <f>Table1[[#This Row],[company_name_re100]]&lt;&gt;""</f>
        <v>1</v>
      </c>
    </row>
    <row r="361" spans="1:104" ht="21.95" customHeight="1" hidden="1">
      <c r="A361" s="69">
        <v>359</v>
      </c>
      <c r="B361" s="69" t="s">
        <v>2137</v>
      </c>
      <c r="C361" s="69" t="s">
        <v>6001</v>
      </c>
      <c r="D361" s="69" t="s">
        <v>2139</v>
      </c>
      <c r="E361" s="72">
        <v>0.001</v>
      </c>
      <c r="F361" s="69" t="s">
        <v>2140</v>
      </c>
      <c r="G361" s="72">
        <v>0.057</v>
      </c>
      <c r="H361" s="69" t="s">
        <v>2141</v>
      </c>
      <c r="I361" s="71">
        <v>125000</v>
      </c>
      <c r="J361" s="69">
        <v>-3</v>
      </c>
      <c r="K361" s="69">
        <v>6</v>
      </c>
      <c r="L361" s="69">
        <v>40002694</v>
      </c>
      <c r="M361" s="69" t="s">
        <v>6002</v>
      </c>
      <c r="N361" s="69" t="s">
        <v>6003</v>
      </c>
      <c r="O361" s="69" t="s">
        <v>6004</v>
      </c>
      <c r="P361" s="69" t="s">
        <v>3203</v>
      </c>
      <c r="Q361" s="69" t="s">
        <v>3204</v>
      </c>
      <c r="R361" s="69" t="s">
        <v>3205</v>
      </c>
      <c r="S361" s="69" t="s">
        <v>3322</v>
      </c>
      <c r="T361" s="69" t="s">
        <v>151</v>
      </c>
      <c r="U361" s="69" t="s">
        <v>152</v>
      </c>
      <c r="V361" s="69">
        <v>2030</v>
      </c>
      <c r="W361" s="69" t="s">
        <v>151</v>
      </c>
      <c r="X361" s="69" t="s">
        <v>152</v>
      </c>
      <c r="Y361" s="69">
        <v>2050</v>
      </c>
      <c r="Z361" s="69" t="s">
        <v>151</v>
      </c>
      <c r="AA361" s="69">
        <v>2050</v>
      </c>
      <c r="AB361" s="69" t="s">
        <v>6005</v>
      </c>
      <c r="AC361" s="69" t="s">
        <v>3208</v>
      </c>
      <c r="AD361" s="73">
        <v>44399.041666666664</v>
      </c>
      <c r="AE361" s="69" t="s">
        <v>3209</v>
      </c>
      <c r="AG361" s="73">
        <v>45029.041666666664</v>
      </c>
      <c r="AH361" s="69" t="b">
        <f>Table1[[#This Row],[sbti_id]]&lt;&gt;""</f>
        <v>1</v>
      </c>
      <c r="AI361" s="69" t="s">
        <v>2137</v>
      </c>
      <c r="AJ361" s="69" t="s">
        <v>3043</v>
      </c>
      <c r="AK361" s="69" t="s">
        <v>146</v>
      </c>
      <c r="AL361" s="69" t="s">
        <v>3211</v>
      </c>
      <c r="AM361" s="69" t="s">
        <v>158</v>
      </c>
      <c r="AN361" s="69" t="s">
        <v>167</v>
      </c>
      <c r="AQ361" s="69">
        <v>2050</v>
      </c>
      <c r="AR361" s="69" t="s">
        <v>3212</v>
      </c>
      <c r="AS361" s="69">
        <v>2023</v>
      </c>
      <c r="AT361" s="69" t="s">
        <v>2142</v>
      </c>
      <c r="AU361" s="69" t="s">
        <v>6006</v>
      </c>
      <c r="AV361" s="69" t="s">
        <v>281</v>
      </c>
      <c r="AW361" s="69">
        <v>2030</v>
      </c>
      <c r="AX361" s="69">
        <v>50</v>
      </c>
      <c r="AY361" s="69">
        <v>2018</v>
      </c>
      <c r="AZ361" s="69" t="s">
        <v>6007</v>
      </c>
      <c r="BA361" s="70" t="s">
        <v>6008</v>
      </c>
      <c r="BB361" s="69" t="s">
        <v>3216</v>
      </c>
      <c r="BC361" s="69" t="s">
        <v>157</v>
      </c>
      <c r="BD361" s="69" t="s">
        <v>157</v>
      </c>
      <c r="BE361" s="69" t="s">
        <v>157</v>
      </c>
      <c r="BF361" s="69" t="s">
        <v>6009</v>
      </c>
      <c r="BG361" s="69" t="s">
        <v>158</v>
      </c>
      <c r="BI361" s="69" t="s">
        <v>3219</v>
      </c>
      <c r="BJ361" s="69" t="s">
        <v>158</v>
      </c>
      <c r="BK361" s="69" t="s">
        <v>168</v>
      </c>
      <c r="BL361" s="69" t="s">
        <v>6009</v>
      </c>
      <c r="BM361" s="69" t="s">
        <v>158</v>
      </c>
      <c r="BQ361" s="69" t="s">
        <v>158</v>
      </c>
      <c r="BR361" s="69" t="s">
        <v>158</v>
      </c>
      <c r="BS361" s="69" t="s">
        <v>6010</v>
      </c>
      <c r="BX361" s="69" t="s">
        <v>158</v>
      </c>
      <c r="BY361" s="69" t="s">
        <v>157</v>
      </c>
      <c r="CD361" s="69">
        <v>4.2898E10</v>
      </c>
      <c r="CE361" s="69" t="s">
        <v>3333</v>
      </c>
      <c r="CF361" s="69">
        <v>125000</v>
      </c>
      <c r="CT361" s="69" t="b">
        <f>Table1[[#This Row],[company_name_netzero]]&lt;&gt;""</f>
        <v>1</v>
      </c>
      <c r="CZ361" s="69" t="b">
        <f>Table1[[#This Row],[company_name_re100]]&lt;&gt;""</f>
        <v>0</v>
      </c>
    </row>
    <row r="362" spans="1:104" ht="21.95" customHeight="1" hidden="1">
      <c r="A362" s="69">
        <v>360</v>
      </c>
      <c r="B362" s="69" t="s">
        <v>2143</v>
      </c>
      <c r="C362" s="69" t="s">
        <v>6011</v>
      </c>
      <c r="D362" s="69" t="s">
        <v>2144</v>
      </c>
      <c r="E362" s="72">
        <v>0.001</v>
      </c>
      <c r="F362" s="69" t="s">
        <v>2145</v>
      </c>
      <c r="G362" s="72">
        <v>-0.168</v>
      </c>
      <c r="H362" s="69" t="s">
        <v>2146</v>
      </c>
      <c r="I362" s="71">
        <v>170000</v>
      </c>
      <c r="J362" s="69">
        <v>-3</v>
      </c>
      <c r="K362" s="69">
        <v>25</v>
      </c>
      <c r="L362" s="69">
        <v>40000128</v>
      </c>
      <c r="M362" s="69" t="s">
        <v>6012</v>
      </c>
      <c r="N362" s="69" t="s">
        <v>6013</v>
      </c>
      <c r="O362" s="69" t="s">
        <v>6014</v>
      </c>
      <c r="P362" s="69" t="s">
        <v>3203</v>
      </c>
      <c r="Q362" s="69" t="s">
        <v>756</v>
      </c>
      <c r="R362" s="69" t="s">
        <v>3205</v>
      </c>
      <c r="S362" s="69" t="s">
        <v>3339</v>
      </c>
      <c r="T362" s="69" t="s">
        <v>151</v>
      </c>
      <c r="U362" s="69" t="s">
        <v>152</v>
      </c>
      <c r="V362" s="69">
        <v>2030</v>
      </c>
      <c r="W362" s="69" t="s">
        <v>151</v>
      </c>
      <c r="X362" s="69" t="s">
        <v>152</v>
      </c>
      <c r="Y362" s="69">
        <v>2050</v>
      </c>
      <c r="Z362" s="69" t="s">
        <v>151</v>
      </c>
      <c r="AA362" s="69">
        <v>2050</v>
      </c>
      <c r="AB362" s="69" t="s">
        <v>6015</v>
      </c>
      <c r="AE362" s="69" t="s">
        <v>3209</v>
      </c>
      <c r="AG362" s="73">
        <v>45393.041666666664</v>
      </c>
      <c r="AH362" s="69" t="b">
        <f>Table1[[#This Row],[sbti_id]]&lt;&gt;""</f>
        <v>1</v>
      </c>
      <c r="AI362" s="69" t="s">
        <v>2143</v>
      </c>
      <c r="AJ362" s="69" t="s">
        <v>4130</v>
      </c>
      <c r="AK362" s="69" t="s">
        <v>146</v>
      </c>
      <c r="AL362" s="69" t="s">
        <v>3211</v>
      </c>
      <c r="AM362" s="69" t="s">
        <v>158</v>
      </c>
      <c r="AN362" s="69" t="s">
        <v>167</v>
      </c>
      <c r="AP362" s="69">
        <v>2021</v>
      </c>
      <c r="AQ362" s="69">
        <v>2050</v>
      </c>
      <c r="AR362" s="69" t="s">
        <v>3212</v>
      </c>
      <c r="AS362" s="69">
        <v>2023</v>
      </c>
      <c r="AT362" s="69" t="s">
        <v>2147</v>
      </c>
      <c r="AU362" s="69" t="s">
        <v>6016</v>
      </c>
      <c r="AV362" s="69" t="s">
        <v>281</v>
      </c>
      <c r="AW362" s="69">
        <v>2030</v>
      </c>
      <c r="AX362" s="69">
        <v>42</v>
      </c>
      <c r="AY362" s="69">
        <v>2021</v>
      </c>
      <c r="AZ362" s="70" t="s">
        <v>6017</v>
      </c>
      <c r="BA362" s="69" t="s">
        <v>6018</v>
      </c>
      <c r="BB362" s="69" t="s">
        <v>3216</v>
      </c>
      <c r="BC362" s="69" t="s">
        <v>157</v>
      </c>
      <c r="BD362" s="69" t="s">
        <v>157</v>
      </c>
      <c r="BE362" s="69" t="s">
        <v>157</v>
      </c>
      <c r="BF362" s="69" t="s">
        <v>6019</v>
      </c>
      <c r="BG362" s="69" t="s">
        <v>157</v>
      </c>
      <c r="BH362" s="69" t="s">
        <v>3637</v>
      </c>
      <c r="BI362" s="69" t="s">
        <v>3219</v>
      </c>
      <c r="BJ362" s="69" t="s">
        <v>158</v>
      </c>
      <c r="BK362" s="69" t="s">
        <v>157</v>
      </c>
      <c r="BL362" s="69" t="s">
        <v>6020</v>
      </c>
      <c r="BM362" s="69" t="s">
        <v>157</v>
      </c>
      <c r="BN362" s="69" t="s">
        <v>3269</v>
      </c>
      <c r="BQ362" s="69" t="s">
        <v>158</v>
      </c>
      <c r="BR362" s="69" t="s">
        <v>168</v>
      </c>
      <c r="BS362" s="70" t="s">
        <v>6021</v>
      </c>
      <c r="BX362" s="69" t="s">
        <v>158</v>
      </c>
      <c r="BY362" s="69" t="s">
        <v>158</v>
      </c>
      <c r="CD362" s="69">
        <v>4.2827E10</v>
      </c>
      <c r="CE362" s="69" t="s">
        <v>3300</v>
      </c>
      <c r="CF362" s="69">
        <v>170000</v>
      </c>
      <c r="CT362" s="69" t="b">
        <f>Table1[[#This Row],[company_name_netzero]]&lt;&gt;""</f>
        <v>1</v>
      </c>
      <c r="CZ362" s="69" t="b">
        <f>Table1[[#This Row],[company_name_re100]]&lt;&gt;""</f>
        <v>0</v>
      </c>
    </row>
    <row r="363" spans="1:11 34:104" ht="21.95" customHeight="1" hidden="1">
      <c r="A363" s="69">
        <v>361</v>
      </c>
      <c r="B363" s="69" t="s">
        <v>2148</v>
      </c>
      <c r="C363" s="69" t="s">
        <v>6022</v>
      </c>
      <c r="D363" s="69" t="s">
        <v>2150</v>
      </c>
      <c r="E363" s="72">
        <v>0.051</v>
      </c>
      <c r="F363" s="69" t="s">
        <v>2151</v>
      </c>
      <c r="G363" s="75">
        <v>0.16</v>
      </c>
      <c r="H363" s="69" t="s">
        <v>2152</v>
      </c>
      <c r="I363" s="71">
        <v>70263</v>
      </c>
      <c r="J363" s="69">
        <v>12</v>
      </c>
      <c r="K363" s="69">
        <v>18</v>
      </c>
      <c r="AH363" s="69" t="b">
        <f>Table1[[#This Row],[sbti_id]]&lt;&gt;""</f>
        <v>0</v>
      </c>
      <c r="AI363" s="69" t="s">
        <v>2148</v>
      </c>
      <c r="AJ363" s="69" t="s">
        <v>3043</v>
      </c>
      <c r="AK363" s="69" t="s">
        <v>146</v>
      </c>
      <c r="AL363" s="69" t="s">
        <v>3211</v>
      </c>
      <c r="AM363" s="69" t="s">
        <v>158</v>
      </c>
      <c r="AN363" s="69" t="s">
        <v>167</v>
      </c>
      <c r="AQ363" s="69">
        <v>2050</v>
      </c>
      <c r="AR363" s="69" t="s">
        <v>3212</v>
      </c>
      <c r="AS363" s="69">
        <v>2021</v>
      </c>
      <c r="AT363" s="69" t="s">
        <v>2153</v>
      </c>
      <c r="AU363" s="69" t="s">
        <v>6023</v>
      </c>
      <c r="AV363" s="69" t="s">
        <v>233</v>
      </c>
      <c r="AW363" s="69">
        <v>2029</v>
      </c>
      <c r="AZ363" s="70" t="s">
        <v>6024</v>
      </c>
      <c r="BA363" s="70" t="s">
        <v>6025</v>
      </c>
      <c r="BB363" s="69" t="s">
        <v>3216</v>
      </c>
      <c r="BC363" s="69" t="s">
        <v>157</v>
      </c>
      <c r="BD363" s="69" t="s">
        <v>157</v>
      </c>
      <c r="BE363" s="69" t="s">
        <v>157</v>
      </c>
      <c r="BF363" s="70" t="s">
        <v>6026</v>
      </c>
      <c r="BG363" s="69" t="s">
        <v>158</v>
      </c>
      <c r="BI363" s="69" t="s">
        <v>3219</v>
      </c>
      <c r="BJ363" s="69" t="s">
        <v>158</v>
      </c>
      <c r="BK363" s="69" t="s">
        <v>157</v>
      </c>
      <c r="BL363" s="69" t="s">
        <v>6027</v>
      </c>
      <c r="BM363" s="69" t="s">
        <v>168</v>
      </c>
      <c r="BQ363" s="69" t="s">
        <v>158</v>
      </c>
      <c r="BR363" s="69" t="s">
        <v>168</v>
      </c>
      <c r="BS363" s="69" t="s">
        <v>6028</v>
      </c>
      <c r="BX363" s="69" t="s">
        <v>158</v>
      </c>
      <c r="BY363" s="69" t="s">
        <v>158</v>
      </c>
      <c r="CD363" s="69">
        <v>4.2248E10</v>
      </c>
      <c r="CE363" s="69" t="s">
        <v>3286</v>
      </c>
      <c r="CF363" s="69">
        <v>70263</v>
      </c>
      <c r="CT363" s="69" t="b">
        <f>Table1[[#This Row],[company_name_netzero]]&lt;&gt;""</f>
        <v>1</v>
      </c>
      <c r="CZ363" s="69" t="b">
        <f>Table1[[#This Row],[company_name_re100]]&lt;&gt;""</f>
        <v>0</v>
      </c>
    </row>
    <row r="364" spans="1:11 34:34 98:104" ht="21.95" customHeight="1" hidden="1">
      <c r="A364" s="69">
        <v>362</v>
      </c>
      <c r="B364" s="74" t="s">
        <v>2154</v>
      </c>
      <c r="C364" s="69" t="s">
        <v>6029</v>
      </c>
      <c r="D364" s="69" t="s">
        <v>2155</v>
      </c>
      <c r="E364" s="72">
        <v>-0.072</v>
      </c>
      <c r="F364" s="69" t="s">
        <v>2156</v>
      </c>
      <c r="G364" s="72">
        <v>0.068</v>
      </c>
      <c r="H364" s="69" t="s">
        <v>2157</v>
      </c>
      <c r="I364" s="71">
        <v>83307</v>
      </c>
      <c r="J364" s="69">
        <v>-28</v>
      </c>
      <c r="K364" s="69">
        <v>5</v>
      </c>
      <c r="AH364" s="69" t="b">
        <f>Table1[[#This Row],[sbti_id]]&lt;&gt;""</f>
        <v>0</v>
      </c>
      <c r="CT364" s="69" t="b">
        <f>Table1[[#This Row],[company_name_netzero]]&lt;&gt;""</f>
        <v>0</v>
      </c>
      <c r="CZ364" s="69" t="b">
        <f>Table1[[#This Row],[company_name_re100]]&lt;&gt;""</f>
        <v>0</v>
      </c>
    </row>
    <row r="365" spans="1:11 34:104" ht="21.95" customHeight="1" hidden="1">
      <c r="A365" s="69">
        <v>363</v>
      </c>
      <c r="B365" s="69" t="s">
        <v>2159</v>
      </c>
      <c r="C365" s="69" t="s">
        <v>6030</v>
      </c>
      <c r="D365" s="69" t="s">
        <v>2160</v>
      </c>
      <c r="E365" s="72">
        <v>0.101</v>
      </c>
      <c r="F365" s="69" t="s">
        <v>2161</v>
      </c>
      <c r="G365" s="72">
        <v>-0.116</v>
      </c>
      <c r="H365" s="69" t="s">
        <v>2162</v>
      </c>
      <c r="I365" s="71">
        <v>57050</v>
      </c>
      <c r="J365" s="69">
        <v>30</v>
      </c>
      <c r="K365" s="69">
        <v>2</v>
      </c>
      <c r="AH365" s="69" t="b">
        <f>Table1[[#This Row],[sbti_id]]&lt;&gt;""</f>
        <v>0</v>
      </c>
      <c r="AI365" s="69" t="s">
        <v>2159</v>
      </c>
      <c r="AJ365" s="69" t="s">
        <v>4130</v>
      </c>
      <c r="AK365" s="69" t="s">
        <v>146</v>
      </c>
      <c r="AL365" s="69" t="s">
        <v>3211</v>
      </c>
      <c r="AM365" s="69" t="s">
        <v>158</v>
      </c>
      <c r="AN365" s="69" t="s">
        <v>233</v>
      </c>
      <c r="AT365" s="69" t="s">
        <v>6031</v>
      </c>
      <c r="AU365" s="69" t="s">
        <v>6032</v>
      </c>
      <c r="AV365" s="69" t="s">
        <v>233</v>
      </c>
      <c r="BA365" s="70" t="s">
        <v>6033</v>
      </c>
      <c r="BB365" s="69" t="s">
        <v>168</v>
      </c>
      <c r="BC365" s="69" t="s">
        <v>168</v>
      </c>
      <c r="BD365" s="69" t="s">
        <v>168</v>
      </c>
      <c r="BE365" s="69" t="s">
        <v>168</v>
      </c>
      <c r="BF365" s="69" t="s">
        <v>6034</v>
      </c>
      <c r="BG365" s="69" t="s">
        <v>158</v>
      </c>
      <c r="BI365" s="69" t="s">
        <v>3219</v>
      </c>
      <c r="BJ365" s="69" t="s">
        <v>158</v>
      </c>
      <c r="BK365" s="69" t="s">
        <v>168</v>
      </c>
      <c r="BL365" s="69" t="s">
        <v>6035</v>
      </c>
      <c r="BM365" s="69" t="s">
        <v>168</v>
      </c>
      <c r="BQ365" s="69" t="s">
        <v>158</v>
      </c>
      <c r="BR365" s="69" t="s">
        <v>168</v>
      </c>
      <c r="BS365" s="69" t="s">
        <v>6036</v>
      </c>
      <c r="BX365" s="69" t="s">
        <v>158</v>
      </c>
      <c r="BY365" s="69" t="s">
        <v>158</v>
      </c>
      <c r="CD365" s="69">
        <v>4.1586E10</v>
      </c>
      <c r="CE365" s="69" t="s">
        <v>3286</v>
      </c>
      <c r="CF365" s="69">
        <v>57000</v>
      </c>
      <c r="CT365" s="69" t="b">
        <f>Table1[[#This Row],[company_name_netzero]]&lt;&gt;""</f>
        <v>1</v>
      </c>
      <c r="CZ365" s="69" t="b">
        <f>Table1[[#This Row],[company_name_re100]]&lt;&gt;""</f>
        <v>0</v>
      </c>
    </row>
    <row r="366" spans="1:104" ht="21.95" customHeight="1" hidden="1">
      <c r="A366" s="69">
        <v>364</v>
      </c>
      <c r="B366" s="69" t="s">
        <v>2164</v>
      </c>
      <c r="C366" s="69" t="s">
        <v>6037</v>
      </c>
      <c r="D366" s="69" t="s">
        <v>2165</v>
      </c>
      <c r="E366" s="72">
        <v>0.029</v>
      </c>
      <c r="F366" s="69" t="s">
        <v>2166</v>
      </c>
      <c r="G366" s="72">
        <v>0.793</v>
      </c>
      <c r="H366" s="69" t="s">
        <v>2167</v>
      </c>
      <c r="I366" s="71">
        <v>95000</v>
      </c>
      <c r="J366" s="69">
        <v>5</v>
      </c>
      <c r="K366" s="69">
        <v>31</v>
      </c>
      <c r="L366" s="69">
        <v>40014163</v>
      </c>
      <c r="M366" s="69" t="s">
        <v>6038</v>
      </c>
      <c r="N366" s="69" t="s">
        <v>6039</v>
      </c>
      <c r="O366" s="69" t="s">
        <v>6040</v>
      </c>
      <c r="P366" s="69" t="s">
        <v>3203</v>
      </c>
      <c r="Q366" s="69" t="s">
        <v>3053</v>
      </c>
      <c r="R366" s="69" t="s">
        <v>246</v>
      </c>
      <c r="S366" s="69" t="s">
        <v>3206</v>
      </c>
      <c r="T366" s="69" t="s">
        <v>151</v>
      </c>
      <c r="U366" s="69" t="s">
        <v>152</v>
      </c>
      <c r="V366" s="69" t="s">
        <v>3292</v>
      </c>
      <c r="W366" s="69" t="s">
        <v>151</v>
      </c>
      <c r="X366" s="69" t="s">
        <v>152</v>
      </c>
      <c r="Y366" s="69" t="s">
        <v>4371</v>
      </c>
      <c r="Z366" s="69" t="s">
        <v>151</v>
      </c>
      <c r="AA366" s="69" t="s">
        <v>4371</v>
      </c>
      <c r="AB366" s="69" t="s">
        <v>6041</v>
      </c>
      <c r="AC366" s="69" t="s">
        <v>3208</v>
      </c>
      <c r="AD366" s="73">
        <v>44259.041666666664</v>
      </c>
      <c r="AE366" s="69" t="s">
        <v>3209</v>
      </c>
      <c r="AG366" s="73">
        <v>45351.041666666664</v>
      </c>
      <c r="AH366" s="69" t="b">
        <f>Table1[[#This Row],[sbti_id]]&lt;&gt;""</f>
        <v>1</v>
      </c>
      <c r="AI366" s="89" t="s">
        <v>6042</v>
      </c>
      <c r="AJ366" s="89" t="s">
        <v>3412</v>
      </c>
      <c r="AK366" s="89" t="s">
        <v>246</v>
      </c>
      <c r="AL366" s="89" t="s">
        <v>3211</v>
      </c>
      <c r="AM366" s="89" t="s">
        <v>158</v>
      </c>
      <c r="AN366" s="89" t="s">
        <v>167</v>
      </c>
      <c r="AO366" s="89"/>
      <c r="AP366" s="89"/>
      <c r="AQ366" s="89">
        <v>2050</v>
      </c>
      <c r="AR366" s="89" t="s">
        <v>3212</v>
      </c>
      <c r="AS366" s="89">
        <v>2024</v>
      </c>
      <c r="AT366" s="89" t="s">
        <v>2168</v>
      </c>
      <c r="AU366" s="89" t="s">
        <v>6043</v>
      </c>
      <c r="AV366" s="89" t="s">
        <v>281</v>
      </c>
      <c r="AW366" s="89">
        <v>2030</v>
      </c>
      <c r="AX366" s="89">
        <v>68</v>
      </c>
      <c r="AY366" s="89">
        <v>2019</v>
      </c>
      <c r="AZ366" s="90" t="s">
        <v>6044</v>
      </c>
      <c r="BA366" s="90" t="s">
        <v>6045</v>
      </c>
      <c r="BB366" s="89" t="s">
        <v>168</v>
      </c>
      <c r="BC366" s="89" t="s">
        <v>157</v>
      </c>
      <c r="BD366" s="89" t="s">
        <v>157</v>
      </c>
      <c r="BE366" s="89" t="s">
        <v>157</v>
      </c>
      <c r="BF366" s="90" t="s">
        <v>6046</v>
      </c>
      <c r="BG366" s="89" t="s">
        <v>157</v>
      </c>
      <c r="BH366" s="89" t="s">
        <v>6047</v>
      </c>
      <c r="BI366" s="89" t="s">
        <v>3219</v>
      </c>
      <c r="BJ366" s="89" t="s">
        <v>158</v>
      </c>
      <c r="BK366" s="89" t="s">
        <v>157</v>
      </c>
      <c r="BL366" s="90" t="s">
        <v>6048</v>
      </c>
      <c r="BM366" s="89" t="s">
        <v>168</v>
      </c>
      <c r="BN366" s="89"/>
      <c r="BO366" s="89"/>
      <c r="BP366" s="89"/>
      <c r="BQ366" s="89" t="s">
        <v>158</v>
      </c>
      <c r="BR366" s="89" t="s">
        <v>171</v>
      </c>
      <c r="BS366" s="90" t="s">
        <v>6049</v>
      </c>
      <c r="BT366" s="89"/>
      <c r="BU366" s="89"/>
      <c r="BV366" s="89"/>
      <c r="BW366" s="89"/>
      <c r="BX366" s="89" t="s">
        <v>157</v>
      </c>
      <c r="BY366" s="89" t="s">
        <v>157</v>
      </c>
      <c r="BZ366" s="89"/>
      <c r="CA366" s="89"/>
      <c r="CB366" s="89"/>
      <c r="CC366" s="89"/>
      <c r="CD366" s="89">
        <v>4.1806E10</v>
      </c>
      <c r="CE366" s="89" t="s">
        <v>3745</v>
      </c>
      <c r="CF366" s="89">
        <v>160500</v>
      </c>
      <c r="CG366" s="89"/>
      <c r="CH366" s="89"/>
      <c r="CI366" s="89"/>
      <c r="CJ366" s="89"/>
      <c r="CK366" s="89"/>
      <c r="CL366" s="89"/>
      <c r="CM366" s="89"/>
      <c r="CN366" s="89"/>
      <c r="CO366" s="89"/>
      <c r="CP366" s="89"/>
      <c r="CQ366" s="89"/>
      <c r="CR366" s="89"/>
      <c r="CS366" s="89"/>
      <c r="CT366" s="69" t="b">
        <f>Table1[[#This Row],[company_name_netzero]]&lt;&gt;""</f>
        <v>1</v>
      </c>
      <c r="CZ366" s="69" t="b">
        <f>Table1[[#This Row],[company_name_re100]]&lt;&gt;""</f>
        <v>0</v>
      </c>
    </row>
    <row r="367" spans="1:11 34:104" ht="21.95" customHeight="1">
      <c r="A367" s="69">
        <v>365</v>
      </c>
      <c r="B367" s="69" t="s">
        <v>2169</v>
      </c>
      <c r="C367" s="69" t="s">
        <v>6050</v>
      </c>
      <c r="D367" s="69" t="s">
        <v>2170</v>
      </c>
      <c r="E367" s="72">
        <v>0.018</v>
      </c>
      <c r="F367" s="69" t="s">
        <v>2171</v>
      </c>
      <c r="G367" s="72">
        <v>0.493</v>
      </c>
      <c r="H367" s="69" t="s">
        <v>2172</v>
      </c>
      <c r="I367" s="71">
        <v>55690</v>
      </c>
      <c r="J367" s="69">
        <v>-1</v>
      </c>
      <c r="K367" s="69">
        <v>5</v>
      </c>
      <c r="AH367" s="69" t="b">
        <f>Table1[[#This Row],[sbti_id]]&lt;&gt;""</f>
        <v>0</v>
      </c>
      <c r="AI367" s="69" t="s">
        <v>6051</v>
      </c>
      <c r="AJ367" s="69" t="s">
        <v>3250</v>
      </c>
      <c r="AK367" s="69" t="s">
        <v>3251</v>
      </c>
      <c r="AL367" s="69" t="s">
        <v>3211</v>
      </c>
      <c r="AM367" s="69" t="s">
        <v>158</v>
      </c>
      <c r="AN367" s="69" t="s">
        <v>202</v>
      </c>
      <c r="AQ367" s="69">
        <v>2050</v>
      </c>
      <c r="AR367" s="69" t="s">
        <v>3212</v>
      </c>
      <c r="AS367" s="69">
        <v>2023</v>
      </c>
      <c r="AT367" s="69" t="s">
        <v>2173</v>
      </c>
      <c r="AU367" s="69" t="s">
        <v>6052</v>
      </c>
      <c r="AV367" s="69" t="s">
        <v>9</v>
      </c>
      <c r="AW367" s="69">
        <v>2029</v>
      </c>
      <c r="AZ367" s="69" t="s">
        <v>2173</v>
      </c>
      <c r="BA367" s="70" t="s">
        <v>6053</v>
      </c>
      <c r="BB367" s="69" t="s">
        <v>168</v>
      </c>
      <c r="BC367" s="69" t="s">
        <v>157</v>
      </c>
      <c r="BD367" s="69" t="s">
        <v>157</v>
      </c>
      <c r="BE367" s="69" t="s">
        <v>158</v>
      </c>
      <c r="BF367" s="69" t="s">
        <v>6054</v>
      </c>
      <c r="BG367" s="69" t="s">
        <v>157</v>
      </c>
      <c r="BH367" s="69" t="s">
        <v>3562</v>
      </c>
      <c r="BI367" s="69" t="s">
        <v>3219</v>
      </c>
      <c r="BJ367" s="69" t="s">
        <v>158</v>
      </c>
      <c r="BK367" s="69" t="s">
        <v>157</v>
      </c>
      <c r="BL367" s="69" t="s">
        <v>6055</v>
      </c>
      <c r="BM367" s="69" t="s">
        <v>157</v>
      </c>
      <c r="BN367" s="69" t="s">
        <v>3573</v>
      </c>
      <c r="BO367" s="69">
        <v>6.50</v>
      </c>
      <c r="BP367" s="69" t="s">
        <v>6056</v>
      </c>
      <c r="BQ367" s="69" t="s">
        <v>157</v>
      </c>
      <c r="BR367" s="69" t="s">
        <v>190</v>
      </c>
      <c r="BS367" s="70" t="s">
        <v>6057</v>
      </c>
      <c r="BX367" s="69" t="s">
        <v>158</v>
      </c>
      <c r="BY367" s="69" t="s">
        <v>158</v>
      </c>
      <c r="CD367" s="69">
        <v>4.1756E10</v>
      </c>
      <c r="CE367" s="69" t="s">
        <v>3081</v>
      </c>
      <c r="CF367" s="69">
        <v>55690</v>
      </c>
      <c r="CS367" s="69" t="s">
        <v>6058</v>
      </c>
      <c r="CT367" s="69" t="b">
        <f>Table1[[#This Row],[company_name_netzero]]&lt;&gt;""</f>
        <v>1</v>
      </c>
      <c r="CZ367" s="69" t="b">
        <f>Table1[[#This Row],[company_name_re100]]&lt;&gt;""</f>
        <v>0</v>
      </c>
    </row>
    <row r="368" spans="1:11 34:104" ht="21.95" customHeight="1" hidden="1">
      <c r="A368" s="69">
        <v>366</v>
      </c>
      <c r="B368" s="69" t="s">
        <v>2174</v>
      </c>
      <c r="C368" s="69" t="s">
        <v>6059</v>
      </c>
      <c r="D368" s="69" t="s">
        <v>2175</v>
      </c>
      <c r="E368" s="72">
        <v>-0.116</v>
      </c>
      <c r="F368" s="69" t="s">
        <v>2176</v>
      </c>
      <c r="G368" s="72">
        <v>0.274</v>
      </c>
      <c r="H368" s="69" t="s">
        <v>2177</v>
      </c>
      <c r="I368" s="71">
        <v>4745</v>
      </c>
      <c r="J368" s="69">
        <v>-47</v>
      </c>
      <c r="K368" s="69">
        <v>13</v>
      </c>
      <c r="AH368" s="69" t="b">
        <f>Table1[[#This Row],[sbti_id]]&lt;&gt;""</f>
        <v>0</v>
      </c>
      <c r="AJ368" s="69" t="s">
        <v>3043</v>
      </c>
      <c r="AK368" s="69" t="s">
        <v>146</v>
      </c>
      <c r="AL368" s="69" t="s">
        <v>3211</v>
      </c>
      <c r="AM368" s="69" t="s">
        <v>158</v>
      </c>
      <c r="AN368" s="69" t="s">
        <v>167</v>
      </c>
      <c r="AQ368" s="69">
        <v>2050</v>
      </c>
      <c r="AR368" s="69" t="s">
        <v>3252</v>
      </c>
      <c r="AS368" s="69">
        <v>2020</v>
      </c>
      <c r="AT368" s="69" t="s">
        <v>2178</v>
      </c>
      <c r="AU368" s="69" t="s">
        <v>6060</v>
      </c>
      <c r="AV368" s="69" t="s">
        <v>9</v>
      </c>
      <c r="AW368" s="69">
        <v>2030</v>
      </c>
      <c r="AZ368" s="69" t="s">
        <v>6061</v>
      </c>
      <c r="BA368" s="70" t="s">
        <v>6062</v>
      </c>
      <c r="BB368" s="69" t="s">
        <v>3216</v>
      </c>
      <c r="BC368" s="69" t="s">
        <v>157</v>
      </c>
      <c r="BD368" s="69" t="s">
        <v>157</v>
      </c>
      <c r="BE368" s="69" t="s">
        <v>169</v>
      </c>
      <c r="BF368" s="70" t="s">
        <v>6063</v>
      </c>
      <c r="BG368" s="69" t="s">
        <v>157</v>
      </c>
      <c r="BH368" s="69" t="s">
        <v>3230</v>
      </c>
      <c r="BI368" s="69" t="s">
        <v>3219</v>
      </c>
      <c r="BJ368" s="69" t="s">
        <v>157</v>
      </c>
      <c r="BK368" s="69" t="s">
        <v>157</v>
      </c>
      <c r="BL368" s="69" t="s">
        <v>6064</v>
      </c>
      <c r="BM368" s="69" t="s">
        <v>157</v>
      </c>
      <c r="BN368" s="69" t="s">
        <v>3620</v>
      </c>
      <c r="BQ368" s="69" t="s">
        <v>158</v>
      </c>
      <c r="BR368" s="69" t="s">
        <v>168</v>
      </c>
      <c r="BS368" s="69" t="s">
        <v>6065</v>
      </c>
      <c r="BX368" s="69" t="s">
        <v>158</v>
      </c>
      <c r="BY368" s="69" t="s">
        <v>158</v>
      </c>
      <c r="CD368" s="69">
        <v>4.0705E10</v>
      </c>
      <c r="CE368" s="69" t="s">
        <v>3286</v>
      </c>
      <c r="CS368" s="69" t="s">
        <v>6066</v>
      </c>
      <c r="CT368" s="69" t="b">
        <f>Table1[[#This Row],[company_name_netzero]]&lt;&gt;""</f>
        <v>0</v>
      </c>
      <c r="CZ368" s="69" t="b">
        <f>Table1[[#This Row],[company_name_re100]]&lt;&gt;""</f>
        <v>0</v>
      </c>
    </row>
    <row r="369" spans="1:104" ht="21.95" customHeight="1" hidden="1">
      <c r="A369" s="69">
        <v>367</v>
      </c>
      <c r="B369" s="69" t="s">
        <v>2179</v>
      </c>
      <c r="C369" s="69" t="s">
        <v>6067</v>
      </c>
      <c r="D369" s="69" t="s">
        <v>2180</v>
      </c>
      <c r="E369" s="72">
        <v>0.141</v>
      </c>
      <c r="F369" s="69" t="s">
        <v>2181</v>
      </c>
      <c r="G369" s="72">
        <v>0.212</v>
      </c>
      <c r="H369" s="69" t="s">
        <v>2182</v>
      </c>
      <c r="I369" s="71">
        <v>417058</v>
      </c>
      <c r="J369" s="69">
        <v>41</v>
      </c>
      <c r="K369" s="69">
        <v>6</v>
      </c>
      <c r="L369" s="69">
        <v>40006675</v>
      </c>
      <c r="M369" s="69" t="s">
        <v>2179</v>
      </c>
      <c r="N369" s="69" t="s">
        <v>6068</v>
      </c>
      <c r="O369" s="69" t="s">
        <v>6069</v>
      </c>
      <c r="P369" s="69" t="s">
        <v>3203</v>
      </c>
      <c r="Q369" s="69" t="s">
        <v>6070</v>
      </c>
      <c r="R369" s="69" t="s">
        <v>246</v>
      </c>
      <c r="S369" s="69" t="s">
        <v>3206</v>
      </c>
      <c r="T369" s="69" t="s">
        <v>210</v>
      </c>
      <c r="AG369" s="73">
        <v>44154.041666666664</v>
      </c>
      <c r="AH369" s="69" t="b">
        <f>Table1[[#This Row],[sbti_id]]&lt;&gt;""</f>
        <v>1</v>
      </c>
      <c r="AI369" s="69" t="s">
        <v>2179</v>
      </c>
      <c r="AJ369" s="69" t="s">
        <v>4020</v>
      </c>
      <c r="AK369" s="69" t="s">
        <v>246</v>
      </c>
      <c r="AL369" s="69" t="s">
        <v>3211</v>
      </c>
      <c r="AM369" s="69" t="s">
        <v>158</v>
      </c>
      <c r="AN369" s="69" t="s">
        <v>202</v>
      </c>
      <c r="AQ369" s="69">
        <v>2050</v>
      </c>
      <c r="AR369" s="69" t="s">
        <v>3212</v>
      </c>
      <c r="AS369" s="69">
        <v>2020</v>
      </c>
      <c r="AT369" s="69" t="s">
        <v>2183</v>
      </c>
      <c r="AU369" s="69" t="s">
        <v>6071</v>
      </c>
      <c r="AV369" s="69" t="s">
        <v>281</v>
      </c>
      <c r="AW369" s="69">
        <v>2025</v>
      </c>
      <c r="AX369" s="69">
        <v>30</v>
      </c>
      <c r="AY369" s="69">
        <v>2019</v>
      </c>
      <c r="AZ369" s="70" t="s">
        <v>6072</v>
      </c>
      <c r="BA369" s="70" t="s">
        <v>6073</v>
      </c>
      <c r="BB369" s="69" t="s">
        <v>168</v>
      </c>
      <c r="BC369" s="69" t="s">
        <v>168</v>
      </c>
      <c r="BD369" s="69" t="s">
        <v>168</v>
      </c>
      <c r="BE369" s="69" t="s">
        <v>168</v>
      </c>
      <c r="BF369" s="70" t="s">
        <v>6074</v>
      </c>
      <c r="BG369" s="69" t="s">
        <v>157</v>
      </c>
      <c r="BH369" s="69" t="s">
        <v>3753</v>
      </c>
      <c r="BI369" s="69" t="s">
        <v>3219</v>
      </c>
      <c r="BJ369" s="69" t="s">
        <v>158</v>
      </c>
      <c r="BK369" s="69" t="s">
        <v>157</v>
      </c>
      <c r="BL369" s="70" t="s">
        <v>6075</v>
      </c>
      <c r="BM369" s="69" t="s">
        <v>168</v>
      </c>
      <c r="BQ369" s="69" t="s">
        <v>158</v>
      </c>
      <c r="BR369" s="69" t="s">
        <v>168</v>
      </c>
      <c r="BS369" s="69" t="s">
        <v>6076</v>
      </c>
      <c r="BX369" s="69" t="s">
        <v>158</v>
      </c>
      <c r="BY369" s="69" t="s">
        <v>158</v>
      </c>
      <c r="CD369" s="69">
        <v>2.9931E10</v>
      </c>
      <c r="CE369" s="69" t="s">
        <v>3745</v>
      </c>
      <c r="CF369" s="69">
        <v>339716</v>
      </c>
      <c r="CT369" s="69" t="b">
        <f>Table1[[#This Row],[company_name_netzero]]&lt;&gt;""</f>
        <v>1</v>
      </c>
      <c r="CZ369" s="69" t="b">
        <f>Table1[[#This Row],[company_name_re100]]&lt;&gt;""</f>
        <v>0</v>
      </c>
    </row>
    <row r="370" spans="1:11 34:104" ht="21.95" customHeight="1" hidden="1">
      <c r="A370" s="69">
        <v>368</v>
      </c>
      <c r="B370" s="69" t="s">
        <v>2184</v>
      </c>
      <c r="C370" s="69" t="s">
        <v>6077</v>
      </c>
      <c r="D370" s="69" t="s">
        <v>2185</v>
      </c>
      <c r="E370" s="72">
        <v>0.249</v>
      </c>
      <c r="F370" s="69" t="s">
        <v>2186</v>
      </c>
      <c r="G370" s="72">
        <v>0.206</v>
      </c>
      <c r="H370" s="69" t="s">
        <v>2187</v>
      </c>
      <c r="I370" s="71">
        <v>77349</v>
      </c>
      <c r="J370" s="69">
        <v>101</v>
      </c>
      <c r="K370" s="69">
        <v>2</v>
      </c>
      <c r="AH370" s="69" t="b">
        <f>Table1[[#This Row],[sbti_id]]&lt;&gt;""</f>
        <v>0</v>
      </c>
      <c r="AI370" s="69" t="s">
        <v>2184</v>
      </c>
      <c r="AJ370" s="69" t="s">
        <v>5338</v>
      </c>
      <c r="AK370" s="69" t="s">
        <v>246</v>
      </c>
      <c r="AL370" s="69" t="s">
        <v>3211</v>
      </c>
      <c r="AM370" s="69" t="s">
        <v>158</v>
      </c>
      <c r="AN370" s="69" t="s">
        <v>167</v>
      </c>
      <c r="AQ370" s="69">
        <v>2045</v>
      </c>
      <c r="AR370" s="69" t="s">
        <v>3212</v>
      </c>
      <c r="AT370" s="69" t="s">
        <v>2188</v>
      </c>
      <c r="AU370" s="69" t="s">
        <v>6078</v>
      </c>
      <c r="AV370" s="69" t="s">
        <v>9</v>
      </c>
      <c r="AW370" s="69">
        <v>2030</v>
      </c>
      <c r="AZ370" s="69" t="s">
        <v>6079</v>
      </c>
      <c r="BA370" s="69" t="s">
        <v>6080</v>
      </c>
      <c r="BB370" s="69" t="s">
        <v>3216</v>
      </c>
      <c r="BC370" s="69" t="s">
        <v>157</v>
      </c>
      <c r="BD370" s="69" t="s">
        <v>157</v>
      </c>
      <c r="BE370" s="69" t="s">
        <v>157</v>
      </c>
      <c r="BF370" s="69" t="s">
        <v>6081</v>
      </c>
      <c r="BG370" s="69" t="s">
        <v>157</v>
      </c>
      <c r="BH370" s="69" t="s">
        <v>3386</v>
      </c>
      <c r="BI370" s="69" t="s">
        <v>3219</v>
      </c>
      <c r="BJ370" s="69" t="s">
        <v>158</v>
      </c>
      <c r="BK370" s="69" t="s">
        <v>157</v>
      </c>
      <c r="BL370" s="70" t="s">
        <v>6082</v>
      </c>
      <c r="BM370" s="69" t="s">
        <v>157</v>
      </c>
      <c r="BN370" s="69" t="s">
        <v>5865</v>
      </c>
      <c r="BO370" s="69">
        <v>10</v>
      </c>
      <c r="BQ370" s="69" t="s">
        <v>158</v>
      </c>
      <c r="BR370" s="69" t="s">
        <v>190</v>
      </c>
      <c r="BS370" s="70" t="s">
        <v>6083</v>
      </c>
      <c r="BX370" s="69" t="s">
        <v>158</v>
      </c>
      <c r="BY370" s="69" t="s">
        <v>157</v>
      </c>
      <c r="CD370" s="69">
        <v>4.2115E10</v>
      </c>
      <c r="CE370" s="69" t="s">
        <v>3333</v>
      </c>
      <c r="CF370" s="69">
        <v>76302</v>
      </c>
      <c r="CS370" s="69" t="s">
        <v>6084</v>
      </c>
      <c r="CT370" s="69" t="b">
        <f>Table1[[#This Row],[company_name_netzero]]&lt;&gt;""</f>
        <v>1</v>
      </c>
      <c r="CU370" s="69" t="s">
        <v>2184</v>
      </c>
      <c r="CV370" s="69">
        <v>2015</v>
      </c>
      <c r="CW370" s="69">
        <v>2020</v>
      </c>
      <c r="CX370" s="69" t="s">
        <v>4396</v>
      </c>
      <c r="CY370" s="69" t="s">
        <v>1627</v>
      </c>
      <c r="CZ370" s="69" t="b">
        <f>Table1[[#This Row],[company_name_re100]]&lt;&gt;""</f>
        <v>1</v>
      </c>
    </row>
    <row r="371" spans="1:104" ht="21.95" customHeight="1" hidden="1">
      <c r="A371" s="69">
        <v>369</v>
      </c>
      <c r="B371" s="69" t="s">
        <v>2189</v>
      </c>
      <c r="C371" s="69" t="s">
        <v>6085</v>
      </c>
      <c r="D371" s="69" t="s">
        <v>2190</v>
      </c>
      <c r="E371" s="72">
        <v>0.169</v>
      </c>
      <c r="F371" s="69" t="s">
        <v>2191</v>
      </c>
      <c r="G371" s="72">
        <v>-0.688</v>
      </c>
      <c r="H371" s="69" t="s">
        <v>2192</v>
      </c>
      <c r="I371" s="71">
        <v>65144</v>
      </c>
      <c r="J371" s="69">
        <v>56</v>
      </c>
      <c r="K371" s="69">
        <v>5</v>
      </c>
      <c r="L371" s="69">
        <v>40003440</v>
      </c>
      <c r="M371" s="69" t="s">
        <v>6086</v>
      </c>
      <c r="N371" s="69" t="s">
        <v>6087</v>
      </c>
      <c r="O371" s="69" t="s">
        <v>6088</v>
      </c>
      <c r="P371" s="69" t="s">
        <v>3203</v>
      </c>
      <c r="Q371" s="69" t="s">
        <v>315</v>
      </c>
      <c r="R371" s="69" t="s">
        <v>176</v>
      </c>
      <c r="S371" s="69" t="s">
        <v>4407</v>
      </c>
      <c r="T371" s="69" t="s">
        <v>151</v>
      </c>
      <c r="U371" s="69" t="s">
        <v>827</v>
      </c>
      <c r="V371" s="69">
        <v>2030</v>
      </c>
      <c r="AB371" s="69" t="s">
        <v>6089</v>
      </c>
      <c r="AE371" s="69" t="s">
        <v>4233</v>
      </c>
      <c r="AG371" s="73">
        <v>43712.041666666664</v>
      </c>
      <c r="AH371" s="69" t="b">
        <f>Table1[[#This Row],[sbti_id]]&lt;&gt;""</f>
        <v>1</v>
      </c>
      <c r="AI371" s="69" t="s">
        <v>6090</v>
      </c>
      <c r="AJ371" s="69" t="s">
        <v>3461</v>
      </c>
      <c r="AK371" s="69" t="s">
        <v>3251</v>
      </c>
      <c r="AL371" s="69" t="s">
        <v>3211</v>
      </c>
      <c r="AM371" s="69" t="s">
        <v>158</v>
      </c>
      <c r="AN371" s="69" t="s">
        <v>167</v>
      </c>
      <c r="AQ371" s="69">
        <v>2050</v>
      </c>
      <c r="AR371" s="69" t="s">
        <v>3212</v>
      </c>
      <c r="AS371" s="69">
        <v>2019</v>
      </c>
      <c r="AT371" s="69" t="s">
        <v>2193</v>
      </c>
      <c r="AU371" s="69" t="s">
        <v>6091</v>
      </c>
      <c r="AV371" s="69" t="s">
        <v>281</v>
      </c>
      <c r="AW371" s="69">
        <v>2030</v>
      </c>
      <c r="AX371" s="69">
        <v>50</v>
      </c>
      <c r="AY371" s="69">
        <v>2020</v>
      </c>
      <c r="AZ371" s="70" t="s">
        <v>6092</v>
      </c>
      <c r="BA371" s="69" t="s">
        <v>6093</v>
      </c>
      <c r="BB371" s="69" t="s">
        <v>3216</v>
      </c>
      <c r="BC371" s="69" t="s">
        <v>157</v>
      </c>
      <c r="BD371" s="69" t="s">
        <v>157</v>
      </c>
      <c r="BE371" s="69" t="s">
        <v>157</v>
      </c>
      <c r="BF371" s="70" t="s">
        <v>6094</v>
      </c>
      <c r="BG371" s="69" t="s">
        <v>157</v>
      </c>
      <c r="BH371" s="69" t="s">
        <v>3618</v>
      </c>
      <c r="BI371" s="69" t="s">
        <v>3219</v>
      </c>
      <c r="BJ371" s="69" t="s">
        <v>158</v>
      </c>
      <c r="BK371" s="69" t="s">
        <v>168</v>
      </c>
      <c r="BL371" s="69" t="s">
        <v>6095</v>
      </c>
      <c r="BM371" s="69" t="s">
        <v>168</v>
      </c>
      <c r="BQ371" s="69" t="s">
        <v>158</v>
      </c>
      <c r="BR371" s="69" t="s">
        <v>171</v>
      </c>
      <c r="BS371" s="70" t="s">
        <v>6096</v>
      </c>
      <c r="BX371" s="69" t="s">
        <v>158</v>
      </c>
      <c r="BY371" s="69" t="s">
        <v>157</v>
      </c>
      <c r="CD371" s="69">
        <v>4.2022E10</v>
      </c>
      <c r="CE371" s="69" t="s">
        <v>3745</v>
      </c>
      <c r="CF371" s="69">
        <v>42500</v>
      </c>
      <c r="CT371" s="69" t="b">
        <f>Table1[[#This Row],[company_name_netzero]]&lt;&gt;""</f>
        <v>1</v>
      </c>
      <c r="CZ371" s="69" t="b">
        <f>Table1[[#This Row],[company_name_re100]]&lt;&gt;""</f>
        <v>0</v>
      </c>
    </row>
    <row r="372" spans="1:104" ht="21.95" customHeight="1" hidden="1">
      <c r="A372" s="69">
        <v>370</v>
      </c>
      <c r="B372" s="69" t="s">
        <v>2194</v>
      </c>
      <c r="C372" s="69" t="s">
        <v>6097</v>
      </c>
      <c r="D372" s="69" t="s">
        <v>2196</v>
      </c>
      <c r="E372" s="72">
        <v>0.105</v>
      </c>
      <c r="F372" s="69" t="s">
        <v>2197</v>
      </c>
      <c r="G372" s="72">
        <v>-0.128</v>
      </c>
      <c r="H372" s="69" t="s">
        <v>2198</v>
      </c>
      <c r="I372" s="71">
        <v>579126</v>
      </c>
      <c r="J372" s="69">
        <v>28</v>
      </c>
      <c r="K372" s="69">
        <v>23</v>
      </c>
      <c r="L372" s="69">
        <v>40011990</v>
      </c>
      <c r="M372" s="69" t="s">
        <v>6098</v>
      </c>
      <c r="N372" s="69" t="s">
        <v>6099</v>
      </c>
      <c r="O372" s="69" t="s">
        <v>6100</v>
      </c>
      <c r="P372" s="69" t="s">
        <v>3203</v>
      </c>
      <c r="Q372" s="69" t="s">
        <v>3053</v>
      </c>
      <c r="R372" s="69" t="s">
        <v>246</v>
      </c>
      <c r="S372" s="69" t="s">
        <v>6101</v>
      </c>
      <c r="T372" s="69" t="s">
        <v>151</v>
      </c>
      <c r="U372" s="69" t="s">
        <v>152</v>
      </c>
      <c r="V372" s="69" t="s">
        <v>3292</v>
      </c>
      <c r="W372" s="69" t="s">
        <v>151</v>
      </c>
      <c r="X372" s="69" t="s">
        <v>152</v>
      </c>
      <c r="Y372" s="69" t="s">
        <v>4371</v>
      </c>
      <c r="Z372" s="69" t="s">
        <v>151</v>
      </c>
      <c r="AA372" s="69" t="s">
        <v>4371</v>
      </c>
      <c r="AB372" s="70" t="s">
        <v>6102</v>
      </c>
      <c r="AE372" s="69" t="s">
        <v>3209</v>
      </c>
      <c r="AG372" s="73">
        <v>45729.041666666664</v>
      </c>
      <c r="AH372" s="69" t="b">
        <f>Table1[[#This Row],[sbti_id]]&lt;&gt;""</f>
        <v>1</v>
      </c>
      <c r="AI372" s="69" t="s">
        <v>6103</v>
      </c>
      <c r="AJ372" s="69" t="s">
        <v>3412</v>
      </c>
      <c r="AK372" s="69" t="s">
        <v>246</v>
      </c>
      <c r="AL372" s="69" t="s">
        <v>3211</v>
      </c>
      <c r="AM372" s="69" t="s">
        <v>158</v>
      </c>
      <c r="AN372" s="69" t="s">
        <v>167</v>
      </c>
      <c r="AQ372" s="69">
        <v>2050</v>
      </c>
      <c r="AR372" s="69" t="s">
        <v>3212</v>
      </c>
      <c r="AS372" s="69">
        <v>2021</v>
      </c>
      <c r="AT372" s="69" t="s">
        <v>2199</v>
      </c>
      <c r="AU372" s="69" t="s">
        <v>6104</v>
      </c>
      <c r="AV372" s="69" t="s">
        <v>281</v>
      </c>
      <c r="AW372" s="69">
        <v>2030</v>
      </c>
      <c r="AX372" s="69">
        <v>46</v>
      </c>
      <c r="AY372" s="69">
        <v>2019</v>
      </c>
      <c r="AZ372" s="70" t="s">
        <v>6105</v>
      </c>
      <c r="BA372" s="69" t="s">
        <v>6106</v>
      </c>
      <c r="BB372" s="69" t="s">
        <v>3216</v>
      </c>
      <c r="BC372" s="69" t="s">
        <v>157</v>
      </c>
      <c r="BD372" s="69" t="s">
        <v>157</v>
      </c>
      <c r="BE372" s="69" t="s">
        <v>157</v>
      </c>
      <c r="BF372" s="70" t="s">
        <v>6107</v>
      </c>
      <c r="BG372" s="69" t="s">
        <v>157</v>
      </c>
      <c r="BH372" s="69" t="s">
        <v>6108</v>
      </c>
      <c r="BI372" s="69" t="s">
        <v>3219</v>
      </c>
      <c r="BJ372" s="69" t="s">
        <v>158</v>
      </c>
      <c r="BK372" s="69" t="s">
        <v>168</v>
      </c>
      <c r="BL372" s="69" t="s">
        <v>6109</v>
      </c>
      <c r="BM372" s="69" t="s">
        <v>168</v>
      </c>
      <c r="BP372" s="70" t="s">
        <v>6110</v>
      </c>
      <c r="BQ372" s="69" t="s">
        <v>158</v>
      </c>
      <c r="BR372" s="69" t="s">
        <v>171</v>
      </c>
      <c r="BS372" s="69" t="s">
        <v>6111</v>
      </c>
      <c r="BX372" s="69" t="s">
        <v>158</v>
      </c>
      <c r="BY372" s="69" t="s">
        <v>157</v>
      </c>
      <c r="CD372" s="69">
        <v>4.2003E10</v>
      </c>
      <c r="CE372" s="69" t="s">
        <v>6112</v>
      </c>
      <c r="CF372" s="69">
        <v>250000</v>
      </c>
      <c r="CT372" s="69" t="b">
        <f>Table1[[#This Row],[company_name_netzero]]&lt;&gt;""</f>
        <v>1</v>
      </c>
      <c r="CZ372" s="69" t="b">
        <f>Table1[[#This Row],[company_name_re100]]&lt;&gt;""</f>
        <v>0</v>
      </c>
    </row>
    <row r="373" spans="1:104" ht="21.95" customHeight="1" hidden="1">
      <c r="A373" s="69">
        <v>371</v>
      </c>
      <c r="B373" s="69" t="s">
        <v>2200</v>
      </c>
      <c r="C373" s="69" t="s">
        <v>6113</v>
      </c>
      <c r="D373" s="69" t="s">
        <v>2201</v>
      </c>
      <c r="E373" s="72">
        <v>-0.075</v>
      </c>
      <c r="F373" s="69" t="s">
        <v>2202</v>
      </c>
      <c r="G373" s="72">
        <v>0.135</v>
      </c>
      <c r="H373" s="69" t="s">
        <v>2203</v>
      </c>
      <c r="I373" s="71">
        <v>46947</v>
      </c>
      <c r="J373" s="69">
        <v>-32</v>
      </c>
      <c r="K373" s="69">
        <v>14</v>
      </c>
      <c r="L373" s="69">
        <v>40014793</v>
      </c>
      <c r="M373" s="69" t="s">
        <v>6114</v>
      </c>
      <c r="N373" s="69" t="s">
        <v>6115</v>
      </c>
      <c r="O373" s="69" t="s">
        <v>6116</v>
      </c>
      <c r="P373" s="69" t="s">
        <v>3203</v>
      </c>
      <c r="Q373" s="69" t="s">
        <v>3880</v>
      </c>
      <c r="R373" s="69" t="s">
        <v>176</v>
      </c>
      <c r="S373" s="69" t="s">
        <v>3339</v>
      </c>
      <c r="T373" s="69" t="s">
        <v>151</v>
      </c>
      <c r="U373" s="69" t="s">
        <v>152</v>
      </c>
      <c r="V373" s="69" t="s">
        <v>3292</v>
      </c>
      <c r="Z373" s="69" t="s">
        <v>210</v>
      </c>
      <c r="AB373" s="69" t="s">
        <v>6117</v>
      </c>
      <c r="AC373" s="69" t="s">
        <v>3208</v>
      </c>
      <c r="AD373" s="73">
        <v>44490.041666666664</v>
      </c>
      <c r="AE373" s="69" t="s">
        <v>3209</v>
      </c>
      <c r="AF373" s="69" t="s">
        <v>5649</v>
      </c>
      <c r="AG373" s="73">
        <v>45841.041666666664</v>
      </c>
      <c r="AH373" s="69" t="b">
        <f>Table1[[#This Row],[sbti_id]]&lt;&gt;""</f>
        <v>1</v>
      </c>
      <c r="AI373" s="69" t="s">
        <v>6118</v>
      </c>
      <c r="AJ373" s="69" t="s">
        <v>3495</v>
      </c>
      <c r="AK373" s="69" t="s">
        <v>3251</v>
      </c>
      <c r="AL373" s="69" t="s">
        <v>3211</v>
      </c>
      <c r="AM373" s="69" t="s">
        <v>158</v>
      </c>
      <c r="AN373" s="69" t="s">
        <v>167</v>
      </c>
      <c r="AQ373" s="69">
        <v>2045</v>
      </c>
      <c r="AR373" s="69" t="s">
        <v>3212</v>
      </c>
      <c r="AS373" s="69">
        <v>2021</v>
      </c>
      <c r="AT373" s="69" t="s">
        <v>2204</v>
      </c>
      <c r="AU373" s="69" t="s">
        <v>6119</v>
      </c>
      <c r="AV373" s="69" t="s">
        <v>281</v>
      </c>
      <c r="AW373" s="69">
        <v>2030</v>
      </c>
      <c r="AX373" s="69">
        <v>30</v>
      </c>
      <c r="AY373" s="69">
        <v>2019</v>
      </c>
      <c r="AZ373" s="69" t="s">
        <v>2204</v>
      </c>
      <c r="BA373" s="69" t="s">
        <v>6120</v>
      </c>
      <c r="BB373" s="69" t="s">
        <v>168</v>
      </c>
      <c r="BC373" s="69" t="s">
        <v>157</v>
      </c>
      <c r="BD373" s="69" t="s">
        <v>157</v>
      </c>
      <c r="BE373" s="69" t="s">
        <v>157</v>
      </c>
      <c r="BF373" s="70" t="s">
        <v>6121</v>
      </c>
      <c r="BG373" s="69" t="s">
        <v>157</v>
      </c>
      <c r="BH373" s="69" t="s">
        <v>3562</v>
      </c>
      <c r="BI373" s="69" t="s">
        <v>3219</v>
      </c>
      <c r="BJ373" s="69" t="s">
        <v>158</v>
      </c>
      <c r="BK373" s="69" t="s">
        <v>157</v>
      </c>
      <c r="BL373" s="70" t="s">
        <v>6122</v>
      </c>
      <c r="BM373" s="69" t="s">
        <v>168</v>
      </c>
      <c r="BQ373" s="69" t="s">
        <v>158</v>
      </c>
      <c r="BR373" s="69" t="s">
        <v>171</v>
      </c>
      <c r="BS373" s="70" t="s">
        <v>6123</v>
      </c>
      <c r="BX373" s="69" t="s">
        <v>158</v>
      </c>
      <c r="BY373" s="69" t="s">
        <v>157</v>
      </c>
      <c r="CD373" s="69">
        <v>4.1708E10</v>
      </c>
      <c r="CE373" s="69" t="s">
        <v>3300</v>
      </c>
      <c r="CF373" s="69">
        <v>12310</v>
      </c>
      <c r="CT373" s="69" t="b">
        <f>Table1[[#This Row],[company_name_netzero]]&lt;&gt;""</f>
        <v>1</v>
      </c>
      <c r="CU373" s="69" t="s">
        <v>2200</v>
      </c>
      <c r="CV373" s="69">
        <v>2022</v>
      </c>
      <c r="CW373" s="69">
        <v>2040</v>
      </c>
      <c r="CX373" s="69" t="s">
        <v>3300</v>
      </c>
      <c r="CY373" s="69" t="s">
        <v>3504</v>
      </c>
      <c r="CZ373" s="69" t="b">
        <f>Table1[[#This Row],[company_name_re100]]&lt;&gt;""</f>
        <v>1</v>
      </c>
    </row>
    <row r="374" spans="1:11 34:104" ht="21.95" customHeight="1" hidden="1">
      <c r="A374" s="69">
        <v>372</v>
      </c>
      <c r="B374" s="69" t="s">
        <v>2205</v>
      </c>
      <c r="C374" s="69" t="s">
        <v>6124</v>
      </c>
      <c r="D374" s="69" t="s">
        <v>2206</v>
      </c>
      <c r="E374" s="72">
        <v>0.046</v>
      </c>
      <c r="F374" s="69" t="s">
        <v>2207</v>
      </c>
      <c r="G374" s="72">
        <v>1.342</v>
      </c>
      <c r="H374" s="69" t="s">
        <v>2208</v>
      </c>
      <c r="I374" s="71">
        <v>114000</v>
      </c>
      <c r="J374" s="69">
        <v>4</v>
      </c>
      <c r="K374" s="69">
        <v>27</v>
      </c>
      <c r="AH374" s="69" t="b">
        <f>Table1[[#This Row],[sbti_id]]&lt;&gt;""</f>
        <v>0</v>
      </c>
      <c r="AI374" s="69" t="s">
        <v>2205</v>
      </c>
      <c r="AJ374" s="69" t="s">
        <v>3043</v>
      </c>
      <c r="AK374" s="69" t="s">
        <v>146</v>
      </c>
      <c r="AL374" s="69" t="s">
        <v>3211</v>
      </c>
      <c r="AM374" s="69" t="s">
        <v>158</v>
      </c>
      <c r="AN374" s="69" t="s">
        <v>281</v>
      </c>
      <c r="AO374" s="69">
        <v>30</v>
      </c>
      <c r="AP374" s="69">
        <v>2018</v>
      </c>
      <c r="AQ374" s="69">
        <v>2030</v>
      </c>
      <c r="AR374" s="69" t="s">
        <v>3212</v>
      </c>
      <c r="AS374" s="69">
        <v>2023</v>
      </c>
      <c r="AT374" s="70" t="s">
        <v>2210</v>
      </c>
      <c r="AU374" s="69" t="s">
        <v>6125</v>
      </c>
      <c r="AV374" s="69" t="s">
        <v>233</v>
      </c>
      <c r="BA374" s="69" t="s">
        <v>6126</v>
      </c>
      <c r="BB374" s="69" t="s">
        <v>3228</v>
      </c>
      <c r="BC374" s="69" t="s">
        <v>157</v>
      </c>
      <c r="BD374" s="69" t="s">
        <v>157</v>
      </c>
      <c r="BE374" s="69" t="s">
        <v>158</v>
      </c>
      <c r="BF374" s="70" t="s">
        <v>6127</v>
      </c>
      <c r="BG374" s="69" t="s">
        <v>157</v>
      </c>
      <c r="BI374" s="69" t="s">
        <v>3219</v>
      </c>
      <c r="BJ374" s="69" t="s">
        <v>158</v>
      </c>
      <c r="BK374" s="69" t="s">
        <v>157</v>
      </c>
      <c r="BL374" s="70" t="s">
        <v>6128</v>
      </c>
      <c r="BM374" s="69" t="s">
        <v>168</v>
      </c>
      <c r="BQ374" s="69" t="s">
        <v>158</v>
      </c>
      <c r="BR374" s="69" t="s">
        <v>158</v>
      </c>
      <c r="BS374" s="69" t="s">
        <v>6129</v>
      </c>
      <c r="BX374" s="69" t="s">
        <v>158</v>
      </c>
      <c r="BY374" s="69" t="s">
        <v>158</v>
      </c>
      <c r="CD374" s="69">
        <v>4.2344E10</v>
      </c>
      <c r="CE374" s="69" t="s">
        <v>3333</v>
      </c>
      <c r="CF374" s="69">
        <v>114000</v>
      </c>
      <c r="CT374" s="69" t="b">
        <f>Table1[[#This Row],[company_name_netzero]]&lt;&gt;""</f>
        <v>1</v>
      </c>
      <c r="CZ374" s="69" t="b">
        <f>Table1[[#This Row],[company_name_re100]]&lt;&gt;""</f>
        <v>0</v>
      </c>
    </row>
    <row r="375" spans="1:11 34:104" ht="21.95" customHeight="1" hidden="1">
      <c r="A375" s="69">
        <v>373</v>
      </c>
      <c r="B375" s="69" t="s">
        <v>2211</v>
      </c>
      <c r="C375" s="69" t="s">
        <v>6130</v>
      </c>
      <c r="D375" s="69" t="s">
        <v>2212</v>
      </c>
      <c r="E375" s="72">
        <v>0.095</v>
      </c>
      <c r="F375" s="69" t="s">
        <v>2213</v>
      </c>
      <c r="G375" s="72">
        <v>0.168</v>
      </c>
      <c r="H375" s="69" t="s">
        <v>2214</v>
      </c>
      <c r="I375" s="71">
        <v>81097</v>
      </c>
      <c r="J375" s="69">
        <v>23</v>
      </c>
      <c r="K375" s="69">
        <v>11</v>
      </c>
      <c r="AH375" s="69" t="b">
        <f>Table1[[#This Row],[sbti_id]]&lt;&gt;""</f>
        <v>0</v>
      </c>
      <c r="AI375" s="69" t="s">
        <v>2211</v>
      </c>
      <c r="AJ375" s="69" t="s">
        <v>3412</v>
      </c>
      <c r="AK375" s="69" t="s">
        <v>246</v>
      </c>
      <c r="AL375" s="69" t="s">
        <v>3211</v>
      </c>
      <c r="AM375" s="69" t="s">
        <v>158</v>
      </c>
      <c r="AN375" s="69" t="s">
        <v>167</v>
      </c>
      <c r="AQ375" s="69">
        <v>2050</v>
      </c>
      <c r="AR375" s="69" t="s">
        <v>3212</v>
      </c>
      <c r="AS375" s="69">
        <v>2021</v>
      </c>
      <c r="AT375" s="70" t="s">
        <v>2215</v>
      </c>
      <c r="AU375" s="69" t="s">
        <v>6131</v>
      </c>
      <c r="AV375" s="69" t="s">
        <v>3614</v>
      </c>
      <c r="AW375" s="69">
        <v>2025</v>
      </c>
      <c r="AZ375" s="69" t="s">
        <v>6132</v>
      </c>
      <c r="BA375" s="70" t="s">
        <v>6133</v>
      </c>
      <c r="BB375" s="69" t="s">
        <v>3216</v>
      </c>
      <c r="BC375" s="69" t="s">
        <v>157</v>
      </c>
      <c r="BD375" s="69" t="s">
        <v>157</v>
      </c>
      <c r="BE375" s="69" t="s">
        <v>157</v>
      </c>
      <c r="BF375" s="69" t="s">
        <v>6134</v>
      </c>
      <c r="BG375" s="69" t="s">
        <v>158</v>
      </c>
      <c r="BI375" s="69" t="s">
        <v>3219</v>
      </c>
      <c r="BJ375" s="69" t="s">
        <v>158</v>
      </c>
      <c r="BK375" s="69" t="s">
        <v>157</v>
      </c>
      <c r="BL375" s="69" t="s">
        <v>6135</v>
      </c>
      <c r="BM375" s="69" t="s">
        <v>157</v>
      </c>
      <c r="BN375" s="69" t="s">
        <v>3269</v>
      </c>
      <c r="BQ375" s="69" t="s">
        <v>158</v>
      </c>
      <c r="BR375" s="69" t="s">
        <v>190</v>
      </c>
      <c r="BS375" s="69" t="s">
        <v>6136</v>
      </c>
      <c r="BX375" s="69" t="s">
        <v>158</v>
      </c>
      <c r="BY375" s="69" t="s">
        <v>157</v>
      </c>
      <c r="CD375" s="69">
        <v>4.2211E10</v>
      </c>
      <c r="CE375" s="69" t="s">
        <v>3286</v>
      </c>
      <c r="CF375" s="69">
        <v>84958</v>
      </c>
      <c r="CT375" s="69" t="b">
        <f>Table1[[#This Row],[company_name_netzero]]&lt;&gt;""</f>
        <v>1</v>
      </c>
      <c r="CU375" s="69" t="s">
        <v>2211</v>
      </c>
      <c r="CV375" s="69">
        <v>2022</v>
      </c>
      <c r="CW375" s="69">
        <v>2025</v>
      </c>
      <c r="CX375" s="69" t="s">
        <v>3286</v>
      </c>
      <c r="CY375" s="69" t="s">
        <v>3053</v>
      </c>
      <c r="CZ375" s="69" t="b">
        <f>Table1[[#This Row],[company_name_re100]]&lt;&gt;""</f>
        <v>1</v>
      </c>
    </row>
    <row r="376" spans="1:11 34:53 77:104" ht="21.95" customHeight="1">
      <c r="A376" s="69">
        <v>374</v>
      </c>
      <c r="B376" s="69" t="s">
        <v>2216</v>
      </c>
      <c r="C376" s="69" t="s">
        <v>6137</v>
      </c>
      <c r="D376" s="69" t="s">
        <v>2217</v>
      </c>
      <c r="E376" s="75">
        <v>-0.03</v>
      </c>
      <c r="F376" s="69" t="s">
        <v>2218</v>
      </c>
      <c r="G376" s="72">
        <v>0.369</v>
      </c>
      <c r="H376" s="69" t="s">
        <v>2219</v>
      </c>
      <c r="I376" s="71">
        <v>48821</v>
      </c>
      <c r="J376" s="69">
        <v>-20</v>
      </c>
      <c r="K376" s="69">
        <v>6</v>
      </c>
      <c r="AH376" s="69" t="b">
        <f>Table1[[#This Row],[sbti_id]]&lt;&gt;""</f>
        <v>0</v>
      </c>
      <c r="AI376" s="69" t="s">
        <v>6138</v>
      </c>
      <c r="AJ376" s="69" t="s">
        <v>3250</v>
      </c>
      <c r="AK376" s="69" t="s">
        <v>3251</v>
      </c>
      <c r="AL376" s="69" t="s">
        <v>3211</v>
      </c>
      <c r="AM376" s="69" t="s">
        <v>158</v>
      </c>
      <c r="AN376" s="69" t="s">
        <v>233</v>
      </c>
      <c r="AU376" s="69" t="s">
        <v>6139</v>
      </c>
      <c r="AV376" s="69" t="s">
        <v>233</v>
      </c>
      <c r="BA376" s="70" t="s">
        <v>6140</v>
      </c>
      <c r="BY376" s="69" t="s">
        <v>158</v>
      </c>
      <c r="CD376" s="69">
        <v>4.1563E10</v>
      </c>
      <c r="CE376" s="69" t="s">
        <v>3397</v>
      </c>
      <c r="CF376" s="69">
        <v>48821</v>
      </c>
      <c r="CT376" s="69" t="b">
        <f>Table1[[#This Row],[company_name_netzero]]&lt;&gt;""</f>
        <v>1</v>
      </c>
      <c r="CZ376" s="69" t="b">
        <f>Table1[[#This Row],[company_name_re100]]&lt;&gt;""</f>
        <v>0</v>
      </c>
    </row>
    <row r="377" spans="1:104" ht="21.95" customHeight="1" hidden="1">
      <c r="A377" s="69">
        <v>375</v>
      </c>
      <c r="B377" s="69" t="s">
        <v>2221</v>
      </c>
      <c r="C377" s="69" t="s">
        <v>6141</v>
      </c>
      <c r="D377" s="69" t="s">
        <v>2222</v>
      </c>
      <c r="E377" s="72">
        <v>0.069</v>
      </c>
      <c r="F377" s="69" t="s">
        <v>2223</v>
      </c>
      <c r="G377" s="72">
        <v>0.085</v>
      </c>
      <c r="H377" s="69" t="s">
        <v>2224</v>
      </c>
      <c r="I377" s="71">
        <v>114640</v>
      </c>
      <c r="J377" s="69">
        <v>11</v>
      </c>
      <c r="K377" s="69">
        <v>9</v>
      </c>
      <c r="L377" s="69">
        <v>40007044</v>
      </c>
      <c r="M377" s="69" t="s">
        <v>2221</v>
      </c>
      <c r="N377" s="69" t="s">
        <v>6142</v>
      </c>
      <c r="O377" s="69" t="s">
        <v>6143</v>
      </c>
      <c r="P377" s="69" t="s">
        <v>3203</v>
      </c>
      <c r="Q377" s="69" t="s">
        <v>499</v>
      </c>
      <c r="R377" s="69" t="s">
        <v>246</v>
      </c>
      <c r="S377" s="69" t="s">
        <v>3084</v>
      </c>
      <c r="T377" s="69" t="s">
        <v>151</v>
      </c>
      <c r="U377" s="69" t="s">
        <v>152</v>
      </c>
      <c r="V377" s="69" t="s">
        <v>3292</v>
      </c>
      <c r="W377" s="69" t="s">
        <v>151</v>
      </c>
      <c r="X377" s="69" t="s">
        <v>152</v>
      </c>
      <c r="Y377" s="69" t="s">
        <v>4360</v>
      </c>
      <c r="Z377" s="69" t="s">
        <v>151</v>
      </c>
      <c r="AA377" s="69" t="s">
        <v>4360</v>
      </c>
      <c r="AB377" s="70" t="s">
        <v>6144</v>
      </c>
      <c r="AC377" s="69" t="s">
        <v>3208</v>
      </c>
      <c r="AD377" s="73">
        <v>43952.041666666664</v>
      </c>
      <c r="AE377" s="69" t="s">
        <v>3209</v>
      </c>
      <c r="AG377" s="73">
        <v>45589.041666666664</v>
      </c>
      <c r="AH377" s="69" t="b">
        <f>Table1[[#This Row],[sbti_id]]&lt;&gt;""</f>
        <v>1</v>
      </c>
      <c r="AI377" s="69" t="s">
        <v>2221</v>
      </c>
      <c r="AJ377" s="69" t="s">
        <v>3761</v>
      </c>
      <c r="AK377" s="69" t="s">
        <v>246</v>
      </c>
      <c r="AL377" s="69" t="s">
        <v>3211</v>
      </c>
      <c r="AM377" s="69" t="s">
        <v>158</v>
      </c>
      <c r="AN377" s="69" t="s">
        <v>167</v>
      </c>
      <c r="AQ377" s="69">
        <v>2040</v>
      </c>
      <c r="AR377" s="69" t="s">
        <v>3212</v>
      </c>
      <c r="AS377" s="69">
        <v>2021</v>
      </c>
      <c r="AT377" s="70" t="s">
        <v>2225</v>
      </c>
      <c r="AU377" s="69" t="s">
        <v>6145</v>
      </c>
      <c r="AV377" s="69" t="s">
        <v>281</v>
      </c>
      <c r="AW377" s="69">
        <v>2030</v>
      </c>
      <c r="AX377" s="69">
        <v>51</v>
      </c>
      <c r="AY377" s="69">
        <v>2018</v>
      </c>
      <c r="AZ377" s="70" t="s">
        <v>6146</v>
      </c>
      <c r="BA377" s="70" t="s">
        <v>6147</v>
      </c>
      <c r="BB377" s="69" t="s">
        <v>168</v>
      </c>
      <c r="BC377" s="69" t="s">
        <v>157</v>
      </c>
      <c r="BD377" s="69" t="s">
        <v>157</v>
      </c>
      <c r="BE377" s="69" t="s">
        <v>157</v>
      </c>
      <c r="BF377" s="69" t="s">
        <v>6148</v>
      </c>
      <c r="BG377" s="69" t="s">
        <v>157</v>
      </c>
      <c r="BH377" s="69" t="s">
        <v>3724</v>
      </c>
      <c r="BI377" s="69" t="s">
        <v>3219</v>
      </c>
      <c r="BJ377" s="69" t="s">
        <v>158</v>
      </c>
      <c r="BK377" s="69" t="s">
        <v>168</v>
      </c>
      <c r="BL377" s="70" t="s">
        <v>6149</v>
      </c>
      <c r="BM377" s="69" t="s">
        <v>168</v>
      </c>
      <c r="BQ377" s="69" t="s">
        <v>157</v>
      </c>
      <c r="BR377" s="69" t="s">
        <v>312</v>
      </c>
      <c r="BS377" s="69" t="s">
        <v>6150</v>
      </c>
      <c r="BX377" s="69" t="s">
        <v>158</v>
      </c>
      <c r="BY377" s="69" t="s">
        <v>157</v>
      </c>
      <c r="CD377" s="69">
        <v>4.1605E10</v>
      </c>
      <c r="CE377" s="69" t="s">
        <v>845</v>
      </c>
      <c r="CF377" s="69">
        <v>162083</v>
      </c>
      <c r="CT377" s="69" t="b">
        <f>Table1[[#This Row],[company_name_netzero]]&lt;&gt;""</f>
        <v>1</v>
      </c>
      <c r="CZ377" s="69" t="b">
        <f>Table1[[#This Row],[company_name_re100]]&lt;&gt;""</f>
        <v>0</v>
      </c>
    </row>
    <row r="378" spans="1:104" ht="21.95" customHeight="1" hidden="1">
      <c r="A378" s="69">
        <v>376</v>
      </c>
      <c r="B378" s="69" t="s">
        <v>2226</v>
      </c>
      <c r="C378" s="69" t="s">
        <v>6151</v>
      </c>
      <c r="D378" s="69" t="s">
        <v>2227</v>
      </c>
      <c r="E378" s="72">
        <v>-0.044</v>
      </c>
      <c r="F378" s="69" t="s">
        <v>2228</v>
      </c>
      <c r="G378" s="72">
        <v>-0.253</v>
      </c>
      <c r="H378" s="69" t="s">
        <v>2229</v>
      </c>
      <c r="I378" s="71">
        <v>85000</v>
      </c>
      <c r="J378" s="69">
        <v>-24</v>
      </c>
      <c r="K378" s="69">
        <v>27</v>
      </c>
      <c r="L378" s="69">
        <v>40002585</v>
      </c>
      <c r="M378" s="69" t="s">
        <v>6152</v>
      </c>
      <c r="N378" s="69" t="s">
        <v>6153</v>
      </c>
      <c r="O378" s="69" t="s">
        <v>6154</v>
      </c>
      <c r="P378" s="69" t="s">
        <v>3203</v>
      </c>
      <c r="Q378" s="69" t="s">
        <v>3204</v>
      </c>
      <c r="R378" s="69" t="s">
        <v>3205</v>
      </c>
      <c r="S378" s="69" t="s">
        <v>3084</v>
      </c>
      <c r="T378" s="69" t="s">
        <v>151</v>
      </c>
      <c r="U378" s="69" t="s">
        <v>152</v>
      </c>
      <c r="V378" s="69">
        <v>2030</v>
      </c>
      <c r="AB378" s="69" t="s">
        <v>6155</v>
      </c>
      <c r="AE378" s="69" t="s">
        <v>3209</v>
      </c>
      <c r="AG378" s="73">
        <v>43647.041666666664</v>
      </c>
      <c r="AH378" s="69" t="b">
        <f>Table1[[#This Row],[sbti_id]]&lt;&gt;""</f>
        <v>1</v>
      </c>
      <c r="AI378" s="69" t="s">
        <v>6156</v>
      </c>
      <c r="AJ378" s="69" t="s">
        <v>3043</v>
      </c>
      <c r="AK378" s="69" t="s">
        <v>146</v>
      </c>
      <c r="AL378" s="69" t="s">
        <v>3211</v>
      </c>
      <c r="AM378" s="69" t="s">
        <v>158</v>
      </c>
      <c r="AN378" s="69" t="s">
        <v>167</v>
      </c>
      <c r="AQ378" s="69">
        <v>2040</v>
      </c>
      <c r="AR378" s="69" t="s">
        <v>3212</v>
      </c>
      <c r="AS378" s="69">
        <v>2019</v>
      </c>
      <c r="AT378" s="70" t="s">
        <v>2230</v>
      </c>
      <c r="AU378" s="69" t="s">
        <v>6157</v>
      </c>
      <c r="AV378" s="69" t="s">
        <v>281</v>
      </c>
      <c r="AW378" s="69">
        <v>2030</v>
      </c>
      <c r="AX378" s="69">
        <v>75</v>
      </c>
      <c r="AY378" s="69">
        <v>2009</v>
      </c>
      <c r="AZ378" s="70" t="s">
        <v>6158</v>
      </c>
      <c r="BA378" s="70" t="s">
        <v>6159</v>
      </c>
      <c r="BB378" s="69" t="s">
        <v>3216</v>
      </c>
      <c r="BC378" s="69" t="s">
        <v>157</v>
      </c>
      <c r="BD378" s="69" t="s">
        <v>157</v>
      </c>
      <c r="BE378" s="69" t="s">
        <v>169</v>
      </c>
      <c r="BF378" s="70" t="s">
        <v>6160</v>
      </c>
      <c r="BG378" s="69" t="s">
        <v>157</v>
      </c>
      <c r="BH378" s="69" t="s">
        <v>3637</v>
      </c>
      <c r="BI378" s="69" t="s">
        <v>3219</v>
      </c>
      <c r="BJ378" s="69" t="s">
        <v>158</v>
      </c>
      <c r="BK378" s="69" t="s">
        <v>157</v>
      </c>
      <c r="BL378" s="70" t="s">
        <v>6161</v>
      </c>
      <c r="BM378" s="69" t="s">
        <v>158</v>
      </c>
      <c r="BQ378" s="69" t="s">
        <v>158</v>
      </c>
      <c r="BR378" s="69" t="s">
        <v>168</v>
      </c>
      <c r="BS378" s="70" t="s">
        <v>6162</v>
      </c>
      <c r="BX378" s="69" t="s">
        <v>158</v>
      </c>
      <c r="BY378" s="69" t="s">
        <v>157</v>
      </c>
      <c r="CD378" s="69">
        <v>4.1528E10</v>
      </c>
      <c r="CE378" s="69" t="s">
        <v>144</v>
      </c>
      <c r="CF378" s="69">
        <v>85000</v>
      </c>
      <c r="CT378" s="69" t="b">
        <f>Table1[[#This Row],[company_name_netzero]]&lt;&gt;""</f>
        <v>1</v>
      </c>
      <c r="CZ378" s="69" t="b">
        <f>Table1[[#This Row],[company_name_re100]]&lt;&gt;""</f>
        <v>0</v>
      </c>
    </row>
    <row r="379" spans="1:11 34:104" ht="21.95" customHeight="1" hidden="1">
      <c r="A379" s="69">
        <v>377</v>
      </c>
      <c r="B379" s="69" t="s">
        <v>2231</v>
      </c>
      <c r="C379" s="69" t="s">
        <v>6163</v>
      </c>
      <c r="D379" s="69" t="s">
        <v>2232</v>
      </c>
      <c r="E379" s="72">
        <v>0.069</v>
      </c>
      <c r="F379" s="69" t="s">
        <v>2233</v>
      </c>
      <c r="G379" s="72">
        <v>-0.212</v>
      </c>
      <c r="H379" s="69" t="s">
        <v>2234</v>
      </c>
      <c r="I379" s="71">
        <v>8249</v>
      </c>
      <c r="J379" s="69">
        <v>11</v>
      </c>
      <c r="K379" s="69">
        <v>31</v>
      </c>
      <c r="AH379" s="69" t="b">
        <f>Table1[[#This Row],[sbti_id]]&lt;&gt;""</f>
        <v>0</v>
      </c>
      <c r="AI379" s="69" t="s">
        <v>2231</v>
      </c>
      <c r="AJ379" s="69" t="s">
        <v>3043</v>
      </c>
      <c r="AK379" s="69" t="s">
        <v>146</v>
      </c>
      <c r="AL379" s="69" t="s">
        <v>3211</v>
      </c>
      <c r="AM379" s="69" t="s">
        <v>157</v>
      </c>
      <c r="AN379" s="69" t="s">
        <v>233</v>
      </c>
      <c r="AU379" s="69" t="s">
        <v>6164</v>
      </c>
      <c r="BA379" s="70" t="s">
        <v>6165</v>
      </c>
      <c r="BC379" s="69" t="s">
        <v>157</v>
      </c>
      <c r="BD379" s="69" t="s">
        <v>157</v>
      </c>
      <c r="BE379" s="69" t="s">
        <v>168</v>
      </c>
      <c r="BF379" s="70" t="s">
        <v>6166</v>
      </c>
      <c r="BG379" s="69" t="s">
        <v>158</v>
      </c>
      <c r="BI379" s="69" t="s">
        <v>3219</v>
      </c>
      <c r="BJ379" s="69" t="s">
        <v>158</v>
      </c>
      <c r="BK379" s="69" t="s">
        <v>168</v>
      </c>
      <c r="BL379" s="69" t="s">
        <v>6167</v>
      </c>
      <c r="BY379" s="69" t="s">
        <v>158</v>
      </c>
      <c r="CD379" s="69">
        <v>3.38E10</v>
      </c>
      <c r="CE379" s="69" t="s">
        <v>3286</v>
      </c>
      <c r="CT379" s="69" t="b">
        <f>Table1[[#This Row],[company_name_netzero]]&lt;&gt;""</f>
        <v>1</v>
      </c>
      <c r="CZ379" s="69" t="b">
        <f>Table1[[#This Row],[company_name_re100]]&lt;&gt;""</f>
        <v>0</v>
      </c>
    </row>
    <row r="380" spans="1:104" ht="21.95" customHeight="1" hidden="1">
      <c r="A380" s="69">
        <v>378</v>
      </c>
      <c r="B380" s="69" t="s">
        <v>2236</v>
      </c>
      <c r="C380" s="69" t="s">
        <v>6168</v>
      </c>
      <c r="D380" s="69" t="s">
        <v>2237</v>
      </c>
      <c r="E380" s="72">
        <v>0.063</v>
      </c>
      <c r="F380" s="69" t="s">
        <v>2238</v>
      </c>
      <c r="G380" s="72">
        <v>0.067</v>
      </c>
      <c r="H380" s="69" t="s">
        <v>2239</v>
      </c>
      <c r="I380" s="71">
        <v>176962</v>
      </c>
      <c r="J380" s="69">
        <v>9</v>
      </c>
      <c r="K380" s="69">
        <v>24</v>
      </c>
      <c r="L380" s="69">
        <v>40012397</v>
      </c>
      <c r="M380" s="69" t="s">
        <v>2236</v>
      </c>
      <c r="N380" s="69" t="s">
        <v>6169</v>
      </c>
      <c r="O380" s="69" t="s">
        <v>6170</v>
      </c>
      <c r="P380" s="69" t="s">
        <v>3203</v>
      </c>
      <c r="Q380" s="69" t="s">
        <v>374</v>
      </c>
      <c r="R380" s="69" t="s">
        <v>246</v>
      </c>
      <c r="S380" s="69" t="s">
        <v>4493</v>
      </c>
      <c r="T380" s="69" t="s">
        <v>151</v>
      </c>
      <c r="U380" s="69" t="s">
        <v>152</v>
      </c>
      <c r="V380" s="69">
        <v>2030</v>
      </c>
      <c r="W380" s="69" t="s">
        <v>151</v>
      </c>
      <c r="X380" s="69" t="s">
        <v>152</v>
      </c>
      <c r="Y380" s="69">
        <v>2050</v>
      </c>
      <c r="Z380" s="69" t="s">
        <v>151</v>
      </c>
      <c r="AA380" s="69">
        <v>2050</v>
      </c>
      <c r="AB380" s="69" t="s">
        <v>6171</v>
      </c>
      <c r="AC380" s="69" t="s">
        <v>3208</v>
      </c>
      <c r="AD380" s="73">
        <v>43647.041666666664</v>
      </c>
      <c r="AE380" s="69" t="s">
        <v>3209</v>
      </c>
      <c r="AG380" s="73">
        <v>44798.041666666664</v>
      </c>
      <c r="AH380" s="69" t="b">
        <f>Table1[[#This Row],[sbti_id]]&lt;&gt;""</f>
        <v>1</v>
      </c>
      <c r="AI380" s="69" t="s">
        <v>2236</v>
      </c>
      <c r="AJ380" s="69" t="s">
        <v>3547</v>
      </c>
      <c r="AK380" s="69" t="s">
        <v>246</v>
      </c>
      <c r="AL380" s="69" t="s">
        <v>3211</v>
      </c>
      <c r="AM380" s="69" t="s">
        <v>158</v>
      </c>
      <c r="AN380" s="69" t="s">
        <v>167</v>
      </c>
      <c r="AP380" s="69">
        <v>2021</v>
      </c>
      <c r="AQ380" s="69">
        <v>2050</v>
      </c>
      <c r="AR380" s="69" t="s">
        <v>3212</v>
      </c>
      <c r="AS380" s="69">
        <v>2021</v>
      </c>
      <c r="AT380" s="69" t="s">
        <v>2240</v>
      </c>
      <c r="AU380" s="69" t="s">
        <v>6172</v>
      </c>
      <c r="AV380" s="69" t="s">
        <v>3614</v>
      </c>
      <c r="AW380" s="69">
        <v>2030</v>
      </c>
      <c r="AZ380" s="69" t="s">
        <v>6173</v>
      </c>
      <c r="BA380" s="69" t="s">
        <v>6174</v>
      </c>
      <c r="BB380" s="69" t="s">
        <v>3216</v>
      </c>
      <c r="BC380" s="69" t="s">
        <v>157</v>
      </c>
      <c r="BD380" s="69" t="s">
        <v>157</v>
      </c>
      <c r="BE380" s="69" t="s">
        <v>157</v>
      </c>
      <c r="BF380" s="69" t="s">
        <v>6175</v>
      </c>
      <c r="BG380" s="69" t="s">
        <v>157</v>
      </c>
      <c r="BH380" s="69" t="s">
        <v>3348</v>
      </c>
      <c r="BI380" s="69" t="s">
        <v>3219</v>
      </c>
      <c r="BJ380" s="69" t="s">
        <v>157</v>
      </c>
      <c r="BK380" s="69" t="s">
        <v>157</v>
      </c>
      <c r="BL380" s="69" t="s">
        <v>6176</v>
      </c>
      <c r="BM380" s="69" t="s">
        <v>157</v>
      </c>
      <c r="BN380" s="69" t="s">
        <v>6177</v>
      </c>
      <c r="BP380" s="70" t="s">
        <v>6178</v>
      </c>
      <c r="BQ380" s="69" t="s">
        <v>157</v>
      </c>
      <c r="BR380" s="69" t="s">
        <v>312</v>
      </c>
      <c r="BS380" s="69" t="s">
        <v>6179</v>
      </c>
      <c r="BX380" s="69" t="s">
        <v>158</v>
      </c>
      <c r="BY380" s="69" t="s">
        <v>157</v>
      </c>
      <c r="CD380" s="69">
        <v>4.127E10</v>
      </c>
      <c r="CE380" s="69" t="s">
        <v>3300</v>
      </c>
      <c r="CF380" s="69">
        <v>167495</v>
      </c>
      <c r="CT380" s="69" t="b">
        <f>Table1[[#This Row],[company_name_netzero]]&lt;&gt;""</f>
        <v>1</v>
      </c>
      <c r="CU380" s="69" t="s">
        <v>2236</v>
      </c>
      <c r="CV380" s="69">
        <v>2017</v>
      </c>
      <c r="CW380" s="69">
        <v>2030</v>
      </c>
      <c r="CX380" s="69" t="s">
        <v>3300</v>
      </c>
      <c r="CY380" s="69" t="s">
        <v>374</v>
      </c>
      <c r="CZ380" s="69" t="b">
        <f>Table1[[#This Row],[company_name_re100]]&lt;&gt;""</f>
        <v>1</v>
      </c>
    </row>
    <row r="381" spans="1:104" ht="21.95" customHeight="1" hidden="1">
      <c r="A381" s="69">
        <v>379</v>
      </c>
      <c r="B381" s="69" t="s">
        <v>2241</v>
      </c>
      <c r="C381" s="69" t="s">
        <v>6180</v>
      </c>
      <c r="D381" s="69" t="s">
        <v>2242</v>
      </c>
      <c r="E381" s="75">
        <v>-0.03</v>
      </c>
      <c r="F381" s="69" t="s">
        <v>2243</v>
      </c>
      <c r="G381" s="75">
        <v>0.05</v>
      </c>
      <c r="H381" s="69" t="s">
        <v>2244</v>
      </c>
      <c r="I381" s="71">
        <v>25839</v>
      </c>
      <c r="J381" s="69">
        <v>-83</v>
      </c>
      <c r="K381" s="69">
        <v>13</v>
      </c>
      <c r="L381" s="69">
        <v>40010598</v>
      </c>
      <c r="M381" s="69" t="s">
        <v>2241</v>
      </c>
      <c r="N381" s="69" t="s">
        <v>6181</v>
      </c>
      <c r="O381" s="69" t="s">
        <v>6182</v>
      </c>
      <c r="P381" s="69" t="s">
        <v>3443</v>
      </c>
      <c r="Q381" s="69" t="s">
        <v>3880</v>
      </c>
      <c r="R381" s="69" t="s">
        <v>176</v>
      </c>
      <c r="S381" s="69" t="s">
        <v>3274</v>
      </c>
      <c r="T381" s="69" t="s">
        <v>151</v>
      </c>
      <c r="U381" s="69" t="s">
        <v>152</v>
      </c>
      <c r="V381" s="69">
        <v>2025</v>
      </c>
      <c r="AB381" s="69" t="s">
        <v>6183</v>
      </c>
      <c r="AE381" s="69" t="s">
        <v>3209</v>
      </c>
      <c r="AG381" s="73">
        <v>44490.041666666664</v>
      </c>
      <c r="AH381" s="69" t="b">
        <f>Table1[[#This Row],[sbti_id]]&lt;&gt;""</f>
        <v>1</v>
      </c>
      <c r="AI381" s="69" t="s">
        <v>2241</v>
      </c>
      <c r="AJ381" s="69" t="s">
        <v>3495</v>
      </c>
      <c r="AK381" s="69" t="s">
        <v>3251</v>
      </c>
      <c r="AL381" s="69" t="s">
        <v>3211</v>
      </c>
      <c r="AM381" s="69" t="s">
        <v>158</v>
      </c>
      <c r="AN381" s="69" t="s">
        <v>167</v>
      </c>
      <c r="AP381" s="69">
        <v>2020</v>
      </c>
      <c r="AQ381" s="69">
        <v>2050</v>
      </c>
      <c r="AR381" s="69" t="s">
        <v>3212</v>
      </c>
      <c r="AS381" s="69">
        <v>2019</v>
      </c>
      <c r="AT381" s="70" t="s">
        <v>2245</v>
      </c>
      <c r="AU381" s="69" t="s">
        <v>6184</v>
      </c>
      <c r="AV381" s="69" t="s">
        <v>281</v>
      </c>
      <c r="AW381" s="69">
        <v>2030</v>
      </c>
      <c r="AX381" s="69">
        <v>42</v>
      </c>
      <c r="AY381" s="69">
        <v>2020</v>
      </c>
      <c r="AZ381" s="69" t="s">
        <v>6185</v>
      </c>
      <c r="BA381" s="70" t="s">
        <v>6186</v>
      </c>
      <c r="BB381" s="69" t="s">
        <v>3228</v>
      </c>
      <c r="BC381" s="69" t="s">
        <v>157</v>
      </c>
      <c r="BD381" s="69" t="s">
        <v>157</v>
      </c>
      <c r="BE381" s="69" t="s">
        <v>157</v>
      </c>
      <c r="BG381" s="69" t="s">
        <v>158</v>
      </c>
      <c r="BI381" s="69" t="s">
        <v>3219</v>
      </c>
      <c r="BJ381" s="69" t="s">
        <v>158</v>
      </c>
      <c r="BK381" s="69" t="s">
        <v>168</v>
      </c>
      <c r="BM381" s="69" t="s">
        <v>168</v>
      </c>
      <c r="BQ381" s="69" t="s">
        <v>158</v>
      </c>
      <c r="BR381" s="69" t="s">
        <v>168</v>
      </c>
      <c r="BS381" s="69" t="s">
        <v>6187</v>
      </c>
      <c r="BX381" s="69" t="s">
        <v>158</v>
      </c>
      <c r="BY381" s="69" t="s">
        <v>157</v>
      </c>
      <c r="CD381" s="69">
        <v>4.0718E10</v>
      </c>
      <c r="CE381" s="69" t="s">
        <v>3286</v>
      </c>
      <c r="CF381" s="69">
        <v>140</v>
      </c>
      <c r="CT381" s="69" t="b">
        <f>Table1[[#This Row],[company_name_netzero]]&lt;&gt;""</f>
        <v>1</v>
      </c>
      <c r="CU381" s="69" t="s">
        <v>2241</v>
      </c>
      <c r="CV381" s="69">
        <v>2021</v>
      </c>
      <c r="CW381" s="69">
        <v>2040</v>
      </c>
      <c r="CX381" s="69" t="s">
        <v>3286</v>
      </c>
      <c r="CY381" s="69" t="s">
        <v>3504</v>
      </c>
      <c r="CZ381" s="69" t="b">
        <f>Table1[[#This Row],[company_name_re100]]&lt;&gt;""</f>
        <v>1</v>
      </c>
    </row>
    <row r="382" spans="1:11 34:104" ht="21.95" customHeight="1" hidden="1">
      <c r="A382" s="69">
        <v>380</v>
      </c>
      <c r="B382" s="69" t="s">
        <v>2246</v>
      </c>
      <c r="C382" s="69" t="s">
        <v>6188</v>
      </c>
      <c r="D382" s="69" t="s">
        <v>2247</v>
      </c>
      <c r="E382" s="72">
        <v>0.044</v>
      </c>
      <c r="F382" s="69" t="s">
        <v>2248</v>
      </c>
      <c r="G382" s="75">
        <v>1.03</v>
      </c>
      <c r="H382" s="69" t="s">
        <v>2249</v>
      </c>
      <c r="I382" s="71">
        <v>97000</v>
      </c>
      <c r="J382" s="69">
        <v>2</v>
      </c>
      <c r="K382" s="69">
        <v>26</v>
      </c>
      <c r="AH382" s="69" t="b">
        <f>Table1[[#This Row],[sbti_id]]&lt;&gt;""</f>
        <v>0</v>
      </c>
      <c r="AI382" s="69" t="s">
        <v>2246</v>
      </c>
      <c r="AJ382" s="69" t="s">
        <v>3043</v>
      </c>
      <c r="AK382" s="69" t="s">
        <v>146</v>
      </c>
      <c r="AL382" s="69" t="s">
        <v>3211</v>
      </c>
      <c r="AM382" s="69" t="s">
        <v>158</v>
      </c>
      <c r="AN382" s="69" t="s">
        <v>167</v>
      </c>
      <c r="AQ382" s="69">
        <v>2035</v>
      </c>
      <c r="AR382" s="69" t="s">
        <v>3212</v>
      </c>
      <c r="AS382" s="69">
        <v>2021</v>
      </c>
      <c r="AT382" s="69" t="s">
        <v>2250</v>
      </c>
      <c r="AU382" s="69" t="s">
        <v>6189</v>
      </c>
      <c r="AV382" s="69" t="s">
        <v>281</v>
      </c>
      <c r="AW382" s="69">
        <v>2030</v>
      </c>
      <c r="AX382" s="69">
        <v>30</v>
      </c>
      <c r="AY382" s="69">
        <v>2010</v>
      </c>
      <c r="AZ382" s="70" t="s">
        <v>6190</v>
      </c>
      <c r="BA382" s="70" t="s">
        <v>6191</v>
      </c>
      <c r="BB382" s="69" t="s">
        <v>3216</v>
      </c>
      <c r="BC382" s="69" t="s">
        <v>157</v>
      </c>
      <c r="BD382" s="69" t="s">
        <v>157</v>
      </c>
      <c r="BE382" s="69" t="s">
        <v>158</v>
      </c>
      <c r="BF382" s="69" t="s">
        <v>6192</v>
      </c>
      <c r="BG382" s="69" t="s">
        <v>158</v>
      </c>
      <c r="BI382" s="69" t="s">
        <v>3219</v>
      </c>
      <c r="BJ382" s="69" t="s">
        <v>157</v>
      </c>
      <c r="BK382" s="69" t="s">
        <v>168</v>
      </c>
      <c r="BL382" s="69" t="s">
        <v>6193</v>
      </c>
      <c r="BM382" s="69" t="s">
        <v>157</v>
      </c>
      <c r="BN382" s="69" t="s">
        <v>3269</v>
      </c>
      <c r="BQ382" s="69" t="s">
        <v>158</v>
      </c>
      <c r="BR382" s="69" t="s">
        <v>168</v>
      </c>
      <c r="BS382" s="69" t="s">
        <v>6194</v>
      </c>
      <c r="BX382" s="69" t="s">
        <v>158</v>
      </c>
      <c r="BY382" s="69" t="s">
        <v>158</v>
      </c>
      <c r="CD382" s="69">
        <v>4.0368E10</v>
      </c>
      <c r="CE382" s="69" t="s">
        <v>3300</v>
      </c>
      <c r="CF382" s="69">
        <v>97000</v>
      </c>
      <c r="CT382" s="69" t="b">
        <f>Table1[[#This Row],[company_name_netzero]]&lt;&gt;""</f>
        <v>1</v>
      </c>
      <c r="CZ382" s="69" t="b">
        <f>Table1[[#This Row],[company_name_re100]]&lt;&gt;""</f>
        <v>0</v>
      </c>
    </row>
    <row r="383" spans="1:104" ht="21.95" customHeight="1" hidden="1">
      <c r="A383" s="69">
        <v>381</v>
      </c>
      <c r="B383" s="69" t="s">
        <v>2251</v>
      </c>
      <c r="C383" s="69" t="s">
        <v>6195</v>
      </c>
      <c r="D383" s="69" t="s">
        <v>2252</v>
      </c>
      <c r="E383" s="72">
        <v>0.187</v>
      </c>
      <c r="F383" s="69" t="s">
        <v>2253</v>
      </c>
      <c r="G383" s="75">
        <v>-0.07</v>
      </c>
      <c r="H383" s="69" t="s">
        <v>2254</v>
      </c>
      <c r="I383" s="71">
        <v>39240</v>
      </c>
      <c r="J383" s="69">
        <v>68</v>
      </c>
      <c r="K383" s="69">
        <v>26</v>
      </c>
      <c r="AH383" s="69" t="b">
        <f>Table1[[#This Row],[sbti_id]]&lt;&gt;""</f>
        <v>0</v>
      </c>
      <c r="AI383" s="89" t="s">
        <v>6196</v>
      </c>
      <c r="AJ383" s="89" t="s">
        <v>5302</v>
      </c>
      <c r="AK383" s="89" t="s">
        <v>3036</v>
      </c>
      <c r="AL383" s="89" t="s">
        <v>3211</v>
      </c>
      <c r="AM383" s="89" t="s">
        <v>158</v>
      </c>
      <c r="AN383" s="89" t="s">
        <v>167</v>
      </c>
      <c r="AO383" s="89"/>
      <c r="AP383" s="89"/>
      <c r="AQ383" s="89">
        <v>2050</v>
      </c>
      <c r="AR383" s="89" t="s">
        <v>3212</v>
      </c>
      <c r="AS383" s="89">
        <v>2024</v>
      </c>
      <c r="AT383" s="89" t="s">
        <v>2255</v>
      </c>
      <c r="AU383" s="89" t="s">
        <v>6197</v>
      </c>
      <c r="AV383" s="89" t="s">
        <v>281</v>
      </c>
      <c r="AW383" s="89">
        <v>2030</v>
      </c>
      <c r="AX383" s="89">
        <v>51</v>
      </c>
      <c r="AY383" s="89">
        <v>2019</v>
      </c>
      <c r="AZ383" s="90" t="s">
        <v>6198</v>
      </c>
      <c r="BA383" s="90" t="s">
        <v>6199</v>
      </c>
      <c r="BB383" s="89" t="s">
        <v>168</v>
      </c>
      <c r="BC383" s="89" t="s">
        <v>157</v>
      </c>
      <c r="BD383" s="89" t="s">
        <v>157</v>
      </c>
      <c r="BE383" s="89" t="s">
        <v>169</v>
      </c>
      <c r="BF383" s="89" t="s">
        <v>6200</v>
      </c>
      <c r="BG383" s="89" t="s">
        <v>157</v>
      </c>
      <c r="BH383" s="89" t="s">
        <v>3282</v>
      </c>
      <c r="BI383" s="89" t="s">
        <v>3219</v>
      </c>
      <c r="BJ383" s="89" t="s">
        <v>158</v>
      </c>
      <c r="BK383" s="89" t="s">
        <v>158</v>
      </c>
      <c r="BL383" s="90" t="s">
        <v>6201</v>
      </c>
      <c r="BM383" s="89" t="s">
        <v>157</v>
      </c>
      <c r="BN383" s="89" t="s">
        <v>3573</v>
      </c>
      <c r="BO383" s="89"/>
      <c r="BP383" s="90" t="s">
        <v>6202</v>
      </c>
      <c r="BQ383" s="89" t="s">
        <v>158</v>
      </c>
      <c r="BR383" s="89" t="s">
        <v>158</v>
      </c>
      <c r="BS383" s="89" t="s">
        <v>6203</v>
      </c>
      <c r="BT383" s="89"/>
      <c r="BU383" s="89"/>
      <c r="BV383" s="89"/>
      <c r="BW383" s="89"/>
      <c r="BX383" s="89" t="s">
        <v>158</v>
      </c>
      <c r="BY383" s="89" t="s">
        <v>157</v>
      </c>
      <c r="BZ383" s="89"/>
      <c r="CA383" s="89"/>
      <c r="CB383" s="89"/>
      <c r="CC383" s="89"/>
      <c r="CD383" s="89">
        <v>4.1648E10</v>
      </c>
      <c r="CE383" s="89" t="s">
        <v>3286</v>
      </c>
      <c r="CF383" s="89">
        <v>39240</v>
      </c>
      <c r="CG383" s="89"/>
      <c r="CH383" s="89"/>
      <c r="CI383" s="89"/>
      <c r="CJ383" s="89"/>
      <c r="CK383" s="89"/>
      <c r="CL383" s="89"/>
      <c r="CM383" s="89"/>
      <c r="CN383" s="89"/>
      <c r="CO383" s="89"/>
      <c r="CP383" s="89"/>
      <c r="CQ383" s="89"/>
      <c r="CR383" s="89"/>
      <c r="CS383" s="89"/>
      <c r="CT383" s="69" t="b">
        <f>Table1[[#This Row],[company_name_netzero]]&lt;&gt;""</f>
        <v>1</v>
      </c>
      <c r="CU383" s="69" t="s">
        <v>2251</v>
      </c>
      <c r="CV383" s="69">
        <v>2018</v>
      </c>
      <c r="CW383" s="69">
        <v>2025</v>
      </c>
      <c r="CX383" s="69" t="s">
        <v>3286</v>
      </c>
      <c r="CY383" s="69" t="s">
        <v>1610</v>
      </c>
      <c r="CZ383" s="69" t="b">
        <f>Table1[[#This Row],[company_name_re100]]&lt;&gt;""</f>
        <v>1</v>
      </c>
    </row>
    <row r="384" spans="1:11 34:104" ht="21.95" customHeight="1" hidden="1">
      <c r="A384" s="69">
        <v>382</v>
      </c>
      <c r="B384" s="69" t="s">
        <v>2256</v>
      </c>
      <c r="C384" s="69" t="s">
        <v>6204</v>
      </c>
      <c r="D384" s="69" t="s">
        <v>2257</v>
      </c>
      <c r="E384" s="72">
        <v>0.003</v>
      </c>
      <c r="F384" s="69" t="s">
        <v>2258</v>
      </c>
      <c r="G384" s="72">
        <v>0.946</v>
      </c>
      <c r="H384" s="69" t="s">
        <v>2259</v>
      </c>
      <c r="I384" s="71">
        <v>73237</v>
      </c>
      <c r="J384" s="69">
        <v>-10</v>
      </c>
      <c r="K384" s="69">
        <v>20</v>
      </c>
      <c r="AH384" s="69" t="b">
        <f>Table1[[#This Row],[sbti_id]]&lt;&gt;""</f>
        <v>0</v>
      </c>
      <c r="AI384" s="69" t="s">
        <v>2256</v>
      </c>
      <c r="AJ384" s="69" t="s">
        <v>3495</v>
      </c>
      <c r="AK384" s="69" t="s">
        <v>3251</v>
      </c>
      <c r="AL384" s="69" t="s">
        <v>3211</v>
      </c>
      <c r="AM384" s="69" t="s">
        <v>158</v>
      </c>
      <c r="AN384" s="69" t="s">
        <v>167</v>
      </c>
      <c r="AP384" s="69">
        <v>2019</v>
      </c>
      <c r="AQ384" s="69">
        <v>2040</v>
      </c>
      <c r="AR384" s="69" t="s">
        <v>3252</v>
      </c>
      <c r="AS384" s="69">
        <v>2025</v>
      </c>
      <c r="AT384" s="69" t="s">
        <v>2260</v>
      </c>
      <c r="AU384" s="69" t="s">
        <v>6205</v>
      </c>
      <c r="AV384" s="69" t="s">
        <v>281</v>
      </c>
      <c r="AW384" s="69">
        <v>2030</v>
      </c>
      <c r="AX384" s="69">
        <v>65.6</v>
      </c>
      <c r="AY384" s="69">
        <v>2019</v>
      </c>
      <c r="AZ384" s="69" t="s">
        <v>6206</v>
      </c>
      <c r="BA384" s="69" t="s">
        <v>6207</v>
      </c>
      <c r="BB384" s="69" t="s">
        <v>3216</v>
      </c>
      <c r="BC384" s="69" t="s">
        <v>157</v>
      </c>
      <c r="BD384" s="69" t="s">
        <v>157</v>
      </c>
      <c r="BE384" s="69" t="s">
        <v>158</v>
      </c>
      <c r="BF384" s="70" t="s">
        <v>6208</v>
      </c>
      <c r="BG384" s="69" t="s">
        <v>157</v>
      </c>
      <c r="BH384" s="69" t="s">
        <v>3218</v>
      </c>
      <c r="BI384" s="69" t="s">
        <v>3219</v>
      </c>
      <c r="BJ384" s="69" t="s">
        <v>158</v>
      </c>
      <c r="BK384" s="69" t="s">
        <v>168</v>
      </c>
      <c r="BL384" s="69" t="s">
        <v>6209</v>
      </c>
      <c r="BM384" s="69" t="s">
        <v>157</v>
      </c>
      <c r="BN384" s="69" t="s">
        <v>3269</v>
      </c>
      <c r="BQ384" s="69" t="s">
        <v>158</v>
      </c>
      <c r="BR384" s="69" t="s">
        <v>312</v>
      </c>
      <c r="BS384" s="69" t="s">
        <v>6210</v>
      </c>
      <c r="BX384" s="69" t="s">
        <v>157</v>
      </c>
      <c r="BY384" s="69" t="s">
        <v>158</v>
      </c>
      <c r="CD384" s="69">
        <v>4.0806E10</v>
      </c>
      <c r="CE384" s="69" t="s">
        <v>3286</v>
      </c>
      <c r="CF384" s="69">
        <v>3492</v>
      </c>
      <c r="CT384" s="69" t="b">
        <f>Table1[[#This Row],[company_name_netzero]]&lt;&gt;""</f>
        <v>1</v>
      </c>
      <c r="CZ384" s="69" t="b">
        <f>Table1[[#This Row],[company_name_re100]]&lt;&gt;""</f>
        <v>0</v>
      </c>
    </row>
    <row r="385" spans="1:11 34:104" ht="21.95" customHeight="1" hidden="1">
      <c r="A385" s="69">
        <v>383</v>
      </c>
      <c r="B385" s="69" t="s">
        <v>2261</v>
      </c>
      <c r="C385" s="69" t="s">
        <v>6211</v>
      </c>
      <c r="D385" s="69" t="s">
        <v>2262</v>
      </c>
      <c r="E385" s="72">
        <v>0.193</v>
      </c>
      <c r="F385" s="69" t="s">
        <v>2263</v>
      </c>
      <c r="G385" s="72">
        <v>0.081</v>
      </c>
      <c r="H385" s="69" t="s">
        <v>2264</v>
      </c>
      <c r="I385" s="71">
        <v>18000</v>
      </c>
      <c r="J385" s="69">
        <v>74</v>
      </c>
      <c r="K385" s="69">
        <v>3</v>
      </c>
      <c r="AH385" s="69" t="b">
        <f>Table1[[#This Row],[sbti_id]]&lt;&gt;""</f>
        <v>0</v>
      </c>
      <c r="AI385" s="69" t="s">
        <v>2261</v>
      </c>
      <c r="AJ385" s="69" t="s">
        <v>3043</v>
      </c>
      <c r="AK385" s="69" t="s">
        <v>146</v>
      </c>
      <c r="AL385" s="69" t="s">
        <v>3211</v>
      </c>
      <c r="AM385" s="69" t="s">
        <v>158</v>
      </c>
      <c r="AN385" s="69" t="s">
        <v>233</v>
      </c>
      <c r="AU385" s="69" t="s">
        <v>6212</v>
      </c>
      <c r="AV385" s="69" t="s">
        <v>233</v>
      </c>
      <c r="BA385" s="69" t="s">
        <v>6213</v>
      </c>
      <c r="BB385" s="69" t="s">
        <v>168</v>
      </c>
      <c r="BC385" s="69" t="s">
        <v>168</v>
      </c>
      <c r="BD385" s="69" t="s">
        <v>168</v>
      </c>
      <c r="BE385" s="69" t="s">
        <v>168</v>
      </c>
      <c r="BF385" s="69" t="s">
        <v>6213</v>
      </c>
      <c r="BG385" s="69" t="s">
        <v>158</v>
      </c>
      <c r="BI385" s="69" t="s">
        <v>3219</v>
      </c>
      <c r="BJ385" s="69" t="s">
        <v>158</v>
      </c>
      <c r="BK385" s="69" t="s">
        <v>168</v>
      </c>
      <c r="BL385" s="69" t="s">
        <v>6214</v>
      </c>
      <c r="BM385" s="69" t="s">
        <v>168</v>
      </c>
      <c r="BQ385" s="69" t="s">
        <v>158</v>
      </c>
      <c r="BR385" s="69" t="s">
        <v>168</v>
      </c>
      <c r="BS385" s="69" t="s">
        <v>6213</v>
      </c>
      <c r="BX385" s="69" t="s">
        <v>158</v>
      </c>
      <c r="BY385" s="69" t="s">
        <v>158</v>
      </c>
      <c r="CD385" s="69">
        <v>3.8627E10</v>
      </c>
      <c r="CE385" s="69" t="s">
        <v>3333</v>
      </c>
      <c r="CF385" s="69">
        <v>18136</v>
      </c>
      <c r="CT385" s="69" t="b">
        <f>Table1[[#This Row],[company_name_netzero]]&lt;&gt;""</f>
        <v>1</v>
      </c>
      <c r="CZ385" s="69" t="b">
        <f>Table1[[#This Row],[company_name_re100]]&lt;&gt;""</f>
        <v>0</v>
      </c>
    </row>
    <row r="386" spans="1:104" ht="21.95" customHeight="1" hidden="1">
      <c r="A386" s="69">
        <v>384</v>
      </c>
      <c r="B386" s="69" t="s">
        <v>2266</v>
      </c>
      <c r="C386" s="69" t="s">
        <v>6215</v>
      </c>
      <c r="D386" s="69" t="s">
        <v>2267</v>
      </c>
      <c r="E386" s="72">
        <v>0.005</v>
      </c>
      <c r="F386" s="69" t="s">
        <v>2268</v>
      </c>
      <c r="G386" s="72">
        <v>-0.175</v>
      </c>
      <c r="H386" s="69" t="s">
        <v>2269</v>
      </c>
      <c r="I386" s="71">
        <v>83893</v>
      </c>
      <c r="J386" s="69">
        <v>-10</v>
      </c>
      <c r="K386" s="69">
        <v>29</v>
      </c>
      <c r="L386" s="69">
        <v>40007576</v>
      </c>
      <c r="M386" s="69" t="s">
        <v>2266</v>
      </c>
      <c r="N386" s="69" t="s">
        <v>6216</v>
      </c>
      <c r="O386" s="69" t="s">
        <v>6217</v>
      </c>
      <c r="P386" s="69" t="s">
        <v>3203</v>
      </c>
      <c r="Q386" s="69" t="s">
        <v>245</v>
      </c>
      <c r="R386" s="69" t="s">
        <v>246</v>
      </c>
      <c r="S386" s="69" t="s">
        <v>5078</v>
      </c>
      <c r="T386" s="69" t="s">
        <v>151</v>
      </c>
      <c r="U386" s="69" t="s">
        <v>827</v>
      </c>
      <c r="V386" s="69">
        <v>2030</v>
      </c>
      <c r="Z386" s="69" t="s">
        <v>155</v>
      </c>
      <c r="AB386" s="69" t="s">
        <v>6218</v>
      </c>
      <c r="AC386" s="69" t="s">
        <v>3208</v>
      </c>
      <c r="AD386" s="73">
        <v>44609.041666666664</v>
      </c>
      <c r="AE386" s="69" t="s">
        <v>4233</v>
      </c>
      <c r="AF386" s="69" t="s">
        <v>3210</v>
      </c>
      <c r="AG386" s="73">
        <v>44777.041666666664</v>
      </c>
      <c r="AH386" s="69" t="b">
        <f>Table1[[#This Row],[sbti_id]]&lt;&gt;""</f>
        <v>1</v>
      </c>
      <c r="AI386" s="69" t="s">
        <v>6219</v>
      </c>
      <c r="AJ386" s="69" t="s">
        <v>3343</v>
      </c>
      <c r="AK386" s="69" t="s">
        <v>246</v>
      </c>
      <c r="AL386" s="69" t="s">
        <v>3211</v>
      </c>
      <c r="AM386" s="69" t="s">
        <v>158</v>
      </c>
      <c r="AN386" s="69" t="s">
        <v>202</v>
      </c>
      <c r="AQ386" s="69">
        <v>2050</v>
      </c>
      <c r="AR386" s="69" t="s">
        <v>3212</v>
      </c>
      <c r="AT386" s="69" t="s">
        <v>2270</v>
      </c>
      <c r="AU386" s="69" t="s">
        <v>6220</v>
      </c>
      <c r="AV386" s="69" t="s">
        <v>281</v>
      </c>
      <c r="AW386" s="69">
        <v>2030</v>
      </c>
      <c r="AX386" s="69">
        <v>50</v>
      </c>
      <c r="AY386" s="69">
        <v>2019</v>
      </c>
      <c r="AZ386" s="69" t="s">
        <v>6221</v>
      </c>
      <c r="BA386" s="70" t="s">
        <v>6222</v>
      </c>
      <c r="BB386" s="69" t="s">
        <v>3216</v>
      </c>
      <c r="BC386" s="69" t="s">
        <v>157</v>
      </c>
      <c r="BD386" s="69" t="s">
        <v>157</v>
      </c>
      <c r="BE386" s="69" t="s">
        <v>157</v>
      </c>
      <c r="BF386" s="70" t="s">
        <v>6223</v>
      </c>
      <c r="BG386" s="69" t="s">
        <v>157</v>
      </c>
      <c r="BH386" s="69" t="s">
        <v>3282</v>
      </c>
      <c r="BI386" s="69" t="s">
        <v>3219</v>
      </c>
      <c r="BJ386" s="69" t="s">
        <v>158</v>
      </c>
      <c r="BK386" s="69" t="s">
        <v>157</v>
      </c>
      <c r="BL386" s="70" t="s">
        <v>6224</v>
      </c>
      <c r="BM386" s="69" t="s">
        <v>157</v>
      </c>
      <c r="BN386" s="69" t="s">
        <v>3429</v>
      </c>
      <c r="BP386" s="70" t="s">
        <v>6225</v>
      </c>
      <c r="BQ386" s="69" t="s">
        <v>158</v>
      </c>
      <c r="BR386" s="69" t="s">
        <v>262</v>
      </c>
      <c r="BX386" s="69" t="s">
        <v>158</v>
      </c>
      <c r="BY386" s="69" t="s">
        <v>158</v>
      </c>
      <c r="CD386" s="69">
        <v>4.0651E10</v>
      </c>
      <c r="CE386" s="69" t="s">
        <v>4315</v>
      </c>
      <c r="CF386" s="69">
        <v>101709</v>
      </c>
      <c r="CT386" s="69" t="b">
        <f>Table1[[#This Row],[company_name_netzero]]&lt;&gt;""</f>
        <v>1</v>
      </c>
      <c r="CZ386" s="69" t="b">
        <f>Table1[[#This Row],[company_name_re100]]&lt;&gt;""</f>
        <v>0</v>
      </c>
    </row>
    <row r="387" spans="1:11 34:104" ht="21.95" customHeight="1" hidden="1">
      <c r="A387" s="69">
        <v>385</v>
      </c>
      <c r="B387" s="69" t="s">
        <v>2271</v>
      </c>
      <c r="C387" s="69" t="s">
        <v>6226</v>
      </c>
      <c r="D387" s="69" t="s">
        <v>2272</v>
      </c>
      <c r="E387" s="75">
        <v>0.05</v>
      </c>
      <c r="F387" s="69" t="s">
        <v>2273</v>
      </c>
      <c r="G387" s="72">
        <v>-0.323</v>
      </c>
      <c r="H387" s="69" t="s">
        <v>2274</v>
      </c>
      <c r="I387" s="71">
        <v>194200</v>
      </c>
      <c r="J387" s="69">
        <v>4</v>
      </c>
      <c r="K387" s="69">
        <v>8</v>
      </c>
      <c r="AH387" s="69" t="b">
        <f>Table1[[#This Row],[sbti_id]]&lt;&gt;""</f>
        <v>0</v>
      </c>
      <c r="AI387" s="69" t="s">
        <v>2271</v>
      </c>
      <c r="AJ387" s="69" t="s">
        <v>3043</v>
      </c>
      <c r="AK387" s="69" t="s">
        <v>146</v>
      </c>
      <c r="AL387" s="69" t="s">
        <v>3211</v>
      </c>
      <c r="AM387" s="69" t="s">
        <v>158</v>
      </c>
      <c r="AN387" s="69" t="s">
        <v>281</v>
      </c>
      <c r="AO387" s="69">
        <v>30</v>
      </c>
      <c r="AP387" s="69">
        <v>2020</v>
      </c>
      <c r="AQ387" s="69">
        <v>2031</v>
      </c>
      <c r="AR387" s="69" t="s">
        <v>3212</v>
      </c>
      <c r="AS387" s="69">
        <v>2021</v>
      </c>
      <c r="AT387" s="70" t="s">
        <v>2275</v>
      </c>
      <c r="AU387" s="69" t="s">
        <v>6227</v>
      </c>
      <c r="AV387" s="69" t="s">
        <v>281</v>
      </c>
      <c r="AW387" s="69">
        <v>2026</v>
      </c>
      <c r="AX387" s="69">
        <v>15</v>
      </c>
      <c r="AY387" s="69">
        <v>2020</v>
      </c>
      <c r="AZ387" s="69" t="s">
        <v>6228</v>
      </c>
      <c r="BA387" s="69" t="s">
        <v>6229</v>
      </c>
      <c r="BB387" s="69" t="s">
        <v>168</v>
      </c>
      <c r="BC387" s="69" t="s">
        <v>157</v>
      </c>
      <c r="BD387" s="69" t="s">
        <v>157</v>
      </c>
      <c r="BE387" s="69" t="s">
        <v>158</v>
      </c>
      <c r="BF387" s="70" t="s">
        <v>6230</v>
      </c>
      <c r="BG387" s="69" t="s">
        <v>157</v>
      </c>
      <c r="BH387" s="69" t="s">
        <v>3242</v>
      </c>
      <c r="BI387" s="69" t="s">
        <v>3219</v>
      </c>
      <c r="BJ387" s="69" t="s">
        <v>158</v>
      </c>
      <c r="BK387" s="69" t="s">
        <v>157</v>
      </c>
      <c r="BL387" s="70" t="s">
        <v>6231</v>
      </c>
      <c r="BM387" s="69" t="s">
        <v>157</v>
      </c>
      <c r="BN387" s="69" t="s">
        <v>3269</v>
      </c>
      <c r="BQ387" s="69" t="s">
        <v>158</v>
      </c>
      <c r="BR387" s="69" t="s">
        <v>168</v>
      </c>
      <c r="BS387" s="70" t="s">
        <v>6232</v>
      </c>
      <c r="BX387" s="69" t="s">
        <v>158</v>
      </c>
      <c r="BY387" s="69" t="s">
        <v>158</v>
      </c>
      <c r="CD387" s="69">
        <v>4.0612E10</v>
      </c>
      <c r="CE387" s="69" t="s">
        <v>144</v>
      </c>
      <c r="CF387" s="69">
        <v>194200</v>
      </c>
      <c r="CT387" s="69" t="b">
        <f>Table1[[#This Row],[company_name_netzero]]&lt;&gt;""</f>
        <v>1</v>
      </c>
      <c r="CZ387" s="69" t="b">
        <f>Table1[[#This Row],[company_name_re100]]&lt;&gt;""</f>
        <v>0</v>
      </c>
    </row>
    <row r="388" spans="1:11 34:104" ht="21.95" customHeight="1" hidden="1">
      <c r="A388" s="69">
        <v>386</v>
      </c>
      <c r="B388" s="69" t="s">
        <v>2276</v>
      </c>
      <c r="C388" s="69" t="s">
        <v>6233</v>
      </c>
      <c r="D388" s="69" t="s">
        <v>2277</v>
      </c>
      <c r="E388" s="75">
        <v>-0.02</v>
      </c>
      <c r="F388" s="69" t="s">
        <v>2278</v>
      </c>
      <c r="G388" s="72">
        <v>-0.357</v>
      </c>
      <c r="H388" s="69" t="s">
        <v>2279</v>
      </c>
      <c r="I388" s="71">
        <v>20000</v>
      </c>
      <c r="J388" s="69">
        <v>-18</v>
      </c>
      <c r="K388" s="69">
        <v>18</v>
      </c>
      <c r="AH388" s="69" t="b">
        <f>Table1[[#This Row],[sbti_id]]&lt;&gt;""</f>
        <v>0</v>
      </c>
      <c r="AI388" s="69" t="s">
        <v>2276</v>
      </c>
      <c r="AJ388" s="69" t="s">
        <v>3412</v>
      </c>
      <c r="AK388" s="69" t="s">
        <v>246</v>
      </c>
      <c r="AL388" s="69" t="s">
        <v>3211</v>
      </c>
      <c r="AM388" s="69" t="s">
        <v>158</v>
      </c>
      <c r="AN388" s="69" t="s">
        <v>167</v>
      </c>
      <c r="AQ388" s="69">
        <v>2050</v>
      </c>
      <c r="AR388" s="69" t="s">
        <v>3212</v>
      </c>
      <c r="AS388" s="69">
        <v>2021</v>
      </c>
      <c r="AT388" s="70" t="s">
        <v>2280</v>
      </c>
      <c r="AU388" s="69" t="s">
        <v>6234</v>
      </c>
      <c r="AV388" s="69" t="s">
        <v>281</v>
      </c>
      <c r="AW388" s="69">
        <v>2030</v>
      </c>
      <c r="AX388" s="69">
        <v>42</v>
      </c>
      <c r="AY388" s="69">
        <v>2020</v>
      </c>
      <c r="AZ388" s="69" t="s">
        <v>6235</v>
      </c>
      <c r="BA388" s="69" t="s">
        <v>6236</v>
      </c>
      <c r="BB388" s="69" t="s">
        <v>3216</v>
      </c>
      <c r="BC388" s="69" t="s">
        <v>157</v>
      </c>
      <c r="BD388" s="69" t="s">
        <v>157</v>
      </c>
      <c r="BE388" s="69" t="s">
        <v>169</v>
      </c>
      <c r="BF388" s="70" t="s">
        <v>6237</v>
      </c>
      <c r="BG388" s="69" t="s">
        <v>157</v>
      </c>
      <c r="BH388" s="69" t="s">
        <v>3843</v>
      </c>
      <c r="BI388" s="69" t="s">
        <v>3219</v>
      </c>
      <c r="BJ388" s="69" t="s">
        <v>158</v>
      </c>
      <c r="BK388" s="69" t="s">
        <v>157</v>
      </c>
      <c r="BL388" s="70" t="s">
        <v>6238</v>
      </c>
      <c r="BM388" s="69" t="s">
        <v>168</v>
      </c>
      <c r="BQ388" s="69" t="s">
        <v>158</v>
      </c>
      <c r="BR388" s="69" t="s">
        <v>262</v>
      </c>
      <c r="BS388" s="70" t="s">
        <v>6239</v>
      </c>
      <c r="BX388" s="69" t="s">
        <v>158</v>
      </c>
      <c r="BY388" s="69" t="s">
        <v>158</v>
      </c>
      <c r="CD388" s="69">
        <v>3.7991E10</v>
      </c>
      <c r="CE388" s="69" t="s">
        <v>3081</v>
      </c>
      <c r="CF388" s="69">
        <v>20000</v>
      </c>
      <c r="CT388" s="69" t="b">
        <f>Table1[[#This Row],[company_name_netzero]]&lt;&gt;""</f>
        <v>1</v>
      </c>
      <c r="CZ388" s="69" t="b">
        <f>Table1[[#This Row],[company_name_re100]]&lt;&gt;""</f>
        <v>0</v>
      </c>
    </row>
    <row r="389" spans="1:11 34:104" ht="21.95" customHeight="1" hidden="1">
      <c r="A389" s="69">
        <v>387</v>
      </c>
      <c r="B389" s="69" t="s">
        <v>2281</v>
      </c>
      <c r="C389" s="69" t="s">
        <v>6240</v>
      </c>
      <c r="D389" s="69" t="s">
        <v>2282</v>
      </c>
      <c r="E389" s="72">
        <v>-0.077</v>
      </c>
      <c r="F389" s="69" t="s">
        <v>2283</v>
      </c>
      <c r="G389" s="72">
        <v>-0.113</v>
      </c>
      <c r="H389" s="69" t="s">
        <v>2284</v>
      </c>
      <c r="I389" s="71">
        <v>63490</v>
      </c>
      <c r="J389" s="69">
        <v>-36</v>
      </c>
      <c r="K389" s="69">
        <v>13</v>
      </c>
      <c r="AH389" s="69" t="b">
        <f>Table1[[#This Row],[sbti_id]]&lt;&gt;""</f>
        <v>0</v>
      </c>
      <c r="AJ389" s="69" t="s">
        <v>3250</v>
      </c>
      <c r="AK389" s="69" t="s">
        <v>3251</v>
      </c>
      <c r="AL389" s="69" t="s">
        <v>3211</v>
      </c>
      <c r="AM389" s="69" t="s">
        <v>158</v>
      </c>
      <c r="AN389" s="69" t="s">
        <v>233</v>
      </c>
      <c r="AS389" s="69">
        <v>2021</v>
      </c>
      <c r="AU389" s="69" t="s">
        <v>6241</v>
      </c>
      <c r="AV389" s="69" t="s">
        <v>233</v>
      </c>
      <c r="BA389" s="69" t="s">
        <v>6242</v>
      </c>
      <c r="BB389" s="69" t="s">
        <v>168</v>
      </c>
      <c r="BC389" s="69" t="s">
        <v>168</v>
      </c>
      <c r="BD389" s="69" t="s">
        <v>168</v>
      </c>
      <c r="BE389" s="69" t="s">
        <v>168</v>
      </c>
      <c r="BG389" s="69" t="s">
        <v>158</v>
      </c>
      <c r="BI389" s="69" t="s">
        <v>3219</v>
      </c>
      <c r="BJ389" s="69" t="s">
        <v>158</v>
      </c>
      <c r="BK389" s="69" t="s">
        <v>168</v>
      </c>
      <c r="BL389" s="69" t="s">
        <v>6243</v>
      </c>
      <c r="BM389" s="69" t="s">
        <v>168</v>
      </c>
      <c r="BQ389" s="69" t="s">
        <v>158</v>
      </c>
      <c r="BR389" s="69" t="s">
        <v>168</v>
      </c>
      <c r="BX389" s="69" t="s">
        <v>158</v>
      </c>
      <c r="BY389" s="69" t="s">
        <v>158</v>
      </c>
      <c r="CD389" s="69">
        <v>4.0521E10</v>
      </c>
      <c r="CE389" s="69" t="s">
        <v>3286</v>
      </c>
      <c r="CF389" s="69">
        <v>63490</v>
      </c>
      <c r="CT389" s="69" t="b">
        <f>Table1[[#This Row],[company_name_netzero]]&lt;&gt;""</f>
        <v>0</v>
      </c>
      <c r="CZ389" s="69" t="b">
        <f>Table1[[#This Row],[company_name_re100]]&lt;&gt;""</f>
        <v>0</v>
      </c>
    </row>
    <row r="390" spans="1:104" ht="21.95" customHeight="1" hidden="1">
      <c r="A390" s="69">
        <v>388</v>
      </c>
      <c r="B390" s="69" t="s">
        <v>2286</v>
      </c>
      <c r="C390" s="69" t="s">
        <v>6244</v>
      </c>
      <c r="D390" s="69" t="s">
        <v>2287</v>
      </c>
      <c r="E390" s="72">
        <v>0.064</v>
      </c>
      <c r="F390" s="69" t="s">
        <v>2288</v>
      </c>
      <c r="G390" s="72">
        <v>-0.463</v>
      </c>
      <c r="H390" s="69" t="s">
        <v>2289</v>
      </c>
      <c r="I390" s="71">
        <v>68629</v>
      </c>
      <c r="J390" s="69">
        <v>12</v>
      </c>
      <c r="K390" s="69">
        <v>31</v>
      </c>
      <c r="L390" s="69">
        <v>40003153</v>
      </c>
      <c r="M390" s="69" t="s">
        <v>2286</v>
      </c>
      <c r="N390" s="69" t="s">
        <v>6245</v>
      </c>
      <c r="O390" s="69" t="s">
        <v>6246</v>
      </c>
      <c r="P390" s="69" t="s">
        <v>3203</v>
      </c>
      <c r="Q390" s="69" t="s">
        <v>3053</v>
      </c>
      <c r="R390" s="69" t="s">
        <v>246</v>
      </c>
      <c r="S390" s="69" t="s">
        <v>3322</v>
      </c>
      <c r="T390" s="69" t="s">
        <v>151</v>
      </c>
      <c r="U390" s="69" t="s">
        <v>152</v>
      </c>
      <c r="V390" s="69">
        <v>2030</v>
      </c>
      <c r="W390" s="69" t="s">
        <v>151</v>
      </c>
      <c r="X390" s="69" t="s">
        <v>152</v>
      </c>
      <c r="Y390" s="69">
        <v>2045</v>
      </c>
      <c r="Z390" s="69" t="s">
        <v>151</v>
      </c>
      <c r="AA390" s="69">
        <v>2045</v>
      </c>
      <c r="AB390" s="70" t="s">
        <v>6247</v>
      </c>
      <c r="AC390" s="69" t="s">
        <v>3208</v>
      </c>
      <c r="AD390" s="73">
        <v>44140.041666666664</v>
      </c>
      <c r="AE390" s="69" t="s">
        <v>3209</v>
      </c>
      <c r="AG390" s="73">
        <v>45246.041666666664</v>
      </c>
      <c r="AH390" s="69" t="b">
        <f>Table1[[#This Row],[sbti_id]]&lt;&gt;""</f>
        <v>1</v>
      </c>
      <c r="AI390" s="89" t="s">
        <v>6248</v>
      </c>
      <c r="AJ390" s="89" t="s">
        <v>3412</v>
      </c>
      <c r="AK390" s="89" t="s">
        <v>246</v>
      </c>
      <c r="AL390" s="89" t="s">
        <v>3211</v>
      </c>
      <c r="AM390" s="89" t="s">
        <v>158</v>
      </c>
      <c r="AN390" s="89" t="s">
        <v>167</v>
      </c>
      <c r="AO390" s="89"/>
      <c r="AP390" s="89"/>
      <c r="AQ390" s="89">
        <v>2045</v>
      </c>
      <c r="AR390" s="89" t="s">
        <v>3212</v>
      </c>
      <c r="AS390" s="89">
        <v>2025</v>
      </c>
      <c r="AT390" s="90" t="s">
        <v>2290</v>
      </c>
      <c r="AU390" s="89" t="s">
        <v>6249</v>
      </c>
      <c r="AV390" s="89" t="s">
        <v>281</v>
      </c>
      <c r="AW390" s="89">
        <v>2030</v>
      </c>
      <c r="AX390" s="89">
        <v>80</v>
      </c>
      <c r="AY390" s="89">
        <v>2020</v>
      </c>
      <c r="AZ390" s="90" t="s">
        <v>6250</v>
      </c>
      <c r="BA390" s="90" t="s">
        <v>6251</v>
      </c>
      <c r="BB390" s="89" t="s">
        <v>3216</v>
      </c>
      <c r="BC390" s="89" t="s">
        <v>157</v>
      </c>
      <c r="BD390" s="89" t="s">
        <v>157</v>
      </c>
      <c r="BE390" s="89" t="s">
        <v>157</v>
      </c>
      <c r="BF390" s="90" t="s">
        <v>6252</v>
      </c>
      <c r="BG390" s="89" t="s">
        <v>157</v>
      </c>
      <c r="BH390" s="89" t="s">
        <v>4401</v>
      </c>
      <c r="BI390" s="89" t="s">
        <v>3219</v>
      </c>
      <c r="BJ390" s="89" t="s">
        <v>158</v>
      </c>
      <c r="BK390" s="89" t="s">
        <v>157</v>
      </c>
      <c r="BL390" s="90" t="s">
        <v>6253</v>
      </c>
      <c r="BM390" s="89" t="s">
        <v>157</v>
      </c>
      <c r="BN390" s="89" t="s">
        <v>3530</v>
      </c>
      <c r="BO390" s="89"/>
      <c r="BP390" s="89"/>
      <c r="BQ390" s="89" t="s">
        <v>158</v>
      </c>
      <c r="BR390" s="89" t="s">
        <v>171</v>
      </c>
      <c r="BS390" s="90" t="s">
        <v>6254</v>
      </c>
      <c r="BT390" s="89"/>
      <c r="BU390" s="89"/>
      <c r="BV390" s="89"/>
      <c r="BW390" s="89"/>
      <c r="BX390" s="89" t="s">
        <v>158</v>
      </c>
      <c r="BY390" s="89" t="s">
        <v>157</v>
      </c>
      <c r="BZ390" s="89"/>
      <c r="CA390" s="89"/>
      <c r="CB390" s="89"/>
      <c r="CC390" s="89"/>
      <c r="CD390" s="89">
        <v>4.0093E10</v>
      </c>
      <c r="CE390" s="89" t="s">
        <v>3333</v>
      </c>
      <c r="CF390" s="89">
        <v>68629</v>
      </c>
      <c r="CG390" s="89"/>
      <c r="CH390" s="89"/>
      <c r="CI390" s="89"/>
      <c r="CJ390" s="89"/>
      <c r="CK390" s="89"/>
      <c r="CL390" s="89"/>
      <c r="CM390" s="89"/>
      <c r="CN390" s="89"/>
      <c r="CO390" s="89"/>
      <c r="CP390" s="89"/>
      <c r="CQ390" s="89"/>
      <c r="CR390" s="89"/>
      <c r="CS390" s="89"/>
      <c r="CT390" s="69" t="b">
        <f>Table1[[#This Row],[company_name_netzero]]&lt;&gt;""</f>
        <v>1</v>
      </c>
      <c r="CU390" s="89" t="s">
        <v>6248</v>
      </c>
      <c r="CV390" s="89">
        <v>2020</v>
      </c>
      <c r="CW390" s="89">
        <v>2030</v>
      </c>
      <c r="CX390" s="89" t="s">
        <v>4396</v>
      </c>
      <c r="CY390" s="93" t="s">
        <v>3053</v>
      </c>
      <c r="CZ390" s="69" t="b">
        <f>Table1[[#This Row],[company_name_re100]]&lt;&gt;""</f>
        <v>1</v>
      </c>
    </row>
    <row r="391" spans="1:11 34:104" ht="21.95" customHeight="1" hidden="1">
      <c r="A391" s="69">
        <v>389</v>
      </c>
      <c r="B391" s="69" t="s">
        <v>2291</v>
      </c>
      <c r="C391" s="69" t="s">
        <v>6255</v>
      </c>
      <c r="D391" s="69" t="s">
        <v>2292</v>
      </c>
      <c r="E391" s="72">
        <v>0.181</v>
      </c>
      <c r="F391" s="69" t="s">
        <v>2293</v>
      </c>
      <c r="G391" s="72">
        <v>0.379</v>
      </c>
      <c r="H391" s="69" t="s">
        <v>2294</v>
      </c>
      <c r="I391" s="71">
        <v>51800</v>
      </c>
      <c r="J391" s="69">
        <v>77</v>
      </c>
      <c r="K391" s="69">
        <v>2</v>
      </c>
      <c r="AH391" s="69" t="b">
        <f>Table1[[#This Row],[sbti_id]]&lt;&gt;""</f>
        <v>0</v>
      </c>
      <c r="AJ391" s="69" t="s">
        <v>3043</v>
      </c>
      <c r="AK391" s="69" t="s">
        <v>146</v>
      </c>
      <c r="AL391" s="69" t="s">
        <v>3211</v>
      </c>
      <c r="AM391" s="69" t="s">
        <v>158</v>
      </c>
      <c r="AN391" s="69" t="s">
        <v>2295</v>
      </c>
      <c r="AQ391" s="69">
        <v>2030</v>
      </c>
      <c r="AR391" s="69" t="s">
        <v>3212</v>
      </c>
      <c r="AS391" s="69">
        <v>2023</v>
      </c>
      <c r="AT391" s="69" t="s">
        <v>2297</v>
      </c>
      <c r="AU391" s="69" t="s">
        <v>6256</v>
      </c>
      <c r="AV391" s="69" t="s">
        <v>281</v>
      </c>
      <c r="AW391" s="69">
        <v>2025</v>
      </c>
      <c r="AX391" s="69">
        <v>20</v>
      </c>
      <c r="AY391" s="69">
        <v>2018</v>
      </c>
      <c r="AZ391" s="70" t="s">
        <v>6257</v>
      </c>
      <c r="BA391" s="70" t="s">
        <v>6258</v>
      </c>
      <c r="BB391" s="69" t="s">
        <v>3216</v>
      </c>
      <c r="BC391" s="69" t="s">
        <v>157</v>
      </c>
      <c r="BD391" s="69" t="s">
        <v>157</v>
      </c>
      <c r="BE391" s="69" t="s">
        <v>169</v>
      </c>
      <c r="BF391" s="70" t="s">
        <v>6259</v>
      </c>
      <c r="BG391" s="69" t="s">
        <v>157</v>
      </c>
      <c r="BH391" s="69" t="s">
        <v>3618</v>
      </c>
      <c r="BI391" s="69" t="s">
        <v>3219</v>
      </c>
      <c r="BJ391" s="69" t="s">
        <v>157</v>
      </c>
      <c r="BK391" s="69" t="s">
        <v>157</v>
      </c>
      <c r="BL391" s="69" t="s">
        <v>6260</v>
      </c>
      <c r="BM391" s="69" t="s">
        <v>157</v>
      </c>
      <c r="BN391" s="69" t="s">
        <v>3269</v>
      </c>
      <c r="BQ391" s="69" t="s">
        <v>158</v>
      </c>
      <c r="BR391" s="69" t="s">
        <v>168</v>
      </c>
      <c r="BS391" s="70" t="s">
        <v>6261</v>
      </c>
      <c r="BX391" s="69" t="s">
        <v>158</v>
      </c>
      <c r="BY391" s="69" t="s">
        <v>158</v>
      </c>
      <c r="CD391" s="69">
        <v>3.9926E10</v>
      </c>
      <c r="CE391" s="69" t="s">
        <v>3286</v>
      </c>
      <c r="CF391" s="69">
        <v>51800</v>
      </c>
      <c r="CT391" s="69" t="b">
        <f>Table1[[#This Row],[company_name_netzero]]&lt;&gt;""</f>
        <v>0</v>
      </c>
      <c r="CZ391" s="69" t="b">
        <f>Table1[[#This Row],[company_name_re100]]&lt;&gt;""</f>
        <v>0</v>
      </c>
    </row>
    <row r="392" spans="1:11 34:104" ht="21.95" customHeight="1">
      <c r="A392" s="69">
        <v>390</v>
      </c>
      <c r="B392" s="69" t="s">
        <v>2298</v>
      </c>
      <c r="C392" s="69" t="s">
        <v>6262</v>
      </c>
      <c r="D392" s="69" t="s">
        <v>2300</v>
      </c>
      <c r="E392" s="72">
        <v>0.076</v>
      </c>
      <c r="F392" s="69" t="s">
        <v>2301</v>
      </c>
      <c r="G392" s="72">
        <v>0.111</v>
      </c>
      <c r="H392" s="69" t="s">
        <v>2302</v>
      </c>
      <c r="I392" s="71">
        <v>122733</v>
      </c>
      <c r="J392" s="69">
        <v>17</v>
      </c>
      <c r="K392" s="69">
        <v>8</v>
      </c>
      <c r="AH392" s="69" t="b">
        <f>Table1[[#This Row],[sbti_id]]&lt;&gt;""</f>
        <v>0</v>
      </c>
      <c r="AI392" s="69" t="s">
        <v>2298</v>
      </c>
      <c r="AJ392" s="69" t="s">
        <v>3250</v>
      </c>
      <c r="AK392" s="69" t="s">
        <v>3251</v>
      </c>
      <c r="AL392" s="69" t="s">
        <v>3211</v>
      </c>
      <c r="AM392" s="69" t="s">
        <v>158</v>
      </c>
      <c r="AN392" s="69" t="s">
        <v>167</v>
      </c>
      <c r="AO392" s="69">
        <v>3</v>
      </c>
      <c r="AP392" s="69">
        <v>2022</v>
      </c>
      <c r="AQ392" s="69">
        <v>2050</v>
      </c>
      <c r="AR392" s="69" t="s">
        <v>3212</v>
      </c>
      <c r="AS392" s="69">
        <v>2022</v>
      </c>
      <c r="AT392" s="69" t="s">
        <v>2303</v>
      </c>
      <c r="AU392" s="69" t="s">
        <v>6263</v>
      </c>
      <c r="AV392" s="69" t="s">
        <v>9</v>
      </c>
      <c r="AW392" s="69">
        <v>2023</v>
      </c>
      <c r="AZ392" s="69" t="s">
        <v>6264</v>
      </c>
      <c r="BA392" s="70" t="s">
        <v>6265</v>
      </c>
      <c r="BB392" s="69" t="s">
        <v>168</v>
      </c>
      <c r="BC392" s="69" t="s">
        <v>157</v>
      </c>
      <c r="BD392" s="69" t="s">
        <v>157</v>
      </c>
      <c r="BE392" s="69" t="s">
        <v>168</v>
      </c>
      <c r="BF392" s="69" t="s">
        <v>6266</v>
      </c>
      <c r="BG392" s="69" t="s">
        <v>158</v>
      </c>
      <c r="BI392" s="69" t="s">
        <v>3219</v>
      </c>
      <c r="BJ392" s="69" t="s">
        <v>158</v>
      </c>
      <c r="BK392" s="69" t="s">
        <v>168</v>
      </c>
      <c r="BL392" s="69" t="s">
        <v>6267</v>
      </c>
      <c r="BM392" s="69" t="s">
        <v>168</v>
      </c>
      <c r="BQ392" s="69" t="s">
        <v>158</v>
      </c>
      <c r="BR392" s="69" t="s">
        <v>168</v>
      </c>
      <c r="BX392" s="69" t="s">
        <v>158</v>
      </c>
      <c r="BY392" s="69" t="s">
        <v>158</v>
      </c>
      <c r="CD392" s="69">
        <v>3.9556E10</v>
      </c>
      <c r="CE392" s="69" t="s">
        <v>3300</v>
      </c>
      <c r="CF392" s="69">
        <v>122733</v>
      </c>
      <c r="CS392" s="69" t="s">
        <v>6268</v>
      </c>
      <c r="CT392" s="69" t="b">
        <f>Table1[[#This Row],[company_name_netzero]]&lt;&gt;""</f>
        <v>1</v>
      </c>
      <c r="CZ392" s="69" t="b">
        <f>Table1[[#This Row],[company_name_re100]]&lt;&gt;""</f>
        <v>0</v>
      </c>
    </row>
    <row r="393" spans="1:11 34:104" ht="21.95" customHeight="1" hidden="1">
      <c r="A393" s="69">
        <v>391</v>
      </c>
      <c r="B393" s="69" t="s">
        <v>2304</v>
      </c>
      <c r="C393" s="69" t="s">
        <v>6269</v>
      </c>
      <c r="D393" s="69" t="s">
        <v>2305</v>
      </c>
      <c r="E393" s="72">
        <v>0.024</v>
      </c>
      <c r="F393" s="69" t="s">
        <v>2306</v>
      </c>
      <c r="G393" s="72">
        <v>-0.247</v>
      </c>
      <c r="H393" s="69" t="s">
        <v>2307</v>
      </c>
      <c r="I393" s="71">
        <v>7150</v>
      </c>
      <c r="J393" s="69">
        <v>-1</v>
      </c>
      <c r="K393" s="69">
        <v>4</v>
      </c>
      <c r="AH393" s="69" t="b">
        <f>Table1[[#This Row],[sbti_id]]&lt;&gt;""</f>
        <v>0</v>
      </c>
      <c r="AI393" s="69" t="s">
        <v>2304</v>
      </c>
      <c r="AJ393" s="69" t="s">
        <v>4130</v>
      </c>
      <c r="AK393" s="69" t="s">
        <v>146</v>
      </c>
      <c r="AL393" s="69" t="s">
        <v>3211</v>
      </c>
      <c r="AM393" s="69" t="s">
        <v>158</v>
      </c>
      <c r="AN393" s="69" t="s">
        <v>167</v>
      </c>
      <c r="AQ393" s="69">
        <v>2050</v>
      </c>
      <c r="AR393" s="69" t="s">
        <v>3212</v>
      </c>
      <c r="AS393" s="69">
        <v>2021</v>
      </c>
      <c r="AT393" s="70" t="s">
        <v>2308</v>
      </c>
      <c r="AU393" s="69" t="s">
        <v>6270</v>
      </c>
      <c r="AV393" s="69" t="s">
        <v>281</v>
      </c>
      <c r="AW393" s="69">
        <v>2035</v>
      </c>
      <c r="AX393" s="69">
        <v>35</v>
      </c>
      <c r="AY393" s="69">
        <v>2019</v>
      </c>
      <c r="AZ393" s="70" t="s">
        <v>6271</v>
      </c>
      <c r="BA393" s="70" t="s">
        <v>6272</v>
      </c>
      <c r="BB393" s="69" t="s">
        <v>3216</v>
      </c>
      <c r="BC393" s="69" t="s">
        <v>157</v>
      </c>
      <c r="BD393" s="69" t="s">
        <v>157</v>
      </c>
      <c r="BE393" s="69" t="s">
        <v>158</v>
      </c>
      <c r="BF393" s="69" t="s">
        <v>6273</v>
      </c>
      <c r="BG393" s="69" t="s">
        <v>157</v>
      </c>
      <c r="BH393" s="69" t="s">
        <v>3618</v>
      </c>
      <c r="BI393" s="69" t="s">
        <v>3219</v>
      </c>
      <c r="BJ393" s="69" t="s">
        <v>157</v>
      </c>
      <c r="BK393" s="69" t="s">
        <v>157</v>
      </c>
      <c r="BL393" s="70" t="s">
        <v>6274</v>
      </c>
      <c r="BM393" s="69" t="s">
        <v>157</v>
      </c>
      <c r="BN393" s="69" t="s">
        <v>3530</v>
      </c>
      <c r="BQ393" s="69" t="s">
        <v>158</v>
      </c>
      <c r="BR393" s="69" t="s">
        <v>262</v>
      </c>
      <c r="BS393" s="70" t="s">
        <v>6275</v>
      </c>
      <c r="BX393" s="69" t="s">
        <v>158</v>
      </c>
      <c r="BY393" s="69" t="s">
        <v>158</v>
      </c>
      <c r="CD393" s="69">
        <v>3.9619E10</v>
      </c>
      <c r="CE393" s="69" t="s">
        <v>3247</v>
      </c>
      <c r="CF393" s="69">
        <v>7150</v>
      </c>
      <c r="CT393" s="69" t="b">
        <f>Table1[[#This Row],[company_name_netzero]]&lt;&gt;""</f>
        <v>1</v>
      </c>
      <c r="CZ393" s="69" t="b">
        <f>Table1[[#This Row],[company_name_re100]]&lt;&gt;""</f>
        <v>0</v>
      </c>
    </row>
    <row r="394" spans="1:11 34:104" ht="21.95" customHeight="1" hidden="1">
      <c r="A394" s="69">
        <v>392</v>
      </c>
      <c r="B394" s="69" t="s">
        <v>2309</v>
      </c>
      <c r="C394" s="69" t="s">
        <v>6276</v>
      </c>
      <c r="D394" s="69" t="s">
        <v>2310</v>
      </c>
      <c r="E394" s="72">
        <v>0.026</v>
      </c>
      <c r="F394" s="69" t="s">
        <v>2311</v>
      </c>
      <c r="G394" s="72">
        <v>0.038</v>
      </c>
      <c r="H394" s="69" t="s">
        <v>2312</v>
      </c>
      <c r="I394" s="71">
        <v>83959</v>
      </c>
      <c r="J394" s="69" t="s">
        <v>3199</v>
      </c>
      <c r="K394" s="69">
        <v>16</v>
      </c>
      <c r="AH394" s="69" t="b">
        <f>Table1[[#This Row],[sbti_id]]&lt;&gt;""</f>
        <v>0</v>
      </c>
      <c r="AI394" s="69" t="s">
        <v>2309</v>
      </c>
      <c r="AJ394" s="69" t="s">
        <v>3471</v>
      </c>
      <c r="AK394" s="69" t="s">
        <v>246</v>
      </c>
      <c r="AL394" s="69" t="s">
        <v>3211</v>
      </c>
      <c r="AM394" s="69" t="s">
        <v>157</v>
      </c>
      <c r="AN394" s="69" t="s">
        <v>167</v>
      </c>
      <c r="AQ394" s="69">
        <v>2040</v>
      </c>
      <c r="AR394" s="69" t="s">
        <v>3212</v>
      </c>
      <c r="AS394" s="69">
        <v>2023</v>
      </c>
      <c r="AT394" s="69" t="s">
        <v>2313</v>
      </c>
      <c r="AU394" s="69" t="s">
        <v>6277</v>
      </c>
      <c r="AV394" s="69" t="s">
        <v>281</v>
      </c>
      <c r="AW394" s="69">
        <v>2030</v>
      </c>
      <c r="AX394" s="69">
        <v>66</v>
      </c>
      <c r="AY394" s="69">
        <v>2016</v>
      </c>
      <c r="AZ394" s="70" t="s">
        <v>6278</v>
      </c>
      <c r="BA394" s="70" t="s">
        <v>6279</v>
      </c>
      <c r="BB394" s="69" t="s">
        <v>168</v>
      </c>
      <c r="BC394" s="69" t="s">
        <v>157</v>
      </c>
      <c r="BD394" s="69" t="s">
        <v>157</v>
      </c>
      <c r="BE394" s="69" t="s">
        <v>157</v>
      </c>
      <c r="BG394" s="69" t="s">
        <v>157</v>
      </c>
      <c r="BH394" s="69" t="s">
        <v>3618</v>
      </c>
      <c r="BI394" s="69" t="s">
        <v>3219</v>
      </c>
      <c r="BJ394" s="69" t="s">
        <v>157</v>
      </c>
      <c r="BK394" s="69" t="s">
        <v>168</v>
      </c>
      <c r="BL394" s="70" t="s">
        <v>6280</v>
      </c>
      <c r="BM394" s="69" t="s">
        <v>168</v>
      </c>
      <c r="BQ394" s="69" t="s">
        <v>158</v>
      </c>
      <c r="BR394" s="69" t="s">
        <v>171</v>
      </c>
      <c r="BS394" s="69" t="s">
        <v>6281</v>
      </c>
      <c r="BX394" s="69" t="s">
        <v>158</v>
      </c>
      <c r="BY394" s="69" t="s">
        <v>158</v>
      </c>
      <c r="CD394" s="69">
        <v>3.105E10</v>
      </c>
      <c r="CE394" s="69" t="s">
        <v>3745</v>
      </c>
      <c r="CT394" s="69" t="b">
        <f>Table1[[#This Row],[company_name_netzero]]&lt;&gt;""</f>
        <v>1</v>
      </c>
      <c r="CZ394" s="69" t="b">
        <f>Table1[[#This Row],[company_name_re100]]&lt;&gt;""</f>
        <v>0</v>
      </c>
    </row>
    <row r="395" spans="1:104" ht="21.95" customHeight="1">
      <c r="A395" s="69">
        <v>393</v>
      </c>
      <c r="B395" s="69" t="s">
        <v>2314</v>
      </c>
      <c r="C395" s="69" t="s">
        <v>6282</v>
      </c>
      <c r="D395" s="69" t="s">
        <v>2316</v>
      </c>
      <c r="E395" s="72">
        <v>0.083</v>
      </c>
      <c r="F395" s="69" t="s">
        <v>2317</v>
      </c>
      <c r="G395" s="72">
        <v>0.215</v>
      </c>
      <c r="H395" s="69" t="s">
        <v>2318</v>
      </c>
      <c r="I395" s="71">
        <v>147189</v>
      </c>
      <c r="J395" s="69">
        <v>22</v>
      </c>
      <c r="K395" s="69">
        <v>4</v>
      </c>
      <c r="L395" s="69">
        <v>40002972</v>
      </c>
      <c r="M395" s="69" t="s">
        <v>6283</v>
      </c>
      <c r="N395" s="69" t="s">
        <v>6284</v>
      </c>
      <c r="P395" s="69" t="s">
        <v>3203</v>
      </c>
      <c r="Q395" s="69" t="s">
        <v>175</v>
      </c>
      <c r="R395" s="69" t="s">
        <v>176</v>
      </c>
      <c r="S395" s="69" t="s">
        <v>4320</v>
      </c>
      <c r="T395" s="69" t="s">
        <v>151</v>
      </c>
      <c r="U395" s="69" t="s">
        <v>152</v>
      </c>
      <c r="V395" s="69">
        <v>2030</v>
      </c>
      <c r="W395" s="69" t="s">
        <v>151</v>
      </c>
      <c r="X395" s="69" t="s">
        <v>152</v>
      </c>
      <c r="Y395" s="69">
        <v>2050</v>
      </c>
      <c r="Z395" s="69" t="s">
        <v>151</v>
      </c>
      <c r="AA395" s="69">
        <v>2050</v>
      </c>
      <c r="AB395" s="70" t="s">
        <v>6285</v>
      </c>
      <c r="AE395" s="69" t="s">
        <v>3209</v>
      </c>
      <c r="AG395" s="73">
        <v>45750.041666666664</v>
      </c>
      <c r="AH395" s="69" t="b">
        <f>Table1[[#This Row],[sbti_id]]&lt;&gt;""</f>
        <v>1</v>
      </c>
      <c r="AI395" s="69" t="s">
        <v>2314</v>
      </c>
      <c r="AJ395" s="69" t="s">
        <v>3250</v>
      </c>
      <c r="AK395" s="69" t="s">
        <v>3251</v>
      </c>
      <c r="AL395" s="69" t="s">
        <v>3211</v>
      </c>
      <c r="AM395" s="69" t="s">
        <v>158</v>
      </c>
      <c r="AN395" s="69" t="s">
        <v>167</v>
      </c>
      <c r="AQ395" s="69">
        <v>2050</v>
      </c>
      <c r="AR395" s="69" t="s">
        <v>3212</v>
      </c>
      <c r="AS395" s="69">
        <v>2023</v>
      </c>
      <c r="AT395" s="78" t="s">
        <v>2319</v>
      </c>
      <c r="AU395" s="69" t="s">
        <v>6286</v>
      </c>
      <c r="AV395" s="69" t="s">
        <v>281</v>
      </c>
      <c r="AW395" s="69">
        <v>2030</v>
      </c>
      <c r="AX395" s="69">
        <v>42</v>
      </c>
      <c r="AY395" s="69">
        <v>2023</v>
      </c>
      <c r="AZ395" s="69" t="s">
        <v>6287</v>
      </c>
      <c r="BA395" s="69" t="s">
        <v>6288</v>
      </c>
      <c r="BB395" s="69" t="s">
        <v>3216</v>
      </c>
      <c r="BC395" s="69" t="s">
        <v>157</v>
      </c>
      <c r="BD395" s="69" t="s">
        <v>157</v>
      </c>
      <c r="BE395" s="69" t="s">
        <v>157</v>
      </c>
      <c r="BF395" s="70" t="s">
        <v>6289</v>
      </c>
      <c r="BG395" s="69" t="s">
        <v>158</v>
      </c>
      <c r="BI395" s="69" t="s">
        <v>3219</v>
      </c>
      <c r="BJ395" s="69" t="s">
        <v>158</v>
      </c>
      <c r="BK395" s="69" t="s">
        <v>157</v>
      </c>
      <c r="BL395" s="70" t="s">
        <v>6290</v>
      </c>
      <c r="BM395" s="69" t="s">
        <v>157</v>
      </c>
      <c r="BN395" s="69" t="s">
        <v>3269</v>
      </c>
      <c r="BQ395" s="69" t="s">
        <v>158</v>
      </c>
      <c r="BR395" s="69" t="s">
        <v>171</v>
      </c>
      <c r="BS395" s="70" t="s">
        <v>6291</v>
      </c>
      <c r="BX395" s="69" t="s">
        <v>158</v>
      </c>
      <c r="BY395" s="69" t="s">
        <v>158</v>
      </c>
      <c r="CD395" s="69">
        <v>3.9421E10</v>
      </c>
      <c r="CE395" s="69" t="s">
        <v>3286</v>
      </c>
      <c r="CF395" s="69">
        <v>147189</v>
      </c>
      <c r="CT395" s="69" t="b">
        <f>Table1[[#This Row],[company_name_netzero]]&lt;&gt;""</f>
        <v>1</v>
      </c>
      <c r="CZ395" s="69" t="b">
        <f>Table1[[#This Row],[company_name_re100]]&lt;&gt;""</f>
        <v>0</v>
      </c>
    </row>
    <row r="396" spans="1:11 34:34 98:104" ht="21.95" customHeight="1" hidden="1">
      <c r="A396" s="69">
        <v>394</v>
      </c>
      <c r="B396" s="69" t="s">
        <v>2320</v>
      </c>
      <c r="C396" s="69" t="s">
        <v>6292</v>
      </c>
      <c r="D396" s="69" t="s">
        <v>2321</v>
      </c>
      <c r="E396" s="72">
        <v>0.056</v>
      </c>
      <c r="F396" s="69" t="s">
        <v>2322</v>
      </c>
      <c r="G396" s="75">
        <v>0.02</v>
      </c>
      <c r="H396" s="69" t="s">
        <v>2323</v>
      </c>
      <c r="I396" s="71">
        <v>4010</v>
      </c>
      <c r="J396" s="69">
        <v>8</v>
      </c>
      <c r="K396" s="69">
        <v>2</v>
      </c>
      <c r="AH396" s="69" t="b">
        <f>Table1[[#This Row],[sbti_id]]&lt;&gt;""</f>
        <v>0</v>
      </c>
      <c r="CT396" s="69" t="b">
        <f>Table1[[#This Row],[company_name_netzero]]&lt;&gt;""</f>
        <v>0</v>
      </c>
      <c r="CZ396" s="69" t="b">
        <f>Table1[[#This Row],[company_name_re100]]&lt;&gt;""</f>
        <v>0</v>
      </c>
    </row>
    <row r="397" spans="1:11 34:104" ht="21.95" customHeight="1" hidden="1">
      <c r="A397" s="69">
        <v>395</v>
      </c>
      <c r="B397" s="69" t="s">
        <v>2325</v>
      </c>
      <c r="C397" s="69" t="s">
        <v>6293</v>
      </c>
      <c r="D397" s="69" t="s">
        <v>2326</v>
      </c>
      <c r="E397" s="72">
        <v>-0.048</v>
      </c>
      <c r="F397" s="69" t="s">
        <v>2327</v>
      </c>
      <c r="H397" s="69" t="s">
        <v>2328</v>
      </c>
      <c r="I397" s="71">
        <v>35000</v>
      </c>
      <c r="J397" s="69">
        <v>-29</v>
      </c>
      <c r="K397" s="69">
        <v>3</v>
      </c>
      <c r="AH397" s="69" t="b">
        <f>Table1[[#This Row],[sbti_id]]&lt;&gt;""</f>
        <v>0</v>
      </c>
      <c r="AI397" s="69" t="s">
        <v>2325</v>
      </c>
      <c r="AJ397" s="69" t="s">
        <v>3043</v>
      </c>
      <c r="AK397" s="69" t="s">
        <v>146</v>
      </c>
      <c r="AL397" s="69" t="s">
        <v>3211</v>
      </c>
      <c r="AM397" s="69" t="s">
        <v>158</v>
      </c>
      <c r="AN397" s="69" t="s">
        <v>167</v>
      </c>
      <c r="AQ397" s="69">
        <v>2030</v>
      </c>
      <c r="AR397" s="69" t="s">
        <v>3252</v>
      </c>
      <c r="AS397" s="69">
        <v>2021</v>
      </c>
      <c r="AT397" s="70" t="s">
        <v>2329</v>
      </c>
      <c r="AU397" s="69" t="s">
        <v>6294</v>
      </c>
      <c r="AV397" s="69" t="s">
        <v>233</v>
      </c>
      <c r="BB397" s="69" t="s">
        <v>168</v>
      </c>
      <c r="BC397" s="69" t="s">
        <v>157</v>
      </c>
      <c r="BD397" s="69" t="s">
        <v>157</v>
      </c>
      <c r="BE397" s="69" t="s">
        <v>169</v>
      </c>
      <c r="BF397" s="70" t="s">
        <v>6295</v>
      </c>
      <c r="BG397" s="69" t="s">
        <v>158</v>
      </c>
      <c r="BI397" s="69" t="s">
        <v>3538</v>
      </c>
      <c r="BJ397" s="69" t="s">
        <v>158</v>
      </c>
      <c r="BK397" s="69" t="s">
        <v>158</v>
      </c>
      <c r="BM397" s="69" t="s">
        <v>157</v>
      </c>
      <c r="BN397" s="69" t="s">
        <v>3269</v>
      </c>
      <c r="BQ397" s="69" t="s">
        <v>158</v>
      </c>
      <c r="BR397" s="69" t="s">
        <v>168</v>
      </c>
      <c r="BS397" s="69" t="s">
        <v>6296</v>
      </c>
      <c r="BX397" s="69" t="s">
        <v>158</v>
      </c>
      <c r="BY397" s="69" t="s">
        <v>158</v>
      </c>
      <c r="CD397" s="69">
        <v>3.9297E10</v>
      </c>
      <c r="CE397" s="69" t="s">
        <v>3286</v>
      </c>
      <c r="CF397" s="69">
        <v>35000</v>
      </c>
      <c r="CT397" s="69" t="b">
        <f>Table1[[#This Row],[company_name_netzero]]&lt;&gt;""</f>
        <v>1</v>
      </c>
      <c r="CZ397" s="69" t="b">
        <f>Table1[[#This Row],[company_name_re100]]&lt;&gt;""</f>
        <v>0</v>
      </c>
    </row>
    <row r="398" spans="1:11 34:104" ht="21.95" customHeight="1" hidden="1">
      <c r="A398" s="69">
        <v>396</v>
      </c>
      <c r="B398" s="69" t="s">
        <v>2330</v>
      </c>
      <c r="C398" s="69" t="s">
        <v>6297</v>
      </c>
      <c r="D398" s="69" t="s">
        <v>2331</v>
      </c>
      <c r="E398" s="72">
        <v>-0.139</v>
      </c>
      <c r="F398" s="69" t="s">
        <v>2332</v>
      </c>
      <c r="G398" s="75">
        <v>-0.42</v>
      </c>
      <c r="H398" s="69" t="s">
        <v>2333</v>
      </c>
      <c r="I398" s="71">
        <v>10730</v>
      </c>
      <c r="J398" s="69">
        <v>-61</v>
      </c>
      <c r="K398" s="69">
        <v>18</v>
      </c>
      <c r="AH398" s="69" t="b">
        <f>Table1[[#This Row],[sbti_id]]&lt;&gt;""</f>
        <v>0</v>
      </c>
      <c r="AI398" s="69" t="s">
        <v>6298</v>
      </c>
      <c r="AJ398" s="69" t="s">
        <v>3043</v>
      </c>
      <c r="AK398" s="69" t="s">
        <v>146</v>
      </c>
      <c r="AL398" s="69" t="s">
        <v>3211</v>
      </c>
      <c r="AM398" s="69" t="s">
        <v>157</v>
      </c>
      <c r="AN398" s="69" t="s">
        <v>233</v>
      </c>
      <c r="AU398" s="69" t="s">
        <v>6299</v>
      </c>
      <c r="BA398" s="70" t="s">
        <v>6300</v>
      </c>
      <c r="BC398" s="69" t="s">
        <v>157</v>
      </c>
      <c r="BD398" s="69" t="s">
        <v>157</v>
      </c>
      <c r="BE398" s="69" t="s">
        <v>168</v>
      </c>
      <c r="BF398" s="69" t="s">
        <v>6301</v>
      </c>
      <c r="BG398" s="69" t="s">
        <v>158</v>
      </c>
      <c r="BI398" s="69" t="s">
        <v>3219</v>
      </c>
      <c r="BJ398" s="69" t="s">
        <v>157</v>
      </c>
      <c r="BK398" s="69" t="s">
        <v>158</v>
      </c>
      <c r="BL398" s="70" t="s">
        <v>6302</v>
      </c>
      <c r="BM398" s="69" t="s">
        <v>168</v>
      </c>
      <c r="BQ398" s="69" t="s">
        <v>158</v>
      </c>
      <c r="BR398" s="69" t="s">
        <v>158</v>
      </c>
      <c r="BS398" s="70" t="s">
        <v>6303</v>
      </c>
      <c r="BX398" s="69" t="s">
        <v>158</v>
      </c>
      <c r="BY398" s="69" t="s">
        <v>158</v>
      </c>
      <c r="CD398" s="69">
        <v>2.84E10</v>
      </c>
      <c r="CE398" s="69" t="s">
        <v>3745</v>
      </c>
      <c r="CT398" s="69" t="b">
        <f>Table1[[#This Row],[company_name_netzero]]&lt;&gt;""</f>
        <v>1</v>
      </c>
      <c r="CZ398" s="69" t="b">
        <f>Table1[[#This Row],[company_name_re100]]&lt;&gt;""</f>
        <v>0</v>
      </c>
    </row>
    <row r="399" spans="1:11 34:104" ht="21.95" customHeight="1" hidden="1">
      <c r="A399" s="69">
        <v>397</v>
      </c>
      <c r="B399" s="69" t="s">
        <v>2335</v>
      </c>
      <c r="C399" s="69" t="s">
        <v>6304</v>
      </c>
      <c r="D399" s="69" t="s">
        <v>2336</v>
      </c>
      <c r="E399" s="72">
        <v>0.207</v>
      </c>
      <c r="F399" s="69" t="s">
        <v>2337</v>
      </c>
      <c r="G399" s="72">
        <v>-0.134</v>
      </c>
      <c r="H399" s="69" t="s">
        <v>2338</v>
      </c>
      <c r="I399" s="71">
        <v>15250</v>
      </c>
      <c r="J399" s="69">
        <v>100</v>
      </c>
      <c r="K399" s="69">
        <v>12</v>
      </c>
      <c r="AH399" s="69" t="b">
        <f>Table1[[#This Row],[sbti_id]]&lt;&gt;""</f>
        <v>0</v>
      </c>
      <c r="AI399" s="69" t="s">
        <v>2335</v>
      </c>
      <c r="AJ399" s="69" t="s">
        <v>4130</v>
      </c>
      <c r="AK399" s="69" t="s">
        <v>146</v>
      </c>
      <c r="AL399" s="69" t="s">
        <v>3211</v>
      </c>
      <c r="AM399" s="69" t="s">
        <v>158</v>
      </c>
      <c r="AN399" s="69" t="s">
        <v>167</v>
      </c>
      <c r="AQ399" s="69">
        <v>2050</v>
      </c>
      <c r="AR399" s="69" t="s">
        <v>3212</v>
      </c>
      <c r="AS399" s="69">
        <v>2020</v>
      </c>
      <c r="AT399" s="69" t="s">
        <v>2339</v>
      </c>
      <c r="AU399" s="69" t="s">
        <v>6305</v>
      </c>
      <c r="AV399" s="69" t="s">
        <v>513</v>
      </c>
      <c r="AW399" s="69">
        <v>2030</v>
      </c>
      <c r="AX399" s="69">
        <v>35</v>
      </c>
      <c r="AY399" s="69">
        <v>2018</v>
      </c>
      <c r="AZ399" s="70" t="s">
        <v>6306</v>
      </c>
      <c r="BA399" s="70" t="s">
        <v>6307</v>
      </c>
      <c r="BB399" s="69" t="s">
        <v>3216</v>
      </c>
      <c r="BC399" s="69" t="s">
        <v>157</v>
      </c>
      <c r="BD399" s="69" t="s">
        <v>157</v>
      </c>
      <c r="BE399" s="69" t="s">
        <v>158</v>
      </c>
      <c r="BG399" s="69" t="s">
        <v>157</v>
      </c>
      <c r="BH399" s="69" t="s">
        <v>4050</v>
      </c>
      <c r="BI399" s="69" t="s">
        <v>3219</v>
      </c>
      <c r="BJ399" s="69" t="s">
        <v>158</v>
      </c>
      <c r="BK399" s="69" t="s">
        <v>157</v>
      </c>
      <c r="BL399" s="70" t="s">
        <v>6308</v>
      </c>
      <c r="BM399" s="69" t="s">
        <v>157</v>
      </c>
      <c r="BN399" s="69" t="s">
        <v>4524</v>
      </c>
      <c r="BO399" s="69">
        <v>20</v>
      </c>
      <c r="BQ399" s="69" t="s">
        <v>157</v>
      </c>
      <c r="BR399" s="69" t="s">
        <v>190</v>
      </c>
      <c r="BS399" s="70" t="s">
        <v>6309</v>
      </c>
      <c r="BX399" s="69" t="s">
        <v>158</v>
      </c>
      <c r="BY399" s="69" t="s">
        <v>158</v>
      </c>
      <c r="CD399" s="69">
        <v>3.9116E10</v>
      </c>
      <c r="CE399" s="69" t="s">
        <v>3247</v>
      </c>
      <c r="CF399" s="69">
        <v>14500</v>
      </c>
      <c r="CO399" s="69" t="s">
        <v>6310</v>
      </c>
      <c r="CT399" s="69" t="b">
        <f>Table1[[#This Row],[company_name_netzero]]&lt;&gt;""</f>
        <v>1</v>
      </c>
      <c r="CZ399" s="69" t="b">
        <f>Table1[[#This Row],[company_name_re100]]&lt;&gt;""</f>
        <v>0</v>
      </c>
    </row>
    <row r="400" spans="1:104" ht="21.95" customHeight="1" hidden="1">
      <c r="A400" s="69">
        <v>398</v>
      </c>
      <c r="B400" s="69" t="s">
        <v>2340</v>
      </c>
      <c r="C400" s="69" t="s">
        <v>6311</v>
      </c>
      <c r="D400" s="69" t="s">
        <v>2341</v>
      </c>
      <c r="E400" s="72">
        <v>0.157</v>
      </c>
      <c r="F400" s="69" t="s">
        <v>2342</v>
      </c>
      <c r="G400" s="72">
        <v>0.611</v>
      </c>
      <c r="H400" s="69" t="s">
        <v>2343</v>
      </c>
      <c r="I400" s="71">
        <v>14000</v>
      </c>
      <c r="J400" s="69">
        <v>70</v>
      </c>
      <c r="K400" s="69">
        <v>5</v>
      </c>
      <c r="L400" s="69">
        <v>40010747</v>
      </c>
      <c r="M400" s="69" t="s">
        <v>2340</v>
      </c>
      <c r="N400" s="69" t="s">
        <v>6312</v>
      </c>
      <c r="O400" s="69" t="s">
        <v>6313</v>
      </c>
      <c r="P400" s="69" t="s">
        <v>3203</v>
      </c>
      <c r="Q400" s="69" t="s">
        <v>3204</v>
      </c>
      <c r="R400" s="69" t="s">
        <v>3205</v>
      </c>
      <c r="S400" s="69" t="s">
        <v>3082</v>
      </c>
      <c r="T400" s="69" t="s">
        <v>151</v>
      </c>
      <c r="U400" s="69" t="s">
        <v>152</v>
      </c>
      <c r="V400" s="69">
        <v>2030</v>
      </c>
      <c r="Z400" s="69" t="s">
        <v>155</v>
      </c>
      <c r="AB400" s="69" t="s">
        <v>6314</v>
      </c>
      <c r="AC400" s="69" t="s">
        <v>3208</v>
      </c>
      <c r="AD400" s="73">
        <v>44286.041666666664</v>
      </c>
      <c r="AE400" s="69" t="s">
        <v>3209</v>
      </c>
      <c r="AF400" s="69" t="s">
        <v>3210</v>
      </c>
      <c r="AG400" s="73">
        <v>45015.041666666664</v>
      </c>
      <c r="AH400" s="69" t="b">
        <f>Table1[[#This Row],[sbti_id]]&lt;&gt;""</f>
        <v>1</v>
      </c>
      <c r="AI400" s="69" t="s">
        <v>2340</v>
      </c>
      <c r="AJ400" s="69" t="s">
        <v>3043</v>
      </c>
      <c r="AK400" s="69" t="s">
        <v>146</v>
      </c>
      <c r="AL400" s="69" t="s">
        <v>3211</v>
      </c>
      <c r="AM400" s="69" t="s">
        <v>158</v>
      </c>
      <c r="AN400" s="69" t="s">
        <v>167</v>
      </c>
      <c r="AQ400" s="69">
        <v>2050</v>
      </c>
      <c r="AS400" s="69">
        <v>2021</v>
      </c>
      <c r="AT400" s="70" t="s">
        <v>2344</v>
      </c>
      <c r="AU400" s="69" t="s">
        <v>6315</v>
      </c>
      <c r="AZ400" s="70" t="s">
        <v>6316</v>
      </c>
      <c r="BA400" s="70" t="s">
        <v>6317</v>
      </c>
      <c r="BB400" s="69" t="s">
        <v>3216</v>
      </c>
      <c r="BC400" s="69" t="s">
        <v>157</v>
      </c>
      <c r="BD400" s="69" t="s">
        <v>157</v>
      </c>
      <c r="BE400" s="69" t="s">
        <v>157</v>
      </c>
      <c r="BF400" s="70" t="s">
        <v>6318</v>
      </c>
      <c r="BG400" s="69" t="s">
        <v>157</v>
      </c>
      <c r="BH400" s="69" t="s">
        <v>3395</v>
      </c>
      <c r="BI400" s="69" t="s">
        <v>3219</v>
      </c>
      <c r="BJ400" s="69" t="s">
        <v>157</v>
      </c>
      <c r="BK400" s="69" t="s">
        <v>157</v>
      </c>
      <c r="BL400" s="70" t="s">
        <v>6319</v>
      </c>
      <c r="BM400" s="69" t="s">
        <v>157</v>
      </c>
      <c r="BN400" s="69" t="s">
        <v>6320</v>
      </c>
      <c r="BP400" s="70" t="s">
        <v>6321</v>
      </c>
      <c r="BQ400" s="69" t="s">
        <v>157</v>
      </c>
      <c r="BR400" s="69" t="s">
        <v>190</v>
      </c>
      <c r="BS400" s="69" t="s">
        <v>6322</v>
      </c>
      <c r="BX400" s="69" t="s">
        <v>158</v>
      </c>
      <c r="BY400" s="69" t="s">
        <v>157</v>
      </c>
      <c r="CD400" s="69">
        <v>3.9873E10</v>
      </c>
      <c r="CE400" s="69" t="s">
        <v>3286</v>
      </c>
      <c r="CF400" s="69">
        <v>14000</v>
      </c>
      <c r="CT400" s="69" t="b">
        <f>Table1[[#This Row],[company_name_netzero]]&lt;&gt;""</f>
        <v>1</v>
      </c>
      <c r="CZ400" s="69" t="b">
        <f>Table1[[#This Row],[company_name_re100]]&lt;&gt;""</f>
        <v>0</v>
      </c>
    </row>
    <row r="401" spans="1:104" ht="21.95" customHeight="1" hidden="1">
      <c r="A401" s="69">
        <v>399</v>
      </c>
      <c r="B401" s="69" t="s">
        <v>2345</v>
      </c>
      <c r="C401" s="69" t="s">
        <v>6323</v>
      </c>
      <c r="D401" s="69" t="s">
        <v>2346</v>
      </c>
      <c r="E401" s="72">
        <v>0.088</v>
      </c>
      <c r="F401" s="69" t="s">
        <v>2347</v>
      </c>
      <c r="G401" s="72">
        <v>0.402</v>
      </c>
      <c r="H401" s="69" t="s">
        <v>2348</v>
      </c>
      <c r="I401" s="71">
        <v>49000</v>
      </c>
      <c r="J401" s="69">
        <v>27</v>
      </c>
      <c r="K401" s="69">
        <v>8</v>
      </c>
      <c r="L401" s="88">
        <v>40005716</v>
      </c>
      <c r="M401" s="89" t="s">
        <v>6324</v>
      </c>
      <c r="N401" s="89" t="s">
        <v>6325</v>
      </c>
      <c r="O401" s="89" t="s">
        <v>6326</v>
      </c>
      <c r="P401" s="89" t="s">
        <v>3203</v>
      </c>
      <c r="Q401" s="89" t="s">
        <v>3204</v>
      </c>
      <c r="R401" s="89" t="s">
        <v>3205</v>
      </c>
      <c r="S401" s="89" t="s">
        <v>3860</v>
      </c>
      <c r="T401" s="89" t="s">
        <v>151</v>
      </c>
      <c r="U401" s="89" t="s">
        <v>353</v>
      </c>
      <c r="V401" s="89" t="s">
        <v>3292</v>
      </c>
      <c r="W401" s="89" t="s">
        <v>151</v>
      </c>
      <c r="X401" s="89" t="s">
        <v>353</v>
      </c>
      <c r="Y401" s="89" t="s">
        <v>4360</v>
      </c>
      <c r="Z401" s="89" t="s">
        <v>151</v>
      </c>
      <c r="AA401" s="89" t="s">
        <v>4360</v>
      </c>
      <c r="AB401" s="90" t="s">
        <v>6327</v>
      </c>
      <c r="AC401" s="89" t="s">
        <v>3208</v>
      </c>
      <c r="AD401" s="94">
        <v>44206.041666666664</v>
      </c>
      <c r="AE401" s="89" t="s">
        <v>3512</v>
      </c>
      <c r="AF401" s="89"/>
      <c r="AG401" s="95">
        <v>45056.041666666664</v>
      </c>
      <c r="AH401" s="69" t="b">
        <f>Table1[[#This Row],[sbti_id]]&lt;&gt;""</f>
        <v>1</v>
      </c>
      <c r="AI401" s="69" t="s">
        <v>6328</v>
      </c>
      <c r="AJ401" s="69" t="s">
        <v>3043</v>
      </c>
      <c r="AK401" s="69" t="s">
        <v>146</v>
      </c>
      <c r="AL401" s="69" t="s">
        <v>3211</v>
      </c>
      <c r="AM401" s="69" t="s">
        <v>158</v>
      </c>
      <c r="AN401" s="69" t="s">
        <v>167</v>
      </c>
      <c r="AQ401" s="69">
        <v>2040</v>
      </c>
      <c r="AR401" s="69" t="s">
        <v>3212</v>
      </c>
      <c r="AS401" s="69">
        <v>2021</v>
      </c>
      <c r="AT401" s="69" t="s">
        <v>2349</v>
      </c>
      <c r="AU401" s="69" t="s">
        <v>6329</v>
      </c>
      <c r="AV401" s="69" t="s">
        <v>281</v>
      </c>
      <c r="AW401" s="69">
        <v>2030</v>
      </c>
      <c r="AX401" s="69">
        <v>50</v>
      </c>
      <c r="AY401" s="69">
        <v>2020</v>
      </c>
      <c r="AZ401" s="69" t="s">
        <v>6228</v>
      </c>
      <c r="BA401" s="69" t="s">
        <v>6330</v>
      </c>
      <c r="BB401" s="69" t="s">
        <v>168</v>
      </c>
      <c r="BC401" s="69" t="s">
        <v>157</v>
      </c>
      <c r="BD401" s="69" t="s">
        <v>157</v>
      </c>
      <c r="BE401" s="69" t="s">
        <v>157</v>
      </c>
      <c r="BF401" s="69" t="s">
        <v>6331</v>
      </c>
      <c r="BG401" s="69" t="s">
        <v>157</v>
      </c>
      <c r="BH401" s="69" t="s">
        <v>3282</v>
      </c>
      <c r="BI401" s="69" t="s">
        <v>3219</v>
      </c>
      <c r="BJ401" s="69" t="s">
        <v>158</v>
      </c>
      <c r="BK401" s="69" t="s">
        <v>157</v>
      </c>
      <c r="BL401" s="70" t="s">
        <v>6332</v>
      </c>
      <c r="BM401" s="69" t="s">
        <v>157</v>
      </c>
      <c r="BN401" s="69" t="s">
        <v>3269</v>
      </c>
      <c r="BQ401" s="69" t="s">
        <v>158</v>
      </c>
      <c r="BR401" s="69" t="s">
        <v>168</v>
      </c>
      <c r="BS401" s="69" t="s">
        <v>6333</v>
      </c>
      <c r="BX401" s="69" t="s">
        <v>158</v>
      </c>
      <c r="BY401" s="69" t="s">
        <v>158</v>
      </c>
      <c r="CD401" s="69">
        <v>4.0695E10</v>
      </c>
      <c r="CE401" s="69" t="s">
        <v>3300</v>
      </c>
      <c r="CF401" s="69">
        <v>49000</v>
      </c>
      <c r="CT401" s="69" t="b">
        <f>Table1[[#This Row],[company_name_netzero]]&lt;&gt;""</f>
        <v>1</v>
      </c>
      <c r="CZ401" s="69" t="b">
        <f>Table1[[#This Row],[company_name_re100]]&lt;&gt;""</f>
        <v>0</v>
      </c>
    </row>
    <row r="402" spans="1:104" ht="21.95" customHeight="1" hidden="1">
      <c r="A402" s="69">
        <v>400</v>
      </c>
      <c r="B402" s="69" t="s">
        <v>2350</v>
      </c>
      <c r="C402" s="69" t="s">
        <v>6334</v>
      </c>
      <c r="D402" s="69" t="s">
        <v>2351</v>
      </c>
      <c r="E402" s="72">
        <v>-0.025</v>
      </c>
      <c r="F402" s="69" t="s">
        <v>2352</v>
      </c>
      <c r="G402" s="72">
        <v>0.019</v>
      </c>
      <c r="H402" s="69" t="s">
        <v>2353</v>
      </c>
      <c r="I402" s="71">
        <v>64636</v>
      </c>
      <c r="J402" s="69">
        <v>-21</v>
      </c>
      <c r="K402" s="69">
        <v>28</v>
      </c>
      <c r="L402" s="69">
        <v>40002166</v>
      </c>
      <c r="M402" s="69" t="s">
        <v>6335</v>
      </c>
      <c r="N402" s="69" t="s">
        <v>6336</v>
      </c>
      <c r="O402" s="69" t="s">
        <v>6337</v>
      </c>
      <c r="P402" s="69" t="s">
        <v>3203</v>
      </c>
      <c r="Q402" s="69" t="s">
        <v>264</v>
      </c>
      <c r="R402" s="69" t="s">
        <v>176</v>
      </c>
      <c r="S402" s="69" t="s">
        <v>3930</v>
      </c>
      <c r="T402" s="69" t="s">
        <v>151</v>
      </c>
      <c r="U402" s="69" t="s">
        <v>152</v>
      </c>
      <c r="V402" s="69" t="s">
        <v>3292</v>
      </c>
      <c r="W402" s="69" t="s">
        <v>151</v>
      </c>
      <c r="X402" s="69" t="s">
        <v>152</v>
      </c>
      <c r="Y402" s="69" t="s">
        <v>4360</v>
      </c>
      <c r="Z402" s="69" t="s">
        <v>151</v>
      </c>
      <c r="AA402" s="69" t="s">
        <v>4360</v>
      </c>
      <c r="AB402" s="70" t="s">
        <v>6338</v>
      </c>
      <c r="AC402" s="69" t="s">
        <v>3208</v>
      </c>
      <c r="AD402" s="73">
        <v>45015.041666666664</v>
      </c>
      <c r="AE402" s="69" t="s">
        <v>3209</v>
      </c>
      <c r="AG402" s="73">
        <v>45708.041666666664</v>
      </c>
      <c r="AH402" s="69" t="b">
        <f>Table1[[#This Row],[sbti_id]]&lt;&gt;""</f>
        <v>1</v>
      </c>
      <c r="AI402" s="69" t="s">
        <v>2350</v>
      </c>
      <c r="AJ402" s="69" t="s">
        <v>3381</v>
      </c>
      <c r="AK402" s="69" t="s">
        <v>3251</v>
      </c>
      <c r="AL402" s="69" t="s">
        <v>3211</v>
      </c>
      <c r="AM402" s="69" t="s">
        <v>158</v>
      </c>
      <c r="AN402" s="69" t="s">
        <v>167</v>
      </c>
      <c r="AQ402" s="69">
        <v>2050</v>
      </c>
      <c r="AR402" s="69" t="s">
        <v>3212</v>
      </c>
      <c r="AS402" s="69">
        <v>2021</v>
      </c>
      <c r="AT402" s="70" t="s">
        <v>2354</v>
      </c>
      <c r="AU402" s="69" t="s">
        <v>6339</v>
      </c>
      <c r="AV402" s="69" t="s">
        <v>281</v>
      </c>
      <c r="AW402" s="69">
        <v>2030</v>
      </c>
      <c r="AX402" s="69">
        <v>50</v>
      </c>
      <c r="AY402" s="69">
        <v>2019</v>
      </c>
      <c r="AZ402" s="70" t="s">
        <v>6340</v>
      </c>
      <c r="BA402" s="69" t="s">
        <v>6341</v>
      </c>
      <c r="BB402" s="69" t="s">
        <v>3228</v>
      </c>
      <c r="BC402" s="69" t="s">
        <v>157</v>
      </c>
      <c r="BD402" s="69" t="s">
        <v>157</v>
      </c>
      <c r="BE402" s="69" t="s">
        <v>157</v>
      </c>
      <c r="BF402" s="70" t="s">
        <v>6342</v>
      </c>
      <c r="BG402" s="69" t="s">
        <v>158</v>
      </c>
      <c r="BI402" s="69" t="s">
        <v>3219</v>
      </c>
      <c r="BJ402" s="69" t="s">
        <v>158</v>
      </c>
      <c r="BK402" s="69" t="s">
        <v>157</v>
      </c>
      <c r="BL402" s="70" t="s">
        <v>6343</v>
      </c>
      <c r="BM402" s="69" t="s">
        <v>157</v>
      </c>
      <c r="BN402" s="69" t="s">
        <v>3269</v>
      </c>
      <c r="BQ402" s="69" t="s">
        <v>158</v>
      </c>
      <c r="BR402" s="69" t="s">
        <v>168</v>
      </c>
      <c r="BS402" s="70" t="s">
        <v>6344</v>
      </c>
      <c r="BX402" s="69" t="s">
        <v>158</v>
      </c>
      <c r="BY402" s="69" t="s">
        <v>158</v>
      </c>
      <c r="CD402" s="69">
        <v>4.93E10</v>
      </c>
      <c r="CE402" s="69" t="s">
        <v>3286</v>
      </c>
      <c r="CF402" s="69">
        <v>41996</v>
      </c>
      <c r="CT402" s="69" t="b">
        <f>Table1[[#This Row],[company_name_netzero]]&lt;&gt;""</f>
        <v>1</v>
      </c>
      <c r="CU402" s="69" t="s">
        <v>2350</v>
      </c>
      <c r="CV402" s="69">
        <v>2023</v>
      </c>
      <c r="CW402" s="69">
        <v>2050</v>
      </c>
      <c r="CX402" s="69" t="s">
        <v>3286</v>
      </c>
      <c r="CY402" s="69" t="s">
        <v>264</v>
      </c>
      <c r="CZ402" s="69" t="b">
        <f>Table1[[#This Row],[company_name_re100]]&lt;&gt;""</f>
        <v>1</v>
      </c>
    </row>
    <row r="403" spans="1:11 34:34 98:104" ht="21.95" customHeight="1" hidden="1">
      <c r="A403" s="69">
        <v>401</v>
      </c>
      <c r="B403" s="69" t="s">
        <v>2355</v>
      </c>
      <c r="C403" s="69" t="s">
        <v>6345</v>
      </c>
      <c r="D403" s="69" t="s">
        <v>2356</v>
      </c>
      <c r="E403" s="72">
        <v>0.057</v>
      </c>
      <c r="F403" s="69" t="s">
        <v>2357</v>
      </c>
      <c r="G403" s="72">
        <v>0.179</v>
      </c>
      <c r="H403" s="69" t="s">
        <v>2358</v>
      </c>
      <c r="I403" s="71">
        <v>52858</v>
      </c>
      <c r="J403" s="69">
        <v>11</v>
      </c>
      <c r="K403" s="69">
        <v>4</v>
      </c>
      <c r="AH403" s="69" t="b">
        <f>Table1[[#This Row],[sbti_id]]&lt;&gt;""</f>
        <v>0</v>
      </c>
      <c r="CT403" s="69" t="b">
        <f>Table1[[#This Row],[company_name_netzero]]&lt;&gt;""</f>
        <v>0</v>
      </c>
      <c r="CZ403" s="69" t="b">
        <f>Table1[[#This Row],[company_name_re100]]&lt;&gt;""</f>
        <v>0</v>
      </c>
    </row>
    <row r="404" spans="1:104" ht="21.95" customHeight="1" hidden="1">
      <c r="A404" s="69">
        <v>402</v>
      </c>
      <c r="B404" s="69" t="s">
        <v>2361</v>
      </c>
      <c r="C404" s="69" t="s">
        <v>6346</v>
      </c>
      <c r="D404" s="69" t="s">
        <v>2362</v>
      </c>
      <c r="E404" s="72">
        <v>-0.431</v>
      </c>
      <c r="F404" s="69" t="s">
        <v>2363</v>
      </c>
      <c r="G404" s="72">
        <v>-0.309</v>
      </c>
      <c r="H404" s="69" t="s">
        <v>2364</v>
      </c>
      <c r="I404" s="71">
        <v>53000</v>
      </c>
      <c r="J404" s="69">
        <v>-211</v>
      </c>
      <c r="K404" s="69">
        <v>31</v>
      </c>
      <c r="AH404" s="69" t="b">
        <f>Table1[[#This Row],[sbti_id]]&lt;&gt;""</f>
        <v>0</v>
      </c>
      <c r="AI404" t="s">
        <v>6347</v>
      </c>
      <c r="AJ404" t="s">
        <v>3043</v>
      </c>
      <c r="AK404" t="s">
        <v>146</v>
      </c>
      <c r="AL404" t="s">
        <v>3211</v>
      </c>
      <c r="AM404" t="s">
        <v>158</v>
      </c>
      <c r="AN404" t="s">
        <v>167</v>
      </c>
      <c r="AO404"/>
      <c r="AP404"/>
      <c r="AQ404">
        <v>2050</v>
      </c>
      <c r="AR404" t="s">
        <v>3212</v>
      </c>
      <c r="AS404">
        <v>2021</v>
      </c>
      <c r="AT404" s="1" t="s">
        <v>2365</v>
      </c>
      <c r="AU404" t="s">
        <v>6348</v>
      </c>
      <c r="AV404" t="s">
        <v>281</v>
      </c>
      <c r="AW404">
        <v>2030</v>
      </c>
      <c r="AX404">
        <v>20</v>
      </c>
      <c r="AY404">
        <v>2019</v>
      </c>
      <c r="AZ404"/>
      <c r="BA404" s="1" t="s">
        <v>6349</v>
      </c>
      <c r="BB404" t="s">
        <v>3216</v>
      </c>
      <c r="BC404" t="s">
        <v>157</v>
      </c>
      <c r="BD404" t="s">
        <v>157</v>
      </c>
      <c r="BE404" t="s">
        <v>169</v>
      </c>
      <c r="BF404"/>
      <c r="BG404" t="s">
        <v>157</v>
      </c>
      <c r="BH404" t="s">
        <v>3267</v>
      </c>
      <c r="BI404" t="s">
        <v>3219</v>
      </c>
      <c r="BJ404" t="s">
        <v>158</v>
      </c>
      <c r="BK404" t="s">
        <v>157</v>
      </c>
      <c r="BL404" s="1" t="s">
        <v>6350</v>
      </c>
      <c r="BM404" t="s">
        <v>157</v>
      </c>
      <c r="BN404" t="s">
        <v>3418</v>
      </c>
      <c r="BO404"/>
      <c r="BP404" s="1" t="s">
        <v>6351</v>
      </c>
      <c r="BQ404" t="s">
        <v>158</v>
      </c>
      <c r="BR404" t="s">
        <v>262</v>
      </c>
      <c r="BS404" s="1" t="s">
        <v>6352</v>
      </c>
      <c r="BT404"/>
      <c r="BU404"/>
      <c r="BV404"/>
      <c r="BW404"/>
      <c r="BX404" t="s">
        <v>158</v>
      </c>
      <c r="BY404" t="s">
        <v>158</v>
      </c>
      <c r="BZ404"/>
      <c r="CA404"/>
      <c r="CB404"/>
      <c r="CC404"/>
      <c r="CD404">
        <v>3.9683E10</v>
      </c>
      <c r="CE404" t="s">
        <v>3300</v>
      </c>
      <c r="CF404">
        <v>53000</v>
      </c>
      <c r="CG404"/>
      <c r="CH404"/>
      <c r="CI404"/>
      <c r="CJ404"/>
      <c r="CK404"/>
      <c r="CL404"/>
      <c r="CM404"/>
      <c r="CN404"/>
      <c r="CO404"/>
      <c r="CP404"/>
      <c r="CQ404"/>
      <c r="CR404"/>
      <c r="CS404"/>
      <c r="CT404" s="69" t="b">
        <f>Table1[[#This Row],[company_name_netzero]]&lt;&gt;""</f>
        <v>1</v>
      </c>
      <c r="CZ404" s="69" t="b">
        <f>Table1[[#This Row],[company_name_re100]]&lt;&gt;""</f>
        <v>0</v>
      </c>
    </row>
    <row r="405" spans="1:104" ht="21.95" customHeight="1" hidden="1">
      <c r="A405" s="69">
        <v>403</v>
      </c>
      <c r="B405" s="69" t="s">
        <v>2367</v>
      </c>
      <c r="C405" s="69" t="s">
        <v>6353</v>
      </c>
      <c r="D405" s="69" t="s">
        <v>2368</v>
      </c>
      <c r="E405" s="72">
        <v>0.084</v>
      </c>
      <c r="F405" s="69" t="s">
        <v>2369</v>
      </c>
      <c r="G405" s="72">
        <v>0.372</v>
      </c>
      <c r="H405" s="69" t="s">
        <v>2370</v>
      </c>
      <c r="I405" s="71">
        <v>110000</v>
      </c>
      <c r="J405" s="69">
        <v>30</v>
      </c>
      <c r="K405" s="69">
        <v>3</v>
      </c>
      <c r="L405" s="69">
        <v>40001389</v>
      </c>
      <c r="M405" s="69" t="s">
        <v>2367</v>
      </c>
      <c r="O405" s="69" t="s">
        <v>6354</v>
      </c>
      <c r="P405" s="69" t="s">
        <v>3203</v>
      </c>
      <c r="Q405" s="69" t="s">
        <v>499</v>
      </c>
      <c r="R405" s="69" t="s">
        <v>246</v>
      </c>
      <c r="S405" s="69" t="s">
        <v>3206</v>
      </c>
      <c r="T405" s="69" t="s">
        <v>155</v>
      </c>
      <c r="Z405" s="69" t="s">
        <v>155</v>
      </c>
      <c r="AC405" s="69" t="s">
        <v>3208</v>
      </c>
      <c r="AD405" s="73">
        <v>44952.041666666664</v>
      </c>
      <c r="AF405" s="69" t="s">
        <v>3210</v>
      </c>
      <c r="AG405" s="73">
        <v>44952.041666666664</v>
      </c>
      <c r="AH405" s="69" t="b">
        <f>Table1[[#This Row],[sbti_id]]&lt;&gt;""</f>
        <v>1</v>
      </c>
      <c r="AI405" s="69" t="s">
        <v>2367</v>
      </c>
      <c r="AJ405" s="69" t="s">
        <v>3761</v>
      </c>
      <c r="AK405" s="69" t="s">
        <v>246</v>
      </c>
      <c r="AL405" s="69" t="s">
        <v>3211</v>
      </c>
      <c r="AM405" s="69" t="s">
        <v>157</v>
      </c>
      <c r="AN405" s="69" t="s">
        <v>233</v>
      </c>
      <c r="AQ405" s="69">
        <v>2050</v>
      </c>
      <c r="AT405" s="70" t="s">
        <v>6355</v>
      </c>
      <c r="AU405" s="69" t="s">
        <v>6356</v>
      </c>
      <c r="AZ405" s="70" t="s">
        <v>6357</v>
      </c>
      <c r="BC405" s="69" t="s">
        <v>168</v>
      </c>
      <c r="BD405" s="69" t="s">
        <v>168</v>
      </c>
      <c r="BE405" s="69" t="s">
        <v>168</v>
      </c>
      <c r="BL405" s="69" t="s">
        <v>6358</v>
      </c>
      <c r="BY405" s="69" t="s">
        <v>158</v>
      </c>
      <c r="CD405" s="69">
        <v>2.8E10</v>
      </c>
      <c r="CE405" s="69" t="s">
        <v>144</v>
      </c>
      <c r="CT405" s="69" t="b">
        <f>Table1[[#This Row],[company_name_netzero]]&lt;&gt;""</f>
        <v>1</v>
      </c>
      <c r="CZ405" s="69" t="b">
        <f>Table1[[#This Row],[company_name_re100]]&lt;&gt;""</f>
        <v>0</v>
      </c>
    </row>
    <row r="406" spans="1:104" ht="21.95" customHeight="1" hidden="1">
      <c r="A406" s="69">
        <v>404</v>
      </c>
      <c r="B406" s="69" t="s">
        <v>2372</v>
      </c>
      <c r="C406" s="69" t="s">
        <v>6359</v>
      </c>
      <c r="D406" s="69" t="s">
        <v>2373</v>
      </c>
      <c r="E406" s="75">
        <v>0.05</v>
      </c>
      <c r="F406" s="69" t="s">
        <v>2374</v>
      </c>
      <c r="G406" s="72">
        <v>0.008</v>
      </c>
      <c r="H406" s="69" t="s">
        <v>2375</v>
      </c>
      <c r="I406" s="71">
        <v>102000</v>
      </c>
      <c r="J406" s="69">
        <v>9</v>
      </c>
      <c r="K406" s="69">
        <v>31</v>
      </c>
      <c r="L406" s="69">
        <v>40013585</v>
      </c>
      <c r="M406" s="69" t="s">
        <v>6360</v>
      </c>
      <c r="N406" s="69" t="s">
        <v>6361</v>
      </c>
      <c r="O406" s="69" t="s">
        <v>6362</v>
      </c>
      <c r="P406" s="69" t="s">
        <v>3203</v>
      </c>
      <c r="Q406" s="69" t="s">
        <v>3204</v>
      </c>
      <c r="R406" s="69" t="s">
        <v>3205</v>
      </c>
      <c r="S406" s="69" t="s">
        <v>4493</v>
      </c>
      <c r="T406" s="69" t="s">
        <v>151</v>
      </c>
      <c r="U406" s="69" t="s">
        <v>827</v>
      </c>
      <c r="V406" s="69">
        <v>2037</v>
      </c>
      <c r="AB406" s="70" t="s">
        <v>6363</v>
      </c>
      <c r="AE406" s="69" t="s">
        <v>4233</v>
      </c>
      <c r="AG406" s="73">
        <v>45057.041666666664</v>
      </c>
      <c r="AH406" s="69" t="b">
        <f>Table1[[#This Row],[sbti_id]]&lt;&gt;""</f>
        <v>1</v>
      </c>
      <c r="AI406" s="69" t="s">
        <v>2372</v>
      </c>
      <c r="AJ406" s="69" t="s">
        <v>3043</v>
      </c>
      <c r="AK406" s="69" t="s">
        <v>146</v>
      </c>
      <c r="AL406" s="69" t="s">
        <v>3211</v>
      </c>
      <c r="AM406" s="69" t="s">
        <v>158</v>
      </c>
      <c r="AN406" s="69" t="s">
        <v>202</v>
      </c>
      <c r="AP406" s="69">
        <v>2018</v>
      </c>
      <c r="AQ406" s="69">
        <v>2035</v>
      </c>
      <c r="AR406" s="69" t="s">
        <v>3212</v>
      </c>
      <c r="AS406" s="69">
        <v>2021</v>
      </c>
      <c r="AT406" s="69" t="s">
        <v>2376</v>
      </c>
      <c r="AU406" s="69" t="s">
        <v>6364</v>
      </c>
      <c r="AV406" s="69" t="s">
        <v>513</v>
      </c>
      <c r="AW406" s="69">
        <v>2024</v>
      </c>
      <c r="AX406" s="69">
        <v>10</v>
      </c>
      <c r="AY406" s="69">
        <v>2018</v>
      </c>
      <c r="AZ406" s="70" t="s">
        <v>6365</v>
      </c>
      <c r="BA406" s="69" t="s">
        <v>6366</v>
      </c>
      <c r="BB406" s="69" t="s">
        <v>3216</v>
      </c>
      <c r="BC406" s="69" t="s">
        <v>157</v>
      </c>
      <c r="BD406" s="69" t="s">
        <v>157</v>
      </c>
      <c r="BE406" s="69" t="s">
        <v>169</v>
      </c>
      <c r="BG406" s="69" t="s">
        <v>157</v>
      </c>
      <c r="BH406" s="69" t="s">
        <v>3637</v>
      </c>
      <c r="BI406" s="69" t="s">
        <v>3219</v>
      </c>
      <c r="BJ406" s="69" t="s">
        <v>157</v>
      </c>
      <c r="BK406" s="69" t="s">
        <v>157</v>
      </c>
      <c r="BL406" s="69" t="s">
        <v>6367</v>
      </c>
      <c r="BM406" s="69" t="s">
        <v>157</v>
      </c>
      <c r="BN406" s="69" t="s">
        <v>3269</v>
      </c>
      <c r="BQ406" s="69" t="s">
        <v>157</v>
      </c>
      <c r="BR406" s="69" t="s">
        <v>171</v>
      </c>
      <c r="BX406" s="69" t="s">
        <v>157</v>
      </c>
      <c r="BY406" s="69" t="s">
        <v>158</v>
      </c>
      <c r="CD406" s="69">
        <v>3.8496E10</v>
      </c>
      <c r="CE406" s="69" t="s">
        <v>3300</v>
      </c>
      <c r="CF406" s="69">
        <v>113000</v>
      </c>
      <c r="CO406" s="69" t="s">
        <v>6368</v>
      </c>
      <c r="CT406" s="69" t="b">
        <f>Table1[[#This Row],[company_name_netzero]]&lt;&gt;""</f>
        <v>1</v>
      </c>
      <c r="CZ406" s="69" t="b">
        <f>Table1[[#This Row],[company_name_re100]]&lt;&gt;""</f>
        <v>0</v>
      </c>
    </row>
    <row r="407" spans="1:11 34:34 98:104" ht="21.95" customHeight="1" hidden="1">
      <c r="A407" s="69">
        <v>405</v>
      </c>
      <c r="B407" s="69" t="s">
        <v>2377</v>
      </c>
      <c r="C407" s="69" t="s">
        <v>6369</v>
      </c>
      <c r="D407" s="69" t="s">
        <v>2378</v>
      </c>
      <c r="E407" s="72">
        <v>0.045</v>
      </c>
      <c r="F407" s="69" t="s">
        <v>2379</v>
      </c>
      <c r="G407" s="72">
        <v>-0.196</v>
      </c>
      <c r="H407" s="69" t="s">
        <v>2380</v>
      </c>
      <c r="I407" s="71">
        <v>11492</v>
      </c>
      <c r="J407" s="69">
        <v>5</v>
      </c>
      <c r="K407" s="69">
        <v>4</v>
      </c>
      <c r="AH407" s="69" t="b">
        <f>Table1[[#This Row],[sbti_id]]&lt;&gt;""</f>
        <v>0</v>
      </c>
      <c r="CT407" s="69" t="b">
        <f>Table1[[#This Row],[company_name_netzero]]&lt;&gt;""</f>
        <v>0</v>
      </c>
      <c r="CZ407" s="69" t="b">
        <f>Table1[[#This Row],[company_name_re100]]&lt;&gt;""</f>
        <v>0</v>
      </c>
    </row>
    <row r="408" spans="1:11 34:34 98:104" ht="21.95" customHeight="1" hidden="1">
      <c r="A408" s="69">
        <v>406</v>
      </c>
      <c r="B408" s="69" t="s">
        <v>2382</v>
      </c>
      <c r="C408" s="69" t="s">
        <v>6370</v>
      </c>
      <c r="D408" s="69" t="s">
        <v>2383</v>
      </c>
      <c r="F408" s="69" t="s">
        <v>2384</v>
      </c>
      <c r="G408" s="72">
        <v>-0.436</v>
      </c>
      <c r="H408" s="69" t="s">
        <v>2385</v>
      </c>
      <c r="I408" s="71">
        <v>83115</v>
      </c>
      <c r="J408" s="69">
        <v>-12</v>
      </c>
      <c r="K408" s="69">
        <v>3</v>
      </c>
      <c r="AH408" s="69" t="b">
        <f>Table1[[#This Row],[sbti_id]]&lt;&gt;""</f>
        <v>0</v>
      </c>
      <c r="CT408" s="69" t="b">
        <f>Table1[[#This Row],[company_name_netzero]]&lt;&gt;""</f>
        <v>0</v>
      </c>
      <c r="CZ408" s="69" t="b">
        <f>Table1[[#This Row],[company_name_re100]]&lt;&gt;""</f>
        <v>0</v>
      </c>
    </row>
    <row r="409" spans="1:11 34:104" ht="21.95" customHeight="1">
      <c r="A409" s="69">
        <v>407</v>
      </c>
      <c r="B409" s="69" t="s">
        <v>2388</v>
      </c>
      <c r="C409" s="69" t="s">
        <v>6371</v>
      </c>
      <c r="D409" s="69" t="s">
        <v>2389</v>
      </c>
      <c r="E409" s="75">
        <v>0.04</v>
      </c>
      <c r="F409" s="69" t="s">
        <v>2390</v>
      </c>
      <c r="G409" s="72">
        <v>0.189</v>
      </c>
      <c r="H409" s="69" t="s">
        <v>2391</v>
      </c>
      <c r="I409" s="71">
        <v>49402</v>
      </c>
      <c r="J409" s="69">
        <v>4</v>
      </c>
      <c r="K409" s="69">
        <v>6</v>
      </c>
      <c r="AH409" s="69" t="b">
        <f>Table1[[#This Row],[sbti_id]]&lt;&gt;""</f>
        <v>0</v>
      </c>
      <c r="AI409" s="88" t="s">
        <v>6372</v>
      </c>
      <c r="AJ409" s="69" t="s">
        <v>3250</v>
      </c>
      <c r="AK409" s="69" t="s">
        <v>3251</v>
      </c>
      <c r="AL409" s="69" t="s">
        <v>3211</v>
      </c>
      <c r="AM409" s="69" t="s">
        <v>158</v>
      </c>
      <c r="AN409" s="69" t="s">
        <v>233</v>
      </c>
      <c r="AS409" s="69">
        <v>2022</v>
      </c>
      <c r="AU409" s="69" t="s">
        <v>6373</v>
      </c>
      <c r="AV409" s="69" t="s">
        <v>233</v>
      </c>
      <c r="BA409" s="69" t="s">
        <v>6374</v>
      </c>
      <c r="BB409" s="69" t="s">
        <v>168</v>
      </c>
      <c r="BC409" s="69" t="s">
        <v>158</v>
      </c>
      <c r="BD409" s="69" t="s">
        <v>158</v>
      </c>
      <c r="BE409" s="69" t="s">
        <v>158</v>
      </c>
      <c r="BG409" s="69" t="s">
        <v>158</v>
      </c>
      <c r="BI409" s="69" t="s">
        <v>3219</v>
      </c>
      <c r="BJ409" s="69" t="s">
        <v>158</v>
      </c>
      <c r="BK409" s="69" t="s">
        <v>168</v>
      </c>
      <c r="BM409" s="69" t="s">
        <v>168</v>
      </c>
      <c r="BQ409" s="69" t="s">
        <v>158</v>
      </c>
      <c r="BR409" s="69" t="s">
        <v>168</v>
      </c>
      <c r="BX409" s="69" t="s">
        <v>158</v>
      </c>
      <c r="BY409" s="69" t="s">
        <v>158</v>
      </c>
      <c r="CD409" s="69">
        <v>1.98652179E10</v>
      </c>
      <c r="CE409" s="69" t="s">
        <v>3333</v>
      </c>
      <c r="CF409" s="69">
        <v>50120</v>
      </c>
      <c r="CT409" s="69" t="b">
        <f>Table1[[#This Row],[company_name_netzero]]&lt;&gt;""</f>
        <v>1</v>
      </c>
      <c r="CZ409" s="69" t="b">
        <f>Table1[[#This Row],[company_name_re100]]&lt;&gt;""</f>
        <v>0</v>
      </c>
    </row>
    <row r="410" spans="1:11 34:104" ht="21.95" customHeight="1" hidden="1">
      <c r="A410" s="69">
        <v>408</v>
      </c>
      <c r="B410" s="69" t="s">
        <v>2394</v>
      </c>
      <c r="C410" s="69" t="s">
        <v>6375</v>
      </c>
      <c r="D410" s="69" t="s">
        <v>2395</v>
      </c>
      <c r="E410" s="72">
        <v>0.031</v>
      </c>
      <c r="F410" s="69" t="s">
        <v>2396</v>
      </c>
      <c r="G410" s="72">
        <v>0.244</v>
      </c>
      <c r="H410" s="69" t="s">
        <v>2397</v>
      </c>
      <c r="I410" s="71">
        <v>74077</v>
      </c>
      <c r="J410" s="69">
        <v>-2</v>
      </c>
      <c r="K410" s="69">
        <v>31</v>
      </c>
      <c r="AH410" s="69" t="b">
        <f>Table1[[#This Row],[sbti_id]]&lt;&gt;""</f>
        <v>0</v>
      </c>
      <c r="AI410" s="69" t="s">
        <v>2394</v>
      </c>
      <c r="AJ410" s="69" t="s">
        <v>3381</v>
      </c>
      <c r="AK410" s="69" t="s">
        <v>3251</v>
      </c>
      <c r="AL410" s="69" t="s">
        <v>3211</v>
      </c>
      <c r="AM410" s="69" t="s">
        <v>158</v>
      </c>
      <c r="AN410" s="69" t="s">
        <v>202</v>
      </c>
      <c r="AP410" s="69">
        <v>2010</v>
      </c>
      <c r="AQ410" s="69">
        <v>2070</v>
      </c>
      <c r="AR410" s="69" t="s">
        <v>3252</v>
      </c>
      <c r="AS410" s="69">
        <v>2021</v>
      </c>
      <c r="AT410" s="69" t="s">
        <v>2398</v>
      </c>
      <c r="AU410" s="69" t="s">
        <v>6376</v>
      </c>
      <c r="AV410" s="69" t="s">
        <v>281</v>
      </c>
      <c r="AW410" s="69">
        <v>2030</v>
      </c>
      <c r="AX410" s="69">
        <v>45</v>
      </c>
      <c r="AY410" s="69">
        <v>2016</v>
      </c>
      <c r="AZ410" s="70" t="s">
        <v>6377</v>
      </c>
      <c r="BA410" s="70" t="s">
        <v>6378</v>
      </c>
      <c r="BB410" s="69" t="s">
        <v>3216</v>
      </c>
      <c r="BC410" s="69" t="s">
        <v>157</v>
      </c>
      <c r="BD410" s="69" t="s">
        <v>157</v>
      </c>
      <c r="BE410" s="69" t="s">
        <v>157</v>
      </c>
      <c r="BF410" s="69" t="s">
        <v>6379</v>
      </c>
      <c r="BG410" s="69" t="s">
        <v>157</v>
      </c>
      <c r="BH410" s="69" t="s">
        <v>3562</v>
      </c>
      <c r="BI410" s="69" t="s">
        <v>3219</v>
      </c>
      <c r="BJ410" s="69" t="s">
        <v>158</v>
      </c>
      <c r="BK410" s="69" t="s">
        <v>168</v>
      </c>
      <c r="BL410" s="69" t="s">
        <v>6380</v>
      </c>
      <c r="BM410" s="69" t="s">
        <v>157</v>
      </c>
      <c r="BN410" s="69" t="s">
        <v>3269</v>
      </c>
      <c r="BQ410" s="69" t="s">
        <v>158</v>
      </c>
      <c r="BR410" s="69" t="s">
        <v>168</v>
      </c>
      <c r="BS410" s="69" t="s">
        <v>6381</v>
      </c>
      <c r="BX410" s="69" t="s">
        <v>157</v>
      </c>
      <c r="BY410" s="69" t="s">
        <v>158</v>
      </c>
      <c r="CD410" s="69">
        <v>3.8354E10</v>
      </c>
      <c r="CE410" s="69" t="s">
        <v>3300</v>
      </c>
      <c r="CF410" s="69">
        <v>72372</v>
      </c>
      <c r="CT410" s="69" t="b">
        <f>Table1[[#This Row],[company_name_netzero]]&lt;&gt;""</f>
        <v>1</v>
      </c>
      <c r="CZ410" s="69" t="b">
        <f>Table1[[#This Row],[company_name_re100]]&lt;&gt;""</f>
        <v>0</v>
      </c>
    </row>
    <row r="411" spans="1:104" ht="21.95" customHeight="1" hidden="1">
      <c r="A411" s="69">
        <v>409</v>
      </c>
      <c r="B411" s="69" t="s">
        <v>2399</v>
      </c>
      <c r="C411" s="69" t="s">
        <v>6382</v>
      </c>
      <c r="D411" s="69" t="s">
        <v>2400</v>
      </c>
      <c r="E411" s="72">
        <v>-0.089</v>
      </c>
      <c r="F411" s="69" t="s">
        <v>2401</v>
      </c>
      <c r="G411" s="72">
        <v>-0.228</v>
      </c>
      <c r="H411" s="69" t="s">
        <v>2402</v>
      </c>
      <c r="I411" s="71">
        <v>64610</v>
      </c>
      <c r="J411" s="69">
        <v>-46</v>
      </c>
      <c r="K411" s="69">
        <v>19</v>
      </c>
      <c r="L411" s="88">
        <v>40002818</v>
      </c>
      <c r="M411" s="89" t="s">
        <v>6383</v>
      </c>
      <c r="N411" s="89" t="s">
        <v>6384</v>
      </c>
      <c r="O411" s="89" t="s">
        <v>6385</v>
      </c>
      <c r="P411" s="89" t="s">
        <v>3203</v>
      </c>
      <c r="Q411" s="89" t="s">
        <v>863</v>
      </c>
      <c r="R411" s="89" t="s">
        <v>4282</v>
      </c>
      <c r="S411" s="89" t="s">
        <v>5058</v>
      </c>
      <c r="T411" s="89" t="s">
        <v>155</v>
      </c>
      <c r="U411" s="89"/>
      <c r="V411" s="89"/>
      <c r="W411" s="89"/>
      <c r="X411" s="89"/>
      <c r="Y411" s="89"/>
      <c r="Z411" s="89"/>
      <c r="AA411" s="89"/>
      <c r="AB411" s="89"/>
      <c r="AC411" s="89"/>
      <c r="AD411" s="89"/>
      <c r="AE411" s="89"/>
      <c r="AF411" s="89" t="s">
        <v>3210</v>
      </c>
      <c r="AG411" s="93" t="s">
        <v>6386</v>
      </c>
      <c r="AH411" s="69" t="b">
        <f>Table1[[#This Row],[sbti_id]]&lt;&gt;""</f>
        <v>1</v>
      </c>
      <c r="AI411" s="69" t="s">
        <v>2399</v>
      </c>
      <c r="AJ411" s="69" t="s">
        <v>4281</v>
      </c>
      <c r="AK411" s="69" t="s">
        <v>4282</v>
      </c>
      <c r="AL411" s="69" t="s">
        <v>3211</v>
      </c>
      <c r="AM411" s="69" t="s">
        <v>158</v>
      </c>
      <c r="AN411" s="69" t="s">
        <v>167</v>
      </c>
      <c r="AQ411" s="69">
        <v>2050</v>
      </c>
      <c r="AR411" s="69" t="s">
        <v>3212</v>
      </c>
      <c r="AS411" s="69">
        <v>2023</v>
      </c>
      <c r="AT411" s="70" t="s">
        <v>2403</v>
      </c>
      <c r="AU411" s="69" t="s">
        <v>6387</v>
      </c>
      <c r="AV411" s="69" t="s">
        <v>281</v>
      </c>
      <c r="AW411" s="69">
        <v>2030</v>
      </c>
      <c r="AX411" s="69">
        <v>33</v>
      </c>
      <c r="AY411" s="69">
        <v>2017</v>
      </c>
      <c r="AZ411" s="69" t="s">
        <v>6388</v>
      </c>
      <c r="BA411" s="69" t="s">
        <v>6387</v>
      </c>
      <c r="BB411" s="69" t="s">
        <v>3216</v>
      </c>
      <c r="BC411" s="69" t="s">
        <v>157</v>
      </c>
      <c r="BD411" s="69" t="s">
        <v>157</v>
      </c>
      <c r="BE411" s="69" t="s">
        <v>158</v>
      </c>
      <c r="BF411" s="69" t="s">
        <v>6389</v>
      </c>
      <c r="BG411" s="69" t="s">
        <v>157</v>
      </c>
      <c r="BH411" s="69" t="s">
        <v>3329</v>
      </c>
      <c r="BI411" s="69" t="s">
        <v>3219</v>
      </c>
      <c r="BJ411" s="69" t="s">
        <v>158</v>
      </c>
      <c r="BK411" s="69" t="s">
        <v>168</v>
      </c>
      <c r="BL411" s="70" t="s">
        <v>6390</v>
      </c>
      <c r="BM411" s="69" t="s">
        <v>157</v>
      </c>
      <c r="BN411" s="69" t="s">
        <v>6391</v>
      </c>
      <c r="BP411" s="69" t="s">
        <v>6392</v>
      </c>
      <c r="BQ411" s="69" t="s">
        <v>158</v>
      </c>
      <c r="BR411" s="69" t="s">
        <v>171</v>
      </c>
      <c r="BS411" s="70" t="s">
        <v>6393</v>
      </c>
      <c r="BX411" s="69" t="s">
        <v>158</v>
      </c>
      <c r="BY411" s="69" t="s">
        <v>158</v>
      </c>
      <c r="CD411" s="69">
        <v>3.7712E10</v>
      </c>
      <c r="CE411" s="69" t="s">
        <v>3081</v>
      </c>
      <c r="CF411" s="69">
        <v>64616</v>
      </c>
      <c r="CT411" s="69" t="b">
        <f>Table1[[#This Row],[company_name_netzero]]&lt;&gt;""</f>
        <v>1</v>
      </c>
      <c r="CZ411" s="69" t="b">
        <f>Table1[[#This Row],[company_name_re100]]&lt;&gt;""</f>
        <v>0</v>
      </c>
    </row>
    <row r="412" spans="1:104" ht="21.95" customHeight="1" hidden="1">
      <c r="A412" s="69">
        <v>410</v>
      </c>
      <c r="B412" s="69" t="s">
        <v>2404</v>
      </c>
      <c r="C412" s="69" t="s">
        <v>6394</v>
      </c>
      <c r="D412" s="69" t="s">
        <v>2405</v>
      </c>
      <c r="E412" s="72">
        <v>-0.051</v>
      </c>
      <c r="F412" s="69" t="s">
        <v>2406</v>
      </c>
      <c r="H412" s="69" t="s">
        <v>2407</v>
      </c>
      <c r="I412" s="71">
        <v>98120</v>
      </c>
      <c r="J412" s="69">
        <v>-33</v>
      </c>
      <c r="K412" s="69">
        <v>31</v>
      </c>
      <c r="L412" s="88">
        <v>40007550</v>
      </c>
      <c r="M412" s="89" t="s">
        <v>6395</v>
      </c>
      <c r="N412" s="89" t="s">
        <v>6396</v>
      </c>
      <c r="O412" s="89" t="s">
        <v>6397</v>
      </c>
      <c r="P412" s="89" t="s">
        <v>3203</v>
      </c>
      <c r="Q412" s="89" t="s">
        <v>245</v>
      </c>
      <c r="R412" s="89" t="s">
        <v>246</v>
      </c>
      <c r="S412" s="89" t="s">
        <v>4624</v>
      </c>
      <c r="T412" s="89" t="s">
        <v>151</v>
      </c>
      <c r="U412" s="89" t="s">
        <v>353</v>
      </c>
      <c r="V412" s="89" t="s">
        <v>3292</v>
      </c>
      <c r="W412" s="89" t="s">
        <v>151</v>
      </c>
      <c r="X412" s="89" t="s">
        <v>353</v>
      </c>
      <c r="Y412" s="89" t="s">
        <v>4371</v>
      </c>
      <c r="Z412" s="89" t="s">
        <v>151</v>
      </c>
      <c r="AA412" s="89" t="s">
        <v>4371</v>
      </c>
      <c r="AB412" s="89" t="s">
        <v>6398</v>
      </c>
      <c r="AC412" s="89"/>
      <c r="AD412" s="89"/>
      <c r="AE412" s="89" t="s">
        <v>3512</v>
      </c>
      <c r="AF412" s="89"/>
      <c r="AG412" s="95">
        <v>45723.041666666664</v>
      </c>
      <c r="AH412" s="69" t="b">
        <f>Table1[[#This Row],[sbti_id]]&lt;&gt;""</f>
        <v>1</v>
      </c>
      <c r="AI412" s="69" t="s">
        <v>2404</v>
      </c>
      <c r="AJ412" s="69" t="s">
        <v>3343</v>
      </c>
      <c r="AK412" s="69" t="s">
        <v>246</v>
      </c>
      <c r="AL412" s="69" t="s">
        <v>3211</v>
      </c>
      <c r="AM412" s="69" t="s">
        <v>158</v>
      </c>
      <c r="AN412" s="69" t="s">
        <v>782</v>
      </c>
      <c r="AQ412" s="69">
        <v>2045</v>
      </c>
      <c r="AR412" s="69" t="s">
        <v>3212</v>
      </c>
      <c r="AS412" s="69">
        <v>2020</v>
      </c>
      <c r="AT412" s="70" t="s">
        <v>2408</v>
      </c>
      <c r="AU412" s="69" t="s">
        <v>6399</v>
      </c>
      <c r="AV412" s="69" t="s">
        <v>281</v>
      </c>
      <c r="AW412" s="69">
        <v>2030</v>
      </c>
      <c r="AX412" s="69">
        <v>30</v>
      </c>
      <c r="AY412" s="69">
        <v>2018</v>
      </c>
      <c r="AZ412" s="69" t="s">
        <v>6400</v>
      </c>
      <c r="BA412" s="70" t="s">
        <v>6401</v>
      </c>
      <c r="BB412" s="69" t="s">
        <v>3216</v>
      </c>
      <c r="BC412" s="69" t="s">
        <v>157</v>
      </c>
      <c r="BD412" s="69" t="s">
        <v>157</v>
      </c>
      <c r="BE412" s="69" t="s">
        <v>169</v>
      </c>
      <c r="BF412" s="69" t="s">
        <v>6402</v>
      </c>
      <c r="BG412" s="69" t="s">
        <v>158</v>
      </c>
      <c r="BI412" s="69" t="s">
        <v>3219</v>
      </c>
      <c r="BJ412" s="69" t="s">
        <v>158</v>
      </c>
      <c r="BK412" s="69" t="s">
        <v>158</v>
      </c>
      <c r="BL412" s="70" t="s">
        <v>6403</v>
      </c>
      <c r="BM412" s="69" t="s">
        <v>168</v>
      </c>
      <c r="BQ412" s="69" t="s">
        <v>158</v>
      </c>
      <c r="BR412" s="69" t="s">
        <v>262</v>
      </c>
      <c r="BS412" s="70" t="s">
        <v>6404</v>
      </c>
      <c r="BX412" s="69" t="s">
        <v>158</v>
      </c>
      <c r="BY412" s="69" t="s">
        <v>157</v>
      </c>
      <c r="CD412" s="69">
        <v>3.7525E10</v>
      </c>
      <c r="CE412" s="69" t="s">
        <v>3081</v>
      </c>
      <c r="CF412" s="69">
        <v>98120</v>
      </c>
      <c r="CT412" s="69" t="b">
        <f>Table1[[#This Row],[company_name_netzero]]&lt;&gt;""</f>
        <v>1</v>
      </c>
      <c r="CZ412" s="69" t="b">
        <f>Table1[[#This Row],[company_name_re100]]&lt;&gt;""</f>
        <v>0</v>
      </c>
    </row>
    <row r="413" spans="1:104" ht="21.95" customHeight="1" hidden="1">
      <c r="A413" s="69">
        <v>411</v>
      </c>
      <c r="B413" s="69" t="s">
        <v>2409</v>
      </c>
      <c r="C413" s="69" t="s">
        <v>6405</v>
      </c>
      <c r="D413" s="69" t="s">
        <v>2410</v>
      </c>
      <c r="E413" s="72">
        <v>0.087</v>
      </c>
      <c r="F413" s="69" t="s">
        <v>2411</v>
      </c>
      <c r="G413" s="72">
        <v>0.498</v>
      </c>
      <c r="H413" s="69" t="s">
        <v>2412</v>
      </c>
      <c r="I413" s="71">
        <v>76453</v>
      </c>
      <c r="J413" s="69">
        <v>34</v>
      </c>
      <c r="K413" s="69">
        <v>3</v>
      </c>
      <c r="L413" s="69">
        <v>40006395</v>
      </c>
      <c r="N413" s="69" t="s">
        <v>6406</v>
      </c>
      <c r="O413" s="69" t="s">
        <v>6407</v>
      </c>
      <c r="P413" s="69" t="s">
        <v>3203</v>
      </c>
      <c r="Q413" s="69" t="s">
        <v>3204</v>
      </c>
      <c r="R413" s="69" t="s">
        <v>3205</v>
      </c>
      <c r="S413" s="69" t="s">
        <v>3357</v>
      </c>
      <c r="T413" s="69" t="s">
        <v>151</v>
      </c>
      <c r="U413" s="69" t="s">
        <v>152</v>
      </c>
      <c r="V413" s="69" t="s">
        <v>4212</v>
      </c>
      <c r="W413" s="69" t="s">
        <v>151</v>
      </c>
      <c r="X413" s="69" t="s">
        <v>152</v>
      </c>
      <c r="Y413" s="69" t="s">
        <v>6408</v>
      </c>
      <c r="Z413" s="69" t="s">
        <v>151</v>
      </c>
      <c r="AA413" s="69" t="s">
        <v>6408</v>
      </c>
      <c r="AB413" s="69" t="s">
        <v>6409</v>
      </c>
      <c r="AC413" s="69" t="s">
        <v>3208</v>
      </c>
      <c r="AD413" s="73">
        <v>43709.041666666664</v>
      </c>
      <c r="AE413" s="69" t="s">
        <v>3209</v>
      </c>
      <c r="AG413" s="73">
        <v>45764.041666666664</v>
      </c>
      <c r="AH413" s="69" t="b">
        <f>Table1[[#This Row],[sbti_id]]&lt;&gt;""</f>
        <v>1</v>
      </c>
      <c r="AJ413" s="69" t="s">
        <v>3043</v>
      </c>
      <c r="AK413" s="69" t="s">
        <v>146</v>
      </c>
      <c r="AL413" s="69" t="s">
        <v>3211</v>
      </c>
      <c r="AM413" s="69" t="s">
        <v>158</v>
      </c>
      <c r="AN413" s="69" t="s">
        <v>167</v>
      </c>
      <c r="AQ413" s="69">
        <v>2050</v>
      </c>
      <c r="AR413" s="69" t="s">
        <v>3212</v>
      </c>
      <c r="AS413" s="69">
        <v>2025</v>
      </c>
      <c r="AT413" s="70" t="s">
        <v>2413</v>
      </c>
      <c r="AU413" s="69" t="s">
        <v>6410</v>
      </c>
      <c r="AV413" s="69" t="s">
        <v>281</v>
      </c>
      <c r="AW413" s="69">
        <v>2031</v>
      </c>
      <c r="AX413" s="69">
        <v>50</v>
      </c>
      <c r="AY413" s="69">
        <v>2019</v>
      </c>
      <c r="AZ413" s="70" t="s">
        <v>6411</v>
      </c>
      <c r="BA413" s="70" t="s">
        <v>6412</v>
      </c>
      <c r="BB413" s="69" t="s">
        <v>3216</v>
      </c>
      <c r="BC413" s="69" t="s">
        <v>157</v>
      </c>
      <c r="BD413" s="69" t="s">
        <v>157</v>
      </c>
      <c r="BE413" s="69" t="s">
        <v>157</v>
      </c>
      <c r="BF413" s="70" t="s">
        <v>6413</v>
      </c>
      <c r="BG413" s="69" t="s">
        <v>157</v>
      </c>
      <c r="BH413" s="69" t="s">
        <v>3618</v>
      </c>
      <c r="BI413" s="69" t="s">
        <v>3219</v>
      </c>
      <c r="BJ413" s="69" t="s">
        <v>158</v>
      </c>
      <c r="BK413" s="69" t="s">
        <v>168</v>
      </c>
      <c r="BL413" s="70" t="s">
        <v>6414</v>
      </c>
      <c r="BM413" s="69" t="s">
        <v>157</v>
      </c>
      <c r="BN413" s="69" t="s">
        <v>3530</v>
      </c>
      <c r="BQ413" s="69" t="s">
        <v>157</v>
      </c>
      <c r="BR413" s="69" t="s">
        <v>168</v>
      </c>
      <c r="BS413" s="70" t="s">
        <v>6415</v>
      </c>
      <c r="BX413" s="69" t="s">
        <v>158</v>
      </c>
      <c r="BY413" s="69" t="s">
        <v>157</v>
      </c>
      <c r="CD413" s="69">
        <v>3.7895E10</v>
      </c>
      <c r="CE413" s="69" t="s">
        <v>3286</v>
      </c>
      <c r="CF413" s="69">
        <v>76453</v>
      </c>
      <c r="CT413" s="69" t="b">
        <f>Table1[[#This Row],[company_name_netzero]]&lt;&gt;""</f>
        <v>0</v>
      </c>
      <c r="CZ413" s="69" t="b">
        <f>Table1[[#This Row],[company_name_re100]]&lt;&gt;""</f>
        <v>0</v>
      </c>
    </row>
    <row r="414" spans="1:104" ht="21.95" customHeight="1" hidden="1">
      <c r="A414" s="69">
        <v>412</v>
      </c>
      <c r="B414" s="69" t="s">
        <v>2414</v>
      </c>
      <c r="C414" s="69" t="s">
        <v>6416</v>
      </c>
      <c r="D414" s="69" t="s">
        <v>2416</v>
      </c>
      <c r="E414" s="72">
        <v>0.077</v>
      </c>
      <c r="F414" s="69" t="s">
        <v>2417</v>
      </c>
      <c r="G414" s="72">
        <v>-0.097</v>
      </c>
      <c r="H414" s="69" t="s">
        <v>2418</v>
      </c>
      <c r="I414" s="71">
        <v>83100</v>
      </c>
      <c r="J414" s="69">
        <v>28</v>
      </c>
      <c r="K414" s="69">
        <v>17</v>
      </c>
      <c r="L414" s="69">
        <v>40002667</v>
      </c>
      <c r="M414" s="69" t="s">
        <v>2414</v>
      </c>
      <c r="N414" s="69" t="s">
        <v>6417</v>
      </c>
      <c r="O414" s="69" t="s">
        <v>6418</v>
      </c>
      <c r="P414" s="69" t="s">
        <v>3203</v>
      </c>
      <c r="Q414" s="69" t="s">
        <v>3204</v>
      </c>
      <c r="R414" s="69" t="s">
        <v>3205</v>
      </c>
      <c r="S414" s="69" t="s">
        <v>2415</v>
      </c>
      <c r="T414" s="69" t="s">
        <v>151</v>
      </c>
      <c r="U414" s="69" t="s">
        <v>152</v>
      </c>
      <c r="V414" s="69">
        <v>2030</v>
      </c>
      <c r="W414" s="69" t="s">
        <v>151</v>
      </c>
      <c r="X414" s="69" t="s">
        <v>152</v>
      </c>
      <c r="Y414" s="69">
        <v>2040</v>
      </c>
      <c r="Z414" s="69" t="s">
        <v>151</v>
      </c>
      <c r="AA414" s="69">
        <v>2040</v>
      </c>
      <c r="AB414" s="70" t="s">
        <v>6419</v>
      </c>
      <c r="AC414" s="69" t="s">
        <v>3208</v>
      </c>
      <c r="AD414" s="73">
        <v>44259.041666666664</v>
      </c>
      <c r="AE414" s="69" t="s">
        <v>3209</v>
      </c>
      <c r="AG414" s="73">
        <v>45666.041666666664</v>
      </c>
      <c r="AH414" s="69" t="b">
        <f>Table1[[#This Row],[sbti_id]]&lt;&gt;""</f>
        <v>1</v>
      </c>
      <c r="AI414" s="69" t="s">
        <v>2414</v>
      </c>
      <c r="AJ414" s="69" t="s">
        <v>3043</v>
      </c>
      <c r="AK414" s="69" t="s">
        <v>146</v>
      </c>
      <c r="AL414" s="69" t="s">
        <v>3211</v>
      </c>
      <c r="AM414" s="69" t="s">
        <v>158</v>
      </c>
      <c r="AN414" s="69" t="s">
        <v>167</v>
      </c>
      <c r="AQ414" s="69">
        <v>2040</v>
      </c>
      <c r="AR414" s="69" t="s">
        <v>3212</v>
      </c>
      <c r="AS414" s="69">
        <v>2024</v>
      </c>
      <c r="AT414" s="69" t="s">
        <v>2419</v>
      </c>
      <c r="AU414" s="69" t="s">
        <v>6420</v>
      </c>
      <c r="AV414" s="69" t="s">
        <v>9</v>
      </c>
      <c r="AW414" s="69">
        <v>2025</v>
      </c>
      <c r="AZ414" s="70" t="s">
        <v>6421</v>
      </c>
      <c r="BA414" s="70" t="s">
        <v>6422</v>
      </c>
      <c r="BB414" s="69" t="s">
        <v>3216</v>
      </c>
      <c r="BC414" s="69" t="s">
        <v>157</v>
      </c>
      <c r="BD414" s="69" t="s">
        <v>157</v>
      </c>
      <c r="BE414" s="69" t="s">
        <v>157</v>
      </c>
      <c r="BF414" s="70" t="s">
        <v>6423</v>
      </c>
      <c r="BG414" s="69" t="s">
        <v>157</v>
      </c>
      <c r="BH414" s="69" t="s">
        <v>3257</v>
      </c>
      <c r="BI414" s="69" t="s">
        <v>3219</v>
      </c>
      <c r="BJ414" s="69" t="s">
        <v>158</v>
      </c>
      <c r="BK414" s="69" t="s">
        <v>157</v>
      </c>
      <c r="BL414" s="70" t="s">
        <v>6424</v>
      </c>
      <c r="BM414" s="69" t="s">
        <v>157</v>
      </c>
      <c r="BN414" s="69" t="s">
        <v>6425</v>
      </c>
      <c r="BQ414" s="69" t="s">
        <v>158</v>
      </c>
      <c r="BR414" s="69" t="s">
        <v>171</v>
      </c>
      <c r="BS414" s="70" t="s">
        <v>6426</v>
      </c>
      <c r="BX414" s="69" t="s">
        <v>158</v>
      </c>
      <c r="BY414" s="69" t="s">
        <v>157</v>
      </c>
      <c r="CD414" s="69">
        <v>3.8177E10</v>
      </c>
      <c r="CE414" s="69" t="s">
        <v>3745</v>
      </c>
      <c r="CF414" s="69">
        <v>83100</v>
      </c>
      <c r="CS414" s="70" t="s">
        <v>6427</v>
      </c>
      <c r="CT414" s="69" t="b">
        <f>Table1[[#This Row],[company_name_netzero]]&lt;&gt;""</f>
        <v>1</v>
      </c>
      <c r="CZ414" s="69" t="b">
        <f>Table1[[#This Row],[company_name_re100]]&lt;&gt;""</f>
        <v>0</v>
      </c>
    </row>
    <row r="415" spans="1:104" ht="21.95" customHeight="1" hidden="1">
      <c r="A415" s="69">
        <v>413</v>
      </c>
      <c r="B415" s="69" t="s">
        <v>2420</v>
      </c>
      <c r="C415" s="69" t="s">
        <v>6428</v>
      </c>
      <c r="D415" s="69" t="s">
        <v>2421</v>
      </c>
      <c r="E415" s="72">
        <v>0.064</v>
      </c>
      <c r="F415" s="69" t="s">
        <v>2422</v>
      </c>
      <c r="G415" s="72">
        <v>-0.024</v>
      </c>
      <c r="H415" s="69" t="s">
        <v>2423</v>
      </c>
      <c r="I415" s="71">
        <v>30000</v>
      </c>
      <c r="J415" s="69">
        <v>17</v>
      </c>
      <c r="K415" s="69">
        <v>8</v>
      </c>
      <c r="L415" s="69">
        <v>40015525</v>
      </c>
      <c r="M415" s="69" t="s">
        <v>6429</v>
      </c>
      <c r="N415" s="69" t="s">
        <v>6430</v>
      </c>
      <c r="O415" s="69" t="s">
        <v>6431</v>
      </c>
      <c r="P415" s="69" t="s">
        <v>3203</v>
      </c>
      <c r="Q415" s="69" t="s">
        <v>3204</v>
      </c>
      <c r="R415" s="69" t="s">
        <v>3205</v>
      </c>
      <c r="S415" s="69" t="s">
        <v>3206</v>
      </c>
      <c r="T415" s="69" t="s">
        <v>151</v>
      </c>
      <c r="U415" s="69" t="s">
        <v>827</v>
      </c>
      <c r="V415" s="69">
        <v>2032</v>
      </c>
      <c r="AB415" s="69" t="s">
        <v>6432</v>
      </c>
      <c r="AE415" s="69" t="s">
        <v>4233</v>
      </c>
      <c r="AG415" s="73">
        <v>44952.041666666664</v>
      </c>
      <c r="AH415" s="69" t="b">
        <f>Table1[[#This Row],[sbti_id]]&lt;&gt;""</f>
        <v>1</v>
      </c>
      <c r="AI415" s="69" t="s">
        <v>2420</v>
      </c>
      <c r="AJ415" s="69" t="s">
        <v>3043</v>
      </c>
      <c r="AK415" s="69" t="s">
        <v>146</v>
      </c>
      <c r="AL415" s="69" t="s">
        <v>3211</v>
      </c>
      <c r="AM415" s="69" t="s">
        <v>158</v>
      </c>
      <c r="AN415" s="69" t="s">
        <v>281</v>
      </c>
      <c r="AO415" s="69">
        <v>32.50</v>
      </c>
      <c r="AP415" s="69">
        <v>2019</v>
      </c>
      <c r="AQ415" s="69">
        <v>2032</v>
      </c>
      <c r="AR415" s="69" t="s">
        <v>3212</v>
      </c>
      <c r="AS415" s="69">
        <v>2022</v>
      </c>
      <c r="AT415" s="70" t="s">
        <v>2424</v>
      </c>
      <c r="AU415" s="69" t="s">
        <v>6433</v>
      </c>
      <c r="AV415" s="69" t="s">
        <v>233</v>
      </c>
      <c r="BB415" s="69" t="s">
        <v>3216</v>
      </c>
      <c r="BC415" s="69" t="s">
        <v>157</v>
      </c>
      <c r="BD415" s="69" t="s">
        <v>157</v>
      </c>
      <c r="BE415" s="69" t="s">
        <v>158</v>
      </c>
      <c r="BG415" s="69" t="s">
        <v>157</v>
      </c>
      <c r="BH415" s="69" t="s">
        <v>3618</v>
      </c>
      <c r="BI415" s="69" t="s">
        <v>3219</v>
      </c>
      <c r="BJ415" s="69" t="s">
        <v>158</v>
      </c>
      <c r="BK415" s="69" t="s">
        <v>168</v>
      </c>
      <c r="BM415" s="69" t="s">
        <v>168</v>
      </c>
      <c r="BQ415" s="69" t="s">
        <v>158</v>
      </c>
      <c r="BR415" s="69" t="s">
        <v>168</v>
      </c>
      <c r="BX415" s="69" t="s">
        <v>158</v>
      </c>
      <c r="BY415" s="69" t="s">
        <v>158</v>
      </c>
      <c r="CD415" s="69">
        <v>3.7877E10</v>
      </c>
      <c r="CE415" s="69" t="s">
        <v>3745</v>
      </c>
      <c r="CF415" s="69">
        <v>30000</v>
      </c>
      <c r="CT415" s="69" t="b">
        <f>Table1[[#This Row],[company_name_netzero]]&lt;&gt;""</f>
        <v>1</v>
      </c>
      <c r="CZ415" s="69" t="b">
        <f>Table1[[#This Row],[company_name_re100]]&lt;&gt;""</f>
        <v>0</v>
      </c>
    </row>
    <row r="416" spans="1:11 34:34 98:104" ht="21.95" customHeight="1" hidden="1">
      <c r="A416" s="69">
        <v>414</v>
      </c>
      <c r="B416" s="69" t="s">
        <v>2425</v>
      </c>
      <c r="C416" s="69" t="s">
        <v>6434</v>
      </c>
      <c r="D416" s="69" t="s">
        <v>2426</v>
      </c>
      <c r="E416" s="72">
        <v>-0.081</v>
      </c>
      <c r="F416" s="69" t="s">
        <v>2427</v>
      </c>
      <c r="G416" s="72">
        <v>-0.421</v>
      </c>
      <c r="H416" s="69" t="s">
        <v>2428</v>
      </c>
      <c r="I416" s="71">
        <v>100057</v>
      </c>
      <c r="J416" s="69">
        <v>-44</v>
      </c>
      <c r="K416" s="69">
        <v>6</v>
      </c>
      <c r="AH416" s="69" t="b">
        <f>Table1[[#This Row],[sbti_id]]&lt;&gt;""</f>
        <v>0</v>
      </c>
      <c r="CT416" s="69" t="b">
        <f>Table1[[#This Row],[company_name_netzero]]&lt;&gt;""</f>
        <v>0</v>
      </c>
      <c r="CZ416" s="69" t="b">
        <f>Table1[[#This Row],[company_name_re100]]&lt;&gt;""</f>
        <v>0</v>
      </c>
    </row>
    <row r="417" spans="1:11 34:104" ht="21.95" customHeight="1" hidden="1">
      <c r="A417" s="69">
        <v>415</v>
      </c>
      <c r="B417" s="69" t="s">
        <v>2431</v>
      </c>
      <c r="C417" s="69" t="s">
        <v>6435</v>
      </c>
      <c r="D417" s="69" t="s">
        <v>2432</v>
      </c>
      <c r="E417" s="72">
        <v>0.203</v>
      </c>
      <c r="F417" s="69" t="s">
        <v>2433</v>
      </c>
      <c r="G417" s="72">
        <v>-0.038</v>
      </c>
      <c r="H417" s="69" t="s">
        <v>2434</v>
      </c>
      <c r="I417" s="71">
        <v>35240</v>
      </c>
      <c r="J417" s="69" t="s">
        <v>3199</v>
      </c>
      <c r="K417" s="69">
        <v>17</v>
      </c>
      <c r="AH417" s="69" t="b">
        <f>Table1[[#This Row],[sbti_id]]&lt;&gt;""</f>
        <v>0</v>
      </c>
      <c r="AI417" s="69" t="s">
        <v>6436</v>
      </c>
      <c r="AJ417" s="69" t="s">
        <v>5302</v>
      </c>
      <c r="AK417" s="69" t="s">
        <v>3036</v>
      </c>
      <c r="AL417" s="69" t="s">
        <v>3211</v>
      </c>
      <c r="AM417" s="69" t="s">
        <v>158</v>
      </c>
      <c r="AN417" s="69" t="s">
        <v>167</v>
      </c>
      <c r="AQ417" s="69">
        <v>2050</v>
      </c>
      <c r="AR417" s="69" t="s">
        <v>3212</v>
      </c>
      <c r="AS417" s="69">
        <v>2022</v>
      </c>
      <c r="AT417" s="69" t="s">
        <v>2435</v>
      </c>
      <c r="AU417" s="69" t="s">
        <v>6437</v>
      </c>
      <c r="AV417" s="69" t="s">
        <v>281</v>
      </c>
      <c r="AW417" s="69">
        <v>2025</v>
      </c>
      <c r="AX417" s="69">
        <v>64</v>
      </c>
      <c r="AY417" s="69">
        <v>2021</v>
      </c>
      <c r="AZ417" s="69" t="s">
        <v>6438</v>
      </c>
      <c r="BA417" s="70" t="s">
        <v>6439</v>
      </c>
      <c r="BB417" s="69" t="s">
        <v>3216</v>
      </c>
      <c r="BC417" s="69" t="s">
        <v>157</v>
      </c>
      <c r="BD417" s="69" t="s">
        <v>157</v>
      </c>
      <c r="BE417" s="69" t="s">
        <v>169</v>
      </c>
      <c r="BF417" s="69" t="s">
        <v>6440</v>
      </c>
      <c r="BG417" s="69" t="s">
        <v>157</v>
      </c>
      <c r="BH417" s="69" t="s">
        <v>6441</v>
      </c>
      <c r="BI417" s="69" t="s">
        <v>3219</v>
      </c>
      <c r="BJ417" s="69" t="s">
        <v>157</v>
      </c>
      <c r="BK417" s="69" t="s">
        <v>157</v>
      </c>
      <c r="BL417" s="70" t="s">
        <v>6442</v>
      </c>
      <c r="BM417" s="69" t="s">
        <v>157</v>
      </c>
      <c r="BN417" s="69" t="s">
        <v>3269</v>
      </c>
      <c r="BQ417" s="69" t="s">
        <v>158</v>
      </c>
      <c r="BR417" s="69" t="s">
        <v>190</v>
      </c>
      <c r="BS417" s="69" t="s">
        <v>6443</v>
      </c>
      <c r="BX417" s="69" t="s">
        <v>158</v>
      </c>
      <c r="BY417" s="69" t="s">
        <v>157</v>
      </c>
      <c r="CD417" s="69">
        <v>3.791E10</v>
      </c>
      <c r="CE417" s="69" t="s">
        <v>3286</v>
      </c>
      <c r="CF417" s="69">
        <v>35240</v>
      </c>
      <c r="CT417" s="69" t="b">
        <f>Table1[[#This Row],[company_name_netzero]]&lt;&gt;""</f>
        <v>1</v>
      </c>
      <c r="CZ417" s="69" t="b">
        <f>Table1[[#This Row],[company_name_re100]]&lt;&gt;""</f>
        <v>0</v>
      </c>
    </row>
    <row r="418" spans="1:11 34:104" ht="21.95" customHeight="1">
      <c r="A418" s="69">
        <v>416</v>
      </c>
      <c r="B418" s="69" t="s">
        <v>2436</v>
      </c>
      <c r="C418" s="69" t="s">
        <v>6444</v>
      </c>
      <c r="D418" s="69" t="s">
        <v>2437</v>
      </c>
      <c r="E418" s="72">
        <v>-0.041</v>
      </c>
      <c r="F418" s="69" t="s">
        <v>2438</v>
      </c>
      <c r="G418" s="72">
        <v>-0.136</v>
      </c>
      <c r="H418" s="69" t="s">
        <v>2439</v>
      </c>
      <c r="I418" s="71">
        <v>45661</v>
      </c>
      <c r="J418" s="69">
        <v>-33</v>
      </c>
      <c r="K418" s="69">
        <v>17</v>
      </c>
      <c r="AH418" s="69" t="b">
        <f>Table1[[#This Row],[sbti_id]]&lt;&gt;""</f>
        <v>0</v>
      </c>
      <c r="AI418" s="69" t="s">
        <v>2436</v>
      </c>
      <c r="AJ418" s="69" t="s">
        <v>3250</v>
      </c>
      <c r="AK418" s="69" t="s">
        <v>3251</v>
      </c>
      <c r="AL418" s="69" t="s">
        <v>3211</v>
      </c>
      <c r="AM418" s="69" t="s">
        <v>157</v>
      </c>
      <c r="AN418" s="69" t="s">
        <v>233</v>
      </c>
      <c r="AU418" s="69" t="s">
        <v>6445</v>
      </c>
      <c r="BA418" s="70" t="s">
        <v>6446</v>
      </c>
      <c r="BF418" s="69" t="s">
        <v>6447</v>
      </c>
      <c r="BL418" s="69" t="s">
        <v>6447</v>
      </c>
      <c r="BS418" s="69" t="s">
        <v>6447</v>
      </c>
      <c r="BY418" s="69" t="s">
        <v>158</v>
      </c>
      <c r="CD418" s="69">
        <v>3.864E10</v>
      </c>
      <c r="CE418" s="69" t="s">
        <v>3081</v>
      </c>
      <c r="CT418" s="69" t="b">
        <f>Table1[[#This Row],[company_name_netzero]]&lt;&gt;""</f>
        <v>1</v>
      </c>
      <c r="CZ418" s="69" t="b">
        <f>Table1[[#This Row],[company_name_re100]]&lt;&gt;""</f>
        <v>0</v>
      </c>
    </row>
    <row r="419" spans="1:104" ht="21.95" customHeight="1" hidden="1">
      <c r="A419" s="69">
        <v>417</v>
      </c>
      <c r="B419" s="69" t="s">
        <v>2441</v>
      </c>
      <c r="C419" s="69" t="s">
        <v>6448</v>
      </c>
      <c r="D419" s="69" t="s">
        <v>2442</v>
      </c>
      <c r="E419" s="72">
        <v>0.079</v>
      </c>
      <c r="F419" s="69" t="s">
        <v>2443</v>
      </c>
      <c r="G419" s="72">
        <v>0.816</v>
      </c>
      <c r="H419" s="69" t="s">
        <v>2444</v>
      </c>
      <c r="I419" s="71">
        <v>27421</v>
      </c>
      <c r="J419" s="69">
        <v>29</v>
      </c>
      <c r="K419" s="69">
        <v>10</v>
      </c>
      <c r="L419" s="69">
        <v>40015343</v>
      </c>
      <c r="M419" s="69" t="s">
        <v>6449</v>
      </c>
      <c r="N419" s="69" t="s">
        <v>6450</v>
      </c>
      <c r="O419" s="69" t="s">
        <v>6451</v>
      </c>
      <c r="P419" s="69" t="s">
        <v>3443</v>
      </c>
      <c r="Q419" s="69" t="s">
        <v>6452</v>
      </c>
      <c r="R419" s="69" t="s">
        <v>176</v>
      </c>
      <c r="S419" s="69" t="s">
        <v>3274</v>
      </c>
      <c r="T419" s="69" t="s">
        <v>151</v>
      </c>
      <c r="U419" s="69" t="s">
        <v>152</v>
      </c>
      <c r="V419" s="69">
        <v>2025</v>
      </c>
      <c r="AB419" s="70" t="s">
        <v>6453</v>
      </c>
      <c r="AE419" s="69" t="s">
        <v>3209</v>
      </c>
      <c r="AG419" s="73">
        <v>45253.041666666664</v>
      </c>
      <c r="AH419" s="69" t="b">
        <f>Table1[[#This Row],[sbti_id]]&lt;&gt;""</f>
        <v>1</v>
      </c>
      <c r="AI419" s="69" t="s">
        <v>6454</v>
      </c>
      <c r="AJ419" s="69" t="s">
        <v>3788</v>
      </c>
      <c r="AK419" s="69" t="s">
        <v>3251</v>
      </c>
      <c r="AL419" s="69" t="s">
        <v>3211</v>
      </c>
      <c r="AM419" s="69" t="s">
        <v>158</v>
      </c>
      <c r="AN419" s="69" t="s">
        <v>167</v>
      </c>
      <c r="AQ419" s="69">
        <v>2050</v>
      </c>
      <c r="AR419" s="69" t="s">
        <v>3212</v>
      </c>
      <c r="AS419" s="69">
        <v>2021</v>
      </c>
      <c r="AT419" s="69" t="s">
        <v>2445</v>
      </c>
      <c r="AU419" s="69" t="s">
        <v>6455</v>
      </c>
      <c r="AV419" s="69" t="s">
        <v>281</v>
      </c>
      <c r="AW419" s="69">
        <v>2030</v>
      </c>
      <c r="AX419" s="69">
        <v>46.20</v>
      </c>
      <c r="AY419" s="69">
        <v>2019</v>
      </c>
      <c r="BA419" s="69" t="s">
        <v>3684</v>
      </c>
      <c r="BB419" s="69" t="s">
        <v>168</v>
      </c>
      <c r="BC419" s="69" t="s">
        <v>157</v>
      </c>
      <c r="BD419" s="69" t="s">
        <v>157</v>
      </c>
      <c r="BE419" s="69" t="s">
        <v>158</v>
      </c>
      <c r="BG419" s="69" t="s">
        <v>158</v>
      </c>
      <c r="BI419" s="69" t="s">
        <v>3219</v>
      </c>
      <c r="BJ419" s="69" t="s">
        <v>158</v>
      </c>
      <c r="BK419" s="69" t="s">
        <v>157</v>
      </c>
      <c r="BL419" s="69" t="s">
        <v>6456</v>
      </c>
      <c r="BM419" s="69" t="s">
        <v>168</v>
      </c>
      <c r="BQ419" s="69" t="s">
        <v>158</v>
      </c>
      <c r="BR419" s="69" t="s">
        <v>168</v>
      </c>
      <c r="BX419" s="69" t="s">
        <v>158</v>
      </c>
      <c r="BY419" s="69" t="s">
        <v>158</v>
      </c>
      <c r="CD419" s="69">
        <v>2.9555E10</v>
      </c>
      <c r="CE419" s="69" t="s">
        <v>3286</v>
      </c>
      <c r="CF419" s="69">
        <v>25938</v>
      </c>
      <c r="CT419" s="69" t="b">
        <f>Table1[[#This Row],[company_name_netzero]]&lt;&gt;""</f>
        <v>1</v>
      </c>
      <c r="CZ419" s="69" t="b">
        <f>Table1[[#This Row],[company_name_re100]]&lt;&gt;""</f>
        <v>0</v>
      </c>
    </row>
    <row r="420" spans="1:11 34:34 98:104" ht="21.95" customHeight="1" hidden="1">
      <c r="A420" s="69">
        <v>418</v>
      </c>
      <c r="B420" s="69" t="s">
        <v>2446</v>
      </c>
      <c r="C420" s="69" t="s">
        <v>6457</v>
      </c>
      <c r="D420" s="69" t="s">
        <v>2447</v>
      </c>
      <c r="E420" s="72">
        <v>0.026</v>
      </c>
      <c r="F420" s="69" t="s">
        <v>2448</v>
      </c>
      <c r="G420" s="72">
        <v>0.683</v>
      </c>
      <c r="H420" s="69" t="s">
        <v>2449</v>
      </c>
      <c r="I420" s="71">
        <v>44102</v>
      </c>
      <c r="J420" s="69">
        <v>-4</v>
      </c>
      <c r="K420" s="69">
        <v>3</v>
      </c>
      <c r="AH420" s="69" t="b">
        <f>Table1[[#This Row],[sbti_id]]&lt;&gt;""</f>
        <v>0</v>
      </c>
      <c r="CT420" s="69" t="b">
        <f>Table1[[#This Row],[company_name_netzero]]&lt;&gt;""</f>
        <v>0</v>
      </c>
      <c r="CZ420" s="69" t="b">
        <f>Table1[[#This Row],[company_name_re100]]&lt;&gt;""</f>
        <v>0</v>
      </c>
    </row>
    <row r="421" spans="1:11 34:104" ht="21.95" customHeight="1" hidden="1">
      <c r="A421" s="69">
        <v>419</v>
      </c>
      <c r="B421" s="69" t="s">
        <v>2451</v>
      </c>
      <c r="C421" s="69" t="s">
        <v>6458</v>
      </c>
      <c r="D421" s="69" t="s">
        <v>2453</v>
      </c>
      <c r="E421" s="75">
        <v>0.27</v>
      </c>
      <c r="F421" s="69" t="s">
        <v>2454</v>
      </c>
      <c r="G421" s="72">
        <v>0.079</v>
      </c>
      <c r="H421" s="69" t="s">
        <v>2455</v>
      </c>
      <c r="I421" s="71">
        <v>31000</v>
      </c>
      <c r="J421" s="69" t="s">
        <v>3199</v>
      </c>
      <c r="K421" s="69">
        <v>1</v>
      </c>
      <c r="AH421" s="69" t="b">
        <f>Table1[[#This Row],[sbti_id]]&lt;&gt;""</f>
        <v>0</v>
      </c>
      <c r="AJ421" s="69" t="s">
        <v>6459</v>
      </c>
      <c r="AK421" s="69" t="s">
        <v>3237</v>
      </c>
      <c r="AL421" s="69" t="s">
        <v>3211</v>
      </c>
      <c r="AM421" s="69" t="s">
        <v>158</v>
      </c>
      <c r="AN421" s="69" t="s">
        <v>281</v>
      </c>
      <c r="AO421" s="69">
        <v>20</v>
      </c>
      <c r="AP421" s="69">
        <v>2017</v>
      </c>
      <c r="AQ421" s="69">
        <v>2022</v>
      </c>
      <c r="AR421" s="69" t="s">
        <v>3212</v>
      </c>
      <c r="AS421" s="69">
        <v>2022</v>
      </c>
      <c r="AT421" s="69" t="s">
        <v>2456</v>
      </c>
      <c r="AU421" s="69" t="s">
        <v>6460</v>
      </c>
      <c r="AV421" s="69" t="s">
        <v>9</v>
      </c>
      <c r="AZ421" s="69" t="s">
        <v>6461</v>
      </c>
      <c r="BA421" s="69" t="s">
        <v>6461</v>
      </c>
      <c r="BB421" s="69" t="s">
        <v>3216</v>
      </c>
      <c r="BC421" s="69" t="s">
        <v>157</v>
      </c>
      <c r="BD421" s="69" t="s">
        <v>157</v>
      </c>
      <c r="BE421" s="69" t="s">
        <v>169</v>
      </c>
      <c r="BF421" s="69" t="s">
        <v>6462</v>
      </c>
      <c r="BG421" s="69" t="s">
        <v>157</v>
      </c>
      <c r="BH421" s="69" t="s">
        <v>3618</v>
      </c>
      <c r="BI421" s="69" t="s">
        <v>3219</v>
      </c>
      <c r="BJ421" s="69" t="s">
        <v>158</v>
      </c>
      <c r="BK421" s="69" t="s">
        <v>168</v>
      </c>
      <c r="BL421" s="70" t="s">
        <v>6463</v>
      </c>
      <c r="BM421" s="69" t="s">
        <v>168</v>
      </c>
      <c r="BQ421" s="69" t="s">
        <v>158</v>
      </c>
      <c r="BR421" s="69" t="s">
        <v>168</v>
      </c>
      <c r="BX421" s="69" t="s">
        <v>157</v>
      </c>
      <c r="BY421" s="69" t="s">
        <v>158</v>
      </c>
      <c r="CD421" s="69">
        <v>3.7963E10</v>
      </c>
      <c r="CE421" s="69" t="s">
        <v>3286</v>
      </c>
      <c r="CS421" s="69" t="s">
        <v>6464</v>
      </c>
      <c r="CT421" s="69" t="b">
        <f>Table1[[#This Row],[company_name_netzero]]&lt;&gt;""</f>
        <v>0</v>
      </c>
      <c r="CZ421" s="69" t="b">
        <f>Table1[[#This Row],[company_name_re100]]&lt;&gt;""</f>
        <v>0</v>
      </c>
    </row>
    <row r="422" spans="1:104" ht="21.95" customHeight="1" hidden="1">
      <c r="A422" s="69">
        <v>420</v>
      </c>
      <c r="B422" s="69" t="s">
        <v>2457</v>
      </c>
      <c r="C422" s="69" t="s">
        <v>6465</v>
      </c>
      <c r="D422" s="69" t="s">
        <v>2458</v>
      </c>
      <c r="E422" s="72">
        <v>0.187</v>
      </c>
      <c r="F422" s="69" t="s">
        <v>2459</v>
      </c>
      <c r="G422" s="72">
        <v>0.065</v>
      </c>
      <c r="H422" s="69" t="s">
        <v>2460</v>
      </c>
      <c r="I422" s="71">
        <v>61400</v>
      </c>
      <c r="J422" s="69" t="s">
        <v>3199</v>
      </c>
      <c r="K422" s="69">
        <v>19</v>
      </c>
      <c r="L422" s="69">
        <v>40007372</v>
      </c>
      <c r="M422" s="69" t="s">
        <v>6466</v>
      </c>
      <c r="N422" s="69" t="s">
        <v>6467</v>
      </c>
      <c r="O422" s="69" t="s">
        <v>6468</v>
      </c>
      <c r="P422" s="69" t="s">
        <v>3443</v>
      </c>
      <c r="Q422" s="69" t="s">
        <v>3053</v>
      </c>
      <c r="R422" s="69" t="s">
        <v>246</v>
      </c>
      <c r="S422" s="69" t="s">
        <v>3274</v>
      </c>
      <c r="T422" s="69" t="s">
        <v>151</v>
      </c>
      <c r="U422" s="69" t="s">
        <v>152</v>
      </c>
      <c r="V422" s="69">
        <v>2025</v>
      </c>
      <c r="Z422" s="69" t="s">
        <v>210</v>
      </c>
      <c r="AB422" s="69" t="s">
        <v>6469</v>
      </c>
      <c r="AC422" s="69" t="s">
        <v>3208</v>
      </c>
      <c r="AD422" s="73">
        <v>44287.041666666664</v>
      </c>
      <c r="AE422" s="69" t="s">
        <v>3209</v>
      </c>
      <c r="AF422" s="69" t="s">
        <v>3276</v>
      </c>
      <c r="AG422" s="73">
        <v>44911.041666666664</v>
      </c>
      <c r="AH422" s="69" t="b">
        <f>Table1[[#This Row],[sbti_id]]&lt;&gt;""</f>
        <v>1</v>
      </c>
      <c r="AI422" s="69" t="s">
        <v>2457</v>
      </c>
      <c r="AJ422" s="69" t="s">
        <v>3412</v>
      </c>
      <c r="AK422" s="69" t="s">
        <v>246</v>
      </c>
      <c r="AL422" s="69" t="s">
        <v>3211</v>
      </c>
      <c r="AM422" s="69" t="s">
        <v>158</v>
      </c>
      <c r="AN422" s="69" t="s">
        <v>167</v>
      </c>
      <c r="AP422" s="69">
        <v>2019</v>
      </c>
      <c r="AQ422" s="69">
        <v>2050</v>
      </c>
      <c r="AR422" s="69" t="s">
        <v>3212</v>
      </c>
      <c r="AS422" s="69">
        <v>2021</v>
      </c>
      <c r="AT422" s="70" t="s">
        <v>2461</v>
      </c>
      <c r="AU422" s="69" t="s">
        <v>6470</v>
      </c>
      <c r="AV422" s="69" t="s">
        <v>281</v>
      </c>
      <c r="AW422" s="69">
        <v>2030</v>
      </c>
      <c r="AX422" s="69">
        <v>70</v>
      </c>
      <c r="AY422" s="69">
        <v>2019</v>
      </c>
      <c r="AZ422" s="70" t="s">
        <v>6471</v>
      </c>
      <c r="BB422" s="69" t="s">
        <v>168</v>
      </c>
      <c r="BC422" s="69" t="s">
        <v>157</v>
      </c>
      <c r="BD422" s="69" t="s">
        <v>157</v>
      </c>
      <c r="BE422" s="69" t="s">
        <v>169</v>
      </c>
      <c r="BF422" s="70" t="s">
        <v>6472</v>
      </c>
      <c r="BG422" s="69" t="s">
        <v>158</v>
      </c>
      <c r="BI422" s="69" t="s">
        <v>3219</v>
      </c>
      <c r="BJ422" s="69" t="s">
        <v>158</v>
      </c>
      <c r="BK422" s="69" t="s">
        <v>168</v>
      </c>
      <c r="BL422" s="70" t="s">
        <v>6473</v>
      </c>
      <c r="BM422" s="69" t="s">
        <v>157</v>
      </c>
      <c r="BN422" s="69" t="s">
        <v>3269</v>
      </c>
      <c r="BQ422" s="69" t="s">
        <v>158</v>
      </c>
      <c r="BR422" s="69" t="s">
        <v>158</v>
      </c>
      <c r="BS422" s="70" t="s">
        <v>6474</v>
      </c>
      <c r="BX422" s="69" t="s">
        <v>158</v>
      </c>
      <c r="BY422" s="69" t="s">
        <v>158</v>
      </c>
      <c r="CD422" s="69">
        <v>37523</v>
      </c>
      <c r="CE422" s="69" t="s">
        <v>3286</v>
      </c>
      <c r="CF422" s="69">
        <v>59700</v>
      </c>
      <c r="CT422" s="69" t="b">
        <f>Table1[[#This Row],[company_name_netzero]]&lt;&gt;""</f>
        <v>1</v>
      </c>
      <c r="CU422" s="69" t="s">
        <v>6475</v>
      </c>
      <c r="CV422" s="69">
        <v>2018</v>
      </c>
      <c r="CW422" s="69">
        <v>2025</v>
      </c>
      <c r="CX422" s="69" t="s">
        <v>3286</v>
      </c>
      <c r="CY422" s="69" t="s">
        <v>3053</v>
      </c>
      <c r="CZ422" s="69" t="b">
        <f>Table1[[#This Row],[company_name_re100]]&lt;&gt;""</f>
        <v>1</v>
      </c>
    </row>
    <row r="423" spans="1:34 98:104" ht="21.95" customHeight="1" hidden="1">
      <c r="A423" s="69">
        <v>421</v>
      </c>
      <c r="B423" s="69" t="s">
        <v>2462</v>
      </c>
      <c r="C423" s="69" t="s">
        <v>6476</v>
      </c>
      <c r="D423" s="69" t="s">
        <v>2463</v>
      </c>
      <c r="E423" s="72">
        <v>0.015</v>
      </c>
      <c r="F423" s="69" t="s">
        <v>2464</v>
      </c>
      <c r="G423" s="72">
        <v>1.744</v>
      </c>
      <c r="H423" s="69" t="s">
        <v>2465</v>
      </c>
      <c r="I423" s="71">
        <v>226831</v>
      </c>
      <c r="J423" s="69">
        <v>-12</v>
      </c>
      <c r="K423" s="69">
        <v>30</v>
      </c>
      <c r="L423" s="69">
        <v>40008961</v>
      </c>
      <c r="O423" s="69" t="s">
        <v>6477</v>
      </c>
      <c r="P423" s="69" t="s">
        <v>3203</v>
      </c>
      <c r="Q423" s="69" t="s">
        <v>374</v>
      </c>
      <c r="R423" s="69" t="s">
        <v>246</v>
      </c>
      <c r="S423" s="69" t="s">
        <v>4320</v>
      </c>
      <c r="T423" s="69" t="s">
        <v>151</v>
      </c>
      <c r="U423" s="69" t="s">
        <v>152</v>
      </c>
      <c r="V423" s="69">
        <v>2030</v>
      </c>
      <c r="W423" s="69" t="s">
        <v>151</v>
      </c>
      <c r="X423" s="69" t="s">
        <v>152</v>
      </c>
      <c r="Y423" s="69">
        <v>2040</v>
      </c>
      <c r="Z423" s="69" t="s">
        <v>151</v>
      </c>
      <c r="AA423" s="69">
        <v>2040</v>
      </c>
      <c r="AB423" s="70" t="s">
        <v>6478</v>
      </c>
      <c r="AC423" s="69" t="s">
        <v>3208</v>
      </c>
      <c r="AD423" s="73">
        <v>44470.041666666664</v>
      </c>
      <c r="AE423" s="69" t="s">
        <v>3209</v>
      </c>
      <c r="AG423" s="73">
        <v>45386.041666666664</v>
      </c>
      <c r="AH423" s="69" t="b">
        <f>Table1[[#This Row],[sbti_id]]&lt;&gt;""</f>
        <v>1</v>
      </c>
      <c r="CT423" s="69" t="b">
        <f>Table1[[#This Row],[company_name_netzero]]&lt;&gt;""</f>
        <v>0</v>
      </c>
      <c r="CU423" s="89" t="s">
        <v>6479</v>
      </c>
      <c r="CV423" s="89">
        <v>2015</v>
      </c>
      <c r="CW423" s="89">
        <v>2020</v>
      </c>
      <c r="CX423" s="89" t="s">
        <v>4315</v>
      </c>
      <c r="CY423" s="93" t="s">
        <v>374</v>
      </c>
      <c r="CZ423" s="69" t="b">
        <f>Table1[[#This Row],[company_name_re100]]&lt;&gt;""</f>
        <v>1</v>
      </c>
    </row>
    <row r="424" spans="1:34 98:104" ht="21.95" customHeight="1" hidden="1">
      <c r="A424" s="69">
        <v>422</v>
      </c>
      <c r="B424" s="69" t="s">
        <v>2467</v>
      </c>
      <c r="C424" s="69" t="s">
        <v>6480</v>
      </c>
      <c r="D424" s="69" t="s">
        <v>2468</v>
      </c>
      <c r="E424" s="72">
        <v>0.126</v>
      </c>
      <c r="F424" s="69" t="s">
        <v>2469</v>
      </c>
      <c r="H424" s="69" t="s">
        <v>2470</v>
      </c>
      <c r="I424" s="71">
        <v>98000</v>
      </c>
      <c r="J424" s="69">
        <v>56</v>
      </c>
      <c r="K424" s="69">
        <v>5</v>
      </c>
      <c r="L424" s="69">
        <v>40005863</v>
      </c>
      <c r="M424" s="69" t="s">
        <v>2467</v>
      </c>
      <c r="N424" s="69" t="s">
        <v>6481</v>
      </c>
      <c r="O424" s="69" t="s">
        <v>6482</v>
      </c>
      <c r="P424" s="69" t="s">
        <v>3203</v>
      </c>
      <c r="Q424" s="69" t="s">
        <v>245</v>
      </c>
      <c r="R424" s="69" t="s">
        <v>246</v>
      </c>
      <c r="S424" s="69" t="s">
        <v>4493</v>
      </c>
      <c r="T424" s="69" t="s">
        <v>151</v>
      </c>
      <c r="U424" s="69" t="s">
        <v>152</v>
      </c>
      <c r="V424" s="69">
        <v>2030</v>
      </c>
      <c r="AB424" s="69" t="s">
        <v>6483</v>
      </c>
      <c r="AE424" s="69" t="s">
        <v>3209</v>
      </c>
      <c r="AG424" s="73">
        <v>44308.041666666664</v>
      </c>
      <c r="AH424" s="69" t="b">
        <f>Table1[[#This Row],[sbti_id]]&lt;&gt;""</f>
        <v>1</v>
      </c>
      <c r="CT424" s="69" t="b">
        <f>Table1[[#This Row],[company_name_netzero]]&lt;&gt;""</f>
        <v>0</v>
      </c>
      <c r="CZ424" s="69" t="b">
        <f>Table1[[#This Row],[company_name_re100]]&lt;&gt;""</f>
        <v>0</v>
      </c>
    </row>
    <row r="425" spans="1:104" ht="21.95" customHeight="1">
      <c r="A425" s="69">
        <v>423</v>
      </c>
      <c r="B425" s="69" t="s">
        <v>2472</v>
      </c>
      <c r="C425" s="69" t="s">
        <v>6484</v>
      </c>
      <c r="D425" s="69" t="s">
        <v>2473</v>
      </c>
      <c r="E425" s="75">
        <v>0.14</v>
      </c>
      <c r="F425" s="69" t="s">
        <v>2474</v>
      </c>
      <c r="G425" s="72">
        <v>0.201</v>
      </c>
      <c r="H425" s="69" t="s">
        <v>2475</v>
      </c>
      <c r="I425" s="71">
        <v>278103</v>
      </c>
      <c r="J425" s="69">
        <v>65</v>
      </c>
      <c r="K425" s="69">
        <v>3</v>
      </c>
      <c r="L425" s="69">
        <v>40014186</v>
      </c>
      <c r="M425" s="69" t="s">
        <v>6485</v>
      </c>
      <c r="O425" s="69" t="s">
        <v>6486</v>
      </c>
      <c r="P425" s="69" t="s">
        <v>3203</v>
      </c>
      <c r="Q425" s="69" t="s">
        <v>175</v>
      </c>
      <c r="R425" s="69" t="s">
        <v>176</v>
      </c>
      <c r="S425" s="69" t="s">
        <v>4493</v>
      </c>
      <c r="T425" s="69" t="s">
        <v>151</v>
      </c>
      <c r="U425" s="69" t="s">
        <v>152</v>
      </c>
      <c r="V425" s="69">
        <v>2032</v>
      </c>
      <c r="Z425" s="69" t="s">
        <v>155</v>
      </c>
      <c r="AB425" s="69" t="s">
        <v>6487</v>
      </c>
      <c r="AC425" s="69" t="s">
        <v>3208</v>
      </c>
      <c r="AD425" s="73">
        <v>44574.041666666664</v>
      </c>
      <c r="AE425" s="69" t="s">
        <v>3209</v>
      </c>
      <c r="AF425" s="69" t="s">
        <v>3210</v>
      </c>
      <c r="AG425" s="73">
        <v>45351.041666666664</v>
      </c>
      <c r="AH425" s="69" t="b">
        <f>Table1[[#This Row],[sbti_id]]&lt;&gt;""</f>
        <v>1</v>
      </c>
      <c r="AI425" s="69" t="s">
        <v>2472</v>
      </c>
      <c r="AJ425" s="69" t="s">
        <v>3250</v>
      </c>
      <c r="AK425" s="69" t="s">
        <v>3251</v>
      </c>
      <c r="AL425" s="69" t="s">
        <v>3211</v>
      </c>
      <c r="AM425" s="69" t="s">
        <v>158</v>
      </c>
      <c r="AN425" s="69" t="s">
        <v>202</v>
      </c>
      <c r="AQ425" s="69">
        <v>2050</v>
      </c>
      <c r="AR425" s="69" t="s">
        <v>3212</v>
      </c>
      <c r="AS425" s="69">
        <v>2022</v>
      </c>
      <c r="AT425" s="69" t="s">
        <v>2476</v>
      </c>
      <c r="AU425" s="69" t="s">
        <v>6488</v>
      </c>
      <c r="AV425" s="69" t="s">
        <v>281</v>
      </c>
      <c r="AW425" s="69">
        <v>2032</v>
      </c>
      <c r="AX425" s="69">
        <v>50.40</v>
      </c>
      <c r="AY425" s="69">
        <v>2022</v>
      </c>
      <c r="AZ425" s="69" t="s">
        <v>6489</v>
      </c>
      <c r="BA425" s="70" t="s">
        <v>6490</v>
      </c>
      <c r="BB425" s="69" t="s">
        <v>3228</v>
      </c>
      <c r="BC425" s="69" t="s">
        <v>157</v>
      </c>
      <c r="BD425" s="69" t="s">
        <v>157</v>
      </c>
      <c r="BE425" s="69" t="s">
        <v>157</v>
      </c>
      <c r="BF425" s="69" t="s">
        <v>6491</v>
      </c>
      <c r="BG425" s="69" t="s">
        <v>157</v>
      </c>
      <c r="BH425" s="69" t="s">
        <v>3618</v>
      </c>
      <c r="BI425" s="69" t="s">
        <v>3219</v>
      </c>
      <c r="BJ425" s="69" t="s">
        <v>158</v>
      </c>
      <c r="BK425" s="69" t="s">
        <v>168</v>
      </c>
      <c r="BL425" s="70" t="s">
        <v>6492</v>
      </c>
      <c r="BM425" s="69" t="s">
        <v>168</v>
      </c>
      <c r="BQ425" s="69" t="s">
        <v>158</v>
      </c>
      <c r="BR425" s="69" t="s">
        <v>168</v>
      </c>
      <c r="BX425" s="69" t="s">
        <v>158</v>
      </c>
      <c r="BY425" s="69" t="s">
        <v>157</v>
      </c>
      <c r="CD425" s="69">
        <v>3.8451E10</v>
      </c>
      <c r="CE425" s="69" t="s">
        <v>144</v>
      </c>
      <c r="CF425" s="69">
        <v>278103</v>
      </c>
      <c r="CT425" s="69" t="b">
        <f>Table1[[#This Row],[company_name_netzero]]&lt;&gt;""</f>
        <v>1</v>
      </c>
      <c r="CZ425" s="69" t="b">
        <f>Table1[[#This Row],[company_name_re100]]&lt;&gt;""</f>
        <v>0</v>
      </c>
    </row>
    <row r="426" spans="1:104" ht="21.95" customHeight="1" hidden="1">
      <c r="A426" s="69">
        <v>424</v>
      </c>
      <c r="B426" s="74" t="s">
        <v>2477</v>
      </c>
      <c r="C426" s="69" t="s">
        <v>6493</v>
      </c>
      <c r="D426" s="69" t="s">
        <v>2478</v>
      </c>
      <c r="E426" s="72">
        <v>-0.223</v>
      </c>
      <c r="F426" s="69" t="s">
        <v>2479</v>
      </c>
      <c r="G426" s="72">
        <v>-0.191</v>
      </c>
      <c r="H426" s="69" t="s">
        <v>2480</v>
      </c>
      <c r="I426" s="71">
        <v>28597</v>
      </c>
      <c r="J426" s="69">
        <v>-108</v>
      </c>
      <c r="K426" s="69">
        <v>15</v>
      </c>
      <c r="L426" s="69">
        <v>40011391</v>
      </c>
      <c r="N426" s="69" t="s">
        <v>6494</v>
      </c>
      <c r="O426" s="69" t="s">
        <v>6495</v>
      </c>
      <c r="P426" s="69" t="s">
        <v>3203</v>
      </c>
      <c r="Q426" s="69" t="s">
        <v>245</v>
      </c>
      <c r="R426" s="69" t="s">
        <v>246</v>
      </c>
      <c r="S426" s="69" t="s">
        <v>3894</v>
      </c>
      <c r="T426" s="69" t="s">
        <v>151</v>
      </c>
      <c r="U426" s="69" t="s">
        <v>152</v>
      </c>
      <c r="V426" s="69">
        <v>2035</v>
      </c>
      <c r="AB426" s="69" t="s">
        <v>6496</v>
      </c>
      <c r="AE426" s="69" t="s">
        <v>3209</v>
      </c>
      <c r="AG426" s="73">
        <v>45015.041666666664</v>
      </c>
      <c r="AH426" s="69" t="b">
        <f>Table1[[#This Row],[sbti_id]]&lt;&gt;""</f>
        <v>1</v>
      </c>
      <c r="AI426" s="89" t="s">
        <v>6497</v>
      </c>
      <c r="AJ426" s="89" t="s">
        <v>3343</v>
      </c>
      <c r="AK426" s="89" t="s">
        <v>246</v>
      </c>
      <c r="AL426" s="89" t="s">
        <v>3211</v>
      </c>
      <c r="AM426" s="89" t="s">
        <v>158</v>
      </c>
      <c r="AN426" s="89" t="s">
        <v>782</v>
      </c>
      <c r="AO426" s="89"/>
      <c r="AP426" s="89">
        <v>2018</v>
      </c>
      <c r="AQ426" s="89">
        <v>2035</v>
      </c>
      <c r="AR426" s="89" t="s">
        <v>3212</v>
      </c>
      <c r="AS426" s="89">
        <v>2021</v>
      </c>
      <c r="AT426" s="90" t="s">
        <v>2481</v>
      </c>
      <c r="AU426" s="89" t="s">
        <v>6498</v>
      </c>
      <c r="AV426" s="89" t="s">
        <v>281</v>
      </c>
      <c r="AW426" s="89">
        <v>2027</v>
      </c>
      <c r="AX426" s="89">
        <v>50</v>
      </c>
      <c r="AY426" s="89">
        <v>2018</v>
      </c>
      <c r="AZ426" s="89" t="s">
        <v>6499</v>
      </c>
      <c r="BA426" s="89"/>
      <c r="BB426" s="89" t="s">
        <v>3216</v>
      </c>
      <c r="BC426" s="89" t="s">
        <v>157</v>
      </c>
      <c r="BD426" s="89" t="s">
        <v>157</v>
      </c>
      <c r="BE426" s="89" t="s">
        <v>157</v>
      </c>
      <c r="BF426" s="90" t="s">
        <v>6500</v>
      </c>
      <c r="BG426" s="89" t="s">
        <v>157</v>
      </c>
      <c r="BH426" s="89" t="s">
        <v>3528</v>
      </c>
      <c r="BI426" s="89" t="s">
        <v>3219</v>
      </c>
      <c r="BJ426" s="89" t="s">
        <v>158</v>
      </c>
      <c r="BK426" s="89" t="s">
        <v>168</v>
      </c>
      <c r="BL426" s="89" t="s">
        <v>6501</v>
      </c>
      <c r="BM426" s="89" t="s">
        <v>157</v>
      </c>
      <c r="BN426" s="89" t="s">
        <v>3269</v>
      </c>
      <c r="BO426" s="89"/>
      <c r="BP426" s="89"/>
      <c r="BQ426" s="89" t="s">
        <v>158</v>
      </c>
      <c r="BR426" s="89" t="s">
        <v>168</v>
      </c>
      <c r="BS426" s="90" t="s">
        <v>6502</v>
      </c>
      <c r="BT426" s="89"/>
      <c r="BU426" s="89"/>
      <c r="BV426" s="89"/>
      <c r="BW426" s="89"/>
      <c r="BX426" s="89" t="s">
        <v>158</v>
      </c>
      <c r="BY426" s="89" t="s">
        <v>158</v>
      </c>
      <c r="BZ426" s="89"/>
      <c r="CA426" s="89"/>
      <c r="CB426" s="89"/>
      <c r="CC426" s="89"/>
      <c r="CD426" s="89">
        <v>3.7345E10</v>
      </c>
      <c r="CE426" s="89" t="s">
        <v>3907</v>
      </c>
      <c r="CF426" s="89">
        <v>30391</v>
      </c>
      <c r="CG426" s="89"/>
      <c r="CH426" s="89"/>
      <c r="CI426" s="89"/>
      <c r="CJ426" s="89"/>
      <c r="CK426" s="89"/>
      <c r="CL426" s="89"/>
      <c r="CM426" s="89"/>
      <c r="CN426" s="89"/>
      <c r="CO426" s="89"/>
      <c r="CP426" s="89"/>
      <c r="CQ426" s="89"/>
      <c r="CR426" s="89"/>
      <c r="CS426" s="89"/>
      <c r="CT426" s="69" t="b">
        <f>Table1[[#This Row],[company_name_netzero]]&lt;&gt;""</f>
        <v>1</v>
      </c>
      <c r="CZ426" s="69" t="b">
        <f>Table1[[#This Row],[company_name_re100]]&lt;&gt;""</f>
        <v>0</v>
      </c>
    </row>
    <row r="427" spans="1:11 34:104" ht="21.95" customHeight="1" hidden="1">
      <c r="A427" s="69">
        <v>425</v>
      </c>
      <c r="B427" s="69" t="s">
        <v>2482</v>
      </c>
      <c r="C427" s="69" t="s">
        <v>6503</v>
      </c>
      <c r="D427" s="69" t="s">
        <v>2483</v>
      </c>
      <c r="E427" s="72">
        <v>-0.007</v>
      </c>
      <c r="F427" s="69" t="s">
        <v>2484</v>
      </c>
      <c r="G427" s="72">
        <v>-0.286</v>
      </c>
      <c r="H427" s="69" t="s">
        <v>2485</v>
      </c>
      <c r="I427" s="71">
        <v>15010</v>
      </c>
      <c r="J427" s="69">
        <v>-24</v>
      </c>
      <c r="K427" s="69">
        <v>15</v>
      </c>
      <c r="AH427" s="69" t="b">
        <f>Table1[[#This Row],[sbti_id]]&lt;&gt;""</f>
        <v>0</v>
      </c>
      <c r="AI427" s="69" t="s">
        <v>2482</v>
      </c>
      <c r="AJ427" s="69" t="s">
        <v>4130</v>
      </c>
      <c r="AK427" s="69" t="s">
        <v>146</v>
      </c>
      <c r="AL427" s="69" t="s">
        <v>3211</v>
      </c>
      <c r="AM427" s="69" t="s">
        <v>158</v>
      </c>
      <c r="AN427" s="69" t="s">
        <v>167</v>
      </c>
      <c r="AQ427" s="69">
        <v>2050</v>
      </c>
      <c r="AR427" s="69" t="s">
        <v>3212</v>
      </c>
      <c r="AS427" s="69">
        <v>2021</v>
      </c>
      <c r="AT427" s="69" t="s">
        <v>2486</v>
      </c>
      <c r="AU427" s="69" t="s">
        <v>6504</v>
      </c>
      <c r="AV427" s="69" t="s">
        <v>9</v>
      </c>
      <c r="AZ427" s="69" t="s">
        <v>3473</v>
      </c>
      <c r="BA427" s="69" t="s">
        <v>3684</v>
      </c>
      <c r="BB427" s="69" t="s">
        <v>168</v>
      </c>
      <c r="BC427" s="69" t="s">
        <v>157</v>
      </c>
      <c r="BD427" s="69" t="s">
        <v>157</v>
      </c>
      <c r="BE427" s="69" t="s">
        <v>158</v>
      </c>
      <c r="BF427" s="69" t="s">
        <v>6505</v>
      </c>
      <c r="BG427" s="69" t="s">
        <v>158</v>
      </c>
      <c r="BI427" s="69" t="s">
        <v>3219</v>
      </c>
      <c r="BJ427" s="69" t="s">
        <v>158</v>
      </c>
      <c r="BK427" s="69" t="s">
        <v>157</v>
      </c>
      <c r="BL427" s="69" t="s">
        <v>6506</v>
      </c>
      <c r="BM427" s="69" t="s">
        <v>158</v>
      </c>
      <c r="BQ427" s="69" t="s">
        <v>158</v>
      </c>
      <c r="BR427" s="69" t="s">
        <v>262</v>
      </c>
      <c r="BS427" s="69" t="s">
        <v>6507</v>
      </c>
      <c r="BX427" s="69" t="s">
        <v>158</v>
      </c>
      <c r="BY427" s="69" t="s">
        <v>158</v>
      </c>
      <c r="CD427" s="69">
        <v>3.7E10</v>
      </c>
      <c r="CE427" s="69" t="s">
        <v>3247</v>
      </c>
      <c r="CF427" s="69">
        <v>15010</v>
      </c>
      <c r="CS427" s="69" t="s">
        <v>6508</v>
      </c>
      <c r="CT427" s="69" t="b">
        <f>Table1[[#This Row],[company_name_netzero]]&lt;&gt;""</f>
        <v>1</v>
      </c>
      <c r="CZ427" s="69" t="b">
        <f>Table1[[#This Row],[company_name_re100]]&lt;&gt;""</f>
        <v>0</v>
      </c>
    </row>
    <row r="428" spans="1:11 34:34 98:104" ht="21.95" customHeight="1" hidden="1">
      <c r="A428" s="69">
        <v>426</v>
      </c>
      <c r="B428" s="69" t="s">
        <v>2487</v>
      </c>
      <c r="C428" s="69" t="s">
        <v>6509</v>
      </c>
      <c r="D428" s="69" t="s">
        <v>2488</v>
      </c>
      <c r="E428" s="72">
        <v>-0.068</v>
      </c>
      <c r="F428" s="69" t="s">
        <v>2489</v>
      </c>
      <c r="H428" s="69" t="s">
        <v>2490</v>
      </c>
      <c r="I428" s="71">
        <v>81693</v>
      </c>
      <c r="J428" s="69">
        <v>-48</v>
      </c>
      <c r="K428" s="69">
        <v>5</v>
      </c>
      <c r="AH428" s="69" t="b">
        <f>Table1[[#This Row],[sbti_id]]&lt;&gt;""</f>
        <v>0</v>
      </c>
      <c r="CT428" s="69" t="b">
        <f>Table1[[#This Row],[company_name_netzero]]&lt;&gt;""</f>
        <v>0</v>
      </c>
      <c r="CZ428" s="69" t="b">
        <f>Table1[[#This Row],[company_name_re100]]&lt;&gt;""</f>
        <v>0</v>
      </c>
    </row>
    <row r="429" spans="1:11 34:34 98:104" ht="21.95" customHeight="1" hidden="1">
      <c r="A429" s="69">
        <v>427</v>
      </c>
      <c r="B429" s="69" t="s">
        <v>2492</v>
      </c>
      <c r="C429" s="69" t="s">
        <v>6510</v>
      </c>
      <c r="D429" s="69" t="s">
        <v>2493</v>
      </c>
      <c r="E429" s="72">
        <v>0.046</v>
      </c>
      <c r="F429" s="69" t="s">
        <v>2494</v>
      </c>
      <c r="G429" s="72">
        <v>73.326</v>
      </c>
      <c r="H429" s="69" t="s">
        <v>2495</v>
      </c>
      <c r="I429" s="71">
        <v>179733</v>
      </c>
      <c r="J429" s="69">
        <v>8</v>
      </c>
      <c r="K429" s="69">
        <v>15</v>
      </c>
      <c r="AH429" s="69" t="b">
        <f>Table1[[#This Row],[sbti_id]]&lt;&gt;""</f>
        <v>0</v>
      </c>
      <c r="CT429" s="69" t="b">
        <f>Table1[[#This Row],[company_name_netzero]]&lt;&gt;""</f>
        <v>0</v>
      </c>
      <c r="CZ429" s="69" t="b">
        <f>Table1[[#This Row],[company_name_re100]]&lt;&gt;""</f>
        <v>0</v>
      </c>
    </row>
    <row r="430" spans="1:104" ht="21.95" customHeight="1" hidden="1">
      <c r="A430" s="69">
        <v>428</v>
      </c>
      <c r="B430" s="69" t="s">
        <v>2496</v>
      </c>
      <c r="C430" s="69" t="s">
        <v>6511</v>
      </c>
      <c r="D430" s="69" t="s">
        <v>2497</v>
      </c>
      <c r="E430" s="72">
        <v>-0.138</v>
      </c>
      <c r="F430" s="69" t="s">
        <v>2498</v>
      </c>
      <c r="G430" s="72">
        <v>-1.495</v>
      </c>
      <c r="H430" s="69" t="s">
        <v>2499</v>
      </c>
      <c r="I430" s="71">
        <v>18750</v>
      </c>
      <c r="J430" s="69">
        <v>-73</v>
      </c>
      <c r="K430" s="69">
        <v>6</v>
      </c>
      <c r="L430" s="69">
        <v>40008394</v>
      </c>
      <c r="M430" s="69" t="s">
        <v>2496</v>
      </c>
      <c r="O430" s="69" t="s">
        <v>6512</v>
      </c>
      <c r="P430" s="69" t="s">
        <v>3203</v>
      </c>
      <c r="Q430" s="69" t="s">
        <v>3880</v>
      </c>
      <c r="R430" s="69" t="s">
        <v>176</v>
      </c>
      <c r="S430" s="69" t="s">
        <v>852</v>
      </c>
      <c r="T430" s="69" t="s">
        <v>155</v>
      </c>
      <c r="Z430" s="69" t="s">
        <v>155</v>
      </c>
      <c r="AC430" s="69" t="s">
        <v>3208</v>
      </c>
      <c r="AD430" s="73">
        <v>44713.041666666664</v>
      </c>
      <c r="AF430" s="69" t="s">
        <v>3210</v>
      </c>
      <c r="AG430" s="73">
        <v>44713.041666666664</v>
      </c>
      <c r="AH430" s="69" t="b">
        <f>Table1[[#This Row],[sbti_id]]&lt;&gt;""</f>
        <v>1</v>
      </c>
      <c r="AI430" s="69" t="s">
        <v>2496</v>
      </c>
      <c r="AJ430" s="69" t="s">
        <v>3495</v>
      </c>
      <c r="AK430" s="69" t="s">
        <v>3251</v>
      </c>
      <c r="AL430" s="69" t="s">
        <v>3211</v>
      </c>
      <c r="AM430" s="69" t="s">
        <v>158</v>
      </c>
      <c r="AN430" s="69" t="s">
        <v>167</v>
      </c>
      <c r="AQ430" s="69">
        <v>2050</v>
      </c>
      <c r="AR430" s="69" t="s">
        <v>3212</v>
      </c>
      <c r="AS430" s="69">
        <v>2021</v>
      </c>
      <c r="AT430" s="69" t="s">
        <v>2500</v>
      </c>
      <c r="AU430" s="69" t="s">
        <v>6513</v>
      </c>
      <c r="AV430" s="69" t="s">
        <v>281</v>
      </c>
      <c r="AW430" s="69">
        <v>2030</v>
      </c>
      <c r="AX430" s="69">
        <v>34</v>
      </c>
      <c r="AY430" s="69">
        <v>2018</v>
      </c>
      <c r="AZ430" s="70" t="s">
        <v>6514</v>
      </c>
      <c r="BA430" s="70" t="s">
        <v>6515</v>
      </c>
      <c r="BB430" s="69" t="s">
        <v>168</v>
      </c>
      <c r="BC430" s="69" t="s">
        <v>157</v>
      </c>
      <c r="BD430" s="69" t="s">
        <v>157</v>
      </c>
      <c r="BE430" s="69" t="s">
        <v>158</v>
      </c>
      <c r="BF430" s="69" t="s">
        <v>6516</v>
      </c>
      <c r="BG430" s="69" t="s">
        <v>157</v>
      </c>
      <c r="BH430" s="69" t="s">
        <v>3218</v>
      </c>
      <c r="BI430" s="69" t="s">
        <v>3538</v>
      </c>
      <c r="BJ430" s="69" t="s">
        <v>158</v>
      </c>
      <c r="BK430" s="69" t="s">
        <v>157</v>
      </c>
      <c r="BL430" s="70" t="s">
        <v>6517</v>
      </c>
      <c r="BM430" s="69" t="s">
        <v>168</v>
      </c>
      <c r="BQ430" s="69" t="s">
        <v>158</v>
      </c>
      <c r="BR430" s="69" t="s">
        <v>312</v>
      </c>
      <c r="BS430" s="70" t="s">
        <v>6518</v>
      </c>
      <c r="BX430" s="69" t="s">
        <v>158</v>
      </c>
      <c r="BY430" s="69" t="s">
        <v>157</v>
      </c>
      <c r="CD430" s="69">
        <v>3.5871E10</v>
      </c>
      <c r="CE430" s="69" t="s">
        <v>3081</v>
      </c>
      <c r="CF430" s="69">
        <v>13857</v>
      </c>
      <c r="CT430" s="69" t="b">
        <f>Table1[[#This Row],[company_name_netzero]]&lt;&gt;""</f>
        <v>1</v>
      </c>
      <c r="CZ430" s="69" t="b">
        <f>Table1[[#This Row],[company_name_re100]]&lt;&gt;""</f>
        <v>0</v>
      </c>
    </row>
    <row r="431" spans="1:104" ht="21.95" customHeight="1" hidden="1">
      <c r="A431" s="69">
        <v>429</v>
      </c>
      <c r="B431" s="69" t="s">
        <v>2501</v>
      </c>
      <c r="C431" s="69" t="s">
        <v>6519</v>
      </c>
      <c r="D431" s="69" t="s">
        <v>2502</v>
      </c>
      <c r="E431" s="75">
        <v>0.07</v>
      </c>
      <c r="F431" s="69" t="s">
        <v>2503</v>
      </c>
      <c r="G431" s="72">
        <v>-0.491</v>
      </c>
      <c r="H431" s="69" t="s">
        <v>2504</v>
      </c>
      <c r="I431" s="71">
        <v>109121</v>
      </c>
      <c r="J431" s="69">
        <v>21</v>
      </c>
      <c r="K431" s="69">
        <v>10</v>
      </c>
      <c r="L431" s="88">
        <v>40012761</v>
      </c>
      <c r="M431" s="89" t="s">
        <v>6520</v>
      </c>
      <c r="N431" s="89" t="s">
        <v>6521</v>
      </c>
      <c r="O431" s="89" t="s">
        <v>6522</v>
      </c>
      <c r="P431" s="89" t="s">
        <v>3203</v>
      </c>
      <c r="Q431" s="89" t="s">
        <v>245</v>
      </c>
      <c r="R431" s="89" t="s">
        <v>246</v>
      </c>
      <c r="S431" s="89" t="s">
        <v>3357</v>
      </c>
      <c r="T431" s="89" t="s">
        <v>151</v>
      </c>
      <c r="U431" s="89" t="s">
        <v>353</v>
      </c>
      <c r="V431" s="89">
        <v>2030</v>
      </c>
      <c r="W431" s="89" t="s">
        <v>151</v>
      </c>
      <c r="X431" s="89" t="s">
        <v>353</v>
      </c>
      <c r="Y431" s="89">
        <v>2030</v>
      </c>
      <c r="Z431" s="89" t="s">
        <v>151</v>
      </c>
      <c r="AA431" s="89">
        <v>2030</v>
      </c>
      <c r="AB431" s="90" t="s">
        <v>6523</v>
      </c>
      <c r="AC431" s="89" t="s">
        <v>3208</v>
      </c>
      <c r="AD431" s="94">
        <v>43472.041666666664</v>
      </c>
      <c r="AE431" s="89" t="s">
        <v>3512</v>
      </c>
      <c r="AF431" s="89"/>
      <c r="AG431" s="93" t="s">
        <v>6524</v>
      </c>
      <c r="AH431" s="69" t="b">
        <f>Table1[[#This Row],[sbti_id]]&lt;&gt;""</f>
        <v>1</v>
      </c>
      <c r="AI431" s="69" t="s">
        <v>2501</v>
      </c>
      <c r="AJ431" s="69" t="s">
        <v>3343</v>
      </c>
      <c r="AK431" s="69" t="s">
        <v>246</v>
      </c>
      <c r="AL431" s="69" t="s">
        <v>3211</v>
      </c>
      <c r="AM431" s="69" t="s">
        <v>158</v>
      </c>
      <c r="AN431" s="69" t="s">
        <v>167</v>
      </c>
      <c r="AQ431" s="69">
        <v>2030</v>
      </c>
      <c r="AR431" s="69" t="s">
        <v>3252</v>
      </c>
      <c r="AS431" s="69">
        <v>2022</v>
      </c>
      <c r="AT431" s="69" t="s">
        <v>2505</v>
      </c>
      <c r="AU431" s="69" t="s">
        <v>6525</v>
      </c>
      <c r="AV431" s="69" t="s">
        <v>9</v>
      </c>
      <c r="AW431" s="69">
        <v>2023</v>
      </c>
      <c r="AZ431" s="69" t="s">
        <v>6526</v>
      </c>
      <c r="BB431" s="69" t="s">
        <v>3228</v>
      </c>
      <c r="BC431" s="69" t="s">
        <v>157</v>
      </c>
      <c r="BD431" s="69" t="s">
        <v>157</v>
      </c>
      <c r="BE431" s="69" t="s">
        <v>157</v>
      </c>
      <c r="BF431" s="69" t="s">
        <v>6527</v>
      </c>
      <c r="BG431" s="69" t="s">
        <v>158</v>
      </c>
      <c r="BI431" s="69" t="s">
        <v>3219</v>
      </c>
      <c r="BJ431" s="69" t="s">
        <v>158</v>
      </c>
      <c r="BK431" s="69" t="s">
        <v>168</v>
      </c>
      <c r="BM431" s="69" t="s">
        <v>157</v>
      </c>
      <c r="BN431" s="69" t="s">
        <v>3269</v>
      </c>
      <c r="BQ431" s="69" t="s">
        <v>158</v>
      </c>
      <c r="BR431" s="69" t="s">
        <v>168</v>
      </c>
      <c r="BX431" s="69" t="s">
        <v>158</v>
      </c>
      <c r="BY431" s="69" t="s">
        <v>157</v>
      </c>
      <c r="CD431" s="69">
        <v>3.7734E10</v>
      </c>
      <c r="CE431" s="69" t="s">
        <v>3286</v>
      </c>
      <c r="CF431" s="69">
        <v>109121</v>
      </c>
      <c r="CS431" s="69" t="s">
        <v>6528</v>
      </c>
      <c r="CT431" s="69" t="b">
        <f>Table1[[#This Row],[company_name_netzero]]&lt;&gt;""</f>
        <v>1</v>
      </c>
      <c r="CU431" s="69" t="s">
        <v>2501</v>
      </c>
      <c r="CV431" s="69">
        <v>2015</v>
      </c>
      <c r="CW431" s="69">
        <v>2014</v>
      </c>
      <c r="CX431" s="69" t="s">
        <v>3286</v>
      </c>
      <c r="CY431" s="69" t="s">
        <v>245</v>
      </c>
      <c r="CZ431" s="69" t="b">
        <f>Table1[[#This Row],[company_name_re100]]&lt;&gt;""</f>
        <v>1</v>
      </c>
    </row>
    <row r="432" spans="1:104" ht="21.95" customHeight="1" hidden="1">
      <c r="A432" s="69">
        <v>430</v>
      </c>
      <c r="B432" s="69" t="s">
        <v>2506</v>
      </c>
      <c r="C432" s="69" t="s">
        <v>6529</v>
      </c>
      <c r="D432" s="69" t="s">
        <v>2507</v>
      </c>
      <c r="E432" s="72">
        <v>0.039</v>
      </c>
      <c r="F432" s="69" t="s">
        <v>2508</v>
      </c>
      <c r="G432" s="72">
        <v>1.311</v>
      </c>
      <c r="H432" s="69" t="s">
        <v>2509</v>
      </c>
      <c r="I432" s="71">
        <v>72249</v>
      </c>
      <c r="J432" s="69">
        <v>2</v>
      </c>
      <c r="K432" s="69">
        <v>31</v>
      </c>
      <c r="L432" s="69">
        <v>40005874</v>
      </c>
      <c r="M432" s="69" t="s">
        <v>2506</v>
      </c>
      <c r="P432" s="69" t="s">
        <v>3203</v>
      </c>
      <c r="Q432" s="69" t="s">
        <v>321</v>
      </c>
      <c r="R432" s="69" t="s">
        <v>246</v>
      </c>
      <c r="S432" s="69" t="s">
        <v>3084</v>
      </c>
      <c r="T432" s="69" t="s">
        <v>151</v>
      </c>
      <c r="U432" s="69" t="s">
        <v>152</v>
      </c>
      <c r="V432" s="69">
        <v>2030</v>
      </c>
      <c r="W432" s="69" t="s">
        <v>151</v>
      </c>
      <c r="X432" s="69" t="s">
        <v>152</v>
      </c>
      <c r="Y432" s="69">
        <v>2050</v>
      </c>
      <c r="Z432" s="69" t="s">
        <v>151</v>
      </c>
      <c r="AA432" s="69">
        <v>2050</v>
      </c>
      <c r="AB432" s="70" t="s">
        <v>6530</v>
      </c>
      <c r="AC432" s="69" t="s">
        <v>3208</v>
      </c>
      <c r="AD432" s="73">
        <v>44562.041666666664</v>
      </c>
      <c r="AE432" s="69" t="s">
        <v>3209</v>
      </c>
      <c r="AG432" s="73">
        <v>45568.041666666664</v>
      </c>
      <c r="AH432" s="69" t="b">
        <f>Table1[[#This Row],[sbti_id]]&lt;&gt;""</f>
        <v>1</v>
      </c>
      <c r="AI432" s="69" t="s">
        <v>2506</v>
      </c>
      <c r="AJ432" s="69" t="s">
        <v>3471</v>
      </c>
      <c r="AK432" s="69" t="s">
        <v>246</v>
      </c>
      <c r="AL432" s="69" t="s">
        <v>3211</v>
      </c>
      <c r="AM432" s="69" t="s">
        <v>157</v>
      </c>
      <c r="AN432" s="69" t="s">
        <v>167</v>
      </c>
      <c r="AQ432" s="69">
        <v>2050</v>
      </c>
      <c r="AR432" s="69" t="s">
        <v>3212</v>
      </c>
      <c r="AS432" s="69">
        <v>2021</v>
      </c>
      <c r="AT432" s="70" t="s">
        <v>2510</v>
      </c>
      <c r="AU432" s="69" t="s">
        <v>6531</v>
      </c>
      <c r="AV432" s="69" t="s">
        <v>281</v>
      </c>
      <c r="AW432" s="69">
        <v>2030</v>
      </c>
      <c r="AX432" s="69">
        <v>70</v>
      </c>
      <c r="AY432" s="69">
        <v>2019</v>
      </c>
      <c r="AZ432" s="69" t="s">
        <v>6532</v>
      </c>
      <c r="BA432" s="70" t="s">
        <v>6533</v>
      </c>
      <c r="BB432" s="69" t="s">
        <v>3216</v>
      </c>
      <c r="BC432" s="69" t="s">
        <v>157</v>
      </c>
      <c r="BD432" s="69" t="s">
        <v>157</v>
      </c>
      <c r="BE432" s="69" t="s">
        <v>157</v>
      </c>
      <c r="BF432" s="70" t="s">
        <v>6534</v>
      </c>
      <c r="BG432" s="69" t="s">
        <v>158</v>
      </c>
      <c r="BI432" s="69" t="s">
        <v>3538</v>
      </c>
      <c r="BJ432" s="69" t="s">
        <v>158</v>
      </c>
      <c r="BK432" s="69" t="s">
        <v>168</v>
      </c>
      <c r="BL432" s="70" t="s">
        <v>6535</v>
      </c>
      <c r="BM432" s="69" t="s">
        <v>168</v>
      </c>
      <c r="BQ432" s="69" t="s">
        <v>158</v>
      </c>
      <c r="BR432" s="69" t="s">
        <v>262</v>
      </c>
      <c r="BS432" s="69" t="s">
        <v>6536</v>
      </c>
      <c r="BX432" s="69" t="s">
        <v>158</v>
      </c>
      <c r="BY432" s="69" t="s">
        <v>158</v>
      </c>
      <c r="CD432" s="69">
        <v>3.1903E10</v>
      </c>
      <c r="CE432" s="69" t="s">
        <v>144</v>
      </c>
      <c r="CT432" s="69" t="b">
        <f>Table1[[#This Row],[company_name_netzero]]&lt;&gt;""</f>
        <v>1</v>
      </c>
      <c r="CZ432" s="69" t="b">
        <f>Table1[[#This Row],[company_name_re100]]&lt;&gt;""</f>
        <v>0</v>
      </c>
    </row>
    <row r="433" spans="1:11 34:104" ht="21.95" customHeight="1" hidden="1">
      <c r="A433" s="69">
        <v>431</v>
      </c>
      <c r="B433" s="69" t="s">
        <v>2511</v>
      </c>
      <c r="C433" s="69" t="s">
        <v>6537</v>
      </c>
      <c r="D433" s="69" t="s">
        <v>2512</v>
      </c>
      <c r="E433" s="72">
        <v>-0.027</v>
      </c>
      <c r="F433" s="69" t="s">
        <v>2513</v>
      </c>
      <c r="G433" s="72">
        <v>-0.052</v>
      </c>
      <c r="H433" s="69" t="s">
        <v>2514</v>
      </c>
      <c r="I433" s="71">
        <v>47787</v>
      </c>
      <c r="J433" s="69">
        <v>-32</v>
      </c>
      <c r="K433" s="69">
        <v>31</v>
      </c>
      <c r="AH433" s="69" t="b">
        <f>Table1[[#This Row],[sbti_id]]&lt;&gt;""</f>
        <v>0</v>
      </c>
      <c r="AI433" s="69" t="s">
        <v>2511</v>
      </c>
      <c r="AJ433" s="69" t="s">
        <v>3381</v>
      </c>
      <c r="AK433" s="69" t="s">
        <v>3251</v>
      </c>
      <c r="AL433" s="69" t="s">
        <v>3211</v>
      </c>
      <c r="AM433" s="69" t="s">
        <v>157</v>
      </c>
      <c r="AN433" s="69" t="s">
        <v>167</v>
      </c>
      <c r="AQ433" s="69">
        <v>2050</v>
      </c>
      <c r="AR433" s="69" t="s">
        <v>3212</v>
      </c>
      <c r="AS433" s="69">
        <v>2024</v>
      </c>
      <c r="AT433" s="70" t="s">
        <v>2515</v>
      </c>
      <c r="AU433" s="69" t="s">
        <v>6538</v>
      </c>
      <c r="AV433" s="69" t="s">
        <v>281</v>
      </c>
      <c r="AW433" s="69">
        <v>2030</v>
      </c>
      <c r="AX433" s="69">
        <v>50</v>
      </c>
      <c r="AY433" s="69">
        <v>2014</v>
      </c>
      <c r="BA433" s="70" t="s">
        <v>6539</v>
      </c>
      <c r="BB433" s="69" t="s">
        <v>3228</v>
      </c>
      <c r="BC433" s="69" t="s">
        <v>157</v>
      </c>
      <c r="BD433" s="69" t="s">
        <v>157</v>
      </c>
      <c r="BE433" s="69" t="s">
        <v>157</v>
      </c>
      <c r="BF433" s="70" t="s">
        <v>6540</v>
      </c>
      <c r="BG433" s="69" t="s">
        <v>158</v>
      </c>
      <c r="BI433" s="69" t="s">
        <v>3219</v>
      </c>
      <c r="BJ433" s="69" t="s">
        <v>158</v>
      </c>
      <c r="BK433" s="69" t="s">
        <v>168</v>
      </c>
      <c r="BL433" s="69" t="s">
        <v>6541</v>
      </c>
      <c r="BM433" s="69" t="s">
        <v>168</v>
      </c>
      <c r="BQ433" s="69" t="s">
        <v>158</v>
      </c>
      <c r="BR433" s="69" t="s">
        <v>171</v>
      </c>
      <c r="BS433" s="70" t="s">
        <v>6542</v>
      </c>
      <c r="BX433" s="69" t="s">
        <v>158</v>
      </c>
      <c r="BY433" s="69" t="s">
        <v>158</v>
      </c>
      <c r="CD433" s="69">
        <v>4.082E10</v>
      </c>
      <c r="CE433" s="69" t="s">
        <v>3286</v>
      </c>
      <c r="CT433" s="69" t="b">
        <f>Table1[[#This Row],[company_name_netzero]]&lt;&gt;""</f>
        <v>1</v>
      </c>
      <c r="CZ433" s="69" t="b">
        <f>Table1[[#This Row],[company_name_re100]]&lt;&gt;""</f>
        <v>0</v>
      </c>
    </row>
    <row r="434" spans="1:11 34:104" ht="21.95" customHeight="1" hidden="1">
      <c r="A434" s="69">
        <v>432</v>
      </c>
      <c r="B434" s="69" t="s">
        <v>2516</v>
      </c>
      <c r="C434" s="69" t="s">
        <v>6543</v>
      </c>
      <c r="D434" s="69" t="s">
        <v>2518</v>
      </c>
      <c r="E434" s="72">
        <v>0.038</v>
      </c>
      <c r="F434" s="69" t="s">
        <v>2519</v>
      </c>
      <c r="G434" s="72">
        <v>0.002</v>
      </c>
      <c r="H434" s="69" t="s">
        <v>2520</v>
      </c>
      <c r="I434" s="71">
        <v>14766</v>
      </c>
      <c r="J434" s="69">
        <v>2</v>
      </c>
      <c r="K434" s="69">
        <v>5</v>
      </c>
      <c r="AH434" s="69" t="b">
        <f>Table1[[#This Row],[sbti_id]]&lt;&gt;""</f>
        <v>0</v>
      </c>
      <c r="AI434" s="69" t="s">
        <v>2516</v>
      </c>
      <c r="AJ434" s="69" t="s">
        <v>3043</v>
      </c>
      <c r="AK434" s="69" t="s">
        <v>146</v>
      </c>
      <c r="AL434" s="69" t="s">
        <v>3211</v>
      </c>
      <c r="AM434" s="69" t="s">
        <v>158</v>
      </c>
      <c r="AN434" s="69" t="s">
        <v>233</v>
      </c>
      <c r="AS434" s="69">
        <v>2023</v>
      </c>
      <c r="AU434" s="69" t="s">
        <v>6544</v>
      </c>
      <c r="AV434" s="69" t="s">
        <v>233</v>
      </c>
      <c r="BA434" s="69" t="s">
        <v>6545</v>
      </c>
      <c r="BB434" s="69" t="s">
        <v>168</v>
      </c>
      <c r="BC434" s="69" t="s">
        <v>158</v>
      </c>
      <c r="BD434" s="69" t="s">
        <v>158</v>
      </c>
      <c r="BE434" s="69" t="s">
        <v>158</v>
      </c>
      <c r="BG434" s="69" t="s">
        <v>158</v>
      </c>
      <c r="BI434" s="69" t="s">
        <v>3219</v>
      </c>
      <c r="BJ434" s="69" t="s">
        <v>158</v>
      </c>
      <c r="BK434" s="69" t="s">
        <v>168</v>
      </c>
      <c r="BL434" s="69" t="s">
        <v>6546</v>
      </c>
      <c r="BM434" s="69" t="s">
        <v>168</v>
      </c>
      <c r="BQ434" s="69" t="s">
        <v>158</v>
      </c>
      <c r="BR434" s="69" t="s">
        <v>168</v>
      </c>
      <c r="BX434" s="69" t="s">
        <v>158</v>
      </c>
      <c r="BY434" s="69" t="s">
        <v>158</v>
      </c>
      <c r="CD434" s="69">
        <v>3.5315E10</v>
      </c>
      <c r="CE434" s="69" t="s">
        <v>3397</v>
      </c>
      <c r="CF434" s="69">
        <v>14766</v>
      </c>
      <c r="CT434" s="69" t="b">
        <f>Table1[[#This Row],[company_name_netzero]]&lt;&gt;""</f>
        <v>1</v>
      </c>
      <c r="CZ434" s="69" t="b">
        <f>Table1[[#This Row],[company_name_re100]]&lt;&gt;""</f>
        <v>0</v>
      </c>
    </row>
    <row r="435" spans="1:11 34:104" ht="21.95" customHeight="1" hidden="1">
      <c r="A435" s="69">
        <v>433</v>
      </c>
      <c r="B435" s="69" t="s">
        <v>2522</v>
      </c>
      <c r="C435" s="69" t="s">
        <v>6547</v>
      </c>
      <c r="D435" s="69" t="s">
        <v>2524</v>
      </c>
      <c r="E435" s="72">
        <v>-0.139</v>
      </c>
      <c r="F435" s="69" t="s">
        <v>2525</v>
      </c>
      <c r="G435" s="72">
        <v>-0.064</v>
      </c>
      <c r="H435" s="69" t="s">
        <v>2526</v>
      </c>
      <c r="I435" s="71">
        <v>23557</v>
      </c>
      <c r="J435" s="69">
        <v>-75</v>
      </c>
      <c r="K435" s="69">
        <v>17</v>
      </c>
      <c r="AH435" s="69" t="b">
        <f>Table1[[#This Row],[sbti_id]]&lt;&gt;""</f>
        <v>0</v>
      </c>
      <c r="AJ435" s="69" t="s">
        <v>6548</v>
      </c>
      <c r="AK435" s="69" t="s">
        <v>246</v>
      </c>
      <c r="AL435" s="69" t="s">
        <v>3211</v>
      </c>
      <c r="AM435" s="69" t="s">
        <v>158</v>
      </c>
      <c r="AN435" s="69" t="s">
        <v>167</v>
      </c>
      <c r="AQ435" s="69">
        <v>2050</v>
      </c>
      <c r="AR435" s="69" t="s">
        <v>3212</v>
      </c>
      <c r="AS435" s="69">
        <v>2021</v>
      </c>
      <c r="AT435" s="69" t="s">
        <v>2527</v>
      </c>
      <c r="AU435" s="69" t="s">
        <v>6549</v>
      </c>
      <c r="AV435" s="69" t="s">
        <v>513</v>
      </c>
      <c r="AW435" s="69">
        <v>2025</v>
      </c>
      <c r="AX435" s="69">
        <v>30</v>
      </c>
      <c r="AY435" s="69">
        <v>2010</v>
      </c>
      <c r="AZ435" s="70" t="s">
        <v>6550</v>
      </c>
      <c r="BA435" s="69" t="s">
        <v>6551</v>
      </c>
      <c r="BB435" s="69" t="s">
        <v>3216</v>
      </c>
      <c r="BC435" s="69" t="s">
        <v>157</v>
      </c>
      <c r="BD435" s="69" t="s">
        <v>157</v>
      </c>
      <c r="BE435" s="69" t="s">
        <v>157</v>
      </c>
      <c r="BF435" s="70" t="s">
        <v>6552</v>
      </c>
      <c r="BG435" s="69" t="s">
        <v>157</v>
      </c>
      <c r="BH435" s="69" t="s">
        <v>3282</v>
      </c>
      <c r="BI435" s="69" t="s">
        <v>3219</v>
      </c>
      <c r="BJ435" s="69" t="s">
        <v>158</v>
      </c>
      <c r="BK435" s="69" t="s">
        <v>157</v>
      </c>
      <c r="BL435" s="70" t="s">
        <v>6553</v>
      </c>
      <c r="BM435" s="69" t="s">
        <v>157</v>
      </c>
      <c r="BN435" s="69" t="s">
        <v>3269</v>
      </c>
      <c r="BQ435" s="69" t="s">
        <v>158</v>
      </c>
      <c r="BR435" s="69" t="s">
        <v>262</v>
      </c>
      <c r="BS435" s="70" t="s">
        <v>6554</v>
      </c>
      <c r="BX435" s="69" t="s">
        <v>158</v>
      </c>
      <c r="BY435" s="69" t="s">
        <v>158</v>
      </c>
      <c r="CD435" s="69">
        <v>3.6757E10</v>
      </c>
      <c r="CE435" s="69" t="s">
        <v>3247</v>
      </c>
      <c r="CF435" s="69">
        <v>23557</v>
      </c>
      <c r="CO435" s="69" t="s">
        <v>6555</v>
      </c>
      <c r="CT435" s="69" t="b">
        <f>Table1[[#This Row],[company_name_netzero]]&lt;&gt;""</f>
        <v>0</v>
      </c>
      <c r="CZ435" s="69" t="b">
        <f>Table1[[#This Row],[company_name_re100]]&lt;&gt;""</f>
        <v>0</v>
      </c>
    </row>
    <row r="436" spans="1:11 34:34 98:104" ht="21.95" customHeight="1" hidden="1">
      <c r="A436" s="69">
        <v>434</v>
      </c>
      <c r="B436" s="69" t="s">
        <v>2528</v>
      </c>
      <c r="C436" s="69" t="s">
        <v>6556</v>
      </c>
      <c r="D436" s="69" t="s">
        <v>2529</v>
      </c>
      <c r="E436" s="72">
        <v>0.169</v>
      </c>
      <c r="F436" s="69" t="s">
        <v>2530</v>
      </c>
      <c r="G436" s="72">
        <v>-0.199</v>
      </c>
      <c r="H436" s="69" t="s">
        <v>2531</v>
      </c>
      <c r="I436" s="71">
        <v>30164</v>
      </c>
      <c r="J436" s="69" t="s">
        <v>3199</v>
      </c>
      <c r="K436" s="69">
        <v>1</v>
      </c>
      <c r="AH436" s="69" t="b">
        <f>Table1[[#This Row],[sbti_id]]&lt;&gt;""</f>
        <v>0</v>
      </c>
      <c r="CT436" s="69" t="b">
        <f>Table1[[#This Row],[company_name_netzero]]&lt;&gt;""</f>
        <v>0</v>
      </c>
      <c r="CZ436" s="69" t="b">
        <f>Table1[[#This Row],[company_name_re100]]&lt;&gt;""</f>
        <v>0</v>
      </c>
    </row>
    <row r="437" spans="1:11 34:34 98:104" ht="21.95" customHeight="1" hidden="1">
      <c r="A437" s="69">
        <v>435</v>
      </c>
      <c r="B437" s="69" t="s">
        <v>2536</v>
      </c>
      <c r="C437" s="69" t="s">
        <v>6557</v>
      </c>
      <c r="D437" s="69" t="s">
        <v>2537</v>
      </c>
      <c r="E437" s="75">
        <v>0.01</v>
      </c>
      <c r="F437" s="69" t="s">
        <v>2538</v>
      </c>
      <c r="G437" s="72">
        <v>-3.751</v>
      </c>
      <c r="H437" s="69" t="s">
        <v>2539</v>
      </c>
      <c r="I437" s="71">
        <v>92137</v>
      </c>
      <c r="J437" s="69">
        <v>-15</v>
      </c>
      <c r="K437" s="69">
        <v>15</v>
      </c>
      <c r="AH437" s="69" t="b">
        <f>Table1[[#This Row],[sbti_id]]&lt;&gt;""</f>
        <v>0</v>
      </c>
      <c r="CT437" s="69" t="b">
        <f>Table1[[#This Row],[company_name_netzero]]&lt;&gt;""</f>
        <v>0</v>
      </c>
      <c r="CZ437" s="69" t="b">
        <f>Table1[[#This Row],[company_name_re100]]&lt;&gt;""</f>
        <v>0</v>
      </c>
    </row>
    <row r="438" spans="1:104" ht="21.95" customHeight="1" hidden="1">
      <c r="A438" s="69">
        <v>436</v>
      </c>
      <c r="B438" s="69" t="s">
        <v>2543</v>
      </c>
      <c r="C438" s="69" t="s">
        <v>6558</v>
      </c>
      <c r="D438" s="69" t="s">
        <v>2544</v>
      </c>
      <c r="E438" s="72">
        <v>0.012</v>
      </c>
      <c r="F438" s="69" t="s">
        <v>2545</v>
      </c>
      <c r="G438" s="75">
        <v>-0.07</v>
      </c>
      <c r="H438" s="69" t="s">
        <v>2546</v>
      </c>
      <c r="I438" s="71">
        <v>90000</v>
      </c>
      <c r="J438" s="69">
        <v>-14</v>
      </c>
      <c r="K438" s="69">
        <v>18</v>
      </c>
      <c r="L438" s="69">
        <v>40006911</v>
      </c>
      <c r="M438" s="69" t="s">
        <v>6559</v>
      </c>
      <c r="N438" s="69" t="s">
        <v>6560</v>
      </c>
      <c r="O438" s="69" t="s">
        <v>6561</v>
      </c>
      <c r="P438" s="69" t="s">
        <v>3203</v>
      </c>
      <c r="Q438" s="69" t="s">
        <v>3204</v>
      </c>
      <c r="R438" s="69" t="s">
        <v>3205</v>
      </c>
      <c r="S438" s="69" t="s">
        <v>4106</v>
      </c>
      <c r="T438" s="69" t="s">
        <v>151</v>
      </c>
      <c r="U438" s="69" t="s">
        <v>152</v>
      </c>
      <c r="V438" s="69">
        <v>2030</v>
      </c>
      <c r="W438" s="69" t="s">
        <v>151</v>
      </c>
      <c r="X438" s="69" t="s">
        <v>152</v>
      </c>
      <c r="Y438" s="69">
        <v>2050</v>
      </c>
      <c r="Z438" s="69" t="s">
        <v>151</v>
      </c>
      <c r="AA438" s="69">
        <v>2050</v>
      </c>
      <c r="AB438" s="70" t="s">
        <v>6562</v>
      </c>
      <c r="AC438" s="69" t="s">
        <v>3208</v>
      </c>
      <c r="AD438" s="73">
        <v>44770.041666666664</v>
      </c>
      <c r="AE438" s="69" t="s">
        <v>3209</v>
      </c>
      <c r="AG438" s="73">
        <v>45393.041666666664</v>
      </c>
      <c r="AH438" s="69" t="b">
        <f>Table1[[#This Row],[sbti_id]]&lt;&gt;""</f>
        <v>1</v>
      </c>
      <c r="AI438" s="69" t="s">
        <v>2543</v>
      </c>
      <c r="AJ438" s="69" t="s">
        <v>3043</v>
      </c>
      <c r="AK438" s="69" t="s">
        <v>146</v>
      </c>
      <c r="AL438" s="69" t="s">
        <v>3211</v>
      </c>
      <c r="AM438" s="69" t="s">
        <v>158</v>
      </c>
      <c r="AN438" s="69" t="s">
        <v>167</v>
      </c>
      <c r="AQ438" s="69">
        <v>2050</v>
      </c>
      <c r="AR438" s="69" t="s">
        <v>3212</v>
      </c>
      <c r="AS438" s="69">
        <v>2024</v>
      </c>
      <c r="AT438" s="69" t="s">
        <v>2547</v>
      </c>
      <c r="AU438" s="69" t="s">
        <v>6563</v>
      </c>
      <c r="AV438" s="69" t="s">
        <v>281</v>
      </c>
      <c r="AW438" s="69">
        <v>2030</v>
      </c>
      <c r="AX438" s="69">
        <v>35</v>
      </c>
      <c r="AY438" s="69">
        <v>2018</v>
      </c>
      <c r="AZ438" s="69" t="s">
        <v>2547</v>
      </c>
      <c r="BA438" s="69" t="s">
        <v>6564</v>
      </c>
      <c r="BB438" s="69" t="s">
        <v>168</v>
      </c>
      <c r="BC438" s="69" t="s">
        <v>157</v>
      </c>
      <c r="BD438" s="69" t="s">
        <v>157</v>
      </c>
      <c r="BE438" s="69" t="s">
        <v>157</v>
      </c>
      <c r="BG438" s="69" t="s">
        <v>157</v>
      </c>
      <c r="BH438" s="69" t="s">
        <v>3282</v>
      </c>
      <c r="BI438" s="69" t="s">
        <v>3219</v>
      </c>
      <c r="BJ438" s="69" t="s">
        <v>158</v>
      </c>
      <c r="BK438" s="69" t="s">
        <v>157</v>
      </c>
      <c r="BL438" s="70" t="s">
        <v>6565</v>
      </c>
      <c r="BM438" s="69" t="s">
        <v>168</v>
      </c>
      <c r="BQ438" s="69" t="s">
        <v>158</v>
      </c>
      <c r="BR438" s="69" t="s">
        <v>171</v>
      </c>
      <c r="BS438" s="69" t="s">
        <v>6566</v>
      </c>
      <c r="BX438" s="69" t="s">
        <v>158</v>
      </c>
      <c r="BY438" s="69" t="s">
        <v>157</v>
      </c>
      <c r="CD438" s="69">
        <v>3.6441E10</v>
      </c>
      <c r="CE438" s="69" t="s">
        <v>3745</v>
      </c>
      <c r="CF438" s="69">
        <v>90000</v>
      </c>
      <c r="CT438" s="69" t="b">
        <f>Table1[[#This Row],[company_name_netzero]]&lt;&gt;""</f>
        <v>1</v>
      </c>
      <c r="CZ438" s="69" t="b">
        <f>Table1[[#This Row],[company_name_re100]]&lt;&gt;""</f>
        <v>0</v>
      </c>
    </row>
    <row r="439" spans="1:11 34:104" ht="21.95" customHeight="1" hidden="1">
      <c r="A439" s="69">
        <v>437</v>
      </c>
      <c r="B439" s="69" t="s">
        <v>2548</v>
      </c>
      <c r="C439" s="69" t="s">
        <v>6567</v>
      </c>
      <c r="D439" s="69" t="s">
        <v>2550</v>
      </c>
      <c r="E439" s="72">
        <v>0.095</v>
      </c>
      <c r="F439" s="69" t="s">
        <v>2551</v>
      </c>
      <c r="G439" s="72">
        <v>0.061</v>
      </c>
      <c r="H439" s="69" t="s">
        <v>2552</v>
      </c>
      <c r="I439" s="71">
        <v>110000</v>
      </c>
      <c r="J439" s="69">
        <v>42</v>
      </c>
      <c r="K439" s="69">
        <v>22</v>
      </c>
      <c r="AH439" s="69" t="b">
        <f>Table1[[#This Row],[sbti_id]]&lt;&gt;""</f>
        <v>0</v>
      </c>
      <c r="AI439" s="69" t="s">
        <v>2548</v>
      </c>
      <c r="AJ439" s="69" t="s">
        <v>3043</v>
      </c>
      <c r="AK439" s="69" t="s">
        <v>146</v>
      </c>
      <c r="AL439" s="69" t="s">
        <v>3211</v>
      </c>
      <c r="AM439" s="69" t="s">
        <v>158</v>
      </c>
      <c r="AN439" s="69" t="s">
        <v>167</v>
      </c>
      <c r="AQ439" s="69">
        <v>2050</v>
      </c>
      <c r="AR439" s="69" t="s">
        <v>3212</v>
      </c>
      <c r="AS439" s="69">
        <v>2021</v>
      </c>
      <c r="AT439" s="70" t="s">
        <v>2553</v>
      </c>
      <c r="AU439" s="69" t="s">
        <v>6568</v>
      </c>
      <c r="AV439" s="69" t="s">
        <v>513</v>
      </c>
      <c r="AW439" s="69">
        <v>2025</v>
      </c>
      <c r="AX439" s="69">
        <v>30</v>
      </c>
      <c r="AY439" s="69">
        <v>2019</v>
      </c>
      <c r="AZ439" s="70" t="s">
        <v>6569</v>
      </c>
      <c r="BB439" s="69" t="s">
        <v>3216</v>
      </c>
      <c r="BC439" s="69" t="s">
        <v>157</v>
      </c>
      <c r="BD439" s="69" t="s">
        <v>157</v>
      </c>
      <c r="BE439" s="69" t="s">
        <v>157</v>
      </c>
      <c r="BG439" s="69" t="s">
        <v>157</v>
      </c>
      <c r="BH439" s="69" t="s">
        <v>3230</v>
      </c>
      <c r="BI439" s="69" t="s">
        <v>3219</v>
      </c>
      <c r="BJ439" s="69" t="s">
        <v>158</v>
      </c>
      <c r="BK439" s="69" t="s">
        <v>157</v>
      </c>
      <c r="BL439" s="69" t="s">
        <v>6570</v>
      </c>
      <c r="BM439" s="69" t="s">
        <v>168</v>
      </c>
      <c r="BQ439" s="69" t="s">
        <v>158</v>
      </c>
      <c r="BR439" s="69" t="s">
        <v>262</v>
      </c>
      <c r="BS439" s="69" t="s">
        <v>6571</v>
      </c>
      <c r="BX439" s="69" t="s">
        <v>158</v>
      </c>
      <c r="BY439" s="69" t="s">
        <v>158</v>
      </c>
      <c r="CD439" s="69">
        <v>3.6095E10</v>
      </c>
      <c r="CE439" s="69" t="s">
        <v>3247</v>
      </c>
      <c r="CF439" s="69">
        <v>110000</v>
      </c>
      <c r="CO439" s="69" t="s">
        <v>6572</v>
      </c>
      <c r="CT439" s="69" t="b">
        <f>Table1[[#This Row],[company_name_netzero]]&lt;&gt;""</f>
        <v>1</v>
      </c>
      <c r="CZ439" s="69" t="b">
        <f>Table1[[#This Row],[company_name_re100]]&lt;&gt;""</f>
        <v>0</v>
      </c>
    </row>
    <row r="440" spans="1:11 34:34 98:104" ht="21.95" customHeight="1" hidden="1">
      <c r="A440" s="69">
        <v>438</v>
      </c>
      <c r="B440" s="69" t="s">
        <v>2554</v>
      </c>
      <c r="C440" s="69" t="s">
        <v>6573</v>
      </c>
      <c r="D440" s="69" t="s">
        <v>2555</v>
      </c>
      <c r="E440" s="72">
        <v>-0.109</v>
      </c>
      <c r="F440" s="69" t="s">
        <v>2556</v>
      </c>
      <c r="H440" s="69" t="s">
        <v>2557</v>
      </c>
      <c r="I440" s="71">
        <v>128584</v>
      </c>
      <c r="J440" s="69">
        <v>-67</v>
      </c>
      <c r="K440" s="69">
        <v>12</v>
      </c>
      <c r="AH440" s="69" t="b">
        <f>Table1[[#This Row],[sbti_id]]&lt;&gt;""</f>
        <v>0</v>
      </c>
      <c r="CT440" s="69" t="b">
        <f>Table1[[#This Row],[company_name_netzero]]&lt;&gt;""</f>
        <v>0</v>
      </c>
      <c r="CZ440" s="69" t="b">
        <f>Table1[[#This Row],[company_name_re100]]&lt;&gt;""</f>
        <v>0</v>
      </c>
    </row>
    <row r="441" spans="1:104" ht="21.95" customHeight="1" hidden="1">
      <c r="A441" s="69">
        <v>439</v>
      </c>
      <c r="B441" s="69" t="s">
        <v>2561</v>
      </c>
      <c r="C441" s="69" t="s">
        <v>6574</v>
      </c>
      <c r="D441" s="69" t="s">
        <v>2562</v>
      </c>
      <c r="E441" s="72">
        <v>-0.004</v>
      </c>
      <c r="F441" s="69" t="s">
        <v>2563</v>
      </c>
      <c r="G441" s="72">
        <v>0.078</v>
      </c>
      <c r="H441" s="69" t="s">
        <v>2564</v>
      </c>
      <c r="I441" s="71">
        <v>149914</v>
      </c>
      <c r="J441" s="69">
        <v>-23</v>
      </c>
      <c r="K441" s="69">
        <v>31</v>
      </c>
      <c r="L441" s="69">
        <v>40016043</v>
      </c>
      <c r="M441" s="69" t="s">
        <v>6575</v>
      </c>
      <c r="N441" s="69" t="s">
        <v>6576</v>
      </c>
      <c r="O441" s="69" t="s">
        <v>6577</v>
      </c>
      <c r="P441" s="69" t="s">
        <v>3203</v>
      </c>
      <c r="Q441" s="69" t="s">
        <v>264</v>
      </c>
      <c r="R441" s="69" t="s">
        <v>176</v>
      </c>
      <c r="S441" s="69" t="s">
        <v>4493</v>
      </c>
      <c r="T441" s="69" t="s">
        <v>151</v>
      </c>
      <c r="U441" s="69" t="s">
        <v>152</v>
      </c>
      <c r="V441" s="69" t="s">
        <v>4212</v>
      </c>
      <c r="AB441" s="69" t="s">
        <v>6578</v>
      </c>
      <c r="AE441" s="69" t="s">
        <v>3209</v>
      </c>
      <c r="AG441" s="73">
        <v>45337.041666666664</v>
      </c>
      <c r="AH441" s="69" t="b">
        <f>Table1[[#This Row],[sbti_id]]&lt;&gt;""</f>
        <v>1</v>
      </c>
      <c r="AI441" s="69" t="s">
        <v>2561</v>
      </c>
      <c r="AJ441" s="69" t="s">
        <v>3381</v>
      </c>
      <c r="AK441" s="69" t="s">
        <v>3251</v>
      </c>
      <c r="AL441" s="69" t="s">
        <v>3211</v>
      </c>
      <c r="AM441" s="69" t="s">
        <v>158</v>
      </c>
      <c r="AN441" s="69" t="s">
        <v>167</v>
      </c>
      <c r="AQ441" s="69">
        <v>2050</v>
      </c>
      <c r="AR441" s="69" t="s">
        <v>3212</v>
      </c>
      <c r="AS441" s="69">
        <v>2021</v>
      </c>
      <c r="AT441" s="69" t="s">
        <v>2565</v>
      </c>
      <c r="AU441" s="69" t="s">
        <v>6579</v>
      </c>
      <c r="AV441" s="69" t="s">
        <v>281</v>
      </c>
      <c r="AW441" s="69">
        <v>2030</v>
      </c>
      <c r="AX441" s="69">
        <v>18</v>
      </c>
      <c r="AY441" s="69">
        <v>2017</v>
      </c>
      <c r="AZ441" s="69" t="s">
        <v>6580</v>
      </c>
      <c r="BA441" s="69" t="s">
        <v>6581</v>
      </c>
      <c r="BB441" s="69" t="s">
        <v>3216</v>
      </c>
      <c r="BC441" s="69" t="s">
        <v>157</v>
      </c>
      <c r="BD441" s="69" t="s">
        <v>157</v>
      </c>
      <c r="BE441" s="69" t="s">
        <v>157</v>
      </c>
      <c r="BF441" s="69" t="s">
        <v>6582</v>
      </c>
      <c r="BG441" s="69" t="s">
        <v>157</v>
      </c>
      <c r="BI441" s="69" t="s">
        <v>3219</v>
      </c>
      <c r="BJ441" s="69" t="s">
        <v>158</v>
      </c>
      <c r="BK441" s="69" t="s">
        <v>168</v>
      </c>
      <c r="BL441" s="70" t="s">
        <v>6583</v>
      </c>
      <c r="BM441" s="69" t="s">
        <v>168</v>
      </c>
      <c r="BQ441" s="69" t="s">
        <v>158</v>
      </c>
      <c r="BR441" s="69" t="s">
        <v>168</v>
      </c>
      <c r="BX441" s="69" t="s">
        <v>158</v>
      </c>
      <c r="BY441" s="69" t="s">
        <v>158</v>
      </c>
      <c r="CD441" s="69">
        <v>3.6146E10</v>
      </c>
      <c r="CE441" s="69" t="s">
        <v>3300</v>
      </c>
      <c r="CF441" s="69">
        <v>149134</v>
      </c>
      <c r="CT441" s="69" t="b">
        <f>Table1[[#This Row],[company_name_netzero]]&lt;&gt;""</f>
        <v>1</v>
      </c>
      <c r="CZ441" s="69" t="b">
        <f>Table1[[#This Row],[company_name_re100]]&lt;&gt;""</f>
        <v>0</v>
      </c>
    </row>
    <row r="442" spans="1:104" ht="15.95" customHeight="1" hidden="1">
      <c r="A442" s="82">
        <v>440</v>
      </c>
      <c r="B442" s="82" t="s">
        <v>2566</v>
      </c>
      <c r="C442" s="82" t="s">
        <v>6584</v>
      </c>
      <c r="D442" s="77">
        <v>36189</v>
      </c>
      <c r="E442" s="72">
        <v>0.094</v>
      </c>
      <c r="F442" s="76">
        <v>647.8</v>
      </c>
      <c r="G442" s="72">
        <v>-0.207</v>
      </c>
      <c r="H442" s="76">
        <v>15838.70</v>
      </c>
      <c r="I442" s="71">
        <v>139907</v>
      </c>
      <c r="J442" s="69">
        <v>42</v>
      </c>
      <c r="K442" s="69">
        <v>2</v>
      </c>
      <c r="L442" s="82"/>
      <c r="M442" s="82" t="s">
        <v>6584</v>
      </c>
      <c r="N442" s="83" t="s">
        <v>6585</v>
      </c>
      <c r="O442" s="83" t="s">
        <v>6586</v>
      </c>
      <c r="P442" s="83" t="s">
        <v>3203</v>
      </c>
      <c r="Q442" s="83" t="s">
        <v>2567</v>
      </c>
      <c r="R442" s="83" t="s">
        <v>246</v>
      </c>
      <c r="S442" s="83" t="s">
        <v>3206</v>
      </c>
      <c r="T442" s="83" t="s">
        <v>151</v>
      </c>
      <c r="U442" s="83" t="s">
        <v>1368</v>
      </c>
      <c r="V442" s="83">
        <v>2033</v>
      </c>
      <c r="W442" s="83" t="s">
        <v>151</v>
      </c>
      <c r="X442" s="83" t="s">
        <v>353</v>
      </c>
      <c r="Y442" s="83">
        <v>2050</v>
      </c>
      <c r="Z442" s="83" t="s">
        <v>151</v>
      </c>
      <c r="AA442" s="83">
        <v>2050</v>
      </c>
      <c r="AB442" s="84" t="s">
        <v>6587</v>
      </c>
      <c r="AC442" s="83"/>
      <c r="AD442" s="83"/>
      <c r="AE442" s="83" t="s">
        <v>3512</v>
      </c>
      <c r="AF442" s="83"/>
      <c r="AG442" s="83" t="s">
        <v>6588</v>
      </c>
      <c r="AH442" s="69" t="b">
        <f>Table1[[#This Row],[sbti_id]]&lt;&gt;""</f>
        <v>0</v>
      </c>
      <c r="AI442" s="89" t="s">
        <v>6584</v>
      </c>
      <c r="AJ442" s="89" t="s">
        <v>6589</v>
      </c>
      <c r="AK442" s="89" t="s">
        <v>246</v>
      </c>
      <c r="AL442" s="89" t="s">
        <v>3211</v>
      </c>
      <c r="AM442" s="89" t="s">
        <v>158</v>
      </c>
      <c r="AN442" s="89" t="s">
        <v>202</v>
      </c>
      <c r="AO442" s="89"/>
      <c r="AP442" s="89"/>
      <c r="AQ442" s="89">
        <v>2050</v>
      </c>
      <c r="AR442" s="89" t="s">
        <v>3212</v>
      </c>
      <c r="AS442" s="89">
        <v>2023</v>
      </c>
      <c r="AT442" s="90" t="s">
        <v>2571</v>
      </c>
      <c r="AU442" s="89" t="s">
        <v>6590</v>
      </c>
      <c r="AV442" s="89" t="s">
        <v>281</v>
      </c>
      <c r="AW442" s="89">
        <v>2033</v>
      </c>
      <c r="AX442" s="89">
        <v>55</v>
      </c>
      <c r="AY442" s="89">
        <v>2021</v>
      </c>
      <c r="AZ442" s="90" t="s">
        <v>6591</v>
      </c>
      <c r="BA442" s="89" t="s">
        <v>6592</v>
      </c>
      <c r="BB442" s="89" t="s">
        <v>3216</v>
      </c>
      <c r="BC442" s="89" t="s">
        <v>157</v>
      </c>
      <c r="BD442" s="89" t="s">
        <v>157</v>
      </c>
      <c r="BE442" s="89" t="s">
        <v>157</v>
      </c>
      <c r="BF442" s="90" t="s">
        <v>6593</v>
      </c>
      <c r="BG442" s="89" t="s">
        <v>157</v>
      </c>
      <c r="BH442" s="89" t="s">
        <v>3282</v>
      </c>
      <c r="BI442" s="89" t="s">
        <v>3219</v>
      </c>
      <c r="BJ442" s="89" t="s">
        <v>158</v>
      </c>
      <c r="BK442" s="89" t="s">
        <v>168</v>
      </c>
      <c r="BL442" s="90" t="s">
        <v>6594</v>
      </c>
      <c r="BM442" s="89" t="s">
        <v>157</v>
      </c>
      <c r="BN442" s="89" t="s">
        <v>3429</v>
      </c>
      <c r="BO442" s="89"/>
      <c r="BP442" s="90" t="s">
        <v>6595</v>
      </c>
      <c r="BQ442" s="89" t="s">
        <v>158</v>
      </c>
      <c r="BR442" s="89" t="s">
        <v>171</v>
      </c>
      <c r="BS442" s="89" t="s">
        <v>6596</v>
      </c>
      <c r="BT442" s="89"/>
      <c r="BU442" s="89"/>
      <c r="BV442" s="89"/>
      <c r="BW442" s="89"/>
      <c r="BX442" s="89" t="s">
        <v>158</v>
      </c>
      <c r="BY442" s="89" t="s">
        <v>158</v>
      </c>
      <c r="BZ442" s="89"/>
      <c r="CA442" s="89"/>
      <c r="CB442" s="89"/>
      <c r="CC442" s="89"/>
      <c r="CD442" s="89">
        <v>3.6199E10</v>
      </c>
      <c r="CE442" s="89" t="s">
        <v>3745</v>
      </c>
      <c r="CF442" s="89">
        <v>139907</v>
      </c>
      <c r="CG442" s="89"/>
      <c r="CH442" s="89"/>
      <c r="CI442" s="89"/>
      <c r="CJ442" s="89"/>
      <c r="CK442" s="89"/>
      <c r="CL442" s="89"/>
      <c r="CM442" s="89"/>
      <c r="CN442" s="89"/>
      <c r="CO442" s="89"/>
      <c r="CP442" s="89"/>
      <c r="CQ442" s="89"/>
      <c r="CR442" s="89"/>
      <c r="CS442" s="89"/>
      <c r="CT442" s="69" t="b">
        <f>Table1[[#This Row],[company_name_netzero]]&lt;&gt;""</f>
        <v>1</v>
      </c>
      <c r="CZ442" s="69" t="b">
        <f>Table1[[#This Row],[company_name_re100]]&lt;&gt;""</f>
        <v>0</v>
      </c>
    </row>
    <row r="443" spans="1:104" ht="21.95" customHeight="1" hidden="1">
      <c r="A443" s="69">
        <v>441</v>
      </c>
      <c r="B443" s="69" t="s">
        <v>2573</v>
      </c>
      <c r="C443" s="69" t="s">
        <v>6597</v>
      </c>
      <c r="D443" s="69" t="s">
        <v>2568</v>
      </c>
      <c r="E443" s="72">
        <v>0.006</v>
      </c>
      <c r="F443" s="69" t="s">
        <v>2569</v>
      </c>
      <c r="G443" s="72">
        <v>-0.088</v>
      </c>
      <c r="H443" s="69" t="s">
        <v>2570</v>
      </c>
      <c r="I443" s="71">
        <v>361000</v>
      </c>
      <c r="J443" s="69">
        <v>-17</v>
      </c>
      <c r="K443" s="69">
        <v>5</v>
      </c>
      <c r="L443" s="69">
        <v>40000857</v>
      </c>
      <c r="M443" s="69" t="s">
        <v>2573</v>
      </c>
      <c r="N443" s="69" t="s">
        <v>6598</v>
      </c>
      <c r="O443" s="69" t="s">
        <v>6599</v>
      </c>
      <c r="P443" s="69" t="s">
        <v>3203</v>
      </c>
      <c r="Q443" s="69" t="s">
        <v>3204</v>
      </c>
      <c r="R443" s="69" t="s">
        <v>3205</v>
      </c>
      <c r="S443" s="69" t="s">
        <v>4106</v>
      </c>
      <c r="T443" s="69" t="s">
        <v>151</v>
      </c>
      <c r="U443" s="69" t="s">
        <v>152</v>
      </c>
      <c r="V443" s="69" t="s">
        <v>3292</v>
      </c>
      <c r="AB443" s="69" t="s">
        <v>6600</v>
      </c>
      <c r="AC443" s="69" t="s">
        <v>3208</v>
      </c>
      <c r="AD443" s="73">
        <v>44462.041666666664</v>
      </c>
      <c r="AE443" s="69" t="s">
        <v>3209</v>
      </c>
      <c r="AG443" s="73">
        <v>44462.041666666664</v>
      </c>
      <c r="AH443" s="69" t="b">
        <f>Table1[[#This Row],[sbti_id]]&lt;&gt;""</f>
        <v>1</v>
      </c>
      <c r="AI443" s="69" t="s">
        <v>2573</v>
      </c>
      <c r="AJ443" s="69" t="s">
        <v>3043</v>
      </c>
      <c r="AK443" s="69" t="s">
        <v>146</v>
      </c>
      <c r="AL443" s="69" t="s">
        <v>3211</v>
      </c>
      <c r="AM443" s="69" t="s">
        <v>158</v>
      </c>
      <c r="AN443" s="69" t="s">
        <v>167</v>
      </c>
      <c r="AQ443" s="69">
        <v>2050</v>
      </c>
      <c r="AR443" s="69" t="s">
        <v>3212</v>
      </c>
      <c r="AS443" s="69">
        <v>2020</v>
      </c>
      <c r="AT443" s="69" t="s">
        <v>2578</v>
      </c>
      <c r="AU443" s="69" t="s">
        <v>6601</v>
      </c>
      <c r="AV443" s="69" t="s">
        <v>281</v>
      </c>
      <c r="AW443" s="69">
        <v>2030</v>
      </c>
      <c r="AX443" s="69">
        <v>50</v>
      </c>
      <c r="AY443" s="69">
        <v>2019</v>
      </c>
      <c r="AZ443" s="70" t="s">
        <v>6602</v>
      </c>
      <c r="BA443" s="69" t="s">
        <v>6603</v>
      </c>
      <c r="BB443" s="69" t="s">
        <v>168</v>
      </c>
      <c r="BC443" s="69" t="s">
        <v>157</v>
      </c>
      <c r="BD443" s="69" t="s">
        <v>157</v>
      </c>
      <c r="BE443" s="69" t="s">
        <v>169</v>
      </c>
      <c r="BF443" s="69" t="s">
        <v>6604</v>
      </c>
      <c r="BG443" s="69" t="s">
        <v>157</v>
      </c>
      <c r="BH443" s="69" t="s">
        <v>3724</v>
      </c>
      <c r="BI443" s="69" t="s">
        <v>3219</v>
      </c>
      <c r="BJ443" s="69" t="s">
        <v>157</v>
      </c>
      <c r="BK443" s="69" t="s">
        <v>157</v>
      </c>
      <c r="BL443" s="70" t="s">
        <v>6605</v>
      </c>
      <c r="BM443" s="69" t="s">
        <v>158</v>
      </c>
      <c r="BQ443" s="69" t="s">
        <v>158</v>
      </c>
      <c r="BR443" s="69" t="s">
        <v>171</v>
      </c>
      <c r="BS443" s="70" t="s">
        <v>6606</v>
      </c>
      <c r="BX443" s="69" t="s">
        <v>158</v>
      </c>
      <c r="BY443" s="69" t="s">
        <v>157</v>
      </c>
      <c r="CD443" s="69">
        <v>36120</v>
      </c>
      <c r="CE443" s="69" t="s">
        <v>6112</v>
      </c>
      <c r="CF443" s="69">
        <v>361000</v>
      </c>
      <c r="CH443" s="69">
        <v>2015</v>
      </c>
      <c r="CT443" s="69" t="b">
        <f>Table1[[#This Row],[company_name_netzero]]&lt;&gt;""</f>
        <v>1</v>
      </c>
      <c r="CU443" s="69" t="s">
        <v>2573</v>
      </c>
      <c r="CV443" s="69">
        <v>2015</v>
      </c>
      <c r="CW443" s="69">
        <v>2022</v>
      </c>
      <c r="CX443" s="69" t="s">
        <v>6112</v>
      </c>
      <c r="CY443" s="69" t="s">
        <v>3204</v>
      </c>
      <c r="CZ443" s="69" t="b">
        <f>Table1[[#This Row],[company_name_re100]]&lt;&gt;""</f>
        <v>1</v>
      </c>
    </row>
    <row r="444" spans="1:11 34:104" ht="21.95" customHeight="1">
      <c r="A444" s="69">
        <v>442</v>
      </c>
      <c r="B444" s="69" t="s">
        <v>2579</v>
      </c>
      <c r="C444" s="69" t="s">
        <v>6607</v>
      </c>
      <c r="D444" s="69" t="s">
        <v>2575</v>
      </c>
      <c r="E444" s="72">
        <v>0.013</v>
      </c>
      <c r="F444" s="69" t="s">
        <v>2576</v>
      </c>
      <c r="G444" s="72">
        <v>-1.034</v>
      </c>
      <c r="H444" s="69" t="s">
        <v>2577</v>
      </c>
      <c r="I444" s="71">
        <v>26727</v>
      </c>
      <c r="J444" s="69">
        <v>-13</v>
      </c>
      <c r="K444" s="69">
        <v>6</v>
      </c>
      <c r="AH444" s="69" t="b">
        <f>Table1[[#This Row],[sbti_id]]&lt;&gt;""</f>
        <v>0</v>
      </c>
      <c r="AI444" s="69" t="s">
        <v>2579</v>
      </c>
      <c r="AJ444" s="69" t="s">
        <v>3250</v>
      </c>
      <c r="AK444" s="69" t="s">
        <v>3251</v>
      </c>
      <c r="AL444" s="69" t="s">
        <v>3211</v>
      </c>
      <c r="AM444" s="69" t="s">
        <v>157</v>
      </c>
      <c r="AN444" s="69" t="s">
        <v>167</v>
      </c>
      <c r="AQ444" s="69">
        <v>2035</v>
      </c>
      <c r="AR444" s="69" t="s">
        <v>3212</v>
      </c>
      <c r="AS444" s="69">
        <v>2022</v>
      </c>
      <c r="AT444" s="69" t="s">
        <v>2583</v>
      </c>
      <c r="AU444" s="69" t="s">
        <v>6608</v>
      </c>
      <c r="AV444" s="69" t="s">
        <v>281</v>
      </c>
      <c r="AW444" s="69">
        <v>2028</v>
      </c>
      <c r="AX444" s="69">
        <v>30</v>
      </c>
      <c r="AY444" s="69">
        <v>2021</v>
      </c>
      <c r="BA444" s="70" t="s">
        <v>6609</v>
      </c>
      <c r="BB444" s="69" t="s">
        <v>3216</v>
      </c>
      <c r="BC444" s="69" t="s">
        <v>157</v>
      </c>
      <c r="BD444" s="69" t="s">
        <v>157</v>
      </c>
      <c r="BE444" s="69" t="s">
        <v>169</v>
      </c>
      <c r="BF444" s="69" t="s">
        <v>6610</v>
      </c>
      <c r="BG444" s="69" t="s">
        <v>157</v>
      </c>
      <c r="BH444" s="69" t="s">
        <v>4401</v>
      </c>
      <c r="BI444" s="69" t="s">
        <v>3219</v>
      </c>
      <c r="BJ444" s="69" t="s">
        <v>158</v>
      </c>
      <c r="BK444" s="69" t="s">
        <v>157</v>
      </c>
      <c r="BL444" s="69" t="s">
        <v>6611</v>
      </c>
      <c r="BM444" s="69" t="s">
        <v>158</v>
      </c>
      <c r="BQ444" s="69" t="s">
        <v>158</v>
      </c>
      <c r="BR444" s="69" t="s">
        <v>171</v>
      </c>
      <c r="BS444" s="69" t="s">
        <v>6612</v>
      </c>
      <c r="BX444" s="69" t="s">
        <v>158</v>
      </c>
      <c r="BY444" s="69" t="s">
        <v>158</v>
      </c>
      <c r="CD444" s="69">
        <v>2.846E10</v>
      </c>
      <c r="CE444" s="69" t="s">
        <v>3286</v>
      </c>
      <c r="CT444" s="69" t="b">
        <f>Table1[[#This Row],[company_name_netzero]]&lt;&gt;""</f>
        <v>1</v>
      </c>
      <c r="CZ444" s="69" t="b">
        <f>Table1[[#This Row],[company_name_re100]]&lt;&gt;""</f>
        <v>0</v>
      </c>
    </row>
    <row r="445" spans="1:11 34:104" ht="21.95" customHeight="1" hidden="1">
      <c r="A445" s="69">
        <v>443</v>
      </c>
      <c r="B445" s="69" t="s">
        <v>2584</v>
      </c>
      <c r="C445" s="69" t="s">
        <v>6613</v>
      </c>
      <c r="D445" s="69" t="s">
        <v>2580</v>
      </c>
      <c r="F445" s="69" t="s">
        <v>2581</v>
      </c>
      <c r="G445" s="72">
        <v>0.429</v>
      </c>
      <c r="H445" s="69" t="s">
        <v>2582</v>
      </c>
      <c r="I445" s="71">
        <v>30585</v>
      </c>
      <c r="J445" s="69">
        <v>-24</v>
      </c>
      <c r="K445" s="69">
        <v>16</v>
      </c>
      <c r="AH445" s="69" t="b">
        <f>Table1[[#This Row],[sbti_id]]&lt;&gt;""</f>
        <v>0</v>
      </c>
      <c r="AI445" s="69" t="s">
        <v>6614</v>
      </c>
      <c r="AJ445" s="69" t="s">
        <v>3761</v>
      </c>
      <c r="AK445" s="69" t="s">
        <v>246</v>
      </c>
      <c r="AL445" s="69" t="s">
        <v>3211</v>
      </c>
      <c r="AM445" s="69" t="s">
        <v>158</v>
      </c>
      <c r="AN445" s="69" t="s">
        <v>202</v>
      </c>
      <c r="AQ445" s="69">
        <v>2030</v>
      </c>
      <c r="AR445" s="69" t="s">
        <v>3212</v>
      </c>
      <c r="AS445" s="69">
        <v>2021</v>
      </c>
      <c r="AT445" s="69" t="s">
        <v>2588</v>
      </c>
      <c r="AU445" s="69" t="s">
        <v>6615</v>
      </c>
      <c r="AV445" s="69" t="s">
        <v>281</v>
      </c>
      <c r="AW445" s="69">
        <v>2024</v>
      </c>
      <c r="AX445" s="69">
        <v>19</v>
      </c>
      <c r="AY445" s="69">
        <v>2019</v>
      </c>
      <c r="AZ445" s="69" t="s">
        <v>6616</v>
      </c>
      <c r="BA445" s="70" t="s">
        <v>6617</v>
      </c>
      <c r="BB445" s="69" t="s">
        <v>168</v>
      </c>
      <c r="BC445" s="69" t="s">
        <v>157</v>
      </c>
      <c r="BD445" s="69" t="s">
        <v>157</v>
      </c>
      <c r="BE445" s="69" t="s">
        <v>158</v>
      </c>
      <c r="BG445" s="69" t="s">
        <v>158</v>
      </c>
      <c r="BI445" s="69" t="s">
        <v>3519</v>
      </c>
      <c r="BJ445" s="69" t="s">
        <v>158</v>
      </c>
      <c r="BK445" s="69" t="s">
        <v>168</v>
      </c>
      <c r="BM445" s="69" t="s">
        <v>157</v>
      </c>
      <c r="BN445" s="69" t="s">
        <v>3269</v>
      </c>
      <c r="BQ445" s="69" t="s">
        <v>157</v>
      </c>
      <c r="BR445" s="69" t="s">
        <v>168</v>
      </c>
      <c r="BX445" s="69" t="s">
        <v>158</v>
      </c>
      <c r="BY445" s="69" t="s">
        <v>157</v>
      </c>
      <c r="CD445" s="69">
        <v>3.0641E10</v>
      </c>
      <c r="CE445" s="69" t="s">
        <v>3286</v>
      </c>
      <c r="CF445" s="69">
        <v>30585</v>
      </c>
      <c r="CT445" s="69" t="b">
        <f>Table1[[#This Row],[company_name_netzero]]&lt;&gt;""</f>
        <v>1</v>
      </c>
      <c r="CZ445" s="69" t="b">
        <f>Table1[[#This Row],[company_name_re100]]&lt;&gt;""</f>
        <v>0</v>
      </c>
    </row>
    <row r="446" spans="1:11 34:104" ht="21.95" customHeight="1" hidden="1">
      <c r="A446" s="69">
        <v>444</v>
      </c>
      <c r="B446" s="69" t="s">
        <v>2589</v>
      </c>
      <c r="C446" s="69" t="s">
        <v>6618</v>
      </c>
      <c r="D446" s="69" t="s">
        <v>2585</v>
      </c>
      <c r="E446" s="72">
        <v>0.024</v>
      </c>
      <c r="F446" s="69" t="s">
        <v>2586</v>
      </c>
      <c r="G446" s="75">
        <v>-0.27</v>
      </c>
      <c r="H446" s="69" t="s">
        <v>2587</v>
      </c>
      <c r="I446" s="71">
        <v>300000</v>
      </c>
      <c r="J446" s="69">
        <v>-5</v>
      </c>
      <c r="K446" s="69">
        <v>10</v>
      </c>
      <c r="AH446" s="69" t="b">
        <f>Table1[[#This Row],[sbti_id]]&lt;&gt;""</f>
        <v>0</v>
      </c>
      <c r="AI446" s="69" t="s">
        <v>6619</v>
      </c>
      <c r="AJ446" s="69" t="s">
        <v>3788</v>
      </c>
      <c r="AK446" s="69" t="s">
        <v>3251</v>
      </c>
      <c r="AL446" s="69" t="s">
        <v>3211</v>
      </c>
      <c r="AM446" s="69" t="s">
        <v>158</v>
      </c>
      <c r="AN446" s="69" t="s">
        <v>167</v>
      </c>
      <c r="AQ446" s="69">
        <v>2050</v>
      </c>
      <c r="AR446" s="69" t="s">
        <v>3212</v>
      </c>
      <c r="AS446" s="69">
        <v>2020</v>
      </c>
      <c r="AT446" s="70" t="s">
        <v>2593</v>
      </c>
      <c r="AU446" s="69" t="s">
        <v>6620</v>
      </c>
      <c r="AV446" s="69" t="s">
        <v>281</v>
      </c>
      <c r="AW446" s="69">
        <v>2035</v>
      </c>
      <c r="AX446" s="69">
        <v>40</v>
      </c>
      <c r="AY446" s="69">
        <v>2015</v>
      </c>
      <c r="AZ446" s="70" t="s">
        <v>6621</v>
      </c>
      <c r="BB446" s="69" t="s">
        <v>3216</v>
      </c>
      <c r="BC446" s="69" t="s">
        <v>157</v>
      </c>
      <c r="BD446" s="69" t="s">
        <v>157</v>
      </c>
      <c r="BE446" s="69" t="s">
        <v>157</v>
      </c>
      <c r="BF446" s="69" t="s">
        <v>6622</v>
      </c>
      <c r="BG446" s="69" t="s">
        <v>157</v>
      </c>
      <c r="BH446" s="69" t="s">
        <v>3282</v>
      </c>
      <c r="BI446" s="69" t="s">
        <v>3219</v>
      </c>
      <c r="BJ446" s="69" t="s">
        <v>158</v>
      </c>
      <c r="BK446" s="69" t="s">
        <v>157</v>
      </c>
      <c r="BL446" s="70" t="s">
        <v>6623</v>
      </c>
      <c r="BM446" s="69" t="s">
        <v>168</v>
      </c>
      <c r="BQ446" s="69" t="s">
        <v>158</v>
      </c>
      <c r="BR446" s="69" t="s">
        <v>168</v>
      </c>
      <c r="BS446" s="69" t="s">
        <v>6624</v>
      </c>
      <c r="BX446" s="69" t="s">
        <v>158</v>
      </c>
      <c r="BY446" s="69" t="s">
        <v>158</v>
      </c>
      <c r="CD446" s="69">
        <v>3.6057E10</v>
      </c>
      <c r="CE446" s="69" t="s">
        <v>3286</v>
      </c>
      <c r="CF446" s="69">
        <v>309000</v>
      </c>
      <c r="CT446" s="69" t="b">
        <f>Table1[[#This Row],[company_name_netzero]]&lt;&gt;""</f>
        <v>1</v>
      </c>
      <c r="CZ446" s="69" t="b">
        <f>Table1[[#This Row],[company_name_re100]]&lt;&gt;""</f>
        <v>0</v>
      </c>
    </row>
    <row r="447" spans="1:11 34:34 98:104" ht="21.95" customHeight="1" hidden="1">
      <c r="A447" s="69">
        <v>445</v>
      </c>
      <c r="B447" s="69" t="s">
        <v>2594</v>
      </c>
      <c r="C447" s="69" t="s">
        <v>6625</v>
      </c>
      <c r="D447" s="69" t="s">
        <v>2590</v>
      </c>
      <c r="E447" s="72">
        <v>0.011</v>
      </c>
      <c r="F447" s="69" t="s">
        <v>2591</v>
      </c>
      <c r="H447" s="69" t="s">
        <v>2592</v>
      </c>
      <c r="I447" s="71">
        <v>138444</v>
      </c>
      <c r="J447" s="69">
        <v>-14</v>
      </c>
      <c r="K447" s="69">
        <v>29</v>
      </c>
      <c r="AH447" s="69" t="b">
        <f>Table1[[#This Row],[sbti_id]]&lt;&gt;""</f>
        <v>0</v>
      </c>
      <c r="CT447" s="69" t="b">
        <f>Table1[[#This Row],[company_name_netzero]]&lt;&gt;""</f>
        <v>0</v>
      </c>
      <c r="CZ447" s="69" t="b">
        <f>Table1[[#This Row],[company_name_re100]]&lt;&gt;""</f>
        <v>0</v>
      </c>
    </row>
    <row r="448" spans="1:104" ht="21.95" customHeight="1" hidden="1">
      <c r="A448" s="69">
        <v>446</v>
      </c>
      <c r="B448" s="69" t="s">
        <v>2600</v>
      </c>
      <c r="C448" s="69" t="s">
        <v>6626</v>
      </c>
      <c r="D448" s="69" t="s">
        <v>2595</v>
      </c>
      <c r="E448" s="75">
        <v>0.10</v>
      </c>
      <c r="F448" s="69" t="s">
        <v>2596</v>
      </c>
      <c r="G448" s="72">
        <v>0.143</v>
      </c>
      <c r="H448" s="69" t="s">
        <v>2597</v>
      </c>
      <c r="I448" s="71">
        <v>31600</v>
      </c>
      <c r="J448" s="69">
        <v>44</v>
      </c>
      <c r="K448" s="69">
        <v>2</v>
      </c>
      <c r="L448" s="69">
        <v>40007796</v>
      </c>
      <c r="M448" s="69" t="s">
        <v>6627</v>
      </c>
      <c r="N448" s="69" t="s">
        <v>6628</v>
      </c>
      <c r="O448" s="69" t="s">
        <v>6629</v>
      </c>
      <c r="P448" s="69" t="s">
        <v>3203</v>
      </c>
      <c r="Q448" s="69" t="s">
        <v>3204</v>
      </c>
      <c r="R448" s="69" t="s">
        <v>3205</v>
      </c>
      <c r="S448" s="69" t="s">
        <v>3357</v>
      </c>
      <c r="T448" s="69" t="s">
        <v>151</v>
      </c>
      <c r="U448" s="69" t="s">
        <v>152</v>
      </c>
      <c r="V448" s="69" t="s">
        <v>3292</v>
      </c>
      <c r="W448" s="69" t="s">
        <v>151</v>
      </c>
      <c r="X448" s="69" t="s">
        <v>152</v>
      </c>
      <c r="Y448" s="69" t="s">
        <v>4360</v>
      </c>
      <c r="Z448" s="69" t="s">
        <v>151</v>
      </c>
      <c r="AA448" s="69" t="s">
        <v>4360</v>
      </c>
      <c r="AB448" s="70" t="s">
        <v>6630</v>
      </c>
      <c r="AC448" s="69" t="s">
        <v>3208</v>
      </c>
      <c r="AD448" s="73">
        <v>44308.041666666664</v>
      </c>
      <c r="AE448" s="69" t="s">
        <v>3209</v>
      </c>
      <c r="AG448" s="73">
        <v>45666.041666666664</v>
      </c>
      <c r="AH448" s="69" t="b">
        <f>Table1[[#This Row],[sbti_id]]&lt;&gt;""</f>
        <v>1</v>
      </c>
      <c r="AI448" s="69" t="s">
        <v>2600</v>
      </c>
      <c r="AJ448" s="69" t="s">
        <v>3043</v>
      </c>
      <c r="AK448" s="69" t="s">
        <v>146</v>
      </c>
      <c r="AL448" s="69" t="s">
        <v>3211</v>
      </c>
      <c r="AM448" s="69" t="s">
        <v>158</v>
      </c>
      <c r="AN448" s="69" t="s">
        <v>167</v>
      </c>
      <c r="AP448" s="69">
        <v>2020</v>
      </c>
      <c r="AQ448" s="69">
        <v>2040</v>
      </c>
      <c r="AR448" s="69" t="s">
        <v>3252</v>
      </c>
      <c r="AS448" s="69">
        <v>2024</v>
      </c>
      <c r="AT448" s="69" t="s">
        <v>2604</v>
      </c>
      <c r="AU448" s="69" t="s">
        <v>6631</v>
      </c>
      <c r="AV448" s="69" t="s">
        <v>233</v>
      </c>
      <c r="BA448" s="70" t="s">
        <v>6632</v>
      </c>
      <c r="BB448" s="69" t="s">
        <v>3216</v>
      </c>
      <c r="BC448" s="69" t="s">
        <v>157</v>
      </c>
      <c r="BD448" s="69" t="s">
        <v>157</v>
      </c>
      <c r="BE448" s="69" t="s">
        <v>157</v>
      </c>
      <c r="BF448" s="70" t="s">
        <v>6633</v>
      </c>
      <c r="BG448" s="69" t="s">
        <v>157</v>
      </c>
      <c r="BH448" s="69" t="s">
        <v>4042</v>
      </c>
      <c r="BI448" s="69" t="s">
        <v>3219</v>
      </c>
      <c r="BJ448" s="69" t="s">
        <v>158</v>
      </c>
      <c r="BK448" s="69" t="s">
        <v>157</v>
      </c>
      <c r="BL448" s="70" t="s">
        <v>6634</v>
      </c>
      <c r="BM448" s="69" t="s">
        <v>157</v>
      </c>
      <c r="BN448" s="69" t="s">
        <v>6635</v>
      </c>
      <c r="BQ448" s="69" t="s">
        <v>158</v>
      </c>
      <c r="BR448" s="69" t="s">
        <v>168</v>
      </c>
      <c r="BS448" s="70" t="s">
        <v>6636</v>
      </c>
      <c r="BX448" s="69" t="s">
        <v>158</v>
      </c>
      <c r="BY448" s="69" t="s">
        <v>157</v>
      </c>
      <c r="CD448" s="69">
        <v>3.6802E10</v>
      </c>
      <c r="CE448" s="69" t="s">
        <v>3286</v>
      </c>
      <c r="CF448" s="69">
        <v>31600</v>
      </c>
      <c r="CT448" s="69" t="b">
        <f>Table1[[#This Row],[company_name_netzero]]&lt;&gt;""</f>
        <v>1</v>
      </c>
      <c r="CU448" s="69" t="s">
        <v>2600</v>
      </c>
      <c r="CV448" s="69">
        <v>2018</v>
      </c>
      <c r="CW448" s="69">
        <v>2019</v>
      </c>
      <c r="CX448" s="69" t="s">
        <v>3286</v>
      </c>
      <c r="CY448" s="69" t="s">
        <v>3204</v>
      </c>
      <c r="CZ448" s="69" t="b">
        <f>Table1[[#This Row],[company_name_re100]]&lt;&gt;""</f>
        <v>1</v>
      </c>
    </row>
    <row r="449" spans="1:11 34:34 98:104" ht="21.95" customHeight="1" hidden="1">
      <c r="A449" s="69">
        <v>447</v>
      </c>
      <c r="B449" s="69" t="s">
        <v>2605</v>
      </c>
      <c r="C449" s="69" t="s">
        <v>6637</v>
      </c>
      <c r="D449" s="69" t="s">
        <v>2601</v>
      </c>
      <c r="E449" s="75">
        <v>-0.01</v>
      </c>
      <c r="F449" s="69" t="s">
        <v>2602</v>
      </c>
      <c r="G449" s="72">
        <v>1.677</v>
      </c>
      <c r="H449" s="69" t="s">
        <v>2603</v>
      </c>
      <c r="I449" s="71">
        <v>88040</v>
      </c>
      <c r="J449" s="69">
        <v>-29</v>
      </c>
      <c r="K449" s="69">
        <v>16</v>
      </c>
      <c r="AH449" s="69" t="b">
        <f>Table1[[#This Row],[sbti_id]]&lt;&gt;""</f>
        <v>0</v>
      </c>
      <c r="CT449" s="69" t="b">
        <f>Table1[[#This Row],[company_name_netzero]]&lt;&gt;""</f>
        <v>0</v>
      </c>
      <c r="CZ449" s="69" t="b">
        <f>Table1[[#This Row],[company_name_re100]]&lt;&gt;""</f>
        <v>0</v>
      </c>
    </row>
    <row r="450" spans="1:11 34:104" ht="21.95" customHeight="1">
      <c r="A450" s="69">
        <v>448</v>
      </c>
      <c r="B450" s="69" t="s">
        <v>2610</v>
      </c>
      <c r="C450" s="69" t="s">
        <v>6638</v>
      </c>
      <c r="D450" s="69" t="s">
        <v>2606</v>
      </c>
      <c r="E450" s="72">
        <v>0.039</v>
      </c>
      <c r="F450" s="69" t="s">
        <v>2607</v>
      </c>
      <c r="G450" s="72">
        <v>-0.085</v>
      </c>
      <c r="H450" s="69" t="s">
        <v>2608</v>
      </c>
      <c r="I450" s="71">
        <v>161110</v>
      </c>
      <c r="J450" s="69">
        <v>3</v>
      </c>
      <c r="K450" s="69">
        <v>7</v>
      </c>
      <c r="AH450" s="69" t="b">
        <f>Table1[[#This Row],[sbti_id]]&lt;&gt;""</f>
        <v>0</v>
      </c>
      <c r="AI450" s="69" t="s">
        <v>6639</v>
      </c>
      <c r="AJ450" s="69" t="s">
        <v>3250</v>
      </c>
      <c r="AK450" s="69" t="s">
        <v>3251</v>
      </c>
      <c r="AL450" s="69" t="s">
        <v>3211</v>
      </c>
      <c r="AM450" s="69" t="s">
        <v>158</v>
      </c>
      <c r="AN450" s="69" t="s">
        <v>233</v>
      </c>
      <c r="AU450" s="69" t="s">
        <v>6640</v>
      </c>
      <c r="AV450" s="69" t="s">
        <v>233</v>
      </c>
      <c r="BA450" s="69" t="s">
        <v>6641</v>
      </c>
      <c r="BB450" s="69" t="s">
        <v>168</v>
      </c>
      <c r="BC450" s="69" t="s">
        <v>168</v>
      </c>
      <c r="BD450" s="69" t="s">
        <v>168</v>
      </c>
      <c r="BE450" s="69" t="s">
        <v>168</v>
      </c>
      <c r="BG450" s="69" t="s">
        <v>158</v>
      </c>
      <c r="BI450" s="69" t="s">
        <v>3219</v>
      </c>
      <c r="BJ450" s="69" t="s">
        <v>158</v>
      </c>
      <c r="BK450" s="69" t="s">
        <v>168</v>
      </c>
      <c r="BL450" s="69" t="s">
        <v>6642</v>
      </c>
      <c r="BM450" s="69" t="s">
        <v>168</v>
      </c>
      <c r="BQ450" s="69" t="s">
        <v>158</v>
      </c>
      <c r="BR450" s="69" t="s">
        <v>168</v>
      </c>
      <c r="BX450" s="69" t="s">
        <v>158</v>
      </c>
      <c r="BY450" s="69" t="s">
        <v>158</v>
      </c>
      <c r="CD450" s="69">
        <v>3.3962E10</v>
      </c>
      <c r="CE450" s="69" t="s">
        <v>3300</v>
      </c>
      <c r="CF450" s="69">
        <v>152082</v>
      </c>
      <c r="CT450" s="69" t="b">
        <f>Table1[[#This Row],[company_name_netzero]]&lt;&gt;""</f>
        <v>1</v>
      </c>
      <c r="CZ450" s="69" t="b">
        <f>Table1[[#This Row],[company_name_re100]]&lt;&gt;""</f>
        <v>0</v>
      </c>
    </row>
    <row r="451" spans="1:11 34:104" ht="21.95" customHeight="1" hidden="1">
      <c r="A451" s="69">
        <v>449</v>
      </c>
      <c r="B451" s="69" t="s">
        <v>2616</v>
      </c>
      <c r="C451" s="69" t="s">
        <v>6643</v>
      </c>
      <c r="D451" s="69" t="s">
        <v>2611</v>
      </c>
      <c r="E451" s="72">
        <v>-0.008</v>
      </c>
      <c r="F451" s="69" t="s">
        <v>2612</v>
      </c>
      <c r="G451" s="72">
        <v>-1.682</v>
      </c>
      <c r="H451" s="69" t="s">
        <v>2613</v>
      </c>
      <c r="I451" s="71">
        <v>433000</v>
      </c>
      <c r="J451" s="69">
        <v>-28</v>
      </c>
      <c r="K451" s="69">
        <v>26</v>
      </c>
      <c r="AH451" s="69" t="b">
        <f>Table1[[#This Row],[sbti_id]]&lt;&gt;""</f>
        <v>0</v>
      </c>
      <c r="AI451" s="69" t="s">
        <v>2616</v>
      </c>
      <c r="AJ451" s="69" t="s">
        <v>6644</v>
      </c>
      <c r="AK451" s="69" t="s">
        <v>4282</v>
      </c>
      <c r="AL451" s="69" t="s">
        <v>3211</v>
      </c>
      <c r="AM451" s="69" t="s">
        <v>158</v>
      </c>
      <c r="AN451" s="69" t="s">
        <v>167</v>
      </c>
      <c r="AQ451" s="69">
        <v>2050</v>
      </c>
      <c r="AR451" s="69" t="s">
        <v>3212</v>
      </c>
      <c r="AS451" s="69">
        <v>2021</v>
      </c>
      <c r="AT451" s="69" t="s">
        <v>2620</v>
      </c>
      <c r="AU451" s="69" t="s">
        <v>6645</v>
      </c>
      <c r="AV451" s="69" t="s">
        <v>9</v>
      </c>
      <c r="AW451" s="69">
        <v>2030</v>
      </c>
      <c r="AZ451" s="70" t="s">
        <v>6646</v>
      </c>
      <c r="BA451" s="70" t="s">
        <v>6647</v>
      </c>
      <c r="BB451" s="69" t="s">
        <v>3216</v>
      </c>
      <c r="BC451" s="69" t="s">
        <v>157</v>
      </c>
      <c r="BD451" s="69" t="s">
        <v>157</v>
      </c>
      <c r="BE451" s="69" t="s">
        <v>158</v>
      </c>
      <c r="BF451" s="70" t="s">
        <v>6648</v>
      </c>
      <c r="BG451" s="69" t="s">
        <v>157</v>
      </c>
      <c r="BH451" s="69" t="s">
        <v>3267</v>
      </c>
      <c r="BI451" s="69" t="s">
        <v>3219</v>
      </c>
      <c r="BJ451" s="69" t="s">
        <v>157</v>
      </c>
      <c r="BK451" s="69" t="s">
        <v>168</v>
      </c>
      <c r="BL451" s="70" t="s">
        <v>6649</v>
      </c>
      <c r="BM451" s="69" t="s">
        <v>168</v>
      </c>
      <c r="BQ451" s="69" t="s">
        <v>158</v>
      </c>
      <c r="BR451" s="69" t="s">
        <v>168</v>
      </c>
      <c r="BS451" s="69" t="s">
        <v>6650</v>
      </c>
      <c r="BX451" s="69" t="s">
        <v>158</v>
      </c>
      <c r="BY451" s="69" t="s">
        <v>158</v>
      </c>
      <c r="CD451" s="69">
        <v>3.5779E10</v>
      </c>
      <c r="CE451" s="69" t="s">
        <v>3300</v>
      </c>
      <c r="CF451" s="69">
        <v>443000</v>
      </c>
      <c r="CS451" s="69" t="s">
        <v>6651</v>
      </c>
      <c r="CT451" s="69" t="b">
        <f>Table1[[#This Row],[company_name_netzero]]&lt;&gt;""</f>
        <v>1</v>
      </c>
      <c r="CZ451" s="69" t="b">
        <f>Table1[[#This Row],[company_name_re100]]&lt;&gt;""</f>
        <v>0</v>
      </c>
    </row>
    <row r="452" spans="1:104" ht="21.95" customHeight="1" hidden="1">
      <c r="A452" s="69">
        <v>450</v>
      </c>
      <c r="B452" s="69" t="s">
        <v>2621</v>
      </c>
      <c r="C452" s="69" t="s">
        <v>6652</v>
      </c>
      <c r="D452" s="69" t="s">
        <v>2617</v>
      </c>
      <c r="E452" s="72">
        <v>0.048</v>
      </c>
      <c r="F452" s="69" t="s">
        <v>2618</v>
      </c>
      <c r="G452" s="72">
        <v>-0.036</v>
      </c>
      <c r="H452" s="69" t="s">
        <v>2619</v>
      </c>
      <c r="I452" s="71">
        <v>48793</v>
      </c>
      <c r="J452" s="69">
        <v>4</v>
      </c>
      <c r="K452" s="69">
        <v>29</v>
      </c>
      <c r="L452" s="69">
        <v>40002208</v>
      </c>
      <c r="M452" s="69" t="s">
        <v>6653</v>
      </c>
      <c r="N452" s="69" t="s">
        <v>6654</v>
      </c>
      <c r="O452" s="69" t="s">
        <v>6655</v>
      </c>
      <c r="P452" s="69" t="s">
        <v>3443</v>
      </c>
      <c r="Q452" s="69" t="s">
        <v>264</v>
      </c>
      <c r="R452" s="69" t="s">
        <v>176</v>
      </c>
      <c r="S452" s="69" t="s">
        <v>3274</v>
      </c>
      <c r="T452" s="69" t="s">
        <v>155</v>
      </c>
      <c r="AF452" s="69" t="s">
        <v>3959</v>
      </c>
      <c r="AG452" s="73">
        <v>43125.041666666664</v>
      </c>
      <c r="AH452" s="69" t="b">
        <f>Table1[[#This Row],[sbti_id]]&lt;&gt;""</f>
        <v>1</v>
      </c>
      <c r="AI452" s="69" t="s">
        <v>6656</v>
      </c>
      <c r="AJ452" s="69" t="s">
        <v>3381</v>
      </c>
      <c r="AK452" s="69" t="s">
        <v>3251</v>
      </c>
      <c r="AL452" s="69" t="s">
        <v>3211</v>
      </c>
      <c r="AM452" s="69" t="s">
        <v>158</v>
      </c>
      <c r="AN452" s="69" t="s">
        <v>167</v>
      </c>
      <c r="AQ452" s="69">
        <v>2050</v>
      </c>
      <c r="AR452" s="69" t="s">
        <v>3212</v>
      </c>
      <c r="AS452" s="69">
        <v>2021</v>
      </c>
      <c r="AT452" s="69" t="s">
        <v>2625</v>
      </c>
      <c r="AU452" s="69" t="s">
        <v>6657</v>
      </c>
      <c r="AV452" s="69" t="s">
        <v>281</v>
      </c>
      <c r="AW452" s="69">
        <v>2025</v>
      </c>
      <c r="AX452" s="69">
        <v>60</v>
      </c>
      <c r="AY452" s="69">
        <v>2017</v>
      </c>
      <c r="AZ452" s="70" t="s">
        <v>6658</v>
      </c>
      <c r="BA452" s="70" t="s">
        <v>6659</v>
      </c>
      <c r="BB452" s="69" t="s">
        <v>3216</v>
      </c>
      <c r="BC452" s="69" t="s">
        <v>157</v>
      </c>
      <c r="BD452" s="69" t="s">
        <v>157</v>
      </c>
      <c r="BE452" s="69" t="s">
        <v>157</v>
      </c>
      <c r="BF452" s="69" t="s">
        <v>6660</v>
      </c>
      <c r="BG452" s="69" t="s">
        <v>158</v>
      </c>
      <c r="BI452" s="69" t="s">
        <v>3219</v>
      </c>
      <c r="BJ452" s="69" t="s">
        <v>158</v>
      </c>
      <c r="BK452" s="69" t="s">
        <v>168</v>
      </c>
      <c r="BM452" s="69" t="s">
        <v>168</v>
      </c>
      <c r="BQ452" s="69" t="s">
        <v>158</v>
      </c>
      <c r="BR452" s="69" t="s">
        <v>168</v>
      </c>
      <c r="BX452" s="69" t="s">
        <v>158</v>
      </c>
      <c r="BY452" s="69" t="s">
        <v>157</v>
      </c>
      <c r="CD452" s="69">
        <v>3.2719E10</v>
      </c>
      <c r="CE452" s="69" t="s">
        <v>3286</v>
      </c>
      <c r="CF452" s="69">
        <v>48421</v>
      </c>
      <c r="CT452" s="69" t="b">
        <f>Table1[[#This Row],[company_name_netzero]]&lt;&gt;""</f>
        <v>1</v>
      </c>
      <c r="CZ452" s="69" t="b">
        <f>Table1[[#This Row],[company_name_re100]]&lt;&gt;""</f>
        <v>0</v>
      </c>
    </row>
    <row r="453" spans="1:11 34:104" ht="21.95" customHeight="1">
      <c r="A453" s="69">
        <v>451</v>
      </c>
      <c r="B453" s="69" t="s">
        <v>2626</v>
      </c>
      <c r="C453" s="69" t="s">
        <v>6661</v>
      </c>
      <c r="D453" s="69" t="s">
        <v>2622</v>
      </c>
      <c r="E453" s="72">
        <v>0.015</v>
      </c>
      <c r="F453" s="69" t="s">
        <v>2623</v>
      </c>
      <c r="G453" s="72">
        <v>1.936</v>
      </c>
      <c r="H453" s="69" t="s">
        <v>2624</v>
      </c>
      <c r="I453" s="71">
        <v>21224</v>
      </c>
      <c r="J453" s="69">
        <v>-13</v>
      </c>
      <c r="K453" s="69">
        <v>7</v>
      </c>
      <c r="AH453" s="69" t="b">
        <f>Table1[[#This Row],[sbti_id]]&lt;&gt;""</f>
        <v>0</v>
      </c>
      <c r="AI453" s="69" t="s">
        <v>6662</v>
      </c>
      <c r="AJ453" s="69" t="s">
        <v>3250</v>
      </c>
      <c r="AK453" s="69" t="s">
        <v>3251</v>
      </c>
      <c r="AL453" s="69" t="s">
        <v>3211</v>
      </c>
      <c r="AM453" s="69" t="s">
        <v>158</v>
      </c>
      <c r="AN453" s="69" t="s">
        <v>202</v>
      </c>
      <c r="AQ453" s="69">
        <v>2060</v>
      </c>
      <c r="AR453" s="69" t="s">
        <v>3212</v>
      </c>
      <c r="AS453" s="69">
        <v>2023</v>
      </c>
      <c r="AT453" s="69" t="s">
        <v>2630</v>
      </c>
      <c r="AU453" s="69" t="s">
        <v>6663</v>
      </c>
      <c r="AV453" s="69" t="s">
        <v>9</v>
      </c>
      <c r="AW453" s="69">
        <v>2030</v>
      </c>
      <c r="AZ453" s="69" t="s">
        <v>6664</v>
      </c>
      <c r="BA453" s="70" t="s">
        <v>6665</v>
      </c>
      <c r="BB453" s="69" t="s">
        <v>3228</v>
      </c>
      <c r="BC453" s="69" t="s">
        <v>168</v>
      </c>
      <c r="BD453" s="69" t="s">
        <v>168</v>
      </c>
      <c r="BE453" s="69" t="s">
        <v>168</v>
      </c>
      <c r="BG453" s="69" t="s">
        <v>158</v>
      </c>
      <c r="BI453" s="69" t="s">
        <v>3219</v>
      </c>
      <c r="BJ453" s="69" t="s">
        <v>158</v>
      </c>
      <c r="BK453" s="69" t="s">
        <v>168</v>
      </c>
      <c r="BM453" s="69" t="s">
        <v>168</v>
      </c>
      <c r="BQ453" s="69" t="s">
        <v>158</v>
      </c>
      <c r="BR453" s="69" t="s">
        <v>168</v>
      </c>
      <c r="BX453" s="69" t="s">
        <v>158</v>
      </c>
      <c r="BY453" s="69" t="s">
        <v>158</v>
      </c>
      <c r="CD453" s="69">
        <v>2.0049E10</v>
      </c>
      <c r="CE453" s="69" t="s">
        <v>3081</v>
      </c>
      <c r="CF453" s="69">
        <v>11669</v>
      </c>
      <c r="CS453" s="69" t="s">
        <v>6666</v>
      </c>
      <c r="CT453" s="69" t="b">
        <f>Table1[[#This Row],[company_name_netzero]]&lt;&gt;""</f>
        <v>1</v>
      </c>
      <c r="CZ453" s="69" t="b">
        <f>Table1[[#This Row],[company_name_re100]]&lt;&gt;""</f>
        <v>0</v>
      </c>
    </row>
    <row r="454" spans="1:104" ht="21.95" customHeight="1" hidden="1">
      <c r="A454" s="69">
        <v>452</v>
      </c>
      <c r="B454" s="69" t="s">
        <v>2632</v>
      </c>
      <c r="C454" s="69" t="s">
        <v>6667</v>
      </c>
      <c r="D454" s="69" t="s">
        <v>2627</v>
      </c>
      <c r="E454" s="75">
        <v>0.12</v>
      </c>
      <c r="F454" s="69" t="s">
        <v>2628</v>
      </c>
      <c r="G454" s="72">
        <v>-0.018</v>
      </c>
      <c r="H454" s="69" t="s">
        <v>2629</v>
      </c>
      <c r="I454" s="71">
        <v>140000</v>
      </c>
      <c r="J454" s="69" t="s">
        <v>3199</v>
      </c>
      <c r="K454" s="69">
        <v>1</v>
      </c>
      <c r="L454" s="69">
        <v>40005539</v>
      </c>
      <c r="M454" s="69" t="s">
        <v>6668</v>
      </c>
      <c r="N454" s="69" t="s">
        <v>6669</v>
      </c>
      <c r="O454" s="69" t="s">
        <v>6670</v>
      </c>
      <c r="P454" s="69" t="s">
        <v>3203</v>
      </c>
      <c r="Q454" s="69" t="s">
        <v>3204</v>
      </c>
      <c r="R454" s="69" t="s">
        <v>3205</v>
      </c>
      <c r="S454" s="69" t="s">
        <v>2633</v>
      </c>
      <c r="T454" s="69" t="s">
        <v>151</v>
      </c>
      <c r="U454" s="69" t="s">
        <v>152</v>
      </c>
      <c r="V454" s="69" t="s">
        <v>3292</v>
      </c>
      <c r="W454" s="69" t="s">
        <v>151</v>
      </c>
      <c r="X454" s="69" t="s">
        <v>152</v>
      </c>
      <c r="Y454" s="69" t="s">
        <v>4360</v>
      </c>
      <c r="Z454" s="69" t="s">
        <v>151</v>
      </c>
      <c r="AA454" s="69" t="s">
        <v>4360</v>
      </c>
      <c r="AB454" s="69" t="s">
        <v>6671</v>
      </c>
      <c r="AC454" s="69" t="s">
        <v>3208</v>
      </c>
      <c r="AD454" s="73">
        <v>44378.041666666664</v>
      </c>
      <c r="AE454" s="69" t="s">
        <v>3209</v>
      </c>
      <c r="AG454" s="73">
        <v>45631.041666666664</v>
      </c>
      <c r="AH454" s="69" t="b">
        <f>Table1[[#This Row],[sbti_id]]&lt;&gt;""</f>
        <v>1</v>
      </c>
      <c r="AI454" s="69" t="s">
        <v>6668</v>
      </c>
      <c r="AJ454" s="69" t="s">
        <v>3043</v>
      </c>
      <c r="AK454" s="69" t="s">
        <v>146</v>
      </c>
      <c r="AL454" s="69" t="s">
        <v>3211</v>
      </c>
      <c r="AM454" s="69" t="s">
        <v>158</v>
      </c>
      <c r="AN454" s="69" t="s">
        <v>167</v>
      </c>
      <c r="AQ454" s="69">
        <v>2040</v>
      </c>
      <c r="AR454" s="69" t="s">
        <v>3252</v>
      </c>
      <c r="AS454" s="69">
        <v>2020</v>
      </c>
      <c r="AT454" s="70" t="s">
        <v>2637</v>
      </c>
      <c r="AU454" s="69" t="s">
        <v>6672</v>
      </c>
      <c r="AV454" s="69" t="s">
        <v>281</v>
      </c>
      <c r="AW454" s="69">
        <v>2035</v>
      </c>
      <c r="AX454" s="69">
        <v>68</v>
      </c>
      <c r="AY454" s="69">
        <v>2019</v>
      </c>
      <c r="AZ454" s="69" t="s">
        <v>6673</v>
      </c>
      <c r="BB454" s="69" t="s">
        <v>168</v>
      </c>
      <c r="BC454" s="69" t="s">
        <v>157</v>
      </c>
      <c r="BD454" s="69" t="s">
        <v>157</v>
      </c>
      <c r="BE454" s="69" t="s">
        <v>157</v>
      </c>
      <c r="BG454" s="69" t="s">
        <v>157</v>
      </c>
      <c r="BH454" s="69" t="s">
        <v>3753</v>
      </c>
      <c r="BI454" s="69" t="s">
        <v>3219</v>
      </c>
      <c r="BJ454" s="69" t="s">
        <v>158</v>
      </c>
      <c r="BK454" s="69" t="s">
        <v>158</v>
      </c>
      <c r="BM454" s="69" t="s">
        <v>157</v>
      </c>
      <c r="BN454" s="69" t="s">
        <v>3269</v>
      </c>
      <c r="BQ454" s="69" t="s">
        <v>158</v>
      </c>
      <c r="BR454" s="69" t="s">
        <v>158</v>
      </c>
      <c r="BX454" s="69" t="s">
        <v>158</v>
      </c>
      <c r="BY454" s="69" t="s">
        <v>157</v>
      </c>
      <c r="CD454" s="69">
        <v>3.6741E10</v>
      </c>
      <c r="CE454" s="69" t="s">
        <v>3397</v>
      </c>
      <c r="CF454" s="69">
        <v>140000</v>
      </c>
      <c r="CT454" s="69" t="b">
        <f>Table1[[#This Row],[company_name_netzero]]&lt;&gt;""</f>
        <v>1</v>
      </c>
      <c r="CZ454" s="69" t="b">
        <f>Table1[[#This Row],[company_name_re100]]&lt;&gt;""</f>
        <v>0</v>
      </c>
    </row>
    <row r="455" spans="1:11 34:34 98:104" ht="21.95" customHeight="1" hidden="1">
      <c r="A455" s="69">
        <v>453</v>
      </c>
      <c r="B455" s="69" t="s">
        <v>2638</v>
      </c>
      <c r="C455" s="69" t="s">
        <v>6674</v>
      </c>
      <c r="D455" s="69" t="s">
        <v>2634</v>
      </c>
      <c r="E455" s="72">
        <v>0.051</v>
      </c>
      <c r="F455" s="69" t="s">
        <v>2635</v>
      </c>
      <c r="G455" s="75">
        <v>0.19</v>
      </c>
      <c r="H455" s="69" t="s">
        <v>2636</v>
      </c>
      <c r="I455" s="71">
        <v>49272</v>
      </c>
      <c r="J455" s="69">
        <v>8</v>
      </c>
      <c r="K455" s="69">
        <v>27</v>
      </c>
      <c r="AH455" s="69" t="b">
        <f>Table1[[#This Row],[sbti_id]]&lt;&gt;""</f>
        <v>0</v>
      </c>
      <c r="CT455" s="69" t="b">
        <f>Table1[[#This Row],[company_name_netzero]]&lt;&gt;""</f>
        <v>0</v>
      </c>
      <c r="CZ455" s="69" t="b">
        <f>Table1[[#This Row],[company_name_re100]]&lt;&gt;""</f>
        <v>0</v>
      </c>
    </row>
    <row r="456" spans="1:11 34:34 98:104" ht="21.95" customHeight="1" hidden="1">
      <c r="A456" s="69">
        <v>454</v>
      </c>
      <c r="B456" s="69" t="s">
        <v>2646</v>
      </c>
      <c r="C456" s="69" t="s">
        <v>6675</v>
      </c>
      <c r="D456" s="69" t="s">
        <v>2639</v>
      </c>
      <c r="E456" s="75">
        <v>0.01</v>
      </c>
      <c r="F456" s="69" t="s">
        <v>2640</v>
      </c>
      <c r="G456" s="72">
        <v>-0.222</v>
      </c>
      <c r="H456" s="69" t="s">
        <v>2641</v>
      </c>
      <c r="I456" s="71">
        <v>58166</v>
      </c>
      <c r="J456" s="69">
        <v>-18</v>
      </c>
      <c r="K456" s="69">
        <v>4</v>
      </c>
      <c r="AH456" s="69" t="b">
        <f>Table1[[#This Row],[sbti_id]]&lt;&gt;""</f>
        <v>0</v>
      </c>
      <c r="CT456" s="69" t="b">
        <f>Table1[[#This Row],[company_name_netzero]]&lt;&gt;""</f>
        <v>0</v>
      </c>
      <c r="CZ456" s="69" t="b">
        <f>Table1[[#This Row],[company_name_re100]]&lt;&gt;""</f>
        <v>0</v>
      </c>
    </row>
    <row r="457" spans="1:11 34:34 98:104" ht="21.95" customHeight="1" hidden="1">
      <c r="A457" s="69">
        <v>455</v>
      </c>
      <c r="B457" s="69" t="s">
        <v>2652</v>
      </c>
      <c r="C457" s="69" t="s">
        <v>6676</v>
      </c>
      <c r="D457" s="69" t="s">
        <v>2647</v>
      </c>
      <c r="E457" s="72">
        <v>-0.159</v>
      </c>
      <c r="F457" s="69" t="s">
        <v>2648</v>
      </c>
      <c r="G457" s="72">
        <v>-0.283</v>
      </c>
      <c r="H457" s="69" t="s">
        <v>2649</v>
      </c>
      <c r="I457" s="71">
        <v>43287</v>
      </c>
      <c r="J457" s="69">
        <v>-94</v>
      </c>
      <c r="K457" s="69">
        <v>5</v>
      </c>
      <c r="AH457" s="69" t="b">
        <f>Table1[[#This Row],[sbti_id]]&lt;&gt;""</f>
        <v>0</v>
      </c>
      <c r="CT457" s="69" t="b">
        <f>Table1[[#This Row],[company_name_netzero]]&lt;&gt;""</f>
        <v>0</v>
      </c>
      <c r="CZ457" s="69" t="b">
        <f>Table1[[#This Row],[company_name_re100]]&lt;&gt;""</f>
        <v>0</v>
      </c>
    </row>
    <row r="458" spans="1:104" ht="21.95" customHeight="1" hidden="1">
      <c r="A458" s="69">
        <v>456</v>
      </c>
      <c r="B458" s="69" t="s">
        <v>2657</v>
      </c>
      <c r="C458" s="69" t="s">
        <v>6677</v>
      </c>
      <c r="D458" s="69" t="s">
        <v>2653</v>
      </c>
      <c r="E458" s="75">
        <v>-0.01</v>
      </c>
      <c r="F458" s="69" t="s">
        <v>2654</v>
      </c>
      <c r="G458" s="72">
        <v>0.032</v>
      </c>
      <c r="H458" s="69" t="s">
        <v>2655</v>
      </c>
      <c r="I458" s="71">
        <v>50390</v>
      </c>
      <c r="J458" s="69">
        <v>-33</v>
      </c>
      <c r="K458" s="69">
        <v>21</v>
      </c>
      <c r="L458" s="69">
        <v>40014908</v>
      </c>
      <c r="M458" s="69" t="s">
        <v>6678</v>
      </c>
      <c r="N458" s="69" t="s">
        <v>6679</v>
      </c>
      <c r="P458" s="69" t="s">
        <v>3203</v>
      </c>
      <c r="Q458" s="69" t="s">
        <v>264</v>
      </c>
      <c r="R458" s="69" t="s">
        <v>176</v>
      </c>
      <c r="S458" s="69" t="s">
        <v>2633</v>
      </c>
      <c r="T458" s="69" t="s">
        <v>151</v>
      </c>
      <c r="U458" s="69" t="s">
        <v>152</v>
      </c>
      <c r="V458" s="69" t="s">
        <v>4212</v>
      </c>
      <c r="W458" s="69" t="s">
        <v>151</v>
      </c>
      <c r="X458" s="69" t="s">
        <v>152</v>
      </c>
      <c r="Y458" s="69" t="s">
        <v>4371</v>
      </c>
      <c r="Z458" s="69" t="s">
        <v>151</v>
      </c>
      <c r="AA458" s="69" t="s">
        <v>4371</v>
      </c>
      <c r="AB458" s="70" t="s">
        <v>6680</v>
      </c>
      <c r="AC458" s="69" t="s">
        <v>3208</v>
      </c>
      <c r="AD458" s="73">
        <v>44399.041666666664</v>
      </c>
      <c r="AE458" s="69" t="s">
        <v>3209</v>
      </c>
      <c r="AG458" s="73">
        <v>45127.041666666664</v>
      </c>
      <c r="AH458" s="69" t="b">
        <f>Table1[[#This Row],[sbti_id]]&lt;&gt;""</f>
        <v>1</v>
      </c>
      <c r="AI458" s="69" t="s">
        <v>6681</v>
      </c>
      <c r="AJ458" s="69" t="s">
        <v>3381</v>
      </c>
      <c r="AK458" s="69" t="s">
        <v>3251</v>
      </c>
      <c r="AL458" s="69" t="s">
        <v>3211</v>
      </c>
      <c r="AM458" s="69" t="s">
        <v>158</v>
      </c>
      <c r="AN458" s="69" t="s">
        <v>202</v>
      </c>
      <c r="AQ458" s="69">
        <v>2050</v>
      </c>
      <c r="AR458" s="69" t="s">
        <v>3212</v>
      </c>
      <c r="AS458" s="69">
        <v>2023</v>
      </c>
      <c r="AT458" s="69" t="s">
        <v>2661</v>
      </c>
      <c r="AU458" s="69" t="s">
        <v>6682</v>
      </c>
      <c r="AV458" s="69" t="s">
        <v>281</v>
      </c>
      <c r="AW458" s="69">
        <v>2030</v>
      </c>
      <c r="AX458" s="69">
        <v>40</v>
      </c>
      <c r="AY458" s="69">
        <v>2015</v>
      </c>
      <c r="AZ458" s="70" t="s">
        <v>6683</v>
      </c>
      <c r="BA458" s="70" t="s">
        <v>6684</v>
      </c>
      <c r="BB458" s="69" t="s">
        <v>168</v>
      </c>
      <c r="BC458" s="69" t="s">
        <v>157</v>
      </c>
      <c r="BD458" s="69" t="s">
        <v>157</v>
      </c>
      <c r="BE458" s="69" t="s">
        <v>157</v>
      </c>
      <c r="BF458" s="69" t="s">
        <v>6685</v>
      </c>
      <c r="BG458" s="69" t="s">
        <v>157</v>
      </c>
      <c r="BH458" s="69" t="s">
        <v>3218</v>
      </c>
      <c r="BI458" s="69" t="s">
        <v>3219</v>
      </c>
      <c r="BJ458" s="69" t="s">
        <v>157</v>
      </c>
      <c r="BK458" s="69" t="s">
        <v>157</v>
      </c>
      <c r="BL458" s="70" t="s">
        <v>6686</v>
      </c>
      <c r="BM458" s="69" t="s">
        <v>157</v>
      </c>
      <c r="BN458" s="69" t="s">
        <v>6687</v>
      </c>
      <c r="BQ458" s="69" t="s">
        <v>158</v>
      </c>
      <c r="BR458" s="69" t="s">
        <v>171</v>
      </c>
      <c r="BS458" s="70" t="s">
        <v>6688</v>
      </c>
      <c r="BX458" s="69" t="s">
        <v>158</v>
      </c>
      <c r="BY458" s="69" t="s">
        <v>157</v>
      </c>
      <c r="CD458" s="69">
        <v>3.5623E10</v>
      </c>
      <c r="CE458" s="69" t="s">
        <v>3397</v>
      </c>
      <c r="CF458" s="69">
        <v>48483</v>
      </c>
      <c r="CT458" s="69" t="b">
        <f>Table1[[#This Row],[company_name_netzero]]&lt;&gt;""</f>
        <v>1</v>
      </c>
      <c r="CZ458" s="69" t="b">
        <f>Table1[[#This Row],[company_name_re100]]&lt;&gt;""</f>
        <v>0</v>
      </c>
    </row>
    <row r="459" spans="1:104" ht="21.95" customHeight="1" hidden="1">
      <c r="A459" s="69">
        <v>457</v>
      </c>
      <c r="B459" s="69" t="s">
        <v>2662</v>
      </c>
      <c r="C459" s="69" t="s">
        <v>6689</v>
      </c>
      <c r="D459" s="69" t="s">
        <v>2658</v>
      </c>
      <c r="E459" s="72">
        <v>0.018</v>
      </c>
      <c r="F459" s="69" t="s">
        <v>2659</v>
      </c>
      <c r="G459" s="72">
        <v>0.099</v>
      </c>
      <c r="H459" s="69" t="s">
        <v>2660</v>
      </c>
      <c r="I459" s="71">
        <v>79800</v>
      </c>
      <c r="J459" s="69">
        <v>-14</v>
      </c>
      <c r="K459" s="69">
        <v>22</v>
      </c>
      <c r="L459" s="69">
        <v>40003836</v>
      </c>
      <c r="M459" s="69" t="s">
        <v>6690</v>
      </c>
      <c r="N459" s="69" t="s">
        <v>6691</v>
      </c>
      <c r="O459" s="69" t="s">
        <v>6692</v>
      </c>
      <c r="P459" s="69" t="s">
        <v>3203</v>
      </c>
      <c r="Q459" s="69" t="s">
        <v>1358</v>
      </c>
      <c r="R459" s="69" t="s">
        <v>246</v>
      </c>
      <c r="S459" s="69" t="s">
        <v>6693</v>
      </c>
      <c r="T459" s="69" t="s">
        <v>151</v>
      </c>
      <c r="U459" s="69" t="s">
        <v>152</v>
      </c>
      <c r="V459" s="69">
        <v>2030</v>
      </c>
      <c r="AB459" s="69" t="s">
        <v>6694</v>
      </c>
      <c r="AE459" s="69" t="s">
        <v>3209</v>
      </c>
      <c r="AG459" s="73">
        <v>44987.041666666664</v>
      </c>
      <c r="AH459" s="69" t="b">
        <f>Table1[[#This Row],[sbti_id]]&lt;&gt;""</f>
        <v>1</v>
      </c>
      <c r="AI459" s="69" t="s">
        <v>6695</v>
      </c>
      <c r="AJ459" s="69" t="s">
        <v>4967</v>
      </c>
      <c r="AK459" s="69" t="s">
        <v>246</v>
      </c>
      <c r="AL459" s="69" t="s">
        <v>3211</v>
      </c>
      <c r="AM459" s="69" t="s">
        <v>158</v>
      </c>
      <c r="AN459" s="69" t="s">
        <v>167</v>
      </c>
      <c r="AQ459" s="69">
        <v>2050</v>
      </c>
      <c r="AR459" s="69" t="s">
        <v>3212</v>
      </c>
      <c r="AS459" s="69">
        <v>2021</v>
      </c>
      <c r="AT459" s="70" t="s">
        <v>2666</v>
      </c>
      <c r="AU459" s="69" t="s">
        <v>6696</v>
      </c>
      <c r="AV459" s="69" t="s">
        <v>281</v>
      </c>
      <c r="AW459" s="69">
        <v>2030</v>
      </c>
      <c r="AX459" s="69">
        <v>25</v>
      </c>
      <c r="AY459" s="69">
        <v>2020</v>
      </c>
      <c r="AZ459" s="70" t="s">
        <v>6697</v>
      </c>
      <c r="BA459" s="70" t="s">
        <v>6698</v>
      </c>
      <c r="BB459" s="69" t="s">
        <v>3216</v>
      </c>
      <c r="BC459" s="69" t="s">
        <v>157</v>
      </c>
      <c r="BD459" s="69" t="s">
        <v>157</v>
      </c>
      <c r="BE459" s="69" t="s">
        <v>157</v>
      </c>
      <c r="BG459" s="69" t="s">
        <v>157</v>
      </c>
      <c r="BH459" s="69" t="s">
        <v>3562</v>
      </c>
      <c r="BI459" s="69" t="s">
        <v>3219</v>
      </c>
      <c r="BJ459" s="69" t="s">
        <v>157</v>
      </c>
      <c r="BK459" s="69" t="s">
        <v>168</v>
      </c>
      <c r="BL459" s="69" t="s">
        <v>6699</v>
      </c>
      <c r="BM459" s="69" t="s">
        <v>168</v>
      </c>
      <c r="BQ459" s="69" t="s">
        <v>158</v>
      </c>
      <c r="BR459" s="69" t="s">
        <v>262</v>
      </c>
      <c r="BS459" s="70" t="s">
        <v>6700</v>
      </c>
      <c r="BX459" s="69" t="s">
        <v>158</v>
      </c>
      <c r="BY459" s="69" t="s">
        <v>158</v>
      </c>
      <c r="CD459" s="69">
        <v>2.75E10</v>
      </c>
      <c r="CE459" s="69" t="s">
        <v>3397</v>
      </c>
      <c r="CF459" s="69">
        <v>80300</v>
      </c>
      <c r="CT459" s="69" t="b">
        <f>Table1[[#This Row],[company_name_netzero]]&lt;&gt;""</f>
        <v>1</v>
      </c>
      <c r="CZ459" s="69" t="b">
        <f>Table1[[#This Row],[company_name_re100]]&lt;&gt;""</f>
        <v>0</v>
      </c>
    </row>
    <row r="460" spans="1:11 34:104" ht="21.95" customHeight="1" hidden="1">
      <c r="A460" s="69">
        <v>458</v>
      </c>
      <c r="B460" s="69" t="s">
        <v>2667</v>
      </c>
      <c r="C460" s="69" t="s">
        <v>6701</v>
      </c>
      <c r="D460" s="69" t="s">
        <v>2663</v>
      </c>
      <c r="E460" s="72">
        <v>0.035</v>
      </c>
      <c r="F460" s="69" t="s">
        <v>2664</v>
      </c>
      <c r="G460" s="72">
        <v>-0.002</v>
      </c>
      <c r="H460" s="69" t="s">
        <v>2665</v>
      </c>
      <c r="I460" s="71">
        <v>13265</v>
      </c>
      <c r="J460" s="69">
        <v>-5</v>
      </c>
      <c r="K460" s="69">
        <v>5</v>
      </c>
      <c r="AH460" s="69" t="b">
        <f>Table1[[#This Row],[sbti_id]]&lt;&gt;""</f>
        <v>0</v>
      </c>
      <c r="AI460" s="69" t="s">
        <v>2667</v>
      </c>
      <c r="AJ460" s="69" t="s">
        <v>3043</v>
      </c>
      <c r="AK460" s="69" t="s">
        <v>146</v>
      </c>
      <c r="AL460" s="69" t="s">
        <v>3211</v>
      </c>
      <c r="AM460" s="69" t="s">
        <v>158</v>
      </c>
      <c r="AN460" s="69" t="s">
        <v>233</v>
      </c>
      <c r="AU460" s="69" t="s">
        <v>6702</v>
      </c>
      <c r="AV460" s="69" t="s">
        <v>233</v>
      </c>
      <c r="BC460" s="69" t="s">
        <v>168</v>
      </c>
      <c r="BD460" s="69" t="s">
        <v>168</v>
      </c>
      <c r="BE460" s="69" t="s">
        <v>168</v>
      </c>
      <c r="BG460" s="69" t="s">
        <v>158</v>
      </c>
      <c r="BI460" s="69" t="s">
        <v>3219</v>
      </c>
      <c r="BJ460" s="69" t="s">
        <v>158</v>
      </c>
      <c r="BK460" s="69" t="s">
        <v>168</v>
      </c>
      <c r="BM460" s="69" t="s">
        <v>168</v>
      </c>
      <c r="BQ460" s="69" t="s">
        <v>158</v>
      </c>
      <c r="BR460" s="69" t="s">
        <v>168</v>
      </c>
      <c r="BX460" s="69" t="s">
        <v>158</v>
      </c>
      <c r="BY460" s="69" t="s">
        <v>158</v>
      </c>
      <c r="CD460" s="69">
        <v>3.5807E10</v>
      </c>
      <c r="CE460" s="69" t="s">
        <v>3397</v>
      </c>
      <c r="CF460" s="69">
        <v>13265</v>
      </c>
      <c r="CT460" s="69" t="b">
        <f>Table1[[#This Row],[company_name_netzero]]&lt;&gt;""</f>
        <v>1</v>
      </c>
      <c r="CZ460" s="69" t="b">
        <f>Table1[[#This Row],[company_name_re100]]&lt;&gt;""</f>
        <v>0</v>
      </c>
    </row>
    <row r="461" spans="1:11 34:104" ht="21.95" customHeight="1" hidden="1">
      <c r="A461" s="69">
        <v>459</v>
      </c>
      <c r="B461" s="69" t="s">
        <v>2671</v>
      </c>
      <c r="C461" s="69" t="s">
        <v>6703</v>
      </c>
      <c r="D461" s="69" t="s">
        <v>2668</v>
      </c>
      <c r="E461" s="72">
        <v>-0.032</v>
      </c>
      <c r="F461" s="69" t="s">
        <v>2669</v>
      </c>
      <c r="G461" s="72">
        <v>-0.023</v>
      </c>
      <c r="H461" s="69" t="s">
        <v>2670</v>
      </c>
      <c r="I461" s="71">
        <v>35505</v>
      </c>
      <c r="J461" s="69">
        <v>-42</v>
      </c>
      <c r="K461" s="69">
        <v>5</v>
      </c>
      <c r="AH461" s="69" t="b">
        <f>Table1[[#This Row],[sbti_id]]&lt;&gt;""</f>
        <v>0</v>
      </c>
      <c r="AJ461" s="69" t="s">
        <v>3250</v>
      </c>
      <c r="AK461" s="69" t="s">
        <v>3251</v>
      </c>
      <c r="AL461" s="69" t="s">
        <v>3211</v>
      </c>
      <c r="AM461" s="69" t="s">
        <v>158</v>
      </c>
      <c r="AN461" s="69" t="s">
        <v>281</v>
      </c>
      <c r="AO461" s="69">
        <v>20</v>
      </c>
      <c r="AP461" s="69">
        <v>2023</v>
      </c>
      <c r="AQ461" s="69">
        <v>2030</v>
      </c>
      <c r="AS461" s="69">
        <v>2024</v>
      </c>
      <c r="AT461" s="70" t="s">
        <v>2675</v>
      </c>
      <c r="AU461" s="69" t="s">
        <v>6704</v>
      </c>
      <c r="AV461" s="69" t="s">
        <v>233</v>
      </c>
      <c r="BA461" s="70" t="s">
        <v>6705</v>
      </c>
      <c r="BB461" s="69" t="s">
        <v>3216</v>
      </c>
      <c r="BC461" s="69" t="s">
        <v>157</v>
      </c>
      <c r="BD461" s="69" t="s">
        <v>157</v>
      </c>
      <c r="BE461" s="69" t="s">
        <v>169</v>
      </c>
      <c r="BF461" s="69" t="s">
        <v>6706</v>
      </c>
      <c r="BG461" s="69" t="s">
        <v>157</v>
      </c>
      <c r="BH461" s="69" t="s">
        <v>3865</v>
      </c>
      <c r="BI461" s="69" t="s">
        <v>3219</v>
      </c>
      <c r="BJ461" s="69" t="s">
        <v>158</v>
      </c>
      <c r="BK461" s="69" t="s">
        <v>168</v>
      </c>
      <c r="BL461" s="69" t="s">
        <v>6707</v>
      </c>
      <c r="BQ461" s="69" t="s">
        <v>158</v>
      </c>
      <c r="BR461" s="69" t="s">
        <v>168</v>
      </c>
      <c r="BX461" s="69" t="s">
        <v>158</v>
      </c>
      <c r="BY461" s="69" t="s">
        <v>158</v>
      </c>
      <c r="CD461" s="69">
        <v>1.0668E10</v>
      </c>
      <c r="CE461" s="69" t="s">
        <v>3333</v>
      </c>
      <c r="CF461" s="69">
        <v>28048</v>
      </c>
      <c r="CT461" s="69" t="b">
        <f>Table1[[#This Row],[company_name_netzero]]&lt;&gt;""</f>
        <v>0</v>
      </c>
      <c r="CZ461" s="69" t="b">
        <f>Table1[[#This Row],[company_name_re100]]&lt;&gt;""</f>
        <v>0</v>
      </c>
    </row>
    <row r="462" spans="1:11 34:104" ht="21.95" customHeight="1">
      <c r="A462" s="69">
        <v>460</v>
      </c>
      <c r="B462" s="69" t="s">
        <v>2676</v>
      </c>
      <c r="C462" s="69" t="s">
        <v>6708</v>
      </c>
      <c r="D462" s="69" t="s">
        <v>2672</v>
      </c>
      <c r="E462" s="75">
        <v>-0.38</v>
      </c>
      <c r="F462" s="69" t="s">
        <v>2673</v>
      </c>
      <c r="H462" s="69" t="s">
        <v>2674</v>
      </c>
      <c r="I462" s="71">
        <v>22794</v>
      </c>
      <c r="J462" s="69" t="s">
        <v>3199</v>
      </c>
      <c r="K462" s="69">
        <v>8</v>
      </c>
      <c r="AH462" s="69" t="b">
        <f>Table1[[#This Row],[sbti_id]]&lt;&gt;""</f>
        <v>0</v>
      </c>
      <c r="AI462" s="69" t="s">
        <v>2676</v>
      </c>
      <c r="AJ462" s="69" t="s">
        <v>3250</v>
      </c>
      <c r="AK462" s="69" t="s">
        <v>3251</v>
      </c>
      <c r="AL462" s="69" t="s">
        <v>3211</v>
      </c>
      <c r="AM462" s="69" t="s">
        <v>158</v>
      </c>
      <c r="AN462" s="69" t="s">
        <v>233</v>
      </c>
      <c r="AS462" s="69">
        <v>2021</v>
      </c>
      <c r="AU462" s="69" t="s">
        <v>6709</v>
      </c>
      <c r="AV462" s="69" t="s">
        <v>233</v>
      </c>
      <c r="BA462" s="70" t="s">
        <v>6710</v>
      </c>
      <c r="BB462" s="69" t="s">
        <v>3216</v>
      </c>
      <c r="BC462" s="69" t="s">
        <v>157</v>
      </c>
      <c r="BD462" s="69" t="s">
        <v>157</v>
      </c>
      <c r="BE462" s="69" t="s">
        <v>168</v>
      </c>
      <c r="BF462" s="69" t="s">
        <v>6711</v>
      </c>
      <c r="BG462" s="69" t="s">
        <v>158</v>
      </c>
      <c r="BI462" s="69" t="s">
        <v>3219</v>
      </c>
      <c r="BJ462" s="69" t="s">
        <v>158</v>
      </c>
      <c r="BK462" s="69" t="s">
        <v>168</v>
      </c>
      <c r="BM462" s="69" t="s">
        <v>168</v>
      </c>
      <c r="BQ462" s="69" t="s">
        <v>158</v>
      </c>
      <c r="BR462" s="69" t="s">
        <v>168</v>
      </c>
      <c r="BX462" s="69" t="s">
        <v>158</v>
      </c>
      <c r="BY462" s="69" t="s">
        <v>158</v>
      </c>
      <c r="CD462" s="69">
        <v>3.5124E10</v>
      </c>
      <c r="CE462" s="69" t="s">
        <v>3397</v>
      </c>
      <c r="CF462" s="69">
        <v>22794</v>
      </c>
      <c r="CT462" s="69" t="b">
        <f>Table1[[#This Row],[company_name_netzero]]&lt;&gt;""</f>
        <v>1</v>
      </c>
      <c r="CZ462" s="69" t="b">
        <f>Table1[[#This Row],[company_name_re100]]&lt;&gt;""</f>
        <v>0</v>
      </c>
    </row>
    <row r="463" spans="1:104" ht="21.95" customHeight="1" hidden="1">
      <c r="A463" s="69">
        <v>461</v>
      </c>
      <c r="B463" s="69" t="s">
        <v>2681</v>
      </c>
      <c r="C463" s="69" t="s">
        <v>6712</v>
      </c>
      <c r="D463" s="69" t="s">
        <v>2677</v>
      </c>
      <c r="E463" s="72">
        <v>-0.131</v>
      </c>
      <c r="F463" s="69" t="s">
        <v>2678</v>
      </c>
      <c r="G463" s="72">
        <v>0.042</v>
      </c>
      <c r="H463" s="69" t="s">
        <v>2679</v>
      </c>
      <c r="I463" s="71">
        <v>98202</v>
      </c>
      <c r="J463" s="69">
        <v>-86</v>
      </c>
      <c r="K463" s="69">
        <v>13</v>
      </c>
      <c r="L463" s="69">
        <v>40010991</v>
      </c>
      <c r="M463" s="69" t="s">
        <v>6713</v>
      </c>
      <c r="N463" s="69" t="s">
        <v>6714</v>
      </c>
      <c r="O463" s="69" t="s">
        <v>6715</v>
      </c>
      <c r="P463" s="69" t="s">
        <v>3203</v>
      </c>
      <c r="Q463" s="69" t="s">
        <v>3509</v>
      </c>
      <c r="R463" s="69" t="s">
        <v>176</v>
      </c>
      <c r="S463" s="69" t="s">
        <v>3291</v>
      </c>
      <c r="T463" s="69" t="s">
        <v>151</v>
      </c>
      <c r="U463" s="69" t="s">
        <v>152</v>
      </c>
      <c r="V463" s="69">
        <v>2030</v>
      </c>
      <c r="W463" s="69" t="s">
        <v>151</v>
      </c>
      <c r="X463" s="69" t="s">
        <v>152</v>
      </c>
      <c r="Y463" s="69">
        <v>2050</v>
      </c>
      <c r="Z463" s="69" t="s">
        <v>151</v>
      </c>
      <c r="AA463" s="69">
        <v>2050</v>
      </c>
      <c r="AB463" s="70" t="s">
        <v>6716</v>
      </c>
      <c r="AE463" s="69" t="s">
        <v>3209</v>
      </c>
      <c r="AG463" s="73">
        <v>45638.041666666664</v>
      </c>
      <c r="AH463" s="69" t="b">
        <f>Table1[[#This Row],[sbti_id]]&lt;&gt;""</f>
        <v>1</v>
      </c>
      <c r="AI463" s="69" t="s">
        <v>2681</v>
      </c>
      <c r="AJ463" s="69" t="s">
        <v>3514</v>
      </c>
      <c r="AK463" s="69" t="s">
        <v>3251</v>
      </c>
      <c r="AL463" s="69" t="s">
        <v>3211</v>
      </c>
      <c r="AM463" s="69" t="s">
        <v>158</v>
      </c>
      <c r="AN463" s="69" t="s">
        <v>167</v>
      </c>
      <c r="AQ463" s="69">
        <v>2050</v>
      </c>
      <c r="AR463" s="69" t="s">
        <v>3252</v>
      </c>
      <c r="AS463" s="69">
        <v>2023</v>
      </c>
      <c r="AT463" s="70" t="s">
        <v>2685</v>
      </c>
      <c r="AU463" s="69" t="s">
        <v>6717</v>
      </c>
      <c r="AV463" s="69" t="s">
        <v>281</v>
      </c>
      <c r="AW463" s="69">
        <v>2030</v>
      </c>
      <c r="AX463" s="69">
        <v>42</v>
      </c>
      <c r="AY463" s="69">
        <v>2009</v>
      </c>
      <c r="BA463" s="69" t="s">
        <v>6718</v>
      </c>
      <c r="BB463" s="69" t="s">
        <v>3216</v>
      </c>
      <c r="BC463" s="69" t="s">
        <v>157</v>
      </c>
      <c r="BD463" s="69" t="s">
        <v>157</v>
      </c>
      <c r="BE463" s="69" t="s">
        <v>157</v>
      </c>
      <c r="BF463" s="70" t="s">
        <v>6719</v>
      </c>
      <c r="BG463" s="69" t="s">
        <v>158</v>
      </c>
      <c r="BI463" s="69" t="s">
        <v>3219</v>
      </c>
      <c r="BJ463" s="69" t="s">
        <v>158</v>
      </c>
      <c r="BK463" s="69" t="s">
        <v>157</v>
      </c>
      <c r="BM463" s="69" t="s">
        <v>168</v>
      </c>
      <c r="BQ463" s="69" t="s">
        <v>158</v>
      </c>
      <c r="BR463" s="69" t="s">
        <v>168</v>
      </c>
      <c r="BX463" s="69" t="s">
        <v>158</v>
      </c>
      <c r="BY463" s="69" t="s">
        <v>158</v>
      </c>
      <c r="CD463" s="69">
        <v>3.5038E10</v>
      </c>
      <c r="CE463" s="69" t="s">
        <v>144</v>
      </c>
      <c r="CT463" s="69" t="b">
        <f>Table1[[#This Row],[company_name_netzero]]&lt;&gt;""</f>
        <v>1</v>
      </c>
      <c r="CZ463" s="69" t="b">
        <f>Table1[[#This Row],[company_name_re100]]&lt;&gt;""</f>
        <v>0</v>
      </c>
    </row>
    <row r="464" spans="1:11 34:104" ht="21.95" customHeight="1" hidden="1">
      <c r="A464" s="69">
        <v>462</v>
      </c>
      <c r="B464" s="69" t="s">
        <v>2686</v>
      </c>
      <c r="C464" s="69" t="s">
        <v>6720</v>
      </c>
      <c r="D464" s="69" t="s">
        <v>2682</v>
      </c>
      <c r="F464" s="69" t="s">
        <v>2683</v>
      </c>
      <c r="H464" s="69" t="s">
        <v>2684</v>
      </c>
      <c r="I464" s="71">
        <v>76800</v>
      </c>
      <c r="J464" s="69" t="s">
        <v>3199</v>
      </c>
      <c r="K464" s="69">
        <v>1</v>
      </c>
      <c r="AH464" s="69" t="b">
        <f>Table1[[#This Row],[sbti_id]]&lt;&gt;""</f>
        <v>0</v>
      </c>
      <c r="AI464" s="69" t="s">
        <v>2686</v>
      </c>
      <c r="AJ464" s="69" t="s">
        <v>3043</v>
      </c>
      <c r="AK464" s="69" t="s">
        <v>146</v>
      </c>
      <c r="AL464" s="69" t="s">
        <v>3211</v>
      </c>
      <c r="AM464" s="69" t="s">
        <v>158</v>
      </c>
      <c r="AN464" s="69" t="s">
        <v>167</v>
      </c>
      <c r="AQ464" s="69">
        <v>2050</v>
      </c>
      <c r="AR464" s="69" t="s">
        <v>3212</v>
      </c>
      <c r="AS464" s="69">
        <v>2024</v>
      </c>
      <c r="AT464" s="69" t="s">
        <v>2690</v>
      </c>
      <c r="AU464" s="69" t="s">
        <v>6721</v>
      </c>
      <c r="AV464" s="69" t="s">
        <v>3614</v>
      </c>
      <c r="AW464" s="69">
        <v>2030</v>
      </c>
      <c r="AZ464" s="70" t="s">
        <v>6722</v>
      </c>
      <c r="BA464" s="69" t="s">
        <v>6723</v>
      </c>
      <c r="BB464" s="69" t="s">
        <v>3228</v>
      </c>
      <c r="BC464" s="69" t="s">
        <v>157</v>
      </c>
      <c r="BD464" s="69" t="s">
        <v>157</v>
      </c>
      <c r="BE464" s="69" t="s">
        <v>157</v>
      </c>
      <c r="BG464" s="69" t="s">
        <v>158</v>
      </c>
      <c r="BI464" s="69" t="s">
        <v>3219</v>
      </c>
      <c r="BJ464" s="69" t="s">
        <v>158</v>
      </c>
      <c r="BK464" s="69" t="s">
        <v>157</v>
      </c>
      <c r="BL464" s="70" t="s">
        <v>6724</v>
      </c>
      <c r="BM464" s="69" t="s">
        <v>157</v>
      </c>
      <c r="BN464" s="69" t="s">
        <v>3530</v>
      </c>
      <c r="BQ464" s="69" t="s">
        <v>158</v>
      </c>
      <c r="BR464" s="69" t="s">
        <v>262</v>
      </c>
      <c r="BS464" s="70" t="s">
        <v>6725</v>
      </c>
      <c r="BX464" s="69" t="s">
        <v>158</v>
      </c>
      <c r="BY464" s="69" t="s">
        <v>158</v>
      </c>
      <c r="CD464" s="69">
        <v>3.5722E10</v>
      </c>
      <c r="CE464" s="69" t="s">
        <v>3907</v>
      </c>
      <c r="CF464" s="69">
        <v>76800</v>
      </c>
      <c r="CT464" s="69" t="b">
        <f>Table1[[#This Row],[company_name_netzero]]&lt;&gt;""</f>
        <v>1</v>
      </c>
      <c r="CZ464" s="69" t="b">
        <f>Table1[[#This Row],[company_name_re100]]&lt;&gt;""</f>
        <v>0</v>
      </c>
    </row>
    <row r="465" spans="1:11 34:104" ht="21.95" customHeight="1" hidden="1">
      <c r="A465" s="69">
        <v>463</v>
      </c>
      <c r="B465" s="69" t="s">
        <v>2691</v>
      </c>
      <c r="C465" s="69" t="s">
        <v>6726</v>
      </c>
      <c r="D465" s="69" t="s">
        <v>2687</v>
      </c>
      <c r="E465" s="72">
        <v>-0.062</v>
      </c>
      <c r="F465" s="69" t="s">
        <v>2688</v>
      </c>
      <c r="G465" s="72">
        <v>-0.909</v>
      </c>
      <c r="H465" s="69" t="s">
        <v>2689</v>
      </c>
      <c r="I465" s="71">
        <v>3201</v>
      </c>
      <c r="J465" s="69">
        <v>-58</v>
      </c>
      <c r="K465" s="69">
        <v>13</v>
      </c>
      <c r="AH465" s="69" t="b">
        <f>Table1[[#This Row],[sbti_id]]&lt;&gt;""</f>
        <v>0</v>
      </c>
      <c r="AI465" s="69" t="s">
        <v>2691</v>
      </c>
      <c r="AJ465" s="69" t="s">
        <v>3495</v>
      </c>
      <c r="AK465" s="69" t="s">
        <v>3251</v>
      </c>
      <c r="AL465" s="69" t="s">
        <v>3211</v>
      </c>
      <c r="AM465" s="69" t="s">
        <v>157</v>
      </c>
      <c r="AN465" s="69" t="s">
        <v>202</v>
      </c>
      <c r="AQ465" s="69">
        <v>2050</v>
      </c>
      <c r="AR465" s="69" t="s">
        <v>3212</v>
      </c>
      <c r="AS465" s="69">
        <v>2024</v>
      </c>
      <c r="AT465" s="69" t="s">
        <v>2695</v>
      </c>
      <c r="AU465" s="69" t="s">
        <v>6727</v>
      </c>
      <c r="AV465" s="69" t="s">
        <v>233</v>
      </c>
      <c r="BA465" s="69" t="s">
        <v>6728</v>
      </c>
      <c r="BB465" s="69" t="s">
        <v>3216</v>
      </c>
      <c r="BC465" s="69" t="s">
        <v>157</v>
      </c>
      <c r="BD465" s="69" t="s">
        <v>157</v>
      </c>
      <c r="BE465" s="69" t="s">
        <v>168</v>
      </c>
      <c r="BF465" s="69" t="s">
        <v>6729</v>
      </c>
      <c r="BG465" s="69" t="s">
        <v>157</v>
      </c>
      <c r="BH465" s="69" t="s">
        <v>5550</v>
      </c>
      <c r="BI465" s="69" t="s">
        <v>3219</v>
      </c>
      <c r="BJ465" s="69" t="s">
        <v>158</v>
      </c>
      <c r="BK465" s="69" t="s">
        <v>157</v>
      </c>
      <c r="BL465" s="69" t="s">
        <v>6730</v>
      </c>
      <c r="BM465" s="69" t="s">
        <v>168</v>
      </c>
      <c r="BQ465" s="69" t="s">
        <v>158</v>
      </c>
      <c r="BR465" s="69" t="s">
        <v>262</v>
      </c>
      <c r="BS465" s="69" t="s">
        <v>6731</v>
      </c>
      <c r="BX465" s="69" t="s">
        <v>158</v>
      </c>
      <c r="BY465" s="69" t="s">
        <v>158</v>
      </c>
      <c r="CD465" s="69">
        <v>2.85E10</v>
      </c>
      <c r="CE465" s="69" t="s">
        <v>3247</v>
      </c>
      <c r="CT465" s="69" t="b">
        <f>Table1[[#This Row],[company_name_netzero]]&lt;&gt;""</f>
        <v>1</v>
      </c>
      <c r="CZ465" s="69" t="b">
        <f>Table1[[#This Row],[company_name_re100]]&lt;&gt;""</f>
        <v>0</v>
      </c>
    </row>
    <row r="466" spans="1:11 34:104" ht="21.95" customHeight="1" hidden="1">
      <c r="A466" s="69">
        <v>464</v>
      </c>
      <c r="B466" s="69" t="s">
        <v>2696</v>
      </c>
      <c r="C466" s="69" t="s">
        <v>6732</v>
      </c>
      <c r="D466" s="69" t="s">
        <v>2692</v>
      </c>
      <c r="E466" s="72">
        <v>0.222</v>
      </c>
      <c r="F466" s="69" t="s">
        <v>2693</v>
      </c>
      <c r="G466" s="72">
        <v>0.129</v>
      </c>
      <c r="H466" s="69" t="s">
        <v>2694</v>
      </c>
      <c r="I466" s="71">
        <v>129177</v>
      </c>
      <c r="J466" s="69" t="s">
        <v>3199</v>
      </c>
      <c r="K466" s="69">
        <v>1</v>
      </c>
      <c r="AH466" s="69" t="b">
        <f>Table1[[#This Row],[sbti_id]]&lt;&gt;""</f>
        <v>0</v>
      </c>
      <c r="AI466" s="69" t="s">
        <v>2696</v>
      </c>
      <c r="AJ466" s="69" t="s">
        <v>4030</v>
      </c>
      <c r="AK466" s="69" t="s">
        <v>4031</v>
      </c>
      <c r="AL466" s="69" t="s">
        <v>3211</v>
      </c>
      <c r="AM466" s="69" t="s">
        <v>158</v>
      </c>
      <c r="AN466" s="69" t="s">
        <v>202</v>
      </c>
      <c r="AQ466" s="69">
        <v>2032</v>
      </c>
      <c r="AR466" s="69" t="s">
        <v>3212</v>
      </c>
      <c r="AT466" s="70" t="s">
        <v>2700</v>
      </c>
      <c r="AU466" s="69" t="s">
        <v>6733</v>
      </c>
      <c r="AV466" s="69" t="s">
        <v>233</v>
      </c>
      <c r="BA466" s="69" t="s">
        <v>6734</v>
      </c>
      <c r="BB466" s="69" t="s">
        <v>168</v>
      </c>
      <c r="BC466" s="69" t="s">
        <v>157</v>
      </c>
      <c r="BD466" s="69" t="s">
        <v>157</v>
      </c>
      <c r="BE466" s="69" t="s">
        <v>169</v>
      </c>
      <c r="BF466" s="69" t="s">
        <v>6735</v>
      </c>
      <c r="BG466" s="69" t="s">
        <v>157</v>
      </c>
      <c r="BH466" s="69" t="s">
        <v>3329</v>
      </c>
      <c r="BI466" s="69" t="s">
        <v>3219</v>
      </c>
      <c r="BJ466" s="69" t="s">
        <v>158</v>
      </c>
      <c r="BK466" s="69" t="s">
        <v>168</v>
      </c>
      <c r="BL466" s="70" t="s">
        <v>6736</v>
      </c>
      <c r="BM466" s="69" t="s">
        <v>168</v>
      </c>
      <c r="BQ466" s="69" t="s">
        <v>158</v>
      </c>
      <c r="BR466" s="69" t="s">
        <v>168</v>
      </c>
      <c r="BS466" s="70" t="s">
        <v>6737</v>
      </c>
      <c r="BX466" s="69" t="s">
        <v>158</v>
      </c>
      <c r="BY466" s="69" t="s">
        <v>158</v>
      </c>
      <c r="CD466" s="69">
        <v>3.4843E10</v>
      </c>
      <c r="CE466" s="69" t="s">
        <v>3286</v>
      </c>
      <c r="CF466" s="69">
        <v>98750</v>
      </c>
      <c r="CT466" s="69" t="b">
        <f>Table1[[#This Row],[company_name_netzero]]&lt;&gt;""</f>
        <v>1</v>
      </c>
      <c r="CZ466" s="69" t="b">
        <f>Table1[[#This Row],[company_name_re100]]&lt;&gt;""</f>
        <v>0</v>
      </c>
    </row>
    <row r="467" spans="1:11 34:104" ht="21.95" customHeight="1" hidden="1">
      <c r="A467" s="69">
        <v>465</v>
      </c>
      <c r="B467" s="69" t="s">
        <v>2701</v>
      </c>
      <c r="C467" s="69" t="s">
        <v>6738</v>
      </c>
      <c r="D467" s="69" t="s">
        <v>2697</v>
      </c>
      <c r="E467" s="72">
        <v>0.318</v>
      </c>
      <c r="F467" s="69" t="s">
        <v>2698</v>
      </c>
      <c r="G467" s="72">
        <v>1.242</v>
      </c>
      <c r="H467" s="69" t="s">
        <v>2699</v>
      </c>
      <c r="I467" s="71">
        <v>26149</v>
      </c>
      <c r="J467" s="69" t="s">
        <v>3199</v>
      </c>
      <c r="K467" s="69">
        <v>1</v>
      </c>
      <c r="AH467" s="69" t="b">
        <f>Table1[[#This Row],[sbti_id]]&lt;&gt;""</f>
        <v>0</v>
      </c>
      <c r="AJ467" s="69" t="s">
        <v>3250</v>
      </c>
      <c r="AK467" s="69" t="s">
        <v>3251</v>
      </c>
      <c r="AL467" s="69" t="s">
        <v>3211</v>
      </c>
      <c r="AM467" s="69" t="s">
        <v>158</v>
      </c>
      <c r="AN467" s="69" t="s">
        <v>233</v>
      </c>
      <c r="AU467" s="69" t="s">
        <v>6739</v>
      </c>
      <c r="AV467" s="69" t="s">
        <v>233</v>
      </c>
      <c r="BA467" s="70" t="s">
        <v>6740</v>
      </c>
      <c r="BC467" s="69" t="s">
        <v>168</v>
      </c>
      <c r="BD467" s="69" t="s">
        <v>168</v>
      </c>
      <c r="BE467" s="69" t="s">
        <v>168</v>
      </c>
      <c r="BG467" s="69" t="s">
        <v>158</v>
      </c>
      <c r="BI467" s="69" t="s">
        <v>3219</v>
      </c>
      <c r="BJ467" s="69" t="s">
        <v>158</v>
      </c>
      <c r="BK467" s="69" t="s">
        <v>168</v>
      </c>
      <c r="BL467" s="70" t="s">
        <v>6741</v>
      </c>
      <c r="BM467" s="69" t="s">
        <v>168</v>
      </c>
      <c r="BQ467" s="69" t="s">
        <v>158</v>
      </c>
      <c r="BR467" s="69" t="s">
        <v>168</v>
      </c>
      <c r="BX467" s="69" t="s">
        <v>158</v>
      </c>
      <c r="BY467" s="69" t="s">
        <v>158</v>
      </c>
      <c r="CD467" s="69">
        <v>1.1465E10</v>
      </c>
      <c r="CE467" s="69" t="s">
        <v>3081</v>
      </c>
      <c r="CF467" s="69">
        <v>17602</v>
      </c>
      <c r="CT467" s="69" t="b">
        <f>Table1[[#This Row],[company_name_netzero]]&lt;&gt;""</f>
        <v>0</v>
      </c>
      <c r="CZ467" s="69" t="b">
        <f>Table1[[#This Row],[company_name_re100]]&lt;&gt;""</f>
        <v>0</v>
      </c>
    </row>
    <row r="468" spans="1:11 34:104" ht="21.95" customHeight="1" hidden="1">
      <c r="A468" s="69">
        <v>466</v>
      </c>
      <c r="B468" s="69" t="s">
        <v>2706</v>
      </c>
      <c r="C468" s="69" t="s">
        <v>6742</v>
      </c>
      <c r="D468" s="69" t="s">
        <v>2702</v>
      </c>
      <c r="E468" s="75">
        <v>0.09</v>
      </c>
      <c r="F468" s="69" t="s">
        <v>2703</v>
      </c>
      <c r="G468" s="72">
        <v>0.029</v>
      </c>
      <c r="H468" s="69" t="s">
        <v>2704</v>
      </c>
      <c r="I468" s="71">
        <v>74378</v>
      </c>
      <c r="J468" s="69" t="s">
        <v>3199</v>
      </c>
      <c r="K468" s="69">
        <v>24</v>
      </c>
      <c r="AH468" s="69" t="b">
        <f>Table1[[#This Row],[sbti_id]]&lt;&gt;""</f>
        <v>0</v>
      </c>
      <c r="AI468" s="69" t="s">
        <v>6743</v>
      </c>
      <c r="AJ468" s="69" t="s">
        <v>3412</v>
      </c>
      <c r="AK468" s="69" t="s">
        <v>246</v>
      </c>
      <c r="AL468" s="69" t="s">
        <v>3211</v>
      </c>
      <c r="AM468" s="69" t="s">
        <v>158</v>
      </c>
      <c r="AN468" s="69" t="s">
        <v>167</v>
      </c>
      <c r="AQ468" s="69">
        <v>2050</v>
      </c>
      <c r="AR468" s="69" t="s">
        <v>3212</v>
      </c>
      <c r="AS468" s="69">
        <v>2019</v>
      </c>
      <c r="AT468" s="70" t="s">
        <v>2710</v>
      </c>
      <c r="AU468" s="69" t="s">
        <v>6744</v>
      </c>
      <c r="AV468" s="69" t="s">
        <v>513</v>
      </c>
      <c r="AW468" s="69">
        <v>2025</v>
      </c>
      <c r="AX468" s="69">
        <v>12</v>
      </c>
      <c r="AY468" s="69">
        <v>2019</v>
      </c>
      <c r="AZ468" s="70" t="s">
        <v>6745</v>
      </c>
      <c r="BA468" s="70" t="s">
        <v>6746</v>
      </c>
      <c r="BB468" s="69" t="s">
        <v>3216</v>
      </c>
      <c r="BC468" s="69" t="s">
        <v>157</v>
      </c>
      <c r="BD468" s="69" t="s">
        <v>157</v>
      </c>
      <c r="BE468" s="69" t="s">
        <v>157</v>
      </c>
      <c r="BF468" s="70" t="s">
        <v>6747</v>
      </c>
      <c r="BG468" s="69" t="s">
        <v>157</v>
      </c>
      <c r="BH468" s="69" t="s">
        <v>4200</v>
      </c>
      <c r="BI468" s="69" t="s">
        <v>3219</v>
      </c>
      <c r="BJ468" s="69" t="s">
        <v>158</v>
      </c>
      <c r="BK468" s="69" t="s">
        <v>157</v>
      </c>
      <c r="BL468" s="70" t="s">
        <v>6748</v>
      </c>
      <c r="BM468" s="69" t="s">
        <v>157</v>
      </c>
      <c r="BN468" s="69" t="s">
        <v>3269</v>
      </c>
      <c r="BQ468" s="69" t="s">
        <v>157</v>
      </c>
      <c r="BR468" s="69" t="s">
        <v>190</v>
      </c>
      <c r="BS468" s="70" t="s">
        <v>6749</v>
      </c>
      <c r="BX468" s="69" t="s">
        <v>158</v>
      </c>
      <c r="BY468" s="69" t="s">
        <v>157</v>
      </c>
      <c r="CD468" s="69">
        <v>3.4699E10</v>
      </c>
      <c r="CE468" s="69" t="s">
        <v>4315</v>
      </c>
      <c r="CF468" s="69">
        <v>74378</v>
      </c>
      <c r="CO468" s="69" t="s">
        <v>6750</v>
      </c>
      <c r="CT468" s="69" t="b">
        <f>Table1[[#This Row],[company_name_netzero]]&lt;&gt;""</f>
        <v>1</v>
      </c>
      <c r="CZ468" s="69" t="b">
        <f>Table1[[#This Row],[company_name_re100]]&lt;&gt;""</f>
        <v>0</v>
      </c>
    </row>
    <row r="469" spans="1:11 34:34 98:104" ht="21.95" customHeight="1" hidden="1">
      <c r="A469" s="69">
        <v>467</v>
      </c>
      <c r="B469" s="69" t="s">
        <v>2711</v>
      </c>
      <c r="C469" s="69" t="s">
        <v>6751</v>
      </c>
      <c r="D469" s="69" t="s">
        <v>2707</v>
      </c>
      <c r="E469" s="72">
        <v>0.003</v>
      </c>
      <c r="F469" s="69" t="s">
        <v>2708</v>
      </c>
      <c r="G469" s="72">
        <v>-0.072</v>
      </c>
      <c r="H469" s="69" t="s">
        <v>2709</v>
      </c>
      <c r="I469" s="71">
        <v>38358</v>
      </c>
      <c r="J469" s="69">
        <v>-15</v>
      </c>
      <c r="K469" s="69">
        <v>4</v>
      </c>
      <c r="AH469" s="69" t="b">
        <f>Table1[[#This Row],[sbti_id]]&lt;&gt;""</f>
        <v>0</v>
      </c>
      <c r="CT469" s="69" t="b">
        <f>Table1[[#This Row],[company_name_netzero]]&lt;&gt;""</f>
        <v>0</v>
      </c>
      <c r="CZ469" s="69" t="b">
        <f>Table1[[#This Row],[company_name_re100]]&lt;&gt;""</f>
        <v>0</v>
      </c>
    </row>
    <row r="470" spans="1:11 34:104" ht="21.95" customHeight="1" hidden="1">
      <c r="A470" s="69">
        <v>468</v>
      </c>
      <c r="B470" s="69" t="s">
        <v>2716</v>
      </c>
      <c r="C470" s="69" t="s">
        <v>6752</v>
      </c>
      <c r="D470" s="69" t="s">
        <v>2712</v>
      </c>
      <c r="E470" s="75">
        <v>0.08</v>
      </c>
      <c r="F470" s="69" t="s">
        <v>2713</v>
      </c>
      <c r="G470" s="72">
        <v>0.056</v>
      </c>
      <c r="H470" s="69" t="s">
        <v>2714</v>
      </c>
      <c r="I470" s="71">
        <v>54435</v>
      </c>
      <c r="J470" s="69" t="s">
        <v>3199</v>
      </c>
      <c r="K470" s="69">
        <v>2</v>
      </c>
      <c r="AH470" s="69" t="b">
        <f>Table1[[#This Row],[sbti_id]]&lt;&gt;""</f>
        <v>0</v>
      </c>
      <c r="AI470" s="69" t="s">
        <v>6753</v>
      </c>
      <c r="AJ470" s="69" t="s">
        <v>3043</v>
      </c>
      <c r="AK470" s="69" t="s">
        <v>146</v>
      </c>
      <c r="AL470" s="69" t="s">
        <v>3211</v>
      </c>
      <c r="AM470" s="69" t="s">
        <v>158</v>
      </c>
      <c r="AN470" s="69" t="s">
        <v>281</v>
      </c>
      <c r="AO470" s="69">
        <v>80</v>
      </c>
      <c r="AP470" s="69">
        <v>2022</v>
      </c>
      <c r="AQ470" s="69">
        <v>2030</v>
      </c>
      <c r="AR470" s="69" t="s">
        <v>3212</v>
      </c>
      <c r="AS470" s="69">
        <v>2019</v>
      </c>
      <c r="AT470" s="70" t="s">
        <v>2720</v>
      </c>
      <c r="AU470" s="69" t="s">
        <v>6754</v>
      </c>
      <c r="AV470" s="69" t="s">
        <v>233</v>
      </c>
      <c r="AW470" s="69">
        <v>2025</v>
      </c>
      <c r="AZ470" s="70" t="s">
        <v>6755</v>
      </c>
      <c r="BB470" s="69" t="s">
        <v>3216</v>
      </c>
      <c r="BC470" s="69" t="s">
        <v>157</v>
      </c>
      <c r="BD470" s="69" t="s">
        <v>157</v>
      </c>
      <c r="BE470" s="69" t="s">
        <v>158</v>
      </c>
      <c r="BG470" s="69" t="s">
        <v>157</v>
      </c>
      <c r="BH470" s="69" t="s">
        <v>3499</v>
      </c>
      <c r="BI470" s="69" t="s">
        <v>3219</v>
      </c>
      <c r="BJ470" s="69" t="s">
        <v>158</v>
      </c>
      <c r="BK470" s="69" t="s">
        <v>168</v>
      </c>
      <c r="BM470" s="69" t="s">
        <v>158</v>
      </c>
      <c r="BQ470" s="69" t="s">
        <v>158</v>
      </c>
      <c r="BR470" s="69" t="s">
        <v>168</v>
      </c>
      <c r="BS470" s="69" t="s">
        <v>6756</v>
      </c>
      <c r="BX470" s="69" t="s">
        <v>158</v>
      </c>
      <c r="BY470" s="69" t="s">
        <v>158</v>
      </c>
      <c r="CD470" s="69">
        <v>33552</v>
      </c>
      <c r="CE470" s="69" t="s">
        <v>3286</v>
      </c>
      <c r="CF470" s="69">
        <v>53686</v>
      </c>
      <c r="CT470" s="69" t="b">
        <f>Table1[[#This Row],[company_name_netzero]]&lt;&gt;""</f>
        <v>1</v>
      </c>
      <c r="CZ470" s="69" t="b">
        <f>Table1[[#This Row],[company_name_re100]]&lt;&gt;""</f>
        <v>0</v>
      </c>
    </row>
    <row r="471" spans="1:11 34:34 98:104" ht="21.95" customHeight="1" hidden="1">
      <c r="A471" s="69">
        <v>469</v>
      </c>
      <c r="B471" s="69" t="s">
        <v>2721</v>
      </c>
      <c r="C471" s="69" t="s">
        <v>6757</v>
      </c>
      <c r="D471" s="69" t="s">
        <v>2717</v>
      </c>
      <c r="E471" s="72">
        <v>0.076</v>
      </c>
      <c r="F471" s="69" t="s">
        <v>2718</v>
      </c>
      <c r="G471" s="72">
        <v>-0.227</v>
      </c>
      <c r="H471" s="69" t="s">
        <v>2719</v>
      </c>
      <c r="I471" s="71">
        <v>51435</v>
      </c>
      <c r="J471" s="69" t="s">
        <v>3199</v>
      </c>
      <c r="K471" s="69">
        <v>3</v>
      </c>
      <c r="AH471" s="69" t="b">
        <f>Table1[[#This Row],[sbti_id]]&lt;&gt;""</f>
        <v>0</v>
      </c>
      <c r="CT471" s="69" t="b">
        <f>Table1[[#This Row],[company_name_netzero]]&lt;&gt;""</f>
        <v>0</v>
      </c>
      <c r="CZ471" s="69" t="b">
        <f>Table1[[#This Row],[company_name_re100]]&lt;&gt;""</f>
        <v>0</v>
      </c>
    </row>
    <row r="472" spans="1:11 34:34 98:104" ht="21.95" customHeight="1" hidden="1">
      <c r="A472" s="69">
        <v>470</v>
      </c>
      <c r="B472" s="69" t="s">
        <v>2727</v>
      </c>
      <c r="C472" s="69" t="s">
        <v>6758</v>
      </c>
      <c r="D472" s="69" t="s">
        <v>2722</v>
      </c>
      <c r="E472" s="75">
        <v>0.05</v>
      </c>
      <c r="F472" s="69" t="s">
        <v>2723</v>
      </c>
      <c r="G472" s="72">
        <v>0.106</v>
      </c>
      <c r="H472" s="69" t="s">
        <v>2724</v>
      </c>
      <c r="I472" s="71">
        <v>121223</v>
      </c>
      <c r="J472" s="69">
        <v>22</v>
      </c>
      <c r="K472" s="69">
        <v>6</v>
      </c>
      <c r="AH472" s="69" t="b">
        <f>Table1[[#This Row],[sbti_id]]&lt;&gt;""</f>
        <v>0</v>
      </c>
      <c r="CT472" s="69" t="b">
        <f>Table1[[#This Row],[company_name_netzero]]&lt;&gt;""</f>
        <v>0</v>
      </c>
      <c r="CZ472" s="69" t="b">
        <f>Table1[[#This Row],[company_name_re100]]&lt;&gt;""</f>
        <v>0</v>
      </c>
    </row>
    <row r="473" spans="1:11 34:34 98:104" ht="21.95" customHeight="1" hidden="1">
      <c r="A473" s="69">
        <v>471</v>
      </c>
      <c r="B473" s="69" t="s">
        <v>2734</v>
      </c>
      <c r="C473" s="69" t="s">
        <v>6759</v>
      </c>
      <c r="D473" s="69" t="s">
        <v>2729</v>
      </c>
      <c r="E473" s="72">
        <v>0.005</v>
      </c>
      <c r="F473" s="69" t="s">
        <v>2730</v>
      </c>
      <c r="G473" s="72">
        <v>0.358</v>
      </c>
      <c r="H473" s="69" t="s">
        <v>2731</v>
      </c>
      <c r="I473" s="71">
        <v>59157</v>
      </c>
      <c r="J473" s="69">
        <v>-13</v>
      </c>
      <c r="K473" s="69">
        <v>5</v>
      </c>
      <c r="AH473" s="69" t="b">
        <f>Table1[[#This Row],[sbti_id]]&lt;&gt;""</f>
        <v>0</v>
      </c>
      <c r="CT473" s="69" t="b">
        <f>Table1[[#This Row],[company_name_netzero]]&lt;&gt;""</f>
        <v>0</v>
      </c>
      <c r="CZ473" s="69" t="b">
        <f>Table1[[#This Row],[company_name_re100]]&lt;&gt;""</f>
        <v>0</v>
      </c>
    </row>
    <row r="474" spans="1:104" ht="21.95" customHeight="1" hidden="1">
      <c r="A474" s="69">
        <v>472</v>
      </c>
      <c r="B474" s="69" t="s">
        <v>2739</v>
      </c>
      <c r="C474" s="69" t="s">
        <v>6760</v>
      </c>
      <c r="D474" s="69" t="s">
        <v>2735</v>
      </c>
      <c r="E474" s="72">
        <v>0.001</v>
      </c>
      <c r="F474" s="69" t="s">
        <v>2736</v>
      </c>
      <c r="G474" s="72">
        <v>4.369</v>
      </c>
      <c r="H474" s="69" t="s">
        <v>2737</v>
      </c>
      <c r="I474" s="71">
        <v>69600</v>
      </c>
      <c r="J474" s="69">
        <v>-13</v>
      </c>
      <c r="K474" s="69">
        <v>2</v>
      </c>
      <c r="L474" s="69">
        <v>40010401</v>
      </c>
      <c r="M474" s="69" t="s">
        <v>2739</v>
      </c>
      <c r="N474" s="69" t="s">
        <v>6761</v>
      </c>
      <c r="O474" s="69" t="s">
        <v>6762</v>
      </c>
      <c r="P474" s="69" t="s">
        <v>3203</v>
      </c>
      <c r="Q474" s="69" t="s">
        <v>3204</v>
      </c>
      <c r="R474" s="69" t="s">
        <v>3205</v>
      </c>
      <c r="S474" s="69" t="s">
        <v>4493</v>
      </c>
      <c r="T474" s="69" t="s">
        <v>151</v>
      </c>
      <c r="U474" s="69" t="s">
        <v>152</v>
      </c>
      <c r="V474" s="69">
        <v>2030</v>
      </c>
      <c r="AB474" s="69" t="s">
        <v>6763</v>
      </c>
      <c r="AC474" s="69" t="s">
        <v>3208</v>
      </c>
      <c r="AD474" s="73">
        <v>44483.041666666664</v>
      </c>
      <c r="AE474" s="69" t="s">
        <v>3209</v>
      </c>
      <c r="AG474" s="73">
        <v>44483.041666666664</v>
      </c>
      <c r="AH474" s="69" t="b">
        <f>Table1[[#This Row],[sbti_id]]&lt;&gt;""</f>
        <v>1</v>
      </c>
      <c r="AI474" s="69" t="s">
        <v>2739</v>
      </c>
      <c r="AJ474" s="69" t="s">
        <v>3043</v>
      </c>
      <c r="AK474" s="69" t="s">
        <v>146</v>
      </c>
      <c r="AL474" s="69" t="s">
        <v>3211</v>
      </c>
      <c r="AM474" s="69" t="s">
        <v>158</v>
      </c>
      <c r="AN474" s="69" t="s">
        <v>167</v>
      </c>
      <c r="AQ474" s="69">
        <v>2050</v>
      </c>
      <c r="AR474" s="69" t="s">
        <v>3212</v>
      </c>
      <c r="AS474" s="69">
        <v>2023</v>
      </c>
      <c r="AT474" s="69" t="s">
        <v>2743</v>
      </c>
      <c r="AU474" s="69" t="s">
        <v>6764</v>
      </c>
      <c r="AV474" s="69" t="s">
        <v>281</v>
      </c>
      <c r="AW474" s="69">
        <v>2030</v>
      </c>
      <c r="AX474" s="69">
        <v>50</v>
      </c>
      <c r="AY474" s="69">
        <v>2023</v>
      </c>
      <c r="AZ474" s="70" t="s">
        <v>6765</v>
      </c>
      <c r="BA474" s="69" t="s">
        <v>6766</v>
      </c>
      <c r="BB474" s="69" t="s">
        <v>3228</v>
      </c>
      <c r="BC474" s="69" t="s">
        <v>157</v>
      </c>
      <c r="BD474" s="69" t="s">
        <v>157</v>
      </c>
      <c r="BE474" s="69" t="s">
        <v>158</v>
      </c>
      <c r="BF474" s="69" t="s">
        <v>6767</v>
      </c>
      <c r="BG474" s="69" t="s">
        <v>157</v>
      </c>
      <c r="BH474" s="69" t="s">
        <v>3486</v>
      </c>
      <c r="BI474" s="69" t="s">
        <v>3219</v>
      </c>
      <c r="BJ474" s="69" t="s">
        <v>157</v>
      </c>
      <c r="BK474" s="69" t="s">
        <v>168</v>
      </c>
      <c r="BL474" s="70" t="s">
        <v>6768</v>
      </c>
      <c r="BM474" s="69" t="s">
        <v>168</v>
      </c>
      <c r="BQ474" s="69" t="s">
        <v>158</v>
      </c>
      <c r="BR474" s="69" t="s">
        <v>158</v>
      </c>
      <c r="BX474" s="69" t="s">
        <v>158</v>
      </c>
      <c r="BY474" s="69" t="s">
        <v>157</v>
      </c>
      <c r="CD474" s="69">
        <v>3.4102E10</v>
      </c>
      <c r="CE474" s="69" t="s">
        <v>3300</v>
      </c>
      <c r="CF474" s="69">
        <v>69600</v>
      </c>
      <c r="CT474" s="69" t="b">
        <f>Table1[[#This Row],[company_name_netzero]]&lt;&gt;""</f>
        <v>1</v>
      </c>
      <c r="CZ474" s="69" t="b">
        <f>Table1[[#This Row],[company_name_re100]]&lt;&gt;""</f>
        <v>0</v>
      </c>
    </row>
    <row r="475" spans="1:11 34:34 98:104" ht="21.95" customHeight="1" hidden="1">
      <c r="A475" s="69">
        <v>473</v>
      </c>
      <c r="B475" s="69" t="s">
        <v>2744</v>
      </c>
      <c r="C475" s="69" t="s">
        <v>6769</v>
      </c>
      <c r="D475" s="69" t="s">
        <v>2740</v>
      </c>
      <c r="E475" s="72">
        <v>-0.037</v>
      </c>
      <c r="F475" s="69" t="s">
        <v>2741</v>
      </c>
      <c r="G475" s="72">
        <v>0.024</v>
      </c>
      <c r="H475" s="69" t="s">
        <v>2742</v>
      </c>
      <c r="I475" s="71">
        <v>139163</v>
      </c>
      <c r="J475" s="69">
        <v>-36</v>
      </c>
      <c r="K475" s="69">
        <v>6</v>
      </c>
      <c r="AH475" s="69" t="b">
        <f>Table1[[#This Row],[sbti_id]]&lt;&gt;""</f>
        <v>0</v>
      </c>
      <c r="CT475" s="69" t="b">
        <f>Table1[[#This Row],[company_name_netzero]]&lt;&gt;""</f>
        <v>0</v>
      </c>
      <c r="CZ475" s="69" t="b">
        <f>Table1[[#This Row],[company_name_re100]]&lt;&gt;""</f>
        <v>0</v>
      </c>
    </row>
    <row r="476" spans="1:104" ht="21.95" customHeight="1" hidden="1">
      <c r="A476" s="69">
        <v>474</v>
      </c>
      <c r="B476" s="69" t="s">
        <v>2750</v>
      </c>
      <c r="C476" s="69" t="s">
        <v>6770</v>
      </c>
      <c r="D476" s="69" t="s">
        <v>2745</v>
      </c>
      <c r="E476" s="72">
        <v>0.048</v>
      </c>
      <c r="F476" s="69" t="s">
        <v>1706</v>
      </c>
      <c r="G476" s="72">
        <v>-0.661</v>
      </c>
      <c r="H476" s="69" t="s">
        <v>2746</v>
      </c>
      <c r="I476" s="71">
        <v>80730</v>
      </c>
      <c r="J476" s="69">
        <v>22</v>
      </c>
      <c r="K476" s="69">
        <v>26</v>
      </c>
      <c r="L476" s="69">
        <v>40005632</v>
      </c>
      <c r="M476" s="69" t="s">
        <v>6771</v>
      </c>
      <c r="N476" s="69" t="s">
        <v>6772</v>
      </c>
      <c r="O476" s="69" t="s">
        <v>6773</v>
      </c>
      <c r="P476" s="69" t="s">
        <v>3203</v>
      </c>
      <c r="Q476" s="69" t="s">
        <v>374</v>
      </c>
      <c r="R476" s="69" t="s">
        <v>246</v>
      </c>
      <c r="S476" s="69" t="s">
        <v>5078</v>
      </c>
      <c r="T476" s="69" t="s">
        <v>151</v>
      </c>
      <c r="U476" s="69" t="s">
        <v>827</v>
      </c>
      <c r="V476" s="69" t="s">
        <v>3292</v>
      </c>
      <c r="AB476" s="69" t="s">
        <v>6774</v>
      </c>
      <c r="AE476" s="69" t="s">
        <v>4233</v>
      </c>
      <c r="AG476" s="73">
        <v>44927.041666666664</v>
      </c>
      <c r="AH476" s="69" t="b">
        <f>Table1[[#This Row],[sbti_id]]&lt;&gt;""</f>
        <v>1</v>
      </c>
      <c r="AI476" s="69" t="s">
        <v>6775</v>
      </c>
      <c r="AJ476" s="69" t="s">
        <v>3547</v>
      </c>
      <c r="AK476" s="69" t="s">
        <v>246</v>
      </c>
      <c r="AL476" s="69" t="s">
        <v>3211</v>
      </c>
      <c r="AM476" s="69" t="s">
        <v>158</v>
      </c>
      <c r="AN476" s="69" t="s">
        <v>167</v>
      </c>
      <c r="AQ476" s="69">
        <v>2050</v>
      </c>
      <c r="AR476" s="69" t="s">
        <v>3212</v>
      </c>
      <c r="AS476" s="69">
        <v>2022</v>
      </c>
      <c r="AT476" s="69" t="s">
        <v>2754</v>
      </c>
      <c r="AU476" s="69" t="s">
        <v>6776</v>
      </c>
      <c r="AV476" s="69" t="s">
        <v>513</v>
      </c>
      <c r="AW476" s="69">
        <v>2030</v>
      </c>
      <c r="AX476" s="69">
        <v>30</v>
      </c>
      <c r="AY476" s="69">
        <v>2019</v>
      </c>
      <c r="AZ476" s="69" t="s">
        <v>6777</v>
      </c>
      <c r="BA476" s="70" t="s">
        <v>6778</v>
      </c>
      <c r="BB476" s="69" t="s">
        <v>3228</v>
      </c>
      <c r="BC476" s="69" t="s">
        <v>157</v>
      </c>
      <c r="BD476" s="69" t="s">
        <v>157</v>
      </c>
      <c r="BE476" s="69" t="s">
        <v>157</v>
      </c>
      <c r="BF476" s="70" t="s">
        <v>6779</v>
      </c>
      <c r="BG476" s="69" t="s">
        <v>157</v>
      </c>
      <c r="BI476" s="69" t="s">
        <v>3519</v>
      </c>
      <c r="BJ476" s="69" t="s">
        <v>158</v>
      </c>
      <c r="BK476" s="69" t="s">
        <v>168</v>
      </c>
      <c r="BL476" s="70" t="s">
        <v>6780</v>
      </c>
      <c r="BM476" s="69" t="s">
        <v>157</v>
      </c>
      <c r="BN476" s="69" t="s">
        <v>3620</v>
      </c>
      <c r="BQ476" s="69" t="s">
        <v>158</v>
      </c>
      <c r="BR476" s="69" t="s">
        <v>312</v>
      </c>
      <c r="BS476" s="70" t="s">
        <v>6781</v>
      </c>
      <c r="BX476" s="69" t="s">
        <v>158</v>
      </c>
      <c r="BY476" s="69" t="s">
        <v>158</v>
      </c>
      <c r="CD476" s="69">
        <v>3.403E10</v>
      </c>
      <c r="CE476" s="69" t="s">
        <v>4315</v>
      </c>
      <c r="CF476" s="69">
        <v>89109</v>
      </c>
      <c r="CO476" s="69" t="s">
        <v>6782</v>
      </c>
      <c r="CT476" s="69" t="b">
        <f>Table1[[#This Row],[company_name_netzero]]&lt;&gt;""</f>
        <v>1</v>
      </c>
      <c r="CZ476" s="69" t="b">
        <f>Table1[[#This Row],[company_name_re100]]&lt;&gt;""</f>
        <v>0</v>
      </c>
    </row>
    <row r="477" spans="1:11 34:104" ht="21.95" customHeight="1" hidden="1">
      <c r="A477" s="69">
        <v>475</v>
      </c>
      <c r="B477" s="69" t="s">
        <v>2755</v>
      </c>
      <c r="C477" s="69" t="s">
        <v>6783</v>
      </c>
      <c r="D477" s="69" t="s">
        <v>2751</v>
      </c>
      <c r="E477" s="72">
        <v>0.122</v>
      </c>
      <c r="F477" s="69" t="s">
        <v>2752</v>
      </c>
      <c r="G477" s="72">
        <v>-0.716</v>
      </c>
      <c r="H477" s="69" t="s">
        <v>2753</v>
      </c>
      <c r="I477" s="71">
        <v>42511</v>
      </c>
      <c r="J477" s="69" t="s">
        <v>3199</v>
      </c>
      <c r="K477" s="69">
        <v>30</v>
      </c>
      <c r="AH477" s="69" t="b">
        <f>Table1[[#This Row],[sbti_id]]&lt;&gt;""</f>
        <v>0</v>
      </c>
      <c r="AI477" s="69" t="s">
        <v>2755</v>
      </c>
      <c r="AJ477" s="69" t="s">
        <v>3381</v>
      </c>
      <c r="AK477" s="69" t="s">
        <v>3251</v>
      </c>
      <c r="AL477" s="69" t="s">
        <v>3211</v>
      </c>
      <c r="AM477" s="69" t="s">
        <v>157</v>
      </c>
      <c r="AN477" s="69" t="s">
        <v>167</v>
      </c>
      <c r="AQ477" s="69">
        <v>2050</v>
      </c>
      <c r="AR477" s="69" t="s">
        <v>3212</v>
      </c>
      <c r="AS477" s="69">
        <v>2021</v>
      </c>
      <c r="AT477" s="69" t="s">
        <v>2759</v>
      </c>
      <c r="AU477" s="69" t="s">
        <v>6784</v>
      </c>
      <c r="AV477" s="69" t="s">
        <v>281</v>
      </c>
      <c r="AW477" s="69">
        <v>2030</v>
      </c>
      <c r="AX477" s="69">
        <v>50</v>
      </c>
      <c r="AY477" s="69">
        <v>2019</v>
      </c>
      <c r="AZ477" s="70" t="s">
        <v>6785</v>
      </c>
      <c r="BA477" s="69" t="s">
        <v>6786</v>
      </c>
      <c r="BB477" s="69" t="s">
        <v>3228</v>
      </c>
      <c r="BC477" s="69" t="s">
        <v>157</v>
      </c>
      <c r="BD477" s="69" t="s">
        <v>157</v>
      </c>
      <c r="BE477" s="69" t="s">
        <v>169</v>
      </c>
      <c r="BF477" s="69" t="s">
        <v>6787</v>
      </c>
      <c r="BG477" s="69" t="s">
        <v>157</v>
      </c>
      <c r="BH477" s="69" t="s">
        <v>3808</v>
      </c>
      <c r="BI477" s="69" t="s">
        <v>3219</v>
      </c>
      <c r="BJ477" s="69" t="s">
        <v>157</v>
      </c>
      <c r="BK477" s="69" t="s">
        <v>168</v>
      </c>
      <c r="BL477" s="70" t="s">
        <v>6788</v>
      </c>
      <c r="BM477" s="69" t="s">
        <v>157</v>
      </c>
      <c r="BN477" s="69" t="s">
        <v>3269</v>
      </c>
      <c r="BQ477" s="69" t="s">
        <v>158</v>
      </c>
      <c r="BR477" s="69" t="s">
        <v>168</v>
      </c>
      <c r="BS477" s="69" t="s">
        <v>6789</v>
      </c>
      <c r="BX477" s="69" t="s">
        <v>158</v>
      </c>
      <c r="BY477" s="69" t="s">
        <v>158</v>
      </c>
      <c r="CD477" s="69">
        <v>3.318E10</v>
      </c>
      <c r="CE477" s="69" t="s">
        <v>3286</v>
      </c>
      <c r="CT477" s="69" t="b">
        <f>Table1[[#This Row],[company_name_netzero]]&lt;&gt;""</f>
        <v>1</v>
      </c>
      <c r="CZ477" s="69" t="b">
        <f>Table1[[#This Row],[company_name_re100]]&lt;&gt;""</f>
        <v>0</v>
      </c>
    </row>
    <row r="478" spans="1:104" ht="21.95" customHeight="1" hidden="1">
      <c r="A478" s="69">
        <v>476</v>
      </c>
      <c r="B478" s="69" t="s">
        <v>2760</v>
      </c>
      <c r="C478" s="69" t="s">
        <v>6790</v>
      </c>
      <c r="D478" s="69" t="s">
        <v>2756</v>
      </c>
      <c r="E478" s="72">
        <v>-0.042</v>
      </c>
      <c r="F478" s="69" t="s">
        <v>2757</v>
      </c>
      <c r="G478" s="72">
        <v>-0.095</v>
      </c>
      <c r="H478" s="69" t="s">
        <v>2758</v>
      </c>
      <c r="I478" s="71">
        <v>30100</v>
      </c>
      <c r="J478" s="69">
        <v>-35</v>
      </c>
      <c r="K478" s="69">
        <v>5</v>
      </c>
      <c r="L478" s="69">
        <v>40000021</v>
      </c>
      <c r="M478" s="69" t="s">
        <v>6791</v>
      </c>
      <c r="N478" s="69" t="s">
        <v>6792</v>
      </c>
      <c r="O478" s="69" t="s">
        <v>6793</v>
      </c>
      <c r="P478" s="69" t="s">
        <v>3203</v>
      </c>
      <c r="Q478" s="69" t="s">
        <v>3204</v>
      </c>
      <c r="R478" s="69" t="s">
        <v>3205</v>
      </c>
      <c r="S478" s="69" t="s">
        <v>4493</v>
      </c>
      <c r="T478" s="69" t="s">
        <v>151</v>
      </c>
      <c r="U478" s="69" t="s">
        <v>827</v>
      </c>
      <c r="V478" s="69">
        <v>2030</v>
      </c>
      <c r="AB478" s="69" t="s">
        <v>6794</v>
      </c>
      <c r="AE478" s="69" t="s">
        <v>4233</v>
      </c>
      <c r="AG478" s="73">
        <v>44322.041666666664</v>
      </c>
      <c r="AH478" s="69" t="b">
        <f>Table1[[#This Row],[sbti_id]]&lt;&gt;""</f>
        <v>1</v>
      </c>
      <c r="AI478" s="69" t="s">
        <v>6795</v>
      </c>
      <c r="AJ478" s="69" t="s">
        <v>3043</v>
      </c>
      <c r="AK478" s="69" t="s">
        <v>146</v>
      </c>
      <c r="AL478" s="69" t="s">
        <v>3211</v>
      </c>
      <c r="AM478" s="69" t="s">
        <v>158</v>
      </c>
      <c r="AN478" s="69" t="s">
        <v>281</v>
      </c>
      <c r="AO478" s="69">
        <v>35</v>
      </c>
      <c r="AP478" s="69">
        <v>2018</v>
      </c>
      <c r="AQ478" s="69">
        <v>2030</v>
      </c>
      <c r="AS478" s="69">
        <v>2024</v>
      </c>
      <c r="AT478" s="70" t="s">
        <v>2764</v>
      </c>
      <c r="AU478" s="69" t="s">
        <v>6796</v>
      </c>
      <c r="AV478" s="69" t="s">
        <v>233</v>
      </c>
      <c r="BA478" s="69" t="s">
        <v>6797</v>
      </c>
      <c r="BB478" s="69" t="s">
        <v>168</v>
      </c>
      <c r="BC478" s="69" t="s">
        <v>157</v>
      </c>
      <c r="BD478" s="69" t="s">
        <v>157</v>
      </c>
      <c r="BE478" s="69" t="s">
        <v>169</v>
      </c>
      <c r="BG478" s="69" t="s">
        <v>158</v>
      </c>
      <c r="BI478" s="69" t="s">
        <v>3219</v>
      </c>
      <c r="BJ478" s="69" t="s">
        <v>158</v>
      </c>
      <c r="BK478" s="69" t="s">
        <v>168</v>
      </c>
      <c r="BM478" s="69" t="s">
        <v>168</v>
      </c>
      <c r="BQ478" s="69" t="s">
        <v>158</v>
      </c>
      <c r="BR478" s="69" t="s">
        <v>168</v>
      </c>
      <c r="BX478" s="69" t="s">
        <v>158</v>
      </c>
      <c r="BY478" s="69" t="s">
        <v>158</v>
      </c>
      <c r="CD478" s="69">
        <v>3.3652E10</v>
      </c>
      <c r="CE478" s="69" t="s">
        <v>3300</v>
      </c>
      <c r="CF478" s="69">
        <v>30100</v>
      </c>
      <c r="CT478" s="69" t="b">
        <f>Table1[[#This Row],[company_name_netzero]]&lt;&gt;""</f>
        <v>1</v>
      </c>
      <c r="CZ478" s="69" t="b">
        <f>Table1[[#This Row],[company_name_re100]]&lt;&gt;""</f>
        <v>0</v>
      </c>
    </row>
    <row r="479" spans="1:104" ht="21.95" customHeight="1" hidden="1">
      <c r="A479" s="69">
        <v>477</v>
      </c>
      <c r="B479" s="69" t="s">
        <v>2765</v>
      </c>
      <c r="C479" s="69" t="s">
        <v>6798</v>
      </c>
      <c r="D479" s="69" t="s">
        <v>2761</v>
      </c>
      <c r="E479" s="72">
        <v>0.032</v>
      </c>
      <c r="F479" s="69" t="s">
        <v>2762</v>
      </c>
      <c r="G479" s="72">
        <v>-1.278</v>
      </c>
      <c r="H479" s="69" t="s">
        <v>2763</v>
      </c>
      <c r="I479" s="71">
        <v>80951</v>
      </c>
      <c r="J479" s="69">
        <v>17</v>
      </c>
      <c r="K479" s="69">
        <v>8</v>
      </c>
      <c r="L479" s="69">
        <v>40015392</v>
      </c>
      <c r="M479" s="69" t="s">
        <v>6799</v>
      </c>
      <c r="N479" s="69" t="s">
        <v>6800</v>
      </c>
      <c r="O479" s="69" t="s">
        <v>6801</v>
      </c>
      <c r="P479" s="69" t="s">
        <v>3203</v>
      </c>
      <c r="Q479" s="69" t="s">
        <v>756</v>
      </c>
      <c r="R479" s="69" t="s">
        <v>3205</v>
      </c>
      <c r="S479" s="69" t="s">
        <v>3206</v>
      </c>
      <c r="T479" s="69" t="s">
        <v>210</v>
      </c>
      <c r="AG479" s="73">
        <v>45218.041666666664</v>
      </c>
      <c r="AH479" s="69" t="b">
        <f>Table1[[#This Row],[sbti_id]]&lt;&gt;""</f>
        <v>1</v>
      </c>
      <c r="AI479" s="69" t="s">
        <v>2765</v>
      </c>
      <c r="AJ479" s="69" t="s">
        <v>4130</v>
      </c>
      <c r="AK479" s="69" t="s">
        <v>146</v>
      </c>
      <c r="AL479" s="69" t="s">
        <v>3211</v>
      </c>
      <c r="AM479" s="69" t="s">
        <v>158</v>
      </c>
      <c r="AN479" s="69" t="s">
        <v>281</v>
      </c>
      <c r="AO479" s="69">
        <v>42</v>
      </c>
      <c r="AP479" s="69">
        <v>2023</v>
      </c>
      <c r="AQ479" s="69">
        <v>2030</v>
      </c>
      <c r="AR479" s="69" t="s">
        <v>3212</v>
      </c>
      <c r="AS479" s="69">
        <v>2024</v>
      </c>
      <c r="AT479" s="70" t="s">
        <v>2771</v>
      </c>
      <c r="AU479" s="69" t="s">
        <v>6802</v>
      </c>
      <c r="AV479" s="69" t="s">
        <v>233</v>
      </c>
      <c r="BB479" s="69" t="s">
        <v>3216</v>
      </c>
      <c r="BC479" s="69" t="s">
        <v>157</v>
      </c>
      <c r="BD479" s="69" t="s">
        <v>157</v>
      </c>
      <c r="BE479" s="69" t="s">
        <v>157</v>
      </c>
      <c r="BG479" s="69" t="s">
        <v>157</v>
      </c>
      <c r="BH479" s="69" t="s">
        <v>3267</v>
      </c>
      <c r="BI479" s="69" t="s">
        <v>3219</v>
      </c>
      <c r="BJ479" s="69" t="s">
        <v>158</v>
      </c>
      <c r="BK479" s="69" t="s">
        <v>157</v>
      </c>
      <c r="BL479" s="70" t="s">
        <v>6803</v>
      </c>
      <c r="BM479" s="69" t="s">
        <v>158</v>
      </c>
      <c r="BQ479" s="69" t="s">
        <v>158</v>
      </c>
      <c r="BR479" s="69" t="s">
        <v>158</v>
      </c>
      <c r="BS479" s="70" t="s">
        <v>6804</v>
      </c>
      <c r="BX479" s="69" t="s">
        <v>158</v>
      </c>
      <c r="BY479" s="69" t="s">
        <v>158</v>
      </c>
      <c r="CD479" s="69">
        <v>1.5541E10</v>
      </c>
      <c r="CE479" s="69" t="s">
        <v>3745</v>
      </c>
      <c r="CF479" s="69">
        <v>97870</v>
      </c>
      <c r="CT479" s="69" t="b">
        <f>Table1[[#This Row],[company_name_netzero]]&lt;&gt;""</f>
        <v>1</v>
      </c>
      <c r="CZ479" s="69" t="b">
        <f>Table1[[#This Row],[company_name_re100]]&lt;&gt;""</f>
        <v>0</v>
      </c>
    </row>
    <row r="480" spans="1:104" ht="21.95" customHeight="1" hidden="1">
      <c r="A480" s="69">
        <v>478</v>
      </c>
      <c r="B480" s="69" t="s">
        <v>2772</v>
      </c>
      <c r="C480" s="69" t="s">
        <v>6805</v>
      </c>
      <c r="D480" s="69" t="s">
        <v>2766</v>
      </c>
      <c r="E480" s="72">
        <v>0.172</v>
      </c>
      <c r="F480" s="69" t="s">
        <v>2767</v>
      </c>
      <c r="G480" s="72">
        <v>0.083</v>
      </c>
      <c r="H480" s="69" t="s">
        <v>2768</v>
      </c>
      <c r="I480" s="71">
        <v>100000</v>
      </c>
      <c r="J480" s="69" t="s">
        <v>3199</v>
      </c>
      <c r="K480" s="69">
        <v>26</v>
      </c>
      <c r="L480" s="69">
        <v>40007055</v>
      </c>
      <c r="M480" s="69" t="s">
        <v>6806</v>
      </c>
      <c r="N480" s="69" t="s">
        <v>6807</v>
      </c>
      <c r="O480" s="69" t="s">
        <v>6808</v>
      </c>
      <c r="P480" s="69" t="s">
        <v>3203</v>
      </c>
      <c r="Q480" s="69" t="s">
        <v>3053</v>
      </c>
      <c r="R480" s="69" t="s">
        <v>246</v>
      </c>
      <c r="S480" s="69" t="s">
        <v>1046</v>
      </c>
      <c r="T480" s="69" t="s">
        <v>151</v>
      </c>
      <c r="U480" s="69" t="s">
        <v>152</v>
      </c>
      <c r="V480" s="69">
        <v>2030</v>
      </c>
      <c r="W480" s="69" t="s">
        <v>151</v>
      </c>
      <c r="X480" s="69" t="s">
        <v>152</v>
      </c>
      <c r="Y480" s="69">
        <v>2050</v>
      </c>
      <c r="Z480" s="69" t="s">
        <v>151</v>
      </c>
      <c r="AA480" s="69">
        <v>2050</v>
      </c>
      <c r="AB480" s="70" t="s">
        <v>6809</v>
      </c>
      <c r="AC480" s="69" t="s">
        <v>3208</v>
      </c>
      <c r="AD480" s="73">
        <v>44336.041666666664</v>
      </c>
      <c r="AE480" s="69" t="s">
        <v>3209</v>
      </c>
      <c r="AG480" s="73">
        <v>45645.041666666664</v>
      </c>
      <c r="AH480" s="69" t="b">
        <f>Table1[[#This Row],[sbti_id]]&lt;&gt;""</f>
        <v>1</v>
      </c>
      <c r="AI480" s="69" t="s">
        <v>2772</v>
      </c>
      <c r="AJ480" s="69" t="s">
        <v>3412</v>
      </c>
      <c r="AK480" s="69" t="s">
        <v>246</v>
      </c>
      <c r="AL480" s="69" t="s">
        <v>3211</v>
      </c>
      <c r="AM480" s="69" t="s">
        <v>158</v>
      </c>
      <c r="AN480" s="69" t="s">
        <v>167</v>
      </c>
      <c r="AQ480" s="69">
        <v>2050</v>
      </c>
      <c r="AR480" s="69" t="s">
        <v>3252</v>
      </c>
      <c r="AS480" s="69">
        <v>2024</v>
      </c>
      <c r="AT480" s="69" t="s">
        <v>2776</v>
      </c>
      <c r="AU480" s="69" t="s">
        <v>6810</v>
      </c>
      <c r="AV480" s="69" t="s">
        <v>281</v>
      </c>
      <c r="AW480" s="69">
        <v>2030</v>
      </c>
      <c r="AY480" s="69">
        <v>2020</v>
      </c>
      <c r="AZ480" s="70" t="s">
        <v>6811</v>
      </c>
      <c r="BA480" s="70" t="s">
        <v>6812</v>
      </c>
      <c r="BB480" s="69" t="s">
        <v>168</v>
      </c>
      <c r="BC480" s="69" t="s">
        <v>157</v>
      </c>
      <c r="BD480" s="69" t="s">
        <v>157</v>
      </c>
      <c r="BE480" s="69" t="s">
        <v>169</v>
      </c>
      <c r="BF480" s="70" t="s">
        <v>6813</v>
      </c>
      <c r="BG480" s="69" t="s">
        <v>157</v>
      </c>
      <c r="BH480" s="69" t="s">
        <v>4401</v>
      </c>
      <c r="BI480" s="69" t="s">
        <v>3219</v>
      </c>
      <c r="BJ480" s="69" t="s">
        <v>157</v>
      </c>
      <c r="BK480" s="69" t="s">
        <v>157</v>
      </c>
      <c r="BL480" s="70" t="s">
        <v>6814</v>
      </c>
      <c r="BM480" s="69" t="s">
        <v>168</v>
      </c>
      <c r="BQ480" s="69" t="s">
        <v>158</v>
      </c>
      <c r="BR480" s="69" t="s">
        <v>168</v>
      </c>
      <c r="BX480" s="69" t="s">
        <v>158</v>
      </c>
      <c r="BY480" s="69" t="s">
        <v>157</v>
      </c>
      <c r="CD480" s="69">
        <v>3.3622E10</v>
      </c>
      <c r="CE480" s="69" t="s">
        <v>3300</v>
      </c>
      <c r="CF480" s="69">
        <v>100000</v>
      </c>
      <c r="CT480" s="69" t="b">
        <f>Table1[[#This Row],[company_name_netzero]]&lt;&gt;""</f>
        <v>1</v>
      </c>
      <c r="CZ480" s="69" t="b">
        <f>Table1[[#This Row],[company_name_re100]]&lt;&gt;""</f>
        <v>0</v>
      </c>
    </row>
    <row r="481" spans="1:11 34:34 98:104" ht="21.95" customHeight="1" hidden="1">
      <c r="A481" s="69">
        <v>479</v>
      </c>
      <c r="B481" s="69" t="s">
        <v>2777</v>
      </c>
      <c r="C481" s="69" t="s">
        <v>6815</v>
      </c>
      <c r="D481" s="69" t="s">
        <v>2773</v>
      </c>
      <c r="E481" s="72">
        <v>-0.005</v>
      </c>
      <c r="F481" s="69" t="s">
        <v>2774</v>
      </c>
      <c r="G481" s="72">
        <v>-0.948</v>
      </c>
      <c r="H481" s="69" t="s">
        <v>2775</v>
      </c>
      <c r="I481" s="71">
        <v>60038</v>
      </c>
      <c r="J481" s="69">
        <v>-12</v>
      </c>
      <c r="K481" s="69">
        <v>3</v>
      </c>
      <c r="AH481" s="69" t="b">
        <f>Table1[[#This Row],[sbti_id]]&lt;&gt;""</f>
        <v>0</v>
      </c>
      <c r="CT481" s="69" t="b">
        <f>Table1[[#This Row],[company_name_netzero]]&lt;&gt;""</f>
        <v>0</v>
      </c>
      <c r="CU481" s="69" t="s">
        <v>6816</v>
      </c>
      <c r="CV481" s="69">
        <v>2024</v>
      </c>
      <c r="CW481" s="69">
        <v>2030</v>
      </c>
      <c r="CX481" s="69" t="s">
        <v>6817</v>
      </c>
      <c r="CY481" s="69" t="s">
        <v>175</v>
      </c>
      <c r="CZ481" s="69" t="b">
        <f>Table1[[#This Row],[company_name_re100]]&lt;&gt;""</f>
        <v>1</v>
      </c>
    </row>
    <row r="482" spans="1:11 34:104" ht="21.95" customHeight="1" hidden="1">
      <c r="A482" s="69">
        <v>480</v>
      </c>
      <c r="B482" s="69" t="s">
        <v>2783</v>
      </c>
      <c r="C482" s="69" t="s">
        <v>6818</v>
      </c>
      <c r="D482" s="69" t="s">
        <v>2778</v>
      </c>
      <c r="E482" s="72">
        <v>-0.342</v>
      </c>
      <c r="F482" s="69" t="s">
        <v>2779</v>
      </c>
      <c r="H482" s="69" t="s">
        <v>2780</v>
      </c>
      <c r="I482" s="71">
        <v>50508</v>
      </c>
      <c r="J482" s="69">
        <v>-189</v>
      </c>
      <c r="K482" s="69">
        <v>14</v>
      </c>
      <c r="AH482" s="69" t="b">
        <f>Table1[[#This Row],[sbti_id]]&lt;&gt;""</f>
        <v>0</v>
      </c>
      <c r="AJ482" s="69" t="s">
        <v>3250</v>
      </c>
      <c r="AK482" s="69" t="s">
        <v>3251</v>
      </c>
      <c r="AL482" s="69" t="s">
        <v>3211</v>
      </c>
      <c r="AM482" s="69" t="s">
        <v>158</v>
      </c>
      <c r="AN482" s="69" t="s">
        <v>233</v>
      </c>
      <c r="AV482" s="69" t="s">
        <v>233</v>
      </c>
      <c r="BA482" s="70" t="s">
        <v>6819</v>
      </c>
      <c r="BC482" s="69" t="s">
        <v>158</v>
      </c>
      <c r="BD482" s="69" t="s">
        <v>158</v>
      </c>
      <c r="BE482" s="69" t="s">
        <v>158</v>
      </c>
      <c r="BG482" s="69" t="s">
        <v>158</v>
      </c>
      <c r="BI482" s="69" t="s">
        <v>3538</v>
      </c>
      <c r="BJ482" s="69" t="s">
        <v>158</v>
      </c>
      <c r="BK482" s="69" t="s">
        <v>158</v>
      </c>
      <c r="BM482" s="69" t="s">
        <v>158</v>
      </c>
      <c r="BQ482" s="69" t="s">
        <v>158</v>
      </c>
      <c r="BR482" s="69" t="s">
        <v>158</v>
      </c>
      <c r="BX482" s="69" t="s">
        <v>158</v>
      </c>
      <c r="BY482" s="69" t="s">
        <v>158</v>
      </c>
      <c r="CD482" s="69">
        <v>3.6206E10</v>
      </c>
      <c r="CE482" s="69" t="s">
        <v>3397</v>
      </c>
      <c r="CT482" s="69" t="b">
        <f>Table1[[#This Row],[company_name_netzero]]&lt;&gt;""</f>
        <v>0</v>
      </c>
      <c r="CZ482" s="69" t="b">
        <f>Table1[[#This Row],[company_name_re100]]&lt;&gt;""</f>
        <v>0</v>
      </c>
    </row>
    <row r="483" spans="1:11 34:34 98:104" ht="21.95" customHeight="1" hidden="1">
      <c r="A483" s="69">
        <v>481</v>
      </c>
      <c r="B483" s="69" t="s">
        <v>2788</v>
      </c>
      <c r="C483" s="69" t="s">
        <v>6820</v>
      </c>
      <c r="D483" s="69" t="s">
        <v>2784</v>
      </c>
      <c r="E483" s="72">
        <v>0.014</v>
      </c>
      <c r="F483" s="69" t="s">
        <v>2785</v>
      </c>
      <c r="G483" s="72">
        <v>2.868</v>
      </c>
      <c r="H483" s="69" t="s">
        <v>2786</v>
      </c>
      <c r="I483" s="71">
        <v>13354</v>
      </c>
      <c r="J483" s="69">
        <v>2</v>
      </c>
      <c r="K483" s="69">
        <v>14</v>
      </c>
      <c r="AH483" s="69" t="b">
        <f>Table1[[#This Row],[sbti_id]]&lt;&gt;""</f>
        <v>0</v>
      </c>
      <c r="CT483" s="69" t="b">
        <f>Table1[[#This Row],[company_name_netzero]]&lt;&gt;""</f>
        <v>0</v>
      </c>
      <c r="CZ483" s="69" t="b">
        <f>Table1[[#This Row],[company_name_re100]]&lt;&gt;""</f>
        <v>0</v>
      </c>
    </row>
    <row r="484" spans="1:104" ht="21.95" customHeight="1" hidden="1">
      <c r="A484" s="69">
        <v>482</v>
      </c>
      <c r="B484" s="69" t="s">
        <v>2794</v>
      </c>
      <c r="C484" s="69" t="s">
        <v>6821</v>
      </c>
      <c r="D484" s="69" t="s">
        <v>2789</v>
      </c>
      <c r="E484" s="72">
        <v>0.186</v>
      </c>
      <c r="F484" s="69" t="s">
        <v>2790</v>
      </c>
      <c r="G484" s="72">
        <v>-0.391</v>
      </c>
      <c r="H484" s="69" t="s">
        <v>2791</v>
      </c>
      <c r="I484" s="71">
        <v>28000</v>
      </c>
      <c r="J484" s="69" t="s">
        <v>3199</v>
      </c>
      <c r="K484" s="69">
        <v>4</v>
      </c>
      <c r="L484" s="69">
        <v>40013586</v>
      </c>
      <c r="M484" s="69" t="s">
        <v>6822</v>
      </c>
      <c r="O484" s="69" t="s">
        <v>6823</v>
      </c>
      <c r="P484" s="69" t="s">
        <v>3203</v>
      </c>
      <c r="Q484" s="69" t="s">
        <v>3204</v>
      </c>
      <c r="R484" s="69" t="s">
        <v>3205</v>
      </c>
      <c r="S484" s="69" t="s">
        <v>3322</v>
      </c>
      <c r="T484" s="69" t="s">
        <v>151</v>
      </c>
      <c r="U484" s="69" t="s">
        <v>152</v>
      </c>
      <c r="V484" s="69">
        <v>2030</v>
      </c>
      <c r="AB484" s="69" t="s">
        <v>6824</v>
      </c>
      <c r="AE484" s="69" t="s">
        <v>3209</v>
      </c>
      <c r="AG484" s="73">
        <v>44826.041666666664</v>
      </c>
      <c r="AH484" s="69" t="b">
        <f>Table1[[#This Row],[sbti_id]]&lt;&gt;""</f>
        <v>1</v>
      </c>
      <c r="AI484" s="69" t="s">
        <v>2794</v>
      </c>
      <c r="AJ484" s="69" t="s">
        <v>3043</v>
      </c>
      <c r="AK484" s="69" t="s">
        <v>146</v>
      </c>
      <c r="AL484" s="69" t="s">
        <v>3211</v>
      </c>
      <c r="AM484" s="69" t="s">
        <v>158</v>
      </c>
      <c r="AN484" s="69" t="s">
        <v>202</v>
      </c>
      <c r="AQ484" s="69">
        <v>2027</v>
      </c>
      <c r="AR484" s="69" t="s">
        <v>3212</v>
      </c>
      <c r="AS484" s="69">
        <v>2024</v>
      </c>
      <c r="AT484" s="69" t="s">
        <v>2798</v>
      </c>
      <c r="AU484" s="69" t="s">
        <v>6825</v>
      </c>
      <c r="AV484" s="69" t="s">
        <v>233</v>
      </c>
      <c r="BB484" s="69" t="s">
        <v>3216</v>
      </c>
      <c r="BC484" s="69" t="s">
        <v>157</v>
      </c>
      <c r="BD484" s="69" t="s">
        <v>157</v>
      </c>
      <c r="BE484" s="69" t="s">
        <v>157</v>
      </c>
      <c r="BG484" s="69" t="s">
        <v>157</v>
      </c>
      <c r="BH484" s="69" t="s">
        <v>3267</v>
      </c>
      <c r="BI484" s="69" t="s">
        <v>3219</v>
      </c>
      <c r="BJ484" s="69" t="s">
        <v>157</v>
      </c>
      <c r="BK484" s="69" t="s">
        <v>157</v>
      </c>
      <c r="BL484" s="70" t="s">
        <v>6826</v>
      </c>
      <c r="BM484" s="69" t="s">
        <v>168</v>
      </c>
      <c r="BQ484" s="69" t="s">
        <v>158</v>
      </c>
      <c r="BR484" s="69" t="s">
        <v>312</v>
      </c>
      <c r="BS484" s="70" t="s">
        <v>6827</v>
      </c>
      <c r="BX484" s="69" t="s">
        <v>158</v>
      </c>
      <c r="BY484" s="69" t="s">
        <v>158</v>
      </c>
      <c r="CD484" s="69">
        <v>3.3232E10</v>
      </c>
      <c r="CE484" s="69" t="s">
        <v>3333</v>
      </c>
      <c r="CF484" s="69">
        <v>28000</v>
      </c>
      <c r="CT484" s="69" t="b">
        <f>Table1[[#This Row],[company_name_netzero]]&lt;&gt;""</f>
        <v>1</v>
      </c>
      <c r="CZ484" s="69" t="b">
        <f>Table1[[#This Row],[company_name_re100]]&lt;&gt;""</f>
        <v>0</v>
      </c>
    </row>
    <row r="485" spans="1:11 34:104" ht="21.95" customHeight="1" hidden="1">
      <c r="A485" s="69">
        <v>483</v>
      </c>
      <c r="B485" s="69" t="s">
        <v>2799</v>
      </c>
      <c r="C485" s="69" t="s">
        <v>6828</v>
      </c>
      <c r="D485" s="69" t="s">
        <v>2800</v>
      </c>
      <c r="E485" s="72">
        <v>0.001</v>
      </c>
      <c r="F485" s="69" t="s">
        <v>2801</v>
      </c>
      <c r="G485" s="72">
        <v>-0.234</v>
      </c>
      <c r="H485" s="69" t="s">
        <v>2802</v>
      </c>
      <c r="I485" s="71">
        <v>35368</v>
      </c>
      <c r="J485" s="69">
        <v>-8</v>
      </c>
      <c r="K485" s="69">
        <v>4</v>
      </c>
      <c r="AH485" s="69" t="b">
        <f>Table1[[#This Row],[sbti_id]]&lt;&gt;""</f>
        <v>0</v>
      </c>
      <c r="AJ485" s="69" t="s">
        <v>3250</v>
      </c>
      <c r="AK485" s="69" t="s">
        <v>3251</v>
      </c>
      <c r="AL485" s="69" t="s">
        <v>3211</v>
      </c>
      <c r="AM485" s="69" t="s">
        <v>158</v>
      </c>
      <c r="AN485" s="69" t="s">
        <v>202</v>
      </c>
      <c r="AQ485" s="69">
        <v>2060</v>
      </c>
      <c r="AS485" s="69">
        <v>2024</v>
      </c>
      <c r="AT485" s="70" t="s">
        <v>2803</v>
      </c>
      <c r="AU485" s="69" t="s">
        <v>6829</v>
      </c>
      <c r="AV485" s="69" t="s">
        <v>9</v>
      </c>
      <c r="AW485" s="69">
        <v>2040</v>
      </c>
      <c r="AZ485" s="70" t="s">
        <v>6830</v>
      </c>
      <c r="BA485" s="69" t="s">
        <v>6831</v>
      </c>
      <c r="BB485" s="69" t="s">
        <v>3228</v>
      </c>
      <c r="BC485" s="69" t="s">
        <v>168</v>
      </c>
      <c r="BD485" s="69" t="s">
        <v>168</v>
      </c>
      <c r="BE485" s="69" t="s">
        <v>168</v>
      </c>
      <c r="BI485" s="69" t="s">
        <v>3219</v>
      </c>
      <c r="BJ485" s="69" t="s">
        <v>158</v>
      </c>
      <c r="BK485" s="69" t="s">
        <v>168</v>
      </c>
      <c r="BM485" s="69" t="s">
        <v>168</v>
      </c>
      <c r="BQ485" s="69" t="s">
        <v>158</v>
      </c>
      <c r="BR485" s="69" t="s">
        <v>168</v>
      </c>
      <c r="BX485" s="69" t="s">
        <v>158</v>
      </c>
      <c r="BY485" s="69" t="s">
        <v>158</v>
      </c>
      <c r="CD485" s="69">
        <v>20005</v>
      </c>
      <c r="CE485" s="69" t="s">
        <v>3081</v>
      </c>
      <c r="CF485" s="69">
        <v>23693</v>
      </c>
      <c r="CS485" s="69" t="s">
        <v>6832</v>
      </c>
      <c r="CT485" s="69" t="b">
        <f>Table1[[#This Row],[company_name_netzero]]&lt;&gt;""</f>
        <v>0</v>
      </c>
      <c r="CZ485" s="69" t="b">
        <f>Table1[[#This Row],[company_name_re100]]&lt;&gt;""</f>
        <v>0</v>
      </c>
    </row>
    <row r="486" spans="1:104" ht="21.95" customHeight="1" hidden="1">
      <c r="A486" s="69">
        <v>484</v>
      </c>
      <c r="B486" s="69" t="s">
        <v>2804</v>
      </c>
      <c r="C486" s="69" t="s">
        <v>6833</v>
      </c>
      <c r="D486" s="69" t="s">
        <v>2805</v>
      </c>
      <c r="E486" s="72">
        <v>0.405</v>
      </c>
      <c r="F486" s="69" t="s">
        <v>2806</v>
      </c>
      <c r="H486" s="69" t="s">
        <v>2807</v>
      </c>
      <c r="I486" s="71">
        <v>3334</v>
      </c>
      <c r="J486" s="69" t="s">
        <v>3199</v>
      </c>
      <c r="K486" s="69">
        <v>1</v>
      </c>
      <c r="L486" s="69">
        <v>40013798</v>
      </c>
      <c r="M486" s="69" t="s">
        <v>2804</v>
      </c>
      <c r="N486" s="69" t="s">
        <v>6834</v>
      </c>
      <c r="O486" s="69" t="s">
        <v>6835</v>
      </c>
      <c r="P486" s="69" t="s">
        <v>3443</v>
      </c>
      <c r="Q486" s="69" t="s">
        <v>3053</v>
      </c>
      <c r="R486" s="69" t="s">
        <v>246</v>
      </c>
      <c r="S486" s="69" t="s">
        <v>3274</v>
      </c>
      <c r="T486" s="69" t="s">
        <v>210</v>
      </c>
      <c r="Z486" s="69" t="s">
        <v>210</v>
      </c>
      <c r="AC486" s="69" t="s">
        <v>3208</v>
      </c>
      <c r="AD486" s="73">
        <v>44392.041666666664</v>
      </c>
      <c r="AF486" s="69" t="s">
        <v>3276</v>
      </c>
      <c r="AG486" s="73">
        <v>44392.041666666664</v>
      </c>
      <c r="AH486" s="69" t="b">
        <f>Table1[[#This Row],[sbti_id]]&lt;&gt;""</f>
        <v>1</v>
      </c>
      <c r="AI486" s="69" t="s">
        <v>2804</v>
      </c>
      <c r="AJ486" s="69" t="s">
        <v>3412</v>
      </c>
      <c r="AK486" s="69" t="s">
        <v>246</v>
      </c>
      <c r="AL486" s="69" t="s">
        <v>3211</v>
      </c>
      <c r="AM486" s="69" t="s">
        <v>158</v>
      </c>
      <c r="AN486" s="69" t="s">
        <v>167</v>
      </c>
      <c r="AQ486" s="69">
        <v>2050</v>
      </c>
      <c r="AR486" s="69" t="s">
        <v>3212</v>
      </c>
      <c r="AS486" s="69">
        <v>2021</v>
      </c>
      <c r="AT486" s="69" t="s">
        <v>2808</v>
      </c>
      <c r="AU486" s="69" t="s">
        <v>6836</v>
      </c>
      <c r="AV486" s="69" t="s">
        <v>281</v>
      </c>
      <c r="AW486" s="69">
        <v>2025</v>
      </c>
      <c r="AX486" s="69">
        <v>50</v>
      </c>
      <c r="AY486" s="69">
        <v>2018</v>
      </c>
      <c r="AZ486" s="69" t="s">
        <v>6837</v>
      </c>
      <c r="BA486" s="69" t="s">
        <v>6838</v>
      </c>
      <c r="BB486" s="69" t="s">
        <v>3216</v>
      </c>
      <c r="BC486" s="69" t="s">
        <v>157</v>
      </c>
      <c r="BD486" s="69" t="s">
        <v>157</v>
      </c>
      <c r="BE486" s="69" t="s">
        <v>157</v>
      </c>
      <c r="BG486" s="69" t="s">
        <v>157</v>
      </c>
      <c r="BH486" s="69" t="s">
        <v>3230</v>
      </c>
      <c r="BI486" s="69" t="s">
        <v>3219</v>
      </c>
      <c r="BJ486" s="69" t="s">
        <v>158</v>
      </c>
      <c r="BK486" s="69" t="s">
        <v>157</v>
      </c>
      <c r="BL486" s="69" t="s">
        <v>6839</v>
      </c>
      <c r="BM486" s="69" t="s">
        <v>157</v>
      </c>
      <c r="BN486" s="69" t="s">
        <v>3429</v>
      </c>
      <c r="BP486" s="69" t="s">
        <v>6840</v>
      </c>
      <c r="BQ486" s="69" t="s">
        <v>158</v>
      </c>
      <c r="BR486" s="69" t="s">
        <v>168</v>
      </c>
      <c r="BS486" s="69" t="s">
        <v>6841</v>
      </c>
      <c r="BX486" s="69" t="s">
        <v>158</v>
      </c>
      <c r="BY486" s="69" t="s">
        <v>157</v>
      </c>
      <c r="CD486" s="69">
        <v>3.3067E10</v>
      </c>
      <c r="CE486" s="69" t="s">
        <v>3286</v>
      </c>
      <c r="CF486" s="69">
        <v>2014</v>
      </c>
      <c r="CT486" s="69" t="b">
        <f>Table1[[#This Row],[company_name_netzero]]&lt;&gt;""</f>
        <v>1</v>
      </c>
      <c r="CZ486" s="69" t="b">
        <f>Table1[[#This Row],[company_name_re100]]&lt;&gt;""</f>
        <v>0</v>
      </c>
    </row>
    <row r="487" spans="1:11 34:104" ht="21.95" customHeight="1" hidden="1">
      <c r="A487" s="69">
        <v>485</v>
      </c>
      <c r="B487" s="69" t="s">
        <v>2809</v>
      </c>
      <c r="C487" s="69" t="s">
        <v>6842</v>
      </c>
      <c r="D487" s="69" t="s">
        <v>2810</v>
      </c>
      <c r="E487" s="72">
        <v>-0.136</v>
      </c>
      <c r="F487" s="69" t="s">
        <v>2811</v>
      </c>
      <c r="G487" s="72">
        <v>-1.249</v>
      </c>
      <c r="H487" s="69" t="s">
        <v>2812</v>
      </c>
      <c r="I487" s="71">
        <v>3855</v>
      </c>
      <c r="J487" s="69">
        <v>-90</v>
      </c>
      <c r="K487" s="69">
        <v>4</v>
      </c>
      <c r="AH487" s="69" t="b">
        <f>Table1[[#This Row],[sbti_id]]&lt;&gt;""</f>
        <v>0</v>
      </c>
      <c r="AI487" s="69" t="s">
        <v>2809</v>
      </c>
      <c r="AJ487" s="69" t="s">
        <v>3043</v>
      </c>
      <c r="AK487" s="69" t="s">
        <v>146</v>
      </c>
      <c r="AL487" s="69" t="s">
        <v>3211</v>
      </c>
      <c r="AM487" s="69" t="s">
        <v>158</v>
      </c>
      <c r="AN487" s="69" t="s">
        <v>233</v>
      </c>
      <c r="AS487" s="69">
        <v>2023</v>
      </c>
      <c r="AT487" s="70" t="s">
        <v>6843</v>
      </c>
      <c r="AU487" s="69" t="s">
        <v>6844</v>
      </c>
      <c r="AV487" s="69" t="s">
        <v>233</v>
      </c>
      <c r="AZ487" s="69" t="s">
        <v>233</v>
      </c>
      <c r="BA487" s="70" t="s">
        <v>6845</v>
      </c>
      <c r="BB487" s="69" t="s">
        <v>168</v>
      </c>
      <c r="BC487" s="69" t="s">
        <v>157</v>
      </c>
      <c r="BD487" s="69" t="s">
        <v>157</v>
      </c>
      <c r="BE487" s="69" t="s">
        <v>168</v>
      </c>
      <c r="BF487" s="70" t="s">
        <v>6846</v>
      </c>
      <c r="BG487" s="69" t="s">
        <v>158</v>
      </c>
      <c r="BI487" s="69" t="s">
        <v>3219</v>
      </c>
      <c r="BJ487" s="69" t="s">
        <v>158</v>
      </c>
      <c r="BK487" s="69" t="s">
        <v>168</v>
      </c>
      <c r="BL487" s="70" t="s">
        <v>6847</v>
      </c>
      <c r="BM487" s="69" t="s">
        <v>168</v>
      </c>
      <c r="BQ487" s="69" t="s">
        <v>158</v>
      </c>
      <c r="BR487" s="69" t="s">
        <v>262</v>
      </c>
      <c r="BS487" s="69" t="s">
        <v>6848</v>
      </c>
      <c r="BX487" s="69" t="s">
        <v>158</v>
      </c>
      <c r="BY487" s="69" t="s">
        <v>158</v>
      </c>
      <c r="CD487" s="69">
        <v>3.3115E10</v>
      </c>
      <c r="CE487" s="69" t="s">
        <v>3247</v>
      </c>
      <c r="CF487" s="69">
        <v>3855</v>
      </c>
      <c r="CT487" s="69" t="b">
        <f>Table1[[#This Row],[company_name_netzero]]&lt;&gt;""</f>
        <v>1</v>
      </c>
      <c r="CZ487" s="69" t="b">
        <f>Table1[[#This Row],[company_name_re100]]&lt;&gt;""</f>
        <v>0</v>
      </c>
    </row>
    <row r="488" spans="1:104" ht="21.95" customHeight="1" hidden="1">
      <c r="A488" s="69">
        <v>486</v>
      </c>
      <c r="B488" s="69" t="s">
        <v>2815</v>
      </c>
      <c r="C488" s="69" t="s">
        <v>6849</v>
      </c>
      <c r="D488" s="69" t="s">
        <v>2816</v>
      </c>
      <c r="E488" s="72">
        <v>-0.025</v>
      </c>
      <c r="F488" s="69" t="s">
        <v>2817</v>
      </c>
      <c r="H488" s="69" t="s">
        <v>2818</v>
      </c>
      <c r="I488" s="71">
        <v>48209</v>
      </c>
      <c r="J488" s="69">
        <v>-22</v>
      </c>
      <c r="K488" s="69">
        <v>28</v>
      </c>
      <c r="L488" s="88">
        <v>40010370</v>
      </c>
      <c r="M488" s="89" t="s">
        <v>6850</v>
      </c>
      <c r="N488" s="89" t="s">
        <v>6851</v>
      </c>
      <c r="O488" s="89" t="s">
        <v>6852</v>
      </c>
      <c r="P488" s="89" t="s">
        <v>3203</v>
      </c>
      <c r="Q488" s="89" t="s">
        <v>3053</v>
      </c>
      <c r="R488" s="89" t="s">
        <v>246</v>
      </c>
      <c r="S488" s="89" t="s">
        <v>2415</v>
      </c>
      <c r="T488" s="89" t="s">
        <v>151</v>
      </c>
      <c r="U488" s="89" t="s">
        <v>353</v>
      </c>
      <c r="V488" s="89" t="s">
        <v>3292</v>
      </c>
      <c r="W488" s="89" t="s">
        <v>151</v>
      </c>
      <c r="X488" s="89" t="s">
        <v>353</v>
      </c>
      <c r="Y488" s="89" t="s">
        <v>4371</v>
      </c>
      <c r="Z488" s="89" t="s">
        <v>151</v>
      </c>
      <c r="AA488" s="89" t="s">
        <v>4371</v>
      </c>
      <c r="AB488" s="90" t="s">
        <v>6853</v>
      </c>
      <c r="AC488" s="89" t="s">
        <v>3208</v>
      </c>
      <c r="AD488" s="94">
        <v>44205.041666666664</v>
      </c>
      <c r="AE488" s="89" t="s">
        <v>3512</v>
      </c>
      <c r="AF488" s="89" t="s">
        <v>3210</v>
      </c>
      <c r="AG488" s="95">
        <v>45811.041666666664</v>
      </c>
      <c r="AH488" s="69" t="b">
        <f>Table1[[#This Row],[sbti_id]]&lt;&gt;""</f>
        <v>1</v>
      </c>
      <c r="AI488" s="69" t="s">
        <v>2815</v>
      </c>
      <c r="AJ488" s="69" t="s">
        <v>3412</v>
      </c>
      <c r="AK488" s="69" t="s">
        <v>246</v>
      </c>
      <c r="AL488" s="69" t="s">
        <v>3211</v>
      </c>
      <c r="AM488" s="69" t="s">
        <v>158</v>
      </c>
      <c r="AN488" s="69" t="s">
        <v>167</v>
      </c>
      <c r="AP488" s="69">
        <v>2020</v>
      </c>
      <c r="AQ488" s="69">
        <v>2050</v>
      </c>
      <c r="AR488" s="69" t="s">
        <v>3212</v>
      </c>
      <c r="AS488" s="69">
        <v>2021</v>
      </c>
      <c r="AT488" s="70" t="s">
        <v>2819</v>
      </c>
      <c r="AU488" s="69" t="s">
        <v>6854</v>
      </c>
      <c r="AV488" s="69" t="s">
        <v>281</v>
      </c>
      <c r="AW488" s="69">
        <v>2030</v>
      </c>
      <c r="AX488" s="69">
        <v>50</v>
      </c>
      <c r="AY488" s="69">
        <v>2020</v>
      </c>
      <c r="AZ488" s="70" t="s">
        <v>6855</v>
      </c>
      <c r="BA488" s="70" t="s">
        <v>6856</v>
      </c>
      <c r="BB488" s="69" t="s">
        <v>3216</v>
      </c>
      <c r="BC488" s="69" t="s">
        <v>157</v>
      </c>
      <c r="BD488" s="69" t="s">
        <v>157</v>
      </c>
      <c r="BE488" s="69" t="s">
        <v>157</v>
      </c>
      <c r="BF488" s="70" t="s">
        <v>6857</v>
      </c>
      <c r="BG488" s="69" t="s">
        <v>157</v>
      </c>
      <c r="BH488" s="69" t="s">
        <v>4465</v>
      </c>
      <c r="BI488" s="69" t="s">
        <v>3219</v>
      </c>
      <c r="BJ488" s="69" t="s">
        <v>158</v>
      </c>
      <c r="BK488" s="69" t="s">
        <v>157</v>
      </c>
      <c r="BL488" s="70" t="s">
        <v>6858</v>
      </c>
      <c r="BM488" s="69" t="s">
        <v>168</v>
      </c>
      <c r="BQ488" s="69" t="s">
        <v>158</v>
      </c>
      <c r="BR488" s="69" t="s">
        <v>190</v>
      </c>
      <c r="BS488" s="70" t="s">
        <v>6859</v>
      </c>
      <c r="BX488" s="69" t="s">
        <v>158</v>
      </c>
      <c r="BY488" s="69" t="s">
        <v>158</v>
      </c>
      <c r="CD488" s="69">
        <v>3.3053E10</v>
      </c>
      <c r="CE488" s="69" t="s">
        <v>3745</v>
      </c>
      <c r="CF488" s="69">
        <v>48989</v>
      </c>
      <c r="CT488" s="69" t="b">
        <f>Table1[[#This Row],[company_name_netzero]]&lt;&gt;""</f>
        <v>1</v>
      </c>
      <c r="CZ488" s="69" t="b">
        <f>Table1[[#This Row],[company_name_re100]]&lt;&gt;""</f>
        <v>0</v>
      </c>
    </row>
    <row r="489" spans="1:104" ht="21.95" customHeight="1" hidden="1">
      <c r="A489" s="69">
        <v>487</v>
      </c>
      <c r="B489" s="69" t="s">
        <v>2820</v>
      </c>
      <c r="C489" s="69" t="s">
        <v>6860</v>
      </c>
      <c r="D489" s="69" t="s">
        <v>2821</v>
      </c>
      <c r="E489" s="72">
        <v>0.005</v>
      </c>
      <c r="F489" s="69" t="s">
        <v>2822</v>
      </c>
      <c r="G489" s="72">
        <v>0.059</v>
      </c>
      <c r="H489" s="69" t="s">
        <v>2823</v>
      </c>
      <c r="I489" s="71">
        <v>65289</v>
      </c>
      <c r="J489" s="69">
        <v>-1</v>
      </c>
      <c r="K489" s="69">
        <v>6</v>
      </c>
      <c r="L489" s="69">
        <v>40004033</v>
      </c>
      <c r="M489" s="69" t="s">
        <v>6861</v>
      </c>
      <c r="N489" s="69" t="s">
        <v>6862</v>
      </c>
      <c r="O489" s="69" t="s">
        <v>6863</v>
      </c>
      <c r="P489" s="69" t="s">
        <v>3203</v>
      </c>
      <c r="Q489" s="69" t="s">
        <v>3053</v>
      </c>
      <c r="R489" s="69" t="s">
        <v>246</v>
      </c>
      <c r="S489" s="69" t="s">
        <v>852</v>
      </c>
      <c r="T489" s="69" t="s">
        <v>151</v>
      </c>
      <c r="U489" s="69" t="s">
        <v>827</v>
      </c>
      <c r="V489" s="69">
        <v>2035</v>
      </c>
      <c r="AB489" s="69" t="s">
        <v>6864</v>
      </c>
      <c r="AE489" s="69" t="s">
        <v>4233</v>
      </c>
      <c r="AG489" s="73">
        <v>44854.041666666664</v>
      </c>
      <c r="AH489" s="69" t="b">
        <f>Table1[[#This Row],[sbti_id]]&lt;&gt;""</f>
        <v>1</v>
      </c>
      <c r="AI489" s="69" t="s">
        <v>2820</v>
      </c>
      <c r="AJ489" s="69" t="s">
        <v>3412</v>
      </c>
      <c r="AK489" s="69" t="s">
        <v>246</v>
      </c>
      <c r="AL489" s="69" t="s">
        <v>3211</v>
      </c>
      <c r="AM489" s="69" t="s">
        <v>158</v>
      </c>
      <c r="AN489" s="69" t="s">
        <v>782</v>
      </c>
      <c r="AP489" s="69">
        <v>2021</v>
      </c>
      <c r="AQ489" s="69">
        <v>2050</v>
      </c>
      <c r="AR489" s="69" t="s">
        <v>3212</v>
      </c>
      <c r="AS489" s="69">
        <v>2020</v>
      </c>
      <c r="AT489" s="70" t="s">
        <v>2824</v>
      </c>
      <c r="AU489" s="69" t="s">
        <v>6865</v>
      </c>
      <c r="AV489" s="69" t="s">
        <v>513</v>
      </c>
      <c r="AW489" s="69">
        <v>2028</v>
      </c>
      <c r="AX489" s="69">
        <v>35</v>
      </c>
      <c r="AY489" s="69">
        <v>2018</v>
      </c>
      <c r="AZ489" s="69" t="s">
        <v>6866</v>
      </c>
      <c r="BA489" s="69" t="s">
        <v>6867</v>
      </c>
      <c r="BB489" s="69" t="s">
        <v>3216</v>
      </c>
      <c r="BC489" s="69" t="s">
        <v>157</v>
      </c>
      <c r="BD489" s="69" t="s">
        <v>157</v>
      </c>
      <c r="BE489" s="69" t="s">
        <v>168</v>
      </c>
      <c r="BF489" s="70" t="s">
        <v>6868</v>
      </c>
      <c r="BG489" s="69" t="s">
        <v>157</v>
      </c>
      <c r="BH489" s="69" t="s">
        <v>3597</v>
      </c>
      <c r="BI489" s="69" t="s">
        <v>3219</v>
      </c>
      <c r="BJ489" s="69" t="s">
        <v>158</v>
      </c>
      <c r="BK489" s="69" t="s">
        <v>157</v>
      </c>
      <c r="BL489" s="70" t="s">
        <v>6869</v>
      </c>
      <c r="BM489" s="69" t="s">
        <v>158</v>
      </c>
      <c r="BQ489" s="69" t="s">
        <v>158</v>
      </c>
      <c r="BR489" s="69" t="s">
        <v>262</v>
      </c>
      <c r="BS489" s="70" t="s">
        <v>6870</v>
      </c>
      <c r="BX489" s="69" t="s">
        <v>158</v>
      </c>
      <c r="BY489" s="69" t="s">
        <v>158</v>
      </c>
      <c r="CD489" s="69">
        <v>3.3005E10</v>
      </c>
      <c r="CE489" s="69" t="s">
        <v>3081</v>
      </c>
      <c r="CF489" s="69">
        <v>65289</v>
      </c>
      <c r="CO489" s="69" t="s">
        <v>6871</v>
      </c>
      <c r="CT489" s="69" t="b">
        <f>Table1[[#This Row],[company_name_netzero]]&lt;&gt;""</f>
        <v>1</v>
      </c>
      <c r="CZ489" s="69" t="b">
        <f>Table1[[#This Row],[company_name_re100]]&lt;&gt;""</f>
        <v>0</v>
      </c>
    </row>
    <row r="490" spans="1:11 34:104" ht="21.95" customHeight="1" hidden="1">
      <c r="A490" s="69">
        <v>488</v>
      </c>
      <c r="B490" s="69" t="s">
        <v>2825</v>
      </c>
      <c r="C490" s="69" t="s">
        <v>6872</v>
      </c>
      <c r="D490" s="69" t="s">
        <v>2826</v>
      </c>
      <c r="E490" s="72">
        <v>0.023</v>
      </c>
      <c r="F490" s="69" t="s">
        <v>2827</v>
      </c>
      <c r="G490" s="72">
        <v>0.048</v>
      </c>
      <c r="H490" s="69" t="s">
        <v>2828</v>
      </c>
      <c r="I490" s="71">
        <v>77274</v>
      </c>
      <c r="J490" s="69">
        <v>11</v>
      </c>
      <c r="K490" s="69">
        <v>31</v>
      </c>
      <c r="AH490" s="69" t="b">
        <f>Table1[[#This Row],[sbti_id]]&lt;&gt;""</f>
        <v>0</v>
      </c>
      <c r="AI490" s="69" t="s">
        <v>2825</v>
      </c>
      <c r="AJ490" s="69" t="s">
        <v>3381</v>
      </c>
      <c r="AK490" s="69" t="s">
        <v>3251</v>
      </c>
      <c r="AL490" s="69" t="s">
        <v>3211</v>
      </c>
      <c r="AM490" s="69" t="s">
        <v>158</v>
      </c>
      <c r="AN490" s="69" t="s">
        <v>167</v>
      </c>
      <c r="AQ490" s="69">
        <v>2040</v>
      </c>
      <c r="AR490" s="69" t="s">
        <v>3212</v>
      </c>
      <c r="AS490" s="69">
        <v>2022</v>
      </c>
      <c r="AT490" s="70" t="s">
        <v>2829</v>
      </c>
      <c r="AU490" s="69" t="s">
        <v>6873</v>
      </c>
      <c r="AV490" s="69" t="s">
        <v>281</v>
      </c>
      <c r="AW490" s="69">
        <v>2030</v>
      </c>
      <c r="AX490" s="69">
        <v>50</v>
      </c>
      <c r="AY490" s="69">
        <v>2019</v>
      </c>
      <c r="AZ490" s="69" t="s">
        <v>6874</v>
      </c>
      <c r="BA490" s="69" t="s">
        <v>6875</v>
      </c>
      <c r="BB490" s="69" t="s">
        <v>3216</v>
      </c>
      <c r="BC490" s="69" t="s">
        <v>157</v>
      </c>
      <c r="BD490" s="69" t="s">
        <v>157</v>
      </c>
      <c r="BE490" s="69" t="s">
        <v>157</v>
      </c>
      <c r="BG490" s="69" t="s">
        <v>157</v>
      </c>
      <c r="BH490" s="69" t="s">
        <v>3282</v>
      </c>
      <c r="BI490" s="69" t="s">
        <v>3219</v>
      </c>
      <c r="BJ490" s="69" t="s">
        <v>158</v>
      </c>
      <c r="BK490" s="69" t="s">
        <v>157</v>
      </c>
      <c r="BL490" s="70" t="s">
        <v>6876</v>
      </c>
      <c r="BM490" s="69" t="s">
        <v>168</v>
      </c>
      <c r="BQ490" s="69" t="s">
        <v>158</v>
      </c>
      <c r="BR490" s="69" t="s">
        <v>262</v>
      </c>
      <c r="BX490" s="69" t="s">
        <v>158</v>
      </c>
      <c r="BY490" s="69" t="s">
        <v>158</v>
      </c>
      <c r="CD490" s="69">
        <v>3.2636E10</v>
      </c>
      <c r="CE490" s="69" t="s">
        <v>3300</v>
      </c>
      <c r="CF490" s="69">
        <v>77697</v>
      </c>
      <c r="CT490" s="69" t="b">
        <f>Table1[[#This Row],[company_name_netzero]]&lt;&gt;""</f>
        <v>1</v>
      </c>
      <c r="CZ490" s="69" t="b">
        <f>Table1[[#This Row],[company_name_re100]]&lt;&gt;""</f>
        <v>0</v>
      </c>
    </row>
    <row r="491" spans="1:11 34:104" ht="21.95" customHeight="1" hidden="1">
      <c r="A491" s="69">
        <v>489</v>
      </c>
      <c r="B491" s="69" t="s">
        <v>2830</v>
      </c>
      <c r="C491" s="69" t="s">
        <v>6877</v>
      </c>
      <c r="D491" s="69" t="s">
        <v>2831</v>
      </c>
      <c r="E491" s="72">
        <v>-0.014</v>
      </c>
      <c r="F491" s="69" t="s">
        <v>2832</v>
      </c>
      <c r="G491" s="75">
        <v>-0.59</v>
      </c>
      <c r="H491" s="69" t="s">
        <v>2833</v>
      </c>
      <c r="I491" s="71">
        <v>31983</v>
      </c>
      <c r="J491" s="69">
        <v>-17</v>
      </c>
      <c r="K491" s="69">
        <v>6</v>
      </c>
      <c r="AH491" s="69" t="b">
        <f>Table1[[#This Row],[sbti_id]]&lt;&gt;""</f>
        <v>0</v>
      </c>
      <c r="AJ491" s="69" t="s">
        <v>3788</v>
      </c>
      <c r="AK491" s="69" t="s">
        <v>3251</v>
      </c>
      <c r="AL491" s="69" t="s">
        <v>3211</v>
      </c>
      <c r="AM491" s="69" t="s">
        <v>158</v>
      </c>
      <c r="AN491" s="69" t="s">
        <v>233</v>
      </c>
      <c r="AU491" s="69" t="s">
        <v>6878</v>
      </c>
      <c r="AV491" s="69" t="s">
        <v>233</v>
      </c>
      <c r="BA491" s="70" t="s">
        <v>6879</v>
      </c>
      <c r="BB491" s="69" t="s">
        <v>168</v>
      </c>
      <c r="BC491" s="69" t="s">
        <v>168</v>
      </c>
      <c r="BD491" s="69" t="s">
        <v>168</v>
      </c>
      <c r="BE491" s="69" t="s">
        <v>168</v>
      </c>
      <c r="BF491" s="69" t="s">
        <v>6447</v>
      </c>
      <c r="BG491" s="69" t="s">
        <v>158</v>
      </c>
      <c r="BI491" s="69" t="s">
        <v>3219</v>
      </c>
      <c r="BJ491" s="69" t="s">
        <v>158</v>
      </c>
      <c r="BK491" s="69" t="s">
        <v>168</v>
      </c>
      <c r="BL491" s="69" t="s">
        <v>6880</v>
      </c>
      <c r="BM491" s="69" t="s">
        <v>168</v>
      </c>
      <c r="BQ491" s="69" t="s">
        <v>158</v>
      </c>
      <c r="BR491" s="69" t="s">
        <v>168</v>
      </c>
      <c r="BS491" s="69" t="s">
        <v>6447</v>
      </c>
      <c r="BX491" s="69" t="s">
        <v>158</v>
      </c>
      <c r="BY491" s="69" t="s">
        <v>158</v>
      </c>
      <c r="CD491" s="69">
        <v>2.988E9</v>
      </c>
      <c r="CE491" s="69" t="s">
        <v>3397</v>
      </c>
      <c r="CF491" s="69">
        <v>7805</v>
      </c>
      <c r="CT491" s="69" t="b">
        <f>Table1[[#This Row],[company_name_netzero]]&lt;&gt;""</f>
        <v>0</v>
      </c>
      <c r="CZ491" s="69" t="b">
        <f>Table1[[#This Row],[company_name_re100]]&lt;&gt;""</f>
        <v>0</v>
      </c>
    </row>
    <row r="492" spans="1:11 34:34 98:104" ht="21.95" customHeight="1" hidden="1">
      <c r="A492" s="69">
        <v>490</v>
      </c>
      <c r="B492" s="69" t="s">
        <v>2835</v>
      </c>
      <c r="C492" s="69" t="s">
        <v>6881</v>
      </c>
      <c r="D492" s="69" t="s">
        <v>2836</v>
      </c>
      <c r="E492" s="72">
        <v>0.059</v>
      </c>
      <c r="F492" s="69" t="s">
        <v>2837</v>
      </c>
      <c r="G492" s="72">
        <v>-0.465</v>
      </c>
      <c r="H492" s="69" t="s">
        <v>2838</v>
      </c>
      <c r="I492" s="71">
        <v>17936</v>
      </c>
      <c r="J492" s="69" t="s">
        <v>3199</v>
      </c>
      <c r="K492" s="69">
        <v>1</v>
      </c>
      <c r="AH492" s="69" t="b">
        <f>Table1[[#This Row],[sbti_id]]&lt;&gt;""</f>
        <v>0</v>
      </c>
      <c r="CT492" s="69" t="b">
        <f>Table1[[#This Row],[company_name_netzero]]&lt;&gt;""</f>
        <v>0</v>
      </c>
      <c r="CZ492" s="69" t="b">
        <f>Table1[[#This Row],[company_name_re100]]&lt;&gt;""</f>
        <v>0</v>
      </c>
    </row>
    <row r="493" spans="1:11 34:104" ht="21.95" customHeight="1" hidden="1">
      <c r="A493" s="69">
        <v>491</v>
      </c>
      <c r="B493" s="69" t="s">
        <v>2840</v>
      </c>
      <c r="C493" s="69" t="s">
        <v>6882</v>
      </c>
      <c r="D493" s="69" t="s">
        <v>2841</v>
      </c>
      <c r="E493" s="72">
        <v>-0.014</v>
      </c>
      <c r="F493" s="69" t="s">
        <v>2842</v>
      </c>
      <c r="G493" s="72">
        <v>-0.479</v>
      </c>
      <c r="H493" s="69" t="s">
        <v>2843</v>
      </c>
      <c r="I493" s="71">
        <v>48783</v>
      </c>
      <c r="J493" s="69">
        <v>-17</v>
      </c>
      <c r="K493" s="69">
        <v>29</v>
      </c>
      <c r="AH493" s="69" t="b">
        <f>Table1[[#This Row],[sbti_id]]&lt;&gt;""</f>
        <v>0</v>
      </c>
      <c r="AI493" s="69" t="s">
        <v>2840</v>
      </c>
      <c r="AJ493" s="69" t="s">
        <v>3381</v>
      </c>
      <c r="AK493" s="69" t="s">
        <v>3251</v>
      </c>
      <c r="AL493" s="69" t="s">
        <v>3211</v>
      </c>
      <c r="AM493" s="69" t="s">
        <v>158</v>
      </c>
      <c r="AN493" s="69" t="s">
        <v>202</v>
      </c>
      <c r="AQ493" s="69">
        <v>2050</v>
      </c>
      <c r="AR493" s="69" t="s">
        <v>3212</v>
      </c>
      <c r="AS493" s="69">
        <v>2021</v>
      </c>
      <c r="AT493" s="69" t="s">
        <v>2844</v>
      </c>
      <c r="AU493" s="69" t="s">
        <v>6883</v>
      </c>
      <c r="AV493" s="69" t="s">
        <v>9</v>
      </c>
      <c r="AW493" s="69">
        <v>2035</v>
      </c>
      <c r="AZ493" s="69" t="s">
        <v>6884</v>
      </c>
      <c r="BB493" s="69" t="s">
        <v>3228</v>
      </c>
      <c r="BC493" s="69" t="s">
        <v>157</v>
      </c>
      <c r="BD493" s="69" t="s">
        <v>157</v>
      </c>
      <c r="BE493" s="69" t="s">
        <v>169</v>
      </c>
      <c r="BF493" s="69" t="s">
        <v>6885</v>
      </c>
      <c r="BG493" s="69" t="s">
        <v>157</v>
      </c>
      <c r="BH493" s="69" t="s">
        <v>3865</v>
      </c>
      <c r="BI493" s="69" t="s">
        <v>3219</v>
      </c>
      <c r="BJ493" s="69" t="s">
        <v>158</v>
      </c>
      <c r="BK493" s="69" t="s">
        <v>157</v>
      </c>
      <c r="BL493" s="69" t="s">
        <v>6886</v>
      </c>
      <c r="BM493" s="69" t="s">
        <v>157</v>
      </c>
      <c r="BN493" s="69" t="s">
        <v>3269</v>
      </c>
      <c r="BQ493" s="69" t="s">
        <v>157</v>
      </c>
      <c r="BR493" s="69" t="s">
        <v>158</v>
      </c>
      <c r="BS493" s="69" t="s">
        <v>6887</v>
      </c>
      <c r="BX493" s="69" t="s">
        <v>158</v>
      </c>
      <c r="BY493" s="69" t="s">
        <v>158</v>
      </c>
      <c r="CD493" s="69">
        <v>3.2678E10</v>
      </c>
      <c r="CE493" s="69" t="s">
        <v>3300</v>
      </c>
      <c r="CF493" s="69">
        <v>48685</v>
      </c>
      <c r="CS493" s="69" t="s">
        <v>6888</v>
      </c>
      <c r="CT493" s="69" t="b">
        <f>Table1[[#This Row],[company_name_netzero]]&lt;&gt;""</f>
        <v>1</v>
      </c>
      <c r="CZ493" s="69" t="b">
        <f>Table1[[#This Row],[company_name_re100]]&lt;&gt;""</f>
        <v>0</v>
      </c>
    </row>
    <row r="494" spans="1:104" ht="21.95" customHeight="1" hidden="1">
      <c r="A494" s="69">
        <v>492</v>
      </c>
      <c r="B494" s="69" t="s">
        <v>2845</v>
      </c>
      <c r="C494" s="69" t="s">
        <v>6889</v>
      </c>
      <c r="D494" s="69" t="s">
        <v>2846</v>
      </c>
      <c r="E494" s="72">
        <v>0.019</v>
      </c>
      <c r="F494" s="69" t="s">
        <v>2847</v>
      </c>
      <c r="G494" s="72">
        <v>0.051</v>
      </c>
      <c r="H494" s="69" t="s">
        <v>2848</v>
      </c>
      <c r="I494" s="71">
        <v>109900</v>
      </c>
      <c r="J494" s="69">
        <v>6</v>
      </c>
      <c r="K494" s="69">
        <v>30</v>
      </c>
      <c r="L494" s="69">
        <v>40006850</v>
      </c>
      <c r="M494" s="69" t="s">
        <v>2845</v>
      </c>
      <c r="N494" s="69" t="s">
        <v>6890</v>
      </c>
      <c r="O494" s="69" t="s">
        <v>6891</v>
      </c>
      <c r="P494" s="69" t="s">
        <v>3203</v>
      </c>
      <c r="Q494" s="69" t="s">
        <v>321</v>
      </c>
      <c r="R494" s="69" t="s">
        <v>246</v>
      </c>
      <c r="S494" s="69" t="s">
        <v>4493</v>
      </c>
      <c r="T494" s="69" t="s">
        <v>151</v>
      </c>
      <c r="U494" s="69" t="s">
        <v>152</v>
      </c>
      <c r="V494" s="69">
        <v>2030</v>
      </c>
      <c r="W494" s="69" t="s">
        <v>151</v>
      </c>
      <c r="X494" s="69" t="s">
        <v>152</v>
      </c>
      <c r="Y494" s="69">
        <v>2050</v>
      </c>
      <c r="Z494" s="69" t="s">
        <v>151</v>
      </c>
      <c r="AA494" s="69">
        <v>2050</v>
      </c>
      <c r="AB494" s="70" t="s">
        <v>6892</v>
      </c>
      <c r="AC494" s="69" t="s">
        <v>3208</v>
      </c>
      <c r="AD494" s="73">
        <v>44317.041666666664</v>
      </c>
      <c r="AE494" s="69" t="s">
        <v>3209</v>
      </c>
      <c r="AG494" s="73">
        <v>45470.041666666664</v>
      </c>
      <c r="AH494" s="69" t="b">
        <f>Table1[[#This Row],[sbti_id]]&lt;&gt;""</f>
        <v>1</v>
      </c>
      <c r="AI494" s="69" t="s">
        <v>2845</v>
      </c>
      <c r="AJ494" s="69" t="s">
        <v>3471</v>
      </c>
      <c r="AK494" s="69" t="s">
        <v>246</v>
      </c>
      <c r="AL494" s="69" t="s">
        <v>3211</v>
      </c>
      <c r="AM494" s="69" t="s">
        <v>158</v>
      </c>
      <c r="AN494" s="69" t="s">
        <v>167</v>
      </c>
      <c r="AP494" s="69">
        <v>2019</v>
      </c>
      <c r="AQ494" s="69">
        <v>2050</v>
      </c>
      <c r="AR494" s="69" t="s">
        <v>3212</v>
      </c>
      <c r="AS494" s="69">
        <v>2024</v>
      </c>
      <c r="AT494" s="70" t="s">
        <v>2849</v>
      </c>
      <c r="AU494" s="69" t="s">
        <v>6893</v>
      </c>
      <c r="AV494" s="69" t="s">
        <v>281</v>
      </c>
      <c r="AW494" s="69">
        <v>2030</v>
      </c>
      <c r="AX494" s="69">
        <v>80</v>
      </c>
      <c r="AY494" s="69">
        <v>2019</v>
      </c>
      <c r="AZ494" s="70" t="s">
        <v>6894</v>
      </c>
      <c r="BA494" s="70" t="s">
        <v>6895</v>
      </c>
      <c r="BB494" s="69" t="s">
        <v>3216</v>
      </c>
      <c r="BC494" s="69" t="s">
        <v>157</v>
      </c>
      <c r="BD494" s="69" t="s">
        <v>157</v>
      </c>
      <c r="BE494" s="69" t="s">
        <v>157</v>
      </c>
      <c r="BF494" s="70" t="s">
        <v>6896</v>
      </c>
      <c r="BG494" s="69" t="s">
        <v>157</v>
      </c>
      <c r="BH494" s="69" t="s">
        <v>3386</v>
      </c>
      <c r="BI494" s="69" t="s">
        <v>3219</v>
      </c>
      <c r="BJ494" s="69" t="s">
        <v>158</v>
      </c>
      <c r="BK494" s="69" t="s">
        <v>157</v>
      </c>
      <c r="BL494" s="69" t="s">
        <v>6897</v>
      </c>
      <c r="BM494" s="69" t="s">
        <v>168</v>
      </c>
      <c r="BQ494" s="69" t="s">
        <v>158</v>
      </c>
      <c r="BR494" s="69" t="s">
        <v>168</v>
      </c>
      <c r="BS494" s="69" t="s">
        <v>6898</v>
      </c>
      <c r="BX494" s="69" t="s">
        <v>158</v>
      </c>
      <c r="BY494" s="69" t="s">
        <v>157</v>
      </c>
      <c r="CD494" s="69">
        <v>3.2922E10</v>
      </c>
      <c r="CE494" s="69" t="s">
        <v>3300</v>
      </c>
      <c r="CF494" s="69">
        <v>109900</v>
      </c>
      <c r="CT494" s="69" t="b">
        <f>Table1[[#This Row],[company_name_netzero]]&lt;&gt;""</f>
        <v>1</v>
      </c>
      <c r="CU494" s="69" t="s">
        <v>2845</v>
      </c>
      <c r="CV494" s="69">
        <v>2021</v>
      </c>
      <c r="CW494" s="69">
        <v>2030</v>
      </c>
      <c r="CX494" s="69" t="s">
        <v>3300</v>
      </c>
      <c r="CY494" s="69" t="s">
        <v>321</v>
      </c>
      <c r="CZ494" s="69" t="b">
        <f>Table1[[#This Row],[company_name_re100]]&lt;&gt;""</f>
        <v>1</v>
      </c>
    </row>
    <row r="495" spans="1:104" ht="21.95" customHeight="1" hidden="1">
      <c r="A495" s="69">
        <v>493</v>
      </c>
      <c r="B495" s="69" t="s">
        <v>2850</v>
      </c>
      <c r="C495" s="69" t="s">
        <v>6899</v>
      </c>
      <c r="D495" s="69" t="s">
        <v>2851</v>
      </c>
      <c r="E495" s="72">
        <v>0.098</v>
      </c>
      <c r="F495" s="69" t="s">
        <v>2852</v>
      </c>
      <c r="G495" s="75">
        <v>-0.31</v>
      </c>
      <c r="H495" s="69" t="s">
        <v>2853</v>
      </c>
      <c r="I495" s="71">
        <v>369000</v>
      </c>
      <c r="J495" s="69" t="s">
        <v>3199</v>
      </c>
      <c r="K495" s="69">
        <v>2</v>
      </c>
      <c r="L495" s="88">
        <v>40015729</v>
      </c>
      <c r="M495" s="89" t="s">
        <v>6900</v>
      </c>
      <c r="N495" s="89"/>
      <c r="O495" s="89"/>
      <c r="P495" s="89" t="s">
        <v>3203</v>
      </c>
      <c r="Q495" s="89" t="s">
        <v>3204</v>
      </c>
      <c r="R495" s="89" t="s">
        <v>3205</v>
      </c>
      <c r="S495" s="89" t="s">
        <v>3357</v>
      </c>
      <c r="T495" s="89" t="s">
        <v>151</v>
      </c>
      <c r="U495" s="89" t="s">
        <v>353</v>
      </c>
      <c r="V495" s="89">
        <v>2030</v>
      </c>
      <c r="W495" s="89"/>
      <c r="X495" s="89"/>
      <c r="Y495" s="89"/>
      <c r="Z495" s="89" t="s">
        <v>155</v>
      </c>
      <c r="AA495" s="89"/>
      <c r="AB495" s="89" t="s">
        <v>6901</v>
      </c>
      <c r="AC495" s="89" t="s">
        <v>3208</v>
      </c>
      <c r="AD495" s="94">
        <v>44837.041666666664</v>
      </c>
      <c r="AE495" s="89" t="s">
        <v>3512</v>
      </c>
      <c r="AF495" s="89" t="s">
        <v>3210</v>
      </c>
      <c r="AG495" s="93" t="s">
        <v>6902</v>
      </c>
      <c r="AH495" s="69" t="b">
        <f>Table1[[#This Row],[sbti_id]]&lt;&gt;""</f>
        <v>1</v>
      </c>
      <c r="AI495" s="89" t="s">
        <v>6903</v>
      </c>
      <c r="AJ495" s="89" t="s">
        <v>4020</v>
      </c>
      <c r="AK495" s="89" t="s">
        <v>246</v>
      </c>
      <c r="AL495" s="89" t="s">
        <v>3211</v>
      </c>
      <c r="AM495" s="89" t="s">
        <v>158</v>
      </c>
      <c r="AN495" s="89" t="s">
        <v>513</v>
      </c>
      <c r="AO495" s="89">
        <v>42</v>
      </c>
      <c r="AP495" s="89">
        <v>2019</v>
      </c>
      <c r="AQ495" s="89">
        <v>2050</v>
      </c>
      <c r="AR495" s="89" t="s">
        <v>5279</v>
      </c>
      <c r="AS495" s="89">
        <v>2024</v>
      </c>
      <c r="AT495" s="89" t="s">
        <v>2858</v>
      </c>
      <c r="AU495" s="89" t="s">
        <v>6904</v>
      </c>
      <c r="AV495" s="89" t="s">
        <v>281</v>
      </c>
      <c r="AW495" s="89">
        <v>2030</v>
      </c>
      <c r="AX495" s="89">
        <v>42</v>
      </c>
      <c r="AY495" s="89">
        <v>2019</v>
      </c>
      <c r="AZ495" s="90" t="s">
        <v>6905</v>
      </c>
      <c r="BA495" s="89" t="s">
        <v>3199</v>
      </c>
      <c r="BB495" s="89" t="s">
        <v>3216</v>
      </c>
      <c r="BC495" s="89" t="s">
        <v>157</v>
      </c>
      <c r="BD495" s="89" t="s">
        <v>157</v>
      </c>
      <c r="BE495" s="89" t="s">
        <v>157</v>
      </c>
      <c r="BF495" s="90" t="s">
        <v>6906</v>
      </c>
      <c r="BG495" s="89" t="s">
        <v>158</v>
      </c>
      <c r="BH495" s="89"/>
      <c r="BI495" s="89" t="s">
        <v>3219</v>
      </c>
      <c r="BJ495" s="89" t="s">
        <v>158</v>
      </c>
      <c r="BK495" s="89" t="s">
        <v>168</v>
      </c>
      <c r="BL495" s="90" t="s">
        <v>6907</v>
      </c>
      <c r="BM495" s="89" t="s">
        <v>168</v>
      </c>
      <c r="BN495" s="89"/>
      <c r="BO495" s="89"/>
      <c r="BP495" s="89"/>
      <c r="BQ495" s="89" t="s">
        <v>158</v>
      </c>
      <c r="BR495" s="89" t="s">
        <v>171</v>
      </c>
      <c r="BS495" s="90" t="s">
        <v>6908</v>
      </c>
      <c r="BT495" s="89"/>
      <c r="BU495" s="89"/>
      <c r="BV495" s="89"/>
      <c r="BW495" s="89"/>
      <c r="BX495" s="89" t="s">
        <v>157</v>
      </c>
      <c r="BY495" s="89" t="s">
        <v>158</v>
      </c>
      <c r="BZ495" s="89"/>
      <c r="CA495" s="89"/>
      <c r="CB495" s="89"/>
      <c r="CC495" s="89"/>
      <c r="CD495" s="89">
        <v>2.1474E10</v>
      </c>
      <c r="CE495" s="89" t="s">
        <v>3745</v>
      </c>
      <c r="CF495" s="89">
        <v>316001</v>
      </c>
      <c r="CG495" s="89"/>
      <c r="CH495" s="89"/>
      <c r="CI495" s="89"/>
      <c r="CJ495" s="89" t="s">
        <v>6909</v>
      </c>
      <c r="CK495" s="89"/>
      <c r="CL495" s="89"/>
      <c r="CM495" s="89"/>
      <c r="CN495" s="89"/>
      <c r="CO495" s="89"/>
      <c r="CT495" s="69" t="b">
        <f>Table1[[#This Row],[company_name_netzero]]&lt;&gt;""</f>
        <v>1</v>
      </c>
      <c r="CZ495" s="69" t="b">
        <f>Table1[[#This Row],[company_name_re100]]&lt;&gt;""</f>
        <v>0</v>
      </c>
    </row>
    <row r="496" spans="1:11 34:65 98:104" ht="21.95" customHeight="1" hidden="1">
      <c r="A496" s="69">
        <v>494</v>
      </c>
      <c r="B496" s="69" t="s">
        <v>2859</v>
      </c>
      <c r="C496" s="69" t="s">
        <v>6910</v>
      </c>
      <c r="D496" s="69" t="s">
        <v>2860</v>
      </c>
      <c r="E496" s="72">
        <v>-0.034</v>
      </c>
      <c r="F496" s="69" t="s">
        <v>2861</v>
      </c>
      <c r="H496" s="69" t="s">
        <v>2862</v>
      </c>
      <c r="I496" s="71">
        <v>16637</v>
      </c>
      <c r="J496" s="69">
        <v>-29</v>
      </c>
      <c r="K496" s="69">
        <v>24</v>
      </c>
      <c r="AH496" s="69" t="b">
        <f>Table1[[#This Row],[sbti_id]]&lt;&gt;""</f>
        <v>0</v>
      </c>
      <c r="AQ496" s="69">
        <v>2050</v>
      </c>
      <c r="AS496" s="69">
        <v>2024</v>
      </c>
      <c r="BC496" s="69" t="s">
        <v>157</v>
      </c>
      <c r="BD496" s="69" t="s">
        <v>157</v>
      </c>
      <c r="BM496" s="69" t="s">
        <v>157</v>
      </c>
      <c r="CT496" s="69" t="b">
        <f>Table1[[#This Row],[company_name_netzero]]&lt;&gt;""</f>
        <v>0</v>
      </c>
      <c r="CZ496" s="69" t="b">
        <f>Table1[[#This Row],[company_name_re100]]&lt;&gt;""</f>
        <v>0</v>
      </c>
    </row>
    <row r="497" spans="1:11 34:104" ht="21.95" customHeight="1" hidden="1">
      <c r="A497" s="69">
        <v>495</v>
      </c>
      <c r="B497" s="69" t="s">
        <v>2866</v>
      </c>
      <c r="C497" s="69" t="s">
        <v>6911</v>
      </c>
      <c r="D497" s="69" t="s">
        <v>2868</v>
      </c>
      <c r="E497" s="72">
        <v>-0.012</v>
      </c>
      <c r="F497" s="69" t="s">
        <v>2869</v>
      </c>
      <c r="G497" s="72">
        <v>-0.303</v>
      </c>
      <c r="H497" s="69" t="s">
        <v>2870</v>
      </c>
      <c r="I497" s="71">
        <v>19581</v>
      </c>
      <c r="J497" s="69">
        <v>-15</v>
      </c>
      <c r="K497" s="69">
        <v>8</v>
      </c>
      <c r="AH497" s="69" t="b">
        <f>Table1[[#This Row],[sbti_id]]&lt;&gt;""</f>
        <v>0</v>
      </c>
      <c r="AI497" s="69" t="s">
        <v>2866</v>
      </c>
      <c r="AJ497" s="69" t="s">
        <v>6912</v>
      </c>
      <c r="AK497" s="69" t="s">
        <v>4282</v>
      </c>
      <c r="AL497" s="69" t="s">
        <v>3211</v>
      </c>
      <c r="AM497" s="69" t="s">
        <v>158</v>
      </c>
      <c r="AN497" s="69" t="s">
        <v>167</v>
      </c>
      <c r="AQ497" s="69">
        <v>2050</v>
      </c>
      <c r="AR497" s="69" t="s">
        <v>3212</v>
      </c>
      <c r="AS497" s="69">
        <v>2021</v>
      </c>
      <c r="AT497" s="70" t="s">
        <v>2871</v>
      </c>
      <c r="AU497" s="69" t="s">
        <v>6913</v>
      </c>
      <c r="AV497" s="69" t="s">
        <v>281</v>
      </c>
      <c r="AW497" s="69">
        <v>2030</v>
      </c>
      <c r="AX497" s="69">
        <v>25</v>
      </c>
      <c r="AY497" s="69">
        <v>2019</v>
      </c>
      <c r="AZ497" s="70" t="s">
        <v>6914</v>
      </c>
      <c r="BA497" s="70" t="s">
        <v>6915</v>
      </c>
      <c r="BB497" s="69" t="s">
        <v>3216</v>
      </c>
      <c r="BC497" s="69" t="s">
        <v>157</v>
      </c>
      <c r="BD497" s="69" t="s">
        <v>157</v>
      </c>
      <c r="BE497" s="69" t="s">
        <v>157</v>
      </c>
      <c r="BF497" s="70" t="s">
        <v>6916</v>
      </c>
      <c r="BG497" s="69" t="s">
        <v>157</v>
      </c>
      <c r="BH497" s="69" t="s">
        <v>3753</v>
      </c>
      <c r="BI497" s="69" t="s">
        <v>3219</v>
      </c>
      <c r="BJ497" s="69" t="s">
        <v>158</v>
      </c>
      <c r="BK497" s="69" t="s">
        <v>168</v>
      </c>
      <c r="BL497" s="70" t="s">
        <v>6917</v>
      </c>
      <c r="BM497" s="69" t="s">
        <v>157</v>
      </c>
      <c r="BN497" s="69" t="s">
        <v>3429</v>
      </c>
      <c r="BP497" s="70" t="s">
        <v>6918</v>
      </c>
      <c r="BQ497" s="69" t="s">
        <v>158</v>
      </c>
      <c r="BR497" s="69" t="s">
        <v>190</v>
      </c>
      <c r="BS497" s="70" t="s">
        <v>6919</v>
      </c>
      <c r="BX497" s="69" t="s">
        <v>158</v>
      </c>
      <c r="BY497" s="69" t="s">
        <v>158</v>
      </c>
      <c r="CD497" s="69">
        <v>3.202E10</v>
      </c>
      <c r="CE497" s="69" t="s">
        <v>3247</v>
      </c>
      <c r="CF497" s="69">
        <v>18903</v>
      </c>
      <c r="CT497" s="69" t="b">
        <f>Table1[[#This Row],[company_name_netzero]]&lt;&gt;""</f>
        <v>1</v>
      </c>
      <c r="CZ497" s="69" t="b">
        <f>Table1[[#This Row],[company_name_re100]]&lt;&gt;""</f>
        <v>0</v>
      </c>
    </row>
    <row r="498" spans="1:104" ht="21.95" customHeight="1" hidden="1">
      <c r="A498" s="69">
        <v>496</v>
      </c>
      <c r="B498" s="69" t="s">
        <v>2872</v>
      </c>
      <c r="C498" s="69" t="s">
        <v>6920</v>
      </c>
      <c r="D498" s="69" t="s">
        <v>2873</v>
      </c>
      <c r="E498" s="72">
        <v>0.174</v>
      </c>
      <c r="F498" s="69" t="s">
        <v>2874</v>
      </c>
      <c r="G498" s="72">
        <v>0.475</v>
      </c>
      <c r="H498" s="69" t="s">
        <v>2875</v>
      </c>
      <c r="I498" s="71">
        <v>42091</v>
      </c>
      <c r="J498" s="69" t="s">
        <v>3199</v>
      </c>
      <c r="K498" s="69">
        <v>9</v>
      </c>
      <c r="L498" s="69">
        <v>40015846</v>
      </c>
      <c r="M498" s="69" t="s">
        <v>6921</v>
      </c>
      <c r="N498" s="69" t="s">
        <v>6922</v>
      </c>
      <c r="O498" s="69" t="s">
        <v>6923</v>
      </c>
      <c r="P498" s="69" t="s">
        <v>3203</v>
      </c>
      <c r="Q498" s="69" t="s">
        <v>3509</v>
      </c>
      <c r="R498" s="69" t="s">
        <v>176</v>
      </c>
      <c r="S498" s="69" t="s">
        <v>3291</v>
      </c>
      <c r="T498" s="69" t="s">
        <v>151</v>
      </c>
      <c r="U498" s="69" t="s">
        <v>152</v>
      </c>
      <c r="V498" s="69">
        <v>2030</v>
      </c>
      <c r="W498" s="69" t="s">
        <v>151</v>
      </c>
      <c r="X498" s="69" t="s">
        <v>152</v>
      </c>
      <c r="Y498" s="69">
        <v>2050</v>
      </c>
      <c r="Z498" s="69" t="s">
        <v>151</v>
      </c>
      <c r="AA498" s="69">
        <v>2050</v>
      </c>
      <c r="AB498" s="70" t="s">
        <v>6924</v>
      </c>
      <c r="AE498" s="69" t="s">
        <v>3209</v>
      </c>
      <c r="AG498" s="73">
        <v>45435.041666666664</v>
      </c>
      <c r="AH498" s="69" t="b">
        <f>Table1[[#This Row],[sbti_id]]&lt;&gt;""</f>
        <v>1</v>
      </c>
      <c r="AI498" s="69" t="s">
        <v>2872</v>
      </c>
      <c r="AJ498" s="69" t="s">
        <v>3514</v>
      </c>
      <c r="AK498" s="69" t="s">
        <v>3251</v>
      </c>
      <c r="AL498" s="69" t="s">
        <v>3211</v>
      </c>
      <c r="AM498" s="69" t="s">
        <v>158</v>
      </c>
      <c r="AN498" s="69" t="s">
        <v>167</v>
      </c>
      <c r="AQ498" s="69">
        <v>2050</v>
      </c>
      <c r="AR498" s="69" t="s">
        <v>3212</v>
      </c>
      <c r="AS498" s="69">
        <v>2024</v>
      </c>
      <c r="AT498" s="69" t="s">
        <v>2877</v>
      </c>
      <c r="AU498" s="69" t="s">
        <v>6925</v>
      </c>
      <c r="AV498" s="69" t="s">
        <v>281</v>
      </c>
      <c r="AW498" s="69">
        <v>2030</v>
      </c>
      <c r="AX498" s="69">
        <v>90</v>
      </c>
      <c r="AY498" s="69">
        <v>2022</v>
      </c>
      <c r="AZ498" s="69" t="s">
        <v>6926</v>
      </c>
      <c r="BA498" s="69" t="s">
        <v>6927</v>
      </c>
      <c r="BB498" s="69" t="s">
        <v>3216</v>
      </c>
      <c r="BC498" s="69" t="s">
        <v>157</v>
      </c>
      <c r="BD498" s="69" t="s">
        <v>157</v>
      </c>
      <c r="BE498" s="69" t="s">
        <v>157</v>
      </c>
      <c r="BF498" s="69" t="s">
        <v>6928</v>
      </c>
      <c r="BG498" s="69" t="s">
        <v>157</v>
      </c>
      <c r="BH498" s="69" t="s">
        <v>3329</v>
      </c>
      <c r="BI498" s="69" t="s">
        <v>3219</v>
      </c>
      <c r="BJ498" s="69" t="s">
        <v>158</v>
      </c>
      <c r="BK498" s="69" t="s">
        <v>168</v>
      </c>
      <c r="BL498" s="69" t="s">
        <v>6929</v>
      </c>
      <c r="BM498" s="69" t="s">
        <v>157</v>
      </c>
      <c r="BN498" s="69" t="s">
        <v>3269</v>
      </c>
      <c r="BQ498" s="69" t="s">
        <v>158</v>
      </c>
      <c r="BR498" s="69" t="s">
        <v>190</v>
      </c>
      <c r="BS498" s="69" t="s">
        <v>6930</v>
      </c>
      <c r="BX498" s="69" t="s">
        <v>158</v>
      </c>
      <c r="BY498" s="69" t="s">
        <v>158</v>
      </c>
      <c r="CD498" s="69">
        <v>3.2669E10</v>
      </c>
      <c r="CE498" s="69" t="s">
        <v>144</v>
      </c>
      <c r="CF498" s="69">
        <v>82955</v>
      </c>
      <c r="CT498" s="69" t="b">
        <f>Table1[[#This Row],[company_name_netzero]]&lt;&gt;""</f>
        <v>1</v>
      </c>
      <c r="CZ498" s="69" t="b">
        <f>Table1[[#This Row],[company_name_re100]]&lt;&gt;""</f>
        <v>0</v>
      </c>
    </row>
    <row r="499" spans="1:104" ht="21.95" customHeight="1" hidden="1">
      <c r="A499" s="69">
        <v>497</v>
      </c>
      <c r="B499" s="69" t="s">
        <v>2878</v>
      </c>
      <c r="C499" s="69" t="s">
        <v>6931</v>
      </c>
      <c r="D499" s="69" t="s">
        <v>2879</v>
      </c>
      <c r="E499" s="72">
        <v>0.036</v>
      </c>
      <c r="F499" s="69" t="s">
        <v>2880</v>
      </c>
      <c r="G499" s="72">
        <v>-0.022</v>
      </c>
      <c r="H499" s="69" t="s">
        <v>2881</v>
      </c>
      <c r="I499" s="71">
        <v>95000</v>
      </c>
      <c r="J499" s="69" t="s">
        <v>3199</v>
      </c>
      <c r="K499" s="69">
        <v>8</v>
      </c>
      <c r="L499" s="69">
        <v>40013615</v>
      </c>
      <c r="M499" s="69" t="s">
        <v>6932</v>
      </c>
      <c r="N499" s="69" t="s">
        <v>6933</v>
      </c>
      <c r="P499" s="69" t="s">
        <v>3203</v>
      </c>
      <c r="Q499" s="69" t="s">
        <v>1358</v>
      </c>
      <c r="R499" s="69" t="s">
        <v>246</v>
      </c>
      <c r="S499" s="69" t="s">
        <v>6934</v>
      </c>
      <c r="T499" s="69" t="s">
        <v>151</v>
      </c>
      <c r="U499" s="69" t="s">
        <v>152</v>
      </c>
      <c r="V499" s="69" t="s">
        <v>6935</v>
      </c>
      <c r="Z499" s="69" t="s">
        <v>155</v>
      </c>
      <c r="AB499" s="69" t="s">
        <v>6936</v>
      </c>
      <c r="AC499" s="69" t="s">
        <v>3208</v>
      </c>
      <c r="AD499" s="73">
        <v>45001.041666666664</v>
      </c>
      <c r="AE499" s="69" t="s">
        <v>3209</v>
      </c>
      <c r="AF499" s="69" t="s">
        <v>3210</v>
      </c>
      <c r="AG499" s="73">
        <v>45862.041666666664</v>
      </c>
      <c r="AH499" s="69" t="b">
        <f>Table1[[#This Row],[sbti_id]]&lt;&gt;""</f>
        <v>1</v>
      </c>
      <c r="AI499" s="69" t="s">
        <v>2878</v>
      </c>
      <c r="AJ499" s="69" t="s">
        <v>4967</v>
      </c>
      <c r="AK499" s="69" t="s">
        <v>246</v>
      </c>
      <c r="AL499" s="69" t="s">
        <v>3211</v>
      </c>
      <c r="AM499" s="69" t="s">
        <v>158</v>
      </c>
      <c r="AN499" s="69" t="s">
        <v>167</v>
      </c>
      <c r="AQ499" s="69">
        <v>2045</v>
      </c>
      <c r="AR499" s="69" t="s">
        <v>3212</v>
      </c>
      <c r="AS499" s="69">
        <v>2021</v>
      </c>
      <c r="AT499" s="70" t="s">
        <v>2884</v>
      </c>
      <c r="AU499" s="69" t="s">
        <v>6937</v>
      </c>
      <c r="AV499" s="69" t="s">
        <v>513</v>
      </c>
      <c r="AW499" s="69">
        <v>2025</v>
      </c>
      <c r="AX499" s="69">
        <v>50</v>
      </c>
      <c r="AY499" s="69">
        <v>2020</v>
      </c>
      <c r="AZ499" s="70" t="s">
        <v>6938</v>
      </c>
      <c r="BA499" s="70" t="s">
        <v>6939</v>
      </c>
      <c r="BB499" s="69" t="s">
        <v>3216</v>
      </c>
      <c r="BC499" s="69" t="s">
        <v>157</v>
      </c>
      <c r="BD499" s="69" t="s">
        <v>157</v>
      </c>
      <c r="BE499" s="69" t="s">
        <v>157</v>
      </c>
      <c r="BF499" s="70" t="s">
        <v>6940</v>
      </c>
      <c r="BG499" s="69" t="s">
        <v>157</v>
      </c>
      <c r="BH499" s="69" t="s">
        <v>3637</v>
      </c>
      <c r="BI499" s="69" t="s">
        <v>3219</v>
      </c>
      <c r="BJ499" s="69" t="s">
        <v>158</v>
      </c>
      <c r="BK499" s="69" t="s">
        <v>157</v>
      </c>
      <c r="BL499" s="70" t="s">
        <v>6941</v>
      </c>
      <c r="BM499" s="69" t="s">
        <v>157</v>
      </c>
      <c r="BN499" s="69" t="s">
        <v>3530</v>
      </c>
      <c r="BQ499" s="69" t="s">
        <v>158</v>
      </c>
      <c r="BR499" s="69" t="s">
        <v>168</v>
      </c>
      <c r="BS499" s="70" t="s">
        <v>6942</v>
      </c>
      <c r="BX499" s="69" t="s">
        <v>158</v>
      </c>
      <c r="BY499" s="69" t="s">
        <v>158</v>
      </c>
      <c r="CD499" s="69">
        <v>3.3199E10</v>
      </c>
      <c r="CE499" s="69" t="s">
        <v>3333</v>
      </c>
      <c r="CF499" s="69">
        <v>95000</v>
      </c>
      <c r="CO499" s="69" t="s">
        <v>6943</v>
      </c>
      <c r="CT499" s="69" t="b">
        <f>Table1[[#This Row],[company_name_netzero]]&lt;&gt;""</f>
        <v>1</v>
      </c>
      <c r="CZ499" s="69" t="b">
        <f>Table1[[#This Row],[company_name_re100]]&lt;&gt;""</f>
        <v>0</v>
      </c>
    </row>
    <row r="500" spans="1:11 34:104" ht="21.95" customHeight="1">
      <c r="A500" s="69">
        <v>498</v>
      </c>
      <c r="B500" s="69" t="s">
        <v>2885</v>
      </c>
      <c r="C500" s="69" t="s">
        <v>6944</v>
      </c>
      <c r="D500" s="69" t="s">
        <v>2886</v>
      </c>
      <c r="E500" s="72">
        <v>0.155</v>
      </c>
      <c r="F500" s="69" t="s">
        <v>2887</v>
      </c>
      <c r="H500" s="69" t="s">
        <v>2888</v>
      </c>
      <c r="I500" s="71">
        <v>28675</v>
      </c>
      <c r="J500" s="69" t="s">
        <v>3199</v>
      </c>
      <c r="K500" s="69">
        <v>6</v>
      </c>
      <c r="AH500" s="69" t="b">
        <f>Table1[[#This Row],[sbti_id]]&lt;&gt;""</f>
        <v>0</v>
      </c>
      <c r="AI500" s="69" t="s">
        <v>6945</v>
      </c>
      <c r="AJ500" s="69" t="s">
        <v>3250</v>
      </c>
      <c r="AK500" s="69" t="s">
        <v>3251</v>
      </c>
      <c r="AL500" s="69" t="s">
        <v>3211</v>
      </c>
      <c r="AM500" s="69" t="s">
        <v>158</v>
      </c>
      <c r="AN500" s="69" t="s">
        <v>233</v>
      </c>
      <c r="AS500" s="69">
        <v>2015</v>
      </c>
      <c r="AU500" s="69" t="s">
        <v>6946</v>
      </c>
      <c r="AV500" s="69" t="s">
        <v>233</v>
      </c>
      <c r="BA500" s="70" t="s">
        <v>6947</v>
      </c>
      <c r="BB500" s="69" t="s">
        <v>168</v>
      </c>
      <c r="BC500" s="69" t="s">
        <v>168</v>
      </c>
      <c r="BD500" s="69" t="s">
        <v>168</v>
      </c>
      <c r="BE500" s="69" t="s">
        <v>168</v>
      </c>
      <c r="BG500" s="69" t="s">
        <v>158</v>
      </c>
      <c r="BI500" s="69" t="s">
        <v>3219</v>
      </c>
      <c r="BJ500" s="69" t="s">
        <v>158</v>
      </c>
      <c r="BK500" s="69" t="s">
        <v>168</v>
      </c>
      <c r="BM500" s="69" t="s">
        <v>168</v>
      </c>
      <c r="BQ500" s="69" t="s">
        <v>158</v>
      </c>
      <c r="BR500" s="69" t="s">
        <v>168</v>
      </c>
      <c r="BX500" s="69" t="s">
        <v>158</v>
      </c>
      <c r="BY500" s="69" t="s">
        <v>158</v>
      </c>
      <c r="CD500" s="69">
        <v>1.0648E10</v>
      </c>
      <c r="CE500" s="69" t="s">
        <v>3286</v>
      </c>
      <c r="CF500" s="69">
        <v>28675</v>
      </c>
      <c r="CT500" s="69" t="b">
        <f>Table1[[#This Row],[company_name_netzero]]&lt;&gt;""</f>
        <v>1</v>
      </c>
      <c r="CZ500" s="69" t="b">
        <f>Table1[[#This Row],[company_name_re100]]&lt;&gt;""</f>
        <v>0</v>
      </c>
    </row>
    <row r="501" spans="1:11 33:34 98:104" ht="21.95" customHeight="1" hidden="1">
      <c r="A501" s="69">
        <v>499</v>
      </c>
      <c r="B501" s="74" t="s">
        <v>2891</v>
      </c>
      <c r="C501" s="69" t="s">
        <v>6948</v>
      </c>
      <c r="D501" s="69" t="s">
        <v>2892</v>
      </c>
      <c r="E501" s="72">
        <v>0.116</v>
      </c>
      <c r="F501" s="69" t="s">
        <v>2893</v>
      </c>
      <c r="G501" s="72">
        <v>-1.486</v>
      </c>
      <c r="H501" s="69" t="s">
        <v>2894</v>
      </c>
      <c r="I501" s="71">
        <v>102874</v>
      </c>
      <c r="J501" s="69" t="s">
        <v>3199</v>
      </c>
      <c r="K501" s="69">
        <v>8</v>
      </c>
      <c r="AG501" s="73"/>
      <c r="AH501" s="69" t="b">
        <f>Table1[[#This Row],[sbti_id]]&lt;&gt;""</f>
        <v>0</v>
      </c>
      <c r="CT501" s="69" t="b">
        <f>Table1[[#This Row],[company_name_netzero]]&lt;&gt;""</f>
        <v>0</v>
      </c>
      <c r="CZ501" s="69" t="b">
        <f>Table1[[#This Row],[company_name_re100]]&lt;&gt;""</f>
        <v>0</v>
      </c>
    </row>
    <row r="502" spans="1:104" ht="21.95" customHeight="1" hidden="1">
      <c r="A502" s="69">
        <v>500</v>
      </c>
      <c r="B502" s="69" t="s">
        <v>2898</v>
      </c>
      <c r="C502" s="69" t="s">
        <v>6949</v>
      </c>
      <c r="D502" s="69" t="s">
        <v>2899</v>
      </c>
      <c r="E502" s="72">
        <v>-0.018</v>
      </c>
      <c r="F502" s="69" t="s">
        <v>2900</v>
      </c>
      <c r="G502" s="72">
        <v>-0.576</v>
      </c>
      <c r="H502" s="69" t="s">
        <v>2901</v>
      </c>
      <c r="I502" s="71">
        <v>88497</v>
      </c>
      <c r="J502" s="69">
        <v>-13</v>
      </c>
      <c r="K502" s="69">
        <v>16</v>
      </c>
      <c r="L502" s="88">
        <v>40003821</v>
      </c>
      <c r="M502" s="89" t="s">
        <v>6950</v>
      </c>
      <c r="N502" s="89" t="s">
        <v>6951</v>
      </c>
      <c r="O502" s="89" t="s">
        <v>6952</v>
      </c>
      <c r="P502" s="89" t="s">
        <v>3203</v>
      </c>
      <c r="Q502" s="89" t="s">
        <v>416</v>
      </c>
      <c r="R502" s="89" t="s">
        <v>246</v>
      </c>
      <c r="S502" s="89" t="s">
        <v>4106</v>
      </c>
      <c r="T502" s="89" t="s">
        <v>151</v>
      </c>
      <c r="U502" s="89" t="s">
        <v>353</v>
      </c>
      <c r="V502" s="89">
        <v>2030</v>
      </c>
      <c r="W502" s="89" t="s">
        <v>151</v>
      </c>
      <c r="X502" s="89" t="s">
        <v>353</v>
      </c>
      <c r="Y502" s="89">
        <v>2040</v>
      </c>
      <c r="Z502" s="89" t="s">
        <v>151</v>
      </c>
      <c r="AA502" s="89">
        <v>2040</v>
      </c>
      <c r="AB502" s="90" t="s">
        <v>6953</v>
      </c>
      <c r="AC502" s="89" t="s">
        <v>3208</v>
      </c>
      <c r="AD502" s="94">
        <v>44199.041666666664</v>
      </c>
      <c r="AE502" s="89" t="s">
        <v>3512</v>
      </c>
      <c r="AF502" s="89"/>
      <c r="AG502" s="95">
        <v>45116.041666666664</v>
      </c>
      <c r="AH502" s="69" t="b">
        <f>Table1[[#This Row],[sbti_id]]&lt;&gt;""</f>
        <v>1</v>
      </c>
      <c r="AI502" s="69" t="s">
        <v>2898</v>
      </c>
      <c r="AJ502" s="69" t="s">
        <v>4186</v>
      </c>
      <c r="AK502" s="69" t="s">
        <v>246</v>
      </c>
      <c r="AL502" s="69" t="s">
        <v>3211</v>
      </c>
      <c r="AM502" s="69" t="s">
        <v>158</v>
      </c>
      <c r="AN502" s="69" t="s">
        <v>167</v>
      </c>
      <c r="AQ502" s="69">
        <v>2040</v>
      </c>
      <c r="AR502" s="69" t="s">
        <v>3212</v>
      </c>
      <c r="AS502" s="69">
        <v>2021</v>
      </c>
      <c r="AT502" s="70" t="s">
        <v>2902</v>
      </c>
      <c r="AU502" s="69" t="s">
        <v>6954</v>
      </c>
      <c r="AV502" s="69" t="s">
        <v>3614</v>
      </c>
      <c r="AW502" s="69">
        <v>2030</v>
      </c>
      <c r="AZ502" s="70" t="s">
        <v>6955</v>
      </c>
      <c r="BA502" s="70" t="s">
        <v>6956</v>
      </c>
      <c r="BB502" s="69" t="s">
        <v>3228</v>
      </c>
      <c r="BC502" s="69" t="s">
        <v>157</v>
      </c>
      <c r="BD502" s="69" t="s">
        <v>157</v>
      </c>
      <c r="BE502" s="69" t="s">
        <v>157</v>
      </c>
      <c r="BF502" s="69" t="s">
        <v>6957</v>
      </c>
      <c r="BG502" s="69" t="s">
        <v>157</v>
      </c>
      <c r="BH502" s="69" t="s">
        <v>3230</v>
      </c>
      <c r="BI502" s="69" t="s">
        <v>3219</v>
      </c>
      <c r="BJ502" s="69" t="s">
        <v>158</v>
      </c>
      <c r="BK502" s="69" t="s">
        <v>157</v>
      </c>
      <c r="BL502" s="70" t="s">
        <v>6958</v>
      </c>
      <c r="BM502" s="69" t="s">
        <v>157</v>
      </c>
      <c r="BN502" s="69" t="s">
        <v>4453</v>
      </c>
      <c r="BO502" s="69">
        <v>10</v>
      </c>
      <c r="BQ502" s="69" t="s">
        <v>158</v>
      </c>
      <c r="BR502" s="69" t="s">
        <v>168</v>
      </c>
      <c r="BS502" s="70" t="s">
        <v>6959</v>
      </c>
      <c r="BX502" s="69" t="s">
        <v>158</v>
      </c>
      <c r="BY502" s="69" t="s">
        <v>157</v>
      </c>
      <c r="CD502" s="69">
        <v>3.2257E10</v>
      </c>
      <c r="CE502" s="69" t="s">
        <v>3745</v>
      </c>
      <c r="CF502" s="69">
        <v>80425</v>
      </c>
      <c r="CT502" s="69" t="b">
        <f>Table1[[#This Row],[company_name_netzero]]&lt;&gt;""</f>
        <v>1</v>
      </c>
      <c r="CU502" s="69" t="s">
        <v>6960</v>
      </c>
      <c r="CV502" s="69">
        <v>2021</v>
      </c>
      <c r="CW502" s="69">
        <v>2030</v>
      </c>
      <c r="CX502" s="69" t="s">
        <v>4115</v>
      </c>
      <c r="CY502" s="69" t="s">
        <v>416</v>
      </c>
      <c r="CZ502" s="69" t="b">
        <f>Table1[[#This Row],[company_name_re100]]&lt;&gt;""</f>
        <v>1</v>
      </c>
    </row>
    <row r="503" spans="5:9 33:33 53:53" ht="21.95" customHeight="1" hidden="1">
      <c r="E503" s="72"/>
      <c r="G503" s="72"/>
      <c r="I503" s="71"/>
      <c r="AG503" s="73"/>
      <c r="BA503" s="70"/>
    </row>
    <row r="504" spans="5:9 33:33 53:53" ht="21.95" customHeight="1" hidden="1">
      <c r="E504" s="72"/>
      <c r="G504" s="72"/>
      <c r="I504" s="71"/>
      <c r="AG504" s="73"/>
      <c r="BA504" s="70"/>
    </row>
    <row r="505" spans="5:9 33:33 53:53" ht="21.95" customHeight="1" hidden="1">
      <c r="E505" s="72"/>
      <c r="G505" s="72"/>
      <c r="I505" s="71"/>
      <c r="AG505" s="73"/>
      <c r="BA505" s="70"/>
    </row>
    <row r="506" spans="5:9 33:33 53:53" ht="21.95" customHeight="1" hidden="1">
      <c r="E506" s="72"/>
      <c r="G506" s="72"/>
      <c r="I506" s="71"/>
      <c r="AG506" s="73"/>
      <c r="BA506" s="70"/>
    </row>
    <row r="507" spans="5:9 33:33 53:53" ht="21.95" customHeight="1" hidden="1">
      <c r="E507" s="72"/>
      <c r="G507" s="72"/>
      <c r="I507" s="71"/>
      <c r="AG507" s="73"/>
      <c r="BA507" s="70"/>
    </row>
    <row r="508" spans="5:9 33:33 53:53" ht="21.95" customHeight="1" hidden="1">
      <c r="E508" s="72"/>
      <c r="G508" s="72"/>
      <c r="I508" s="71"/>
      <c r="AG508" s="73"/>
      <c r="BA508" s="70"/>
    </row>
    <row r="509" spans="5:9 33:33 53:53" ht="21.95" customHeight="1" hidden="1">
      <c r="E509" s="72"/>
      <c r="G509" s="72"/>
      <c r="I509" s="71"/>
      <c r="AG509" s="73"/>
      <c r="BA509" s="70"/>
    </row>
    <row r="510" spans="5:9 33:33 53:53" ht="21.95" customHeight="1" hidden="1">
      <c r="E510" s="72"/>
      <c r="G510" s="72"/>
      <c r="I510" s="71"/>
      <c r="AG510" s="73"/>
      <c r="BA510" s="70"/>
    </row>
    <row r="511" spans="5:9 33:33 53:53" ht="21.95" customHeight="1" hidden="1">
      <c r="E511" s="72"/>
      <c r="G511" s="72"/>
      <c r="I511" s="71"/>
      <c r="AG511" s="73"/>
      <c r="BA511" s="70"/>
    </row>
    <row r="512" spans="5:9 33:33 53:53" ht="21.95" customHeight="1" hidden="1">
      <c r="E512" s="72"/>
      <c r="G512" s="72"/>
      <c r="I512" s="71"/>
      <c r="AG512" s="73"/>
      <c r="BA512" s="70"/>
    </row>
    <row r="513" spans="5:9 33:33 53:53" ht="21.95" customHeight="1" hidden="1">
      <c r="E513" s="72"/>
      <c r="G513" s="72"/>
      <c r="I513" s="71"/>
      <c r="AG513" s="73"/>
      <c r="BA513" s="70"/>
    </row>
    <row r="514" spans="5:9 33:33 53:53" ht="21.95" customHeight="1" hidden="1">
      <c r="E514" s="72"/>
      <c r="G514" s="72"/>
      <c r="I514" s="71"/>
      <c r="AG514" s="73"/>
      <c r="BA514" s="70"/>
    </row>
    <row r="515" spans="5:9 33:33 53:53" ht="21.95" customHeight="1" hidden="1">
      <c r="E515" s="72"/>
      <c r="G515" s="72"/>
      <c r="I515" s="71"/>
      <c r="AG515" s="73"/>
      <c r="BA515" s="70"/>
    </row>
    <row r="516" spans="5:9 33:33 53:53" ht="21.95" customHeight="1" hidden="1">
      <c r="E516" s="72"/>
      <c r="G516" s="72"/>
      <c r="I516" s="71"/>
      <c r="AG516" s="73"/>
      <c r="BA516" s="70"/>
    </row>
    <row r="517" spans="5:9 33:33 53:53" ht="21.95" customHeight="1" hidden="1">
      <c r="E517" s="72"/>
      <c r="G517" s="72"/>
      <c r="I517" s="71"/>
      <c r="AG517" s="73"/>
      <c r="BA517" s="70"/>
    </row>
    <row r="518" spans="5:9 33:33 53:53" ht="21.95" customHeight="1" hidden="1">
      <c r="E518" s="72"/>
      <c r="G518" s="72"/>
      <c r="I518" s="71"/>
      <c r="AG518" s="73"/>
      <c r="BA518" s="70"/>
    </row>
    <row r="519" spans="5:9 33:33 53:53" ht="21.95" customHeight="1" hidden="1">
      <c r="E519" s="72"/>
      <c r="G519" s="72"/>
      <c r="I519" s="71"/>
      <c r="AG519" s="73"/>
      <c r="BA519" s="70"/>
    </row>
    <row r="520" spans="5:9 33:33 53:53" ht="21.95" customHeight="1" hidden="1">
      <c r="E520" s="72"/>
      <c r="G520" s="72"/>
      <c r="I520" s="71"/>
      <c r="AG520" s="73"/>
      <c r="BA520" s="70"/>
    </row>
    <row r="521" spans="5:9 33:33 53:53" ht="21.95" customHeight="1" hidden="1">
      <c r="E521" s="72"/>
      <c r="G521" s="72"/>
      <c r="I521" s="71"/>
      <c r="AG521" s="73"/>
      <c r="BA521" s="70"/>
    </row>
    <row r="522" spans="5:9 33:33 53:53" ht="21.95" customHeight="1" hidden="1">
      <c r="E522" s="72"/>
      <c r="G522" s="72"/>
      <c r="I522" s="71"/>
      <c r="AG522" s="73"/>
      <c r="BA522" s="70"/>
    </row>
  </sheetData>
  <hyperlinks>
    <hyperlink ref="AU7" r:id="rId1" display="https://www.petrochina.com.cn/petrochina/xhtml/images/shyhj/2024esgen.pdf"/>
  </hyperlinks>
  <pageMargins left="0.75" right="0.75" top="1" bottom="1" header="0.5" footer="0.5"/>
  <legacyDrawing r:id="rId5"/>
  <tableParts>
    <tablePart r:id="rId4"/>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98F7F0B-E5A4-4C62-BD71-06E918DE22CC}">
  <sheetPr codeName="Sheet18">
    <tabColor theme="2" tint="-0.249970003962517"/>
  </sheetPr>
  <dimension ref="A1:BP503"/>
  <sheetViews>
    <sheetView showGridLines="0" workbookViewId="0" topLeftCell="A1">
      <pane xSplit="3" ySplit="3" topLeftCell="D44" activePane="bottomRight" state="frozen"/>
      <selection pane="topLeft" activeCell="A1" sqref="A1"/>
      <selection pane="bottomLeft" activeCell="AZ274" sqref="AZ274"/>
      <selection pane="topRight" activeCell="AZ274" sqref="AZ274"/>
      <selection pane="bottomRight" activeCell="AZ274" sqref="AZ274"/>
    </sheetView>
  </sheetViews>
  <sheetFormatPr defaultColWidth="8.85428571428571" defaultRowHeight="13.35" customHeight="1" outlineLevelCol="1"/>
  <cols>
    <col min="1" max="1" width="9.42857142857143" bestFit="1" customWidth="1"/>
    <col min="2" max="2" width="11.1428571428571" customWidth="1"/>
    <col min="3" max="3" width="39.8571428571429" style="11" bestFit="1" customWidth="1"/>
    <col min="4" max="4" width="24.4285714285714" bestFit="1" customWidth="1"/>
    <col min="5" max="5" width="25" bestFit="1" customWidth="1"/>
    <col min="6" max="6" width="11.4285714285714" bestFit="1" customWidth="1"/>
    <col min="7" max="7" width="11.8571428571429" customWidth="1"/>
    <col min="8" max="8" width="19.4285714285714" style="8" bestFit="1" customWidth="1"/>
    <col min="9" max="9" width="17.8571428571429" bestFit="1" customWidth="1"/>
    <col min="10" max="10" width="17.1428571428571" bestFit="1" customWidth="1"/>
    <col min="11" max="11" width="11.8571428571429" bestFit="1" customWidth="1"/>
    <col min="12" max="12" width="10.8571428571429" bestFit="1" customWidth="1"/>
    <col min="13" max="13" width="20.4285714285714" bestFit="1" customWidth="1"/>
    <col min="14" max="14" width="17.8571428571429" style="11" bestFit="1" customWidth="1"/>
    <col min="15" max="15" width="11.1428571428571" bestFit="1" customWidth="1"/>
    <col min="16" max="16" width="13.8571428571429" bestFit="1" customWidth="1"/>
    <col min="17" max="17" width="13.8571428571429" style="11" bestFit="1" customWidth="1"/>
    <col min="18" max="18" width="25.1428571428571" style="37" hidden="1" customWidth="1" outlineLevel="1"/>
    <col min="19" max="19" width="17.8571428571429" style="37" hidden="1" customWidth="1" outlineLevel="1"/>
    <col min="20" max="20" width="17.8571428571429" style="38" hidden="1" customWidth="1" outlineLevel="1"/>
    <col min="21" max="21" width="17.8571428571429" bestFit="1" customWidth="1" collapsed="1"/>
    <col min="22" max="22" width="57.8571428571429" bestFit="1" customWidth="1"/>
    <col min="23" max="23" width="35.8571428571429" bestFit="1" customWidth="1"/>
    <col min="24" max="24" width="60" bestFit="1" customWidth="1"/>
    <col min="25" max="25" width="23" bestFit="1" customWidth="1"/>
    <col min="26" max="26" width="29.8571428571429" bestFit="1" customWidth="1"/>
    <col min="27" max="27" width="21.1428571428571" bestFit="1" customWidth="1"/>
    <col min="28" max="28" width="39" bestFit="1" customWidth="1"/>
    <col min="29" max="29" width="26.1428571428571" customWidth="1"/>
    <col min="30" max="30" width="18.1428571428571" bestFit="1" customWidth="1"/>
    <col min="31" max="31" width="17.1428571428571" style="11" bestFit="1" customWidth="1"/>
    <col min="32" max="32" width="34.4285714285714" bestFit="1" customWidth="1"/>
    <col min="33" max="33" width="124.857142857143" bestFit="1" customWidth="1"/>
    <col min="34" max="34" width="71.1428571428571" bestFit="1" customWidth="1"/>
    <col min="35" max="35" width="33.8571428571429" bestFit="1" customWidth="1"/>
    <col min="36" max="36" width="30.1428571428571" bestFit="1" customWidth="1"/>
    <col min="37" max="37" width="38.4285714285714" bestFit="1" customWidth="1"/>
    <col min="38" max="38" width="28.8571428571429" bestFit="1" customWidth="1"/>
    <col min="39" max="39" width="37.1428571428571" bestFit="1" customWidth="1"/>
    <col min="40" max="40" width="56.1428571428571" bestFit="1" customWidth="1"/>
    <col min="41" max="41" width="56.1428571428571" customWidth="1"/>
    <col min="42" max="42" width="35" bestFit="1" customWidth="1"/>
    <col min="43" max="43" width="31.1428571428571" style="11" bestFit="1" customWidth="1"/>
    <col min="44" max="44" width="91.8571428571429" bestFit="1" customWidth="1"/>
    <col min="45" max="45" width="35.4285714285714" bestFit="1" customWidth="1"/>
    <col min="46" max="46" width="34.8571428571429" bestFit="1" customWidth="1"/>
    <col min="47" max="47" width="24.1428571428571" bestFit="1" customWidth="1"/>
    <col min="48" max="48" width="32.8571428571429" hidden="1" customWidth="1" outlineLevel="1"/>
    <col min="49" max="49" width="23" bestFit="1" customWidth="1" collapsed="1"/>
    <col min="50" max="50" width="31.1428571428571" bestFit="1" customWidth="1"/>
    <col min="51" max="51" width="58" bestFit="1" customWidth="1"/>
    <col min="52" max="52" width="58" customWidth="1"/>
    <col min="53" max="53" width="146.857142857143" bestFit="1" customWidth="1"/>
    <col min="54" max="54" width="168.142857142857" style="11" bestFit="1" customWidth="1"/>
    <col min="55" max="55" width="20.8571428571429" bestFit="1" customWidth="1"/>
    <col min="56" max="56" width="54.4285714285714" customWidth="1" outlineLevel="1"/>
    <col min="57" max="63" width="42.8571428571429" customWidth="1" outlineLevel="1"/>
    <col min="64" max="64" width="34.8571428571429" style="11" customWidth="1" outlineLevel="1"/>
    <col min="66" max="66" width="11" style="45" bestFit="1" customWidth="1"/>
    <col min="68" max="68" width="8.85714285714286" style="11"/>
  </cols>
  <sheetData>
    <row r="1" spans="1:68" ht="13.35" customHeight="1">
      <c r="A1" s="9" t="s">
        <v>6961</v>
      </c>
      <c r="B1" s="9"/>
      <c r="C1" s="10"/>
      <c r="D1" s="9" t="s">
        <v>6962</v>
      </c>
      <c r="E1" s="9"/>
      <c r="F1" s="9"/>
      <c r="G1" s="9"/>
      <c r="H1" s="13"/>
      <c r="I1" s="9"/>
      <c r="J1" s="9"/>
      <c r="K1" s="9"/>
      <c r="L1" s="9"/>
      <c r="M1" s="9"/>
      <c r="N1" s="10"/>
      <c r="O1" s="12" t="s">
        <v>2</v>
      </c>
      <c r="P1" s="9"/>
      <c r="Q1" s="10"/>
      <c r="R1" s="35"/>
      <c r="S1" s="35"/>
      <c r="T1" s="36"/>
      <c r="U1" s="9" t="s">
        <v>3</v>
      </c>
      <c r="V1" s="9"/>
      <c r="W1" s="9"/>
      <c r="X1" s="9"/>
      <c r="Y1" s="9"/>
      <c r="Z1" s="9"/>
      <c r="AA1" s="9"/>
      <c r="AB1" s="9"/>
      <c r="AC1" s="9"/>
      <c r="AD1" s="9"/>
      <c r="AE1" s="10"/>
      <c r="AF1" s="9"/>
      <c r="AG1" s="12" t="s">
        <v>5</v>
      </c>
      <c r="AH1" s="9"/>
      <c r="AI1" s="9"/>
      <c r="AJ1" s="9"/>
      <c r="AK1" s="9"/>
      <c r="AL1" s="9"/>
      <c r="AM1" s="9"/>
      <c r="AN1" s="9"/>
      <c r="AO1" s="9"/>
      <c r="AP1" s="9"/>
      <c r="AQ1" s="10"/>
      <c r="AR1" s="12" t="s">
        <v>6</v>
      </c>
      <c r="AS1" s="9"/>
      <c r="AT1" s="9"/>
      <c r="AU1" s="9"/>
      <c r="AV1" s="9"/>
      <c r="AW1" s="9"/>
      <c r="AX1" s="9"/>
      <c r="AY1" s="9"/>
      <c r="AZ1" s="9"/>
      <c r="BA1" s="9"/>
      <c r="BB1" s="10"/>
      <c r="BC1" s="9"/>
      <c r="BD1" s="9"/>
      <c r="BE1" s="9"/>
      <c r="BF1" s="9"/>
      <c r="BG1" s="9"/>
      <c r="BH1" s="9"/>
      <c r="BI1" s="9"/>
      <c r="BJ1" s="9"/>
      <c r="BK1" s="9"/>
      <c r="BL1" s="10"/>
      <c r="BM1" s="9" t="s">
        <v>9</v>
      </c>
      <c r="BN1" s="44"/>
      <c r="BO1" s="9"/>
      <c r="BP1" s="10"/>
    </row>
    <row r="2" spans="44:56" ht="13.35" customHeight="1">
      <c r="AR2" s="12"/>
      <c r="AS2" s="9"/>
      <c r="AT2" s="9"/>
      <c r="AU2" s="9"/>
      <c r="AV2" s="9"/>
      <c r="AW2" s="9"/>
      <c r="AX2" s="9"/>
      <c r="AY2" s="9"/>
      <c r="AZ2" s="9"/>
      <c r="BA2" s="9"/>
      <c r="BB2" s="10"/>
      <c r="BD2" t="s">
        <v>8</v>
      </c>
    </row>
    <row r="3" spans="1:68" s="55" customFormat="1" ht="13.35" customHeight="1">
      <c r="A3" s="55" t="s">
        <v>17</v>
      </c>
      <c r="B3" s="55" t="s">
        <v>18</v>
      </c>
      <c r="C3" s="57" t="s">
        <v>19</v>
      </c>
      <c r="D3" s="56" t="s">
        <v>20</v>
      </c>
      <c r="E3" s="55" t="s">
        <v>21</v>
      </c>
      <c r="F3" s="56" t="s">
        <v>22</v>
      </c>
      <c r="G3" s="55" t="s">
        <v>23</v>
      </c>
      <c r="H3" s="58" t="s">
        <v>24</v>
      </c>
      <c r="I3" s="55" t="s">
        <v>25</v>
      </c>
      <c r="J3" s="55" t="s">
        <v>26</v>
      </c>
      <c r="K3" s="55" t="s">
        <v>27</v>
      </c>
      <c r="L3" s="55" t="s">
        <v>28</v>
      </c>
      <c r="M3" s="55" t="s">
        <v>6963</v>
      </c>
      <c r="N3" s="57" t="s">
        <v>29</v>
      </c>
      <c r="O3" s="55" t="s">
        <v>30</v>
      </c>
      <c r="P3" s="55" t="s">
        <v>31</v>
      </c>
      <c r="Q3" s="57" t="s">
        <v>32</v>
      </c>
      <c r="R3" s="55" t="s">
        <v>6964</v>
      </c>
      <c r="S3" s="55" t="s">
        <v>6965</v>
      </c>
      <c r="T3" s="57" t="s">
        <v>6966</v>
      </c>
      <c r="U3" s="55" t="s">
        <v>6967</v>
      </c>
      <c r="V3" s="55" t="s">
        <v>35</v>
      </c>
      <c r="W3" s="55" t="s">
        <v>36</v>
      </c>
      <c r="X3" s="55" t="s">
        <v>37</v>
      </c>
      <c r="Y3" s="55" t="s">
        <v>38</v>
      </c>
      <c r="Z3" s="55" t="s">
        <v>39</v>
      </c>
      <c r="AA3" s="55" t="s">
        <v>40</v>
      </c>
      <c r="AB3" s="55" t="s">
        <v>41</v>
      </c>
      <c r="AC3" s="55" t="s">
        <v>6968</v>
      </c>
      <c r="AD3" s="55" t="s">
        <v>6969</v>
      </c>
      <c r="AE3" s="57" t="s">
        <v>6970</v>
      </c>
      <c r="AF3" s="66" t="s">
        <v>45</v>
      </c>
      <c r="AG3" s="56" t="s">
        <v>6971</v>
      </c>
      <c r="AH3" s="56" t="s">
        <v>6972</v>
      </c>
      <c r="AI3" s="56" t="s">
        <v>53</v>
      </c>
      <c r="AJ3" s="56" t="s">
        <v>6973</v>
      </c>
      <c r="AK3" s="55" t="s">
        <v>6974</v>
      </c>
      <c r="AL3" s="55" t="s">
        <v>6975</v>
      </c>
      <c r="AM3" s="55" t="s">
        <v>6976</v>
      </c>
      <c r="AN3" s="65" t="s">
        <v>6977</v>
      </c>
      <c r="AO3" s="56" t="s">
        <v>6978</v>
      </c>
      <c r="AP3" s="55" t="s">
        <v>54</v>
      </c>
      <c r="AQ3" s="57" t="s">
        <v>55</v>
      </c>
      <c r="AR3" s="56" t="s">
        <v>6979</v>
      </c>
      <c r="AS3" s="56" t="s">
        <v>58</v>
      </c>
      <c r="AT3" s="56" t="s">
        <v>59</v>
      </c>
      <c r="AU3" s="56" t="s">
        <v>6980</v>
      </c>
      <c r="AV3" s="59" t="s">
        <v>6981</v>
      </c>
      <c r="AW3" s="55" t="s">
        <v>6982</v>
      </c>
      <c r="AX3" s="55" t="s">
        <v>6983</v>
      </c>
      <c r="AY3" s="66" t="s">
        <v>6984</v>
      </c>
      <c r="AZ3" s="56" t="s">
        <v>6978</v>
      </c>
      <c r="BA3" s="55" t="s">
        <v>6985</v>
      </c>
      <c r="BB3" s="57" t="s">
        <v>61</v>
      </c>
      <c r="BC3" s="60" t="s">
        <v>6986</v>
      </c>
      <c r="BD3" s="60" t="s">
        <v>65</v>
      </c>
      <c r="BE3" s="61" t="s">
        <v>6987</v>
      </c>
      <c r="BF3" s="60" t="s">
        <v>6988</v>
      </c>
      <c r="BG3" s="60" t="s">
        <v>6989</v>
      </c>
      <c r="BH3" s="61" t="s">
        <v>6990</v>
      </c>
      <c r="BI3" s="61" t="s">
        <v>6991</v>
      </c>
      <c r="BJ3" s="61" t="s">
        <v>6992</v>
      </c>
      <c r="BK3" s="62" t="s">
        <v>6993</v>
      </c>
      <c r="BL3" s="62" t="s">
        <v>6994</v>
      </c>
      <c r="BM3" s="55" t="s">
        <v>68</v>
      </c>
      <c r="BN3" s="63" t="s">
        <v>69</v>
      </c>
      <c r="BP3" s="57"/>
    </row>
    <row r="4" spans="1:68" s="24" customFormat="1" ht="13.35" customHeight="1" hidden="1">
      <c r="A4" s="25">
        <v>1</v>
      </c>
      <c r="C4" s="26" t="s">
        <v>142</v>
      </c>
      <c r="D4" t="s">
        <v>143</v>
      </c>
      <c r="E4" s="24" t="s">
        <v>144</v>
      </c>
      <c r="F4" t="s">
        <v>145</v>
      </c>
      <c r="G4" s="24" t="s">
        <v>146</v>
      </c>
      <c r="H4" s="27" t="s">
        <v>147</v>
      </c>
      <c r="I4" s="24" t="s">
        <v>148</v>
      </c>
      <c r="J4" s="24">
        <v>0.253</v>
      </c>
      <c r="K4" s="24" t="s">
        <v>149</v>
      </c>
      <c r="L4" s="24">
        <v>2100000</v>
      </c>
      <c r="N4" s="26">
        <v>31</v>
      </c>
      <c r="O4" s="24" t="s">
        <v>150</v>
      </c>
      <c r="P4" s="24">
        <v>2015</v>
      </c>
      <c r="Q4" s="26">
        <v>2035</v>
      </c>
      <c r="R4" s="39"/>
      <c r="S4" s="39"/>
      <c r="T4" s="40"/>
      <c r="U4" s="24" t="s">
        <v>150</v>
      </c>
      <c r="V4" s="24" t="s">
        <v>6995</v>
      </c>
      <c r="W4" s="24" t="s">
        <v>1368</v>
      </c>
      <c r="X4" s="24">
        <v>2030</v>
      </c>
      <c r="AB4" s="24" t="s">
        <v>154</v>
      </c>
      <c r="AC4" s="24" t="s">
        <v>154</v>
      </c>
      <c r="AE4" s="26"/>
      <c r="AF4" t="str">
        <f>_xlfn.LET(_xlpm.result,_xlfn.XLOOKUP(C4,Table1[company_name],Table1[End_target],"NOT FOUND"),IF(_xlpm.result="NOT FOUND","NOT FOUND",IF(_xlpm.result=0,"",_xlpm.result)))</f>
        <v>Zero emissions</v>
      </c>
      <c r="AG4"/>
      <c r="AH4"/>
      <c r="AI4"/>
      <c r="AJ4">
        <f>_xlfn.LET(_xlpm.result,_xlfn.XLOOKUP(C4,Table1[company_name],Table1[End_target_year],"NOT FOUND"),IF(_xlpm.result="NOT FOUND","NOT FOUND",IF(_xlpm.result=0,"",_xlpm.result)))</f>
        <v>2040</v>
      </c>
      <c r="AN4" t="str">
        <f>_xlfn.LET(_xlpm.result,_xlfn.XLOOKUP(C4,Table1[company_name],Table1[Carbon_credits],"NOT FOUND"),IF(_xlpm.result="NOT FOUND","NOT FOUND",IF(_xlpm.result=0,"",_xlpm.result)))</f>
        <v>No</v>
      </c>
      <c r="AO4"/>
      <c r="AQ4" s="26"/>
      <c r="AR4"/>
      <c r="AS4" t="s">
        <v>159</v>
      </c>
      <c r="AT4" t="s">
        <v>161</v>
      </c>
      <c r="AU4">
        <v>2040</v>
      </c>
      <c r="AY4" t="str">
        <f>_xlfn.LET(_xlpm.result,_xlfn.XLOOKUP(C4,Table1[company_name],Table1[Carbon_credits],"NOT FOUND"),IF(_xlpm.result="NOT FOUND","NOT FOUND",IF(_xlpm.result=0,"",_xlpm.result)))</f>
        <v>No</v>
      </c>
      <c r="AZ4" t="s">
        <v>158</v>
      </c>
      <c r="BA4" s="28" t="s">
        <v>6996</v>
      </c>
      <c r="BB4" s="22" t="s">
        <v>6997</v>
      </c>
      <c r="BC4" t="str">
        <f>_xlfn.LET(_xlpm.result,_xlfn.XLOOKUP(C4,Table1[company_name],Table1[Separate_removal_target],"NOT FOUND"),IF(_xlpm.result="NOT FOUND","NOT FOUND",IF(_xlpm.result=0,"",_xlpm.result)))</f>
        <v>No</v>
      </c>
      <c r="BD4" t="s">
        <v>150</v>
      </c>
      <c r="BF4" t="s">
        <v>161</v>
      </c>
      <c r="BG4">
        <v>2040</v>
      </c>
      <c r="BL4" s="26"/>
      <c r="BM4" s="24" t="s">
        <v>6998</v>
      </c>
      <c r="BN4" s="29">
        <v>45939</v>
      </c>
      <c r="BP4" s="26"/>
    </row>
    <row r="5" spans="1:68" s="24" customFormat="1" ht="13.35" customHeight="1" hidden="1">
      <c r="A5" s="25">
        <v>2</v>
      </c>
      <c r="C5" s="26" t="s">
        <v>162</v>
      </c>
      <c r="D5" t="s">
        <v>163</v>
      </c>
      <c r="E5" s="24" t="s">
        <v>144</v>
      </c>
      <c r="F5" t="s">
        <v>145</v>
      </c>
      <c r="G5" s="24" t="s">
        <v>146</v>
      </c>
      <c r="H5" s="30" t="s">
        <v>164</v>
      </c>
      <c r="I5" s="24" t="s">
        <v>165</v>
      </c>
      <c r="J5" s="24">
        <v>0.947</v>
      </c>
      <c r="K5" s="24" t="s">
        <v>166</v>
      </c>
      <c r="L5" s="24">
        <v>1556000</v>
      </c>
      <c r="N5" s="26">
        <v>17</v>
      </c>
      <c r="O5" s="24" t="s">
        <v>154</v>
      </c>
      <c r="Q5" s="26"/>
      <c r="R5" s="39" t="s">
        <v>150</v>
      </c>
      <c r="S5" s="39">
        <v>2025</v>
      </c>
      <c r="T5" s="41" t="s">
        <v>6999</v>
      </c>
      <c r="U5" s="24" t="s">
        <v>150</v>
      </c>
      <c r="V5" s="24" t="s">
        <v>7000</v>
      </c>
      <c r="AB5" s="24" t="s">
        <v>154</v>
      </c>
      <c r="AC5" s="24" t="s">
        <v>154</v>
      </c>
      <c r="AE5" s="26"/>
      <c r="AF5" t="str">
        <f>_xlfn.LET(_xlpm.result,_xlfn.XLOOKUP(C5,Table1[company_name],Table1[End_target],"NOT FOUND"),IF(_xlpm.result="NOT FOUND","NOT FOUND",IF(_xlpm.result=0,"",_xlpm.result)))</f>
        <v>Net zero</v>
      </c>
      <c r="AG5"/>
      <c r="AH5"/>
      <c r="AI5"/>
      <c r="AJ5"/>
      <c r="AN5" t="str">
        <f>_xlfn.LET(_xlpm.result,_xlfn.XLOOKUP(C5,Table1[company_name],Table1[Carbon_credits],"NOT FOUND"),IF(_xlpm.result="NOT FOUND","NOT FOUND",IF(_xlpm.result=0,"",_xlpm.result)))</f>
        <v>Yes</v>
      </c>
      <c r="AQ5" s="26"/>
      <c r="AR5"/>
      <c r="AS5"/>
      <c r="AT5"/>
      <c r="AU5"/>
      <c r="AY5" t="str">
        <f>_xlfn.LET(_xlpm.result,_xlfn.XLOOKUP(C5,Table1[company_name],Table1[Carbon_credits],"NOT FOUND"),IF(_xlpm.result="NOT FOUND","NOT FOUND",IF(_xlpm.result=0,"",_xlpm.result)))</f>
        <v>Yes</v>
      </c>
      <c r="AZ5"/>
      <c r="BA5" s="28" t="s">
        <v>7001</v>
      </c>
      <c r="BB5" s="22" t="s">
        <v>7002</v>
      </c>
      <c r="BC5" t="str">
        <f>_xlfn.LET(_xlpm.result,_xlfn.XLOOKUP(C5,Table1[company_name],Table1[Separate_removal_target],"NOT FOUND"),IF(_xlpm.result="NOT FOUND","NOT FOUND",IF(_xlpm.result=0,"",_xlpm.result)))</f>
        <v>No</v>
      </c>
      <c r="BD5"/>
      <c r="BE5" s="31"/>
      <c r="BF5" t="s">
        <v>7003</v>
      </c>
      <c r="BG5">
        <v>2040</v>
      </c>
      <c r="BH5" s="31"/>
      <c r="BI5" s="31"/>
      <c r="BJ5" s="31"/>
      <c r="BK5" s="31"/>
      <c r="BL5" s="22"/>
      <c r="BM5" s="24" t="s">
        <v>6998</v>
      </c>
      <c r="BN5" s="29">
        <v>45939</v>
      </c>
      <c r="BP5" s="26"/>
    </row>
    <row r="6" spans="1:68" s="24" customFormat="1" ht="13.35" customHeight="1" hidden="1">
      <c r="A6" s="25">
        <v>3</v>
      </c>
      <c r="C6" s="26" t="s">
        <v>172</v>
      </c>
      <c r="D6" t="s">
        <v>173</v>
      </c>
      <c r="F6" t="s">
        <v>175</v>
      </c>
      <c r="H6" s="30" t="s">
        <v>177</v>
      </c>
      <c r="I6" s="24" t="s">
        <v>178</v>
      </c>
      <c r="J6" s="24">
        <v>0.091</v>
      </c>
      <c r="K6" s="24" t="s">
        <v>179</v>
      </c>
      <c r="L6" s="24">
        <v>1354310</v>
      </c>
      <c r="N6" s="26">
        <v>25</v>
      </c>
      <c r="O6" s="24" t="s">
        <v>154</v>
      </c>
      <c r="Q6" s="26"/>
      <c r="R6" s="39" t="s">
        <v>154</v>
      </c>
      <c r="S6" s="39"/>
      <c r="T6" s="40"/>
      <c r="U6" s="24" t="s">
        <v>154</v>
      </c>
      <c r="AB6" s="24" t="s">
        <v>154</v>
      </c>
      <c r="AC6" s="24" t="s">
        <v>154</v>
      </c>
      <c r="AE6" s="26"/>
      <c r="AF6" t="str">
        <f>_xlfn.LET(_xlpm.result,_xlfn.XLOOKUP(C6,Table1[company_name],Table1[End_target],"NOT FOUND"),IF(_xlpm.result="NOT FOUND","NOT FOUND",IF(_xlpm.result=0,"",_xlpm.result)))</f>
        <v/>
      </c>
      <c r="AG6"/>
      <c r="AH6"/>
      <c r="AI6"/>
      <c r="AJ6" t="str">
        <f>_xlfn.LET(_xlpm.result,_xlfn.XLOOKUP(C6,Table1[company_name],Table1[End_target_year],"NOT FOUND"),IF(_xlpm.result="NOT FOUND","NOT FOUND",IF(_xlpm.result=0,"",_xlpm.result)))</f>
        <v/>
      </c>
      <c r="AN6" t="str">
        <f>_xlfn.LET(_xlpm.result,_xlfn.XLOOKUP(C6,Table1[company_name],Table1[Carbon_credits],"NOT FOUND"),IF(_xlpm.result="NOT FOUND","NOT FOUND",IF(_xlpm.result=0,"",_xlpm.result)))</f>
        <v/>
      </c>
      <c r="AO6"/>
      <c r="AP6" s="28" t="s">
        <v>7004</v>
      </c>
      <c r="AQ6" s="26" t="s">
        <v>7005</v>
      </c>
      <c r="AR6"/>
      <c r="AS6"/>
      <c r="AT6"/>
      <c r="AU6"/>
      <c r="AY6" t="str">
        <f>_xlfn.LET(_xlpm.result,_xlfn.XLOOKUP(C6,Table1[company_name],Table1[Carbon_credits],"NOT FOUND"),IF(_xlpm.result="NOT FOUND","NOT FOUND",IF(_xlpm.result=0,"",_xlpm.result)))</f>
        <v/>
      </c>
      <c r="AZ6"/>
      <c r="BA6" s="28" t="s">
        <v>7004</v>
      </c>
      <c r="BB6" s="22" t="s">
        <v>7006</v>
      </c>
      <c r="BC6" t="str">
        <f>_xlfn.LET(_xlpm.result,_xlfn.XLOOKUP(C6,Table1[company_name],Table1[Separate_removal_target],"NOT FOUND"),IF(_xlpm.result="NOT FOUND","NOT FOUND",IF(_xlpm.result=0,"",_xlpm.result)))</f>
        <v/>
      </c>
      <c r="BD6"/>
      <c r="BF6"/>
      <c r="BG6"/>
      <c r="BL6" s="26"/>
      <c r="BM6" s="24" t="s">
        <v>6998</v>
      </c>
      <c r="BN6" s="29">
        <v>45940</v>
      </c>
      <c r="BP6" s="26"/>
    </row>
    <row r="7" spans="1:68" s="24" customFormat="1" ht="13.35" customHeight="1" hidden="1">
      <c r="A7" s="25">
        <v>4</v>
      </c>
      <c r="C7" s="26" t="s">
        <v>182</v>
      </c>
      <c r="D7" t="s">
        <v>183</v>
      </c>
      <c r="F7" t="s">
        <v>185</v>
      </c>
      <c r="H7" s="30" t="s">
        <v>186</v>
      </c>
      <c r="I7" s="24" t="s">
        <v>187</v>
      </c>
      <c r="J7" s="24">
        <v>-0.13</v>
      </c>
      <c r="K7" s="24" t="s">
        <v>188</v>
      </c>
      <c r="L7" s="24">
        <v>75118</v>
      </c>
      <c r="N7" s="26">
        <v>7</v>
      </c>
      <c r="O7" s="24" t="s">
        <v>154</v>
      </c>
      <c r="Q7" s="26"/>
      <c r="R7" s="39" t="s">
        <v>154</v>
      </c>
      <c r="S7" s="39"/>
      <c r="T7" s="40"/>
      <c r="U7" s="24" t="s">
        <v>154</v>
      </c>
      <c r="AB7" s="24" t="s">
        <v>154</v>
      </c>
      <c r="AC7" s="24" t="s">
        <v>154</v>
      </c>
      <c r="AE7" s="26"/>
      <c r="AF7" t="str">
        <f>_xlfn.LET(_xlpm.result,_xlfn.XLOOKUP(C7,Table1[company_name],Table1[End_target],"NOT FOUND"),IF(_xlpm.result="NOT FOUND","NOT FOUND",IF(_xlpm.result=0,"",_xlpm.result)))</f>
        <v>Net zero</v>
      </c>
      <c r="AG7"/>
      <c r="AH7"/>
      <c r="AI7"/>
      <c r="AJ7"/>
      <c r="AN7" t="str">
        <f>_xlfn.LET(_xlpm.result,_xlfn.XLOOKUP(C7,Table1[company_name],Table1[Carbon_credits],"NOT FOUND"),IF(_xlpm.result="NOT FOUND","NOT FOUND",IF(_xlpm.result=0,"",_xlpm.result)))</f>
        <v>Yes</v>
      </c>
      <c r="AO7"/>
      <c r="AQ7" s="26"/>
      <c r="AR7"/>
      <c r="AS7" t="s">
        <v>159</v>
      </c>
      <c r="AT7" t="s">
        <v>189</v>
      </c>
      <c r="AU7">
        <v>2050</v>
      </c>
      <c r="AY7" t="s">
        <v>157</v>
      </c>
      <c r="AZ7" t="s">
        <v>190</v>
      </c>
      <c r="BA7" s="28" t="s">
        <v>7007</v>
      </c>
      <c r="BB7" s="22" t="s">
        <v>7008</v>
      </c>
      <c r="BC7" t="str">
        <f>_xlfn.LET(_xlpm.result,_xlfn.XLOOKUP(C7,Table1[company_name],Table1[Separate_removal_target],"NOT FOUND"),IF(_xlpm.result="NOT FOUND","NOT FOUND",IF(_xlpm.result=0,"",_xlpm.result)))</f>
        <v>No</v>
      </c>
      <c r="BD7" t="s">
        <v>150</v>
      </c>
      <c r="BE7" s="31"/>
      <c r="BF7" t="s">
        <v>189</v>
      </c>
      <c r="BG7">
        <v>2050</v>
      </c>
      <c r="BH7" s="31">
        <v>2018</v>
      </c>
      <c r="BI7" s="31"/>
      <c r="BJ7" s="31"/>
      <c r="BK7" s="31"/>
      <c r="BL7" s="46" t="s">
        <v>7009</v>
      </c>
      <c r="BM7" s="24" t="s">
        <v>6998</v>
      </c>
      <c r="BN7" s="29">
        <v>45943</v>
      </c>
      <c r="BP7" s="26"/>
    </row>
    <row r="8" spans="1:68" s="24" customFormat="1" ht="13.35" customHeight="1" hidden="1">
      <c r="A8" s="25">
        <v>5</v>
      </c>
      <c r="C8" s="26" t="s">
        <v>191</v>
      </c>
      <c r="D8" t="s">
        <v>192</v>
      </c>
      <c r="E8" s="24" t="s">
        <v>679</v>
      </c>
      <c r="F8" t="s">
        <v>175</v>
      </c>
      <c r="H8" s="30" t="s">
        <v>194</v>
      </c>
      <c r="I8" s="24" t="s">
        <v>195</v>
      </c>
      <c r="J8" s="24">
        <v>0.053</v>
      </c>
      <c r="K8" s="24" t="s">
        <v>196</v>
      </c>
      <c r="L8" s="24">
        <v>985155</v>
      </c>
      <c r="N8" s="26">
        <v>25</v>
      </c>
      <c r="O8" s="24" t="s">
        <v>154</v>
      </c>
      <c r="Q8" s="26"/>
      <c r="R8" s="39" t="s">
        <v>154</v>
      </c>
      <c r="S8" s="39"/>
      <c r="T8" s="42" t="s">
        <v>7010</v>
      </c>
      <c r="U8" s="24" t="s">
        <v>154</v>
      </c>
      <c r="AB8" s="24" t="s">
        <v>154</v>
      </c>
      <c r="AC8" s="24" t="s">
        <v>154</v>
      </c>
      <c r="AE8" s="26"/>
      <c r="AF8" t="str">
        <f>_xlfn.LET(_xlpm.result,_xlfn.XLOOKUP(C8,Table1[company_name],Table1[End_target],"NOT FOUND"),IF(_xlpm.result="NOT FOUND","NOT FOUND",IF(_xlpm.result=0,"",_xlpm.result)))</f>
        <v>Net zero</v>
      </c>
      <c r="AG8"/>
      <c r="AH8"/>
      <c r="AI8"/>
      <c r="AJ8"/>
      <c r="AN8" t="str">
        <f>_xlfn.LET(_xlpm.result,_xlfn.XLOOKUP(C8,Table1[company_name],Table1[Carbon_credits],"NOT FOUND"),IF(_xlpm.result="NOT FOUND","NOT FOUND",IF(_xlpm.result=0,"",_xlpm.result)))</f>
        <v>Not Specified</v>
      </c>
      <c r="AO8"/>
      <c r="AP8" s="28" t="s">
        <v>7011</v>
      </c>
      <c r="AQ8" s="26" t="s">
        <v>7012</v>
      </c>
      <c r="AR8"/>
      <c r="AS8"/>
      <c r="AT8"/>
      <c r="AU8"/>
      <c r="AY8"/>
      <c r="AZ8"/>
      <c r="BB8" s="22" t="s">
        <v>7013</v>
      </c>
      <c r="BC8" t="str">
        <f>_xlfn.LET(_xlpm.result,_xlfn.XLOOKUP(C8,Table1[company_name],Table1[Separate_removal_target],"NOT FOUND"),IF(_xlpm.result="NOT FOUND","NOT FOUND",IF(_xlpm.result=0,"",_xlpm.result)))</f>
        <v>No</v>
      </c>
      <c r="BD8"/>
      <c r="BE8" s="47"/>
      <c r="BF8"/>
      <c r="BG8"/>
      <c r="BH8" s="47"/>
      <c r="BI8" s="47"/>
      <c r="BJ8" s="47"/>
      <c r="BK8" s="47"/>
      <c r="BL8" s="48"/>
      <c r="BM8" s="24" t="s">
        <v>6998</v>
      </c>
      <c r="BN8" s="29">
        <v>45943</v>
      </c>
      <c r="BP8" s="26"/>
    </row>
    <row r="9" spans="1:68" s="24" customFormat="1" ht="13.35" customHeight="1" hidden="1">
      <c r="A9" s="25">
        <v>6</v>
      </c>
      <c r="C9" s="26" t="s">
        <v>198</v>
      </c>
      <c r="D9" t="s">
        <v>192</v>
      </c>
      <c r="E9" s="24" t="s">
        <v>679</v>
      </c>
      <c r="F9" t="s">
        <v>175</v>
      </c>
      <c r="H9" s="30" t="s">
        <v>199</v>
      </c>
      <c r="I9" s="24" t="s">
        <v>200</v>
      </c>
      <c r="J9" s="24">
        <v>-0.145</v>
      </c>
      <c r="K9" s="24" t="s">
        <v>201</v>
      </c>
      <c r="L9" s="24">
        <v>495096</v>
      </c>
      <c r="N9" s="26">
        <v>27</v>
      </c>
      <c r="O9" s="24" t="s">
        <v>154</v>
      </c>
      <c r="Q9" s="26"/>
      <c r="R9" s="39" t="s">
        <v>154</v>
      </c>
      <c r="S9" s="39"/>
      <c r="T9" s="40"/>
      <c r="U9" s="24" t="s">
        <v>154</v>
      </c>
      <c r="AB9" s="24" t="s">
        <v>154</v>
      </c>
      <c r="AC9" s="24" t="s">
        <v>154</v>
      </c>
      <c r="AE9" s="26"/>
      <c r="AF9" t="str">
        <f>_xlfn.LET(_xlpm.result,_xlfn.XLOOKUP(C9,Table1[company_name],Table1[End_target],"NOT FOUND"),IF(_xlpm.result="NOT FOUND","NOT FOUND",IF(_xlpm.result=0,"",_xlpm.result)))</f>
        <v>Carbon neutral(ity)</v>
      </c>
      <c r="AG9"/>
      <c r="AH9"/>
      <c r="AI9"/>
      <c r="AJ9"/>
      <c r="AN9" t="str">
        <f>_xlfn.LET(_xlpm.result,_xlfn.XLOOKUP(C9,Table1[company_name],Table1[Carbon_credits],"NOT FOUND"),IF(_xlpm.result="NOT FOUND","NOT FOUND",IF(_xlpm.result=0,"",_xlpm.result)))</f>
        <v>Yes</v>
      </c>
      <c r="AO9"/>
      <c r="AP9" s="28" t="s">
        <v>7014</v>
      </c>
      <c r="AQ9" s="26" t="s">
        <v>7015</v>
      </c>
      <c r="AR9"/>
      <c r="AS9"/>
      <c r="AT9"/>
      <c r="AU9"/>
      <c r="AY9"/>
      <c r="AZ9"/>
      <c r="BB9" s="26"/>
      <c r="BC9" t="str">
        <f>_xlfn.LET(_xlpm.result,_xlfn.XLOOKUP(C9,Table1[company_name],Table1[Separate_removal_target],"NOT FOUND"),IF(_xlpm.result="NOT FOUND","NOT FOUND",IF(_xlpm.result=0,"",_xlpm.result)))</f>
        <v>No</v>
      </c>
      <c r="BD9"/>
      <c r="BF9"/>
      <c r="BG9"/>
      <c r="BL9" s="26"/>
      <c r="BM9" s="24" t="s">
        <v>6998</v>
      </c>
      <c r="BN9" s="29">
        <v>45943</v>
      </c>
      <c r="BP9" s="26"/>
    </row>
    <row r="10" spans="1:68" s="24" customFormat="1" ht="13.35" customHeight="1" hidden="1">
      <c r="A10" s="25">
        <v>7</v>
      </c>
      <c r="C10" s="26" t="s">
        <v>204</v>
      </c>
      <c r="D10" t="s">
        <v>205</v>
      </c>
      <c r="F10" t="s">
        <v>145</v>
      </c>
      <c r="H10" s="30" t="s">
        <v>207</v>
      </c>
      <c r="I10" s="24" t="s">
        <v>208</v>
      </c>
      <c r="J10" s="24">
        <v>-0.356</v>
      </c>
      <c r="K10" s="24" t="s">
        <v>209</v>
      </c>
      <c r="L10" s="24">
        <v>400000</v>
      </c>
      <c r="N10" s="26">
        <v>29</v>
      </c>
      <c r="O10" s="24" t="s">
        <v>154</v>
      </c>
      <c r="Q10" s="26"/>
      <c r="R10" s="39" t="s">
        <v>150</v>
      </c>
      <c r="S10" s="39">
        <v>2030</v>
      </c>
      <c r="T10" s="42" t="s">
        <v>7016</v>
      </c>
      <c r="U10" s="24" t="s">
        <v>150</v>
      </c>
      <c r="V10" s="24" t="s">
        <v>6995</v>
      </c>
      <c r="W10" s="24" t="s">
        <v>1368</v>
      </c>
      <c r="X10" s="24">
        <v>2030</v>
      </c>
      <c r="AB10" s="24" t="s">
        <v>150</v>
      </c>
      <c r="AC10" s="24" t="s">
        <v>154</v>
      </c>
      <c r="AE10" s="26"/>
      <c r="AF10" t="str">
        <f>_xlfn.LET(_xlpm.result,_xlfn.XLOOKUP(C10,Table1[company_name],Table1[End_target],"NOT FOUND"),IF(_xlpm.result="NOT FOUND","NOT FOUND",IF(_xlpm.result=0,"",_xlpm.result)))</f>
        <v>Net zero</v>
      </c>
      <c r="AG10"/>
      <c r="AH10"/>
      <c r="AI10"/>
      <c r="AJ10"/>
      <c r="AN10" t="str">
        <f>_xlfn.LET(_xlpm.result,_xlfn.XLOOKUP(C10,Table1[company_name],Table1[Carbon_credits],"NOT FOUND"),IF(_xlpm.result="NOT FOUND","NOT FOUND",IF(_xlpm.result=0,"",_xlpm.result)))</f>
        <v>Not Specified</v>
      </c>
      <c r="AO10"/>
      <c r="AQ10" s="26"/>
      <c r="AR10"/>
      <c r="AS10"/>
      <c r="AT10"/>
      <c r="AU10"/>
      <c r="AY10"/>
      <c r="AZ10"/>
      <c r="BB10" s="26" t="s">
        <v>7017</v>
      </c>
      <c r="BC10" t="str">
        <f>_xlfn.LET(_xlpm.result,_xlfn.XLOOKUP(C10,Table1[company_name],Table1[Separate_removal_target],"NOT FOUND"),IF(_xlpm.result="NOT FOUND","NOT FOUND",IF(_xlpm.result=0,"",_xlpm.result)))</f>
        <v>No</v>
      </c>
      <c r="BD10"/>
      <c r="BE10" s="24">
        <v>2035</v>
      </c>
      <c r="BF10"/>
      <c r="BG10"/>
      <c r="BL10" s="46" t="s">
        <v>7018</v>
      </c>
      <c r="BM10" s="24" t="s">
        <v>6998</v>
      </c>
      <c r="BN10" s="29">
        <v>45943</v>
      </c>
      <c r="BP10" s="26"/>
    </row>
    <row r="11" spans="1:68" s="24" customFormat="1" ht="13.35" customHeight="1" hidden="1">
      <c r="A11" s="25">
        <v>8</v>
      </c>
      <c r="C11" s="26" t="s">
        <v>212</v>
      </c>
      <c r="D11" t="s">
        <v>213</v>
      </c>
      <c r="F11" t="s">
        <v>145</v>
      </c>
      <c r="H11" s="30" t="s">
        <v>215</v>
      </c>
      <c r="I11" s="24" t="s">
        <v>216</v>
      </c>
      <c r="J11" s="24">
        <v>-0.034</v>
      </c>
      <c r="K11" s="24" t="s">
        <v>217</v>
      </c>
      <c r="L11" s="24">
        <v>164000</v>
      </c>
      <c r="N11" s="26">
        <v>23</v>
      </c>
      <c r="O11" s="24" t="s">
        <v>150</v>
      </c>
      <c r="P11" s="24">
        <v>2016</v>
      </c>
      <c r="Q11" s="26">
        <v>2021</v>
      </c>
      <c r="R11" s="39"/>
      <c r="S11" s="39"/>
      <c r="T11" s="40"/>
      <c r="U11" s="24" t="s">
        <v>150</v>
      </c>
      <c r="V11" s="24" t="s">
        <v>6995</v>
      </c>
      <c r="W11" s="24" t="s">
        <v>1368</v>
      </c>
      <c r="X11" s="24" t="s">
        <v>3292</v>
      </c>
      <c r="AB11" s="24" t="s">
        <v>154</v>
      </c>
      <c r="AC11" s="24" t="s">
        <v>154</v>
      </c>
      <c r="AE11" s="26"/>
      <c r="AF11" t="str">
        <f>_xlfn.LET(_xlpm.result,_xlfn.XLOOKUP(C11,Table1[company_name],Table1[End_target],"NOT FOUND"),IF(_xlpm.result="NOT FOUND","NOT FOUND",IF(_xlpm.result=0,"",_xlpm.result)))</f>
        <v>Carbon neutral(ity)</v>
      </c>
      <c r="AG11" t="s">
        <v>219</v>
      </c>
      <c r="AH11" t="s">
        <v>218</v>
      </c>
      <c r="AI11" t="s">
        <v>7019</v>
      </c>
      <c r="AJ11">
        <v>2030</v>
      </c>
      <c r="AN11" t="str">
        <f>_xlfn.LET(_xlpm.result,_xlfn.XLOOKUP(C11,Table1[company_name],Table1[Carbon_credits],"NOT FOUND"),IF(_xlpm.result="NOT FOUND","NOT FOUND",IF(_xlpm.result=0,"",_xlpm.result)))</f>
        <v>Yes</v>
      </c>
      <c r="AO11" t="s">
        <v>171</v>
      </c>
      <c r="AP11" s="28" t="s">
        <v>7020</v>
      </c>
      <c r="AQ11" s="26" t="s">
        <v>7021</v>
      </c>
      <c r="AR11"/>
      <c r="AS11"/>
      <c r="AT11"/>
      <c r="AU11"/>
      <c r="AY11"/>
      <c r="AZ11"/>
      <c r="BB11" s="26"/>
      <c r="BC11" t="str">
        <f>_xlfn.LET(_xlpm.result,_xlfn.XLOOKUP(C11,Table1[company_name],Table1[Separate_removal_target],"NOT FOUND"),IF(_xlpm.result="NOT FOUND","NOT FOUND",IF(_xlpm.result=0,"",_xlpm.result)))</f>
        <v>Yes</v>
      </c>
      <c r="BD11"/>
      <c r="BF11" t="s">
        <v>7019</v>
      </c>
      <c r="BG11">
        <v>2030</v>
      </c>
      <c r="BL11" s="26"/>
      <c r="BM11" s="24" t="s">
        <v>6998</v>
      </c>
      <c r="BN11" s="29">
        <v>45943</v>
      </c>
      <c r="BP11" s="26"/>
    </row>
    <row r="12" spans="1:68" s="24" customFormat="1" ht="13.35" customHeight="1" hidden="1">
      <c r="A12" s="25">
        <v>9</v>
      </c>
      <c r="C12" s="26" t="s">
        <v>221</v>
      </c>
      <c r="D12" t="s">
        <v>222</v>
      </c>
      <c r="F12" t="s">
        <v>145</v>
      </c>
      <c r="H12" s="30" t="s">
        <v>223</v>
      </c>
      <c r="I12" s="24" t="s">
        <v>224</v>
      </c>
      <c r="J12" s="24">
        <v>-0.447</v>
      </c>
      <c r="K12" s="24" t="s">
        <v>225</v>
      </c>
      <c r="L12" s="24">
        <v>259500</v>
      </c>
      <c r="N12" s="26">
        <v>30</v>
      </c>
      <c r="O12" s="24" t="s">
        <v>154</v>
      </c>
      <c r="Q12" s="26"/>
      <c r="R12" s="39"/>
      <c r="S12" s="39"/>
      <c r="T12" s="40"/>
      <c r="U12" s="24" t="s">
        <v>150</v>
      </c>
      <c r="V12" s="24" t="s">
        <v>6995</v>
      </c>
      <c r="W12" s="24" t="s">
        <v>1368</v>
      </c>
      <c r="X12" s="24">
        <v>2030</v>
      </c>
      <c r="Y12" s="24" t="s">
        <v>151</v>
      </c>
      <c r="Z12" s="24" t="s">
        <v>1368</v>
      </c>
      <c r="AA12" s="24">
        <v>2050</v>
      </c>
      <c r="AB12" s="24" t="s">
        <v>150</v>
      </c>
      <c r="AC12" s="24" t="s">
        <v>150</v>
      </c>
      <c r="AD12" s="24">
        <v>2050</v>
      </c>
      <c r="AE12" s="26">
        <v>2050</v>
      </c>
      <c r="AF12" t="str">
        <f>_xlfn.LET(_xlpm.result,_xlfn.XLOOKUP(C12,Table1[company_name],Table1[End_target],"NOT FOUND"),IF(_xlpm.result="NOT FOUND","NOT FOUND",IF(_xlpm.result=0,"",_xlpm.result)))</f>
        <v>Net zero</v>
      </c>
      <c r="AG12"/>
      <c r="AH12"/>
      <c r="AI12"/>
      <c r="AJ12"/>
      <c r="AN12" t="str">
        <f>_xlfn.LET(_xlpm.result,_xlfn.XLOOKUP(C12,Table1[company_name],Table1[Carbon_credits],"NOT FOUND"),IF(_xlpm.result="NOT FOUND","NOT FOUND",IF(_xlpm.result=0,"",_xlpm.result)))</f>
        <v>Not Specified</v>
      </c>
      <c r="AO12"/>
      <c r="AP12" s="28" t="s">
        <v>7022</v>
      </c>
      <c r="AQ12" s="26"/>
      <c r="AR12"/>
      <c r="AS12" t="s">
        <v>218</v>
      </c>
      <c r="AT12" t="s">
        <v>226</v>
      </c>
      <c r="AU12">
        <v>2050</v>
      </c>
      <c r="AY12" t="s">
        <v>168</v>
      </c>
      <c r="AZ12" t="s">
        <v>168</v>
      </c>
      <c r="BB12" s="26"/>
      <c r="BC12" t="str">
        <f>_xlfn.LET(_xlpm.result,_xlfn.XLOOKUP(C12,Table1[company_name],Table1[Separate_removal_target],"NOT FOUND"),IF(_xlpm.result="NOT FOUND","NOT FOUND",IF(_xlpm.result=0,"",_xlpm.result)))</f>
        <v>No</v>
      </c>
      <c r="BD12" t="s">
        <v>150</v>
      </c>
      <c r="BF12" t="s">
        <v>226</v>
      </c>
      <c r="BG12">
        <v>2050</v>
      </c>
      <c r="BL12" s="22" t="s">
        <v>7023</v>
      </c>
      <c r="BM12" s="24" t="s">
        <v>6998</v>
      </c>
      <c r="BN12" s="29">
        <v>45944</v>
      </c>
      <c r="BP12" s="26"/>
    </row>
    <row r="13" spans="1:68" s="24" customFormat="1" ht="13.35" customHeight="1" hidden="1">
      <c r="A13" s="25">
        <v>10</v>
      </c>
      <c r="C13" s="26" t="s">
        <v>227</v>
      </c>
      <c r="D13" t="s">
        <v>228</v>
      </c>
      <c r="F13" t="s">
        <v>145</v>
      </c>
      <c r="H13" s="30" t="s">
        <v>230</v>
      </c>
      <c r="I13" s="24" t="s">
        <v>231</v>
      </c>
      <c r="J13" s="24">
        <v>-0.075</v>
      </c>
      <c r="K13" s="24" t="s">
        <v>232</v>
      </c>
      <c r="L13" s="24">
        <v>392400</v>
      </c>
      <c r="N13" s="26">
        <v>29</v>
      </c>
      <c r="O13" s="24" t="s">
        <v>154</v>
      </c>
      <c r="Q13" s="26"/>
      <c r="R13" s="39" t="s">
        <v>154</v>
      </c>
      <c r="S13" s="39"/>
      <c r="T13" s="40"/>
      <c r="U13" s="24" t="s">
        <v>154</v>
      </c>
      <c r="AB13" s="24" t="s">
        <v>154</v>
      </c>
      <c r="AC13" s="24" t="s">
        <v>154</v>
      </c>
      <c r="AE13" s="26"/>
      <c r="AF13" t="str">
        <f>_xlfn.LET(_xlpm.result,_xlfn.XLOOKUP(C13,Table1[company_name],Table1[End_target],"NOT FOUND"),IF(_xlpm.result="NOT FOUND","NOT FOUND",IF(_xlpm.result=0,"",_xlpm.result)))</f>
        <v>No target</v>
      </c>
      <c r="AG13"/>
      <c r="AH13"/>
      <c r="AI13"/>
      <c r="AJ13"/>
      <c r="AN13" t="str">
        <f>_xlfn.LET(_xlpm.result,_xlfn.XLOOKUP(C13,Table1[company_name],Table1[Carbon_credits],"NOT FOUND"),IF(_xlpm.result="NOT FOUND","NOT FOUND",IF(_xlpm.result=0,"",_xlpm.result)))</f>
        <v>Not Specified</v>
      </c>
      <c r="AO13"/>
      <c r="AQ13" s="26"/>
      <c r="AR13"/>
      <c r="AS13"/>
      <c r="AT13"/>
      <c r="AU13"/>
      <c r="AY13"/>
      <c r="AZ13"/>
      <c r="BB13" s="26"/>
      <c r="BC13" t="str">
        <f>_xlfn.LET(_xlpm.result,_xlfn.XLOOKUP(C13,Table1[company_name],Table1[Separate_removal_target],"NOT FOUND"),IF(_xlpm.result="NOT FOUND","NOT FOUND",IF(_xlpm.result=0,"",_xlpm.result)))</f>
        <v>No</v>
      </c>
      <c r="BD13"/>
      <c r="BF13"/>
      <c r="BG13"/>
      <c r="BL13" s="26"/>
      <c r="BM13" s="24" t="s">
        <v>6998</v>
      </c>
      <c r="BN13" s="29">
        <v>45944</v>
      </c>
      <c r="BP13" s="26"/>
    </row>
    <row r="14" spans="1:68" s="24" customFormat="1" ht="13.35" customHeight="1" hidden="1">
      <c r="A14" s="25">
        <v>11</v>
      </c>
      <c r="C14" s="26" t="s">
        <v>235</v>
      </c>
      <c r="D14" t="s">
        <v>236</v>
      </c>
      <c r="F14" t="s">
        <v>145</v>
      </c>
      <c r="H14" s="30" t="s">
        <v>237</v>
      </c>
      <c r="I14" s="24" t="s">
        <v>238</v>
      </c>
      <c r="J14" s="24">
        <v>0.098</v>
      </c>
      <c r="K14" s="24" t="s">
        <v>239</v>
      </c>
      <c r="L14" s="24">
        <v>44000</v>
      </c>
      <c r="N14" s="26">
        <v>31</v>
      </c>
      <c r="O14" s="24" t="s">
        <v>154</v>
      </c>
      <c r="Q14" s="26"/>
      <c r="R14" s="39"/>
      <c r="S14" s="39"/>
      <c r="T14" s="40"/>
      <c r="U14" s="24" t="s">
        <v>150</v>
      </c>
      <c r="V14" s="24" t="s">
        <v>6995</v>
      </c>
      <c r="W14" s="24" t="s">
        <v>1368</v>
      </c>
      <c r="X14" s="24" t="s">
        <v>3323</v>
      </c>
      <c r="AB14" s="24" t="s">
        <v>154</v>
      </c>
      <c r="AC14" s="24" t="s">
        <v>154</v>
      </c>
      <c r="AE14" s="26"/>
      <c r="AF14" t="str">
        <f>_xlfn.LET(_xlpm.result,_xlfn.XLOOKUP(C14,Table1[company_name],Table1[End_target],"NOT FOUND"),IF(_xlpm.result="NOT FOUND","NOT FOUND",IF(_xlpm.result=0,"",_xlpm.result)))</f>
        <v>Other</v>
      </c>
      <c r="AG14"/>
      <c r="AH14"/>
      <c r="AI14"/>
      <c r="AJ14"/>
      <c r="AN14" t="str">
        <f>_xlfn.LET(_xlpm.result,_xlfn.XLOOKUP(C14,Table1[company_name],Table1[Carbon_credits],"NOT FOUND"),IF(_xlpm.result="NOT FOUND","NOT FOUND",IF(_xlpm.result=0,"",_xlpm.result)))</f>
        <v>Not Specified</v>
      </c>
      <c r="AO14"/>
      <c r="AQ14" s="26"/>
      <c r="AR14"/>
      <c r="AS14"/>
      <c r="AT14"/>
      <c r="AU14"/>
      <c r="AY14"/>
      <c r="AZ14"/>
      <c r="BB14" s="26"/>
      <c r="BC14" t="str">
        <f>_xlfn.LET(_xlpm.result,_xlfn.XLOOKUP(C14,Table1[company_name],Table1[Separate_removal_target],"NOT FOUND"),IF(_xlpm.result="NOT FOUND","NOT FOUND",IF(_xlpm.result=0,"",_xlpm.result)))</f>
        <v>No</v>
      </c>
      <c r="BD14"/>
      <c r="BF14" t="s">
        <v>241</v>
      </c>
      <c r="BG14">
        <v>2032</v>
      </c>
      <c r="BL14" s="22" t="s">
        <v>7024</v>
      </c>
      <c r="BM14" s="24" t="s">
        <v>6998</v>
      </c>
      <c r="BN14" s="29">
        <v>45944</v>
      </c>
      <c r="BP14" s="26"/>
    </row>
    <row r="15" spans="1:68" s="24" customFormat="1" ht="13.35" customHeight="1" hidden="1">
      <c r="A15" s="25">
        <v>12</v>
      </c>
      <c r="C15" s="26" t="s">
        <v>242</v>
      </c>
      <c r="D15" t="s">
        <v>243</v>
      </c>
      <c r="F15" t="s">
        <v>245</v>
      </c>
      <c r="H15" s="30" t="s">
        <v>247</v>
      </c>
      <c r="I15" s="24" t="s">
        <v>248</v>
      </c>
      <c r="J15" s="24">
        <v>-0.316</v>
      </c>
      <c r="K15" s="24" t="s">
        <v>249</v>
      </c>
      <c r="L15" s="24">
        <v>646501</v>
      </c>
      <c r="N15" s="26">
        <v>31</v>
      </c>
      <c r="O15" s="24" t="s">
        <v>154</v>
      </c>
      <c r="Q15" s="26"/>
      <c r="R15" s="39"/>
      <c r="S15" s="39" t="s">
        <v>150</v>
      </c>
      <c r="T15" s="41" t="s">
        <v>7025</v>
      </c>
      <c r="U15" s="24" t="s">
        <v>150</v>
      </c>
      <c r="V15" s="24" t="s">
        <v>6995</v>
      </c>
      <c r="W15" s="24" t="s">
        <v>7026</v>
      </c>
      <c r="X15" s="24">
        <v>2030</v>
      </c>
      <c r="AB15" s="24" t="s">
        <v>154</v>
      </c>
      <c r="AC15" s="24" t="s">
        <v>154</v>
      </c>
      <c r="AE15" s="26"/>
      <c r="AF15" t="str">
        <f>_xlfn.LET(_xlpm.result,_xlfn.XLOOKUP(C15,Table1[company_name],Table1[End_target],"NOT FOUND"),IF(_xlpm.result="NOT FOUND","NOT FOUND",IF(_xlpm.result=0,"",_xlpm.result)))</f>
        <v>Carbon neutral(ity)</v>
      </c>
      <c r="AG15" t="s">
        <v>160</v>
      </c>
      <c r="AH15" t="s">
        <v>159</v>
      </c>
      <c r="AI15" t="s">
        <v>251</v>
      </c>
      <c r="AJ15">
        <v>2050</v>
      </c>
      <c r="AN15" t="str">
        <f>_xlfn.LET(_xlpm.result,_xlfn.XLOOKUP(C15,Table1[company_name],Table1[Carbon_credits],"NOT FOUND"),IF(_xlpm.result="NOT FOUND","NOT FOUND",IF(_xlpm.result=0,"",_xlpm.result)))</f>
        <v>Yes</v>
      </c>
      <c r="AO15" t="s">
        <v>171</v>
      </c>
      <c r="AP15" s="28" t="s">
        <v>7027</v>
      </c>
      <c r="AQ15" s="23" t="s">
        <v>7028</v>
      </c>
      <c r="AR15"/>
      <c r="AS15"/>
      <c r="AT15"/>
      <c r="AU15"/>
      <c r="AY15"/>
      <c r="AZ15"/>
      <c r="BB15" s="22" t="s">
        <v>7029</v>
      </c>
      <c r="BC15" t="str">
        <f>_xlfn.LET(_xlpm.result,_xlfn.XLOOKUP(C15,Table1[company_name],Table1[Separate_removal_target],"NOT FOUND"),IF(_xlpm.result="NOT FOUND","NOT FOUND",IF(_xlpm.result=0,"",_xlpm.result)))</f>
        <v>No</v>
      </c>
      <c r="BD15" t="s">
        <v>150</v>
      </c>
      <c r="BF15" t="s">
        <v>251</v>
      </c>
      <c r="BG15">
        <v>2050</v>
      </c>
      <c r="BL15" s="49" t="s">
        <v>3340</v>
      </c>
      <c r="BM15" s="24" t="s">
        <v>6998</v>
      </c>
      <c r="BN15" s="29">
        <v>45945</v>
      </c>
      <c r="BP15" s="26"/>
    </row>
    <row r="16" spans="1:68" s="24" customFormat="1" ht="13.35" customHeight="1" hidden="1">
      <c r="A16" s="25">
        <v>13</v>
      </c>
      <c r="C16" s="26" t="s">
        <v>252</v>
      </c>
      <c r="D16" t="s">
        <v>163</v>
      </c>
      <c r="F16" t="s">
        <v>145</v>
      </c>
      <c r="H16" s="30" t="s">
        <v>253</v>
      </c>
      <c r="I16" s="24" t="s">
        <v>254</v>
      </c>
      <c r="J16" s="24">
        <v>0.357</v>
      </c>
      <c r="K16" s="24" t="s">
        <v>255</v>
      </c>
      <c r="L16" s="24">
        <v>183323</v>
      </c>
      <c r="N16" s="26">
        <v>17</v>
      </c>
      <c r="O16" s="24" t="s">
        <v>154</v>
      </c>
      <c r="Q16" s="26"/>
      <c r="R16" s="39"/>
      <c r="S16" s="39" t="s">
        <v>150</v>
      </c>
      <c r="T16" s="41" t="s">
        <v>7030</v>
      </c>
      <c r="U16" s="24" t="s">
        <v>150</v>
      </c>
      <c r="V16" s="24" t="s">
        <v>6995</v>
      </c>
      <c r="W16" s="24" t="s">
        <v>1368</v>
      </c>
      <c r="X16" s="24">
        <v>2030</v>
      </c>
      <c r="AB16" s="24" t="s">
        <v>154</v>
      </c>
      <c r="AC16" s="24" t="s">
        <v>154</v>
      </c>
      <c r="AE16" s="26"/>
      <c r="AF16" t="str">
        <f>_xlfn.LET(_xlpm.result,_xlfn.XLOOKUP(C16,Table1[company_name],Table1[End_target],"NOT FOUND"),IF(_xlpm.result="NOT FOUND","NOT FOUND",IF(_xlpm.result=0,"",_xlpm.result)))</f>
        <v>Net zero</v>
      </c>
      <c r="AG16"/>
      <c r="AH16"/>
      <c r="AI16"/>
      <c r="AJ16"/>
      <c r="AN16" t="str">
        <f>_xlfn.LET(_xlpm.result,_xlfn.XLOOKUP(C16,Table1[company_name],Table1[Carbon_credits],"NOT FOUND"),IF(_xlpm.result="NOT FOUND","NOT FOUND",IF(_xlpm.result=0,"",_xlpm.result)))</f>
        <v>No</v>
      </c>
      <c r="AO16"/>
      <c r="AQ16" s="26"/>
      <c r="AR16"/>
      <c r="AS16" t="s">
        <v>218</v>
      </c>
      <c r="AT16" t="s">
        <v>256</v>
      </c>
      <c r="AU16">
        <v>2030</v>
      </c>
      <c r="AY16" t="s">
        <v>158</v>
      </c>
      <c r="AZ16" t="s">
        <v>190</v>
      </c>
      <c r="BA16" s="32" t="s">
        <v>7031</v>
      </c>
      <c r="BB16" s="22" t="s">
        <v>7032</v>
      </c>
      <c r="BC16" t="str">
        <f>_xlfn.LET(_xlpm.result,_xlfn.XLOOKUP(C16,Table1[company_name],Table1[Separate_removal_target],"NOT FOUND"),IF(_xlpm.result="NOT FOUND","NOT FOUND",IF(_xlpm.result=0,"",_xlpm.result)))</f>
        <v>Yes</v>
      </c>
      <c r="BD16"/>
      <c r="BF16" t="s">
        <v>256</v>
      </c>
      <c r="BG16">
        <v>2030</v>
      </c>
      <c r="BL16" s="49" t="s">
        <v>7033</v>
      </c>
      <c r="BM16" s="24" t="s">
        <v>6998</v>
      </c>
      <c r="BN16" s="29">
        <v>45945</v>
      </c>
      <c r="BP16" s="26"/>
    </row>
    <row r="17" spans="1:68" s="24" customFormat="1" ht="13.35" customHeight="1" hidden="1">
      <c r="A17" s="25">
        <v>14</v>
      </c>
      <c r="C17" s="26" t="s">
        <v>257</v>
      </c>
      <c r="D17" t="s">
        <v>192</v>
      </c>
      <c r="F17" t="s">
        <v>145</v>
      </c>
      <c r="H17" s="30" t="s">
        <v>258</v>
      </c>
      <c r="I17" s="24" t="s">
        <v>259</v>
      </c>
      <c r="J17" s="24">
        <v>-0.065</v>
      </c>
      <c r="K17" s="24" t="s">
        <v>260</v>
      </c>
      <c r="L17" s="24">
        <v>60900</v>
      </c>
      <c r="N17" s="26">
        <v>31</v>
      </c>
      <c r="O17" s="24" t="s">
        <v>154</v>
      </c>
      <c r="Q17" s="26"/>
      <c r="R17" s="39"/>
      <c r="S17" s="39" t="s">
        <v>154</v>
      </c>
      <c r="T17" s="40"/>
      <c r="U17" s="24" t="s">
        <v>154</v>
      </c>
      <c r="AB17" s="24" t="s">
        <v>154</v>
      </c>
      <c r="AC17" s="24" t="s">
        <v>154</v>
      </c>
      <c r="AE17" s="26"/>
      <c r="AF17" t="str">
        <f>_xlfn.LET(_xlpm.result,_xlfn.XLOOKUP(C17,Table1[company_name],Table1[End_target],"NOT FOUND"),IF(_xlpm.result="NOT FOUND","NOT FOUND",IF(_xlpm.result=0,"",_xlpm.result)))</f>
        <v>Net zero</v>
      </c>
      <c r="AG17"/>
      <c r="AH17"/>
      <c r="AI17"/>
      <c r="AJ17"/>
      <c r="AN17" t="str">
        <f>_xlfn.LET(_xlpm.result,_xlfn.XLOOKUP(C17,Table1[company_name],Table1[Carbon_credits],"NOT FOUND"),IF(_xlpm.result="NOT FOUND","NOT FOUND",IF(_xlpm.result=0,"",_xlpm.result)))</f>
        <v>Yes</v>
      </c>
      <c r="AO17"/>
      <c r="AQ17" s="26" t="s">
        <v>7034</v>
      </c>
      <c r="AR17"/>
      <c r="AS17" t="s">
        <v>159</v>
      </c>
      <c r="AT17" t="s">
        <v>261</v>
      </c>
      <c r="AU17">
        <v>2050</v>
      </c>
      <c r="AY17" t="s">
        <v>157</v>
      </c>
      <c r="AZ17" t="s">
        <v>262</v>
      </c>
      <c r="BA17" s="28" t="s">
        <v>7035</v>
      </c>
      <c r="BB17" s="26" t="s">
        <v>7036</v>
      </c>
      <c r="BC17" t="str">
        <f>_xlfn.LET(_xlpm.result,_xlfn.XLOOKUP(C17,Table1[company_name],Table1[Separate_removal_target],"NOT FOUND"),IF(_xlpm.result="NOT FOUND","NOT FOUND",IF(_xlpm.result=0,"",_xlpm.result)))</f>
        <v>No</v>
      </c>
      <c r="BD17" t="s">
        <v>150</v>
      </c>
      <c r="BF17" t="s">
        <v>261</v>
      </c>
      <c r="BG17">
        <v>2050</v>
      </c>
      <c r="BL17" s="22" t="s">
        <v>7037</v>
      </c>
      <c r="BM17" s="24" t="s">
        <v>6998</v>
      </c>
      <c r="BN17" s="29">
        <v>45945</v>
      </c>
      <c r="BP17" s="26"/>
    </row>
    <row r="18" spans="1:68" s="24" customFormat="1" ht="13.35" customHeight="1" hidden="1">
      <c r="A18" s="25">
        <v>15</v>
      </c>
      <c r="C18" s="26" t="s">
        <v>263</v>
      </c>
      <c r="D18" t="s">
        <v>243</v>
      </c>
      <c r="F18" t="s">
        <v>264</v>
      </c>
      <c r="H18" s="30" t="s">
        <v>265</v>
      </c>
      <c r="I18" s="24" t="s">
        <v>266</v>
      </c>
      <c r="J18" s="24">
        <v>-0.086</v>
      </c>
      <c r="K18" s="24" t="s">
        <v>267</v>
      </c>
      <c r="L18" s="24">
        <v>383853</v>
      </c>
      <c r="N18" s="26">
        <v>31</v>
      </c>
      <c r="O18" s="24" t="s">
        <v>154</v>
      </c>
      <c r="Q18" s="26"/>
      <c r="R18" s="39"/>
      <c r="S18" s="39" t="s">
        <v>154</v>
      </c>
      <c r="T18" s="40"/>
      <c r="U18" s="24" t="s">
        <v>150</v>
      </c>
      <c r="V18" s="24" t="s">
        <v>6995</v>
      </c>
      <c r="W18" s="24" t="s">
        <v>7038</v>
      </c>
      <c r="X18" s="24">
        <v>2035</v>
      </c>
      <c r="AB18" s="24" t="s">
        <v>154</v>
      </c>
      <c r="AC18" s="24" t="s">
        <v>154</v>
      </c>
      <c r="AE18" s="26"/>
      <c r="AF18" t="str">
        <f>_xlfn.LET(_xlpm.result,_xlfn.XLOOKUP(C18,Table1[company_name],Table1[End_target],"NOT FOUND"),IF(_xlpm.result="NOT FOUND","NOT FOUND",IF(_xlpm.result=0,"",_xlpm.result)))</f>
        <v>Carbon neutral(ity)</v>
      </c>
      <c r="AG18" t="s">
        <v>219</v>
      </c>
      <c r="AH18" t="s">
        <v>218</v>
      </c>
      <c r="AI18" t="s">
        <v>269</v>
      </c>
      <c r="AJ18">
        <v>2050</v>
      </c>
      <c r="AN18" t="str">
        <f>_xlfn.LET(_xlpm.result,_xlfn.XLOOKUP(C18,Table1[company_name],Table1[Carbon_credits],"NOT FOUND"),IF(_xlpm.result="NOT FOUND","NOT FOUND",IF(_xlpm.result=0,"",_xlpm.result)))</f>
        <v>Not Specified</v>
      </c>
      <c r="AO18" t="s">
        <v>262</v>
      </c>
      <c r="AP18" s="28" t="s">
        <v>7039</v>
      </c>
      <c r="AQ18" s="33" t="s">
        <v>7040</v>
      </c>
      <c r="AR18"/>
      <c r="AS18"/>
      <c r="AT18"/>
      <c r="AU18"/>
      <c r="AY18"/>
      <c r="AZ18"/>
      <c r="BB18" s="26"/>
      <c r="BC18" t="str">
        <f>_xlfn.LET(_xlpm.result,_xlfn.XLOOKUP(C18,Table1[company_name],Table1[Separate_removal_target],"NOT FOUND"),IF(_xlpm.result="NOT FOUND","NOT FOUND",IF(_xlpm.result=0,"",_xlpm.result)))</f>
        <v>No</v>
      </c>
      <c r="BD18" t="s">
        <v>150</v>
      </c>
      <c r="BF18" t="s">
        <v>269</v>
      </c>
      <c r="BG18">
        <v>2050</v>
      </c>
      <c r="BL18" s="50" t="s">
        <v>7041</v>
      </c>
      <c r="BM18" s="24" t="s">
        <v>6998</v>
      </c>
      <c r="BN18" s="29">
        <v>45945</v>
      </c>
      <c r="BP18" s="26"/>
    </row>
    <row r="19" spans="1:68" s="24" customFormat="1" ht="13.35" customHeight="1" hidden="1">
      <c r="A19" s="25">
        <v>16</v>
      </c>
      <c r="C19" s="26" t="s">
        <v>270</v>
      </c>
      <c r="D19" t="s">
        <v>271</v>
      </c>
      <c r="F19" t="s">
        <v>175</v>
      </c>
      <c r="H19" s="30" t="s">
        <v>273</v>
      </c>
      <c r="I19" s="24" t="s">
        <v>274</v>
      </c>
      <c r="J19" s="24">
        <v>-0.161</v>
      </c>
      <c r="K19" s="24" t="s">
        <v>275</v>
      </c>
      <c r="L19" s="24">
        <v>361249</v>
      </c>
      <c r="N19" s="26">
        <v>14</v>
      </c>
      <c r="O19" s="24" t="s">
        <v>154</v>
      </c>
      <c r="Q19" s="26"/>
      <c r="R19" s="39" t="s">
        <v>154</v>
      </c>
      <c r="S19" s="39"/>
      <c r="T19" s="40"/>
      <c r="U19" s="24" t="s">
        <v>154</v>
      </c>
      <c r="AB19" s="24" t="s">
        <v>154</v>
      </c>
      <c r="AC19" s="24" t="s">
        <v>154</v>
      </c>
      <c r="AE19" s="26"/>
      <c r="AF19" t="str">
        <f>_xlfn.LET(_xlpm.result,_xlfn.XLOOKUP(C19,Table1[company_name],Table1[End_target],"NOT FOUND"),IF(_xlpm.result="NOT FOUND","NOT FOUND",IF(_xlpm.result=0,"",_xlpm.result)))</f>
        <v>Carbon neutral(ity)</v>
      </c>
      <c r="AG19"/>
      <c r="AH19"/>
      <c r="AI19"/>
      <c r="AJ19"/>
      <c r="AN19" t="str">
        <f>_xlfn.LET(_xlpm.result,_xlfn.XLOOKUP(C19,Table1[company_name],Table1[Carbon_credits],"NOT FOUND"),IF(_xlpm.result="NOT FOUND","NOT FOUND",IF(_xlpm.result=0,"",_xlpm.result)))</f>
        <v>Not Specified</v>
      </c>
      <c r="AO19"/>
      <c r="AP19" s="28" t="s">
        <v>7042</v>
      </c>
      <c r="AQ19" s="26" t="s">
        <v>7043</v>
      </c>
      <c r="AR19"/>
      <c r="AS19"/>
      <c r="AT19"/>
      <c r="AU19"/>
      <c r="AY19"/>
      <c r="AZ19"/>
      <c r="BB19" s="26"/>
      <c r="BC19" t="str">
        <f>_xlfn.LET(_xlpm.result,_xlfn.XLOOKUP(C19,Table1[company_name],Table1[Separate_removal_target],"NOT FOUND"),IF(_xlpm.result="NOT FOUND","NOT FOUND",IF(_xlpm.result=0,"",_xlpm.result)))</f>
        <v>No</v>
      </c>
      <c r="BD19"/>
      <c r="BF19"/>
      <c r="BG19"/>
      <c r="BL19" s="51" t="s">
        <v>7042</v>
      </c>
      <c r="BM19" s="24" t="s">
        <v>6998</v>
      </c>
      <c r="BN19" s="29">
        <v>45945</v>
      </c>
      <c r="BP19" s="26"/>
    </row>
    <row r="20" spans="1:68" s="24" customFormat="1" ht="13.35" customHeight="1" hidden="1">
      <c r="A20" s="25">
        <v>17</v>
      </c>
      <c r="C20" s="26" t="s">
        <v>277</v>
      </c>
      <c r="D20" t="s">
        <v>236</v>
      </c>
      <c r="F20" t="s">
        <v>145</v>
      </c>
      <c r="H20" s="30" t="s">
        <v>278</v>
      </c>
      <c r="I20" s="24" t="s">
        <v>279</v>
      </c>
      <c r="J20" s="24">
        <v>-0.135</v>
      </c>
      <c r="K20" s="24" t="s">
        <v>280</v>
      </c>
      <c r="L20" s="24">
        <v>44000</v>
      </c>
      <c r="N20" s="26">
        <v>26</v>
      </c>
      <c r="O20" s="24" t="s">
        <v>154</v>
      </c>
      <c r="Q20" s="26"/>
      <c r="R20" s="39"/>
      <c r="S20" s="39"/>
      <c r="T20" s="40"/>
      <c r="U20" s="24" t="s">
        <v>150</v>
      </c>
      <c r="V20" s="24" t="s">
        <v>6995</v>
      </c>
      <c r="W20" s="24" t="s">
        <v>1368</v>
      </c>
      <c r="X20" s="24" t="s">
        <v>3323</v>
      </c>
      <c r="AB20" s="24" t="s">
        <v>154</v>
      </c>
      <c r="AC20" s="24" t="s">
        <v>154</v>
      </c>
      <c r="AE20" s="26"/>
      <c r="AF20" t="str">
        <f>_xlfn.LET(_xlpm.result,_xlfn.XLOOKUP(C20,Table1[company_name],Table1[End_target],"NOT FOUND"),IF(_xlpm.result="NOT FOUND","NOT FOUND",IF(_xlpm.result=0,"",_xlpm.result)))</f>
        <v>Emissions reduction target</v>
      </c>
      <c r="AG20"/>
      <c r="AH20"/>
      <c r="AI20"/>
      <c r="AJ20"/>
      <c r="AN20" t="str">
        <f>_xlfn.LET(_xlpm.result,_xlfn.XLOOKUP(C20,Table1[company_name],Table1[Carbon_credits],"NOT FOUND"),IF(_xlpm.result="NOT FOUND","NOT FOUND",IF(_xlpm.result=0,"",_xlpm.result)))</f>
        <v>Not Specified</v>
      </c>
      <c r="AO20"/>
      <c r="AQ20" s="26"/>
      <c r="AR20"/>
      <c r="AS20"/>
      <c r="AT20"/>
      <c r="AU20"/>
      <c r="AY20"/>
      <c r="AZ20"/>
      <c r="BB20" s="26"/>
      <c r="BC20" t="str">
        <f>_xlfn.LET(_xlpm.result,_xlfn.XLOOKUP(C20,Table1[company_name],Table1[Separate_removal_target],"NOT FOUND"),IF(_xlpm.result="NOT FOUND","NOT FOUND",IF(_xlpm.result=0,"",_xlpm.result)))</f>
        <v>No</v>
      </c>
      <c r="BD20"/>
      <c r="BF20"/>
      <c r="BG20"/>
      <c r="BL20" s="52" t="s">
        <v>7044</v>
      </c>
      <c r="BM20" s="24" t="s">
        <v>6998</v>
      </c>
      <c r="BN20" s="29">
        <v>45945</v>
      </c>
      <c r="BP20" s="26"/>
    </row>
    <row r="21" spans="1:68" s="24" customFormat="1" ht="13.35" customHeight="1" hidden="1">
      <c r="A21" s="25">
        <v>18</v>
      </c>
      <c r="C21" s="26" t="s">
        <v>283</v>
      </c>
      <c r="D21" t="s">
        <v>192</v>
      </c>
      <c r="F21" t="s">
        <v>284</v>
      </c>
      <c r="H21" s="30" t="s">
        <v>285</v>
      </c>
      <c r="I21" s="24" t="s">
        <v>286</v>
      </c>
      <c r="J21" s="24">
        <v>-0.169</v>
      </c>
      <c r="K21" s="24" t="s">
        <v>287</v>
      </c>
      <c r="L21" s="24">
        <v>96000</v>
      </c>
      <c r="N21" s="26">
        <v>31</v>
      </c>
      <c r="O21" s="24" t="s">
        <v>154</v>
      </c>
      <c r="Q21" s="26"/>
      <c r="R21" s="39" t="s">
        <v>154</v>
      </c>
      <c r="S21" s="39"/>
      <c r="T21" s="40"/>
      <c r="U21" s="24" t="s">
        <v>154</v>
      </c>
      <c r="AB21" s="24" t="s">
        <v>154</v>
      </c>
      <c r="AC21" s="24" t="s">
        <v>154</v>
      </c>
      <c r="AE21" s="26"/>
      <c r="AF21" t="str">
        <f>_xlfn.LET(_xlpm.result,_xlfn.XLOOKUP(C21,Table1[company_name],Table1[End_target],"NOT FOUND"),IF(_xlpm.result="NOT FOUND","NOT FOUND",IF(_xlpm.result=0,"",_xlpm.result)))</f>
        <v>Net zero</v>
      </c>
      <c r="AG21"/>
      <c r="AH21"/>
      <c r="AI21"/>
      <c r="AJ21"/>
      <c r="AN21" t="str">
        <f>_xlfn.LET(_xlpm.result,_xlfn.XLOOKUP(C21,Table1[company_name],Table1[Carbon_credits],"NOT FOUND"),IF(_xlpm.result="NOT FOUND","NOT FOUND",IF(_xlpm.result=0,"",_xlpm.result)))</f>
        <v>Yes</v>
      </c>
      <c r="AO21"/>
      <c r="AQ21" s="26"/>
      <c r="AR21"/>
      <c r="AS21"/>
      <c r="AT21"/>
      <c r="AU21"/>
      <c r="AY21"/>
      <c r="AZ21"/>
      <c r="BA21" s="7" t="s">
        <v>7045</v>
      </c>
      <c r="BB21" s="22" t="s">
        <v>7046</v>
      </c>
      <c r="BC21" t="str">
        <f>_xlfn.LET(_xlpm.result,_xlfn.XLOOKUP(C21,Table1[company_name],Table1[Separate_removal_target],"NOT FOUND"),IF(_xlpm.result="NOT FOUND","NOT FOUND",IF(_xlpm.result=0,"",_xlpm.result)))</f>
        <v>No</v>
      </c>
      <c r="BD21"/>
      <c r="BF21"/>
      <c r="BG21"/>
      <c r="BL21" s="49" t="s">
        <v>7047</v>
      </c>
      <c r="BM21" s="24" t="s">
        <v>6998</v>
      </c>
      <c r="BN21" s="29">
        <v>45945</v>
      </c>
      <c r="BP21" s="26"/>
    </row>
    <row r="22" spans="1:68" s="24" customFormat="1" ht="13.35" customHeight="1" hidden="1">
      <c r="A22" s="34">
        <v>19</v>
      </c>
      <c r="C22" s="26" t="s">
        <v>289</v>
      </c>
      <c r="D22" t="s">
        <v>290</v>
      </c>
      <c r="F22" t="s">
        <v>145</v>
      </c>
      <c r="H22" s="30" t="s">
        <v>291</v>
      </c>
      <c r="I22" s="24" t="s">
        <v>292</v>
      </c>
      <c r="J22" s="24">
        <v>0.18</v>
      </c>
      <c r="K22" s="24" t="s">
        <v>293</v>
      </c>
      <c r="L22" s="24">
        <v>317233</v>
      </c>
      <c r="N22" s="26">
        <v>31</v>
      </c>
      <c r="O22" s="24" t="s">
        <v>154</v>
      </c>
      <c r="Q22" s="26"/>
      <c r="R22" s="39" t="s">
        <v>154</v>
      </c>
      <c r="S22" s="39"/>
      <c r="T22" s="40"/>
      <c r="U22" s="24" t="s">
        <v>154</v>
      </c>
      <c r="AE22" s="26"/>
      <c r="AF22" t="str">
        <f>_xlfn.LET(_xlpm.result,_xlfn.XLOOKUP(C22,Table1[company_name],Table1[End_target],"NOT FOUND"),IF(_xlpm.result="NOT FOUND","NOT FOUND",IF(_xlpm.result=0,"",_xlpm.result)))</f>
        <v>Net zero</v>
      </c>
      <c r="AG22"/>
      <c r="AH22"/>
      <c r="AI22"/>
      <c r="AJ22"/>
      <c r="AN22" t="str">
        <f>_xlfn.LET(_xlpm.result,_xlfn.XLOOKUP(C22,Table1[company_name],Table1[Carbon_credits],"NOT FOUND"),IF(_xlpm.result="NOT FOUND","NOT FOUND",IF(_xlpm.result=0,"",_xlpm.result)))</f>
        <v>Yes</v>
      </c>
      <c r="AO22"/>
      <c r="AQ22" s="26"/>
      <c r="AR22"/>
      <c r="AS22"/>
      <c r="AT22"/>
      <c r="AU22"/>
      <c r="AY22"/>
      <c r="AZ22"/>
      <c r="BA22" s="28" t="s">
        <v>7048</v>
      </c>
      <c r="BB22" s="26"/>
      <c r="BC22" t="str">
        <f>_xlfn.LET(_xlpm.result,_xlfn.XLOOKUP(C22,Table1[company_name],Table1[Separate_removal_target],"NOT FOUND"),IF(_xlpm.result="NOT FOUND","NOT FOUND",IF(_xlpm.result=0,"",_xlpm.result)))</f>
        <v>Yes</v>
      </c>
      <c r="BD22"/>
      <c r="BF22"/>
      <c r="BG22"/>
      <c r="BL22" s="53" t="s">
        <v>7049</v>
      </c>
      <c r="BM22" s="24" t="s">
        <v>6998</v>
      </c>
      <c r="BN22" s="29">
        <v>45945</v>
      </c>
      <c r="BP22" s="26"/>
    </row>
    <row r="23" spans="1:68" s="24" customFormat="1" ht="13.35" customHeight="1" hidden="1">
      <c r="A23" s="25">
        <v>20</v>
      </c>
      <c r="C23" s="26" t="s">
        <v>295</v>
      </c>
      <c r="D23" t="s">
        <v>143</v>
      </c>
      <c r="F23" t="s">
        <v>145</v>
      </c>
      <c r="H23" s="30" t="s">
        <v>296</v>
      </c>
      <c r="I23" s="24" t="s">
        <v>297</v>
      </c>
      <c r="J23" s="24">
        <v>0.171</v>
      </c>
      <c r="K23" s="24" t="s">
        <v>298</v>
      </c>
      <c r="L23" s="24">
        <v>333000</v>
      </c>
      <c r="N23" s="26">
        <v>31</v>
      </c>
      <c r="O23" s="24" t="s">
        <v>154</v>
      </c>
      <c r="Q23" s="26"/>
      <c r="R23" s="39" t="s">
        <v>150</v>
      </c>
      <c r="S23" s="39">
        <v>2035</v>
      </c>
      <c r="T23" s="40"/>
      <c r="U23" s="24" t="s">
        <v>154</v>
      </c>
      <c r="AB23" s="24" t="s">
        <v>154</v>
      </c>
      <c r="AC23" s="24" t="s">
        <v>154</v>
      </c>
      <c r="AE23" s="26"/>
      <c r="AF23" t="str">
        <f>_xlfn.LET(_xlpm.result,_xlfn.XLOOKUP(C23,Table1[company_name],Table1[End_target],"NOT FOUND"),IF(_xlpm.result="NOT FOUND","NOT FOUND",IF(_xlpm.result=0,"",_xlpm.result)))</f>
        <v>Emissions reduction target</v>
      </c>
      <c r="AG23"/>
      <c r="AH23"/>
      <c r="AI23"/>
      <c r="AJ23"/>
      <c r="AN23" t="str">
        <f>_xlfn.LET(_xlpm.result,_xlfn.XLOOKUP(C23,Table1[company_name],Table1[Carbon_credits],"NOT FOUND"),IF(_xlpm.result="NOT FOUND","NOT FOUND",IF(_xlpm.result=0,"",_xlpm.result)))</f>
        <v>Not Specified</v>
      </c>
      <c r="AO23"/>
      <c r="AQ23" s="26"/>
      <c r="AR23"/>
      <c r="AS23"/>
      <c r="AT23"/>
      <c r="AU23"/>
      <c r="AY23"/>
      <c r="AZ23"/>
      <c r="BB23" s="26"/>
      <c r="BC23" t="str">
        <f>_xlfn.LET(_xlpm.result,_xlfn.XLOOKUP(C23,Table1[company_name],Table1[Separate_removal_target],"NOT FOUND"),IF(_xlpm.result="NOT FOUND","NOT FOUND",IF(_xlpm.result=0,"",_xlpm.result)))</f>
        <v>No</v>
      </c>
      <c r="BD23"/>
      <c r="BE23" s="24">
        <v>2030</v>
      </c>
      <c r="BF23"/>
      <c r="BG23"/>
      <c r="BL23" s="54" t="s">
        <v>7050</v>
      </c>
      <c r="BM23" s="24" t="s">
        <v>6998</v>
      </c>
      <c r="BN23" s="29">
        <v>45945</v>
      </c>
      <c r="BP23" s="26"/>
    </row>
    <row r="24" spans="1:68" s="24" customFormat="1" ht="13.35" customHeight="1" hidden="1">
      <c r="A24" s="25">
        <v>21</v>
      </c>
      <c r="C24" s="26" t="s">
        <v>300</v>
      </c>
      <c r="D24" t="s">
        <v>222</v>
      </c>
      <c r="F24" t="s">
        <v>145</v>
      </c>
      <c r="H24" s="30" t="s">
        <v>301</v>
      </c>
      <c r="I24" s="24" t="s">
        <v>302</v>
      </c>
      <c r="J24" s="24">
        <v>-0.335</v>
      </c>
      <c r="K24" s="24" t="s">
        <v>303</v>
      </c>
      <c r="L24" s="24">
        <v>72398</v>
      </c>
      <c r="N24" s="26">
        <v>30</v>
      </c>
      <c r="O24" s="24" t="s">
        <v>150</v>
      </c>
      <c r="P24" s="24">
        <v>2022</v>
      </c>
      <c r="Q24" s="26">
        <v>2030</v>
      </c>
      <c r="R24" s="39"/>
      <c r="S24" s="39"/>
      <c r="T24" s="40"/>
      <c r="U24" s="24" t="s">
        <v>150</v>
      </c>
      <c r="V24" s="24" t="s">
        <v>160</v>
      </c>
      <c r="AB24" s="24" t="s">
        <v>154</v>
      </c>
      <c r="AC24" s="24" t="s">
        <v>154</v>
      </c>
      <c r="AE24" s="26"/>
      <c r="AF24" t="str">
        <f>_xlfn.LET(_xlpm.result,_xlfn.XLOOKUP(C24,Table1[company_name],Table1[End_target],"NOT FOUND"),IF(_xlpm.result="NOT FOUND","NOT FOUND",IF(_xlpm.result=0,"",_xlpm.result)))</f>
        <v>Carbon neutral(ity)</v>
      </c>
      <c r="AG24" t="s">
        <v>219</v>
      </c>
      <c r="AH24" t="s">
        <v>218</v>
      </c>
      <c r="AI24" t="s">
        <v>304</v>
      </c>
      <c r="AJ24">
        <v>2040</v>
      </c>
      <c r="AN24" t="str">
        <f>_xlfn.LET(_xlpm.result,_xlfn.XLOOKUP(C24,Table1[company_name],Table1[Carbon_credits],"NOT FOUND"),IF(_xlpm.result="NOT FOUND","NOT FOUND",IF(_xlpm.result=0,"",_xlpm.result)))</f>
        <v>Not Specified</v>
      </c>
      <c r="AO24" t="s">
        <v>168</v>
      </c>
      <c r="AP24" s="28" t="s">
        <v>7051</v>
      </c>
      <c r="AQ24" s="22" t="s">
        <v>7052</v>
      </c>
      <c r="AR24"/>
      <c r="AS24"/>
      <c r="AT24"/>
      <c r="AU24"/>
      <c r="AY24"/>
      <c r="AZ24"/>
      <c r="BA24" s="28" t="s">
        <v>7053</v>
      </c>
      <c r="BB24" s="22" t="s">
        <v>7054</v>
      </c>
      <c r="BC24" t="str">
        <f>_xlfn.LET(_xlpm.result,_xlfn.XLOOKUP(C24,Table1[company_name],Table1[Separate_removal_target],"NOT FOUND"),IF(_xlpm.result="NOT FOUND","NOT FOUND",IF(_xlpm.result=0,"",_xlpm.result)))</f>
        <v>Yes</v>
      </c>
      <c r="BD24" t="s">
        <v>150</v>
      </c>
      <c r="BF24" t="s">
        <v>304</v>
      </c>
      <c r="BG24">
        <v>2040</v>
      </c>
      <c r="BL24" s="22" t="s">
        <v>7055</v>
      </c>
      <c r="BM24" s="24" t="s">
        <v>6998</v>
      </c>
      <c r="BN24" s="29">
        <v>45945</v>
      </c>
      <c r="BP24" s="26"/>
    </row>
    <row r="25" spans="1:68" s="24" customFormat="1" ht="13.35" customHeight="1" hidden="1">
      <c r="A25" s="25">
        <v>22</v>
      </c>
      <c r="C25" s="26" t="s">
        <v>305</v>
      </c>
      <c r="D25" t="s">
        <v>306</v>
      </c>
      <c r="F25" t="s">
        <v>145</v>
      </c>
      <c r="H25" s="30" t="s">
        <v>307</v>
      </c>
      <c r="I25" s="24" t="s">
        <v>308</v>
      </c>
      <c r="J25" s="24">
        <v>0.218</v>
      </c>
      <c r="K25" s="24" t="s">
        <v>309</v>
      </c>
      <c r="L25" s="24">
        <v>228000</v>
      </c>
      <c r="N25" s="26">
        <v>28</v>
      </c>
      <c r="O25" s="24" t="s">
        <v>150</v>
      </c>
      <c r="P25" s="24">
        <v>2015</v>
      </c>
      <c r="Q25" s="26">
        <v>2014</v>
      </c>
      <c r="R25" s="39"/>
      <c r="S25" s="39"/>
      <c r="T25" s="40"/>
      <c r="U25" s="24" t="s">
        <v>150</v>
      </c>
      <c r="V25" s="24" t="s">
        <v>6995</v>
      </c>
      <c r="W25" s="24" t="s">
        <v>1368</v>
      </c>
      <c r="X25" s="24">
        <v>2030</v>
      </c>
      <c r="AB25" s="24" t="s">
        <v>154</v>
      </c>
      <c r="AC25" s="24" t="s">
        <v>154</v>
      </c>
      <c r="AE25" s="26"/>
      <c r="AF25" t="str">
        <f>_xlfn.LET(_xlpm.result,_xlfn.XLOOKUP(C25,Table1[company_name],Table1[End_target],"NOT FOUND"),IF(_xlpm.result="NOT FOUND","NOT FOUND",IF(_xlpm.result=0,"",_xlpm.result)))</f>
        <v>Carbon negative</v>
      </c>
      <c r="AG25" t="s">
        <v>219</v>
      </c>
      <c r="AH25" t="s">
        <v>218</v>
      </c>
      <c r="AI25" t="s">
        <v>311</v>
      </c>
      <c r="AJ25">
        <v>2030</v>
      </c>
      <c r="AN25" t="str">
        <f>_xlfn.LET(_xlpm.result,_xlfn.XLOOKUP(C25,Table1[company_name],Table1[Carbon_credits],"NOT FOUND"),IF(_xlpm.result="NOT FOUND","NOT FOUND",IF(_xlpm.result=0,"",_xlpm.result)))</f>
        <v>Yes</v>
      </c>
      <c r="AO25" t="s">
        <v>312</v>
      </c>
      <c r="AP25" s="28" t="s">
        <v>7056</v>
      </c>
      <c r="AQ25" s="33" t="s">
        <v>7057</v>
      </c>
      <c r="AR25"/>
      <c r="AS25"/>
      <c r="AT25"/>
      <c r="AU25"/>
      <c r="AY25"/>
      <c r="AZ25"/>
      <c r="BB25" s="22"/>
      <c r="BC25" t="str">
        <f>_xlfn.LET(_xlpm.result,_xlfn.XLOOKUP(C25,Table1[company_name],Table1[Separate_removal_target],"NOT FOUND"),IF(_xlpm.result="NOT FOUND","NOT FOUND",IF(_xlpm.result=0,"",_xlpm.result)))</f>
        <v>Yes</v>
      </c>
      <c r="BD25"/>
      <c r="BF25" t="s">
        <v>311</v>
      </c>
      <c r="BG25">
        <v>2030</v>
      </c>
      <c r="BL25" s="26"/>
      <c r="BM25" s="24" t="s">
        <v>6998</v>
      </c>
      <c r="BN25" s="29">
        <v>45946</v>
      </c>
      <c r="BP25" s="26"/>
    </row>
    <row r="26" spans="1:68" s="24" customFormat="1" ht="13.35" customHeight="1" hidden="1">
      <c r="A26" s="25">
        <v>23</v>
      </c>
      <c r="C26" s="26" t="s">
        <v>313</v>
      </c>
      <c r="D26" t="s">
        <v>314</v>
      </c>
      <c r="F26" t="s">
        <v>315</v>
      </c>
      <c r="H26" s="30" t="s">
        <v>316</v>
      </c>
      <c r="I26" s="24" t="s">
        <v>317</v>
      </c>
      <c r="J26" s="24">
        <v>-0.625</v>
      </c>
      <c r="K26" s="24" t="s">
        <v>318</v>
      </c>
      <c r="L26" s="24">
        <v>13086</v>
      </c>
      <c r="N26" s="26">
        <v>11</v>
      </c>
      <c r="O26" s="24" t="s">
        <v>154</v>
      </c>
      <c r="Q26" s="26"/>
      <c r="R26" s="39"/>
      <c r="S26" s="39"/>
      <c r="T26" s="40"/>
      <c r="U26" s="24" t="s">
        <v>154</v>
      </c>
      <c r="V26" s="24" t="s">
        <v>154</v>
      </c>
      <c r="AB26" s="24" t="s">
        <v>154</v>
      </c>
      <c r="AC26" s="24" t="s">
        <v>154</v>
      </c>
      <c r="AE26" s="26"/>
      <c r="AF26" t="str">
        <f>_xlfn.LET(_xlpm.result,_xlfn.XLOOKUP(C26,Table1[company_name],Table1[End_target],"NOT FOUND"),IF(_xlpm.result="NOT FOUND","NOT FOUND",IF(_xlpm.result=0,"",_xlpm.result)))</f>
        <v>Carbon neutral(ity)</v>
      </c>
      <c r="AG26" t="s">
        <v>219</v>
      </c>
      <c r="AH26" t="s">
        <v>218</v>
      </c>
      <c r="AI26" t="s">
        <v>319</v>
      </c>
      <c r="AJ26">
        <v>2050</v>
      </c>
      <c r="AN26" t="str">
        <f>_xlfn.LET(_xlpm.result,_xlfn.XLOOKUP(C26,Table1[company_name],Table1[Carbon_credits],"NOT FOUND"),IF(_xlpm.result="NOT FOUND","NOT FOUND",IF(_xlpm.result=0,"",_xlpm.result)))</f>
        <v>No</v>
      </c>
      <c r="AO26" t="s">
        <v>171</v>
      </c>
      <c r="AQ26" s="26"/>
      <c r="AR26"/>
      <c r="AS26"/>
      <c r="AT26"/>
      <c r="AU26"/>
      <c r="AY26"/>
      <c r="AZ26"/>
      <c r="BB26" s="26"/>
      <c r="BC26" t="str">
        <f>_xlfn.LET(_xlpm.result,_xlfn.XLOOKUP(C26,Table1[company_name],Table1[Separate_removal_target],"NOT FOUND"),IF(_xlpm.result="NOT FOUND","NOT FOUND",IF(_xlpm.result=0,"",_xlpm.result)))</f>
        <v>No</v>
      </c>
      <c r="BD26" t="s">
        <v>150</v>
      </c>
      <c r="BF26" t="s">
        <v>319</v>
      </c>
      <c r="BG26">
        <v>2050</v>
      </c>
      <c r="BL26" s="26"/>
      <c r="BM26" s="24" t="s">
        <v>6998</v>
      </c>
      <c r="BN26" s="29">
        <v>45946</v>
      </c>
      <c r="BP26" s="26"/>
    </row>
    <row r="27" spans="1:68" s="24" customFormat="1" ht="13.35" customHeight="1" hidden="1">
      <c r="A27" s="43">
        <v>24</v>
      </c>
      <c r="C27" s="26" t="s">
        <v>320</v>
      </c>
      <c r="D27" t="s">
        <v>183</v>
      </c>
      <c r="F27" t="s">
        <v>321</v>
      </c>
      <c r="H27" s="30" t="s">
        <v>322</v>
      </c>
      <c r="I27" s="24" t="s">
        <v>323</v>
      </c>
      <c r="J27" s="24">
        <v>-1.382</v>
      </c>
      <c r="K27" s="24" t="s">
        <v>324</v>
      </c>
      <c r="L27" s="24">
        <v>84146</v>
      </c>
      <c r="N27" s="26">
        <v>15</v>
      </c>
      <c r="O27" s="24" t="s">
        <v>154</v>
      </c>
      <c r="Q27" s="26"/>
      <c r="R27" s="39"/>
      <c r="S27" s="39"/>
      <c r="T27" s="40"/>
      <c r="U27" s="24" t="s">
        <v>154</v>
      </c>
      <c r="AB27" s="24" t="s">
        <v>154</v>
      </c>
      <c r="AC27" s="24" t="s">
        <v>154</v>
      </c>
      <c r="AE27" s="26"/>
      <c r="AF27" t="str">
        <f>_xlfn.LET(_xlpm.result,_xlfn.XLOOKUP(C27,Table1[company_name],Table1[End_target],"NOT FOUND"),IF(_xlpm.result="NOT FOUND","NOT FOUND",IF(_xlpm.result=0,"",_xlpm.result)))</f>
        <v>Net zero</v>
      </c>
      <c r="AG27"/>
      <c r="AH27"/>
      <c r="AI27"/>
      <c r="AJ27"/>
      <c r="AN27" t="str">
        <f>_xlfn.LET(_xlpm.result,_xlfn.XLOOKUP(C27,Table1[company_name],Table1[Carbon_credits],"NOT FOUND"),IF(_xlpm.result="NOT FOUND","NOT FOUND",IF(_xlpm.result=0,"",_xlpm.result)))</f>
        <v>Not Specified</v>
      </c>
      <c r="AO27"/>
      <c r="AQ27" s="26"/>
      <c r="AR27"/>
      <c r="AS27"/>
      <c r="AT27"/>
      <c r="AU27"/>
      <c r="AY27"/>
      <c r="AZ27"/>
      <c r="BB27" s="26"/>
      <c r="BC27" t="str">
        <f>_xlfn.LET(_xlpm.result,_xlfn.XLOOKUP(C27,Table1[company_name],Table1[Separate_removal_target],"NOT FOUND"),IF(_xlpm.result="NOT FOUND","NOT FOUND",IF(_xlpm.result=0,"",_xlpm.result)))</f>
        <v>No</v>
      </c>
      <c r="BD27"/>
      <c r="BF27"/>
      <c r="BG27"/>
      <c r="BL27" s="26"/>
      <c r="BM27" s="24" t="s">
        <v>6998</v>
      </c>
      <c r="BN27" s="29">
        <v>45946</v>
      </c>
      <c r="BP27" s="26"/>
    </row>
    <row r="28" spans="1:68" s="24" customFormat="1" ht="13.35" customHeight="1" hidden="1">
      <c r="A28" s="43">
        <v>25</v>
      </c>
      <c r="C28" s="26" t="s">
        <v>326</v>
      </c>
      <c r="D28" t="s">
        <v>236</v>
      </c>
      <c r="F28" t="s">
        <v>145</v>
      </c>
      <c r="H28" s="30" t="s">
        <v>327</v>
      </c>
      <c r="I28" s="24" t="s">
        <v>328</v>
      </c>
      <c r="J28" s="24">
        <v>2.264</v>
      </c>
      <c r="K28" s="24" t="s">
        <v>329</v>
      </c>
      <c r="L28" s="24">
        <v>48411</v>
      </c>
      <c r="N28" s="26">
        <v>28</v>
      </c>
      <c r="O28" s="24" t="s">
        <v>154</v>
      </c>
      <c r="Q28" s="26"/>
      <c r="R28" s="39"/>
      <c r="S28" s="39"/>
      <c r="T28" s="40"/>
      <c r="U28" s="24" t="s">
        <v>150</v>
      </c>
      <c r="V28" s="24" t="s">
        <v>6995</v>
      </c>
      <c r="W28" s="24" t="s">
        <v>1368</v>
      </c>
      <c r="X28" s="24" t="s">
        <v>3292</v>
      </c>
      <c r="AB28" s="24" t="s">
        <v>154</v>
      </c>
      <c r="AC28" s="24" t="s">
        <v>154</v>
      </c>
      <c r="AE28" s="26"/>
      <c r="AF28" t="str">
        <f>_xlfn.LET(_xlpm.result,_xlfn.XLOOKUP(C28,Table1[company_name],Table1[End_target],"NOT FOUND"),IF(_xlpm.result="NOT FOUND","NOT FOUND",IF(_xlpm.result=0,"",_xlpm.result)))</f>
        <v>Emissions reduction target</v>
      </c>
      <c r="AG28"/>
      <c r="AH28"/>
      <c r="AI28"/>
      <c r="AJ28"/>
      <c r="AN28" t="str">
        <f>_xlfn.LET(_xlpm.result,_xlfn.XLOOKUP(C28,Table1[company_name],Table1[Carbon_credits],"NOT FOUND"),IF(_xlpm.result="NOT FOUND","NOT FOUND",IF(_xlpm.result=0,"",_xlpm.result)))</f>
        <v>Not Specified</v>
      </c>
      <c r="AO28"/>
      <c r="AQ28" s="26"/>
      <c r="AR28"/>
      <c r="AS28"/>
      <c r="AT28"/>
      <c r="AU28"/>
      <c r="AY28"/>
      <c r="AZ28"/>
      <c r="BB28" s="26"/>
      <c r="BC28" t="str">
        <f>_xlfn.LET(_xlpm.result,_xlfn.XLOOKUP(C28,Table1[company_name],Table1[Separate_removal_target],"NOT FOUND"),IF(_xlpm.result="NOT FOUND","NOT FOUND",IF(_xlpm.result=0,"",_xlpm.result)))</f>
        <v>No</v>
      </c>
      <c r="BD28" t="s">
        <v>150</v>
      </c>
      <c r="BF28" t="s">
        <v>331</v>
      </c>
      <c r="BG28">
        <v>2030</v>
      </c>
      <c r="BL28" s="26"/>
      <c r="BM28" s="24" t="s">
        <v>6998</v>
      </c>
      <c r="BN28" s="29">
        <v>45946</v>
      </c>
      <c r="BP28" s="26"/>
    </row>
    <row r="29" spans="1:68" s="24" customFormat="1" ht="13.35" customHeight="1" hidden="1">
      <c r="A29" s="43">
        <v>26</v>
      </c>
      <c r="C29" s="26" t="s">
        <v>332</v>
      </c>
      <c r="D29" t="s">
        <v>333</v>
      </c>
      <c r="F29" t="s">
        <v>175</v>
      </c>
      <c r="H29" s="30" t="s">
        <v>334</v>
      </c>
      <c r="I29" s="24" t="s">
        <v>335</v>
      </c>
      <c r="J29" s="24">
        <v>-0.011</v>
      </c>
      <c r="K29" s="24" t="s">
        <v>336</v>
      </c>
      <c r="L29" s="24">
        <v>415159</v>
      </c>
      <c r="N29" s="26">
        <v>27</v>
      </c>
      <c r="O29" s="24" t="s">
        <v>154</v>
      </c>
      <c r="Q29" s="26"/>
      <c r="R29" s="39"/>
      <c r="S29" s="39"/>
      <c r="T29" s="40"/>
      <c r="U29" s="24" t="s">
        <v>154</v>
      </c>
      <c r="AB29" s="24" t="s">
        <v>154</v>
      </c>
      <c r="AC29" s="24" t="s">
        <v>154</v>
      </c>
      <c r="AE29" s="26"/>
      <c r="AF29" t="str">
        <f>_xlfn.LET(_xlpm.result,_xlfn.XLOOKUP(C29,Table1[company_name],Table1[End_target],"NOT FOUND"),IF(_xlpm.result="NOT FOUND","NOT FOUND",IF(_xlpm.result=0,"",_xlpm.result)))</f>
        <v>No target</v>
      </c>
      <c r="AG29"/>
      <c r="AH29"/>
      <c r="AI29"/>
      <c r="AJ29"/>
      <c r="AN29" t="str">
        <f>_xlfn.LET(_xlpm.result,_xlfn.XLOOKUP(C29,Table1[company_name],Table1[Carbon_credits],"NOT FOUND"),IF(_xlpm.result="NOT FOUND","NOT FOUND",IF(_xlpm.result=0,"",_xlpm.result)))</f>
        <v>Not Specified</v>
      </c>
      <c r="AO29"/>
      <c r="AP29" s="24" t="s">
        <v>7058</v>
      </c>
      <c r="AQ29" s="26"/>
      <c r="AR29"/>
      <c r="AS29"/>
      <c r="AT29"/>
      <c r="AU29"/>
      <c r="AY29"/>
      <c r="AZ29"/>
      <c r="BB29" s="26"/>
      <c r="BC29" t="str">
        <f>_xlfn.LET(_xlpm.result,_xlfn.XLOOKUP(C29,Table1[company_name],Table1[Separate_removal_target],"NOT FOUND"),IF(_xlpm.result="NOT FOUND","NOT FOUND",IF(_xlpm.result=0,"",_xlpm.result)))</f>
        <v>No</v>
      </c>
      <c r="BD29"/>
      <c r="BF29"/>
      <c r="BG29"/>
      <c r="BL29" s="26"/>
      <c r="BM29" s="24" t="s">
        <v>6998</v>
      </c>
      <c r="BN29" s="29">
        <v>45946</v>
      </c>
      <c r="BP29" s="26"/>
    </row>
    <row r="30" spans="1:68" s="24" customFormat="1" ht="13.35" customHeight="1" hidden="1">
      <c r="A30" s="43">
        <v>27</v>
      </c>
      <c r="C30" s="26" t="s">
        <v>340</v>
      </c>
      <c r="D30" t="s">
        <v>341</v>
      </c>
      <c r="F30" t="s">
        <v>342</v>
      </c>
      <c r="H30" s="30" t="s">
        <v>343</v>
      </c>
      <c r="I30" s="24" t="s">
        <v>344</v>
      </c>
      <c r="J30" s="24">
        <v>1.225</v>
      </c>
      <c r="K30" s="24" t="s">
        <v>345</v>
      </c>
      <c r="L30" s="24">
        <v>262647</v>
      </c>
      <c r="N30" s="26">
        <v>31</v>
      </c>
      <c r="O30" s="24" t="s">
        <v>150</v>
      </c>
      <c r="P30" s="24">
        <v>2022</v>
      </c>
      <c r="Q30" s="26">
        <v>2050</v>
      </c>
      <c r="R30" s="39"/>
      <c r="S30" s="39"/>
      <c r="T30" s="40"/>
      <c r="U30" s="24" t="s">
        <v>154</v>
      </c>
      <c r="AE30" s="26"/>
      <c r="AF30" t="str">
        <f>_xlfn.LET(_xlpm.result,_xlfn.XLOOKUP(C30,Table1[company_name],Table1[End_target],"NOT FOUND"),IF(_xlpm.result="NOT FOUND","NOT FOUND",IF(_xlpm.result=0,"",_xlpm.result)))</f>
        <v>Net zero</v>
      </c>
      <c r="AG30"/>
      <c r="AH30"/>
      <c r="AI30"/>
      <c r="AJ30"/>
      <c r="AN30" t="str">
        <f>_xlfn.LET(_xlpm.result,_xlfn.XLOOKUP(C30,Table1[company_name],Table1[Carbon_credits],"NOT FOUND"),IF(_xlpm.result="NOT FOUND","NOT FOUND",IF(_xlpm.result=0,"",_xlpm.result)))</f>
        <v>Yes</v>
      </c>
      <c r="AO30"/>
      <c r="AQ30" s="26"/>
      <c r="AR30"/>
      <c r="AS30"/>
      <c r="AT30"/>
      <c r="AU30"/>
      <c r="AY30"/>
      <c r="AZ30"/>
      <c r="BB30" s="26"/>
      <c r="BC30" t="str">
        <f>_xlfn.LET(_xlpm.result,_xlfn.XLOOKUP(C30,Table1[company_name],Table1[Separate_removal_target],"NOT FOUND"),IF(_xlpm.result="NOT FOUND","NOT FOUND",IF(_xlpm.result=0,"",_xlpm.result)))</f>
        <v>No</v>
      </c>
      <c r="BD30"/>
      <c r="BF30"/>
      <c r="BG30"/>
      <c r="BL30" s="26"/>
      <c r="BM30" s="24" t="s">
        <v>6998</v>
      </c>
      <c r="BN30" s="29">
        <v>45946</v>
      </c>
      <c r="BP30" s="26"/>
    </row>
    <row r="31" spans="1:68" s="24" customFormat="1" ht="13.35" customHeight="1" hidden="1">
      <c r="A31" s="25">
        <v>28</v>
      </c>
      <c r="C31" s="26" t="s">
        <v>347</v>
      </c>
      <c r="D31" t="s">
        <v>348</v>
      </c>
      <c r="F31" t="s">
        <v>349</v>
      </c>
      <c r="H31" s="30" t="s">
        <v>350</v>
      </c>
      <c r="I31" s="24" t="s">
        <v>351</v>
      </c>
      <c r="J31" s="24">
        <v>0.043</v>
      </c>
      <c r="K31" s="24" t="s">
        <v>352</v>
      </c>
      <c r="L31" s="24">
        <v>633167</v>
      </c>
      <c r="N31" s="26">
        <v>21</v>
      </c>
      <c r="O31" s="24" t="s">
        <v>154</v>
      </c>
      <c r="Q31" s="26"/>
      <c r="R31" s="39"/>
      <c r="S31" s="39"/>
      <c r="T31" s="40"/>
      <c r="U31" s="24" t="s">
        <v>150</v>
      </c>
      <c r="V31" s="24" t="s">
        <v>6995</v>
      </c>
      <c r="W31" s="24" t="s">
        <v>1368</v>
      </c>
      <c r="X31" s="24">
        <v>2030</v>
      </c>
      <c r="AB31" s="24" t="s">
        <v>154</v>
      </c>
      <c r="AC31" s="24" t="s">
        <v>154</v>
      </c>
      <c r="AD31" s="24" t="s">
        <v>7059</v>
      </c>
      <c r="AE31" s="26"/>
      <c r="AF31" t="str">
        <f>_xlfn.LET(_xlpm.result,_xlfn.XLOOKUP(C31,Table1[company_name],Table1[End_target],"NOT FOUND"),IF(_xlpm.result="NOT FOUND","NOT FOUND",IF(_xlpm.result=0,"",_xlpm.result)))</f>
        <v>Net zero</v>
      </c>
      <c r="AG31"/>
      <c r="AH31"/>
      <c r="AI31"/>
      <c r="AJ31"/>
      <c r="AN31" t="str">
        <f>_xlfn.LET(_xlpm.result,_xlfn.XLOOKUP(C31,Table1[company_name],Table1[Carbon_credits],"NOT FOUND"),IF(_xlpm.result="NOT FOUND","NOT FOUND",IF(_xlpm.result=0,"",_xlpm.result)))</f>
        <v>Not Specified</v>
      </c>
      <c r="AO31"/>
      <c r="AQ31" s="26"/>
      <c r="AR31"/>
      <c r="AS31"/>
      <c r="AT31"/>
      <c r="AU31"/>
      <c r="AY31"/>
      <c r="AZ31"/>
      <c r="BB31" s="26"/>
      <c r="BC31" t="str">
        <f>_xlfn.LET(_xlpm.result,_xlfn.XLOOKUP(C31,Table1[company_name],Table1[Separate_removal_target],"NOT FOUND"),IF(_xlpm.result="NOT FOUND","NOT FOUND",IF(_xlpm.result=0,"",_xlpm.result)))</f>
        <v>No</v>
      </c>
      <c r="BD31"/>
      <c r="BF31"/>
      <c r="BG31"/>
      <c r="BL31" s="26"/>
      <c r="BM31" s="24" t="s">
        <v>6998</v>
      </c>
      <c r="BN31" s="29">
        <v>45946</v>
      </c>
      <c r="BP31" s="26"/>
    </row>
    <row r="32" spans="1:68" s="24" customFormat="1" ht="13.35" customHeight="1" hidden="1">
      <c r="A32" s="43">
        <v>29</v>
      </c>
      <c r="C32" s="26" t="s">
        <v>355</v>
      </c>
      <c r="D32" t="s">
        <v>192</v>
      </c>
      <c r="F32" t="s">
        <v>145</v>
      </c>
      <c r="H32" s="30" t="s">
        <v>356</v>
      </c>
      <c r="I32" s="24" t="s">
        <v>357</v>
      </c>
      <c r="J32" s="24">
        <v>-0.174</v>
      </c>
      <c r="K32" s="24" t="s">
        <v>358</v>
      </c>
      <c r="L32" s="24">
        <v>45298</v>
      </c>
      <c r="N32" s="26">
        <v>31</v>
      </c>
      <c r="O32" s="24" t="s">
        <v>154</v>
      </c>
      <c r="Q32" s="26"/>
      <c r="R32" s="39"/>
      <c r="S32" s="39"/>
      <c r="T32" s="40"/>
      <c r="U32" s="24" t="s">
        <v>154</v>
      </c>
      <c r="AB32" s="24" t="s">
        <v>154</v>
      </c>
      <c r="AC32" s="24" t="s">
        <v>154</v>
      </c>
      <c r="AE32" s="26"/>
      <c r="AF32" t="str">
        <f>_xlfn.LET(_xlpm.result,_xlfn.XLOOKUP(C32,Table1[company_name],Table1[End_target],"NOT FOUND"),IF(_xlpm.result="NOT FOUND","NOT FOUND",IF(_xlpm.result=0,"",_xlpm.result)))</f>
        <v>Net zero</v>
      </c>
      <c r="AG32"/>
      <c r="AH32"/>
      <c r="AI32"/>
      <c r="AJ32"/>
      <c r="AN32" t="str">
        <f>_xlfn.LET(_xlpm.result,_xlfn.XLOOKUP(C32,Table1[company_name],Table1[Carbon_credits],"NOT FOUND"),IF(_xlpm.result="NOT FOUND","NOT FOUND",IF(_xlpm.result=0,"",_xlpm.result)))</f>
        <v>Yes</v>
      </c>
      <c r="AO32"/>
      <c r="AQ32" s="26"/>
      <c r="AR32"/>
      <c r="AS32" t="s">
        <v>159</v>
      </c>
      <c r="AT32" t="s">
        <v>359</v>
      </c>
      <c r="AU32">
        <v>2050</v>
      </c>
      <c r="AY32" t="s">
        <v>157</v>
      </c>
      <c r="AZ32" t="s">
        <v>262</v>
      </c>
      <c r="BB32" s="26"/>
      <c r="BC32" t="str">
        <f>_xlfn.LET(_xlpm.result,_xlfn.XLOOKUP(C32,Table1[company_name],Table1[Separate_removal_target],"NOT FOUND"),IF(_xlpm.result="NOT FOUND","NOT FOUND",IF(_xlpm.result=0,"",_xlpm.result)))</f>
        <v>Yes</v>
      </c>
      <c r="BD32" t="s">
        <v>150</v>
      </c>
      <c r="BF32" t="s">
        <v>359</v>
      </c>
      <c r="BG32">
        <v>2050</v>
      </c>
      <c r="BL32" s="26"/>
      <c r="BM32" s="24" t="s">
        <v>6998</v>
      </c>
      <c r="BN32" s="29">
        <v>45950</v>
      </c>
      <c r="BP32" s="26"/>
    </row>
    <row r="33" spans="1:68" s="24" customFormat="1" ht="13.35" customHeight="1" hidden="1">
      <c r="A33" s="43">
        <v>30</v>
      </c>
      <c r="C33" s="26" t="s">
        <v>360</v>
      </c>
      <c r="D33" t="s">
        <v>333</v>
      </c>
      <c r="F33" t="s">
        <v>175</v>
      </c>
      <c r="H33" s="30" t="s">
        <v>361</v>
      </c>
      <c r="I33" s="24" t="s">
        <v>362</v>
      </c>
      <c r="J33" s="24">
        <v>0.03</v>
      </c>
      <c r="K33" s="24" t="s">
        <v>363</v>
      </c>
      <c r="L33" s="24">
        <v>454716</v>
      </c>
      <c r="N33" s="26">
        <v>26</v>
      </c>
      <c r="O33" s="24" t="s">
        <v>154</v>
      </c>
      <c r="Q33" s="26"/>
      <c r="R33" s="39"/>
      <c r="S33" s="39"/>
      <c r="T33" s="40"/>
      <c r="U33" s="24" t="s">
        <v>154</v>
      </c>
      <c r="AB33" s="24" t="s">
        <v>154</v>
      </c>
      <c r="AC33" s="24" t="s">
        <v>154</v>
      </c>
      <c r="AE33" s="26"/>
      <c r="AF33" t="str">
        <f>_xlfn.LET(_xlpm.result,_xlfn.XLOOKUP(C33,Table1[company_name],Table1[End_target],"NOT FOUND"),IF(_xlpm.result="NOT FOUND","NOT FOUND",IF(_xlpm.result=0,"",_xlpm.result)))</f>
        <v>No target</v>
      </c>
      <c r="AG33"/>
      <c r="AH33"/>
      <c r="AI33"/>
      <c r="AJ33"/>
      <c r="AN33" t="str">
        <f>_xlfn.LET(_xlpm.result,_xlfn.XLOOKUP(C33,Table1[company_name],Table1[Carbon_credits],"NOT FOUND"),IF(_xlpm.result="NOT FOUND","NOT FOUND",IF(_xlpm.result=0,"",_xlpm.result)))</f>
        <v>No</v>
      </c>
      <c r="AO33"/>
      <c r="AQ33" s="26"/>
      <c r="AR33"/>
      <c r="AS33"/>
      <c r="AT33"/>
      <c r="AU33"/>
      <c r="AY33"/>
      <c r="AZ33"/>
      <c r="BB33" s="26"/>
      <c r="BC33" t="str">
        <f>_xlfn.LET(_xlpm.result,_xlfn.XLOOKUP(C33,Table1[company_name],Table1[Separate_removal_target],"NOT FOUND"),IF(_xlpm.result="NOT FOUND","NOT FOUND",IF(_xlpm.result=0,"",_xlpm.result)))</f>
        <v>No</v>
      </c>
      <c r="BD33"/>
      <c r="BF33"/>
      <c r="BG33"/>
      <c r="BL33" s="26"/>
      <c r="BM33" s="24" t="s">
        <v>6998</v>
      </c>
      <c r="BN33" s="29">
        <v>45950</v>
      </c>
      <c r="BP33" s="26"/>
    </row>
    <row r="34" spans="1:68" s="24" customFormat="1" ht="13.35" customHeight="1" hidden="1">
      <c r="A34" s="43">
        <v>31</v>
      </c>
      <c r="C34" s="26" t="s">
        <v>367</v>
      </c>
      <c r="D34" t="s">
        <v>333</v>
      </c>
      <c r="F34" t="s">
        <v>175</v>
      </c>
      <c r="H34" s="30" t="s">
        <v>368</v>
      </c>
      <c r="I34" s="24" t="s">
        <v>369</v>
      </c>
      <c r="J34" s="24">
        <v>-0.008</v>
      </c>
      <c r="K34" s="24" t="s">
        <v>370</v>
      </c>
      <c r="L34" s="24">
        <v>376847</v>
      </c>
      <c r="N34" s="26">
        <v>26</v>
      </c>
      <c r="O34" s="24" t="s">
        <v>154</v>
      </c>
      <c r="Q34" s="26"/>
      <c r="R34" s="39"/>
      <c r="S34" s="39"/>
      <c r="T34" s="40"/>
      <c r="U34" s="24" t="s">
        <v>154</v>
      </c>
      <c r="V34" s="24" t="s">
        <v>154</v>
      </c>
      <c r="AB34" s="24" t="s">
        <v>154</v>
      </c>
      <c r="AC34" s="24" t="s">
        <v>154</v>
      </c>
      <c r="AE34" s="26"/>
      <c r="AF34" t="str">
        <f>_xlfn.LET(_xlpm.result,_xlfn.XLOOKUP(C34,Table1[company_name],Table1[End_target],"NOT FOUND"),IF(_xlpm.result="NOT FOUND","NOT FOUND",IF(_xlpm.result=0,"",_xlpm.result)))</f>
        <v>No target</v>
      </c>
      <c r="AG34"/>
      <c r="AH34"/>
      <c r="AI34"/>
      <c r="AJ34"/>
      <c r="AN34" t="str">
        <f>_xlfn.LET(_xlpm.result,_xlfn.XLOOKUP(C34,Table1[company_name],Table1[Carbon_credits],"NOT FOUND"),IF(_xlpm.result="NOT FOUND","NOT FOUND",IF(_xlpm.result=0,"",_xlpm.result)))</f>
        <v>Not Specified</v>
      </c>
      <c r="AO34"/>
      <c r="AQ34" s="26"/>
      <c r="AR34"/>
      <c r="AS34"/>
      <c r="AT34"/>
      <c r="AU34"/>
      <c r="AY34"/>
      <c r="AZ34"/>
      <c r="BB34" s="26"/>
      <c r="BC34" t="str">
        <f>_xlfn.LET(_xlpm.result,_xlfn.XLOOKUP(C34,Table1[company_name],Table1[Separate_removal_target],"NOT FOUND"),IF(_xlpm.result="NOT FOUND","NOT FOUND",IF(_xlpm.result=0,"",_xlpm.result)))</f>
        <v>No</v>
      </c>
      <c r="BD34"/>
      <c r="BF34" t="s">
        <v>372</v>
      </c>
      <c r="BG34"/>
      <c r="BL34" s="26"/>
      <c r="BM34" s="24" t="s">
        <v>6998</v>
      </c>
      <c r="BN34" s="29">
        <v>45950</v>
      </c>
      <c r="BP34" s="26"/>
    </row>
    <row r="35" spans="1:68" s="24" customFormat="1" ht="13.35" customHeight="1" hidden="1">
      <c r="A35" s="25">
        <v>32</v>
      </c>
      <c r="C35" s="26" t="s">
        <v>373</v>
      </c>
      <c r="D35" t="s">
        <v>192</v>
      </c>
      <c r="F35" t="s">
        <v>374</v>
      </c>
      <c r="H35" s="30" t="s">
        <v>375</v>
      </c>
      <c r="I35" s="24" t="s">
        <v>376</v>
      </c>
      <c r="J35" s="24">
        <v>-0.263</v>
      </c>
      <c r="K35" s="24" t="s">
        <v>377</v>
      </c>
      <c r="L35" s="24">
        <v>102887</v>
      </c>
      <c r="N35" s="26">
        <v>31</v>
      </c>
      <c r="O35" s="24" t="s">
        <v>154</v>
      </c>
      <c r="Q35" s="26"/>
      <c r="R35" s="39"/>
      <c r="S35" s="39"/>
      <c r="T35" s="40"/>
      <c r="U35" s="24" t="s">
        <v>154</v>
      </c>
      <c r="AB35" s="24" t="s">
        <v>154</v>
      </c>
      <c r="AC35" s="24" t="s">
        <v>154</v>
      </c>
      <c r="AE35" s="26"/>
      <c r="AF35" t="str">
        <f>_xlfn.LET(_xlpm.result,_xlfn.XLOOKUP(C35,Table1[company_name],Table1[End_target],"NOT FOUND"),IF(_xlpm.result="NOT FOUND","NOT FOUND",IF(_xlpm.result=0,"",_xlpm.result)))</f>
        <v>Net zero</v>
      </c>
      <c r="AG35"/>
      <c r="AH35"/>
      <c r="AI35"/>
      <c r="AJ35"/>
      <c r="AN35" t="str">
        <f>_xlfn.LET(_xlpm.result,_xlfn.XLOOKUP(C35,Table1[company_name],Table1[Carbon_credits],"NOT FOUND"),IF(_xlpm.result="NOT FOUND","NOT FOUND",IF(_xlpm.result=0,"",_xlpm.result)))</f>
        <v>Yes</v>
      </c>
      <c r="AO35"/>
      <c r="AQ35" s="26"/>
      <c r="AR35"/>
      <c r="AS35" t="s">
        <v>159</v>
      </c>
      <c r="AT35" t="s">
        <v>7060</v>
      </c>
      <c r="AU35">
        <v>2050</v>
      </c>
      <c r="AY35" t="s">
        <v>157</v>
      </c>
      <c r="AZ35" t="s">
        <v>171</v>
      </c>
      <c r="BB35" s="26"/>
      <c r="BC35" t="str">
        <f>_xlfn.LET(_xlpm.result,_xlfn.XLOOKUP(C35,Table1[company_name],Table1[Separate_removal_target],"NOT FOUND"),IF(_xlpm.result="NOT FOUND","NOT FOUND",IF(_xlpm.result=0,"",_xlpm.result)))</f>
        <v>No</v>
      </c>
      <c r="BD35" t="s">
        <v>150</v>
      </c>
      <c r="BF35" t="s">
        <v>7060</v>
      </c>
      <c r="BG35">
        <v>2050</v>
      </c>
      <c r="BL35" s="26"/>
      <c r="BM35" s="24" t="s">
        <v>6998</v>
      </c>
      <c r="BN35" s="29">
        <v>45950</v>
      </c>
      <c r="BP35" s="26"/>
    </row>
    <row r="36" spans="1:68" s="24" customFormat="1" ht="13.35" customHeight="1" hidden="1">
      <c r="A36" s="25">
        <v>33</v>
      </c>
      <c r="C36" s="26" t="s">
        <v>379</v>
      </c>
      <c r="D36" t="s">
        <v>192</v>
      </c>
      <c r="F36" t="s">
        <v>284</v>
      </c>
      <c r="H36" s="30" t="s">
        <v>380</v>
      </c>
      <c r="I36" s="24" t="s">
        <v>381</v>
      </c>
      <c r="J36" s="24">
        <v>-0.975</v>
      </c>
      <c r="K36" s="24" t="s">
        <v>382</v>
      </c>
      <c r="L36" s="24">
        <v>100500</v>
      </c>
      <c r="N36" s="26">
        <v>31</v>
      </c>
      <c r="O36" s="24" t="s">
        <v>154</v>
      </c>
      <c r="Q36" s="26"/>
      <c r="R36" s="39"/>
      <c r="S36" s="39"/>
      <c r="T36" s="40"/>
      <c r="U36" s="24" t="s">
        <v>154</v>
      </c>
      <c r="AB36" s="24" t="s">
        <v>154</v>
      </c>
      <c r="AC36" s="24" t="s">
        <v>154</v>
      </c>
      <c r="AE36" s="26"/>
      <c r="AF36" t="str">
        <f>_xlfn.LET(_xlpm.result,_xlfn.XLOOKUP(C36,Table1[company_name],Table1[End_target],"NOT FOUND"),IF(_xlpm.result="NOT FOUND","NOT FOUND",IF(_xlpm.result=0,"",_xlpm.result)))</f>
        <v>Net zero</v>
      </c>
      <c r="AG36"/>
      <c r="AH36"/>
      <c r="AI36"/>
      <c r="AJ36"/>
      <c r="AN36" t="str">
        <f>_xlfn.LET(_xlpm.result,_xlfn.XLOOKUP(C36,Table1[company_name],Table1[Carbon_credits],"NOT FOUND"),IF(_xlpm.result="NOT FOUND","NOT FOUND",IF(_xlpm.result=0,"",_xlpm.result)))</f>
        <v>Yes</v>
      </c>
      <c r="AO36"/>
      <c r="AQ36" s="26"/>
      <c r="AR36"/>
      <c r="AS36" t="s">
        <v>159</v>
      </c>
      <c r="AT36" t="s">
        <v>7061</v>
      </c>
      <c r="AU36">
        <v>2050</v>
      </c>
      <c r="AY36" t="s">
        <v>157</v>
      </c>
      <c r="AZ36" t="s">
        <v>190</v>
      </c>
      <c r="BB36" s="26"/>
      <c r="BC36" t="str">
        <f>_xlfn.LET(_xlpm.result,_xlfn.XLOOKUP(C36,Table1[company_name],Table1[Separate_removal_target],"NOT FOUND"),IF(_xlpm.result="NOT FOUND","NOT FOUND",IF(_xlpm.result=0,"",_xlpm.result)))</f>
        <v>No</v>
      </c>
      <c r="BD36" t="s">
        <v>150</v>
      </c>
      <c r="BF36" t="s">
        <v>7061</v>
      </c>
      <c r="BG36">
        <v>2050</v>
      </c>
      <c r="BL36" s="26"/>
      <c r="BM36" s="24" t="s">
        <v>6998</v>
      </c>
      <c r="BN36" s="29">
        <v>45950</v>
      </c>
      <c r="BP36" s="26"/>
    </row>
    <row r="37" spans="1:68" s="24" customFormat="1" ht="13.35" customHeight="1" hidden="1">
      <c r="A37" s="43">
        <v>34</v>
      </c>
      <c r="C37" s="26" t="s">
        <v>384</v>
      </c>
      <c r="D37" t="s">
        <v>290</v>
      </c>
      <c r="F37" t="s">
        <v>145</v>
      </c>
      <c r="H37" s="30" t="s">
        <v>385</v>
      </c>
      <c r="I37" s="24" t="s">
        <v>386</v>
      </c>
      <c r="J37" s="24">
        <v>0.023</v>
      </c>
      <c r="K37" s="24" t="s">
        <v>387</v>
      </c>
      <c r="L37" s="24">
        <v>213193</v>
      </c>
      <c r="N37" s="26">
        <v>31</v>
      </c>
      <c r="O37" s="24" t="s">
        <v>154</v>
      </c>
      <c r="Q37" s="26"/>
      <c r="R37" s="39"/>
      <c r="S37" s="39"/>
      <c r="T37" s="40"/>
      <c r="U37" s="24" t="s">
        <v>154</v>
      </c>
      <c r="AB37" s="24" t="s">
        <v>154</v>
      </c>
      <c r="AC37" s="24" t="s">
        <v>154</v>
      </c>
      <c r="AE37" s="26"/>
      <c r="AF37" t="str">
        <f>_xlfn.LET(_xlpm.result,_xlfn.XLOOKUP(C37,Table1[company_name],Table1[End_target],"NOT FOUND"),IF(_xlpm.result="NOT FOUND","NOT FOUND",IF(_xlpm.result=0,"",_xlpm.result)))</f>
        <v>Net zero</v>
      </c>
      <c r="AG37"/>
      <c r="AH37"/>
      <c r="AI37"/>
      <c r="AJ37"/>
      <c r="AN37" t="str">
        <f>_xlfn.LET(_xlpm.result,_xlfn.XLOOKUP(C37,Table1[company_name],Table1[Carbon_credits],"NOT FOUND"),IF(_xlpm.result="NOT FOUND","NOT FOUND",IF(_xlpm.result=0,"",_xlpm.result)))</f>
        <v>Yes</v>
      </c>
      <c r="AO37"/>
      <c r="AQ37" s="26"/>
      <c r="AR37"/>
      <c r="AS37" t="s">
        <v>218</v>
      </c>
      <c r="AT37" t="s">
        <v>388</v>
      </c>
      <c r="AU37">
        <v>2050</v>
      </c>
      <c r="AY37" t="s">
        <v>157</v>
      </c>
      <c r="AZ37" t="s">
        <v>168</v>
      </c>
      <c r="BB37" s="26"/>
      <c r="BC37" t="str">
        <f>_xlfn.LET(_xlpm.result,_xlfn.XLOOKUP(C37,Table1[company_name],Table1[Separate_removal_target],"NOT FOUND"),IF(_xlpm.result="NOT FOUND","NOT FOUND",IF(_xlpm.result=0,"",_xlpm.result)))</f>
        <v>No</v>
      </c>
      <c r="BD37" t="s">
        <v>150</v>
      </c>
      <c r="BF37" t="s">
        <v>388</v>
      </c>
      <c r="BG37">
        <v>2050</v>
      </c>
      <c r="BL37" s="26"/>
      <c r="BM37" s="24" t="s">
        <v>6998</v>
      </c>
      <c r="BN37" s="29">
        <v>45951</v>
      </c>
      <c r="BP37" s="26"/>
    </row>
    <row r="38" spans="1:68" s="24" customFormat="1" ht="13.35" customHeight="1" hidden="1">
      <c r="A38" s="43">
        <v>35</v>
      </c>
      <c r="C38" s="26" t="s">
        <v>389</v>
      </c>
      <c r="D38" t="s">
        <v>243</v>
      </c>
      <c r="F38" t="s">
        <v>145</v>
      </c>
      <c r="H38" s="30" t="s">
        <v>390</v>
      </c>
      <c r="I38" s="24" t="s">
        <v>391</v>
      </c>
      <c r="J38" s="24">
        <v>-0.407</v>
      </c>
      <c r="K38" s="24" t="s">
        <v>392</v>
      </c>
      <c r="L38" s="24">
        <v>162000</v>
      </c>
      <c r="N38" s="26">
        <v>31</v>
      </c>
      <c r="O38" s="24" t="s">
        <v>150</v>
      </c>
      <c r="P38" s="24">
        <v>2016</v>
      </c>
      <c r="Q38" s="26">
        <v>2035</v>
      </c>
      <c r="R38" s="39"/>
      <c r="S38" s="39"/>
      <c r="T38" s="40"/>
      <c r="U38" s="24" t="s">
        <v>150</v>
      </c>
      <c r="V38" s="24" t="s">
        <v>6995</v>
      </c>
      <c r="W38" s="24" t="s">
        <v>7038</v>
      </c>
      <c r="X38" s="24">
        <v>2035</v>
      </c>
      <c r="AB38" s="24" t="s">
        <v>154</v>
      </c>
      <c r="AC38" s="24" t="s">
        <v>154</v>
      </c>
      <c r="AE38" s="26"/>
      <c r="AF38" t="str">
        <f>_xlfn.LET(_xlpm.result,_xlfn.XLOOKUP(C38,Table1[company_name],Table1[End_target],"NOT FOUND"),IF(_xlpm.result="NOT FOUND","NOT FOUND",IF(_xlpm.result=0,"",_xlpm.result)))</f>
        <v>Carbon neutral(ity)</v>
      </c>
      <c r="AG38"/>
      <c r="AH38"/>
      <c r="AI38"/>
      <c r="AJ38"/>
      <c r="AN38" t="str">
        <f>_xlfn.LET(_xlpm.result,_xlfn.XLOOKUP(C38,Table1[company_name],Table1[Carbon_credits],"NOT FOUND"),IF(_xlpm.result="NOT FOUND","NOT FOUND",IF(_xlpm.result=0,"",_xlpm.result)))</f>
        <v>Yes</v>
      </c>
      <c r="AO38"/>
      <c r="AQ38" s="26"/>
      <c r="AR38"/>
      <c r="AS38"/>
      <c r="AT38"/>
      <c r="AU38"/>
      <c r="AY38"/>
      <c r="AZ38"/>
      <c r="BB38" s="26"/>
      <c r="BC38" t="str">
        <f>_xlfn.LET(_xlpm.result,_xlfn.XLOOKUP(C38,Table1[company_name],Table1[Separate_removal_target],"NOT FOUND"),IF(_xlpm.result="NOT FOUND","NOT FOUND",IF(_xlpm.result=0,"",_xlpm.result)))</f>
        <v>No</v>
      </c>
      <c r="BD38"/>
      <c r="BF38"/>
      <c r="BG38"/>
      <c r="BL38" s="26"/>
      <c r="BM38" s="24" t="s">
        <v>6998</v>
      </c>
      <c r="BN38" s="29">
        <v>45951</v>
      </c>
      <c r="BP38" s="26"/>
    </row>
    <row r="39" spans="1:68" s="24" customFormat="1" ht="13.35" customHeight="1" hidden="1">
      <c r="A39" s="43">
        <v>36</v>
      </c>
      <c r="C39" s="26" t="s">
        <v>394</v>
      </c>
      <c r="D39" t="s">
        <v>243</v>
      </c>
      <c r="F39" t="s">
        <v>145</v>
      </c>
      <c r="H39" s="30" t="s">
        <v>395</v>
      </c>
      <c r="I39" s="24" t="s">
        <v>396</v>
      </c>
      <c r="J39" s="24">
        <v>0.352</v>
      </c>
      <c r="K39" s="24" t="s">
        <v>397</v>
      </c>
      <c r="L39" s="24">
        <v>171000</v>
      </c>
      <c r="N39" s="26">
        <v>31</v>
      </c>
      <c r="O39" s="24" t="s">
        <v>154</v>
      </c>
      <c r="Q39" s="26"/>
      <c r="R39" s="39"/>
      <c r="S39" s="39"/>
      <c r="T39" s="40"/>
      <c r="U39" s="24" t="s">
        <v>150</v>
      </c>
      <c r="V39" s="24" t="s">
        <v>6995</v>
      </c>
      <c r="W39" s="24" t="s">
        <v>7038</v>
      </c>
      <c r="X39" s="24">
        <v>2035</v>
      </c>
      <c r="AB39" s="24" t="s">
        <v>154</v>
      </c>
      <c r="AC39" s="24" t="s">
        <v>154</v>
      </c>
      <c r="AE39" s="26"/>
      <c r="AF39" t="str">
        <f>_xlfn.LET(_xlpm.result,_xlfn.XLOOKUP(C39,Table1[company_name],Table1[End_target],"NOT FOUND"),IF(_xlpm.result="NOT FOUND","NOT FOUND",IF(_xlpm.result=0,"",_xlpm.result)))</f>
        <v>Carbon neutral(ity)</v>
      </c>
      <c r="AG39"/>
      <c r="AH39"/>
      <c r="AI39"/>
      <c r="AJ39"/>
      <c r="AN39" t="str">
        <f>_xlfn.LET(_xlpm.result,_xlfn.XLOOKUP(C39,Table1[company_name],Table1[Carbon_credits],"NOT FOUND"),IF(_xlpm.result="NOT FOUND","NOT FOUND",IF(_xlpm.result=0,"",_xlpm.result)))</f>
        <v>Yes</v>
      </c>
      <c r="AO39"/>
      <c r="AQ39" s="26"/>
      <c r="AR39"/>
      <c r="AS39"/>
      <c r="AT39"/>
      <c r="AU39"/>
      <c r="AY39"/>
      <c r="AZ39"/>
      <c r="BB39" s="26"/>
      <c r="BC39" t="str">
        <f>_xlfn.LET(_xlpm.result,_xlfn.XLOOKUP(C39,Table1[company_name],Table1[Separate_removal_target],"NOT FOUND"),IF(_xlpm.result="NOT FOUND","NOT FOUND",IF(_xlpm.result=0,"",_xlpm.result)))</f>
        <v>No</v>
      </c>
      <c r="BD39"/>
      <c r="BF39"/>
      <c r="BG39"/>
      <c r="BL39" s="26"/>
      <c r="BM39" s="24" t="s">
        <v>6998</v>
      </c>
      <c r="BN39" s="29">
        <v>45951</v>
      </c>
      <c r="BP39" s="26"/>
    </row>
    <row r="40" spans="1:68" s="24" customFormat="1" ht="13.35" customHeight="1" hidden="1">
      <c r="A40" s="43">
        <v>37</v>
      </c>
      <c r="C40" s="26" t="s">
        <v>399</v>
      </c>
      <c r="D40" t="s">
        <v>205</v>
      </c>
      <c r="F40" t="s">
        <v>145</v>
      </c>
      <c r="H40" s="30" t="s">
        <v>400</v>
      </c>
      <c r="I40" s="24" t="s">
        <v>401</v>
      </c>
      <c r="J40" s="24">
        <v>-0.001</v>
      </c>
      <c r="K40" s="24" t="s">
        <v>402</v>
      </c>
      <c r="L40" s="24">
        <v>103679</v>
      </c>
      <c r="N40" s="26">
        <v>24</v>
      </c>
      <c r="O40" s="24" t="s">
        <v>150</v>
      </c>
      <c r="P40" s="24">
        <v>2019</v>
      </c>
      <c r="Q40" s="26">
        <v>2025</v>
      </c>
      <c r="R40" s="39"/>
      <c r="S40" s="39"/>
      <c r="T40" s="40"/>
      <c r="U40" s="24" t="s">
        <v>150</v>
      </c>
      <c r="V40" s="24" t="s">
        <v>6995</v>
      </c>
      <c r="W40" s="24" t="s">
        <v>1368</v>
      </c>
      <c r="X40" s="24">
        <v>2030</v>
      </c>
      <c r="AB40" s="24" t="s">
        <v>154</v>
      </c>
      <c r="AC40" s="24" t="s">
        <v>154</v>
      </c>
      <c r="AE40" s="26"/>
      <c r="AF40" t="str">
        <f>_xlfn.LET(_xlpm.result,_xlfn.XLOOKUP(C40,Table1[company_name],Table1[End_target],"NOT FOUND"),IF(_xlpm.result="NOT FOUND","NOT FOUND",IF(_xlpm.result=0,"",_xlpm.result)))</f>
        <v>Net zero</v>
      </c>
      <c r="AG40"/>
      <c r="AH40"/>
      <c r="AI40"/>
      <c r="AJ40"/>
      <c r="AN40" t="str">
        <f>_xlfn.LET(_xlpm.result,_xlfn.XLOOKUP(C40,Table1[company_name],Table1[Carbon_credits],"NOT FOUND"),IF(_xlpm.result="NOT FOUND","NOT FOUND",IF(_xlpm.result=0,"",_xlpm.result)))</f>
        <v>Yes</v>
      </c>
      <c r="AO40"/>
      <c r="AQ40" s="26"/>
      <c r="AR40"/>
      <c r="AS40" t="s">
        <v>159</v>
      </c>
      <c r="AT40" t="s">
        <v>403</v>
      </c>
      <c r="AU40">
        <v>2050</v>
      </c>
      <c r="AY40" t="s">
        <v>157</v>
      </c>
      <c r="AZ40" t="s">
        <v>168</v>
      </c>
      <c r="BB40" s="26"/>
      <c r="BC40" t="str">
        <f>_xlfn.LET(_xlpm.result,_xlfn.XLOOKUP(C40,Table1[company_name],Table1[Separate_removal_target],"NOT FOUND"),IF(_xlpm.result="NOT FOUND","NOT FOUND",IF(_xlpm.result=0,"",_xlpm.result)))</f>
        <v>No</v>
      </c>
      <c r="BD40" t="s">
        <v>150</v>
      </c>
      <c r="BF40" t="s">
        <v>403</v>
      </c>
      <c r="BG40">
        <v>2050</v>
      </c>
      <c r="BL40" s="26"/>
      <c r="BM40" s="24" t="s">
        <v>6998</v>
      </c>
      <c r="BN40" s="29">
        <v>45951</v>
      </c>
      <c r="BP40" s="26"/>
    </row>
    <row r="41" spans="1:68" s="24" customFormat="1" ht="13.35" customHeight="1" hidden="1">
      <c r="A41" s="24">
        <v>38</v>
      </c>
      <c r="C41" s="26" t="s">
        <v>404</v>
      </c>
      <c r="D41" t="s">
        <v>333</v>
      </c>
      <c r="F41" t="s">
        <v>175</v>
      </c>
      <c r="H41" s="30" t="s">
        <v>405</v>
      </c>
      <c r="I41" s="24" t="s">
        <v>406</v>
      </c>
      <c r="J41" s="24">
        <v>0.009</v>
      </c>
      <c r="K41" s="24" t="s">
        <v>407</v>
      </c>
      <c r="L41" s="24">
        <v>312757</v>
      </c>
      <c r="N41" s="26">
        <v>31</v>
      </c>
      <c r="O41" s="24" t="s">
        <v>154</v>
      </c>
      <c r="Q41" s="26"/>
      <c r="R41" s="39"/>
      <c r="S41" s="39"/>
      <c r="T41" s="40"/>
      <c r="U41" s="24" t="s">
        <v>154</v>
      </c>
      <c r="V41" s="24" t="s">
        <v>154</v>
      </c>
      <c r="AB41" s="24" t="s">
        <v>154</v>
      </c>
      <c r="AC41" s="24" t="s">
        <v>154</v>
      </c>
      <c r="AE41" s="26"/>
      <c r="AF41" t="str">
        <f>_xlfn.LET(_xlpm.result,_xlfn.XLOOKUP(C41,Table1[company_name],Table1[End_target],"NOT FOUND"),IF(_xlpm.result="NOT FOUND","NOT FOUND",IF(_xlpm.result=0,"",_xlpm.result)))</f>
        <v>Carbon neutral(ity)</v>
      </c>
      <c r="AG41"/>
      <c r="AH41"/>
      <c r="AI41"/>
      <c r="AJ41"/>
      <c r="AN41" t="str">
        <f>_xlfn.LET(_xlpm.result,_xlfn.XLOOKUP(C41,Table1[company_name],Table1[Carbon_credits],"NOT FOUND"),IF(_xlpm.result="NOT FOUND","NOT FOUND",IF(_xlpm.result=0,"",_xlpm.result)))</f>
        <v>Yes</v>
      </c>
      <c r="AO41"/>
      <c r="AQ41" s="26"/>
      <c r="AR41"/>
      <c r="AS41"/>
      <c r="AT41"/>
      <c r="AU41"/>
      <c r="AY41"/>
      <c r="AZ41"/>
      <c r="BB41" s="26"/>
      <c r="BC41" t="str">
        <f>_xlfn.LET(_xlpm.result,_xlfn.XLOOKUP(C41,Table1[company_name],Table1[Separate_removal_target],"NOT FOUND"),IF(_xlpm.result="NOT FOUND","NOT FOUND",IF(_xlpm.result=0,"",_xlpm.result)))</f>
        <v>No</v>
      </c>
      <c r="BD41"/>
      <c r="BF41"/>
      <c r="BG41"/>
      <c r="BL41" s="26"/>
      <c r="BN41" s="29"/>
      <c r="BP41" s="26"/>
    </row>
    <row r="42" spans="1:68" s="24" customFormat="1" ht="13.35" customHeight="1" hidden="1">
      <c r="A42" s="24">
        <v>39</v>
      </c>
      <c r="C42" s="26" t="s">
        <v>409</v>
      </c>
      <c r="D42" t="s">
        <v>290</v>
      </c>
      <c r="F42" t="s">
        <v>145</v>
      </c>
      <c r="H42" s="30" t="s">
        <v>410</v>
      </c>
      <c r="I42" s="24" t="s">
        <v>411</v>
      </c>
      <c r="J42" s="24">
        <v>0.374</v>
      </c>
      <c r="K42" s="24" t="s">
        <v>412</v>
      </c>
      <c r="L42" s="24">
        <v>227855</v>
      </c>
      <c r="N42" s="26">
        <v>31</v>
      </c>
      <c r="O42" s="24" t="s">
        <v>150</v>
      </c>
      <c r="P42" s="24">
        <v>2017</v>
      </c>
      <c r="Q42" s="26">
        <v>2020</v>
      </c>
      <c r="R42" s="39"/>
      <c r="S42" s="39"/>
      <c r="T42" s="40"/>
      <c r="U42" s="24" t="s">
        <v>154</v>
      </c>
      <c r="V42" s="24" t="s">
        <v>154</v>
      </c>
      <c r="AB42" s="24" t="s">
        <v>154</v>
      </c>
      <c r="AC42" s="24" t="s">
        <v>154</v>
      </c>
      <c r="AE42" s="26"/>
      <c r="AF42" t="str">
        <f>_xlfn.LET(_xlpm.result,_xlfn.XLOOKUP(C42,Table1[company_name],Table1[End_target],"NOT FOUND"),IF(_xlpm.result="NOT FOUND","NOT FOUND",IF(_xlpm.result=0,"",_xlpm.result)))</f>
        <v>Net zero</v>
      </c>
      <c r="AG42"/>
      <c r="AH42"/>
      <c r="AI42"/>
      <c r="AJ42"/>
      <c r="AN42" t="str">
        <f>_xlfn.LET(_xlpm.result,_xlfn.XLOOKUP(C42,Table1[company_name],Table1[Carbon_credits],"NOT FOUND"),IF(_xlpm.result="NOT FOUND","NOT FOUND",IF(_xlpm.result=0,"",_xlpm.result)))</f>
        <v>Yes</v>
      </c>
      <c r="AO42"/>
      <c r="AQ42" s="26"/>
      <c r="AR42"/>
      <c r="AS42" t="s">
        <v>218</v>
      </c>
      <c r="AT42" t="s">
        <v>413</v>
      </c>
      <c r="AU42">
        <v>2050</v>
      </c>
      <c r="AY42" t="s">
        <v>157</v>
      </c>
      <c r="AZ42" t="s">
        <v>168</v>
      </c>
      <c r="BB42" s="26"/>
      <c r="BC42" t="str">
        <f>_xlfn.LET(_xlpm.result,_xlfn.XLOOKUP(C42,Table1[company_name],Table1[Separate_removal_target],"NOT FOUND"),IF(_xlpm.result="NOT FOUND","NOT FOUND",IF(_xlpm.result=0,"",_xlpm.result)))</f>
        <v>No</v>
      </c>
      <c r="BD42" t="s">
        <v>150</v>
      </c>
      <c r="BF42" t="s">
        <v>413</v>
      </c>
      <c r="BG42">
        <v>2050</v>
      </c>
      <c r="BL42" s="26"/>
      <c r="BN42" s="29"/>
      <c r="BP42" s="26"/>
    </row>
    <row r="43" spans="1:68" s="24" customFormat="1" ht="13.35" customHeight="1" hidden="1">
      <c r="A43" s="24">
        <v>40</v>
      </c>
      <c r="C43" s="26" t="s">
        <v>414</v>
      </c>
      <c r="D43" t="s">
        <v>415</v>
      </c>
      <c r="F43" t="s">
        <v>416</v>
      </c>
      <c r="H43" s="30" t="s">
        <v>417</v>
      </c>
      <c r="I43" s="24" t="s">
        <v>418</v>
      </c>
      <c r="J43" s="24">
        <v>-0.706</v>
      </c>
      <c r="K43" s="24" t="s">
        <v>419</v>
      </c>
      <c r="L43" s="24">
        <v>248243</v>
      </c>
      <c r="N43" s="26">
        <v>20</v>
      </c>
      <c r="O43" s="24" t="s">
        <v>154</v>
      </c>
      <c r="Q43" s="26"/>
      <c r="R43" s="39"/>
      <c r="S43" s="39"/>
      <c r="T43" s="40"/>
      <c r="U43" s="24" t="s">
        <v>150</v>
      </c>
      <c r="V43" s="24" t="s">
        <v>6995</v>
      </c>
      <c r="W43" s="24" t="s">
        <v>1368</v>
      </c>
      <c r="X43" s="24" t="s">
        <v>3292</v>
      </c>
      <c r="Y43" s="24" t="s">
        <v>151</v>
      </c>
      <c r="Z43" s="24" t="s">
        <v>1368</v>
      </c>
      <c r="AA43" s="24" t="s">
        <v>4371</v>
      </c>
      <c r="AB43" s="24" t="s">
        <v>150</v>
      </c>
      <c r="AC43" s="24" t="s">
        <v>150</v>
      </c>
      <c r="AD43" s="24" t="s">
        <v>4371</v>
      </c>
      <c r="AE43" s="26" t="s">
        <v>4371</v>
      </c>
      <c r="AF43" t="str">
        <f>_xlfn.LET(_xlpm.result,_xlfn.XLOOKUP(C43,Table1[company_name],Table1[End_target],"NOT FOUND"),IF(_xlpm.result="NOT FOUND","NOT FOUND",IF(_xlpm.result=0,"",_xlpm.result)))</f>
        <v>Net zero</v>
      </c>
      <c r="AG43"/>
      <c r="AH43"/>
      <c r="AI43"/>
      <c r="AJ43"/>
      <c r="AN43" t="str">
        <f>_xlfn.LET(_xlpm.result,_xlfn.XLOOKUP(C43,Table1[company_name],Table1[Carbon_credits],"NOT FOUND"),IF(_xlpm.result="NOT FOUND","NOT FOUND",IF(_xlpm.result=0,"",_xlpm.result)))</f>
        <v>Yes</v>
      </c>
      <c r="AO43"/>
      <c r="AQ43" s="26"/>
      <c r="AR43"/>
      <c r="AS43" t="s">
        <v>218</v>
      </c>
      <c r="AT43" t="s">
        <v>420</v>
      </c>
      <c r="AU43">
        <v>2038</v>
      </c>
      <c r="AY43" t="s">
        <v>157</v>
      </c>
      <c r="AZ43" t="s">
        <v>158</v>
      </c>
      <c r="BB43" s="26"/>
      <c r="BC43" t="str">
        <f>_xlfn.LET(_xlpm.result,_xlfn.XLOOKUP(C43,Table1[company_name],Table1[Separate_removal_target],"NOT FOUND"),IF(_xlpm.result="NOT FOUND","NOT FOUND",IF(_xlpm.result=0,"",_xlpm.result)))</f>
        <v>No</v>
      </c>
      <c r="BD43" t="s">
        <v>150</v>
      </c>
      <c r="BF43" t="s">
        <v>420</v>
      </c>
      <c r="BG43">
        <v>2038</v>
      </c>
      <c r="BL43" s="26"/>
      <c r="BN43" s="29"/>
      <c r="BP43" s="26"/>
    </row>
    <row r="44" spans="1:68" s="24" customFormat="1" ht="13.35" customHeight="1">
      <c r="A44" s="24">
        <v>41</v>
      </c>
      <c r="C44" s="26" t="s">
        <v>421</v>
      </c>
      <c r="D44" t="s">
        <v>163</v>
      </c>
      <c r="F44" t="s">
        <v>145</v>
      </c>
      <c r="H44" s="30" t="s">
        <v>422</v>
      </c>
      <c r="I44" s="24" t="s">
        <v>423</v>
      </c>
      <c r="J44" s="24">
        <v>0.595</v>
      </c>
      <c r="K44" s="24" t="s">
        <v>424</v>
      </c>
      <c r="L44" s="24">
        <v>74067</v>
      </c>
      <c r="N44" s="26">
        <v>9</v>
      </c>
      <c r="O44" s="24" t="s">
        <v>150</v>
      </c>
      <c r="P44" s="24">
        <v>2016</v>
      </c>
      <c r="Q44" s="26">
        <v>2020</v>
      </c>
      <c r="R44" s="39"/>
      <c r="S44" s="39"/>
      <c r="T44" s="40"/>
      <c r="U44" s="24" t="s">
        <v>150</v>
      </c>
      <c r="V44" s="24" t="s">
        <v>6995</v>
      </c>
      <c r="W44" s="24" t="s">
        <v>1368</v>
      </c>
      <c r="X44" s="24">
        <v>2031</v>
      </c>
      <c r="AB44" s="24" t="s">
        <v>150</v>
      </c>
      <c r="AC44" s="24" t="s">
        <v>154</v>
      </c>
      <c r="AE44" s="26"/>
      <c r="AF44" t="str">
        <f>_xlfn.LET(_xlpm.result,_xlfn.XLOOKUP(C44,Table1[company_name],Table1[End_target],"NOT FOUND"),IF(_xlpm.result="NOT FOUND","NOT FOUND",IF(_xlpm.result=0,"",_xlpm.result)))</f>
        <v>Net zero</v>
      </c>
      <c r="AG44"/>
      <c r="AH44"/>
      <c r="AI44"/>
      <c r="AJ44"/>
      <c r="AN44" t="str">
        <f>_xlfn.LET(_xlpm.result,_xlfn.XLOOKUP(C44,Table1[company_name],Table1[Carbon_credits],"NOT FOUND"),IF(_xlpm.result="NOT FOUND","NOT FOUND",IF(_xlpm.result=0,"",_xlpm.result)))</f>
        <v>Yes</v>
      </c>
      <c r="AO44"/>
      <c r="AQ44" s="26"/>
      <c r="AR44"/>
      <c r="AS44" t="s">
        <v>218</v>
      </c>
      <c r="AT44" t="s">
        <v>425</v>
      </c>
      <c r="AU44">
        <v>2030</v>
      </c>
      <c r="AY44" t="s">
        <v>157</v>
      </c>
      <c r="AZ44" t="s">
        <v>190</v>
      </c>
      <c r="BB44" s="26"/>
      <c r="BC44" t="str">
        <f>_xlfn.LET(_xlpm.result,_xlfn.XLOOKUP(C44,Table1[company_name],Table1[Separate_removal_target],"NOT FOUND"),IF(_xlpm.result="NOT FOUND","NOT FOUND",IF(_xlpm.result=0,"",_xlpm.result)))</f>
        <v>Yes</v>
      </c>
      <c r="BD44" t="s">
        <v>150</v>
      </c>
      <c r="BF44" t="s">
        <v>425</v>
      </c>
      <c r="BG44">
        <v>2030</v>
      </c>
      <c r="BL44" s="26"/>
      <c r="BN44" s="29"/>
      <c r="BP44" s="26"/>
    </row>
    <row r="45" spans="1:68" s="24" customFormat="1" ht="13.35" customHeight="1" hidden="1">
      <c r="A45" s="24">
        <v>42</v>
      </c>
      <c r="C45" s="26" t="s">
        <v>426</v>
      </c>
      <c r="D45" t="s">
        <v>205</v>
      </c>
      <c r="F45" t="s">
        <v>145</v>
      </c>
      <c r="H45" s="30" t="s">
        <v>427</v>
      </c>
      <c r="I45" s="24" t="s">
        <v>428</v>
      </c>
      <c r="J45" s="24">
        <v>0.223</v>
      </c>
      <c r="K45" s="24" t="s">
        <v>429</v>
      </c>
      <c r="L45" s="24">
        <v>60500</v>
      </c>
      <c r="N45" s="26">
        <v>10</v>
      </c>
      <c r="O45" s="24" t="s">
        <v>154</v>
      </c>
      <c r="Q45" s="26"/>
      <c r="R45" s="39"/>
      <c r="S45" s="39"/>
      <c r="T45" s="40"/>
      <c r="U45" s="24" t="s">
        <v>154</v>
      </c>
      <c r="V45" s="24" t="s">
        <v>154</v>
      </c>
      <c r="AB45" s="24" t="s">
        <v>154</v>
      </c>
      <c r="AC45" s="24" t="s">
        <v>154</v>
      </c>
      <c r="AE45" s="26"/>
      <c r="AF45" t="str">
        <f>_xlfn.LET(_xlpm.result,_xlfn.XLOOKUP(C45,Table1[company_name],Table1[End_target],"NOT FOUND"),IF(_xlpm.result="NOT FOUND","NOT FOUND",IF(_xlpm.result=0,"",_xlpm.result)))</f>
        <v>No target</v>
      </c>
      <c r="AG45"/>
      <c r="AH45"/>
      <c r="AI45"/>
      <c r="AJ45"/>
      <c r="AN45" t="str">
        <f>_xlfn.LET(_xlpm.result,_xlfn.XLOOKUP(C45,Table1[company_name],Table1[Carbon_credits],"NOT FOUND"),IF(_xlpm.result="NOT FOUND","NOT FOUND",IF(_xlpm.result=0,"",_xlpm.result)))</f>
        <v>Not Specified</v>
      </c>
      <c r="AO45"/>
      <c r="AQ45" s="26"/>
      <c r="AR45"/>
      <c r="AS45"/>
      <c r="AT45"/>
      <c r="AU45"/>
      <c r="AY45"/>
      <c r="AZ45"/>
      <c r="BB45" s="26"/>
      <c r="BC45" t="str">
        <f>_xlfn.LET(_xlpm.result,_xlfn.XLOOKUP(C45,Table1[company_name],Table1[Separate_removal_target],"NOT FOUND"),IF(_xlpm.result="NOT FOUND","NOT FOUND",IF(_xlpm.result=0,"",_xlpm.result)))</f>
        <v>No</v>
      </c>
      <c r="BD45"/>
      <c r="BF45"/>
      <c r="BG45"/>
      <c r="BL45" s="26"/>
      <c r="BN45" s="29"/>
      <c r="BP45" s="26"/>
    </row>
    <row r="46" spans="1:68" s="24" customFormat="1" ht="13.35" customHeight="1" hidden="1">
      <c r="A46" s="24">
        <v>43</v>
      </c>
      <c r="C46" s="26" t="s">
        <v>432</v>
      </c>
      <c r="D46" t="s">
        <v>271</v>
      </c>
      <c r="F46" t="s">
        <v>175</v>
      </c>
      <c r="H46" s="30" t="s">
        <v>433</v>
      </c>
      <c r="I46" s="24" t="s">
        <v>434</v>
      </c>
      <c r="J46" s="24">
        <v>-0.159</v>
      </c>
      <c r="K46" s="24" t="s">
        <v>435</v>
      </c>
      <c r="L46" s="24">
        <v>313067</v>
      </c>
      <c r="N46" s="26">
        <v>11</v>
      </c>
      <c r="O46" s="24" t="s">
        <v>150</v>
      </c>
      <c r="P46" s="24">
        <v>2015</v>
      </c>
      <c r="Q46" s="26">
        <v>2020</v>
      </c>
      <c r="R46" s="39"/>
      <c r="S46" s="39"/>
      <c r="T46" s="40"/>
      <c r="U46" s="24" t="s">
        <v>150</v>
      </c>
      <c r="V46" s="24" t="s">
        <v>7000</v>
      </c>
      <c r="AB46" s="24" t="s">
        <v>154</v>
      </c>
      <c r="AC46" s="24" t="s">
        <v>154</v>
      </c>
      <c r="AE46" s="26"/>
      <c r="AF46" t="str">
        <f>_xlfn.LET(_xlpm.result,_xlfn.XLOOKUP(C46,Table1[company_name],Table1[End_target],"NOT FOUND"),IF(_xlpm.result="NOT FOUND","NOT FOUND",IF(_xlpm.result=0,"",_xlpm.result)))</f>
        <v/>
      </c>
      <c r="AG46"/>
      <c r="AH46"/>
      <c r="AI46"/>
      <c r="AJ46"/>
      <c r="AN46" t="str">
        <f>_xlfn.LET(_xlpm.result,_xlfn.XLOOKUP(C46,Table1[company_name],Table1[Carbon_credits],"NOT FOUND"),IF(_xlpm.result="NOT FOUND","NOT FOUND",IF(_xlpm.result=0,"",_xlpm.result)))</f>
        <v/>
      </c>
      <c r="AO46"/>
      <c r="AQ46" s="26"/>
      <c r="AR46"/>
      <c r="AS46"/>
      <c r="AT46"/>
      <c r="AU46"/>
      <c r="AY46"/>
      <c r="AZ46"/>
      <c r="BB46" s="26"/>
      <c r="BC46" t="str">
        <f>_xlfn.LET(_xlpm.result,_xlfn.XLOOKUP(C46,Table1[company_name],Table1[Separate_removal_target],"NOT FOUND"),IF(_xlpm.result="NOT FOUND","NOT FOUND",IF(_xlpm.result=0,"",_xlpm.result)))</f>
        <v/>
      </c>
      <c r="BD46"/>
      <c r="BF46"/>
      <c r="BG46"/>
      <c r="BL46" s="26"/>
      <c r="BN46" s="29"/>
      <c r="BP46" s="26"/>
    </row>
    <row r="47" spans="1:68" s="24" customFormat="1" ht="13.35" customHeight="1" hidden="1">
      <c r="A47" s="24">
        <v>44</v>
      </c>
      <c r="C47" s="26" t="s">
        <v>436</v>
      </c>
      <c r="D47" t="s">
        <v>437</v>
      </c>
      <c r="F47" t="s">
        <v>175</v>
      </c>
      <c r="H47" s="30" t="s">
        <v>438</v>
      </c>
      <c r="I47" s="24" t="s">
        <v>439</v>
      </c>
      <c r="J47" s="24">
        <v>0.684</v>
      </c>
      <c r="K47" s="24" t="s">
        <v>440</v>
      </c>
      <c r="L47" s="24">
        <v>570895</v>
      </c>
      <c r="N47" s="26">
        <v>10</v>
      </c>
      <c r="O47" s="24" t="s">
        <v>154</v>
      </c>
      <c r="Q47" s="26"/>
      <c r="R47" s="39"/>
      <c r="S47" s="39"/>
      <c r="T47" s="40"/>
      <c r="U47" s="24" t="s">
        <v>154</v>
      </c>
      <c r="V47" s="24" t="s">
        <v>154</v>
      </c>
      <c r="AB47" s="24" t="s">
        <v>154</v>
      </c>
      <c r="AC47" s="24" t="s">
        <v>154</v>
      </c>
      <c r="AE47" s="26"/>
      <c r="AF47" t="str">
        <f>_xlfn.LET(_xlpm.result,_xlfn.XLOOKUP(C47,Table1[company_name],Table1[End_target],"NOT FOUND"),IF(_xlpm.result="NOT FOUND","NOT FOUND",IF(_xlpm.result=0,"",_xlpm.result)))</f>
        <v>No target</v>
      </c>
      <c r="AG47"/>
      <c r="AH47"/>
      <c r="AI47"/>
      <c r="AJ47"/>
      <c r="AN47" t="str">
        <f>_xlfn.LET(_xlpm.result,_xlfn.XLOOKUP(C47,Table1[company_name],Table1[Carbon_credits],"NOT FOUND"),IF(_xlpm.result="NOT FOUND","NOT FOUND",IF(_xlpm.result=0,"",_xlpm.result)))</f>
        <v>Not Specified</v>
      </c>
      <c r="AO47"/>
      <c r="AQ47" s="26"/>
      <c r="AR47"/>
      <c r="AS47"/>
      <c r="AT47"/>
      <c r="AU47"/>
      <c r="AY47"/>
      <c r="AZ47"/>
      <c r="BB47" s="26"/>
      <c r="BC47" t="str">
        <f>_xlfn.LET(_xlpm.result,_xlfn.XLOOKUP(C47,Table1[company_name],Table1[Separate_removal_target],"NOT FOUND"),IF(_xlpm.result="NOT FOUND","NOT FOUND",IF(_xlpm.result=0,"",_xlpm.result)))</f>
        <v>No</v>
      </c>
      <c r="BD47"/>
      <c r="BF47"/>
      <c r="BG47"/>
      <c r="BL47" s="26"/>
      <c r="BN47" s="29"/>
      <c r="BP47" s="26"/>
    </row>
    <row r="48" spans="1:68" s="24" customFormat="1" ht="13.35" customHeight="1" hidden="1">
      <c r="A48" s="24">
        <v>45</v>
      </c>
      <c r="C48" s="26" t="s">
        <v>442</v>
      </c>
      <c r="D48" t="s">
        <v>443</v>
      </c>
      <c r="F48" t="s">
        <v>175</v>
      </c>
      <c r="H48" s="30" t="s">
        <v>444</v>
      </c>
      <c r="I48" s="24" t="s">
        <v>445</v>
      </c>
      <c r="J48" s="24">
        <v>0</v>
      </c>
      <c r="K48" s="24" t="s">
        <v>446</v>
      </c>
      <c r="L48" s="24">
        <v>179415</v>
      </c>
      <c r="N48" s="26">
        <v>23</v>
      </c>
      <c r="O48" s="24" t="s">
        <v>154</v>
      </c>
      <c r="Q48" s="26"/>
      <c r="R48" s="39"/>
      <c r="S48" s="39"/>
      <c r="T48" s="40"/>
      <c r="U48" s="24" t="s">
        <v>154</v>
      </c>
      <c r="V48" s="24" t="s">
        <v>154</v>
      </c>
      <c r="AB48" s="24" t="s">
        <v>154</v>
      </c>
      <c r="AC48" s="24" t="s">
        <v>154</v>
      </c>
      <c r="AE48" s="26"/>
      <c r="AF48" t="str">
        <f>_xlfn.LET(_xlpm.result,_xlfn.XLOOKUP(C48,Table1[company_name],Table1[End_target],"NOT FOUND"),IF(_xlpm.result="NOT FOUND","NOT FOUND",IF(_xlpm.result=0,"",_xlpm.result)))</f>
        <v>No target</v>
      </c>
      <c r="AG48"/>
      <c r="AH48"/>
      <c r="AI48"/>
      <c r="AJ48"/>
      <c r="AN48" t="str">
        <f>_xlfn.LET(_xlpm.result,_xlfn.XLOOKUP(C48,Table1[company_name],Table1[Carbon_credits],"NOT FOUND"),IF(_xlpm.result="NOT FOUND","NOT FOUND",IF(_xlpm.result=0,"",_xlpm.result)))</f>
        <v>Not Specified</v>
      </c>
      <c r="AO48"/>
      <c r="AQ48" s="26"/>
      <c r="AR48"/>
      <c r="AS48"/>
      <c r="AT48"/>
      <c r="AU48"/>
      <c r="AY48"/>
      <c r="AZ48"/>
      <c r="BB48" s="26"/>
      <c r="BC48" t="str">
        <f>_xlfn.LET(_xlpm.result,_xlfn.XLOOKUP(C48,Table1[company_name],Table1[Separate_removal_target],"NOT FOUND"),IF(_xlpm.result="NOT FOUND","NOT FOUND",IF(_xlpm.result=0,"",_xlpm.result)))</f>
        <v>No</v>
      </c>
      <c r="BD48"/>
      <c r="BF48"/>
      <c r="BG48"/>
      <c r="BL48" s="26"/>
      <c r="BN48" s="29"/>
      <c r="BP48" s="26"/>
    </row>
    <row r="49" spans="1:68" s="24" customFormat="1" ht="13.35" customHeight="1" hidden="1">
      <c r="A49" s="24">
        <v>46</v>
      </c>
      <c r="C49" s="26" t="s">
        <v>448</v>
      </c>
      <c r="D49" t="s">
        <v>449</v>
      </c>
      <c r="F49" t="s">
        <v>145</v>
      </c>
      <c r="H49" s="30" t="s">
        <v>450</v>
      </c>
      <c r="I49" s="24" t="s">
        <v>451</v>
      </c>
      <c r="J49" s="24">
        <v>-0.022</v>
      </c>
      <c r="K49" s="24" t="s">
        <v>452</v>
      </c>
      <c r="L49" s="24">
        <v>470100</v>
      </c>
      <c r="N49" s="26">
        <v>31</v>
      </c>
      <c r="O49" s="24" t="s">
        <v>150</v>
      </c>
      <c r="P49" s="24">
        <v>2021</v>
      </c>
      <c r="Q49" s="26">
        <v>2030</v>
      </c>
      <c r="R49" s="39"/>
      <c r="S49" s="39"/>
      <c r="T49" s="40"/>
      <c r="U49" s="24" t="s">
        <v>150</v>
      </c>
      <c r="V49" s="24" t="s">
        <v>6995</v>
      </c>
      <c r="W49" s="24" t="s">
        <v>1368</v>
      </c>
      <c r="X49" s="24" t="s">
        <v>3292</v>
      </c>
      <c r="AB49" s="24" t="s">
        <v>154</v>
      </c>
      <c r="AC49" s="24" t="s">
        <v>154</v>
      </c>
      <c r="AE49" s="26"/>
      <c r="AF49" t="str">
        <f>_xlfn.LET(_xlpm.result,_xlfn.XLOOKUP(C49,Table1[company_name],Table1[End_target],"NOT FOUND"),IF(_xlpm.result="NOT FOUND","NOT FOUND",IF(_xlpm.result=0,"",_xlpm.result)))</f>
        <v>Emissions reduction target</v>
      </c>
      <c r="AG49"/>
      <c r="AH49"/>
      <c r="AI49"/>
      <c r="AJ49"/>
      <c r="AN49" t="str">
        <f>_xlfn.LET(_xlpm.result,_xlfn.XLOOKUP(C49,Table1[company_name],Table1[Carbon_credits],"NOT FOUND"),IF(_xlpm.result="NOT FOUND","NOT FOUND",IF(_xlpm.result=0,"",_xlpm.result)))</f>
        <v>Not Specified</v>
      </c>
      <c r="AO49"/>
      <c r="AQ49" s="26"/>
      <c r="AR49"/>
      <c r="AS49"/>
      <c r="AT49"/>
      <c r="AU49"/>
      <c r="AY49"/>
      <c r="AZ49"/>
      <c r="BB49" s="26"/>
      <c r="BC49" t="str">
        <f>_xlfn.LET(_xlpm.result,_xlfn.XLOOKUP(C49,Table1[company_name],Table1[Separate_removal_target],"NOT FOUND"),IF(_xlpm.result="NOT FOUND","NOT FOUND",IF(_xlpm.result=0,"",_xlpm.result)))</f>
        <v>No</v>
      </c>
      <c r="BD49" t="s">
        <v>150</v>
      </c>
      <c r="BF49" t="s">
        <v>7062</v>
      </c>
      <c r="BG49">
        <v>2030</v>
      </c>
      <c r="BL49" s="26"/>
      <c r="BN49" s="29"/>
      <c r="BP49" s="26"/>
    </row>
    <row r="50" spans="1:68" s="24" customFormat="1" ht="13.35" customHeight="1" hidden="1">
      <c r="A50" s="24">
        <v>47</v>
      </c>
      <c r="C50" s="26" t="s">
        <v>454</v>
      </c>
      <c r="D50" t="s">
        <v>443</v>
      </c>
      <c r="F50" t="s">
        <v>175</v>
      </c>
      <c r="H50" s="30" t="s">
        <v>455</v>
      </c>
      <c r="I50" s="24" t="s">
        <v>456</v>
      </c>
      <c r="J50" s="24">
        <v>0.454</v>
      </c>
      <c r="K50" s="24" t="s">
        <v>457</v>
      </c>
      <c r="L50" s="24">
        <v>273053</v>
      </c>
      <c r="N50" s="26">
        <v>16</v>
      </c>
      <c r="O50" s="24" t="s">
        <v>150</v>
      </c>
      <c r="P50" s="24">
        <v>2015</v>
      </c>
      <c r="Q50" s="26">
        <v>2020</v>
      </c>
      <c r="R50" s="39"/>
      <c r="S50" s="39"/>
      <c r="T50" s="40"/>
      <c r="U50" s="24" t="s">
        <v>150</v>
      </c>
      <c r="V50" s="24" t="s">
        <v>6995</v>
      </c>
      <c r="W50" s="24" t="s">
        <v>1368</v>
      </c>
      <c r="X50" s="24">
        <v>2025</v>
      </c>
      <c r="AB50" s="24" t="s">
        <v>154</v>
      </c>
      <c r="AC50" s="24" t="s">
        <v>154</v>
      </c>
      <c r="AE50" s="26"/>
      <c r="AF50" t="str">
        <f>_xlfn.LET(_xlpm.result,_xlfn.XLOOKUP(C50,Table1[company_name],Table1[End_target],"NOT FOUND"),IF(_xlpm.result="NOT FOUND","NOT FOUND",IF(_xlpm.result=0,"",_xlpm.result)))</f>
        <v>Carbon neutral(ity)</v>
      </c>
      <c r="AG50" t="s">
        <v>219</v>
      </c>
      <c r="AH50" t="s">
        <v>218</v>
      </c>
      <c r="AI50" t="s">
        <v>458</v>
      </c>
      <c r="AJ50">
        <v>2030</v>
      </c>
      <c r="AN50" t="str">
        <f>_xlfn.LET(_xlpm.result,_xlfn.XLOOKUP(C50,Table1[company_name],Table1[Carbon_credits],"NOT FOUND"),IF(_xlpm.result="NOT FOUND","NOT FOUND",IF(_xlpm.result=0,"",_xlpm.result)))</f>
        <v>Not Specified</v>
      </c>
      <c r="AO50" t="s">
        <v>171</v>
      </c>
      <c r="AQ50" s="26"/>
      <c r="AR50"/>
      <c r="AS50"/>
      <c r="AT50"/>
      <c r="AU50"/>
      <c r="AY50"/>
      <c r="AZ50"/>
      <c r="BB50" s="26"/>
      <c r="BC50" t="str">
        <f>_xlfn.LET(_xlpm.result,_xlfn.XLOOKUP(C50,Table1[company_name],Table1[Separate_removal_target],"NOT FOUND"),IF(_xlpm.result="NOT FOUND","NOT FOUND",IF(_xlpm.result=0,"",_xlpm.result)))</f>
        <v>No</v>
      </c>
      <c r="BD50"/>
      <c r="BF50" t="s">
        <v>458</v>
      </c>
      <c r="BG50">
        <v>2030</v>
      </c>
      <c r="BL50" s="26"/>
      <c r="BN50" s="29"/>
      <c r="BP50" s="26"/>
    </row>
    <row r="51" spans="1:68" s="24" customFormat="1" ht="13.35" customHeight="1" hidden="1">
      <c r="A51" s="24">
        <v>48</v>
      </c>
      <c r="C51" s="26" t="s">
        <v>459</v>
      </c>
      <c r="D51" t="s">
        <v>243</v>
      </c>
      <c r="F51" t="s">
        <v>245</v>
      </c>
      <c r="H51" s="30" t="s">
        <v>460</v>
      </c>
      <c r="I51" s="24" t="s">
        <v>461</v>
      </c>
      <c r="J51" s="24">
        <v>-0.284</v>
      </c>
      <c r="K51" s="24" t="s">
        <v>462</v>
      </c>
      <c r="L51" s="24">
        <v>169198</v>
      </c>
      <c r="N51" s="26">
        <v>31</v>
      </c>
      <c r="O51" s="24" t="s">
        <v>154</v>
      </c>
      <c r="Q51" s="26"/>
      <c r="R51" s="39"/>
      <c r="S51" s="39"/>
      <c r="T51" s="40"/>
      <c r="U51" s="24" t="s">
        <v>150</v>
      </c>
      <c r="V51" s="24" t="s">
        <v>6995</v>
      </c>
      <c r="W51" s="24" t="s">
        <v>7038</v>
      </c>
      <c r="X51" s="24">
        <v>2030</v>
      </c>
      <c r="AB51" s="24" t="s">
        <v>154</v>
      </c>
      <c r="AC51" s="24" t="s">
        <v>154</v>
      </c>
      <c r="AE51" s="26"/>
      <c r="AF51" t="str">
        <f>_xlfn.LET(_xlpm.result,_xlfn.XLOOKUP(C51,Table1[company_name],Table1[End_target],"NOT FOUND"),IF(_xlpm.result="NOT FOUND","NOT FOUND",IF(_xlpm.result=0,"",_xlpm.result)))</f>
        <v>Carbon neutral(ity)</v>
      </c>
      <c r="AG51" t="s">
        <v>160</v>
      </c>
      <c r="AH51" t="s">
        <v>159</v>
      </c>
      <c r="AI51" t="s">
        <v>7063</v>
      </c>
      <c r="AJ51">
        <v>2030</v>
      </c>
      <c r="AN51" t="str">
        <f>_xlfn.LET(_xlpm.result,_xlfn.XLOOKUP(C51,Table1[company_name],Table1[Carbon_credits],"NOT FOUND"),IF(_xlpm.result="NOT FOUND","NOT FOUND",IF(_xlpm.result=0,"",_xlpm.result)))</f>
        <v>Not Specified</v>
      </c>
      <c r="AO51" t="s">
        <v>190</v>
      </c>
      <c r="AQ51" s="26"/>
      <c r="AR51"/>
      <c r="AS51"/>
      <c r="AT51"/>
      <c r="AU51"/>
      <c r="AY51"/>
      <c r="AZ51"/>
      <c r="BB51" s="26"/>
      <c r="BC51" t="str">
        <f>_xlfn.LET(_xlpm.result,_xlfn.XLOOKUP(C51,Table1[company_name],Table1[Separate_removal_target],"NOT FOUND"),IF(_xlpm.result="NOT FOUND","NOT FOUND",IF(_xlpm.result=0,"",_xlpm.result)))</f>
        <v>No</v>
      </c>
      <c r="BD51" t="s">
        <v>150</v>
      </c>
      <c r="BF51" t="s">
        <v>7063</v>
      </c>
      <c r="BG51">
        <v>2030</v>
      </c>
      <c r="BL51" s="26"/>
      <c r="BN51" s="29"/>
      <c r="BP51" s="26"/>
    </row>
    <row r="52" spans="1:68" s="24" customFormat="1" ht="13.35" customHeight="1" hidden="1">
      <c r="A52" s="24">
        <v>49</v>
      </c>
      <c r="C52" s="26" t="s">
        <v>465</v>
      </c>
      <c r="D52" t="s">
        <v>243</v>
      </c>
      <c r="F52" t="s">
        <v>245</v>
      </c>
      <c r="H52" s="30" t="s">
        <v>466</v>
      </c>
      <c r="I52" s="24" t="s">
        <v>467</v>
      </c>
      <c r="J52" s="24">
        <v>-0.354</v>
      </c>
      <c r="K52" s="24" t="s">
        <v>468</v>
      </c>
      <c r="L52" s="24">
        <v>159104</v>
      </c>
      <c r="N52" s="26">
        <v>31</v>
      </c>
      <c r="O52" s="24" t="s">
        <v>150</v>
      </c>
      <c r="P52" s="24">
        <v>2015</v>
      </c>
      <c r="Q52" s="26">
        <v>2050</v>
      </c>
      <c r="R52" s="39"/>
      <c r="S52" s="39"/>
      <c r="T52" s="40"/>
      <c r="U52" s="24" t="s">
        <v>150</v>
      </c>
      <c r="V52" s="24" t="s">
        <v>6995</v>
      </c>
      <c r="W52" s="24" t="s">
        <v>7038</v>
      </c>
      <c r="X52" s="24">
        <v>2030</v>
      </c>
      <c r="AB52" s="24" t="s">
        <v>154</v>
      </c>
      <c r="AC52" s="24" t="s">
        <v>154</v>
      </c>
      <c r="AE52" s="26"/>
      <c r="AF52" t="str">
        <f>_xlfn.LET(_xlpm.result,_xlfn.XLOOKUP(C52,Table1[company_name],Table1[End_target],"NOT FOUND"),IF(_xlpm.result="NOT FOUND","NOT FOUND",IF(_xlpm.result=0,"",_xlpm.result)))</f>
        <v>Emissions reduction target</v>
      </c>
      <c r="AG52"/>
      <c r="AH52"/>
      <c r="AI52"/>
      <c r="AJ52"/>
      <c r="AN52" t="str">
        <f>_xlfn.LET(_xlpm.result,_xlfn.XLOOKUP(C52,Table1[company_name],Table1[Carbon_credits],"NOT FOUND"),IF(_xlpm.result="NOT FOUND","NOT FOUND",IF(_xlpm.result=0,"",_xlpm.result)))</f>
        <v>Yes</v>
      </c>
      <c r="AO52"/>
      <c r="AQ52" s="26"/>
      <c r="AR52"/>
      <c r="AS52"/>
      <c r="AT52"/>
      <c r="AU52"/>
      <c r="AY52"/>
      <c r="AZ52"/>
      <c r="BB52" s="26"/>
      <c r="BC52" t="str">
        <f>_xlfn.LET(_xlpm.result,_xlfn.XLOOKUP(C52,Table1[company_name],Table1[Separate_removal_target],"NOT FOUND"),IF(_xlpm.result="NOT FOUND","NOT FOUND",IF(_xlpm.result=0,"",_xlpm.result)))</f>
        <v>No</v>
      </c>
      <c r="BD52"/>
      <c r="BF52"/>
      <c r="BG52"/>
      <c r="BL52" s="26"/>
      <c r="BN52" s="29"/>
      <c r="BP52" s="26"/>
    </row>
    <row r="53" spans="1:68" s="24" customFormat="1" ht="13.35" customHeight="1" hidden="1">
      <c r="A53" s="24">
        <v>50</v>
      </c>
      <c r="C53" s="26" t="s">
        <v>471</v>
      </c>
      <c r="D53" t="s">
        <v>472</v>
      </c>
      <c r="F53" t="s">
        <v>145</v>
      </c>
      <c r="H53" s="30" t="s">
        <v>473</v>
      </c>
      <c r="I53" s="24" t="s">
        <v>474</v>
      </c>
      <c r="J53" s="24">
        <v>-0.025</v>
      </c>
      <c r="K53" s="24" t="s">
        <v>475</v>
      </c>
      <c r="L53" s="24">
        <v>8200</v>
      </c>
      <c r="N53" s="26">
        <v>28</v>
      </c>
      <c r="O53" s="24" t="s">
        <v>154</v>
      </c>
      <c r="Q53" s="26"/>
      <c r="R53" s="39"/>
      <c r="S53" s="39"/>
      <c r="T53" s="40"/>
      <c r="U53" s="24" t="s">
        <v>154</v>
      </c>
      <c r="V53" s="24" t="s">
        <v>154</v>
      </c>
      <c r="AB53" s="24" t="s">
        <v>154</v>
      </c>
      <c r="AC53" s="24" t="s">
        <v>154</v>
      </c>
      <c r="AE53" s="26"/>
      <c r="AF53" t="str">
        <f>_xlfn.LET(_xlpm.result,_xlfn.XLOOKUP(C53,Table1[company_name],Table1[End_target],"NOT FOUND"),IF(_xlpm.result="NOT FOUND","NOT FOUND",IF(_xlpm.result=0,"",_xlpm.result)))</f>
        <v>No target</v>
      </c>
      <c r="AG53"/>
      <c r="AH53"/>
      <c r="AI53"/>
      <c r="AJ53"/>
      <c r="AN53" t="str">
        <f>_xlfn.LET(_xlpm.result,_xlfn.XLOOKUP(C53,Table1[company_name],Table1[Carbon_credits],"NOT FOUND"),IF(_xlpm.result="NOT FOUND","NOT FOUND",IF(_xlpm.result=0,"",_xlpm.result)))</f>
        <v>No</v>
      </c>
      <c r="AO53"/>
      <c r="AQ53" s="26"/>
      <c r="AR53"/>
      <c r="AS53"/>
      <c r="AT53"/>
      <c r="AU53"/>
      <c r="AY53"/>
      <c r="AZ53"/>
      <c r="BB53" s="26"/>
      <c r="BC53" t="str">
        <f>_xlfn.LET(_xlpm.result,_xlfn.XLOOKUP(C53,Table1[company_name],Table1[Separate_removal_target],"NOT FOUND"),IF(_xlpm.result="NOT FOUND","NOT FOUND",IF(_xlpm.result=0,"",_xlpm.result)))</f>
        <v>No</v>
      </c>
      <c r="BD53"/>
      <c r="BF53"/>
      <c r="BG53"/>
      <c r="BL53" s="26"/>
      <c r="BN53" s="29"/>
      <c r="BP53" s="26"/>
    </row>
    <row r="54" spans="1:68" s="24" customFormat="1" ht="13.35" customHeight="1" hidden="1">
      <c r="A54" s="24">
        <v>51</v>
      </c>
      <c r="C54" s="26" t="s">
        <v>477</v>
      </c>
      <c r="D54" t="s">
        <v>271</v>
      </c>
      <c r="F54" t="s">
        <v>175</v>
      </c>
      <c r="H54" s="30" t="s">
        <v>478</v>
      </c>
      <c r="I54" s="24" t="s">
        <v>479</v>
      </c>
      <c r="J54" s="24">
        <v>-0.256</v>
      </c>
      <c r="K54" s="24" t="s">
        <v>480</v>
      </c>
      <c r="L54" s="24">
        <v>325108</v>
      </c>
      <c r="N54" s="26">
        <v>14</v>
      </c>
      <c r="O54" s="24" t="s">
        <v>154</v>
      </c>
      <c r="Q54" s="26"/>
      <c r="R54" s="39"/>
      <c r="S54" s="39"/>
      <c r="T54" s="40"/>
      <c r="U54" s="24" t="s">
        <v>150</v>
      </c>
      <c r="V54" s="24" t="s">
        <v>160</v>
      </c>
      <c r="AB54" s="24" t="s">
        <v>154</v>
      </c>
      <c r="AC54" s="24" t="s">
        <v>154</v>
      </c>
      <c r="AE54" s="26"/>
      <c r="AF54" t="str">
        <f>_xlfn.LET(_xlpm.result,_xlfn.XLOOKUP(C54,Table1[company_name],Table1[End_target],"NOT FOUND"),IF(_xlpm.result="NOT FOUND","NOT FOUND",IF(_xlpm.result=0,"",_xlpm.result)))</f>
        <v>Carbon neutral(ity)</v>
      </c>
      <c r="AG54"/>
      <c r="AH54"/>
      <c r="AI54"/>
      <c r="AJ54"/>
      <c r="AN54" t="str">
        <f>_xlfn.LET(_xlpm.result,_xlfn.XLOOKUP(C54,Table1[company_name],Table1[Carbon_credits],"NOT FOUND"),IF(_xlpm.result="NOT FOUND","NOT FOUND",IF(_xlpm.result=0,"",_xlpm.result)))</f>
        <v>Not Specified</v>
      </c>
      <c r="AO54"/>
      <c r="AQ54" s="26"/>
      <c r="AR54"/>
      <c r="AS54"/>
      <c r="AT54"/>
      <c r="AU54"/>
      <c r="AY54"/>
      <c r="AZ54"/>
      <c r="BB54" s="26"/>
      <c r="BC54" t="str">
        <f>_xlfn.LET(_xlpm.result,_xlfn.XLOOKUP(C54,Table1[company_name],Table1[Separate_removal_target],"NOT FOUND"),IF(_xlpm.result="NOT FOUND","NOT FOUND",IF(_xlpm.result=0,"",_xlpm.result)))</f>
        <v>No</v>
      </c>
      <c r="BD54"/>
      <c r="BF54"/>
      <c r="BG54"/>
      <c r="BL54" s="26"/>
      <c r="BN54" s="29"/>
      <c r="BP54" s="26"/>
    </row>
    <row r="55" spans="1:68" s="24" customFormat="1" ht="13.35" customHeight="1" hidden="1">
      <c r="A55" s="24">
        <v>52</v>
      </c>
      <c r="C55" s="26" t="s">
        <v>482</v>
      </c>
      <c r="D55" t="s">
        <v>222</v>
      </c>
      <c r="F55" t="s">
        <v>145</v>
      </c>
      <c r="H55" s="30" t="s">
        <v>483</v>
      </c>
      <c r="I55" s="24" t="s">
        <v>484</v>
      </c>
      <c r="J55" s="24">
        <v>0</v>
      </c>
      <c r="K55" s="24" t="s">
        <v>485</v>
      </c>
      <c r="L55" s="24">
        <v>252500</v>
      </c>
      <c r="N55" s="26">
        <v>31</v>
      </c>
      <c r="O55" s="24" t="s">
        <v>154</v>
      </c>
      <c r="Q55" s="26"/>
      <c r="R55" s="39"/>
      <c r="S55" s="39"/>
      <c r="T55" s="40"/>
      <c r="U55" s="24" t="s">
        <v>150</v>
      </c>
      <c r="V55" s="24" t="s">
        <v>160</v>
      </c>
      <c r="AB55" s="24" t="s">
        <v>150</v>
      </c>
      <c r="AC55" s="24" t="s">
        <v>154</v>
      </c>
      <c r="AE55" s="26"/>
      <c r="AF55" t="str">
        <f>_xlfn.LET(_xlpm.result,_xlfn.XLOOKUP(C55,Table1[company_name],Table1[End_target],"NOT FOUND"),IF(_xlpm.result="NOT FOUND","NOT FOUND",IF(_xlpm.result=0,"",_xlpm.result)))</f>
        <v>Emissions reduction target</v>
      </c>
      <c r="AG55"/>
      <c r="AH55"/>
      <c r="AI55"/>
      <c r="AJ55"/>
      <c r="AN55" t="str">
        <f>_xlfn.LET(_xlpm.result,_xlfn.XLOOKUP(C55,Table1[company_name],Table1[Carbon_credits],"NOT FOUND"),IF(_xlpm.result="NOT FOUND","NOT FOUND",IF(_xlpm.result=0,"",_xlpm.result)))</f>
        <v>Not Specified</v>
      </c>
      <c r="AO55"/>
      <c r="AQ55" s="26"/>
      <c r="AR55"/>
      <c r="AS55"/>
      <c r="AT55"/>
      <c r="AU55"/>
      <c r="AY55"/>
      <c r="AZ55"/>
      <c r="BB55" s="26"/>
      <c r="BC55" t="str">
        <f>_xlfn.LET(_xlpm.result,_xlfn.XLOOKUP(C55,Table1[company_name],Table1[Separate_removal_target],"NOT FOUND"),IF(_xlpm.result="NOT FOUND","NOT FOUND",IF(_xlpm.result=0,"",_xlpm.result)))</f>
        <v>No</v>
      </c>
      <c r="BD55" t="s">
        <v>150</v>
      </c>
      <c r="BF55" t="s">
        <v>7064</v>
      </c>
      <c r="BG55">
        <v>2030</v>
      </c>
      <c r="BL55" s="26"/>
      <c r="BN55" s="29"/>
      <c r="BP55" s="26"/>
    </row>
    <row r="56" spans="1:68" s="24" customFormat="1" ht="13.35" customHeight="1" hidden="1">
      <c r="A56" s="24">
        <v>53</v>
      </c>
      <c r="C56" s="26" t="s">
        <v>487</v>
      </c>
      <c r="D56" t="s">
        <v>488</v>
      </c>
      <c r="F56" t="s">
        <v>145</v>
      </c>
      <c r="H56" s="30" t="s">
        <v>489</v>
      </c>
      <c r="I56" s="24" t="s">
        <v>490</v>
      </c>
      <c r="J56" s="24">
        <v>0.232</v>
      </c>
      <c r="K56" s="24" t="s">
        <v>491</v>
      </c>
      <c r="L56" s="24">
        <v>409000</v>
      </c>
      <c r="N56" s="26">
        <v>31</v>
      </c>
      <c r="O56" s="24" t="s">
        <v>154</v>
      </c>
      <c r="Q56" s="26"/>
      <c r="R56" s="39"/>
      <c r="S56" s="39"/>
      <c r="T56" s="40"/>
      <c r="U56" s="24" t="s">
        <v>150</v>
      </c>
      <c r="V56" s="24" t="s">
        <v>7000</v>
      </c>
      <c r="AB56" s="24" t="s">
        <v>154</v>
      </c>
      <c r="AC56" s="24" t="s">
        <v>154</v>
      </c>
      <c r="AE56" s="26"/>
      <c r="AF56" t="str">
        <f>_xlfn.LET(_xlpm.result,_xlfn.XLOOKUP(C56,Table1[company_name],Table1[End_target],"NOT FOUND"),IF(_xlpm.result="NOT FOUND","NOT FOUND",IF(_xlpm.result=0,"",_xlpm.result)))</f>
        <v>Emissions reduction target</v>
      </c>
      <c r="AG56"/>
      <c r="AH56"/>
      <c r="AI56"/>
      <c r="AJ56"/>
      <c r="AN56" t="str">
        <f>_xlfn.LET(_xlpm.result,_xlfn.XLOOKUP(C56,Table1[company_name],Table1[Carbon_credits],"NOT FOUND"),IF(_xlpm.result="NOT FOUND","NOT FOUND",IF(_xlpm.result=0,"",_xlpm.result)))</f>
        <v>Not Specified</v>
      </c>
      <c r="AO56"/>
      <c r="AQ56" s="26"/>
      <c r="AR56"/>
      <c r="AS56"/>
      <c r="AT56"/>
      <c r="AU56"/>
      <c r="AY56"/>
      <c r="AZ56"/>
      <c r="BB56" s="26"/>
      <c r="BC56" t="str">
        <f>_xlfn.LET(_xlpm.result,_xlfn.XLOOKUP(C56,Table1[company_name],Table1[Separate_removal_target],"NOT FOUND"),IF(_xlpm.result="NOT FOUND","NOT FOUND",IF(_xlpm.result=0,"",_xlpm.result)))</f>
        <v>No</v>
      </c>
      <c r="BD56" t="s">
        <v>150</v>
      </c>
      <c r="BF56" t="s">
        <v>7065</v>
      </c>
      <c r="BG56">
        <v>2030</v>
      </c>
      <c r="BL56" s="26"/>
      <c r="BN56" s="29"/>
      <c r="BP56" s="26"/>
    </row>
    <row r="57" spans="1:68" s="24" customFormat="1" ht="13.35" customHeight="1" hidden="1">
      <c r="A57" s="24">
        <v>54</v>
      </c>
      <c r="C57" s="26" t="s">
        <v>493</v>
      </c>
      <c r="D57" t="s">
        <v>290</v>
      </c>
      <c r="F57" t="s">
        <v>374</v>
      </c>
      <c r="H57" s="30" t="s">
        <v>494</v>
      </c>
      <c r="I57" s="24" t="s">
        <v>495</v>
      </c>
      <c r="J57" s="24">
        <v>0.065</v>
      </c>
      <c r="K57" s="24" t="s">
        <v>496</v>
      </c>
      <c r="L57" s="24">
        <v>175853</v>
      </c>
      <c r="N57" s="26">
        <v>31</v>
      </c>
      <c r="O57" s="24" t="s">
        <v>154</v>
      </c>
      <c r="Q57" s="26"/>
      <c r="R57" s="39"/>
      <c r="S57" s="39"/>
      <c r="T57" s="40"/>
      <c r="U57" s="24" t="s">
        <v>150</v>
      </c>
      <c r="V57" s="24" t="s">
        <v>160</v>
      </c>
      <c r="AB57" s="24" t="s">
        <v>154</v>
      </c>
      <c r="AC57" s="24" t="s">
        <v>154</v>
      </c>
      <c r="AE57" s="26"/>
      <c r="AF57" t="str">
        <f>_xlfn.LET(_xlpm.result,_xlfn.XLOOKUP(C57,Table1[company_name],Table1[End_target],"NOT FOUND"),IF(_xlpm.result="NOT FOUND","NOT FOUND",IF(_xlpm.result=0,"",_xlpm.result)))</f>
        <v>Carbon neutral(ity)</v>
      </c>
      <c r="AG57" t="s">
        <v>160</v>
      </c>
      <c r="AH57" t="s">
        <v>159</v>
      </c>
      <c r="AI57" t="s">
        <v>497</v>
      </c>
      <c r="AJ57">
        <v>2050</v>
      </c>
      <c r="AN57" t="str">
        <f>_xlfn.LET(_xlpm.result,_xlfn.XLOOKUP(C57,Table1[company_name],Table1[Carbon_credits],"NOT FOUND"),IF(_xlpm.result="NOT FOUND","NOT FOUND",IF(_xlpm.result=0,"",_xlpm.result)))</f>
        <v>Yes</v>
      </c>
      <c r="AO57" t="s">
        <v>171</v>
      </c>
      <c r="AQ57" s="26"/>
      <c r="AR57"/>
      <c r="AS57"/>
      <c r="AT57"/>
      <c r="AU57"/>
      <c r="AY57"/>
      <c r="AZ57"/>
      <c r="BB57" s="26"/>
      <c r="BC57" t="str">
        <f>_xlfn.LET(_xlpm.result,_xlfn.XLOOKUP(C57,Table1[company_name],Table1[Separate_removal_target],"NOT FOUND"),IF(_xlpm.result="NOT FOUND","NOT FOUND",IF(_xlpm.result=0,"",_xlpm.result)))</f>
        <v>No</v>
      </c>
      <c r="BD57" t="s">
        <v>150</v>
      </c>
      <c r="BF57" t="s">
        <v>497</v>
      </c>
      <c r="BG57">
        <v>2050</v>
      </c>
      <c r="BL57" s="26"/>
      <c r="BN57" s="29"/>
      <c r="BP57" s="26"/>
    </row>
    <row r="58" spans="1:68" s="24" customFormat="1" ht="13.35" customHeight="1" hidden="1">
      <c r="A58" s="24">
        <v>55</v>
      </c>
      <c r="C58" s="26" t="s">
        <v>498</v>
      </c>
      <c r="D58" t="s">
        <v>290</v>
      </c>
      <c r="F58" t="s">
        <v>499</v>
      </c>
      <c r="H58" s="30" t="s">
        <v>500</v>
      </c>
      <c r="I58" s="24" t="s">
        <v>501</v>
      </c>
      <c r="J58" s="24">
        <v>0.136</v>
      </c>
      <c r="K58" s="24" t="s">
        <v>502</v>
      </c>
      <c r="L58" s="24">
        <v>206417</v>
      </c>
      <c r="N58" s="26">
        <v>31</v>
      </c>
      <c r="O58" s="24" t="s">
        <v>154</v>
      </c>
      <c r="Q58" s="26"/>
      <c r="R58" s="39"/>
      <c r="S58" s="39"/>
      <c r="T58" s="40"/>
      <c r="U58" s="24" t="s">
        <v>154</v>
      </c>
      <c r="V58" s="24" t="s">
        <v>154</v>
      </c>
      <c r="AB58" s="24" t="s">
        <v>154</v>
      </c>
      <c r="AC58" s="24" t="s">
        <v>154</v>
      </c>
      <c r="AE58" s="26"/>
      <c r="AF58" t="str">
        <f>_xlfn.LET(_xlpm.result,_xlfn.XLOOKUP(C58,Table1[company_name],Table1[End_target],"NOT FOUND"),IF(_xlpm.result="NOT FOUND","NOT FOUND",IF(_xlpm.result=0,"",_xlpm.result)))</f>
        <v>Net zero</v>
      </c>
      <c r="AG58"/>
      <c r="AH58"/>
      <c r="AI58"/>
      <c r="AJ58"/>
      <c r="AN58" t="str">
        <f>_xlfn.LET(_xlpm.result,_xlfn.XLOOKUP(C58,Table1[company_name],Table1[Carbon_credits],"NOT FOUND"),IF(_xlpm.result="NOT FOUND","NOT FOUND",IF(_xlpm.result=0,"",_xlpm.result)))</f>
        <v>Yes</v>
      </c>
      <c r="AO58"/>
      <c r="AQ58" s="26"/>
      <c r="AR58"/>
      <c r="AS58" t="s">
        <v>218</v>
      </c>
      <c r="AT58" t="s">
        <v>7066</v>
      </c>
      <c r="AU58">
        <v>2050</v>
      </c>
      <c r="AY58" t="s">
        <v>157</v>
      </c>
      <c r="AZ58" t="s">
        <v>190</v>
      </c>
      <c r="BB58" s="26"/>
      <c r="BC58" t="str">
        <f>_xlfn.LET(_xlpm.result,_xlfn.XLOOKUP(C58,Table1[company_name],Table1[Separate_removal_target],"NOT FOUND"),IF(_xlpm.result="NOT FOUND","NOT FOUND",IF(_xlpm.result=0,"",_xlpm.result)))</f>
        <v>No</v>
      </c>
      <c r="BD58" t="s">
        <v>150</v>
      </c>
      <c r="BF58" t="s">
        <v>7066</v>
      </c>
      <c r="BG58">
        <v>2050</v>
      </c>
      <c r="BL58" s="26"/>
      <c r="BN58" s="29"/>
      <c r="BP58" s="26"/>
    </row>
    <row r="59" spans="1:68" s="24" customFormat="1" ht="13.35" customHeight="1" hidden="1">
      <c r="A59" s="24">
        <v>56</v>
      </c>
      <c r="C59" s="26" t="s">
        <v>504</v>
      </c>
      <c r="D59" t="s">
        <v>290</v>
      </c>
      <c r="F59" t="s">
        <v>284</v>
      </c>
      <c r="H59" s="30" t="s">
        <v>505</v>
      </c>
      <c r="I59" s="24" t="s">
        <v>506</v>
      </c>
      <c r="J59" s="24">
        <v>0.019</v>
      </c>
      <c r="K59" s="24" t="s">
        <v>507</v>
      </c>
      <c r="L59" s="24">
        <v>211304</v>
      </c>
      <c r="N59" s="26">
        <v>31</v>
      </c>
      <c r="O59" s="24" t="s">
        <v>150</v>
      </c>
      <c r="P59" s="24">
        <v>2017</v>
      </c>
      <c r="Q59" s="26">
        <v>2030</v>
      </c>
      <c r="R59" s="39"/>
      <c r="S59" s="39"/>
      <c r="T59" s="40"/>
      <c r="U59" s="24" t="s">
        <v>154</v>
      </c>
      <c r="V59" s="24" t="s">
        <v>154</v>
      </c>
      <c r="AB59" s="24" t="s">
        <v>154</v>
      </c>
      <c r="AC59" s="24" t="s">
        <v>154</v>
      </c>
      <c r="AE59" s="26"/>
      <c r="AF59" t="str">
        <f>_xlfn.LET(_xlpm.result,_xlfn.XLOOKUP(C59,Table1[company_name],Table1[End_target],"NOT FOUND"),IF(_xlpm.result="NOT FOUND","NOT FOUND",IF(_xlpm.result=0,"",_xlpm.result)))</f>
        <v>Net zero</v>
      </c>
      <c r="AG59"/>
      <c r="AH59"/>
      <c r="AI59"/>
      <c r="AJ59"/>
      <c r="AN59" t="str">
        <f>_xlfn.LET(_xlpm.result,_xlfn.XLOOKUP(C59,Table1[company_name],Table1[Carbon_credits],"NOT FOUND"),IF(_xlpm.result="NOT FOUND","NOT FOUND",IF(_xlpm.result=0,"",_xlpm.result)))</f>
        <v>Yes</v>
      </c>
      <c r="AO59"/>
      <c r="AQ59" s="26"/>
      <c r="AR59"/>
      <c r="AS59"/>
      <c r="AT59"/>
      <c r="AU59"/>
      <c r="AY59"/>
      <c r="AZ59"/>
      <c r="BB59" s="26"/>
      <c r="BC59" t="str">
        <f>_xlfn.LET(_xlpm.result,_xlfn.XLOOKUP(C59,Table1[company_name],Table1[Separate_removal_target],"NOT FOUND"),IF(_xlpm.result="NOT FOUND","NOT FOUND",IF(_xlpm.result=0,"",_xlpm.result)))</f>
        <v>No</v>
      </c>
      <c r="BD59"/>
      <c r="BF59"/>
      <c r="BG59"/>
      <c r="BL59" s="26"/>
      <c r="BN59" s="29"/>
      <c r="BP59" s="26"/>
    </row>
    <row r="60" spans="1:68" s="24" customFormat="1" ht="13.35" customHeight="1" hidden="1">
      <c r="A60" s="24">
        <v>57</v>
      </c>
      <c r="C60" s="26" t="s">
        <v>509</v>
      </c>
      <c r="D60" t="s">
        <v>192</v>
      </c>
      <c r="F60" t="s">
        <v>145</v>
      </c>
      <c r="H60" s="30" t="s">
        <v>510</v>
      </c>
      <c r="I60" s="24" t="s">
        <v>511</v>
      </c>
      <c r="J60" s="24">
        <v>-0.698</v>
      </c>
      <c r="K60" s="24" t="s">
        <v>512</v>
      </c>
      <c r="L60" s="24">
        <v>13200</v>
      </c>
      <c r="N60" s="26">
        <v>13</v>
      </c>
      <c r="O60" s="24" t="s">
        <v>154</v>
      </c>
      <c r="Q60" s="26"/>
      <c r="R60" s="39"/>
      <c r="S60" s="39"/>
      <c r="T60" s="40"/>
      <c r="U60" s="24" t="s">
        <v>150</v>
      </c>
      <c r="V60" s="24" t="s">
        <v>160</v>
      </c>
      <c r="AB60" s="24" t="s">
        <v>154</v>
      </c>
      <c r="AC60" s="24" t="s">
        <v>154</v>
      </c>
      <c r="AE60" s="26"/>
      <c r="AF60" t="str">
        <f>_xlfn.LET(_xlpm.result,_xlfn.XLOOKUP(C60,Table1[company_name],Table1[End_target],"NOT FOUND"),IF(_xlpm.result="NOT FOUND","NOT FOUND",IF(_xlpm.result=0,"",_xlpm.result)))</f>
        <v>Emissions intensity target</v>
      </c>
      <c r="AG60"/>
      <c r="AH60"/>
      <c r="AI60"/>
      <c r="AJ60"/>
      <c r="AN60" t="str">
        <f>_xlfn.LET(_xlpm.result,_xlfn.XLOOKUP(C60,Table1[company_name],Table1[Carbon_credits],"NOT FOUND"),IF(_xlpm.result="NOT FOUND","NOT FOUND",IF(_xlpm.result=0,"",_xlpm.result)))</f>
        <v>Not Specified</v>
      </c>
      <c r="AO60"/>
      <c r="AQ60" s="26"/>
      <c r="AR60"/>
      <c r="AS60"/>
      <c r="AT60"/>
      <c r="AU60"/>
      <c r="AY60"/>
      <c r="AZ60"/>
      <c r="BB60" s="26"/>
      <c r="BC60" t="str">
        <f>_xlfn.LET(_xlpm.result,_xlfn.XLOOKUP(C60,Table1[company_name],Table1[Separate_removal_target],"NOT FOUND"),IF(_xlpm.result="NOT FOUND","NOT FOUND",IF(_xlpm.result=0,"",_xlpm.result)))</f>
        <v>No</v>
      </c>
      <c r="BD60" t="s">
        <v>150</v>
      </c>
      <c r="BF60" t="s">
        <v>514</v>
      </c>
      <c r="BG60">
        <v>2050</v>
      </c>
      <c r="BL60" s="26"/>
      <c r="BN60" s="29"/>
      <c r="BP60" s="26"/>
    </row>
    <row r="61" spans="1:68" s="24" customFormat="1" ht="13.35" customHeight="1" hidden="1">
      <c r="A61" s="24">
        <v>58</v>
      </c>
      <c r="C61" s="26" t="s">
        <v>515</v>
      </c>
      <c r="D61" t="s">
        <v>516</v>
      </c>
      <c r="F61" t="s">
        <v>175</v>
      </c>
      <c r="H61" s="30" t="s">
        <v>518</v>
      </c>
      <c r="I61" s="24" t="s">
        <v>519</v>
      </c>
      <c r="J61" s="24">
        <v>-0.036</v>
      </c>
      <c r="K61" s="24" t="s">
        <v>520</v>
      </c>
      <c r="L61" s="24">
        <v>456965</v>
      </c>
      <c r="N61" s="26">
        <v>25</v>
      </c>
      <c r="O61" s="24" t="s">
        <v>154</v>
      </c>
      <c r="Q61" s="26"/>
      <c r="R61" s="39"/>
      <c r="S61" s="39"/>
      <c r="T61" s="40"/>
      <c r="U61" s="24" t="s">
        <v>150</v>
      </c>
      <c r="V61" s="24" t="s">
        <v>160</v>
      </c>
      <c r="AB61" s="24" t="s">
        <v>154</v>
      </c>
      <c r="AC61" s="24" t="s">
        <v>154</v>
      </c>
      <c r="AE61" s="26"/>
      <c r="AF61" t="str">
        <f>_xlfn.LET(_xlpm.result,_xlfn.XLOOKUP(C61,Table1[company_name],Table1[End_target],"NOT FOUND"),IF(_xlpm.result="NOT FOUND","NOT FOUND",IF(_xlpm.result=0,"",_xlpm.result)))</f>
        <v>Emissions intensity target</v>
      </c>
      <c r="AG61"/>
      <c r="AH61"/>
      <c r="AI61"/>
      <c r="AJ61"/>
      <c r="AN61" t="str">
        <f>_xlfn.LET(_xlpm.result,_xlfn.XLOOKUP(C61,Table1[company_name],Table1[Carbon_credits],"NOT FOUND"),IF(_xlpm.result="NOT FOUND","NOT FOUND",IF(_xlpm.result=0,"",_xlpm.result)))</f>
        <v>Not Specified</v>
      </c>
      <c r="AO61"/>
      <c r="AQ61" s="26"/>
      <c r="AR61"/>
      <c r="AS61"/>
      <c r="AT61"/>
      <c r="AU61"/>
      <c r="AY61"/>
      <c r="AZ61"/>
      <c r="BB61" s="26"/>
      <c r="BC61" t="str">
        <f>_xlfn.LET(_xlpm.result,_xlfn.XLOOKUP(C61,Table1[company_name],Table1[Separate_removal_target],"NOT FOUND"),IF(_xlpm.result="NOT FOUND","NOT FOUND",IF(_xlpm.result=0,"",_xlpm.result)))</f>
        <v>No</v>
      </c>
      <c r="BD61"/>
      <c r="BF61"/>
      <c r="BG61"/>
      <c r="BL61" s="26"/>
      <c r="BN61" s="29"/>
      <c r="BP61" s="26"/>
    </row>
    <row r="62" spans="1:68" s="24" customFormat="1" ht="13.35" customHeight="1" hidden="1">
      <c r="A62" s="24">
        <v>59</v>
      </c>
      <c r="C62" s="26" t="s">
        <v>522</v>
      </c>
      <c r="D62" t="s">
        <v>243</v>
      </c>
      <c r="F62" t="s">
        <v>264</v>
      </c>
      <c r="H62" s="30" t="s">
        <v>523</v>
      </c>
      <c r="I62" s="24" t="s">
        <v>524</v>
      </c>
      <c r="J62" s="24">
        <v>-0.284</v>
      </c>
      <c r="K62" s="24" t="s">
        <v>525</v>
      </c>
      <c r="L62" s="24">
        <v>194173</v>
      </c>
      <c r="N62" s="26">
        <v>31</v>
      </c>
      <c r="O62" s="24" t="s">
        <v>154</v>
      </c>
      <c r="Q62" s="26"/>
      <c r="R62" s="39"/>
      <c r="S62" s="39"/>
      <c r="T62" s="40"/>
      <c r="U62" s="24" t="s">
        <v>150</v>
      </c>
      <c r="V62" s="24" t="s">
        <v>160</v>
      </c>
      <c r="AB62" s="24" t="s">
        <v>150</v>
      </c>
      <c r="AC62" s="24" t="s">
        <v>154</v>
      </c>
      <c r="AE62" s="26"/>
      <c r="AF62" t="str">
        <f>_xlfn.LET(_xlpm.result,_xlfn.XLOOKUP(C62,Table1[company_name],Table1[End_target],"NOT FOUND"),IF(_xlpm.result="NOT FOUND","NOT FOUND",IF(_xlpm.result=0,"",_xlpm.result)))</f>
        <v>Carbon neutral(ity)</v>
      </c>
      <c r="AG62"/>
      <c r="AH62"/>
      <c r="AI62"/>
      <c r="AJ62"/>
      <c r="AN62" t="str">
        <f>_xlfn.LET(_xlpm.result,_xlfn.XLOOKUP(C62,Table1[company_name],Table1[Carbon_credits],"NOT FOUND"),IF(_xlpm.result="NOT FOUND","NOT FOUND",IF(_xlpm.result=0,"",_xlpm.result)))</f>
        <v>Yes</v>
      </c>
      <c r="AO62"/>
      <c r="AQ62" s="26"/>
      <c r="AR62"/>
      <c r="AS62"/>
      <c r="AT62"/>
      <c r="AU62"/>
      <c r="AY62"/>
      <c r="AZ62"/>
      <c r="BB62" s="26"/>
      <c r="BC62" t="str">
        <f>_xlfn.LET(_xlpm.result,_xlfn.XLOOKUP(C62,Table1[company_name],Table1[Separate_removal_target],"NOT FOUND"),IF(_xlpm.result="NOT FOUND","NOT FOUND",IF(_xlpm.result=0,"",_xlpm.result)))</f>
        <v>No</v>
      </c>
      <c r="BD62"/>
      <c r="BF62"/>
      <c r="BG62"/>
      <c r="BL62" s="26"/>
      <c r="BN62" s="29"/>
      <c r="BP62" s="26"/>
    </row>
    <row r="63" spans="1:68" s="24" customFormat="1" ht="13.35" customHeight="1" hidden="1">
      <c r="A63" s="24">
        <v>60</v>
      </c>
      <c r="C63" s="26" t="s">
        <v>527</v>
      </c>
      <c r="D63" t="s">
        <v>192</v>
      </c>
      <c r="F63" t="s">
        <v>145</v>
      </c>
      <c r="H63" s="30" t="s">
        <v>528</v>
      </c>
      <c r="I63" s="24" t="s">
        <v>529</v>
      </c>
      <c r="J63" s="24">
        <v>-0.644</v>
      </c>
      <c r="K63" s="24" t="s">
        <v>530</v>
      </c>
      <c r="L63" s="24">
        <v>18300</v>
      </c>
      <c r="N63" s="26">
        <v>14</v>
      </c>
      <c r="O63" s="24" t="s">
        <v>154</v>
      </c>
      <c r="Q63" s="26"/>
      <c r="R63" s="39"/>
      <c r="S63" s="39"/>
      <c r="T63" s="40"/>
      <c r="U63" s="24" t="s">
        <v>154</v>
      </c>
      <c r="V63" s="24" t="s">
        <v>154</v>
      </c>
      <c r="AB63" s="24" t="s">
        <v>154</v>
      </c>
      <c r="AC63" s="24" t="s">
        <v>154</v>
      </c>
      <c r="AE63" s="26"/>
      <c r="AF63" t="str">
        <f>_xlfn.LET(_xlpm.result,_xlfn.XLOOKUP(C63,Table1[company_name],Table1[End_target],"NOT FOUND"),IF(_xlpm.result="NOT FOUND","NOT FOUND",IF(_xlpm.result=0,"",_xlpm.result)))</f>
        <v>Emissions intensity target</v>
      </c>
      <c r="AG63"/>
      <c r="AH63"/>
      <c r="AI63"/>
      <c r="AJ63"/>
      <c r="AN63" t="str">
        <f>_xlfn.LET(_xlpm.result,_xlfn.XLOOKUP(C63,Table1[company_name],Table1[Carbon_credits],"NOT FOUND"),IF(_xlpm.result="NOT FOUND","NOT FOUND",IF(_xlpm.result=0,"",_xlpm.result)))</f>
        <v>Not Specified</v>
      </c>
      <c r="AO63"/>
      <c r="AQ63" s="26"/>
      <c r="AR63"/>
      <c r="AS63"/>
      <c r="AT63"/>
      <c r="AU63"/>
      <c r="AY63"/>
      <c r="AZ63"/>
      <c r="BB63" s="26"/>
      <c r="BC63" t="str">
        <f>_xlfn.LET(_xlpm.result,_xlfn.XLOOKUP(C63,Table1[company_name],Table1[Separate_removal_target],"NOT FOUND"),IF(_xlpm.result="NOT FOUND","NOT FOUND",IF(_xlpm.result=0,"",_xlpm.result)))</f>
        <v>No</v>
      </c>
      <c r="BD63" t="s">
        <v>150</v>
      </c>
      <c r="BF63" t="s">
        <v>531</v>
      </c>
      <c r="BG63">
        <v>2035</v>
      </c>
      <c r="BL63" s="26"/>
      <c r="BN63" s="29"/>
      <c r="BP63" s="26"/>
    </row>
    <row r="64" spans="1:68" s="24" customFormat="1" ht="13.35" customHeight="1" hidden="1">
      <c r="A64" s="24">
        <v>61</v>
      </c>
      <c r="C64" s="26" t="s">
        <v>532</v>
      </c>
      <c r="D64" t="s">
        <v>271</v>
      </c>
      <c r="F64" t="s">
        <v>175</v>
      </c>
      <c r="H64" s="30" t="s">
        <v>533</v>
      </c>
      <c r="I64" s="24" t="s">
        <v>534</v>
      </c>
      <c r="J64" s="24">
        <v>-0.44</v>
      </c>
      <c r="K64" s="24" t="s">
        <v>535</v>
      </c>
      <c r="L64" s="24">
        <v>204994</v>
      </c>
      <c r="N64" s="26">
        <v>18</v>
      </c>
      <c r="O64" s="24" t="s">
        <v>154</v>
      </c>
      <c r="Q64" s="26"/>
      <c r="R64" s="39"/>
      <c r="S64" s="39"/>
      <c r="T64" s="40"/>
      <c r="U64" s="24" t="s">
        <v>150</v>
      </c>
      <c r="V64" s="24" t="s">
        <v>160</v>
      </c>
      <c r="AB64" s="24" t="s">
        <v>150</v>
      </c>
      <c r="AC64" s="24" t="s">
        <v>154</v>
      </c>
      <c r="AE64" s="26"/>
      <c r="AF64" t="str">
        <f>_xlfn.LET(_xlpm.result,_xlfn.XLOOKUP(C64,Table1[company_name],Table1[End_target],"NOT FOUND"),IF(_xlpm.result="NOT FOUND","NOT FOUND",IF(_xlpm.result=0,"",_xlpm.result)))</f>
        <v>Other</v>
      </c>
      <c r="AG64"/>
      <c r="AH64"/>
      <c r="AI64"/>
      <c r="AJ64"/>
      <c r="AN64" t="str">
        <f>_xlfn.LET(_xlpm.result,_xlfn.XLOOKUP(C64,Table1[company_name],Table1[Carbon_credits],"NOT FOUND"),IF(_xlpm.result="NOT FOUND","NOT FOUND",IF(_xlpm.result=0,"",_xlpm.result)))</f>
        <v>No</v>
      </c>
      <c r="AO64"/>
      <c r="AQ64" s="26"/>
      <c r="AR64"/>
      <c r="AS64"/>
      <c r="AT64"/>
      <c r="AU64"/>
      <c r="AY64"/>
      <c r="AZ64"/>
      <c r="BB64" s="26"/>
      <c r="BC64" t="str">
        <f>_xlfn.LET(_xlpm.result,_xlfn.XLOOKUP(C64,Table1[company_name],Table1[Separate_removal_target],"NOT FOUND"),IF(_xlpm.result="NOT FOUND","NOT FOUND",IF(_xlpm.result=0,"",_xlpm.result)))</f>
        <v>No</v>
      </c>
      <c r="BD64"/>
      <c r="BF64" t="s">
        <v>536</v>
      </c>
      <c r="BG64"/>
      <c r="BL64" s="26"/>
      <c r="BN64" s="29"/>
      <c r="BP64" s="26"/>
    </row>
    <row r="65" spans="1:68" s="24" customFormat="1" ht="13.35" customHeight="1" hidden="1">
      <c r="A65" s="24">
        <v>62</v>
      </c>
      <c r="C65" s="26" t="s">
        <v>537</v>
      </c>
      <c r="D65" t="s">
        <v>472</v>
      </c>
      <c r="F65" t="s">
        <v>175</v>
      </c>
      <c r="H65" s="30" t="s">
        <v>538</v>
      </c>
      <c r="I65" s="24" t="s">
        <v>539</v>
      </c>
      <c r="J65" s="24">
        <v>-0.042</v>
      </c>
      <c r="K65" s="24" t="s">
        <v>540</v>
      </c>
      <c r="L65" s="24">
        <v>214660</v>
      </c>
      <c r="N65" s="26">
        <v>17</v>
      </c>
      <c r="O65" s="24" t="s">
        <v>150</v>
      </c>
      <c r="P65" s="24">
        <v>2017</v>
      </c>
      <c r="Q65" s="26">
        <v>2020</v>
      </c>
      <c r="R65" s="39"/>
      <c r="S65" s="39"/>
      <c r="T65" s="40"/>
      <c r="U65" s="24" t="s">
        <v>150</v>
      </c>
      <c r="V65" s="24" t="s">
        <v>160</v>
      </c>
      <c r="AB65" s="24" t="s">
        <v>154</v>
      </c>
      <c r="AC65" s="24" t="s">
        <v>154</v>
      </c>
      <c r="AE65" s="26"/>
      <c r="AF65" t="str">
        <f>_xlfn.LET(_xlpm.result,_xlfn.XLOOKUP(C65,Table1[company_name],Table1[End_target],"NOT FOUND"),IF(_xlpm.result="NOT FOUND","NOT FOUND",IF(_xlpm.result=0,"",_xlpm.result)))</f>
        <v>Carbon neutral(ity)</v>
      </c>
      <c r="AG65"/>
      <c r="AH65"/>
      <c r="AI65"/>
      <c r="AJ65"/>
      <c r="AN65" t="str">
        <f>_xlfn.LET(_xlpm.result,_xlfn.XLOOKUP(C65,Table1[company_name],Table1[Carbon_credits],"NOT FOUND"),IF(_xlpm.result="NOT FOUND","NOT FOUND",IF(_xlpm.result=0,"",_xlpm.result)))</f>
        <v>Not Specified</v>
      </c>
      <c r="AO65"/>
      <c r="AQ65" s="26"/>
      <c r="AR65"/>
      <c r="AS65"/>
      <c r="AT65"/>
      <c r="AU65"/>
      <c r="AY65"/>
      <c r="AZ65"/>
      <c r="BB65" s="26"/>
      <c r="BC65" t="str">
        <f>_xlfn.LET(_xlpm.result,_xlfn.XLOOKUP(C65,Table1[company_name],Table1[Separate_removal_target],"NOT FOUND"),IF(_xlpm.result="NOT FOUND","NOT FOUND",IF(_xlpm.result=0,"",_xlpm.result)))</f>
        <v>No</v>
      </c>
      <c r="BD65"/>
      <c r="BF65"/>
      <c r="BG65"/>
      <c r="BL65" s="26"/>
      <c r="BN65" s="29"/>
      <c r="BP65" s="26"/>
    </row>
    <row r="66" spans="1:68" s="24" customFormat="1" ht="13.35" customHeight="1" hidden="1">
      <c r="A66" s="24">
        <v>63</v>
      </c>
      <c r="C66" s="26" t="s">
        <v>542</v>
      </c>
      <c r="D66" t="s">
        <v>163</v>
      </c>
      <c r="F66" t="s">
        <v>175</v>
      </c>
      <c r="H66" s="30" t="s">
        <v>543</v>
      </c>
      <c r="I66" s="24" t="s">
        <v>544</v>
      </c>
      <c r="J66" s="24">
        <v>0.615</v>
      </c>
      <c r="K66" s="24" t="s">
        <v>545</v>
      </c>
      <c r="L66" s="24">
        <v>124320</v>
      </c>
      <c r="N66" s="26">
        <v>9</v>
      </c>
      <c r="O66" s="24" t="s">
        <v>154</v>
      </c>
      <c r="Q66" s="26"/>
      <c r="R66" s="39"/>
      <c r="S66" s="39"/>
      <c r="T66" s="40"/>
      <c r="U66" s="24" t="s">
        <v>150</v>
      </c>
      <c r="V66" s="24" t="s">
        <v>7000</v>
      </c>
      <c r="AB66" s="24" t="s">
        <v>154</v>
      </c>
      <c r="AC66" s="24" t="s">
        <v>154</v>
      </c>
      <c r="AE66" s="26"/>
      <c r="AF66" t="str">
        <f>_xlfn.LET(_xlpm.result,_xlfn.XLOOKUP(C66,Table1[company_name],Table1[End_target],"NOT FOUND"),IF(_xlpm.result="NOT FOUND","NOT FOUND",IF(_xlpm.result=0,"",_xlpm.result)))</f>
        <v>Carbon neutral(ity)</v>
      </c>
      <c r="AG66"/>
      <c r="AH66"/>
      <c r="AI66"/>
      <c r="AJ66"/>
      <c r="AN66" t="str">
        <f>_xlfn.LET(_xlpm.result,_xlfn.XLOOKUP(C66,Table1[company_name],Table1[Carbon_credits],"NOT FOUND"),IF(_xlpm.result="NOT FOUND","NOT FOUND",IF(_xlpm.result=0,"",_xlpm.result)))</f>
        <v>Not Specified</v>
      </c>
      <c r="AO66"/>
      <c r="AQ66" s="26"/>
      <c r="AR66"/>
      <c r="AS66"/>
      <c r="AT66"/>
      <c r="AU66"/>
      <c r="AY66"/>
      <c r="AZ66"/>
      <c r="BB66" s="26"/>
      <c r="BC66" t="str">
        <f>_xlfn.LET(_xlpm.result,_xlfn.XLOOKUP(C66,Table1[company_name],Table1[Separate_removal_target],"NOT FOUND"),IF(_xlpm.result="NOT FOUND","NOT FOUND",IF(_xlpm.result=0,"",_xlpm.result)))</f>
        <v>No</v>
      </c>
      <c r="BD66"/>
      <c r="BF66"/>
      <c r="BG66"/>
      <c r="BL66" s="26"/>
      <c r="BN66" s="29"/>
      <c r="BP66" s="26"/>
    </row>
    <row r="67" spans="1:68" s="24" customFormat="1" ht="13.35" customHeight="1" hidden="1">
      <c r="A67" s="24">
        <v>64</v>
      </c>
      <c r="C67" s="26" t="s">
        <v>549</v>
      </c>
      <c r="D67" t="s">
        <v>516</v>
      </c>
      <c r="F67" t="s">
        <v>145</v>
      </c>
      <c r="H67" s="30" t="s">
        <v>550</v>
      </c>
      <c r="I67" s="24" t="s">
        <v>551</v>
      </c>
      <c r="J67" s="24">
        <v>0.507</v>
      </c>
      <c r="K67" s="24" t="s">
        <v>552</v>
      </c>
      <c r="L67" s="24">
        <v>99600</v>
      </c>
      <c r="N67" s="26">
        <v>31</v>
      </c>
      <c r="O67" s="24" t="s">
        <v>150</v>
      </c>
      <c r="P67" s="24">
        <v>2024</v>
      </c>
      <c r="Q67" s="26">
        <v>2030</v>
      </c>
      <c r="R67" s="39"/>
      <c r="S67" s="39"/>
      <c r="T67" s="40"/>
      <c r="U67" s="24" t="s">
        <v>150</v>
      </c>
      <c r="V67" s="24" t="s">
        <v>7000</v>
      </c>
      <c r="AB67" s="24" t="s">
        <v>154</v>
      </c>
      <c r="AC67" s="24" t="s">
        <v>154</v>
      </c>
      <c r="AE67" s="26"/>
      <c r="AF67" t="str">
        <f>_xlfn.LET(_xlpm.result,_xlfn.XLOOKUP(C67,Table1[company_name],Table1[End_target],"NOT FOUND"),IF(_xlpm.result="NOT FOUND","NOT FOUND",IF(_xlpm.result=0,"",_xlpm.result)))</f>
        <v>Net zero</v>
      </c>
      <c r="AG67"/>
      <c r="AH67"/>
      <c r="AI67"/>
      <c r="AJ67"/>
      <c r="AN67" t="str">
        <f>_xlfn.LET(_xlpm.result,_xlfn.XLOOKUP(C67,Table1[company_name],Table1[Carbon_credits],"NOT FOUND"),IF(_xlpm.result="NOT FOUND","NOT FOUND",IF(_xlpm.result=0,"",_xlpm.result)))</f>
        <v>Not Specified</v>
      </c>
      <c r="AO67"/>
      <c r="AQ67" s="26"/>
      <c r="AR67"/>
      <c r="AS67"/>
      <c r="AT67"/>
      <c r="AU67"/>
      <c r="AY67"/>
      <c r="AZ67"/>
      <c r="BB67" s="26"/>
      <c r="BC67" t="str">
        <f>_xlfn.LET(_xlpm.result,_xlfn.XLOOKUP(C67,Table1[company_name],Table1[Separate_removal_target],"NOT FOUND"),IF(_xlpm.result="NOT FOUND","NOT FOUND",IF(_xlpm.result=0,"",_xlpm.result)))</f>
        <v>No</v>
      </c>
      <c r="BD67"/>
      <c r="BF67"/>
      <c r="BG67"/>
      <c r="BL67" s="26"/>
      <c r="BN67" s="29"/>
      <c r="BP67" s="26"/>
    </row>
    <row r="68" spans="1:68" s="24" customFormat="1" ht="13.35" customHeight="1" hidden="1">
      <c r="A68" s="24">
        <v>65</v>
      </c>
      <c r="C68" s="26" t="s">
        <v>554</v>
      </c>
      <c r="D68" t="s">
        <v>183</v>
      </c>
      <c r="F68" t="s">
        <v>175</v>
      </c>
      <c r="H68" s="30" t="s">
        <v>555</v>
      </c>
      <c r="I68" s="24" t="s">
        <v>556</v>
      </c>
      <c r="J68" s="24">
        <v>0.015</v>
      </c>
      <c r="K68" s="24" t="s">
        <v>557</v>
      </c>
      <c r="L68" s="24">
        <v>85957</v>
      </c>
      <c r="N68" s="26">
        <v>19</v>
      </c>
      <c r="O68" s="24" t="s">
        <v>154</v>
      </c>
      <c r="Q68" s="26"/>
      <c r="R68" s="39"/>
      <c r="S68" s="39"/>
      <c r="T68" s="40"/>
      <c r="U68" s="24" t="s">
        <v>150</v>
      </c>
      <c r="V68" s="24" t="s">
        <v>160</v>
      </c>
      <c r="AB68" s="24" t="s">
        <v>154</v>
      </c>
      <c r="AC68" s="24" t="s">
        <v>154</v>
      </c>
      <c r="AE68" s="26"/>
      <c r="AF68" t="str">
        <f>_xlfn.LET(_xlpm.result,_xlfn.XLOOKUP(C68,Table1[company_name],Table1[End_target],"NOT FOUND"),IF(_xlpm.result="NOT FOUND","NOT FOUND",IF(_xlpm.result=0,"",_xlpm.result)))</f>
        <v>Other</v>
      </c>
      <c r="AG68"/>
      <c r="AH68"/>
      <c r="AI68"/>
      <c r="AJ68"/>
      <c r="AN68" t="str">
        <f>_xlfn.LET(_xlpm.result,_xlfn.XLOOKUP(C68,Table1[company_name],Table1[Carbon_credits],"NOT FOUND"),IF(_xlpm.result="NOT FOUND","NOT FOUND",IF(_xlpm.result=0,"",_xlpm.result)))</f>
        <v>Yes</v>
      </c>
      <c r="AO68"/>
      <c r="AQ68" s="26"/>
      <c r="AR68"/>
      <c r="AS68"/>
      <c r="AT68"/>
      <c r="AU68"/>
      <c r="AY68"/>
      <c r="AZ68"/>
      <c r="BB68" s="26"/>
      <c r="BC68" t="str">
        <f>_xlfn.LET(_xlpm.result,_xlfn.XLOOKUP(C68,Table1[company_name],Table1[Separate_removal_target],"NOT FOUND"),IF(_xlpm.result="NOT FOUND","NOT FOUND",IF(_xlpm.result=0,"",_xlpm.result)))</f>
        <v>No</v>
      </c>
      <c r="BD68"/>
      <c r="BF68"/>
      <c r="BG68"/>
      <c r="BL68" s="26"/>
      <c r="BN68" s="29"/>
      <c r="BP68" s="26"/>
    </row>
    <row r="69" spans="1:68" s="24" customFormat="1" ht="13.35" customHeight="1" hidden="1">
      <c r="A69" s="24">
        <v>66</v>
      </c>
      <c r="C69" s="26" t="s">
        <v>559</v>
      </c>
      <c r="D69" t="s">
        <v>560</v>
      </c>
      <c r="F69" t="s">
        <v>145</v>
      </c>
      <c r="H69" s="30" t="s">
        <v>561</v>
      </c>
      <c r="I69" s="24" t="s">
        <v>562</v>
      </c>
      <c r="J69" s="24">
        <v>1.449</v>
      </c>
      <c r="K69" s="24" t="s">
        <v>563</v>
      </c>
      <c r="L69" s="24">
        <v>36000</v>
      </c>
      <c r="N69" s="26">
        <v>2</v>
      </c>
      <c r="O69" s="24" t="s">
        <v>154</v>
      </c>
      <c r="Q69" s="26"/>
      <c r="R69" s="39"/>
      <c r="S69" s="39"/>
      <c r="T69" s="40"/>
      <c r="U69" s="24" t="s">
        <v>150</v>
      </c>
      <c r="V69" s="24" t="s">
        <v>6995</v>
      </c>
      <c r="W69" s="24" t="s">
        <v>1368</v>
      </c>
      <c r="X69" s="24" t="s">
        <v>3292</v>
      </c>
      <c r="AB69" s="24" t="s">
        <v>154</v>
      </c>
      <c r="AC69" s="24" t="s">
        <v>154</v>
      </c>
      <c r="AE69" s="26"/>
      <c r="AF69" t="str">
        <f>_xlfn.LET(_xlpm.result,_xlfn.XLOOKUP(C69,Table1[company_name],Table1[End_target],"NOT FOUND"),IF(_xlpm.result="NOT FOUND","NOT FOUND",IF(_xlpm.result=0,"",_xlpm.result)))</f>
        <v>Emissions reduction target</v>
      </c>
      <c r="AG69"/>
      <c r="AH69"/>
      <c r="AI69"/>
      <c r="AJ69"/>
      <c r="AN69" t="str">
        <f>_xlfn.LET(_xlpm.result,_xlfn.XLOOKUP(C69,Table1[company_name],Table1[Carbon_credits],"NOT FOUND"),IF(_xlpm.result="NOT FOUND","NOT FOUND",IF(_xlpm.result=0,"",_xlpm.result)))</f>
        <v>Not Specified</v>
      </c>
      <c r="AO69"/>
      <c r="AQ69" s="26"/>
      <c r="AR69"/>
      <c r="AS69"/>
      <c r="AT69"/>
      <c r="AU69"/>
      <c r="AY69"/>
      <c r="AZ69"/>
      <c r="BB69" s="26"/>
      <c r="BC69" t="str">
        <f>_xlfn.LET(_xlpm.result,_xlfn.XLOOKUP(C69,Table1[company_name],Table1[Separate_removal_target],"NOT FOUND"),IF(_xlpm.result="NOT FOUND","NOT FOUND",IF(_xlpm.result=0,"",_xlpm.result)))</f>
        <v>No</v>
      </c>
      <c r="BD69" t="s">
        <v>150</v>
      </c>
      <c r="BF69" t="s">
        <v>564</v>
      </c>
      <c r="BG69">
        <v>2030</v>
      </c>
      <c r="BL69" s="26"/>
      <c r="BN69" s="29"/>
      <c r="BP69" s="26"/>
    </row>
    <row r="70" spans="1:68" s="24" customFormat="1" ht="13.35" customHeight="1" hidden="1">
      <c r="A70" s="24">
        <v>67</v>
      </c>
      <c r="C70" s="26" t="s">
        <v>565</v>
      </c>
      <c r="D70" t="s">
        <v>472</v>
      </c>
      <c r="F70" t="s">
        <v>175</v>
      </c>
      <c r="H70" s="30" t="s">
        <v>566</v>
      </c>
      <c r="I70" s="24" t="s">
        <v>567</v>
      </c>
      <c r="J70" s="24">
        <v>-0.042</v>
      </c>
      <c r="K70" s="24" t="s">
        <v>568</v>
      </c>
      <c r="L70" s="24">
        <v>396087</v>
      </c>
      <c r="N70" s="26">
        <v>16</v>
      </c>
      <c r="O70" s="24" t="s">
        <v>154</v>
      </c>
      <c r="Q70" s="26"/>
      <c r="R70" s="39"/>
      <c r="S70" s="39"/>
      <c r="T70" s="40"/>
      <c r="U70" s="24" t="s">
        <v>150</v>
      </c>
      <c r="V70" s="24" t="s">
        <v>6995</v>
      </c>
      <c r="W70" s="24" t="s">
        <v>1368</v>
      </c>
      <c r="X70" s="24" t="s">
        <v>3292</v>
      </c>
      <c r="Y70" s="24" t="s">
        <v>151</v>
      </c>
      <c r="Z70" s="24" t="s">
        <v>1368</v>
      </c>
      <c r="AA70" s="24" t="s">
        <v>4371</v>
      </c>
      <c r="AB70" s="24" t="s">
        <v>150</v>
      </c>
      <c r="AC70" s="24" t="s">
        <v>150</v>
      </c>
      <c r="AD70" s="24" t="s">
        <v>4371</v>
      </c>
      <c r="AE70" s="26" t="s">
        <v>4371</v>
      </c>
      <c r="AF70" t="str">
        <f>_xlfn.LET(_xlpm.result,_xlfn.XLOOKUP(C70,Table1[company_name],Table1[End_target],"NOT FOUND"),IF(_xlpm.result="NOT FOUND","NOT FOUND",IF(_xlpm.result=0,"",_xlpm.result)))</f>
        <v>Emissions reduction target</v>
      </c>
      <c r="AG70"/>
      <c r="AH70"/>
      <c r="AI70"/>
      <c r="AJ70"/>
      <c r="AN70" t="str">
        <f>_xlfn.LET(_xlpm.result,_xlfn.XLOOKUP(C70,Table1[company_name],Table1[Carbon_credits],"NOT FOUND"),IF(_xlpm.result="NOT FOUND","NOT FOUND",IF(_xlpm.result=0,"",_xlpm.result)))</f>
        <v>Not Specified</v>
      </c>
      <c r="AO70"/>
      <c r="AQ70" s="26"/>
      <c r="AR70"/>
      <c r="AS70"/>
      <c r="AT70"/>
      <c r="AU70"/>
      <c r="AY70"/>
      <c r="AZ70"/>
      <c r="BB70" s="26"/>
      <c r="BC70" t="str">
        <f>_xlfn.LET(_xlpm.result,_xlfn.XLOOKUP(C70,Table1[company_name],Table1[Separate_removal_target],"NOT FOUND"),IF(_xlpm.result="NOT FOUND","NOT FOUND",IF(_xlpm.result=0,"",_xlpm.result)))</f>
        <v>No</v>
      </c>
      <c r="BD70"/>
      <c r="BF70"/>
      <c r="BG70"/>
      <c r="BL70" s="26"/>
      <c r="BN70" s="29"/>
      <c r="BP70" s="26"/>
    </row>
    <row r="71" spans="1:68" s="24" customFormat="1" ht="13.35" customHeight="1" hidden="1">
      <c r="A71" s="24">
        <v>68</v>
      </c>
      <c r="C71" s="26" t="s">
        <v>570</v>
      </c>
      <c r="D71" t="s">
        <v>243</v>
      </c>
      <c r="F71" t="s">
        <v>342</v>
      </c>
      <c r="H71" s="30" t="s">
        <v>571</v>
      </c>
      <c r="I71" s="24" t="s">
        <v>572</v>
      </c>
      <c r="J71" s="24">
        <v>0.003</v>
      </c>
      <c r="K71" s="24" t="s">
        <v>573</v>
      </c>
      <c r="L71" s="24">
        <v>75137</v>
      </c>
      <c r="N71" s="26">
        <v>30</v>
      </c>
      <c r="O71" s="24" t="s">
        <v>150</v>
      </c>
      <c r="P71" s="24">
        <v>2022</v>
      </c>
      <c r="Q71" s="26">
        <v>2045</v>
      </c>
      <c r="R71" s="39"/>
      <c r="S71" s="39"/>
      <c r="T71" s="40"/>
      <c r="U71" s="24" t="s">
        <v>150</v>
      </c>
      <c r="V71" s="24" t="s">
        <v>160</v>
      </c>
      <c r="AB71" s="24" t="s">
        <v>154</v>
      </c>
      <c r="AC71" s="24" t="s">
        <v>154</v>
      </c>
      <c r="AE71" s="26"/>
      <c r="AF71" t="str">
        <f>_xlfn.LET(_xlpm.result,_xlfn.XLOOKUP(C71,Table1[company_name],Table1[End_target],"NOT FOUND"),IF(_xlpm.result="NOT FOUND","NOT FOUND",IF(_xlpm.result=0,"",_xlpm.result)))</f>
        <v>Carbon neutral(ity)</v>
      </c>
      <c r="AG71"/>
      <c r="AH71"/>
      <c r="AI71"/>
      <c r="AJ71"/>
      <c r="AN71" t="str">
        <f>_xlfn.LET(_xlpm.result,_xlfn.XLOOKUP(C71,Table1[company_name],Table1[Carbon_credits],"NOT FOUND"),IF(_xlpm.result="NOT FOUND","NOT FOUND",IF(_xlpm.result=0,"",_xlpm.result)))</f>
        <v>Not Specified</v>
      </c>
      <c r="AO71"/>
      <c r="AQ71" s="26"/>
      <c r="AR71"/>
      <c r="AS71"/>
      <c r="AT71"/>
      <c r="AU71"/>
      <c r="AY71"/>
      <c r="AZ71"/>
      <c r="BB71" s="26"/>
      <c r="BC71" t="str">
        <f>_xlfn.LET(_xlpm.result,_xlfn.XLOOKUP(C71,Table1[company_name],Table1[Separate_removal_target],"NOT FOUND"),IF(_xlpm.result="NOT FOUND","NOT FOUND",IF(_xlpm.result=0,"",_xlpm.result)))</f>
        <v>No</v>
      </c>
      <c r="BD71"/>
      <c r="BF71"/>
      <c r="BG71"/>
      <c r="BL71" s="26"/>
      <c r="BN71" s="29"/>
      <c r="BP71" s="26"/>
    </row>
    <row r="72" spans="1:68" s="24" customFormat="1" ht="13.35" customHeight="1" hidden="1">
      <c r="A72" s="24">
        <v>69</v>
      </c>
      <c r="C72" s="26" t="s">
        <v>575</v>
      </c>
      <c r="D72" t="s">
        <v>173</v>
      </c>
      <c r="F72" t="s">
        <v>374</v>
      </c>
      <c r="H72" s="30" t="s">
        <v>576</v>
      </c>
      <c r="I72" s="24" t="s">
        <v>577</v>
      </c>
      <c r="J72" s="24">
        <v>0.139</v>
      </c>
      <c r="K72" s="24" t="s">
        <v>578</v>
      </c>
      <c r="L72" s="24">
        <v>181850</v>
      </c>
      <c r="N72" s="26">
        <v>31</v>
      </c>
      <c r="O72" s="24" t="s">
        <v>154</v>
      </c>
      <c r="Q72" s="26"/>
      <c r="R72" s="39"/>
      <c r="S72" s="39"/>
      <c r="T72" s="40"/>
      <c r="U72" s="24" t="s">
        <v>154</v>
      </c>
      <c r="V72" s="24" t="s">
        <v>154</v>
      </c>
      <c r="AB72" s="24" t="s">
        <v>154</v>
      </c>
      <c r="AC72" s="24" t="s">
        <v>154</v>
      </c>
      <c r="AE72" s="26"/>
      <c r="AF72" t="str">
        <f>_xlfn.LET(_xlpm.result,_xlfn.XLOOKUP(C72,Table1[company_name],Table1[End_target],"NOT FOUND"),IF(_xlpm.result="NOT FOUND","NOT FOUND",IF(_xlpm.result=0,"",_xlpm.result)))</f>
        <v>No</v>
      </c>
      <c r="AG72"/>
      <c r="AH72"/>
      <c r="AI72"/>
      <c r="AJ72"/>
      <c r="AN72" t="str">
        <f>_xlfn.LET(_xlpm.result,_xlfn.XLOOKUP(C72,Table1[company_name],Table1[Carbon_credits],"NOT FOUND"),IF(_xlpm.result="NOT FOUND","NOT FOUND",IF(_xlpm.result=0,"",_xlpm.result)))</f>
        <v>Reporting: https://www.edf.fr/en/the-edf-group/taking-action-as-a-responsible-company/reports-and-indicators/non-financial-kpis_x000d_
_x000d_
" Our definition of the just transition is about placing people at the center stage and focusing on the wellbeing of all our stakeholders" &amp; "EDF believes that low carbon energy must be accessible to everyone in all regions, therefore will always invest to support the most fragile customers whether in developed or emerging countries." &amp; "EDF strives to mitigate the social impact of the low carbon transition on workers. We commit to provide access to low-carbon and decent jobs, while embedding gender balance and inclusion of vulnerable groups"_x000d_
(https://archive.org/details/edfgroup_rse_transition-juste-et-inclusive_principes_2022_va)_x000d_
_x000d_
"Point persons with responsibilty for the company's climate performance are identified both at the board and executive committee level", "The group seems to have clear board-level responsibility, reporting and scrutiny for its sustainability objectives", though "CEO pay does not vary based on achievement of emissions objectives" (https://archive.org/details/edfgroup_moodys_nza-2_20240215_en), This remuneration structure may not properly incentivise the CEO to pursue climate commitments. _x000d_
_x000d_
Also, Moody's has stated: "We score EDF's GHG governance to be tier 1, which is the top score in our four-point scale", since among others, they report carbon offsets seperately and "does not subtract any carbon offsets or avoided emissions from its GHG inventory" (https://archive.org/details/edfgroup_moodys_nza-2_20240215_en)</v>
      </c>
      <c r="AO72"/>
      <c r="AQ72" s="26"/>
      <c r="AR72"/>
      <c r="AS72"/>
      <c r="AT72"/>
      <c r="AU72"/>
      <c r="AY72"/>
      <c r="AZ72"/>
      <c r="BB72" s="26"/>
      <c r="BC72" t="str">
        <f>_xlfn.LET(_xlpm.result,_xlfn.XLOOKUP(C72,Table1[company_name],Table1[Separate_removal_target],"NOT FOUND"),IF(_xlpm.result="NOT FOUND","NOT FOUND",IF(_xlpm.result=0,"",_xlpm.result)))</f>
        <v/>
      </c>
      <c r="BD72"/>
      <c r="BF72"/>
      <c r="BG72"/>
      <c r="BL72" s="26"/>
      <c r="BN72" s="29"/>
      <c r="BP72" s="26"/>
    </row>
    <row r="73" spans="1:68" s="24" customFormat="1" ht="13.35" customHeight="1" hidden="1">
      <c r="A73" s="24">
        <v>70</v>
      </c>
      <c r="C73" s="26" t="s">
        <v>580</v>
      </c>
      <c r="D73" t="s">
        <v>290</v>
      </c>
      <c r="F73" t="s">
        <v>145</v>
      </c>
      <c r="H73" s="30" t="s">
        <v>581</v>
      </c>
      <c r="I73" s="24" t="s">
        <v>582</v>
      </c>
      <c r="J73" s="24">
        <v>0.676</v>
      </c>
      <c r="K73" s="24" t="s">
        <v>583</v>
      </c>
      <c r="L73" s="24">
        <v>46500</v>
      </c>
      <c r="N73" s="26">
        <v>26</v>
      </c>
      <c r="O73" s="24" t="s">
        <v>150</v>
      </c>
      <c r="P73" s="24">
        <v>2015</v>
      </c>
      <c r="Q73" s="26">
        <v>2021</v>
      </c>
      <c r="R73" s="39"/>
      <c r="S73" s="39"/>
      <c r="T73" s="40"/>
      <c r="U73" s="24" t="s">
        <v>154</v>
      </c>
      <c r="V73" s="24" t="s">
        <v>154</v>
      </c>
      <c r="AB73" s="24" t="s">
        <v>154</v>
      </c>
      <c r="AC73" s="24" t="s">
        <v>154</v>
      </c>
      <c r="AE73" s="26"/>
      <c r="AF73" t="str">
        <f>_xlfn.LET(_xlpm.result,_xlfn.XLOOKUP(C73,Table1[company_name],Table1[End_target],"NOT FOUND"),IF(_xlpm.result="NOT FOUND","NOT FOUND",IF(_xlpm.result=0,"",_xlpm.result)))</f>
        <v>Net zero</v>
      </c>
      <c r="AG73"/>
      <c r="AH73"/>
      <c r="AI73"/>
      <c r="AJ73"/>
      <c r="AN73" t="str">
        <f>_xlfn.LET(_xlpm.result,_xlfn.XLOOKUP(C73,Table1[company_name],Table1[Carbon_credits],"NOT FOUND"),IF(_xlpm.result="NOT FOUND","NOT FOUND",IF(_xlpm.result=0,"",_xlpm.result)))</f>
        <v>Yes</v>
      </c>
      <c r="AO73"/>
      <c r="AQ73" s="26"/>
      <c r="AR73"/>
      <c r="AS73"/>
      <c r="AT73"/>
      <c r="AU73"/>
      <c r="AY73"/>
      <c r="AZ73"/>
      <c r="BB73" s="26"/>
      <c r="BC73" t="str">
        <f>_xlfn.LET(_xlpm.result,_xlfn.XLOOKUP(C73,Table1[company_name],Table1[Separate_removal_target],"NOT FOUND"),IF(_xlpm.result="NOT FOUND","NOT FOUND",IF(_xlpm.result=0,"",_xlpm.result)))</f>
        <v>No</v>
      </c>
      <c r="BD73"/>
      <c r="BF73"/>
      <c r="BG73"/>
      <c r="BL73" s="26"/>
      <c r="BN73" s="29"/>
      <c r="BP73" s="26"/>
    </row>
    <row r="74" spans="1:68" s="24" customFormat="1" ht="13.35" customHeight="1" hidden="1">
      <c r="A74" s="24">
        <v>71</v>
      </c>
      <c r="C74" s="26" t="s">
        <v>585</v>
      </c>
      <c r="D74" t="s">
        <v>586</v>
      </c>
      <c r="F74" t="s">
        <v>145</v>
      </c>
      <c r="H74" s="30" t="s">
        <v>587</v>
      </c>
      <c r="I74" s="24" t="s">
        <v>588</v>
      </c>
      <c r="J74" s="24">
        <v>0.03</v>
      </c>
      <c r="K74" s="24" t="s">
        <v>589</v>
      </c>
      <c r="L74" s="24">
        <v>217502</v>
      </c>
      <c r="N74" s="26">
        <v>28</v>
      </c>
      <c r="O74" s="24" t="s">
        <v>154</v>
      </c>
      <c r="Q74" s="26"/>
      <c r="R74" s="39"/>
      <c r="S74" s="39"/>
      <c r="T74" s="40"/>
      <c r="U74" s="24" t="s">
        <v>150</v>
      </c>
      <c r="V74" s="24" t="s">
        <v>6995</v>
      </c>
      <c r="W74" s="24" t="s">
        <v>1368</v>
      </c>
      <c r="X74" s="24">
        <v>2030</v>
      </c>
      <c r="AB74" s="24" t="s">
        <v>154</v>
      </c>
      <c r="AC74" s="24" t="s">
        <v>154</v>
      </c>
      <c r="AE74" s="26"/>
      <c r="AF74" t="str">
        <f>_xlfn.LET(_xlpm.result,_xlfn.XLOOKUP(C74,Table1[company_name],Table1[End_target],"NOT FOUND"),IF(_xlpm.result="NOT FOUND","NOT FOUND",IF(_xlpm.result=0,"",_xlpm.result)))</f>
        <v>Emissions reduction target</v>
      </c>
      <c r="AG74"/>
      <c r="AH74"/>
      <c r="AI74"/>
      <c r="AJ74"/>
      <c r="AN74" t="str">
        <f>_xlfn.LET(_xlpm.result,_xlfn.XLOOKUP(C74,Table1[company_name],Table1[Carbon_credits],"NOT FOUND"),IF(_xlpm.result="NOT FOUND","NOT FOUND",IF(_xlpm.result=0,"",_xlpm.result)))</f>
        <v>Yes</v>
      </c>
      <c r="AO74"/>
      <c r="AQ74" s="26"/>
      <c r="AR74"/>
      <c r="AS74"/>
      <c r="AT74"/>
      <c r="AU74"/>
      <c r="AY74"/>
      <c r="AZ74"/>
      <c r="BB74" s="26"/>
      <c r="BC74" t="str">
        <f>_xlfn.LET(_xlpm.result,_xlfn.XLOOKUP(C74,Table1[company_name],Table1[Separate_removal_target],"NOT FOUND"),IF(_xlpm.result="NOT FOUND","NOT FOUND",IF(_xlpm.result=0,"",_xlpm.result)))</f>
        <v>No</v>
      </c>
      <c r="BD74" t="s">
        <v>150</v>
      </c>
      <c r="BF74" t="s">
        <v>592</v>
      </c>
      <c r="BG74">
        <v>2030</v>
      </c>
      <c r="BL74" s="26"/>
      <c r="BN74" s="29"/>
      <c r="BP74" s="26"/>
    </row>
    <row r="75" spans="1:68" s="24" customFormat="1" ht="13.35" customHeight="1" hidden="1">
      <c r="A75" s="24">
        <v>72</v>
      </c>
      <c r="C75" s="26" t="s">
        <v>593</v>
      </c>
      <c r="D75" t="s">
        <v>516</v>
      </c>
      <c r="F75" t="s">
        <v>245</v>
      </c>
      <c r="H75" s="30" t="s">
        <v>594</v>
      </c>
      <c r="I75" s="24" t="s">
        <v>595</v>
      </c>
      <c r="J75" s="24">
        <v>-0.37</v>
      </c>
      <c r="K75" s="24" t="s">
        <v>596</v>
      </c>
      <c r="L75" s="24">
        <v>198194</v>
      </c>
      <c r="N75" s="26">
        <v>31</v>
      </c>
      <c r="O75" s="24" t="s">
        <v>150</v>
      </c>
      <c r="P75" s="24">
        <v>2019</v>
      </c>
      <c r="Q75" s="26">
        <v>2021</v>
      </c>
      <c r="R75" s="39"/>
      <c r="S75" s="39"/>
      <c r="T75" s="40"/>
      <c r="U75" s="24" t="s">
        <v>150</v>
      </c>
      <c r="V75" s="24" t="s">
        <v>6995</v>
      </c>
      <c r="W75" s="24" t="s">
        <v>1368</v>
      </c>
      <c r="X75" s="24">
        <v>2030</v>
      </c>
      <c r="Y75" s="24" t="s">
        <v>151</v>
      </c>
      <c r="Z75" s="24" t="s">
        <v>1368</v>
      </c>
      <c r="AA75" s="24">
        <v>2040</v>
      </c>
      <c r="AB75" s="24" t="s">
        <v>150</v>
      </c>
      <c r="AC75" s="24" t="s">
        <v>150</v>
      </c>
      <c r="AD75" s="24">
        <v>2040</v>
      </c>
      <c r="AE75" s="26">
        <v>2040</v>
      </c>
      <c r="AF75" t="str">
        <f>_xlfn.LET(_xlpm.result,_xlfn.XLOOKUP(C75,Table1[company_name],Table1[End_target],"NOT FOUND"),IF(_xlpm.result="NOT FOUND","NOT FOUND",IF(_xlpm.result=0,"",_xlpm.result)))</f>
        <v>Carbon neutral(ity)</v>
      </c>
      <c r="AG75"/>
      <c r="AH75"/>
      <c r="AI75"/>
      <c r="AJ75"/>
      <c r="AN75" t="str">
        <f>_xlfn.LET(_xlpm.result,_xlfn.XLOOKUP(C75,Table1[company_name],Table1[Carbon_credits],"NOT FOUND"),IF(_xlpm.result="NOT FOUND","NOT FOUND",IF(_xlpm.result=0,"",_xlpm.result)))</f>
        <v>Yes</v>
      </c>
      <c r="AO75"/>
      <c r="AQ75" s="26"/>
      <c r="AR75"/>
      <c r="AS75"/>
      <c r="AT75"/>
      <c r="AU75"/>
      <c r="AY75"/>
      <c r="AZ75"/>
      <c r="BB75" s="26"/>
      <c r="BC75" t="str">
        <f>_xlfn.LET(_xlpm.result,_xlfn.XLOOKUP(C75,Table1[company_name],Table1[Separate_removal_target],"NOT FOUND"),IF(_xlpm.result="NOT FOUND","NOT FOUND",IF(_xlpm.result=0,"",_xlpm.result)))</f>
        <v>Yes</v>
      </c>
      <c r="BD75"/>
      <c r="BF75"/>
      <c r="BG75"/>
      <c r="BL75" s="26"/>
      <c r="BN75" s="29"/>
      <c r="BP75" s="26"/>
    </row>
    <row r="76" spans="1:68" s="24" customFormat="1" ht="13.35" customHeight="1" hidden="1">
      <c r="A76" s="24">
        <v>73</v>
      </c>
      <c r="C76" s="26" t="s">
        <v>598</v>
      </c>
      <c r="D76" t="s">
        <v>599</v>
      </c>
      <c r="F76" t="s">
        <v>175</v>
      </c>
      <c r="H76" s="30" t="s">
        <v>600</v>
      </c>
      <c r="I76" s="24" t="s">
        <v>601</v>
      </c>
      <c r="J76" s="24">
        <v>0.001</v>
      </c>
      <c r="K76" s="24" t="s">
        <v>602</v>
      </c>
      <c r="L76" s="24">
        <v>237100</v>
      </c>
      <c r="N76" s="26">
        <v>22</v>
      </c>
      <c r="O76" s="24" t="s">
        <v>154</v>
      </c>
      <c r="Q76" s="26"/>
      <c r="R76" s="39"/>
      <c r="S76" s="39"/>
      <c r="T76" s="40"/>
      <c r="U76" s="24" t="s">
        <v>150</v>
      </c>
      <c r="V76" s="24" t="s">
        <v>6995</v>
      </c>
      <c r="W76" s="24" t="s">
        <v>1368</v>
      </c>
      <c r="X76" s="24">
        <v>2030</v>
      </c>
      <c r="AB76" s="24" t="s">
        <v>154</v>
      </c>
      <c r="AC76" s="24" t="s">
        <v>154</v>
      </c>
      <c r="AE76" s="26"/>
      <c r="AF76" t="str">
        <f>_xlfn.LET(_xlpm.result,_xlfn.XLOOKUP(C76,Table1[company_name],Table1[End_target],"NOT FOUND"),IF(_xlpm.result="NOT FOUND","NOT FOUND",IF(_xlpm.result=0,"",_xlpm.result)))</f>
        <v/>
      </c>
      <c r="AG76"/>
      <c r="AH76"/>
      <c r="AI76"/>
      <c r="AJ76"/>
      <c r="AN76" t="str">
        <f>_xlfn.LET(_xlpm.result,_xlfn.XLOOKUP(C76,Table1[company_name],Table1[Carbon_credits],"NOT FOUND"),IF(_xlpm.result="NOT FOUND","NOT FOUND",IF(_xlpm.result=0,"",_xlpm.result)))</f>
        <v/>
      </c>
      <c r="AO76"/>
      <c r="AQ76" s="26"/>
      <c r="AR76"/>
      <c r="AS76"/>
      <c r="AT76"/>
      <c r="AU76"/>
      <c r="AY76"/>
      <c r="AZ76"/>
      <c r="BB76" s="26"/>
      <c r="BC76" t="str">
        <f>_xlfn.LET(_xlpm.result,_xlfn.XLOOKUP(C76,Table1[company_name],Table1[Separate_removal_target],"NOT FOUND"),IF(_xlpm.result="NOT FOUND","NOT FOUND",IF(_xlpm.result=0,"",_xlpm.result)))</f>
        <v/>
      </c>
      <c r="BD76"/>
      <c r="BF76"/>
      <c r="BG76"/>
      <c r="BL76" s="26"/>
      <c r="BN76" s="29"/>
      <c r="BP76" s="26"/>
    </row>
    <row r="77" spans="1:68" s="24" customFormat="1" ht="13.35" customHeight="1" hidden="1">
      <c r="A77" s="24">
        <v>74</v>
      </c>
      <c r="C77" s="26" t="s">
        <v>604</v>
      </c>
      <c r="D77" t="s">
        <v>192</v>
      </c>
      <c r="F77" t="s">
        <v>145</v>
      </c>
      <c r="H77" s="30" t="s">
        <v>605</v>
      </c>
      <c r="I77" s="24" t="s">
        <v>606</v>
      </c>
      <c r="J77" s="24">
        <v>-0.687</v>
      </c>
      <c r="K77" s="24" t="s">
        <v>607</v>
      </c>
      <c r="L77" s="24">
        <v>9910</v>
      </c>
      <c r="N77" s="26">
        <v>25</v>
      </c>
      <c r="O77" s="24" t="s">
        <v>154</v>
      </c>
      <c r="Q77" s="26"/>
      <c r="R77" s="39"/>
      <c r="S77" s="39"/>
      <c r="T77" s="40"/>
      <c r="U77" s="24" t="s">
        <v>150</v>
      </c>
      <c r="V77" s="24" t="s">
        <v>6995</v>
      </c>
      <c r="W77" s="24" t="s">
        <v>1368</v>
      </c>
      <c r="X77" s="24">
        <v>2030</v>
      </c>
      <c r="Y77" s="24" t="s">
        <v>151</v>
      </c>
      <c r="Z77" s="24" t="s">
        <v>1368</v>
      </c>
      <c r="AA77" s="24">
        <v>2040</v>
      </c>
      <c r="AB77" s="24" t="s">
        <v>150</v>
      </c>
      <c r="AC77" s="24" t="s">
        <v>150</v>
      </c>
      <c r="AD77" s="24">
        <v>2040</v>
      </c>
      <c r="AE77" s="26">
        <v>2040</v>
      </c>
      <c r="AF77" t="str">
        <f>_xlfn.LET(_xlpm.result,_xlfn.XLOOKUP(C77,Table1[company_name],Table1[End_target],"NOT FOUND"),IF(_xlpm.result="NOT FOUND","NOT FOUND",IF(_xlpm.result=0,"",_xlpm.result)))</f>
        <v>Carbon negative</v>
      </c>
      <c r="AG77" t="s">
        <v>219</v>
      </c>
      <c r="AH77" t="s">
        <v>218</v>
      </c>
      <c r="AI77" t="s">
        <v>7067</v>
      </c>
      <c r="AJ77">
        <v>2050</v>
      </c>
      <c r="AN77" t="str">
        <f>_xlfn.LET(_xlpm.result,_xlfn.XLOOKUP(C77,Table1[company_name],Table1[Carbon_credits],"NOT FOUND"),IF(_xlpm.result="NOT FOUND","NOT FOUND",IF(_xlpm.result=0,"",_xlpm.result)))</f>
        <v>Yes</v>
      </c>
      <c r="AO77" t="s">
        <v>262</v>
      </c>
      <c r="AQ77" s="26"/>
      <c r="AR77"/>
      <c r="AS77"/>
      <c r="AT77"/>
      <c r="AU77"/>
      <c r="AY77"/>
      <c r="AZ77"/>
      <c r="BB77" s="26"/>
      <c r="BC77" t="str">
        <f>_xlfn.LET(_xlpm.result,_xlfn.XLOOKUP(C77,Table1[company_name],Table1[Separate_removal_target],"NOT FOUND"),IF(_xlpm.result="NOT FOUND","NOT FOUND",IF(_xlpm.result=0,"",_xlpm.result)))</f>
        <v>Yes</v>
      </c>
      <c r="BD77" t="s">
        <v>150</v>
      </c>
      <c r="BF77" t="s">
        <v>7067</v>
      </c>
      <c r="BG77">
        <v>2050</v>
      </c>
      <c r="BL77" s="26"/>
      <c r="BN77" s="29"/>
      <c r="BP77" s="26"/>
    </row>
    <row r="78" spans="1:68" s="24" customFormat="1" ht="13.35" customHeight="1" hidden="1">
      <c r="A78" s="24">
        <v>75</v>
      </c>
      <c r="C78" s="26" t="s">
        <v>609</v>
      </c>
      <c r="D78" t="s">
        <v>610</v>
      </c>
      <c r="F78" t="s">
        <v>145</v>
      </c>
      <c r="H78" s="30" t="s">
        <v>611</v>
      </c>
      <c r="I78" s="24" t="s">
        <v>612</v>
      </c>
      <c r="J78" s="24">
        <v>0.052</v>
      </c>
      <c r="K78" s="24" t="s">
        <v>613</v>
      </c>
      <c r="L78" s="24">
        <v>182000</v>
      </c>
      <c r="N78" s="26">
        <v>23</v>
      </c>
      <c r="O78" s="24" t="s">
        <v>154</v>
      </c>
      <c r="Q78" s="26"/>
      <c r="R78" s="39"/>
      <c r="S78" s="39"/>
      <c r="T78" s="40"/>
      <c r="U78" s="24" t="s">
        <v>150</v>
      </c>
      <c r="V78" s="24" t="s">
        <v>6995</v>
      </c>
      <c r="W78" s="24" t="s">
        <v>1368</v>
      </c>
      <c r="X78" s="24">
        <v>2030</v>
      </c>
      <c r="AB78" s="24" t="s">
        <v>154</v>
      </c>
      <c r="AC78" s="24" t="s">
        <v>154</v>
      </c>
      <c r="AE78" s="26"/>
      <c r="AF78" t="str">
        <f>_xlfn.LET(_xlpm.result,_xlfn.XLOOKUP(C78,Table1[company_name],Table1[End_target],"NOT FOUND"),IF(_xlpm.result="NOT FOUND","NOT FOUND",IF(_xlpm.result=0,"",_xlpm.result)))</f>
        <v>Carbon neutral(ity)</v>
      </c>
      <c r="AG78" t="s">
        <v>160</v>
      </c>
      <c r="AH78" t="s">
        <v>159</v>
      </c>
      <c r="AI78" t="s">
        <v>614</v>
      </c>
      <c r="AJ78">
        <v>2035</v>
      </c>
      <c r="AN78" t="str">
        <f>_xlfn.LET(_xlpm.result,_xlfn.XLOOKUP(C78,Table1[company_name],Table1[Carbon_credits],"NOT FOUND"),IF(_xlpm.result="NOT FOUND","NOT FOUND",IF(_xlpm.result=0,"",_xlpm.result)))</f>
        <v>Yes</v>
      </c>
      <c r="AO78" t="s">
        <v>168</v>
      </c>
      <c r="AQ78" s="26"/>
      <c r="AR78"/>
      <c r="AS78"/>
      <c r="AT78"/>
      <c r="AU78"/>
      <c r="AY78"/>
      <c r="AZ78"/>
      <c r="BB78" s="26"/>
      <c r="BC78" t="str">
        <f>_xlfn.LET(_xlpm.result,_xlfn.XLOOKUP(C78,Table1[company_name],Table1[Separate_removal_target],"NOT FOUND"),IF(_xlpm.result="NOT FOUND","NOT FOUND",IF(_xlpm.result=0,"",_xlpm.result)))</f>
        <v>No</v>
      </c>
      <c r="BD78"/>
      <c r="BF78" t="s">
        <v>614</v>
      </c>
      <c r="BG78">
        <v>2035</v>
      </c>
      <c r="BL78" s="26"/>
      <c r="BN78" s="29"/>
      <c r="BP78" s="26"/>
    </row>
    <row r="79" spans="1:68" s="24" customFormat="1" ht="13.35" customHeight="1" hidden="1">
      <c r="A79" s="24">
        <v>76</v>
      </c>
      <c r="C79" s="26" t="s">
        <v>615</v>
      </c>
      <c r="D79" t="s">
        <v>443</v>
      </c>
      <c r="F79" t="s">
        <v>245</v>
      </c>
      <c r="H79" s="30" t="s">
        <v>616</v>
      </c>
      <c r="I79" s="24" t="s">
        <v>617</v>
      </c>
      <c r="J79" s="24">
        <v>0.163</v>
      </c>
      <c r="K79" s="24" t="s">
        <v>618</v>
      </c>
      <c r="L79" s="24">
        <v>156626</v>
      </c>
      <c r="N79" s="26">
        <v>31</v>
      </c>
      <c r="O79" s="24" t="s">
        <v>150</v>
      </c>
      <c r="P79" s="24">
        <v>2018</v>
      </c>
      <c r="Q79" s="26">
        <v>2023</v>
      </c>
      <c r="R79" s="39"/>
      <c r="S79" s="39"/>
      <c r="T79" s="40"/>
      <c r="U79" s="24" t="s">
        <v>150</v>
      </c>
      <c r="V79" s="24" t="s">
        <v>7000</v>
      </c>
      <c r="AB79" s="24" t="s">
        <v>154</v>
      </c>
      <c r="AC79" s="24" t="s">
        <v>154</v>
      </c>
      <c r="AE79" s="26"/>
      <c r="AF79" t="str">
        <f>_xlfn.LET(_xlpm.result,_xlfn.XLOOKUP(C79,Table1[company_name],Table1[End_target],"NOT FOUND"),IF(_xlpm.result="NOT FOUND","NOT FOUND",IF(_xlpm.result=0,"",_xlpm.result)))</f>
        <v>Net zero</v>
      </c>
      <c r="AG79"/>
      <c r="AH79"/>
      <c r="AI79"/>
      <c r="AJ79"/>
      <c r="AN79" t="str">
        <f>_xlfn.LET(_xlpm.result,_xlfn.XLOOKUP(C79,Table1[company_name],Table1[Carbon_credits],"NOT FOUND"),IF(_xlpm.result="NOT FOUND","NOT FOUND",IF(_xlpm.result=0,"",_xlpm.result)))</f>
        <v>No</v>
      </c>
      <c r="AO79"/>
      <c r="AQ79" s="26"/>
      <c r="AR79"/>
      <c r="AS79" t="s">
        <v>218</v>
      </c>
      <c r="AT79" t="s">
        <v>7068</v>
      </c>
      <c r="AU79">
        <v>2050</v>
      </c>
      <c r="AY79" t="s">
        <v>158</v>
      </c>
      <c r="AZ79" t="s">
        <v>190</v>
      </c>
      <c r="BB79" s="26"/>
      <c r="BC79" t="str">
        <f>_xlfn.LET(_xlpm.result,_xlfn.XLOOKUP(C79,Table1[company_name],Table1[Separate_removal_target],"NOT FOUND"),IF(_xlpm.result="NOT FOUND","NOT FOUND",IF(_xlpm.result=0,"",_xlpm.result)))</f>
        <v>No</v>
      </c>
      <c r="BD79" t="s">
        <v>150</v>
      </c>
      <c r="BF79" t="s">
        <v>7068</v>
      </c>
      <c r="BG79">
        <v>2050</v>
      </c>
      <c r="BL79" s="26"/>
      <c r="BN79" s="29"/>
      <c r="BP79" s="26"/>
    </row>
    <row r="80" spans="1:68" s="24" customFormat="1" ht="13.35" customHeight="1" hidden="1">
      <c r="A80" s="24">
        <v>77</v>
      </c>
      <c r="C80" s="26" t="s">
        <v>619</v>
      </c>
      <c r="D80" t="s">
        <v>620</v>
      </c>
      <c r="F80" t="s">
        <v>145</v>
      </c>
      <c r="H80" s="30" t="s">
        <v>621</v>
      </c>
      <c r="I80" s="24" t="s">
        <v>622</v>
      </c>
      <c r="J80" s="24">
        <v>0</v>
      </c>
      <c r="K80" s="24" t="s">
        <v>623</v>
      </c>
      <c r="L80" s="24">
        <v>67381</v>
      </c>
      <c r="N80" s="26">
        <v>31</v>
      </c>
      <c r="O80" s="24" t="s">
        <v>150</v>
      </c>
      <c r="P80" s="24">
        <v>2021</v>
      </c>
      <c r="Q80" s="26">
        <v>2023</v>
      </c>
      <c r="R80" s="39"/>
      <c r="S80" s="39"/>
      <c r="T80" s="40"/>
      <c r="U80" s="24" t="s">
        <v>154</v>
      </c>
      <c r="V80" s="24" t="s">
        <v>154</v>
      </c>
      <c r="AB80" s="24" t="s">
        <v>154</v>
      </c>
      <c r="AC80" s="24" t="s">
        <v>154</v>
      </c>
      <c r="AE80" s="26"/>
      <c r="AF80" t="str">
        <f>_xlfn.LET(_xlpm.result,_xlfn.XLOOKUP(C80,Table1[company_name],Table1[End_target],"NOT FOUND"),IF(_xlpm.result="NOT FOUND","NOT FOUND",IF(_xlpm.result=0,"",_xlpm.result)))</f>
        <v>Emissions reduction target</v>
      </c>
      <c r="AG80"/>
      <c r="AH80"/>
      <c r="AI80"/>
      <c r="AJ80"/>
      <c r="AN80" t="str">
        <f>_xlfn.LET(_xlpm.result,_xlfn.XLOOKUP(C80,Table1[company_name],Table1[Carbon_credits],"NOT FOUND"),IF(_xlpm.result="NOT FOUND","NOT FOUND",IF(_xlpm.result=0,"",_xlpm.result)))</f>
        <v>Not Specified</v>
      </c>
      <c r="AO80"/>
      <c r="AQ80" s="26"/>
      <c r="AR80"/>
      <c r="AS80"/>
      <c r="AT80"/>
      <c r="AU80"/>
      <c r="AY80"/>
      <c r="AZ80"/>
      <c r="BB80" s="26"/>
      <c r="BC80" t="str">
        <f>_xlfn.LET(_xlpm.result,_xlfn.XLOOKUP(C80,Table1[company_name],Table1[Separate_removal_target],"NOT FOUND"),IF(_xlpm.result="NOT FOUND","NOT FOUND",IF(_xlpm.result=0,"",_xlpm.result)))</f>
        <v>No</v>
      </c>
      <c r="BD80"/>
      <c r="BF80"/>
      <c r="BG80"/>
      <c r="BL80" s="26"/>
      <c r="BN80" s="29"/>
      <c r="BP80" s="26"/>
    </row>
    <row r="81" spans="1:68" s="24" customFormat="1" ht="13.35" customHeight="1" hidden="1">
      <c r="A81" s="24">
        <v>78</v>
      </c>
      <c r="C81" s="26" t="s">
        <v>625</v>
      </c>
      <c r="D81" t="s">
        <v>516</v>
      </c>
      <c r="F81" t="s">
        <v>145</v>
      </c>
      <c r="H81" s="30" t="s">
        <v>626</v>
      </c>
      <c r="I81" s="24" t="s">
        <v>627</v>
      </c>
      <c r="J81" s="24">
        <v>-0.24</v>
      </c>
      <c r="K81" s="24" t="s">
        <v>628</v>
      </c>
      <c r="L81" s="24">
        <v>140990</v>
      </c>
      <c r="N81" s="26">
        <v>31</v>
      </c>
      <c r="O81" s="24" t="s">
        <v>154</v>
      </c>
      <c r="Q81" s="26"/>
      <c r="R81" s="39"/>
      <c r="S81" s="39"/>
      <c r="T81" s="40"/>
      <c r="U81" s="24" t="s">
        <v>150</v>
      </c>
      <c r="V81" s="24" t="s">
        <v>6995</v>
      </c>
      <c r="W81" s="24" t="s">
        <v>1368</v>
      </c>
      <c r="X81" s="24">
        <v>2030</v>
      </c>
      <c r="AB81" s="24" t="s">
        <v>154</v>
      </c>
      <c r="AC81" s="24" t="s">
        <v>154</v>
      </c>
      <c r="AE81" s="26"/>
      <c r="AF81" t="str">
        <f>_xlfn.LET(_xlpm.result,_xlfn.XLOOKUP(C81,Table1[company_name],Table1[End_target],"NOT FOUND"),IF(_xlpm.result="NOT FOUND","NOT FOUND",IF(_xlpm.result=0,"",_xlpm.result)))</f>
        <v>Net zero</v>
      </c>
      <c r="AG81"/>
      <c r="AH81"/>
      <c r="AI81"/>
      <c r="AJ81"/>
      <c r="AN81" t="str">
        <f>_xlfn.LET(_xlpm.result,_xlfn.XLOOKUP(C81,Table1[company_name],Table1[Carbon_credits],"NOT FOUND"),IF(_xlpm.result="NOT FOUND","NOT FOUND",IF(_xlpm.result=0,"",_xlpm.result)))</f>
        <v>Yes</v>
      </c>
      <c r="AO81"/>
      <c r="AQ81" s="26"/>
      <c r="AR81"/>
      <c r="AS81" t="s">
        <v>159</v>
      </c>
      <c r="AT81" t="s">
        <v>629</v>
      </c>
      <c r="AU81">
        <v>2035</v>
      </c>
      <c r="AY81" t="s">
        <v>157</v>
      </c>
      <c r="AZ81" t="s">
        <v>168</v>
      </c>
      <c r="BB81" s="26"/>
      <c r="BC81" t="str">
        <f>_xlfn.LET(_xlpm.result,_xlfn.XLOOKUP(C81,Table1[company_name],Table1[Separate_removal_target],"NOT FOUND"),IF(_xlpm.result="NOT FOUND","NOT FOUND",IF(_xlpm.result=0,"",_xlpm.result)))</f>
        <v>No</v>
      </c>
      <c r="BD81" t="s">
        <v>150</v>
      </c>
      <c r="BF81" t="s">
        <v>629</v>
      </c>
      <c r="BG81">
        <v>2035</v>
      </c>
      <c r="BL81" s="26"/>
      <c r="BN81" s="29"/>
      <c r="BP81" s="26"/>
    </row>
    <row r="82" spans="1:68" s="24" customFormat="1" ht="13.35" customHeight="1" hidden="1">
      <c r="A82" s="24">
        <v>79</v>
      </c>
      <c r="C82" s="26" t="s">
        <v>630</v>
      </c>
      <c r="D82" t="s">
        <v>314</v>
      </c>
      <c r="F82" t="s">
        <v>264</v>
      </c>
      <c r="H82" s="30" t="s">
        <v>631</v>
      </c>
      <c r="I82" s="24" t="s">
        <v>632</v>
      </c>
      <c r="J82" s="24">
        <v>-0.065</v>
      </c>
      <c r="K82" s="24" t="s">
        <v>633</v>
      </c>
      <c r="L82" s="24">
        <v>62062</v>
      </c>
      <c r="N82" s="26">
        <v>31</v>
      </c>
      <c r="O82" s="24" t="s">
        <v>150</v>
      </c>
      <c r="P82" s="24">
        <v>2020</v>
      </c>
      <c r="Q82" s="26">
        <v>2026</v>
      </c>
      <c r="R82" s="39"/>
      <c r="S82" s="39"/>
      <c r="T82" s="40"/>
      <c r="U82" s="24" t="s">
        <v>150</v>
      </c>
      <c r="V82" s="24" t="s">
        <v>6995</v>
      </c>
      <c r="W82" s="24" t="s">
        <v>1368</v>
      </c>
      <c r="X82" s="24" t="s">
        <v>4212</v>
      </c>
      <c r="AB82" s="24" t="s">
        <v>154</v>
      </c>
      <c r="AC82" s="24" t="s">
        <v>154</v>
      </c>
      <c r="AE82" s="26"/>
      <c r="AF82" t="str">
        <f>_xlfn.LET(_xlpm.result,_xlfn.XLOOKUP(C82,Table1[company_name],Table1[End_target],"NOT FOUND"),IF(_xlpm.result="NOT FOUND","NOT FOUND",IF(_xlpm.result=0,"",_xlpm.result)))</f>
        <v>Net zero</v>
      </c>
      <c r="AG82"/>
      <c r="AH82"/>
      <c r="AI82"/>
      <c r="AJ82"/>
      <c r="AN82" t="str">
        <f>_xlfn.LET(_xlpm.result,_xlfn.XLOOKUP(C82,Table1[company_name],Table1[Carbon_credits],"NOT FOUND"),IF(_xlpm.result="NOT FOUND","NOT FOUND",IF(_xlpm.result=0,"",_xlpm.result)))</f>
        <v>Yes</v>
      </c>
      <c r="AO82"/>
      <c r="AQ82" s="26"/>
      <c r="AR82"/>
      <c r="AS82" t="s">
        <v>218</v>
      </c>
      <c r="AT82" t="s">
        <v>634</v>
      </c>
      <c r="AU82">
        <v>2050</v>
      </c>
      <c r="AY82" t="s">
        <v>157</v>
      </c>
      <c r="AZ82" t="s">
        <v>312</v>
      </c>
      <c r="BB82" s="26"/>
      <c r="BC82" t="str">
        <f>_xlfn.LET(_xlpm.result,_xlfn.XLOOKUP(C82,Table1[company_name],Table1[Separate_removal_target],"NOT FOUND"),IF(_xlpm.result="NOT FOUND","NOT FOUND",IF(_xlpm.result=0,"",_xlpm.result)))</f>
        <v>No</v>
      </c>
      <c r="BD82" t="s">
        <v>150</v>
      </c>
      <c r="BF82" t="s">
        <v>634</v>
      </c>
      <c r="BG82">
        <v>2050</v>
      </c>
      <c r="BL82" s="26"/>
      <c r="BN82" s="29"/>
      <c r="BP82" s="26"/>
    </row>
    <row r="83" spans="1:68" s="24" customFormat="1" ht="13.35" customHeight="1" hidden="1">
      <c r="A83" s="24">
        <v>80</v>
      </c>
      <c r="C83" s="26" t="s">
        <v>635</v>
      </c>
      <c r="D83" t="s">
        <v>472</v>
      </c>
      <c r="F83" t="s">
        <v>145</v>
      </c>
      <c r="H83" s="30" t="s">
        <v>636</v>
      </c>
      <c r="I83" s="24" t="s">
        <v>637</v>
      </c>
      <c r="J83" s="24">
        <v>0.125</v>
      </c>
      <c r="K83" s="24" t="s">
        <v>638</v>
      </c>
      <c r="L83" s="24">
        <v>8090</v>
      </c>
      <c r="N83" s="26">
        <v>29</v>
      </c>
      <c r="O83" s="24" t="s">
        <v>154</v>
      </c>
      <c r="Q83" s="26"/>
      <c r="R83" s="39"/>
      <c r="S83" s="39"/>
      <c r="T83" s="40"/>
      <c r="U83" s="24" t="s">
        <v>154</v>
      </c>
      <c r="V83" s="24" t="s">
        <v>154</v>
      </c>
      <c r="AB83" s="24" t="s">
        <v>154</v>
      </c>
      <c r="AC83" s="24" t="s">
        <v>154</v>
      </c>
      <c r="AE83" s="26"/>
      <c r="AF83" t="str">
        <f>_xlfn.LET(_xlpm.result,_xlfn.XLOOKUP(C83,Table1[company_name],Table1[End_target],"NOT FOUND"),IF(_xlpm.result="NOT FOUND","NOT FOUND",IF(_xlpm.result=0,"",_xlpm.result)))</f>
        <v>No target</v>
      </c>
      <c r="AG83"/>
      <c r="AH83"/>
      <c r="AI83"/>
      <c r="AJ83"/>
      <c r="AN83" t="str">
        <f>_xlfn.LET(_xlpm.result,_xlfn.XLOOKUP(C83,Table1[company_name],Table1[Carbon_credits],"NOT FOUND"),IF(_xlpm.result="NOT FOUND","NOT FOUND",IF(_xlpm.result=0,"",_xlpm.result)))</f>
        <v>Not Specified</v>
      </c>
      <c r="AO83"/>
      <c r="AQ83" s="26"/>
      <c r="AR83"/>
      <c r="AS83"/>
      <c r="AT83"/>
      <c r="AU83"/>
      <c r="AY83"/>
      <c r="AZ83"/>
      <c r="BB83" s="26"/>
      <c r="BC83" t="str">
        <f>_xlfn.LET(_xlpm.result,_xlfn.XLOOKUP(C83,Table1[company_name],Table1[Separate_removal_target],"NOT FOUND"),IF(_xlpm.result="NOT FOUND","NOT FOUND",IF(_xlpm.result=0,"",_xlpm.result)))</f>
        <v>No</v>
      </c>
      <c r="BD83"/>
      <c r="BF83"/>
      <c r="BG83"/>
      <c r="BL83" s="26"/>
      <c r="BN83" s="29"/>
      <c r="BP83" s="26"/>
    </row>
    <row r="84" spans="1:68" s="24" customFormat="1" ht="13.35" customHeight="1" hidden="1">
      <c r="A84" s="24">
        <v>81</v>
      </c>
      <c r="C84" s="26" t="s">
        <v>640</v>
      </c>
      <c r="D84" t="s">
        <v>641</v>
      </c>
      <c r="F84" t="s">
        <v>175</v>
      </c>
      <c r="H84" s="30" t="s">
        <v>643</v>
      </c>
      <c r="I84" s="24" t="s">
        <v>644</v>
      </c>
      <c r="J84" s="24">
        <v>-0.169</v>
      </c>
      <c r="K84" s="24" t="s">
        <v>645</v>
      </c>
      <c r="L84" s="24">
        <v>211360</v>
      </c>
      <c r="N84" s="26">
        <v>9</v>
      </c>
      <c r="O84" s="24" t="s">
        <v>154</v>
      </c>
      <c r="Q84" s="26"/>
      <c r="R84" s="39"/>
      <c r="S84" s="39"/>
      <c r="T84" s="40"/>
      <c r="U84" s="24" t="s">
        <v>150</v>
      </c>
      <c r="V84" s="24" t="s">
        <v>6995</v>
      </c>
      <c r="W84" s="24" t="s">
        <v>1368</v>
      </c>
      <c r="X84" s="24">
        <v>2030</v>
      </c>
      <c r="AB84" s="24" t="s">
        <v>154</v>
      </c>
      <c r="AC84" s="24" t="s">
        <v>154</v>
      </c>
      <c r="AE84" s="26"/>
      <c r="AF84" t="str">
        <f>_xlfn.LET(_xlpm.result,_xlfn.XLOOKUP(C84,Table1[company_name],Table1[End_target],"NOT FOUND"),IF(_xlpm.result="NOT FOUND","NOT FOUND",IF(_xlpm.result=0,"",_xlpm.result)))</f>
        <v>No target</v>
      </c>
      <c r="AG84"/>
      <c r="AH84"/>
      <c r="AI84"/>
      <c r="AJ84"/>
      <c r="AN84" t="str">
        <f>_xlfn.LET(_xlpm.result,_xlfn.XLOOKUP(C84,Table1[company_name],Table1[Carbon_credits],"NOT FOUND"),IF(_xlpm.result="NOT FOUND","NOT FOUND",IF(_xlpm.result=0,"",_xlpm.result)))</f>
        <v/>
      </c>
      <c r="AO84"/>
      <c r="AQ84" s="26"/>
      <c r="AR84"/>
      <c r="AS84"/>
      <c r="AT84"/>
      <c r="AU84"/>
      <c r="AY84"/>
      <c r="AZ84"/>
      <c r="BB84" s="26"/>
      <c r="BC84" t="str">
        <f>_xlfn.LET(_xlpm.result,_xlfn.XLOOKUP(C84,Table1[company_name],Table1[Separate_removal_target],"NOT FOUND"),IF(_xlpm.result="NOT FOUND","NOT FOUND",IF(_xlpm.result=0,"",_xlpm.result)))</f>
        <v/>
      </c>
      <c r="BD84"/>
      <c r="BF84"/>
      <c r="BG84"/>
      <c r="BL84" s="26"/>
      <c r="BN84" s="29"/>
      <c r="BP84" s="26"/>
    </row>
    <row r="85" spans="1:68" s="24" customFormat="1" ht="13.35" customHeight="1" hidden="1">
      <c r="A85" s="24">
        <v>82</v>
      </c>
      <c r="C85" s="26" t="s">
        <v>648</v>
      </c>
      <c r="D85" t="s">
        <v>183</v>
      </c>
      <c r="F85" t="s">
        <v>175</v>
      </c>
      <c r="H85" s="30" t="s">
        <v>649</v>
      </c>
      <c r="I85" s="24" t="s">
        <v>650</v>
      </c>
      <c r="J85" s="24">
        <v>-0.873</v>
      </c>
      <c r="K85" s="24" t="s">
        <v>651</v>
      </c>
      <c r="L85" s="24">
        <v>199526</v>
      </c>
      <c r="N85" s="26">
        <v>8</v>
      </c>
      <c r="O85" s="24" t="s">
        <v>154</v>
      </c>
      <c r="Q85" s="26"/>
      <c r="R85" s="39"/>
      <c r="S85" s="39"/>
      <c r="T85" s="40"/>
      <c r="U85" s="24" t="s">
        <v>150</v>
      </c>
      <c r="V85" s="24" t="s">
        <v>6995</v>
      </c>
      <c r="W85" s="24" t="s">
        <v>1368</v>
      </c>
      <c r="X85" s="24">
        <v>2030</v>
      </c>
      <c r="Y85" s="24" t="s">
        <v>151</v>
      </c>
      <c r="Z85" s="24" t="s">
        <v>1368</v>
      </c>
      <c r="AA85" s="24">
        <v>2040</v>
      </c>
      <c r="AB85" s="24" t="s">
        <v>150</v>
      </c>
      <c r="AC85" s="24" t="s">
        <v>150</v>
      </c>
      <c r="AD85" s="24">
        <v>2040</v>
      </c>
      <c r="AE85" s="26">
        <v>2040</v>
      </c>
      <c r="AF85" t="str">
        <f>_xlfn.LET(_xlpm.result,_xlfn.XLOOKUP(C85,Table1[company_name],Table1[End_target],"NOT FOUND"),IF(_xlpm.result="NOT FOUND","NOT FOUND",IF(_xlpm.result=0,"",_xlpm.result)))</f>
        <v/>
      </c>
      <c r="AG85"/>
      <c r="AH85"/>
      <c r="AI85"/>
      <c r="AJ85"/>
      <c r="AN85" t="str">
        <f>_xlfn.LET(_xlpm.result,_xlfn.XLOOKUP(C85,Table1[company_name],Table1[Carbon_credits],"NOT FOUND"),IF(_xlpm.result="NOT FOUND","NOT FOUND",IF(_xlpm.result=0,"",_xlpm.result)))</f>
        <v/>
      </c>
      <c r="AO85"/>
      <c r="AQ85" s="26"/>
      <c r="AR85"/>
      <c r="AS85"/>
      <c r="AT85"/>
      <c r="AU85"/>
      <c r="AY85"/>
      <c r="AZ85"/>
      <c r="BB85" s="26"/>
      <c r="BC85" t="str">
        <f>_xlfn.LET(_xlpm.result,_xlfn.XLOOKUP(C85,Table1[company_name],Table1[Separate_removal_target],"NOT FOUND"),IF(_xlpm.result="NOT FOUND","NOT FOUND",IF(_xlpm.result=0,"",_xlpm.result)))</f>
        <v/>
      </c>
      <c r="BD85"/>
      <c r="BF85"/>
      <c r="BG85"/>
      <c r="BL85" s="26"/>
      <c r="BN85" s="29"/>
      <c r="BP85" s="26"/>
    </row>
    <row r="86" spans="1:68" s="24" customFormat="1" ht="13.35" customHeight="1" hidden="1">
      <c r="A86" s="24">
        <v>83</v>
      </c>
      <c r="C86" s="26" t="s">
        <v>655</v>
      </c>
      <c r="D86" t="s">
        <v>656</v>
      </c>
      <c r="F86" t="s">
        <v>175</v>
      </c>
      <c r="H86" s="30" t="s">
        <v>657</v>
      </c>
      <c r="I86" s="24" t="s">
        <v>658</v>
      </c>
      <c r="J86" s="24">
        <v>-0.292</v>
      </c>
      <c r="K86" s="24" t="s">
        <v>659</v>
      </c>
      <c r="L86" s="24">
        <v>208000</v>
      </c>
      <c r="N86" s="26">
        <v>16</v>
      </c>
      <c r="O86" s="24" t="s">
        <v>154</v>
      </c>
      <c r="Q86" s="26"/>
      <c r="R86" s="39"/>
      <c r="S86" s="39"/>
      <c r="T86" s="40"/>
      <c r="U86" s="24" t="s">
        <v>150</v>
      </c>
      <c r="V86" s="24" t="s">
        <v>6995</v>
      </c>
      <c r="W86" s="24" t="s">
        <v>1368</v>
      </c>
      <c r="X86" s="24">
        <v>2030</v>
      </c>
      <c r="AB86" s="24" t="s">
        <v>154</v>
      </c>
      <c r="AC86" s="24" t="s">
        <v>154</v>
      </c>
      <c r="AE86" s="26"/>
      <c r="AF86" t="str">
        <f>_xlfn.LET(_xlpm.result,_xlfn.XLOOKUP(C86,Table1[company_name],Table1[End_target],"NOT FOUND"),IF(_xlpm.result="NOT FOUND","NOT FOUND",IF(_xlpm.result=0,"",_xlpm.result)))</f>
        <v>Emissions reduction target</v>
      </c>
      <c r="AG86"/>
      <c r="AH86"/>
      <c r="AI86"/>
      <c r="AJ86"/>
      <c r="AN86" t="str">
        <f>_xlfn.LET(_xlpm.result,_xlfn.XLOOKUP(C86,Table1[company_name],Table1[Carbon_credits],"NOT FOUND"),IF(_xlpm.result="NOT FOUND","NOT FOUND",IF(_xlpm.result=0,"",_xlpm.result)))</f>
        <v>Not Specified</v>
      </c>
      <c r="AO86"/>
      <c r="AQ86" s="26"/>
      <c r="AR86"/>
      <c r="AS86"/>
      <c r="AT86"/>
      <c r="AU86"/>
      <c r="AY86"/>
      <c r="AZ86"/>
      <c r="BB86" s="26"/>
      <c r="BC86" t="str">
        <f>_xlfn.LET(_xlpm.result,_xlfn.XLOOKUP(C86,Table1[company_name],Table1[Separate_removal_target],"NOT FOUND"),IF(_xlpm.result="NOT FOUND","NOT FOUND",IF(_xlpm.result=0,"",_xlpm.result)))</f>
        <v>No</v>
      </c>
      <c r="BD86"/>
      <c r="BF86"/>
      <c r="BG86"/>
      <c r="BL86" s="26"/>
      <c r="BN86" s="29"/>
      <c r="BP86" s="26"/>
    </row>
    <row r="87" spans="1:68" s="24" customFormat="1" ht="13.35" customHeight="1" hidden="1">
      <c r="A87" s="24">
        <v>84</v>
      </c>
      <c r="C87" s="26" t="s">
        <v>661</v>
      </c>
      <c r="D87" t="s">
        <v>173</v>
      </c>
      <c r="F87" t="s">
        <v>175</v>
      </c>
      <c r="H87" s="30" t="s">
        <v>662</v>
      </c>
      <c r="I87" s="24" t="s">
        <v>663</v>
      </c>
      <c r="J87" s="24">
        <v>0.068</v>
      </c>
      <c r="K87" s="24" t="s">
        <v>664</v>
      </c>
      <c r="L87" s="24">
        <v>269097</v>
      </c>
      <c r="N87" s="26">
        <v>21</v>
      </c>
      <c r="O87" s="24" t="s">
        <v>154</v>
      </c>
      <c r="Q87" s="26"/>
      <c r="R87" s="39"/>
      <c r="S87" s="39"/>
      <c r="T87" s="40"/>
      <c r="U87" s="24" t="s">
        <v>150</v>
      </c>
      <c r="V87" s="24" t="s">
        <v>6995</v>
      </c>
      <c r="W87" s="24" t="s">
        <v>1368</v>
      </c>
      <c r="X87" s="24">
        <v>2030</v>
      </c>
      <c r="AB87" s="24" t="s">
        <v>154</v>
      </c>
      <c r="AC87" s="24" t="s">
        <v>154</v>
      </c>
      <c r="AE87" s="26"/>
      <c r="AF87" t="str">
        <f>_xlfn.LET(_xlpm.result,_xlfn.XLOOKUP(C87,Table1[company_name],Table1[End_target],"NOT FOUND"),IF(_xlpm.result="NOT FOUND","NOT FOUND",IF(_xlpm.result=0,"",_xlpm.result)))</f>
        <v/>
      </c>
      <c r="AG87"/>
      <c r="AH87"/>
      <c r="AI87"/>
      <c r="AJ87"/>
      <c r="AN87" t="str">
        <f>_xlfn.LET(_xlpm.result,_xlfn.XLOOKUP(C87,Table1[company_name],Table1[Carbon_credits],"NOT FOUND"),IF(_xlpm.result="NOT FOUND","NOT FOUND",IF(_xlpm.result=0,"",_xlpm.result)))</f>
        <v/>
      </c>
      <c r="AO87"/>
      <c r="AQ87" s="26"/>
      <c r="AR87"/>
      <c r="AS87"/>
      <c r="AT87"/>
      <c r="AU87"/>
      <c r="AY87"/>
      <c r="AZ87"/>
      <c r="BB87" s="26"/>
      <c r="BC87" t="str">
        <f>_xlfn.LET(_xlpm.result,_xlfn.XLOOKUP(C87,Table1[company_name],Table1[Separate_removal_target],"NOT FOUND"),IF(_xlpm.result="NOT FOUND","NOT FOUND",IF(_xlpm.result=0,"",_xlpm.result)))</f>
        <v/>
      </c>
      <c r="BD87"/>
      <c r="BF87"/>
      <c r="BG87"/>
      <c r="BL87" s="26"/>
      <c r="BN87" s="29"/>
      <c r="BP87" s="26"/>
    </row>
    <row r="88" spans="1:68" s="24" customFormat="1" ht="13.35" customHeight="1" hidden="1">
      <c r="A88" s="24">
        <v>85</v>
      </c>
      <c r="C88" s="26" t="s">
        <v>667</v>
      </c>
      <c r="D88" t="s">
        <v>205</v>
      </c>
      <c r="F88" t="s">
        <v>145</v>
      </c>
      <c r="H88" s="30" t="s">
        <v>668</v>
      </c>
      <c r="I88" s="24" t="s">
        <v>669</v>
      </c>
      <c r="J88" s="24">
        <v>-0.515</v>
      </c>
      <c r="K88" s="24" t="s">
        <v>670</v>
      </c>
      <c r="L88" s="24">
        <v>65680</v>
      </c>
      <c r="N88" s="26">
        <v>27</v>
      </c>
      <c r="O88" s="24" t="s">
        <v>154</v>
      </c>
      <c r="Q88" s="26"/>
      <c r="R88" s="39"/>
      <c r="S88" s="39"/>
      <c r="T88" s="40"/>
      <c r="U88" s="24" t="s">
        <v>150</v>
      </c>
      <c r="V88" s="24" t="s">
        <v>6995</v>
      </c>
      <c r="W88" s="24" t="s">
        <v>1368</v>
      </c>
      <c r="X88" s="24">
        <v>2029</v>
      </c>
      <c r="AB88" s="24" t="s">
        <v>154</v>
      </c>
      <c r="AC88" s="24" t="s">
        <v>154</v>
      </c>
      <c r="AE88" s="26"/>
      <c r="AF88" t="str">
        <f>_xlfn.LET(_xlpm.result,_xlfn.XLOOKUP(C88,Table1[company_name],Table1[End_target],"NOT FOUND"),IF(_xlpm.result="NOT FOUND","NOT FOUND",IF(_xlpm.result=0,"",_xlpm.result)))</f>
        <v>Emissions reduction target</v>
      </c>
      <c r="AG88"/>
      <c r="AH88"/>
      <c r="AI88"/>
      <c r="AJ88"/>
      <c r="AN88" t="str">
        <f>_xlfn.LET(_xlpm.result,_xlfn.XLOOKUP(C88,Table1[company_name],Table1[Carbon_credits],"NOT FOUND"),IF(_xlpm.result="NOT FOUND","NOT FOUND",IF(_xlpm.result=0,"",_xlpm.result)))</f>
        <v>Not Specified</v>
      </c>
      <c r="AO88"/>
      <c r="AQ88" s="26"/>
      <c r="AR88"/>
      <c r="AS88"/>
      <c r="AT88"/>
      <c r="AU88"/>
      <c r="AY88"/>
      <c r="AZ88"/>
      <c r="BB88" s="26"/>
      <c r="BC88" t="str">
        <f>_xlfn.LET(_xlpm.result,_xlfn.XLOOKUP(C88,Table1[company_name],Table1[Separate_removal_target],"NOT FOUND"),IF(_xlpm.result="NOT FOUND","NOT FOUND",IF(_xlpm.result=0,"",_xlpm.result)))</f>
        <v>No</v>
      </c>
      <c r="BD88" t="s">
        <v>150</v>
      </c>
      <c r="BF88" t="s">
        <v>7069</v>
      </c>
      <c r="BG88">
        <v>2032</v>
      </c>
      <c r="BL88" s="26"/>
      <c r="BN88" s="29"/>
      <c r="BP88" s="26"/>
    </row>
    <row r="89" spans="1:68" s="24" customFormat="1" ht="13.35" customHeight="1" hidden="1">
      <c r="A89" s="24">
        <v>86</v>
      </c>
      <c r="C89" s="26" t="s">
        <v>672</v>
      </c>
      <c r="D89" t="s">
        <v>599</v>
      </c>
      <c r="F89" t="s">
        <v>175</v>
      </c>
      <c r="H89" s="30" t="s">
        <v>673</v>
      </c>
      <c r="I89" s="24" t="s">
        <v>674</v>
      </c>
      <c r="J89" s="24">
        <v>0.206</v>
      </c>
      <c r="K89" s="24" t="s">
        <v>675</v>
      </c>
      <c r="L89" s="24">
        <v>170430</v>
      </c>
      <c r="N89" s="26">
        <v>19</v>
      </c>
      <c r="O89" s="24" t="s">
        <v>150</v>
      </c>
      <c r="P89" s="24">
        <v>2016</v>
      </c>
      <c r="Q89" s="26">
        <v>2020</v>
      </c>
      <c r="R89" s="39"/>
      <c r="S89" s="39"/>
      <c r="T89" s="40"/>
      <c r="U89" s="24" t="s">
        <v>154</v>
      </c>
      <c r="V89" s="24" t="s">
        <v>154</v>
      </c>
      <c r="AB89" s="24" t="s">
        <v>154</v>
      </c>
      <c r="AC89" s="24" t="s">
        <v>154</v>
      </c>
      <c r="AE89" s="26"/>
      <c r="AF89" t="str">
        <f>_xlfn.LET(_xlpm.result,_xlfn.XLOOKUP(C89,Table1[company_name],Table1[End_target],"NOT FOUND"),IF(_xlpm.result="NOT FOUND","NOT FOUND",IF(_xlpm.result=0,"",_xlpm.result)))</f>
        <v/>
      </c>
      <c r="AG89"/>
      <c r="AH89"/>
      <c r="AI89"/>
      <c r="AJ89"/>
      <c r="AN89" t="str">
        <f>_xlfn.LET(_xlpm.result,_xlfn.XLOOKUP(C89,Table1[company_name],Table1[Carbon_credits],"NOT FOUND"),IF(_xlpm.result="NOT FOUND","NOT FOUND",IF(_xlpm.result=0,"",_xlpm.result)))</f>
        <v/>
      </c>
      <c r="AO89"/>
      <c r="AQ89" s="26"/>
      <c r="AR89"/>
      <c r="AS89"/>
      <c r="AT89"/>
      <c r="AU89"/>
      <c r="AY89"/>
      <c r="AZ89"/>
      <c r="BB89" s="26"/>
      <c r="BC89" t="str">
        <f>_xlfn.LET(_xlpm.result,_xlfn.XLOOKUP(C89,Table1[company_name],Table1[Separate_removal_target],"NOT FOUND"),IF(_xlpm.result="NOT FOUND","NOT FOUND",IF(_xlpm.result=0,"",_xlpm.result)))</f>
        <v/>
      </c>
      <c r="BD89"/>
      <c r="BF89"/>
      <c r="BG89"/>
      <c r="BL89" s="26"/>
      <c r="BN89" s="29"/>
      <c r="BP89" s="26"/>
    </row>
    <row r="90" spans="1:68" s="24" customFormat="1" ht="13.35" customHeight="1" hidden="1">
      <c r="A90" s="24">
        <v>87</v>
      </c>
      <c r="C90" s="26" t="s">
        <v>678</v>
      </c>
      <c r="D90" t="s">
        <v>679</v>
      </c>
      <c r="F90" t="s">
        <v>680</v>
      </c>
      <c r="H90" s="30" t="s">
        <v>681</v>
      </c>
      <c r="I90" s="24" t="s">
        <v>682</v>
      </c>
      <c r="J90" s="24">
        <v>0</v>
      </c>
      <c r="K90" s="24" t="s">
        <v>683</v>
      </c>
      <c r="L90" s="24">
        <v>501000</v>
      </c>
      <c r="N90" s="26">
        <v>29</v>
      </c>
      <c r="O90" s="24" t="s">
        <v>154</v>
      </c>
      <c r="Q90" s="26"/>
      <c r="R90" s="39"/>
      <c r="S90" s="39"/>
      <c r="T90" s="40"/>
      <c r="U90" s="24" t="s">
        <v>154</v>
      </c>
      <c r="V90" s="24" t="s">
        <v>154</v>
      </c>
      <c r="AB90" s="24" t="s">
        <v>154</v>
      </c>
      <c r="AC90" s="24" t="s">
        <v>154</v>
      </c>
      <c r="AE90" s="26"/>
      <c r="AF90" t="str">
        <f>_xlfn.LET(_xlpm.result,_xlfn.XLOOKUP(C90,Table1[company_name],Table1[End_target],"NOT FOUND"),IF(_xlpm.result="NOT FOUND","NOT FOUND",IF(_xlpm.result=0,"",_xlpm.result)))</f>
        <v>Emissions intensity target</v>
      </c>
      <c r="AG90"/>
      <c r="AH90"/>
      <c r="AI90"/>
      <c r="AJ90"/>
      <c r="AN90" t="str">
        <f>_xlfn.LET(_xlpm.result,_xlfn.XLOOKUP(C90,Table1[company_name],Table1[Carbon_credits],"NOT FOUND"),IF(_xlpm.result="NOT FOUND","NOT FOUND",IF(_xlpm.result=0,"",_xlpm.result)))</f>
        <v>Yes</v>
      </c>
      <c r="AO90"/>
      <c r="AQ90" s="26"/>
      <c r="AR90"/>
      <c r="AS90"/>
      <c r="AT90"/>
      <c r="AU90"/>
      <c r="AY90"/>
      <c r="AZ90"/>
      <c r="BB90" s="26"/>
      <c r="BC90" t="str">
        <f>_xlfn.LET(_xlpm.result,_xlfn.XLOOKUP(C90,Table1[company_name],Table1[Separate_removal_target],"NOT FOUND"),IF(_xlpm.result="NOT FOUND","NOT FOUND",IF(_xlpm.result=0,"",_xlpm.result)))</f>
        <v>No</v>
      </c>
      <c r="BD90" t="s">
        <v>150</v>
      </c>
      <c r="BF90" t="s">
        <v>7070</v>
      </c>
      <c r="BG90">
        <v>2050</v>
      </c>
      <c r="BL90" s="26"/>
      <c r="BN90" s="29"/>
      <c r="BP90" s="26"/>
    </row>
    <row r="91" spans="1:68" s="24" customFormat="1" ht="13.35" customHeight="1" hidden="1">
      <c r="A91" s="24">
        <v>88</v>
      </c>
      <c r="C91" s="26" t="s">
        <v>685</v>
      </c>
      <c r="D91" t="s">
        <v>192</v>
      </c>
      <c r="F91" t="s">
        <v>686</v>
      </c>
      <c r="H91" s="30" t="s">
        <v>687</v>
      </c>
      <c r="I91" s="24" t="s">
        <v>688</v>
      </c>
      <c r="J91" s="24">
        <v>-0.021</v>
      </c>
      <c r="K91" s="24" t="s">
        <v>689</v>
      </c>
      <c r="L91" s="24">
        <v>381876</v>
      </c>
      <c r="N91" s="26">
        <v>22</v>
      </c>
      <c r="O91" s="24" t="s">
        <v>154</v>
      </c>
      <c r="Q91" s="26"/>
      <c r="R91" s="39"/>
      <c r="S91" s="39"/>
      <c r="T91" s="40"/>
      <c r="U91" s="24" t="s">
        <v>150</v>
      </c>
      <c r="V91" s="24" t="s">
        <v>6995</v>
      </c>
      <c r="W91" s="24" t="s">
        <v>7071</v>
      </c>
      <c r="X91" s="24">
        <v>2030</v>
      </c>
      <c r="AB91" s="24" t="s">
        <v>154</v>
      </c>
      <c r="AC91" s="24" t="s">
        <v>154</v>
      </c>
      <c r="AE91" s="26"/>
      <c r="AF91" t="str">
        <f>_xlfn.LET(_xlpm.result,_xlfn.XLOOKUP(C91,Table1[company_name],Table1[End_target],"NOT FOUND"),IF(_xlpm.result="NOT FOUND","NOT FOUND",IF(_xlpm.result=0,"",_xlpm.result)))</f>
        <v>Net zero</v>
      </c>
      <c r="AG91"/>
      <c r="AH91"/>
      <c r="AI91"/>
      <c r="AJ91"/>
      <c r="AN91" t="str">
        <f>_xlfn.LET(_xlpm.result,_xlfn.XLOOKUP(C91,Table1[company_name],Table1[Carbon_credits],"NOT FOUND"),IF(_xlpm.result="NOT FOUND","NOT FOUND",IF(_xlpm.result=0,"",_xlpm.result)))</f>
        <v>Yes</v>
      </c>
      <c r="AO91"/>
      <c r="AQ91" s="26"/>
      <c r="AR91"/>
      <c r="AS91" t="s">
        <v>218</v>
      </c>
      <c r="AT91" t="s">
        <v>7072</v>
      </c>
      <c r="AU91">
        <v>2035</v>
      </c>
      <c r="AY91" t="s">
        <v>157</v>
      </c>
      <c r="AZ91" t="s">
        <v>262</v>
      </c>
      <c r="BB91" s="26"/>
      <c r="BC91" t="str">
        <f>_xlfn.LET(_xlpm.result,_xlfn.XLOOKUP(C91,Table1[company_name],Table1[Separate_removal_target],"NOT FOUND"),IF(_xlpm.result="NOT FOUND","NOT FOUND",IF(_xlpm.result=0,"",_xlpm.result)))</f>
        <v>No</v>
      </c>
      <c r="BD91"/>
      <c r="BF91" t="s">
        <v>7072</v>
      </c>
      <c r="BG91">
        <v>2035</v>
      </c>
      <c r="BL91" s="26"/>
      <c r="BN91" s="29"/>
      <c r="BP91" s="26"/>
    </row>
    <row r="92" spans="1:68" s="24" customFormat="1" ht="13.35" customHeight="1" hidden="1">
      <c r="A92" s="24">
        <v>89</v>
      </c>
      <c r="C92" s="26" t="s">
        <v>691</v>
      </c>
      <c r="D92" t="s">
        <v>290</v>
      </c>
      <c r="F92" t="s">
        <v>374</v>
      </c>
      <c r="H92" s="30" t="s">
        <v>692</v>
      </c>
      <c r="I92" s="24" t="s">
        <v>693</v>
      </c>
      <c r="J92" s="24">
        <v>0.685</v>
      </c>
      <c r="K92" s="24" t="s">
        <v>694</v>
      </c>
      <c r="L92" s="24">
        <v>114139</v>
      </c>
      <c r="N92" s="26">
        <v>29</v>
      </c>
      <c r="O92" s="24" t="s">
        <v>154</v>
      </c>
      <c r="Q92" s="26"/>
      <c r="R92" s="39"/>
      <c r="S92" s="39"/>
      <c r="T92" s="40"/>
      <c r="U92" s="24" t="s">
        <v>150</v>
      </c>
      <c r="V92" s="24" t="s">
        <v>6995</v>
      </c>
      <c r="W92" s="24" t="s">
        <v>1368</v>
      </c>
      <c r="X92" s="24">
        <v>2030</v>
      </c>
      <c r="AB92" s="24" t="s">
        <v>154</v>
      </c>
      <c r="AC92" s="24" t="s">
        <v>154</v>
      </c>
      <c r="AE92" s="26"/>
      <c r="AF92" t="str">
        <f>_xlfn.LET(_xlpm.result,_xlfn.XLOOKUP(C92,Table1[company_name],Table1[End_target],"NOT FOUND"),IF(_xlpm.result="NOT FOUND","NOT FOUND",IF(_xlpm.result=0,"",_xlpm.result)))</f>
        <v>Carbon neutral(ity)</v>
      </c>
      <c r="AG92"/>
      <c r="AH92"/>
      <c r="AI92"/>
      <c r="AJ92"/>
      <c r="AN92" t="str">
        <f>_xlfn.LET(_xlpm.result,_xlfn.XLOOKUP(C92,Table1[company_name],Table1[Carbon_credits],"NOT FOUND"),IF(_xlpm.result="NOT FOUND","NOT FOUND",IF(_xlpm.result=0,"",_xlpm.result)))</f>
        <v>Not Specified</v>
      </c>
      <c r="AO92"/>
      <c r="AQ92" s="26"/>
      <c r="AR92"/>
      <c r="AS92"/>
      <c r="AT92"/>
      <c r="AU92"/>
      <c r="AY92"/>
      <c r="AZ92"/>
      <c r="BB92" s="26"/>
      <c r="BC92" t="str">
        <f>_xlfn.LET(_xlpm.result,_xlfn.XLOOKUP(C92,Table1[company_name],Table1[Separate_removal_target],"NOT FOUND"),IF(_xlpm.result="NOT FOUND","NOT FOUND",IF(_xlpm.result=0,"",_xlpm.result)))</f>
        <v>No</v>
      </c>
      <c r="BD92"/>
      <c r="BF92"/>
      <c r="BG92"/>
      <c r="BL92" s="26"/>
      <c r="BN92" s="29"/>
      <c r="BP92" s="26"/>
    </row>
    <row r="93" spans="1:68" s="24" customFormat="1" ht="13.35" customHeight="1" hidden="1">
      <c r="A93" s="24">
        <v>90</v>
      </c>
      <c r="C93" s="26" t="s">
        <v>696</v>
      </c>
      <c r="D93" t="s">
        <v>192</v>
      </c>
      <c r="F93" t="s">
        <v>680</v>
      </c>
      <c r="H93" s="30" t="s">
        <v>697</v>
      </c>
      <c r="I93" s="24" t="s">
        <v>698</v>
      </c>
      <c r="J93" s="24">
        <v>-0.215</v>
      </c>
      <c r="K93" s="24" t="s">
        <v>699</v>
      </c>
      <c r="L93" s="24">
        <v>333700</v>
      </c>
      <c r="N93" s="26">
        <v>19</v>
      </c>
      <c r="O93" s="24" t="s">
        <v>154</v>
      </c>
      <c r="Q93" s="26"/>
      <c r="R93" s="39"/>
      <c r="S93" s="39"/>
      <c r="T93" s="40"/>
      <c r="U93" s="24" t="s">
        <v>150</v>
      </c>
      <c r="V93" s="24" t="s">
        <v>160</v>
      </c>
      <c r="AB93" s="24" t="s">
        <v>154</v>
      </c>
      <c r="AC93" s="24" t="s">
        <v>154</v>
      </c>
      <c r="AE93" s="26"/>
      <c r="AF93" t="str">
        <f>_xlfn.LET(_xlpm.result,_xlfn.XLOOKUP(C93,Table1[company_name],Table1[End_target],"NOT FOUND"),IF(_xlpm.result="NOT FOUND","NOT FOUND",IF(_xlpm.result=0,"",_xlpm.result)))</f>
        <v>Carbon neutral(ity)</v>
      </c>
      <c r="AG93"/>
      <c r="AH93"/>
      <c r="AI93"/>
      <c r="AJ93"/>
      <c r="AN93" t="str">
        <f>_xlfn.LET(_xlpm.result,_xlfn.XLOOKUP(C93,Table1[company_name],Table1[Carbon_credits],"NOT FOUND"),IF(_xlpm.result="NOT FOUND","NOT FOUND",IF(_xlpm.result=0,"",_xlpm.result)))</f>
        <v>Not Specified</v>
      </c>
      <c r="AO93"/>
      <c r="AQ93" s="26"/>
      <c r="AR93"/>
      <c r="AS93"/>
      <c r="AT93"/>
      <c r="AU93"/>
      <c r="AY93"/>
      <c r="AZ93"/>
      <c r="BB93" s="26"/>
      <c r="BC93" t="str">
        <f>_xlfn.LET(_xlpm.result,_xlfn.XLOOKUP(C93,Table1[company_name],Table1[Separate_removal_target],"NOT FOUND"),IF(_xlpm.result="NOT FOUND","NOT FOUND",IF(_xlpm.result=0,"",_xlpm.result)))</f>
        <v>No</v>
      </c>
      <c r="BD93"/>
      <c r="BF93"/>
      <c r="BG93"/>
      <c r="BL93" s="26"/>
      <c r="BN93" s="29"/>
      <c r="BP93" s="26"/>
    </row>
    <row r="94" spans="1:68" s="24" customFormat="1" ht="13.35" customHeight="1" hidden="1">
      <c r="A94" s="24">
        <v>91</v>
      </c>
      <c r="C94" s="26" t="s">
        <v>701</v>
      </c>
      <c r="D94" t="s">
        <v>702</v>
      </c>
      <c r="F94" t="s">
        <v>175</v>
      </c>
      <c r="H94" s="30" t="s">
        <v>703</v>
      </c>
      <c r="I94" s="24" t="s">
        <v>704</v>
      </c>
      <c r="J94" s="24">
        <v>0.318</v>
      </c>
      <c r="K94" s="24" t="s">
        <v>705</v>
      </c>
      <c r="L94" s="24">
        <v>968872</v>
      </c>
      <c r="N94" s="26">
        <v>4</v>
      </c>
      <c r="O94" s="24" t="s">
        <v>154</v>
      </c>
      <c r="Q94" s="26"/>
      <c r="R94" s="39"/>
      <c r="S94" s="39"/>
      <c r="T94" s="40"/>
      <c r="U94" s="24" t="s">
        <v>150</v>
      </c>
      <c r="V94" s="24" t="s">
        <v>6995</v>
      </c>
      <c r="W94" s="24" t="s">
        <v>1368</v>
      </c>
      <c r="X94" s="24">
        <v>2034</v>
      </c>
      <c r="Y94" s="24" t="s">
        <v>151</v>
      </c>
      <c r="Z94" s="24" t="s">
        <v>1368</v>
      </c>
      <c r="AA94" s="24">
        <v>2050</v>
      </c>
      <c r="AB94" s="24" t="s">
        <v>150</v>
      </c>
      <c r="AC94" s="24" t="s">
        <v>150</v>
      </c>
      <c r="AD94" s="24">
        <v>2050</v>
      </c>
      <c r="AE94" s="26">
        <v>2050</v>
      </c>
      <c r="AF94" t="str">
        <f>_xlfn.LET(_xlpm.result,_xlfn.XLOOKUP(C94,Table1[company_name],Table1[End_target],"NOT FOUND"),IF(_xlpm.result="NOT FOUND","NOT FOUND",IF(_xlpm.result=0,"",_xlpm.result)))</f>
        <v>Carbon neutral(ity)</v>
      </c>
      <c r="AG94"/>
      <c r="AH94"/>
      <c r="AI94"/>
      <c r="AJ94"/>
      <c r="AN94" t="str">
        <f>_xlfn.LET(_xlpm.result,_xlfn.XLOOKUP(C94,Table1[company_name],Table1[Carbon_credits],"NOT FOUND"),IF(_xlpm.result="NOT FOUND","NOT FOUND",IF(_xlpm.result=0,"",_xlpm.result)))</f>
        <v>Not Specified</v>
      </c>
      <c r="AO94"/>
      <c r="AQ94" s="26"/>
      <c r="AR94"/>
      <c r="AS94"/>
      <c r="AT94"/>
      <c r="AU94"/>
      <c r="AY94"/>
      <c r="AZ94"/>
      <c r="BB94" s="26"/>
      <c r="BC94" t="str">
        <f>_xlfn.LET(_xlpm.result,_xlfn.XLOOKUP(C94,Table1[company_name],Table1[Separate_removal_target],"NOT FOUND"),IF(_xlpm.result="NOT FOUND","NOT FOUND",IF(_xlpm.result=0,"",_xlpm.result)))</f>
        <v>No</v>
      </c>
      <c r="BD94"/>
      <c r="BF94"/>
      <c r="BG94"/>
      <c r="BL94" s="26"/>
      <c r="BN94" s="29"/>
      <c r="BP94" s="26"/>
    </row>
    <row r="95" spans="1:68" s="24" customFormat="1" ht="13.35" customHeight="1" hidden="1">
      <c r="A95" s="24">
        <v>92</v>
      </c>
      <c r="C95" s="26" t="s">
        <v>707</v>
      </c>
      <c r="D95" t="s">
        <v>679</v>
      </c>
      <c r="F95" t="s">
        <v>175</v>
      </c>
      <c r="H95" s="30" t="s">
        <v>708</v>
      </c>
      <c r="I95" s="24" t="s">
        <v>709</v>
      </c>
      <c r="J95" s="24">
        <v>0.089</v>
      </c>
      <c r="K95" s="24" t="s">
        <v>710</v>
      </c>
      <c r="L95" s="24">
        <v>305247</v>
      </c>
      <c r="N95" s="26">
        <v>16</v>
      </c>
      <c r="O95" s="24" t="s">
        <v>154</v>
      </c>
      <c r="Q95" s="26"/>
      <c r="R95" s="39"/>
      <c r="S95" s="39"/>
      <c r="T95" s="40"/>
      <c r="U95" s="24" t="s">
        <v>150</v>
      </c>
      <c r="V95" s="24" t="s">
        <v>6995</v>
      </c>
      <c r="W95" s="24" t="s">
        <v>1368</v>
      </c>
      <c r="X95" s="24">
        <v>2030</v>
      </c>
      <c r="Y95" s="24" t="s">
        <v>151</v>
      </c>
      <c r="Z95" s="24" t="s">
        <v>1368</v>
      </c>
      <c r="AA95" s="24">
        <v>2040</v>
      </c>
      <c r="AB95" s="24" t="s">
        <v>150</v>
      </c>
      <c r="AC95" s="24" t="s">
        <v>150</v>
      </c>
      <c r="AD95" s="24">
        <v>2040</v>
      </c>
      <c r="AE95" s="26">
        <v>2040</v>
      </c>
      <c r="AF95" t="str">
        <f>_xlfn.LET(_xlpm.result,_xlfn.XLOOKUP(C95,Table1[company_name],Table1[End_target],"NOT FOUND"),IF(_xlpm.result="NOT FOUND","NOT FOUND",IF(_xlpm.result=0,"",_xlpm.result)))</f>
        <v/>
      </c>
      <c r="AG95"/>
      <c r="AH95"/>
      <c r="AI95"/>
      <c r="AJ95"/>
      <c r="AN95" t="str">
        <f>_xlfn.LET(_xlpm.result,_xlfn.XLOOKUP(C95,Table1[company_name],Table1[Carbon_credits],"NOT FOUND"),IF(_xlpm.result="NOT FOUND","NOT FOUND",IF(_xlpm.result=0,"",_xlpm.result)))</f>
        <v/>
      </c>
      <c r="AO95"/>
      <c r="AQ95" s="26"/>
      <c r="AR95"/>
      <c r="AS95"/>
      <c r="AT95"/>
      <c r="AU95"/>
      <c r="AY95"/>
      <c r="AZ95"/>
      <c r="BB95" s="26"/>
      <c r="BC95" t="str">
        <f>_xlfn.LET(_xlpm.result,_xlfn.XLOOKUP(C95,Table1[company_name],Table1[Separate_removal_target],"NOT FOUND"),IF(_xlpm.result="NOT FOUND","NOT FOUND",IF(_xlpm.result=0,"",_xlpm.result)))</f>
        <v/>
      </c>
      <c r="BD95"/>
      <c r="BF95"/>
      <c r="BG95"/>
      <c r="BL95" s="26"/>
      <c r="BN95" s="29"/>
      <c r="BP95" s="26"/>
    </row>
    <row r="96" spans="1:68" s="24" customFormat="1" ht="13.35" customHeight="1" hidden="1">
      <c r="A96" s="24">
        <v>93</v>
      </c>
      <c r="C96" s="26" t="s">
        <v>711</v>
      </c>
      <c r="D96" t="s">
        <v>290</v>
      </c>
      <c r="F96" t="s">
        <v>145</v>
      </c>
      <c r="H96" s="30" t="s">
        <v>712</v>
      </c>
      <c r="I96" s="24" t="s">
        <v>713</v>
      </c>
      <c r="J96" s="24">
        <v>0.474</v>
      </c>
      <c r="K96" s="24" t="s">
        <v>714</v>
      </c>
      <c r="L96" s="24">
        <v>80478</v>
      </c>
      <c r="N96" s="26">
        <v>28</v>
      </c>
      <c r="O96" s="24" t="s">
        <v>150</v>
      </c>
      <c r="P96" s="24">
        <v>2022</v>
      </c>
      <c r="Q96" s="26">
        <v>2025</v>
      </c>
      <c r="R96" s="39"/>
      <c r="S96" s="39"/>
      <c r="T96" s="40"/>
      <c r="U96" s="24" t="s">
        <v>150</v>
      </c>
      <c r="V96" s="24" t="s">
        <v>6995</v>
      </c>
      <c r="W96" s="24" t="s">
        <v>1368</v>
      </c>
      <c r="X96" s="24" t="s">
        <v>3292</v>
      </c>
      <c r="Y96" s="24" t="s">
        <v>151</v>
      </c>
      <c r="Z96" s="24" t="s">
        <v>1368</v>
      </c>
      <c r="AA96" s="24" t="s">
        <v>4371</v>
      </c>
      <c r="AB96" s="24" t="s">
        <v>150</v>
      </c>
      <c r="AC96" s="24" t="s">
        <v>150</v>
      </c>
      <c r="AD96" s="24" t="s">
        <v>4371</v>
      </c>
      <c r="AE96" s="26" t="s">
        <v>4371</v>
      </c>
      <c r="AF96" t="str">
        <f>_xlfn.LET(_xlpm.result,_xlfn.XLOOKUP(C96,Table1[company_name],Table1[End_target],"NOT FOUND"),IF(_xlpm.result="NOT FOUND","NOT FOUND",IF(_xlpm.result=0,"",_xlpm.result)))</f>
        <v>Net zero</v>
      </c>
      <c r="AG96"/>
      <c r="AH96"/>
      <c r="AI96"/>
      <c r="AJ96"/>
      <c r="AN96" t="str">
        <f>_xlfn.LET(_xlpm.result,_xlfn.XLOOKUP(C96,Table1[company_name],Table1[Carbon_credits],"NOT FOUND"),IF(_xlpm.result="NOT FOUND","NOT FOUND",IF(_xlpm.result=0,"",_xlpm.result)))</f>
        <v>Yes</v>
      </c>
      <c r="AO96"/>
      <c r="AQ96" s="26"/>
      <c r="AR96"/>
      <c r="AS96" t="s">
        <v>159</v>
      </c>
      <c r="AT96" t="s">
        <v>715</v>
      </c>
      <c r="AU96">
        <v>2050</v>
      </c>
      <c r="AY96" t="s">
        <v>157</v>
      </c>
      <c r="AZ96" t="s">
        <v>168</v>
      </c>
      <c r="BB96" s="26"/>
      <c r="BC96" t="str">
        <f>_xlfn.LET(_xlpm.result,_xlfn.XLOOKUP(C96,Table1[company_name],Table1[Separate_removal_target],"NOT FOUND"),IF(_xlpm.result="NOT FOUND","NOT FOUND",IF(_xlpm.result=0,"",_xlpm.result)))</f>
        <v>No</v>
      </c>
      <c r="BD96" t="s">
        <v>150</v>
      </c>
      <c r="BF96" t="s">
        <v>715</v>
      </c>
      <c r="BG96">
        <v>2050</v>
      </c>
      <c r="BL96" s="26"/>
      <c r="BN96" s="29"/>
      <c r="BP96" s="26"/>
    </row>
    <row r="97" spans="1:68" s="24" customFormat="1" ht="13.35" customHeight="1" hidden="1">
      <c r="A97" s="24">
        <v>94</v>
      </c>
      <c r="C97" s="26" t="s">
        <v>716</v>
      </c>
      <c r="D97" t="s">
        <v>143</v>
      </c>
      <c r="F97" t="s">
        <v>145</v>
      </c>
      <c r="H97" s="30" t="s">
        <v>717</v>
      </c>
      <c r="I97" s="24" t="s">
        <v>718</v>
      </c>
      <c r="J97" s="24">
        <v>-0.011</v>
      </c>
      <c r="K97" s="24" t="s">
        <v>719</v>
      </c>
      <c r="L97" s="24">
        <v>440000</v>
      </c>
      <c r="N97" s="26">
        <v>31</v>
      </c>
      <c r="O97" s="24" t="s">
        <v>150</v>
      </c>
      <c r="P97" s="24">
        <v>2019</v>
      </c>
      <c r="Q97" s="26">
        <v>2030</v>
      </c>
      <c r="R97" s="39"/>
      <c r="S97" s="39"/>
      <c r="T97" s="40"/>
      <c r="U97" s="24" t="s">
        <v>150</v>
      </c>
      <c r="V97" s="24" t="s">
        <v>6995</v>
      </c>
      <c r="W97" s="24" t="s">
        <v>7073</v>
      </c>
      <c r="X97" s="24">
        <v>2030</v>
      </c>
      <c r="AB97" s="24" t="s">
        <v>150</v>
      </c>
      <c r="AC97" s="24" t="s">
        <v>154</v>
      </c>
      <c r="AE97" s="26"/>
      <c r="AF97" t="str">
        <f>_xlfn.LET(_xlpm.result,_xlfn.XLOOKUP(C97,Table1[company_name],Table1[End_target],"NOT FOUND"),IF(_xlpm.result="NOT FOUND","NOT FOUND",IF(_xlpm.result=0,"",_xlpm.result)))</f>
        <v>Net zero</v>
      </c>
      <c r="AG97"/>
      <c r="AH97"/>
      <c r="AI97"/>
      <c r="AJ97"/>
      <c r="AN97" t="str">
        <f>_xlfn.LET(_xlpm.result,_xlfn.XLOOKUP(C97,Table1[company_name],Table1[Carbon_credits],"NOT FOUND"),IF(_xlpm.result="NOT FOUND","NOT FOUND",IF(_xlpm.result=0,"",_xlpm.result)))</f>
        <v>Not Specified</v>
      </c>
      <c r="AO97"/>
      <c r="AQ97" s="26"/>
      <c r="AR97"/>
      <c r="AS97" t="s">
        <v>218</v>
      </c>
      <c r="AT97" t="s">
        <v>721</v>
      </c>
      <c r="AU97">
        <v>2040</v>
      </c>
      <c r="AY97" t="s">
        <v>168</v>
      </c>
      <c r="AZ97" t="s">
        <v>312</v>
      </c>
      <c r="BB97" s="26"/>
      <c r="BC97" t="str">
        <f>_xlfn.LET(_xlpm.result,_xlfn.XLOOKUP(C97,Table1[company_name],Table1[Separate_removal_target],"NOT FOUND"),IF(_xlpm.result="NOT FOUND","NOT FOUND",IF(_xlpm.result=0,"",_xlpm.result)))</f>
        <v>No</v>
      </c>
      <c r="BD97" t="s">
        <v>150</v>
      </c>
      <c r="BF97" t="s">
        <v>721</v>
      </c>
      <c r="BG97">
        <v>2040</v>
      </c>
      <c r="BL97" s="26"/>
      <c r="BN97" s="29"/>
      <c r="BP97" s="26"/>
    </row>
    <row r="98" spans="1:68" s="24" customFormat="1" ht="13.35" customHeight="1" hidden="1">
      <c r="A98" s="24">
        <v>95</v>
      </c>
      <c r="C98" s="26" t="s">
        <v>722</v>
      </c>
      <c r="D98" t="s">
        <v>443</v>
      </c>
      <c r="F98" t="s">
        <v>686</v>
      </c>
      <c r="H98" s="30" t="s">
        <v>723</v>
      </c>
      <c r="I98" s="24" t="s">
        <v>724</v>
      </c>
      <c r="J98" s="24">
        <v>0.156</v>
      </c>
      <c r="K98" s="24" t="s">
        <v>725</v>
      </c>
      <c r="L98" s="24">
        <v>98661</v>
      </c>
      <c r="N98" s="26">
        <v>4</v>
      </c>
      <c r="O98" s="24" t="s">
        <v>154</v>
      </c>
      <c r="Q98" s="26"/>
      <c r="R98" s="39"/>
      <c r="S98" s="39"/>
      <c r="T98" s="40"/>
      <c r="U98" s="24" t="s">
        <v>154</v>
      </c>
      <c r="V98" s="24" t="s">
        <v>154</v>
      </c>
      <c r="AB98" s="24" t="s">
        <v>154</v>
      </c>
      <c r="AC98" s="24" t="s">
        <v>154</v>
      </c>
      <c r="AE98" s="26"/>
      <c r="AF98" t="str">
        <f>_xlfn.LET(_xlpm.result,_xlfn.XLOOKUP(C98,Table1[company_name],Table1[End_target],"NOT FOUND"),IF(_xlpm.result="NOT FOUND","NOT FOUND",IF(_xlpm.result=0,"",_xlpm.result)))</f>
        <v>No target</v>
      </c>
      <c r="AG98"/>
      <c r="AH98"/>
      <c r="AI98"/>
      <c r="AJ98"/>
      <c r="AN98" t="str">
        <f>_xlfn.LET(_xlpm.result,_xlfn.XLOOKUP(C98,Table1[company_name],Table1[Carbon_credits],"NOT FOUND"),IF(_xlpm.result="NOT FOUND","NOT FOUND",IF(_xlpm.result=0,"",_xlpm.result)))</f>
        <v>Not Specified</v>
      </c>
      <c r="AO98"/>
      <c r="AQ98" s="26"/>
      <c r="AR98"/>
      <c r="AS98"/>
      <c r="AT98"/>
      <c r="AU98"/>
      <c r="AY98"/>
      <c r="AZ98"/>
      <c r="BB98" s="26"/>
      <c r="BC98" t="str">
        <f>_xlfn.LET(_xlpm.result,_xlfn.XLOOKUP(C98,Table1[company_name],Table1[Separate_removal_target],"NOT FOUND"),IF(_xlpm.result="NOT FOUND","NOT FOUND",IF(_xlpm.result=0,"",_xlpm.result)))</f>
        <v>No</v>
      </c>
      <c r="BD98"/>
      <c r="BF98"/>
      <c r="BG98"/>
      <c r="BL98" s="26"/>
      <c r="BN98" s="29"/>
      <c r="BP98" s="26"/>
    </row>
    <row r="99" spans="1:68" s="24" customFormat="1" ht="13.35" customHeight="1" hidden="1">
      <c r="A99" s="24">
        <v>96</v>
      </c>
      <c r="C99" s="26" t="s">
        <v>727</v>
      </c>
      <c r="D99" t="s">
        <v>192</v>
      </c>
      <c r="F99" t="s">
        <v>728</v>
      </c>
      <c r="H99" s="30" t="s">
        <v>729</v>
      </c>
      <c r="I99" s="24" t="s">
        <v>730</v>
      </c>
      <c r="J99" s="24">
        <v>-0.259</v>
      </c>
      <c r="K99" s="24" t="s">
        <v>731</v>
      </c>
      <c r="L99" s="24">
        <v>24898</v>
      </c>
      <c r="N99" s="26">
        <v>31</v>
      </c>
      <c r="O99" s="24" t="s">
        <v>154</v>
      </c>
      <c r="Q99" s="26"/>
      <c r="R99" s="39"/>
      <c r="S99" s="39"/>
      <c r="T99" s="40"/>
      <c r="U99" s="24" t="s">
        <v>154</v>
      </c>
      <c r="V99" s="24" t="s">
        <v>154</v>
      </c>
      <c r="AB99" s="24" t="s">
        <v>154</v>
      </c>
      <c r="AC99" s="24" t="s">
        <v>154</v>
      </c>
      <c r="AE99" s="26"/>
      <c r="AF99" t="str">
        <f>_xlfn.LET(_xlpm.result,_xlfn.XLOOKUP(C99,Table1[company_name],Table1[End_target],"NOT FOUND"),IF(_xlpm.result="NOT FOUND","NOT FOUND",IF(_xlpm.result=0,"",_xlpm.result)))</f>
        <v>Net zero</v>
      </c>
      <c r="AG99"/>
      <c r="AH99"/>
      <c r="AI99"/>
      <c r="AJ99"/>
      <c r="AN99" t="str">
        <f>_xlfn.LET(_xlpm.result,_xlfn.XLOOKUP(C99,Table1[company_name],Table1[Carbon_credits],"NOT FOUND"),IF(_xlpm.result="NOT FOUND","NOT FOUND",IF(_xlpm.result=0,"",_xlpm.result)))</f>
        <v>Yes</v>
      </c>
      <c r="AO99"/>
      <c r="AQ99" s="26"/>
      <c r="AR99"/>
      <c r="AS99" t="s">
        <v>218</v>
      </c>
      <c r="AT99" t="s">
        <v>732</v>
      </c>
      <c r="AU99">
        <v>2050</v>
      </c>
      <c r="AY99" t="s">
        <v>157</v>
      </c>
      <c r="AZ99" t="s">
        <v>190</v>
      </c>
      <c r="BB99" s="26"/>
      <c r="BC99" t="str">
        <f>_xlfn.LET(_xlpm.result,_xlfn.XLOOKUP(C99,Table1[company_name],Table1[Separate_removal_target],"NOT FOUND"),IF(_xlpm.result="NOT FOUND","NOT FOUND",IF(_xlpm.result=0,"",_xlpm.result)))</f>
        <v>No</v>
      </c>
      <c r="BD99" t="s">
        <v>150</v>
      </c>
      <c r="BF99" t="s">
        <v>732</v>
      </c>
      <c r="BG99">
        <v>2050</v>
      </c>
      <c r="BL99" s="26"/>
      <c r="BN99" s="29"/>
      <c r="BP99" s="26"/>
    </row>
    <row r="100" spans="1:68" s="24" customFormat="1" ht="13.35" customHeight="1" hidden="1">
      <c r="A100" s="24">
        <v>97</v>
      </c>
      <c r="C100" s="26" t="s">
        <v>733</v>
      </c>
      <c r="D100" t="s">
        <v>734</v>
      </c>
      <c r="F100" t="s">
        <v>321</v>
      </c>
      <c r="H100" s="30" t="s">
        <v>736</v>
      </c>
      <c r="I100" s="24" t="s">
        <v>737</v>
      </c>
      <c r="J100" s="24">
        <v>-0.009</v>
      </c>
      <c r="K100" s="24" t="s">
        <v>738</v>
      </c>
      <c r="L100" s="24">
        <v>277000</v>
      </c>
      <c r="N100" s="26">
        <v>31</v>
      </c>
      <c r="O100" s="24" t="s">
        <v>154</v>
      </c>
      <c r="Q100" s="26"/>
      <c r="R100" s="39"/>
      <c r="S100" s="39"/>
      <c r="T100" s="40"/>
      <c r="U100" s="24" t="s">
        <v>150</v>
      </c>
      <c r="V100" s="24" t="s">
        <v>6995</v>
      </c>
      <c r="W100" s="24" t="s">
        <v>1368</v>
      </c>
      <c r="X100" s="24">
        <v>2030</v>
      </c>
      <c r="Y100" s="24" t="s">
        <v>151</v>
      </c>
      <c r="Z100" s="24" t="s">
        <v>1368</v>
      </c>
      <c r="AA100" s="24">
        <v>2050</v>
      </c>
      <c r="AB100" s="24" t="s">
        <v>150</v>
      </c>
      <c r="AC100" s="24" t="s">
        <v>150</v>
      </c>
      <c r="AD100" s="24">
        <v>2050</v>
      </c>
      <c r="AE100" s="26">
        <v>2050</v>
      </c>
      <c r="AF100" t="str">
        <f>_xlfn.LET(_xlpm.result,_xlfn.XLOOKUP(C100,Table1[company_name],Table1[End_target],"NOT FOUND"),IF(_xlpm.result="NOT FOUND","NOT FOUND",IF(_xlpm.result=0,"",_xlpm.result)))</f>
        <v>Net zero</v>
      </c>
      <c r="AG100"/>
      <c r="AH100"/>
      <c r="AI100"/>
      <c r="AJ100"/>
      <c r="AN100" t="str">
        <f>_xlfn.LET(_xlpm.result,_xlfn.XLOOKUP(C100,Table1[company_name],Table1[Carbon_credits],"NOT FOUND"),IF(_xlpm.result="NOT FOUND","NOT FOUND",IF(_xlpm.result=0,"",_xlpm.result)))</f>
        <v>No</v>
      </c>
      <c r="AO100"/>
      <c r="AQ100" s="26"/>
      <c r="AR100"/>
      <c r="AS100" t="s">
        <v>159</v>
      </c>
      <c r="AT100" t="s">
        <v>7074</v>
      </c>
      <c r="AU100">
        <v>2050</v>
      </c>
      <c r="AY100" t="s">
        <v>158</v>
      </c>
      <c r="AZ100" t="s">
        <v>171</v>
      </c>
      <c r="BB100" s="26"/>
      <c r="BC100" t="str">
        <f>_xlfn.LET(_xlpm.result,_xlfn.XLOOKUP(C100,Table1[company_name],Table1[Separate_removal_target],"NOT FOUND"),IF(_xlpm.result="NOT FOUND","NOT FOUND",IF(_xlpm.result=0,"",_xlpm.result)))</f>
        <v>Yes</v>
      </c>
      <c r="BD100" t="s">
        <v>150</v>
      </c>
      <c r="BF100" t="s">
        <v>7074</v>
      </c>
      <c r="BG100">
        <v>2050</v>
      </c>
      <c r="BL100" s="26"/>
      <c r="BN100" s="29"/>
      <c r="BP100" s="26"/>
    </row>
    <row r="101" spans="1:68" s="24" customFormat="1" ht="13.35" customHeight="1" hidden="1">
      <c r="A101" s="24">
        <v>98</v>
      </c>
      <c r="C101" s="26" t="s">
        <v>740</v>
      </c>
      <c r="D101" t="s">
        <v>314</v>
      </c>
      <c r="F101" t="s">
        <v>175</v>
      </c>
      <c r="H101" s="30" t="s">
        <v>741</v>
      </c>
      <c r="I101" s="24" t="s">
        <v>742</v>
      </c>
      <c r="J101" s="24">
        <v>-0.645</v>
      </c>
      <c r="K101" s="24" t="s">
        <v>743</v>
      </c>
      <c r="L101" s="24">
        <v>59074</v>
      </c>
      <c r="N101" s="26">
        <v>9</v>
      </c>
      <c r="O101" s="24" t="s">
        <v>154</v>
      </c>
      <c r="Q101" s="26"/>
      <c r="R101" s="39"/>
      <c r="S101" s="39"/>
      <c r="T101" s="40"/>
      <c r="U101" s="24" t="s">
        <v>150</v>
      </c>
      <c r="V101" s="24" t="s">
        <v>6995</v>
      </c>
      <c r="W101" s="24" t="s">
        <v>1368</v>
      </c>
      <c r="X101" s="24">
        <v>2030</v>
      </c>
      <c r="AB101" s="24" t="s">
        <v>154</v>
      </c>
      <c r="AC101" s="24" t="s">
        <v>154</v>
      </c>
      <c r="AE101" s="26"/>
      <c r="AF101" t="str">
        <f>_xlfn.LET(_xlpm.result,_xlfn.XLOOKUP(C101,Table1[company_name],Table1[End_target],"NOT FOUND"),IF(_xlpm.result="NOT FOUND","NOT FOUND",IF(_xlpm.result=0,"",_xlpm.result)))</f>
        <v>No target</v>
      </c>
      <c r="AG101"/>
      <c r="AH101"/>
      <c r="AI101"/>
      <c r="AJ101"/>
      <c r="AN101" t="str">
        <f>_xlfn.LET(_xlpm.result,_xlfn.XLOOKUP(C101,Table1[company_name],Table1[Carbon_credits],"NOT FOUND"),IF(_xlpm.result="NOT FOUND","NOT FOUND",IF(_xlpm.result=0,"",_xlpm.result)))</f>
        <v/>
      </c>
      <c r="AO101"/>
      <c r="AQ101" s="26"/>
      <c r="AR101"/>
      <c r="AS101"/>
      <c r="AT101"/>
      <c r="AU101"/>
      <c r="AY101"/>
      <c r="AZ101"/>
      <c r="BB101" s="26"/>
      <c r="BC101" t="str">
        <f>_xlfn.LET(_xlpm.result,_xlfn.XLOOKUP(C101,Table1[company_name],Table1[Separate_removal_target],"NOT FOUND"),IF(_xlpm.result="NOT FOUND","NOT FOUND",IF(_xlpm.result=0,"",_xlpm.result)))</f>
        <v/>
      </c>
      <c r="BD101"/>
      <c r="BF101"/>
      <c r="BG101"/>
      <c r="BL101" s="26"/>
      <c r="BN101" s="29"/>
      <c r="BP101" s="26"/>
    </row>
    <row r="102" spans="1:68" s="24" customFormat="1" ht="13.35" customHeight="1" hidden="1">
      <c r="A102" s="24">
        <v>99</v>
      </c>
      <c r="C102" s="26" t="s">
        <v>745</v>
      </c>
      <c r="D102" t="s">
        <v>472</v>
      </c>
      <c r="F102" t="s">
        <v>145</v>
      </c>
      <c r="H102" s="30" t="s">
        <v>746</v>
      </c>
      <c r="I102" s="24" t="s">
        <v>747</v>
      </c>
      <c r="J102" s="24">
        <v>0.094</v>
      </c>
      <c r="K102" s="24" t="s">
        <v>748</v>
      </c>
      <c r="L102" s="24">
        <v>4500</v>
      </c>
      <c r="N102" s="26">
        <v>15</v>
      </c>
      <c r="O102" s="24" t="s">
        <v>154</v>
      </c>
      <c r="Q102" s="26"/>
      <c r="R102" s="39"/>
      <c r="S102" s="39"/>
      <c r="T102" s="40"/>
      <c r="U102" s="24" t="s">
        <v>150</v>
      </c>
      <c r="V102" s="24" t="s">
        <v>6995</v>
      </c>
      <c r="W102" s="24" t="s">
        <v>1368</v>
      </c>
      <c r="X102" s="24">
        <v>2030</v>
      </c>
      <c r="AB102" s="24" t="s">
        <v>154</v>
      </c>
      <c r="AC102" s="24" t="s">
        <v>154</v>
      </c>
      <c r="AE102" s="26"/>
      <c r="AF102" t="str">
        <f>_xlfn.LET(_xlpm.result,_xlfn.XLOOKUP(C102,Table1[company_name],Table1[End_target],"NOT FOUND"),IF(_xlpm.result="NOT FOUND","NOT FOUND",IF(_xlpm.result=0,"",_xlpm.result)))</f>
        <v>Net zero</v>
      </c>
      <c r="AG102"/>
      <c r="AH102"/>
      <c r="AI102"/>
      <c r="AJ102"/>
      <c r="AN102" t="str">
        <f>_xlfn.LET(_xlpm.result,_xlfn.XLOOKUP(C102,Table1[company_name],Table1[Carbon_credits],"NOT FOUND"),IF(_xlpm.result="NOT FOUND","NOT FOUND",IF(_xlpm.result=0,"",_xlpm.result)))</f>
        <v>Yes</v>
      </c>
      <c r="AO102"/>
      <c r="AQ102" s="26"/>
      <c r="AR102"/>
      <c r="AS102"/>
      <c r="AT102"/>
      <c r="AU102"/>
      <c r="AY102"/>
      <c r="AZ102"/>
      <c r="BB102" s="26"/>
      <c r="BC102" t="str">
        <f>_xlfn.LET(_xlpm.result,_xlfn.XLOOKUP(C102,Table1[company_name],Table1[Separate_removal_target],"NOT FOUND"),IF(_xlpm.result="NOT FOUND","NOT FOUND",IF(_xlpm.result=0,"",_xlpm.result)))</f>
        <v>No</v>
      </c>
      <c r="BD102"/>
      <c r="BF102" t="s">
        <v>749</v>
      </c>
      <c r="BG102">
        <v>2050</v>
      </c>
      <c r="BL102" s="26"/>
      <c r="BN102" s="29"/>
      <c r="BP102" s="26"/>
    </row>
    <row r="103" spans="1:68" s="24" customFormat="1" ht="13.35" customHeight="1" hidden="1">
      <c r="A103" s="24">
        <v>100</v>
      </c>
      <c r="C103" s="26" t="s">
        <v>750</v>
      </c>
      <c r="D103" t="s">
        <v>271</v>
      </c>
      <c r="F103" t="s">
        <v>175</v>
      </c>
      <c r="H103" s="30" t="s">
        <v>751</v>
      </c>
      <c r="I103" s="24" t="s">
        <v>752</v>
      </c>
      <c r="J103" s="24">
        <v>-0.218</v>
      </c>
      <c r="K103" s="24" t="s">
        <v>753</v>
      </c>
      <c r="L103" s="24">
        <v>182299</v>
      </c>
      <c r="N103" s="26">
        <v>14</v>
      </c>
      <c r="O103" s="24" t="s">
        <v>154</v>
      </c>
      <c r="Q103" s="26"/>
      <c r="R103" s="39"/>
      <c r="S103" s="39"/>
      <c r="T103" s="40"/>
      <c r="U103" s="24" t="s">
        <v>150</v>
      </c>
      <c r="V103" s="24" t="s">
        <v>6995</v>
      </c>
      <c r="W103" s="24" t="s">
        <v>1368</v>
      </c>
      <c r="X103" s="24">
        <v>2030</v>
      </c>
      <c r="AB103" s="24" t="s">
        <v>154</v>
      </c>
      <c r="AC103" s="24" t="s">
        <v>154</v>
      </c>
      <c r="AE103" s="26"/>
      <c r="AF103" t="str">
        <f>_xlfn.LET(_xlpm.result,_xlfn.XLOOKUP(C103,Table1[company_name],Table1[End_target],"NOT FOUND"),IF(_xlpm.result="NOT FOUND","NOT FOUND",IF(_xlpm.result=0,"",_xlpm.result)))</f>
        <v>No target</v>
      </c>
      <c r="AG103"/>
      <c r="AH103"/>
      <c r="AI103"/>
      <c r="AJ103"/>
      <c r="AN103" t="str">
        <f>_xlfn.LET(_xlpm.result,_xlfn.XLOOKUP(C103,Table1[company_name],Table1[Carbon_credits],"NOT FOUND"),IF(_xlpm.result="NOT FOUND","NOT FOUND",IF(_xlpm.result=0,"",_xlpm.result)))</f>
        <v>Not Specified</v>
      </c>
      <c r="AO103"/>
      <c r="AQ103" s="26"/>
      <c r="AR103"/>
      <c r="AS103"/>
      <c r="AT103"/>
      <c r="AU103"/>
      <c r="AY103"/>
      <c r="AZ103"/>
      <c r="BB103" s="26"/>
      <c r="BC103" t="str">
        <f>_xlfn.LET(_xlpm.result,_xlfn.XLOOKUP(C103,Table1[company_name],Table1[Separate_removal_target],"NOT FOUND"),IF(_xlpm.result="NOT FOUND","NOT FOUND",IF(_xlpm.result=0,"",_xlpm.result)))</f>
        <v>No</v>
      </c>
      <c r="BD103"/>
      <c r="BF103"/>
      <c r="BG103"/>
      <c r="BL103" s="26"/>
      <c r="BN103" s="29"/>
      <c r="BP103" s="26"/>
    </row>
    <row r="104" spans="1:68" s="24" customFormat="1" ht="13.35" customHeight="1" hidden="1">
      <c r="A104" s="24">
        <v>101</v>
      </c>
      <c r="C104" s="26" t="s">
        <v>755</v>
      </c>
      <c r="D104" t="s">
        <v>290</v>
      </c>
      <c r="F104" t="s">
        <v>756</v>
      </c>
      <c r="H104" s="30" t="s">
        <v>757</v>
      </c>
      <c r="I104" s="24" t="s">
        <v>758</v>
      </c>
      <c r="J104" s="24">
        <v>0.083</v>
      </c>
      <c r="K104" s="24" t="s">
        <v>759</v>
      </c>
      <c r="L104" s="24">
        <v>94838</v>
      </c>
      <c r="N104" s="26">
        <v>31</v>
      </c>
      <c r="O104" s="24" t="s">
        <v>154</v>
      </c>
      <c r="Q104" s="26"/>
      <c r="R104" s="39"/>
      <c r="S104" s="39"/>
      <c r="T104" s="40"/>
      <c r="U104" s="24" t="s">
        <v>150</v>
      </c>
      <c r="V104" s="24" t="s">
        <v>6995</v>
      </c>
      <c r="W104" s="24" t="s">
        <v>7071</v>
      </c>
      <c r="X104" s="24" t="s">
        <v>3292</v>
      </c>
      <c r="AB104" s="24" t="s">
        <v>154</v>
      </c>
      <c r="AC104" s="24" t="s">
        <v>154</v>
      </c>
      <c r="AE104" s="26"/>
      <c r="AF104" t="str">
        <f>_xlfn.LET(_xlpm.result,_xlfn.XLOOKUP(C104,Table1[company_name],Table1[End_target],"NOT FOUND"),IF(_xlpm.result="NOT FOUND","NOT FOUND",IF(_xlpm.result=0,"",_xlpm.result)))</f>
        <v>Net zero</v>
      </c>
      <c r="AG104"/>
      <c r="AH104"/>
      <c r="AI104"/>
      <c r="AJ104"/>
      <c r="AN104" t="str">
        <f>_xlfn.LET(_xlpm.result,_xlfn.XLOOKUP(C104,Table1[company_name],Table1[Carbon_credits],"NOT FOUND"),IF(_xlpm.result="NOT FOUND","NOT FOUND",IF(_xlpm.result=0,"",_xlpm.result)))</f>
        <v>Yes</v>
      </c>
      <c r="AO104"/>
      <c r="AQ104" s="26"/>
      <c r="AR104"/>
      <c r="AS104" t="s">
        <v>159</v>
      </c>
      <c r="AT104" t="s">
        <v>760</v>
      </c>
      <c r="AU104">
        <v>2050</v>
      </c>
      <c r="AY104" t="s">
        <v>157</v>
      </c>
      <c r="AZ104" t="s">
        <v>168</v>
      </c>
      <c r="BB104" s="26"/>
      <c r="BC104" t="str">
        <f>_xlfn.LET(_xlpm.result,_xlfn.XLOOKUP(C104,Table1[company_name],Table1[Separate_removal_target],"NOT FOUND"),IF(_xlpm.result="NOT FOUND","NOT FOUND",IF(_xlpm.result=0,"",_xlpm.result)))</f>
        <v>No</v>
      </c>
      <c r="BD104" t="s">
        <v>150</v>
      </c>
      <c r="BF104" t="s">
        <v>760</v>
      </c>
      <c r="BG104">
        <v>2050</v>
      </c>
      <c r="BL104" s="26"/>
      <c r="BN104" s="29"/>
      <c r="BP104" s="26"/>
    </row>
    <row r="105" spans="1:68" s="24" customFormat="1" ht="13.35" customHeight="1" hidden="1">
      <c r="A105" s="24">
        <v>102</v>
      </c>
      <c r="C105" s="26" t="s">
        <v>761</v>
      </c>
      <c r="D105" t="s">
        <v>333</v>
      </c>
      <c r="F105" t="s">
        <v>680</v>
      </c>
      <c r="H105" s="30" t="s">
        <v>762</v>
      </c>
      <c r="I105" s="24" t="s">
        <v>763</v>
      </c>
      <c r="J105" s="24">
        <v>-0.04</v>
      </c>
      <c r="K105" s="24" t="s">
        <v>764</v>
      </c>
      <c r="L105" s="24">
        <v>308092</v>
      </c>
      <c r="N105" s="26">
        <v>18</v>
      </c>
      <c r="O105" s="24" t="s">
        <v>154</v>
      </c>
      <c r="Q105" s="26"/>
      <c r="R105" s="39"/>
      <c r="S105" s="39"/>
      <c r="T105" s="40"/>
      <c r="U105" s="24" t="s">
        <v>154</v>
      </c>
      <c r="V105" s="24" t="s">
        <v>154</v>
      </c>
      <c r="AB105" s="24" t="s">
        <v>154</v>
      </c>
      <c r="AC105" s="24" t="s">
        <v>154</v>
      </c>
      <c r="AE105" s="26"/>
      <c r="AF105" t="str">
        <f>_xlfn.LET(_xlpm.result,_xlfn.XLOOKUP(C105,Table1[company_name],Table1[End_target],"NOT FOUND"),IF(_xlpm.result="NOT FOUND","NOT FOUND",IF(_xlpm.result=0,"",_xlpm.result)))</f>
        <v>Carbon neutral(ity)</v>
      </c>
      <c r="AG105" t="s">
        <v>160</v>
      </c>
      <c r="AH105" t="s">
        <v>159</v>
      </c>
      <c r="AI105" t="s">
        <v>7075</v>
      </c>
      <c r="AJ105">
        <v>2030</v>
      </c>
      <c r="AN105" t="str">
        <f>_xlfn.LET(_xlpm.result,_xlfn.XLOOKUP(C105,Table1[company_name],Table1[Carbon_credits],"NOT FOUND"),IF(_xlpm.result="NOT FOUND","NOT FOUND",IF(_xlpm.result=0,"",_xlpm.result)))</f>
        <v>Yes</v>
      </c>
      <c r="AO105" t="s">
        <v>262</v>
      </c>
      <c r="AQ105" s="26"/>
      <c r="AR105"/>
      <c r="AS105"/>
      <c r="AT105"/>
      <c r="AU105"/>
      <c r="AY105"/>
      <c r="AZ105"/>
      <c r="BB105" s="26"/>
      <c r="BC105" t="str">
        <f>_xlfn.LET(_xlpm.result,_xlfn.XLOOKUP(C105,Table1[company_name],Table1[Separate_removal_target],"NOT FOUND"),IF(_xlpm.result="NOT FOUND","NOT FOUND",IF(_xlpm.result=0,"",_xlpm.result)))</f>
        <v/>
      </c>
      <c r="BD105" t="s">
        <v>150</v>
      </c>
      <c r="BF105" t="s">
        <v>7075</v>
      </c>
      <c r="BG105">
        <v>2030</v>
      </c>
      <c r="BL105" s="26"/>
      <c r="BN105" s="29"/>
      <c r="BP105" s="26"/>
    </row>
    <row r="106" spans="1:68" s="24" customFormat="1" ht="13.35" customHeight="1" hidden="1">
      <c r="A106" s="24">
        <v>103</v>
      </c>
      <c r="C106" s="26" t="s">
        <v>766</v>
      </c>
      <c r="D106" t="s">
        <v>443</v>
      </c>
      <c r="F106" t="s">
        <v>374</v>
      </c>
      <c r="H106" s="30" t="s">
        <v>767</v>
      </c>
      <c r="I106" s="24" t="s">
        <v>768</v>
      </c>
      <c r="J106" s="24">
        <v>0.097</v>
      </c>
      <c r="K106" s="24" t="s">
        <v>769</v>
      </c>
      <c r="L106" s="24">
        <v>100041</v>
      </c>
      <c r="N106" s="26">
        <v>31</v>
      </c>
      <c r="O106" s="24" t="s">
        <v>150</v>
      </c>
      <c r="P106" s="24">
        <v>2017</v>
      </c>
      <c r="Q106" s="26">
        <v>2025</v>
      </c>
      <c r="R106" s="39"/>
      <c r="S106" s="39"/>
      <c r="T106" s="40"/>
      <c r="U106" s="24" t="s">
        <v>150</v>
      </c>
      <c r="V106" s="24" t="s">
        <v>160</v>
      </c>
      <c r="AB106" s="24" t="s">
        <v>154</v>
      </c>
      <c r="AC106" s="24" t="s">
        <v>154</v>
      </c>
      <c r="AE106" s="26"/>
      <c r="AF106" t="str">
        <f>_xlfn.LET(_xlpm.result,_xlfn.XLOOKUP(C106,Table1[company_name],Table1[End_target],"NOT FOUND"),IF(_xlpm.result="NOT FOUND","NOT FOUND",IF(_xlpm.result=0,"",_xlpm.result)))</f>
        <v>Net zero</v>
      </c>
      <c r="AG106"/>
      <c r="AH106"/>
      <c r="AI106"/>
      <c r="AJ106"/>
      <c r="AN106" t="str">
        <f>_xlfn.LET(_xlpm.result,_xlfn.XLOOKUP(C106,Table1[company_name],Table1[Carbon_credits],"NOT FOUND"),IF(_xlpm.result="NOT FOUND","NOT FOUND",IF(_xlpm.result=0,"",_xlpm.result)))</f>
        <v>Yes</v>
      </c>
      <c r="AO106"/>
      <c r="AQ106" s="26"/>
      <c r="AR106"/>
      <c r="AS106"/>
      <c r="AT106"/>
      <c r="AU106"/>
      <c r="AY106"/>
      <c r="AZ106"/>
      <c r="BB106" s="26"/>
      <c r="BC106" t="str">
        <f>_xlfn.LET(_xlpm.result,_xlfn.XLOOKUP(C106,Table1[company_name],Table1[Separate_removal_target],"NOT FOUND"),IF(_xlpm.result="NOT FOUND","NOT FOUND",IF(_xlpm.result=0,"",_xlpm.result)))</f>
        <v>Yes</v>
      </c>
      <c r="BD106" t="s">
        <v>150</v>
      </c>
      <c r="BF106" t="s">
        <v>770</v>
      </c>
      <c r="BG106">
        <v>2050</v>
      </c>
      <c r="BL106" s="26"/>
      <c r="BN106" s="29"/>
      <c r="BP106" s="26"/>
    </row>
    <row r="107" spans="1:68" s="24" customFormat="1" ht="13.35" customHeight="1" hidden="1">
      <c r="A107" s="24">
        <v>104</v>
      </c>
      <c r="C107" s="26" t="s">
        <v>771</v>
      </c>
      <c r="D107" t="s">
        <v>192</v>
      </c>
      <c r="F107" t="s">
        <v>772</v>
      </c>
      <c r="H107" s="30" t="s">
        <v>773</v>
      </c>
      <c r="I107" s="24" t="s">
        <v>774</v>
      </c>
      <c r="J107" s="24">
        <v>-0.45</v>
      </c>
      <c r="K107" s="24" t="s">
        <v>775</v>
      </c>
      <c r="L107" s="24">
        <v>32492</v>
      </c>
      <c r="N107" s="26">
        <v>31</v>
      </c>
      <c r="O107" s="24" t="s">
        <v>150</v>
      </c>
      <c r="P107" s="24">
        <v>2015</v>
      </c>
      <c r="Q107" s="26">
        <v>2025</v>
      </c>
      <c r="R107" s="39"/>
      <c r="S107" s="39"/>
      <c r="T107" s="40"/>
      <c r="U107" s="24" t="s">
        <v>150</v>
      </c>
      <c r="V107" s="24" t="s">
        <v>6995</v>
      </c>
      <c r="W107" s="24" t="s">
        <v>1368</v>
      </c>
      <c r="X107" s="24">
        <v>2032</v>
      </c>
      <c r="Y107" s="24" t="s">
        <v>151</v>
      </c>
      <c r="Z107" s="24" t="s">
        <v>1368</v>
      </c>
      <c r="AA107" s="24">
        <v>2050</v>
      </c>
      <c r="AB107" s="24" t="s">
        <v>150</v>
      </c>
      <c r="AC107" s="24" t="s">
        <v>150</v>
      </c>
      <c r="AD107" s="24">
        <v>2050</v>
      </c>
      <c r="AE107" s="26">
        <v>2050</v>
      </c>
      <c r="AF107" t="str">
        <f>_xlfn.LET(_xlpm.result,_xlfn.XLOOKUP(C107,Table1[company_name],Table1[End_target],"NOT FOUND"),IF(_xlpm.result="NOT FOUND","NOT FOUND",IF(_xlpm.result=0,"",_xlpm.result)))</f>
        <v>Net zero</v>
      </c>
      <c r="AG107"/>
      <c r="AH107"/>
      <c r="AI107"/>
      <c r="AJ107"/>
      <c r="AN107" t="str">
        <f>_xlfn.LET(_xlpm.result,_xlfn.XLOOKUP(C107,Table1[company_name],Table1[Carbon_credits],"NOT FOUND"),IF(_xlpm.result="NOT FOUND","NOT FOUND",IF(_xlpm.result=0,"",_xlpm.result)))</f>
        <v>Yes</v>
      </c>
      <c r="AO107"/>
      <c r="AQ107" s="26"/>
      <c r="AR107"/>
      <c r="AS107"/>
      <c r="AT107"/>
      <c r="AU107"/>
      <c r="AY107"/>
      <c r="AZ107"/>
      <c r="BB107" s="26"/>
      <c r="BC107" t="str">
        <f>_xlfn.LET(_xlpm.result,_xlfn.XLOOKUP(C107,Table1[company_name],Table1[Separate_removal_target],"NOT FOUND"),IF(_xlpm.result="NOT FOUND","NOT FOUND",IF(_xlpm.result=0,"",_xlpm.result)))</f>
        <v>Yes</v>
      </c>
      <c r="BD107"/>
      <c r="BF107"/>
      <c r="BG107"/>
      <c r="BL107" s="26"/>
      <c r="BN107" s="29"/>
      <c r="BP107" s="26"/>
    </row>
    <row r="108" spans="1:68" s="24" customFormat="1" ht="13.35" customHeight="1" hidden="1">
      <c r="A108" s="24">
        <v>105</v>
      </c>
      <c r="C108" s="26" t="s">
        <v>777</v>
      </c>
      <c r="D108" t="s">
        <v>778</v>
      </c>
      <c r="F108" t="s">
        <v>245</v>
      </c>
      <c r="H108" s="30" t="s">
        <v>779</v>
      </c>
      <c r="I108" s="24" t="s">
        <v>780</v>
      </c>
      <c r="J108" s="24">
        <v>-0.626</v>
      </c>
      <c r="K108" s="24" t="s">
        <v>781</v>
      </c>
      <c r="L108" s="24">
        <v>417859</v>
      </c>
      <c r="N108" s="26">
        <v>31</v>
      </c>
      <c r="O108" s="24" t="s">
        <v>154</v>
      </c>
      <c r="Q108" s="26"/>
      <c r="R108" s="39"/>
      <c r="S108" s="39"/>
      <c r="T108" s="40"/>
      <c r="U108" s="24" t="s">
        <v>150</v>
      </c>
      <c r="V108" s="24" t="s">
        <v>6995</v>
      </c>
      <c r="W108" s="24" t="s">
        <v>1368</v>
      </c>
      <c r="X108" s="24">
        <v>2030</v>
      </c>
      <c r="AB108" s="24" t="s">
        <v>154</v>
      </c>
      <c r="AC108" s="24" t="s">
        <v>154</v>
      </c>
      <c r="AE108" s="26"/>
      <c r="AF108" t="str">
        <f>_xlfn.LET(_xlpm.result,_xlfn.XLOOKUP(C108,Table1[company_name],Table1[End_target],"NOT FOUND"),IF(_xlpm.result="NOT FOUND","NOT FOUND",IF(_xlpm.result=0,"",_xlpm.result)))</f>
        <v>Climate neutral</v>
      </c>
      <c r="AG108"/>
      <c r="AH108"/>
      <c r="AI108"/>
      <c r="AJ108"/>
      <c r="AN108" t="str">
        <f>_xlfn.LET(_xlpm.result,_xlfn.XLOOKUP(C108,Table1[company_name],Table1[Carbon_credits],"NOT FOUND"),IF(_xlpm.result="NOT FOUND","NOT FOUND",IF(_xlpm.result=0,"",_xlpm.result)))</f>
        <v>Yes</v>
      </c>
      <c r="AO108"/>
      <c r="AQ108" s="26"/>
      <c r="AR108"/>
      <c r="AS108"/>
      <c r="AT108"/>
      <c r="AU108"/>
      <c r="AY108"/>
      <c r="AZ108"/>
      <c r="BB108" s="26"/>
      <c r="BC108" t="str">
        <f>_xlfn.LET(_xlpm.result,_xlfn.XLOOKUP(C108,Table1[company_name],Table1[Separate_removal_target],"NOT FOUND"),IF(_xlpm.result="NOT FOUND","NOT FOUND",IF(_xlpm.result=0,"",_xlpm.result)))</f>
        <v>No</v>
      </c>
      <c r="BD108"/>
      <c r="BF108"/>
      <c r="BG108"/>
      <c r="BL108" s="26"/>
      <c r="BN108" s="29"/>
      <c r="BP108" s="26"/>
    </row>
    <row r="109" spans="1:68" s="24" customFormat="1" ht="13.35" customHeight="1" hidden="1">
      <c r="A109" s="24">
        <v>106</v>
      </c>
      <c r="C109" s="26" t="s">
        <v>784</v>
      </c>
      <c r="D109" t="s">
        <v>243</v>
      </c>
      <c r="F109" t="s">
        <v>145</v>
      </c>
      <c r="H109" s="30" t="s">
        <v>785</v>
      </c>
      <c r="I109" s="24" t="s">
        <v>786</v>
      </c>
      <c r="J109" s="24">
        <v>-0.527</v>
      </c>
      <c r="K109" s="24" t="s">
        <v>787</v>
      </c>
      <c r="L109" s="24">
        <v>125665</v>
      </c>
      <c r="N109" s="26">
        <v>5</v>
      </c>
      <c r="O109" s="24" t="s">
        <v>154</v>
      </c>
      <c r="Q109" s="26"/>
      <c r="R109" s="39"/>
      <c r="S109" s="39"/>
      <c r="T109" s="40"/>
      <c r="U109" s="24" t="s">
        <v>150</v>
      </c>
      <c r="V109" s="24" t="s">
        <v>7000</v>
      </c>
      <c r="AB109" s="24" t="s">
        <v>154</v>
      </c>
      <c r="AC109" s="24" t="s">
        <v>154</v>
      </c>
      <c r="AE109" s="26"/>
      <c r="AF109" t="str">
        <f>_xlfn.LET(_xlpm.result,_xlfn.XLOOKUP(C109,Table1[company_name],Table1[End_target],"NOT FOUND"),IF(_xlpm.result="NOT FOUND","NOT FOUND",IF(_xlpm.result=0,"",_xlpm.result)))</f>
        <v>No target</v>
      </c>
      <c r="AG109"/>
      <c r="AH109"/>
      <c r="AI109"/>
      <c r="AJ109"/>
      <c r="AN109" t="str">
        <f>_xlfn.LET(_xlpm.result,_xlfn.XLOOKUP(C109,Table1[company_name],Table1[Carbon_credits],"NOT FOUND"),IF(_xlpm.result="NOT FOUND","NOT FOUND",IF(_xlpm.result=0,"",_xlpm.result)))</f>
        <v>Not Specified</v>
      </c>
      <c r="AO109"/>
      <c r="AQ109" s="26"/>
      <c r="AR109"/>
      <c r="AS109"/>
      <c r="AT109"/>
      <c r="AU109"/>
      <c r="AY109"/>
      <c r="AZ109"/>
      <c r="BB109" s="26"/>
      <c r="BC109" t="str">
        <f>_xlfn.LET(_xlpm.result,_xlfn.XLOOKUP(C109,Table1[company_name],Table1[Separate_removal_target],"NOT FOUND"),IF(_xlpm.result="NOT FOUND","NOT FOUND",IF(_xlpm.result=0,"",_xlpm.result)))</f>
        <v>No</v>
      </c>
      <c r="BD109"/>
      <c r="BF109"/>
      <c r="BG109"/>
      <c r="BL109" s="26"/>
      <c r="BN109" s="29"/>
      <c r="BP109" s="26"/>
    </row>
    <row r="110" spans="1:68" s="24" customFormat="1" ht="13.35" customHeight="1" hidden="1">
      <c r="A110" s="24">
        <v>107</v>
      </c>
      <c r="C110" s="26" t="s">
        <v>788</v>
      </c>
      <c r="D110" t="s">
        <v>789</v>
      </c>
      <c r="F110" t="s">
        <v>175</v>
      </c>
      <c r="H110" s="30" t="s">
        <v>791</v>
      </c>
      <c r="I110" s="24" t="s">
        <v>792</v>
      </c>
      <c r="J110" s="24">
        <v>-0.113</v>
      </c>
      <c r="K110" s="24" t="s">
        <v>793</v>
      </c>
      <c r="L110" s="24">
        <v>723227</v>
      </c>
      <c r="N110" s="26">
        <v>15</v>
      </c>
      <c r="O110" s="24" t="s">
        <v>154</v>
      </c>
      <c r="Q110" s="26"/>
      <c r="R110" s="39"/>
      <c r="S110" s="39"/>
      <c r="T110" s="40"/>
      <c r="U110" s="24" t="s">
        <v>150</v>
      </c>
      <c r="V110" s="24" t="s">
        <v>7000</v>
      </c>
      <c r="AB110" s="24" t="s">
        <v>154</v>
      </c>
      <c r="AC110" s="24" t="s">
        <v>154</v>
      </c>
      <c r="AE110" s="26"/>
      <c r="AF110" t="str">
        <f>_xlfn.LET(_xlpm.result,_xlfn.XLOOKUP(C110,Table1[company_name],Table1[End_target],"NOT FOUND"),IF(_xlpm.result="NOT FOUND","NOT FOUND",IF(_xlpm.result=0,"",_xlpm.result)))</f>
        <v/>
      </c>
      <c r="AG110"/>
      <c r="AH110"/>
      <c r="AI110"/>
      <c r="AJ110"/>
      <c r="AN110" t="str">
        <f>_xlfn.LET(_xlpm.result,_xlfn.XLOOKUP(C110,Table1[company_name],Table1[Carbon_credits],"NOT FOUND"),IF(_xlpm.result="NOT FOUND","NOT FOUND",IF(_xlpm.result=0,"",_xlpm.result)))</f>
        <v/>
      </c>
      <c r="AO110"/>
      <c r="AQ110" s="26"/>
      <c r="AR110"/>
      <c r="AS110"/>
      <c r="AT110"/>
      <c r="AU110"/>
      <c r="AY110"/>
      <c r="AZ110"/>
      <c r="BB110" s="26"/>
      <c r="BC110" t="str">
        <f>_xlfn.LET(_xlpm.result,_xlfn.XLOOKUP(C110,Table1[company_name],Table1[Separate_removal_target],"NOT FOUND"),IF(_xlpm.result="NOT FOUND","NOT FOUND",IF(_xlpm.result=0,"",_xlpm.result)))</f>
        <v/>
      </c>
      <c r="BD110"/>
      <c r="BF110"/>
      <c r="BG110"/>
      <c r="BL110" s="26"/>
      <c r="BN110" s="29"/>
      <c r="BP110" s="26"/>
    </row>
    <row r="111" spans="1:68" s="24" customFormat="1" ht="13.35" customHeight="1" hidden="1">
      <c r="A111" s="24">
        <v>108</v>
      </c>
      <c r="C111" s="26" t="s">
        <v>797</v>
      </c>
      <c r="D111" t="s">
        <v>488</v>
      </c>
      <c r="F111" t="s">
        <v>416</v>
      </c>
      <c r="H111" s="30" t="s">
        <v>798</v>
      </c>
      <c r="I111" s="24" t="s">
        <v>799</v>
      </c>
      <c r="J111" s="24">
        <v>-0.058</v>
      </c>
      <c r="K111" s="24" t="s">
        <v>800</v>
      </c>
      <c r="L111" s="24">
        <v>222000</v>
      </c>
      <c r="N111" s="26">
        <v>31</v>
      </c>
      <c r="O111" s="24" t="s">
        <v>154</v>
      </c>
      <c r="Q111" s="26"/>
      <c r="R111" s="39"/>
      <c r="S111" s="39"/>
      <c r="T111" s="40"/>
      <c r="U111" s="24" t="s">
        <v>154</v>
      </c>
      <c r="V111" s="24" t="s">
        <v>154</v>
      </c>
      <c r="AB111" s="24" t="s">
        <v>154</v>
      </c>
      <c r="AC111" s="24" t="s">
        <v>154</v>
      </c>
      <c r="AE111" s="26"/>
      <c r="AF111" t="str">
        <f>_xlfn.LET(_xlpm.result,_xlfn.XLOOKUP(C111,Table1[company_name],Table1[End_target],"NOT FOUND"),IF(_xlpm.result="NOT FOUND","NOT FOUND",IF(_xlpm.result=0,"",_xlpm.result)))</f>
        <v>Net zero</v>
      </c>
      <c r="AG111"/>
      <c r="AH111"/>
      <c r="AI111"/>
      <c r="AJ111"/>
      <c r="AN111" t="str">
        <f>_xlfn.LET(_xlpm.result,_xlfn.XLOOKUP(C111,Table1[company_name],Table1[Carbon_credits],"NOT FOUND"),IF(_xlpm.result="NOT FOUND","NOT FOUND",IF(_xlpm.result=0,"",_xlpm.result)))</f>
        <v>Yes</v>
      </c>
      <c r="AO111"/>
      <c r="AQ111" s="26"/>
      <c r="AR111"/>
      <c r="AS111"/>
      <c r="AT111"/>
      <c r="AU111"/>
      <c r="AY111"/>
      <c r="AZ111"/>
      <c r="BB111" s="26"/>
      <c r="BC111" t="str">
        <f>_xlfn.LET(_xlpm.result,_xlfn.XLOOKUP(C111,Table1[company_name],Table1[Separate_removal_target],"NOT FOUND"),IF(_xlpm.result="NOT FOUND","NOT FOUND",IF(_xlpm.result=0,"",_xlpm.result)))</f>
        <v>Yes</v>
      </c>
      <c r="BD111"/>
      <c r="BF111"/>
      <c r="BG111"/>
      <c r="BL111" s="26"/>
      <c r="BN111" s="29"/>
      <c r="BP111" s="26"/>
    </row>
    <row r="112" spans="1:68" s="24" customFormat="1" ht="13.35" customHeight="1" hidden="1">
      <c r="A112" s="24">
        <v>109</v>
      </c>
      <c r="C112" s="26" t="s">
        <v>802</v>
      </c>
      <c r="D112" t="s">
        <v>314</v>
      </c>
      <c r="F112" t="s">
        <v>264</v>
      </c>
      <c r="H112" s="30" t="s">
        <v>803</v>
      </c>
      <c r="I112" s="24" t="s">
        <v>804</v>
      </c>
      <c r="J112" s="24">
        <v>0.041</v>
      </c>
      <c r="K112" s="24" t="s">
        <v>805</v>
      </c>
      <c r="L112" s="24">
        <v>138129</v>
      </c>
      <c r="N112" s="26">
        <v>31</v>
      </c>
      <c r="O112" s="24" t="s">
        <v>154</v>
      </c>
      <c r="Q112" s="26"/>
      <c r="R112" s="39"/>
      <c r="S112" s="39"/>
      <c r="T112" s="40"/>
      <c r="U112" s="24" t="s">
        <v>150</v>
      </c>
      <c r="V112" s="24" t="s">
        <v>6995</v>
      </c>
      <c r="W112" s="24" t="s">
        <v>1368</v>
      </c>
      <c r="X112" s="24" t="s">
        <v>3292</v>
      </c>
      <c r="Y112" s="24" t="s">
        <v>151</v>
      </c>
      <c r="Z112" s="24" t="s">
        <v>1368</v>
      </c>
      <c r="AA112" s="24" t="s">
        <v>4371</v>
      </c>
      <c r="AB112" s="24" t="s">
        <v>150</v>
      </c>
      <c r="AC112" s="24" t="s">
        <v>150</v>
      </c>
      <c r="AD112" s="24" t="s">
        <v>4371</v>
      </c>
      <c r="AE112" s="26" t="s">
        <v>4371</v>
      </c>
      <c r="AF112" t="str">
        <f>_xlfn.LET(_xlpm.result,_xlfn.XLOOKUP(C112,Table1[company_name],Table1[End_target],"NOT FOUND"),IF(_xlpm.result="NOT FOUND","NOT FOUND",IF(_xlpm.result=0,"",_xlpm.result)))</f>
        <v>Net zero</v>
      </c>
      <c r="AG112"/>
      <c r="AH112"/>
      <c r="AI112"/>
      <c r="AJ112"/>
      <c r="AN112" t="str">
        <f>_xlfn.LET(_xlpm.result,_xlfn.XLOOKUP(C112,Table1[company_name],Table1[Carbon_credits],"NOT FOUND"),IF(_xlpm.result="NOT FOUND","NOT FOUND",IF(_xlpm.result=0,"",_xlpm.result)))</f>
        <v>Yes</v>
      </c>
      <c r="AO112"/>
      <c r="AQ112" s="26"/>
      <c r="AR112"/>
      <c r="AS112" t="s">
        <v>218</v>
      </c>
      <c r="AT112" t="s">
        <v>806</v>
      </c>
      <c r="AU112">
        <v>2050</v>
      </c>
      <c r="AY112" t="s">
        <v>157</v>
      </c>
      <c r="AZ112" t="s">
        <v>262</v>
      </c>
      <c r="BB112" s="26"/>
      <c r="BC112" t="str">
        <f>_xlfn.LET(_xlpm.result,_xlfn.XLOOKUP(C112,Table1[company_name],Table1[Separate_removal_target],"NOT FOUND"),IF(_xlpm.result="NOT FOUND","NOT FOUND",IF(_xlpm.result=0,"",_xlpm.result)))</f>
        <v>No</v>
      </c>
      <c r="BD112" t="s">
        <v>150</v>
      </c>
      <c r="BF112" t="s">
        <v>806</v>
      </c>
      <c r="BG112">
        <v>2050</v>
      </c>
      <c r="BL112" s="26"/>
      <c r="BN112" s="29"/>
      <c r="BP112" s="26"/>
    </row>
    <row r="113" spans="1:68" s="24" customFormat="1" ht="13.35" customHeight="1" hidden="1">
      <c r="A113" s="24">
        <v>110</v>
      </c>
      <c r="C113" s="26" t="s">
        <v>807</v>
      </c>
      <c r="D113" t="s">
        <v>314</v>
      </c>
      <c r="F113" t="s">
        <v>264</v>
      </c>
      <c r="H113" s="30" t="s">
        <v>808</v>
      </c>
      <c r="I113" s="24" t="s">
        <v>809</v>
      </c>
      <c r="J113" s="24">
        <v>-0.198</v>
      </c>
      <c r="K113" s="24" t="s">
        <v>810</v>
      </c>
      <c r="L113" s="24">
        <v>56400</v>
      </c>
      <c r="N113" s="26">
        <v>31</v>
      </c>
      <c r="O113" s="24" t="s">
        <v>150</v>
      </c>
      <c r="P113" s="24">
        <v>2020</v>
      </c>
      <c r="Q113" s="26">
        <v>2050</v>
      </c>
      <c r="R113" s="39"/>
      <c r="S113" s="39"/>
      <c r="T113" s="40"/>
      <c r="U113" s="24" t="s">
        <v>150</v>
      </c>
      <c r="V113" s="24" t="s">
        <v>6995</v>
      </c>
      <c r="W113" s="24" t="s">
        <v>1368</v>
      </c>
      <c r="X113" s="24" t="s">
        <v>3292</v>
      </c>
      <c r="AB113" s="24" t="s">
        <v>154</v>
      </c>
      <c r="AC113" s="24" t="s">
        <v>154</v>
      </c>
      <c r="AE113" s="26"/>
      <c r="AF113" t="str">
        <f>_xlfn.LET(_xlpm.result,_xlfn.XLOOKUP(C113,Table1[company_name],Table1[End_target],"NOT FOUND"),IF(_xlpm.result="NOT FOUND","NOT FOUND",IF(_xlpm.result=0,"",_xlpm.result)))</f>
        <v>Net zero</v>
      </c>
      <c r="AG113"/>
      <c r="AH113"/>
      <c r="AI113"/>
      <c r="AJ113"/>
      <c r="AN113" t="str">
        <f>_xlfn.LET(_xlpm.result,_xlfn.XLOOKUP(C113,Table1[company_name],Table1[Carbon_credits],"NOT FOUND"),IF(_xlpm.result="NOT FOUND","NOT FOUND",IF(_xlpm.result=0,"",_xlpm.result)))</f>
        <v>Yes</v>
      </c>
      <c r="AO113"/>
      <c r="AQ113" s="26"/>
      <c r="AR113"/>
      <c r="AS113"/>
      <c r="AT113"/>
      <c r="AU113"/>
      <c r="AY113"/>
      <c r="AZ113"/>
      <c r="BB113" s="26"/>
      <c r="BC113" t="str">
        <f>_xlfn.LET(_xlpm.result,_xlfn.XLOOKUP(C113,Table1[company_name],Table1[Separate_removal_target],"NOT FOUND"),IF(_xlpm.result="NOT FOUND","NOT FOUND",IF(_xlpm.result=0,"",_xlpm.result)))</f>
        <v>No</v>
      </c>
      <c r="BD113"/>
      <c r="BF113"/>
      <c r="BG113"/>
      <c r="BL113" s="26"/>
      <c r="BN113" s="29"/>
      <c r="BP113" s="26"/>
    </row>
    <row r="114" spans="1:68" s="24" customFormat="1" ht="13.35" customHeight="1" hidden="1">
      <c r="A114" s="24">
        <v>111</v>
      </c>
      <c r="C114" s="26" t="s">
        <v>812</v>
      </c>
      <c r="D114" t="s">
        <v>213</v>
      </c>
      <c r="F114" t="s">
        <v>145</v>
      </c>
      <c r="H114" s="30" t="s">
        <v>813</v>
      </c>
      <c r="I114" s="24" t="s">
        <v>814</v>
      </c>
      <c r="J114" s="24">
        <v>0.355</v>
      </c>
      <c r="K114" s="24" t="s">
        <v>815</v>
      </c>
      <c r="L114" s="24">
        <v>108000</v>
      </c>
      <c r="N114" s="26">
        <v>25</v>
      </c>
      <c r="O114" s="24" t="s">
        <v>150</v>
      </c>
      <c r="P114" s="24">
        <v>2019</v>
      </c>
      <c r="Q114" s="26">
        <v>2040</v>
      </c>
      <c r="R114" s="39"/>
      <c r="S114" s="39"/>
      <c r="T114" s="40"/>
      <c r="U114" s="24" t="s">
        <v>150</v>
      </c>
      <c r="V114" s="24" t="s">
        <v>6995</v>
      </c>
      <c r="W114" s="24" t="s">
        <v>1368</v>
      </c>
      <c r="X114" s="24" t="s">
        <v>4212</v>
      </c>
      <c r="Y114" s="24" t="s">
        <v>151</v>
      </c>
      <c r="Z114" s="24" t="s">
        <v>1368</v>
      </c>
      <c r="AA114" s="24" t="s">
        <v>4213</v>
      </c>
      <c r="AB114" s="24" t="s">
        <v>150</v>
      </c>
      <c r="AC114" s="24" t="s">
        <v>150</v>
      </c>
      <c r="AD114" s="24" t="s">
        <v>4213</v>
      </c>
      <c r="AE114" s="26" t="s">
        <v>4213</v>
      </c>
      <c r="AF114" t="str">
        <f>_xlfn.LET(_xlpm.result,_xlfn.XLOOKUP(C114,Table1[company_name],Table1[End_target],"NOT FOUND"),IF(_xlpm.result="NOT FOUND","NOT FOUND",IF(_xlpm.result=0,"",_xlpm.result)))</f>
        <v>Net zero</v>
      </c>
      <c r="AG114"/>
      <c r="AH114"/>
      <c r="AI114"/>
      <c r="AJ114"/>
      <c r="AN114" t="str">
        <f>_xlfn.LET(_xlpm.result,_xlfn.XLOOKUP(C114,Table1[company_name],Table1[Carbon_credits],"NOT FOUND"),IF(_xlpm.result="NOT FOUND","NOT FOUND",IF(_xlpm.result=0,"",_xlpm.result)))</f>
        <v>Not Specified</v>
      </c>
      <c r="AO114"/>
      <c r="AQ114" s="26"/>
      <c r="AR114"/>
      <c r="AS114"/>
      <c r="AT114"/>
      <c r="AU114"/>
      <c r="AY114"/>
      <c r="AZ114"/>
      <c r="BB114" s="26"/>
      <c r="BC114" t="str">
        <f>_xlfn.LET(_xlpm.result,_xlfn.XLOOKUP(C114,Table1[company_name],Table1[Separate_removal_target],"NOT FOUND"),IF(_xlpm.result="NOT FOUND","NOT FOUND",IF(_xlpm.result=0,"",_xlpm.result)))</f>
        <v>No</v>
      </c>
      <c r="BD114"/>
      <c r="BF114"/>
      <c r="BG114"/>
      <c r="BL114" s="26"/>
      <c r="BN114" s="29"/>
      <c r="BP114" s="26"/>
    </row>
    <row r="115" spans="1:68" s="24" customFormat="1" ht="13.35" customHeight="1" hidden="1">
      <c r="A115" s="24">
        <v>112</v>
      </c>
      <c r="C115" s="26" t="s">
        <v>817</v>
      </c>
      <c r="D115" t="s">
        <v>818</v>
      </c>
      <c r="F115" t="s">
        <v>245</v>
      </c>
      <c r="H115" s="30" t="s">
        <v>819</v>
      </c>
      <c r="I115" s="24" t="s">
        <v>820</v>
      </c>
      <c r="J115" s="24">
        <v>0.455</v>
      </c>
      <c r="K115" s="24" t="s">
        <v>821</v>
      </c>
      <c r="L115" s="24">
        <v>194956</v>
      </c>
      <c r="N115" s="26">
        <v>1</v>
      </c>
      <c r="O115" s="24" t="s">
        <v>154</v>
      </c>
      <c r="Q115" s="26"/>
      <c r="R115" s="39"/>
      <c r="S115" s="39"/>
      <c r="T115" s="40"/>
      <c r="U115" s="24" t="s">
        <v>150</v>
      </c>
      <c r="V115" s="24" t="s">
        <v>6995</v>
      </c>
      <c r="W115" s="24" t="s">
        <v>1368</v>
      </c>
      <c r="X115" s="24">
        <v>2030</v>
      </c>
      <c r="AB115" s="24" t="s">
        <v>154</v>
      </c>
      <c r="AC115" s="24" t="s">
        <v>154</v>
      </c>
      <c r="AE115" s="26"/>
      <c r="AF115" t="str">
        <f>_xlfn.LET(_xlpm.result,_xlfn.XLOOKUP(C115,Table1[company_name],Table1[End_target],"NOT FOUND"),IF(_xlpm.result="NOT FOUND","NOT FOUND",IF(_xlpm.result=0,"",_xlpm.result)))</f>
        <v>Net zero</v>
      </c>
      <c r="AG115"/>
      <c r="AH115"/>
      <c r="AI115"/>
      <c r="AJ115"/>
      <c r="AN115" t="str">
        <f>_xlfn.LET(_xlpm.result,_xlfn.XLOOKUP(C115,Table1[company_name],Table1[Carbon_credits],"NOT FOUND"),IF(_xlpm.result="NOT FOUND","NOT FOUND",IF(_xlpm.result=0,"",_xlpm.result)))</f>
        <v>Yes</v>
      </c>
      <c r="AO115"/>
      <c r="AQ115" s="26"/>
      <c r="AR115"/>
      <c r="AS115" t="s">
        <v>218</v>
      </c>
      <c r="AT115" t="s">
        <v>7076</v>
      </c>
      <c r="AU115">
        <v>2050</v>
      </c>
      <c r="AY115" t="s">
        <v>157</v>
      </c>
      <c r="AZ115" t="s">
        <v>168</v>
      </c>
      <c r="BB115" s="26"/>
      <c r="BC115" t="str">
        <f>_xlfn.LET(_xlpm.result,_xlfn.XLOOKUP(C115,Table1[company_name],Table1[Separate_removal_target],"NOT FOUND"),IF(_xlpm.result="NOT FOUND","NOT FOUND",IF(_xlpm.result=0,"",_xlpm.result)))</f>
        <v>No</v>
      </c>
      <c r="BD115" t="s">
        <v>150</v>
      </c>
      <c r="BF115" t="s">
        <v>7076</v>
      </c>
      <c r="BG115">
        <v>2050</v>
      </c>
      <c r="BL115" s="26"/>
      <c r="BN115" s="29"/>
      <c r="BP115" s="26"/>
    </row>
    <row r="116" spans="1:68" s="24" customFormat="1" ht="13.35" customHeight="1" hidden="1">
      <c r="A116" s="24">
        <v>113</v>
      </c>
      <c r="C116" s="26" t="s">
        <v>823</v>
      </c>
      <c r="D116" t="s">
        <v>818</v>
      </c>
      <c r="F116" t="s">
        <v>374</v>
      </c>
      <c r="H116" s="30" t="s">
        <v>824</v>
      </c>
      <c r="I116" s="24" t="s">
        <v>825</v>
      </c>
      <c r="J116" s="24">
        <v>-0.564</v>
      </c>
      <c r="K116" s="24" t="s">
        <v>826</v>
      </c>
      <c r="L116" s="24">
        <v>324750</v>
      </c>
      <c r="N116" s="26">
        <v>31</v>
      </c>
      <c r="O116" s="24" t="s">
        <v>154</v>
      </c>
      <c r="Q116" s="26"/>
      <c r="R116" s="39"/>
      <c r="S116" s="39"/>
      <c r="T116" s="40"/>
      <c r="U116" s="24" t="s">
        <v>150</v>
      </c>
      <c r="V116" s="24" t="s">
        <v>6995</v>
      </c>
      <c r="W116" s="24" t="s">
        <v>7071</v>
      </c>
      <c r="X116" s="24">
        <v>2030</v>
      </c>
      <c r="AB116" s="24" t="s">
        <v>154</v>
      </c>
      <c r="AC116" s="24" t="s">
        <v>154</v>
      </c>
      <c r="AE116" s="26"/>
      <c r="AF116" t="str">
        <f>_xlfn.LET(_xlpm.result,_xlfn.XLOOKUP(C116,Table1[company_name],Table1[End_target],"NOT FOUND"),IF(_xlpm.result="NOT FOUND","NOT FOUND",IF(_xlpm.result=0,"",_xlpm.result)))</f>
        <v>Carbon neutral(ity)</v>
      </c>
      <c r="AG116" t="s">
        <v>160</v>
      </c>
      <c r="AH116" t="s">
        <v>159</v>
      </c>
      <c r="AI116" t="s">
        <v>7077</v>
      </c>
      <c r="AJ116">
        <v>2040</v>
      </c>
      <c r="AN116" t="str">
        <f>_xlfn.LET(_xlpm.result,_xlfn.XLOOKUP(C116,Table1[company_name],Table1[Carbon_credits],"NOT FOUND"),IF(_xlpm.result="NOT FOUND","NOT FOUND",IF(_xlpm.result=0,"",_xlpm.result)))</f>
        <v>Not Specified</v>
      </c>
      <c r="AO116" t="s">
        <v>312</v>
      </c>
      <c r="AQ116" s="26"/>
      <c r="AR116"/>
      <c r="AS116"/>
      <c r="AT116"/>
      <c r="AU116"/>
      <c r="AY116"/>
      <c r="AZ116"/>
      <c r="BB116" s="26"/>
      <c r="BC116" t="str">
        <f>_xlfn.LET(_xlpm.result,_xlfn.XLOOKUP(C116,Table1[company_name],Table1[Separate_removal_target],"NOT FOUND"),IF(_xlpm.result="NOT FOUND","NOT FOUND",IF(_xlpm.result=0,"",_xlpm.result)))</f>
        <v>No</v>
      </c>
      <c r="BD116" t="s">
        <v>150</v>
      </c>
      <c r="BF116" t="s">
        <v>7077</v>
      </c>
      <c r="BG116">
        <v>2040</v>
      </c>
      <c r="BL116" s="26"/>
      <c r="BN116" s="29"/>
      <c r="BP116" s="26"/>
    </row>
    <row r="117" spans="1:68" s="24" customFormat="1" ht="13.35" customHeight="1" hidden="1">
      <c r="A117" s="24">
        <v>114</v>
      </c>
      <c r="C117" s="26" t="s">
        <v>829</v>
      </c>
      <c r="D117" t="s">
        <v>192</v>
      </c>
      <c r="F117" t="s">
        <v>342</v>
      </c>
      <c r="H117" s="30" t="s">
        <v>830</v>
      </c>
      <c r="I117" s="24" t="s">
        <v>831</v>
      </c>
      <c r="J117" s="24">
        <v>0</v>
      </c>
      <c r="K117" s="24" t="s">
        <v>832</v>
      </c>
      <c r="L117" s="24">
        <v>108301</v>
      </c>
      <c r="N117" s="26">
        <v>10</v>
      </c>
      <c r="O117" s="24" t="s">
        <v>150</v>
      </c>
      <c r="P117" s="24">
        <v>2020</v>
      </c>
      <c r="Q117" s="26">
        <v>2040</v>
      </c>
      <c r="R117" s="39"/>
      <c r="S117" s="39"/>
      <c r="T117" s="40"/>
      <c r="U117" s="24" t="s">
        <v>150</v>
      </c>
      <c r="V117" s="24" t="s">
        <v>7000</v>
      </c>
      <c r="AB117" s="24" t="s">
        <v>154</v>
      </c>
      <c r="AC117" s="24" t="s">
        <v>154</v>
      </c>
      <c r="AE117" s="26"/>
      <c r="AF117" t="str">
        <f>_xlfn.LET(_xlpm.result,_xlfn.XLOOKUP(C117,Table1[company_name],Table1[End_target],"NOT FOUND"),IF(_xlpm.result="NOT FOUND","NOT FOUND",IF(_xlpm.result=0,"",_xlpm.result)))</f>
        <v>Net zero</v>
      </c>
      <c r="AG117"/>
      <c r="AH117"/>
      <c r="AI117"/>
      <c r="AJ117"/>
      <c r="AN117" t="str">
        <f>_xlfn.LET(_xlpm.result,_xlfn.XLOOKUP(C117,Table1[company_name],Table1[Carbon_credits],"NOT FOUND"),IF(_xlpm.result="NOT FOUND","NOT FOUND",IF(_xlpm.result=0,"",_xlpm.result)))</f>
        <v>Yes</v>
      </c>
      <c r="AO117"/>
      <c r="AQ117" s="26"/>
      <c r="AR117"/>
      <c r="AS117"/>
      <c r="AT117"/>
      <c r="AU117"/>
      <c r="AY117"/>
      <c r="AZ117"/>
      <c r="BB117" s="26"/>
      <c r="BC117" t="str">
        <f>_xlfn.LET(_xlpm.result,_xlfn.XLOOKUP(C117,Table1[company_name],Table1[Separate_removal_target],"NOT FOUND"),IF(_xlpm.result="NOT FOUND","NOT FOUND",IF(_xlpm.result=0,"",_xlpm.result)))</f>
        <v>No</v>
      </c>
      <c r="BD117"/>
      <c r="BF117"/>
      <c r="BG117"/>
      <c r="BL117" s="26"/>
      <c r="BN117" s="29"/>
      <c r="BP117" s="26"/>
    </row>
    <row r="118" spans="1:68" s="24" customFormat="1" ht="13.35" customHeight="1" hidden="1">
      <c r="A118" s="24">
        <v>115</v>
      </c>
      <c r="C118" s="26" t="s">
        <v>834</v>
      </c>
      <c r="D118" t="s">
        <v>734</v>
      </c>
      <c r="F118" t="s">
        <v>145</v>
      </c>
      <c r="H118" s="30" t="s">
        <v>835</v>
      </c>
      <c r="I118" s="24" t="s">
        <v>836</v>
      </c>
      <c r="J118" s="24">
        <v>0.056</v>
      </c>
      <c r="K118" s="24" t="s">
        <v>837</v>
      </c>
      <c r="L118" s="24">
        <v>319000</v>
      </c>
      <c r="N118" s="26">
        <v>31</v>
      </c>
      <c r="O118" s="24" t="s">
        <v>150</v>
      </c>
      <c r="P118" s="24">
        <v>2020</v>
      </c>
      <c r="Q118" s="26">
        <v>2040</v>
      </c>
      <c r="R118" s="39"/>
      <c r="S118" s="39"/>
      <c r="T118" s="40"/>
      <c r="U118" s="24" t="s">
        <v>150</v>
      </c>
      <c r="V118" s="24" t="s">
        <v>6995</v>
      </c>
      <c r="W118" s="24" t="s">
        <v>1368</v>
      </c>
      <c r="X118" s="24">
        <v>2030</v>
      </c>
      <c r="Y118" s="24" t="s">
        <v>151</v>
      </c>
      <c r="Z118" s="24" t="s">
        <v>1368</v>
      </c>
      <c r="AA118" s="24">
        <v>2050</v>
      </c>
      <c r="AB118" s="24" t="s">
        <v>150</v>
      </c>
      <c r="AC118" s="24" t="s">
        <v>150</v>
      </c>
      <c r="AD118" s="24">
        <v>2050</v>
      </c>
      <c r="AE118" s="26">
        <v>2050</v>
      </c>
      <c r="AF118" t="str">
        <f>_xlfn.LET(_xlpm.result,_xlfn.XLOOKUP(C118,Table1[company_name],Table1[End_target],"NOT FOUND"),IF(_xlpm.result="NOT FOUND","NOT FOUND",IF(_xlpm.result=0,"",_xlpm.result)))</f>
        <v>Net zero</v>
      </c>
      <c r="AG118"/>
      <c r="AH118"/>
      <c r="AI118"/>
      <c r="AJ118"/>
      <c r="AN118" t="str">
        <f>_xlfn.LET(_xlpm.result,_xlfn.XLOOKUP(C118,Table1[company_name],Table1[Carbon_credits],"NOT FOUND"),IF(_xlpm.result="NOT FOUND","NOT FOUND",IF(_xlpm.result=0,"",_xlpm.result)))</f>
        <v>Yes</v>
      </c>
      <c r="AO118"/>
      <c r="AQ118" s="26"/>
      <c r="AR118"/>
      <c r="AS118" t="s">
        <v>218</v>
      </c>
      <c r="AT118" t="s">
        <v>838</v>
      </c>
      <c r="AU118">
        <v>2050</v>
      </c>
      <c r="AY118" t="s">
        <v>157</v>
      </c>
      <c r="AZ118" t="s">
        <v>190</v>
      </c>
      <c r="BB118" s="26"/>
      <c r="BC118" t="str">
        <f>_xlfn.LET(_xlpm.result,_xlfn.XLOOKUP(C118,Table1[company_name],Table1[Separate_removal_target],"NOT FOUND"),IF(_xlpm.result="NOT FOUND","NOT FOUND",IF(_xlpm.result=0,"",_xlpm.result)))</f>
        <v>No</v>
      </c>
      <c r="BD118" t="s">
        <v>150</v>
      </c>
      <c r="BF118" t="s">
        <v>838</v>
      </c>
      <c r="BG118">
        <v>2050</v>
      </c>
      <c r="BL118" s="26"/>
      <c r="BN118" s="29"/>
      <c r="BP118" s="26"/>
    </row>
    <row r="119" spans="1:68" s="24" customFormat="1" ht="13.35" customHeight="1" hidden="1">
      <c r="A119" s="24">
        <v>116</v>
      </c>
      <c r="C119" s="26" t="s">
        <v>839</v>
      </c>
      <c r="D119" t="s">
        <v>163</v>
      </c>
      <c r="F119" t="s">
        <v>175</v>
      </c>
      <c r="H119" s="30" t="s">
        <v>840</v>
      </c>
      <c r="I119" s="24" t="s">
        <v>841</v>
      </c>
      <c r="J119" s="24">
        <v>0.657</v>
      </c>
      <c r="K119" s="24" t="s">
        <v>842</v>
      </c>
      <c r="L119" s="24">
        <v>110558</v>
      </c>
      <c r="N119" s="26">
        <v>9</v>
      </c>
      <c r="O119" s="24" t="s">
        <v>154</v>
      </c>
      <c r="Q119" s="26"/>
      <c r="R119" s="39"/>
      <c r="S119" s="39"/>
      <c r="T119" s="40"/>
      <c r="U119" s="24" t="s">
        <v>150</v>
      </c>
      <c r="V119" s="24" t="s">
        <v>6995</v>
      </c>
      <c r="W119" s="24" t="s">
        <v>1368</v>
      </c>
      <c r="X119" s="24">
        <v>2030</v>
      </c>
      <c r="Y119" s="24" t="s">
        <v>151</v>
      </c>
      <c r="Z119" s="24" t="s">
        <v>1368</v>
      </c>
      <c r="AA119" s="24">
        <v>2050</v>
      </c>
      <c r="AB119" s="24" t="s">
        <v>150</v>
      </c>
      <c r="AC119" s="24" t="s">
        <v>150</v>
      </c>
      <c r="AD119" s="24">
        <v>2050</v>
      </c>
      <c r="AE119" s="26">
        <v>2050</v>
      </c>
      <c r="AF119" t="str">
        <f>_xlfn.LET(_xlpm.result,_xlfn.XLOOKUP(C119,Table1[company_name],Table1[End_target],"NOT FOUND"),IF(_xlpm.result="NOT FOUND","NOT FOUND",IF(_xlpm.result=0,"",_xlpm.result)))</f>
        <v>Carbon neutral(ity)</v>
      </c>
      <c r="AG119" t="s">
        <v>219</v>
      </c>
      <c r="AH119" t="s">
        <v>218</v>
      </c>
      <c r="AI119" t="s">
        <v>843</v>
      </c>
      <c r="AJ119">
        <v>2030</v>
      </c>
      <c r="AN119" t="str">
        <f>_xlfn.LET(_xlpm.result,_xlfn.XLOOKUP(C119,Table1[company_name],Table1[Carbon_credits],"NOT FOUND"),IF(_xlpm.result="NOT FOUND","NOT FOUND",IF(_xlpm.result=0,"",_xlpm.result)))</f>
        <v>Not Specified</v>
      </c>
      <c r="AO119" t="s">
        <v>168</v>
      </c>
      <c r="AQ119" s="26"/>
      <c r="AR119"/>
      <c r="AS119"/>
      <c r="AT119"/>
      <c r="AU119"/>
      <c r="AY119"/>
      <c r="AZ119"/>
      <c r="BB119" s="26"/>
      <c r="BC119" t="str">
        <f>_xlfn.LET(_xlpm.result,_xlfn.XLOOKUP(C119,Table1[company_name],Table1[Separate_removal_target],"NOT FOUND"),IF(_xlpm.result="NOT FOUND","NOT FOUND",IF(_xlpm.result=0,"",_xlpm.result)))</f>
        <v>No</v>
      </c>
      <c r="BD119"/>
      <c r="BF119" t="s">
        <v>843</v>
      </c>
      <c r="BG119">
        <v>2030</v>
      </c>
      <c r="BL119" s="26"/>
      <c r="BN119" s="29"/>
      <c r="BP119" s="26"/>
    </row>
    <row r="120" spans="1:68" s="24" customFormat="1" ht="13.35" customHeight="1" hidden="1">
      <c r="A120" s="24">
        <v>117</v>
      </c>
      <c r="C120" s="26" t="s">
        <v>844</v>
      </c>
      <c r="D120" t="s">
        <v>845</v>
      </c>
      <c r="F120" t="s">
        <v>374</v>
      </c>
      <c r="H120" s="30" t="s">
        <v>846</v>
      </c>
      <c r="I120" s="24" t="s">
        <v>847</v>
      </c>
      <c r="J120" s="24">
        <v>-0.174</v>
      </c>
      <c r="K120" s="24" t="s">
        <v>848</v>
      </c>
      <c r="L120" s="24">
        <v>200518</v>
      </c>
      <c r="N120" s="26">
        <v>25</v>
      </c>
      <c r="O120" s="24" t="s">
        <v>154</v>
      </c>
      <c r="Q120" s="26"/>
      <c r="R120" s="39"/>
      <c r="S120" s="39"/>
      <c r="T120" s="40"/>
      <c r="U120" s="24" t="s">
        <v>150</v>
      </c>
      <c r="V120" s="24" t="s">
        <v>6995</v>
      </c>
      <c r="W120" s="24" t="s">
        <v>1368</v>
      </c>
      <c r="X120" s="24">
        <v>2030</v>
      </c>
      <c r="AB120" s="24" t="s">
        <v>154</v>
      </c>
      <c r="AC120" s="24" t="s">
        <v>154</v>
      </c>
      <c r="AE120" s="26"/>
      <c r="AF120" t="str">
        <f>_xlfn.LET(_xlpm.result,_xlfn.XLOOKUP(C120,Table1[company_name],Table1[End_target],"NOT FOUND"),IF(_xlpm.result="NOT FOUND","NOT FOUND",IF(_xlpm.result=0,"",_xlpm.result)))</f>
        <v/>
      </c>
      <c r="AG120"/>
      <c r="AH120"/>
      <c r="AI120"/>
      <c r="AJ120"/>
      <c r="AN120" t="str">
        <f>_xlfn.LET(_xlpm.result,_xlfn.XLOOKUP(C120,Table1[company_name],Table1[Carbon_credits],"NOT FOUND"),IF(_xlpm.result="NOT FOUND","NOT FOUND",IF(_xlpm.result=0,"",_xlpm.result)))</f>
        <v/>
      </c>
      <c r="AO120"/>
      <c r="AQ120" s="26"/>
      <c r="AR120"/>
      <c r="AS120"/>
      <c r="AT120"/>
      <c r="AU120"/>
      <c r="AY120"/>
      <c r="AZ120"/>
      <c r="BB120" s="26"/>
      <c r="BC120" t="str">
        <f>_xlfn.LET(_xlpm.result,_xlfn.XLOOKUP(C120,Table1[company_name],Table1[Separate_removal_target],"NOT FOUND"),IF(_xlpm.result="NOT FOUND","NOT FOUND",IF(_xlpm.result=0,"",_xlpm.result)))</f>
        <v/>
      </c>
      <c r="BD120"/>
      <c r="BF120"/>
      <c r="BG120"/>
      <c r="BL120" s="26"/>
      <c r="BN120" s="29"/>
      <c r="BP120" s="26"/>
    </row>
    <row r="121" spans="1:68" s="24" customFormat="1" ht="13.35" customHeight="1" hidden="1">
      <c r="A121" s="24">
        <v>118</v>
      </c>
      <c r="C121" s="26" t="s">
        <v>851</v>
      </c>
      <c r="D121" t="s">
        <v>852</v>
      </c>
      <c r="F121" t="s">
        <v>175</v>
      </c>
      <c r="H121" s="30" t="s">
        <v>853</v>
      </c>
      <c r="I121" s="24" t="s">
        <v>854</v>
      </c>
      <c r="J121" s="24">
        <v>-0.665</v>
      </c>
      <c r="K121" s="24" t="s">
        <v>855</v>
      </c>
      <c r="L121" s="24">
        <v>23653</v>
      </c>
      <c r="N121" s="26">
        <v>5</v>
      </c>
      <c r="O121" s="24" t="s">
        <v>154</v>
      </c>
      <c r="Q121" s="26"/>
      <c r="R121" s="39"/>
      <c r="S121" s="39"/>
      <c r="T121" s="40"/>
      <c r="U121" s="24" t="s">
        <v>150</v>
      </c>
      <c r="V121" s="24" t="s">
        <v>6995</v>
      </c>
      <c r="W121" s="24" t="s">
        <v>1368</v>
      </c>
      <c r="X121" s="24">
        <v>2030</v>
      </c>
      <c r="Y121" s="24" t="s">
        <v>151</v>
      </c>
      <c r="Z121" s="24" t="s">
        <v>1368</v>
      </c>
      <c r="AA121" s="24">
        <v>2050</v>
      </c>
      <c r="AB121" s="24" t="s">
        <v>150</v>
      </c>
      <c r="AC121" s="24" t="s">
        <v>150</v>
      </c>
      <c r="AD121" s="24">
        <v>2050</v>
      </c>
      <c r="AE121" s="26">
        <v>2050</v>
      </c>
      <c r="AF121" t="str">
        <f>_xlfn.LET(_xlpm.result,_xlfn.XLOOKUP(C121,Table1[company_name],Table1[End_target],"NOT FOUND"),IF(_xlpm.result="NOT FOUND","NOT FOUND",IF(_xlpm.result=0,"",_xlpm.result)))</f>
        <v/>
      </c>
      <c r="AG121"/>
      <c r="AH121"/>
      <c r="AI121"/>
      <c r="AJ121"/>
      <c r="AN121" t="str">
        <f>_xlfn.LET(_xlpm.result,_xlfn.XLOOKUP(C121,Table1[company_name],Table1[Carbon_credits],"NOT FOUND"),IF(_xlpm.result="NOT FOUND","NOT FOUND",IF(_xlpm.result=0,"",_xlpm.result)))</f>
        <v/>
      </c>
      <c r="AO121"/>
      <c r="AQ121" s="26"/>
      <c r="AR121"/>
      <c r="AS121"/>
      <c r="AT121"/>
      <c r="AU121"/>
      <c r="AY121"/>
      <c r="AZ121"/>
      <c r="BB121" s="26"/>
      <c r="BC121" t="str">
        <f>_xlfn.LET(_xlpm.result,_xlfn.XLOOKUP(C121,Table1[company_name],Table1[Separate_removal_target],"NOT FOUND"),IF(_xlpm.result="NOT FOUND","NOT FOUND",IF(_xlpm.result=0,"",_xlpm.result)))</f>
        <v/>
      </c>
      <c r="BD121"/>
      <c r="BF121"/>
      <c r="BG121"/>
      <c r="BL121" s="26"/>
      <c r="BN121" s="29"/>
      <c r="BP121" s="26"/>
    </row>
    <row r="122" spans="1:68" s="24" customFormat="1" ht="13.35" customHeight="1" hidden="1">
      <c r="A122" s="24">
        <v>119</v>
      </c>
      <c r="C122" s="26" t="s">
        <v>857</v>
      </c>
      <c r="D122" t="s">
        <v>236</v>
      </c>
      <c r="F122" t="s">
        <v>175</v>
      </c>
      <c r="H122" s="30" t="s">
        <v>858</v>
      </c>
      <c r="I122" s="24" t="s">
        <v>859</v>
      </c>
      <c r="J122" s="24">
        <v>-0.44</v>
      </c>
      <c r="K122" s="24" t="s">
        <v>860</v>
      </c>
      <c r="L122" s="24">
        <v>193615</v>
      </c>
      <c r="N122" s="26">
        <v>13</v>
      </c>
      <c r="O122" s="24" t="s">
        <v>150</v>
      </c>
      <c r="P122" s="24">
        <v>2021</v>
      </c>
      <c r="Q122" s="26">
        <v>2023</v>
      </c>
      <c r="R122" s="39"/>
      <c r="S122" s="39"/>
      <c r="T122" s="40"/>
      <c r="U122" s="24" t="s">
        <v>154</v>
      </c>
      <c r="V122" s="24" t="s">
        <v>154</v>
      </c>
      <c r="AB122" s="24" t="s">
        <v>154</v>
      </c>
      <c r="AC122" s="24" t="s">
        <v>154</v>
      </c>
      <c r="AE122" s="26"/>
      <c r="AF122" t="str">
        <f>_xlfn.LET(_xlpm.result,_xlfn.XLOOKUP(C122,Table1[company_name],Table1[End_target],"NOT FOUND"),IF(_xlpm.result="NOT FOUND","NOT FOUND",IF(_xlpm.result=0,"",_xlpm.result)))</f>
        <v>Emissions reduction target</v>
      </c>
      <c r="AG122"/>
      <c r="AH122"/>
      <c r="AI122"/>
      <c r="AJ122"/>
      <c r="AN122" t="str">
        <f>_xlfn.LET(_xlpm.result,_xlfn.XLOOKUP(C122,Table1[company_name],Table1[Carbon_credits],"NOT FOUND"),IF(_xlpm.result="NOT FOUND","NOT FOUND",IF(_xlpm.result=0,"",_xlpm.result)))</f>
        <v>Not Specified</v>
      </c>
      <c r="AO122"/>
      <c r="AQ122" s="26"/>
      <c r="AR122"/>
      <c r="AS122"/>
      <c r="AT122"/>
      <c r="AU122"/>
      <c r="AY122"/>
      <c r="AZ122"/>
      <c r="BB122" s="26"/>
      <c r="BC122" t="str">
        <f>_xlfn.LET(_xlpm.result,_xlfn.XLOOKUP(C122,Table1[company_name],Table1[Separate_removal_target],"NOT FOUND"),IF(_xlpm.result="NOT FOUND","NOT FOUND",IF(_xlpm.result=0,"",_xlpm.result)))</f>
        <v>No</v>
      </c>
      <c r="BD122" t="s">
        <v>150</v>
      </c>
      <c r="BF122" t="s">
        <v>861</v>
      </c>
      <c r="BG122">
        <v>2025</v>
      </c>
      <c r="BL122" s="26"/>
      <c r="BN122" s="29"/>
      <c r="BP122" s="26"/>
    </row>
    <row r="123" spans="1:68" s="24" customFormat="1" ht="13.35" customHeight="1" hidden="1">
      <c r="A123" s="24">
        <v>120</v>
      </c>
      <c r="C123" s="26" t="s">
        <v>862</v>
      </c>
      <c r="D123" t="s">
        <v>192</v>
      </c>
      <c r="F123" t="s">
        <v>863</v>
      </c>
      <c r="H123" s="30" t="s">
        <v>864</v>
      </c>
      <c r="I123" s="24" t="s">
        <v>865</v>
      </c>
      <c r="J123" s="24">
        <v>-0.698</v>
      </c>
      <c r="K123" s="24" t="s">
        <v>866</v>
      </c>
      <c r="L123" s="24">
        <v>49185</v>
      </c>
      <c r="N123" s="26">
        <v>31</v>
      </c>
      <c r="O123" s="24" t="s">
        <v>154</v>
      </c>
      <c r="Q123" s="26"/>
      <c r="R123" s="39"/>
      <c r="S123" s="39"/>
      <c r="T123" s="40"/>
      <c r="U123" s="24" t="s">
        <v>154</v>
      </c>
      <c r="V123" s="24" t="s">
        <v>154</v>
      </c>
      <c r="AB123" s="24" t="s">
        <v>154</v>
      </c>
      <c r="AC123" s="24" t="s">
        <v>154</v>
      </c>
      <c r="AE123" s="26"/>
      <c r="AF123" t="str">
        <f>_xlfn.LET(_xlpm.result,_xlfn.XLOOKUP(C123,Table1[company_name],Table1[End_target],"NOT FOUND"),IF(_xlpm.result="NOT FOUND","NOT FOUND",IF(_xlpm.result=0,"",_xlpm.result)))</f>
        <v>Net zero</v>
      </c>
      <c r="AG123"/>
      <c r="AH123"/>
      <c r="AI123"/>
      <c r="AJ123"/>
      <c r="AN123" t="str">
        <f>_xlfn.LET(_xlpm.result,_xlfn.XLOOKUP(C123,Table1[company_name],Table1[Carbon_credits],"NOT FOUND"),IF(_xlpm.result="NOT FOUND","NOT FOUND",IF(_xlpm.result=0,"",_xlpm.result)))</f>
        <v>Yes</v>
      </c>
      <c r="AO123"/>
      <c r="AQ123" s="26"/>
      <c r="AR123"/>
      <c r="AS123" t="s">
        <v>159</v>
      </c>
      <c r="AT123" t="s">
        <v>867</v>
      </c>
      <c r="AU123">
        <v>2050</v>
      </c>
      <c r="AY123" t="s">
        <v>157</v>
      </c>
      <c r="AZ123" t="s">
        <v>190</v>
      </c>
      <c r="BB123" s="26"/>
      <c r="BC123" t="str">
        <f>_xlfn.LET(_xlpm.result,_xlfn.XLOOKUP(C123,Table1[company_name],Table1[Separate_removal_target],"NOT FOUND"),IF(_xlpm.result="NOT FOUND","NOT FOUND",IF(_xlpm.result=0,"",_xlpm.result)))</f>
        <v>No</v>
      </c>
      <c r="BD123" t="s">
        <v>150</v>
      </c>
      <c r="BF123" t="s">
        <v>867</v>
      </c>
      <c r="BG123">
        <v>2050</v>
      </c>
      <c r="BL123" s="26"/>
      <c r="BN123" s="29"/>
      <c r="BP123" s="26"/>
    </row>
    <row r="124" spans="1:68" s="24" customFormat="1" ht="13.35" customHeight="1" hidden="1">
      <c r="A124" s="24">
        <v>121</v>
      </c>
      <c r="C124" s="26" t="s">
        <v>868</v>
      </c>
      <c r="D124" t="s">
        <v>183</v>
      </c>
      <c r="F124" t="s">
        <v>869</v>
      </c>
      <c r="H124" s="30" t="s">
        <v>870</v>
      </c>
      <c r="I124" s="24" t="s">
        <v>871</v>
      </c>
      <c r="J124" s="24">
        <v>-94.27</v>
      </c>
      <c r="K124" s="24" t="s">
        <v>872</v>
      </c>
      <c r="L124" s="24">
        <v>129198</v>
      </c>
      <c r="N124" s="26">
        <v>31</v>
      </c>
      <c r="O124" s="24" t="s">
        <v>154</v>
      </c>
      <c r="Q124" s="26"/>
      <c r="R124" s="39"/>
      <c r="S124" s="39"/>
      <c r="T124" s="40"/>
      <c r="U124" s="24" t="s">
        <v>154</v>
      </c>
      <c r="V124" s="24" t="s">
        <v>154</v>
      </c>
      <c r="AB124" s="24" t="s">
        <v>154</v>
      </c>
      <c r="AC124" s="24" t="s">
        <v>154</v>
      </c>
      <c r="AE124" s="26"/>
      <c r="AF124" t="str">
        <f>_xlfn.LET(_xlpm.result,_xlfn.XLOOKUP(C124,Table1[company_name],Table1[End_target],"NOT FOUND"),IF(_xlpm.result="NOT FOUND","NOT FOUND",IF(_xlpm.result=0,"",_xlpm.result)))</f>
        <v/>
      </c>
      <c r="AG124"/>
      <c r="AH124"/>
      <c r="AI124"/>
      <c r="AJ124"/>
      <c r="AN124" t="str">
        <f>_xlfn.LET(_xlpm.result,_xlfn.XLOOKUP(C124,Table1[company_name],Table1[Carbon_credits],"NOT FOUND"),IF(_xlpm.result="NOT FOUND","NOT FOUND",IF(_xlpm.result=0,"",_xlpm.result)))</f>
        <v/>
      </c>
      <c r="AO124"/>
      <c r="AQ124" s="26"/>
      <c r="AR124"/>
      <c r="AS124"/>
      <c r="AT124"/>
      <c r="AU124"/>
      <c r="AY124"/>
      <c r="AZ124"/>
      <c r="BB124" s="26"/>
      <c r="BC124" t="str">
        <f>_xlfn.LET(_xlpm.result,_xlfn.XLOOKUP(C124,Table1[company_name],Table1[Separate_removal_target],"NOT FOUND"),IF(_xlpm.result="NOT FOUND","NOT FOUND",IF(_xlpm.result=0,"",_xlpm.result)))</f>
        <v/>
      </c>
      <c r="BD124"/>
      <c r="BF124"/>
      <c r="BG124"/>
      <c r="BL124" s="26"/>
      <c r="BN124" s="29"/>
      <c r="BP124" s="26"/>
    </row>
    <row r="125" spans="1:68" s="24" customFormat="1" ht="13.35" customHeight="1" hidden="1">
      <c r="A125" s="24">
        <v>122</v>
      </c>
      <c r="C125" s="26" t="s">
        <v>874</v>
      </c>
      <c r="D125" t="s">
        <v>610</v>
      </c>
      <c r="F125" t="s">
        <v>145</v>
      </c>
      <c r="H125" s="30" t="s">
        <v>875</v>
      </c>
      <c r="I125" s="24" t="s">
        <v>876</v>
      </c>
      <c r="J125" s="24">
        <v>1.112</v>
      </c>
      <c r="K125" s="24" t="s">
        <v>877</v>
      </c>
      <c r="L125" s="24">
        <v>205040</v>
      </c>
      <c r="N125" s="26">
        <v>31</v>
      </c>
      <c r="O125" s="24" t="s">
        <v>150</v>
      </c>
      <c r="P125" s="24">
        <v>2022</v>
      </c>
      <c r="Q125" s="26">
        <v>2025</v>
      </c>
      <c r="R125" s="39"/>
      <c r="S125" s="39"/>
      <c r="T125" s="40"/>
      <c r="U125" s="24" t="s">
        <v>150</v>
      </c>
      <c r="V125" s="24" t="s">
        <v>6995</v>
      </c>
      <c r="W125" s="24" t="s">
        <v>1368</v>
      </c>
      <c r="X125" s="24" t="s">
        <v>3292</v>
      </c>
      <c r="Y125" s="24" t="s">
        <v>151</v>
      </c>
      <c r="Z125" s="24" t="s">
        <v>1368</v>
      </c>
      <c r="AA125" s="24" t="s">
        <v>4371</v>
      </c>
      <c r="AB125" s="24" t="s">
        <v>150</v>
      </c>
      <c r="AC125" s="24" t="s">
        <v>150</v>
      </c>
      <c r="AD125" s="24" t="s">
        <v>4371</v>
      </c>
      <c r="AE125" s="26" t="s">
        <v>4371</v>
      </c>
      <c r="AF125" t="str">
        <f>_xlfn.LET(_xlpm.result,_xlfn.XLOOKUP(C125,Table1[company_name],Table1[End_target],"NOT FOUND"),IF(_xlpm.result="NOT FOUND","NOT FOUND",IF(_xlpm.result=0,"",_xlpm.result)))</f>
        <v>Net zero</v>
      </c>
      <c r="AG125"/>
      <c r="AH125"/>
      <c r="AI125"/>
      <c r="AJ125"/>
      <c r="AN125" t="str">
        <f>_xlfn.LET(_xlpm.result,_xlfn.XLOOKUP(C125,Table1[company_name],Table1[Carbon_credits],"NOT FOUND"),IF(_xlpm.result="NOT FOUND","NOT FOUND",IF(_xlpm.result=0,"",_xlpm.result)))</f>
        <v>Yes</v>
      </c>
      <c r="AO125"/>
      <c r="AQ125" s="26"/>
      <c r="AR125"/>
      <c r="AS125"/>
      <c r="AT125"/>
      <c r="AU125"/>
      <c r="AY125"/>
      <c r="AZ125"/>
      <c r="BB125" s="26"/>
      <c r="BC125" t="str">
        <f>_xlfn.LET(_xlpm.result,_xlfn.XLOOKUP(C125,Table1[company_name],Table1[Separate_removal_target],"NOT FOUND"),IF(_xlpm.result="NOT FOUND","NOT FOUND",IF(_xlpm.result=0,"",_xlpm.result)))</f>
        <v>No</v>
      </c>
      <c r="BD125"/>
      <c r="BF125"/>
      <c r="BG125"/>
      <c r="BL125" s="26"/>
      <c r="BN125" s="29"/>
      <c r="BP125" s="26"/>
    </row>
    <row r="126" spans="1:68" s="24" customFormat="1" ht="13.35" customHeight="1" hidden="1">
      <c r="A126" s="24">
        <v>123</v>
      </c>
      <c r="C126" s="26" t="s">
        <v>879</v>
      </c>
      <c r="D126" t="s">
        <v>880</v>
      </c>
      <c r="F126" t="s">
        <v>145</v>
      </c>
      <c r="H126" s="30" t="s">
        <v>881</v>
      </c>
      <c r="I126" s="24" t="s">
        <v>882</v>
      </c>
      <c r="J126" s="24">
        <v>-0.138</v>
      </c>
      <c r="K126" s="24" t="s">
        <v>883</v>
      </c>
      <c r="L126" s="24">
        <v>372180</v>
      </c>
      <c r="N126" s="26">
        <v>31</v>
      </c>
      <c r="O126" s="24" t="s">
        <v>154</v>
      </c>
      <c r="Q126" s="26"/>
      <c r="R126" s="39"/>
      <c r="S126" s="39"/>
      <c r="T126" s="40"/>
      <c r="U126" s="24" t="s">
        <v>154</v>
      </c>
      <c r="V126" s="24" t="s">
        <v>154</v>
      </c>
      <c r="AB126" s="24" t="s">
        <v>154</v>
      </c>
      <c r="AC126" s="24" t="s">
        <v>154</v>
      </c>
      <c r="AE126" s="26"/>
      <c r="AF126" t="str">
        <f>_xlfn.LET(_xlpm.result,_xlfn.XLOOKUP(C126,Table1[company_name],Table1[End_target],"NOT FOUND"),IF(_xlpm.result="NOT FOUND","NOT FOUND",IF(_xlpm.result=0,"",_xlpm.result)))</f>
        <v>Carbon neutral(ity)</v>
      </c>
      <c r="AG126"/>
      <c r="AH126"/>
      <c r="AI126"/>
      <c r="AJ126"/>
      <c r="AN126" t="str">
        <f>_xlfn.LET(_xlpm.result,_xlfn.XLOOKUP(C126,Table1[company_name],Table1[Carbon_credits],"NOT FOUND"),IF(_xlpm.result="NOT FOUND","NOT FOUND",IF(_xlpm.result=0,"",_xlpm.result)))</f>
        <v>No</v>
      </c>
      <c r="AO126"/>
      <c r="AQ126" s="26"/>
      <c r="AR126"/>
      <c r="AS126"/>
      <c r="AT126"/>
      <c r="AU126"/>
      <c r="AY126"/>
      <c r="AZ126"/>
      <c r="BB126" s="26"/>
      <c r="BC126" t="str">
        <f>_xlfn.LET(_xlpm.result,_xlfn.XLOOKUP(C126,Table1[company_name],Table1[Separate_removal_target],"NOT FOUND"),IF(_xlpm.result="NOT FOUND","NOT FOUND",IF(_xlpm.result=0,"",_xlpm.result)))</f>
        <v>No</v>
      </c>
      <c r="BD126"/>
      <c r="BF126"/>
      <c r="BG126"/>
      <c r="BL126" s="26"/>
      <c r="BN126" s="29"/>
      <c r="BP126" s="26"/>
    </row>
    <row r="127" spans="1:68" s="24" customFormat="1" ht="13.35" customHeight="1" hidden="1">
      <c r="A127" s="24">
        <v>124</v>
      </c>
      <c r="C127" s="26" t="s">
        <v>886</v>
      </c>
      <c r="D127" t="s">
        <v>880</v>
      </c>
      <c r="F127" t="s">
        <v>245</v>
      </c>
      <c r="H127" s="30" t="s">
        <v>887</v>
      </c>
      <c r="I127" s="24" t="s">
        <v>888</v>
      </c>
      <c r="J127" s="24">
        <v>-0.094</v>
      </c>
      <c r="K127" s="24" t="s">
        <v>889</v>
      </c>
      <c r="L127" s="24">
        <v>559051</v>
      </c>
      <c r="N127" s="26">
        <v>31</v>
      </c>
      <c r="O127" s="24" t="s">
        <v>154</v>
      </c>
      <c r="Q127" s="26"/>
      <c r="R127" s="39"/>
      <c r="S127" s="39"/>
      <c r="T127" s="40"/>
      <c r="U127" s="24" t="s">
        <v>150</v>
      </c>
      <c r="V127" s="24" t="s">
        <v>6995</v>
      </c>
      <c r="W127" s="24" t="s">
        <v>1368</v>
      </c>
      <c r="X127" s="24">
        <v>2030</v>
      </c>
      <c r="Y127" s="24" t="s">
        <v>151</v>
      </c>
      <c r="Z127" s="24" t="s">
        <v>1368</v>
      </c>
      <c r="AA127" s="24">
        <v>2050</v>
      </c>
      <c r="AB127" s="24" t="s">
        <v>150</v>
      </c>
      <c r="AC127" s="24" t="s">
        <v>150</v>
      </c>
      <c r="AD127" s="24">
        <v>2050</v>
      </c>
      <c r="AE127" s="26">
        <v>2050</v>
      </c>
      <c r="AF127" t="str">
        <f>_xlfn.LET(_xlpm.result,_xlfn.XLOOKUP(C127,Table1[company_name],Table1[End_target],"NOT FOUND"),IF(_xlpm.result="NOT FOUND","NOT FOUND",IF(_xlpm.result=0,"",_xlpm.result)))</f>
        <v>Net zero</v>
      </c>
      <c r="AG127"/>
      <c r="AH127"/>
      <c r="AI127"/>
      <c r="AJ127"/>
      <c r="AN127" t="str">
        <f>_xlfn.LET(_xlpm.result,_xlfn.XLOOKUP(C127,Table1[company_name],Table1[Carbon_credits],"NOT FOUND"),IF(_xlpm.result="NOT FOUND","NOT FOUND",IF(_xlpm.result=0,"",_xlpm.result)))</f>
        <v>Yes</v>
      </c>
      <c r="AO127"/>
      <c r="AQ127" s="26"/>
      <c r="AR127"/>
      <c r="AS127"/>
      <c r="AT127"/>
      <c r="AU127"/>
      <c r="AY127"/>
      <c r="AZ127"/>
      <c r="BB127" s="26"/>
      <c r="BC127" t="str">
        <f>_xlfn.LET(_xlpm.result,_xlfn.XLOOKUP(C127,Table1[company_name],Table1[Separate_removal_target],"NOT FOUND"),IF(_xlpm.result="NOT FOUND","NOT FOUND",IF(_xlpm.result=0,"",_xlpm.result)))</f>
        <v>No</v>
      </c>
      <c r="BD127"/>
      <c r="BF127"/>
      <c r="BG127"/>
      <c r="BL127" s="26"/>
      <c r="BN127" s="29"/>
      <c r="BP127" s="26"/>
    </row>
    <row r="128" spans="1:68" s="24" customFormat="1" ht="13.35" customHeight="1" hidden="1">
      <c r="A128" s="24">
        <v>125</v>
      </c>
      <c r="C128" s="26" t="s">
        <v>891</v>
      </c>
      <c r="D128" t="s">
        <v>333</v>
      </c>
      <c r="F128" t="s">
        <v>374</v>
      </c>
      <c r="H128" s="30" t="s">
        <v>892</v>
      </c>
      <c r="I128" s="24" t="s">
        <v>893</v>
      </c>
      <c r="J128" s="24">
        <v>0.117</v>
      </c>
      <c r="K128" s="24" t="s">
        <v>894</v>
      </c>
      <c r="L128" s="24">
        <v>78401</v>
      </c>
      <c r="N128" s="26">
        <v>31</v>
      </c>
      <c r="O128" s="24" t="s">
        <v>154</v>
      </c>
      <c r="Q128" s="26"/>
      <c r="R128" s="39"/>
      <c r="S128" s="39"/>
      <c r="T128" s="40"/>
      <c r="U128" s="24" t="s">
        <v>150</v>
      </c>
      <c r="V128" s="24" t="s">
        <v>160</v>
      </c>
      <c r="AB128" s="24" t="s">
        <v>154</v>
      </c>
      <c r="AC128" s="24" t="s">
        <v>154</v>
      </c>
      <c r="AE128" s="26"/>
      <c r="AF128" t="str">
        <f>_xlfn.LET(_xlpm.result,_xlfn.XLOOKUP(C128,Table1[company_name],Table1[End_target],"NOT FOUND"),IF(_xlpm.result="NOT FOUND","NOT FOUND",IF(_xlpm.result=0,"",_xlpm.result)))</f>
        <v>Net zero</v>
      </c>
      <c r="AG128"/>
      <c r="AH128"/>
      <c r="AI128"/>
      <c r="AJ128"/>
      <c r="AN128" t="str">
        <f>_xlfn.LET(_xlpm.result,_xlfn.XLOOKUP(C128,Table1[company_name],Table1[Carbon_credits],"NOT FOUND"),IF(_xlpm.result="NOT FOUND","NOT FOUND",IF(_xlpm.result=0,"",_xlpm.result)))</f>
        <v>Not Specified</v>
      </c>
      <c r="AO128"/>
      <c r="AQ128" s="26"/>
      <c r="AR128"/>
      <c r="AS128"/>
      <c r="AT128"/>
      <c r="AU128"/>
      <c r="AY128"/>
      <c r="AZ128"/>
      <c r="BB128" s="26"/>
      <c r="BC128" t="str">
        <f>_xlfn.LET(_xlpm.result,_xlfn.XLOOKUP(C128,Table1[company_name],Table1[Separate_removal_target],"NOT FOUND"),IF(_xlpm.result="NOT FOUND","NOT FOUND",IF(_xlpm.result=0,"",_xlpm.result)))</f>
        <v>No</v>
      </c>
      <c r="BD128"/>
      <c r="BF128"/>
      <c r="BG128"/>
      <c r="BL128" s="26"/>
      <c r="BN128" s="29"/>
      <c r="BP128" s="26"/>
    </row>
    <row r="129" spans="1:68" s="24" customFormat="1" ht="13.35" customHeight="1" hidden="1">
      <c r="A129" s="24">
        <v>126</v>
      </c>
      <c r="C129" s="26" t="s">
        <v>897</v>
      </c>
      <c r="D129" t="s">
        <v>560</v>
      </c>
      <c r="F129" t="s">
        <v>349</v>
      </c>
      <c r="H129" s="30" t="s">
        <v>898</v>
      </c>
      <c r="I129" s="24" t="s">
        <v>899</v>
      </c>
      <c r="J129" s="24">
        <v>0.319</v>
      </c>
      <c r="K129" s="24" t="s">
        <v>900</v>
      </c>
      <c r="L129" s="24">
        <v>83825</v>
      </c>
      <c r="N129" s="26">
        <v>11</v>
      </c>
      <c r="O129" s="24" t="s">
        <v>150</v>
      </c>
      <c r="P129" s="24">
        <v>2015</v>
      </c>
      <c r="Q129" s="26">
        <v>2020</v>
      </c>
      <c r="R129" s="39"/>
      <c r="S129" s="39"/>
      <c r="T129" s="40"/>
      <c r="U129" s="24" t="s">
        <v>150</v>
      </c>
      <c r="V129" s="24" t="s">
        <v>6995</v>
      </c>
      <c r="W129" s="24" t="s">
        <v>1368</v>
      </c>
      <c r="X129" s="24">
        <v>2025</v>
      </c>
      <c r="AB129" s="24" t="s">
        <v>154</v>
      </c>
      <c r="AC129" s="24" t="s">
        <v>154</v>
      </c>
      <c r="AE129" s="26"/>
      <c r="AF129" t="str">
        <f>_xlfn.LET(_xlpm.result,_xlfn.XLOOKUP(C129,Table1[company_name],Table1[End_target],"NOT FOUND"),IF(_xlpm.result="NOT FOUND","NOT FOUND",IF(_xlpm.result=0,"",_xlpm.result)))</f>
        <v>Other</v>
      </c>
      <c r="AG129"/>
      <c r="AH129"/>
      <c r="AI129"/>
      <c r="AJ129"/>
      <c r="AN129" t="str">
        <f>_xlfn.LET(_xlpm.result,_xlfn.XLOOKUP(C129,Table1[company_name],Table1[Carbon_credits],"NOT FOUND"),IF(_xlpm.result="NOT FOUND","NOT FOUND",IF(_xlpm.result=0,"",_xlpm.result)))</f>
        <v>Yes</v>
      </c>
      <c r="AO129"/>
      <c r="AQ129" s="26"/>
      <c r="AR129"/>
      <c r="AS129"/>
      <c r="AT129"/>
      <c r="AU129"/>
      <c r="AY129"/>
      <c r="AZ129"/>
      <c r="BB129" s="26"/>
      <c r="BC129" t="str">
        <f>_xlfn.LET(_xlpm.result,_xlfn.XLOOKUP(C129,Table1[company_name],Table1[Separate_removal_target],"NOT FOUND"),IF(_xlpm.result="NOT FOUND","NOT FOUND",IF(_xlpm.result=0,"",_xlpm.result)))</f>
        <v>No</v>
      </c>
      <c r="BD129"/>
      <c r="BF129"/>
      <c r="BG129"/>
      <c r="BL129" s="26"/>
      <c r="BN129" s="29"/>
      <c r="BP129" s="26"/>
    </row>
    <row r="130" spans="1:68" s="24" customFormat="1" ht="13.35" customHeight="1" hidden="1">
      <c r="A130" s="24">
        <v>127</v>
      </c>
      <c r="C130" s="26" t="s">
        <v>905</v>
      </c>
      <c r="D130" t="s">
        <v>192</v>
      </c>
      <c r="F130" t="s">
        <v>686</v>
      </c>
      <c r="H130" s="30" t="s">
        <v>906</v>
      </c>
      <c r="I130" s="24" t="s">
        <v>907</v>
      </c>
      <c r="J130" s="24">
        <v>-0.681</v>
      </c>
      <c r="K130" s="24" t="s">
        <v>908</v>
      </c>
      <c r="L130" s="24">
        <v>31528</v>
      </c>
      <c r="N130" s="26">
        <v>31</v>
      </c>
      <c r="O130" s="24" t="s">
        <v>154</v>
      </c>
      <c r="Q130" s="26"/>
      <c r="R130" s="39"/>
      <c r="S130" s="39"/>
      <c r="T130" s="40"/>
      <c r="U130" s="24" t="s">
        <v>150</v>
      </c>
      <c r="V130" s="24" t="s">
        <v>160</v>
      </c>
      <c r="AB130" s="24" t="s">
        <v>154</v>
      </c>
      <c r="AC130" s="24" t="s">
        <v>154</v>
      </c>
      <c r="AE130" s="26"/>
      <c r="AF130" t="str">
        <f>_xlfn.LET(_xlpm.result,_xlfn.XLOOKUP(C130,Table1[company_name],Table1[End_target],"NOT FOUND"),IF(_xlpm.result="NOT FOUND","NOT FOUND",IF(_xlpm.result=0,"",_xlpm.result)))</f>
        <v>Net zero</v>
      </c>
      <c r="AG130"/>
      <c r="AH130"/>
      <c r="AI130"/>
      <c r="AJ130"/>
      <c r="AN130" t="str">
        <f>_xlfn.LET(_xlpm.result,_xlfn.XLOOKUP(C130,Table1[company_name],Table1[Carbon_credits],"NOT FOUND"),IF(_xlpm.result="NOT FOUND","NOT FOUND",IF(_xlpm.result=0,"",_xlpm.result)))</f>
        <v>Yes</v>
      </c>
      <c r="AO130"/>
      <c r="AQ130" s="26"/>
      <c r="AR130"/>
      <c r="AS130" t="s">
        <v>218</v>
      </c>
      <c r="AT130" t="s">
        <v>909</v>
      </c>
      <c r="AU130">
        <v>2046</v>
      </c>
      <c r="AY130" t="s">
        <v>157</v>
      </c>
      <c r="AZ130" t="s">
        <v>190</v>
      </c>
      <c r="BB130" s="26"/>
      <c r="BC130" t="str">
        <f>_xlfn.LET(_xlpm.result,_xlfn.XLOOKUP(C130,Table1[company_name],Table1[Separate_removal_target],"NOT FOUND"),IF(_xlpm.result="NOT FOUND","NOT FOUND",IF(_xlpm.result=0,"",_xlpm.result)))</f>
        <v>No</v>
      </c>
      <c r="BD130"/>
      <c r="BF130" t="s">
        <v>909</v>
      </c>
      <c r="BG130">
        <v>2046</v>
      </c>
      <c r="BL130" s="26"/>
      <c r="BN130" s="29"/>
      <c r="BP130" s="26"/>
    </row>
    <row r="131" spans="1:68" s="24" customFormat="1" ht="13.35" customHeight="1" hidden="1">
      <c r="A131" s="24">
        <v>128</v>
      </c>
      <c r="C131" s="26" t="s">
        <v>910</v>
      </c>
      <c r="D131" t="s">
        <v>516</v>
      </c>
      <c r="F131" t="s">
        <v>264</v>
      </c>
      <c r="H131" s="30" t="s">
        <v>911</v>
      </c>
      <c r="I131" s="24" t="s">
        <v>912</v>
      </c>
      <c r="J131" s="24">
        <v>-0.259</v>
      </c>
      <c r="K131" s="24" t="s">
        <v>913</v>
      </c>
      <c r="L131" s="24">
        <v>341321</v>
      </c>
      <c r="N131" s="26">
        <v>31</v>
      </c>
      <c r="O131" s="24" t="s">
        <v>154</v>
      </c>
      <c r="Q131" s="26"/>
      <c r="R131" s="39"/>
      <c r="S131" s="39"/>
      <c r="T131" s="40"/>
      <c r="U131" s="24" t="s">
        <v>150</v>
      </c>
      <c r="V131" s="24" t="s">
        <v>6995</v>
      </c>
      <c r="W131" s="24" t="s">
        <v>1368</v>
      </c>
      <c r="X131" s="24" t="s">
        <v>3292</v>
      </c>
      <c r="Y131" s="24" t="s">
        <v>151</v>
      </c>
      <c r="Z131" s="24" t="s">
        <v>1368</v>
      </c>
      <c r="AA131" s="24" t="s">
        <v>4360</v>
      </c>
      <c r="AB131" s="24" t="s">
        <v>150</v>
      </c>
      <c r="AC131" s="24" t="s">
        <v>150</v>
      </c>
      <c r="AD131" s="24" t="s">
        <v>4360</v>
      </c>
      <c r="AE131" s="26" t="s">
        <v>4360</v>
      </c>
      <c r="AF131" t="str">
        <f>_xlfn.LET(_xlpm.result,_xlfn.XLOOKUP(C131,Table1[company_name],Table1[End_target],"NOT FOUND"),IF(_xlpm.result="NOT FOUND","NOT FOUND",IF(_xlpm.result=0,"",_xlpm.result)))</f>
        <v>Net zero</v>
      </c>
      <c r="AG131"/>
      <c r="AH131"/>
      <c r="AI131"/>
      <c r="AJ131"/>
      <c r="AN131" t="str">
        <f>_xlfn.LET(_xlpm.result,_xlfn.XLOOKUP(C131,Table1[company_name],Table1[Carbon_credits],"NOT FOUND"),IF(_xlpm.result="NOT FOUND","NOT FOUND",IF(_xlpm.result=0,"",_xlpm.result)))</f>
        <v>Not Specified</v>
      </c>
      <c r="AO131"/>
      <c r="AQ131" s="26"/>
      <c r="AR131"/>
      <c r="AS131"/>
      <c r="AT131"/>
      <c r="AU131"/>
      <c r="AY131"/>
      <c r="AZ131"/>
      <c r="BB131" s="26"/>
      <c r="BC131" t="str">
        <f>_xlfn.LET(_xlpm.result,_xlfn.XLOOKUP(C131,Table1[company_name],Table1[Separate_removal_target],"NOT FOUND"),IF(_xlpm.result="NOT FOUND","NOT FOUND",IF(_xlpm.result=0,"",_xlpm.result)))</f>
        <v>No</v>
      </c>
      <c r="BD131"/>
      <c r="BF131"/>
      <c r="BG131"/>
      <c r="BL131" s="26"/>
      <c r="BN131" s="29"/>
      <c r="BP131" s="26"/>
    </row>
    <row r="132" spans="1:68" s="24" customFormat="1" ht="13.35" customHeight="1" hidden="1">
      <c r="A132" s="24">
        <v>129</v>
      </c>
      <c r="C132" s="26" t="s">
        <v>915</v>
      </c>
      <c r="D132" t="s">
        <v>818</v>
      </c>
      <c r="F132" t="s">
        <v>284</v>
      </c>
      <c r="H132" s="30" t="s">
        <v>916</v>
      </c>
      <c r="I132" s="24" t="s">
        <v>917</v>
      </c>
      <c r="J132" s="24">
        <v>0.393</v>
      </c>
      <c r="K132" s="24" t="s">
        <v>918</v>
      </c>
      <c r="L132" s="24">
        <v>229140</v>
      </c>
      <c r="N132" s="26">
        <v>31</v>
      </c>
      <c r="O132" s="24" t="s">
        <v>150</v>
      </c>
      <c r="P132" s="24">
        <v>2017</v>
      </c>
      <c r="Q132" s="26">
        <v>2030</v>
      </c>
      <c r="R132" s="39"/>
      <c r="S132" s="39"/>
      <c r="T132" s="40"/>
      <c r="U132" s="24" t="s">
        <v>150</v>
      </c>
      <c r="V132" s="24" t="s">
        <v>6995</v>
      </c>
      <c r="W132" s="24" t="s">
        <v>1368</v>
      </c>
      <c r="X132" s="24" t="s">
        <v>3323</v>
      </c>
      <c r="Y132" s="24" t="s">
        <v>151</v>
      </c>
      <c r="Z132" s="24" t="s">
        <v>1368</v>
      </c>
      <c r="AA132" s="24" t="s">
        <v>4371</v>
      </c>
      <c r="AB132" s="24" t="s">
        <v>150</v>
      </c>
      <c r="AC132" s="24" t="s">
        <v>150</v>
      </c>
      <c r="AD132" s="24" t="s">
        <v>4371</v>
      </c>
      <c r="AE132" s="26" t="s">
        <v>4371</v>
      </c>
      <c r="AF132" t="str">
        <f>_xlfn.LET(_xlpm.result,_xlfn.XLOOKUP(C132,Table1[company_name],Table1[End_target],"NOT FOUND"),IF(_xlpm.result="NOT FOUND","NOT FOUND",IF(_xlpm.result=0,"",_xlpm.result)))</f>
        <v>Net zero</v>
      </c>
      <c r="AG132"/>
      <c r="AH132"/>
      <c r="AI132"/>
      <c r="AJ132"/>
      <c r="AN132" t="str">
        <f>_xlfn.LET(_xlpm.result,_xlfn.XLOOKUP(C132,Table1[company_name],Table1[Carbon_credits],"NOT FOUND"),IF(_xlpm.result="NOT FOUND","NOT FOUND",IF(_xlpm.result=0,"",_xlpm.result)))</f>
        <v>Not Specified</v>
      </c>
      <c r="AO132"/>
      <c r="AQ132" s="26"/>
      <c r="AR132"/>
      <c r="AS132" t="s">
        <v>218</v>
      </c>
      <c r="AT132" t="s">
        <v>919</v>
      </c>
      <c r="AU132">
        <v>2050</v>
      </c>
      <c r="AY132" t="s">
        <v>168</v>
      </c>
      <c r="AZ132" t="s">
        <v>312</v>
      </c>
      <c r="BB132" s="26"/>
      <c r="BC132" t="str">
        <f>_xlfn.LET(_xlpm.result,_xlfn.XLOOKUP(C132,Table1[company_name],Table1[Separate_removal_target],"NOT FOUND"),IF(_xlpm.result="NOT FOUND","NOT FOUND",IF(_xlpm.result=0,"",_xlpm.result)))</f>
        <v>No</v>
      </c>
      <c r="BD132" t="s">
        <v>150</v>
      </c>
      <c r="BF132" t="s">
        <v>919</v>
      </c>
      <c r="BG132">
        <v>2050</v>
      </c>
      <c r="BL132" s="26"/>
      <c r="BN132" s="29"/>
      <c r="BP132" s="26"/>
    </row>
    <row r="133" spans="1:68" s="24" customFormat="1" ht="13.35" customHeight="1" hidden="1">
      <c r="A133" s="24">
        <v>130</v>
      </c>
      <c r="C133" s="26" t="s">
        <v>920</v>
      </c>
      <c r="D133" t="s">
        <v>290</v>
      </c>
      <c r="F133" t="s">
        <v>264</v>
      </c>
      <c r="H133" s="30" t="s">
        <v>921</v>
      </c>
      <c r="I133" s="24" t="s">
        <v>922</v>
      </c>
      <c r="J133" s="24">
        <v>0.185</v>
      </c>
      <c r="K133" s="24" t="s">
        <v>923</v>
      </c>
      <c r="L133" s="24">
        <v>156253</v>
      </c>
      <c r="N133" s="26">
        <v>24</v>
      </c>
      <c r="O133" s="24" t="s">
        <v>154</v>
      </c>
      <c r="Q133" s="26"/>
      <c r="R133" s="39"/>
      <c r="S133" s="39"/>
      <c r="T133" s="40"/>
      <c r="U133" s="24" t="s">
        <v>154</v>
      </c>
      <c r="V133" s="24" t="s">
        <v>154</v>
      </c>
      <c r="AB133" s="24" t="s">
        <v>154</v>
      </c>
      <c r="AC133" s="24" t="s">
        <v>154</v>
      </c>
      <c r="AE133" s="26"/>
      <c r="AF133" t="str">
        <f>_xlfn.LET(_xlpm.result,_xlfn.XLOOKUP(C133,Table1[company_name],Table1[End_target],"NOT FOUND"),IF(_xlpm.result="NOT FOUND","NOT FOUND",IF(_xlpm.result=0,"",_xlpm.result)))</f>
        <v>Net zero</v>
      </c>
      <c r="AG133"/>
      <c r="AH133"/>
      <c r="AI133"/>
      <c r="AJ133"/>
      <c r="AN133" t="str">
        <f>_xlfn.LET(_xlpm.result,_xlfn.XLOOKUP(C133,Table1[company_name],Table1[Carbon_credits],"NOT FOUND"),IF(_xlpm.result="NOT FOUND","NOT FOUND",IF(_xlpm.result=0,"",_xlpm.result)))</f>
        <v>Yes</v>
      </c>
      <c r="AO133"/>
      <c r="AQ133" s="26"/>
      <c r="AR133"/>
      <c r="AS133"/>
      <c r="AT133"/>
      <c r="AU133"/>
      <c r="AY133"/>
      <c r="AZ133"/>
      <c r="BB133" s="26"/>
      <c r="BC133" t="str">
        <f>_xlfn.LET(_xlpm.result,_xlfn.XLOOKUP(C133,Table1[company_name],Table1[Separate_removal_target],"NOT FOUND"),IF(_xlpm.result="NOT FOUND","NOT FOUND",IF(_xlpm.result=0,"",_xlpm.result)))</f>
        <v>No</v>
      </c>
      <c r="BD133"/>
      <c r="BF133"/>
      <c r="BG133"/>
      <c r="BL133" s="26"/>
      <c r="BN133" s="29"/>
      <c r="BP133" s="26"/>
    </row>
    <row r="134" spans="1:68" s="24" customFormat="1" ht="13.35" customHeight="1" hidden="1">
      <c r="A134" s="24">
        <v>131</v>
      </c>
      <c r="C134" s="26" t="s">
        <v>925</v>
      </c>
      <c r="D134" t="s">
        <v>926</v>
      </c>
      <c r="F134" t="s">
        <v>145</v>
      </c>
      <c r="H134" s="30" t="s">
        <v>927</v>
      </c>
      <c r="I134" s="24" t="s">
        <v>928</v>
      </c>
      <c r="J134" s="24">
        <v>-0.60</v>
      </c>
      <c r="K134" s="24" t="s">
        <v>929</v>
      </c>
      <c r="L134" s="24">
        <v>138100</v>
      </c>
      <c r="N134" s="26">
        <v>25</v>
      </c>
      <c r="O134" s="24" t="s">
        <v>150</v>
      </c>
      <c r="P134" s="24">
        <v>2015</v>
      </c>
      <c r="Q134" s="26">
        <v>2025</v>
      </c>
      <c r="R134" s="39"/>
      <c r="S134" s="39"/>
      <c r="T134" s="40"/>
      <c r="U134" s="24" t="s">
        <v>150</v>
      </c>
      <c r="V134" s="24" t="s">
        <v>6995</v>
      </c>
      <c r="W134" s="24" t="s">
        <v>1368</v>
      </c>
      <c r="X134" s="24">
        <v>2030</v>
      </c>
      <c r="AB134" s="24" t="s">
        <v>154</v>
      </c>
      <c r="AC134" s="24" t="s">
        <v>154</v>
      </c>
      <c r="AE134" s="26"/>
      <c r="AF134" t="str">
        <f>_xlfn.LET(_xlpm.result,_xlfn.XLOOKUP(C134,Table1[company_name],Table1[End_target],"NOT FOUND"),IF(_xlpm.result="NOT FOUND","NOT FOUND",IF(_xlpm.result=0,"",_xlpm.result)))</f>
        <v>Net zero</v>
      </c>
      <c r="AG134"/>
      <c r="AH134"/>
      <c r="AI134"/>
      <c r="AJ134"/>
      <c r="AN134" t="str">
        <f>_xlfn.LET(_xlpm.result,_xlfn.XLOOKUP(C134,Table1[company_name],Table1[Carbon_credits],"NOT FOUND"),IF(_xlpm.result="NOT FOUND","NOT FOUND",IF(_xlpm.result=0,"",_xlpm.result)))</f>
        <v>Not Specified</v>
      </c>
      <c r="AO134"/>
      <c r="AQ134" s="26"/>
      <c r="AR134"/>
      <c r="AS134" t="s">
        <v>218</v>
      </c>
      <c r="AT134" t="s">
        <v>7078</v>
      </c>
      <c r="AU134">
        <v>2045</v>
      </c>
      <c r="AY134" t="s">
        <v>168</v>
      </c>
      <c r="AZ134" t="s">
        <v>171</v>
      </c>
      <c r="BB134" s="26"/>
      <c r="BC134" t="str">
        <f>_xlfn.LET(_xlpm.result,_xlfn.XLOOKUP(C134,Table1[company_name],Table1[Separate_removal_target],"NOT FOUND"),IF(_xlpm.result="NOT FOUND","NOT FOUND",IF(_xlpm.result=0,"",_xlpm.result)))</f>
        <v>No</v>
      </c>
      <c r="BD134" t="s">
        <v>150</v>
      </c>
      <c r="BF134" t="s">
        <v>7078</v>
      </c>
      <c r="BG134">
        <v>2045</v>
      </c>
      <c r="BL134" s="26"/>
      <c r="BN134" s="29"/>
      <c r="BP134" s="26"/>
    </row>
    <row r="135" spans="1:68" s="24" customFormat="1" ht="13.35" customHeight="1" hidden="1">
      <c r="A135" s="24">
        <v>132</v>
      </c>
      <c r="C135" s="26" t="s">
        <v>932</v>
      </c>
      <c r="D135" t="s">
        <v>333</v>
      </c>
      <c r="F135" t="s">
        <v>756</v>
      </c>
      <c r="H135" s="30" t="s">
        <v>933</v>
      </c>
      <c r="I135" s="24" t="s">
        <v>934</v>
      </c>
      <c r="J135" s="24">
        <v>-0.187</v>
      </c>
      <c r="K135" s="24" t="s">
        <v>935</v>
      </c>
      <c r="L135" s="24">
        <v>101759</v>
      </c>
      <c r="N135" s="26">
        <v>26</v>
      </c>
      <c r="O135" s="24" t="s">
        <v>154</v>
      </c>
      <c r="Q135" s="26"/>
      <c r="R135" s="39"/>
      <c r="S135" s="39"/>
      <c r="T135" s="40"/>
      <c r="U135" s="24" t="s">
        <v>154</v>
      </c>
      <c r="V135" s="24" t="s">
        <v>154</v>
      </c>
      <c r="AB135" s="24" t="s">
        <v>154</v>
      </c>
      <c r="AC135" s="24" t="s">
        <v>154</v>
      </c>
      <c r="AE135" s="26"/>
      <c r="AF135" t="str">
        <f>_xlfn.LET(_xlpm.result,_xlfn.XLOOKUP(C135,Table1[company_name],Table1[End_target],"NOT FOUND"),IF(_xlpm.result="NOT FOUND","NOT FOUND",IF(_xlpm.result=0,"",_xlpm.result)))</f>
        <v>Net zero</v>
      </c>
      <c r="AG135"/>
      <c r="AH135"/>
      <c r="AI135"/>
      <c r="AJ135"/>
      <c r="AN135" t="str">
        <f>_xlfn.LET(_xlpm.result,_xlfn.XLOOKUP(C135,Table1[company_name],Table1[Carbon_credits],"NOT FOUND"),IF(_xlpm.result="NOT FOUND","NOT FOUND",IF(_xlpm.result=0,"",_xlpm.result)))</f>
        <v>Not Specified</v>
      </c>
      <c r="AO135"/>
      <c r="AQ135" s="26"/>
      <c r="AR135"/>
      <c r="AS135"/>
      <c r="AT135"/>
      <c r="AU135"/>
      <c r="AY135"/>
      <c r="AZ135"/>
      <c r="BB135" s="26"/>
      <c r="BC135" t="str">
        <f>_xlfn.LET(_xlpm.result,_xlfn.XLOOKUP(C135,Table1[company_name],Table1[Separate_removal_target],"NOT FOUND"),IF(_xlpm.result="NOT FOUND","NOT FOUND",IF(_xlpm.result=0,"",_xlpm.result)))</f>
        <v>No</v>
      </c>
      <c r="BD135"/>
      <c r="BF135"/>
      <c r="BG135"/>
      <c r="BL135" s="26"/>
      <c r="BN135" s="29"/>
      <c r="BP135" s="26"/>
    </row>
    <row r="136" spans="1:68" s="24" customFormat="1" ht="13.35" customHeight="1" hidden="1">
      <c r="A136" s="24">
        <v>133</v>
      </c>
      <c r="C136" s="26" t="s">
        <v>938</v>
      </c>
      <c r="D136" t="s">
        <v>314</v>
      </c>
      <c r="F136" t="s">
        <v>175</v>
      </c>
      <c r="H136" s="30" t="s">
        <v>939</v>
      </c>
      <c r="I136" s="24" t="s">
        <v>940</v>
      </c>
      <c r="J136" s="24">
        <v>-0.887</v>
      </c>
      <c r="K136" s="24" t="s">
        <v>941</v>
      </c>
      <c r="L136" s="24">
        <v>106365</v>
      </c>
      <c r="N136" s="26">
        <v>31</v>
      </c>
      <c r="O136" s="24" t="s">
        <v>154</v>
      </c>
      <c r="Q136" s="26"/>
      <c r="R136" s="39"/>
      <c r="S136" s="39"/>
      <c r="T136" s="40"/>
      <c r="U136" s="24" t="s">
        <v>150</v>
      </c>
      <c r="V136" s="24" t="s">
        <v>6995</v>
      </c>
      <c r="W136" s="24" t="s">
        <v>1368</v>
      </c>
      <c r="X136" s="24">
        <v>2033</v>
      </c>
      <c r="AB136" s="24" t="s">
        <v>154</v>
      </c>
      <c r="AC136" s="24" t="s">
        <v>154</v>
      </c>
      <c r="AE136" s="26"/>
      <c r="AF136" t="str">
        <f>_xlfn.LET(_xlpm.result,_xlfn.XLOOKUP(C136,Table1[company_name],Table1[End_target],"NOT FOUND"),IF(_xlpm.result="NOT FOUND","NOT FOUND",IF(_xlpm.result=0,"",_xlpm.result)))</f>
        <v/>
      </c>
      <c r="AG136"/>
      <c r="AH136"/>
      <c r="AI136"/>
      <c r="AJ136"/>
      <c r="AN136" t="str">
        <f>_xlfn.LET(_xlpm.result,_xlfn.XLOOKUP(C136,Table1[company_name],Table1[Carbon_credits],"NOT FOUND"),IF(_xlpm.result="NOT FOUND","NOT FOUND",IF(_xlpm.result=0,"",_xlpm.result)))</f>
        <v/>
      </c>
      <c r="AO136"/>
      <c r="AQ136" s="26"/>
      <c r="AR136"/>
      <c r="AS136"/>
      <c r="AT136"/>
      <c r="AU136"/>
      <c r="AY136"/>
      <c r="AZ136"/>
      <c r="BB136" s="26"/>
      <c r="BC136" t="str">
        <f>_xlfn.LET(_xlpm.result,_xlfn.XLOOKUP(C136,Table1[company_name],Table1[Separate_removal_target],"NOT FOUND"),IF(_xlpm.result="NOT FOUND","NOT FOUND",IF(_xlpm.result=0,"",_xlpm.result)))</f>
        <v/>
      </c>
      <c r="BD136"/>
      <c r="BF136"/>
      <c r="BG136"/>
      <c r="BL136" s="26"/>
      <c r="BN136" s="29"/>
      <c r="BP136" s="26"/>
    </row>
    <row r="137" spans="1:68" s="24" customFormat="1" ht="13.35" customHeight="1" hidden="1">
      <c r="A137" s="24">
        <v>134</v>
      </c>
      <c r="C137" s="26" t="s">
        <v>942</v>
      </c>
      <c r="D137" t="s">
        <v>516</v>
      </c>
      <c r="F137" t="s">
        <v>175</v>
      </c>
      <c r="H137" s="30" t="s">
        <v>943</v>
      </c>
      <c r="I137" s="24" t="s">
        <v>944</v>
      </c>
      <c r="J137" s="24">
        <v>0.187</v>
      </c>
      <c r="K137" s="24" t="s">
        <v>945</v>
      </c>
      <c r="L137" s="24">
        <v>376371</v>
      </c>
      <c r="N137" s="26">
        <v>26</v>
      </c>
      <c r="O137" s="24" t="s">
        <v>154</v>
      </c>
      <c r="Q137" s="26"/>
      <c r="R137" s="39"/>
      <c r="S137" s="39"/>
      <c r="T137" s="40"/>
      <c r="U137" s="24" t="s">
        <v>150</v>
      </c>
      <c r="V137" s="24" t="s">
        <v>160</v>
      </c>
      <c r="AB137" s="24" t="s">
        <v>150</v>
      </c>
      <c r="AC137" s="24" t="s">
        <v>154</v>
      </c>
      <c r="AE137" s="26"/>
      <c r="AF137" t="str">
        <f>_xlfn.LET(_xlpm.result,_xlfn.XLOOKUP(C137,Table1[company_name],Table1[End_target],"NOT FOUND"),IF(_xlpm.result="NOT FOUND","NOT FOUND",IF(_xlpm.result=0,"",_xlpm.result)))</f>
        <v>No target</v>
      </c>
      <c r="AG137"/>
      <c r="AH137"/>
      <c r="AI137"/>
      <c r="AJ137"/>
      <c r="AN137" t="str">
        <f>_xlfn.LET(_xlpm.result,_xlfn.XLOOKUP(C137,Table1[company_name],Table1[Carbon_credits],"NOT FOUND"),IF(_xlpm.result="NOT FOUND","NOT FOUND",IF(_xlpm.result=0,"",_xlpm.result)))</f>
        <v>Not Specified</v>
      </c>
      <c r="AO137"/>
      <c r="AQ137" s="26"/>
      <c r="AR137"/>
      <c r="AS137"/>
      <c r="AT137"/>
      <c r="AU137"/>
      <c r="AY137"/>
      <c r="AZ137"/>
      <c r="BB137" s="26"/>
      <c r="BC137" t="str">
        <f>_xlfn.LET(_xlpm.result,_xlfn.XLOOKUP(C137,Table1[company_name],Table1[Separate_removal_target],"NOT FOUND"),IF(_xlpm.result="NOT FOUND","NOT FOUND",IF(_xlpm.result=0,"",_xlpm.result)))</f>
        <v>No</v>
      </c>
      <c r="BD137"/>
      <c r="BF137"/>
      <c r="BG137"/>
      <c r="BL137" s="26"/>
      <c r="BN137" s="29"/>
      <c r="BP137" s="26"/>
    </row>
    <row r="138" spans="1:68" s="24" customFormat="1" ht="13.35" customHeight="1" hidden="1">
      <c r="A138" s="24">
        <v>135</v>
      </c>
      <c r="C138" s="26" t="s">
        <v>947</v>
      </c>
      <c r="D138" t="s">
        <v>880</v>
      </c>
      <c r="F138" t="s">
        <v>145</v>
      </c>
      <c r="H138" s="30" t="s">
        <v>948</v>
      </c>
      <c r="I138" s="24" t="s">
        <v>949</v>
      </c>
      <c r="J138" s="24">
        <v>0.09</v>
      </c>
      <c r="K138" s="24" t="s">
        <v>950</v>
      </c>
      <c r="L138" s="24">
        <v>494824</v>
      </c>
      <c r="N138" s="26">
        <v>31</v>
      </c>
      <c r="O138" s="24" t="s">
        <v>154</v>
      </c>
      <c r="Q138" s="26"/>
      <c r="R138" s="39"/>
      <c r="S138" s="39"/>
      <c r="T138" s="40"/>
      <c r="U138" s="24" t="s">
        <v>150</v>
      </c>
      <c r="V138" s="24" t="s">
        <v>160</v>
      </c>
      <c r="AB138" s="24" t="s">
        <v>154</v>
      </c>
      <c r="AC138" s="24" t="s">
        <v>154</v>
      </c>
      <c r="AE138" s="26"/>
      <c r="AF138" t="str">
        <f>_xlfn.LET(_xlpm.result,_xlfn.XLOOKUP(C138,Table1[company_name],Table1[End_target],"NOT FOUND"),IF(_xlpm.result="NOT FOUND","NOT FOUND",IF(_xlpm.result=0,"",_xlpm.result)))</f>
        <v>Carbon neutral(ity)</v>
      </c>
      <c r="AG138" t="s">
        <v>160</v>
      </c>
      <c r="AH138" t="s">
        <v>159</v>
      </c>
      <c r="AI138"/>
      <c r="AJ138">
        <v>2040</v>
      </c>
      <c r="AN138" t="str">
        <f>_xlfn.LET(_xlpm.result,_xlfn.XLOOKUP(C138,Table1[company_name],Table1[Carbon_credits],"NOT FOUND"),IF(_xlpm.result="NOT FOUND","NOT FOUND",IF(_xlpm.result=0,"",_xlpm.result)))</f>
        <v>Not Specified</v>
      </c>
      <c r="AO138" t="s">
        <v>168</v>
      </c>
      <c r="AQ138" s="26"/>
      <c r="AR138"/>
      <c r="AS138"/>
      <c r="AT138"/>
      <c r="AU138"/>
      <c r="AY138"/>
      <c r="AZ138"/>
      <c r="BB138" s="26"/>
      <c r="BC138" t="str">
        <f>_xlfn.LET(_xlpm.result,_xlfn.XLOOKUP(C138,Table1[company_name],Table1[Separate_removal_target],"NOT FOUND"),IF(_xlpm.result="NOT FOUND","NOT FOUND",IF(_xlpm.result=0,"",_xlpm.result)))</f>
        <v>No</v>
      </c>
      <c r="BD138" t="s">
        <v>150</v>
      </c>
      <c r="BF138" t="s">
        <v>4417</v>
      </c>
      <c r="BG138">
        <v>2040</v>
      </c>
      <c r="BL138" s="26"/>
      <c r="BN138" s="29"/>
      <c r="BP138" s="26"/>
    </row>
    <row r="139" spans="1:68" s="24" customFormat="1" ht="13.35" customHeight="1" hidden="1">
      <c r="A139" s="24">
        <v>136</v>
      </c>
      <c r="C139" s="26" t="s">
        <v>951</v>
      </c>
      <c r="D139" t="s">
        <v>192</v>
      </c>
      <c r="F139" t="s">
        <v>952</v>
      </c>
      <c r="H139" s="30" t="s">
        <v>953</v>
      </c>
      <c r="I139" s="24" t="s">
        <v>954</v>
      </c>
      <c r="J139" s="24">
        <v>-0.207</v>
      </c>
      <c r="K139" s="24" t="s">
        <v>955</v>
      </c>
      <c r="L139" s="24">
        <v>30251</v>
      </c>
      <c r="N139" s="26">
        <v>22</v>
      </c>
      <c r="O139" s="24" t="s">
        <v>154</v>
      </c>
      <c r="Q139" s="26"/>
      <c r="R139" s="39"/>
      <c r="S139" s="39"/>
      <c r="T139" s="40"/>
      <c r="U139" s="24" t="s">
        <v>154</v>
      </c>
      <c r="V139" s="24" t="s">
        <v>154</v>
      </c>
      <c r="AB139" s="24" t="s">
        <v>154</v>
      </c>
      <c r="AC139" s="24" t="s">
        <v>154</v>
      </c>
      <c r="AE139" s="26"/>
      <c r="AF139" t="str">
        <f>_xlfn.LET(_xlpm.result,_xlfn.XLOOKUP(C139,Table1[company_name],Table1[End_target],"NOT FOUND"),IF(_xlpm.result="NOT FOUND","NOT FOUND",IF(_xlpm.result=0,"",_xlpm.result)))</f>
        <v>Net zero</v>
      </c>
      <c r="AG139"/>
      <c r="AH139"/>
      <c r="AI139"/>
      <c r="AJ139"/>
      <c r="AN139" t="str">
        <f>_xlfn.LET(_xlpm.result,_xlfn.XLOOKUP(C139,Table1[company_name],Table1[Carbon_credits],"NOT FOUND"),IF(_xlpm.result="NOT FOUND","NOT FOUND",IF(_xlpm.result=0,"",_xlpm.result)))</f>
        <v>Yes</v>
      </c>
      <c r="AO139"/>
      <c r="AQ139" s="26"/>
      <c r="AR139"/>
      <c r="AS139" t="s">
        <v>159</v>
      </c>
      <c r="AT139" t="s">
        <v>7079</v>
      </c>
      <c r="AU139">
        <v>2050</v>
      </c>
      <c r="AY139" t="s">
        <v>157</v>
      </c>
      <c r="AZ139" t="s">
        <v>190</v>
      </c>
      <c r="BB139" s="26"/>
      <c r="BC139" t="str">
        <f>_xlfn.LET(_xlpm.result,_xlfn.XLOOKUP(C139,Table1[company_name],Table1[Separate_removal_target],"NOT FOUND"),IF(_xlpm.result="NOT FOUND","NOT FOUND",IF(_xlpm.result=0,"",_xlpm.result)))</f>
        <v>No</v>
      </c>
      <c r="BD139" t="s">
        <v>150</v>
      </c>
      <c r="BF139" t="s">
        <v>7079</v>
      </c>
      <c r="BG139">
        <v>2050</v>
      </c>
      <c r="BL139" s="26"/>
      <c r="BN139" s="29"/>
      <c r="BP139" s="26"/>
    </row>
    <row r="140" spans="1:68" s="24" customFormat="1" ht="13.35" customHeight="1" hidden="1">
      <c r="A140" s="24">
        <v>137</v>
      </c>
      <c r="C140" s="26" t="s">
        <v>957</v>
      </c>
      <c r="D140" t="s">
        <v>333</v>
      </c>
      <c r="F140" t="s">
        <v>499</v>
      </c>
      <c r="H140" s="30" t="s">
        <v>958</v>
      </c>
      <c r="I140" s="24" t="s">
        <v>959</v>
      </c>
      <c r="J140" s="24">
        <v>0.254</v>
      </c>
      <c r="K140" s="24" t="s">
        <v>960</v>
      </c>
      <c r="L140" s="24">
        <v>125916</v>
      </c>
      <c r="N140" s="26">
        <v>31</v>
      </c>
      <c r="O140" s="24" t="s">
        <v>154</v>
      </c>
      <c r="Q140" s="26"/>
      <c r="R140" s="39"/>
      <c r="S140" s="39"/>
      <c r="T140" s="40"/>
      <c r="U140" s="24" t="s">
        <v>150</v>
      </c>
      <c r="V140" s="24" t="s">
        <v>160</v>
      </c>
      <c r="AB140" s="24" t="s">
        <v>154</v>
      </c>
      <c r="AC140" s="24" t="s">
        <v>154</v>
      </c>
      <c r="AE140" s="26"/>
      <c r="AF140" t="str">
        <f>_xlfn.LET(_xlpm.result,_xlfn.XLOOKUP(C140,Table1[company_name],Table1[End_target],"NOT FOUND"),IF(_xlpm.result="NOT FOUND","NOT FOUND",IF(_xlpm.result=0,"",_xlpm.result)))</f>
        <v>Net zero</v>
      </c>
      <c r="AG140"/>
      <c r="AH140"/>
      <c r="AI140"/>
      <c r="AJ140"/>
      <c r="AN140" t="str">
        <f>_xlfn.LET(_xlpm.result,_xlfn.XLOOKUP(C140,Table1[company_name],Table1[Carbon_credits],"NOT FOUND"),IF(_xlpm.result="NOT FOUND","NOT FOUND",IF(_xlpm.result=0,"",_xlpm.result)))</f>
        <v>Yes</v>
      </c>
      <c r="AO140"/>
      <c r="AQ140" s="26"/>
      <c r="AR140"/>
      <c r="AS140"/>
      <c r="AT140"/>
      <c r="AU140"/>
      <c r="AY140"/>
      <c r="AZ140"/>
      <c r="BB140" s="26"/>
      <c r="BC140" t="str">
        <f>_xlfn.LET(_xlpm.result,_xlfn.XLOOKUP(C140,Table1[company_name],Table1[Separate_removal_target],"NOT FOUND"),IF(_xlpm.result="NOT FOUND","NOT FOUND",IF(_xlpm.result=0,"",_xlpm.result)))</f>
        <v>No</v>
      </c>
      <c r="BD140"/>
      <c r="BF140"/>
      <c r="BG140"/>
      <c r="BL140" s="26"/>
      <c r="BN140" s="29"/>
      <c r="BP140" s="26"/>
    </row>
    <row r="141" spans="1:68" s="24" customFormat="1" ht="13.35" customHeight="1" hidden="1">
      <c r="A141" s="24">
        <v>138</v>
      </c>
      <c r="C141" s="26" t="s">
        <v>962</v>
      </c>
      <c r="D141" t="s">
        <v>415</v>
      </c>
      <c r="F141" t="s">
        <v>175</v>
      </c>
      <c r="H141" s="30" t="s">
        <v>963</v>
      </c>
      <c r="I141" s="24" t="s">
        <v>964</v>
      </c>
      <c r="J141" s="24">
        <v>-0.884</v>
      </c>
      <c r="K141" s="24" t="s">
        <v>965</v>
      </c>
      <c r="L141" s="24">
        <v>134323</v>
      </c>
      <c r="N141" s="26">
        <v>14</v>
      </c>
      <c r="O141" s="24" t="s">
        <v>154</v>
      </c>
      <c r="Q141" s="26"/>
      <c r="R141" s="39"/>
      <c r="S141" s="39"/>
      <c r="T141" s="40"/>
      <c r="U141" s="24" t="s">
        <v>150</v>
      </c>
      <c r="V141" s="24" t="s">
        <v>160</v>
      </c>
      <c r="AB141" s="24" t="s">
        <v>150</v>
      </c>
      <c r="AC141" s="24" t="s">
        <v>154</v>
      </c>
      <c r="AE141" s="26"/>
      <c r="AF141" t="str">
        <f>_xlfn.LET(_xlpm.result,_xlfn.XLOOKUP(C141,Table1[company_name],Table1[End_target],"NOT FOUND"),IF(_xlpm.result="NOT FOUND","NOT FOUND",IF(_xlpm.result=0,"",_xlpm.result)))</f>
        <v>Other</v>
      </c>
      <c r="AG141"/>
      <c r="AH141"/>
      <c r="AI141"/>
      <c r="AJ141"/>
      <c r="AN141" t="str">
        <f>_xlfn.LET(_xlpm.result,_xlfn.XLOOKUP(C141,Table1[company_name],Table1[Carbon_credits],"NOT FOUND"),IF(_xlpm.result="NOT FOUND","NOT FOUND",IF(_xlpm.result=0,"",_xlpm.result)))</f>
        <v>Not Specified</v>
      </c>
      <c r="AO141"/>
      <c r="AQ141" s="26"/>
      <c r="AR141"/>
      <c r="AS141"/>
      <c r="AT141"/>
      <c r="AU141"/>
      <c r="AY141"/>
      <c r="AZ141"/>
      <c r="BB141" s="26"/>
      <c r="BC141" t="str">
        <f>_xlfn.LET(_xlpm.result,_xlfn.XLOOKUP(C141,Table1[company_name],Table1[Separate_removal_target],"NOT FOUND"),IF(_xlpm.result="NOT FOUND","NOT FOUND",IF(_xlpm.result=0,"",_xlpm.result)))</f>
        <v>No</v>
      </c>
      <c r="BD141"/>
      <c r="BF141" t="s">
        <v>968</v>
      </c>
      <c r="BG141">
        <v>2025</v>
      </c>
      <c r="BL141" s="26"/>
      <c r="BN141" s="29"/>
      <c r="BP141" s="26"/>
    </row>
    <row r="142" spans="1:68" s="24" customFormat="1" ht="13.35" customHeight="1" hidden="1">
      <c r="A142" s="24">
        <v>139</v>
      </c>
      <c r="C142" s="26" t="s">
        <v>969</v>
      </c>
      <c r="D142" t="s">
        <v>290</v>
      </c>
      <c r="F142" t="s">
        <v>321</v>
      </c>
      <c r="H142" s="30" t="s">
        <v>970</v>
      </c>
      <c r="I142" s="24" t="s">
        <v>971</v>
      </c>
      <c r="J142" s="24">
        <v>-0.817</v>
      </c>
      <c r="K142" s="24" t="s">
        <v>972</v>
      </c>
      <c r="L142" s="24">
        <v>108648</v>
      </c>
      <c r="N142" s="26">
        <v>31</v>
      </c>
      <c r="O142" s="24" t="s">
        <v>150</v>
      </c>
      <c r="P142" s="24">
        <v>2015</v>
      </c>
      <c r="Q142" s="26">
        <v>2025</v>
      </c>
      <c r="R142" s="39"/>
      <c r="S142" s="39"/>
      <c r="T142" s="40"/>
      <c r="U142" s="24" t="s">
        <v>150</v>
      </c>
      <c r="V142" s="24" t="s">
        <v>6995</v>
      </c>
      <c r="W142" s="24" t="s">
        <v>1368</v>
      </c>
      <c r="X142" s="24">
        <v>2030</v>
      </c>
      <c r="Y142" s="24" t="s">
        <v>151</v>
      </c>
      <c r="Z142" s="24" t="s">
        <v>1368</v>
      </c>
      <c r="AA142" s="24">
        <v>2040</v>
      </c>
      <c r="AB142" s="24" t="s">
        <v>150</v>
      </c>
      <c r="AC142" s="24" t="s">
        <v>150</v>
      </c>
      <c r="AD142" s="24">
        <v>2040</v>
      </c>
      <c r="AE142" s="26">
        <v>2040</v>
      </c>
      <c r="AF142" t="str">
        <f>_xlfn.LET(_xlpm.result,_xlfn.XLOOKUP(C142,Table1[company_name],Table1[End_target],"NOT FOUND"),IF(_xlpm.result="NOT FOUND","NOT FOUND",IF(_xlpm.result=0,"",_xlpm.result)))</f>
        <v>Net zero</v>
      </c>
      <c r="AG142"/>
      <c r="AH142"/>
      <c r="AI142"/>
      <c r="AJ142"/>
      <c r="AN142" t="str">
        <f>_xlfn.LET(_xlpm.result,_xlfn.XLOOKUP(C142,Table1[company_name],Table1[Carbon_credits],"NOT FOUND"),IF(_xlpm.result="NOT FOUND","NOT FOUND",IF(_xlpm.result=0,"",_xlpm.result)))</f>
        <v>Yes</v>
      </c>
      <c r="AO142"/>
      <c r="AQ142" s="26"/>
      <c r="AR142"/>
      <c r="AS142"/>
      <c r="AT142"/>
      <c r="AU142"/>
      <c r="AY142"/>
      <c r="AZ142"/>
      <c r="BB142" s="26"/>
      <c r="BC142" t="str">
        <f>_xlfn.LET(_xlpm.result,_xlfn.XLOOKUP(C142,Table1[company_name],Table1[Separate_removal_target],"NOT FOUND"),IF(_xlpm.result="NOT FOUND","NOT FOUND",IF(_xlpm.result=0,"",_xlpm.result)))</f>
        <v>No</v>
      </c>
      <c r="BD142"/>
      <c r="BF142"/>
      <c r="BG142"/>
      <c r="BL142" s="26"/>
      <c r="BN142" s="29"/>
      <c r="BP142" s="26"/>
    </row>
    <row r="143" spans="1:68" s="24" customFormat="1" ht="13.35" customHeight="1" hidden="1">
      <c r="A143" s="24">
        <v>140</v>
      </c>
      <c r="C143" s="26" t="s">
        <v>974</v>
      </c>
      <c r="D143" t="s">
        <v>679</v>
      </c>
      <c r="F143" t="s">
        <v>245</v>
      </c>
      <c r="H143" s="30" t="s">
        <v>975</v>
      </c>
      <c r="I143" s="24" t="s">
        <v>976</v>
      </c>
      <c r="J143" s="24">
        <v>7.767</v>
      </c>
      <c r="K143" s="24" t="s">
        <v>977</v>
      </c>
      <c r="L143" s="24">
        <v>76566</v>
      </c>
      <c r="N143" s="26">
        <v>31</v>
      </c>
      <c r="O143" s="24" t="s">
        <v>154</v>
      </c>
      <c r="Q143" s="26"/>
      <c r="R143" s="39"/>
      <c r="S143" s="39"/>
      <c r="T143" s="40"/>
      <c r="U143" s="24" t="s">
        <v>150</v>
      </c>
      <c r="V143" s="24" t="s">
        <v>6995</v>
      </c>
      <c r="W143" s="24" t="s">
        <v>1368</v>
      </c>
      <c r="X143" s="24">
        <v>2030</v>
      </c>
      <c r="AB143" s="24" t="s">
        <v>154</v>
      </c>
      <c r="AC143" s="24" t="s">
        <v>154</v>
      </c>
      <c r="AE143" s="26"/>
      <c r="AF143" t="str">
        <f>_xlfn.LET(_xlpm.result,_xlfn.XLOOKUP(C143,Table1[company_name],Table1[End_target],"NOT FOUND"),IF(_xlpm.result="NOT FOUND","NOT FOUND",IF(_xlpm.result=0,"",_xlpm.result)))</f>
        <v>Climate neutral</v>
      </c>
      <c r="AG143" t="s">
        <v>219</v>
      </c>
      <c r="AH143" t="s">
        <v>218</v>
      </c>
      <c r="AI143" t="s">
        <v>978</v>
      </c>
      <c r="AJ143">
        <v>2050</v>
      </c>
      <c r="AN143" t="str">
        <f>_xlfn.LET(_xlpm.result,_xlfn.XLOOKUP(C143,Table1[company_name],Table1[Carbon_credits],"NOT FOUND"),IF(_xlpm.result="NOT FOUND","NOT FOUND",IF(_xlpm.result=0,"",_xlpm.result)))</f>
        <v>Not Specified</v>
      </c>
      <c r="AO143" t="s">
        <v>312</v>
      </c>
      <c r="AQ143" s="26"/>
      <c r="AR143"/>
      <c r="AS143"/>
      <c r="AT143"/>
      <c r="AU143"/>
      <c r="AY143"/>
      <c r="AZ143"/>
      <c r="BB143" s="26"/>
      <c r="BC143" t="str">
        <f>_xlfn.LET(_xlpm.result,_xlfn.XLOOKUP(C143,Table1[company_name],Table1[Separate_removal_target],"NOT FOUND"),IF(_xlpm.result="NOT FOUND","NOT FOUND",IF(_xlpm.result=0,"",_xlpm.result)))</f>
        <v>No</v>
      </c>
      <c r="BD143" t="s">
        <v>150</v>
      </c>
      <c r="BF143" t="s">
        <v>978</v>
      </c>
      <c r="BG143">
        <v>2050</v>
      </c>
      <c r="BL143" s="26"/>
      <c r="BN143" s="29"/>
      <c r="BP143" s="26"/>
    </row>
    <row r="144" spans="1:68" s="24" customFormat="1" ht="13.35" customHeight="1" hidden="1">
      <c r="A144" s="24">
        <v>141</v>
      </c>
      <c r="C144" s="26" t="s">
        <v>979</v>
      </c>
      <c r="D144" t="s">
        <v>980</v>
      </c>
      <c r="F144" t="s">
        <v>175</v>
      </c>
      <c r="H144" s="30" t="s">
        <v>981</v>
      </c>
      <c r="I144" s="24" t="s">
        <v>982</v>
      </c>
      <c r="J144" s="24">
        <v>0.858</v>
      </c>
      <c r="K144" s="24" t="s">
        <v>983</v>
      </c>
      <c r="L144" s="24">
        <v>175121</v>
      </c>
      <c r="N144" s="26">
        <v>16</v>
      </c>
      <c r="O144" s="24" t="s">
        <v>154</v>
      </c>
      <c r="Q144" s="26"/>
      <c r="R144" s="39"/>
      <c r="S144" s="39"/>
      <c r="T144" s="40"/>
      <c r="U144" s="24" t="s">
        <v>154</v>
      </c>
      <c r="V144" s="24" t="s">
        <v>154</v>
      </c>
      <c r="AB144" s="24" t="s">
        <v>154</v>
      </c>
      <c r="AC144" s="24" t="s">
        <v>154</v>
      </c>
      <c r="AE144" s="26"/>
      <c r="AF144" t="str">
        <f>_xlfn.LET(_xlpm.result,_xlfn.XLOOKUP(C144,Table1[company_name],Table1[End_target],"NOT FOUND"),IF(_xlpm.result="NOT FOUND","NOT FOUND",IF(_xlpm.result=0,"",_xlpm.result)))</f>
        <v>No target</v>
      </c>
      <c r="AG144"/>
      <c r="AH144"/>
      <c r="AI144"/>
      <c r="AJ144"/>
      <c r="AN144" t="str">
        <f>_xlfn.LET(_xlpm.result,_xlfn.XLOOKUP(C144,Table1[company_name],Table1[Carbon_credits],"NOT FOUND"),IF(_xlpm.result="NOT FOUND","NOT FOUND",IF(_xlpm.result=0,"",_xlpm.result)))</f>
        <v>Not Specified</v>
      </c>
      <c r="AO144"/>
      <c r="AQ144" s="26"/>
      <c r="AR144"/>
      <c r="AS144"/>
      <c r="AT144"/>
      <c r="AU144"/>
      <c r="AY144"/>
      <c r="AZ144"/>
      <c r="BB144" s="26"/>
      <c r="BC144" t="str">
        <f>_xlfn.LET(_xlpm.result,_xlfn.XLOOKUP(C144,Table1[company_name],Table1[Separate_removal_target],"NOT FOUND"),IF(_xlpm.result="NOT FOUND","NOT FOUND",IF(_xlpm.result=0,"",_xlpm.result)))</f>
        <v>No</v>
      </c>
      <c r="BD144"/>
      <c r="BF144"/>
      <c r="BG144"/>
      <c r="BL144" s="26"/>
      <c r="BN144" s="29"/>
      <c r="BP144" s="26"/>
    </row>
    <row r="145" spans="1:68" s="24" customFormat="1" ht="13.35" customHeight="1" hidden="1">
      <c r="A145" s="24">
        <v>142</v>
      </c>
      <c r="C145" s="26" t="s">
        <v>985</v>
      </c>
      <c r="D145" t="s">
        <v>472</v>
      </c>
      <c r="F145" t="s">
        <v>756</v>
      </c>
      <c r="H145" s="30" t="s">
        <v>986</v>
      </c>
      <c r="I145" s="24" t="s">
        <v>987</v>
      </c>
      <c r="J145" s="24">
        <v>-0.433</v>
      </c>
      <c r="K145" s="24" t="s">
        <v>988</v>
      </c>
      <c r="L145" s="24">
        <v>250000</v>
      </c>
      <c r="N145" s="26">
        <v>9</v>
      </c>
      <c r="O145" s="24" t="s">
        <v>154</v>
      </c>
      <c r="Q145" s="26"/>
      <c r="R145" s="39"/>
      <c r="S145" s="39"/>
      <c r="T145" s="40"/>
      <c r="U145" s="24" t="s">
        <v>150</v>
      </c>
      <c r="V145" s="24" t="s">
        <v>7000</v>
      </c>
      <c r="AB145" s="24" t="s">
        <v>154</v>
      </c>
      <c r="AC145" s="24" t="s">
        <v>154</v>
      </c>
      <c r="AE145" s="26"/>
      <c r="AF145" t="str">
        <f>_xlfn.LET(_xlpm.result,_xlfn.XLOOKUP(C145,Table1[company_name],Table1[End_target],"NOT FOUND"),IF(_xlpm.result="NOT FOUND","NOT FOUND",IF(_xlpm.result=0,"",_xlpm.result)))</f>
        <v>Net zero</v>
      </c>
      <c r="AG145"/>
      <c r="AH145"/>
      <c r="AI145"/>
      <c r="AJ145"/>
      <c r="AN145" t="str">
        <f>_xlfn.LET(_xlpm.result,_xlfn.XLOOKUP(C145,Table1[company_name],Table1[Carbon_credits],"NOT FOUND"),IF(_xlpm.result="NOT FOUND","NOT FOUND",IF(_xlpm.result=0,"",_xlpm.result)))</f>
        <v>Yes</v>
      </c>
      <c r="AO145"/>
      <c r="AQ145" s="26"/>
      <c r="AR145"/>
      <c r="AS145"/>
      <c r="AT145"/>
      <c r="AU145"/>
      <c r="AY145"/>
      <c r="AZ145"/>
      <c r="BB145" s="26"/>
      <c r="BC145" t="str">
        <f>_xlfn.LET(_xlpm.result,_xlfn.XLOOKUP(C145,Table1[company_name],Table1[Separate_removal_target],"NOT FOUND"),IF(_xlpm.result="NOT FOUND","NOT FOUND",IF(_xlpm.result=0,"",_xlpm.result)))</f>
        <v>No</v>
      </c>
      <c r="BD145"/>
      <c r="BF145"/>
      <c r="BG145"/>
      <c r="BL145" s="26"/>
      <c r="BN145" s="29"/>
      <c r="BP145" s="26"/>
    </row>
    <row r="146" spans="1:68" s="24" customFormat="1" ht="13.35" customHeight="1" hidden="1">
      <c r="A146" s="24">
        <v>143</v>
      </c>
      <c r="C146" s="26" t="s">
        <v>990</v>
      </c>
      <c r="D146" t="s">
        <v>991</v>
      </c>
      <c r="F146" t="s">
        <v>145</v>
      </c>
      <c r="H146" s="30" t="s">
        <v>992</v>
      </c>
      <c r="I146" s="24" t="s">
        <v>993</v>
      </c>
      <c r="J146" s="24">
        <v>-0.483</v>
      </c>
      <c r="K146" s="24" t="s">
        <v>994</v>
      </c>
      <c r="L146" s="24">
        <v>43213</v>
      </c>
      <c r="N146" s="26">
        <v>31</v>
      </c>
      <c r="O146" s="24" t="s">
        <v>154</v>
      </c>
      <c r="Q146" s="26"/>
      <c r="R146" s="39"/>
      <c r="S146" s="39"/>
      <c r="T146" s="40"/>
      <c r="U146" s="24" t="s">
        <v>150</v>
      </c>
      <c r="V146" s="24" t="s">
        <v>7000</v>
      </c>
      <c r="AB146" s="24" t="s">
        <v>154</v>
      </c>
      <c r="AC146" s="24" t="s">
        <v>154</v>
      </c>
      <c r="AE146" s="26"/>
      <c r="AF146" t="str">
        <f>_xlfn.LET(_xlpm.result,_xlfn.XLOOKUP(C146,Table1[company_name],Table1[End_target],"NOT FOUND"),IF(_xlpm.result="NOT FOUND","NOT FOUND",IF(_xlpm.result=0,"",_xlpm.result)))</f>
        <v>Emissions reduction target</v>
      </c>
      <c r="AG146"/>
      <c r="AH146"/>
      <c r="AI146"/>
      <c r="AJ146"/>
      <c r="AN146" t="str">
        <f>_xlfn.LET(_xlpm.result,_xlfn.XLOOKUP(C146,Table1[company_name],Table1[Carbon_credits],"NOT FOUND"),IF(_xlpm.result="NOT FOUND","NOT FOUND",IF(_xlpm.result=0,"",_xlpm.result)))</f>
        <v>Not Specified</v>
      </c>
      <c r="AO146"/>
      <c r="AQ146" s="26"/>
      <c r="AR146"/>
      <c r="AS146"/>
      <c r="AT146"/>
      <c r="AU146"/>
      <c r="AY146"/>
      <c r="AZ146"/>
      <c r="BB146" s="26"/>
      <c r="BC146" t="str">
        <f>_xlfn.LET(_xlpm.result,_xlfn.XLOOKUP(C146,Table1[company_name],Table1[Separate_removal_target],"NOT FOUND"),IF(_xlpm.result="NOT FOUND","NOT FOUND",IF(_xlpm.result=0,"",_xlpm.result)))</f>
        <v>No</v>
      </c>
      <c r="BD146" t="s">
        <v>150</v>
      </c>
      <c r="BF146" t="s">
        <v>7080</v>
      </c>
      <c r="BG146">
        <v>2050</v>
      </c>
      <c r="BL146" s="26"/>
      <c r="BN146" s="29"/>
      <c r="BP146" s="26"/>
    </row>
    <row r="147" spans="1:68" s="24" customFormat="1" ht="13.35" customHeight="1" hidden="1">
      <c r="A147" s="24">
        <v>144</v>
      </c>
      <c r="C147" s="26" t="s">
        <v>996</v>
      </c>
      <c r="D147" t="s">
        <v>997</v>
      </c>
      <c r="F147" t="s">
        <v>245</v>
      </c>
      <c r="H147" s="30" t="s">
        <v>999</v>
      </c>
      <c r="I147" s="24" t="s">
        <v>1000</v>
      </c>
      <c r="J147" s="24">
        <v>0.062</v>
      </c>
      <c r="K147" s="24" t="s">
        <v>1001</v>
      </c>
      <c r="L147" s="24">
        <v>327000</v>
      </c>
      <c r="N147" s="26">
        <v>31</v>
      </c>
      <c r="O147" s="24" t="s">
        <v>150</v>
      </c>
      <c r="P147" s="24">
        <v>2021</v>
      </c>
      <c r="Q147" s="26">
        <v>2030</v>
      </c>
      <c r="R147" s="39"/>
      <c r="S147" s="39"/>
      <c r="T147" s="40"/>
      <c r="U147" s="24" t="s">
        <v>150</v>
      </c>
      <c r="V147" s="24" t="s">
        <v>6995</v>
      </c>
      <c r="W147" s="24" t="s">
        <v>1368</v>
      </c>
      <c r="X147" s="24" t="s">
        <v>3292</v>
      </c>
      <c r="Y147" s="24" t="s">
        <v>151</v>
      </c>
      <c r="Z147" s="24" t="s">
        <v>1368</v>
      </c>
      <c r="AA147" s="24" t="s">
        <v>4371</v>
      </c>
      <c r="AB147" s="24" t="s">
        <v>150</v>
      </c>
      <c r="AC147" s="24" t="s">
        <v>150</v>
      </c>
      <c r="AD147" s="24" t="s">
        <v>4371</v>
      </c>
      <c r="AE147" s="26" t="s">
        <v>4371</v>
      </c>
      <c r="AF147" t="str">
        <f>_xlfn.LET(_xlpm.result,_xlfn.XLOOKUP(C147,Table1[company_name],Table1[End_target],"NOT FOUND"),IF(_xlpm.result="NOT FOUND","NOT FOUND",IF(_xlpm.result=0,"",_xlpm.result)))</f>
        <v>Net zero</v>
      </c>
      <c r="AG147"/>
      <c r="AH147"/>
      <c r="AI147"/>
      <c r="AJ147"/>
      <c r="AN147" t="str">
        <f>_xlfn.LET(_xlpm.result,_xlfn.XLOOKUP(C147,Table1[company_name],Table1[Carbon_credits],"NOT FOUND"),IF(_xlpm.result="NOT FOUND","NOT FOUND",IF(_xlpm.result=0,"",_xlpm.result)))</f>
        <v>Yes</v>
      </c>
      <c r="AO147"/>
      <c r="AQ147" s="26"/>
      <c r="AR147"/>
      <c r="AS147"/>
      <c r="AT147"/>
      <c r="AU147"/>
      <c r="AY147"/>
      <c r="AZ147"/>
      <c r="BB147" s="26"/>
      <c r="BC147" t="str">
        <f>_xlfn.LET(_xlpm.result,_xlfn.XLOOKUP(C147,Table1[company_name],Table1[Separate_removal_target],"NOT FOUND"),IF(_xlpm.result="NOT FOUND","NOT FOUND",IF(_xlpm.result=0,"",_xlpm.result)))</f>
        <v>No</v>
      </c>
      <c r="BD147"/>
      <c r="BF147"/>
      <c r="BG147"/>
      <c r="BL147" s="26"/>
      <c r="BN147" s="29"/>
      <c r="BP147" s="26"/>
    </row>
    <row r="148" spans="1:68" s="24" customFormat="1" ht="13.35" customHeight="1" hidden="1">
      <c r="A148" s="24">
        <v>145</v>
      </c>
      <c r="C148" s="26" t="s">
        <v>1003</v>
      </c>
      <c r="D148" t="s">
        <v>173</v>
      </c>
      <c r="F148" t="s">
        <v>772</v>
      </c>
      <c r="H148" s="30" t="s">
        <v>1004</v>
      </c>
      <c r="I148" s="24" t="s">
        <v>1005</v>
      </c>
      <c r="J148" s="24">
        <v>1.041</v>
      </c>
      <c r="K148" s="24" t="s">
        <v>1006</v>
      </c>
      <c r="L148" s="24">
        <v>60359</v>
      </c>
      <c r="N148" s="26">
        <v>31</v>
      </c>
      <c r="O148" s="24" t="s">
        <v>154</v>
      </c>
      <c r="Q148" s="26"/>
      <c r="R148" s="39"/>
      <c r="S148" s="39"/>
      <c r="T148" s="40"/>
      <c r="U148" s="24" t="s">
        <v>150</v>
      </c>
      <c r="V148" s="24" t="s">
        <v>6995</v>
      </c>
      <c r="W148" s="24" t="s">
        <v>1368</v>
      </c>
      <c r="X148" s="24">
        <v>2030</v>
      </c>
      <c r="Y148" s="24" t="s">
        <v>151</v>
      </c>
      <c r="Z148" s="24" t="s">
        <v>1368</v>
      </c>
      <c r="AA148" s="24">
        <v>2040</v>
      </c>
      <c r="AB148" s="24" t="s">
        <v>150</v>
      </c>
      <c r="AC148" s="24" t="s">
        <v>150</v>
      </c>
      <c r="AD148" s="24">
        <v>2040</v>
      </c>
      <c r="AE148" s="26">
        <v>2040</v>
      </c>
      <c r="AF148" t="str">
        <f>_xlfn.LET(_xlpm.result,_xlfn.XLOOKUP(C148,Table1[company_name],Table1[End_target],"NOT FOUND"),IF(_xlpm.result="NOT FOUND","NOT FOUND",IF(_xlpm.result=0,"",_xlpm.result)))</f>
        <v>Net zero</v>
      </c>
      <c r="AG148"/>
      <c r="AH148"/>
      <c r="AI148"/>
      <c r="AJ148"/>
      <c r="AN148" t="str">
        <f>_xlfn.LET(_xlpm.result,_xlfn.XLOOKUP(C148,Table1[company_name],Table1[Carbon_credits],"NOT FOUND"),IF(_xlpm.result="NOT FOUND","NOT FOUND",IF(_xlpm.result=0,"",_xlpm.result)))</f>
        <v>No</v>
      </c>
      <c r="AO148"/>
      <c r="AQ148" s="26"/>
      <c r="AR148"/>
      <c r="AS148" t="s">
        <v>218</v>
      </c>
      <c r="AT148" t="s">
        <v>1007</v>
      </c>
      <c r="AU148">
        <v>2040</v>
      </c>
      <c r="AY148" t="s">
        <v>158</v>
      </c>
      <c r="AZ148" t="s">
        <v>312</v>
      </c>
      <c r="BB148" s="26"/>
      <c r="BC148" t="str">
        <f>_xlfn.LET(_xlpm.result,_xlfn.XLOOKUP(C148,Table1[company_name],Table1[Separate_removal_target],"NOT FOUND"),IF(_xlpm.result="NOT FOUND","NOT FOUND",IF(_xlpm.result=0,"",_xlpm.result)))</f>
        <v>Yes</v>
      </c>
      <c r="BD148" t="s">
        <v>150</v>
      </c>
      <c r="BF148" t="s">
        <v>1007</v>
      </c>
      <c r="BG148">
        <v>2040</v>
      </c>
      <c r="BL148" s="26"/>
      <c r="BN148" s="29"/>
      <c r="BP148" s="26"/>
    </row>
    <row r="149" spans="1:68" s="24" customFormat="1" ht="13.35" customHeight="1" hidden="1">
      <c r="A149" s="24">
        <v>146</v>
      </c>
      <c r="C149" s="26" t="s">
        <v>1008</v>
      </c>
      <c r="D149" t="s">
        <v>341</v>
      </c>
      <c r="F149" t="s">
        <v>264</v>
      </c>
      <c r="H149" s="30" t="s">
        <v>1009</v>
      </c>
      <c r="I149" s="24" t="s">
        <v>1010</v>
      </c>
      <c r="J149" s="24">
        <v>0.115</v>
      </c>
      <c r="K149" s="24" t="s">
        <v>1011</v>
      </c>
      <c r="L149" s="24">
        <v>112300</v>
      </c>
      <c r="N149" s="26">
        <v>31</v>
      </c>
      <c r="O149" s="24" t="s">
        <v>150</v>
      </c>
      <c r="P149" s="24">
        <v>2018</v>
      </c>
      <c r="Q149" s="26">
        <v>2030</v>
      </c>
      <c r="R149" s="39"/>
      <c r="S149" s="39"/>
      <c r="T149" s="40"/>
      <c r="U149" s="24" t="s">
        <v>150</v>
      </c>
      <c r="V149" s="24" t="s">
        <v>6995</v>
      </c>
      <c r="W149" s="24" t="s">
        <v>1368</v>
      </c>
      <c r="X149" s="24" t="s">
        <v>4517</v>
      </c>
      <c r="Y149" s="24" t="s">
        <v>151</v>
      </c>
      <c r="Z149" s="24" t="s">
        <v>1368</v>
      </c>
      <c r="AA149" s="24" t="s">
        <v>4360</v>
      </c>
      <c r="AB149" s="24" t="s">
        <v>150</v>
      </c>
      <c r="AC149" s="24" t="s">
        <v>150</v>
      </c>
      <c r="AD149" s="24" t="s">
        <v>4360</v>
      </c>
      <c r="AE149" s="26" t="s">
        <v>4360</v>
      </c>
      <c r="AF149" t="str">
        <f>_xlfn.LET(_xlpm.result,_xlfn.XLOOKUP(C149,Table1[company_name],Table1[End_target],"NOT FOUND"),IF(_xlpm.result="NOT FOUND","NOT FOUND",IF(_xlpm.result=0,"",_xlpm.result)))</f>
        <v>Net zero</v>
      </c>
      <c r="AG149"/>
      <c r="AH149"/>
      <c r="AI149"/>
      <c r="AJ149"/>
      <c r="AN149" t="str">
        <f>_xlfn.LET(_xlpm.result,_xlfn.XLOOKUP(C149,Table1[company_name],Table1[Carbon_credits],"NOT FOUND"),IF(_xlpm.result="NOT FOUND","NOT FOUND",IF(_xlpm.result=0,"",_xlpm.result)))</f>
        <v>Yes</v>
      </c>
      <c r="AO149"/>
      <c r="AQ149" s="26"/>
      <c r="AR149"/>
      <c r="AS149" t="s">
        <v>218</v>
      </c>
      <c r="AT149" t="s">
        <v>7081</v>
      </c>
      <c r="AU149">
        <v>2040</v>
      </c>
      <c r="AY149" t="s">
        <v>157</v>
      </c>
      <c r="AZ149" t="s">
        <v>168</v>
      </c>
      <c r="BB149" s="26"/>
      <c r="BC149" t="str">
        <f>_xlfn.LET(_xlpm.result,_xlfn.XLOOKUP(C149,Table1[company_name],Table1[Separate_removal_target],"NOT FOUND"),IF(_xlpm.result="NOT FOUND","NOT FOUND",IF(_xlpm.result=0,"",_xlpm.result)))</f>
        <v>No</v>
      </c>
      <c r="BD149" t="s">
        <v>150</v>
      </c>
      <c r="BF149" t="s">
        <v>7081</v>
      </c>
      <c r="BG149">
        <v>2040</v>
      </c>
      <c r="BL149" s="26"/>
      <c r="BN149" s="29"/>
      <c r="BP149" s="26"/>
    </row>
    <row r="150" spans="1:68" s="24" customFormat="1" ht="13.35" customHeight="1" hidden="1">
      <c r="A150" s="24">
        <v>147</v>
      </c>
      <c r="C150" s="26" t="s">
        <v>1013</v>
      </c>
      <c r="D150" t="s">
        <v>1014</v>
      </c>
      <c r="F150" t="s">
        <v>145</v>
      </c>
      <c r="H150" s="30" t="s">
        <v>1015</v>
      </c>
      <c r="I150" s="24" t="s">
        <v>1016</v>
      </c>
      <c r="J150" s="24">
        <v>0.015</v>
      </c>
      <c r="K150" s="24" t="s">
        <v>1017</v>
      </c>
      <c r="L150" s="24">
        <v>108000</v>
      </c>
      <c r="N150" s="26">
        <v>31</v>
      </c>
      <c r="O150" s="24" t="s">
        <v>154</v>
      </c>
      <c r="Q150" s="26"/>
      <c r="R150" s="39"/>
      <c r="S150" s="39"/>
      <c r="T150" s="40"/>
      <c r="U150" s="24" t="s">
        <v>150</v>
      </c>
      <c r="V150" s="24" t="s">
        <v>6995</v>
      </c>
      <c r="W150" s="24" t="s">
        <v>1368</v>
      </c>
      <c r="X150" s="24" t="s">
        <v>3292</v>
      </c>
      <c r="AB150" s="24" t="s">
        <v>154</v>
      </c>
      <c r="AC150" s="24" t="s">
        <v>154</v>
      </c>
      <c r="AE150" s="26"/>
      <c r="AF150" t="str">
        <f>_xlfn.LET(_xlpm.result,_xlfn.XLOOKUP(C150,Table1[company_name],Table1[End_target],"NOT FOUND"),IF(_xlpm.result="NOT FOUND","NOT FOUND",IF(_xlpm.result=0,"",_xlpm.result)))</f>
        <v>Net zero</v>
      </c>
      <c r="AG150"/>
      <c r="AH150"/>
      <c r="AI150"/>
      <c r="AJ150"/>
      <c r="AN150" t="str">
        <f>_xlfn.LET(_xlpm.result,_xlfn.XLOOKUP(C150,Table1[company_name],Table1[Carbon_credits],"NOT FOUND"),IF(_xlpm.result="NOT FOUND","NOT FOUND",IF(_xlpm.result=0,"",_xlpm.result)))</f>
        <v>Yes</v>
      </c>
      <c r="AO150"/>
      <c r="AQ150" s="26"/>
      <c r="AR150"/>
      <c r="AS150"/>
      <c r="AT150"/>
      <c r="AU150"/>
      <c r="AY150"/>
      <c r="AZ150"/>
      <c r="BB150" s="26"/>
      <c r="BC150" t="str">
        <f>_xlfn.LET(_xlpm.result,_xlfn.XLOOKUP(C150,Table1[company_name],Table1[Separate_removal_target],"NOT FOUND"),IF(_xlpm.result="NOT FOUND","NOT FOUND",IF(_xlpm.result=0,"",_xlpm.result)))</f>
        <v>No</v>
      </c>
      <c r="BD150"/>
      <c r="BF150"/>
      <c r="BG150"/>
      <c r="BL150" s="26"/>
      <c r="BN150" s="29"/>
      <c r="BP150" s="26"/>
    </row>
    <row r="151" spans="1:68" s="24" customFormat="1" ht="13.35" customHeight="1" hidden="1">
      <c r="A151" s="24">
        <v>148</v>
      </c>
      <c r="C151" s="26" t="s">
        <v>1019</v>
      </c>
      <c r="D151" t="s">
        <v>449</v>
      </c>
      <c r="F151" t="s">
        <v>145</v>
      </c>
      <c r="H151" s="30" t="s">
        <v>1020</v>
      </c>
      <c r="I151" s="24" t="s">
        <v>1021</v>
      </c>
      <c r="J151" s="24">
        <v>-0.10</v>
      </c>
      <c r="K151" s="24" t="s">
        <v>1022</v>
      </c>
      <c r="L151" s="24">
        <v>215500</v>
      </c>
      <c r="N151" s="26">
        <v>28</v>
      </c>
      <c r="O151" s="24" t="s">
        <v>154</v>
      </c>
      <c r="Q151" s="26"/>
      <c r="R151" s="39"/>
      <c r="S151" s="39"/>
      <c r="T151" s="40"/>
      <c r="U151" s="24" t="s">
        <v>150</v>
      </c>
      <c r="V151" s="24" t="s">
        <v>7000</v>
      </c>
      <c r="AB151" s="24" t="s">
        <v>154</v>
      </c>
      <c r="AC151" s="24" t="s">
        <v>154</v>
      </c>
      <c r="AE151" s="26"/>
      <c r="AF151" t="str">
        <f>_xlfn.LET(_xlpm.result,_xlfn.XLOOKUP(C151,Table1[company_name],Table1[End_target],"NOT FOUND"),IF(_xlpm.result="NOT FOUND","NOT FOUND",IF(_xlpm.result=0,"",_xlpm.result)))</f>
        <v>Net zero</v>
      </c>
      <c r="AG151"/>
      <c r="AH151"/>
      <c r="AI151"/>
      <c r="AJ151"/>
      <c r="AN151" t="str">
        <f>_xlfn.LET(_xlpm.result,_xlfn.XLOOKUP(C151,Table1[company_name],Table1[Carbon_credits],"NOT FOUND"),IF(_xlpm.result="NOT FOUND","NOT FOUND",IF(_xlpm.result=0,"",_xlpm.result)))</f>
        <v>Not Specified</v>
      </c>
      <c r="AO151"/>
      <c r="AQ151" s="26"/>
      <c r="AR151"/>
      <c r="AS151" t="s">
        <v>218</v>
      </c>
      <c r="AT151" t="s">
        <v>1023</v>
      </c>
      <c r="AU151">
        <v>2050</v>
      </c>
      <c r="AY151" t="s">
        <v>168</v>
      </c>
      <c r="AZ151" t="s">
        <v>168</v>
      </c>
      <c r="BB151" s="26"/>
      <c r="BC151" t="str">
        <f>_xlfn.LET(_xlpm.result,_xlfn.XLOOKUP(C151,Table1[company_name],Table1[Separate_removal_target],"NOT FOUND"),IF(_xlpm.result="NOT FOUND","NOT FOUND",IF(_xlpm.result=0,"",_xlpm.result)))</f>
        <v>No</v>
      </c>
      <c r="BD151" t="s">
        <v>150</v>
      </c>
      <c r="BF151" t="s">
        <v>1023</v>
      </c>
      <c r="BG151">
        <v>2050</v>
      </c>
      <c r="BL151" s="26"/>
      <c r="BN151" s="29"/>
      <c r="BP151" s="26"/>
    </row>
    <row r="152" spans="1:68" s="24" customFormat="1" ht="13.35" customHeight="1" hidden="1">
      <c r="A152" s="24">
        <v>149</v>
      </c>
      <c r="C152" s="26" t="s">
        <v>1024</v>
      </c>
      <c r="D152" t="s">
        <v>314</v>
      </c>
      <c r="F152" t="s">
        <v>175</v>
      </c>
      <c r="H152" s="30" t="s">
        <v>1025</v>
      </c>
      <c r="I152" s="24" t="s">
        <v>1026</v>
      </c>
      <c r="J152" s="24">
        <v>-0.163</v>
      </c>
      <c r="K152" s="24" t="s">
        <v>1027</v>
      </c>
      <c r="L152" s="24">
        <v>26233</v>
      </c>
      <c r="N152" s="26">
        <v>15</v>
      </c>
      <c r="O152" s="24" t="s">
        <v>154</v>
      </c>
      <c r="Q152" s="26"/>
      <c r="R152" s="39"/>
      <c r="S152" s="39"/>
      <c r="T152" s="40"/>
      <c r="U152" s="24" t="s">
        <v>150</v>
      </c>
      <c r="V152" s="24" t="s">
        <v>6995</v>
      </c>
      <c r="W152" s="24" t="s">
        <v>1368</v>
      </c>
      <c r="X152" s="24">
        <v>2030</v>
      </c>
      <c r="Y152" s="24" t="s">
        <v>151</v>
      </c>
      <c r="Z152" s="24" t="s">
        <v>1368</v>
      </c>
      <c r="AA152" s="24">
        <v>2050</v>
      </c>
      <c r="AB152" s="24" t="s">
        <v>150</v>
      </c>
      <c r="AC152" s="24" t="s">
        <v>150</v>
      </c>
      <c r="AD152" s="24">
        <v>2050</v>
      </c>
      <c r="AE152" s="26">
        <v>2050</v>
      </c>
      <c r="AF152" t="str">
        <f>_xlfn.LET(_xlpm.result,_xlfn.XLOOKUP(C152,Table1[company_name],Table1[End_target],"NOT FOUND"),IF(_xlpm.result="NOT FOUND","NOT FOUND",IF(_xlpm.result=0,"",_xlpm.result)))</f>
        <v>No target</v>
      </c>
      <c r="AG152"/>
      <c r="AH152"/>
      <c r="AI152"/>
      <c r="AJ152"/>
      <c r="AN152" t="str">
        <f>_xlfn.LET(_xlpm.result,_xlfn.XLOOKUP(C152,Table1[company_name],Table1[Carbon_credits],"NOT FOUND"),IF(_xlpm.result="NOT FOUND","NOT FOUND",IF(_xlpm.result=0,"",_xlpm.result)))</f>
        <v/>
      </c>
      <c r="AO152"/>
      <c r="AQ152" s="26"/>
      <c r="AR152"/>
      <c r="AS152"/>
      <c r="AT152"/>
      <c r="AU152"/>
      <c r="AY152"/>
      <c r="AZ152"/>
      <c r="BB152" s="26"/>
      <c r="BC152" t="str">
        <f>_xlfn.LET(_xlpm.result,_xlfn.XLOOKUP(C152,Table1[company_name],Table1[Separate_removal_target],"NOT FOUND"),IF(_xlpm.result="NOT FOUND","NOT FOUND",IF(_xlpm.result=0,"",_xlpm.result)))</f>
        <v/>
      </c>
      <c r="BD152"/>
      <c r="BF152"/>
      <c r="BG152"/>
      <c r="BL152" s="26"/>
      <c r="BN152" s="29"/>
      <c r="BP152" s="26"/>
    </row>
    <row r="153" spans="1:68" s="24" customFormat="1" ht="13.35" customHeight="1" hidden="1">
      <c r="A153" s="24">
        <v>150</v>
      </c>
      <c r="C153" s="26" t="s">
        <v>1029</v>
      </c>
      <c r="D153" t="s">
        <v>415</v>
      </c>
      <c r="F153" t="s">
        <v>264</v>
      </c>
      <c r="H153" s="30" t="s">
        <v>1030</v>
      </c>
      <c r="I153" s="24" t="s">
        <v>1031</v>
      </c>
      <c r="J153" s="24">
        <v>-2.491</v>
      </c>
      <c r="K153" s="24" t="s">
        <v>1032</v>
      </c>
      <c r="L153" s="24">
        <v>140806</v>
      </c>
      <c r="N153" s="26">
        <v>31</v>
      </c>
      <c r="O153" s="24" t="s">
        <v>154</v>
      </c>
      <c r="Q153" s="26"/>
      <c r="R153" s="39"/>
      <c r="S153" s="39"/>
      <c r="T153" s="40"/>
      <c r="U153" s="24" t="s">
        <v>150</v>
      </c>
      <c r="V153" s="24" t="s">
        <v>6995</v>
      </c>
      <c r="W153" s="24" t="s">
        <v>7082</v>
      </c>
      <c r="X153" s="24">
        <v>2030</v>
      </c>
      <c r="AB153" s="24" t="s">
        <v>154</v>
      </c>
      <c r="AC153" s="24" t="s">
        <v>154</v>
      </c>
      <c r="AE153" s="26"/>
      <c r="AF153" t="str">
        <f>_xlfn.LET(_xlpm.result,_xlfn.XLOOKUP(C153,Table1[company_name],Table1[End_target],"NOT FOUND"),IF(_xlpm.result="NOT FOUND","NOT FOUND",IF(_xlpm.result=0,"",_xlpm.result)))</f>
        <v>Carbon neutral(ity)</v>
      </c>
      <c r="AG153"/>
      <c r="AH153"/>
      <c r="AI153"/>
      <c r="AJ153"/>
      <c r="AN153" t="str">
        <f>_xlfn.LET(_xlpm.result,_xlfn.XLOOKUP(C153,Table1[company_name],Table1[Carbon_credits],"NOT FOUND"),IF(_xlpm.result="NOT FOUND","NOT FOUND",IF(_xlpm.result=0,"",_xlpm.result)))</f>
        <v>Yes</v>
      </c>
      <c r="AO153"/>
      <c r="AQ153" s="26"/>
      <c r="AR153"/>
      <c r="AS153"/>
      <c r="AT153"/>
      <c r="AU153"/>
      <c r="AY153"/>
      <c r="AZ153"/>
      <c r="BB153" s="26"/>
      <c r="BC153" t="str">
        <f>_xlfn.LET(_xlpm.result,_xlfn.XLOOKUP(C153,Table1[company_name],Table1[Separate_removal_target],"NOT FOUND"),IF(_xlpm.result="NOT FOUND","NOT FOUND",IF(_xlpm.result=0,"",_xlpm.result)))</f>
        <v>No</v>
      </c>
      <c r="BD153"/>
      <c r="BF153"/>
      <c r="BG153"/>
      <c r="BL153" s="26"/>
      <c r="BN153" s="29"/>
      <c r="BP153" s="26"/>
    </row>
    <row r="154" spans="1:68" s="24" customFormat="1" ht="13.35" customHeight="1" hidden="1">
      <c r="A154" s="24">
        <v>151</v>
      </c>
      <c r="C154" s="26" t="s">
        <v>1035</v>
      </c>
      <c r="D154" t="s">
        <v>1036</v>
      </c>
      <c r="F154" t="s">
        <v>145</v>
      </c>
      <c r="H154" s="30" t="s">
        <v>1037</v>
      </c>
      <c r="I154" s="24" t="s">
        <v>1038</v>
      </c>
      <c r="J154" s="24">
        <v>0.223</v>
      </c>
      <c r="K154" s="24" t="s">
        <v>1039</v>
      </c>
      <c r="L154" s="24">
        <v>16248</v>
      </c>
      <c r="N154" s="26">
        <v>12</v>
      </c>
      <c r="O154" s="24" t="s">
        <v>154</v>
      </c>
      <c r="Q154" s="26"/>
      <c r="R154" s="39"/>
      <c r="S154" s="39"/>
      <c r="T154" s="40"/>
      <c r="U154" s="24" t="s">
        <v>150</v>
      </c>
      <c r="V154" s="24" t="s">
        <v>6995</v>
      </c>
      <c r="W154" s="24" t="s">
        <v>1368</v>
      </c>
      <c r="X154" s="24">
        <v>2030</v>
      </c>
      <c r="Y154" s="24" t="s">
        <v>151</v>
      </c>
      <c r="Z154" s="24" t="s">
        <v>1368</v>
      </c>
      <c r="AA154" s="24">
        <v>2040</v>
      </c>
      <c r="AB154" s="24" t="s">
        <v>150</v>
      </c>
      <c r="AC154" s="24" t="s">
        <v>150</v>
      </c>
      <c r="AD154" s="24">
        <v>2040</v>
      </c>
      <c r="AE154" s="26">
        <v>2040</v>
      </c>
      <c r="AF154" t="str">
        <f>_xlfn.LET(_xlpm.result,_xlfn.XLOOKUP(C154,Table1[company_name],Table1[End_target],"NOT FOUND"),IF(_xlpm.result="NOT FOUND","NOT FOUND",IF(_xlpm.result=0,"",_xlpm.result)))</f>
        <v/>
      </c>
      <c r="AG154"/>
      <c r="AH154"/>
      <c r="AI154"/>
      <c r="AJ154"/>
      <c r="AN154" t="str">
        <f>_xlfn.LET(_xlpm.result,_xlfn.XLOOKUP(C154,Table1[company_name],Table1[Carbon_credits],"NOT FOUND"),IF(_xlpm.result="NOT FOUND","NOT FOUND",IF(_xlpm.result=0,"",_xlpm.result)))</f>
        <v/>
      </c>
      <c r="AO154"/>
      <c r="AQ154" s="26"/>
      <c r="AR154"/>
      <c r="AS154"/>
      <c r="AT154"/>
      <c r="AU154"/>
      <c r="AY154"/>
      <c r="AZ154"/>
      <c r="BB154" s="26"/>
      <c r="BC154" t="str">
        <f>_xlfn.LET(_xlpm.result,_xlfn.XLOOKUP(C154,Table1[company_name],Table1[Separate_removal_target],"NOT FOUND"),IF(_xlpm.result="NOT FOUND","NOT FOUND",IF(_xlpm.result=0,"",_xlpm.result)))</f>
        <v/>
      </c>
      <c r="BD154"/>
      <c r="BF154"/>
      <c r="BG154"/>
      <c r="BL154" s="26"/>
      <c r="BN154" s="29"/>
      <c r="BP154" s="26"/>
    </row>
    <row r="155" spans="1:68" s="24" customFormat="1" ht="13.35" customHeight="1" hidden="1">
      <c r="A155" s="24">
        <v>152</v>
      </c>
      <c r="C155" s="26" t="s">
        <v>1040</v>
      </c>
      <c r="D155" t="s">
        <v>333</v>
      </c>
      <c r="F155" t="s">
        <v>374</v>
      </c>
      <c r="H155" s="30" t="s">
        <v>1041</v>
      </c>
      <c r="I155" s="24" t="s">
        <v>1042</v>
      </c>
      <c r="J155" s="24">
        <v>0.256</v>
      </c>
      <c r="K155" s="24" t="s">
        <v>1043</v>
      </c>
      <c r="L155" s="24">
        <v>98371</v>
      </c>
      <c r="N155" s="26">
        <v>16</v>
      </c>
      <c r="O155" s="24" t="s">
        <v>154</v>
      </c>
      <c r="Q155" s="26"/>
      <c r="R155" s="39"/>
      <c r="S155" s="39"/>
      <c r="T155" s="40"/>
      <c r="U155" s="24" t="s">
        <v>154</v>
      </c>
      <c r="V155" s="24" t="s">
        <v>154</v>
      </c>
      <c r="AB155" s="24" t="s">
        <v>154</v>
      </c>
      <c r="AC155" s="24" t="s">
        <v>154</v>
      </c>
      <c r="AE155" s="26"/>
      <c r="AF155" t="str">
        <f>_xlfn.LET(_xlpm.result,_xlfn.XLOOKUP(C155,Table1[company_name],Table1[End_target],"NOT FOUND"),IF(_xlpm.result="NOT FOUND","NOT FOUND",IF(_xlpm.result=0,"",_xlpm.result)))</f>
        <v>Net zero</v>
      </c>
      <c r="AG155"/>
      <c r="AH155"/>
      <c r="AI155"/>
      <c r="AJ155"/>
      <c r="AN155" t="str">
        <f>_xlfn.LET(_xlpm.result,_xlfn.XLOOKUP(C155,Table1[company_name],Table1[Carbon_credits],"NOT FOUND"),IF(_xlpm.result="NOT FOUND","NOT FOUND",IF(_xlpm.result=0,"",_xlpm.result)))</f>
        <v>Not Specified</v>
      </c>
      <c r="AO155"/>
      <c r="AQ155" s="26"/>
      <c r="AR155"/>
      <c r="AS155" t="s">
        <v>218</v>
      </c>
      <c r="AT155" t="s">
        <v>7083</v>
      </c>
      <c r="AU155">
        <v>2050</v>
      </c>
      <c r="AY155" t="s">
        <v>168</v>
      </c>
      <c r="AZ155" t="s">
        <v>168</v>
      </c>
      <c r="BB155" s="26"/>
      <c r="BC155" t="str">
        <f>_xlfn.LET(_xlpm.result,_xlfn.XLOOKUP(C155,Table1[company_name],Table1[Separate_removal_target],"NOT FOUND"),IF(_xlpm.result="NOT FOUND","NOT FOUND",IF(_xlpm.result=0,"",_xlpm.result)))</f>
        <v>No</v>
      </c>
      <c r="BD155"/>
      <c r="BF155" t="s">
        <v>7083</v>
      </c>
      <c r="BG155">
        <v>2050</v>
      </c>
      <c r="BL155" s="26"/>
      <c r="BN155" s="29"/>
      <c r="BP155" s="26"/>
    </row>
    <row r="156" spans="1:68" s="24" customFormat="1" ht="13.35" customHeight="1" hidden="1">
      <c r="A156" s="24">
        <v>153</v>
      </c>
      <c r="C156" s="26" t="s">
        <v>1045</v>
      </c>
      <c r="D156" t="s">
        <v>1046</v>
      </c>
      <c r="F156" t="s">
        <v>145</v>
      </c>
      <c r="H156" s="30" t="s">
        <v>1048</v>
      </c>
      <c r="I156" s="24" t="s">
        <v>1049</v>
      </c>
      <c r="J156" s="24">
        <v>0.494</v>
      </c>
      <c r="K156" s="24" t="s">
        <v>1050</v>
      </c>
      <c r="L156" s="24">
        <v>186000</v>
      </c>
      <c r="N156" s="26">
        <v>31</v>
      </c>
      <c r="O156" s="24" t="s">
        <v>154</v>
      </c>
      <c r="Q156" s="26"/>
      <c r="R156" s="39"/>
      <c r="S156" s="39"/>
      <c r="T156" s="40"/>
      <c r="U156" s="24" t="s">
        <v>154</v>
      </c>
      <c r="V156" s="24" t="s">
        <v>154</v>
      </c>
      <c r="AB156" s="24" t="s">
        <v>154</v>
      </c>
      <c r="AC156" s="24" t="s">
        <v>154</v>
      </c>
      <c r="AE156" s="26"/>
      <c r="AF156" t="str">
        <f>_xlfn.LET(_xlpm.result,_xlfn.XLOOKUP(C156,Table1[company_name],Table1[End_target],"NOT FOUND"),IF(_xlpm.result="NOT FOUND","NOT FOUND",IF(_xlpm.result=0,"",_xlpm.result)))</f>
        <v>Emissions reduction target</v>
      </c>
      <c r="AG156"/>
      <c r="AH156"/>
      <c r="AI156"/>
      <c r="AJ156"/>
      <c r="AN156" t="str">
        <f>_xlfn.LET(_xlpm.result,_xlfn.XLOOKUP(C156,Table1[company_name],Table1[Carbon_credits],"NOT FOUND"),IF(_xlpm.result="NOT FOUND","NOT FOUND",IF(_xlpm.result=0,"",_xlpm.result)))</f>
        <v>Not Specified</v>
      </c>
      <c r="AO156"/>
      <c r="AQ156" s="26"/>
      <c r="AR156"/>
      <c r="AS156"/>
      <c r="AT156"/>
      <c r="AU156"/>
      <c r="AY156"/>
      <c r="AZ156"/>
      <c r="BB156" s="26"/>
      <c r="BC156" t="str">
        <f>_xlfn.LET(_xlpm.result,_xlfn.XLOOKUP(C156,Table1[company_name],Table1[Separate_removal_target],"NOT FOUND"),IF(_xlpm.result="NOT FOUND","NOT FOUND",IF(_xlpm.result=0,"",_xlpm.result)))</f>
        <v>No</v>
      </c>
      <c r="BD156" t="s">
        <v>150</v>
      </c>
      <c r="BF156" t="s">
        <v>7084</v>
      </c>
      <c r="BG156">
        <v>2050</v>
      </c>
      <c r="BL156" s="26"/>
      <c r="BN156" s="29"/>
      <c r="BP156" s="26"/>
    </row>
    <row r="157" spans="1:68" s="24" customFormat="1" ht="13.35" customHeight="1" hidden="1">
      <c r="A157" s="24">
        <v>154</v>
      </c>
      <c r="C157" s="26" t="s">
        <v>1052</v>
      </c>
      <c r="D157" t="s">
        <v>818</v>
      </c>
      <c r="F157" t="s">
        <v>145</v>
      </c>
      <c r="H157" s="30" t="s">
        <v>1053</v>
      </c>
      <c r="I157" s="24" t="s">
        <v>1054</v>
      </c>
      <c r="J157" s="24">
        <v>-0.26</v>
      </c>
      <c r="K157" s="24" t="s">
        <v>1055</v>
      </c>
      <c r="L157" s="24">
        <v>196650</v>
      </c>
      <c r="N157" s="26">
        <v>21</v>
      </c>
      <c r="O157" s="24" t="s">
        <v>154</v>
      </c>
      <c r="Q157" s="26"/>
      <c r="R157" s="39"/>
      <c r="S157" s="39"/>
      <c r="T157" s="40"/>
      <c r="U157" s="24" t="s">
        <v>150</v>
      </c>
      <c r="V157" s="24" t="s">
        <v>6995</v>
      </c>
      <c r="W157" s="24" t="s">
        <v>1368</v>
      </c>
      <c r="X157" s="24">
        <v>2030</v>
      </c>
      <c r="AB157" s="24" t="s">
        <v>154</v>
      </c>
      <c r="AC157" s="24" t="s">
        <v>154</v>
      </c>
      <c r="AE157" s="26"/>
      <c r="AF157" t="str">
        <f>_xlfn.LET(_xlpm.result,_xlfn.XLOOKUP(C157,Table1[company_name],Table1[End_target],"NOT FOUND"),IF(_xlpm.result="NOT FOUND","NOT FOUND",IF(_xlpm.result=0,"",_xlpm.result)))</f>
        <v/>
      </c>
      <c r="AG157"/>
      <c r="AH157"/>
      <c r="AI157"/>
      <c r="AJ157"/>
      <c r="AN157" t="str">
        <f>_xlfn.LET(_xlpm.result,_xlfn.XLOOKUP(C157,Table1[company_name],Table1[Carbon_credits],"NOT FOUND"),IF(_xlpm.result="NOT FOUND","NOT FOUND",IF(_xlpm.result=0,"",_xlpm.result)))</f>
        <v/>
      </c>
      <c r="AO157"/>
      <c r="AQ157" s="26"/>
      <c r="AR157"/>
      <c r="AS157"/>
      <c r="AT157"/>
      <c r="AU157"/>
      <c r="AY157"/>
      <c r="AZ157"/>
      <c r="BB157" s="26"/>
      <c r="BC157" t="str">
        <f>_xlfn.LET(_xlpm.result,_xlfn.XLOOKUP(C157,Table1[company_name],Table1[Separate_removal_target],"NOT FOUND"),IF(_xlpm.result="NOT FOUND","NOT FOUND",IF(_xlpm.result=0,"",_xlpm.result)))</f>
        <v/>
      </c>
      <c r="BD157"/>
      <c r="BF157"/>
      <c r="BG157"/>
      <c r="BL157" s="26"/>
      <c r="BN157" s="29"/>
      <c r="BP157" s="26"/>
    </row>
    <row r="158" spans="1:68" s="24" customFormat="1" ht="13.35" customHeight="1" hidden="1">
      <c r="A158" s="24">
        <v>155</v>
      </c>
      <c r="C158" s="26" t="s">
        <v>1057</v>
      </c>
      <c r="D158" t="s">
        <v>415</v>
      </c>
      <c r="F158" t="s">
        <v>175</v>
      </c>
      <c r="H158" s="30" t="s">
        <v>1058</v>
      </c>
      <c r="I158" s="24" t="s">
        <v>1059</v>
      </c>
      <c r="J158" s="24">
        <v>0.028</v>
      </c>
      <c r="K158" s="24" t="s">
        <v>1060</v>
      </c>
      <c r="L158" s="24">
        <v>142465</v>
      </c>
      <c r="N158" s="26">
        <v>14</v>
      </c>
      <c r="O158" s="24" t="s">
        <v>150</v>
      </c>
      <c r="P158" s="24">
        <v>2022</v>
      </c>
      <c r="Q158" s="26">
        <v>2030</v>
      </c>
      <c r="R158" s="39"/>
      <c r="S158" s="39"/>
      <c r="T158" s="40"/>
      <c r="U158" s="24" t="s">
        <v>150</v>
      </c>
      <c r="V158" s="24" t="s">
        <v>6995</v>
      </c>
      <c r="W158" s="24" t="s">
        <v>1368</v>
      </c>
      <c r="X158" s="24">
        <v>2030</v>
      </c>
      <c r="Y158" s="24" t="s">
        <v>151</v>
      </c>
      <c r="Z158" s="24" t="s">
        <v>1368</v>
      </c>
      <c r="AA158" s="24">
        <v>2050</v>
      </c>
      <c r="AB158" s="24" t="s">
        <v>150</v>
      </c>
      <c r="AC158" s="24" t="s">
        <v>150</v>
      </c>
      <c r="AD158" s="24">
        <v>2050</v>
      </c>
      <c r="AE158" s="26">
        <v>2050</v>
      </c>
      <c r="AF158" t="str">
        <f>_xlfn.LET(_xlpm.result,_xlfn.XLOOKUP(C158,Table1[company_name],Table1[End_target],"NOT FOUND"),IF(_xlpm.result="NOT FOUND","NOT FOUND",IF(_xlpm.result=0,"",_xlpm.result)))</f>
        <v>Carbon neutral(ity)</v>
      </c>
      <c r="AG158"/>
      <c r="AH158"/>
      <c r="AI158"/>
      <c r="AJ158"/>
      <c r="AN158" t="str">
        <f>_xlfn.LET(_xlpm.result,_xlfn.XLOOKUP(C158,Table1[company_name],Table1[Carbon_credits],"NOT FOUND"),IF(_xlpm.result="NOT FOUND","NOT FOUND",IF(_xlpm.result=0,"",_xlpm.result)))</f>
        <v>Not Specified</v>
      </c>
      <c r="AO158"/>
      <c r="AQ158" s="26"/>
      <c r="AR158"/>
      <c r="AS158"/>
      <c r="AT158"/>
      <c r="AU158"/>
      <c r="AY158"/>
      <c r="AZ158"/>
      <c r="BB158" s="26"/>
      <c r="BC158" t="str">
        <f>_xlfn.LET(_xlpm.result,_xlfn.XLOOKUP(C158,Table1[company_name],Table1[Separate_removal_target],"NOT FOUND"),IF(_xlpm.result="NOT FOUND","NOT FOUND",IF(_xlpm.result=0,"",_xlpm.result)))</f>
        <v>No</v>
      </c>
      <c r="BD158"/>
      <c r="BF158"/>
      <c r="BG158"/>
      <c r="BL158" s="26"/>
      <c r="BN158" s="29"/>
      <c r="BP158" s="26"/>
    </row>
    <row r="159" spans="1:68" s="24" customFormat="1" ht="13.35" customHeight="1" hidden="1">
      <c r="A159" s="24">
        <v>156</v>
      </c>
      <c r="C159" s="26" t="s">
        <v>1062</v>
      </c>
      <c r="D159" t="s">
        <v>679</v>
      </c>
      <c r="F159" t="s">
        <v>374</v>
      </c>
      <c r="H159" s="30" t="s">
        <v>1063</v>
      </c>
      <c r="I159" s="24" t="s">
        <v>1064</v>
      </c>
      <c r="J159" s="24">
        <v>0.86</v>
      </c>
      <c r="K159" s="24" t="s">
        <v>1065</v>
      </c>
      <c r="L159" s="24">
        <v>94017</v>
      </c>
      <c r="N159" s="26">
        <v>30</v>
      </c>
      <c r="O159" s="24" t="s">
        <v>154</v>
      </c>
      <c r="Q159" s="26"/>
      <c r="R159" s="39"/>
      <c r="S159" s="39"/>
      <c r="T159" s="40"/>
      <c r="U159" s="24" t="s">
        <v>150</v>
      </c>
      <c r="V159" s="24" t="s">
        <v>6995</v>
      </c>
      <c r="W159" s="24" t="s">
        <v>7071</v>
      </c>
      <c r="X159" s="24">
        <v>2030</v>
      </c>
      <c r="AB159" s="24" t="s">
        <v>154</v>
      </c>
      <c r="AC159" s="24" t="s">
        <v>154</v>
      </c>
      <c r="AE159" s="26"/>
      <c r="AF159" t="str">
        <f>_xlfn.LET(_xlpm.result,_xlfn.XLOOKUP(C159,Table1[company_name],Table1[End_target],"NOT FOUND"),IF(_xlpm.result="NOT FOUND","NOT FOUND",IF(_xlpm.result=0,"",_xlpm.result)))</f>
        <v>Net zero</v>
      </c>
      <c r="AG159"/>
      <c r="AH159"/>
      <c r="AI159"/>
      <c r="AJ159"/>
      <c r="AN159" t="str">
        <f>_xlfn.LET(_xlpm.result,_xlfn.XLOOKUP(C159,Table1[company_name],Table1[Carbon_credits],"NOT FOUND"),IF(_xlpm.result="NOT FOUND","NOT FOUND",IF(_xlpm.result=0,"",_xlpm.result)))</f>
        <v>Yes</v>
      </c>
      <c r="AO159"/>
      <c r="AQ159" s="26"/>
      <c r="AR159"/>
      <c r="AS159" t="s">
        <v>218</v>
      </c>
      <c r="AT159" t="s">
        <v>7085</v>
      </c>
      <c r="AU159">
        <v>2045</v>
      </c>
      <c r="AY159" t="s">
        <v>157</v>
      </c>
      <c r="AZ159" t="s">
        <v>312</v>
      </c>
      <c r="BB159" s="26"/>
      <c r="BC159" t="str">
        <f>_xlfn.LET(_xlpm.result,_xlfn.XLOOKUP(C159,Table1[company_name],Table1[Separate_removal_target],"NOT FOUND"),IF(_xlpm.result="NOT FOUND","NOT FOUND",IF(_xlpm.result=0,"",_xlpm.result)))</f>
        <v>No</v>
      </c>
      <c r="BD159" t="s">
        <v>150</v>
      </c>
      <c r="BF159" t="s">
        <v>7085</v>
      </c>
      <c r="BG159">
        <v>2045</v>
      </c>
      <c r="BL159" s="26"/>
      <c r="BN159" s="29"/>
      <c r="BP159" s="26"/>
    </row>
    <row r="160" spans="1:68" s="24" customFormat="1" ht="13.35" customHeight="1" hidden="1">
      <c r="A160" s="24">
        <v>157</v>
      </c>
      <c r="C160" s="26" t="s">
        <v>1067</v>
      </c>
      <c r="D160" t="s">
        <v>789</v>
      </c>
      <c r="F160" t="s">
        <v>145</v>
      </c>
      <c r="H160" s="30" t="s">
        <v>1068</v>
      </c>
      <c r="I160" s="24" t="s">
        <v>1069</v>
      </c>
      <c r="J160" s="24">
        <v>0</v>
      </c>
      <c r="K160" s="24" t="s">
        <v>1070</v>
      </c>
      <c r="L160" s="24">
        <v>586700</v>
      </c>
      <c r="N160" s="26">
        <v>31</v>
      </c>
      <c r="O160" s="24" t="s">
        <v>154</v>
      </c>
      <c r="Q160" s="26"/>
      <c r="R160" s="39"/>
      <c r="S160" s="39"/>
      <c r="T160" s="40"/>
      <c r="U160" s="24" t="s">
        <v>154</v>
      </c>
      <c r="V160" s="24" t="s">
        <v>154</v>
      </c>
      <c r="AB160" s="24" t="s">
        <v>154</v>
      </c>
      <c r="AC160" s="24" t="s">
        <v>154</v>
      </c>
      <c r="AE160" s="26"/>
      <c r="AF160" t="str">
        <f>_xlfn.LET(_xlpm.result,_xlfn.XLOOKUP(C160,Table1[company_name],Table1[End_target],"NOT FOUND"),IF(_xlpm.result="NOT FOUND","NOT FOUND",IF(_xlpm.result=0,"",_xlpm.result)))</f>
        <v/>
      </c>
      <c r="AG160"/>
      <c r="AH160"/>
      <c r="AI160"/>
      <c r="AJ160"/>
      <c r="AN160" t="str">
        <f>_xlfn.LET(_xlpm.result,_xlfn.XLOOKUP(C160,Table1[company_name],Table1[Carbon_credits],"NOT FOUND"),IF(_xlpm.result="NOT FOUND","NOT FOUND",IF(_xlpm.result=0,"",_xlpm.result)))</f>
        <v/>
      </c>
      <c r="AO160"/>
      <c r="AQ160" s="26"/>
      <c r="AR160"/>
      <c r="AS160"/>
      <c r="AT160"/>
      <c r="AU160"/>
      <c r="AY160"/>
      <c r="AZ160"/>
      <c r="BB160" s="26"/>
      <c r="BC160" t="str">
        <f>_xlfn.LET(_xlpm.result,_xlfn.XLOOKUP(C160,Table1[company_name],Table1[Separate_removal_target],"NOT FOUND"),IF(_xlpm.result="NOT FOUND","NOT FOUND",IF(_xlpm.result=0,"",_xlpm.result)))</f>
        <v/>
      </c>
      <c r="BD160"/>
      <c r="BF160"/>
      <c r="BG160"/>
      <c r="BL160" s="26"/>
      <c r="BN160" s="29"/>
      <c r="BP160" s="26"/>
    </row>
    <row r="161" spans="1:68" s="24" customFormat="1" ht="13.35" customHeight="1" hidden="1">
      <c r="A161" s="24">
        <v>158</v>
      </c>
      <c r="C161" s="26" t="s">
        <v>1073</v>
      </c>
      <c r="D161" t="s">
        <v>1074</v>
      </c>
      <c r="F161" t="s">
        <v>145</v>
      </c>
      <c r="H161" s="30" t="s">
        <v>1075</v>
      </c>
      <c r="I161" s="24" t="s">
        <v>1076</v>
      </c>
      <c r="J161" s="24">
        <v>0.104</v>
      </c>
      <c r="K161" s="24" t="s">
        <v>1077</v>
      </c>
      <c r="L161" s="24">
        <v>76000</v>
      </c>
      <c r="N161" s="26">
        <v>31</v>
      </c>
      <c r="O161" s="24" t="s">
        <v>154</v>
      </c>
      <c r="Q161" s="26"/>
      <c r="R161" s="39"/>
      <c r="S161" s="39"/>
      <c r="T161" s="40"/>
      <c r="U161" s="24" t="s">
        <v>150</v>
      </c>
      <c r="V161" s="24" t="s">
        <v>6995</v>
      </c>
      <c r="W161" s="24" t="s">
        <v>7071</v>
      </c>
      <c r="X161" s="24">
        <v>2030</v>
      </c>
      <c r="AB161" s="24" t="s">
        <v>154</v>
      </c>
      <c r="AC161" s="24" t="s">
        <v>154</v>
      </c>
      <c r="AE161" s="26"/>
      <c r="AF161" t="str">
        <f>_xlfn.LET(_xlpm.result,_xlfn.XLOOKUP(C161,Table1[company_name],Table1[End_target],"NOT FOUND"),IF(_xlpm.result="NOT FOUND","NOT FOUND",IF(_xlpm.result=0,"",_xlpm.result)))</f>
        <v>Emissions reduction target</v>
      </c>
      <c r="AG161"/>
      <c r="AH161"/>
      <c r="AI161"/>
      <c r="AJ161"/>
      <c r="AN161" t="str">
        <f>_xlfn.LET(_xlpm.result,_xlfn.XLOOKUP(C161,Table1[company_name],Table1[Carbon_credits],"NOT FOUND"),IF(_xlpm.result="NOT FOUND","NOT FOUND",IF(_xlpm.result=0,"",_xlpm.result)))</f>
        <v>No</v>
      </c>
      <c r="AO161"/>
      <c r="AQ161" s="26"/>
      <c r="AR161"/>
      <c r="AS161"/>
      <c r="AT161"/>
      <c r="AU161"/>
      <c r="AY161"/>
      <c r="AZ161"/>
      <c r="BB161" s="26"/>
      <c r="BC161" t="str">
        <f>_xlfn.LET(_xlpm.result,_xlfn.XLOOKUP(C161,Table1[company_name],Table1[Separate_removal_target],"NOT FOUND"),IF(_xlpm.result="NOT FOUND","NOT FOUND",IF(_xlpm.result=0,"",_xlpm.result)))</f>
        <v>No</v>
      </c>
      <c r="BD161" t="s">
        <v>150</v>
      </c>
      <c r="BF161" t="s">
        <v>7086</v>
      </c>
      <c r="BG161">
        <v>2030</v>
      </c>
      <c r="BL161" s="26"/>
      <c r="BN161" s="29"/>
      <c r="BP161" s="26"/>
    </row>
    <row r="162" spans="1:68" s="24" customFormat="1" ht="13.35" customHeight="1" hidden="1">
      <c r="A162" s="24">
        <v>159</v>
      </c>
      <c r="C162" s="26" t="s">
        <v>1079</v>
      </c>
      <c r="D162" t="s">
        <v>415</v>
      </c>
      <c r="F162" t="s">
        <v>342</v>
      </c>
      <c r="H162" s="30" t="s">
        <v>1080</v>
      </c>
      <c r="I162" s="24" t="s">
        <v>1081</v>
      </c>
      <c r="J162" s="24">
        <v>0.067</v>
      </c>
      <c r="K162" s="24" t="s">
        <v>1082</v>
      </c>
      <c r="L162" s="24">
        <v>35741</v>
      </c>
      <c r="N162" s="26">
        <v>14</v>
      </c>
      <c r="O162" s="24" t="s">
        <v>150</v>
      </c>
      <c r="P162" s="24">
        <v>2022</v>
      </c>
      <c r="Q162" s="26">
        <v>2040</v>
      </c>
      <c r="R162" s="39"/>
      <c r="S162" s="39"/>
      <c r="T162" s="40"/>
      <c r="U162" s="24" t="s">
        <v>150</v>
      </c>
      <c r="V162" s="24" t="s">
        <v>160</v>
      </c>
      <c r="AB162" s="24" t="s">
        <v>154</v>
      </c>
      <c r="AC162" s="24" t="s">
        <v>154</v>
      </c>
      <c r="AE162" s="26"/>
      <c r="AF162" t="str">
        <f>_xlfn.LET(_xlpm.result,_xlfn.XLOOKUP(C162,Table1[company_name],Table1[End_target],"NOT FOUND"),IF(_xlpm.result="NOT FOUND","NOT FOUND",IF(_xlpm.result=0,"",_xlpm.result)))</f>
        <v>Climate neutral</v>
      </c>
      <c r="AG162"/>
      <c r="AH162"/>
      <c r="AI162"/>
      <c r="AJ162"/>
      <c r="AN162" t="str">
        <f>_xlfn.LET(_xlpm.result,_xlfn.XLOOKUP(C162,Table1[company_name],Table1[Carbon_credits],"NOT FOUND"),IF(_xlpm.result="NOT FOUND","NOT FOUND",IF(_xlpm.result=0,"",_xlpm.result)))</f>
        <v>Not Specified</v>
      </c>
      <c r="AO162"/>
      <c r="AQ162" s="26"/>
      <c r="AR162"/>
      <c r="AS162"/>
      <c r="AT162"/>
      <c r="AU162"/>
      <c r="AY162"/>
      <c r="AZ162"/>
      <c r="BB162" s="26"/>
      <c r="BC162" t="str">
        <f>_xlfn.LET(_xlpm.result,_xlfn.XLOOKUP(C162,Table1[company_name],Table1[Separate_removal_target],"NOT FOUND"),IF(_xlpm.result="NOT FOUND","NOT FOUND",IF(_xlpm.result=0,"",_xlpm.result)))</f>
        <v>No</v>
      </c>
      <c r="BD162"/>
      <c r="BF162"/>
      <c r="BG162"/>
      <c r="BL162" s="26"/>
      <c r="BN162" s="29"/>
      <c r="BP162" s="26"/>
    </row>
    <row r="163" spans="1:68" s="24" customFormat="1" ht="13.35" customHeight="1" hidden="1">
      <c r="A163" s="24">
        <v>160</v>
      </c>
      <c r="C163" s="26" t="s">
        <v>1084</v>
      </c>
      <c r="D163" t="s">
        <v>1085</v>
      </c>
      <c r="F163" t="s">
        <v>374</v>
      </c>
      <c r="H163" s="30" t="s">
        <v>1086</v>
      </c>
      <c r="I163" s="24" t="s">
        <v>1087</v>
      </c>
      <c r="J163" s="24">
        <v>0.035</v>
      </c>
      <c r="K163" s="24" t="s">
        <v>1088</v>
      </c>
      <c r="L163" s="24">
        <v>284526</v>
      </c>
      <c r="N163" s="26">
        <v>25</v>
      </c>
      <c r="O163" s="24" t="s">
        <v>154</v>
      </c>
      <c r="Q163" s="26"/>
      <c r="R163" s="39"/>
      <c r="S163" s="39"/>
      <c r="T163" s="40"/>
      <c r="U163" s="24" t="s">
        <v>150</v>
      </c>
      <c r="V163" s="24" t="s">
        <v>6995</v>
      </c>
      <c r="W163" s="24" t="s">
        <v>7071</v>
      </c>
      <c r="X163" s="24">
        <v>2030</v>
      </c>
      <c r="AB163" s="24" t="s">
        <v>154</v>
      </c>
      <c r="AC163" s="24" t="s">
        <v>154</v>
      </c>
      <c r="AE163" s="26"/>
      <c r="AF163" t="str">
        <f>_xlfn.LET(_xlpm.result,_xlfn.XLOOKUP(C163,Table1[company_name],Table1[End_target],"NOT FOUND"),IF(_xlpm.result="NOT FOUND","NOT FOUND",IF(_xlpm.result=0,"",_xlpm.result)))</f>
        <v>Net zero</v>
      </c>
      <c r="AG163"/>
      <c r="AH163"/>
      <c r="AI163"/>
      <c r="AJ163"/>
      <c r="AN163" t="str">
        <f>_xlfn.LET(_xlpm.result,_xlfn.XLOOKUP(C163,Table1[company_name],Table1[Carbon_credits],"NOT FOUND"),IF(_xlpm.result="NOT FOUND","NOT FOUND",IF(_xlpm.result=0,"",_xlpm.result)))</f>
        <v>Not Specified</v>
      </c>
      <c r="AO163"/>
      <c r="AQ163" s="26"/>
      <c r="AR163"/>
      <c r="AS163" t="s">
        <v>159</v>
      </c>
      <c r="AT163" t="s">
        <v>1089</v>
      </c>
      <c r="AU163">
        <v>2050</v>
      </c>
      <c r="AY163" t="s">
        <v>168</v>
      </c>
      <c r="AZ163" t="s">
        <v>168</v>
      </c>
      <c r="BB163" s="26"/>
      <c r="BC163" t="str">
        <f>_xlfn.LET(_xlpm.result,_xlfn.XLOOKUP(C163,Table1[company_name],Table1[Separate_removal_target],"NOT FOUND"),IF(_xlpm.result="NOT FOUND","NOT FOUND",IF(_xlpm.result=0,"",_xlpm.result)))</f>
        <v>No</v>
      </c>
      <c r="BD163" t="s">
        <v>150</v>
      </c>
      <c r="BF163" t="s">
        <v>1089</v>
      </c>
      <c r="BG163">
        <v>2050</v>
      </c>
      <c r="BL163" s="26"/>
      <c r="BN163" s="29"/>
      <c r="BP163" s="26"/>
    </row>
    <row r="164" spans="1:68" s="24" customFormat="1" ht="13.35" customHeight="1" hidden="1">
      <c r="A164" s="24">
        <v>161</v>
      </c>
      <c r="C164" s="26" t="s">
        <v>1090</v>
      </c>
      <c r="D164" t="s">
        <v>852</v>
      </c>
      <c r="F164" t="s">
        <v>175</v>
      </c>
      <c r="H164" s="30" t="s">
        <v>1091</v>
      </c>
      <c r="I164" s="24" t="s">
        <v>1092</v>
      </c>
      <c r="J164" s="24">
        <v>-0.268</v>
      </c>
      <c r="K164" s="24" t="s">
        <v>1093</v>
      </c>
      <c r="L164" s="24">
        <v>59553</v>
      </c>
      <c r="N164" s="26">
        <v>6</v>
      </c>
      <c r="O164" s="24" t="s">
        <v>154</v>
      </c>
      <c r="Q164" s="26"/>
      <c r="R164" s="39"/>
      <c r="S164" s="39"/>
      <c r="T164" s="40"/>
      <c r="U164" s="24" t="s">
        <v>150</v>
      </c>
      <c r="V164" s="24" t="s">
        <v>6995</v>
      </c>
      <c r="W164" s="24" t="s">
        <v>1368</v>
      </c>
      <c r="X164" s="24">
        <v>2030</v>
      </c>
      <c r="Y164" s="24" t="s">
        <v>151</v>
      </c>
      <c r="Z164" s="24" t="s">
        <v>1368</v>
      </c>
      <c r="AA164" s="24">
        <v>2050</v>
      </c>
      <c r="AB164" s="24" t="s">
        <v>150</v>
      </c>
      <c r="AC164" s="24" t="s">
        <v>150</v>
      </c>
      <c r="AD164" s="24">
        <v>2050</v>
      </c>
      <c r="AE164" s="26">
        <v>2050</v>
      </c>
      <c r="AF164" t="str">
        <f>_xlfn.LET(_xlpm.result,_xlfn.XLOOKUP(C164,Table1[company_name],Table1[End_target],"NOT FOUND"),IF(_xlpm.result="NOT FOUND","NOT FOUND",IF(_xlpm.result=0,"",_xlpm.result)))</f>
        <v/>
      </c>
      <c r="AG164"/>
      <c r="AH164"/>
      <c r="AI164"/>
      <c r="AJ164"/>
      <c r="AN164" t="str">
        <f>_xlfn.LET(_xlpm.result,_xlfn.XLOOKUP(C164,Table1[company_name],Table1[Carbon_credits],"NOT FOUND"),IF(_xlpm.result="NOT FOUND","NOT FOUND",IF(_xlpm.result=0,"",_xlpm.result)))</f>
        <v/>
      </c>
      <c r="AO164"/>
      <c r="AQ164" s="26"/>
      <c r="AR164"/>
      <c r="AS164"/>
      <c r="AT164"/>
      <c r="AU164"/>
      <c r="AY164"/>
      <c r="AZ164"/>
      <c r="BB164" s="26"/>
      <c r="BC164" t="str">
        <f>_xlfn.LET(_xlpm.result,_xlfn.XLOOKUP(C164,Table1[company_name],Table1[Separate_removal_target],"NOT FOUND"),IF(_xlpm.result="NOT FOUND","NOT FOUND",IF(_xlpm.result=0,"",_xlpm.result)))</f>
        <v/>
      </c>
      <c r="BD164"/>
      <c r="BF164"/>
      <c r="BG164"/>
      <c r="BL164" s="26"/>
      <c r="BN164" s="29"/>
      <c r="BP164" s="26"/>
    </row>
    <row r="165" spans="1:68" s="24" customFormat="1" ht="13.35" customHeight="1" hidden="1">
      <c r="A165" s="24">
        <v>162</v>
      </c>
      <c r="C165" s="26" t="s">
        <v>1094</v>
      </c>
      <c r="D165" t="s">
        <v>818</v>
      </c>
      <c r="F165" t="s">
        <v>264</v>
      </c>
      <c r="H165" s="30" t="s">
        <v>1095</v>
      </c>
      <c r="I165" s="24" t="s">
        <v>1096</v>
      </c>
      <c r="J165" s="24">
        <v>-0.277</v>
      </c>
      <c r="K165" s="24" t="s">
        <v>1097</v>
      </c>
      <c r="L165" s="24">
        <v>107436</v>
      </c>
      <c r="N165" s="26">
        <v>20</v>
      </c>
      <c r="O165" s="24" t="s">
        <v>150</v>
      </c>
      <c r="P165" s="24">
        <v>2020</v>
      </c>
      <c r="Q165" s="26">
        <v>2050</v>
      </c>
      <c r="R165" s="39"/>
      <c r="S165" s="39"/>
      <c r="T165" s="40"/>
      <c r="U165" s="24" t="s">
        <v>150</v>
      </c>
      <c r="V165" s="24" t="s">
        <v>7000</v>
      </c>
      <c r="AB165" s="24" t="s">
        <v>154</v>
      </c>
      <c r="AC165" s="24" t="s">
        <v>154</v>
      </c>
      <c r="AE165" s="26"/>
      <c r="AF165" t="str">
        <f>_xlfn.LET(_xlpm.result,_xlfn.XLOOKUP(C165,Table1[company_name],Table1[End_target],"NOT FOUND"),IF(_xlpm.result="NOT FOUND","NOT FOUND",IF(_xlpm.result=0,"",_xlpm.result)))</f>
        <v>Net zero</v>
      </c>
      <c r="AG165"/>
      <c r="AH165"/>
      <c r="AI165"/>
      <c r="AJ165"/>
      <c r="AN165" t="str">
        <f>_xlfn.LET(_xlpm.result,_xlfn.XLOOKUP(C165,Table1[company_name],Table1[Carbon_credits],"NOT FOUND"),IF(_xlpm.result="NOT FOUND","NOT FOUND",IF(_xlpm.result=0,"",_xlpm.result)))</f>
        <v>Not Specified</v>
      </c>
      <c r="AO165"/>
      <c r="AQ165" s="26"/>
      <c r="AR165"/>
      <c r="AS165" t="s">
        <v>218</v>
      </c>
      <c r="AT165" t="s">
        <v>1098</v>
      </c>
      <c r="AU165">
        <v>2050</v>
      </c>
      <c r="AY165" t="s">
        <v>168</v>
      </c>
      <c r="AZ165" t="s">
        <v>168</v>
      </c>
      <c r="BB165" s="26"/>
      <c r="BC165" t="str">
        <f>_xlfn.LET(_xlpm.result,_xlfn.XLOOKUP(C165,Table1[company_name],Table1[Separate_removal_target],"NOT FOUND"),IF(_xlpm.result="NOT FOUND","NOT FOUND",IF(_xlpm.result=0,"",_xlpm.result)))</f>
        <v>No</v>
      </c>
      <c r="BD165" t="s">
        <v>150</v>
      </c>
      <c r="BF165" t="s">
        <v>1098</v>
      </c>
      <c r="BG165">
        <v>2050</v>
      </c>
      <c r="BL165" s="26"/>
      <c r="BN165" s="29"/>
      <c r="BP165" s="26"/>
    </row>
    <row r="166" spans="1:68" s="24" customFormat="1" ht="13.35" customHeight="1" hidden="1">
      <c r="A166" s="24">
        <v>163</v>
      </c>
      <c r="C166" s="26" t="s">
        <v>1099</v>
      </c>
      <c r="D166" t="s">
        <v>333</v>
      </c>
      <c r="F166" t="s">
        <v>686</v>
      </c>
      <c r="H166" s="30" t="s">
        <v>1100</v>
      </c>
      <c r="I166" s="24" t="s">
        <v>1101</v>
      </c>
      <c r="J166" s="24">
        <v>0.132</v>
      </c>
      <c r="K166" s="24" t="s">
        <v>1102</v>
      </c>
      <c r="L166" s="24">
        <v>236226</v>
      </c>
      <c r="N166" s="26">
        <v>20</v>
      </c>
      <c r="O166" s="24" t="s">
        <v>154</v>
      </c>
      <c r="Q166" s="26"/>
      <c r="R166" s="39"/>
      <c r="S166" s="39"/>
      <c r="T166" s="40"/>
      <c r="U166" s="24" t="s">
        <v>154</v>
      </c>
      <c r="V166" s="24" t="s">
        <v>154</v>
      </c>
      <c r="AB166" s="24" t="s">
        <v>154</v>
      </c>
      <c r="AC166" s="24" t="s">
        <v>154</v>
      </c>
      <c r="AE166" s="26"/>
      <c r="AF166" t="str">
        <f>_xlfn.LET(_xlpm.result,_xlfn.XLOOKUP(C166,Table1[company_name],Table1[End_target],"NOT FOUND"),IF(_xlpm.result="NOT FOUND","NOT FOUND",IF(_xlpm.result=0,"",_xlpm.result)))</f>
        <v>Carbon neutral(ity)</v>
      </c>
      <c r="AG166"/>
      <c r="AH166"/>
      <c r="AI166"/>
      <c r="AJ166"/>
      <c r="AN166" t="str">
        <f>_xlfn.LET(_xlpm.result,_xlfn.XLOOKUP(C166,Table1[company_name],Table1[Carbon_credits],"NOT FOUND"),IF(_xlpm.result="NOT FOUND","NOT FOUND",IF(_xlpm.result=0,"",_xlpm.result)))</f>
        <v>Not Specified</v>
      </c>
      <c r="AO166"/>
      <c r="AQ166" s="26"/>
      <c r="AR166"/>
      <c r="AS166"/>
      <c r="AT166"/>
      <c r="AU166"/>
      <c r="AY166"/>
      <c r="AZ166"/>
      <c r="BB166" s="26"/>
      <c r="BC166" t="str">
        <f>_xlfn.LET(_xlpm.result,_xlfn.XLOOKUP(C166,Table1[company_name],Table1[Separate_removal_target],"NOT FOUND"),IF(_xlpm.result="NOT FOUND","NOT FOUND",IF(_xlpm.result=0,"",_xlpm.result)))</f>
        <v>No</v>
      </c>
      <c r="BD166"/>
      <c r="BF166"/>
      <c r="BG166">
        <v>2030</v>
      </c>
      <c r="BL166" s="26"/>
      <c r="BN166" s="29"/>
      <c r="BP166" s="26"/>
    </row>
    <row r="167" spans="1:68" s="24" customFormat="1" ht="13.35" customHeight="1" hidden="1">
      <c r="A167" s="24">
        <v>164</v>
      </c>
      <c r="C167" s="26" t="s">
        <v>1103</v>
      </c>
      <c r="D167" t="s">
        <v>415</v>
      </c>
      <c r="F167" t="s">
        <v>175</v>
      </c>
      <c r="H167" s="30" t="s">
        <v>1104</v>
      </c>
      <c r="I167" s="24" t="s">
        <v>1105</v>
      </c>
      <c r="J167" s="24">
        <v>-0.708</v>
      </c>
      <c r="K167" s="24" t="s">
        <v>1106</v>
      </c>
      <c r="L167" s="24">
        <v>121737</v>
      </c>
      <c r="N167" s="26">
        <v>21</v>
      </c>
      <c r="O167" s="24" t="s">
        <v>154</v>
      </c>
      <c r="Q167" s="26"/>
      <c r="R167" s="39"/>
      <c r="S167" s="39"/>
      <c r="T167" s="40"/>
      <c r="U167" s="24" t="s">
        <v>150</v>
      </c>
      <c r="V167" s="24" t="s">
        <v>6995</v>
      </c>
      <c r="W167" s="24" t="s">
        <v>1368</v>
      </c>
      <c r="X167" s="24">
        <v>2030</v>
      </c>
      <c r="AB167" s="24" t="s">
        <v>154</v>
      </c>
      <c r="AC167" s="24" t="s">
        <v>154</v>
      </c>
      <c r="AE167" s="26"/>
      <c r="AF167" t="str">
        <f>_xlfn.LET(_xlpm.result,_xlfn.XLOOKUP(C167,Table1[company_name],Table1[End_target],"NOT FOUND"),IF(_xlpm.result="NOT FOUND","NOT FOUND",IF(_xlpm.result=0,"",_xlpm.result)))</f>
        <v/>
      </c>
      <c r="AG167"/>
      <c r="AH167"/>
      <c r="AI167"/>
      <c r="AJ167"/>
      <c r="AN167" t="str">
        <f>_xlfn.LET(_xlpm.result,_xlfn.XLOOKUP(C167,Table1[company_name],Table1[Carbon_credits],"NOT FOUND"),IF(_xlpm.result="NOT FOUND","NOT FOUND",IF(_xlpm.result=0,"",_xlpm.result)))</f>
        <v/>
      </c>
      <c r="AO167"/>
      <c r="AQ167" s="26"/>
      <c r="AR167"/>
      <c r="AS167"/>
      <c r="AT167"/>
      <c r="AU167"/>
      <c r="AY167"/>
      <c r="AZ167"/>
      <c r="BB167" s="26"/>
      <c r="BC167" t="str">
        <f>_xlfn.LET(_xlpm.result,_xlfn.XLOOKUP(C167,Table1[company_name],Table1[Separate_removal_target],"NOT FOUND"),IF(_xlpm.result="NOT FOUND","NOT FOUND",IF(_xlpm.result=0,"",_xlpm.result)))</f>
        <v/>
      </c>
      <c r="BD167"/>
      <c r="BF167"/>
      <c r="BG167"/>
      <c r="BL167" s="26"/>
      <c r="BN167" s="29"/>
      <c r="BP167" s="26"/>
    </row>
    <row r="168" spans="1:68" s="24" customFormat="1" ht="13.35" customHeight="1" hidden="1">
      <c r="A168" s="24">
        <v>165</v>
      </c>
      <c r="C168" s="26" t="s">
        <v>1107</v>
      </c>
      <c r="D168" t="s">
        <v>599</v>
      </c>
      <c r="F168" t="s">
        <v>175</v>
      </c>
      <c r="H168" s="30" t="s">
        <v>1108</v>
      </c>
      <c r="I168" s="24" t="s">
        <v>1109</v>
      </c>
      <c r="J168" s="24">
        <v>-0.019</v>
      </c>
      <c r="K168" s="24" t="s">
        <v>1110</v>
      </c>
      <c r="L168" s="24">
        <v>32863</v>
      </c>
      <c r="N168" s="26">
        <v>13</v>
      </c>
      <c r="O168" s="24" t="s">
        <v>154</v>
      </c>
      <c r="Q168" s="26"/>
      <c r="R168" s="39"/>
      <c r="S168" s="39"/>
      <c r="T168" s="40"/>
      <c r="U168" s="24" t="s">
        <v>150</v>
      </c>
      <c r="V168" s="24" t="s">
        <v>6995</v>
      </c>
      <c r="W168" s="24" t="s">
        <v>1368</v>
      </c>
      <c r="X168" s="24">
        <v>2030</v>
      </c>
      <c r="Y168" s="24" t="s">
        <v>151</v>
      </c>
      <c r="Z168" s="24" t="s">
        <v>1368</v>
      </c>
      <c r="AA168" s="24">
        <v>2050</v>
      </c>
      <c r="AB168" s="24" t="s">
        <v>150</v>
      </c>
      <c r="AC168" s="24" t="s">
        <v>150</v>
      </c>
      <c r="AD168" s="24">
        <v>2050</v>
      </c>
      <c r="AE168" s="26">
        <v>2050</v>
      </c>
      <c r="AF168" t="str">
        <f>_xlfn.LET(_xlpm.result,_xlfn.XLOOKUP(C168,Table1[company_name],Table1[End_target],"NOT FOUND"),IF(_xlpm.result="NOT FOUND","NOT FOUND",IF(_xlpm.result=0,"",_xlpm.result)))</f>
        <v>Carbon neutral(ity)</v>
      </c>
      <c r="AG168"/>
      <c r="AH168"/>
      <c r="AI168"/>
      <c r="AJ168"/>
      <c r="AN168" t="str">
        <f>_xlfn.LET(_xlpm.result,_xlfn.XLOOKUP(C168,Table1[company_name],Table1[Carbon_credits],"NOT FOUND"),IF(_xlpm.result="NOT FOUND","NOT FOUND",IF(_xlpm.result=0,"",_xlpm.result)))</f>
        <v>Not Specified</v>
      </c>
      <c r="AO168"/>
      <c r="AQ168" s="26"/>
      <c r="AR168"/>
      <c r="AS168"/>
      <c r="AT168"/>
      <c r="AU168"/>
      <c r="AY168"/>
      <c r="AZ168"/>
      <c r="BB168" s="26"/>
      <c r="BC168" t="str">
        <f>_xlfn.LET(_xlpm.result,_xlfn.XLOOKUP(C168,Table1[company_name],Table1[Separate_removal_target],"NOT FOUND"),IF(_xlpm.result="NOT FOUND","NOT FOUND",IF(_xlpm.result=0,"",_xlpm.result)))</f>
        <v>No</v>
      </c>
      <c r="BD168"/>
      <c r="BF168"/>
      <c r="BG168"/>
      <c r="BL168" s="26"/>
      <c r="BN168" s="29"/>
      <c r="BP168" s="26"/>
    </row>
    <row r="169" spans="1:68" s="24" customFormat="1" ht="13.35" customHeight="1" hidden="1">
      <c r="A169" s="24">
        <v>166</v>
      </c>
      <c r="C169" s="26" t="s">
        <v>1112</v>
      </c>
      <c r="D169" t="s">
        <v>641</v>
      </c>
      <c r="F169" t="s">
        <v>175</v>
      </c>
      <c r="H169" s="30" t="s">
        <v>1113</v>
      </c>
      <c r="I169" s="24" t="s">
        <v>1114</v>
      </c>
      <c r="J169" s="24">
        <v>0.689</v>
      </c>
      <c r="K169" s="24" t="s">
        <v>1115</v>
      </c>
      <c r="L169" s="24">
        <v>103046</v>
      </c>
      <c r="N169" s="26">
        <v>14</v>
      </c>
      <c r="O169" s="24" t="s">
        <v>150</v>
      </c>
      <c r="P169" s="24">
        <v>2015</v>
      </c>
      <c r="Q169" s="26">
        <v>2020</v>
      </c>
      <c r="R169" s="39"/>
      <c r="S169" s="39"/>
      <c r="T169" s="40"/>
      <c r="U169" s="24" t="s">
        <v>150</v>
      </c>
      <c r="V169" s="24" t="s">
        <v>7000</v>
      </c>
      <c r="AB169" s="24" t="s">
        <v>154</v>
      </c>
      <c r="AC169" s="24" t="s">
        <v>154</v>
      </c>
      <c r="AE169" s="26"/>
      <c r="AF169" t="str">
        <f>_xlfn.LET(_xlpm.result,_xlfn.XLOOKUP(C169,Table1[company_name],Table1[End_target],"NOT FOUND"),IF(_xlpm.result="NOT FOUND","NOT FOUND",IF(_xlpm.result=0,"",_xlpm.result)))</f>
        <v>Carbon neutral(ity)</v>
      </c>
      <c r="AG169" t="s">
        <v>160</v>
      </c>
      <c r="AH169" t="s">
        <v>159</v>
      </c>
      <c r="AI169" t="s">
        <v>7087</v>
      </c>
      <c r="AJ169">
        <v>2049</v>
      </c>
      <c r="AN169" t="str">
        <f>_xlfn.LET(_xlpm.result,_xlfn.XLOOKUP(C169,Table1[company_name],Table1[Carbon_credits],"NOT FOUND"),IF(_xlpm.result="NOT FOUND","NOT FOUND",IF(_xlpm.result=0,"",_xlpm.result)))</f>
        <v>Not Specified</v>
      </c>
      <c r="AO169" t="s">
        <v>168</v>
      </c>
      <c r="AQ169" s="26"/>
      <c r="AR169"/>
      <c r="AS169"/>
      <c r="AT169"/>
      <c r="AU169"/>
      <c r="AY169"/>
      <c r="AZ169"/>
      <c r="BB169" s="26"/>
      <c r="BC169" t="str">
        <f>_xlfn.LET(_xlpm.result,_xlfn.XLOOKUP(C169,Table1[company_name],Table1[Separate_removal_target],"NOT FOUND"),IF(_xlpm.result="NOT FOUND","NOT FOUND",IF(_xlpm.result=0,"",_xlpm.result)))</f>
        <v>No</v>
      </c>
      <c r="BD169"/>
      <c r="BF169" t="s">
        <v>7087</v>
      </c>
      <c r="BG169">
        <v>2049</v>
      </c>
      <c r="BL169" s="26"/>
      <c r="BN169" s="29"/>
      <c r="BP169" s="26"/>
    </row>
    <row r="170" spans="1:68" s="24" customFormat="1" ht="13.35" customHeight="1" hidden="1">
      <c r="A170" s="24">
        <v>167</v>
      </c>
      <c r="C170" s="26" t="s">
        <v>1117</v>
      </c>
      <c r="D170" t="s">
        <v>991</v>
      </c>
      <c r="F170" t="s">
        <v>416</v>
      </c>
      <c r="H170" s="30" t="s">
        <v>1118</v>
      </c>
      <c r="I170" s="24" t="s">
        <v>1119</v>
      </c>
      <c r="J170" s="24">
        <v>0</v>
      </c>
      <c r="K170" s="24" t="s">
        <v>1120</v>
      </c>
      <c r="L170" s="24">
        <v>281974</v>
      </c>
      <c r="N170" s="26">
        <v>16</v>
      </c>
      <c r="O170" s="24" t="s">
        <v>154</v>
      </c>
      <c r="Q170" s="26"/>
      <c r="R170" s="39"/>
      <c r="S170" s="39"/>
      <c r="T170" s="40"/>
      <c r="U170" s="24" t="s">
        <v>150</v>
      </c>
      <c r="V170" s="24" t="s">
        <v>7000</v>
      </c>
      <c r="AB170" s="24" t="s">
        <v>154</v>
      </c>
      <c r="AC170" s="24" t="s">
        <v>154</v>
      </c>
      <c r="AE170" s="26"/>
      <c r="AF170" t="str">
        <f>_xlfn.LET(_xlpm.result,_xlfn.XLOOKUP(C170,Table1[company_name],Table1[End_target],"NOT FOUND"),IF(_xlpm.result="NOT FOUND","NOT FOUND",IF(_xlpm.result=0,"",_xlpm.result)))</f>
        <v>Net zero</v>
      </c>
      <c r="AG170"/>
      <c r="AH170"/>
      <c r="AI170"/>
      <c r="AJ170"/>
      <c r="AN170" t="str">
        <f>_xlfn.LET(_xlpm.result,_xlfn.XLOOKUP(C170,Table1[company_name],Table1[Carbon_credits],"NOT FOUND"),IF(_xlpm.result="NOT FOUND","NOT FOUND",IF(_xlpm.result=0,"",_xlpm.result)))</f>
        <v>Not Specified</v>
      </c>
      <c r="AO170"/>
      <c r="AQ170" s="26"/>
      <c r="AR170"/>
      <c r="AS170" t="s">
        <v>218</v>
      </c>
      <c r="AT170" t="s">
        <v>1121</v>
      </c>
      <c r="AU170">
        <v>2040</v>
      </c>
      <c r="AY170" t="s">
        <v>168</v>
      </c>
      <c r="AZ170" t="s">
        <v>312</v>
      </c>
      <c r="BB170" s="26"/>
      <c r="BC170" t="str">
        <f>_xlfn.LET(_xlpm.result,_xlfn.XLOOKUP(C170,Table1[company_name],Table1[Separate_removal_target],"NOT FOUND"),IF(_xlpm.result="NOT FOUND","NOT FOUND",IF(_xlpm.result=0,"",_xlpm.result)))</f>
        <v>No</v>
      </c>
      <c r="BD170" t="s">
        <v>150</v>
      </c>
      <c r="BF170" t="s">
        <v>1121</v>
      </c>
      <c r="BG170">
        <v>2040</v>
      </c>
      <c r="BL170" s="26"/>
      <c r="BN170" s="29"/>
      <c r="BP170" s="26"/>
    </row>
    <row r="171" spans="1:68" s="24" customFormat="1" ht="13.35" customHeight="1" hidden="1">
      <c r="A171" s="24">
        <v>168</v>
      </c>
      <c r="C171" s="26" t="s">
        <v>1122</v>
      </c>
      <c r="D171" t="s">
        <v>333</v>
      </c>
      <c r="F171" t="s">
        <v>175</v>
      </c>
      <c r="H171" s="30" t="s">
        <v>1123</v>
      </c>
      <c r="I171" s="24" t="s">
        <v>1124</v>
      </c>
      <c r="J171" s="24">
        <v>-0.007</v>
      </c>
      <c r="K171" s="24" t="s">
        <v>1125</v>
      </c>
      <c r="L171" s="24">
        <v>95746</v>
      </c>
      <c r="N171" s="26">
        <v>17</v>
      </c>
      <c r="O171" s="24" t="s">
        <v>154</v>
      </c>
      <c r="Q171" s="26"/>
      <c r="R171" s="39"/>
      <c r="S171" s="39"/>
      <c r="T171" s="40"/>
      <c r="U171" s="24" t="s">
        <v>150</v>
      </c>
      <c r="V171" s="24" t="s">
        <v>160</v>
      </c>
      <c r="AB171" s="24" t="s">
        <v>150</v>
      </c>
      <c r="AC171" s="24" t="s">
        <v>154</v>
      </c>
      <c r="AE171" s="26"/>
      <c r="AF171" t="str">
        <f>_xlfn.LET(_xlpm.result,_xlfn.XLOOKUP(C171,Table1[company_name],Table1[End_target],"NOT FOUND"),IF(_xlpm.result="NOT FOUND","NOT FOUND",IF(_xlpm.result=0,"",_xlpm.result)))</f>
        <v>Emissions reduction target</v>
      </c>
      <c r="AG171"/>
      <c r="AH171"/>
      <c r="AI171"/>
      <c r="AJ171"/>
      <c r="AN171" t="str">
        <f>_xlfn.LET(_xlpm.result,_xlfn.XLOOKUP(C171,Table1[company_name],Table1[Carbon_credits],"NOT FOUND"),IF(_xlpm.result="NOT FOUND","NOT FOUND",IF(_xlpm.result=0,"",_xlpm.result)))</f>
        <v>Not Specified</v>
      </c>
      <c r="AO171"/>
      <c r="AQ171" s="26"/>
      <c r="AR171"/>
      <c r="AS171"/>
      <c r="AT171"/>
      <c r="AU171"/>
      <c r="AY171"/>
      <c r="AZ171"/>
      <c r="BB171" s="26"/>
      <c r="BC171" t="str">
        <f>_xlfn.LET(_xlpm.result,_xlfn.XLOOKUP(C171,Table1[company_name],Table1[Separate_removal_target],"NOT FOUND"),IF(_xlpm.result="NOT FOUND","NOT FOUND",IF(_xlpm.result=0,"",_xlpm.result)))</f>
        <v>No</v>
      </c>
      <c r="BD171" t="s">
        <v>150</v>
      </c>
      <c r="BF171" t="s">
        <v>1126</v>
      </c>
      <c r="BG171">
        <v>2025</v>
      </c>
      <c r="BL171" s="26"/>
      <c r="BN171" s="29"/>
      <c r="BP171" s="26"/>
    </row>
    <row r="172" spans="1:68" s="24" customFormat="1" ht="13.35" customHeight="1" hidden="1">
      <c r="A172" s="24">
        <v>169</v>
      </c>
      <c r="C172" s="26" t="s">
        <v>1127</v>
      </c>
      <c r="D172" t="s">
        <v>228</v>
      </c>
      <c r="F172" t="s">
        <v>145</v>
      </c>
      <c r="H172" s="30" t="s">
        <v>1128</v>
      </c>
      <c r="I172" s="24" t="s">
        <v>1129</v>
      </c>
      <c r="J172" s="24">
        <v>1.173</v>
      </c>
      <c r="K172" s="24" t="s">
        <v>1130</v>
      </c>
      <c r="L172" s="24">
        <v>66308</v>
      </c>
      <c r="N172" s="26">
        <v>12</v>
      </c>
      <c r="O172" s="24" t="s">
        <v>154</v>
      </c>
      <c r="Q172" s="26"/>
      <c r="R172" s="39"/>
      <c r="S172" s="39"/>
      <c r="T172" s="40"/>
      <c r="U172" s="24" t="s">
        <v>150</v>
      </c>
      <c r="V172" s="24" t="s">
        <v>6995</v>
      </c>
      <c r="W172" s="24" t="s">
        <v>1368</v>
      </c>
      <c r="X172" s="24" t="s">
        <v>3292</v>
      </c>
      <c r="Y172" s="24" t="s">
        <v>151</v>
      </c>
      <c r="Z172" s="24" t="s">
        <v>1368</v>
      </c>
      <c r="AA172" s="24" t="s">
        <v>4371</v>
      </c>
      <c r="AB172" s="24" t="s">
        <v>150</v>
      </c>
      <c r="AC172" s="24" t="s">
        <v>150</v>
      </c>
      <c r="AD172" s="24" t="s">
        <v>4371</v>
      </c>
      <c r="AE172" s="26" t="s">
        <v>4371</v>
      </c>
      <c r="AF172" t="str">
        <f>_xlfn.LET(_xlpm.result,_xlfn.XLOOKUP(C172,Table1[company_name],Table1[End_target],"NOT FOUND"),IF(_xlpm.result="NOT FOUND","NOT FOUND",IF(_xlpm.result=0,"",_xlpm.result)))</f>
        <v>Carbon neutral(ity)</v>
      </c>
      <c r="AG172" t="s">
        <v>160</v>
      </c>
      <c r="AH172" t="s">
        <v>159</v>
      </c>
      <c r="AI172" t="s">
        <v>1131</v>
      </c>
      <c r="AJ172">
        <v>2025</v>
      </c>
      <c r="AN172" t="str">
        <f>_xlfn.LET(_xlpm.result,_xlfn.XLOOKUP(C172,Table1[company_name],Table1[Carbon_credits],"NOT FOUND"),IF(_xlpm.result="NOT FOUND","NOT FOUND",IF(_xlpm.result=0,"",_xlpm.result)))</f>
        <v>Not Specified</v>
      </c>
      <c r="AO172" t="s">
        <v>168</v>
      </c>
      <c r="AQ172" s="26"/>
      <c r="AR172"/>
      <c r="AS172"/>
      <c r="AT172"/>
      <c r="AU172"/>
      <c r="AY172"/>
      <c r="AZ172"/>
      <c r="BB172" s="26"/>
      <c r="BC172" t="str">
        <f>_xlfn.LET(_xlpm.result,_xlfn.XLOOKUP(C172,Table1[company_name],Table1[Separate_removal_target],"NOT FOUND"),IF(_xlpm.result="NOT FOUND","NOT FOUND",IF(_xlpm.result=0,"",_xlpm.result)))</f>
        <v>No</v>
      </c>
      <c r="BD172" t="s">
        <v>150</v>
      </c>
      <c r="BF172" t="s">
        <v>1131</v>
      </c>
      <c r="BG172">
        <v>2025</v>
      </c>
      <c r="BL172" s="26"/>
      <c r="BN172" s="29"/>
      <c r="BP172" s="26"/>
    </row>
    <row r="173" spans="1:68" s="24" customFormat="1" ht="13.35" customHeight="1" hidden="1">
      <c r="A173" s="24">
        <v>170</v>
      </c>
      <c r="C173" s="26" t="s">
        <v>1132</v>
      </c>
      <c r="D173" t="s">
        <v>271</v>
      </c>
      <c r="F173" t="s">
        <v>175</v>
      </c>
      <c r="H173" s="30" t="s">
        <v>1133</v>
      </c>
      <c r="I173" s="24" t="s">
        <v>1134</v>
      </c>
      <c r="J173" s="24">
        <v>-0.027</v>
      </c>
      <c r="K173" s="24" t="s">
        <v>1135</v>
      </c>
      <c r="L173" s="24">
        <v>265245</v>
      </c>
      <c r="N173" s="26">
        <v>12</v>
      </c>
      <c r="O173" s="24" t="s">
        <v>154</v>
      </c>
      <c r="Q173" s="26"/>
      <c r="R173" s="39"/>
      <c r="S173" s="39"/>
      <c r="T173" s="40"/>
      <c r="U173" s="24" t="s">
        <v>154</v>
      </c>
      <c r="V173" s="24" t="s">
        <v>154</v>
      </c>
      <c r="AB173" s="24" t="s">
        <v>154</v>
      </c>
      <c r="AC173" s="24" t="s">
        <v>154</v>
      </c>
      <c r="AE173" s="26"/>
      <c r="AF173" t="str">
        <f>_xlfn.LET(_xlpm.result,_xlfn.XLOOKUP(C173,Table1[company_name],Table1[End_target],"NOT FOUND"),IF(_xlpm.result="NOT FOUND","NOT FOUND",IF(_xlpm.result=0,"",_xlpm.result)))</f>
        <v>Net zero</v>
      </c>
      <c r="AG173"/>
      <c r="AH173"/>
      <c r="AI173"/>
      <c r="AJ173"/>
      <c r="AN173" t="str">
        <f>_xlfn.LET(_xlpm.result,_xlfn.XLOOKUP(C173,Table1[company_name],Table1[Carbon_credits],"NOT FOUND"),IF(_xlpm.result="NOT FOUND","NOT FOUND",IF(_xlpm.result=0,"",_xlpm.result)))</f>
        <v>Yes</v>
      </c>
      <c r="AO173"/>
      <c r="AQ173" s="26"/>
      <c r="AR173"/>
      <c r="AS173" t="s">
        <v>159</v>
      </c>
      <c r="AT173" t="s">
        <v>1136</v>
      </c>
      <c r="AU173">
        <v>2050</v>
      </c>
      <c r="AY173" t="s">
        <v>157</v>
      </c>
      <c r="AZ173" t="s">
        <v>168</v>
      </c>
      <c r="BB173" s="26"/>
      <c r="BC173" t="str">
        <f>_xlfn.LET(_xlpm.result,_xlfn.XLOOKUP(C173,Table1[company_name],Table1[Separate_removal_target],"NOT FOUND"),IF(_xlpm.result="NOT FOUND","NOT FOUND",IF(_xlpm.result=0,"",_xlpm.result)))</f>
        <v>No</v>
      </c>
      <c r="BD173" t="s">
        <v>150</v>
      </c>
      <c r="BF173" t="s">
        <v>1136</v>
      </c>
      <c r="BG173">
        <v>2050</v>
      </c>
      <c r="BL173" s="26"/>
      <c r="BN173" s="29"/>
      <c r="BP173" s="26"/>
    </row>
    <row r="174" spans="1:68" s="24" customFormat="1" ht="13.35" customHeight="1" hidden="1">
      <c r="A174" s="24">
        <v>171</v>
      </c>
      <c r="C174" s="26" t="s">
        <v>1137</v>
      </c>
      <c r="D174" t="s">
        <v>192</v>
      </c>
      <c r="F174" t="s">
        <v>1138</v>
      </c>
      <c r="H174" s="30" t="s">
        <v>1139</v>
      </c>
      <c r="I174" s="24" t="s">
        <v>1140</v>
      </c>
      <c r="J174" s="24">
        <v>-0.296</v>
      </c>
      <c r="K174" s="24" t="s">
        <v>1141</v>
      </c>
      <c r="L174" s="24">
        <v>43998</v>
      </c>
      <c r="N174" s="26">
        <v>12</v>
      </c>
      <c r="O174" s="24" t="s">
        <v>154</v>
      </c>
      <c r="Q174" s="26"/>
      <c r="R174" s="39"/>
      <c r="S174" s="39"/>
      <c r="T174" s="40"/>
      <c r="U174" s="24" t="s">
        <v>154</v>
      </c>
      <c r="V174" s="24" t="s">
        <v>154</v>
      </c>
      <c r="AB174" s="24" t="s">
        <v>154</v>
      </c>
      <c r="AC174" s="24" t="s">
        <v>154</v>
      </c>
      <c r="AE174" s="26"/>
      <c r="AF174" t="str">
        <f>_xlfn.LET(_xlpm.result,_xlfn.XLOOKUP(C174,Table1[company_name],Table1[End_target],"NOT FOUND"),IF(_xlpm.result="NOT FOUND","NOT FOUND",IF(_xlpm.result=0,"",_xlpm.result)))</f>
        <v/>
      </c>
      <c r="AG174"/>
      <c r="AH174"/>
      <c r="AI174"/>
      <c r="AJ174"/>
      <c r="AN174" t="str">
        <f>_xlfn.LET(_xlpm.result,_xlfn.XLOOKUP(C174,Table1[company_name],Table1[Carbon_credits],"NOT FOUND"),IF(_xlpm.result="NOT FOUND","NOT FOUND",IF(_xlpm.result=0,"",_xlpm.result)))</f>
        <v/>
      </c>
      <c r="AO174"/>
      <c r="AQ174" s="26"/>
      <c r="AR174"/>
      <c r="AS174"/>
      <c r="AT174"/>
      <c r="AU174"/>
      <c r="AY174"/>
      <c r="AZ174"/>
      <c r="BB174" s="26"/>
      <c r="BC174" t="str">
        <f>_xlfn.LET(_xlpm.result,_xlfn.XLOOKUP(C174,Table1[company_name],Table1[Separate_removal_target],"NOT FOUND"),IF(_xlpm.result="NOT FOUND","NOT FOUND",IF(_xlpm.result=0,"",_xlpm.result)))</f>
        <v/>
      </c>
      <c r="BD174"/>
      <c r="BF174"/>
      <c r="BG174"/>
      <c r="BL174" s="26"/>
      <c r="BN174" s="29"/>
      <c r="BP174" s="26"/>
    </row>
    <row r="175" spans="1:68" s="24" customFormat="1" ht="13.35" customHeight="1" hidden="1">
      <c r="A175" s="24">
        <v>172</v>
      </c>
      <c r="C175" s="26" t="s">
        <v>1144</v>
      </c>
      <c r="D175" t="s">
        <v>679</v>
      </c>
      <c r="F175" t="s">
        <v>245</v>
      </c>
      <c r="H175" s="30" t="s">
        <v>1145</v>
      </c>
      <c r="I175" s="24" t="s">
        <v>1146</v>
      </c>
      <c r="J175" s="24">
        <v>-0.953</v>
      </c>
      <c r="K175" s="24" t="s">
        <v>1147</v>
      </c>
      <c r="L175" s="24">
        <v>7464</v>
      </c>
      <c r="N175" s="26">
        <v>7</v>
      </c>
      <c r="O175" s="24" t="s">
        <v>154</v>
      </c>
      <c r="Q175" s="26"/>
      <c r="R175" s="39"/>
      <c r="S175" s="39"/>
      <c r="T175" s="40"/>
      <c r="U175" s="24" t="s">
        <v>150</v>
      </c>
      <c r="V175" s="24" t="s">
        <v>6995</v>
      </c>
      <c r="W175" s="24" t="s">
        <v>1368</v>
      </c>
      <c r="X175" s="24">
        <v>2030</v>
      </c>
      <c r="AB175" s="24" t="s">
        <v>154</v>
      </c>
      <c r="AC175" s="24" t="s">
        <v>154</v>
      </c>
      <c r="AE175" s="26"/>
      <c r="AF175" t="str">
        <f>_xlfn.LET(_xlpm.result,_xlfn.XLOOKUP(C175,Table1[company_name],Table1[End_target],"NOT FOUND"),IF(_xlpm.result="NOT FOUND","NOT FOUND",IF(_xlpm.result=0,"",_xlpm.result)))</f>
        <v/>
      </c>
      <c r="AG175"/>
      <c r="AH175"/>
      <c r="AI175"/>
      <c r="AJ175"/>
      <c r="AN175" t="str">
        <f>_xlfn.LET(_xlpm.result,_xlfn.XLOOKUP(C175,Table1[company_name],Table1[Carbon_credits],"NOT FOUND"),IF(_xlpm.result="NOT FOUND","NOT FOUND",IF(_xlpm.result=0,"",_xlpm.result)))</f>
        <v/>
      </c>
      <c r="AO175"/>
      <c r="AQ175" s="26"/>
      <c r="AR175"/>
      <c r="AS175"/>
      <c r="AT175"/>
      <c r="AU175"/>
      <c r="AY175"/>
      <c r="AZ175"/>
      <c r="BB175" s="26"/>
      <c r="BC175" t="str">
        <f>_xlfn.LET(_xlpm.result,_xlfn.XLOOKUP(C175,Table1[company_name],Table1[Separate_removal_target],"NOT FOUND"),IF(_xlpm.result="NOT FOUND","NOT FOUND",IF(_xlpm.result=0,"",_xlpm.result)))</f>
        <v/>
      </c>
      <c r="BD175"/>
      <c r="BF175"/>
      <c r="BG175"/>
      <c r="BL175" s="26"/>
      <c r="BN175" s="29"/>
      <c r="BP175" s="26"/>
    </row>
    <row r="176" spans="1:68" s="24" customFormat="1" ht="13.35" customHeight="1" hidden="1">
      <c r="A176" s="24">
        <v>173</v>
      </c>
      <c r="C176" s="26" t="s">
        <v>1152</v>
      </c>
      <c r="D176" t="s">
        <v>443</v>
      </c>
      <c r="F176" t="s">
        <v>264</v>
      </c>
      <c r="H176" s="30" t="s">
        <v>1153</v>
      </c>
      <c r="I176" s="24" t="s">
        <v>1154</v>
      </c>
      <c r="J176" s="24">
        <v>0.308</v>
      </c>
      <c r="K176" s="24" t="s">
        <v>1155</v>
      </c>
      <c r="L176" s="24">
        <v>218718</v>
      </c>
      <c r="N176" s="26">
        <v>29</v>
      </c>
      <c r="O176" s="24" t="s">
        <v>154</v>
      </c>
      <c r="Q176" s="26"/>
      <c r="R176" s="39"/>
      <c r="S176" s="39"/>
      <c r="T176" s="40"/>
      <c r="U176" s="24" t="s">
        <v>150</v>
      </c>
      <c r="V176" s="24" t="s">
        <v>6995</v>
      </c>
      <c r="W176" s="24" t="s">
        <v>1368</v>
      </c>
      <c r="X176" s="24">
        <v>2030</v>
      </c>
      <c r="AB176" s="24" t="s">
        <v>154</v>
      </c>
      <c r="AC176" s="24" t="s">
        <v>154</v>
      </c>
      <c r="AE176" s="26"/>
      <c r="AF176" t="str">
        <f>_xlfn.LET(_xlpm.result,_xlfn.XLOOKUP(C176,Table1[company_name],Table1[End_target],"NOT FOUND"),IF(_xlpm.result="NOT FOUND","NOT FOUND",IF(_xlpm.result=0,"",_xlpm.result)))</f>
        <v>Carbon neutral(ity)</v>
      </c>
      <c r="AG176"/>
      <c r="AH176"/>
      <c r="AI176"/>
      <c r="AJ176"/>
      <c r="AN176" t="str">
        <f>_xlfn.LET(_xlpm.result,_xlfn.XLOOKUP(C176,Table1[company_name],Table1[Carbon_credits],"NOT FOUND"),IF(_xlpm.result="NOT FOUND","NOT FOUND",IF(_xlpm.result=0,"",_xlpm.result)))</f>
        <v>Not Specified</v>
      </c>
      <c r="AO176"/>
      <c r="AQ176" s="26"/>
      <c r="AR176"/>
      <c r="AS176"/>
      <c r="AT176"/>
      <c r="AU176"/>
      <c r="AY176"/>
      <c r="AZ176"/>
      <c r="BB176" s="26"/>
      <c r="BC176" t="str">
        <f>_xlfn.LET(_xlpm.result,_xlfn.XLOOKUP(C176,Table1[company_name],Table1[Separate_removal_target],"NOT FOUND"),IF(_xlpm.result="NOT FOUND","NOT FOUND",IF(_xlpm.result=0,"",_xlpm.result)))</f>
        <v>No</v>
      </c>
      <c r="BD176"/>
      <c r="BF176"/>
      <c r="BG176"/>
      <c r="BL176" s="26"/>
      <c r="BN176" s="29"/>
      <c r="BP176" s="26"/>
    </row>
    <row r="177" spans="1:68" s="24" customFormat="1" ht="13.35" customHeight="1" hidden="1">
      <c r="A177" s="24">
        <v>174</v>
      </c>
      <c r="C177" s="26" t="s">
        <v>1157</v>
      </c>
      <c r="D177" t="s">
        <v>1046</v>
      </c>
      <c r="F177" t="s">
        <v>416</v>
      </c>
      <c r="H177" s="30" t="s">
        <v>1158</v>
      </c>
      <c r="I177" s="24" t="s">
        <v>1159</v>
      </c>
      <c r="J177" s="24">
        <v>0.117</v>
      </c>
      <c r="K177" s="24" t="s">
        <v>1160</v>
      </c>
      <c r="L177" s="24">
        <v>156921</v>
      </c>
      <c r="N177" s="26">
        <v>31</v>
      </c>
      <c r="O177" s="24" t="s">
        <v>154</v>
      </c>
      <c r="Q177" s="26"/>
      <c r="R177" s="39"/>
      <c r="S177" s="39"/>
      <c r="T177" s="40"/>
      <c r="U177" s="24" t="s">
        <v>150</v>
      </c>
      <c r="V177" s="24" t="s">
        <v>6995</v>
      </c>
      <c r="W177" s="24" t="s">
        <v>1368</v>
      </c>
      <c r="X177" s="24">
        <v>2035</v>
      </c>
      <c r="AB177" s="24" t="s">
        <v>154</v>
      </c>
      <c r="AC177" s="24" t="s">
        <v>154</v>
      </c>
      <c r="AE177" s="26"/>
      <c r="AF177" t="str">
        <f>_xlfn.LET(_xlpm.result,_xlfn.XLOOKUP(C177,Table1[company_name],Table1[End_target],"NOT FOUND"),IF(_xlpm.result="NOT FOUND","NOT FOUND",IF(_xlpm.result=0,"",_xlpm.result)))</f>
        <v>Emissions reduction target</v>
      </c>
      <c r="AG177"/>
      <c r="AH177"/>
      <c r="AI177"/>
      <c r="AJ177"/>
      <c r="AN177" t="str">
        <f>_xlfn.LET(_xlpm.result,_xlfn.XLOOKUP(C177,Table1[company_name],Table1[Carbon_credits],"NOT FOUND"),IF(_xlpm.result="NOT FOUND","NOT FOUND",IF(_xlpm.result=0,"",_xlpm.result)))</f>
        <v>Yes</v>
      </c>
      <c r="AO177"/>
      <c r="AQ177" s="26"/>
      <c r="AR177"/>
      <c r="AS177"/>
      <c r="AT177"/>
      <c r="AU177"/>
      <c r="AY177"/>
      <c r="AZ177"/>
      <c r="BB177" s="26"/>
      <c r="BC177" t="str">
        <f>_xlfn.LET(_xlpm.result,_xlfn.XLOOKUP(C177,Table1[company_name],Table1[Separate_removal_target],"NOT FOUND"),IF(_xlpm.result="NOT FOUND","NOT FOUND",IF(_xlpm.result=0,"",_xlpm.result)))</f>
        <v>No</v>
      </c>
      <c r="BD177" t="s">
        <v>150</v>
      </c>
      <c r="BF177" t="s">
        <v>7088</v>
      </c>
      <c r="BG177">
        <v>2030</v>
      </c>
      <c r="BL177" s="26"/>
      <c r="BN177" s="29"/>
      <c r="BP177" s="26"/>
    </row>
    <row r="178" spans="1:68" s="24" customFormat="1" ht="13.35" customHeight="1" hidden="1">
      <c r="A178" s="24">
        <v>175</v>
      </c>
      <c r="C178" s="26" t="s">
        <v>1162</v>
      </c>
      <c r="D178" t="s">
        <v>1163</v>
      </c>
      <c r="F178" t="s">
        <v>145</v>
      </c>
      <c r="H178" s="30" t="s">
        <v>1164</v>
      </c>
      <c r="I178" s="24" t="s">
        <v>1165</v>
      </c>
      <c r="J178" s="24">
        <v>0.21</v>
      </c>
      <c r="K178" s="24" t="s">
        <v>1166</v>
      </c>
      <c r="L178" s="24">
        <v>75100</v>
      </c>
      <c r="N178" s="26">
        <v>31</v>
      </c>
      <c r="O178" s="24" t="s">
        <v>150</v>
      </c>
      <c r="P178" s="24">
        <v>2020</v>
      </c>
      <c r="Q178" s="26">
        <v>2025</v>
      </c>
      <c r="R178" s="39"/>
      <c r="S178" s="39"/>
      <c r="T178" s="40"/>
      <c r="U178" s="24" t="s">
        <v>150</v>
      </c>
      <c r="V178" s="24" t="s">
        <v>6995</v>
      </c>
      <c r="W178" s="24" t="s">
        <v>1368</v>
      </c>
      <c r="X178" s="24">
        <v>2033</v>
      </c>
      <c r="Y178" s="24" t="s">
        <v>151</v>
      </c>
      <c r="Z178" s="24" t="s">
        <v>1368</v>
      </c>
      <c r="AA178" s="24">
        <v>2050</v>
      </c>
      <c r="AB178" s="24" t="s">
        <v>150</v>
      </c>
      <c r="AC178" s="24" t="s">
        <v>150</v>
      </c>
      <c r="AD178" s="24">
        <v>2050</v>
      </c>
      <c r="AE178" s="26">
        <v>2050</v>
      </c>
      <c r="AF178" t="str">
        <f>_xlfn.LET(_xlpm.result,_xlfn.XLOOKUP(C178,Table1[company_name],Table1[End_target],"NOT FOUND"),IF(_xlpm.result="NOT FOUND","NOT FOUND",IF(_xlpm.result=0,"",_xlpm.result)))</f>
        <v>Net zero</v>
      </c>
      <c r="AG178"/>
      <c r="AH178"/>
      <c r="AI178"/>
      <c r="AJ178"/>
      <c r="AN178" t="str">
        <f>_xlfn.LET(_xlpm.result,_xlfn.XLOOKUP(C178,Table1[company_name],Table1[Carbon_credits],"NOT FOUND"),IF(_xlpm.result="NOT FOUND","NOT FOUND",IF(_xlpm.result=0,"",_xlpm.result)))</f>
        <v>Yes</v>
      </c>
      <c r="AO178"/>
      <c r="AQ178" s="26"/>
      <c r="AR178"/>
      <c r="AS178" t="s">
        <v>159</v>
      </c>
      <c r="AT178" t="s">
        <v>7089</v>
      </c>
      <c r="AU178">
        <v>2035</v>
      </c>
      <c r="AY178" t="s">
        <v>157</v>
      </c>
      <c r="AZ178" t="s">
        <v>168</v>
      </c>
      <c r="BB178" s="26"/>
      <c r="BC178" t="str">
        <f>_xlfn.LET(_xlpm.result,_xlfn.XLOOKUP(C178,Table1[company_name],Table1[Separate_removal_target],"NOT FOUND"),IF(_xlpm.result="NOT FOUND","NOT FOUND",IF(_xlpm.result=0,"",_xlpm.result)))</f>
        <v>No</v>
      </c>
      <c r="BD178" t="s">
        <v>150</v>
      </c>
      <c r="BF178" t="s">
        <v>7089</v>
      </c>
      <c r="BG178">
        <v>2035</v>
      </c>
      <c r="BL178" s="26"/>
      <c r="BN178" s="29"/>
      <c r="BP178" s="26"/>
    </row>
    <row r="179" spans="1:68" s="24" customFormat="1" ht="13.35" customHeight="1" hidden="1">
      <c r="A179" s="24">
        <v>176</v>
      </c>
      <c r="C179" s="26" t="s">
        <v>1169</v>
      </c>
      <c r="D179" t="s">
        <v>192</v>
      </c>
      <c r="F179" t="s">
        <v>1170</v>
      </c>
      <c r="H179" s="30" t="s">
        <v>1171</v>
      </c>
      <c r="I179" s="24" t="s">
        <v>1172</v>
      </c>
      <c r="J179" s="24">
        <v>-0.925</v>
      </c>
      <c r="K179" s="24" t="s">
        <v>1173</v>
      </c>
      <c r="L179" s="24">
        <v>67809</v>
      </c>
      <c r="N179" s="26">
        <v>17</v>
      </c>
      <c r="O179" s="24" t="s">
        <v>154</v>
      </c>
      <c r="Q179" s="26"/>
      <c r="R179" s="39"/>
      <c r="S179" s="39"/>
      <c r="T179" s="40"/>
      <c r="U179" s="24" t="s">
        <v>154</v>
      </c>
      <c r="V179" s="24" t="s">
        <v>154</v>
      </c>
      <c r="AB179" s="24" t="s">
        <v>154</v>
      </c>
      <c r="AC179" s="24" t="s">
        <v>154</v>
      </c>
      <c r="AE179" s="26"/>
      <c r="AF179" t="str">
        <f>_xlfn.LET(_xlpm.result,_xlfn.XLOOKUP(C179,Table1[company_name],Table1[End_target],"NOT FOUND"),IF(_xlpm.result="NOT FOUND","NOT FOUND",IF(_xlpm.result=0,"",_xlpm.result)))</f>
        <v>Net zero</v>
      </c>
      <c r="AG179"/>
      <c r="AH179"/>
      <c r="AI179"/>
      <c r="AJ179"/>
      <c r="AN179" t="str">
        <f>_xlfn.LET(_xlpm.result,_xlfn.XLOOKUP(C179,Table1[company_name],Table1[Carbon_credits],"NOT FOUND"),IF(_xlpm.result="NOT FOUND","NOT FOUND",IF(_xlpm.result=0,"",_xlpm.result)))</f>
        <v>Not Specified</v>
      </c>
      <c r="AO179"/>
      <c r="AQ179" s="26"/>
      <c r="AR179"/>
      <c r="AS179"/>
      <c r="AT179"/>
      <c r="AU179"/>
      <c r="AY179"/>
      <c r="AZ179"/>
      <c r="BB179" s="26"/>
      <c r="BC179" t="str">
        <f>_xlfn.LET(_xlpm.result,_xlfn.XLOOKUP(C179,Table1[company_name],Table1[Separate_removal_target],"NOT FOUND"),IF(_xlpm.result="NOT FOUND","NOT FOUND",IF(_xlpm.result=0,"",_xlpm.result)))</f>
        <v>No</v>
      </c>
      <c r="BD179"/>
      <c r="BF179"/>
      <c r="BG179"/>
      <c r="BL179" s="26"/>
      <c r="BN179" s="29"/>
      <c r="BP179" s="26"/>
    </row>
    <row r="180" spans="1:68" s="24" customFormat="1" ht="13.35" customHeight="1" hidden="1">
      <c r="A180" s="24">
        <v>177</v>
      </c>
      <c r="C180" s="26" t="s">
        <v>1175</v>
      </c>
      <c r="D180" t="s">
        <v>333</v>
      </c>
      <c r="F180" t="s">
        <v>245</v>
      </c>
      <c r="H180" s="30" t="s">
        <v>1176</v>
      </c>
      <c r="I180" s="24" t="s">
        <v>1177</v>
      </c>
      <c r="J180" s="24">
        <v>-0.314</v>
      </c>
      <c r="K180" s="24" t="s">
        <v>1178</v>
      </c>
      <c r="L180" s="24">
        <v>89753</v>
      </c>
      <c r="N180" s="26">
        <v>31</v>
      </c>
      <c r="O180" s="24" t="s">
        <v>150</v>
      </c>
      <c r="P180" s="24">
        <v>2022</v>
      </c>
      <c r="Q180" s="26">
        <v>2025</v>
      </c>
      <c r="R180" s="39"/>
      <c r="S180" s="39"/>
      <c r="T180" s="40"/>
      <c r="U180" s="24" t="s">
        <v>154</v>
      </c>
      <c r="V180" s="24" t="s">
        <v>154</v>
      </c>
      <c r="AB180" s="24" t="s">
        <v>154</v>
      </c>
      <c r="AC180" s="24" t="s">
        <v>154</v>
      </c>
      <c r="AE180" s="26"/>
      <c r="AF180" t="str">
        <f>_xlfn.LET(_xlpm.result,_xlfn.XLOOKUP(C180,Table1[company_name],Table1[End_target],"NOT FOUND"),IF(_xlpm.result="NOT FOUND","NOT FOUND",IF(_xlpm.result=0,"",_xlpm.result)))</f>
        <v>Net zero</v>
      </c>
      <c r="AG180"/>
      <c r="AH180"/>
      <c r="AI180"/>
      <c r="AJ180"/>
      <c r="AN180" t="str">
        <f>_xlfn.LET(_xlpm.result,_xlfn.XLOOKUP(C180,Table1[company_name],Table1[Carbon_credits],"NOT FOUND"),IF(_xlpm.result="NOT FOUND","NOT FOUND",IF(_xlpm.result=0,"",_xlpm.result)))</f>
        <v>Yes</v>
      </c>
      <c r="AO180"/>
      <c r="AQ180" s="26"/>
      <c r="AR180"/>
      <c r="AS180" t="s">
        <v>218</v>
      </c>
      <c r="AT180" t="s">
        <v>1179</v>
      </c>
      <c r="AU180">
        <v>2050</v>
      </c>
      <c r="AY180" t="s">
        <v>157</v>
      </c>
      <c r="AZ180" t="s">
        <v>168</v>
      </c>
      <c r="BB180" s="26"/>
      <c r="BC180" t="str">
        <f>_xlfn.LET(_xlpm.result,_xlfn.XLOOKUP(C180,Table1[company_name],Table1[Separate_removal_target],"NOT FOUND"),IF(_xlpm.result="NOT FOUND","NOT FOUND",IF(_xlpm.result=0,"",_xlpm.result)))</f>
        <v>No</v>
      </c>
      <c r="BD180" t="s">
        <v>150</v>
      </c>
      <c r="BF180" t="s">
        <v>1179</v>
      </c>
      <c r="BG180">
        <v>2050</v>
      </c>
      <c r="BL180" s="26"/>
      <c r="BN180" s="29"/>
      <c r="BP180" s="26"/>
    </row>
    <row r="181" spans="1:68" s="24" customFormat="1" ht="13.35" customHeight="1" hidden="1">
      <c r="A181" s="24">
        <v>178</v>
      </c>
      <c r="C181" s="26" t="s">
        <v>1180</v>
      </c>
      <c r="D181" t="s">
        <v>183</v>
      </c>
      <c r="F181" t="s">
        <v>175</v>
      </c>
      <c r="H181" s="30" t="s">
        <v>1181</v>
      </c>
      <c r="I181" s="24" t="s">
        <v>1182</v>
      </c>
      <c r="J181" s="24">
        <v>0.22</v>
      </c>
      <c r="K181" s="24" t="s">
        <v>1183</v>
      </c>
      <c r="L181" s="24">
        <v>140860</v>
      </c>
      <c r="N181" s="26">
        <v>11</v>
      </c>
      <c r="O181" s="24" t="s">
        <v>154</v>
      </c>
      <c r="Q181" s="26"/>
      <c r="R181" s="39"/>
      <c r="S181" s="39"/>
      <c r="T181" s="40"/>
      <c r="U181" s="24" t="s">
        <v>150</v>
      </c>
      <c r="V181" s="24" t="s">
        <v>6995</v>
      </c>
      <c r="W181" s="24" t="s">
        <v>1368</v>
      </c>
      <c r="X181" s="24">
        <v>2030</v>
      </c>
      <c r="AB181" s="24" t="s">
        <v>154</v>
      </c>
      <c r="AC181" s="24" t="s">
        <v>154</v>
      </c>
      <c r="AE181" s="26"/>
      <c r="AF181" t="str">
        <f>_xlfn.LET(_xlpm.result,_xlfn.XLOOKUP(C181,Table1[company_name],Table1[End_target],"NOT FOUND"),IF(_xlpm.result="NOT FOUND","NOT FOUND",IF(_xlpm.result=0,"",_xlpm.result)))</f>
        <v>Carbon neutral(ity)</v>
      </c>
      <c r="AG181"/>
      <c r="AH181"/>
      <c r="AI181"/>
      <c r="AJ181"/>
      <c r="AN181" t="str">
        <f>_xlfn.LET(_xlpm.result,_xlfn.XLOOKUP(C181,Table1[company_name],Table1[Carbon_credits],"NOT FOUND"),IF(_xlpm.result="NOT FOUND","NOT FOUND",IF(_xlpm.result=0,"",_xlpm.result)))</f>
        <v>Not Specified</v>
      </c>
      <c r="AO181"/>
      <c r="AQ181" s="26"/>
      <c r="AR181"/>
      <c r="AS181"/>
      <c r="AT181"/>
      <c r="AU181"/>
      <c r="AY181"/>
      <c r="AZ181"/>
      <c r="BB181" s="26"/>
      <c r="BC181" t="str">
        <f>_xlfn.LET(_xlpm.result,_xlfn.XLOOKUP(C181,Table1[company_name],Table1[Separate_removal_target],"NOT FOUND"),IF(_xlpm.result="NOT FOUND","NOT FOUND",IF(_xlpm.result=0,"",_xlpm.result)))</f>
        <v/>
      </c>
      <c r="BD181"/>
      <c r="BF181" t="s">
        <v>7090</v>
      </c>
      <c r="BG181">
        <v>2060</v>
      </c>
      <c r="BL181" s="26"/>
      <c r="BN181" s="29"/>
      <c r="BP181" s="26"/>
    </row>
    <row r="182" spans="1:68" s="24" customFormat="1" ht="13.35" customHeight="1" hidden="1">
      <c r="A182" s="24">
        <v>179</v>
      </c>
      <c r="C182" s="26" t="s">
        <v>1185</v>
      </c>
      <c r="D182" t="s">
        <v>333</v>
      </c>
      <c r="F182" t="s">
        <v>284</v>
      </c>
      <c r="H182" s="30" t="s">
        <v>1186</v>
      </c>
      <c r="I182" s="24" t="s">
        <v>1187</v>
      </c>
      <c r="J182" s="24">
        <v>-0.168</v>
      </c>
      <c r="K182" s="24" t="s">
        <v>1188</v>
      </c>
      <c r="L182" s="24">
        <v>61228</v>
      </c>
      <c r="N182" s="26">
        <v>30</v>
      </c>
      <c r="O182" s="24" t="s">
        <v>150</v>
      </c>
      <c r="P182" s="24">
        <v>2019</v>
      </c>
      <c r="Q182" s="26">
        <v>2020</v>
      </c>
      <c r="R182" s="39"/>
      <c r="S182" s="39"/>
      <c r="T182" s="40"/>
      <c r="U182" s="24" t="s">
        <v>150</v>
      </c>
      <c r="V182" s="24" t="s">
        <v>6995</v>
      </c>
      <c r="W182" s="24" t="s">
        <v>1368</v>
      </c>
      <c r="X182" s="24">
        <v>2025</v>
      </c>
      <c r="AB182" s="24" t="s">
        <v>154</v>
      </c>
      <c r="AC182" s="24" t="s">
        <v>154</v>
      </c>
      <c r="AE182" s="26"/>
      <c r="AF182" t="str">
        <f>_xlfn.LET(_xlpm.result,_xlfn.XLOOKUP(C182,Table1[company_name],Table1[End_target],"NOT FOUND"),IF(_xlpm.result="NOT FOUND","NOT FOUND",IF(_xlpm.result=0,"",_xlpm.result)))</f>
        <v>Net zero</v>
      </c>
      <c r="AG182"/>
      <c r="AH182"/>
      <c r="AI182"/>
      <c r="AJ182"/>
      <c r="AN182" t="str">
        <f>_xlfn.LET(_xlpm.result,_xlfn.XLOOKUP(C182,Table1[company_name],Table1[Carbon_credits],"NOT FOUND"),IF(_xlpm.result="NOT FOUND","NOT FOUND",IF(_xlpm.result=0,"",_xlpm.result)))</f>
        <v>Yes</v>
      </c>
      <c r="AO182"/>
      <c r="AQ182" s="26"/>
      <c r="AR182"/>
      <c r="AS182" t="s">
        <v>218</v>
      </c>
      <c r="AT182" t="s">
        <v>1189</v>
      </c>
      <c r="AU182">
        <v>2050</v>
      </c>
      <c r="AY182" t="s">
        <v>157</v>
      </c>
      <c r="AZ182" t="s">
        <v>168</v>
      </c>
      <c r="BB182" s="26"/>
      <c r="BC182" t="str">
        <f>_xlfn.LET(_xlpm.result,_xlfn.XLOOKUP(C182,Table1[company_name],Table1[Separate_removal_target],"NOT FOUND"),IF(_xlpm.result="NOT FOUND","NOT FOUND",IF(_xlpm.result=0,"",_xlpm.result)))</f>
        <v>No</v>
      </c>
      <c r="BD182" t="s">
        <v>150</v>
      </c>
      <c r="BF182" t="s">
        <v>1189</v>
      </c>
      <c r="BG182">
        <v>2050</v>
      </c>
      <c r="BL182" s="26"/>
      <c r="BN182" s="29"/>
      <c r="BP182" s="26"/>
    </row>
    <row r="183" spans="1:68" s="24" customFormat="1" ht="13.35" customHeight="1" hidden="1">
      <c r="A183" s="24">
        <v>180</v>
      </c>
      <c r="C183" s="26" t="s">
        <v>1190</v>
      </c>
      <c r="D183" t="s">
        <v>192</v>
      </c>
      <c r="F183" t="s">
        <v>264</v>
      </c>
      <c r="H183" s="30" t="s">
        <v>1191</v>
      </c>
      <c r="I183" s="24" t="s">
        <v>1192</v>
      </c>
      <c r="J183" s="24">
        <v>-0.256</v>
      </c>
      <c r="K183" s="24" t="s">
        <v>1193</v>
      </c>
      <c r="L183" s="24">
        <v>40256</v>
      </c>
      <c r="N183" s="26">
        <v>31</v>
      </c>
      <c r="O183" s="24" t="s">
        <v>154</v>
      </c>
      <c r="Q183" s="26"/>
      <c r="R183" s="39"/>
      <c r="S183" s="39"/>
      <c r="T183" s="40"/>
      <c r="U183" s="24" t="s">
        <v>150</v>
      </c>
      <c r="V183" s="24" t="s">
        <v>6995</v>
      </c>
      <c r="W183" s="24" t="s">
        <v>1368</v>
      </c>
      <c r="X183" s="24" t="s">
        <v>3292</v>
      </c>
      <c r="Y183" s="24" t="s">
        <v>151</v>
      </c>
      <c r="Z183" s="24" t="s">
        <v>1368</v>
      </c>
      <c r="AA183" s="24" t="s">
        <v>5180</v>
      </c>
      <c r="AB183" s="24" t="s">
        <v>150</v>
      </c>
      <c r="AC183" s="24" t="s">
        <v>150</v>
      </c>
      <c r="AD183" s="24" t="s">
        <v>5180</v>
      </c>
      <c r="AE183" s="26" t="s">
        <v>5180</v>
      </c>
      <c r="AF183" t="str">
        <f>_xlfn.LET(_xlpm.result,_xlfn.XLOOKUP(C183,Table1[company_name],Table1[End_target],"NOT FOUND"),IF(_xlpm.result="NOT FOUND","NOT FOUND",IF(_xlpm.result=0,"",_xlpm.result)))</f>
        <v>Carbon neutral(ity)</v>
      </c>
      <c r="AG183" t="s">
        <v>219</v>
      </c>
      <c r="AH183" t="s">
        <v>218</v>
      </c>
      <c r="AI183" t="s">
        <v>1194</v>
      </c>
      <c r="AJ183">
        <v>2050</v>
      </c>
      <c r="AN183" t="str">
        <f>_xlfn.LET(_xlpm.result,_xlfn.XLOOKUP(C183,Table1[company_name],Table1[Carbon_credits],"NOT FOUND"),IF(_xlpm.result="NOT FOUND","NOT FOUND",IF(_xlpm.result=0,"",_xlpm.result)))</f>
        <v>Yes</v>
      </c>
      <c r="AO183" t="s">
        <v>190</v>
      </c>
      <c r="AQ183" s="26"/>
      <c r="AR183"/>
      <c r="AS183"/>
      <c r="AT183"/>
      <c r="AU183"/>
      <c r="AY183"/>
      <c r="AZ183"/>
      <c r="BB183" s="26"/>
      <c r="BC183" t="str">
        <f>_xlfn.LET(_xlpm.result,_xlfn.XLOOKUP(C183,Table1[company_name],Table1[Separate_removal_target],"NOT FOUND"),IF(_xlpm.result="NOT FOUND","NOT FOUND",IF(_xlpm.result=0,"",_xlpm.result)))</f>
        <v>No</v>
      </c>
      <c r="BD183" t="s">
        <v>150</v>
      </c>
      <c r="BF183" t="s">
        <v>1194</v>
      </c>
      <c r="BG183">
        <v>2050</v>
      </c>
      <c r="BL183" s="26"/>
      <c r="BN183" s="29"/>
      <c r="BP183" s="26"/>
    </row>
    <row r="184" spans="1:68" s="24" customFormat="1" ht="13.35" customHeight="1" hidden="1">
      <c r="A184" s="24">
        <v>181</v>
      </c>
      <c r="C184" s="26" t="s">
        <v>1195</v>
      </c>
      <c r="D184" t="s">
        <v>183</v>
      </c>
      <c r="F184" t="s">
        <v>686</v>
      </c>
      <c r="H184" s="30" t="s">
        <v>1196</v>
      </c>
      <c r="I184" s="24" t="s">
        <v>1197</v>
      </c>
      <c r="J184" s="24">
        <v>-0.28</v>
      </c>
      <c r="K184" s="24" t="s">
        <v>1198</v>
      </c>
      <c r="L184" s="24">
        <v>35795</v>
      </c>
      <c r="N184" s="26">
        <v>19</v>
      </c>
      <c r="O184" s="24" t="s">
        <v>154</v>
      </c>
      <c r="Q184" s="26"/>
      <c r="R184" s="39"/>
      <c r="S184" s="39"/>
      <c r="T184" s="40"/>
      <c r="U184" s="24" t="s">
        <v>150</v>
      </c>
      <c r="V184" s="24" t="s">
        <v>6995</v>
      </c>
      <c r="W184" s="24" t="s">
        <v>1368</v>
      </c>
      <c r="X184" s="24">
        <v>2030</v>
      </c>
      <c r="AB184" s="24" t="s">
        <v>154</v>
      </c>
      <c r="AC184" s="24" t="s">
        <v>154</v>
      </c>
      <c r="AE184" s="26"/>
      <c r="AF184" t="str">
        <f>_xlfn.LET(_xlpm.result,_xlfn.XLOOKUP(C184,Table1[company_name],Table1[End_target],"NOT FOUND"),IF(_xlpm.result="NOT FOUND","NOT FOUND",IF(_xlpm.result=0,"",_xlpm.result)))</f>
        <v>Net zero</v>
      </c>
      <c r="AG184"/>
      <c r="AH184"/>
      <c r="AI184"/>
      <c r="AJ184"/>
      <c r="AN184" t="str">
        <f>_xlfn.LET(_xlpm.result,_xlfn.XLOOKUP(C184,Table1[company_name],Table1[Carbon_credits],"NOT FOUND"),IF(_xlpm.result="NOT FOUND","NOT FOUND",IF(_xlpm.result=0,"",_xlpm.result)))</f>
        <v>Yes</v>
      </c>
      <c r="AO184"/>
      <c r="AQ184" s="26"/>
      <c r="AR184"/>
      <c r="AS184" t="s">
        <v>159</v>
      </c>
      <c r="AT184" t="s">
        <v>1199</v>
      </c>
      <c r="AU184">
        <v>2038</v>
      </c>
      <c r="AY184" t="s">
        <v>157</v>
      </c>
      <c r="AZ184" t="s">
        <v>262</v>
      </c>
      <c r="BB184" s="26"/>
      <c r="BC184" t="str">
        <f>_xlfn.LET(_xlpm.result,_xlfn.XLOOKUP(C184,Table1[company_name],Table1[Separate_removal_target],"NOT FOUND"),IF(_xlpm.result="NOT FOUND","NOT FOUND",IF(_xlpm.result=0,"",_xlpm.result)))</f>
        <v>No</v>
      </c>
      <c r="BD184"/>
      <c r="BF184" t="s">
        <v>1199</v>
      </c>
      <c r="BG184">
        <v>2038</v>
      </c>
      <c r="BL184" s="26"/>
      <c r="BN184" s="29"/>
      <c r="BP184" s="26"/>
    </row>
    <row r="185" spans="1:68" s="24" customFormat="1" ht="13.35" customHeight="1" hidden="1">
      <c r="A185" s="24">
        <v>182</v>
      </c>
      <c r="C185" s="26" t="s">
        <v>1200</v>
      </c>
      <c r="D185" t="s">
        <v>192</v>
      </c>
      <c r="F185" t="s">
        <v>680</v>
      </c>
      <c r="H185" s="30" t="s">
        <v>1201</v>
      </c>
      <c r="I185" s="24" t="s">
        <v>1202</v>
      </c>
      <c r="J185" s="24">
        <v>-0.325</v>
      </c>
      <c r="K185" s="24" t="s">
        <v>1203</v>
      </c>
      <c r="L185" s="24">
        <v>104736</v>
      </c>
      <c r="N185" s="26">
        <v>25</v>
      </c>
      <c r="O185" s="24" t="s">
        <v>154</v>
      </c>
      <c r="Q185" s="26"/>
      <c r="R185" s="39"/>
      <c r="S185" s="39"/>
      <c r="T185" s="40"/>
      <c r="U185" s="24" t="s">
        <v>150</v>
      </c>
      <c r="V185" s="24" t="s">
        <v>160</v>
      </c>
      <c r="AB185" s="24" t="s">
        <v>154</v>
      </c>
      <c r="AC185" s="24" t="s">
        <v>154</v>
      </c>
      <c r="AE185" s="26"/>
      <c r="AF185" t="str">
        <f>_xlfn.LET(_xlpm.result,_xlfn.XLOOKUP(C185,Table1[company_name],Table1[End_target],"NOT FOUND"),IF(_xlpm.result="NOT FOUND","NOT FOUND",IF(_xlpm.result=0,"",_xlpm.result)))</f>
        <v>Emissions reduction target</v>
      </c>
      <c r="AG185"/>
      <c r="AH185"/>
      <c r="AI185"/>
      <c r="AJ185"/>
      <c r="AN185" t="str">
        <f>_xlfn.LET(_xlpm.result,_xlfn.XLOOKUP(C185,Table1[company_name],Table1[Carbon_credits],"NOT FOUND"),IF(_xlpm.result="NOT FOUND","NOT FOUND",IF(_xlpm.result=0,"",_xlpm.result)))</f>
        <v>Not Specified</v>
      </c>
      <c r="AO185"/>
      <c r="AQ185" s="26"/>
      <c r="AR185"/>
      <c r="AS185"/>
      <c r="AT185"/>
      <c r="AU185"/>
      <c r="AY185"/>
      <c r="AZ185"/>
      <c r="BB185" s="26"/>
      <c r="BC185" t="str">
        <f>_xlfn.LET(_xlpm.result,_xlfn.XLOOKUP(C185,Table1[company_name],Table1[Separate_removal_target],"NOT FOUND"),IF(_xlpm.result="NOT FOUND","NOT FOUND",IF(_xlpm.result=0,"",_xlpm.result)))</f>
        <v>No</v>
      </c>
      <c r="BD185" t="s">
        <v>150</v>
      </c>
      <c r="BF185" t="s">
        <v>7091</v>
      </c>
      <c r="BG185">
        <v>2030</v>
      </c>
      <c r="BL185" s="26"/>
      <c r="BN185" s="29"/>
      <c r="BP185" s="26"/>
    </row>
    <row r="186" spans="1:68" s="24" customFormat="1" ht="13.35" customHeight="1" hidden="1">
      <c r="A186" s="24">
        <v>183</v>
      </c>
      <c r="C186" s="26" t="s">
        <v>1205</v>
      </c>
      <c r="D186" t="s">
        <v>1206</v>
      </c>
      <c r="F186" t="s">
        <v>264</v>
      </c>
      <c r="H186" s="30" t="s">
        <v>1207</v>
      </c>
      <c r="I186" s="24" t="s">
        <v>1208</v>
      </c>
      <c r="J186" s="24">
        <v>0.001</v>
      </c>
      <c r="K186" s="24" t="s">
        <v>1209</v>
      </c>
      <c r="L186" s="24">
        <v>170711</v>
      </c>
      <c r="N186" s="26">
        <v>31</v>
      </c>
      <c r="O186" s="24" t="s">
        <v>150</v>
      </c>
      <c r="P186" s="24">
        <v>2024</v>
      </c>
      <c r="Q186" s="26">
        <v>2040</v>
      </c>
      <c r="R186" s="39"/>
      <c r="S186" s="39"/>
      <c r="T186" s="40"/>
      <c r="U186" s="24" t="s">
        <v>150</v>
      </c>
      <c r="V186" s="24" t="s">
        <v>6995</v>
      </c>
      <c r="W186" s="24" t="s">
        <v>1368</v>
      </c>
      <c r="X186" s="24" t="s">
        <v>3292</v>
      </c>
      <c r="AB186" s="24" t="s">
        <v>154</v>
      </c>
      <c r="AC186" s="24" t="s">
        <v>154</v>
      </c>
      <c r="AE186" s="26"/>
      <c r="AF186" t="str">
        <f>_xlfn.LET(_xlpm.result,_xlfn.XLOOKUP(C186,Table1[company_name],Table1[End_target],"NOT FOUND"),IF(_xlpm.result="NOT FOUND","NOT FOUND",IF(_xlpm.result=0,"",_xlpm.result)))</f>
        <v>Net zero</v>
      </c>
      <c r="AG186"/>
      <c r="AH186"/>
      <c r="AI186"/>
      <c r="AJ186"/>
      <c r="AN186" t="str">
        <f>_xlfn.LET(_xlpm.result,_xlfn.XLOOKUP(C186,Table1[company_name],Table1[Carbon_credits],"NOT FOUND"),IF(_xlpm.result="NOT FOUND","NOT FOUND",IF(_xlpm.result=0,"",_xlpm.result)))</f>
        <v>Not Specified</v>
      </c>
      <c r="AO186"/>
      <c r="AQ186" s="26"/>
      <c r="AR186"/>
      <c r="AS186" t="s">
        <v>218</v>
      </c>
      <c r="AT186" t="s">
        <v>7092</v>
      </c>
      <c r="AU186">
        <v>2050</v>
      </c>
      <c r="AY186" t="s">
        <v>168</v>
      </c>
      <c r="AZ186" t="s">
        <v>171</v>
      </c>
      <c r="BB186" s="26"/>
      <c r="BC186" t="str">
        <f>_xlfn.LET(_xlpm.result,_xlfn.XLOOKUP(C186,Table1[company_name],Table1[Separate_removal_target],"NOT FOUND"),IF(_xlpm.result="NOT FOUND","NOT FOUND",IF(_xlpm.result=0,"",_xlpm.result)))</f>
        <v>No</v>
      </c>
      <c r="BD186" t="s">
        <v>150</v>
      </c>
      <c r="BF186" t="s">
        <v>7092</v>
      </c>
      <c r="BG186">
        <v>2050</v>
      </c>
      <c r="BL186" s="26"/>
      <c r="BN186" s="29"/>
      <c r="BP186" s="26"/>
    </row>
    <row r="187" spans="1:68" s="24" customFormat="1" ht="13.35" customHeight="1" hidden="1">
      <c r="A187" s="24">
        <v>184</v>
      </c>
      <c r="C187" s="26" t="s">
        <v>1211</v>
      </c>
      <c r="D187" t="s">
        <v>333</v>
      </c>
      <c r="F187" t="s">
        <v>416</v>
      </c>
      <c r="H187" s="30" t="s">
        <v>1212</v>
      </c>
      <c r="I187" s="24" t="s">
        <v>1213</v>
      </c>
      <c r="J187" s="24">
        <v>0.289</v>
      </c>
      <c r="K187" s="24" t="s">
        <v>1214</v>
      </c>
      <c r="L187" s="24">
        <v>61121</v>
      </c>
      <c r="N187" s="26">
        <v>31</v>
      </c>
      <c r="O187" s="24" t="s">
        <v>150</v>
      </c>
      <c r="P187" s="24">
        <v>2015</v>
      </c>
      <c r="Q187" s="26">
        <v>2020</v>
      </c>
      <c r="R187" s="39"/>
      <c r="S187" s="39"/>
      <c r="T187" s="40"/>
      <c r="U187" s="24" t="s">
        <v>150</v>
      </c>
      <c r="V187" s="24" t="s">
        <v>6995</v>
      </c>
      <c r="W187" s="24" t="s">
        <v>1368</v>
      </c>
      <c r="X187" s="24">
        <v>2025</v>
      </c>
      <c r="AB187" s="24" t="s">
        <v>154</v>
      </c>
      <c r="AC187" s="24" t="s">
        <v>154</v>
      </c>
      <c r="AE187" s="26"/>
      <c r="AF187" t="str">
        <f>_xlfn.LET(_xlpm.result,_xlfn.XLOOKUP(C187,Table1[company_name],Table1[End_target],"NOT FOUND"),IF(_xlpm.result="NOT FOUND","NOT FOUND",IF(_xlpm.result=0,"",_xlpm.result)))</f>
        <v>Net zero</v>
      </c>
      <c r="AG187"/>
      <c r="AH187"/>
      <c r="AI187"/>
      <c r="AJ187"/>
      <c r="AN187" t="str">
        <f>_xlfn.LET(_xlpm.result,_xlfn.XLOOKUP(C187,Table1[company_name],Table1[Carbon_credits],"NOT FOUND"),IF(_xlpm.result="NOT FOUND","NOT FOUND",IF(_xlpm.result=0,"",_xlpm.result)))</f>
        <v>Not Specified</v>
      </c>
      <c r="AO187"/>
      <c r="AQ187" s="26"/>
      <c r="AR187"/>
      <c r="AS187" t="s">
        <v>159</v>
      </c>
      <c r="AT187" t="s">
        <v>7093</v>
      </c>
      <c r="AU187">
        <v>2050</v>
      </c>
      <c r="AY187" t="s">
        <v>168</v>
      </c>
      <c r="AZ187" t="s">
        <v>158</v>
      </c>
      <c r="BB187" s="26"/>
      <c r="BC187" t="str">
        <f>_xlfn.LET(_xlpm.result,_xlfn.XLOOKUP(C187,Table1[company_name],Table1[Separate_removal_target],"NOT FOUND"),IF(_xlpm.result="NOT FOUND","NOT FOUND",IF(_xlpm.result=0,"",_xlpm.result)))</f>
        <v>No</v>
      </c>
      <c r="BD187" t="s">
        <v>150</v>
      </c>
      <c r="BF187" t="s">
        <v>7093</v>
      </c>
      <c r="BG187">
        <v>2050</v>
      </c>
      <c r="BL187" s="26"/>
      <c r="BN187" s="29"/>
      <c r="BP187" s="26"/>
    </row>
    <row r="188" spans="1:68" s="24" customFormat="1" ht="13.35" customHeight="1" hidden="1">
      <c r="A188" s="24">
        <v>185</v>
      </c>
      <c r="C188" s="26" t="s">
        <v>1216</v>
      </c>
      <c r="D188" t="s">
        <v>290</v>
      </c>
      <c r="F188" t="s">
        <v>284</v>
      </c>
      <c r="H188" s="30" t="s">
        <v>1217</v>
      </c>
      <c r="I188" s="24" t="s">
        <v>1218</v>
      </c>
      <c r="J188" s="24">
        <v>0.233</v>
      </c>
      <c r="K188" s="24" t="s">
        <v>1219</v>
      </c>
      <c r="L188" s="24">
        <v>93000</v>
      </c>
      <c r="N188" s="26">
        <v>31</v>
      </c>
      <c r="O188" s="24" t="s">
        <v>150</v>
      </c>
      <c r="P188" s="24">
        <v>2019</v>
      </c>
      <c r="Q188" s="26">
        <v>2025</v>
      </c>
      <c r="R188" s="39"/>
      <c r="S188" s="39"/>
      <c r="T188" s="40"/>
      <c r="U188" s="24" t="s">
        <v>150</v>
      </c>
      <c r="V188" s="24" t="s">
        <v>6995</v>
      </c>
      <c r="W188" s="24" t="s">
        <v>1368</v>
      </c>
      <c r="X188" s="24">
        <v>2030</v>
      </c>
      <c r="Y188" s="24" t="s">
        <v>151</v>
      </c>
      <c r="Z188" s="24" t="s">
        <v>1368</v>
      </c>
      <c r="AA188" s="24">
        <v>2050</v>
      </c>
      <c r="AB188" s="24" t="s">
        <v>150</v>
      </c>
      <c r="AC188" s="24" t="s">
        <v>150</v>
      </c>
      <c r="AD188" s="24">
        <v>2050</v>
      </c>
      <c r="AE188" s="26">
        <v>2050</v>
      </c>
      <c r="AF188" t="str">
        <f>_xlfn.LET(_xlpm.result,_xlfn.XLOOKUP(C188,Table1[company_name],Table1[End_target],"NOT FOUND"),IF(_xlpm.result="NOT FOUND","NOT FOUND",IF(_xlpm.result=0,"",_xlpm.result)))</f>
        <v>Net zero</v>
      </c>
      <c r="AG188"/>
      <c r="AH188"/>
      <c r="AI188"/>
      <c r="AJ188"/>
      <c r="AN188" t="str">
        <f>_xlfn.LET(_xlpm.result,_xlfn.XLOOKUP(C188,Table1[company_name],Table1[Carbon_credits],"NOT FOUND"),IF(_xlpm.result="NOT FOUND","NOT FOUND",IF(_xlpm.result=0,"",_xlpm.result)))</f>
        <v>Yes</v>
      </c>
      <c r="AO188"/>
      <c r="AQ188" s="26"/>
      <c r="AR188"/>
      <c r="AS188" t="s">
        <v>159</v>
      </c>
      <c r="AT188" t="s">
        <v>1220</v>
      </c>
      <c r="AU188">
        <v>2050</v>
      </c>
      <c r="AY188" t="s">
        <v>157</v>
      </c>
      <c r="AZ188" t="s">
        <v>262</v>
      </c>
      <c r="BB188" s="26"/>
      <c r="BC188" t="str">
        <f>_xlfn.LET(_xlpm.result,_xlfn.XLOOKUP(C188,Table1[company_name],Table1[Separate_removal_target],"NOT FOUND"),IF(_xlpm.result="NOT FOUND","NOT FOUND",IF(_xlpm.result=0,"",_xlpm.result)))</f>
        <v/>
      </c>
      <c r="BD188" t="s">
        <v>150</v>
      </c>
      <c r="BF188" t="s">
        <v>1220</v>
      </c>
      <c r="BG188">
        <v>2050</v>
      </c>
      <c r="BL188" s="26"/>
      <c r="BN188" s="29"/>
      <c r="BP188" s="26"/>
    </row>
    <row r="189" spans="1:68" s="24" customFormat="1" ht="13.35" customHeight="1" hidden="1">
      <c r="A189" s="24">
        <v>186</v>
      </c>
      <c r="C189" s="26" t="s">
        <v>1221</v>
      </c>
      <c r="D189" t="s">
        <v>1046</v>
      </c>
      <c r="F189" t="s">
        <v>145</v>
      </c>
      <c r="H189" s="30" t="s">
        <v>1222</v>
      </c>
      <c r="I189" s="24" t="s">
        <v>1223</v>
      </c>
      <c r="J189" s="24">
        <v>-0.229</v>
      </c>
      <c r="K189" s="24" t="s">
        <v>1224</v>
      </c>
      <c r="L189" s="24">
        <v>121000</v>
      </c>
      <c r="N189" s="26">
        <v>31</v>
      </c>
      <c r="O189" s="24" t="s">
        <v>154</v>
      </c>
      <c r="Q189" s="26"/>
      <c r="R189" s="39"/>
      <c r="S189" s="39"/>
      <c r="T189" s="40"/>
      <c r="U189" s="24" t="s">
        <v>154</v>
      </c>
      <c r="V189" s="24" t="s">
        <v>154</v>
      </c>
      <c r="AB189" s="24" t="s">
        <v>154</v>
      </c>
      <c r="AC189" s="24" t="s">
        <v>154</v>
      </c>
      <c r="AE189" s="26"/>
      <c r="AF189" t="str">
        <f>_xlfn.LET(_xlpm.result,_xlfn.XLOOKUP(C189,Table1[company_name],Table1[End_target],"NOT FOUND"),IF(_xlpm.result="NOT FOUND","NOT FOUND",IF(_xlpm.result=0,"",_xlpm.result)))</f>
        <v>Emissions reduction target</v>
      </c>
      <c r="AG189"/>
      <c r="AH189"/>
      <c r="AI189"/>
      <c r="AJ189"/>
      <c r="AN189" t="str">
        <f>_xlfn.LET(_xlpm.result,_xlfn.XLOOKUP(C189,Table1[company_name],Table1[Carbon_credits],"NOT FOUND"),IF(_xlpm.result="NOT FOUND","NOT FOUND",IF(_xlpm.result=0,"",_xlpm.result)))</f>
        <v>Not Specified</v>
      </c>
      <c r="AO189"/>
      <c r="AQ189" s="26"/>
      <c r="AR189"/>
      <c r="AS189"/>
      <c r="AT189"/>
      <c r="AU189"/>
      <c r="AY189"/>
      <c r="AZ189"/>
      <c r="BB189" s="26"/>
      <c r="BC189" t="str">
        <f>_xlfn.LET(_xlpm.result,_xlfn.XLOOKUP(C189,Table1[company_name],Table1[Separate_removal_target],"NOT FOUND"),IF(_xlpm.result="NOT FOUND","NOT FOUND",IF(_xlpm.result=0,"",_xlpm.result)))</f>
        <v>No</v>
      </c>
      <c r="BD189" t="s">
        <v>150</v>
      </c>
      <c r="BF189" t="s">
        <v>7094</v>
      </c>
      <c r="BG189">
        <v>2030</v>
      </c>
      <c r="BL189" s="26"/>
      <c r="BN189" s="29"/>
      <c r="BP189" s="26"/>
    </row>
    <row r="190" spans="1:68" s="24" customFormat="1" ht="13.35" customHeight="1" hidden="1">
      <c r="A190" s="24">
        <v>187</v>
      </c>
      <c r="C190" s="26" t="s">
        <v>1226</v>
      </c>
      <c r="D190" t="s">
        <v>1227</v>
      </c>
      <c r="F190" t="s">
        <v>145</v>
      </c>
      <c r="H190" s="30" t="s">
        <v>1228</v>
      </c>
      <c r="I190" s="24" t="s">
        <v>1229</v>
      </c>
      <c r="J190" s="24">
        <v>1.805</v>
      </c>
      <c r="K190" s="24" t="s">
        <v>1230</v>
      </c>
      <c r="L190" s="24">
        <v>45000</v>
      </c>
      <c r="N190" s="26">
        <v>31</v>
      </c>
      <c r="O190" s="24" t="s">
        <v>154</v>
      </c>
      <c r="Q190" s="26"/>
      <c r="R190" s="39"/>
      <c r="S190" s="39"/>
      <c r="T190" s="40"/>
      <c r="U190" s="24" t="s">
        <v>150</v>
      </c>
      <c r="V190" s="24" t="s">
        <v>160</v>
      </c>
      <c r="AB190" s="24" t="s">
        <v>154</v>
      </c>
      <c r="AC190" s="24" t="s">
        <v>154</v>
      </c>
      <c r="AE190" s="26"/>
      <c r="AF190" t="str">
        <f>_xlfn.LET(_xlpm.result,_xlfn.XLOOKUP(C190,Table1[company_name],Table1[End_target],"NOT FOUND"),IF(_xlpm.result="NOT FOUND","NOT FOUND",IF(_xlpm.result=0,"",_xlpm.result)))</f>
        <v>Net zero</v>
      </c>
      <c r="AG190"/>
      <c r="AH190"/>
      <c r="AI190"/>
      <c r="AJ190"/>
      <c r="AN190" t="str">
        <f>_xlfn.LET(_xlpm.result,_xlfn.XLOOKUP(C190,Table1[company_name],Table1[Carbon_credits],"NOT FOUND"),IF(_xlpm.result="NOT FOUND","NOT FOUND",IF(_xlpm.result=0,"",_xlpm.result)))</f>
        <v>Yes</v>
      </c>
      <c r="AO190"/>
      <c r="AQ190" s="26"/>
      <c r="AR190"/>
      <c r="AS190" t="s">
        <v>159</v>
      </c>
      <c r="AT190" t="s">
        <v>1231</v>
      </c>
      <c r="AU190">
        <v>2050</v>
      </c>
      <c r="AY190" t="s">
        <v>157</v>
      </c>
      <c r="AZ190" t="s">
        <v>168</v>
      </c>
      <c r="BB190" s="26"/>
      <c r="BC190" t="str">
        <f>_xlfn.LET(_xlpm.result,_xlfn.XLOOKUP(C190,Table1[company_name],Table1[Separate_removal_target],"NOT FOUND"),IF(_xlpm.result="NOT FOUND","NOT FOUND",IF(_xlpm.result=0,"",_xlpm.result)))</f>
        <v>Yes</v>
      </c>
      <c r="BD190" t="s">
        <v>150</v>
      </c>
      <c r="BF190" t="s">
        <v>1231</v>
      </c>
      <c r="BG190">
        <v>2050</v>
      </c>
      <c r="BL190" s="26"/>
      <c r="BN190" s="29"/>
      <c r="BP190" s="26"/>
    </row>
    <row r="191" spans="1:68" s="24" customFormat="1" ht="13.35" customHeight="1" hidden="1">
      <c r="A191" s="24">
        <v>188</v>
      </c>
      <c r="C191" s="26" t="s">
        <v>1232</v>
      </c>
      <c r="D191" t="s">
        <v>926</v>
      </c>
      <c r="F191" t="s">
        <v>321</v>
      </c>
      <c r="H191" s="30" t="s">
        <v>1233</v>
      </c>
      <c r="I191" s="24" t="s">
        <v>1234</v>
      </c>
      <c r="J191" s="24">
        <v>-0.266</v>
      </c>
      <c r="K191" s="24" t="s">
        <v>1235</v>
      </c>
      <c r="L191" s="24">
        <v>103249</v>
      </c>
      <c r="N191" s="26">
        <v>31</v>
      </c>
      <c r="O191" s="24" t="s">
        <v>154</v>
      </c>
      <c r="Q191" s="26"/>
      <c r="R191" s="39"/>
      <c r="S191" s="39"/>
      <c r="T191" s="40"/>
      <c r="U191" s="24" t="s">
        <v>150</v>
      </c>
      <c r="V191" s="24" t="s">
        <v>6995</v>
      </c>
      <c r="W191" s="24" t="s">
        <v>1368</v>
      </c>
      <c r="X191" s="24">
        <v>2029</v>
      </c>
      <c r="Y191" s="24" t="s">
        <v>151</v>
      </c>
      <c r="Z191" s="24" t="s">
        <v>1368</v>
      </c>
      <c r="AA191" s="24">
        <v>2045</v>
      </c>
      <c r="AB191" s="24" t="s">
        <v>150</v>
      </c>
      <c r="AC191" s="24" t="s">
        <v>150</v>
      </c>
      <c r="AD191" s="24">
        <v>2045</v>
      </c>
      <c r="AE191" s="26">
        <v>2045</v>
      </c>
      <c r="AF191" t="str">
        <f>_xlfn.LET(_xlpm.result,_xlfn.XLOOKUP(C191,Table1[company_name],Table1[End_target],"NOT FOUND"),IF(_xlpm.result="NOT FOUND","NOT FOUND",IF(_xlpm.result=0,"",_xlpm.result)))</f>
        <v>Zero emissions</v>
      </c>
      <c r="AG191"/>
      <c r="AH191"/>
      <c r="AI191"/>
      <c r="AJ191"/>
      <c r="AN191" t="str">
        <f>_xlfn.LET(_xlpm.result,_xlfn.XLOOKUP(C191,Table1[company_name],Table1[Carbon_credits],"NOT FOUND"),IF(_xlpm.result="NOT FOUND","NOT FOUND",IF(_xlpm.result=0,"",_xlpm.result)))</f>
        <v>Not Specified</v>
      </c>
      <c r="AO191"/>
      <c r="AQ191" s="26"/>
      <c r="AR191"/>
      <c r="AS191"/>
      <c r="AT191"/>
      <c r="AU191"/>
      <c r="AY191"/>
      <c r="AZ191"/>
      <c r="BB191" s="26"/>
      <c r="BC191" t="str">
        <f>_xlfn.LET(_xlpm.result,_xlfn.XLOOKUP(C191,Table1[company_name],Table1[Separate_removal_target],"NOT FOUND"),IF(_xlpm.result="NOT FOUND","NOT FOUND",IF(_xlpm.result=0,"",_xlpm.result)))</f>
        <v>No</v>
      </c>
      <c r="BD191"/>
      <c r="BF191"/>
      <c r="BG191"/>
      <c r="BL191" s="26"/>
      <c r="BN191" s="29"/>
      <c r="BP191" s="26"/>
    </row>
    <row r="192" spans="1:68" s="24" customFormat="1" ht="13.35" customHeight="1" hidden="1">
      <c r="A192" s="24">
        <v>189</v>
      </c>
      <c r="C192" s="26" t="s">
        <v>1237</v>
      </c>
      <c r="D192" t="s">
        <v>1238</v>
      </c>
      <c r="F192" t="s">
        <v>145</v>
      </c>
      <c r="H192" s="30" t="s">
        <v>1239</v>
      </c>
      <c r="I192" s="24" t="s">
        <v>1240</v>
      </c>
      <c r="J192" s="24">
        <v>0.099</v>
      </c>
      <c r="K192" s="24" t="s">
        <v>1241</v>
      </c>
      <c r="L192" s="24">
        <v>271000</v>
      </c>
      <c r="N192" s="26">
        <v>31</v>
      </c>
      <c r="O192" s="24" t="s">
        <v>154</v>
      </c>
      <c r="Q192" s="26"/>
      <c r="R192" s="39"/>
      <c r="S192" s="39"/>
      <c r="T192" s="40"/>
      <c r="U192" s="24" t="s">
        <v>154</v>
      </c>
      <c r="V192" s="24" t="s">
        <v>154</v>
      </c>
      <c r="AB192" s="24" t="s">
        <v>154</v>
      </c>
      <c r="AC192" s="24" t="s">
        <v>154</v>
      </c>
      <c r="AE192" s="26"/>
      <c r="AF192" t="str">
        <f>_xlfn.LET(_xlpm.result,_xlfn.XLOOKUP(C192,Table1[company_name],Table1[End_target],"NOT FOUND"),IF(_xlpm.result="NOT FOUND","NOT FOUND",IF(_xlpm.result=0,"",_xlpm.result)))</f>
        <v>No target</v>
      </c>
      <c r="AG192"/>
      <c r="AH192"/>
      <c r="AI192"/>
      <c r="AJ192"/>
      <c r="AN192" t="str">
        <f>_xlfn.LET(_xlpm.result,_xlfn.XLOOKUP(C192,Table1[company_name],Table1[Carbon_credits],"NOT FOUND"),IF(_xlpm.result="NOT FOUND","NOT FOUND",IF(_xlpm.result=0,"",_xlpm.result)))</f>
        <v>Not Specified</v>
      </c>
      <c r="AO192"/>
      <c r="AQ192" s="26"/>
      <c r="AR192"/>
      <c r="AS192"/>
      <c r="AT192"/>
      <c r="AU192"/>
      <c r="AY192"/>
      <c r="AZ192"/>
      <c r="BB192" s="26"/>
      <c r="BC192" t="str">
        <f>_xlfn.LET(_xlpm.result,_xlfn.XLOOKUP(C192,Table1[company_name],Table1[Separate_removal_target],"NOT FOUND"),IF(_xlpm.result="NOT FOUND","NOT FOUND",IF(_xlpm.result=0,"",_xlpm.result)))</f>
        <v>No</v>
      </c>
      <c r="BD192"/>
      <c r="BF192"/>
      <c r="BG192"/>
      <c r="BL192" s="26"/>
      <c r="BN192" s="29"/>
      <c r="BP192" s="26"/>
    </row>
    <row r="193" spans="1:68" s="24" customFormat="1" ht="13.35" customHeight="1" hidden="1">
      <c r="A193" s="24">
        <v>190</v>
      </c>
      <c r="C193" s="26" t="s">
        <v>1246</v>
      </c>
      <c r="D193" t="s">
        <v>852</v>
      </c>
      <c r="F193" t="s">
        <v>245</v>
      </c>
      <c r="H193" s="30" t="s">
        <v>1247</v>
      </c>
      <c r="I193" s="24" t="s">
        <v>1248</v>
      </c>
      <c r="J193" s="24">
        <v>4.771</v>
      </c>
      <c r="K193" s="24" t="s">
        <v>1249</v>
      </c>
      <c r="L193" s="24">
        <v>111822</v>
      </c>
      <c r="N193" s="26">
        <v>31</v>
      </c>
      <c r="O193" s="24" t="s">
        <v>154</v>
      </c>
      <c r="Q193" s="26"/>
      <c r="R193" s="39"/>
      <c r="S193" s="39"/>
      <c r="T193" s="40"/>
      <c r="U193" s="24" t="s">
        <v>154</v>
      </c>
      <c r="V193" s="24" t="s">
        <v>154</v>
      </c>
      <c r="AB193" s="24" t="s">
        <v>154</v>
      </c>
      <c r="AC193" s="24" t="s">
        <v>154</v>
      </c>
      <c r="AE193" s="26"/>
      <c r="AF193" t="str">
        <f>_xlfn.LET(_xlpm.result,_xlfn.XLOOKUP(C193,Table1[company_name],Table1[End_target],"NOT FOUND"),IF(_xlpm.result="NOT FOUND","NOT FOUND",IF(_xlpm.result=0,"",_xlpm.result)))</f>
        <v>Net zero</v>
      </c>
      <c r="AG193"/>
      <c r="AH193"/>
      <c r="AI193"/>
      <c r="AJ193"/>
      <c r="AN193" t="str">
        <f>_xlfn.LET(_xlpm.result,_xlfn.XLOOKUP(C193,Table1[company_name],Table1[Carbon_credits],"NOT FOUND"),IF(_xlpm.result="NOT FOUND","NOT FOUND",IF(_xlpm.result=0,"",_xlpm.result)))</f>
        <v>Yes</v>
      </c>
      <c r="AO193"/>
      <c r="AQ193" s="26"/>
      <c r="AR193"/>
      <c r="AS193" t="s">
        <v>159</v>
      </c>
      <c r="AT193" t="s">
        <v>1250</v>
      </c>
      <c r="AU193">
        <v>2050</v>
      </c>
      <c r="AY193" t="s">
        <v>157</v>
      </c>
      <c r="AZ193" t="s">
        <v>168</v>
      </c>
      <c r="BB193" s="26"/>
      <c r="BC193" t="str">
        <f>_xlfn.LET(_xlpm.result,_xlfn.XLOOKUP(C193,Table1[company_name],Table1[Separate_removal_target],"NOT FOUND"),IF(_xlpm.result="NOT FOUND","NOT FOUND",IF(_xlpm.result=0,"",_xlpm.result)))</f>
        <v>No</v>
      </c>
      <c r="BD193" t="s">
        <v>150</v>
      </c>
      <c r="BF193" t="s">
        <v>1250</v>
      </c>
      <c r="BG193">
        <v>2050</v>
      </c>
      <c r="BL193" s="26"/>
      <c r="BN193" s="29"/>
      <c r="BP193" s="26"/>
    </row>
    <row r="194" spans="1:68" s="24" customFormat="1" ht="13.35" customHeight="1" hidden="1">
      <c r="A194" s="24">
        <v>191</v>
      </c>
      <c r="C194" s="26" t="s">
        <v>1251</v>
      </c>
      <c r="D194" t="s">
        <v>679</v>
      </c>
      <c r="F194" t="s">
        <v>1252</v>
      </c>
      <c r="H194" s="30" t="s">
        <v>1253</v>
      </c>
      <c r="I194" s="24" t="s">
        <v>1254</v>
      </c>
      <c r="J194" s="24">
        <v>-0.987</v>
      </c>
      <c r="K194" s="24" t="s">
        <v>1255</v>
      </c>
      <c r="L194" s="24">
        <v>130760</v>
      </c>
      <c r="N194" s="26">
        <v>24</v>
      </c>
      <c r="O194" s="24" t="s">
        <v>154</v>
      </c>
      <c r="Q194" s="26"/>
      <c r="R194" s="39"/>
      <c r="S194" s="39"/>
      <c r="T194" s="40"/>
      <c r="U194" s="24" t="s">
        <v>150</v>
      </c>
      <c r="V194" s="24" t="s">
        <v>7000</v>
      </c>
      <c r="AB194" s="24" t="s">
        <v>154</v>
      </c>
      <c r="AC194" s="24" t="s">
        <v>154</v>
      </c>
      <c r="AE194" s="26"/>
      <c r="AF194" t="str">
        <f>_xlfn.LET(_xlpm.result,_xlfn.XLOOKUP(C194,Table1[company_name],Table1[End_target],"NOT FOUND"),IF(_xlpm.result="NOT FOUND","NOT FOUND",IF(_xlpm.result=0,"",_xlpm.result)))</f>
        <v>Carbon neutral(ity)</v>
      </c>
      <c r="AG194"/>
      <c r="AH194"/>
      <c r="AI194"/>
      <c r="AJ194"/>
      <c r="AN194" t="str">
        <f>_xlfn.LET(_xlpm.result,_xlfn.XLOOKUP(C194,Table1[company_name],Table1[Carbon_credits],"NOT FOUND"),IF(_xlpm.result="NOT FOUND","NOT FOUND",IF(_xlpm.result=0,"",_xlpm.result)))</f>
        <v>Not Specified</v>
      </c>
      <c r="AO194"/>
      <c r="AQ194" s="26"/>
      <c r="AR194"/>
      <c r="AS194"/>
      <c r="AT194"/>
      <c r="AU194"/>
      <c r="AY194"/>
      <c r="AZ194"/>
      <c r="BB194" s="26"/>
      <c r="BC194" t="str">
        <f>_xlfn.LET(_xlpm.result,_xlfn.XLOOKUP(C194,Table1[company_name],Table1[Separate_removal_target],"NOT FOUND"),IF(_xlpm.result="NOT FOUND","NOT FOUND",IF(_xlpm.result=0,"",_xlpm.result)))</f>
        <v>No</v>
      </c>
      <c r="BD194"/>
      <c r="BF194"/>
      <c r="BG194"/>
      <c r="BL194" s="26"/>
      <c r="BN194" s="29"/>
      <c r="BP194" s="26"/>
    </row>
    <row r="195" spans="1:68" s="24" customFormat="1" ht="13.35" customHeight="1" hidden="1">
      <c r="A195" s="24">
        <v>192</v>
      </c>
      <c r="C195" s="26" t="s">
        <v>1257</v>
      </c>
      <c r="D195" t="s">
        <v>1227</v>
      </c>
      <c r="F195" t="s">
        <v>145</v>
      </c>
      <c r="H195" s="30" t="s">
        <v>1258</v>
      </c>
      <c r="I195" s="24" t="s">
        <v>1259</v>
      </c>
      <c r="J195" s="24">
        <v>0.096</v>
      </c>
      <c r="K195" s="24" t="s">
        <v>1260</v>
      </c>
      <c r="L195" s="24">
        <v>37936</v>
      </c>
      <c r="N195" s="26">
        <v>31</v>
      </c>
      <c r="O195" s="24" t="s">
        <v>154</v>
      </c>
      <c r="Q195" s="26"/>
      <c r="R195" s="39"/>
      <c r="S195" s="39"/>
      <c r="T195" s="40"/>
      <c r="U195" s="24" t="s">
        <v>154</v>
      </c>
      <c r="V195" s="24" t="s">
        <v>154</v>
      </c>
      <c r="AB195" s="24" t="s">
        <v>154</v>
      </c>
      <c r="AC195" s="24" t="s">
        <v>154</v>
      </c>
      <c r="AE195" s="26"/>
      <c r="AF195" t="str">
        <f>_xlfn.LET(_xlpm.result,_xlfn.XLOOKUP(C195,Table1[company_name],Table1[End_target],"NOT FOUND"),IF(_xlpm.result="NOT FOUND","NOT FOUND",IF(_xlpm.result=0,"",_xlpm.result)))</f>
        <v/>
      </c>
      <c r="AG195"/>
      <c r="AH195"/>
      <c r="AI195"/>
      <c r="AJ195"/>
      <c r="AN195" t="str">
        <f>_xlfn.LET(_xlpm.result,_xlfn.XLOOKUP(C195,Table1[company_name],Table1[Carbon_credits],"NOT FOUND"),IF(_xlpm.result="NOT FOUND","NOT FOUND",IF(_xlpm.result=0,"",_xlpm.result)))</f>
        <v/>
      </c>
      <c r="AO195"/>
      <c r="AQ195" s="26"/>
      <c r="AR195"/>
      <c r="AS195"/>
      <c r="AT195"/>
      <c r="AU195"/>
      <c r="AY195"/>
      <c r="AZ195"/>
      <c r="BB195" s="26"/>
      <c r="BC195" t="str">
        <f>_xlfn.LET(_xlpm.result,_xlfn.XLOOKUP(C195,Table1[company_name],Table1[Separate_removal_target],"NOT FOUND"),IF(_xlpm.result="NOT FOUND","NOT FOUND",IF(_xlpm.result=0,"",_xlpm.result)))</f>
        <v/>
      </c>
      <c r="BD195"/>
      <c r="BF195"/>
      <c r="BG195"/>
      <c r="BL195" s="26"/>
      <c r="BN195" s="29"/>
      <c r="BP195" s="26"/>
    </row>
    <row r="196" spans="1:68" s="24" customFormat="1" ht="13.35" customHeight="1" hidden="1">
      <c r="A196" s="24">
        <v>193</v>
      </c>
      <c r="C196" s="26" t="s">
        <v>1263</v>
      </c>
      <c r="D196" t="s">
        <v>333</v>
      </c>
      <c r="F196" t="s">
        <v>175</v>
      </c>
      <c r="H196" s="30" t="s">
        <v>1264</v>
      </c>
      <c r="I196" s="24" t="s">
        <v>1265</v>
      </c>
      <c r="J196" s="24">
        <v>-0.004</v>
      </c>
      <c r="K196" s="24" t="s">
        <v>1266</v>
      </c>
      <c r="L196" s="24">
        <v>117201</v>
      </c>
      <c r="N196" s="26">
        <v>14</v>
      </c>
      <c r="O196" s="24" t="s">
        <v>154</v>
      </c>
      <c r="Q196" s="26"/>
      <c r="R196" s="39"/>
      <c r="S196" s="39"/>
      <c r="T196" s="40"/>
      <c r="U196" s="24" t="s">
        <v>154</v>
      </c>
      <c r="V196" s="24" t="s">
        <v>154</v>
      </c>
      <c r="AB196" s="24" t="s">
        <v>154</v>
      </c>
      <c r="AC196" s="24" t="s">
        <v>154</v>
      </c>
      <c r="AE196" s="26"/>
      <c r="AF196" t="str">
        <f>_xlfn.LET(_xlpm.result,_xlfn.XLOOKUP(C196,Table1[company_name],Table1[End_target],"NOT FOUND"),IF(_xlpm.result="NOT FOUND","NOT FOUND",IF(_xlpm.result=0,"",_xlpm.result)))</f>
        <v>Carbon neutral(ity)</v>
      </c>
      <c r="AG196"/>
      <c r="AH196"/>
      <c r="AI196"/>
      <c r="AJ196"/>
      <c r="AN196" t="str">
        <f>_xlfn.LET(_xlpm.result,_xlfn.XLOOKUP(C196,Table1[company_name],Table1[Carbon_credits],"NOT FOUND"),IF(_xlpm.result="NOT FOUND","NOT FOUND",IF(_xlpm.result=0,"",_xlpm.result)))</f>
        <v>Not Specified</v>
      </c>
      <c r="AO196"/>
      <c r="AQ196" s="26"/>
      <c r="AR196"/>
      <c r="AS196"/>
      <c r="AT196"/>
      <c r="AU196"/>
      <c r="AY196"/>
      <c r="AZ196"/>
      <c r="BB196" s="26"/>
      <c r="BC196" t="str">
        <f>_xlfn.LET(_xlpm.result,_xlfn.XLOOKUP(C196,Table1[company_name],Table1[Separate_removal_target],"NOT FOUND"),IF(_xlpm.result="NOT FOUND","NOT FOUND",IF(_xlpm.result=0,"",_xlpm.result)))</f>
        <v>No</v>
      </c>
      <c r="BD196"/>
      <c r="BF196"/>
      <c r="BG196"/>
      <c r="BL196" s="26"/>
      <c r="BN196" s="29"/>
      <c r="BP196" s="26"/>
    </row>
    <row r="197" spans="1:68" s="24" customFormat="1" ht="13.35" customHeight="1" hidden="1">
      <c r="A197" s="24">
        <v>194</v>
      </c>
      <c r="C197" s="26" t="s">
        <v>1268</v>
      </c>
      <c r="D197" t="s">
        <v>679</v>
      </c>
      <c r="F197" t="s">
        <v>1269</v>
      </c>
      <c r="H197" s="30" t="s">
        <v>1270</v>
      </c>
      <c r="I197" s="24" t="s">
        <v>1271</v>
      </c>
      <c r="J197" s="24">
        <v>-0.342</v>
      </c>
      <c r="K197" s="24" t="s">
        <v>1272</v>
      </c>
      <c r="L197" s="24">
        <v>52157</v>
      </c>
      <c r="N197" s="26">
        <v>29</v>
      </c>
      <c r="O197" s="24" t="s">
        <v>154</v>
      </c>
      <c r="Q197" s="26"/>
      <c r="R197" s="39"/>
      <c r="S197" s="39"/>
      <c r="T197" s="40"/>
      <c r="U197" s="24" t="s">
        <v>154</v>
      </c>
      <c r="V197" s="24" t="s">
        <v>154</v>
      </c>
      <c r="AB197" s="24" t="s">
        <v>154</v>
      </c>
      <c r="AC197" s="24" t="s">
        <v>154</v>
      </c>
      <c r="AE197" s="26"/>
      <c r="AF197" t="str">
        <f>_xlfn.LET(_xlpm.result,_xlfn.XLOOKUP(C197,Table1[company_name],Table1[End_target],"NOT FOUND"),IF(_xlpm.result="NOT FOUND","NOT FOUND",IF(_xlpm.result=0,"",_xlpm.result)))</f>
        <v/>
      </c>
      <c r="AG197"/>
      <c r="AH197"/>
      <c r="AI197"/>
      <c r="AJ197"/>
      <c r="AN197" t="str">
        <f>_xlfn.LET(_xlpm.result,_xlfn.XLOOKUP(C197,Table1[company_name],Table1[Carbon_credits],"NOT FOUND"),IF(_xlpm.result="NOT FOUND","NOT FOUND",IF(_xlpm.result=0,"",_xlpm.result)))</f>
        <v/>
      </c>
      <c r="AO197"/>
      <c r="AQ197" s="26"/>
      <c r="AR197"/>
      <c r="AS197"/>
      <c r="AT197"/>
      <c r="AU197"/>
      <c r="AY197"/>
      <c r="AZ197"/>
      <c r="BB197" s="26"/>
      <c r="BC197" t="str">
        <f>_xlfn.LET(_xlpm.result,_xlfn.XLOOKUP(C197,Table1[company_name],Table1[Separate_removal_target],"NOT FOUND"),IF(_xlpm.result="NOT FOUND","NOT FOUND",IF(_xlpm.result=0,"",_xlpm.result)))</f>
        <v/>
      </c>
      <c r="BD197"/>
      <c r="BF197"/>
      <c r="BG197"/>
      <c r="BL197" s="26"/>
      <c r="BN197" s="29"/>
      <c r="BP197" s="26"/>
    </row>
    <row r="198" spans="1:68" s="24" customFormat="1" ht="13.35" customHeight="1" hidden="1">
      <c r="A198" s="24">
        <v>195</v>
      </c>
      <c r="C198" s="26" t="s">
        <v>1273</v>
      </c>
      <c r="D198" t="s">
        <v>449</v>
      </c>
      <c r="F198" t="s">
        <v>756</v>
      </c>
      <c r="H198" s="30" t="s">
        <v>1274</v>
      </c>
      <c r="I198" s="24" t="s">
        <v>1275</v>
      </c>
      <c r="J198" s="24">
        <v>-0.117</v>
      </c>
      <c r="K198" s="24" t="s">
        <v>1276</v>
      </c>
      <c r="L198" s="24">
        <v>149000</v>
      </c>
      <c r="N198" s="26">
        <v>12</v>
      </c>
      <c r="O198" s="24" t="s">
        <v>154</v>
      </c>
      <c r="Q198" s="26"/>
      <c r="R198" s="39"/>
      <c r="S198" s="39"/>
      <c r="T198" s="40"/>
      <c r="U198" s="24" t="s">
        <v>150</v>
      </c>
      <c r="V198" s="24" t="s">
        <v>6995</v>
      </c>
      <c r="W198" s="24" t="s">
        <v>1368</v>
      </c>
      <c r="X198" s="24">
        <v>2030</v>
      </c>
      <c r="Y198" s="24" t="s">
        <v>151</v>
      </c>
      <c r="Z198" s="24" t="s">
        <v>1368</v>
      </c>
      <c r="AA198" s="24">
        <v>2050</v>
      </c>
      <c r="AB198" s="24" t="s">
        <v>150</v>
      </c>
      <c r="AC198" s="24" t="s">
        <v>150</v>
      </c>
      <c r="AD198" s="24">
        <v>2030</v>
      </c>
      <c r="AE198" s="26">
        <v>2030</v>
      </c>
      <c r="AF198" t="str">
        <f>_xlfn.LET(_xlpm.result,_xlfn.XLOOKUP(C198,Table1[company_name],Table1[End_target],"NOT FOUND"),IF(_xlpm.result="NOT FOUND","NOT FOUND",IF(_xlpm.result=0,"",_xlpm.result)))</f>
        <v>Carbon neutral(ity)</v>
      </c>
      <c r="AG198"/>
      <c r="AH198"/>
      <c r="AI198"/>
      <c r="AJ198"/>
      <c r="AN198" t="str">
        <f>_xlfn.LET(_xlpm.result,_xlfn.XLOOKUP(C198,Table1[company_name],Table1[Carbon_credits],"NOT FOUND"),IF(_xlpm.result="NOT FOUND","NOT FOUND",IF(_xlpm.result=0,"",_xlpm.result)))</f>
        <v>Not Specified</v>
      </c>
      <c r="AO198"/>
      <c r="AQ198" s="26"/>
      <c r="AR198"/>
      <c r="AS198"/>
      <c r="AT198"/>
      <c r="AU198"/>
      <c r="AY198"/>
      <c r="AZ198"/>
      <c r="BB198" s="26"/>
      <c r="BC198" t="str">
        <f>_xlfn.LET(_xlpm.result,_xlfn.XLOOKUP(C198,Table1[company_name],Table1[Separate_removal_target],"NOT FOUND"),IF(_xlpm.result="NOT FOUND","NOT FOUND",IF(_xlpm.result=0,"",_xlpm.result)))</f>
        <v>No</v>
      </c>
      <c r="BD198"/>
      <c r="BF198"/>
      <c r="BG198"/>
      <c r="BL198" s="26"/>
      <c r="BN198" s="29"/>
      <c r="BP198" s="26"/>
    </row>
    <row r="199" spans="1:68" s="24" customFormat="1" ht="13.35" customHeight="1" hidden="1">
      <c r="A199" s="24">
        <v>196</v>
      </c>
      <c r="C199" s="26" t="s">
        <v>1278</v>
      </c>
      <c r="D199" t="s">
        <v>213</v>
      </c>
      <c r="F199" t="s">
        <v>175</v>
      </c>
      <c r="H199" s="30" t="s">
        <v>1279</v>
      </c>
      <c r="I199" s="24" t="s">
        <v>1280</v>
      </c>
      <c r="J199" s="24">
        <v>0.37</v>
      </c>
      <c r="K199" s="24" t="s">
        <v>1281</v>
      </c>
      <c r="L199" s="24">
        <v>72000</v>
      </c>
      <c r="N199" s="26">
        <v>16</v>
      </c>
      <c r="O199" s="24" t="s">
        <v>154</v>
      </c>
      <c r="Q199" s="26"/>
      <c r="R199" s="39"/>
      <c r="S199" s="39"/>
      <c r="T199" s="40"/>
      <c r="U199" s="24" t="s">
        <v>150</v>
      </c>
      <c r="V199" s="24" t="s">
        <v>6995</v>
      </c>
      <c r="W199" s="24" t="s">
        <v>1368</v>
      </c>
      <c r="X199" s="24" t="s">
        <v>3292</v>
      </c>
      <c r="Y199" s="24" t="s">
        <v>151</v>
      </c>
      <c r="Z199" s="24" t="s">
        <v>1368</v>
      </c>
      <c r="AA199" s="24" t="s">
        <v>4371</v>
      </c>
      <c r="AB199" s="24" t="s">
        <v>150</v>
      </c>
      <c r="AC199" s="24" t="s">
        <v>150</v>
      </c>
      <c r="AD199" s="24" t="s">
        <v>4371</v>
      </c>
      <c r="AE199" s="26" t="s">
        <v>4371</v>
      </c>
      <c r="AF199" t="str">
        <f>_xlfn.LET(_xlpm.result,_xlfn.XLOOKUP(C199,Table1[company_name],Table1[End_target],"NOT FOUND"),IF(_xlpm.result="NOT FOUND","NOT FOUND",IF(_xlpm.result=0,"",_xlpm.result)))</f>
        <v>Net zero</v>
      </c>
      <c r="AG199"/>
      <c r="AH199"/>
      <c r="AI199"/>
      <c r="AJ199"/>
      <c r="AN199" t="str">
        <f>_xlfn.LET(_xlpm.result,_xlfn.XLOOKUP(C199,Table1[company_name],Table1[Carbon_credits],"NOT FOUND"),IF(_xlpm.result="NOT FOUND","NOT FOUND",IF(_xlpm.result=0,"",_xlpm.result)))</f>
        <v>Not Specified</v>
      </c>
      <c r="AO199"/>
      <c r="AQ199" s="26"/>
      <c r="AR199"/>
      <c r="AS199"/>
      <c r="AT199"/>
      <c r="AU199"/>
      <c r="AY199"/>
      <c r="AZ199"/>
      <c r="BB199" s="26"/>
      <c r="BC199" t="str">
        <f>_xlfn.LET(_xlpm.result,_xlfn.XLOOKUP(C199,Table1[company_name],Table1[Separate_removal_target],"NOT FOUND"),IF(_xlpm.result="NOT FOUND","NOT FOUND",IF(_xlpm.result=0,"",_xlpm.result)))</f>
        <v>No</v>
      </c>
      <c r="BD199"/>
      <c r="BF199"/>
      <c r="BG199"/>
      <c r="BL199" s="26"/>
      <c r="BN199" s="29"/>
      <c r="BP199" s="26"/>
    </row>
    <row r="200" spans="1:68" s="24" customFormat="1" ht="13.35" customHeight="1" hidden="1">
      <c r="A200" s="24">
        <v>197</v>
      </c>
      <c r="C200" s="26" t="s">
        <v>1283</v>
      </c>
      <c r="D200" t="s">
        <v>173</v>
      </c>
      <c r="F200" t="s">
        <v>342</v>
      </c>
      <c r="H200" s="30" t="s">
        <v>1284</v>
      </c>
      <c r="I200" s="24" t="s">
        <v>1285</v>
      </c>
      <c r="J200" s="24">
        <v>0</v>
      </c>
      <c r="K200" s="24" t="s">
        <v>1286</v>
      </c>
      <c r="L200" s="24">
        <v>48440</v>
      </c>
      <c r="N200" s="26">
        <v>31</v>
      </c>
      <c r="O200" s="24" t="s">
        <v>154</v>
      </c>
      <c r="Q200" s="26"/>
      <c r="R200" s="39"/>
      <c r="S200" s="39"/>
      <c r="T200" s="40"/>
      <c r="U200" s="24" t="s">
        <v>150</v>
      </c>
      <c r="V200" s="24" t="s">
        <v>6995</v>
      </c>
      <c r="W200" s="24" t="s">
        <v>1368</v>
      </c>
      <c r="X200" s="24">
        <v>2030</v>
      </c>
      <c r="AB200" s="24" t="s">
        <v>154</v>
      </c>
      <c r="AC200" s="24" t="s">
        <v>154</v>
      </c>
      <c r="AE200" s="26"/>
      <c r="AF200" t="str">
        <f>_xlfn.LET(_xlpm.result,_xlfn.XLOOKUP(C200,Table1[company_name],Table1[End_target],"NOT FOUND"),IF(_xlpm.result="NOT FOUND","NOT FOUND",IF(_xlpm.result=0,"",_xlpm.result)))</f>
        <v>Carbon neutral(ity)</v>
      </c>
      <c r="AG200" t="s">
        <v>219</v>
      </c>
      <c r="AH200" t="s">
        <v>218</v>
      </c>
      <c r="AI200" t="s">
        <v>1287</v>
      </c>
      <c r="AJ200">
        <v>2050</v>
      </c>
      <c r="AN200" t="str">
        <f>_xlfn.LET(_xlpm.result,_xlfn.XLOOKUP(C200,Table1[company_name],Table1[Carbon_credits],"NOT FOUND"),IF(_xlpm.result="NOT FOUND","NOT FOUND",IF(_xlpm.result=0,"",_xlpm.result)))</f>
        <v>Yes</v>
      </c>
      <c r="AO200" t="s">
        <v>171</v>
      </c>
      <c r="AQ200" s="26"/>
      <c r="AR200"/>
      <c r="AS200"/>
      <c r="AT200"/>
      <c r="AU200"/>
      <c r="AY200"/>
      <c r="AZ200"/>
      <c r="BB200" s="26"/>
      <c r="BC200" t="str">
        <f>_xlfn.LET(_xlpm.result,_xlfn.XLOOKUP(C200,Table1[company_name],Table1[Separate_removal_target],"NOT FOUND"),IF(_xlpm.result="NOT FOUND","NOT FOUND",IF(_xlpm.result=0,"",_xlpm.result)))</f>
        <v>No</v>
      </c>
      <c r="BD200" t="s">
        <v>150</v>
      </c>
      <c r="BF200" t="s">
        <v>1287</v>
      </c>
      <c r="BG200">
        <v>2050</v>
      </c>
      <c r="BL200" s="26"/>
      <c r="BN200" s="29"/>
      <c r="BP200" s="26"/>
    </row>
    <row r="201" spans="1:68" s="24" customFormat="1" ht="13.35" customHeight="1" hidden="1">
      <c r="A201" s="24">
        <v>198</v>
      </c>
      <c r="C201" s="26" t="s">
        <v>1288</v>
      </c>
      <c r="D201" t="s">
        <v>314</v>
      </c>
      <c r="F201" t="s">
        <v>264</v>
      </c>
      <c r="H201" s="30" t="s">
        <v>1289</v>
      </c>
      <c r="I201" s="24" t="s">
        <v>1290</v>
      </c>
      <c r="J201" s="24">
        <v>0.037</v>
      </c>
      <c r="K201" s="24" t="s">
        <v>1291</v>
      </c>
      <c r="L201" s="24">
        <v>69111</v>
      </c>
      <c r="N201" s="26">
        <v>17</v>
      </c>
      <c r="O201" s="24" t="s">
        <v>154</v>
      </c>
      <c r="Q201" s="26"/>
      <c r="R201" s="39"/>
      <c r="S201" s="39"/>
      <c r="T201" s="40"/>
      <c r="U201" s="24" t="s">
        <v>150</v>
      </c>
      <c r="V201" s="24" t="s">
        <v>6995</v>
      </c>
      <c r="W201" s="24" t="s">
        <v>1368</v>
      </c>
      <c r="X201" s="24">
        <v>2030</v>
      </c>
      <c r="Y201" s="24" t="s">
        <v>151</v>
      </c>
      <c r="Z201" s="24" t="s">
        <v>1368</v>
      </c>
      <c r="AA201" s="24">
        <v>2050</v>
      </c>
      <c r="AB201" s="24" t="s">
        <v>150</v>
      </c>
      <c r="AC201" s="24" t="s">
        <v>150</v>
      </c>
      <c r="AD201" s="24">
        <v>2050</v>
      </c>
      <c r="AE201" s="26">
        <v>2050</v>
      </c>
      <c r="AF201" t="str">
        <f>_xlfn.LET(_xlpm.result,_xlfn.XLOOKUP(C201,Table1[company_name],Table1[End_target],"NOT FOUND"),IF(_xlpm.result="NOT FOUND","NOT FOUND",IF(_xlpm.result=0,"",_xlpm.result)))</f>
        <v>Net zero</v>
      </c>
      <c r="AG201"/>
      <c r="AH201"/>
      <c r="AI201"/>
      <c r="AJ201"/>
      <c r="AN201" t="str">
        <f>_xlfn.LET(_xlpm.result,_xlfn.XLOOKUP(C201,Table1[company_name],Table1[Carbon_credits],"NOT FOUND"),IF(_xlpm.result="NOT FOUND","NOT FOUND",IF(_xlpm.result=0,"",_xlpm.result)))</f>
        <v>Not Specified</v>
      </c>
      <c r="AO201"/>
      <c r="AQ201" s="26"/>
      <c r="AR201"/>
      <c r="AS201"/>
      <c r="AT201"/>
      <c r="AU201"/>
      <c r="AY201"/>
      <c r="AZ201"/>
      <c r="BB201" s="26"/>
      <c r="BC201" t="str">
        <f>_xlfn.LET(_xlpm.result,_xlfn.XLOOKUP(C201,Table1[company_name],Table1[Separate_removal_target],"NOT FOUND"),IF(_xlpm.result="NOT FOUND","NOT FOUND",IF(_xlpm.result=0,"",_xlpm.result)))</f>
        <v>No</v>
      </c>
      <c r="BD201" t="s">
        <v>150</v>
      </c>
      <c r="BF201" t="s">
        <v>7095</v>
      </c>
      <c r="BG201">
        <v>2050</v>
      </c>
      <c r="BL201" s="26"/>
      <c r="BN201" s="29"/>
      <c r="BP201" s="26"/>
    </row>
    <row r="202" spans="1:68" s="24" customFormat="1" ht="13.35" customHeight="1" hidden="1">
      <c r="A202" s="24">
        <v>199</v>
      </c>
      <c r="C202" s="26" t="s">
        <v>1293</v>
      </c>
      <c r="D202" t="s">
        <v>1294</v>
      </c>
      <c r="F202" t="s">
        <v>175</v>
      </c>
      <c r="H202" s="30" t="s">
        <v>1295</v>
      </c>
      <c r="I202" s="24" t="s">
        <v>1296</v>
      </c>
      <c r="J202" s="24">
        <v>-0.441</v>
      </c>
      <c r="K202" s="24" t="s">
        <v>1297</v>
      </c>
      <c r="L202" s="24">
        <v>95918</v>
      </c>
      <c r="N202" s="26">
        <v>11</v>
      </c>
      <c r="O202" s="24" t="s">
        <v>150</v>
      </c>
      <c r="P202" s="24">
        <v>2022</v>
      </c>
      <c r="Q202" s="26">
        <v>2030</v>
      </c>
      <c r="R202" s="39"/>
      <c r="S202" s="39"/>
      <c r="T202" s="40"/>
      <c r="U202" s="24" t="s">
        <v>154</v>
      </c>
      <c r="V202" s="24" t="s">
        <v>154</v>
      </c>
      <c r="AB202" s="24" t="s">
        <v>154</v>
      </c>
      <c r="AC202" s="24" t="s">
        <v>154</v>
      </c>
      <c r="AE202" s="26"/>
      <c r="AF202" t="str">
        <f>_xlfn.LET(_xlpm.result,_xlfn.XLOOKUP(C202,Table1[company_name],Table1[End_target],"NOT FOUND"),IF(_xlpm.result="NOT FOUND","NOT FOUND",IF(_xlpm.result=0,"",_xlpm.result)))</f>
        <v/>
      </c>
      <c r="AG202"/>
      <c r="AH202"/>
      <c r="AI202"/>
      <c r="AJ202"/>
      <c r="AN202" t="str">
        <f>_xlfn.LET(_xlpm.result,_xlfn.XLOOKUP(C202,Table1[company_name],Table1[Carbon_credits],"NOT FOUND"),IF(_xlpm.result="NOT FOUND","NOT FOUND",IF(_xlpm.result=0,"",_xlpm.result)))</f>
        <v/>
      </c>
      <c r="AO202"/>
      <c r="AQ202" s="26"/>
      <c r="AR202"/>
      <c r="AS202"/>
      <c r="AT202"/>
      <c r="AU202"/>
      <c r="AY202"/>
      <c r="AZ202"/>
      <c r="BB202" s="26"/>
      <c r="BC202" t="str">
        <f>_xlfn.LET(_xlpm.result,_xlfn.XLOOKUP(C202,Table1[company_name],Table1[Separate_removal_target],"NOT FOUND"),IF(_xlpm.result="NOT FOUND","NOT FOUND",IF(_xlpm.result=0,"",_xlpm.result)))</f>
        <v/>
      </c>
      <c r="BD202"/>
      <c r="BF202"/>
      <c r="BG202"/>
      <c r="BL202" s="26"/>
      <c r="BN202" s="29"/>
      <c r="BP202" s="26"/>
    </row>
    <row r="203" spans="1:68" s="24" customFormat="1" ht="13.35" customHeight="1" hidden="1">
      <c r="A203" s="24">
        <v>200</v>
      </c>
      <c r="C203" s="26" t="s">
        <v>1300</v>
      </c>
      <c r="D203" t="s">
        <v>991</v>
      </c>
      <c r="F203" t="s">
        <v>315</v>
      </c>
      <c r="H203" s="30" t="s">
        <v>1301</v>
      </c>
      <c r="I203" s="24" t="s">
        <v>1302</v>
      </c>
      <c r="J203" s="24">
        <v>-0.233</v>
      </c>
      <c r="K203" s="24" t="s">
        <v>1303</v>
      </c>
      <c r="L203" s="24">
        <v>100000</v>
      </c>
      <c r="N203" s="26">
        <v>17</v>
      </c>
      <c r="O203" s="24" t="s">
        <v>154</v>
      </c>
      <c r="Q203" s="26"/>
      <c r="R203" s="39"/>
      <c r="S203" s="39"/>
      <c r="T203" s="40"/>
      <c r="U203" s="24" t="s">
        <v>150</v>
      </c>
      <c r="V203" s="24" t="s">
        <v>6995</v>
      </c>
      <c r="W203" s="24" t="s">
        <v>1368</v>
      </c>
      <c r="X203" s="24">
        <v>2032</v>
      </c>
      <c r="Y203" s="24" t="s">
        <v>151</v>
      </c>
      <c r="Z203" s="24" t="s">
        <v>1368</v>
      </c>
      <c r="AA203" s="24">
        <v>2050</v>
      </c>
      <c r="AB203" s="24" t="s">
        <v>150</v>
      </c>
      <c r="AC203" s="24" t="s">
        <v>150</v>
      </c>
      <c r="AD203" s="24">
        <v>2050</v>
      </c>
      <c r="AE203" s="26">
        <v>2050</v>
      </c>
      <c r="AF203" t="str">
        <f>_xlfn.LET(_xlpm.result,_xlfn.XLOOKUP(C203,Table1[company_name],Table1[End_target],"NOT FOUND"),IF(_xlpm.result="NOT FOUND","NOT FOUND",IF(_xlpm.result=0,"",_xlpm.result)))</f>
        <v>Net zero</v>
      </c>
      <c r="AG203"/>
      <c r="AH203"/>
      <c r="AI203"/>
      <c r="AJ203"/>
      <c r="AN203" t="str">
        <f>_xlfn.LET(_xlpm.result,_xlfn.XLOOKUP(C203,Table1[company_name],Table1[Carbon_credits],"NOT FOUND"),IF(_xlpm.result="NOT FOUND","NOT FOUND",IF(_xlpm.result=0,"",_xlpm.result)))</f>
        <v>No</v>
      </c>
      <c r="AO203"/>
      <c r="AQ203" s="26"/>
      <c r="AR203"/>
      <c r="AS203" t="s">
        <v>218</v>
      </c>
      <c r="AT203" t="s">
        <v>7096</v>
      </c>
      <c r="AU203">
        <v>2050</v>
      </c>
      <c r="AY203" t="s">
        <v>158</v>
      </c>
      <c r="AZ203" t="s">
        <v>190</v>
      </c>
      <c r="BB203" s="26"/>
      <c r="BC203" t="str">
        <f>_xlfn.LET(_xlpm.result,_xlfn.XLOOKUP(C203,Table1[company_name],Table1[Separate_removal_target],"NOT FOUND"),IF(_xlpm.result="NOT FOUND","NOT FOUND",IF(_xlpm.result=0,"",_xlpm.result)))</f>
        <v>No</v>
      </c>
      <c r="BD203" t="s">
        <v>150</v>
      </c>
      <c r="BF203" t="s">
        <v>7096</v>
      </c>
      <c r="BG203">
        <v>2050</v>
      </c>
      <c r="BL203" s="26"/>
      <c r="BN203" s="29"/>
      <c r="BP203" s="26"/>
    </row>
    <row r="204" spans="1:68" s="24" customFormat="1" ht="13.35" customHeight="1" hidden="1">
      <c r="A204" s="24">
        <v>201</v>
      </c>
      <c r="C204" s="26" t="s">
        <v>1305</v>
      </c>
      <c r="D204" t="s">
        <v>415</v>
      </c>
      <c r="F204" t="s">
        <v>175</v>
      </c>
      <c r="H204" s="30" t="s">
        <v>1306</v>
      </c>
      <c r="I204" s="24" t="s">
        <v>1307</v>
      </c>
      <c r="J204" s="24">
        <v>-0.732</v>
      </c>
      <c r="K204" s="24" t="s">
        <v>1308</v>
      </c>
      <c r="L204" s="24">
        <v>97000</v>
      </c>
      <c r="N204" s="26">
        <v>13</v>
      </c>
      <c r="O204" s="24" t="s">
        <v>150</v>
      </c>
      <c r="P204" s="24">
        <v>2015</v>
      </c>
      <c r="Q204" s="26">
        <v>2020</v>
      </c>
      <c r="R204" s="39"/>
      <c r="S204" s="39"/>
      <c r="T204" s="40"/>
      <c r="U204" s="24" t="s">
        <v>150</v>
      </c>
      <c r="V204" s="24" t="s">
        <v>6995</v>
      </c>
      <c r="W204" s="24" t="s">
        <v>1368</v>
      </c>
      <c r="X204" s="24">
        <v>2025</v>
      </c>
      <c r="AB204" s="24" t="s">
        <v>154</v>
      </c>
      <c r="AC204" s="24" t="s">
        <v>154</v>
      </c>
      <c r="AE204" s="26"/>
      <c r="AF204" t="str">
        <f>_xlfn.LET(_xlpm.result,_xlfn.XLOOKUP(C204,Table1[company_name],Table1[End_target],"NOT FOUND"),IF(_xlpm.result="NOT FOUND","NOT FOUND",IF(_xlpm.result=0,"",_xlpm.result)))</f>
        <v/>
      </c>
      <c r="AG204"/>
      <c r="AH204"/>
      <c r="AI204"/>
      <c r="AJ204"/>
      <c r="AN204" t="str">
        <f>_xlfn.LET(_xlpm.result,_xlfn.XLOOKUP(C204,Table1[company_name],Table1[Carbon_credits],"NOT FOUND"),IF(_xlpm.result="NOT FOUND","NOT FOUND",IF(_xlpm.result=0,"",_xlpm.result)))</f>
        <v/>
      </c>
      <c r="AO204"/>
      <c r="AQ204" s="26"/>
      <c r="AR204"/>
      <c r="AS204"/>
      <c r="AT204"/>
      <c r="AU204"/>
      <c r="AY204"/>
      <c r="AZ204"/>
      <c r="BB204" s="26"/>
      <c r="BC204" t="str">
        <f>_xlfn.LET(_xlpm.result,_xlfn.XLOOKUP(C204,Table1[company_name],Table1[Separate_removal_target],"NOT FOUND"),IF(_xlpm.result="NOT FOUND","NOT FOUND",IF(_xlpm.result=0,"",_xlpm.result)))</f>
        <v/>
      </c>
      <c r="BD204"/>
      <c r="BF204"/>
      <c r="BG204"/>
      <c r="BL204" s="26"/>
      <c r="BN204" s="29"/>
      <c r="BP204" s="26"/>
    </row>
    <row r="205" spans="1:68" s="24" customFormat="1" ht="13.35" customHeight="1" hidden="1">
      <c r="A205" s="24">
        <v>202</v>
      </c>
      <c r="C205" s="26" t="s">
        <v>1311</v>
      </c>
      <c r="D205" t="s">
        <v>228</v>
      </c>
      <c r="F205" t="s">
        <v>245</v>
      </c>
      <c r="H205" s="30" t="s">
        <v>1312</v>
      </c>
      <c r="I205" s="24" t="s">
        <v>1313</v>
      </c>
      <c r="J205" s="24">
        <v>0.235</v>
      </c>
      <c r="K205" s="24" t="s">
        <v>1314</v>
      </c>
      <c r="L205" s="24">
        <v>43584</v>
      </c>
      <c r="N205" s="26">
        <v>31</v>
      </c>
      <c r="O205" s="24" t="s">
        <v>154</v>
      </c>
      <c r="Q205" s="26"/>
      <c r="R205" s="39"/>
      <c r="S205" s="39"/>
      <c r="T205" s="40"/>
      <c r="U205" s="24" t="s">
        <v>154</v>
      </c>
      <c r="V205" s="24" t="s">
        <v>154</v>
      </c>
      <c r="AB205" s="24" t="s">
        <v>154</v>
      </c>
      <c r="AC205" s="24" t="s">
        <v>154</v>
      </c>
      <c r="AE205" s="26"/>
      <c r="AF205" t="str">
        <f>_xlfn.LET(_xlpm.result,_xlfn.XLOOKUP(C205,Table1[company_name],Table1[End_target],"NOT FOUND"),IF(_xlpm.result="NOT FOUND","NOT FOUND",IF(_xlpm.result=0,"",_xlpm.result)))</f>
        <v>Net zero</v>
      </c>
      <c r="AG205"/>
      <c r="AH205"/>
      <c r="AI205"/>
      <c r="AJ205"/>
      <c r="AN205" t="str">
        <f>_xlfn.LET(_xlpm.result,_xlfn.XLOOKUP(C205,Table1[company_name],Table1[Carbon_credits],"NOT FOUND"),IF(_xlpm.result="NOT FOUND","NOT FOUND",IF(_xlpm.result=0,"",_xlpm.result)))</f>
        <v>Yes</v>
      </c>
      <c r="AO205"/>
      <c r="AQ205" s="26"/>
      <c r="AR205"/>
      <c r="AS205"/>
      <c r="AT205"/>
      <c r="AU205"/>
      <c r="AY205"/>
      <c r="AZ205"/>
      <c r="BB205" s="26"/>
      <c r="BC205" t="str">
        <f>_xlfn.LET(_xlpm.result,_xlfn.XLOOKUP(C205,Table1[company_name],Table1[Separate_removal_target],"NOT FOUND"),IF(_xlpm.result="NOT FOUND","NOT FOUND",IF(_xlpm.result=0,"",_xlpm.result)))</f>
        <v>No</v>
      </c>
      <c r="BD205"/>
      <c r="BF205"/>
      <c r="BG205"/>
      <c r="BL205" s="26"/>
      <c r="BN205" s="29"/>
      <c r="BP205" s="26"/>
    </row>
    <row r="206" spans="1:68" s="24" customFormat="1" ht="13.35" customHeight="1" hidden="1">
      <c r="A206" s="24">
        <v>203</v>
      </c>
      <c r="C206" s="26" t="s">
        <v>1316</v>
      </c>
      <c r="D206" t="s">
        <v>599</v>
      </c>
      <c r="F206" t="s">
        <v>175</v>
      </c>
      <c r="H206" s="30" t="s">
        <v>1317</v>
      </c>
      <c r="I206" s="24" t="s">
        <v>1318</v>
      </c>
      <c r="J206" s="24">
        <v>0.514</v>
      </c>
      <c r="K206" s="24" t="s">
        <v>1319</v>
      </c>
      <c r="L206" s="24">
        <v>122340</v>
      </c>
      <c r="N206" s="26">
        <v>18</v>
      </c>
      <c r="O206" s="24" t="s">
        <v>154</v>
      </c>
      <c r="Q206" s="26"/>
      <c r="R206" s="39"/>
      <c r="S206" s="39"/>
      <c r="T206" s="40"/>
      <c r="U206" s="24" t="s">
        <v>154</v>
      </c>
      <c r="V206" s="24" t="s">
        <v>154</v>
      </c>
      <c r="AB206" s="24" t="s">
        <v>154</v>
      </c>
      <c r="AC206" s="24" t="s">
        <v>154</v>
      </c>
      <c r="AE206" s="26"/>
      <c r="AF206" t="str">
        <f>_xlfn.LET(_xlpm.result,_xlfn.XLOOKUP(C206,Table1[company_name],Table1[End_target],"NOT FOUND"),IF(_xlpm.result="NOT FOUND","NOT FOUND",IF(_xlpm.result=0,"",_xlpm.result)))</f>
        <v>Carbon neutral(ity)</v>
      </c>
      <c r="AG206"/>
      <c r="AH206"/>
      <c r="AI206"/>
      <c r="AJ206"/>
      <c r="AN206" t="str">
        <f>_xlfn.LET(_xlpm.result,_xlfn.XLOOKUP(C206,Table1[company_name],Table1[Carbon_credits],"NOT FOUND"),IF(_xlpm.result="NOT FOUND","NOT FOUND",IF(_xlpm.result=0,"",_xlpm.result)))</f>
        <v>Not Specified</v>
      </c>
      <c r="AO206"/>
      <c r="AQ206" s="26"/>
      <c r="AR206"/>
      <c r="AS206"/>
      <c r="AT206"/>
      <c r="AU206"/>
      <c r="AY206"/>
      <c r="AZ206"/>
      <c r="BB206" s="26"/>
      <c r="BC206" t="str">
        <f>_xlfn.LET(_xlpm.result,_xlfn.XLOOKUP(C206,Table1[company_name],Table1[Separate_removal_target],"NOT FOUND"),IF(_xlpm.result="NOT FOUND","NOT FOUND",IF(_xlpm.result=0,"",_xlpm.result)))</f>
        <v>No</v>
      </c>
      <c r="BD206"/>
      <c r="BF206"/>
      <c r="BG206"/>
      <c r="BL206" s="26"/>
      <c r="BN206" s="29"/>
      <c r="BP206" s="26"/>
    </row>
    <row r="207" spans="1:68" s="24" customFormat="1" ht="13.35" customHeight="1" hidden="1">
      <c r="A207" s="24">
        <v>204</v>
      </c>
      <c r="C207" s="26" t="s">
        <v>1320</v>
      </c>
      <c r="D207" t="s">
        <v>290</v>
      </c>
      <c r="F207" t="s">
        <v>264</v>
      </c>
      <c r="H207" s="30" t="s">
        <v>1321</v>
      </c>
      <c r="I207" s="24" t="s">
        <v>1322</v>
      </c>
      <c r="J207" s="24">
        <v>0.16</v>
      </c>
      <c r="K207" s="24" t="s">
        <v>1323</v>
      </c>
      <c r="L207" s="24">
        <v>127930</v>
      </c>
      <c r="N207" s="26">
        <v>31</v>
      </c>
      <c r="O207" s="24" t="s">
        <v>154</v>
      </c>
      <c r="Q207" s="26"/>
      <c r="R207" s="39"/>
      <c r="S207" s="39"/>
      <c r="T207" s="40"/>
      <c r="U207" s="24" t="s">
        <v>154</v>
      </c>
      <c r="V207" s="24" t="s">
        <v>154</v>
      </c>
      <c r="AB207" s="24" t="s">
        <v>154</v>
      </c>
      <c r="AC207" s="24" t="s">
        <v>154</v>
      </c>
      <c r="AE207" s="26"/>
      <c r="AF207" t="str">
        <f>_xlfn.LET(_xlpm.result,_xlfn.XLOOKUP(C207,Table1[company_name],Table1[End_target],"NOT FOUND"),IF(_xlpm.result="NOT FOUND","NOT FOUND",IF(_xlpm.result=0,"",_xlpm.result)))</f>
        <v>Net zero</v>
      </c>
      <c r="AG207"/>
      <c r="AH207"/>
      <c r="AI207"/>
      <c r="AJ207"/>
      <c r="AN207" t="str">
        <f>_xlfn.LET(_xlpm.result,_xlfn.XLOOKUP(C207,Table1[company_name],Table1[Carbon_credits],"NOT FOUND"),IF(_xlpm.result="NOT FOUND","NOT FOUND",IF(_xlpm.result=0,"",_xlpm.result)))</f>
        <v>Yes</v>
      </c>
      <c r="AO207"/>
      <c r="AQ207" s="26"/>
      <c r="AR207"/>
      <c r="AS207"/>
      <c r="AT207"/>
      <c r="AU207"/>
      <c r="AY207"/>
      <c r="AZ207"/>
      <c r="BB207" s="26"/>
      <c r="BC207" t="str">
        <f>_xlfn.LET(_xlpm.result,_xlfn.XLOOKUP(C207,Table1[company_name],Table1[Separate_removal_target],"NOT FOUND"),IF(_xlpm.result="NOT FOUND","NOT FOUND",IF(_xlpm.result=0,"",_xlpm.result)))</f>
        <v>No</v>
      </c>
      <c r="BD207"/>
      <c r="BF207"/>
      <c r="BG207"/>
      <c r="BL207" s="26"/>
      <c r="BN207" s="29"/>
      <c r="BP207" s="26"/>
    </row>
    <row r="208" spans="1:68" s="24" customFormat="1" ht="13.35" customHeight="1" hidden="1">
      <c r="A208" s="24">
        <v>205</v>
      </c>
      <c r="C208" s="26" t="s">
        <v>1325</v>
      </c>
      <c r="D208" t="s">
        <v>333</v>
      </c>
      <c r="F208" t="s">
        <v>863</v>
      </c>
      <c r="H208" s="30" t="s">
        <v>1326</v>
      </c>
      <c r="I208" s="24" t="s">
        <v>1327</v>
      </c>
      <c r="J208" s="24">
        <v>0.15</v>
      </c>
      <c r="K208" s="24" t="s">
        <v>1328</v>
      </c>
      <c r="L208" s="24">
        <v>96219</v>
      </c>
      <c r="N208" s="26">
        <v>12</v>
      </c>
      <c r="O208" s="24" t="s">
        <v>154</v>
      </c>
      <c r="Q208" s="26"/>
      <c r="R208" s="39"/>
      <c r="S208" s="39"/>
      <c r="T208" s="40"/>
      <c r="U208" s="24" t="s">
        <v>154</v>
      </c>
      <c r="V208" s="24" t="s">
        <v>154</v>
      </c>
      <c r="AB208" s="24" t="s">
        <v>154</v>
      </c>
      <c r="AC208" s="24" t="s">
        <v>154</v>
      </c>
      <c r="AE208" s="26"/>
      <c r="AF208" t="str">
        <f>_xlfn.LET(_xlpm.result,_xlfn.XLOOKUP(C208,Table1[company_name],Table1[End_target],"NOT FOUND"),IF(_xlpm.result="NOT FOUND","NOT FOUND",IF(_xlpm.result=0,"",_xlpm.result)))</f>
        <v>Net zero</v>
      </c>
      <c r="AG208"/>
      <c r="AH208"/>
      <c r="AI208"/>
      <c r="AJ208"/>
      <c r="AN208" t="str">
        <f>_xlfn.LET(_xlpm.result,_xlfn.XLOOKUP(C208,Table1[company_name],Table1[Carbon_credits],"NOT FOUND"),IF(_xlpm.result="NOT FOUND","NOT FOUND",IF(_xlpm.result=0,"",_xlpm.result)))</f>
        <v>Yes</v>
      </c>
      <c r="AO208"/>
      <c r="AQ208" s="26"/>
      <c r="AR208"/>
      <c r="AS208"/>
      <c r="AT208"/>
      <c r="AU208"/>
      <c r="AY208"/>
      <c r="AZ208"/>
      <c r="BB208" s="26"/>
      <c r="BC208" t="str">
        <f>_xlfn.LET(_xlpm.result,_xlfn.XLOOKUP(C208,Table1[company_name],Table1[Separate_removal_target],"NOT FOUND"),IF(_xlpm.result="NOT FOUND","NOT FOUND",IF(_xlpm.result=0,"",_xlpm.result)))</f>
        <v>Yes</v>
      </c>
      <c r="BD208"/>
      <c r="BF208"/>
      <c r="BG208"/>
      <c r="BL208" s="26"/>
      <c r="BN208" s="29"/>
      <c r="BP208" s="26"/>
    </row>
    <row r="209" spans="1:68" s="24" customFormat="1" ht="13.35" customHeight="1" hidden="1">
      <c r="A209" s="24">
        <v>206</v>
      </c>
      <c r="C209" s="26" t="s">
        <v>1330</v>
      </c>
      <c r="D209" t="s">
        <v>1046</v>
      </c>
      <c r="F209" t="s">
        <v>145</v>
      </c>
      <c r="H209" s="30" t="s">
        <v>1331</v>
      </c>
      <c r="I209" s="24" t="s">
        <v>1332</v>
      </c>
      <c r="J209" s="24">
        <v>0</v>
      </c>
      <c r="K209" s="24" t="s">
        <v>1333</v>
      </c>
      <c r="L209" s="24">
        <v>172000</v>
      </c>
      <c r="N209" s="26">
        <v>31</v>
      </c>
      <c r="O209" s="24" t="s">
        <v>150</v>
      </c>
      <c r="P209" s="24">
        <v>2015</v>
      </c>
      <c r="Q209" s="26">
        <v>2020</v>
      </c>
      <c r="R209" s="39"/>
      <c r="S209" s="39"/>
      <c r="T209" s="40"/>
      <c r="U209" s="24" t="s">
        <v>150</v>
      </c>
      <c r="V209" s="24" t="s">
        <v>6995</v>
      </c>
      <c r="W209" s="24" t="s">
        <v>1368</v>
      </c>
      <c r="X209" s="24">
        <v>2025</v>
      </c>
      <c r="AB209" s="24" t="s">
        <v>154</v>
      </c>
      <c r="AC209" s="24" t="s">
        <v>154</v>
      </c>
      <c r="AE209" s="26"/>
      <c r="AF209" t="str">
        <f>_xlfn.LET(_xlpm.result,_xlfn.XLOOKUP(C209,Table1[company_name],Table1[End_target],"NOT FOUND"),IF(_xlpm.result="NOT FOUND","NOT FOUND",IF(_xlpm.result=0,"",_xlpm.result)))</f>
        <v>Emissions reduction target</v>
      </c>
      <c r="AG209"/>
      <c r="AH209"/>
      <c r="AI209"/>
      <c r="AJ209"/>
      <c r="AN209" t="str">
        <f>_xlfn.LET(_xlpm.result,_xlfn.XLOOKUP(C209,Table1[company_name],Table1[Carbon_credits],"NOT FOUND"),IF(_xlpm.result="NOT FOUND","NOT FOUND",IF(_xlpm.result=0,"",_xlpm.result)))</f>
        <v>Yes</v>
      </c>
      <c r="AO209"/>
      <c r="AQ209" s="26"/>
      <c r="AR209"/>
      <c r="AS209"/>
      <c r="AT209"/>
      <c r="AU209"/>
      <c r="AY209"/>
      <c r="AZ209"/>
      <c r="BB209" s="26"/>
      <c r="BC209" t="str">
        <f>_xlfn.LET(_xlpm.result,_xlfn.XLOOKUP(C209,Table1[company_name],Table1[Separate_removal_target],"NOT FOUND"),IF(_xlpm.result="NOT FOUND","NOT FOUND",IF(_xlpm.result=0,"",_xlpm.result)))</f>
        <v>No</v>
      </c>
      <c r="BD209"/>
      <c r="BF209"/>
      <c r="BG209"/>
      <c r="BL209" s="26"/>
      <c r="BN209" s="29"/>
      <c r="BP209" s="26"/>
    </row>
    <row r="210" spans="1:68" s="24" customFormat="1" ht="13.35" customHeight="1" hidden="1">
      <c r="A210" s="24">
        <v>207</v>
      </c>
      <c r="C210" s="26" t="s">
        <v>1335</v>
      </c>
      <c r="D210" t="s">
        <v>818</v>
      </c>
      <c r="F210" t="s">
        <v>264</v>
      </c>
      <c r="H210" s="30" t="s">
        <v>1336</v>
      </c>
      <c r="I210" s="24" t="s">
        <v>1337</v>
      </c>
      <c r="J210" s="24">
        <v>-0.395</v>
      </c>
      <c r="K210" s="24" t="s">
        <v>1338</v>
      </c>
      <c r="L210" s="24">
        <v>392001</v>
      </c>
      <c r="N210" s="26">
        <v>31</v>
      </c>
      <c r="O210" s="24" t="s">
        <v>150</v>
      </c>
      <c r="P210" s="24">
        <v>2018</v>
      </c>
      <c r="Q210" s="26">
        <v>2030</v>
      </c>
      <c r="R210" s="39"/>
      <c r="S210" s="39"/>
      <c r="T210" s="40"/>
      <c r="U210" s="24" t="s">
        <v>150</v>
      </c>
      <c r="V210" s="24" t="s">
        <v>6995</v>
      </c>
      <c r="W210" s="24" t="s">
        <v>1368</v>
      </c>
      <c r="X210" s="24">
        <v>2030</v>
      </c>
      <c r="AB210" s="24" t="s">
        <v>154</v>
      </c>
      <c r="AC210" s="24" t="s">
        <v>154</v>
      </c>
      <c r="AE210" s="26"/>
      <c r="AF210" t="str">
        <f>_xlfn.LET(_xlpm.result,_xlfn.XLOOKUP(C210,Table1[company_name],Table1[End_target],"NOT FOUND"),IF(_xlpm.result="NOT FOUND","NOT FOUND",IF(_xlpm.result=0,"",_xlpm.result)))</f>
        <v>Zero emissions</v>
      </c>
      <c r="AG210"/>
      <c r="AH210"/>
      <c r="AI210"/>
      <c r="AJ210"/>
      <c r="AN210" t="str">
        <f>_xlfn.LET(_xlpm.result,_xlfn.XLOOKUP(C210,Table1[company_name],Table1[Carbon_credits],"NOT FOUND"),IF(_xlpm.result="NOT FOUND","NOT FOUND",IF(_xlpm.result=0,"",_xlpm.result)))</f>
        <v>Not Specified</v>
      </c>
      <c r="AO210"/>
      <c r="AQ210" s="26"/>
      <c r="AR210"/>
      <c r="AS210"/>
      <c r="AT210"/>
      <c r="AU210"/>
      <c r="AY210"/>
      <c r="AZ210"/>
      <c r="BB210" s="26"/>
      <c r="BC210" t="str">
        <f>_xlfn.LET(_xlpm.result,_xlfn.XLOOKUP(C210,Table1[company_name],Table1[Separate_removal_target],"NOT FOUND"),IF(_xlpm.result="NOT FOUND","NOT FOUND",IF(_xlpm.result=0,"",_xlpm.result)))</f>
        <v>No</v>
      </c>
      <c r="BD210"/>
      <c r="BF210"/>
      <c r="BG210"/>
      <c r="BL210" s="26"/>
      <c r="BN210" s="29"/>
      <c r="BP210" s="26"/>
    </row>
    <row r="211" spans="1:68" s="24" customFormat="1" ht="13.35" customHeight="1" hidden="1">
      <c r="A211" s="24">
        <v>208</v>
      </c>
      <c r="C211" s="26" t="s">
        <v>1340</v>
      </c>
      <c r="D211" t="s">
        <v>314</v>
      </c>
      <c r="F211" t="s">
        <v>175</v>
      </c>
      <c r="H211" s="30" t="s">
        <v>1341</v>
      </c>
      <c r="I211" s="24" t="s">
        <v>1342</v>
      </c>
      <c r="J211" s="24">
        <v>-0.897</v>
      </c>
      <c r="K211" s="24" t="s">
        <v>1343</v>
      </c>
      <c r="L211" s="24">
        <v>37066</v>
      </c>
      <c r="N211" s="26">
        <v>9</v>
      </c>
      <c r="O211" s="24" t="s">
        <v>154</v>
      </c>
      <c r="Q211" s="26"/>
      <c r="R211" s="39"/>
      <c r="S211" s="39"/>
      <c r="T211" s="40"/>
      <c r="U211" s="24" t="s">
        <v>154</v>
      </c>
      <c r="V211" s="24" t="s">
        <v>154</v>
      </c>
      <c r="AB211" s="24" t="s">
        <v>154</v>
      </c>
      <c r="AC211" s="24" t="s">
        <v>154</v>
      </c>
      <c r="AE211" s="26"/>
      <c r="AF211" t="str">
        <f>_xlfn.LET(_xlpm.result,_xlfn.XLOOKUP(C211,Table1[company_name],Table1[End_target],"NOT FOUND"),IF(_xlpm.result="NOT FOUND","NOT FOUND",IF(_xlpm.result=0,"",_xlpm.result)))</f>
        <v/>
      </c>
      <c r="AG211"/>
      <c r="AH211"/>
      <c r="AI211"/>
      <c r="AJ211"/>
      <c r="AN211" t="str">
        <f>_xlfn.LET(_xlpm.result,_xlfn.XLOOKUP(C211,Table1[company_name],Table1[Carbon_credits],"NOT FOUND"),IF(_xlpm.result="NOT FOUND","NOT FOUND",IF(_xlpm.result=0,"",_xlpm.result)))</f>
        <v/>
      </c>
      <c r="AO211"/>
      <c r="AQ211" s="26"/>
      <c r="AR211"/>
      <c r="AS211"/>
      <c r="AT211"/>
      <c r="AU211"/>
      <c r="AY211"/>
      <c r="AZ211"/>
      <c r="BB211" s="26"/>
      <c r="BC211" t="str">
        <f>_xlfn.LET(_xlpm.result,_xlfn.XLOOKUP(C211,Table1[company_name],Table1[Separate_removal_target],"NOT FOUND"),IF(_xlpm.result="NOT FOUND","NOT FOUND",IF(_xlpm.result=0,"",_xlpm.result)))</f>
        <v/>
      </c>
      <c r="BD211"/>
      <c r="BF211"/>
      <c r="BG211"/>
      <c r="BL211" s="26"/>
      <c r="BN211" s="29"/>
      <c r="BP211" s="26"/>
    </row>
    <row r="212" spans="1:68" s="24" customFormat="1" ht="13.35" customHeight="1" hidden="1">
      <c r="A212" s="24">
        <v>209</v>
      </c>
      <c r="C212" s="26" t="s">
        <v>1346</v>
      </c>
      <c r="D212" t="s">
        <v>228</v>
      </c>
      <c r="F212" t="s">
        <v>321</v>
      </c>
      <c r="H212" s="30" t="s">
        <v>1347</v>
      </c>
      <c r="I212" s="24" t="s">
        <v>1348</v>
      </c>
      <c r="J212" s="24">
        <v>0.336</v>
      </c>
      <c r="K212" s="24" t="s">
        <v>1349</v>
      </c>
      <c r="L212" s="24">
        <v>62393</v>
      </c>
      <c r="N212" s="26">
        <v>31</v>
      </c>
      <c r="O212" s="24" t="s">
        <v>150</v>
      </c>
      <c r="P212" s="24">
        <v>2019</v>
      </c>
      <c r="Q212" s="26">
        <v>2022</v>
      </c>
      <c r="R212" s="39"/>
      <c r="S212" s="39"/>
      <c r="T212" s="40"/>
      <c r="U212" s="24" t="s">
        <v>150</v>
      </c>
      <c r="V212" s="24" t="s">
        <v>160</v>
      </c>
      <c r="AB212" s="24" t="s">
        <v>154</v>
      </c>
      <c r="AC212" s="24" t="s">
        <v>154</v>
      </c>
      <c r="AE212" s="26"/>
      <c r="AF212" t="str">
        <f>_xlfn.LET(_xlpm.result,_xlfn.XLOOKUP(C212,Table1[company_name],Table1[End_target],"NOT FOUND"),IF(_xlpm.result="NOT FOUND","NOT FOUND",IF(_xlpm.result=0,"",_xlpm.result)))</f>
        <v>Net zero</v>
      </c>
      <c r="AG212"/>
      <c r="AH212"/>
      <c r="AI212"/>
      <c r="AJ212"/>
      <c r="AN212" t="str">
        <f>_xlfn.LET(_xlpm.result,_xlfn.XLOOKUP(C212,Table1[company_name],Table1[Carbon_credits],"NOT FOUND"),IF(_xlpm.result="NOT FOUND","NOT FOUND",IF(_xlpm.result=0,"",_xlpm.result)))</f>
        <v>Yes</v>
      </c>
      <c r="AO212"/>
      <c r="AQ212" s="26"/>
      <c r="AR212"/>
      <c r="AS212"/>
      <c r="AT212"/>
      <c r="AU212"/>
      <c r="AY212"/>
      <c r="AZ212"/>
      <c r="BB212" s="26"/>
      <c r="BC212" t="str">
        <f>_xlfn.LET(_xlpm.result,_xlfn.XLOOKUP(C212,Table1[company_name],Table1[Separate_removal_target],"NOT FOUND"),IF(_xlpm.result="NOT FOUND","NOT FOUND",IF(_xlpm.result=0,"",_xlpm.result)))</f>
        <v>No</v>
      </c>
      <c r="BD212"/>
      <c r="BF212"/>
      <c r="BG212"/>
      <c r="BL212" s="26"/>
      <c r="BN212" s="29"/>
      <c r="BP212" s="26"/>
    </row>
    <row r="213" spans="1:68" s="24" customFormat="1" ht="13.35" customHeight="1" hidden="1">
      <c r="A213" s="24">
        <v>210</v>
      </c>
      <c r="C213" s="26" t="s">
        <v>1351</v>
      </c>
      <c r="D213" t="s">
        <v>1014</v>
      </c>
      <c r="F213" t="s">
        <v>284</v>
      </c>
      <c r="H213" s="30" t="s">
        <v>1352</v>
      </c>
      <c r="I213" s="24" t="s">
        <v>1353</v>
      </c>
      <c r="J213" s="24">
        <v>-0.114</v>
      </c>
      <c r="K213" s="24" t="s">
        <v>1354</v>
      </c>
      <c r="L213" s="24">
        <v>120040</v>
      </c>
      <c r="N213" s="26">
        <v>31</v>
      </c>
      <c r="O213" s="24" t="s">
        <v>150</v>
      </c>
      <c r="P213" s="24">
        <v>2015</v>
      </c>
      <c r="Q213" s="26">
        <v>2030</v>
      </c>
      <c r="R213" s="39"/>
      <c r="S213" s="39"/>
      <c r="T213" s="40"/>
      <c r="U213" s="24" t="s">
        <v>150</v>
      </c>
      <c r="V213" s="24" t="s">
        <v>6995</v>
      </c>
      <c r="W213" s="24" t="s">
        <v>1368</v>
      </c>
      <c r="X213" s="24" t="s">
        <v>3292</v>
      </c>
      <c r="AB213" s="24" t="s">
        <v>154</v>
      </c>
      <c r="AC213" s="24" t="s">
        <v>154</v>
      </c>
      <c r="AE213" s="26"/>
      <c r="AF213" t="str">
        <f>_xlfn.LET(_xlpm.result,_xlfn.XLOOKUP(C213,Table1[company_name],Table1[End_target],"NOT FOUND"),IF(_xlpm.result="NOT FOUND","NOT FOUND",IF(_xlpm.result=0,"",_xlpm.result)))</f>
        <v>Net zero</v>
      </c>
      <c r="AG213"/>
      <c r="AH213"/>
      <c r="AI213"/>
      <c r="AJ213"/>
      <c r="AN213" t="str">
        <f>_xlfn.LET(_xlpm.result,_xlfn.XLOOKUP(C213,Table1[company_name],Table1[Carbon_credits],"NOT FOUND"),IF(_xlpm.result="NOT FOUND","NOT FOUND",IF(_xlpm.result=0,"",_xlpm.result)))</f>
        <v>No</v>
      </c>
      <c r="AO213"/>
      <c r="AQ213" s="26"/>
      <c r="AR213"/>
      <c r="AS213" t="s">
        <v>159</v>
      </c>
      <c r="AT213" t="s">
        <v>1355</v>
      </c>
      <c r="AU213">
        <v>2039</v>
      </c>
      <c r="AY213" t="s">
        <v>158</v>
      </c>
      <c r="AZ213" t="s">
        <v>158</v>
      </c>
      <c r="BB213" s="26"/>
      <c r="BC213" t="str">
        <f>_xlfn.LET(_xlpm.result,_xlfn.XLOOKUP(C213,Table1[company_name],Table1[Separate_removal_target],"NOT FOUND"),IF(_xlpm.result="NOT FOUND","NOT FOUND",IF(_xlpm.result=0,"",_xlpm.result)))</f>
        <v>No</v>
      </c>
      <c r="BD213" t="s">
        <v>150</v>
      </c>
      <c r="BF213" t="s">
        <v>1355</v>
      </c>
      <c r="BG213">
        <v>2039</v>
      </c>
      <c r="BL213" s="26"/>
      <c r="BN213" s="29"/>
      <c r="BP213" s="26"/>
    </row>
    <row r="214" spans="1:68" s="24" customFormat="1" ht="13.35" customHeight="1" hidden="1">
      <c r="A214" s="24">
        <v>211</v>
      </c>
      <c r="C214" s="26" t="s">
        <v>1356</v>
      </c>
      <c r="D214" t="s">
        <v>1357</v>
      </c>
      <c r="F214" t="s">
        <v>1358</v>
      </c>
      <c r="H214" s="30" t="s">
        <v>1359</v>
      </c>
      <c r="I214" s="24" t="s">
        <v>1360</v>
      </c>
      <c r="J214" s="24">
        <v>0.057</v>
      </c>
      <c r="K214" s="24" t="s">
        <v>1361</v>
      </c>
      <c r="L214" s="24">
        <v>774303</v>
      </c>
      <c r="N214" s="26">
        <v>24</v>
      </c>
      <c r="O214" s="24" t="s">
        <v>150</v>
      </c>
      <c r="P214" s="24">
        <v>2019</v>
      </c>
      <c r="Q214" s="26">
        <v>2023</v>
      </c>
      <c r="R214" s="39"/>
      <c r="S214" s="39"/>
      <c r="T214" s="40"/>
      <c r="U214" s="24" t="s">
        <v>150</v>
      </c>
      <c r="V214" s="24" t="s">
        <v>6995</v>
      </c>
      <c r="W214" s="24" t="s">
        <v>1368</v>
      </c>
      <c r="X214" s="24" t="s">
        <v>3292</v>
      </c>
      <c r="Y214" s="24" t="s">
        <v>151</v>
      </c>
      <c r="Z214" s="24" t="s">
        <v>1368</v>
      </c>
      <c r="AA214" s="24" t="s">
        <v>4360</v>
      </c>
      <c r="AB214" s="24" t="s">
        <v>150</v>
      </c>
      <c r="AC214" s="24" t="s">
        <v>150</v>
      </c>
      <c r="AD214" s="24" t="s">
        <v>4360</v>
      </c>
      <c r="AE214" s="26" t="s">
        <v>4360</v>
      </c>
      <c r="AF214" t="str">
        <f>_xlfn.LET(_xlpm.result,_xlfn.XLOOKUP(C214,Table1[company_name],Table1[End_target],"NOT FOUND"),IF(_xlpm.result="NOT FOUND","NOT FOUND",IF(_xlpm.result=0,"",_xlpm.result)))</f>
        <v>Net zero</v>
      </c>
      <c r="AG214"/>
      <c r="AH214"/>
      <c r="AI214"/>
      <c r="AJ214"/>
      <c r="AN214" t="str">
        <f>_xlfn.LET(_xlpm.result,_xlfn.XLOOKUP(C214,Table1[company_name],Table1[Carbon_credits],"NOT FOUND"),IF(_xlpm.result="NOT FOUND","NOT FOUND",IF(_xlpm.result=0,"",_xlpm.result)))</f>
        <v>Not Specified</v>
      </c>
      <c r="AO214"/>
      <c r="AQ214" s="26"/>
      <c r="AR214"/>
      <c r="AS214" t="s">
        <v>218</v>
      </c>
      <c r="AT214" t="s">
        <v>7097</v>
      </c>
      <c r="AU214">
        <v>2025</v>
      </c>
      <c r="AY214" t="s">
        <v>168</v>
      </c>
      <c r="AZ214" t="s">
        <v>171</v>
      </c>
      <c r="BB214" s="26"/>
      <c r="BC214" t="str">
        <f>_xlfn.LET(_xlpm.result,_xlfn.XLOOKUP(C214,Table1[company_name],Table1[Separate_removal_target],"NOT FOUND"),IF(_xlpm.result="NOT FOUND","NOT FOUND",IF(_xlpm.result=0,"",_xlpm.result)))</f>
        <v>No</v>
      </c>
      <c r="BD214"/>
      <c r="BF214" t="s">
        <v>7097</v>
      </c>
      <c r="BG214">
        <v>2025</v>
      </c>
      <c r="BL214" s="26"/>
      <c r="BN214" s="29"/>
      <c r="BP214" s="26"/>
    </row>
    <row r="215" spans="1:68" s="24" customFormat="1" ht="13.35" customHeight="1" hidden="1">
      <c r="A215" s="24">
        <v>212</v>
      </c>
      <c r="C215" s="26" t="s">
        <v>1363</v>
      </c>
      <c r="D215" t="s">
        <v>1364</v>
      </c>
      <c r="F215" t="s">
        <v>175</v>
      </c>
      <c r="H215" s="30" t="s">
        <v>1365</v>
      </c>
      <c r="I215" s="24" t="s">
        <v>1366</v>
      </c>
      <c r="J215" s="24">
        <v>0.637</v>
      </c>
      <c r="K215" s="24" t="s">
        <v>1367</v>
      </c>
      <c r="L215" s="24">
        <v>104487</v>
      </c>
      <c r="N215" s="26">
        <v>18</v>
      </c>
      <c r="O215" s="24" t="s">
        <v>150</v>
      </c>
      <c r="P215" s="24">
        <v>2015</v>
      </c>
      <c r="Q215" s="26">
        <v>2020</v>
      </c>
      <c r="R215" s="39"/>
      <c r="S215" s="39"/>
      <c r="T215" s="40"/>
      <c r="U215" s="24" t="s">
        <v>150</v>
      </c>
      <c r="V215" s="24" t="s">
        <v>6995</v>
      </c>
      <c r="W215" s="24" t="s">
        <v>1368</v>
      </c>
      <c r="X215" s="24">
        <v>2030</v>
      </c>
      <c r="Y215" s="24" t="s">
        <v>151</v>
      </c>
      <c r="Z215" s="24" t="s">
        <v>1368</v>
      </c>
      <c r="AA215" s="24">
        <v>2050</v>
      </c>
      <c r="AB215" s="24" t="s">
        <v>150</v>
      </c>
      <c r="AC215" s="24" t="s">
        <v>150</v>
      </c>
      <c r="AD215" s="24">
        <v>2050</v>
      </c>
      <c r="AE215" s="26">
        <v>2050</v>
      </c>
      <c r="AF215" t="str">
        <f>_xlfn.LET(_xlpm.result,_xlfn.XLOOKUP(C215,Table1[company_name],Table1[End_target],"NOT FOUND"),IF(_xlpm.result="NOT FOUND","NOT FOUND",IF(_xlpm.result=0,"",_xlpm.result)))</f>
        <v/>
      </c>
      <c r="AG215"/>
      <c r="AH215"/>
      <c r="AI215"/>
      <c r="AJ215"/>
      <c r="AN215" t="str">
        <f>_xlfn.LET(_xlpm.result,_xlfn.XLOOKUP(C215,Table1[company_name],Table1[Carbon_credits],"NOT FOUND"),IF(_xlpm.result="NOT FOUND","NOT FOUND",IF(_xlpm.result=0,"",_xlpm.result)))</f>
        <v/>
      </c>
      <c r="AO215"/>
      <c r="AQ215" s="26"/>
      <c r="AR215"/>
      <c r="AS215"/>
      <c r="AT215"/>
      <c r="AU215"/>
      <c r="AY215"/>
      <c r="AZ215"/>
      <c r="BB215" s="26"/>
      <c r="BC215" t="str">
        <f>_xlfn.LET(_xlpm.result,_xlfn.XLOOKUP(C215,Table1[company_name],Table1[Separate_removal_target],"NOT FOUND"),IF(_xlpm.result="NOT FOUND","NOT FOUND",IF(_xlpm.result=0,"",_xlpm.result)))</f>
        <v/>
      </c>
      <c r="BD215"/>
      <c r="BF215"/>
      <c r="BG215"/>
      <c r="BL215" s="26"/>
      <c r="BN215" s="29"/>
      <c r="BP215" s="26"/>
    </row>
    <row r="216" spans="1:68" s="24" customFormat="1" ht="13.35" customHeight="1" hidden="1">
      <c r="A216" s="24">
        <v>213</v>
      </c>
      <c r="C216" s="26" t="s">
        <v>1370</v>
      </c>
      <c r="D216" t="s">
        <v>1371</v>
      </c>
      <c r="F216" t="s">
        <v>145</v>
      </c>
      <c r="H216" s="30" t="s">
        <v>1372</v>
      </c>
      <c r="I216" s="24" t="s">
        <v>1373</v>
      </c>
      <c r="J216" s="24">
        <v>0.044</v>
      </c>
      <c r="K216" s="24" t="s">
        <v>1374</v>
      </c>
      <c r="L216" s="24">
        <v>112900</v>
      </c>
      <c r="N216" s="26">
        <v>31</v>
      </c>
      <c r="O216" s="24" t="s">
        <v>154</v>
      </c>
      <c r="Q216" s="26"/>
      <c r="R216" s="39"/>
      <c r="S216" s="39"/>
      <c r="T216" s="40"/>
      <c r="U216" s="24" t="s">
        <v>150</v>
      </c>
      <c r="V216" s="24" t="s">
        <v>6995</v>
      </c>
      <c r="W216" s="24" t="s">
        <v>1368</v>
      </c>
      <c r="X216" s="24">
        <v>2030</v>
      </c>
      <c r="AB216" s="24" t="s">
        <v>154</v>
      </c>
      <c r="AC216" s="24" t="s">
        <v>154</v>
      </c>
      <c r="AE216" s="26"/>
      <c r="AF216" t="str">
        <f>_xlfn.LET(_xlpm.result,_xlfn.XLOOKUP(C216,Table1[company_name],Table1[End_target],"NOT FOUND"),IF(_xlpm.result="NOT FOUND","NOT FOUND",IF(_xlpm.result=0,"",_xlpm.result)))</f>
        <v>Emissions reduction target</v>
      </c>
      <c r="AG216"/>
      <c r="AH216"/>
      <c r="AI216"/>
      <c r="AJ216"/>
      <c r="AN216" t="str">
        <f>_xlfn.LET(_xlpm.result,_xlfn.XLOOKUP(C216,Table1[company_name],Table1[Carbon_credits],"NOT FOUND"),IF(_xlpm.result="NOT FOUND","NOT FOUND",IF(_xlpm.result=0,"",_xlpm.result)))</f>
        <v>Not Specified</v>
      </c>
      <c r="AO216"/>
      <c r="AQ216" s="26"/>
      <c r="AR216"/>
      <c r="AS216"/>
      <c r="AT216"/>
      <c r="AU216"/>
      <c r="AY216"/>
      <c r="AZ216"/>
      <c r="BB216" s="26"/>
      <c r="BC216" t="str">
        <f>_xlfn.LET(_xlpm.result,_xlfn.XLOOKUP(C216,Table1[company_name],Table1[Separate_removal_target],"NOT FOUND"),IF(_xlpm.result="NOT FOUND","NOT FOUND",IF(_xlpm.result=0,"",_xlpm.result)))</f>
        <v>No</v>
      </c>
      <c r="BD216" t="s">
        <v>150</v>
      </c>
      <c r="BF216" t="s">
        <v>1375</v>
      </c>
      <c r="BG216">
        <v>2030</v>
      </c>
      <c r="BL216" s="26"/>
      <c r="BN216" s="29"/>
      <c r="BP216" s="26"/>
    </row>
    <row r="217" spans="1:68" s="24" customFormat="1" ht="13.35" customHeight="1" hidden="1">
      <c r="A217" s="24">
        <v>214</v>
      </c>
      <c r="C217" s="26" t="s">
        <v>1376</v>
      </c>
      <c r="D217" t="s">
        <v>443</v>
      </c>
      <c r="F217" t="s">
        <v>264</v>
      </c>
      <c r="H217" s="30" t="s">
        <v>1377</v>
      </c>
      <c r="I217" s="24" t="s">
        <v>1378</v>
      </c>
      <c r="J217" s="24">
        <v>0.27</v>
      </c>
      <c r="K217" s="24" t="s">
        <v>1379</v>
      </c>
      <c r="L217" s="24">
        <v>60814</v>
      </c>
      <c r="N217" s="26">
        <v>31</v>
      </c>
      <c r="O217" s="24" t="s">
        <v>150</v>
      </c>
      <c r="P217" s="24">
        <v>2019</v>
      </c>
      <c r="Q217" s="26">
        <v>2050</v>
      </c>
      <c r="R217" s="39"/>
      <c r="S217" s="39"/>
      <c r="T217" s="40"/>
      <c r="U217" s="24" t="s">
        <v>154</v>
      </c>
      <c r="V217" s="24" t="s">
        <v>154</v>
      </c>
      <c r="AB217" s="24" t="s">
        <v>154</v>
      </c>
      <c r="AC217" s="24" t="s">
        <v>154</v>
      </c>
      <c r="AE217" s="26"/>
      <c r="AF217" t="str">
        <f>_xlfn.LET(_xlpm.result,_xlfn.XLOOKUP(C217,Table1[company_name],Table1[End_target],"NOT FOUND"),IF(_xlpm.result="NOT FOUND","NOT FOUND",IF(_xlpm.result=0,"",_xlpm.result)))</f>
        <v>Net zero</v>
      </c>
      <c r="AG217"/>
      <c r="AH217"/>
      <c r="AI217"/>
      <c r="AJ217"/>
      <c r="AN217" t="str">
        <f>_xlfn.LET(_xlpm.result,_xlfn.XLOOKUP(C217,Table1[company_name],Table1[Carbon_credits],"NOT FOUND"),IF(_xlpm.result="NOT FOUND","NOT FOUND",IF(_xlpm.result=0,"",_xlpm.result)))</f>
        <v>Not Specified</v>
      </c>
      <c r="AO217"/>
      <c r="AQ217" s="26"/>
      <c r="AR217"/>
      <c r="AS217"/>
      <c r="AT217"/>
      <c r="AU217"/>
      <c r="AY217"/>
      <c r="AZ217"/>
      <c r="BB217" s="26"/>
      <c r="BC217" t="str">
        <f>_xlfn.LET(_xlpm.result,_xlfn.XLOOKUP(C217,Table1[company_name],Table1[Separate_removal_target],"NOT FOUND"),IF(_xlpm.result="NOT FOUND","NOT FOUND",IF(_xlpm.result=0,"",_xlpm.result)))</f>
        <v>No</v>
      </c>
      <c r="BD217"/>
      <c r="BF217"/>
      <c r="BG217"/>
      <c r="BL217" s="26"/>
      <c r="BN217" s="29"/>
      <c r="BP217" s="26"/>
    </row>
    <row r="218" spans="1:68" s="24" customFormat="1" ht="13.35" customHeight="1" hidden="1">
      <c r="A218" s="24">
        <v>215</v>
      </c>
      <c r="C218" s="26" t="s">
        <v>1381</v>
      </c>
      <c r="D218" t="s">
        <v>341</v>
      </c>
      <c r="F218" t="s">
        <v>342</v>
      </c>
      <c r="H218" s="30" t="s">
        <v>1382</v>
      </c>
      <c r="I218" s="24" t="s">
        <v>1383</v>
      </c>
      <c r="J218" s="24">
        <v>-0.506</v>
      </c>
      <c r="K218" s="24" t="s">
        <v>1384</v>
      </c>
      <c r="L218" s="24">
        <v>75000</v>
      </c>
      <c r="N218" s="26">
        <v>25</v>
      </c>
      <c r="O218" s="24" t="s">
        <v>150</v>
      </c>
      <c r="P218" s="24">
        <v>2023</v>
      </c>
      <c r="Q218" s="26">
        <v>2050</v>
      </c>
      <c r="R218" s="39"/>
      <c r="S218" s="39"/>
      <c r="T218" s="40"/>
      <c r="U218" s="24" t="s">
        <v>150</v>
      </c>
      <c r="V218" s="24" t="s">
        <v>6995</v>
      </c>
      <c r="W218" s="24" t="s">
        <v>1368</v>
      </c>
      <c r="X218" s="24">
        <v>2030</v>
      </c>
      <c r="AB218" s="24" t="s">
        <v>154</v>
      </c>
      <c r="AC218" s="24" t="s">
        <v>154</v>
      </c>
      <c r="AE218" s="26"/>
      <c r="AF218" t="str">
        <f>_xlfn.LET(_xlpm.result,_xlfn.XLOOKUP(C218,Table1[company_name],Table1[End_target],"NOT FOUND"),IF(_xlpm.result="NOT FOUND","NOT FOUND",IF(_xlpm.result=0,"",_xlpm.result)))</f>
        <v>Carbon neutral(ity)</v>
      </c>
      <c r="AG218" t="s">
        <v>219</v>
      </c>
      <c r="AH218" t="s">
        <v>218</v>
      </c>
      <c r="AI218" t="s">
        <v>7098</v>
      </c>
      <c r="AJ218">
        <v>2030</v>
      </c>
      <c r="AN218" t="str">
        <f>_xlfn.LET(_xlpm.result,_xlfn.XLOOKUP(C218,Table1[company_name],Table1[Carbon_credits],"NOT FOUND"),IF(_xlpm.result="NOT FOUND","NOT FOUND",IF(_xlpm.result=0,"",_xlpm.result)))</f>
        <v>Yes</v>
      </c>
      <c r="AO218" t="s">
        <v>168</v>
      </c>
      <c r="AQ218" s="26"/>
      <c r="AR218"/>
      <c r="AS218"/>
      <c r="AT218"/>
      <c r="AU218"/>
      <c r="AY218"/>
      <c r="AZ218"/>
      <c r="BB218" s="26"/>
      <c r="BC218" t="str">
        <f>_xlfn.LET(_xlpm.result,_xlfn.XLOOKUP(C218,Table1[company_name],Table1[Separate_removal_target],"NOT FOUND"),IF(_xlpm.result="NOT FOUND","NOT FOUND",IF(_xlpm.result=0,"",_xlpm.result)))</f>
        <v>Yes</v>
      </c>
      <c r="BD218"/>
      <c r="BF218" t="s">
        <v>7098</v>
      </c>
      <c r="BG218">
        <v>2030</v>
      </c>
      <c r="BL218" s="26"/>
      <c r="BN218" s="29"/>
      <c r="BP218" s="26"/>
    </row>
    <row r="219" spans="1:68" s="24" customFormat="1" ht="13.35" customHeight="1" hidden="1">
      <c r="A219" s="24">
        <v>216</v>
      </c>
      <c r="C219" s="26" t="s">
        <v>1386</v>
      </c>
      <c r="D219" t="s">
        <v>348</v>
      </c>
      <c r="F219" t="s">
        <v>264</v>
      </c>
      <c r="H219" s="30" t="s">
        <v>1387</v>
      </c>
      <c r="I219" s="24" t="s">
        <v>1388</v>
      </c>
      <c r="J219" s="24">
        <v>-0.01</v>
      </c>
      <c r="K219" s="24" t="s">
        <v>1389</v>
      </c>
      <c r="L219" s="24">
        <v>282743</v>
      </c>
      <c r="N219" s="26">
        <v>31</v>
      </c>
      <c r="O219" s="24" t="s">
        <v>154</v>
      </c>
      <c r="Q219" s="26"/>
      <c r="R219" s="39"/>
      <c r="S219" s="39"/>
      <c r="T219" s="40"/>
      <c r="U219" s="24" t="s">
        <v>150</v>
      </c>
      <c r="V219" s="24" t="s">
        <v>6995</v>
      </c>
      <c r="W219" s="24" t="s">
        <v>1368</v>
      </c>
      <c r="X219" s="24" t="s">
        <v>3292</v>
      </c>
      <c r="AB219" s="24" t="s">
        <v>154</v>
      </c>
      <c r="AC219" s="24" t="s">
        <v>154</v>
      </c>
      <c r="AE219" s="26"/>
      <c r="AF219" t="str">
        <f>_xlfn.LET(_xlpm.result,_xlfn.XLOOKUP(C219,Table1[company_name],Table1[End_target],"NOT FOUND"),IF(_xlpm.result="NOT FOUND","NOT FOUND",IF(_xlpm.result=0,"",_xlpm.result)))</f>
        <v>Carbon neutral(ity)</v>
      </c>
      <c r="AG219" t="s">
        <v>219</v>
      </c>
      <c r="AH219" t="s">
        <v>218</v>
      </c>
      <c r="AI219" t="s">
        <v>1390</v>
      </c>
      <c r="AJ219">
        <v>2050</v>
      </c>
      <c r="AN219" t="str">
        <f>_xlfn.LET(_xlpm.result,_xlfn.XLOOKUP(C219,Table1[company_name],Table1[Carbon_credits],"NOT FOUND"),IF(_xlpm.result="NOT FOUND","NOT FOUND",IF(_xlpm.result=0,"",_xlpm.result)))</f>
        <v>Not Specified</v>
      </c>
      <c r="AO219" t="s">
        <v>168</v>
      </c>
      <c r="AQ219" s="26"/>
      <c r="AR219"/>
      <c r="AS219"/>
      <c r="AT219"/>
      <c r="AU219"/>
      <c r="AY219"/>
      <c r="AZ219"/>
      <c r="BB219" s="26"/>
      <c r="BC219" t="str">
        <f>_xlfn.LET(_xlpm.result,_xlfn.XLOOKUP(C219,Table1[company_name],Table1[Separate_removal_target],"NOT FOUND"),IF(_xlpm.result="NOT FOUND","NOT FOUND",IF(_xlpm.result=0,"",_xlpm.result)))</f>
        <v>No</v>
      </c>
      <c r="BD219" t="s">
        <v>150</v>
      </c>
      <c r="BF219" t="s">
        <v>1390</v>
      </c>
      <c r="BG219">
        <v>2050</v>
      </c>
      <c r="BL219" s="26"/>
      <c r="BN219" s="29"/>
      <c r="BP219" s="26"/>
    </row>
    <row r="220" spans="1:68" s="24" customFormat="1" ht="13.35" customHeight="1" hidden="1">
      <c r="A220" s="24">
        <v>217</v>
      </c>
      <c r="C220" s="26" t="s">
        <v>1391</v>
      </c>
      <c r="D220" t="s">
        <v>926</v>
      </c>
      <c r="F220" t="s">
        <v>145</v>
      </c>
      <c r="H220" s="30" t="s">
        <v>1392</v>
      </c>
      <c r="I220" s="24" t="s">
        <v>1393</v>
      </c>
      <c r="J220" s="24">
        <v>45.896</v>
      </c>
      <c r="K220" s="24" t="s">
        <v>1394</v>
      </c>
      <c r="L220" s="24">
        <v>74000</v>
      </c>
      <c r="N220" s="26">
        <v>31</v>
      </c>
      <c r="O220" s="24" t="s">
        <v>154</v>
      </c>
      <c r="Q220" s="26"/>
      <c r="R220" s="39"/>
      <c r="S220" s="39"/>
      <c r="T220" s="40"/>
      <c r="U220" s="24" t="s">
        <v>150</v>
      </c>
      <c r="V220" s="24" t="s">
        <v>6995</v>
      </c>
      <c r="W220" s="24" t="s">
        <v>1368</v>
      </c>
      <c r="X220" s="24">
        <v>2030</v>
      </c>
      <c r="Y220" s="24" t="s">
        <v>151</v>
      </c>
      <c r="Z220" s="24" t="s">
        <v>1368</v>
      </c>
      <c r="AA220" s="24">
        <v>2045</v>
      </c>
      <c r="AB220" s="24" t="s">
        <v>150</v>
      </c>
      <c r="AC220" s="24" t="s">
        <v>150</v>
      </c>
      <c r="AD220" s="24">
        <v>2045</v>
      </c>
      <c r="AE220" s="26">
        <v>2045</v>
      </c>
      <c r="AF220" t="str">
        <f>_xlfn.LET(_xlpm.result,_xlfn.XLOOKUP(C220,Table1[company_name],Table1[End_target],"NOT FOUND"),IF(_xlpm.result="NOT FOUND","NOT FOUND",IF(_xlpm.result=0,"",_xlpm.result)))</f>
        <v>Net zero</v>
      </c>
      <c r="AG220"/>
      <c r="AH220"/>
      <c r="AI220"/>
      <c r="AJ220"/>
      <c r="AN220" t="str">
        <f>_xlfn.LET(_xlpm.result,_xlfn.XLOOKUP(C220,Table1[company_name],Table1[Carbon_credits],"NOT FOUND"),IF(_xlpm.result="NOT FOUND","NOT FOUND",IF(_xlpm.result=0,"",_xlpm.result)))</f>
        <v>Yes</v>
      </c>
      <c r="AO220"/>
      <c r="AQ220" s="26"/>
      <c r="AR220"/>
      <c r="AS220"/>
      <c r="AT220"/>
      <c r="AU220"/>
      <c r="AY220"/>
      <c r="AZ220"/>
      <c r="BB220" s="26"/>
      <c r="BC220" t="str">
        <f>_xlfn.LET(_xlpm.result,_xlfn.XLOOKUP(C220,Table1[company_name],Table1[Separate_removal_target],"NOT FOUND"),IF(_xlpm.result="NOT FOUND","NOT FOUND",IF(_xlpm.result=0,"",_xlpm.result)))</f>
        <v>No</v>
      </c>
      <c r="BD220"/>
      <c r="BF220"/>
      <c r="BG220"/>
      <c r="BL220" s="26"/>
      <c r="BN220" s="29"/>
      <c r="BP220" s="26"/>
    </row>
    <row r="221" spans="1:68" s="24" customFormat="1" ht="13.35" customHeight="1" hidden="1">
      <c r="A221" s="24">
        <v>218</v>
      </c>
      <c r="C221" s="26" t="s">
        <v>1396</v>
      </c>
      <c r="D221" t="s">
        <v>228</v>
      </c>
      <c r="F221" t="s">
        <v>145</v>
      </c>
      <c r="H221" s="30" t="s">
        <v>1397</v>
      </c>
      <c r="I221" s="24" t="s">
        <v>1398</v>
      </c>
      <c r="J221" s="24">
        <v>0</v>
      </c>
      <c r="K221" s="24" t="s">
        <v>1399</v>
      </c>
      <c r="L221" s="24">
        <v>55200</v>
      </c>
      <c r="N221" s="26">
        <v>30</v>
      </c>
      <c r="O221" s="24" t="s">
        <v>154</v>
      </c>
      <c r="Q221" s="26"/>
      <c r="R221" s="39"/>
      <c r="S221" s="39"/>
      <c r="T221" s="40"/>
      <c r="U221" s="24" t="s">
        <v>154</v>
      </c>
      <c r="V221" s="24" t="s">
        <v>154</v>
      </c>
      <c r="AB221" s="24" t="s">
        <v>154</v>
      </c>
      <c r="AC221" s="24" t="s">
        <v>154</v>
      </c>
      <c r="AE221" s="26"/>
      <c r="AF221" t="str">
        <f>_xlfn.LET(_xlpm.result,_xlfn.XLOOKUP(C221,Table1[company_name],Table1[End_target],"NOT FOUND"),IF(_xlpm.result="NOT FOUND","NOT FOUND",IF(_xlpm.result=0,"",_xlpm.result)))</f>
        <v>Net zero</v>
      </c>
      <c r="AG221"/>
      <c r="AH221"/>
      <c r="AI221"/>
      <c r="AJ221"/>
      <c r="AN221" t="str">
        <f>_xlfn.LET(_xlpm.result,_xlfn.XLOOKUP(C221,Table1[company_name],Table1[Carbon_credits],"NOT FOUND"),IF(_xlpm.result="NOT FOUND","NOT FOUND",IF(_xlpm.result=0,"",_xlpm.result)))</f>
        <v>Not Specified</v>
      </c>
      <c r="AO221"/>
      <c r="AQ221" s="26"/>
      <c r="AR221"/>
      <c r="AS221" t="s">
        <v>159</v>
      </c>
      <c r="AT221" t="s">
        <v>7099</v>
      </c>
      <c r="AU221">
        <v>2030</v>
      </c>
      <c r="AY221" t="s">
        <v>168</v>
      </c>
      <c r="AZ221" t="s">
        <v>168</v>
      </c>
      <c r="BB221" s="26"/>
      <c r="BC221" t="str">
        <f>_xlfn.LET(_xlpm.result,_xlfn.XLOOKUP(C221,Table1[company_name],Table1[Separate_removal_target],"NOT FOUND"),IF(_xlpm.result="NOT FOUND","NOT FOUND",IF(_xlpm.result=0,"",_xlpm.result)))</f>
        <v>No</v>
      </c>
      <c r="BD221"/>
      <c r="BF221" t="s">
        <v>7099</v>
      </c>
      <c r="BG221">
        <v>2030</v>
      </c>
      <c r="BL221" s="26"/>
      <c r="BN221" s="29"/>
      <c r="BP221" s="26"/>
    </row>
    <row r="222" spans="1:68" s="24" customFormat="1" ht="13.35" customHeight="1" hidden="1">
      <c r="A222" s="24">
        <v>219</v>
      </c>
      <c r="C222" s="26" t="s">
        <v>1401</v>
      </c>
      <c r="D222" t="s">
        <v>926</v>
      </c>
      <c r="F222" t="s">
        <v>145</v>
      </c>
      <c r="H222" s="30" t="s">
        <v>1402</v>
      </c>
      <c r="I222" s="24" t="s">
        <v>1403</v>
      </c>
      <c r="J222" s="24">
        <v>2.79</v>
      </c>
      <c r="K222" s="24" t="s">
        <v>1404</v>
      </c>
      <c r="L222" s="24">
        <v>81000</v>
      </c>
      <c r="N222" s="26">
        <v>31</v>
      </c>
      <c r="O222" s="24" t="s">
        <v>150</v>
      </c>
      <c r="P222" s="24">
        <v>2022</v>
      </c>
      <c r="Q222" s="26">
        <v>2030</v>
      </c>
      <c r="R222" s="39"/>
      <c r="S222" s="39"/>
      <c r="T222" s="40"/>
      <c r="U222" s="24" t="s">
        <v>150</v>
      </c>
      <c r="V222" s="24" t="s">
        <v>6995</v>
      </c>
      <c r="W222" s="24" t="s">
        <v>1368</v>
      </c>
      <c r="X222" s="24">
        <v>2030</v>
      </c>
      <c r="AB222" s="24" t="s">
        <v>154</v>
      </c>
      <c r="AC222" s="24" t="s">
        <v>154</v>
      </c>
      <c r="AE222" s="26"/>
      <c r="AF222" t="str">
        <f>_xlfn.LET(_xlpm.result,_xlfn.XLOOKUP(C222,Table1[company_name],Table1[End_target],"NOT FOUND"),IF(_xlpm.result="NOT FOUND","NOT FOUND",IF(_xlpm.result=0,"",_xlpm.result)))</f>
        <v>Net zero</v>
      </c>
      <c r="AG222"/>
      <c r="AH222"/>
      <c r="AI222"/>
      <c r="AJ222"/>
      <c r="AN222" t="str">
        <f>_xlfn.LET(_xlpm.result,_xlfn.XLOOKUP(C222,Table1[company_name],Table1[Carbon_credits],"NOT FOUND"),IF(_xlpm.result="NOT FOUND","NOT FOUND",IF(_xlpm.result=0,"",_xlpm.result)))</f>
        <v>Not Specified</v>
      </c>
      <c r="AO222"/>
      <c r="AQ222" s="26"/>
      <c r="AR222"/>
      <c r="AS222" t="s">
        <v>159</v>
      </c>
      <c r="AT222" t="s">
        <v>1405</v>
      </c>
      <c r="AU222">
        <v>2040</v>
      </c>
      <c r="AY222" t="s">
        <v>168</v>
      </c>
      <c r="AZ222" t="s">
        <v>168</v>
      </c>
      <c r="BB222" s="26"/>
      <c r="BC222" t="str">
        <f>_xlfn.LET(_xlpm.result,_xlfn.XLOOKUP(C222,Table1[company_name],Table1[Separate_removal_target],"NOT FOUND"),IF(_xlpm.result="NOT FOUND","NOT FOUND",IF(_xlpm.result=0,"",_xlpm.result)))</f>
        <v>No</v>
      </c>
      <c r="BD222" t="s">
        <v>150</v>
      </c>
      <c r="BF222" t="s">
        <v>1405</v>
      </c>
      <c r="BG222">
        <v>2040</v>
      </c>
      <c r="BL222" s="26"/>
      <c r="BN222" s="29"/>
      <c r="BP222" s="26"/>
    </row>
    <row r="223" spans="1:68" s="24" customFormat="1" ht="13.35" customHeight="1" hidden="1">
      <c r="A223" s="24">
        <v>220</v>
      </c>
      <c r="C223" s="26" t="s">
        <v>1406</v>
      </c>
      <c r="D223" t="s">
        <v>852</v>
      </c>
      <c r="F223" t="s">
        <v>175</v>
      </c>
      <c r="H223" s="30" t="s">
        <v>1407</v>
      </c>
      <c r="I223" s="24" t="s">
        <v>1408</v>
      </c>
      <c r="J223" s="24">
        <v>0.503</v>
      </c>
      <c r="K223" s="24" t="s">
        <v>1409</v>
      </c>
      <c r="L223" s="24">
        <v>23099</v>
      </c>
      <c r="N223" s="26">
        <v>5</v>
      </c>
      <c r="O223" s="24" t="s">
        <v>154</v>
      </c>
      <c r="Q223" s="26"/>
      <c r="R223" s="39"/>
      <c r="S223" s="39"/>
      <c r="T223" s="40"/>
      <c r="U223" s="24" t="s">
        <v>150</v>
      </c>
      <c r="V223" s="24" t="s">
        <v>6995</v>
      </c>
      <c r="W223" s="24" t="s">
        <v>1368</v>
      </c>
      <c r="X223" s="24">
        <v>2030</v>
      </c>
      <c r="Y223" s="24" t="s">
        <v>151</v>
      </c>
      <c r="Z223" s="24" t="s">
        <v>1368</v>
      </c>
      <c r="AA223" s="24">
        <v>2050</v>
      </c>
      <c r="AB223" s="24" t="s">
        <v>150</v>
      </c>
      <c r="AC223" s="24" t="s">
        <v>150</v>
      </c>
      <c r="AD223" s="24">
        <v>2050</v>
      </c>
      <c r="AE223" s="26">
        <v>2050</v>
      </c>
      <c r="AF223" t="str">
        <f>_xlfn.LET(_xlpm.result,_xlfn.XLOOKUP(C223,Table1[company_name],Table1[End_target],"NOT FOUND"),IF(_xlpm.result="NOT FOUND","NOT FOUND",IF(_xlpm.result=0,"",_xlpm.result)))</f>
        <v/>
      </c>
      <c r="AG223"/>
      <c r="AH223"/>
      <c r="AI223"/>
      <c r="AJ223"/>
      <c r="AN223" t="str">
        <f>_xlfn.LET(_xlpm.result,_xlfn.XLOOKUP(C223,Table1[company_name],Table1[Carbon_credits],"NOT FOUND"),IF(_xlpm.result="NOT FOUND","NOT FOUND",IF(_xlpm.result=0,"",_xlpm.result)))</f>
        <v/>
      </c>
      <c r="AO223"/>
      <c r="AQ223" s="26"/>
      <c r="AR223"/>
      <c r="AS223"/>
      <c r="AT223"/>
      <c r="AU223"/>
      <c r="AY223"/>
      <c r="AZ223"/>
      <c r="BB223" s="26"/>
      <c r="BC223" t="str">
        <f>_xlfn.LET(_xlpm.result,_xlfn.XLOOKUP(C223,Table1[company_name],Table1[Separate_removal_target],"NOT FOUND"),IF(_xlpm.result="NOT FOUND","NOT FOUND",IF(_xlpm.result=0,"",_xlpm.result)))</f>
        <v/>
      </c>
      <c r="BD223"/>
      <c r="BF223"/>
      <c r="BG223"/>
      <c r="BL223" s="26"/>
      <c r="BN223" s="29"/>
      <c r="BP223" s="26"/>
    </row>
    <row r="224" spans="1:68" s="24" customFormat="1" ht="13.35" customHeight="1" hidden="1">
      <c r="A224" s="24">
        <v>221</v>
      </c>
      <c r="C224" s="26" t="s">
        <v>1411</v>
      </c>
      <c r="D224" t="s">
        <v>1357</v>
      </c>
      <c r="F224" t="s">
        <v>145</v>
      </c>
      <c r="H224" s="30" t="s">
        <v>1412</v>
      </c>
      <c r="I224" s="24" t="s">
        <v>1413</v>
      </c>
      <c r="J224" s="24">
        <v>-0.197</v>
      </c>
      <c r="K224" s="24" t="s">
        <v>1414</v>
      </c>
      <c r="L224" s="24">
        <v>284500</v>
      </c>
      <c r="N224" s="26">
        <v>31</v>
      </c>
      <c r="O224" s="24" t="s">
        <v>154</v>
      </c>
      <c r="Q224" s="26"/>
      <c r="R224" s="39"/>
      <c r="S224" s="39"/>
      <c r="T224" s="40"/>
      <c r="U224" s="24" t="s">
        <v>154</v>
      </c>
      <c r="V224" s="24" t="s">
        <v>154</v>
      </c>
      <c r="AB224" s="24" t="s">
        <v>154</v>
      </c>
      <c r="AC224" s="24" t="s">
        <v>154</v>
      </c>
      <c r="AE224" s="26"/>
      <c r="AF224" t="str">
        <f>_xlfn.LET(_xlpm.result,_xlfn.XLOOKUP(C224,Table1[company_name],Table1[End_target],"NOT FOUND"),IF(_xlpm.result="NOT FOUND","NOT FOUND",IF(_xlpm.result=0,"",_xlpm.result)))</f>
        <v>Net zero</v>
      </c>
      <c r="AG224"/>
      <c r="AH224"/>
      <c r="AI224"/>
      <c r="AJ224"/>
      <c r="AN224" t="str">
        <f>_xlfn.LET(_xlpm.result,_xlfn.XLOOKUP(C224,Table1[company_name],Table1[Carbon_credits],"NOT FOUND"),IF(_xlpm.result="NOT FOUND","NOT FOUND",IF(_xlpm.result=0,"",_xlpm.result)))</f>
        <v>Yes</v>
      </c>
      <c r="AO224"/>
      <c r="AQ224" s="26"/>
      <c r="AR224"/>
      <c r="AS224" t="s">
        <v>159</v>
      </c>
      <c r="AT224" t="s">
        <v>7100</v>
      </c>
      <c r="AU224">
        <v>2030</v>
      </c>
      <c r="AY224" t="s">
        <v>157</v>
      </c>
      <c r="AZ224" t="s">
        <v>262</v>
      </c>
      <c r="BB224" s="26"/>
      <c r="BC224" t="str">
        <f>_xlfn.LET(_xlpm.result,_xlfn.XLOOKUP(C224,Table1[company_name],Table1[Separate_removal_target],"NOT FOUND"),IF(_xlpm.result="NOT FOUND","NOT FOUND",IF(_xlpm.result=0,"",_xlpm.result)))</f>
        <v>Yes</v>
      </c>
      <c r="BD224" t="s">
        <v>150</v>
      </c>
      <c r="BF224" t="s">
        <v>7100</v>
      </c>
      <c r="BG224">
        <v>2030</v>
      </c>
      <c r="BL224" s="26"/>
      <c r="BN224" s="29"/>
      <c r="BP224" s="26"/>
    </row>
    <row r="225" spans="1:68" s="24" customFormat="1" ht="13.35" customHeight="1" hidden="1">
      <c r="A225" s="24">
        <v>222</v>
      </c>
      <c r="C225" s="26" t="s">
        <v>1416</v>
      </c>
      <c r="D225" t="s">
        <v>1227</v>
      </c>
      <c r="F225" t="s">
        <v>145</v>
      </c>
      <c r="H225" s="30" t="s">
        <v>1417</v>
      </c>
      <c r="I225" s="24" t="s">
        <v>1418</v>
      </c>
      <c r="J225" s="24">
        <v>-0.689</v>
      </c>
      <c r="K225" s="24" t="s">
        <v>1419</v>
      </c>
      <c r="L225" s="24">
        <v>15131</v>
      </c>
      <c r="N225" s="26">
        <v>31</v>
      </c>
      <c r="O225" s="24" t="s">
        <v>154</v>
      </c>
      <c r="Q225" s="26"/>
      <c r="R225" s="39"/>
      <c r="S225" s="39"/>
      <c r="T225" s="40"/>
      <c r="U225" s="24" t="s">
        <v>150</v>
      </c>
      <c r="V225" s="24" t="s">
        <v>6995</v>
      </c>
      <c r="W225" s="24" t="s">
        <v>1368</v>
      </c>
      <c r="X225" s="24">
        <v>2030</v>
      </c>
      <c r="AB225" s="24" t="s">
        <v>154</v>
      </c>
      <c r="AC225" s="24" t="s">
        <v>154</v>
      </c>
      <c r="AE225" s="26"/>
      <c r="AF225" t="str">
        <f>_xlfn.LET(_xlpm.result,_xlfn.XLOOKUP(C225,Table1[company_name],Table1[End_target],"NOT FOUND"),IF(_xlpm.result="NOT FOUND","NOT FOUND",IF(_xlpm.result=0,"",_xlpm.result)))</f>
        <v>Emissions reduction target</v>
      </c>
      <c r="AG225"/>
      <c r="AH225"/>
      <c r="AI225"/>
      <c r="AJ225"/>
      <c r="AN225" t="str">
        <f>_xlfn.LET(_xlpm.result,_xlfn.XLOOKUP(C225,Table1[company_name],Table1[Carbon_credits],"NOT FOUND"),IF(_xlpm.result="NOT FOUND","NOT FOUND",IF(_xlpm.result=0,"",_xlpm.result)))</f>
        <v>Not Specified</v>
      </c>
      <c r="AO225"/>
      <c r="AQ225" s="26"/>
      <c r="AR225"/>
      <c r="AS225"/>
      <c r="AT225"/>
      <c r="AU225"/>
      <c r="AY225"/>
      <c r="AZ225"/>
      <c r="BB225" s="26"/>
      <c r="BC225" t="str">
        <f>_xlfn.LET(_xlpm.result,_xlfn.XLOOKUP(C225,Table1[company_name],Table1[Separate_removal_target],"NOT FOUND"),IF(_xlpm.result="NOT FOUND","NOT FOUND",IF(_xlpm.result=0,"",_xlpm.result)))</f>
        <v>No</v>
      </c>
      <c r="BD225"/>
      <c r="BF225"/>
      <c r="BG225"/>
      <c r="BL225" s="26"/>
      <c r="BN225" s="29"/>
      <c r="BP225" s="26"/>
    </row>
    <row r="226" spans="1:68" s="24" customFormat="1" ht="13.35" customHeight="1" hidden="1">
      <c r="A226" s="24">
        <v>223</v>
      </c>
      <c r="C226" s="26" t="s">
        <v>1421</v>
      </c>
      <c r="D226" t="s">
        <v>599</v>
      </c>
      <c r="F226" t="s">
        <v>1422</v>
      </c>
      <c r="H226" s="30" t="s">
        <v>1423</v>
      </c>
      <c r="I226" s="24" t="s">
        <v>1424</v>
      </c>
      <c r="J226" s="24">
        <v>0.457</v>
      </c>
      <c r="K226" s="24" t="s">
        <v>1425</v>
      </c>
      <c r="L226" s="24">
        <v>125416</v>
      </c>
      <c r="N226" s="26">
        <v>21</v>
      </c>
      <c r="O226" s="24" t="s">
        <v>154</v>
      </c>
      <c r="Q226" s="26"/>
      <c r="R226" s="39"/>
      <c r="S226" s="39"/>
      <c r="T226" s="40"/>
      <c r="U226" s="24" t="s">
        <v>154</v>
      </c>
      <c r="V226" s="24" t="s">
        <v>154</v>
      </c>
      <c r="AB226" s="24" t="s">
        <v>154</v>
      </c>
      <c r="AC226" s="24" t="s">
        <v>154</v>
      </c>
      <c r="AE226" s="26"/>
      <c r="AF226" t="str">
        <f>_xlfn.LET(_xlpm.result,_xlfn.XLOOKUP(C226,Table1[company_name],Table1[End_target],"NOT FOUND"),IF(_xlpm.result="NOT FOUND","NOT FOUND",IF(_xlpm.result=0,"",_xlpm.result)))</f>
        <v>Net zero</v>
      </c>
      <c r="AG226"/>
      <c r="AH226"/>
      <c r="AI226"/>
      <c r="AJ226"/>
      <c r="AN226" t="str">
        <f>_xlfn.LET(_xlpm.result,_xlfn.XLOOKUP(C226,Table1[company_name],Table1[Carbon_credits],"NOT FOUND"),IF(_xlpm.result="NOT FOUND","NOT FOUND",IF(_xlpm.result=0,"",_xlpm.result)))</f>
        <v>Yes</v>
      </c>
      <c r="AO226"/>
      <c r="AQ226" s="26"/>
      <c r="AR226"/>
      <c r="AS226" t="s">
        <v>159</v>
      </c>
      <c r="AT226" t="s">
        <v>1426</v>
      </c>
      <c r="AU226">
        <v>2050</v>
      </c>
      <c r="AY226" t="s">
        <v>157</v>
      </c>
      <c r="AZ226" t="s">
        <v>262</v>
      </c>
      <c r="BB226" s="26"/>
      <c r="BC226" t="str">
        <f>_xlfn.LET(_xlpm.result,_xlfn.XLOOKUP(C226,Table1[company_name],Table1[Separate_removal_target],"NOT FOUND"),IF(_xlpm.result="NOT FOUND","NOT FOUND",IF(_xlpm.result=0,"",_xlpm.result)))</f>
        <v>No</v>
      </c>
      <c r="BD226" t="s">
        <v>150</v>
      </c>
      <c r="BF226" t="s">
        <v>1426</v>
      </c>
      <c r="BG226">
        <v>2050</v>
      </c>
      <c r="BL226" s="26"/>
      <c r="BN226" s="29"/>
      <c r="BP226" s="26"/>
    </row>
    <row r="227" spans="1:68" s="24" customFormat="1" ht="13.35" customHeight="1" hidden="1">
      <c r="A227" s="24">
        <v>224</v>
      </c>
      <c r="C227" s="26" t="s">
        <v>1427</v>
      </c>
      <c r="D227" t="s">
        <v>443</v>
      </c>
      <c r="F227" t="s">
        <v>772</v>
      </c>
      <c r="H227" s="30" t="s">
        <v>1428</v>
      </c>
      <c r="I227" s="24" t="s">
        <v>1429</v>
      </c>
      <c r="J227" s="24">
        <v>-0.006</v>
      </c>
      <c r="K227" s="24" t="s">
        <v>1430</v>
      </c>
      <c r="L227" s="24">
        <v>86851</v>
      </c>
      <c r="N227" s="26">
        <v>31</v>
      </c>
      <c r="O227" s="24" t="s">
        <v>154</v>
      </c>
      <c r="Q227" s="26"/>
      <c r="R227" s="39"/>
      <c r="S227" s="39"/>
      <c r="T227" s="40"/>
      <c r="U227" s="24" t="s">
        <v>154</v>
      </c>
      <c r="V227" s="24" t="s">
        <v>154</v>
      </c>
      <c r="AB227" s="24" t="s">
        <v>154</v>
      </c>
      <c r="AC227" s="24" t="s">
        <v>154</v>
      </c>
      <c r="AE227" s="26"/>
      <c r="AF227" t="str">
        <f>_xlfn.LET(_xlpm.result,_xlfn.XLOOKUP(C227,Table1[company_name],Table1[End_target],"NOT FOUND"),IF(_xlpm.result="NOT FOUND","NOT FOUND",IF(_xlpm.result=0,"",_xlpm.result)))</f>
        <v>Net zero</v>
      </c>
      <c r="AG227"/>
      <c r="AH227"/>
      <c r="AI227"/>
      <c r="AJ227"/>
      <c r="AN227" t="str">
        <f>_xlfn.LET(_xlpm.result,_xlfn.XLOOKUP(C227,Table1[company_name],Table1[Carbon_credits],"NOT FOUND"),IF(_xlpm.result="NOT FOUND","NOT FOUND",IF(_xlpm.result=0,"",_xlpm.result)))</f>
        <v>Yes</v>
      </c>
      <c r="AO227"/>
      <c r="AQ227" s="26"/>
      <c r="AR227"/>
      <c r="AS227"/>
      <c r="AT227"/>
      <c r="AU227"/>
      <c r="AY227"/>
      <c r="AZ227"/>
      <c r="BB227" s="26"/>
      <c r="BC227" t="str">
        <f>_xlfn.LET(_xlpm.result,_xlfn.XLOOKUP(C227,Table1[company_name],Table1[Separate_removal_target],"NOT FOUND"),IF(_xlpm.result="NOT FOUND","NOT FOUND",IF(_xlpm.result=0,"",_xlpm.result)))</f>
        <v>No</v>
      </c>
      <c r="BD227"/>
      <c r="BF227"/>
      <c r="BG227"/>
      <c r="BL227" s="26"/>
      <c r="BN227" s="29"/>
      <c r="BP227" s="26"/>
    </row>
    <row r="228" spans="1:68" s="24" customFormat="1" ht="13.35" customHeight="1" hidden="1">
      <c r="A228" s="24">
        <v>225</v>
      </c>
      <c r="C228" s="26" t="s">
        <v>1432</v>
      </c>
      <c r="D228" t="s">
        <v>1433</v>
      </c>
      <c r="F228" t="s">
        <v>145</v>
      </c>
      <c r="H228" s="30" t="s">
        <v>1434</v>
      </c>
      <c r="I228" s="24" t="s">
        <v>1435</v>
      </c>
      <c r="J228" s="24">
        <v>-0.25</v>
      </c>
      <c r="K228" s="24" t="s">
        <v>1128</v>
      </c>
      <c r="L228" s="24">
        <v>103000</v>
      </c>
      <c r="N228" s="26">
        <v>30</v>
      </c>
      <c r="O228" s="24" t="s">
        <v>154</v>
      </c>
      <c r="Q228" s="26"/>
      <c r="R228" s="39"/>
      <c r="S228" s="39"/>
      <c r="T228" s="40"/>
      <c r="U228" s="24" t="s">
        <v>150</v>
      </c>
      <c r="V228" s="24" t="s">
        <v>6995</v>
      </c>
      <c r="W228" s="24" t="s">
        <v>7071</v>
      </c>
      <c r="X228" s="24">
        <v>2035</v>
      </c>
      <c r="AB228" s="24" t="s">
        <v>150</v>
      </c>
      <c r="AC228" s="24" t="s">
        <v>154</v>
      </c>
      <c r="AE228" s="26"/>
      <c r="AF228" t="str">
        <f>_xlfn.LET(_xlpm.result,_xlfn.XLOOKUP(C228,Table1[company_name],Table1[End_target],"NOT FOUND"),IF(_xlpm.result="NOT FOUND","NOT FOUND",IF(_xlpm.result=0,"",_xlpm.result)))</f>
        <v>Net zero</v>
      </c>
      <c r="AG228"/>
      <c r="AH228"/>
      <c r="AI228"/>
      <c r="AJ228"/>
      <c r="AN228" t="str">
        <f>_xlfn.LET(_xlpm.result,_xlfn.XLOOKUP(C228,Table1[company_name],Table1[Carbon_credits],"NOT FOUND"),IF(_xlpm.result="NOT FOUND","NOT FOUND",IF(_xlpm.result=0,"",_xlpm.result)))</f>
        <v>Not Specified</v>
      </c>
      <c r="AO228"/>
      <c r="AQ228" s="26"/>
      <c r="AR228"/>
      <c r="AS228" t="s">
        <v>218</v>
      </c>
      <c r="AT228" t="s">
        <v>1436</v>
      </c>
      <c r="AU228">
        <v>2050</v>
      </c>
      <c r="AY228" t="s">
        <v>168</v>
      </c>
      <c r="AZ228" t="s">
        <v>312</v>
      </c>
      <c r="BB228" s="26"/>
      <c r="BC228" t="str">
        <f>_xlfn.LET(_xlpm.result,_xlfn.XLOOKUP(C228,Table1[company_name],Table1[Separate_removal_target],"NOT FOUND"),IF(_xlpm.result="NOT FOUND","NOT FOUND",IF(_xlpm.result=0,"",_xlpm.result)))</f>
        <v>No</v>
      </c>
      <c r="BD228" t="s">
        <v>150</v>
      </c>
      <c r="BF228" t="s">
        <v>1436</v>
      </c>
      <c r="BG228">
        <v>2050</v>
      </c>
      <c r="BL228" s="26"/>
      <c r="BN228" s="29"/>
      <c r="BP228" s="26"/>
    </row>
    <row r="229" spans="1:68" s="24" customFormat="1" ht="13.35" customHeight="1" hidden="1">
      <c r="A229" s="24">
        <v>226</v>
      </c>
      <c r="C229" s="26" t="s">
        <v>1437</v>
      </c>
      <c r="D229" t="s">
        <v>1438</v>
      </c>
      <c r="F229" t="s">
        <v>175</v>
      </c>
      <c r="H229" s="30" t="s">
        <v>1439</v>
      </c>
      <c r="I229" s="24" t="s">
        <v>1440</v>
      </c>
      <c r="J229" s="24">
        <v>0.026</v>
      </c>
      <c r="K229" s="24" t="s">
        <v>1441</v>
      </c>
      <c r="L229" s="24">
        <v>223575</v>
      </c>
      <c r="N229" s="26">
        <v>16</v>
      </c>
      <c r="O229" s="24" t="s">
        <v>154</v>
      </c>
      <c r="Q229" s="26"/>
      <c r="R229" s="39"/>
      <c r="S229" s="39"/>
      <c r="T229" s="40"/>
      <c r="U229" s="24" t="s">
        <v>150</v>
      </c>
      <c r="V229" s="24" t="s">
        <v>6995</v>
      </c>
      <c r="W229" s="24" t="s">
        <v>1368</v>
      </c>
      <c r="X229" s="24">
        <v>2030</v>
      </c>
      <c r="AB229" s="24" t="s">
        <v>154</v>
      </c>
      <c r="AC229" s="24" t="s">
        <v>154</v>
      </c>
      <c r="AE229" s="26"/>
      <c r="AF229" t="str">
        <f>_xlfn.LET(_xlpm.result,_xlfn.XLOOKUP(C229,Table1[company_name],Table1[End_target],"NOT FOUND"),IF(_xlpm.result="NOT FOUND","NOT FOUND",IF(_xlpm.result=0,"",_xlpm.result)))</f>
        <v/>
      </c>
      <c r="AG229"/>
      <c r="AH229"/>
      <c r="AI229"/>
      <c r="AJ229"/>
      <c r="AN229" t="str">
        <f>_xlfn.LET(_xlpm.result,_xlfn.XLOOKUP(C229,Table1[company_name],Table1[Carbon_credits],"NOT FOUND"),IF(_xlpm.result="NOT FOUND","NOT FOUND",IF(_xlpm.result=0,"",_xlpm.result)))</f>
        <v/>
      </c>
      <c r="AO229"/>
      <c r="AQ229" s="26"/>
      <c r="AR229"/>
      <c r="AS229"/>
      <c r="AT229"/>
      <c r="AU229"/>
      <c r="AY229"/>
      <c r="AZ229"/>
      <c r="BB229" s="26"/>
      <c r="BC229" t="str">
        <f>_xlfn.LET(_xlpm.result,_xlfn.XLOOKUP(C229,Table1[company_name],Table1[Separate_removal_target],"NOT FOUND"),IF(_xlpm.result="NOT FOUND","NOT FOUND",IF(_xlpm.result=0,"",_xlpm.result)))</f>
        <v/>
      </c>
      <c r="BD229"/>
      <c r="BF229"/>
      <c r="BG229"/>
      <c r="BL229" s="26"/>
      <c r="BN229" s="29"/>
      <c r="BP229" s="26"/>
    </row>
    <row r="230" spans="1:68" s="24" customFormat="1" ht="13.35" customHeight="1" hidden="1">
      <c r="A230" s="24">
        <v>227</v>
      </c>
      <c r="C230" s="26" t="s">
        <v>1443</v>
      </c>
      <c r="D230" t="s">
        <v>271</v>
      </c>
      <c r="F230" t="s">
        <v>374</v>
      </c>
      <c r="H230" s="30" t="s">
        <v>1444</v>
      </c>
      <c r="I230" s="24" t="s">
        <v>1445</v>
      </c>
      <c r="J230" s="24">
        <v>0.018</v>
      </c>
      <c r="K230" s="24" t="s">
        <v>1446</v>
      </c>
      <c r="L230" s="24">
        <v>200234</v>
      </c>
      <c r="N230" s="26">
        <v>31</v>
      </c>
      <c r="O230" s="24" t="s">
        <v>154</v>
      </c>
      <c r="Q230" s="26"/>
      <c r="R230" s="39"/>
      <c r="S230" s="39"/>
      <c r="T230" s="40"/>
      <c r="U230" s="24" t="s">
        <v>150</v>
      </c>
      <c r="V230" s="24" t="s">
        <v>6995</v>
      </c>
      <c r="W230" s="24" t="s">
        <v>1368</v>
      </c>
      <c r="X230" s="24" t="s">
        <v>3292</v>
      </c>
      <c r="AB230" s="24" t="s">
        <v>154</v>
      </c>
      <c r="AC230" s="24" t="s">
        <v>154</v>
      </c>
      <c r="AE230" s="26"/>
      <c r="AF230" t="str">
        <f>_xlfn.LET(_xlpm.result,_xlfn.XLOOKUP(C230,Table1[company_name],Table1[End_target],"NOT FOUND"),IF(_xlpm.result="NOT FOUND","NOT FOUND",IF(_xlpm.result=0,"",_xlpm.result)))</f>
        <v>Net zero</v>
      </c>
      <c r="AG230"/>
      <c r="AH230"/>
      <c r="AI230"/>
      <c r="AJ230"/>
      <c r="AN230" t="str">
        <f>_xlfn.LET(_xlpm.result,_xlfn.XLOOKUP(C230,Table1[company_name],Table1[Carbon_credits],"NOT FOUND"),IF(_xlpm.result="NOT FOUND","NOT FOUND",IF(_xlpm.result=0,"",_xlpm.result)))</f>
        <v>Not Specified</v>
      </c>
      <c r="AO230"/>
      <c r="AQ230" s="26"/>
      <c r="AR230"/>
      <c r="AS230" t="s">
        <v>159</v>
      </c>
      <c r="AT230" t="s">
        <v>7101</v>
      </c>
      <c r="AU230">
        <v>2050</v>
      </c>
      <c r="AY230" t="s">
        <v>168</v>
      </c>
      <c r="AZ230" t="s">
        <v>171</v>
      </c>
      <c r="BB230" s="26"/>
      <c r="BC230" t="str">
        <f>_xlfn.LET(_xlpm.result,_xlfn.XLOOKUP(C230,Table1[company_name],Table1[Separate_removal_target],"NOT FOUND"),IF(_xlpm.result="NOT FOUND","NOT FOUND",IF(_xlpm.result=0,"",_xlpm.result)))</f>
        <v>No</v>
      </c>
      <c r="BD230" t="s">
        <v>150</v>
      </c>
      <c r="BF230" t="s">
        <v>7101</v>
      </c>
      <c r="BG230">
        <v>2050</v>
      </c>
      <c r="BL230" s="26"/>
      <c r="BN230" s="29"/>
      <c r="BP230" s="26"/>
    </row>
    <row r="231" spans="1:68" s="24" customFormat="1" ht="13.35" customHeight="1" hidden="1">
      <c r="A231" s="24">
        <v>228</v>
      </c>
      <c r="C231" s="26" t="s">
        <v>1448</v>
      </c>
      <c r="D231" t="s">
        <v>271</v>
      </c>
      <c r="F231" t="s">
        <v>175</v>
      </c>
      <c r="H231" s="30" t="s">
        <v>1449</v>
      </c>
      <c r="I231" s="24" t="s">
        <v>1450</v>
      </c>
      <c r="J231" s="24">
        <v>-0.067</v>
      </c>
      <c r="K231" s="24" t="s">
        <v>1451</v>
      </c>
      <c r="L231" s="24">
        <v>118422</v>
      </c>
      <c r="N231" s="26">
        <v>12</v>
      </c>
      <c r="O231" s="24" t="s">
        <v>150</v>
      </c>
      <c r="P231" s="24">
        <v>2015</v>
      </c>
      <c r="Q231" s="26">
        <v>2020</v>
      </c>
      <c r="R231" s="39"/>
      <c r="S231" s="39"/>
      <c r="T231" s="40"/>
      <c r="U231" s="24" t="s">
        <v>150</v>
      </c>
      <c r="V231" s="24" t="s">
        <v>6995</v>
      </c>
      <c r="W231" s="24" t="s">
        <v>1368</v>
      </c>
      <c r="X231" s="24">
        <v>2030</v>
      </c>
      <c r="Y231" s="24" t="s">
        <v>151</v>
      </c>
      <c r="Z231" s="24" t="s">
        <v>1368</v>
      </c>
      <c r="AA231" s="24">
        <v>2040</v>
      </c>
      <c r="AB231" s="24" t="s">
        <v>150</v>
      </c>
      <c r="AC231" s="24" t="s">
        <v>150</v>
      </c>
      <c r="AD231" s="24">
        <v>2040</v>
      </c>
      <c r="AE231" s="26">
        <v>2040</v>
      </c>
      <c r="AF231" t="str">
        <f>_xlfn.LET(_xlpm.result,_xlfn.XLOOKUP(C231,Table1[company_name],Table1[End_target],"NOT FOUND"),IF(_xlpm.result="NOT FOUND","NOT FOUND",IF(_xlpm.result=0,"",_xlpm.result)))</f>
        <v>No target</v>
      </c>
      <c r="AG231"/>
      <c r="AH231"/>
      <c r="AI231"/>
      <c r="AJ231"/>
      <c r="AN231" t="str">
        <f>_xlfn.LET(_xlpm.result,_xlfn.XLOOKUP(C231,Table1[company_name],Table1[Carbon_credits],"NOT FOUND"),IF(_xlpm.result="NOT FOUND","NOT FOUND",IF(_xlpm.result=0,"",_xlpm.result)))</f>
        <v/>
      </c>
      <c r="AO231"/>
      <c r="AQ231" s="26"/>
      <c r="AR231"/>
      <c r="AS231"/>
      <c r="AT231"/>
      <c r="AU231"/>
      <c r="AY231"/>
      <c r="AZ231"/>
      <c r="BB231" s="26"/>
      <c r="BC231" t="str">
        <f>_xlfn.LET(_xlpm.result,_xlfn.XLOOKUP(C231,Table1[company_name],Table1[Separate_removal_target],"NOT FOUND"),IF(_xlpm.result="NOT FOUND","NOT FOUND",IF(_xlpm.result=0,"",_xlpm.result)))</f>
        <v/>
      </c>
      <c r="BD231"/>
      <c r="BF231"/>
      <c r="BG231"/>
      <c r="BL231" s="26"/>
      <c r="BN231" s="29"/>
      <c r="BP231" s="26"/>
    </row>
    <row r="232" spans="1:68" s="24" customFormat="1" ht="13.35" customHeight="1" hidden="1">
      <c r="A232" s="24">
        <v>229</v>
      </c>
      <c r="C232" s="26" t="s">
        <v>1453</v>
      </c>
      <c r="D232" t="s">
        <v>415</v>
      </c>
      <c r="F232" t="s">
        <v>374</v>
      </c>
      <c r="H232" s="30" t="s">
        <v>1454</v>
      </c>
      <c r="I232" s="24" t="s">
        <v>1455</v>
      </c>
      <c r="J232" s="24">
        <v>-0.658</v>
      </c>
      <c r="K232" s="24" t="s">
        <v>1456</v>
      </c>
      <c r="L232" s="24">
        <v>98636</v>
      </c>
      <c r="N232" s="26">
        <v>31</v>
      </c>
      <c r="O232" s="24" t="s">
        <v>154</v>
      </c>
      <c r="Q232" s="26"/>
      <c r="R232" s="39"/>
      <c r="S232" s="39"/>
      <c r="T232" s="40"/>
      <c r="U232" s="24" t="s">
        <v>150</v>
      </c>
      <c r="V232" s="24" t="s">
        <v>6995</v>
      </c>
      <c r="W232" s="24" t="s">
        <v>7102</v>
      </c>
      <c r="X232" s="24">
        <v>2030</v>
      </c>
      <c r="AB232" s="24" t="s">
        <v>154</v>
      </c>
      <c r="AC232" s="24" t="s">
        <v>154</v>
      </c>
      <c r="AE232" s="26"/>
      <c r="AF232" t="str">
        <f>_xlfn.LET(_xlpm.result,_xlfn.XLOOKUP(C232,Table1[company_name],Table1[End_target],"NOT FOUND"),IF(_xlpm.result="NOT FOUND","NOT FOUND",IF(_xlpm.result=0,"",_xlpm.result)))</f>
        <v>Carbon neutral(ity)</v>
      </c>
      <c r="AG232" t="s">
        <v>219</v>
      </c>
      <c r="AH232" t="s">
        <v>218</v>
      </c>
      <c r="AI232" t="s">
        <v>7103</v>
      </c>
      <c r="AJ232">
        <v>2050</v>
      </c>
      <c r="AN232" t="str">
        <f>_xlfn.LET(_xlpm.result,_xlfn.XLOOKUP(C232,Table1[company_name],Table1[Carbon_credits],"NOT FOUND"),IF(_xlpm.result="NOT FOUND","NOT FOUND",IF(_xlpm.result=0,"",_xlpm.result)))</f>
        <v>Not Specified</v>
      </c>
      <c r="AO232" t="s">
        <v>168</v>
      </c>
      <c r="AQ232" s="26"/>
      <c r="AR232"/>
      <c r="AS232"/>
      <c r="AT232"/>
      <c r="AU232"/>
      <c r="AY232"/>
      <c r="AZ232"/>
      <c r="BB232" s="26"/>
      <c r="BC232" t="str">
        <f>_xlfn.LET(_xlpm.result,_xlfn.XLOOKUP(C232,Table1[company_name],Table1[Separate_removal_target],"NOT FOUND"),IF(_xlpm.result="NOT FOUND","NOT FOUND",IF(_xlpm.result=0,"",_xlpm.result)))</f>
        <v>No</v>
      </c>
      <c r="BD232" t="s">
        <v>150</v>
      </c>
      <c r="BF232" t="s">
        <v>7103</v>
      </c>
      <c r="BG232">
        <v>2050</v>
      </c>
      <c r="BL232" s="26"/>
      <c r="BN232" s="29"/>
      <c r="BP232" s="26"/>
    </row>
    <row r="233" spans="1:68" s="24" customFormat="1" ht="13.35" customHeight="1" hidden="1">
      <c r="A233" s="24">
        <v>230</v>
      </c>
      <c r="C233" s="26" t="s">
        <v>1459</v>
      </c>
      <c r="D233" t="s">
        <v>333</v>
      </c>
      <c r="F233" t="s">
        <v>863</v>
      </c>
      <c r="H233" s="30" t="s">
        <v>1460</v>
      </c>
      <c r="I233" s="24" t="s">
        <v>1461</v>
      </c>
      <c r="J233" s="24">
        <v>-0.182</v>
      </c>
      <c r="K233" s="24" t="s">
        <v>1462</v>
      </c>
      <c r="L233" s="24">
        <v>86574</v>
      </c>
      <c r="N233" s="26">
        <v>31</v>
      </c>
      <c r="O233" s="24" t="s">
        <v>154</v>
      </c>
      <c r="Q233" s="26"/>
      <c r="R233" s="39"/>
      <c r="S233" s="39"/>
      <c r="T233" s="40"/>
      <c r="U233" s="24" t="s">
        <v>150</v>
      </c>
      <c r="V233" s="24" t="s">
        <v>160</v>
      </c>
      <c r="AB233" s="24" t="s">
        <v>150</v>
      </c>
      <c r="AC233" s="24" t="s">
        <v>154</v>
      </c>
      <c r="AE233" s="26"/>
      <c r="AF233" t="str">
        <f>_xlfn.LET(_xlpm.result,_xlfn.XLOOKUP(C233,Table1[company_name],Table1[End_target],"NOT FOUND"),IF(_xlpm.result="NOT FOUND","NOT FOUND",IF(_xlpm.result=0,"",_xlpm.result)))</f>
        <v>Emissions reduction target</v>
      </c>
      <c r="AG233"/>
      <c r="AH233"/>
      <c r="AI233"/>
      <c r="AJ233"/>
      <c r="AN233" t="str">
        <f>_xlfn.LET(_xlpm.result,_xlfn.XLOOKUP(C233,Table1[company_name],Table1[Carbon_credits],"NOT FOUND"),IF(_xlpm.result="NOT FOUND","NOT FOUND",IF(_xlpm.result=0,"",_xlpm.result)))</f>
        <v>Yes</v>
      </c>
      <c r="AO233"/>
      <c r="AQ233" s="26"/>
      <c r="AR233"/>
      <c r="AS233"/>
      <c r="AT233"/>
      <c r="AU233"/>
      <c r="AY233"/>
      <c r="AZ233"/>
      <c r="BB233" s="26"/>
      <c r="BC233" t="str">
        <f>_xlfn.LET(_xlpm.result,_xlfn.XLOOKUP(C233,Table1[company_name],Table1[Separate_removal_target],"NOT FOUND"),IF(_xlpm.result="NOT FOUND","NOT FOUND",IF(_xlpm.result=0,"",_xlpm.result)))</f>
        <v>No</v>
      </c>
      <c r="BD233" t="s">
        <v>150</v>
      </c>
      <c r="BF233" t="s">
        <v>1463</v>
      </c>
      <c r="BG233">
        <v>2030</v>
      </c>
      <c r="BL233" s="26"/>
      <c r="BN233" s="29"/>
      <c r="BP233" s="26"/>
    </row>
    <row r="234" spans="1:68" s="24" customFormat="1" ht="13.35" customHeight="1" hidden="1">
      <c r="A234" s="24">
        <v>231</v>
      </c>
      <c r="C234" s="26" t="s">
        <v>1464</v>
      </c>
      <c r="D234" t="s">
        <v>488</v>
      </c>
      <c r="F234" t="s">
        <v>145</v>
      </c>
      <c r="H234" s="30" t="s">
        <v>1465</v>
      </c>
      <c r="I234" s="24" t="s">
        <v>1466</v>
      </c>
      <c r="J234" s="24">
        <v>0.066</v>
      </c>
      <c r="K234" s="24" t="s">
        <v>1467</v>
      </c>
      <c r="L234" s="24">
        <v>255000</v>
      </c>
      <c r="N234" s="26">
        <v>31</v>
      </c>
      <c r="O234" s="24" t="s">
        <v>154</v>
      </c>
      <c r="Q234" s="26"/>
      <c r="R234" s="39"/>
      <c r="S234" s="39"/>
      <c r="T234" s="40"/>
      <c r="U234" s="24" t="s">
        <v>154</v>
      </c>
      <c r="V234" s="24" t="s">
        <v>154</v>
      </c>
      <c r="AB234" s="24" t="s">
        <v>154</v>
      </c>
      <c r="AC234" s="24" t="s">
        <v>154</v>
      </c>
      <c r="AE234" s="26"/>
      <c r="AF234" t="str">
        <f>_xlfn.LET(_xlpm.result,_xlfn.XLOOKUP(C234,Table1[company_name],Table1[End_target],"NOT FOUND"),IF(_xlpm.result="NOT FOUND","NOT FOUND",IF(_xlpm.result=0,"",_xlpm.result)))</f>
        <v>No target</v>
      </c>
      <c r="AG234"/>
      <c r="AH234"/>
      <c r="AI234"/>
      <c r="AJ234"/>
      <c r="AN234" t="str">
        <f>_xlfn.LET(_xlpm.result,_xlfn.XLOOKUP(C234,Table1[company_name],Table1[Carbon_credits],"NOT FOUND"),IF(_xlpm.result="NOT FOUND","NOT FOUND",IF(_xlpm.result=0,"",_xlpm.result)))</f>
        <v>Not Specified</v>
      </c>
      <c r="AO234"/>
      <c r="AQ234" s="26"/>
      <c r="AR234"/>
      <c r="AS234"/>
      <c r="AT234"/>
      <c r="AU234"/>
      <c r="AY234"/>
      <c r="AZ234"/>
      <c r="BB234" s="26"/>
      <c r="BC234" t="str">
        <f>_xlfn.LET(_xlpm.result,_xlfn.XLOOKUP(C234,Table1[company_name],Table1[Separate_removal_target],"NOT FOUND"),IF(_xlpm.result="NOT FOUND","NOT FOUND",IF(_xlpm.result=0,"",_xlpm.result)))</f>
        <v>No</v>
      </c>
      <c r="BD234"/>
      <c r="BF234" t="s">
        <v>7104</v>
      </c>
      <c r="BG234"/>
      <c r="BL234" s="26"/>
      <c r="BN234" s="29"/>
      <c r="BP234" s="26"/>
    </row>
    <row r="235" spans="1:68" s="24" customFormat="1" ht="13.35" customHeight="1" hidden="1">
      <c r="A235" s="24">
        <v>232</v>
      </c>
      <c r="C235" s="26" t="s">
        <v>1469</v>
      </c>
      <c r="D235" t="s">
        <v>1470</v>
      </c>
      <c r="F235" t="s">
        <v>1471</v>
      </c>
      <c r="H235" s="30" t="s">
        <v>1472</v>
      </c>
      <c r="I235" s="24" t="s">
        <v>1473</v>
      </c>
      <c r="J235" s="24">
        <v>0.096</v>
      </c>
      <c r="K235" s="24" t="s">
        <v>1474</v>
      </c>
      <c r="L235" s="24">
        <v>143885</v>
      </c>
      <c r="N235" s="26">
        <v>20</v>
      </c>
      <c r="O235" s="24" t="s">
        <v>150</v>
      </c>
      <c r="P235" s="24">
        <v>2017</v>
      </c>
      <c r="Q235" s="26">
        <v>2025</v>
      </c>
      <c r="R235" s="39"/>
      <c r="S235" s="39"/>
      <c r="T235" s="40"/>
      <c r="U235" s="24" t="s">
        <v>154</v>
      </c>
      <c r="V235" s="24" t="s">
        <v>154</v>
      </c>
      <c r="AB235" s="24" t="s">
        <v>154</v>
      </c>
      <c r="AC235" s="24" t="s">
        <v>154</v>
      </c>
      <c r="AE235" s="26"/>
      <c r="AF235" t="str">
        <f>_xlfn.LET(_xlpm.result,_xlfn.XLOOKUP(C235,Table1[company_name],Table1[End_target],"NOT FOUND"),IF(_xlpm.result="NOT FOUND","NOT FOUND",IF(_xlpm.result=0,"",_xlpm.result)))</f>
        <v>Net zero</v>
      </c>
      <c r="AG235"/>
      <c r="AH235"/>
      <c r="AI235"/>
      <c r="AJ235"/>
      <c r="AN235" t="str">
        <f>_xlfn.LET(_xlpm.result,_xlfn.XLOOKUP(C235,Table1[company_name],Table1[Carbon_credits],"NOT FOUND"),IF(_xlpm.result="NOT FOUND","NOT FOUND",IF(_xlpm.result=0,"",_xlpm.result)))</f>
        <v>Not Specified</v>
      </c>
      <c r="AO235"/>
      <c r="AQ235" s="26"/>
      <c r="AR235"/>
      <c r="AS235" t="s">
        <v>218</v>
      </c>
      <c r="AT235" t="s">
        <v>1475</v>
      </c>
      <c r="AU235">
        <v>2040</v>
      </c>
      <c r="AY235" t="s">
        <v>168</v>
      </c>
      <c r="AZ235" t="s">
        <v>171</v>
      </c>
      <c r="BB235" s="26"/>
      <c r="BC235" t="str">
        <f>_xlfn.LET(_xlpm.result,_xlfn.XLOOKUP(C235,Table1[company_name],Table1[Separate_removal_target],"NOT FOUND"),IF(_xlpm.result="NOT FOUND","NOT FOUND",IF(_xlpm.result=0,"",_xlpm.result)))</f>
        <v>No</v>
      </c>
      <c r="BD235" t="s">
        <v>150</v>
      </c>
      <c r="BF235" t="s">
        <v>1475</v>
      </c>
      <c r="BG235">
        <v>2040</v>
      </c>
      <c r="BL235" s="26"/>
      <c r="BN235" s="29"/>
      <c r="BP235" s="26"/>
    </row>
    <row r="236" spans="1:68" s="24" customFormat="1" ht="13.35" customHeight="1" hidden="1">
      <c r="A236" s="24">
        <v>233</v>
      </c>
      <c r="C236" s="26" t="s">
        <v>1476</v>
      </c>
      <c r="D236" t="s">
        <v>415</v>
      </c>
      <c r="F236" t="s">
        <v>175</v>
      </c>
      <c r="H236" s="30" t="s">
        <v>1477</v>
      </c>
      <c r="I236" s="24" t="s">
        <v>1478</v>
      </c>
      <c r="J236" s="24">
        <v>-0.217</v>
      </c>
      <c r="K236" s="24" t="s">
        <v>1479</v>
      </c>
      <c r="L236" s="24">
        <v>69647</v>
      </c>
      <c r="N236" s="26">
        <v>2</v>
      </c>
      <c r="O236" s="24" t="s">
        <v>154</v>
      </c>
      <c r="Q236" s="26"/>
      <c r="R236" s="39"/>
      <c r="S236" s="39"/>
      <c r="T236" s="40"/>
      <c r="U236" s="24" t="s">
        <v>154</v>
      </c>
      <c r="V236" s="24" t="s">
        <v>154</v>
      </c>
      <c r="AB236" s="24" t="s">
        <v>154</v>
      </c>
      <c r="AC236" s="24" t="s">
        <v>154</v>
      </c>
      <c r="AE236" s="26"/>
      <c r="AF236" t="str">
        <f>_xlfn.LET(_xlpm.result,_xlfn.XLOOKUP(C236,Table1[company_name],Table1[End_target],"NOT FOUND"),IF(_xlpm.result="NOT FOUND","NOT FOUND",IF(_xlpm.result=0,"",_xlpm.result)))</f>
        <v/>
      </c>
      <c r="AG236"/>
      <c r="AH236"/>
      <c r="AI236"/>
      <c r="AJ236"/>
      <c r="AN236" t="str">
        <f>_xlfn.LET(_xlpm.result,_xlfn.XLOOKUP(C236,Table1[company_name],Table1[Carbon_credits],"NOT FOUND"),IF(_xlpm.result="NOT FOUND","NOT FOUND",IF(_xlpm.result=0,"",_xlpm.result)))</f>
        <v/>
      </c>
      <c r="AO236"/>
      <c r="AQ236" s="26"/>
      <c r="AR236"/>
      <c r="AS236"/>
      <c r="AT236"/>
      <c r="AU236"/>
      <c r="AY236"/>
      <c r="AZ236"/>
      <c r="BB236" s="26"/>
      <c r="BC236" t="str">
        <f>_xlfn.LET(_xlpm.result,_xlfn.XLOOKUP(C236,Table1[company_name],Table1[Separate_removal_target],"NOT FOUND"),IF(_xlpm.result="NOT FOUND","NOT FOUND",IF(_xlpm.result=0,"",_xlpm.result)))</f>
        <v/>
      </c>
      <c r="BD236"/>
      <c r="BF236"/>
      <c r="BG236"/>
      <c r="BL236" s="26"/>
      <c r="BN236" s="29"/>
      <c r="BP236" s="26"/>
    </row>
    <row r="237" spans="1:68" s="24" customFormat="1" ht="13.35" customHeight="1" hidden="1">
      <c r="A237" s="24">
        <v>234</v>
      </c>
      <c r="C237" s="26" t="s">
        <v>1480</v>
      </c>
      <c r="D237" t="s">
        <v>333</v>
      </c>
      <c r="F237" t="s">
        <v>264</v>
      </c>
      <c r="H237" s="30" t="s">
        <v>1481</v>
      </c>
      <c r="I237" s="24" t="s">
        <v>1482</v>
      </c>
      <c r="J237" s="24">
        <v>0.236</v>
      </c>
      <c r="K237" s="24" t="s">
        <v>1483</v>
      </c>
      <c r="L237" s="24">
        <v>52554</v>
      </c>
      <c r="N237" s="26">
        <v>25</v>
      </c>
      <c r="O237" s="24" t="s">
        <v>154</v>
      </c>
      <c r="Q237" s="26"/>
      <c r="R237" s="39"/>
      <c r="S237" s="39"/>
      <c r="T237" s="40"/>
      <c r="U237" s="24" t="s">
        <v>154</v>
      </c>
      <c r="V237" s="24" t="s">
        <v>154</v>
      </c>
      <c r="AB237" s="24" t="s">
        <v>154</v>
      </c>
      <c r="AC237" s="24" t="s">
        <v>154</v>
      </c>
      <c r="AE237" s="26"/>
      <c r="AF237" t="str">
        <f>_xlfn.LET(_xlpm.result,_xlfn.XLOOKUP(C237,Table1[company_name],Table1[End_target],"NOT FOUND"),IF(_xlpm.result="NOT FOUND","NOT FOUND",IF(_xlpm.result=0,"",_xlpm.result)))</f>
        <v>Net zero</v>
      </c>
      <c r="AG237"/>
      <c r="AH237"/>
      <c r="AI237"/>
      <c r="AJ237"/>
      <c r="AN237" t="str">
        <f>_xlfn.LET(_xlpm.result,_xlfn.XLOOKUP(C237,Table1[company_name],Table1[Carbon_credits],"NOT FOUND"),IF(_xlpm.result="NOT FOUND","NOT FOUND",IF(_xlpm.result=0,"",_xlpm.result)))</f>
        <v>Not Specified</v>
      </c>
      <c r="AO237"/>
      <c r="AQ237" s="26"/>
      <c r="AR237"/>
      <c r="AS237"/>
      <c r="AT237"/>
      <c r="AU237"/>
      <c r="AY237"/>
      <c r="AZ237"/>
      <c r="BB237" s="26"/>
      <c r="BC237" t="str">
        <f>_xlfn.LET(_xlpm.result,_xlfn.XLOOKUP(C237,Table1[company_name],Table1[Separate_removal_target],"NOT FOUND"),IF(_xlpm.result="NOT FOUND","NOT FOUND",IF(_xlpm.result=0,"",_xlpm.result)))</f>
        <v>No</v>
      </c>
      <c r="BD237"/>
      <c r="BF237"/>
      <c r="BG237"/>
      <c r="BL237" s="26"/>
      <c r="BN237" s="29"/>
      <c r="BP237" s="26"/>
    </row>
    <row r="238" spans="1:68" s="24" customFormat="1" ht="13.35" customHeight="1" hidden="1">
      <c r="A238" s="24">
        <v>235</v>
      </c>
      <c r="C238" s="26" t="s">
        <v>1485</v>
      </c>
      <c r="D238" t="s">
        <v>599</v>
      </c>
      <c r="F238" t="s">
        <v>175</v>
      </c>
      <c r="H238" s="30" t="s">
        <v>1486</v>
      </c>
      <c r="I238" s="24" t="s">
        <v>1487</v>
      </c>
      <c r="J238" s="24">
        <v>0.06</v>
      </c>
      <c r="K238" s="24" t="s">
        <v>1488</v>
      </c>
      <c r="L238" s="24">
        <v>31822</v>
      </c>
      <c r="N238" s="26">
        <v>7</v>
      </c>
      <c r="O238" s="24" t="s">
        <v>154</v>
      </c>
      <c r="Q238" s="26"/>
      <c r="R238" s="39"/>
      <c r="S238" s="39"/>
      <c r="T238" s="40"/>
      <c r="U238" s="24" t="s">
        <v>154</v>
      </c>
      <c r="V238" s="24" t="s">
        <v>154</v>
      </c>
      <c r="AB238" s="24" t="s">
        <v>154</v>
      </c>
      <c r="AC238" s="24" t="s">
        <v>154</v>
      </c>
      <c r="AE238" s="26"/>
      <c r="AF238" t="str">
        <f>_xlfn.LET(_xlpm.result,_xlfn.XLOOKUP(C238,Table1[company_name],Table1[End_target],"NOT FOUND"),IF(_xlpm.result="NOT FOUND","NOT FOUND",IF(_xlpm.result=0,"",_xlpm.result)))</f>
        <v/>
      </c>
      <c r="AG238"/>
      <c r="AH238"/>
      <c r="AI238"/>
      <c r="AJ238"/>
      <c r="AN238" t="str">
        <f>_xlfn.LET(_xlpm.result,_xlfn.XLOOKUP(C238,Table1[company_name],Table1[Carbon_credits],"NOT FOUND"),IF(_xlpm.result="NOT FOUND","NOT FOUND",IF(_xlpm.result=0,"",_xlpm.result)))</f>
        <v/>
      </c>
      <c r="AO238"/>
      <c r="AQ238" s="26"/>
      <c r="AR238"/>
      <c r="AS238"/>
      <c r="AT238"/>
      <c r="AU238"/>
      <c r="AY238"/>
      <c r="AZ238"/>
      <c r="BB238" s="26"/>
      <c r="BC238" t="str">
        <f>_xlfn.LET(_xlpm.result,_xlfn.XLOOKUP(C238,Table1[company_name],Table1[Separate_removal_target],"NOT FOUND"),IF(_xlpm.result="NOT FOUND","NOT FOUND",IF(_xlpm.result=0,"",_xlpm.result)))</f>
        <v/>
      </c>
      <c r="BD238"/>
      <c r="BF238"/>
      <c r="BG238"/>
      <c r="BL238" s="26"/>
      <c r="BN238" s="29"/>
      <c r="BP238" s="26"/>
    </row>
    <row r="239" spans="1:68" s="24" customFormat="1" ht="13.35" customHeight="1" hidden="1">
      <c r="A239" s="24">
        <v>236</v>
      </c>
      <c r="C239" s="26" t="s">
        <v>1489</v>
      </c>
      <c r="D239" t="s">
        <v>620</v>
      </c>
      <c r="F239" t="s">
        <v>145</v>
      </c>
      <c r="H239" s="30" t="s">
        <v>1490</v>
      </c>
      <c r="I239" s="24" t="s">
        <v>1491</v>
      </c>
      <c r="J239" s="24">
        <v>0</v>
      </c>
      <c r="K239" s="24" t="s">
        <v>1492</v>
      </c>
      <c r="L239" s="24">
        <v>22453</v>
      </c>
      <c r="N239" s="26">
        <v>31</v>
      </c>
      <c r="O239" s="24" t="s">
        <v>154</v>
      </c>
      <c r="Q239" s="26"/>
      <c r="R239" s="39"/>
      <c r="S239" s="39"/>
      <c r="T239" s="40"/>
      <c r="U239" s="24" t="s">
        <v>150</v>
      </c>
      <c r="V239" s="24" t="s">
        <v>6995</v>
      </c>
      <c r="W239" s="24" t="s">
        <v>1368</v>
      </c>
      <c r="X239" s="24">
        <v>2030</v>
      </c>
      <c r="AB239" s="24" t="s">
        <v>154</v>
      </c>
      <c r="AC239" s="24" t="s">
        <v>154</v>
      </c>
      <c r="AE239" s="26"/>
      <c r="AF239" t="str">
        <f>_xlfn.LET(_xlpm.result,_xlfn.XLOOKUP(C239,Table1[company_name],Table1[End_target],"NOT FOUND"),IF(_xlpm.result="NOT FOUND","NOT FOUND",IF(_xlpm.result=0,"",_xlpm.result)))</f>
        <v>Net zero</v>
      </c>
      <c r="AG239"/>
      <c r="AH239"/>
      <c r="AI239"/>
      <c r="AJ239"/>
      <c r="AN239" t="str">
        <f>_xlfn.LET(_xlpm.result,_xlfn.XLOOKUP(C239,Table1[company_name],Table1[Carbon_credits],"NOT FOUND"),IF(_xlpm.result="NOT FOUND","NOT FOUND",IF(_xlpm.result=0,"",_xlpm.result)))</f>
        <v>Not Specified</v>
      </c>
      <c r="AO239"/>
      <c r="AQ239" s="26"/>
      <c r="AR239"/>
      <c r="AS239" t="s">
        <v>218</v>
      </c>
      <c r="AT239" t="s">
        <v>1493</v>
      </c>
      <c r="AU239">
        <v>2050</v>
      </c>
      <c r="AY239" t="s">
        <v>168</v>
      </c>
      <c r="AZ239" t="s">
        <v>168</v>
      </c>
      <c r="BB239" s="26"/>
      <c r="BC239" t="str">
        <f>_xlfn.LET(_xlpm.result,_xlfn.XLOOKUP(C239,Table1[company_name],Table1[Separate_removal_target],"NOT FOUND"),IF(_xlpm.result="NOT FOUND","NOT FOUND",IF(_xlpm.result=0,"",_xlpm.result)))</f>
        <v>No</v>
      </c>
      <c r="BD239" t="s">
        <v>150</v>
      </c>
      <c r="BF239" t="s">
        <v>1493</v>
      </c>
      <c r="BG239">
        <v>2050</v>
      </c>
      <c r="BL239" s="26"/>
      <c r="BN239" s="29"/>
      <c r="BP239" s="26"/>
    </row>
    <row r="240" spans="1:68" s="24" customFormat="1" ht="13.35" customHeight="1" hidden="1">
      <c r="A240" s="24">
        <v>237</v>
      </c>
      <c r="C240" s="26" t="s">
        <v>1494</v>
      </c>
      <c r="D240" t="s">
        <v>1074</v>
      </c>
      <c r="F240" t="s">
        <v>245</v>
      </c>
      <c r="H240" s="30" t="s">
        <v>1495</v>
      </c>
      <c r="I240" s="24" t="s">
        <v>1496</v>
      </c>
      <c r="J240" s="24">
        <v>-0.037</v>
      </c>
      <c r="K240" s="24" t="s">
        <v>1497</v>
      </c>
      <c r="L240" s="24">
        <v>413000</v>
      </c>
      <c r="N240" s="26">
        <v>27</v>
      </c>
      <c r="O240" s="24" t="s">
        <v>154</v>
      </c>
      <c r="Q240" s="26"/>
      <c r="R240" s="39"/>
      <c r="S240" s="39"/>
      <c r="T240" s="40"/>
      <c r="U240" s="24" t="s">
        <v>150</v>
      </c>
      <c r="V240" s="24" t="s">
        <v>6995</v>
      </c>
      <c r="W240" s="24" t="s">
        <v>1368</v>
      </c>
      <c r="X240" s="24">
        <v>2032</v>
      </c>
      <c r="Y240" s="24" t="s">
        <v>151</v>
      </c>
      <c r="Z240" s="24" t="s">
        <v>1368</v>
      </c>
      <c r="AA240" s="24">
        <v>2045</v>
      </c>
      <c r="AB240" s="24" t="s">
        <v>150</v>
      </c>
      <c r="AC240" s="24" t="s">
        <v>150</v>
      </c>
      <c r="AD240" s="24">
        <v>2045</v>
      </c>
      <c r="AE240" s="26">
        <v>2045</v>
      </c>
      <c r="AF240" t="str">
        <f>_xlfn.LET(_xlpm.result,_xlfn.XLOOKUP(C240,Table1[company_name],Table1[End_target],"NOT FOUND"),IF(_xlpm.result="NOT FOUND","NOT FOUND",IF(_xlpm.result=0,"",_xlpm.result)))</f>
        <v>Net zero</v>
      </c>
      <c r="AG240"/>
      <c r="AH240"/>
      <c r="AI240"/>
      <c r="AJ240"/>
      <c r="AN240" t="str">
        <f>_xlfn.LET(_xlpm.result,_xlfn.XLOOKUP(C240,Table1[company_name],Table1[Carbon_credits],"NOT FOUND"),IF(_xlpm.result="NOT FOUND","NOT FOUND",IF(_xlpm.result=0,"",_xlpm.result)))</f>
        <v>Not Specified</v>
      </c>
      <c r="AO240"/>
      <c r="AQ240" s="26"/>
      <c r="AR240"/>
      <c r="AS240" t="s">
        <v>218</v>
      </c>
      <c r="AT240" t="s">
        <v>1498</v>
      </c>
      <c r="AU240">
        <v>2045</v>
      </c>
      <c r="AY240" t="s">
        <v>168</v>
      </c>
      <c r="AZ240" t="s">
        <v>168</v>
      </c>
      <c r="BB240" s="26"/>
      <c r="BC240" t="str">
        <f>_xlfn.LET(_xlpm.result,_xlfn.XLOOKUP(C240,Table1[company_name],Table1[Separate_removal_target],"NOT FOUND"),IF(_xlpm.result="NOT FOUND","NOT FOUND",IF(_xlpm.result=0,"",_xlpm.result)))</f>
        <v>No</v>
      </c>
      <c r="BD240" t="s">
        <v>150</v>
      </c>
      <c r="BF240" t="s">
        <v>1498</v>
      </c>
      <c r="BG240">
        <v>2045</v>
      </c>
      <c r="BL240" s="26"/>
      <c r="BN240" s="29"/>
      <c r="BP240" s="26"/>
    </row>
    <row r="241" spans="1:68" s="24" customFormat="1" ht="13.35" customHeight="1" hidden="1">
      <c r="A241" s="24">
        <v>238</v>
      </c>
      <c r="C241" s="26" t="s">
        <v>1499</v>
      </c>
      <c r="D241" t="s">
        <v>415</v>
      </c>
      <c r="F241" t="s">
        <v>245</v>
      </c>
      <c r="H241" s="30" t="s">
        <v>1500</v>
      </c>
      <c r="I241" s="24" t="s">
        <v>1501</v>
      </c>
      <c r="J241" s="24">
        <v>-0.232</v>
      </c>
      <c r="K241" s="24" t="s">
        <v>1502</v>
      </c>
      <c r="L241" s="24">
        <v>108167</v>
      </c>
      <c r="N241" s="26">
        <v>3</v>
      </c>
      <c r="O241" s="24" t="s">
        <v>154</v>
      </c>
      <c r="Q241" s="26"/>
      <c r="R241" s="39"/>
      <c r="S241" s="39"/>
      <c r="T241" s="40"/>
      <c r="U241" s="24" t="s">
        <v>154</v>
      </c>
      <c r="V241" s="24" t="s">
        <v>154</v>
      </c>
      <c r="AB241" s="24" t="s">
        <v>154</v>
      </c>
      <c r="AC241" s="24" t="s">
        <v>154</v>
      </c>
      <c r="AE241" s="26"/>
      <c r="AF241" t="str">
        <f>_xlfn.LET(_xlpm.result,_xlfn.XLOOKUP(C241,Table1[company_name],Table1[End_target],"NOT FOUND"),IF(_xlpm.result="NOT FOUND","NOT FOUND",IF(_xlpm.result=0,"",_xlpm.result)))</f>
        <v>Carbon neutral(ity)</v>
      </c>
      <c r="AG241" t="s">
        <v>160</v>
      </c>
      <c r="AH241" t="s">
        <v>159</v>
      </c>
      <c r="AI241" t="s">
        <v>7105</v>
      </c>
      <c r="AJ241">
        <v>2039</v>
      </c>
      <c r="AN241" t="str">
        <f>_xlfn.LET(_xlpm.result,_xlfn.XLOOKUP(C241,Table1[company_name],Table1[Carbon_credits],"NOT FOUND"),IF(_xlpm.result="NOT FOUND","NOT FOUND",IF(_xlpm.result=0,"",_xlpm.result)))</f>
        <v>Yes</v>
      </c>
      <c r="AO241" t="s">
        <v>168</v>
      </c>
      <c r="AQ241" s="26"/>
      <c r="AR241"/>
      <c r="AS241"/>
      <c r="AT241"/>
      <c r="AU241"/>
      <c r="AY241"/>
      <c r="AZ241"/>
      <c r="BB241" s="26"/>
      <c r="BC241" t="str">
        <f>_xlfn.LET(_xlpm.result,_xlfn.XLOOKUP(C241,Table1[company_name],Table1[Separate_removal_target],"NOT FOUND"),IF(_xlpm.result="NOT FOUND","NOT FOUND",IF(_xlpm.result=0,"",_xlpm.result)))</f>
        <v>No</v>
      </c>
      <c r="BD241" t="s">
        <v>150</v>
      </c>
      <c r="BF241" t="s">
        <v>7105</v>
      </c>
      <c r="BG241">
        <v>2039</v>
      </c>
      <c r="BL241" s="26"/>
      <c r="BN241" s="29"/>
      <c r="BP241" s="26"/>
    </row>
    <row r="242" spans="1:68" s="24" customFormat="1" ht="13.35" customHeight="1" hidden="1">
      <c r="A242" s="24">
        <v>239</v>
      </c>
      <c r="C242" s="26" t="s">
        <v>1504</v>
      </c>
      <c r="D242" t="s">
        <v>1505</v>
      </c>
      <c r="F242" t="s">
        <v>145</v>
      </c>
      <c r="H242" s="30" t="s">
        <v>1506</v>
      </c>
      <c r="I242" s="24" t="s">
        <v>1507</v>
      </c>
      <c r="J242" s="24">
        <v>0.099</v>
      </c>
      <c r="K242" s="24" t="s">
        <v>1508</v>
      </c>
      <c r="L242" s="24">
        <v>25750</v>
      </c>
      <c r="N242" s="26">
        <v>5</v>
      </c>
      <c r="O242" s="24" t="s">
        <v>154</v>
      </c>
      <c r="Q242" s="26"/>
      <c r="R242" s="39"/>
      <c r="S242" s="39"/>
      <c r="T242" s="40"/>
      <c r="U242" s="24" t="s">
        <v>150</v>
      </c>
      <c r="V242" s="24" t="s">
        <v>6995</v>
      </c>
      <c r="W242" s="24" t="s">
        <v>1368</v>
      </c>
      <c r="X242" s="24" t="s">
        <v>3292</v>
      </c>
      <c r="Y242" s="24" t="s">
        <v>151</v>
      </c>
      <c r="Z242" s="24" t="s">
        <v>1368</v>
      </c>
      <c r="AA242" s="24" t="s">
        <v>5180</v>
      </c>
      <c r="AB242" s="24" t="s">
        <v>150</v>
      </c>
      <c r="AC242" s="24" t="s">
        <v>150</v>
      </c>
      <c r="AD242" s="24" t="s">
        <v>5180</v>
      </c>
      <c r="AE242" s="26" t="s">
        <v>5180</v>
      </c>
      <c r="AF242" t="str">
        <f>_xlfn.LET(_xlpm.result,_xlfn.XLOOKUP(C242,Table1[company_name],Table1[End_target],"NOT FOUND"),IF(_xlpm.result="NOT FOUND","NOT FOUND",IF(_xlpm.result=0,"",_xlpm.result)))</f>
        <v>Net zero</v>
      </c>
      <c r="AG242"/>
      <c r="AH242"/>
      <c r="AI242"/>
      <c r="AJ242"/>
      <c r="AN242" t="str">
        <f>_xlfn.LET(_xlpm.result,_xlfn.XLOOKUP(C242,Table1[company_name],Table1[Carbon_credits],"NOT FOUND"),IF(_xlpm.result="NOT FOUND","NOT FOUND",IF(_xlpm.result=0,"",_xlpm.result)))</f>
        <v>Yes</v>
      </c>
      <c r="AO242"/>
      <c r="AQ242" s="26"/>
      <c r="AR242"/>
      <c r="AS242" t="s">
        <v>218</v>
      </c>
      <c r="AT242" t="s">
        <v>1509</v>
      </c>
      <c r="AU242">
        <v>2045</v>
      </c>
      <c r="AY242" t="s">
        <v>157</v>
      </c>
      <c r="AZ242" t="s">
        <v>168</v>
      </c>
      <c r="BB242" s="26"/>
      <c r="BC242" t="str">
        <f>_xlfn.LET(_xlpm.result,_xlfn.XLOOKUP(C242,Table1[company_name],Table1[Separate_removal_target],"NOT FOUND"),IF(_xlpm.result="NOT FOUND","NOT FOUND",IF(_xlpm.result=0,"",_xlpm.result)))</f>
        <v>No</v>
      </c>
      <c r="BD242" t="s">
        <v>150</v>
      </c>
      <c r="BF242" t="s">
        <v>1509</v>
      </c>
      <c r="BG242">
        <v>2045</v>
      </c>
      <c r="BL242" s="26"/>
      <c r="BN242" s="29"/>
      <c r="BP242" s="26"/>
    </row>
    <row r="243" spans="1:68" s="24" customFormat="1" ht="13.35" customHeight="1" hidden="1">
      <c r="A243" s="24">
        <v>240</v>
      </c>
      <c r="C243" s="26" t="s">
        <v>1510</v>
      </c>
      <c r="D243" t="s">
        <v>333</v>
      </c>
      <c r="F243" t="s">
        <v>756</v>
      </c>
      <c r="H243" s="30" t="s">
        <v>1511</v>
      </c>
      <c r="I243" s="24" t="s">
        <v>1512</v>
      </c>
      <c r="J243" s="24">
        <v>0.662</v>
      </c>
      <c r="K243" s="24" t="s">
        <v>1513</v>
      </c>
      <c r="L243" s="24">
        <v>53597</v>
      </c>
      <c r="N243" s="26">
        <v>15</v>
      </c>
      <c r="O243" s="24" t="s">
        <v>154</v>
      </c>
      <c r="Q243" s="26"/>
      <c r="R243" s="39"/>
      <c r="S243" s="39"/>
      <c r="T243" s="40"/>
      <c r="U243" s="24" t="s">
        <v>154</v>
      </c>
      <c r="V243" s="24" t="s">
        <v>154</v>
      </c>
      <c r="AB243" s="24" t="s">
        <v>154</v>
      </c>
      <c r="AC243" s="24" t="s">
        <v>154</v>
      </c>
      <c r="AE243" s="26"/>
      <c r="AF243" t="str">
        <f>_xlfn.LET(_xlpm.result,_xlfn.XLOOKUP(C243,Table1[company_name],Table1[End_target],"NOT FOUND"),IF(_xlpm.result="NOT FOUND","NOT FOUND",IF(_xlpm.result=0,"",_xlpm.result)))</f>
        <v>No target</v>
      </c>
      <c r="AG243"/>
      <c r="AH243"/>
      <c r="AI243"/>
      <c r="AJ243"/>
      <c r="AN243" t="str">
        <f>_xlfn.LET(_xlpm.result,_xlfn.XLOOKUP(C243,Table1[company_name],Table1[Carbon_credits],"NOT FOUND"),IF(_xlpm.result="NOT FOUND","NOT FOUND",IF(_xlpm.result=0,"",_xlpm.result)))</f>
        <v>Not Specified</v>
      </c>
      <c r="AO243"/>
      <c r="AQ243" s="26"/>
      <c r="AR243"/>
      <c r="AS243"/>
      <c r="AT243"/>
      <c r="AU243"/>
      <c r="AY243"/>
      <c r="AZ243"/>
      <c r="BB243" s="26"/>
      <c r="BC243" t="str">
        <f>_xlfn.LET(_xlpm.result,_xlfn.XLOOKUP(C243,Table1[company_name],Table1[Separate_removal_target],"NOT FOUND"),IF(_xlpm.result="NOT FOUND","NOT FOUND",IF(_xlpm.result=0,"",_xlpm.result)))</f>
        <v>No</v>
      </c>
      <c r="BD243" t="s">
        <v>150</v>
      </c>
      <c r="BF243" t="s">
        <v>5188</v>
      </c>
      <c r="BG243">
        <v>2050</v>
      </c>
      <c r="BL243" s="26"/>
      <c r="BN243" s="29"/>
      <c r="BP243" s="26"/>
    </row>
    <row r="244" spans="1:68" s="24" customFormat="1" ht="13.35" customHeight="1" hidden="1">
      <c r="A244" s="24">
        <v>241</v>
      </c>
      <c r="C244" s="26" t="s">
        <v>1518</v>
      </c>
      <c r="D244" t="s">
        <v>314</v>
      </c>
      <c r="F244" t="s">
        <v>175</v>
      </c>
      <c r="H244" s="30" t="s">
        <v>1519</v>
      </c>
      <c r="I244" s="24" t="s">
        <v>1520</v>
      </c>
      <c r="J244" s="24">
        <v>0.695</v>
      </c>
      <c r="K244" s="24" t="s">
        <v>1521</v>
      </c>
      <c r="L244" s="24">
        <v>31642</v>
      </c>
      <c r="N244" s="26">
        <v>8</v>
      </c>
      <c r="O244" s="24" t="s">
        <v>154</v>
      </c>
      <c r="Q244" s="26"/>
      <c r="R244" s="39"/>
      <c r="S244" s="39"/>
      <c r="T244" s="40"/>
      <c r="U244" s="24" t="s">
        <v>154</v>
      </c>
      <c r="V244" s="24" t="s">
        <v>154</v>
      </c>
      <c r="AB244" s="24" t="s">
        <v>154</v>
      </c>
      <c r="AC244" s="24" t="s">
        <v>154</v>
      </c>
      <c r="AE244" s="26"/>
      <c r="AF244" t="str">
        <f>_xlfn.LET(_xlpm.result,_xlfn.XLOOKUP(C244,Table1[company_name],Table1[End_target],"NOT FOUND"),IF(_xlpm.result="NOT FOUND","NOT FOUND",IF(_xlpm.result=0,"",_xlpm.result)))</f>
        <v>No target</v>
      </c>
      <c r="AG244"/>
      <c r="AH244"/>
      <c r="AI244"/>
      <c r="AJ244"/>
      <c r="AN244" t="str">
        <f>_xlfn.LET(_xlpm.result,_xlfn.XLOOKUP(C244,Table1[company_name],Table1[Carbon_credits],"NOT FOUND"),IF(_xlpm.result="NOT FOUND","NOT FOUND",IF(_xlpm.result=0,"",_xlpm.result)))</f>
        <v/>
      </c>
      <c r="AO244"/>
      <c r="AQ244" s="26"/>
      <c r="AR244"/>
      <c r="AS244"/>
      <c r="AT244"/>
      <c r="AU244"/>
      <c r="AY244"/>
      <c r="AZ244"/>
      <c r="BB244" s="26"/>
      <c r="BC244" t="str">
        <f>_xlfn.LET(_xlpm.result,_xlfn.XLOOKUP(C244,Table1[company_name],Table1[Separate_removal_target],"NOT FOUND"),IF(_xlpm.result="NOT FOUND","NOT FOUND",IF(_xlpm.result=0,"",_xlpm.result)))</f>
        <v/>
      </c>
      <c r="BD244"/>
      <c r="BF244"/>
      <c r="BG244"/>
      <c r="BL244" s="26"/>
      <c r="BN244" s="29"/>
      <c r="BP244" s="26"/>
    </row>
    <row r="245" spans="1:68" s="24" customFormat="1" ht="13.35" customHeight="1" hidden="1">
      <c r="A245" s="24">
        <v>242</v>
      </c>
      <c r="C245" s="26" t="s">
        <v>1523</v>
      </c>
      <c r="D245" t="s">
        <v>333</v>
      </c>
      <c r="F245" t="s">
        <v>175</v>
      </c>
      <c r="H245" s="30" t="s">
        <v>1524</v>
      </c>
      <c r="I245" s="24" t="s">
        <v>1525</v>
      </c>
      <c r="J245" s="24">
        <v>-0.015</v>
      </c>
      <c r="K245" s="24" t="s">
        <v>1526</v>
      </c>
      <c r="L245" s="24">
        <v>63189</v>
      </c>
      <c r="N245" s="26">
        <v>13</v>
      </c>
      <c r="O245" s="24" t="s">
        <v>154</v>
      </c>
      <c r="Q245" s="26"/>
      <c r="R245" s="39"/>
      <c r="S245" s="39"/>
      <c r="T245" s="40"/>
      <c r="U245" s="24" t="s">
        <v>150</v>
      </c>
      <c r="V245" s="24" t="s">
        <v>6995</v>
      </c>
      <c r="W245" s="24" t="s">
        <v>1368</v>
      </c>
      <c r="X245" s="24">
        <v>2028</v>
      </c>
      <c r="AB245" s="24" t="s">
        <v>154</v>
      </c>
      <c r="AC245" s="24" t="s">
        <v>154</v>
      </c>
      <c r="AE245" s="26"/>
      <c r="AF245" t="str">
        <f>_xlfn.LET(_xlpm.result,_xlfn.XLOOKUP(C245,Table1[company_name],Table1[End_target],"NOT FOUND"),IF(_xlpm.result="NOT FOUND","NOT FOUND",IF(_xlpm.result=0,"",_xlpm.result)))</f>
        <v>Carbon neutral(ity)</v>
      </c>
      <c r="AG245" t="s">
        <v>219</v>
      </c>
      <c r="AH245" t="s">
        <v>218</v>
      </c>
      <c r="AI245" t="s">
        <v>1527</v>
      </c>
      <c r="AJ245">
        <v>2035</v>
      </c>
      <c r="AN245" t="str">
        <f>_xlfn.LET(_xlpm.result,_xlfn.XLOOKUP(C245,Table1[company_name],Table1[Carbon_credits],"NOT FOUND"),IF(_xlpm.result="NOT FOUND","NOT FOUND",IF(_xlpm.result=0,"",_xlpm.result)))</f>
        <v>Yes</v>
      </c>
      <c r="AO245" t="s">
        <v>168</v>
      </c>
      <c r="AQ245" s="26"/>
      <c r="AR245"/>
      <c r="AS245"/>
      <c r="AT245"/>
      <c r="AU245"/>
      <c r="AY245"/>
      <c r="AZ245"/>
      <c r="BB245" s="26"/>
      <c r="BC245" t="str">
        <f>_xlfn.LET(_xlpm.result,_xlfn.XLOOKUP(C245,Table1[company_name],Table1[Separate_removal_target],"NOT FOUND"),IF(_xlpm.result="NOT FOUND","NOT FOUND",IF(_xlpm.result=0,"",_xlpm.result)))</f>
        <v>No</v>
      </c>
      <c r="BD245" t="s">
        <v>150</v>
      </c>
      <c r="BF245" t="s">
        <v>1527</v>
      </c>
      <c r="BG245">
        <v>2035</v>
      </c>
      <c r="BL245" s="26"/>
      <c r="BN245" s="29"/>
      <c r="BP245" s="26"/>
    </row>
    <row r="246" spans="1:68" s="24" customFormat="1" ht="13.35" customHeight="1" hidden="1">
      <c r="A246" s="24">
        <v>243</v>
      </c>
      <c r="C246" s="26" t="s">
        <v>1528</v>
      </c>
      <c r="D246" t="s">
        <v>1433</v>
      </c>
      <c r="F246" t="s">
        <v>145</v>
      </c>
      <c r="H246" s="30" t="s">
        <v>1529</v>
      </c>
      <c r="I246" s="24" t="s">
        <v>1530</v>
      </c>
      <c r="J246" s="24">
        <v>0.203</v>
      </c>
      <c r="K246" s="24" t="s">
        <v>1531</v>
      </c>
      <c r="L246" s="24">
        <v>107300</v>
      </c>
      <c r="N246" s="26">
        <v>28</v>
      </c>
      <c r="O246" s="24" t="s">
        <v>154</v>
      </c>
      <c r="Q246" s="26"/>
      <c r="R246" s="39"/>
      <c r="S246" s="39"/>
      <c r="T246" s="40"/>
      <c r="U246" s="24" t="s">
        <v>150</v>
      </c>
      <c r="V246" s="24" t="s">
        <v>6995</v>
      </c>
      <c r="W246" s="24" t="s">
        <v>7071</v>
      </c>
      <c r="X246" s="24">
        <v>2035</v>
      </c>
      <c r="AB246" s="24" t="s">
        <v>154</v>
      </c>
      <c r="AC246" s="24" t="s">
        <v>154</v>
      </c>
      <c r="AE246" s="26"/>
      <c r="AF246" t="str">
        <f>_xlfn.LET(_xlpm.result,_xlfn.XLOOKUP(C246,Table1[company_name],Table1[End_target],"NOT FOUND"),IF(_xlpm.result="NOT FOUND","NOT FOUND",IF(_xlpm.result=0,"",_xlpm.result)))</f>
        <v>Net zero</v>
      </c>
      <c r="AG246"/>
      <c r="AH246"/>
      <c r="AI246"/>
      <c r="AJ246"/>
      <c r="AN246" t="str">
        <f>_xlfn.LET(_xlpm.result,_xlfn.XLOOKUP(C246,Table1[company_name],Table1[Carbon_credits],"NOT FOUND"),IF(_xlpm.result="NOT FOUND","NOT FOUND",IF(_xlpm.result=0,"",_xlpm.result)))</f>
        <v>No</v>
      </c>
      <c r="AO246"/>
      <c r="AQ246" s="26"/>
      <c r="AR246"/>
      <c r="AS246" t="s">
        <v>218</v>
      </c>
      <c r="AT246" t="s">
        <v>7106</v>
      </c>
      <c r="AU246">
        <v>2050</v>
      </c>
      <c r="AY246" t="s">
        <v>158</v>
      </c>
      <c r="AZ246" t="s">
        <v>158</v>
      </c>
      <c r="BB246" s="26"/>
      <c r="BC246" t="str">
        <f>_xlfn.LET(_xlpm.result,_xlfn.XLOOKUP(C246,Table1[company_name],Table1[Separate_removal_target],"NOT FOUND"),IF(_xlpm.result="NOT FOUND","NOT FOUND",IF(_xlpm.result=0,"",_xlpm.result)))</f>
        <v>No</v>
      </c>
      <c r="BD246" t="s">
        <v>150</v>
      </c>
      <c r="BF246" t="s">
        <v>7106</v>
      </c>
      <c r="BG246">
        <v>2050</v>
      </c>
      <c r="BL246" s="26"/>
      <c r="BN246" s="29"/>
      <c r="BP246" s="26"/>
    </row>
    <row r="247" spans="1:68" s="24" customFormat="1" ht="13.35" customHeight="1" hidden="1">
      <c r="A247" s="24">
        <v>244</v>
      </c>
      <c r="C247" s="26" t="s">
        <v>1533</v>
      </c>
      <c r="D247" t="s">
        <v>599</v>
      </c>
      <c r="F247" t="s">
        <v>264</v>
      </c>
      <c r="H247" s="30" t="s">
        <v>1534</v>
      </c>
      <c r="I247" s="24" t="s">
        <v>1535</v>
      </c>
      <c r="J247" s="24">
        <v>-0.396</v>
      </c>
      <c r="K247" s="24" t="s">
        <v>1536</v>
      </c>
      <c r="L247" s="24">
        <v>120739</v>
      </c>
      <c r="N247" s="26">
        <v>31</v>
      </c>
      <c r="O247" s="24" t="s">
        <v>154</v>
      </c>
      <c r="Q247" s="26"/>
      <c r="R247" s="39"/>
      <c r="S247" s="39"/>
      <c r="T247" s="40"/>
      <c r="U247" s="24" t="s">
        <v>150</v>
      </c>
      <c r="V247" s="24" t="s">
        <v>6995</v>
      </c>
      <c r="W247" s="24" t="s">
        <v>1368</v>
      </c>
      <c r="X247" s="24" t="s">
        <v>3292</v>
      </c>
      <c r="AB247" s="24" t="s">
        <v>154</v>
      </c>
      <c r="AC247" s="24" t="s">
        <v>154</v>
      </c>
      <c r="AE247" s="26"/>
      <c r="AF247" t="str">
        <f>_xlfn.LET(_xlpm.result,_xlfn.XLOOKUP(C247,Table1[company_name],Table1[End_target],"NOT FOUND"),IF(_xlpm.result="NOT FOUND","NOT FOUND",IF(_xlpm.result=0,"",_xlpm.result)))</f>
        <v>Carbon neutral(ity)</v>
      </c>
      <c r="AG247"/>
      <c r="AH247"/>
      <c r="AI247"/>
      <c r="AJ247"/>
      <c r="AN247" t="str">
        <f>_xlfn.LET(_xlpm.result,_xlfn.XLOOKUP(C247,Table1[company_name],Table1[Carbon_credits],"NOT FOUND"),IF(_xlpm.result="NOT FOUND","NOT FOUND",IF(_xlpm.result=0,"",_xlpm.result)))</f>
        <v>Yes</v>
      </c>
      <c r="AO247"/>
      <c r="AQ247" s="26"/>
      <c r="AR247"/>
      <c r="AS247"/>
      <c r="AT247"/>
      <c r="AU247"/>
      <c r="AY247"/>
      <c r="AZ247"/>
      <c r="BB247" s="26"/>
      <c r="BC247" t="str">
        <f>_xlfn.LET(_xlpm.result,_xlfn.XLOOKUP(C247,Table1[company_name],Table1[Separate_removal_target],"NOT FOUND"),IF(_xlpm.result="NOT FOUND","NOT FOUND",IF(_xlpm.result=0,"",_xlpm.result)))</f>
        <v>No</v>
      </c>
      <c r="BD247"/>
      <c r="BF247"/>
      <c r="BG247"/>
      <c r="BL247" s="26"/>
      <c r="BN247" s="29"/>
      <c r="BP247" s="26"/>
    </row>
    <row r="248" spans="1:68" s="24" customFormat="1" ht="13.35" customHeight="1" hidden="1">
      <c r="A248" s="24">
        <v>245</v>
      </c>
      <c r="C248" s="26" t="s">
        <v>1538</v>
      </c>
      <c r="D248" t="s">
        <v>183</v>
      </c>
      <c r="F248" t="s">
        <v>145</v>
      </c>
      <c r="H248" s="30" t="s">
        <v>1539</v>
      </c>
      <c r="I248" s="24" t="s">
        <v>1540</v>
      </c>
      <c r="J248" s="24">
        <v>-0.156</v>
      </c>
      <c r="K248" s="24" t="s">
        <v>1541</v>
      </c>
      <c r="L248" s="24">
        <v>11800</v>
      </c>
      <c r="N248" s="26">
        <v>30</v>
      </c>
      <c r="O248" s="24" t="s">
        <v>154</v>
      </c>
      <c r="Q248" s="26"/>
      <c r="R248" s="39"/>
      <c r="S248" s="39"/>
      <c r="T248" s="40"/>
      <c r="U248" s="24" t="s">
        <v>150</v>
      </c>
      <c r="V248" s="24" t="s">
        <v>160</v>
      </c>
      <c r="AB248" s="24" t="s">
        <v>154</v>
      </c>
      <c r="AC248" s="24" t="s">
        <v>154</v>
      </c>
      <c r="AE248" s="26"/>
      <c r="AF248" t="str">
        <f>_xlfn.LET(_xlpm.result,_xlfn.XLOOKUP(C248,Table1[company_name],Table1[End_target],"NOT FOUND"),IF(_xlpm.result="NOT FOUND","NOT FOUND",IF(_xlpm.result=0,"",_xlpm.result)))</f>
        <v>Net zero</v>
      </c>
      <c r="AG248"/>
      <c r="AH248"/>
      <c r="AI248"/>
      <c r="AJ248"/>
      <c r="AN248" t="str">
        <f>_xlfn.LET(_xlpm.result,_xlfn.XLOOKUP(C248,Table1[company_name],Table1[Carbon_credits],"NOT FOUND"),IF(_xlpm.result="NOT FOUND","NOT FOUND",IF(_xlpm.result=0,"",_xlpm.result)))</f>
        <v>Yes</v>
      </c>
      <c r="AO248"/>
      <c r="AQ248" s="26"/>
      <c r="AR248"/>
      <c r="AS248" t="s">
        <v>159</v>
      </c>
      <c r="AT248"/>
      <c r="AU248">
        <v>2030</v>
      </c>
      <c r="AY248" t="s">
        <v>157</v>
      </c>
      <c r="AZ248" t="s">
        <v>190</v>
      </c>
      <c r="BB248" s="26"/>
      <c r="BC248" t="str">
        <f>_xlfn.LET(_xlpm.result,_xlfn.XLOOKUP(C248,Table1[company_name],Table1[Separate_removal_target],"NOT FOUND"),IF(_xlpm.result="NOT FOUND","NOT FOUND",IF(_xlpm.result=0,"",_xlpm.result)))</f>
        <v>No</v>
      </c>
      <c r="BD248" t="s">
        <v>150</v>
      </c>
      <c r="BF248" t="s">
        <v>5227</v>
      </c>
      <c r="BG248">
        <v>2030</v>
      </c>
      <c r="BL248" s="26"/>
      <c r="BN248" s="29"/>
      <c r="BP248" s="26"/>
    </row>
    <row r="249" spans="1:68" s="24" customFormat="1" ht="13.35" customHeight="1" hidden="1">
      <c r="A249" s="24">
        <v>246</v>
      </c>
      <c r="C249" s="26" t="s">
        <v>1542</v>
      </c>
      <c r="D249" t="s">
        <v>348</v>
      </c>
      <c r="F249" t="s">
        <v>175</v>
      </c>
      <c r="H249" s="30" t="s">
        <v>1543</v>
      </c>
      <c r="I249" s="24" t="s">
        <v>1544</v>
      </c>
      <c r="J249" s="24">
        <v>0.125</v>
      </c>
      <c r="K249" s="24" t="s">
        <v>1545</v>
      </c>
      <c r="L249" s="24">
        <v>198432</v>
      </c>
      <c r="N249" s="26">
        <v>10</v>
      </c>
      <c r="O249" s="24" t="s">
        <v>154</v>
      </c>
      <c r="Q249" s="26"/>
      <c r="R249" s="39"/>
      <c r="S249" s="39"/>
      <c r="T249" s="40"/>
      <c r="U249" s="24" t="s">
        <v>150</v>
      </c>
      <c r="V249" s="24" t="s">
        <v>6995</v>
      </c>
      <c r="W249" s="24" t="s">
        <v>1368</v>
      </c>
      <c r="X249" s="24">
        <v>2030</v>
      </c>
      <c r="AB249" s="24" t="s">
        <v>154</v>
      </c>
      <c r="AC249" s="24" t="s">
        <v>154</v>
      </c>
      <c r="AE249" s="26"/>
      <c r="AF249" t="str">
        <f>_xlfn.LET(_xlpm.result,_xlfn.XLOOKUP(C249,Table1[company_name],Table1[End_target],"NOT FOUND"),IF(_xlpm.result="NOT FOUND","NOT FOUND",IF(_xlpm.result=0,"",_xlpm.result)))</f>
        <v>No target</v>
      </c>
      <c r="AG249"/>
      <c r="AH249"/>
      <c r="AI249"/>
      <c r="AJ249"/>
      <c r="AN249" t="str">
        <f>_xlfn.LET(_xlpm.result,_xlfn.XLOOKUP(C249,Table1[company_name],Table1[Carbon_credits],"NOT FOUND"),IF(_xlpm.result="NOT FOUND","NOT FOUND",IF(_xlpm.result=0,"",_xlpm.result)))</f>
        <v>Not Specified</v>
      </c>
      <c r="AO249"/>
      <c r="AQ249" s="26"/>
      <c r="AR249"/>
      <c r="AS249"/>
      <c r="AT249"/>
      <c r="AU249"/>
      <c r="AY249"/>
      <c r="AZ249"/>
      <c r="BB249" s="26"/>
      <c r="BC249" t="str">
        <f>_xlfn.LET(_xlpm.result,_xlfn.XLOOKUP(C249,Table1[company_name],Table1[Separate_removal_target],"NOT FOUND"),IF(_xlpm.result="NOT FOUND","NOT FOUND",IF(_xlpm.result=0,"",_xlpm.result)))</f>
        <v>No</v>
      </c>
      <c r="BD249"/>
      <c r="BF249"/>
      <c r="BG249"/>
      <c r="BL249" s="26"/>
      <c r="BN249" s="29"/>
      <c r="BP249" s="26"/>
    </row>
    <row r="250" spans="1:68" s="24" customFormat="1" ht="13.35" customHeight="1" hidden="1">
      <c r="A250" s="24">
        <v>247</v>
      </c>
      <c r="C250" s="26" t="s">
        <v>1547</v>
      </c>
      <c r="D250" t="s">
        <v>599</v>
      </c>
      <c r="F250" t="s">
        <v>175</v>
      </c>
      <c r="H250" s="30" t="s">
        <v>1548</v>
      </c>
      <c r="I250" s="24" t="s">
        <v>1549</v>
      </c>
      <c r="J250" s="24">
        <v>-0.382</v>
      </c>
      <c r="K250" s="24" t="s">
        <v>1550</v>
      </c>
      <c r="L250" s="24">
        <v>110327</v>
      </c>
      <c r="N250" s="26">
        <v>7</v>
      </c>
      <c r="O250" s="24" t="s">
        <v>150</v>
      </c>
      <c r="P250" s="24">
        <v>2015</v>
      </c>
      <c r="Q250" s="26">
        <v>2020</v>
      </c>
      <c r="R250" s="39"/>
      <c r="S250" s="39"/>
      <c r="T250" s="40"/>
      <c r="U250" s="24" t="s">
        <v>150</v>
      </c>
      <c r="V250" s="24" t="s">
        <v>6995</v>
      </c>
      <c r="W250" s="24" t="s">
        <v>1368</v>
      </c>
      <c r="X250" s="24">
        <v>2025</v>
      </c>
      <c r="AB250" s="24" t="s">
        <v>154</v>
      </c>
      <c r="AC250" s="24" t="s">
        <v>154</v>
      </c>
      <c r="AE250" s="26"/>
      <c r="AF250" t="str">
        <f>_xlfn.LET(_xlpm.result,_xlfn.XLOOKUP(C250,Table1[company_name],Table1[End_target],"NOT FOUND"),IF(_xlpm.result="NOT FOUND","NOT FOUND",IF(_xlpm.result=0,"",_xlpm.result)))</f>
        <v>No target</v>
      </c>
      <c r="AG250"/>
      <c r="AH250"/>
      <c r="AI250"/>
      <c r="AJ250"/>
      <c r="AN250" t="str">
        <f>_xlfn.LET(_xlpm.result,_xlfn.XLOOKUP(C250,Table1[company_name],Table1[Carbon_credits],"NOT FOUND"),IF(_xlpm.result="NOT FOUND","NOT FOUND",IF(_xlpm.result=0,"",_xlpm.result)))</f>
        <v/>
      </c>
      <c r="AO250"/>
      <c r="AQ250" s="26"/>
      <c r="AR250"/>
      <c r="AS250"/>
      <c r="AT250"/>
      <c r="AU250"/>
      <c r="AY250"/>
      <c r="AZ250"/>
      <c r="BB250" s="26"/>
      <c r="BC250" t="str">
        <f>_xlfn.LET(_xlpm.result,_xlfn.XLOOKUP(C250,Table1[company_name],Table1[Separate_removal_target],"NOT FOUND"),IF(_xlpm.result="NOT FOUND","NOT FOUND",IF(_xlpm.result=0,"",_xlpm.result)))</f>
        <v/>
      </c>
      <c r="BD250"/>
      <c r="BF250"/>
      <c r="BG250"/>
      <c r="BL250" s="26"/>
      <c r="BN250" s="29"/>
      <c r="BP250" s="26"/>
    </row>
    <row r="251" spans="1:68" s="24" customFormat="1" ht="13.35" customHeight="1" hidden="1">
      <c r="A251" s="24">
        <v>248</v>
      </c>
      <c r="C251" s="26" t="s">
        <v>1552</v>
      </c>
      <c r="D251" t="s">
        <v>449</v>
      </c>
      <c r="F251" t="s">
        <v>145</v>
      </c>
      <c r="H251" s="30" t="s">
        <v>1553</v>
      </c>
      <c r="I251" s="24" t="s">
        <v>1554</v>
      </c>
      <c r="J251" s="24">
        <v>0.087</v>
      </c>
      <c r="K251" s="24" t="s">
        <v>1555</v>
      </c>
      <c r="L251" s="24">
        <v>364000</v>
      </c>
      <c r="N251" s="26">
        <v>24</v>
      </c>
      <c r="O251" s="24" t="s">
        <v>154</v>
      </c>
      <c r="Q251" s="26"/>
      <c r="R251" s="39"/>
      <c r="S251" s="39"/>
      <c r="T251" s="40"/>
      <c r="U251" s="24" t="s">
        <v>154</v>
      </c>
      <c r="V251" s="24" t="s">
        <v>154</v>
      </c>
      <c r="AB251" s="24" t="s">
        <v>154</v>
      </c>
      <c r="AC251" s="24" t="s">
        <v>154</v>
      </c>
      <c r="AE251" s="26"/>
      <c r="AF251" t="str">
        <f>_xlfn.LET(_xlpm.result,_xlfn.XLOOKUP(C251,Table1[company_name],Table1[End_target],"NOT FOUND"),IF(_xlpm.result="NOT FOUND","NOT FOUND",IF(_xlpm.result=0,"",_xlpm.result)))</f>
        <v>Net zero</v>
      </c>
      <c r="AG251"/>
      <c r="AH251"/>
      <c r="AI251"/>
      <c r="AJ251"/>
      <c r="AN251" t="str">
        <f>_xlfn.LET(_xlpm.result,_xlfn.XLOOKUP(C251,Table1[company_name],Table1[Carbon_credits],"NOT FOUND"),IF(_xlpm.result="NOT FOUND","NOT FOUND",IF(_xlpm.result=0,"",_xlpm.result)))</f>
        <v>Yes</v>
      </c>
      <c r="AO251"/>
      <c r="AQ251" s="26"/>
      <c r="AR251"/>
      <c r="AS251"/>
      <c r="AT251"/>
      <c r="AU251"/>
      <c r="AY251"/>
      <c r="AZ251"/>
      <c r="BB251" s="26"/>
      <c r="BC251" t="str">
        <f>_xlfn.LET(_xlpm.result,_xlfn.XLOOKUP(C251,Table1[company_name],Table1[Separate_removal_target],"NOT FOUND"),IF(_xlpm.result="NOT FOUND","NOT FOUND",IF(_xlpm.result=0,"",_xlpm.result)))</f>
        <v>No</v>
      </c>
      <c r="BD251"/>
      <c r="BF251"/>
      <c r="BG251"/>
      <c r="BL251" s="26"/>
      <c r="BN251" s="29"/>
      <c r="BP251" s="26"/>
    </row>
    <row r="252" spans="1:68" s="24" customFormat="1" ht="13.35" customHeight="1" hidden="1">
      <c r="A252" s="24">
        <v>249</v>
      </c>
      <c r="C252" s="26" t="s">
        <v>1557</v>
      </c>
      <c r="D252" t="s">
        <v>926</v>
      </c>
      <c r="F252" t="s">
        <v>145</v>
      </c>
      <c r="H252" s="30" t="s">
        <v>1558</v>
      </c>
      <c r="I252" s="24" t="s">
        <v>1559</v>
      </c>
      <c r="J252" s="24">
        <v>-0.12</v>
      </c>
      <c r="K252" s="24" t="s">
        <v>1560</v>
      </c>
      <c r="L252" s="24">
        <v>55000</v>
      </c>
      <c r="N252" s="26">
        <v>10</v>
      </c>
      <c r="O252" s="24" t="s">
        <v>150</v>
      </c>
      <c r="P252" s="24">
        <v>2021</v>
      </c>
      <c r="Q252" s="26">
        <v>2030</v>
      </c>
      <c r="R252" s="39"/>
      <c r="S252" s="39"/>
      <c r="T252" s="40"/>
      <c r="U252" s="24" t="s">
        <v>150</v>
      </c>
      <c r="V252" s="24" t="s">
        <v>6995</v>
      </c>
      <c r="W252" s="24" t="s">
        <v>1368</v>
      </c>
      <c r="X252" s="24">
        <v>2030</v>
      </c>
      <c r="AB252" s="24" t="s">
        <v>154</v>
      </c>
      <c r="AC252" s="24" t="s">
        <v>154</v>
      </c>
      <c r="AE252" s="26"/>
      <c r="AF252" t="str">
        <f>_xlfn.LET(_xlpm.result,_xlfn.XLOOKUP(C252,Table1[company_name],Table1[End_target],"NOT FOUND"),IF(_xlpm.result="NOT FOUND","NOT FOUND",IF(_xlpm.result=0,"",_xlpm.result)))</f>
        <v>Emissions reduction target</v>
      </c>
      <c r="AG252"/>
      <c r="AH252"/>
      <c r="AI252"/>
      <c r="AJ252"/>
      <c r="AN252" t="str">
        <f>_xlfn.LET(_xlpm.result,_xlfn.XLOOKUP(C252,Table1[company_name],Table1[Carbon_credits],"NOT FOUND"),IF(_xlpm.result="NOT FOUND","NOT FOUND",IF(_xlpm.result=0,"",_xlpm.result)))</f>
        <v>Not Specified</v>
      </c>
      <c r="AO252"/>
      <c r="AQ252" s="26"/>
      <c r="AR252"/>
      <c r="AS252"/>
      <c r="AT252"/>
      <c r="AU252"/>
      <c r="AY252"/>
      <c r="AZ252"/>
      <c r="BB252" s="26"/>
      <c r="BC252" t="str">
        <f>_xlfn.LET(_xlpm.result,_xlfn.XLOOKUP(C252,Table1[company_name],Table1[Separate_removal_target],"NOT FOUND"),IF(_xlpm.result="NOT FOUND","NOT FOUND",IF(_xlpm.result=0,"",_xlpm.result)))</f>
        <v>No</v>
      </c>
      <c r="BD252" t="s">
        <v>150</v>
      </c>
      <c r="BF252" t="s">
        <v>1561</v>
      </c>
      <c r="BG252">
        <v>2030</v>
      </c>
      <c r="BL252" s="26"/>
      <c r="BN252" s="29"/>
      <c r="BP252" s="26"/>
    </row>
    <row r="253" spans="1:68" s="24" customFormat="1" ht="13.35" customHeight="1" hidden="1">
      <c r="A253" s="24">
        <v>250</v>
      </c>
      <c r="C253" s="26" t="s">
        <v>1562</v>
      </c>
      <c r="D253" t="s">
        <v>1036</v>
      </c>
      <c r="F253" t="s">
        <v>145</v>
      </c>
      <c r="H253" s="30" t="s">
        <v>1563</v>
      </c>
      <c r="I253" s="24" t="s">
        <v>1564</v>
      </c>
      <c r="J253" s="24">
        <v>0.067</v>
      </c>
      <c r="K253" s="24" t="s">
        <v>1565</v>
      </c>
      <c r="L253" s="24">
        <v>7800</v>
      </c>
      <c r="N253" s="26">
        <v>15</v>
      </c>
      <c r="O253" s="24" t="s">
        <v>154</v>
      </c>
      <c r="Q253" s="26"/>
      <c r="R253" s="39"/>
      <c r="S253" s="39"/>
      <c r="T253" s="40"/>
      <c r="U253" s="24" t="s">
        <v>154</v>
      </c>
      <c r="V253" s="24" t="s">
        <v>154</v>
      </c>
      <c r="AB253" s="24" t="s">
        <v>154</v>
      </c>
      <c r="AC253" s="24" t="s">
        <v>154</v>
      </c>
      <c r="AE253" s="26"/>
      <c r="AF253" t="str">
        <f>_xlfn.LET(_xlpm.result,_xlfn.XLOOKUP(C253,Table1[company_name],Table1[End_target],"NOT FOUND"),IF(_xlpm.result="NOT FOUND","NOT FOUND",IF(_xlpm.result=0,"",_xlpm.result)))</f>
        <v/>
      </c>
      <c r="AG253"/>
      <c r="AH253"/>
      <c r="AI253"/>
      <c r="AJ253"/>
      <c r="AN253" t="str">
        <f>_xlfn.LET(_xlpm.result,_xlfn.XLOOKUP(C253,Table1[company_name],Table1[Carbon_credits],"NOT FOUND"),IF(_xlpm.result="NOT FOUND","NOT FOUND",IF(_xlpm.result=0,"",_xlpm.result)))</f>
        <v/>
      </c>
      <c r="AO253"/>
      <c r="AQ253" s="26"/>
      <c r="AR253"/>
      <c r="AS253"/>
      <c r="AT253"/>
      <c r="AU253"/>
      <c r="AY253"/>
      <c r="AZ253"/>
      <c r="BB253" s="26"/>
      <c r="BC253" t="str">
        <f>_xlfn.LET(_xlpm.result,_xlfn.XLOOKUP(C253,Table1[company_name],Table1[Separate_removal_target],"NOT FOUND"),IF(_xlpm.result="NOT FOUND","NOT FOUND",IF(_xlpm.result=0,"",_xlpm.result)))</f>
        <v/>
      </c>
      <c r="BD253"/>
      <c r="BF253"/>
      <c r="BG253"/>
      <c r="BL253" s="26"/>
      <c r="BN253" s="29"/>
      <c r="BP253" s="26"/>
    </row>
    <row r="254" spans="1:68" s="24" customFormat="1" ht="13.35" customHeight="1" hidden="1">
      <c r="A254" s="24">
        <v>251</v>
      </c>
      <c r="C254" s="26" t="s">
        <v>1566</v>
      </c>
      <c r="D254" t="s">
        <v>443</v>
      </c>
      <c r="F254" t="s">
        <v>175</v>
      </c>
      <c r="H254" s="30" t="s">
        <v>1567</v>
      </c>
      <c r="I254" s="24" t="s">
        <v>1568</v>
      </c>
      <c r="J254" s="24">
        <v>0.623</v>
      </c>
      <c r="K254" s="24" t="s">
        <v>1569</v>
      </c>
      <c r="L254" s="24">
        <v>94990</v>
      </c>
      <c r="N254" s="26">
        <v>15</v>
      </c>
      <c r="O254" s="24" t="s">
        <v>154</v>
      </c>
      <c r="Q254" s="26"/>
      <c r="R254" s="39"/>
      <c r="S254" s="39"/>
      <c r="T254" s="40"/>
      <c r="U254" s="24" t="s">
        <v>154</v>
      </c>
      <c r="V254" s="24" t="s">
        <v>154</v>
      </c>
      <c r="AB254" s="24" t="s">
        <v>154</v>
      </c>
      <c r="AC254" s="24" t="s">
        <v>154</v>
      </c>
      <c r="AE254" s="26"/>
      <c r="AF254" t="str">
        <f>_xlfn.LET(_xlpm.result,_xlfn.XLOOKUP(C254,Table1[company_name],Table1[End_target],"NOT FOUND"),IF(_xlpm.result="NOT FOUND","NOT FOUND",IF(_xlpm.result=0,"",_xlpm.result)))</f>
        <v>No target</v>
      </c>
      <c r="AG254"/>
      <c r="AH254"/>
      <c r="AI254"/>
      <c r="AJ254"/>
      <c r="AN254" t="str">
        <f>_xlfn.LET(_xlpm.result,_xlfn.XLOOKUP(C254,Table1[company_name],Table1[Carbon_credits],"NOT FOUND"),IF(_xlpm.result="NOT FOUND","NOT FOUND",IF(_xlpm.result=0,"",_xlpm.result)))</f>
        <v>Not Specified</v>
      </c>
      <c r="AO254"/>
      <c r="AQ254" s="26"/>
      <c r="AR254"/>
      <c r="AS254"/>
      <c r="AT254"/>
      <c r="AU254"/>
      <c r="AY254"/>
      <c r="AZ254"/>
      <c r="BB254" s="26"/>
      <c r="BC254" t="str">
        <f>_xlfn.LET(_xlpm.result,_xlfn.XLOOKUP(C254,Table1[company_name],Table1[Separate_removal_target],"NOT FOUND"),IF(_xlpm.result="NOT FOUND","NOT FOUND",IF(_xlpm.result=0,"",_xlpm.result)))</f>
        <v>No</v>
      </c>
      <c r="BD254"/>
      <c r="BF254"/>
      <c r="BG254"/>
      <c r="BL254" s="26"/>
      <c r="BN254" s="29"/>
      <c r="BP254" s="26"/>
    </row>
    <row r="255" spans="1:68" s="24" customFormat="1" ht="13.35" customHeight="1" hidden="1">
      <c r="A255" s="24">
        <v>252</v>
      </c>
      <c r="C255" s="26" t="s">
        <v>1571</v>
      </c>
      <c r="D255" t="s">
        <v>702</v>
      </c>
      <c r="F255" t="s">
        <v>175</v>
      </c>
      <c r="H255" s="30" t="s">
        <v>1572</v>
      </c>
      <c r="I255" s="24" t="s">
        <v>1573</v>
      </c>
      <c r="J255" s="24">
        <v>-1.68</v>
      </c>
      <c r="K255" s="24" t="s">
        <v>1574</v>
      </c>
      <c r="L255" s="24">
        <v>99900</v>
      </c>
      <c r="N255" s="26">
        <v>13</v>
      </c>
      <c r="O255" s="24" t="s">
        <v>154</v>
      </c>
      <c r="Q255" s="26"/>
      <c r="R255" s="39"/>
      <c r="S255" s="39"/>
      <c r="T255" s="40"/>
      <c r="U255" s="24" t="s">
        <v>150</v>
      </c>
      <c r="V255" s="24" t="s">
        <v>6995</v>
      </c>
      <c r="W255" s="24" t="s">
        <v>1368</v>
      </c>
      <c r="X255" s="24">
        <v>2030</v>
      </c>
      <c r="Y255" s="24" t="s">
        <v>151</v>
      </c>
      <c r="Z255" s="24" t="s">
        <v>1368</v>
      </c>
      <c r="AA255" s="24">
        <v>2050</v>
      </c>
      <c r="AB255" s="24" t="s">
        <v>150</v>
      </c>
      <c r="AC255" s="24" t="s">
        <v>150</v>
      </c>
      <c r="AD255" s="24">
        <v>2050</v>
      </c>
      <c r="AE255" s="26">
        <v>2050</v>
      </c>
      <c r="AF255" t="str">
        <f>_xlfn.LET(_xlpm.result,_xlfn.XLOOKUP(C255,Table1[company_name],Table1[End_target],"NOT FOUND"),IF(_xlpm.result="NOT FOUND","NOT FOUND",IF(_xlpm.result=0,"",_xlpm.result)))</f>
        <v>Carbon neutral(ity)</v>
      </c>
      <c r="AG255"/>
      <c r="AH255"/>
      <c r="AI255"/>
      <c r="AJ255"/>
      <c r="AN255" t="str">
        <f>_xlfn.LET(_xlpm.result,_xlfn.XLOOKUP(C255,Table1[company_name],Table1[Carbon_credits],"NOT FOUND"),IF(_xlpm.result="NOT FOUND","NOT FOUND",IF(_xlpm.result=0,"",_xlpm.result)))</f>
        <v>Not Specified</v>
      </c>
      <c r="AO255"/>
      <c r="AQ255" s="26"/>
      <c r="AR255"/>
      <c r="AS255"/>
      <c r="AT255"/>
      <c r="AU255"/>
      <c r="AY255"/>
      <c r="AZ255"/>
      <c r="BB255" s="26"/>
      <c r="BC255" t="str">
        <f>_xlfn.LET(_xlpm.result,_xlfn.XLOOKUP(C255,Table1[company_name],Table1[Separate_removal_target],"NOT FOUND"),IF(_xlpm.result="NOT FOUND","NOT FOUND",IF(_xlpm.result=0,"",_xlpm.result)))</f>
        <v>No</v>
      </c>
      <c r="BD255"/>
      <c r="BF255"/>
      <c r="BG255"/>
      <c r="BL255" s="26"/>
      <c r="BN255" s="29"/>
      <c r="BP255" s="26"/>
    </row>
    <row r="256" spans="1:68" s="24" customFormat="1" ht="13.35" customHeight="1" hidden="1">
      <c r="A256" s="24">
        <v>253</v>
      </c>
      <c r="C256" s="26" t="s">
        <v>1576</v>
      </c>
      <c r="D256" t="s">
        <v>333</v>
      </c>
      <c r="F256" t="s">
        <v>756</v>
      </c>
      <c r="H256" s="30" t="s">
        <v>1577</v>
      </c>
      <c r="I256" s="24" t="s">
        <v>1578</v>
      </c>
      <c r="J256" s="24">
        <v>0.038</v>
      </c>
      <c r="K256" s="24" t="s">
        <v>1579</v>
      </c>
      <c r="L256" s="24">
        <v>88488</v>
      </c>
      <c r="N256" s="26">
        <v>28</v>
      </c>
      <c r="O256" s="24" t="s">
        <v>154</v>
      </c>
      <c r="Q256" s="26"/>
      <c r="R256" s="39"/>
      <c r="S256" s="39"/>
      <c r="T256" s="40"/>
      <c r="U256" s="24" t="s">
        <v>150</v>
      </c>
      <c r="V256" s="24" t="s">
        <v>160</v>
      </c>
      <c r="AB256" s="24" t="s">
        <v>150</v>
      </c>
      <c r="AC256" s="24" t="s">
        <v>154</v>
      </c>
      <c r="AE256" s="26"/>
      <c r="AF256" t="str">
        <f>_xlfn.LET(_xlpm.result,_xlfn.XLOOKUP(C256,Table1[company_name],Table1[End_target],"NOT FOUND"),IF(_xlpm.result="NOT FOUND","NOT FOUND",IF(_xlpm.result=0,"",_xlpm.result)))</f>
        <v>Net zero</v>
      </c>
      <c r="AG256"/>
      <c r="AH256"/>
      <c r="AI256"/>
      <c r="AJ256"/>
      <c r="AN256" t="str">
        <f>_xlfn.LET(_xlpm.result,_xlfn.XLOOKUP(C256,Table1[company_name],Table1[Carbon_credits],"NOT FOUND"),IF(_xlpm.result="NOT FOUND","NOT FOUND",IF(_xlpm.result=0,"",_xlpm.result)))</f>
        <v>Yes</v>
      </c>
      <c r="AO256"/>
      <c r="AQ256" s="26"/>
      <c r="AR256"/>
      <c r="AS256" t="s">
        <v>218</v>
      </c>
      <c r="AT256" t="s">
        <v>7107</v>
      </c>
      <c r="AU256">
        <v>2050</v>
      </c>
      <c r="AY256" t="s">
        <v>157</v>
      </c>
      <c r="AZ256" t="s">
        <v>158</v>
      </c>
      <c r="BB256" s="26"/>
      <c r="BC256" t="str">
        <f>_xlfn.LET(_xlpm.result,_xlfn.XLOOKUP(C256,Table1[company_name],Table1[Separate_removal_target],"NOT FOUND"),IF(_xlpm.result="NOT FOUND","NOT FOUND",IF(_xlpm.result=0,"",_xlpm.result)))</f>
        <v>No</v>
      </c>
      <c r="BD256" t="s">
        <v>150</v>
      </c>
      <c r="BF256" t="s">
        <v>7107</v>
      </c>
      <c r="BG256">
        <v>2050</v>
      </c>
      <c r="BL256" s="26"/>
      <c r="BN256" s="29"/>
      <c r="BP256" s="26"/>
    </row>
    <row r="257" spans="1:68" s="24" customFormat="1" ht="13.35" customHeight="1" hidden="1">
      <c r="A257" s="24">
        <v>254</v>
      </c>
      <c r="C257" s="26" t="s">
        <v>1581</v>
      </c>
      <c r="D257" t="s">
        <v>599</v>
      </c>
      <c r="F257" t="s">
        <v>175</v>
      </c>
      <c r="H257" s="30" t="s">
        <v>1582</v>
      </c>
      <c r="I257" s="24" t="s">
        <v>1583</v>
      </c>
      <c r="J257" s="24">
        <v>0.723</v>
      </c>
      <c r="K257" s="24" t="s">
        <v>1584</v>
      </c>
      <c r="L257" s="24">
        <v>85648</v>
      </c>
      <c r="N257" s="26">
        <v>17</v>
      </c>
      <c r="O257" s="24" t="s">
        <v>154</v>
      </c>
      <c r="Q257" s="26"/>
      <c r="R257" s="39"/>
      <c r="S257" s="39"/>
      <c r="T257" s="40"/>
      <c r="U257" s="24" t="s">
        <v>154</v>
      </c>
      <c r="V257" s="24" t="s">
        <v>154</v>
      </c>
      <c r="AB257" s="24" t="s">
        <v>154</v>
      </c>
      <c r="AC257" s="24" t="s">
        <v>154</v>
      </c>
      <c r="AE257" s="26"/>
      <c r="AF257" t="str">
        <f>_xlfn.LET(_xlpm.result,_xlfn.XLOOKUP(C257,Table1[company_name],Table1[End_target],"NOT FOUND"),IF(_xlpm.result="NOT FOUND","NOT FOUND",IF(_xlpm.result=0,"",_xlpm.result)))</f>
        <v/>
      </c>
      <c r="AG257"/>
      <c r="AH257"/>
      <c r="AI257"/>
      <c r="AJ257"/>
      <c r="AN257" t="str">
        <f>_xlfn.LET(_xlpm.result,_xlfn.XLOOKUP(C257,Table1[company_name],Table1[Carbon_credits],"NOT FOUND"),IF(_xlpm.result="NOT FOUND","NOT FOUND",IF(_xlpm.result=0,"",_xlpm.result)))</f>
        <v/>
      </c>
      <c r="AO257"/>
      <c r="AQ257" s="26"/>
      <c r="AR257"/>
      <c r="AS257"/>
      <c r="AT257"/>
      <c r="AU257"/>
      <c r="AY257"/>
      <c r="AZ257"/>
      <c r="BB257" s="26"/>
      <c r="BC257" t="str">
        <f>_xlfn.LET(_xlpm.result,_xlfn.XLOOKUP(C257,Table1[company_name],Table1[Separate_removal_target],"NOT FOUND"),IF(_xlpm.result="NOT FOUND","NOT FOUND",IF(_xlpm.result=0,"",_xlpm.result)))</f>
        <v/>
      </c>
      <c r="BD257"/>
      <c r="BF257"/>
      <c r="BG257"/>
      <c r="BL257" s="26"/>
      <c r="BN257" s="29"/>
      <c r="BP257" s="26"/>
    </row>
    <row r="258" spans="1:68" s="24" customFormat="1" ht="13.35" customHeight="1" hidden="1">
      <c r="A258" s="24">
        <v>255</v>
      </c>
      <c r="C258" s="26" t="s">
        <v>1587</v>
      </c>
      <c r="D258" t="s">
        <v>333</v>
      </c>
      <c r="F258" t="s">
        <v>772</v>
      </c>
      <c r="H258" s="30" t="s">
        <v>1588</v>
      </c>
      <c r="I258" s="24" t="s">
        <v>1589</v>
      </c>
      <c r="J258" s="24">
        <v>0.122</v>
      </c>
      <c r="K258" s="24" t="s">
        <v>1590</v>
      </c>
      <c r="L258" s="24">
        <v>94736</v>
      </c>
      <c r="N258" s="26">
        <v>27</v>
      </c>
      <c r="O258" s="24" t="s">
        <v>154</v>
      </c>
      <c r="Q258" s="26"/>
      <c r="R258" s="39"/>
      <c r="S258" s="39"/>
      <c r="T258" s="40"/>
      <c r="U258" s="24" t="s">
        <v>150</v>
      </c>
      <c r="V258" s="24" t="s">
        <v>6995</v>
      </c>
      <c r="W258" s="24" t="s">
        <v>1368</v>
      </c>
      <c r="X258" s="24">
        <v>2028</v>
      </c>
      <c r="AB258" s="24" t="s">
        <v>150</v>
      </c>
      <c r="AC258" s="24" t="s">
        <v>154</v>
      </c>
      <c r="AE258" s="26"/>
      <c r="AF258" t="str">
        <f>_xlfn.LET(_xlpm.result,_xlfn.XLOOKUP(C258,Table1[company_name],Table1[End_target],"NOT FOUND"),IF(_xlpm.result="NOT FOUND","NOT FOUND",IF(_xlpm.result=0,"",_xlpm.result)))</f>
        <v>Net zero</v>
      </c>
      <c r="AG258"/>
      <c r="AH258"/>
      <c r="AI258"/>
      <c r="AJ258"/>
      <c r="AN258" t="str">
        <f>_xlfn.LET(_xlpm.result,_xlfn.XLOOKUP(C258,Table1[company_name],Table1[Carbon_credits],"NOT FOUND"),IF(_xlpm.result="NOT FOUND","NOT FOUND",IF(_xlpm.result=0,"",_xlpm.result)))</f>
        <v>Yes</v>
      </c>
      <c r="AO258"/>
      <c r="AQ258" s="26"/>
      <c r="AR258"/>
      <c r="AS258" t="s">
        <v>159</v>
      </c>
      <c r="AT258" t="s">
        <v>7108</v>
      </c>
      <c r="AU258">
        <v>2050</v>
      </c>
      <c r="AY258" t="s">
        <v>157</v>
      </c>
      <c r="AZ258" t="s">
        <v>168</v>
      </c>
      <c r="BB258" s="26"/>
      <c r="BC258" t="str">
        <f>_xlfn.LET(_xlpm.result,_xlfn.XLOOKUP(C258,Table1[company_name],Table1[Separate_removal_target],"NOT FOUND"),IF(_xlpm.result="NOT FOUND","NOT FOUND",IF(_xlpm.result=0,"",_xlpm.result)))</f>
        <v>No</v>
      </c>
      <c r="BD258" t="s">
        <v>150</v>
      </c>
      <c r="BF258" t="s">
        <v>7108</v>
      </c>
      <c r="BG258">
        <v>2050</v>
      </c>
      <c r="BL258" s="26"/>
      <c r="BN258" s="29"/>
      <c r="BP258" s="26"/>
    </row>
    <row r="259" spans="1:68" s="24" customFormat="1" ht="13.35" customHeight="1" hidden="1">
      <c r="A259" s="24">
        <v>256</v>
      </c>
      <c r="C259" s="26" t="s">
        <v>1592</v>
      </c>
      <c r="D259" t="s">
        <v>679</v>
      </c>
      <c r="F259" t="s">
        <v>175</v>
      </c>
      <c r="H259" s="30" t="s">
        <v>1593</v>
      </c>
      <c r="I259" s="24" t="s">
        <v>1594</v>
      </c>
      <c r="J259" s="24">
        <v>0.665</v>
      </c>
      <c r="K259" s="24" t="s">
        <v>1595</v>
      </c>
      <c r="L259" s="24">
        <v>123483</v>
      </c>
      <c r="N259" s="26">
        <v>17</v>
      </c>
      <c r="O259" s="24" t="s">
        <v>154</v>
      </c>
      <c r="Q259" s="26"/>
      <c r="R259" s="39"/>
      <c r="S259" s="39"/>
      <c r="T259" s="40"/>
      <c r="U259" s="24" t="s">
        <v>150</v>
      </c>
      <c r="V259" s="24" t="s">
        <v>6995</v>
      </c>
      <c r="W259" s="24" t="s">
        <v>1368</v>
      </c>
      <c r="X259" s="24">
        <v>2030</v>
      </c>
      <c r="Y259" s="24" t="s">
        <v>151</v>
      </c>
      <c r="Z259" s="24" t="s">
        <v>1368</v>
      </c>
      <c r="AA259" s="24">
        <v>2050</v>
      </c>
      <c r="AB259" s="24" t="s">
        <v>150</v>
      </c>
      <c r="AC259" s="24" t="s">
        <v>150</v>
      </c>
      <c r="AD259" s="24">
        <v>2050</v>
      </c>
      <c r="AE259" s="26">
        <v>2050</v>
      </c>
      <c r="AF259" t="str">
        <f>_xlfn.LET(_xlpm.result,_xlfn.XLOOKUP(C259,Table1[company_name],Table1[End_target],"NOT FOUND"),IF(_xlpm.result="NOT FOUND","NOT FOUND",IF(_xlpm.result=0,"",_xlpm.result)))</f>
        <v>Carbon neutral(ity)</v>
      </c>
      <c r="AG259"/>
      <c r="AH259"/>
      <c r="AI259"/>
      <c r="AJ259"/>
      <c r="AN259" t="str">
        <f>_xlfn.LET(_xlpm.result,_xlfn.XLOOKUP(C259,Table1[company_name],Table1[Carbon_credits],"NOT FOUND"),IF(_xlpm.result="NOT FOUND","NOT FOUND",IF(_xlpm.result=0,"",_xlpm.result)))</f>
        <v>Not Specified</v>
      </c>
      <c r="AO259"/>
      <c r="AQ259" s="26"/>
      <c r="AR259"/>
      <c r="AS259"/>
      <c r="AT259"/>
      <c r="AU259"/>
      <c r="AY259"/>
      <c r="AZ259"/>
      <c r="BB259" s="26"/>
      <c r="BC259" t="str">
        <f>_xlfn.LET(_xlpm.result,_xlfn.XLOOKUP(C259,Table1[company_name],Table1[Separate_removal_target],"NOT FOUND"),IF(_xlpm.result="NOT FOUND","NOT FOUND",IF(_xlpm.result=0,"",_xlpm.result)))</f>
        <v>No</v>
      </c>
      <c r="BD259"/>
      <c r="BF259"/>
      <c r="BG259"/>
      <c r="BL259" s="26"/>
      <c r="BN259" s="29"/>
      <c r="BP259" s="26"/>
    </row>
    <row r="260" spans="1:68" s="24" customFormat="1" ht="13.35" customHeight="1" hidden="1">
      <c r="A260" s="24">
        <v>257</v>
      </c>
      <c r="C260" s="26" t="s">
        <v>1599</v>
      </c>
      <c r="D260" t="s">
        <v>228</v>
      </c>
      <c r="F260" t="s">
        <v>321</v>
      </c>
      <c r="H260" s="30" t="s">
        <v>1600</v>
      </c>
      <c r="I260" s="24" t="s">
        <v>1601</v>
      </c>
      <c r="J260" s="24">
        <v>0.027</v>
      </c>
      <c r="K260" s="24" t="s">
        <v>1602</v>
      </c>
      <c r="L260" s="24">
        <v>43000</v>
      </c>
      <c r="N260" s="26">
        <v>9</v>
      </c>
      <c r="O260" s="24" t="s">
        <v>154</v>
      </c>
      <c r="Q260" s="26"/>
      <c r="R260" s="39"/>
      <c r="S260" s="39"/>
      <c r="T260" s="40"/>
      <c r="U260" s="24" t="s">
        <v>154</v>
      </c>
      <c r="V260" s="24" t="s">
        <v>154</v>
      </c>
      <c r="AB260" s="24" t="s">
        <v>154</v>
      </c>
      <c r="AC260" s="24" t="s">
        <v>154</v>
      </c>
      <c r="AE260" s="26"/>
      <c r="AF260" t="str">
        <f>_xlfn.LET(_xlpm.result,_xlfn.XLOOKUP(C260,Table1[company_name],Table1[End_target],"NOT FOUND"),IF(_xlpm.result="NOT FOUND","NOT FOUND",IF(_xlpm.result=0,"",_xlpm.result)))</f>
        <v>Emissions reduction target</v>
      </c>
      <c r="AG260"/>
      <c r="AH260"/>
      <c r="AI260"/>
      <c r="AJ260"/>
      <c r="AN260" t="str">
        <f>_xlfn.LET(_xlpm.result,_xlfn.XLOOKUP(C260,Table1[company_name],Table1[Carbon_credits],"NOT FOUND"),IF(_xlpm.result="NOT FOUND","NOT FOUND",IF(_xlpm.result=0,"",_xlpm.result)))</f>
        <v>Yes</v>
      </c>
      <c r="AO260"/>
      <c r="AQ260" s="26"/>
      <c r="AR260"/>
      <c r="AS260"/>
      <c r="AT260"/>
      <c r="AU260"/>
      <c r="AY260"/>
      <c r="AZ260"/>
      <c r="BB260" s="26"/>
      <c r="BC260" t="str">
        <f>_xlfn.LET(_xlpm.result,_xlfn.XLOOKUP(C260,Table1[company_name],Table1[Separate_removal_target],"NOT FOUND"),IF(_xlpm.result="NOT FOUND","NOT FOUND",IF(_xlpm.result=0,"",_xlpm.result)))</f>
        <v>No</v>
      </c>
      <c r="BD260" t="s">
        <v>150</v>
      </c>
      <c r="BF260" t="s">
        <v>7109</v>
      </c>
      <c r="BG260">
        <v>2035</v>
      </c>
      <c r="BL260" s="26"/>
      <c r="BN260" s="29"/>
      <c r="BP260" s="26"/>
    </row>
    <row r="261" spans="1:68" s="24" customFormat="1" ht="13.35" customHeight="1" hidden="1">
      <c r="A261" s="24">
        <v>258</v>
      </c>
      <c r="C261" s="26" t="s">
        <v>1604</v>
      </c>
      <c r="D261" t="s">
        <v>333</v>
      </c>
      <c r="F261" t="s">
        <v>686</v>
      </c>
      <c r="H261" s="30" t="s">
        <v>1605</v>
      </c>
      <c r="I261" s="24" t="s">
        <v>1606</v>
      </c>
      <c r="J261" s="24">
        <v>0.082</v>
      </c>
      <c r="K261" s="24" t="s">
        <v>1607</v>
      </c>
      <c r="L261" s="24">
        <v>214521</v>
      </c>
      <c r="N261" s="26">
        <v>2</v>
      </c>
      <c r="O261" s="24" t="s">
        <v>154</v>
      </c>
      <c r="Q261" s="26"/>
      <c r="R261" s="39"/>
      <c r="S261" s="39"/>
      <c r="T261" s="40"/>
      <c r="U261" s="24" t="s">
        <v>154</v>
      </c>
      <c r="V261" s="24" t="s">
        <v>154</v>
      </c>
      <c r="AB261" s="24" t="s">
        <v>154</v>
      </c>
      <c r="AC261" s="24" t="s">
        <v>154</v>
      </c>
      <c r="AE261" s="26"/>
      <c r="AF261" t="str">
        <f>_xlfn.LET(_xlpm.result,_xlfn.XLOOKUP(C261,Table1[company_name],Table1[End_target],"NOT FOUND"),IF(_xlpm.result="NOT FOUND","NOT FOUND",IF(_xlpm.result=0,"",_xlpm.result)))</f>
        <v>Carbon neutral(ity)</v>
      </c>
      <c r="AG261" t="s">
        <v>160</v>
      </c>
      <c r="AH261" t="s">
        <v>159</v>
      </c>
      <c r="AI261" t="s">
        <v>1608</v>
      </c>
      <c r="AJ261">
        <v>2032</v>
      </c>
      <c r="AN261" t="str">
        <f>_xlfn.LET(_xlpm.result,_xlfn.XLOOKUP(C261,Table1[company_name],Table1[Carbon_credits],"NOT FOUND"),IF(_xlpm.result="NOT FOUND","NOT FOUND",IF(_xlpm.result=0,"",_xlpm.result)))</f>
        <v>Not Specified</v>
      </c>
      <c r="AO261" t="s">
        <v>171</v>
      </c>
      <c r="AQ261" s="26"/>
      <c r="AR261"/>
      <c r="AS261"/>
      <c r="AT261"/>
      <c r="AU261"/>
      <c r="AY261"/>
      <c r="AZ261"/>
      <c r="BB261" s="26"/>
      <c r="BC261" t="str">
        <f>_xlfn.LET(_xlpm.result,_xlfn.XLOOKUP(C261,Table1[company_name],Table1[Separate_removal_target],"NOT FOUND"),IF(_xlpm.result="NOT FOUND","NOT FOUND",IF(_xlpm.result=0,"",_xlpm.result)))</f>
        <v>No</v>
      </c>
      <c r="BD261"/>
      <c r="BF261" t="s">
        <v>1608</v>
      </c>
      <c r="BG261">
        <v>2032</v>
      </c>
      <c r="BL261" s="26"/>
      <c r="BN261" s="29"/>
      <c r="BP261" s="26"/>
    </row>
    <row r="262" spans="1:68" s="24" customFormat="1" ht="13.35" customHeight="1" hidden="1">
      <c r="A262" s="24">
        <v>259</v>
      </c>
      <c r="C262" s="26" t="s">
        <v>1609</v>
      </c>
      <c r="D262" t="s">
        <v>183</v>
      </c>
      <c r="F262" t="s">
        <v>1610</v>
      </c>
      <c r="H262" s="30" t="s">
        <v>1611</v>
      </c>
      <c r="I262" s="24" t="s">
        <v>1612</v>
      </c>
      <c r="J262" s="24">
        <v>-0.389</v>
      </c>
      <c r="K262" s="24" t="s">
        <v>1613</v>
      </c>
      <c r="L262" s="24">
        <v>40872</v>
      </c>
      <c r="N262" s="26">
        <v>31</v>
      </c>
      <c r="O262" s="24" t="s">
        <v>150</v>
      </c>
      <c r="P262" s="24">
        <v>2016</v>
      </c>
      <c r="Q262" s="26">
        <v>2025</v>
      </c>
      <c r="R262" s="39"/>
      <c r="S262" s="39"/>
      <c r="T262" s="40"/>
      <c r="U262" s="24" t="s">
        <v>150</v>
      </c>
      <c r="V262" s="24" t="s">
        <v>6995</v>
      </c>
      <c r="W262" s="24" t="s">
        <v>1368</v>
      </c>
      <c r="X262" s="24" t="s">
        <v>3292</v>
      </c>
      <c r="Y262" s="24" t="s">
        <v>151</v>
      </c>
      <c r="Z262" s="24" t="s">
        <v>1368</v>
      </c>
      <c r="AA262" s="24" t="s">
        <v>4360</v>
      </c>
      <c r="AB262" s="24" t="s">
        <v>150</v>
      </c>
      <c r="AC262" s="24" t="s">
        <v>150</v>
      </c>
      <c r="AD262" s="24" t="s">
        <v>4360</v>
      </c>
      <c r="AE262" s="26" t="s">
        <v>4360</v>
      </c>
      <c r="AF262" t="str">
        <f>_xlfn.LET(_xlpm.result,_xlfn.XLOOKUP(C262,Table1[company_name],Table1[End_target],"NOT FOUND"),IF(_xlpm.result="NOT FOUND","NOT FOUND",IF(_xlpm.result=0,"",_xlpm.result)))</f>
        <v>Net zero</v>
      </c>
      <c r="AG262"/>
      <c r="AH262"/>
      <c r="AI262"/>
      <c r="AJ262"/>
      <c r="AN262" t="str">
        <f>_xlfn.LET(_xlpm.result,_xlfn.XLOOKUP(C262,Table1[company_name],Table1[Carbon_credits],"NOT FOUND"),IF(_xlpm.result="NOT FOUND","NOT FOUND",IF(_xlpm.result=0,"",_xlpm.result)))</f>
        <v>Yes</v>
      </c>
      <c r="AO262"/>
      <c r="AQ262" s="26"/>
      <c r="AR262"/>
      <c r="AS262" t="s">
        <v>159</v>
      </c>
      <c r="AT262" t="s">
        <v>7110</v>
      </c>
      <c r="AU262">
        <v>2050</v>
      </c>
      <c r="AY262" t="s">
        <v>157</v>
      </c>
      <c r="AZ262" t="s">
        <v>190</v>
      </c>
      <c r="BB262" s="26"/>
      <c r="BC262" t="str">
        <f>_xlfn.LET(_xlpm.result,_xlfn.XLOOKUP(C262,Table1[company_name],Table1[Separate_removal_target],"NOT FOUND"),IF(_xlpm.result="NOT FOUND","NOT FOUND",IF(_xlpm.result=0,"",_xlpm.result)))</f>
        <v>No</v>
      </c>
      <c r="BD262" t="s">
        <v>150</v>
      </c>
      <c r="BF262" t="s">
        <v>7110</v>
      </c>
      <c r="BG262">
        <v>2050</v>
      </c>
      <c r="BL262" s="26"/>
      <c r="BN262" s="29"/>
      <c r="BP262" s="26"/>
    </row>
    <row r="263" spans="1:68" s="24" customFormat="1" ht="13.35" customHeight="1" hidden="1">
      <c r="A263" s="24">
        <v>260</v>
      </c>
      <c r="C263" s="26" t="s">
        <v>1615</v>
      </c>
      <c r="D263" t="s">
        <v>192</v>
      </c>
      <c r="F263" t="s">
        <v>499</v>
      </c>
      <c r="H263" s="30" t="s">
        <v>1616</v>
      </c>
      <c r="I263" s="24" t="s">
        <v>1617</v>
      </c>
      <c r="J263" s="24">
        <v>-0.446</v>
      </c>
      <c r="K263" s="24" t="s">
        <v>1618</v>
      </c>
      <c r="L263" s="24">
        <v>25601</v>
      </c>
      <c r="N263" s="26">
        <v>31</v>
      </c>
      <c r="O263" s="24" t="s">
        <v>154</v>
      </c>
      <c r="Q263" s="26"/>
      <c r="R263" s="39"/>
      <c r="S263" s="39"/>
      <c r="T263" s="40"/>
      <c r="U263" s="24" t="s">
        <v>150</v>
      </c>
      <c r="V263" s="24" t="s">
        <v>160</v>
      </c>
      <c r="AB263" s="24" t="s">
        <v>150</v>
      </c>
      <c r="AC263" s="24" t="s">
        <v>154</v>
      </c>
      <c r="AE263" s="26"/>
      <c r="AF263" t="str">
        <f>_xlfn.LET(_xlpm.result,_xlfn.XLOOKUP(C263,Table1[company_name],Table1[End_target],"NOT FOUND"),IF(_xlpm.result="NOT FOUND","NOT FOUND",IF(_xlpm.result=0,"",_xlpm.result)))</f>
        <v>Net zero</v>
      </c>
      <c r="AG263"/>
      <c r="AH263"/>
      <c r="AI263"/>
      <c r="AJ263"/>
      <c r="AN263" t="str">
        <f>_xlfn.LET(_xlpm.result,_xlfn.XLOOKUP(C263,Table1[company_name],Table1[Carbon_credits],"NOT FOUND"),IF(_xlpm.result="NOT FOUND","NOT FOUND",IF(_xlpm.result=0,"",_xlpm.result)))</f>
        <v>Yes</v>
      </c>
      <c r="AO263"/>
      <c r="AQ263" s="26"/>
      <c r="AR263"/>
      <c r="AS263" t="s">
        <v>218</v>
      </c>
      <c r="AT263" t="s">
        <v>1619</v>
      </c>
      <c r="AU263">
        <v>2050</v>
      </c>
      <c r="AY263" t="s">
        <v>157</v>
      </c>
      <c r="AZ263" t="s">
        <v>190</v>
      </c>
      <c r="BB263" s="26"/>
      <c r="BC263" t="str">
        <f>_xlfn.LET(_xlpm.result,_xlfn.XLOOKUP(C263,Table1[company_name],Table1[Separate_removal_target],"NOT FOUND"),IF(_xlpm.result="NOT FOUND","NOT FOUND",IF(_xlpm.result=0,"",_xlpm.result)))</f>
        <v>No</v>
      </c>
      <c r="BD263" t="s">
        <v>150</v>
      </c>
      <c r="BF263" t="s">
        <v>1619</v>
      </c>
      <c r="BG263">
        <v>2050</v>
      </c>
      <c r="BL263" s="26"/>
      <c r="BN263" s="29"/>
      <c r="BP263" s="26"/>
    </row>
    <row r="264" spans="1:68" s="24" customFormat="1" ht="13.35" customHeight="1" hidden="1">
      <c r="A264" s="24">
        <v>261</v>
      </c>
      <c r="C264" s="26" t="s">
        <v>1620</v>
      </c>
      <c r="D264" t="s">
        <v>348</v>
      </c>
      <c r="F264" t="s">
        <v>264</v>
      </c>
      <c r="H264" s="30" t="s">
        <v>1621</v>
      </c>
      <c r="I264" s="24" t="s">
        <v>1622</v>
      </c>
      <c r="J264" s="24">
        <v>-0.218</v>
      </c>
      <c r="K264" s="24" t="s">
        <v>1623</v>
      </c>
      <c r="L264" s="24">
        <v>207548</v>
      </c>
      <c r="N264" s="26">
        <v>31</v>
      </c>
      <c r="O264" s="24" t="s">
        <v>150</v>
      </c>
      <c r="P264" s="24">
        <v>2019</v>
      </c>
      <c r="Q264" s="26">
        <v>2050</v>
      </c>
      <c r="R264" s="39"/>
      <c r="S264" s="39"/>
      <c r="T264" s="40"/>
      <c r="U264" s="24" t="s">
        <v>150</v>
      </c>
      <c r="V264" s="24" t="s">
        <v>6995</v>
      </c>
      <c r="W264" s="24" t="s">
        <v>1368</v>
      </c>
      <c r="X264" s="24" t="s">
        <v>3292</v>
      </c>
      <c r="Y264" s="24" t="s">
        <v>151</v>
      </c>
      <c r="Z264" s="24" t="s">
        <v>1368</v>
      </c>
      <c r="AA264" s="24" t="s">
        <v>4371</v>
      </c>
      <c r="AB264" s="24" t="s">
        <v>150</v>
      </c>
      <c r="AC264" s="24" t="s">
        <v>150</v>
      </c>
      <c r="AD264" s="24" t="s">
        <v>4371</v>
      </c>
      <c r="AE264" s="26" t="s">
        <v>4371</v>
      </c>
      <c r="AF264" t="str">
        <f>_xlfn.LET(_xlpm.result,_xlfn.XLOOKUP(C264,Table1[company_name],Table1[End_target],"NOT FOUND"),IF(_xlpm.result="NOT FOUND","NOT FOUND",IF(_xlpm.result=0,"",_xlpm.result)))</f>
        <v>Other</v>
      </c>
      <c r="AG264"/>
      <c r="AH264"/>
      <c r="AI264"/>
      <c r="AJ264"/>
      <c r="AN264" t="str">
        <f>_xlfn.LET(_xlpm.result,_xlfn.XLOOKUP(C264,Table1[company_name],Table1[Carbon_credits],"NOT FOUND"),IF(_xlpm.result="NOT FOUND","NOT FOUND",IF(_xlpm.result=0,"",_xlpm.result)))</f>
        <v>Yes</v>
      </c>
      <c r="AO264"/>
      <c r="AQ264" s="26"/>
      <c r="AR264"/>
      <c r="AS264"/>
      <c r="AT264"/>
      <c r="AU264"/>
      <c r="AY264"/>
      <c r="AZ264"/>
      <c r="BB264" s="26"/>
      <c r="BC264" t="str">
        <f>_xlfn.LET(_xlpm.result,_xlfn.XLOOKUP(C264,Table1[company_name],Table1[Separate_removal_target],"NOT FOUND"),IF(_xlpm.result="NOT FOUND","NOT FOUND",IF(_xlpm.result=0,"",_xlpm.result)))</f>
        <v>No</v>
      </c>
      <c r="BD264"/>
      <c r="BF264"/>
      <c r="BG264"/>
      <c r="BL264" s="26"/>
      <c r="BN264" s="29"/>
      <c r="BP264" s="26"/>
    </row>
    <row r="265" spans="1:68" s="24" customFormat="1" ht="13.35" customHeight="1" hidden="1">
      <c r="A265" s="24">
        <v>262</v>
      </c>
      <c r="C265" s="26" t="s">
        <v>1625</v>
      </c>
      <c r="D265" t="s">
        <v>1626</v>
      </c>
      <c r="F265" t="s">
        <v>1627</v>
      </c>
      <c r="H265" s="30" t="s">
        <v>1628</v>
      </c>
      <c r="I265" s="24" t="s">
        <v>1629</v>
      </c>
      <c r="J265" s="24">
        <v>0.598</v>
      </c>
      <c r="K265" s="24" t="s">
        <v>1630</v>
      </c>
      <c r="L265" s="24">
        <v>104890</v>
      </c>
      <c r="N265" s="26">
        <v>22</v>
      </c>
      <c r="O265" s="24" t="s">
        <v>150</v>
      </c>
      <c r="P265" s="24">
        <v>2020</v>
      </c>
      <c r="Q265" s="26">
        <v>2040</v>
      </c>
      <c r="R265" s="39"/>
      <c r="S265" s="39"/>
      <c r="T265" s="40"/>
      <c r="U265" s="24" t="s">
        <v>150</v>
      </c>
      <c r="V265" s="24" t="s">
        <v>6995</v>
      </c>
      <c r="W265" s="24" t="s">
        <v>1368</v>
      </c>
      <c r="X265" s="24">
        <v>2030</v>
      </c>
      <c r="AB265" s="24" t="s">
        <v>154</v>
      </c>
      <c r="AC265" s="24" t="s">
        <v>154</v>
      </c>
      <c r="AE265" s="26"/>
      <c r="AF265" t="str">
        <f>_xlfn.LET(_xlpm.result,_xlfn.XLOOKUP(C265,Table1[company_name],Table1[End_target],"NOT FOUND"),IF(_xlpm.result="NOT FOUND","NOT FOUND",IF(_xlpm.result=0,"",_xlpm.result)))</f>
        <v>Net zero</v>
      </c>
      <c r="AG265"/>
      <c r="AH265"/>
      <c r="AI265"/>
      <c r="AJ265"/>
      <c r="AN265" t="str">
        <f>_xlfn.LET(_xlpm.result,_xlfn.XLOOKUP(C265,Table1[company_name],Table1[Carbon_credits],"NOT FOUND"),IF(_xlpm.result="NOT FOUND","NOT FOUND",IF(_xlpm.result=0,"",_xlpm.result)))</f>
        <v>Yes</v>
      </c>
      <c r="AO265"/>
      <c r="AQ265" s="26"/>
      <c r="AR265"/>
      <c r="AS265"/>
      <c r="AT265"/>
      <c r="AU265"/>
      <c r="AY265"/>
      <c r="AZ265"/>
      <c r="BB265" s="26"/>
      <c r="BC265" t="str">
        <f>_xlfn.LET(_xlpm.result,_xlfn.XLOOKUP(C265,Table1[company_name],Table1[Separate_removal_target],"NOT FOUND"),IF(_xlpm.result="NOT FOUND","NOT FOUND",IF(_xlpm.result=0,"",_xlpm.result)))</f>
        <v>Yes</v>
      </c>
      <c r="BD265"/>
      <c r="BF265"/>
      <c r="BG265"/>
      <c r="BL265" s="26"/>
      <c r="BN265" s="29"/>
      <c r="BP265" s="26"/>
    </row>
    <row r="266" spans="1:68" s="24" customFormat="1" ht="13.35" customHeight="1" hidden="1">
      <c r="A266" s="24">
        <v>263</v>
      </c>
      <c r="C266" s="26" t="s">
        <v>1632</v>
      </c>
      <c r="D266" t="s">
        <v>980</v>
      </c>
      <c r="F266" t="s">
        <v>264</v>
      </c>
      <c r="H266" s="30" t="s">
        <v>1633</v>
      </c>
      <c r="I266" s="24" t="s">
        <v>1634</v>
      </c>
      <c r="J266" s="24">
        <v>0.438</v>
      </c>
      <c r="K266" s="24" t="s">
        <v>1635</v>
      </c>
      <c r="L266" s="24">
        <v>51436</v>
      </c>
      <c r="N266" s="26">
        <v>31</v>
      </c>
      <c r="O266" s="24" t="s">
        <v>154</v>
      </c>
      <c r="Q266" s="26"/>
      <c r="R266" s="39"/>
      <c r="S266" s="39"/>
      <c r="T266" s="40"/>
      <c r="U266" s="24" t="s">
        <v>150</v>
      </c>
      <c r="V266" s="24" t="s">
        <v>7000</v>
      </c>
      <c r="AB266" s="24" t="s">
        <v>154</v>
      </c>
      <c r="AC266" s="24" t="s">
        <v>154</v>
      </c>
      <c r="AE266" s="26"/>
      <c r="AF266" t="str">
        <f>_xlfn.LET(_xlpm.result,_xlfn.XLOOKUP(C266,Table1[company_name],Table1[End_target],"NOT FOUND"),IF(_xlpm.result="NOT FOUND","NOT FOUND",IF(_xlpm.result=0,"",_xlpm.result)))</f>
        <v>Emissions reduction target</v>
      </c>
      <c r="AG266"/>
      <c r="AH266"/>
      <c r="AI266"/>
      <c r="AJ266"/>
      <c r="AN266" t="str">
        <f>_xlfn.LET(_xlpm.result,_xlfn.XLOOKUP(C266,Table1[company_name],Table1[Carbon_credits],"NOT FOUND"),IF(_xlpm.result="NOT FOUND","NOT FOUND",IF(_xlpm.result=0,"",_xlpm.result)))</f>
        <v>Yes</v>
      </c>
      <c r="AO266"/>
      <c r="AQ266" s="26"/>
      <c r="AR266"/>
      <c r="AS266"/>
      <c r="AT266"/>
      <c r="AU266"/>
      <c r="AY266"/>
      <c r="AZ266"/>
      <c r="BB266" s="26"/>
      <c r="BC266" t="str">
        <f>_xlfn.LET(_xlpm.result,_xlfn.XLOOKUP(C266,Table1[company_name],Table1[Separate_removal_target],"NOT FOUND"),IF(_xlpm.result="NOT FOUND","NOT FOUND",IF(_xlpm.result=0,"",_xlpm.result)))</f>
        <v>No</v>
      </c>
      <c r="BD266" t="s">
        <v>150</v>
      </c>
      <c r="BF266" t="s">
        <v>1639</v>
      </c>
      <c r="BG266">
        <v>2030</v>
      </c>
      <c r="BL266" s="26"/>
      <c r="BN266" s="29"/>
      <c r="BP266" s="26"/>
    </row>
    <row r="267" spans="1:68" s="24" customFormat="1" ht="13.35" customHeight="1" hidden="1">
      <c r="A267" s="24">
        <v>264</v>
      </c>
      <c r="C267" s="26" t="s">
        <v>1640</v>
      </c>
      <c r="D267" t="s">
        <v>516</v>
      </c>
      <c r="F267" t="s">
        <v>145</v>
      </c>
      <c r="H267" s="30" t="s">
        <v>1641</v>
      </c>
      <c r="I267" s="24" t="s">
        <v>1642</v>
      </c>
      <c r="J267" s="24">
        <v>0.115</v>
      </c>
      <c r="K267" s="24" t="s">
        <v>1643</v>
      </c>
      <c r="L267" s="24">
        <v>94500</v>
      </c>
      <c r="N267" s="26">
        <v>9</v>
      </c>
      <c r="O267" s="24" t="s">
        <v>154</v>
      </c>
      <c r="Q267" s="26"/>
      <c r="R267" s="39"/>
      <c r="S267" s="39"/>
      <c r="T267" s="40"/>
      <c r="U267" s="24" t="s">
        <v>150</v>
      </c>
      <c r="V267" s="24" t="s">
        <v>6995</v>
      </c>
      <c r="W267" s="24" t="s">
        <v>1368</v>
      </c>
      <c r="X267" s="24">
        <v>2030</v>
      </c>
      <c r="AB267" s="24" t="s">
        <v>154</v>
      </c>
      <c r="AC267" s="24" t="s">
        <v>154</v>
      </c>
      <c r="AE267" s="26"/>
      <c r="AF267" t="str">
        <f>_xlfn.LET(_xlpm.result,_xlfn.XLOOKUP(C267,Table1[company_name],Table1[End_target],"NOT FOUND"),IF(_xlpm.result="NOT FOUND","NOT FOUND",IF(_xlpm.result=0,"",_xlpm.result)))</f>
        <v>Carbon neutral(ity)</v>
      </c>
      <c r="AG267" t="s">
        <v>160</v>
      </c>
      <c r="AH267" t="s">
        <v>159</v>
      </c>
      <c r="AI267" t="s">
        <v>7111</v>
      </c>
      <c r="AJ267">
        <v>2035</v>
      </c>
      <c r="AN267" t="str">
        <f>_xlfn.LET(_xlpm.result,_xlfn.XLOOKUP(C267,Table1[company_name],Table1[Carbon_credits],"NOT FOUND"),IF(_xlpm.result="NOT FOUND","NOT FOUND",IF(_xlpm.result=0,"",_xlpm.result)))</f>
        <v>Not Specified</v>
      </c>
      <c r="AO267" t="s">
        <v>168</v>
      </c>
      <c r="AQ267" s="26"/>
      <c r="AR267"/>
      <c r="AS267"/>
      <c r="AT267"/>
      <c r="AU267"/>
      <c r="AY267"/>
      <c r="AZ267"/>
      <c r="BB267" s="26"/>
      <c r="BC267" t="str">
        <f>_xlfn.LET(_xlpm.result,_xlfn.XLOOKUP(C267,Table1[company_name],Table1[Separate_removal_target],"NOT FOUND"),IF(_xlpm.result="NOT FOUND","NOT FOUND",IF(_xlpm.result=0,"",_xlpm.result)))</f>
        <v>No</v>
      </c>
      <c r="BD267"/>
      <c r="BF267" t="s">
        <v>7111</v>
      </c>
      <c r="BG267">
        <v>2035</v>
      </c>
      <c r="BL267" s="26"/>
      <c r="BN267" s="29"/>
      <c r="BP267" s="26"/>
    </row>
    <row r="268" spans="1:68" s="24" customFormat="1" ht="13.35" customHeight="1" hidden="1">
      <c r="A268" s="24">
        <v>265</v>
      </c>
      <c r="C268" s="26" t="s">
        <v>1645</v>
      </c>
      <c r="D268" t="s">
        <v>679</v>
      </c>
      <c r="F268" t="s">
        <v>175</v>
      </c>
      <c r="H268" s="30" t="s">
        <v>1646</v>
      </c>
      <c r="I268" s="24" t="s">
        <v>1647</v>
      </c>
      <c r="J268" s="24">
        <v>0.316</v>
      </c>
      <c r="K268" s="24" t="s">
        <v>1648</v>
      </c>
      <c r="L268" s="24">
        <v>126893</v>
      </c>
      <c r="N268" s="26">
        <v>14</v>
      </c>
      <c r="O268" s="24" t="s">
        <v>154</v>
      </c>
      <c r="Q268" s="26"/>
      <c r="R268" s="39"/>
      <c r="S268" s="39"/>
      <c r="T268" s="40"/>
      <c r="U268" s="24" t="s">
        <v>150</v>
      </c>
      <c r="V268" s="24" t="s">
        <v>6995</v>
      </c>
      <c r="W268" s="24" t="s">
        <v>1368</v>
      </c>
      <c r="X268" s="24">
        <v>2030</v>
      </c>
      <c r="AB268" s="24" t="s">
        <v>154</v>
      </c>
      <c r="AC268" s="24" t="s">
        <v>154</v>
      </c>
      <c r="AE268" s="26"/>
      <c r="AF268" t="str">
        <f>_xlfn.LET(_xlpm.result,_xlfn.XLOOKUP(C268,Table1[company_name],Table1[End_target],"NOT FOUND"),IF(_xlpm.result="NOT FOUND","NOT FOUND",IF(_xlpm.result=0,"",_xlpm.result)))</f>
        <v/>
      </c>
      <c r="AG268"/>
      <c r="AH268"/>
      <c r="AI268"/>
      <c r="AJ268"/>
      <c r="AN268" t="str">
        <f>_xlfn.LET(_xlpm.result,_xlfn.XLOOKUP(C268,Table1[company_name],Table1[Carbon_credits],"NOT FOUND"),IF(_xlpm.result="NOT FOUND","NOT FOUND",IF(_xlpm.result=0,"",_xlpm.result)))</f>
        <v/>
      </c>
      <c r="AO268"/>
      <c r="AQ268" s="26"/>
      <c r="AR268"/>
      <c r="AS268"/>
      <c r="AT268"/>
      <c r="AU268"/>
      <c r="AY268"/>
      <c r="AZ268"/>
      <c r="BB268" s="26"/>
      <c r="BC268" t="str">
        <f>_xlfn.LET(_xlpm.result,_xlfn.XLOOKUP(C268,Table1[company_name],Table1[Separate_removal_target],"NOT FOUND"),IF(_xlpm.result="NOT FOUND","NOT FOUND",IF(_xlpm.result=0,"",_xlpm.result)))</f>
        <v/>
      </c>
      <c r="BD268"/>
      <c r="BF268"/>
      <c r="BG268"/>
      <c r="BL268" s="26"/>
      <c r="BN268" s="29"/>
      <c r="BP268" s="26"/>
    </row>
    <row r="269" spans="1:68" s="24" customFormat="1" ht="13.35" customHeight="1" hidden="1">
      <c r="A269" s="24">
        <v>266</v>
      </c>
      <c r="C269" s="26" t="s">
        <v>1649</v>
      </c>
      <c r="D269" t="s">
        <v>163</v>
      </c>
      <c r="F269" t="s">
        <v>175</v>
      </c>
      <c r="H269" s="30" t="s">
        <v>1650</v>
      </c>
      <c r="I269" s="24" t="s">
        <v>1651</v>
      </c>
      <c r="J269" s="24">
        <v>0.843</v>
      </c>
      <c r="K269" s="24" t="s">
        <v>1652</v>
      </c>
      <c r="L269" s="24">
        <v>23465</v>
      </c>
      <c r="N269" s="26">
        <v>2</v>
      </c>
      <c r="O269" s="24" t="s">
        <v>154</v>
      </c>
      <c r="Q269" s="26"/>
      <c r="R269" s="39"/>
      <c r="S269" s="39"/>
      <c r="T269" s="40"/>
      <c r="U269" s="24" t="s">
        <v>154</v>
      </c>
      <c r="V269" s="24" t="s">
        <v>154</v>
      </c>
      <c r="AB269" s="24" t="s">
        <v>154</v>
      </c>
      <c r="AC269" s="24" t="s">
        <v>154</v>
      </c>
      <c r="AE269" s="26"/>
      <c r="AF269" t="str">
        <f>_xlfn.LET(_xlpm.result,_xlfn.XLOOKUP(C269,Table1[company_name],Table1[End_target],"NOT FOUND"),IF(_xlpm.result="NOT FOUND","NOT FOUND",IF(_xlpm.result=0,"",_xlpm.result)))</f>
        <v>No target</v>
      </c>
      <c r="AG269"/>
      <c r="AH269"/>
      <c r="AI269"/>
      <c r="AJ269"/>
      <c r="AN269" t="str">
        <f>_xlfn.LET(_xlpm.result,_xlfn.XLOOKUP(C269,Table1[company_name],Table1[Carbon_credits],"NOT FOUND"),IF(_xlpm.result="NOT FOUND","NOT FOUND",IF(_xlpm.result=0,"",_xlpm.result)))</f>
        <v>Not Specified</v>
      </c>
      <c r="AO269"/>
      <c r="AQ269" s="26"/>
      <c r="AR269"/>
      <c r="AS269"/>
      <c r="AT269"/>
      <c r="AU269"/>
      <c r="AY269"/>
      <c r="AZ269"/>
      <c r="BB269" s="26"/>
      <c r="BC269" t="str">
        <f>_xlfn.LET(_xlpm.result,_xlfn.XLOOKUP(C269,Table1[company_name],Table1[Separate_removal_target],"NOT FOUND"),IF(_xlpm.result="NOT FOUND","NOT FOUND",IF(_xlpm.result=0,"",_xlpm.result)))</f>
        <v>No</v>
      </c>
      <c r="BD269"/>
      <c r="BF269"/>
      <c r="BG269"/>
      <c r="BL269" s="26"/>
      <c r="BN269" s="29"/>
      <c r="BP269" s="26"/>
    </row>
    <row r="270" spans="1:68" s="24" customFormat="1" ht="13.35" customHeight="1" hidden="1">
      <c r="A270" s="24">
        <v>267</v>
      </c>
      <c r="C270" s="26" t="s">
        <v>1653</v>
      </c>
      <c r="D270" t="s">
        <v>1074</v>
      </c>
      <c r="F270" t="s">
        <v>145</v>
      </c>
      <c r="H270" s="30" t="s">
        <v>1654</v>
      </c>
      <c r="I270" s="24" t="s">
        <v>1655</v>
      </c>
      <c r="J270" s="24">
        <v>0.097</v>
      </c>
      <c r="K270" s="24" t="s">
        <v>1656</v>
      </c>
      <c r="L270" s="24">
        <v>36815</v>
      </c>
      <c r="N270" s="26">
        <v>5</v>
      </c>
      <c r="O270" s="24" t="s">
        <v>154</v>
      </c>
      <c r="Q270" s="26"/>
      <c r="R270" s="39"/>
      <c r="S270" s="39"/>
      <c r="T270" s="40"/>
      <c r="U270" s="24" t="s">
        <v>154</v>
      </c>
      <c r="V270" s="24" t="s">
        <v>154</v>
      </c>
      <c r="AB270" s="24" t="s">
        <v>154</v>
      </c>
      <c r="AC270" s="24" t="s">
        <v>154</v>
      </c>
      <c r="AE270" s="26"/>
      <c r="AF270" t="str">
        <f>_xlfn.LET(_xlpm.result,_xlfn.XLOOKUP(C270,Table1[company_name],Table1[End_target],"NOT FOUND"),IF(_xlpm.result="NOT FOUND","NOT FOUND",IF(_xlpm.result=0,"",_xlpm.result)))</f>
        <v>Emissions reduction target</v>
      </c>
      <c r="AG270"/>
      <c r="AH270"/>
      <c r="AI270"/>
      <c r="AJ270"/>
      <c r="AN270" t="str">
        <f>_xlfn.LET(_xlpm.result,_xlfn.XLOOKUP(C270,Table1[company_name],Table1[Carbon_credits],"NOT FOUND"),IF(_xlpm.result="NOT FOUND","NOT FOUND",IF(_xlpm.result=0,"",_xlpm.result)))</f>
        <v>Not Specified</v>
      </c>
      <c r="AO270"/>
      <c r="AQ270" s="26"/>
      <c r="AR270"/>
      <c r="AS270"/>
      <c r="AT270"/>
      <c r="AU270"/>
      <c r="AY270"/>
      <c r="AZ270"/>
      <c r="BB270" s="26"/>
      <c r="BC270" t="str">
        <f>_xlfn.LET(_xlpm.result,_xlfn.XLOOKUP(C270,Table1[company_name],Table1[Separate_removal_target],"NOT FOUND"),IF(_xlpm.result="NOT FOUND","NOT FOUND",IF(_xlpm.result=0,"",_xlpm.result)))</f>
        <v>No</v>
      </c>
      <c r="BD270" t="s">
        <v>150</v>
      </c>
      <c r="BF270" t="s">
        <v>1657</v>
      </c>
      <c r="BG270">
        <v>2034</v>
      </c>
      <c r="BL270" s="26"/>
      <c r="BN270" s="29"/>
      <c r="BP270" s="26"/>
    </row>
    <row r="271" spans="1:68" s="24" customFormat="1" ht="13.35" customHeight="1" hidden="1">
      <c r="A271" s="24">
        <v>268</v>
      </c>
      <c r="C271" s="26" t="s">
        <v>1658</v>
      </c>
      <c r="D271" t="s">
        <v>1433</v>
      </c>
      <c r="F271" t="s">
        <v>145</v>
      </c>
      <c r="H271" s="30" t="s">
        <v>1659</v>
      </c>
      <c r="I271" s="24" t="s">
        <v>1660</v>
      </c>
      <c r="J271" s="24">
        <v>0.029</v>
      </c>
      <c r="K271" s="24" t="s">
        <v>1661</v>
      </c>
      <c r="L271" s="24">
        <v>133300</v>
      </c>
      <c r="N271" s="26">
        <v>30</v>
      </c>
      <c r="O271" s="24" t="s">
        <v>154</v>
      </c>
      <c r="Q271" s="26"/>
      <c r="R271" s="39"/>
      <c r="S271" s="39"/>
      <c r="T271" s="40"/>
      <c r="U271" s="24" t="s">
        <v>150</v>
      </c>
      <c r="V271" s="24" t="s">
        <v>6995</v>
      </c>
      <c r="W271" s="24" t="s">
        <v>7071</v>
      </c>
      <c r="X271" s="24">
        <v>2035</v>
      </c>
      <c r="AB271" s="24" t="s">
        <v>154</v>
      </c>
      <c r="AC271" s="24" t="s">
        <v>154</v>
      </c>
      <c r="AE271" s="26"/>
      <c r="AF271" t="str">
        <f>_xlfn.LET(_xlpm.result,_xlfn.XLOOKUP(C271,Table1[company_name],Table1[End_target],"NOT FOUND"),IF(_xlpm.result="NOT FOUND","NOT FOUND",IF(_xlpm.result=0,"",_xlpm.result)))</f>
        <v>Net zero</v>
      </c>
      <c r="AG271"/>
      <c r="AH271"/>
      <c r="AI271"/>
      <c r="AJ271"/>
      <c r="AN271" t="str">
        <f>_xlfn.LET(_xlpm.result,_xlfn.XLOOKUP(C271,Table1[company_name],Table1[Carbon_credits],"NOT FOUND"),IF(_xlpm.result="NOT FOUND","NOT FOUND",IF(_xlpm.result=0,"",_xlpm.result)))</f>
        <v>Yes</v>
      </c>
      <c r="AO271"/>
      <c r="AQ271" s="26"/>
      <c r="AR271"/>
      <c r="AS271"/>
      <c r="AT271"/>
      <c r="AU271"/>
      <c r="AY271"/>
      <c r="AZ271"/>
      <c r="BB271" s="26"/>
      <c r="BC271" t="str">
        <f>_xlfn.LET(_xlpm.result,_xlfn.XLOOKUP(C271,Table1[company_name],Table1[Separate_removal_target],"NOT FOUND"),IF(_xlpm.result="NOT FOUND","NOT FOUND",IF(_xlpm.result=0,"",_xlpm.result)))</f>
        <v>No</v>
      </c>
      <c r="BD271"/>
      <c r="BF271"/>
      <c r="BG271"/>
      <c r="BL271" s="26"/>
      <c r="BN271" s="29"/>
      <c r="BP271" s="26"/>
    </row>
    <row r="272" spans="1:68" s="24" customFormat="1" ht="13.35" customHeight="1" hidden="1">
      <c r="A272" s="24">
        <v>269</v>
      </c>
      <c r="C272" s="26" t="s">
        <v>1663</v>
      </c>
      <c r="D272" t="s">
        <v>516</v>
      </c>
      <c r="F272" t="s">
        <v>175</v>
      </c>
      <c r="H272" s="30" t="s">
        <v>1664</v>
      </c>
      <c r="I272" s="24" t="s">
        <v>1665</v>
      </c>
      <c r="J272" s="24">
        <v>0.087</v>
      </c>
      <c r="K272" s="24" t="s">
        <v>1666</v>
      </c>
      <c r="L272" s="24">
        <v>240617</v>
      </c>
      <c r="N272" s="26">
        <v>17</v>
      </c>
      <c r="O272" s="24" t="s">
        <v>154</v>
      </c>
      <c r="Q272" s="26"/>
      <c r="R272" s="39"/>
      <c r="S272" s="39"/>
      <c r="T272" s="40"/>
      <c r="U272" s="24" t="s">
        <v>150</v>
      </c>
      <c r="V272" s="24" t="s">
        <v>6995</v>
      </c>
      <c r="W272" s="24" t="s">
        <v>1368</v>
      </c>
      <c r="X272" s="24">
        <v>2030</v>
      </c>
      <c r="AB272" s="24" t="s">
        <v>154</v>
      </c>
      <c r="AC272" s="24" t="s">
        <v>154</v>
      </c>
      <c r="AE272" s="26"/>
      <c r="AF272" t="str">
        <f>_xlfn.LET(_xlpm.result,_xlfn.XLOOKUP(C272,Table1[company_name],Table1[End_target],"NOT FOUND"),IF(_xlpm.result="NOT FOUND","NOT FOUND",IF(_xlpm.result=0,"",_xlpm.result)))</f>
        <v>No target</v>
      </c>
      <c r="AG272"/>
      <c r="AH272"/>
      <c r="AI272"/>
      <c r="AJ272"/>
      <c r="AN272" t="str">
        <f>_xlfn.LET(_xlpm.result,_xlfn.XLOOKUP(C272,Table1[company_name],Table1[Carbon_credits],"NOT FOUND"),IF(_xlpm.result="NOT FOUND","NOT FOUND",IF(_xlpm.result=0,"",_xlpm.result)))</f>
        <v>Not Specified</v>
      </c>
      <c r="AO272"/>
      <c r="AQ272" s="26"/>
      <c r="AR272"/>
      <c r="AS272"/>
      <c r="AT272"/>
      <c r="AU272"/>
      <c r="AY272"/>
      <c r="AZ272"/>
      <c r="BB272" s="26"/>
      <c r="BC272" t="str">
        <f>_xlfn.LET(_xlpm.result,_xlfn.XLOOKUP(C272,Table1[company_name],Table1[Separate_removal_target],"NOT FOUND"),IF(_xlpm.result="NOT FOUND","NOT FOUND",IF(_xlpm.result=0,"",_xlpm.result)))</f>
        <v>No</v>
      </c>
      <c r="BD272"/>
      <c r="BF272"/>
      <c r="BG272"/>
      <c r="BL272" s="26"/>
      <c r="BN272" s="29"/>
      <c r="BP272" s="26"/>
    </row>
    <row r="273" spans="1:68" s="24" customFormat="1" ht="13.35" customHeight="1" hidden="1">
      <c r="A273" s="24">
        <v>270</v>
      </c>
      <c r="C273" s="26" t="s">
        <v>1669</v>
      </c>
      <c r="D273" t="s">
        <v>926</v>
      </c>
      <c r="F273" t="s">
        <v>284</v>
      </c>
      <c r="H273" s="30" t="s">
        <v>1670</v>
      </c>
      <c r="I273" s="24" t="s">
        <v>1671</v>
      </c>
      <c r="J273" s="24">
        <v>0.181</v>
      </c>
      <c r="K273" s="24" t="s">
        <v>1672</v>
      </c>
      <c r="L273" s="24">
        <v>94300</v>
      </c>
      <c r="N273" s="26">
        <v>24</v>
      </c>
      <c r="O273" s="24" t="s">
        <v>150</v>
      </c>
      <c r="P273" s="24">
        <v>2016</v>
      </c>
      <c r="Q273" s="26">
        <v>2025</v>
      </c>
      <c r="R273" s="39"/>
      <c r="S273" s="39"/>
      <c r="T273" s="40"/>
      <c r="U273" s="24" t="s">
        <v>150</v>
      </c>
      <c r="V273" s="24" t="s">
        <v>6995</v>
      </c>
      <c r="W273" s="24" t="s">
        <v>1368</v>
      </c>
      <c r="X273" s="24" t="s">
        <v>3292</v>
      </c>
      <c r="Y273" s="24" t="s">
        <v>151</v>
      </c>
      <c r="Z273" s="24" t="s">
        <v>1368</v>
      </c>
      <c r="AA273" s="24" t="s">
        <v>5180</v>
      </c>
      <c r="AB273" s="24" t="s">
        <v>150</v>
      </c>
      <c r="AC273" s="24" t="s">
        <v>150</v>
      </c>
      <c r="AD273" s="24" t="s">
        <v>5180</v>
      </c>
      <c r="AE273" s="26" t="s">
        <v>5180</v>
      </c>
      <c r="AF273" t="str">
        <f>_xlfn.LET(_xlpm.result,_xlfn.XLOOKUP(C273,Table1[company_name],Table1[End_target],"NOT FOUND"),IF(_xlpm.result="NOT FOUND","NOT FOUND",IF(_xlpm.result=0,"",_xlpm.result)))</f>
        <v>Net zero</v>
      </c>
      <c r="AG273"/>
      <c r="AH273"/>
      <c r="AI273"/>
      <c r="AJ273"/>
      <c r="AN273" t="str">
        <f>_xlfn.LET(_xlpm.result,_xlfn.XLOOKUP(C273,Table1[company_name],Table1[Carbon_credits],"NOT FOUND"),IF(_xlpm.result="NOT FOUND","NOT FOUND",IF(_xlpm.result=0,"",_xlpm.result)))</f>
        <v>Not Specified</v>
      </c>
      <c r="AO273"/>
      <c r="AQ273" s="26"/>
      <c r="AR273"/>
      <c r="AS273" t="s">
        <v>218</v>
      </c>
      <c r="AT273" t="s">
        <v>1673</v>
      </c>
      <c r="AU273">
        <v>2045</v>
      </c>
      <c r="AY273" t="s">
        <v>168</v>
      </c>
      <c r="AZ273" t="s">
        <v>190</v>
      </c>
      <c r="BB273" s="26"/>
      <c r="BC273" t="str">
        <f>_xlfn.LET(_xlpm.result,_xlfn.XLOOKUP(C273,Table1[company_name],Table1[Separate_removal_target],"NOT FOUND"),IF(_xlpm.result="NOT FOUND","NOT FOUND",IF(_xlpm.result=0,"",_xlpm.result)))</f>
        <v>Yes</v>
      </c>
      <c r="BD273" t="s">
        <v>150</v>
      </c>
      <c r="BF273" t="s">
        <v>1673</v>
      </c>
      <c r="BG273">
        <v>2045</v>
      </c>
      <c r="BL273" s="26"/>
      <c r="BN273" s="29"/>
      <c r="BP273" s="26"/>
    </row>
    <row r="274" spans="1:68" s="24" customFormat="1" ht="13.35" customHeight="1" hidden="1">
      <c r="A274" s="24">
        <v>271</v>
      </c>
      <c r="C274" s="26" t="s">
        <v>1674</v>
      </c>
      <c r="D274" t="s">
        <v>1163</v>
      </c>
      <c r="F274" t="s">
        <v>145</v>
      </c>
      <c r="H274" s="30" t="s">
        <v>1675</v>
      </c>
      <c r="I274" s="24" t="s">
        <v>1676</v>
      </c>
      <c r="J274" s="24">
        <v>-0.028</v>
      </c>
      <c r="K274" s="24" t="s">
        <v>1677</v>
      </c>
      <c r="L274" s="24">
        <v>52600</v>
      </c>
      <c r="N274" s="26">
        <v>15</v>
      </c>
      <c r="O274" s="24" t="s">
        <v>150</v>
      </c>
      <c r="P274" s="24">
        <v>2018</v>
      </c>
      <c r="Q274" s="26">
        <v>2021</v>
      </c>
      <c r="R274" s="39"/>
      <c r="S274" s="39"/>
      <c r="T274" s="40"/>
      <c r="U274" s="24" t="s">
        <v>150</v>
      </c>
      <c r="V274" s="24" t="s">
        <v>6995</v>
      </c>
      <c r="W274" s="24" t="s">
        <v>1368</v>
      </c>
      <c r="X274" s="24">
        <v>2030</v>
      </c>
      <c r="AB274" s="24" t="s">
        <v>154</v>
      </c>
      <c r="AC274" s="24" t="s">
        <v>154</v>
      </c>
      <c r="AE274" s="26"/>
      <c r="AF274" t="str">
        <f>_xlfn.LET(_xlpm.result,_xlfn.XLOOKUP(C274,Table1[company_name],Table1[End_target],"NOT FOUND"),IF(_xlpm.result="NOT FOUND","NOT FOUND",IF(_xlpm.result=0,"",_xlpm.result)))</f>
        <v>Emissions reduction target</v>
      </c>
      <c r="AG274"/>
      <c r="AH274"/>
      <c r="AI274"/>
      <c r="AJ274"/>
      <c r="AN274" t="str">
        <f>_xlfn.LET(_xlpm.result,_xlfn.XLOOKUP(C274,Table1[company_name],Table1[Carbon_credits],"NOT FOUND"),IF(_xlpm.result="NOT FOUND","NOT FOUND",IF(_xlpm.result=0,"",_xlpm.result)))</f>
        <v>No</v>
      </c>
      <c r="AO274"/>
      <c r="AQ274" s="26"/>
      <c r="AR274"/>
      <c r="AS274"/>
      <c r="AT274"/>
      <c r="AU274"/>
      <c r="AY274"/>
      <c r="AZ274"/>
      <c r="BB274" s="26"/>
      <c r="BC274" t="str">
        <f>_xlfn.LET(_xlpm.result,_xlfn.XLOOKUP(C274,Table1[company_name],Table1[Separate_removal_target],"NOT FOUND"),IF(_xlpm.result="NOT FOUND","NOT FOUND",IF(_xlpm.result=0,"",_xlpm.result)))</f>
        <v>No</v>
      </c>
      <c r="BD274" t="s">
        <v>150</v>
      </c>
      <c r="BF274" t="s">
        <v>1682</v>
      </c>
      <c r="BG274">
        <v>2030</v>
      </c>
      <c r="BL274" s="26"/>
      <c r="BN274" s="29"/>
      <c r="BP274" s="26"/>
    </row>
    <row r="275" spans="1:68" s="24" customFormat="1" ht="13.35" customHeight="1" hidden="1">
      <c r="A275" s="24">
        <v>272</v>
      </c>
      <c r="C275" s="26" t="s">
        <v>1683</v>
      </c>
      <c r="D275" t="s">
        <v>599</v>
      </c>
      <c r="F275" t="s">
        <v>342</v>
      </c>
      <c r="H275" s="30" t="s">
        <v>1684</v>
      </c>
      <c r="I275" s="24" t="s">
        <v>1685</v>
      </c>
      <c r="J275" s="24">
        <v>-0.365</v>
      </c>
      <c r="K275" s="24" t="s">
        <v>1686</v>
      </c>
      <c r="L275" s="24">
        <v>44502</v>
      </c>
      <c r="N275" s="26">
        <v>31</v>
      </c>
      <c r="O275" s="24" t="s">
        <v>154</v>
      </c>
      <c r="Q275" s="26"/>
      <c r="R275" s="39"/>
      <c r="S275" s="39"/>
      <c r="T275" s="40"/>
      <c r="U275" s="24" t="s">
        <v>150</v>
      </c>
      <c r="V275" s="24" t="s">
        <v>6995</v>
      </c>
      <c r="W275" s="24" t="s">
        <v>1368</v>
      </c>
      <c r="X275" s="24">
        <v>2030</v>
      </c>
      <c r="AB275" s="24" t="s">
        <v>154</v>
      </c>
      <c r="AC275" s="24" t="s">
        <v>154</v>
      </c>
      <c r="AE275" s="26"/>
      <c r="AF275" t="str">
        <f>_xlfn.LET(_xlpm.result,_xlfn.XLOOKUP(C275,Table1[company_name],Table1[End_target],"NOT FOUND"),IF(_xlpm.result="NOT FOUND","NOT FOUND",IF(_xlpm.result=0,"",_xlpm.result)))</f>
        <v>Net zero</v>
      </c>
      <c r="AG275"/>
      <c r="AH275"/>
      <c r="AI275"/>
      <c r="AJ275"/>
      <c r="AN275" t="str">
        <f>_xlfn.LET(_xlpm.result,_xlfn.XLOOKUP(C275,Table1[company_name],Table1[Carbon_credits],"NOT FOUND"),IF(_xlpm.result="NOT FOUND","NOT FOUND",IF(_xlpm.result=0,"",_xlpm.result)))</f>
        <v>Not Specified</v>
      </c>
      <c r="AO275"/>
      <c r="AQ275" s="26"/>
      <c r="AR275"/>
      <c r="AS275"/>
      <c r="AT275"/>
      <c r="AU275"/>
      <c r="AY275"/>
      <c r="AZ275"/>
      <c r="BB275" s="26"/>
      <c r="BC275" t="str">
        <f>_xlfn.LET(_xlpm.result,_xlfn.XLOOKUP(C275,Table1[company_name],Table1[Separate_removal_target],"NOT FOUND"),IF(_xlpm.result="NOT FOUND","NOT FOUND",IF(_xlpm.result=0,"",_xlpm.result)))</f>
        <v>No</v>
      </c>
      <c r="BD275"/>
      <c r="BF275"/>
      <c r="BG275"/>
      <c r="BL275" s="26"/>
      <c r="BN275" s="29"/>
      <c r="BP275" s="26"/>
    </row>
    <row r="276" spans="1:68" s="24" customFormat="1" ht="13.35" customHeight="1" hidden="1">
      <c r="A276" s="24">
        <v>273</v>
      </c>
      <c r="C276" s="26" t="s">
        <v>1688</v>
      </c>
      <c r="D276" t="s">
        <v>656</v>
      </c>
      <c r="F276" t="s">
        <v>145</v>
      </c>
      <c r="H276" s="30" t="s">
        <v>1689</v>
      </c>
      <c r="I276" s="24" t="s">
        <v>1690</v>
      </c>
      <c r="J276" s="24">
        <v>-0.182</v>
      </c>
      <c r="K276" s="24" t="s">
        <v>1691</v>
      </c>
      <c r="L276" s="24">
        <v>90400</v>
      </c>
      <c r="N276" s="26">
        <v>26</v>
      </c>
      <c r="O276" s="24" t="s">
        <v>150</v>
      </c>
      <c r="P276" s="24">
        <v>2023</v>
      </c>
      <c r="Q276" s="26">
        <v>2030</v>
      </c>
      <c r="R276" s="39"/>
      <c r="S276" s="39"/>
      <c r="T276" s="40"/>
      <c r="U276" s="24" t="s">
        <v>150</v>
      </c>
      <c r="V276" s="24" t="s">
        <v>6995</v>
      </c>
      <c r="W276" s="24" t="s">
        <v>1368</v>
      </c>
      <c r="X276" s="24" t="s">
        <v>3292</v>
      </c>
      <c r="Y276" s="24" t="s">
        <v>151</v>
      </c>
      <c r="Z276" s="24" t="s">
        <v>1368</v>
      </c>
      <c r="AA276" s="24" t="s">
        <v>4360</v>
      </c>
      <c r="AB276" s="24" t="s">
        <v>150</v>
      </c>
      <c r="AC276" s="24" t="s">
        <v>150</v>
      </c>
      <c r="AD276" s="24" t="s">
        <v>4360</v>
      </c>
      <c r="AE276" s="26" t="s">
        <v>4360</v>
      </c>
      <c r="AF276" t="str">
        <f>_xlfn.LET(_xlpm.result,_xlfn.XLOOKUP(C276,Table1[company_name],Table1[End_target],"NOT FOUND"),IF(_xlpm.result="NOT FOUND","NOT FOUND",IF(_xlpm.result=0,"",_xlpm.result)))</f>
        <v>Net zero</v>
      </c>
      <c r="AG276"/>
      <c r="AH276"/>
      <c r="AI276"/>
      <c r="AJ276"/>
      <c r="AN276" t="str">
        <f>_xlfn.LET(_xlpm.result,_xlfn.XLOOKUP(C276,Table1[company_name],Table1[Carbon_credits],"NOT FOUND"),IF(_xlpm.result="NOT FOUND","NOT FOUND",IF(_xlpm.result=0,"",_xlpm.result)))</f>
        <v>Not Specified</v>
      </c>
      <c r="AO276"/>
      <c r="AQ276" s="26"/>
      <c r="AR276"/>
      <c r="AS276" t="s">
        <v>218</v>
      </c>
      <c r="AT276" t="s">
        <v>7112</v>
      </c>
      <c r="AU276">
        <v>2040</v>
      </c>
      <c r="AY276" t="s">
        <v>168</v>
      </c>
      <c r="AZ276" t="s">
        <v>168</v>
      </c>
      <c r="BB276" s="26"/>
      <c r="BC276" t="str">
        <f>_xlfn.LET(_xlpm.result,_xlfn.XLOOKUP(C276,Table1[company_name],Table1[Separate_removal_target],"NOT FOUND"),IF(_xlpm.result="NOT FOUND","NOT FOUND",IF(_xlpm.result=0,"",_xlpm.result)))</f>
        <v>Yes</v>
      </c>
      <c r="BD276" t="s">
        <v>150</v>
      </c>
      <c r="BF276" t="s">
        <v>7112</v>
      </c>
      <c r="BG276">
        <v>2040</v>
      </c>
      <c r="BL276" s="26"/>
      <c r="BN276" s="29"/>
      <c r="BP276" s="26"/>
    </row>
    <row r="277" spans="1:68" s="24" customFormat="1" ht="13.35" customHeight="1" hidden="1">
      <c r="A277" s="24">
        <v>274</v>
      </c>
      <c r="C277" s="26" t="s">
        <v>1693</v>
      </c>
      <c r="D277" t="s">
        <v>183</v>
      </c>
      <c r="F277" t="s">
        <v>1694</v>
      </c>
      <c r="H277" s="30" t="s">
        <v>1695</v>
      </c>
      <c r="I277" s="24" t="s">
        <v>1696</v>
      </c>
      <c r="J277" s="24">
        <v>0.149</v>
      </c>
      <c r="K277" s="24" t="s">
        <v>1697</v>
      </c>
      <c r="L277" s="24">
        <v>59594</v>
      </c>
      <c r="N277" s="26">
        <v>20</v>
      </c>
      <c r="O277" s="24" t="s">
        <v>154</v>
      </c>
      <c r="Q277" s="26"/>
      <c r="R277" s="39"/>
      <c r="S277" s="39"/>
      <c r="T277" s="40"/>
      <c r="U277" s="24" t="s">
        <v>150</v>
      </c>
      <c r="V277" s="24" t="s">
        <v>160</v>
      </c>
      <c r="AB277" s="24" t="s">
        <v>154</v>
      </c>
      <c r="AC277" s="24" t="s">
        <v>154</v>
      </c>
      <c r="AE277" s="26"/>
      <c r="AF277" t="str">
        <f>_xlfn.LET(_xlpm.result,_xlfn.XLOOKUP(C277,Table1[company_name],Table1[End_target],"NOT FOUND"),IF(_xlpm.result="NOT FOUND","NOT FOUND",IF(_xlpm.result=0,"",_xlpm.result)))</f>
        <v>Net zero</v>
      </c>
      <c r="AG277"/>
      <c r="AH277"/>
      <c r="AI277"/>
      <c r="AJ277"/>
      <c r="AN277" t="str">
        <f>_xlfn.LET(_xlpm.result,_xlfn.XLOOKUP(C277,Table1[company_name],Table1[Carbon_credits],"NOT FOUND"),IF(_xlpm.result="NOT FOUND","NOT FOUND",IF(_xlpm.result=0,"",_xlpm.result)))</f>
        <v>Yes</v>
      </c>
      <c r="AO277"/>
      <c r="AQ277" s="26"/>
      <c r="AR277"/>
      <c r="AS277"/>
      <c r="AT277"/>
      <c r="AU277"/>
      <c r="AY277"/>
      <c r="AZ277"/>
      <c r="BB277" s="26"/>
      <c r="BC277" t="str">
        <f>_xlfn.LET(_xlpm.result,_xlfn.XLOOKUP(C277,Table1[company_name],Table1[Separate_removal_target],"NOT FOUND"),IF(_xlpm.result="NOT FOUND","NOT FOUND",IF(_xlpm.result=0,"",_xlpm.result)))</f>
        <v>No</v>
      </c>
      <c r="BD277"/>
      <c r="BF277"/>
      <c r="BG277"/>
      <c r="BL277" s="26"/>
      <c r="BN277" s="29"/>
      <c r="BP277" s="26"/>
    </row>
    <row r="278" spans="1:68" s="24" customFormat="1" ht="13.35" customHeight="1" hidden="1">
      <c r="A278" s="24">
        <v>275</v>
      </c>
      <c r="C278" s="26" t="s">
        <v>1699</v>
      </c>
      <c r="D278" t="s">
        <v>213</v>
      </c>
      <c r="F278" t="s">
        <v>145</v>
      </c>
      <c r="H278" s="30" t="s">
        <v>1700</v>
      </c>
      <c r="I278" s="24" t="s">
        <v>1701</v>
      </c>
      <c r="J278" s="24">
        <v>-0.15</v>
      </c>
      <c r="K278" s="24" t="s">
        <v>1702</v>
      </c>
      <c r="L278" s="24">
        <v>58000</v>
      </c>
      <c r="N278" s="26">
        <v>31</v>
      </c>
      <c r="O278" s="24" t="s">
        <v>150</v>
      </c>
      <c r="P278" s="24">
        <v>2016</v>
      </c>
      <c r="Q278" s="26">
        <v>2025</v>
      </c>
      <c r="R278" s="39"/>
      <c r="S278" s="39"/>
      <c r="T278" s="40"/>
      <c r="U278" s="24" t="s">
        <v>150</v>
      </c>
      <c r="V278" s="24" t="s">
        <v>6995</v>
      </c>
      <c r="W278" s="24" t="s">
        <v>1368</v>
      </c>
      <c r="X278" s="24" t="s">
        <v>3292</v>
      </c>
      <c r="Y278" s="24" t="s">
        <v>151</v>
      </c>
      <c r="Z278" s="24" t="s">
        <v>1368</v>
      </c>
      <c r="AA278" s="24" t="s">
        <v>4360</v>
      </c>
      <c r="AB278" s="24" t="s">
        <v>150</v>
      </c>
      <c r="AC278" s="24" t="s">
        <v>150</v>
      </c>
      <c r="AD278" s="24" t="s">
        <v>4360</v>
      </c>
      <c r="AE278" s="26" t="s">
        <v>4360</v>
      </c>
      <c r="AF278" t="str">
        <f>_xlfn.LET(_xlpm.result,_xlfn.XLOOKUP(C278,Table1[company_name],Table1[End_target],"NOT FOUND"),IF(_xlpm.result="NOT FOUND","NOT FOUND",IF(_xlpm.result=0,"",_xlpm.result)))</f>
        <v>Net zero</v>
      </c>
      <c r="AG278"/>
      <c r="AH278"/>
      <c r="AI278"/>
      <c r="AJ278"/>
      <c r="AN278" t="str">
        <f>_xlfn.LET(_xlpm.result,_xlfn.XLOOKUP(C278,Table1[company_name],Table1[Carbon_credits],"NOT FOUND"),IF(_xlpm.result="NOT FOUND","NOT FOUND",IF(_xlpm.result=0,"",_xlpm.result)))</f>
        <v>Yes</v>
      </c>
      <c r="AO278"/>
      <c r="AQ278" s="26"/>
      <c r="AR278"/>
      <c r="AS278"/>
      <c r="AT278"/>
      <c r="AU278"/>
      <c r="AY278"/>
      <c r="AZ278"/>
      <c r="BB278" s="26"/>
      <c r="BC278" t="str">
        <f>_xlfn.LET(_xlpm.result,_xlfn.XLOOKUP(C278,Table1[company_name],Table1[Separate_removal_target],"NOT FOUND"),IF(_xlpm.result="NOT FOUND","NOT FOUND",IF(_xlpm.result=0,"",_xlpm.result)))</f>
        <v>No</v>
      </c>
      <c r="BD278"/>
      <c r="BF278"/>
      <c r="BG278"/>
      <c r="BL278" s="26"/>
      <c r="BN278" s="29"/>
      <c r="BP278" s="26"/>
    </row>
    <row r="279" spans="1:68" s="24" customFormat="1" ht="13.35" customHeight="1" hidden="1">
      <c r="A279" s="24">
        <v>276</v>
      </c>
      <c r="C279" s="26" t="s">
        <v>1704</v>
      </c>
      <c r="D279" t="s">
        <v>236</v>
      </c>
      <c r="F279" t="s">
        <v>245</v>
      </c>
      <c r="H279" s="30" t="s">
        <v>1705</v>
      </c>
      <c r="I279" s="24" t="s">
        <v>1706</v>
      </c>
      <c r="J279" s="24">
        <v>0.461</v>
      </c>
      <c r="K279" s="24" t="s">
        <v>1707</v>
      </c>
      <c r="L279" s="24">
        <v>40885</v>
      </c>
      <c r="N279" s="26">
        <v>15</v>
      </c>
      <c r="O279" s="24" t="s">
        <v>150</v>
      </c>
      <c r="P279" s="24">
        <v>2021</v>
      </c>
      <c r="Q279" s="26">
        <v>2023</v>
      </c>
      <c r="R279" s="39"/>
      <c r="S279" s="39"/>
      <c r="T279" s="40"/>
      <c r="U279" s="24" t="s">
        <v>150</v>
      </c>
      <c r="V279" s="24" t="s">
        <v>160</v>
      </c>
      <c r="AB279" s="24" t="s">
        <v>150</v>
      </c>
      <c r="AC279" s="24" t="s">
        <v>154</v>
      </c>
      <c r="AE279" s="26"/>
      <c r="AF279" t="str">
        <f>_xlfn.LET(_xlpm.result,_xlfn.XLOOKUP(C279,Table1[company_name],Table1[End_target],"NOT FOUND"),IF(_xlpm.result="NOT FOUND","NOT FOUND",IF(_xlpm.result=0,"",_xlpm.result)))</f>
        <v>Carbon neutral(ity)</v>
      </c>
      <c r="AG279" t="s">
        <v>160</v>
      </c>
      <c r="AH279" t="s">
        <v>159</v>
      </c>
      <c r="AI279" t="s">
        <v>1708</v>
      </c>
      <c r="AJ279">
        <v>2030</v>
      </c>
      <c r="AN279" t="str">
        <f>_xlfn.LET(_xlpm.result,_xlfn.XLOOKUP(C279,Table1[company_name],Table1[Carbon_credits],"NOT FOUND"),IF(_xlpm.result="NOT FOUND","NOT FOUND",IF(_xlpm.result=0,"",_xlpm.result)))</f>
        <v>Yes</v>
      </c>
      <c r="AO279" t="s">
        <v>158</v>
      </c>
      <c r="AQ279" s="26"/>
      <c r="AR279"/>
      <c r="AS279"/>
      <c r="AT279"/>
      <c r="AU279"/>
      <c r="AY279"/>
      <c r="AZ279"/>
      <c r="BB279" s="26"/>
      <c r="BC279" t="str">
        <f>_xlfn.LET(_xlpm.result,_xlfn.XLOOKUP(C279,Table1[company_name],Table1[Separate_removal_target],"NOT FOUND"),IF(_xlpm.result="NOT FOUND","NOT FOUND",IF(_xlpm.result=0,"",_xlpm.result)))</f>
        <v>No</v>
      </c>
      <c r="BD279"/>
      <c r="BF279" t="s">
        <v>1708</v>
      </c>
      <c r="BG279">
        <v>2030</v>
      </c>
      <c r="BL279" s="26"/>
      <c r="BN279" s="29"/>
      <c r="BP279" s="26"/>
    </row>
    <row r="280" spans="1:68" s="24" customFormat="1" ht="13.35" customHeight="1" hidden="1">
      <c r="A280" s="24">
        <v>277</v>
      </c>
      <c r="C280" s="26" t="s">
        <v>1709</v>
      </c>
      <c r="D280" t="s">
        <v>926</v>
      </c>
      <c r="F280" t="s">
        <v>374</v>
      </c>
      <c r="H280" s="30" t="s">
        <v>1710</v>
      </c>
      <c r="I280" s="24" t="s">
        <v>1711</v>
      </c>
      <c r="J280" s="24">
        <v>0.03</v>
      </c>
      <c r="K280" s="24" t="s">
        <v>1712</v>
      </c>
      <c r="L280" s="24">
        <v>82878</v>
      </c>
      <c r="N280" s="26">
        <v>21</v>
      </c>
      <c r="O280" s="24" t="s">
        <v>150</v>
      </c>
      <c r="P280" s="24">
        <v>2020</v>
      </c>
      <c r="Q280" s="26">
        <v>2030</v>
      </c>
      <c r="R280" s="39"/>
      <c r="S280" s="39"/>
      <c r="T280" s="40"/>
      <c r="U280" s="24" t="s">
        <v>150</v>
      </c>
      <c r="V280" s="24" t="s">
        <v>6995</v>
      </c>
      <c r="W280" s="24" t="s">
        <v>1368</v>
      </c>
      <c r="X280" s="24" t="s">
        <v>3292</v>
      </c>
      <c r="Y280" s="24" t="s">
        <v>151</v>
      </c>
      <c r="Z280" s="24" t="s">
        <v>1368</v>
      </c>
      <c r="AA280" s="24" t="s">
        <v>5180</v>
      </c>
      <c r="AB280" s="24" t="s">
        <v>150</v>
      </c>
      <c r="AC280" s="24" t="s">
        <v>150</v>
      </c>
      <c r="AD280" s="24" t="s">
        <v>5180</v>
      </c>
      <c r="AE280" s="26" t="s">
        <v>5180</v>
      </c>
      <c r="AF280" t="str">
        <f>_xlfn.LET(_xlpm.result,_xlfn.XLOOKUP(C280,Table1[company_name],Table1[End_target],"NOT FOUND"),IF(_xlpm.result="NOT FOUND","NOT FOUND",IF(_xlpm.result=0,"",_xlpm.result)))</f>
        <v>Net zero</v>
      </c>
      <c r="AG280"/>
      <c r="AH280"/>
      <c r="AI280"/>
      <c r="AJ280"/>
      <c r="AN280" t="str">
        <f>_xlfn.LET(_xlpm.result,_xlfn.XLOOKUP(C280,Table1[company_name],Table1[Carbon_credits],"NOT FOUND"),IF(_xlpm.result="NOT FOUND","NOT FOUND",IF(_xlpm.result=0,"",_xlpm.result)))</f>
        <v>Yes</v>
      </c>
      <c r="AO280"/>
      <c r="AQ280" s="26"/>
      <c r="AR280"/>
      <c r="AS280" t="s">
        <v>218</v>
      </c>
      <c r="AT280" t="s">
        <v>1713</v>
      </c>
      <c r="AU280">
        <v>2045</v>
      </c>
      <c r="AY280" t="s">
        <v>157</v>
      </c>
      <c r="AZ280" t="s">
        <v>168</v>
      </c>
      <c r="BB280" s="26"/>
      <c r="BC280" t="str">
        <f>_xlfn.LET(_xlpm.result,_xlfn.XLOOKUP(C280,Table1[company_name],Table1[Separate_removal_target],"NOT FOUND"),IF(_xlpm.result="NOT FOUND","NOT FOUND",IF(_xlpm.result=0,"",_xlpm.result)))</f>
        <v>No</v>
      </c>
      <c r="BD280" t="s">
        <v>150</v>
      </c>
      <c r="BF280" t="s">
        <v>1713</v>
      </c>
      <c r="BG280">
        <v>2045</v>
      </c>
      <c r="BL280" s="26"/>
      <c r="BN280" s="29"/>
      <c r="BP280" s="26"/>
    </row>
    <row r="281" spans="1:68" s="24" customFormat="1" ht="13.35" customHeight="1" hidden="1">
      <c r="A281" s="24">
        <v>278</v>
      </c>
      <c r="C281" s="26" t="s">
        <v>1714</v>
      </c>
      <c r="D281" t="s">
        <v>991</v>
      </c>
      <c r="F281" t="s">
        <v>145</v>
      </c>
      <c r="H281" s="30" t="s">
        <v>1715</v>
      </c>
      <c r="I281" s="24" t="s">
        <v>1716</v>
      </c>
      <c r="J281" s="24">
        <v>0</v>
      </c>
      <c r="K281" s="24" t="s">
        <v>1717</v>
      </c>
      <c r="L281" s="24">
        <v>138000</v>
      </c>
      <c r="N281" s="26">
        <v>24</v>
      </c>
      <c r="O281" s="24" t="s">
        <v>154</v>
      </c>
      <c r="Q281" s="26"/>
      <c r="R281" s="39"/>
      <c r="S281" s="39"/>
      <c r="T281" s="40"/>
      <c r="U281" s="24" t="s">
        <v>150</v>
      </c>
      <c r="V281" s="24" t="s">
        <v>6995</v>
      </c>
      <c r="W281" s="24" t="s">
        <v>7073</v>
      </c>
      <c r="X281" s="24">
        <v>2030</v>
      </c>
      <c r="AB281" s="24" t="s">
        <v>154</v>
      </c>
      <c r="AC281" s="24" t="s">
        <v>154</v>
      </c>
      <c r="AE281" s="26"/>
      <c r="AF281" t="str">
        <f>_xlfn.LET(_xlpm.result,_xlfn.XLOOKUP(C281,Table1[company_name],Table1[End_target],"NOT FOUND"),IF(_xlpm.result="NOT FOUND","NOT FOUND",IF(_xlpm.result=0,"",_xlpm.result)))</f>
        <v>Net zero</v>
      </c>
      <c r="AG281"/>
      <c r="AH281"/>
      <c r="AI281"/>
      <c r="AJ281"/>
      <c r="AN281" t="str">
        <f>_xlfn.LET(_xlpm.result,_xlfn.XLOOKUP(C281,Table1[company_name],Table1[Carbon_credits],"NOT FOUND"),IF(_xlpm.result="NOT FOUND","NOT FOUND",IF(_xlpm.result=0,"",_xlpm.result)))</f>
        <v>Yes</v>
      </c>
      <c r="AO281"/>
      <c r="AQ281" s="26"/>
      <c r="AR281"/>
      <c r="AS281" t="s">
        <v>218</v>
      </c>
      <c r="AT281" t="s">
        <v>1718</v>
      </c>
      <c r="AU281">
        <v>2050</v>
      </c>
      <c r="AY281" t="s">
        <v>157</v>
      </c>
      <c r="AZ281" t="s">
        <v>171</v>
      </c>
      <c r="BB281" s="26"/>
      <c r="BC281" t="str">
        <f>_xlfn.LET(_xlpm.result,_xlfn.XLOOKUP(C281,Table1[company_name],Table1[Separate_removal_target],"NOT FOUND"),IF(_xlpm.result="NOT FOUND","NOT FOUND",IF(_xlpm.result=0,"",_xlpm.result)))</f>
        <v>Yes</v>
      </c>
      <c r="BD281" t="s">
        <v>150</v>
      </c>
      <c r="BF281" t="s">
        <v>1718</v>
      </c>
      <c r="BG281">
        <v>2050</v>
      </c>
      <c r="BL281" s="26"/>
      <c r="BN281" s="29"/>
      <c r="BP281" s="26"/>
    </row>
    <row r="282" spans="1:68" s="24" customFormat="1" ht="13.35" customHeight="1" hidden="1">
      <c r="A282" s="24">
        <v>279</v>
      </c>
      <c r="C282" s="26" t="s">
        <v>1719</v>
      </c>
      <c r="D282" t="s">
        <v>991</v>
      </c>
      <c r="F282" t="s">
        <v>321</v>
      </c>
      <c r="H282" s="30" t="s">
        <v>1720</v>
      </c>
      <c r="I282" s="24" t="s">
        <v>1721</v>
      </c>
      <c r="J282" s="24">
        <v>-0.493</v>
      </c>
      <c r="K282" s="24" t="s">
        <v>1722</v>
      </c>
      <c r="L282" s="24">
        <v>23000</v>
      </c>
      <c r="N282" s="26">
        <v>23</v>
      </c>
      <c r="O282" s="24" t="s">
        <v>154</v>
      </c>
      <c r="Q282" s="26"/>
      <c r="R282" s="39"/>
      <c r="S282" s="39"/>
      <c r="T282" s="40"/>
      <c r="U282" s="24" t="s">
        <v>150</v>
      </c>
      <c r="V282" s="24" t="s">
        <v>6995</v>
      </c>
      <c r="W282" s="24" t="s">
        <v>7071</v>
      </c>
      <c r="X282" s="24">
        <v>2030</v>
      </c>
      <c r="AB282" s="24" t="s">
        <v>154</v>
      </c>
      <c r="AC282" s="24" t="s">
        <v>154</v>
      </c>
      <c r="AE282" s="26"/>
      <c r="AF282" t="str">
        <f>_xlfn.LET(_xlpm.result,_xlfn.XLOOKUP(C282,Table1[company_name],Table1[End_target],"NOT FOUND"),IF(_xlpm.result="NOT FOUND","NOT FOUND",IF(_xlpm.result=0,"",_xlpm.result)))</f>
        <v>Emissions reduction target</v>
      </c>
      <c r="AG282"/>
      <c r="AH282"/>
      <c r="AI282"/>
      <c r="AJ282"/>
      <c r="AN282" t="str">
        <f>_xlfn.LET(_xlpm.result,_xlfn.XLOOKUP(C282,Table1[company_name],Table1[Carbon_credits],"NOT FOUND"),IF(_xlpm.result="NOT FOUND","NOT FOUND",IF(_xlpm.result=0,"",_xlpm.result)))</f>
        <v>Not Specified</v>
      </c>
      <c r="AO282"/>
      <c r="AQ282" s="26"/>
      <c r="AR282"/>
      <c r="AS282"/>
      <c r="AT282"/>
      <c r="AU282"/>
      <c r="AY282"/>
      <c r="AZ282"/>
      <c r="BB282" s="26"/>
      <c r="BC282" t="str">
        <f>_xlfn.LET(_xlpm.result,_xlfn.XLOOKUP(C282,Table1[company_name],Table1[Separate_removal_target],"NOT FOUND"),IF(_xlpm.result="NOT FOUND","NOT FOUND",IF(_xlpm.result=0,"",_xlpm.result)))</f>
        <v>No</v>
      </c>
      <c r="BD282"/>
      <c r="BF282"/>
      <c r="BG282"/>
      <c r="BL282" s="26"/>
      <c r="BN282" s="29"/>
      <c r="BP282" s="26"/>
    </row>
    <row r="283" spans="1:68" s="24" customFormat="1" ht="13.35" customHeight="1" hidden="1">
      <c r="A283" s="24">
        <v>280</v>
      </c>
      <c r="C283" s="26" t="s">
        <v>1726</v>
      </c>
      <c r="D283" t="s">
        <v>1727</v>
      </c>
      <c r="F283" t="s">
        <v>145</v>
      </c>
      <c r="H283" s="30" t="s">
        <v>1728</v>
      </c>
      <c r="I283" s="24" t="s">
        <v>1729</v>
      </c>
      <c r="J283" s="24">
        <v>-12.105</v>
      </c>
      <c r="K283" s="24" t="s">
        <v>1730</v>
      </c>
      <c r="L283" s="24">
        <v>108900</v>
      </c>
      <c r="N283" s="26">
        <v>31</v>
      </c>
      <c r="O283" s="24" t="s">
        <v>150</v>
      </c>
      <c r="P283" s="24">
        <v>2020</v>
      </c>
      <c r="Q283" s="26">
        <v>2030</v>
      </c>
      <c r="R283" s="39"/>
      <c r="S283" s="39"/>
      <c r="T283" s="40"/>
      <c r="U283" s="24" t="s">
        <v>150</v>
      </c>
      <c r="V283" s="24" t="s">
        <v>7000</v>
      </c>
      <c r="AB283" s="24" t="s">
        <v>154</v>
      </c>
      <c r="AC283" s="24" t="s">
        <v>154</v>
      </c>
      <c r="AE283" s="26"/>
      <c r="AF283" t="str">
        <f>_xlfn.LET(_xlpm.result,_xlfn.XLOOKUP(C283,Table1[company_name],Table1[End_target],"NOT FOUND"),IF(_xlpm.result="NOT FOUND","NOT FOUND",IF(_xlpm.result=0,"",_xlpm.result)))</f>
        <v>Net zero</v>
      </c>
      <c r="AG283"/>
      <c r="AH283"/>
      <c r="AI283"/>
      <c r="AJ283"/>
      <c r="AN283" t="str">
        <f>_xlfn.LET(_xlpm.result,_xlfn.XLOOKUP(C283,Table1[company_name],Table1[Carbon_credits],"NOT FOUND"),IF(_xlpm.result="NOT FOUND","NOT FOUND",IF(_xlpm.result=0,"",_xlpm.result)))</f>
        <v>Yes</v>
      </c>
      <c r="AO283"/>
      <c r="AQ283" s="26"/>
      <c r="AR283"/>
      <c r="AS283" t="s">
        <v>159</v>
      </c>
      <c r="AT283" t="s">
        <v>1731</v>
      </c>
      <c r="AU283">
        <v>2040</v>
      </c>
      <c r="AY283" t="s">
        <v>157</v>
      </c>
      <c r="AZ283" t="s">
        <v>312</v>
      </c>
      <c r="BB283" s="26"/>
      <c r="BC283" t="str">
        <f>_xlfn.LET(_xlpm.result,_xlfn.XLOOKUP(C283,Table1[company_name],Table1[Separate_removal_target],"NOT FOUND"),IF(_xlpm.result="NOT FOUND","NOT FOUND",IF(_xlpm.result=0,"",_xlpm.result)))</f>
        <v>No</v>
      </c>
      <c r="BD283" t="s">
        <v>150</v>
      </c>
      <c r="BF283" t="s">
        <v>1731</v>
      </c>
      <c r="BG283">
        <v>2040</v>
      </c>
      <c r="BL283" s="26"/>
      <c r="BN283" s="29"/>
      <c r="BP283" s="26"/>
    </row>
    <row r="284" spans="1:68" s="24" customFormat="1" ht="13.35" customHeight="1" hidden="1">
      <c r="A284" s="24">
        <v>281</v>
      </c>
      <c r="C284" s="26" t="s">
        <v>1732</v>
      </c>
      <c r="D284" t="s">
        <v>192</v>
      </c>
      <c r="F284" t="s">
        <v>264</v>
      </c>
      <c r="H284" s="30" t="s">
        <v>1733</v>
      </c>
      <c r="I284" s="24" t="s">
        <v>1734</v>
      </c>
      <c r="J284" s="24">
        <v>-0.568</v>
      </c>
      <c r="K284" s="24" t="s">
        <v>1735</v>
      </c>
      <c r="L284" s="24">
        <v>16449</v>
      </c>
      <c r="N284" s="26">
        <v>31</v>
      </c>
      <c r="O284" s="24" t="s">
        <v>154</v>
      </c>
      <c r="Q284" s="26"/>
      <c r="R284" s="39"/>
      <c r="S284" s="39"/>
      <c r="T284" s="40"/>
      <c r="U284" s="24" t="s">
        <v>154</v>
      </c>
      <c r="V284" s="24" t="s">
        <v>154</v>
      </c>
      <c r="AB284" s="24" t="s">
        <v>154</v>
      </c>
      <c r="AC284" s="24" t="s">
        <v>154</v>
      </c>
      <c r="AE284" s="26"/>
      <c r="AF284" t="str">
        <f>_xlfn.LET(_xlpm.result,_xlfn.XLOOKUP(C284,Table1[company_name],Table1[End_target],"NOT FOUND"),IF(_xlpm.result="NOT FOUND","NOT FOUND",IF(_xlpm.result=0,"",_xlpm.result)))</f>
        <v>Carbon neutral(ity)</v>
      </c>
      <c r="AG284"/>
      <c r="AH284"/>
      <c r="AI284"/>
      <c r="AJ284"/>
      <c r="AN284" t="str">
        <f>_xlfn.LET(_xlpm.result,_xlfn.XLOOKUP(C284,Table1[company_name],Table1[Carbon_credits],"NOT FOUND"),IF(_xlpm.result="NOT FOUND","NOT FOUND",IF(_xlpm.result=0,"",_xlpm.result)))</f>
        <v>Not Specified</v>
      </c>
      <c r="AO284"/>
      <c r="AQ284" s="26"/>
      <c r="AR284"/>
      <c r="AS284"/>
      <c r="AT284"/>
      <c r="AU284"/>
      <c r="AY284"/>
      <c r="AZ284"/>
      <c r="BB284" s="26"/>
      <c r="BC284" t="str">
        <f>_xlfn.LET(_xlpm.result,_xlfn.XLOOKUP(C284,Table1[company_name],Table1[Separate_removal_target],"NOT FOUND"),IF(_xlpm.result="NOT FOUND","NOT FOUND",IF(_xlpm.result=0,"",_xlpm.result)))</f>
        <v>No</v>
      </c>
      <c r="BD284"/>
      <c r="BF284"/>
      <c r="BG284"/>
      <c r="BL284" s="26"/>
      <c r="BN284" s="29"/>
      <c r="BP284" s="26"/>
    </row>
    <row r="285" spans="1:68" s="24" customFormat="1" ht="13.35" customHeight="1" hidden="1">
      <c r="A285" s="24">
        <v>282</v>
      </c>
      <c r="C285" s="26" t="s">
        <v>1737</v>
      </c>
      <c r="D285" t="s">
        <v>306</v>
      </c>
      <c r="F285" t="s">
        <v>145</v>
      </c>
      <c r="H285" s="30" t="s">
        <v>1738</v>
      </c>
      <c r="I285" s="24" t="s">
        <v>1739</v>
      </c>
      <c r="J285" s="24">
        <v>0.231</v>
      </c>
      <c r="K285" s="24" t="s">
        <v>1740</v>
      </c>
      <c r="L285" s="24">
        <v>159000</v>
      </c>
      <c r="N285" s="26">
        <v>19</v>
      </c>
      <c r="O285" s="24" t="s">
        <v>154</v>
      </c>
      <c r="Q285" s="26"/>
      <c r="R285" s="39"/>
      <c r="S285" s="39"/>
      <c r="T285" s="40"/>
      <c r="U285" s="24" t="s">
        <v>154</v>
      </c>
      <c r="V285" s="24" t="s">
        <v>154</v>
      </c>
      <c r="AB285" s="24" t="s">
        <v>154</v>
      </c>
      <c r="AC285" s="24" t="s">
        <v>154</v>
      </c>
      <c r="AE285" s="26"/>
      <c r="AF285" t="str">
        <f>_xlfn.LET(_xlpm.result,_xlfn.XLOOKUP(C285,Table1[company_name],Table1[End_target],"NOT FOUND"),IF(_xlpm.result="NOT FOUND","NOT FOUND",IF(_xlpm.result=0,"",_xlpm.result)))</f>
        <v>Net zero</v>
      </c>
      <c r="AG285"/>
      <c r="AH285"/>
      <c r="AI285"/>
      <c r="AJ285"/>
      <c r="AN285" t="str">
        <f>_xlfn.LET(_xlpm.result,_xlfn.XLOOKUP(C285,Table1[company_name],Table1[Carbon_credits],"NOT FOUND"),IF(_xlpm.result="NOT FOUND","NOT FOUND",IF(_xlpm.result=0,"",_xlpm.result)))</f>
        <v>Not Specified</v>
      </c>
      <c r="AO285"/>
      <c r="AQ285" s="26"/>
      <c r="AR285"/>
      <c r="AS285" t="s">
        <v>218</v>
      </c>
      <c r="AT285" t="s">
        <v>7113</v>
      </c>
      <c r="AU285">
        <v>2050</v>
      </c>
      <c r="AY285" t="s">
        <v>168</v>
      </c>
      <c r="AZ285" t="s">
        <v>168</v>
      </c>
      <c r="BB285" s="26"/>
      <c r="BC285" t="str">
        <f>_xlfn.LET(_xlpm.result,_xlfn.XLOOKUP(C285,Table1[company_name],Table1[Separate_removal_target],"NOT FOUND"),IF(_xlpm.result="NOT FOUND","NOT FOUND",IF(_xlpm.result=0,"",_xlpm.result)))</f>
        <v>No</v>
      </c>
      <c r="BD285" t="s">
        <v>150</v>
      </c>
      <c r="BF285" t="s">
        <v>7113</v>
      </c>
      <c r="BG285">
        <v>2050</v>
      </c>
      <c r="BL285" s="26"/>
      <c r="BN285" s="29"/>
      <c r="BP285" s="26"/>
    </row>
    <row r="286" spans="1:68" s="24" customFormat="1" ht="13.35" customHeight="1" hidden="1">
      <c r="A286" s="24">
        <v>283</v>
      </c>
      <c r="C286" s="26" t="s">
        <v>1742</v>
      </c>
      <c r="D286" t="s">
        <v>415</v>
      </c>
      <c r="F286" t="s">
        <v>686</v>
      </c>
      <c r="H286" s="30" t="s">
        <v>1743</v>
      </c>
      <c r="I286" s="24" t="s">
        <v>1744</v>
      </c>
      <c r="J286" s="24">
        <v>-0.132</v>
      </c>
      <c r="K286" s="24" t="s">
        <v>1745</v>
      </c>
      <c r="L286" s="24">
        <v>86259</v>
      </c>
      <c r="N286" s="26">
        <v>16</v>
      </c>
      <c r="O286" s="24" t="s">
        <v>150</v>
      </c>
      <c r="P286" s="24">
        <v>2016</v>
      </c>
      <c r="Q286" s="26">
        <v>2030</v>
      </c>
      <c r="R286" s="39"/>
      <c r="S286" s="39"/>
      <c r="T286" s="40"/>
      <c r="U286" s="24" t="s">
        <v>150</v>
      </c>
      <c r="V286" s="24" t="s">
        <v>7000</v>
      </c>
      <c r="AB286" s="24" t="s">
        <v>154</v>
      </c>
      <c r="AC286" s="24" t="s">
        <v>154</v>
      </c>
      <c r="AE286" s="26"/>
      <c r="AF286" t="str">
        <f>_xlfn.LET(_xlpm.result,_xlfn.XLOOKUP(C286,Table1[company_name],Table1[End_target],"NOT FOUND"),IF(_xlpm.result="NOT FOUND","NOT FOUND",IF(_xlpm.result=0,"",_xlpm.result)))</f>
        <v>Net zero</v>
      </c>
      <c r="AG286"/>
      <c r="AH286"/>
      <c r="AI286"/>
      <c r="AJ286"/>
      <c r="AN286" t="str">
        <f>_xlfn.LET(_xlpm.result,_xlfn.XLOOKUP(C286,Table1[company_name],Table1[Carbon_credits],"NOT FOUND"),IF(_xlpm.result="NOT FOUND","NOT FOUND",IF(_xlpm.result=0,"",_xlpm.result)))</f>
        <v>Not Specified</v>
      </c>
      <c r="AO286"/>
      <c r="AQ286" s="26"/>
      <c r="AR286"/>
      <c r="AS286" t="s">
        <v>218</v>
      </c>
      <c r="AT286" t="s">
        <v>1746</v>
      </c>
      <c r="AU286">
        <v>2045</v>
      </c>
      <c r="AY286" t="s">
        <v>168</v>
      </c>
      <c r="AZ286" t="s">
        <v>168</v>
      </c>
      <c r="BB286" s="26"/>
      <c r="BC286" t="str">
        <f>_xlfn.LET(_xlpm.result,_xlfn.XLOOKUP(C286,Table1[company_name],Table1[Separate_removal_target],"NOT FOUND"),IF(_xlpm.result="NOT FOUND","NOT FOUND",IF(_xlpm.result=0,"",_xlpm.result)))</f>
        <v>No</v>
      </c>
      <c r="BD286" t="s">
        <v>150</v>
      </c>
      <c r="BF286" t="s">
        <v>1746</v>
      </c>
      <c r="BG286">
        <v>2045</v>
      </c>
      <c r="BL286" s="26"/>
      <c r="BN286" s="29"/>
      <c r="BP286" s="26"/>
    </row>
    <row r="287" spans="1:68" s="24" customFormat="1" ht="13.35" customHeight="1" hidden="1">
      <c r="A287" s="24">
        <v>284</v>
      </c>
      <c r="C287" s="26" t="s">
        <v>1747</v>
      </c>
      <c r="D287" t="s">
        <v>560</v>
      </c>
      <c r="F287" t="s">
        <v>145</v>
      </c>
      <c r="H287" s="30" t="s">
        <v>1748</v>
      </c>
      <c r="I287" s="24" t="s">
        <v>1749</v>
      </c>
      <c r="J287" s="24">
        <v>-0.581</v>
      </c>
      <c r="K287" s="24" t="s">
        <v>1750</v>
      </c>
      <c r="L287" s="24">
        <v>37000</v>
      </c>
      <c r="N287" s="26">
        <v>3</v>
      </c>
      <c r="O287" s="24" t="s">
        <v>154</v>
      </c>
      <c r="Q287" s="26"/>
      <c r="R287" s="39"/>
      <c r="S287" s="39"/>
      <c r="T287" s="40"/>
      <c r="U287" s="24" t="s">
        <v>150</v>
      </c>
      <c r="V287" s="24" t="s">
        <v>160</v>
      </c>
      <c r="AB287" s="24" t="s">
        <v>154</v>
      </c>
      <c r="AC287" s="24" t="s">
        <v>154</v>
      </c>
      <c r="AE287" s="26"/>
      <c r="AF287" t="str">
        <f>_xlfn.LET(_xlpm.result,_xlfn.XLOOKUP(C287,Table1[company_name],Table1[End_target],"NOT FOUND"),IF(_xlpm.result="NOT FOUND","NOT FOUND",IF(_xlpm.result=0,"",_xlpm.result)))</f>
        <v>No target</v>
      </c>
      <c r="AG287"/>
      <c r="AH287"/>
      <c r="AI287"/>
      <c r="AJ287"/>
      <c r="AN287" t="str">
        <f>_xlfn.LET(_xlpm.result,_xlfn.XLOOKUP(C287,Table1[company_name],Table1[Carbon_credits],"NOT FOUND"),IF(_xlpm.result="NOT FOUND","NOT FOUND",IF(_xlpm.result=0,"",_xlpm.result)))</f>
        <v>Not Specified</v>
      </c>
      <c r="AO287"/>
      <c r="AQ287" s="26"/>
      <c r="AR287"/>
      <c r="AS287"/>
      <c r="AT287"/>
      <c r="AU287"/>
      <c r="AY287"/>
      <c r="AZ287"/>
      <c r="BB287" s="26"/>
      <c r="BC287" t="str">
        <f>_xlfn.LET(_xlpm.result,_xlfn.XLOOKUP(C287,Table1[company_name],Table1[Separate_removal_target],"NOT FOUND"),IF(_xlpm.result="NOT FOUND","NOT FOUND",IF(_xlpm.result=0,"",_xlpm.result)))</f>
        <v>No</v>
      </c>
      <c r="BD287" t="s">
        <v>150</v>
      </c>
      <c r="BF287" t="s">
        <v>5519</v>
      </c>
      <c r="BG287">
        <v>2030</v>
      </c>
      <c r="BL287" s="26"/>
      <c r="BN287" s="29"/>
      <c r="BP287" s="26"/>
    </row>
    <row r="288" spans="1:68" s="24" customFormat="1" ht="13.35" customHeight="1" hidden="1">
      <c r="A288" s="24">
        <v>285</v>
      </c>
      <c r="C288" s="26" t="s">
        <v>1752</v>
      </c>
      <c r="D288" t="s">
        <v>192</v>
      </c>
      <c r="F288" t="s">
        <v>686</v>
      </c>
      <c r="H288" s="30" t="s">
        <v>1753</v>
      </c>
      <c r="I288" s="24" t="s">
        <v>1754</v>
      </c>
      <c r="J288" s="24">
        <v>-0.514</v>
      </c>
      <c r="K288" s="24" t="s">
        <v>1755</v>
      </c>
      <c r="L288" s="24">
        <v>8750</v>
      </c>
      <c r="N288" s="26">
        <v>22</v>
      </c>
      <c r="O288" s="24" t="s">
        <v>154</v>
      </c>
      <c r="Q288" s="26"/>
      <c r="R288" s="39"/>
      <c r="S288" s="39"/>
      <c r="T288" s="40"/>
      <c r="U288" s="24" t="s">
        <v>154</v>
      </c>
      <c r="V288" s="24" t="s">
        <v>154</v>
      </c>
      <c r="AB288" s="24" t="s">
        <v>154</v>
      </c>
      <c r="AC288" s="24" t="s">
        <v>154</v>
      </c>
      <c r="AE288" s="26"/>
      <c r="AF288" t="str">
        <f>_xlfn.LET(_xlpm.result,_xlfn.XLOOKUP(C288,Table1[company_name],Table1[End_target],"NOT FOUND"),IF(_xlpm.result="NOT FOUND","NOT FOUND",IF(_xlpm.result=0,"",_xlpm.result)))</f>
        <v>Net zero</v>
      </c>
      <c r="AG288"/>
      <c r="AH288"/>
      <c r="AI288"/>
      <c r="AJ288"/>
      <c r="AN288" t="str">
        <f>_xlfn.LET(_xlpm.result,_xlfn.XLOOKUP(C288,Table1[company_name],Table1[Carbon_credits],"NOT FOUND"),IF(_xlpm.result="NOT FOUND","NOT FOUND",IF(_xlpm.result=0,"",_xlpm.result)))</f>
        <v>Not Specified</v>
      </c>
      <c r="AO288"/>
      <c r="AQ288" s="26"/>
      <c r="AR288"/>
      <c r="AS288" t="s">
        <v>159</v>
      </c>
      <c r="AT288" t="s">
        <v>7114</v>
      </c>
      <c r="AU288">
        <v>2040</v>
      </c>
      <c r="AY288" t="s">
        <v>168</v>
      </c>
      <c r="AZ288" t="s">
        <v>312</v>
      </c>
      <c r="BB288" s="26"/>
      <c r="BC288" t="str">
        <f>_xlfn.LET(_xlpm.result,_xlfn.XLOOKUP(C288,Table1[company_name],Table1[Separate_removal_target],"NOT FOUND"),IF(_xlpm.result="NOT FOUND","NOT FOUND",IF(_xlpm.result=0,"",_xlpm.result)))</f>
        <v>No</v>
      </c>
      <c r="BD288"/>
      <c r="BF288" t="s">
        <v>7114</v>
      </c>
      <c r="BG288">
        <v>2040</v>
      </c>
      <c r="BL288" s="26"/>
      <c r="BN288" s="29"/>
      <c r="BP288" s="26"/>
    </row>
    <row r="289" spans="1:68" s="24" customFormat="1" ht="13.35" customHeight="1" hidden="1">
      <c r="A289" s="24">
        <v>286</v>
      </c>
      <c r="C289" s="26" t="s">
        <v>1757</v>
      </c>
      <c r="D289" t="s">
        <v>333</v>
      </c>
      <c r="F289" t="s">
        <v>680</v>
      </c>
      <c r="H289" s="30" t="s">
        <v>1758</v>
      </c>
      <c r="I289" s="24" t="s">
        <v>1759</v>
      </c>
      <c r="J289" s="24">
        <v>0.169</v>
      </c>
      <c r="K289" s="24" t="s">
        <v>1760</v>
      </c>
      <c r="L289" s="24">
        <v>55545</v>
      </c>
      <c r="N289" s="26">
        <v>5</v>
      </c>
      <c r="O289" s="24" t="s">
        <v>154</v>
      </c>
      <c r="Q289" s="26"/>
      <c r="R289" s="39"/>
      <c r="S289" s="39"/>
      <c r="T289" s="40"/>
      <c r="U289" s="24" t="s">
        <v>154</v>
      </c>
      <c r="V289" s="24" t="s">
        <v>154</v>
      </c>
      <c r="AB289" s="24" t="s">
        <v>154</v>
      </c>
      <c r="AC289" s="24" t="s">
        <v>154</v>
      </c>
      <c r="AE289" s="26"/>
      <c r="AF289" t="str">
        <f>_xlfn.LET(_xlpm.result,_xlfn.XLOOKUP(C289,Table1[company_name],Table1[End_target],"NOT FOUND"),IF(_xlpm.result="NOT FOUND","NOT FOUND",IF(_xlpm.result=0,"",_xlpm.result)))</f>
        <v>No target</v>
      </c>
      <c r="AG289"/>
      <c r="AH289"/>
      <c r="AI289"/>
      <c r="AJ289"/>
      <c r="AN289" t="str">
        <f>_xlfn.LET(_xlpm.result,_xlfn.XLOOKUP(C289,Table1[company_name],Table1[Carbon_credits],"NOT FOUND"),IF(_xlpm.result="NOT FOUND","NOT FOUND",IF(_xlpm.result=0,"",_xlpm.result)))</f>
        <v>Not Specified</v>
      </c>
      <c r="AO289"/>
      <c r="AQ289" s="26"/>
      <c r="AR289"/>
      <c r="AS289"/>
      <c r="AT289"/>
      <c r="AU289"/>
      <c r="AY289"/>
      <c r="AZ289"/>
      <c r="BB289" s="26"/>
      <c r="BC289" t="str">
        <f>_xlfn.LET(_xlpm.result,_xlfn.XLOOKUP(C289,Table1[company_name],Table1[Separate_removal_target],"NOT FOUND"),IF(_xlpm.result="NOT FOUND","NOT FOUND",IF(_xlpm.result=0,"",_xlpm.result)))</f>
        <v>No</v>
      </c>
      <c r="BD289"/>
      <c r="BF289"/>
      <c r="BG289"/>
      <c r="BL289" s="26"/>
      <c r="BN289" s="29"/>
      <c r="BP289" s="26"/>
    </row>
    <row r="290" spans="1:68" s="24" customFormat="1" ht="13.35" customHeight="1" hidden="1">
      <c r="A290" s="24">
        <v>287</v>
      </c>
      <c r="C290" s="26" t="s">
        <v>1763</v>
      </c>
      <c r="D290" t="s">
        <v>926</v>
      </c>
      <c r="F290" t="s">
        <v>321</v>
      </c>
      <c r="H290" s="30" t="s">
        <v>1764</v>
      </c>
      <c r="I290" s="24" t="s">
        <v>1765</v>
      </c>
      <c r="J290" s="24">
        <v>-0.196</v>
      </c>
      <c r="K290" s="24" t="s">
        <v>1766</v>
      </c>
      <c r="L290" s="24">
        <v>75883</v>
      </c>
      <c r="N290" s="26">
        <v>31</v>
      </c>
      <c r="O290" s="24" t="s">
        <v>150</v>
      </c>
      <c r="P290" s="24">
        <v>2021</v>
      </c>
      <c r="Q290" s="26">
        <v>2025</v>
      </c>
      <c r="R290" s="39"/>
      <c r="S290" s="39"/>
      <c r="T290" s="40"/>
      <c r="U290" s="24" t="s">
        <v>150</v>
      </c>
      <c r="V290" s="24" t="s">
        <v>6995</v>
      </c>
      <c r="W290" s="24" t="s">
        <v>1368</v>
      </c>
      <c r="X290" s="24">
        <v>2030</v>
      </c>
      <c r="Y290" s="24" t="s">
        <v>151</v>
      </c>
      <c r="Z290" s="24" t="s">
        <v>1368</v>
      </c>
      <c r="AA290" s="24">
        <v>2040</v>
      </c>
      <c r="AB290" s="24" t="s">
        <v>150</v>
      </c>
      <c r="AC290" s="24" t="s">
        <v>150</v>
      </c>
      <c r="AD290" s="24">
        <v>2040</v>
      </c>
      <c r="AE290" s="26">
        <v>2040</v>
      </c>
      <c r="AF290" t="str">
        <f>_xlfn.LET(_xlpm.result,_xlfn.XLOOKUP(C290,Table1[company_name],Table1[End_target],"NOT FOUND"),IF(_xlpm.result="NOT FOUND","NOT FOUND",IF(_xlpm.result=0,"",_xlpm.result)))</f>
        <v>Net zero</v>
      </c>
      <c r="AG290"/>
      <c r="AH290"/>
      <c r="AI290"/>
      <c r="AJ290"/>
      <c r="AN290" t="str">
        <f>_xlfn.LET(_xlpm.result,_xlfn.XLOOKUP(C290,Table1[company_name],Table1[Carbon_credits],"NOT FOUND"),IF(_xlpm.result="NOT FOUND","NOT FOUND",IF(_xlpm.result=0,"",_xlpm.result)))</f>
        <v>Yes</v>
      </c>
      <c r="AO290"/>
      <c r="AQ290" s="26"/>
      <c r="AR290"/>
      <c r="AS290" t="s">
        <v>218</v>
      </c>
      <c r="AT290" t="s">
        <v>1767</v>
      </c>
      <c r="AU290">
        <v>2040</v>
      </c>
      <c r="AY290" t="s">
        <v>157</v>
      </c>
      <c r="AZ290" t="s">
        <v>168</v>
      </c>
      <c r="BB290" s="26"/>
      <c r="BC290" t="str">
        <f>_xlfn.LET(_xlpm.result,_xlfn.XLOOKUP(C290,Table1[company_name],Table1[Separate_removal_target],"NOT FOUND"),IF(_xlpm.result="NOT FOUND","NOT FOUND",IF(_xlpm.result=0,"",_xlpm.result)))</f>
        <v>No</v>
      </c>
      <c r="BD290" t="s">
        <v>150</v>
      </c>
      <c r="BF290" t="s">
        <v>1767</v>
      </c>
      <c r="BG290">
        <v>2040</v>
      </c>
      <c r="BL290" s="26"/>
      <c r="BN290" s="29"/>
      <c r="BP290" s="26"/>
    </row>
    <row r="291" spans="1:68" s="24" customFormat="1" ht="13.35" customHeight="1" hidden="1">
      <c r="A291" s="24">
        <v>288</v>
      </c>
      <c r="C291" s="26" t="s">
        <v>1768</v>
      </c>
      <c r="D291" t="s">
        <v>1371</v>
      </c>
      <c r="F291" t="s">
        <v>145</v>
      </c>
      <c r="H291" s="30" t="s">
        <v>1769</v>
      </c>
      <c r="I291" s="24" t="s">
        <v>1770</v>
      </c>
      <c r="J291" s="24">
        <v>-0.302</v>
      </c>
      <c r="K291" s="24" t="s">
        <v>1771</v>
      </c>
      <c r="L291" s="24">
        <v>55524</v>
      </c>
      <c r="N291" s="26">
        <v>31</v>
      </c>
      <c r="O291" s="24" t="s">
        <v>154</v>
      </c>
      <c r="Q291" s="26"/>
      <c r="R291" s="39"/>
      <c r="S291" s="39"/>
      <c r="T291" s="40"/>
      <c r="U291" s="24" t="s">
        <v>150</v>
      </c>
      <c r="V291" s="24" t="s">
        <v>6995</v>
      </c>
      <c r="W291" s="24" t="s">
        <v>1368</v>
      </c>
      <c r="X291" s="24" t="s">
        <v>3292</v>
      </c>
      <c r="AB291" s="24" t="s">
        <v>154</v>
      </c>
      <c r="AC291" s="24" t="s">
        <v>154</v>
      </c>
      <c r="AE291" s="26"/>
      <c r="AF291" t="str">
        <f>_xlfn.LET(_xlpm.result,_xlfn.XLOOKUP(C291,Table1[company_name],Table1[End_target],"NOT FOUND"),IF(_xlpm.result="NOT FOUND","NOT FOUND",IF(_xlpm.result=0,"",_xlpm.result)))</f>
        <v>Zero emissions</v>
      </c>
      <c r="AG291"/>
      <c r="AH291"/>
      <c r="AI291"/>
      <c r="AJ291"/>
      <c r="AN291" t="str">
        <f>_xlfn.LET(_xlpm.result,_xlfn.XLOOKUP(C291,Table1[company_name],Table1[Carbon_credits],"NOT FOUND"),IF(_xlpm.result="NOT FOUND","NOT FOUND",IF(_xlpm.result=0,"",_xlpm.result)))</f>
        <v>Not Specified</v>
      </c>
      <c r="AO291"/>
      <c r="AQ291" s="26"/>
      <c r="AR291"/>
      <c r="AS291"/>
      <c r="AT291"/>
      <c r="AU291"/>
      <c r="AY291"/>
      <c r="AZ291"/>
      <c r="BB291" s="26"/>
      <c r="BC291" t="str">
        <f>_xlfn.LET(_xlpm.result,_xlfn.XLOOKUP(C291,Table1[company_name],Table1[Separate_removal_target],"NOT FOUND"),IF(_xlpm.result="NOT FOUND","NOT FOUND",IF(_xlpm.result=0,"",_xlpm.result)))</f>
        <v>No</v>
      </c>
      <c r="BD291"/>
      <c r="BF291"/>
      <c r="BG291"/>
      <c r="BL291" s="26"/>
      <c r="BN291" s="29"/>
      <c r="BP291" s="26"/>
    </row>
    <row r="292" spans="1:68" s="24" customFormat="1" ht="13.35" customHeight="1" hidden="1">
      <c r="A292" s="24">
        <v>289</v>
      </c>
      <c r="C292" s="26" t="s">
        <v>1773</v>
      </c>
      <c r="D292" t="s">
        <v>183</v>
      </c>
      <c r="F292" t="s">
        <v>175</v>
      </c>
      <c r="H292" s="30" t="s">
        <v>1774</v>
      </c>
      <c r="I292" s="24" t="s">
        <v>1775</v>
      </c>
      <c r="J292" s="24">
        <v>-1.355</v>
      </c>
      <c r="K292" s="24" t="s">
        <v>1776</v>
      </c>
      <c r="L292" s="24">
        <v>423143</v>
      </c>
      <c r="N292" s="26">
        <v>13</v>
      </c>
      <c r="O292" s="24" t="s">
        <v>154</v>
      </c>
      <c r="Q292" s="26"/>
      <c r="R292" s="39"/>
      <c r="S292" s="39"/>
      <c r="T292" s="40"/>
      <c r="U292" s="24" t="s">
        <v>150</v>
      </c>
      <c r="V292" s="24" t="s">
        <v>6995</v>
      </c>
      <c r="W292" s="24" t="s">
        <v>1368</v>
      </c>
      <c r="X292" s="24">
        <v>2030</v>
      </c>
      <c r="Y292" s="24" t="s">
        <v>151</v>
      </c>
      <c r="Z292" s="24" t="s">
        <v>1368</v>
      </c>
      <c r="AA292" s="24">
        <v>2050</v>
      </c>
      <c r="AB292" s="24" t="s">
        <v>150</v>
      </c>
      <c r="AC292" s="24" t="s">
        <v>150</v>
      </c>
      <c r="AD292" s="24">
        <v>2050</v>
      </c>
      <c r="AE292" s="26">
        <v>2050</v>
      </c>
      <c r="AF292" t="str">
        <f>_xlfn.LET(_xlpm.result,_xlfn.XLOOKUP(C292,Table1[company_name],Table1[End_target],"NOT FOUND"),IF(_xlpm.result="NOT FOUND","NOT FOUND",IF(_xlpm.result=0,"",_xlpm.result)))</f>
        <v/>
      </c>
      <c r="AG292"/>
      <c r="AH292"/>
      <c r="AI292"/>
      <c r="AJ292"/>
      <c r="AN292" t="str">
        <f>_xlfn.LET(_xlpm.result,_xlfn.XLOOKUP(C292,Table1[company_name],Table1[Carbon_credits],"NOT FOUND"),IF(_xlpm.result="NOT FOUND","NOT FOUND",IF(_xlpm.result=0,"",_xlpm.result)))</f>
        <v/>
      </c>
      <c r="AO292"/>
      <c r="AQ292" s="26"/>
      <c r="AR292"/>
      <c r="AS292"/>
      <c r="AT292"/>
      <c r="AU292"/>
      <c r="AY292"/>
      <c r="AZ292"/>
      <c r="BB292" s="26"/>
      <c r="BC292" t="str">
        <f>_xlfn.LET(_xlpm.result,_xlfn.XLOOKUP(C292,Table1[company_name],Table1[Separate_removal_target],"NOT FOUND"),IF(_xlpm.result="NOT FOUND","NOT FOUND",IF(_xlpm.result=0,"",_xlpm.result)))</f>
        <v/>
      </c>
      <c r="BD292"/>
      <c r="BF292"/>
      <c r="BG292"/>
      <c r="BL292" s="26"/>
      <c r="BN292" s="29"/>
      <c r="BP292" s="26"/>
    </row>
    <row r="293" spans="1:68" s="24" customFormat="1" ht="13.35" customHeight="1" hidden="1">
      <c r="A293" s="24">
        <v>290</v>
      </c>
      <c r="C293" s="26" t="s">
        <v>1777</v>
      </c>
      <c r="D293" t="s">
        <v>845</v>
      </c>
      <c r="F293" t="s">
        <v>145</v>
      </c>
      <c r="H293" s="30" t="s">
        <v>1778</v>
      </c>
      <c r="I293" s="24" t="s">
        <v>1779</v>
      </c>
      <c r="J293" s="24">
        <v>0.124</v>
      </c>
      <c r="K293" s="24" t="s">
        <v>1780</v>
      </c>
      <c r="L293" s="24">
        <v>79400</v>
      </c>
      <c r="N293" s="26">
        <v>19</v>
      </c>
      <c r="O293" s="24" t="s">
        <v>150</v>
      </c>
      <c r="P293" s="24">
        <v>2015</v>
      </c>
      <c r="Q293" s="26">
        <v>2025</v>
      </c>
      <c r="R293" s="39"/>
      <c r="S293" s="39"/>
      <c r="T293" s="40"/>
      <c r="U293" s="24" t="s">
        <v>150</v>
      </c>
      <c r="V293" s="24" t="s">
        <v>6995</v>
      </c>
      <c r="W293" s="24" t="s">
        <v>1368</v>
      </c>
      <c r="X293" s="24">
        <v>2030</v>
      </c>
      <c r="AB293" s="24" t="s">
        <v>154</v>
      </c>
      <c r="AC293" s="24" t="s">
        <v>154</v>
      </c>
      <c r="AE293" s="26"/>
      <c r="AF293" t="str">
        <f>_xlfn.LET(_xlpm.result,_xlfn.XLOOKUP(C293,Table1[company_name],Table1[End_target],"NOT FOUND"),IF(_xlpm.result="NOT FOUND","NOT FOUND",IF(_xlpm.result=0,"",_xlpm.result)))</f>
        <v>Science-based target</v>
      </c>
      <c r="AG293"/>
      <c r="AH293"/>
      <c r="AI293"/>
      <c r="AJ293"/>
      <c r="AN293" t="str">
        <f>_xlfn.LET(_xlpm.result,_xlfn.XLOOKUP(C293,Table1[company_name],Table1[Carbon_credits],"NOT FOUND"),IF(_xlpm.result="NOT FOUND","NOT FOUND",IF(_xlpm.result=0,"",_xlpm.result)))</f>
        <v>Not Specified</v>
      </c>
      <c r="AO293"/>
      <c r="AQ293" s="26"/>
      <c r="AR293"/>
      <c r="AS293" t="s">
        <v>218</v>
      </c>
      <c r="AT293" t="s">
        <v>7115</v>
      </c>
      <c r="AU293">
        <v>2050</v>
      </c>
      <c r="AY293" t="s">
        <v>157</v>
      </c>
      <c r="AZ293" t="s">
        <v>168</v>
      </c>
      <c r="BB293" s="26"/>
      <c r="BC293" t="str">
        <f>_xlfn.LET(_xlpm.result,_xlfn.XLOOKUP(C293,Table1[company_name],Table1[Separate_removal_target],"NOT FOUND"),IF(_xlpm.result="NOT FOUND","NOT FOUND",IF(_xlpm.result=0,"",_xlpm.result)))</f>
        <v>No</v>
      </c>
      <c r="BD293" t="s">
        <v>150</v>
      </c>
      <c r="BF293" t="s">
        <v>7115</v>
      </c>
      <c r="BG293">
        <v>2050</v>
      </c>
      <c r="BL293" s="26"/>
      <c r="BN293" s="29"/>
      <c r="BP293" s="26"/>
    </row>
    <row r="294" spans="1:68" s="24" customFormat="1" ht="13.35" customHeight="1" hidden="1">
      <c r="A294" s="24">
        <v>291</v>
      </c>
      <c r="C294" s="26" t="s">
        <v>1783</v>
      </c>
      <c r="D294" t="s">
        <v>415</v>
      </c>
      <c r="F294" t="s">
        <v>175</v>
      </c>
      <c r="H294" s="30" t="s">
        <v>1784</v>
      </c>
      <c r="I294" s="24" t="s">
        <v>1785</v>
      </c>
      <c r="J294" s="24">
        <v>0</v>
      </c>
      <c r="K294" s="24" t="s">
        <v>1786</v>
      </c>
      <c r="L294" s="24">
        <v>118508</v>
      </c>
      <c r="N294" s="26">
        <v>16</v>
      </c>
      <c r="O294" s="24" t="s">
        <v>154</v>
      </c>
      <c r="Q294" s="26"/>
      <c r="R294" s="39"/>
      <c r="S294" s="39"/>
      <c r="T294" s="40"/>
      <c r="U294" s="24" t="s">
        <v>150</v>
      </c>
      <c r="V294" s="24" t="s">
        <v>160</v>
      </c>
      <c r="AB294" s="24" t="s">
        <v>150</v>
      </c>
      <c r="AC294" s="24" t="s">
        <v>154</v>
      </c>
      <c r="AE294" s="26"/>
      <c r="AF294" t="str">
        <f>_xlfn.LET(_xlpm.result,_xlfn.XLOOKUP(C294,Table1[company_name],Table1[End_target],"NOT FOUND"),IF(_xlpm.result="NOT FOUND","NOT FOUND",IF(_xlpm.result=0,"",_xlpm.result)))</f>
        <v>No target</v>
      </c>
      <c r="AG294"/>
      <c r="AH294"/>
      <c r="AI294"/>
      <c r="AJ294"/>
      <c r="AN294" t="str">
        <f>_xlfn.LET(_xlpm.result,_xlfn.XLOOKUP(C294,Table1[company_name],Table1[Carbon_credits],"NOT FOUND"),IF(_xlpm.result="NOT FOUND","NOT FOUND",IF(_xlpm.result=0,"",_xlpm.result)))</f>
        <v>Not Specified</v>
      </c>
      <c r="AO294"/>
      <c r="AQ294" s="26"/>
      <c r="AR294"/>
      <c r="AS294"/>
      <c r="AT294"/>
      <c r="AU294"/>
      <c r="AY294"/>
      <c r="AZ294"/>
      <c r="BB294" s="26"/>
      <c r="BC294" t="str">
        <f>_xlfn.LET(_xlpm.result,_xlfn.XLOOKUP(C294,Table1[company_name],Table1[Separate_removal_target],"NOT FOUND"),IF(_xlpm.result="NOT FOUND","NOT FOUND",IF(_xlpm.result=0,"",_xlpm.result)))</f>
        <v/>
      </c>
      <c r="BD294"/>
      <c r="BF294"/>
      <c r="BG294"/>
      <c r="BL294" s="26"/>
      <c r="BN294" s="29"/>
      <c r="BP294" s="26"/>
    </row>
    <row r="295" spans="1:68" s="24" customFormat="1" ht="13.35" customHeight="1" hidden="1">
      <c r="A295" s="24">
        <v>292</v>
      </c>
      <c r="C295" s="26" t="s">
        <v>1789</v>
      </c>
      <c r="D295" t="s">
        <v>599</v>
      </c>
      <c r="F295" t="s">
        <v>175</v>
      </c>
      <c r="H295" s="30" t="s">
        <v>1790</v>
      </c>
      <c r="I295" s="24" t="s">
        <v>1791</v>
      </c>
      <c r="J295" s="24">
        <v>0.286</v>
      </c>
      <c r="K295" s="24" t="s">
        <v>1792</v>
      </c>
      <c r="L295" s="24">
        <v>40000</v>
      </c>
      <c r="N295" s="26">
        <v>5</v>
      </c>
      <c r="O295" s="24" t="s">
        <v>150</v>
      </c>
      <c r="P295" s="24">
        <v>2015</v>
      </c>
      <c r="Q295" s="26">
        <v>2020</v>
      </c>
      <c r="R295" s="39"/>
      <c r="S295" s="39"/>
      <c r="T295" s="40"/>
      <c r="U295" s="24" t="s">
        <v>150</v>
      </c>
      <c r="V295" s="24" t="s">
        <v>6995</v>
      </c>
      <c r="W295" s="24" t="s">
        <v>1368</v>
      </c>
      <c r="X295" s="24">
        <v>2025</v>
      </c>
      <c r="AB295" s="24" t="s">
        <v>154</v>
      </c>
      <c r="AC295" s="24" t="s">
        <v>154</v>
      </c>
      <c r="AE295" s="26"/>
      <c r="AF295" t="str">
        <f>_xlfn.LET(_xlpm.result,_xlfn.XLOOKUP(C295,Table1[company_name],Table1[End_target],"NOT FOUND"),IF(_xlpm.result="NOT FOUND","NOT FOUND",IF(_xlpm.result=0,"",_xlpm.result)))</f>
        <v/>
      </c>
      <c r="AG295"/>
      <c r="AH295"/>
      <c r="AI295"/>
      <c r="AJ295"/>
      <c r="AN295" t="str">
        <f>_xlfn.LET(_xlpm.result,_xlfn.XLOOKUP(C295,Table1[company_name],Table1[Carbon_credits],"NOT FOUND"),IF(_xlpm.result="NOT FOUND","NOT FOUND",IF(_xlpm.result=0,"",_xlpm.result)))</f>
        <v/>
      </c>
      <c r="AO295"/>
      <c r="AQ295" s="26"/>
      <c r="AR295"/>
      <c r="AS295"/>
      <c r="AT295"/>
      <c r="AU295"/>
      <c r="AY295"/>
      <c r="AZ295"/>
      <c r="BB295" s="26"/>
      <c r="BC295" t="str">
        <f>_xlfn.LET(_xlpm.result,_xlfn.XLOOKUP(C295,Table1[company_name],Table1[Separate_removal_target],"NOT FOUND"),IF(_xlpm.result="NOT FOUND","NOT FOUND",IF(_xlpm.result=0,"",_xlpm.result)))</f>
        <v/>
      </c>
      <c r="BD295"/>
      <c r="BF295"/>
      <c r="BG295"/>
      <c r="BL295" s="26"/>
      <c r="BN295" s="29"/>
      <c r="BP295" s="26"/>
    </row>
    <row r="296" spans="1:68" s="24" customFormat="1" ht="13.35" customHeight="1" hidden="1">
      <c r="A296" s="24">
        <v>293</v>
      </c>
      <c r="C296" s="26" t="s">
        <v>1793</v>
      </c>
      <c r="D296" t="s">
        <v>333</v>
      </c>
      <c r="F296" t="s">
        <v>863</v>
      </c>
      <c r="H296" s="30" t="s">
        <v>1794</v>
      </c>
      <c r="I296" s="24" t="s">
        <v>1795</v>
      </c>
      <c r="J296" s="24">
        <v>0.122</v>
      </c>
      <c r="K296" s="24" t="s">
        <v>1796</v>
      </c>
      <c r="L296" s="24">
        <v>78644</v>
      </c>
      <c r="N296" s="26">
        <v>29</v>
      </c>
      <c r="O296" s="24" t="s">
        <v>154</v>
      </c>
      <c r="Q296" s="26"/>
      <c r="R296" s="39"/>
      <c r="S296" s="39"/>
      <c r="T296" s="40"/>
      <c r="U296" s="24" t="s">
        <v>154</v>
      </c>
      <c r="V296" s="24" t="s">
        <v>154</v>
      </c>
      <c r="AB296" s="24" t="s">
        <v>154</v>
      </c>
      <c r="AC296" s="24" t="s">
        <v>154</v>
      </c>
      <c r="AE296" s="26"/>
      <c r="AF296" t="str">
        <f>_xlfn.LET(_xlpm.result,_xlfn.XLOOKUP(C296,Table1[company_name],Table1[End_target],"NOT FOUND"),IF(_xlpm.result="NOT FOUND","NOT FOUND",IF(_xlpm.result=0,"",_xlpm.result)))</f>
        <v>Net zero</v>
      </c>
      <c r="AG296"/>
      <c r="AH296"/>
      <c r="AI296"/>
      <c r="AJ296"/>
      <c r="AN296" t="str">
        <f>_xlfn.LET(_xlpm.result,_xlfn.XLOOKUP(C296,Table1[company_name],Table1[Carbon_credits],"NOT FOUND"),IF(_xlpm.result="NOT FOUND","NOT FOUND",IF(_xlpm.result=0,"",_xlpm.result)))</f>
        <v>Yes</v>
      </c>
      <c r="AO296"/>
      <c r="AQ296" s="26"/>
      <c r="AR296"/>
      <c r="AS296" t="s">
        <v>218</v>
      </c>
      <c r="AT296" t="s">
        <v>7116</v>
      </c>
      <c r="AU296">
        <v>2050</v>
      </c>
      <c r="AY296" t="s">
        <v>157</v>
      </c>
      <c r="AZ296" t="s">
        <v>312</v>
      </c>
      <c r="BB296" s="26"/>
      <c r="BC296" t="str">
        <f>_xlfn.LET(_xlpm.result,_xlfn.XLOOKUP(C296,Table1[company_name],Table1[Separate_removal_target],"NOT FOUND"),IF(_xlpm.result="NOT FOUND","NOT FOUND",IF(_xlpm.result=0,"",_xlpm.result)))</f>
        <v>No</v>
      </c>
      <c r="BD296" t="s">
        <v>150</v>
      </c>
      <c r="BF296" t="s">
        <v>7116</v>
      </c>
      <c r="BG296">
        <v>2050</v>
      </c>
      <c r="BL296" s="26"/>
      <c r="BN296" s="29"/>
      <c r="BP296" s="26"/>
    </row>
    <row r="297" spans="1:68" s="24" customFormat="1" ht="13.35" customHeight="1" hidden="1">
      <c r="A297" s="24">
        <v>294</v>
      </c>
      <c r="C297" s="26" t="s">
        <v>1798</v>
      </c>
      <c r="D297" t="s">
        <v>314</v>
      </c>
      <c r="F297" t="s">
        <v>264</v>
      </c>
      <c r="H297" s="30" t="s">
        <v>1799</v>
      </c>
      <c r="I297" s="24" t="s">
        <v>1800</v>
      </c>
      <c r="J297" s="24">
        <v>0.012</v>
      </c>
      <c r="K297" s="24" t="s">
        <v>1801</v>
      </c>
      <c r="L297" s="24">
        <v>55489</v>
      </c>
      <c r="N297" s="26">
        <v>31</v>
      </c>
      <c r="O297" s="24" t="s">
        <v>154</v>
      </c>
      <c r="Q297" s="26"/>
      <c r="R297" s="39"/>
      <c r="S297" s="39"/>
      <c r="T297" s="40"/>
      <c r="U297" s="24" t="s">
        <v>150</v>
      </c>
      <c r="V297" s="24" t="s">
        <v>6995</v>
      </c>
      <c r="W297" s="24" t="s">
        <v>1368</v>
      </c>
      <c r="X297" s="24" t="s">
        <v>3292</v>
      </c>
      <c r="AB297" s="24" t="s">
        <v>154</v>
      </c>
      <c r="AC297" s="24" t="s">
        <v>154</v>
      </c>
      <c r="AE297" s="26"/>
      <c r="AF297" t="str">
        <f>_xlfn.LET(_xlpm.result,_xlfn.XLOOKUP(C297,Table1[company_name],Table1[End_target],"NOT FOUND"),IF(_xlpm.result="NOT FOUND","NOT FOUND",IF(_xlpm.result=0,"",_xlpm.result)))</f>
        <v>Net zero</v>
      </c>
      <c r="AG297"/>
      <c r="AH297"/>
      <c r="AI297"/>
      <c r="AJ297"/>
      <c r="AN297" t="str">
        <f>_xlfn.LET(_xlpm.result,_xlfn.XLOOKUP(C297,Table1[company_name],Table1[Carbon_credits],"NOT FOUND"),IF(_xlpm.result="NOT FOUND","NOT FOUND",IF(_xlpm.result=0,"",_xlpm.result)))</f>
        <v>Not Specified</v>
      </c>
      <c r="AO297"/>
      <c r="AQ297" s="26"/>
      <c r="AR297"/>
      <c r="AS297" t="s">
        <v>218</v>
      </c>
      <c r="AT297" t="s">
        <v>7117</v>
      </c>
      <c r="AU297">
        <v>2050</v>
      </c>
      <c r="AY297" t="s">
        <v>168</v>
      </c>
      <c r="AZ297" t="s">
        <v>168</v>
      </c>
      <c r="BB297" s="26"/>
      <c r="BC297" t="str">
        <f>_xlfn.LET(_xlpm.result,_xlfn.XLOOKUP(C297,Table1[company_name],Table1[Separate_removal_target],"NOT FOUND"),IF(_xlpm.result="NOT FOUND","NOT FOUND",IF(_xlpm.result=0,"",_xlpm.result)))</f>
        <v>No</v>
      </c>
      <c r="BD297" t="s">
        <v>150</v>
      </c>
      <c r="BF297" t="s">
        <v>7117</v>
      </c>
      <c r="BG297">
        <v>2050</v>
      </c>
      <c r="BL297" s="26"/>
      <c r="BN297" s="29"/>
      <c r="BP297" s="26"/>
    </row>
    <row r="298" spans="1:68" s="24" customFormat="1" ht="13.35" customHeight="1" hidden="1">
      <c r="A298" s="24">
        <v>295</v>
      </c>
      <c r="C298" s="26" t="s">
        <v>1803</v>
      </c>
      <c r="D298" t="s">
        <v>183</v>
      </c>
      <c r="F298" t="s">
        <v>175</v>
      </c>
      <c r="H298" s="30" t="s">
        <v>1804</v>
      </c>
      <c r="I298" s="24" t="s">
        <v>1805</v>
      </c>
      <c r="J298" s="24">
        <v>0.029</v>
      </c>
      <c r="K298" s="24" t="s">
        <v>1806</v>
      </c>
      <c r="L298" s="24">
        <v>126108</v>
      </c>
      <c r="N298" s="26">
        <v>13</v>
      </c>
      <c r="O298" s="24" t="s">
        <v>154</v>
      </c>
      <c r="Q298" s="26"/>
      <c r="R298" s="39"/>
      <c r="S298" s="39"/>
      <c r="T298" s="40"/>
      <c r="U298" s="24" t="s">
        <v>150</v>
      </c>
      <c r="V298" s="24" t="s">
        <v>6995</v>
      </c>
      <c r="W298" s="24" t="s">
        <v>1368</v>
      </c>
      <c r="X298" s="24">
        <v>2030</v>
      </c>
      <c r="Y298" s="24" t="s">
        <v>151</v>
      </c>
      <c r="Z298" s="24" t="s">
        <v>1368</v>
      </c>
      <c r="AA298" s="24">
        <v>2050</v>
      </c>
      <c r="AB298" s="24" t="s">
        <v>150</v>
      </c>
      <c r="AC298" s="24" t="s">
        <v>150</v>
      </c>
      <c r="AD298" s="24">
        <v>2050</v>
      </c>
      <c r="AE298" s="26">
        <v>2050</v>
      </c>
      <c r="AF298" t="str">
        <f>_xlfn.LET(_xlpm.result,_xlfn.XLOOKUP(C298,Table1[company_name],Table1[End_target],"NOT FOUND"),IF(_xlpm.result="NOT FOUND","NOT FOUND",IF(_xlpm.result=0,"",_xlpm.result)))</f>
        <v/>
      </c>
      <c r="AG298"/>
      <c r="AH298"/>
      <c r="AI298"/>
      <c r="AJ298"/>
      <c r="AN298" t="str">
        <f>_xlfn.LET(_xlpm.result,_xlfn.XLOOKUP(C298,Table1[company_name],Table1[Carbon_credits],"NOT FOUND"),IF(_xlpm.result="NOT FOUND","NOT FOUND",IF(_xlpm.result=0,"",_xlpm.result)))</f>
        <v/>
      </c>
      <c r="AO298"/>
      <c r="AQ298" s="26"/>
      <c r="AR298"/>
      <c r="AS298"/>
      <c r="AT298"/>
      <c r="AU298"/>
      <c r="AY298"/>
      <c r="AZ298"/>
      <c r="BB298" s="26"/>
      <c r="BC298" t="str">
        <f>_xlfn.LET(_xlpm.result,_xlfn.XLOOKUP(C298,Table1[company_name],Table1[Separate_removal_target],"NOT FOUND"),IF(_xlpm.result="NOT FOUND","NOT FOUND",IF(_xlpm.result=0,"",_xlpm.result)))</f>
        <v/>
      </c>
      <c r="BD298"/>
      <c r="BF298"/>
      <c r="BG298"/>
      <c r="BL298" s="26"/>
      <c r="BN298" s="29"/>
      <c r="BP298" s="26"/>
    </row>
    <row r="299" spans="1:68" s="24" customFormat="1" ht="13.35" customHeight="1" hidden="1">
      <c r="A299" s="24">
        <v>296</v>
      </c>
      <c r="C299" s="26" t="s">
        <v>1807</v>
      </c>
      <c r="D299" t="s">
        <v>1808</v>
      </c>
      <c r="F299" t="s">
        <v>245</v>
      </c>
      <c r="H299" s="30" t="s">
        <v>1809</v>
      </c>
      <c r="I299" s="24" t="s">
        <v>1810</v>
      </c>
      <c r="J299" s="24">
        <v>0</v>
      </c>
      <c r="K299" s="24" t="s">
        <v>1811</v>
      </c>
      <c r="L299" s="24">
        <v>296662</v>
      </c>
      <c r="N299" s="26">
        <v>31</v>
      </c>
      <c r="O299" s="24" t="s">
        <v>154</v>
      </c>
      <c r="Q299" s="26"/>
      <c r="R299" s="39"/>
      <c r="S299" s="39"/>
      <c r="T299" s="40"/>
      <c r="U299" s="24" t="s">
        <v>150</v>
      </c>
      <c r="V299" s="24" t="s">
        <v>6995</v>
      </c>
      <c r="W299" s="24" t="s">
        <v>1368</v>
      </c>
      <c r="X299" s="24">
        <v>2034</v>
      </c>
      <c r="Y299" s="24" t="s">
        <v>151</v>
      </c>
      <c r="Z299" s="24" t="s">
        <v>1368</v>
      </c>
      <c r="AA299" s="24">
        <v>2040</v>
      </c>
      <c r="AB299" s="24" t="s">
        <v>150</v>
      </c>
      <c r="AC299" s="24" t="s">
        <v>150</v>
      </c>
      <c r="AD299" s="24">
        <v>2040</v>
      </c>
      <c r="AE299" s="26">
        <v>2040</v>
      </c>
      <c r="AF299" t="str">
        <f>_xlfn.LET(_xlpm.result,_xlfn.XLOOKUP(C299,Table1[company_name],Table1[End_target],"NOT FOUND"),IF(_xlpm.result="NOT FOUND","NOT FOUND",IF(_xlpm.result=0,"",_xlpm.result)))</f>
        <v>Net zero</v>
      </c>
      <c r="AG299"/>
      <c r="AH299"/>
      <c r="AI299"/>
      <c r="AJ299"/>
      <c r="AN299" t="str">
        <f>_xlfn.LET(_xlpm.result,_xlfn.XLOOKUP(C299,Table1[company_name],Table1[Carbon_credits],"NOT FOUND"),IF(_xlpm.result="NOT FOUND","NOT FOUND",IF(_xlpm.result=0,"",_xlpm.result)))</f>
        <v>Yes</v>
      </c>
      <c r="AO299"/>
      <c r="AQ299" s="26"/>
      <c r="AR299"/>
      <c r="AS299"/>
      <c r="AT299"/>
      <c r="AU299"/>
      <c r="AY299"/>
      <c r="AZ299"/>
      <c r="BB299" s="26"/>
      <c r="BC299" t="str">
        <f>_xlfn.LET(_xlpm.result,_xlfn.XLOOKUP(C299,Table1[company_name],Table1[Separate_removal_target],"NOT FOUND"),IF(_xlpm.result="NOT FOUND","NOT FOUND",IF(_xlpm.result=0,"",_xlpm.result)))</f>
        <v>No</v>
      </c>
      <c r="BD299"/>
      <c r="BF299"/>
      <c r="BG299"/>
      <c r="BL299" s="26"/>
      <c r="BN299" s="29"/>
      <c r="BP299" s="26"/>
    </row>
    <row r="300" spans="1:68" s="24" customFormat="1" ht="13.35" customHeight="1" hidden="1">
      <c r="A300" s="24">
        <v>297</v>
      </c>
      <c r="C300" s="26" t="s">
        <v>1812</v>
      </c>
      <c r="D300" t="s">
        <v>163</v>
      </c>
      <c r="F300" t="s">
        <v>175</v>
      </c>
      <c r="H300" s="30" t="s">
        <v>1813</v>
      </c>
      <c r="I300" s="24" t="s">
        <v>1814</v>
      </c>
      <c r="J300" s="24">
        <v>0.332</v>
      </c>
      <c r="K300" s="24" t="s">
        <v>1815</v>
      </c>
      <c r="L300" s="24">
        <v>43688</v>
      </c>
      <c r="N300" s="26">
        <v>7</v>
      </c>
      <c r="O300" s="24" t="s">
        <v>154</v>
      </c>
      <c r="Q300" s="26"/>
      <c r="R300" s="39"/>
      <c r="S300" s="39"/>
      <c r="T300" s="40"/>
      <c r="U300" s="24" t="s">
        <v>154</v>
      </c>
      <c r="V300" s="24" t="s">
        <v>154</v>
      </c>
      <c r="AB300" s="24" t="s">
        <v>154</v>
      </c>
      <c r="AC300" s="24" t="s">
        <v>154</v>
      </c>
      <c r="AE300" s="26"/>
      <c r="AF300" t="str">
        <f>_xlfn.LET(_xlpm.result,_xlfn.XLOOKUP(C300,Table1[company_name],Table1[End_target],"NOT FOUND"),IF(_xlpm.result="NOT FOUND","NOT FOUND",IF(_xlpm.result=0,"",_xlpm.result)))</f>
        <v>Carbon neutral(ity)</v>
      </c>
      <c r="AG300" t="s">
        <v>219</v>
      </c>
      <c r="AH300" t="s">
        <v>218</v>
      </c>
      <c r="AI300" t="s">
        <v>1816</v>
      </c>
      <c r="AJ300">
        <v>2040</v>
      </c>
      <c r="AN300" t="str">
        <f>_xlfn.LET(_xlpm.result,_xlfn.XLOOKUP(C300,Table1[company_name],Table1[Carbon_credits],"NOT FOUND"),IF(_xlpm.result="NOT FOUND","NOT FOUND",IF(_xlpm.result=0,"",_xlpm.result)))</f>
        <v>Not Specified</v>
      </c>
      <c r="AO300" t="s">
        <v>171</v>
      </c>
      <c r="AQ300" s="26"/>
      <c r="AR300"/>
      <c r="AS300"/>
      <c r="AT300"/>
      <c r="AU300"/>
      <c r="AY300"/>
      <c r="AZ300"/>
      <c r="BB300" s="26"/>
      <c r="BC300" t="str">
        <f>_xlfn.LET(_xlpm.result,_xlfn.XLOOKUP(C300,Table1[company_name],Table1[Separate_removal_target],"NOT FOUND"),IF(_xlpm.result="NOT FOUND","NOT FOUND",IF(_xlpm.result=0,"",_xlpm.result)))</f>
        <v>No</v>
      </c>
      <c r="BD300" t="s">
        <v>150</v>
      </c>
      <c r="BF300" t="s">
        <v>1816</v>
      </c>
      <c r="BG300">
        <v>2040</v>
      </c>
      <c r="BL300" s="26"/>
      <c r="BN300" s="29"/>
      <c r="BP300" s="26"/>
    </row>
    <row r="301" spans="1:68" s="24" customFormat="1" ht="13.35" customHeight="1" hidden="1">
      <c r="A301" s="24">
        <v>298</v>
      </c>
      <c r="C301" s="26" t="s">
        <v>1817</v>
      </c>
      <c r="D301" t="s">
        <v>472</v>
      </c>
      <c r="F301" t="s">
        <v>374</v>
      </c>
      <c r="H301" s="30" t="s">
        <v>1818</v>
      </c>
      <c r="I301" s="24" t="s">
        <v>1819</v>
      </c>
      <c r="J301" s="24">
        <v>0.001</v>
      </c>
      <c r="K301" s="24" t="s">
        <v>1820</v>
      </c>
      <c r="L301" s="24">
        <v>72352</v>
      </c>
      <c r="N301" s="26">
        <v>2</v>
      </c>
      <c r="O301" s="24" t="s">
        <v>154</v>
      </c>
      <c r="Q301" s="26"/>
      <c r="R301" s="39"/>
      <c r="S301" s="39"/>
      <c r="T301" s="40"/>
      <c r="U301" s="24" t="s">
        <v>154</v>
      </c>
      <c r="V301" s="24" t="s">
        <v>154</v>
      </c>
      <c r="AB301" s="24" t="s">
        <v>154</v>
      </c>
      <c r="AC301" s="24" t="s">
        <v>154</v>
      </c>
      <c r="AE301" s="26"/>
      <c r="AF301" t="str">
        <f>_xlfn.LET(_xlpm.result,_xlfn.XLOOKUP(C301,Table1[company_name],Table1[End_target],"NOT FOUND"),IF(_xlpm.result="NOT FOUND","NOT FOUND",IF(_xlpm.result=0,"",_xlpm.result)))</f>
        <v/>
      </c>
      <c r="AG301"/>
      <c r="AH301"/>
      <c r="AI301"/>
      <c r="AJ301"/>
      <c r="AN301" t="str">
        <f>_xlfn.LET(_xlpm.result,_xlfn.XLOOKUP(C301,Table1[company_name],Table1[Carbon_credits],"NOT FOUND"),IF(_xlpm.result="NOT FOUND","NOT FOUND",IF(_xlpm.result=0,"",_xlpm.result)))</f>
        <v/>
      </c>
      <c r="AO301"/>
      <c r="AQ301" s="26"/>
      <c r="AR301"/>
      <c r="AS301"/>
      <c r="AT301"/>
      <c r="AU301"/>
      <c r="AY301"/>
      <c r="AZ301"/>
      <c r="BB301" s="26"/>
      <c r="BC301" t="str">
        <f>_xlfn.LET(_xlpm.result,_xlfn.XLOOKUP(C301,Table1[company_name],Table1[Separate_removal_target],"NOT FOUND"),IF(_xlpm.result="NOT FOUND","NOT FOUND",IF(_xlpm.result=0,"",_xlpm.result)))</f>
        <v/>
      </c>
      <c r="BD301"/>
      <c r="BF301"/>
      <c r="BG301"/>
      <c r="BL301" s="26"/>
      <c r="BN301" s="29"/>
      <c r="BP301" s="26"/>
    </row>
    <row r="302" spans="1:68" s="24" customFormat="1" ht="13.35" customHeight="1" hidden="1">
      <c r="A302" s="24">
        <v>299</v>
      </c>
      <c r="C302" s="26" t="s">
        <v>1824</v>
      </c>
      <c r="D302" t="s">
        <v>991</v>
      </c>
      <c r="F302" t="s">
        <v>416</v>
      </c>
      <c r="H302" s="30" t="s">
        <v>1825</v>
      </c>
      <c r="I302" s="24" t="s">
        <v>1826</v>
      </c>
      <c r="J302" s="24">
        <v>-0.283</v>
      </c>
      <c r="K302" s="24" t="s">
        <v>1827</v>
      </c>
      <c r="L302" s="24">
        <v>17123</v>
      </c>
      <c r="N302" s="26">
        <v>12</v>
      </c>
      <c r="O302" s="24" t="s">
        <v>150</v>
      </c>
      <c r="P302" s="24">
        <v>2022</v>
      </c>
      <c r="Q302" s="26">
        <v>2025</v>
      </c>
      <c r="R302" s="39"/>
      <c r="S302" s="39"/>
      <c r="T302" s="40"/>
      <c r="U302" s="24" t="s">
        <v>150</v>
      </c>
      <c r="V302" s="24" t="s">
        <v>6995</v>
      </c>
      <c r="W302" s="24" t="s">
        <v>1368</v>
      </c>
      <c r="X302" s="24" t="s">
        <v>3292</v>
      </c>
      <c r="Y302" s="24" t="s">
        <v>151</v>
      </c>
      <c r="Z302" s="24" t="s">
        <v>1368</v>
      </c>
      <c r="AA302" s="24" t="s">
        <v>4371</v>
      </c>
      <c r="AB302" s="24" t="s">
        <v>150</v>
      </c>
      <c r="AC302" s="24" t="s">
        <v>150</v>
      </c>
      <c r="AD302" s="24" t="s">
        <v>4371</v>
      </c>
      <c r="AE302" s="26" t="s">
        <v>4371</v>
      </c>
      <c r="AF302" t="str">
        <f>_xlfn.LET(_xlpm.result,_xlfn.XLOOKUP(C302,Table1[company_name],Table1[End_target],"NOT FOUND"),IF(_xlpm.result="NOT FOUND","NOT FOUND",IF(_xlpm.result=0,"",_xlpm.result)))</f>
        <v>Emissions reduction target</v>
      </c>
      <c r="AG302"/>
      <c r="AH302"/>
      <c r="AI302"/>
      <c r="AJ302"/>
      <c r="AN302" t="str">
        <f>_xlfn.LET(_xlpm.result,_xlfn.XLOOKUP(C302,Table1[company_name],Table1[Carbon_credits],"NOT FOUND"),IF(_xlpm.result="NOT FOUND","NOT FOUND",IF(_xlpm.result=0,"",_xlpm.result)))</f>
        <v>Yes</v>
      </c>
      <c r="AO302"/>
      <c r="AQ302" s="26"/>
      <c r="AR302"/>
      <c r="AS302"/>
      <c r="AT302"/>
      <c r="AU302"/>
      <c r="AY302"/>
      <c r="AZ302"/>
      <c r="BB302" s="26"/>
      <c r="BC302" t="str">
        <f>_xlfn.LET(_xlpm.result,_xlfn.XLOOKUP(C302,Table1[company_name],Table1[Separate_removal_target],"NOT FOUND"),IF(_xlpm.result="NOT FOUND","NOT FOUND",IF(_xlpm.result=0,"",_xlpm.result)))</f>
        <v>No</v>
      </c>
      <c r="BD302"/>
      <c r="BF302"/>
      <c r="BG302"/>
      <c r="BL302" s="26"/>
      <c r="BN302" s="29"/>
      <c r="BP302" s="26"/>
    </row>
    <row r="303" spans="1:68" s="24" customFormat="1" ht="13.35" customHeight="1" hidden="1">
      <c r="A303" s="24">
        <v>300</v>
      </c>
      <c r="C303" s="26" t="s">
        <v>1829</v>
      </c>
      <c r="D303" t="s">
        <v>980</v>
      </c>
      <c r="F303" t="s">
        <v>145</v>
      </c>
      <c r="H303" s="30" t="s">
        <v>1830</v>
      </c>
      <c r="I303" s="24" t="s">
        <v>1831</v>
      </c>
      <c r="J303" s="24">
        <v>19.578</v>
      </c>
      <c r="K303" s="24" t="s">
        <v>1832</v>
      </c>
      <c r="L303" s="24">
        <v>40000</v>
      </c>
      <c r="N303" s="26">
        <v>31</v>
      </c>
      <c r="O303" s="24" t="s">
        <v>154</v>
      </c>
      <c r="Q303" s="26"/>
      <c r="R303" s="39"/>
      <c r="S303" s="39"/>
      <c r="T303" s="40"/>
      <c r="U303" s="24" t="s">
        <v>154</v>
      </c>
      <c r="V303" s="24" t="s">
        <v>154</v>
      </c>
      <c r="AB303" s="24" t="s">
        <v>154</v>
      </c>
      <c r="AC303" s="24" t="s">
        <v>154</v>
      </c>
      <c r="AE303" s="26"/>
      <c r="AF303" t="str">
        <f>_xlfn.LET(_xlpm.result,_xlfn.XLOOKUP(C303,Table1[company_name],Table1[End_target],"NOT FOUND"),IF(_xlpm.result="NOT FOUND","NOT FOUND",IF(_xlpm.result=0,"",_xlpm.result)))</f>
        <v>Emissions reduction target</v>
      </c>
      <c r="AG303"/>
      <c r="AH303"/>
      <c r="AI303"/>
      <c r="AJ303"/>
      <c r="AN303" t="str">
        <f>_xlfn.LET(_xlpm.result,_xlfn.XLOOKUP(C303,Table1[company_name],Table1[Carbon_credits],"NOT FOUND"),IF(_xlpm.result="NOT FOUND","NOT FOUND",IF(_xlpm.result=0,"",_xlpm.result)))</f>
        <v>Not Specified</v>
      </c>
      <c r="AO303"/>
      <c r="AQ303" s="26"/>
      <c r="AR303"/>
      <c r="AS303"/>
      <c r="AT303"/>
      <c r="AU303"/>
      <c r="AY303"/>
      <c r="AZ303"/>
      <c r="BB303" s="26"/>
      <c r="BC303" t="str">
        <f>_xlfn.LET(_xlpm.result,_xlfn.XLOOKUP(C303,Table1[company_name],Table1[Separate_removal_target],"NOT FOUND"),IF(_xlpm.result="NOT FOUND","NOT FOUND",IF(_xlpm.result=0,"",_xlpm.result)))</f>
        <v>No</v>
      </c>
      <c r="BD303" t="s">
        <v>150</v>
      </c>
      <c r="BF303" t="s">
        <v>1833</v>
      </c>
      <c r="BG303">
        <v>2030</v>
      </c>
      <c r="BL303" s="26"/>
      <c r="BN303" s="29"/>
      <c r="BP303" s="26"/>
    </row>
    <row r="304" spans="1:68" s="24" customFormat="1" ht="13.35" customHeight="1" hidden="1">
      <c r="A304" s="24">
        <v>301</v>
      </c>
      <c r="C304" s="26" t="s">
        <v>1834</v>
      </c>
      <c r="D304" t="s">
        <v>852</v>
      </c>
      <c r="F304" t="s">
        <v>245</v>
      </c>
      <c r="H304" s="30" t="s">
        <v>1835</v>
      </c>
      <c r="I304" s="24" t="s">
        <v>1836</v>
      </c>
      <c r="J304" s="24">
        <v>0</v>
      </c>
      <c r="K304" s="24" t="s">
        <v>1837</v>
      </c>
      <c r="L304" s="24">
        <v>92815</v>
      </c>
      <c r="N304" s="26">
        <v>31</v>
      </c>
      <c r="O304" s="24" t="s">
        <v>154</v>
      </c>
      <c r="Q304" s="26"/>
      <c r="R304" s="39"/>
      <c r="S304" s="39"/>
      <c r="T304" s="40"/>
      <c r="U304" s="24" t="s">
        <v>150</v>
      </c>
      <c r="V304" s="24" t="s">
        <v>6995</v>
      </c>
      <c r="W304" s="24" t="s">
        <v>1368</v>
      </c>
      <c r="X304" s="24">
        <v>2029</v>
      </c>
      <c r="Y304" s="24" t="s">
        <v>151</v>
      </c>
      <c r="Z304" s="24" t="s">
        <v>1368</v>
      </c>
      <c r="AA304" s="24">
        <v>2050</v>
      </c>
      <c r="AB304" s="24" t="s">
        <v>150</v>
      </c>
      <c r="AC304" s="24" t="s">
        <v>150</v>
      </c>
      <c r="AD304" s="24">
        <v>2050</v>
      </c>
      <c r="AE304" s="26">
        <v>2050</v>
      </c>
      <c r="AF304" t="str">
        <f>_xlfn.LET(_xlpm.result,_xlfn.XLOOKUP(C304,Table1[company_name],Table1[End_target],"NOT FOUND"),IF(_xlpm.result="NOT FOUND","NOT FOUND",IF(_xlpm.result=0,"",_xlpm.result)))</f>
        <v>Net zero</v>
      </c>
      <c r="AG304"/>
      <c r="AH304"/>
      <c r="AI304"/>
      <c r="AJ304"/>
      <c r="AN304" t="str">
        <f>_xlfn.LET(_xlpm.result,_xlfn.XLOOKUP(C304,Table1[company_name],Table1[Carbon_credits],"NOT FOUND"),IF(_xlpm.result="NOT FOUND","NOT FOUND",IF(_xlpm.result=0,"",_xlpm.result)))</f>
        <v>Not Specified</v>
      </c>
      <c r="AO304"/>
      <c r="AQ304" s="26"/>
      <c r="AR304"/>
      <c r="AS304"/>
      <c r="AT304"/>
      <c r="AU304"/>
      <c r="AY304"/>
      <c r="AZ304"/>
      <c r="BB304" s="26"/>
      <c r="BC304" t="str">
        <f>_xlfn.LET(_xlpm.result,_xlfn.XLOOKUP(C304,Table1[company_name],Table1[Separate_removal_target],"NOT FOUND"),IF(_xlpm.result="NOT FOUND","NOT FOUND",IF(_xlpm.result=0,"",_xlpm.result)))</f>
        <v>No</v>
      </c>
      <c r="BD304"/>
      <c r="BF304"/>
      <c r="BG304"/>
      <c r="BL304" s="26"/>
      <c r="BN304" s="29"/>
      <c r="BP304" s="26"/>
    </row>
    <row r="305" spans="1:68" s="24" customFormat="1" ht="13.35" customHeight="1" hidden="1">
      <c r="A305" s="24">
        <v>302</v>
      </c>
      <c r="C305" s="26" t="s">
        <v>1839</v>
      </c>
      <c r="D305" t="s">
        <v>1840</v>
      </c>
      <c r="F305" t="s">
        <v>374</v>
      </c>
      <c r="H305" s="30" t="s">
        <v>1841</v>
      </c>
      <c r="I305" s="24" t="s">
        <v>1842</v>
      </c>
      <c r="J305" s="24">
        <v>0.054</v>
      </c>
      <c r="K305" s="24" t="s">
        <v>1843</v>
      </c>
      <c r="L305" s="24">
        <v>158413</v>
      </c>
      <c r="N305" s="26">
        <v>31</v>
      </c>
      <c r="O305" s="24" t="s">
        <v>154</v>
      </c>
      <c r="Q305" s="26"/>
      <c r="R305" s="39"/>
      <c r="S305" s="39"/>
      <c r="T305" s="40"/>
      <c r="U305" s="24" t="s">
        <v>150</v>
      </c>
      <c r="V305" s="24" t="s">
        <v>6995</v>
      </c>
      <c r="W305" s="24" t="s">
        <v>1368</v>
      </c>
      <c r="X305" s="24">
        <v>2030</v>
      </c>
      <c r="Y305" s="24" t="s">
        <v>151</v>
      </c>
      <c r="Z305" s="24" t="s">
        <v>1368</v>
      </c>
      <c r="AA305" s="24">
        <v>2050</v>
      </c>
      <c r="AB305" s="24" t="s">
        <v>150</v>
      </c>
      <c r="AC305" s="24" t="s">
        <v>150</v>
      </c>
      <c r="AD305" s="24">
        <v>2050</v>
      </c>
      <c r="AE305" s="26">
        <v>2050</v>
      </c>
      <c r="AF305" t="str">
        <f>_xlfn.LET(_xlpm.result,_xlfn.XLOOKUP(C305,Table1[company_name],Table1[End_target],"NOT FOUND"),IF(_xlpm.result="NOT FOUND","NOT FOUND",IF(_xlpm.result=0,"",_xlpm.result)))</f>
        <v>Net zero</v>
      </c>
      <c r="AG305"/>
      <c r="AH305"/>
      <c r="AI305"/>
      <c r="AJ305"/>
      <c r="AN305" t="str">
        <f>_xlfn.LET(_xlpm.result,_xlfn.XLOOKUP(C305,Table1[company_name],Table1[Carbon_credits],"NOT FOUND"),IF(_xlpm.result="NOT FOUND","NOT FOUND",IF(_xlpm.result=0,"",_xlpm.result)))</f>
        <v>No</v>
      </c>
      <c r="AO305"/>
      <c r="AQ305" s="26"/>
      <c r="AR305"/>
      <c r="AS305" t="s">
        <v>218</v>
      </c>
      <c r="AT305" t="s">
        <v>7118</v>
      </c>
      <c r="AU305">
        <v>2050</v>
      </c>
      <c r="AY305" t="s">
        <v>158</v>
      </c>
      <c r="AZ305" t="s">
        <v>312</v>
      </c>
      <c r="BB305" s="26"/>
      <c r="BC305" t="str">
        <f>_xlfn.LET(_xlpm.result,_xlfn.XLOOKUP(C305,Table1[company_name],Table1[Separate_removal_target],"NOT FOUND"),IF(_xlpm.result="NOT FOUND","NOT FOUND",IF(_xlpm.result=0,"",_xlpm.result)))</f>
        <v>No</v>
      </c>
      <c r="BD305" t="s">
        <v>150</v>
      </c>
      <c r="BF305" t="s">
        <v>7118</v>
      </c>
      <c r="BG305">
        <v>2050</v>
      </c>
      <c r="BL305" s="26"/>
      <c r="BN305" s="29"/>
      <c r="BP305" s="26"/>
    </row>
    <row r="306" spans="1:68" s="24" customFormat="1" ht="13.35" customHeight="1" hidden="1">
      <c r="A306" s="24">
        <v>303</v>
      </c>
      <c r="C306" s="26" t="s">
        <v>1845</v>
      </c>
      <c r="D306" t="s">
        <v>415</v>
      </c>
      <c r="F306" t="s">
        <v>175</v>
      </c>
      <c r="H306" s="30" t="s">
        <v>1846</v>
      </c>
      <c r="I306" s="24" t="s">
        <v>1847</v>
      </c>
      <c r="J306" s="24">
        <v>0.132</v>
      </c>
      <c r="K306" s="24" t="s">
        <v>1848</v>
      </c>
      <c r="L306" s="24">
        <v>131988</v>
      </c>
      <c r="N306" s="26">
        <v>3</v>
      </c>
      <c r="O306" s="24" t="s">
        <v>154</v>
      </c>
      <c r="Q306" s="26"/>
      <c r="R306" s="39"/>
      <c r="S306" s="39"/>
      <c r="T306" s="40"/>
      <c r="U306" s="24" t="s">
        <v>154</v>
      </c>
      <c r="V306" s="24" t="s">
        <v>154</v>
      </c>
      <c r="AB306" s="24" t="s">
        <v>154</v>
      </c>
      <c r="AC306" s="24" t="s">
        <v>154</v>
      </c>
      <c r="AE306" s="26"/>
      <c r="AF306" t="str">
        <f>_xlfn.LET(_xlpm.result,_xlfn.XLOOKUP(C306,Table1[company_name],Table1[End_target],"NOT FOUND"),IF(_xlpm.result="NOT FOUND","NOT FOUND",IF(_xlpm.result=0,"",_xlpm.result)))</f>
        <v>No target</v>
      </c>
      <c r="AG306"/>
      <c r="AH306"/>
      <c r="AI306"/>
      <c r="AJ306"/>
      <c r="AN306" t="str">
        <f>_xlfn.LET(_xlpm.result,_xlfn.XLOOKUP(C306,Table1[company_name],Table1[Carbon_credits],"NOT FOUND"),IF(_xlpm.result="NOT FOUND","NOT FOUND",IF(_xlpm.result=0,"",_xlpm.result)))</f>
        <v>Not Specified</v>
      </c>
      <c r="AO306"/>
      <c r="AQ306" s="26"/>
      <c r="AR306"/>
      <c r="AS306"/>
      <c r="AT306"/>
      <c r="AU306"/>
      <c r="AY306"/>
      <c r="AZ306"/>
      <c r="BB306" s="26"/>
      <c r="BC306" t="str">
        <f>_xlfn.LET(_xlpm.result,_xlfn.XLOOKUP(C306,Table1[company_name],Table1[Separate_removal_target],"NOT FOUND"),IF(_xlpm.result="NOT FOUND","NOT FOUND",IF(_xlpm.result=0,"",_xlpm.result)))</f>
        <v/>
      </c>
      <c r="BD306"/>
      <c r="BF306"/>
      <c r="BG306"/>
      <c r="BL306" s="26"/>
      <c r="BN306" s="29"/>
      <c r="BP306" s="26"/>
    </row>
    <row r="307" spans="1:68" s="24" customFormat="1" ht="13.35" customHeight="1" hidden="1">
      <c r="A307" s="24">
        <v>304</v>
      </c>
      <c r="C307" s="26" t="s">
        <v>1851</v>
      </c>
      <c r="D307" t="s">
        <v>1036</v>
      </c>
      <c r="F307" t="s">
        <v>145</v>
      </c>
      <c r="H307" s="30" t="s">
        <v>1852</v>
      </c>
      <c r="I307" s="24" t="s">
        <v>1853</v>
      </c>
      <c r="J307" s="24">
        <v>-0.48</v>
      </c>
      <c r="K307" s="24" t="s">
        <v>1854</v>
      </c>
      <c r="L307" s="24">
        <v>4200</v>
      </c>
      <c r="N307" s="26">
        <v>10</v>
      </c>
      <c r="O307" s="24" t="s">
        <v>154</v>
      </c>
      <c r="Q307" s="26"/>
      <c r="R307" s="39"/>
      <c r="S307" s="39"/>
      <c r="T307" s="40"/>
      <c r="U307" s="24" t="s">
        <v>154</v>
      </c>
      <c r="V307" s="24" t="s">
        <v>154</v>
      </c>
      <c r="AB307" s="24" t="s">
        <v>154</v>
      </c>
      <c r="AC307" s="24" t="s">
        <v>154</v>
      </c>
      <c r="AE307" s="26"/>
      <c r="AF307" t="str">
        <f>_xlfn.LET(_xlpm.result,_xlfn.XLOOKUP(C307,Table1[company_name],Table1[End_target],"NOT FOUND"),IF(_xlpm.result="NOT FOUND","NOT FOUND",IF(_xlpm.result=0,"",_xlpm.result)))</f>
        <v/>
      </c>
      <c r="AG307"/>
      <c r="AH307"/>
      <c r="AI307"/>
      <c r="AJ307"/>
      <c r="AN307" t="str">
        <f>_xlfn.LET(_xlpm.result,_xlfn.XLOOKUP(C307,Table1[company_name],Table1[Carbon_credits],"NOT FOUND"),IF(_xlpm.result="NOT FOUND","NOT FOUND",IF(_xlpm.result=0,"",_xlpm.result)))</f>
        <v/>
      </c>
      <c r="AO307"/>
      <c r="AQ307" s="26"/>
      <c r="AR307"/>
      <c r="AS307"/>
      <c r="AT307"/>
      <c r="AU307"/>
      <c r="AY307"/>
      <c r="AZ307"/>
      <c r="BB307" s="26"/>
      <c r="BC307" t="str">
        <f>_xlfn.LET(_xlpm.result,_xlfn.XLOOKUP(C307,Table1[company_name],Table1[Separate_removal_target],"NOT FOUND"),IF(_xlpm.result="NOT FOUND","NOT FOUND",IF(_xlpm.result=0,"",_xlpm.result)))</f>
        <v/>
      </c>
      <c r="BD307"/>
      <c r="BF307"/>
      <c r="BG307"/>
      <c r="BL307" s="26"/>
      <c r="BN307" s="29"/>
      <c r="BP307" s="26"/>
    </row>
    <row r="308" spans="1:68" s="24" customFormat="1" ht="13.35" customHeight="1" hidden="1">
      <c r="A308" s="24">
        <v>305</v>
      </c>
      <c r="C308" s="26" t="s">
        <v>1855</v>
      </c>
      <c r="D308" t="s">
        <v>980</v>
      </c>
      <c r="F308" t="s">
        <v>245</v>
      </c>
      <c r="H308" s="30" t="s">
        <v>1856</v>
      </c>
      <c r="I308" s="24" t="s">
        <v>1857</v>
      </c>
      <c r="J308" s="24">
        <v>0.251</v>
      </c>
      <c r="K308" s="24" t="s">
        <v>1858</v>
      </c>
      <c r="L308" s="24">
        <v>29976</v>
      </c>
      <c r="N308" s="26">
        <v>12</v>
      </c>
      <c r="O308" s="24" t="s">
        <v>154</v>
      </c>
      <c r="Q308" s="26"/>
      <c r="R308" s="39"/>
      <c r="S308" s="39"/>
      <c r="T308" s="40"/>
      <c r="U308" s="24" t="s">
        <v>154</v>
      </c>
      <c r="V308" s="24" t="s">
        <v>154</v>
      </c>
      <c r="AB308" s="24" t="s">
        <v>154</v>
      </c>
      <c r="AC308" s="24" t="s">
        <v>154</v>
      </c>
      <c r="AE308" s="26"/>
      <c r="AF308" t="str">
        <f>_xlfn.LET(_xlpm.result,_xlfn.XLOOKUP(C308,Table1[company_name],Table1[End_target],"NOT FOUND"),IF(_xlpm.result="NOT FOUND","NOT FOUND",IF(_xlpm.result=0,"",_xlpm.result)))</f>
        <v>Net zero</v>
      </c>
      <c r="AG308"/>
      <c r="AH308"/>
      <c r="AI308"/>
      <c r="AJ308"/>
      <c r="AN308" t="str">
        <f>_xlfn.LET(_xlpm.result,_xlfn.XLOOKUP(C308,Table1[company_name],Table1[Carbon_credits],"NOT FOUND"),IF(_xlpm.result="NOT FOUND","NOT FOUND",IF(_xlpm.result=0,"",_xlpm.result)))</f>
        <v>Yes</v>
      </c>
      <c r="AO308"/>
      <c r="AQ308" s="26"/>
      <c r="AR308"/>
      <c r="AS308" t="s">
        <v>218</v>
      </c>
      <c r="AT308" t="s">
        <v>1859</v>
      </c>
      <c r="AU308">
        <v>2050</v>
      </c>
      <c r="AY308" t="s">
        <v>157</v>
      </c>
      <c r="AZ308" t="s">
        <v>171</v>
      </c>
      <c r="BB308" s="26"/>
      <c r="BC308" t="str">
        <f>_xlfn.LET(_xlpm.result,_xlfn.XLOOKUP(C308,Table1[company_name],Table1[Separate_removal_target],"NOT FOUND"),IF(_xlpm.result="NOT FOUND","NOT FOUND",IF(_xlpm.result=0,"",_xlpm.result)))</f>
        <v>No</v>
      </c>
      <c r="BD308" t="s">
        <v>150</v>
      </c>
      <c r="BF308" t="s">
        <v>1859</v>
      </c>
      <c r="BG308">
        <v>2050</v>
      </c>
      <c r="BL308" s="26"/>
      <c r="BN308" s="29"/>
      <c r="BP308" s="26"/>
    </row>
    <row r="309" spans="1:68" s="24" customFormat="1" ht="13.35" customHeight="1" hidden="1">
      <c r="A309" s="24">
        <v>306</v>
      </c>
      <c r="C309" s="26" t="s">
        <v>1860</v>
      </c>
      <c r="D309" t="s">
        <v>333</v>
      </c>
      <c r="F309" t="s">
        <v>772</v>
      </c>
      <c r="H309" s="30" t="s">
        <v>1861</v>
      </c>
      <c r="I309" s="24" t="s">
        <v>1862</v>
      </c>
      <c r="J309" s="24">
        <v>0.023</v>
      </c>
      <c r="K309" s="24" t="s">
        <v>1863</v>
      </c>
      <c r="L309" s="24">
        <v>69722</v>
      </c>
      <c r="N309" s="26">
        <v>28</v>
      </c>
      <c r="O309" s="24" t="s">
        <v>154</v>
      </c>
      <c r="Q309" s="26"/>
      <c r="R309" s="39"/>
      <c r="S309" s="39"/>
      <c r="T309" s="40"/>
      <c r="U309" s="24" t="s">
        <v>154</v>
      </c>
      <c r="V309" s="24" t="s">
        <v>154</v>
      </c>
      <c r="AB309" s="24" t="s">
        <v>154</v>
      </c>
      <c r="AC309" s="24" t="s">
        <v>154</v>
      </c>
      <c r="AE309" s="26"/>
      <c r="AF309" t="str">
        <f>_xlfn.LET(_xlpm.result,_xlfn.XLOOKUP(C309,Table1[company_name],Table1[End_target],"NOT FOUND"),IF(_xlpm.result="NOT FOUND","NOT FOUND",IF(_xlpm.result=0,"",_xlpm.result)))</f>
        <v>Net zero</v>
      </c>
      <c r="AG309"/>
      <c r="AH309"/>
      <c r="AI309"/>
      <c r="AJ309"/>
      <c r="AN309" t="str">
        <f>_xlfn.LET(_xlpm.result,_xlfn.XLOOKUP(C309,Table1[company_name],Table1[Carbon_credits],"NOT FOUND"),IF(_xlpm.result="NOT FOUND","NOT FOUND",IF(_xlpm.result=0,"",_xlpm.result)))</f>
        <v>Not Specified</v>
      </c>
      <c r="AO309"/>
      <c r="AQ309" s="26"/>
      <c r="AR309"/>
      <c r="AS309"/>
      <c r="AT309"/>
      <c r="AU309"/>
      <c r="AY309"/>
      <c r="AZ309"/>
      <c r="BB309" s="26"/>
      <c r="BC309" t="str">
        <f>_xlfn.LET(_xlpm.result,_xlfn.XLOOKUP(C309,Table1[company_name],Table1[Separate_removal_target],"NOT FOUND"),IF(_xlpm.result="NOT FOUND","NOT FOUND",IF(_xlpm.result=0,"",_xlpm.result)))</f>
        <v>No</v>
      </c>
      <c r="BD309"/>
      <c r="BF309"/>
      <c r="BG309"/>
      <c r="BL309" s="26"/>
      <c r="BN309" s="29"/>
      <c r="BP309" s="26"/>
    </row>
    <row r="310" spans="1:68" s="24" customFormat="1" ht="13.35" customHeight="1" hidden="1">
      <c r="A310" s="24">
        <v>307</v>
      </c>
      <c r="C310" s="26" t="s">
        <v>1865</v>
      </c>
      <c r="D310" t="s">
        <v>1371</v>
      </c>
      <c r="F310" t="s">
        <v>1866</v>
      </c>
      <c r="H310" s="30" t="s">
        <v>1867</v>
      </c>
      <c r="I310" s="24" t="s">
        <v>1868</v>
      </c>
      <c r="J310" s="24">
        <v>0.015</v>
      </c>
      <c r="K310" s="24" t="s">
        <v>1869</v>
      </c>
      <c r="L310" s="24">
        <v>92690</v>
      </c>
      <c r="N310" s="26">
        <v>31</v>
      </c>
      <c r="O310" s="24" t="s">
        <v>154</v>
      </c>
      <c r="Q310" s="26"/>
      <c r="R310" s="39"/>
      <c r="S310" s="39"/>
      <c r="T310" s="40"/>
      <c r="U310" s="24" t="s">
        <v>150</v>
      </c>
      <c r="V310" s="24" t="s">
        <v>6995</v>
      </c>
      <c r="W310" s="24" t="s">
        <v>1368</v>
      </c>
      <c r="X310" s="24">
        <v>2034</v>
      </c>
      <c r="AB310" s="24" t="s">
        <v>150</v>
      </c>
      <c r="AC310" s="24" t="s">
        <v>154</v>
      </c>
      <c r="AE310" s="26"/>
      <c r="AF310" t="str">
        <f>_xlfn.LET(_xlpm.result,_xlfn.XLOOKUP(C310,Table1[company_name],Table1[End_target],"NOT FOUND"),IF(_xlpm.result="NOT FOUND","NOT FOUND",IF(_xlpm.result=0,"",_xlpm.result)))</f>
        <v>Net zero</v>
      </c>
      <c r="AG310"/>
      <c r="AH310"/>
      <c r="AI310"/>
      <c r="AJ310"/>
      <c r="AN310" t="str">
        <f>_xlfn.LET(_xlpm.result,_xlfn.XLOOKUP(C310,Table1[company_name],Table1[Carbon_credits],"NOT FOUND"),IF(_xlpm.result="NOT FOUND","NOT FOUND",IF(_xlpm.result=0,"",_xlpm.result)))</f>
        <v>Not Specified</v>
      </c>
      <c r="AO310"/>
      <c r="AQ310" s="26"/>
      <c r="AR310"/>
      <c r="AS310" t="s">
        <v>218</v>
      </c>
      <c r="AT310" t="s">
        <v>7119</v>
      </c>
      <c r="AU310">
        <v>2040</v>
      </c>
      <c r="AY310" t="s">
        <v>168</v>
      </c>
      <c r="AZ310" t="s">
        <v>312</v>
      </c>
      <c r="BB310" s="26"/>
      <c r="BC310" t="str">
        <f>_xlfn.LET(_xlpm.result,_xlfn.XLOOKUP(C310,Table1[company_name],Table1[Separate_removal_target],"NOT FOUND"),IF(_xlpm.result="NOT FOUND","NOT FOUND",IF(_xlpm.result=0,"",_xlpm.result)))</f>
        <v>No</v>
      </c>
      <c r="BD310" t="s">
        <v>150</v>
      </c>
      <c r="BF310" t="s">
        <v>7119</v>
      </c>
      <c r="BG310">
        <v>2040</v>
      </c>
      <c r="BL310" s="26"/>
      <c r="BN310" s="29"/>
      <c r="BP310" s="26"/>
    </row>
    <row r="311" spans="1:68" s="24" customFormat="1" ht="13.35" customHeight="1" hidden="1">
      <c r="A311" s="24">
        <v>308</v>
      </c>
      <c r="C311" s="26" t="s">
        <v>1871</v>
      </c>
      <c r="D311" t="s">
        <v>192</v>
      </c>
      <c r="F311" t="s">
        <v>342</v>
      </c>
      <c r="H311" s="30" t="s">
        <v>1872</v>
      </c>
      <c r="I311" s="24" t="s">
        <v>1873</v>
      </c>
      <c r="J311" s="24">
        <v>0.843</v>
      </c>
      <c r="K311" s="24" t="s">
        <v>1874</v>
      </c>
      <c r="L311" s="24">
        <v>34097</v>
      </c>
      <c r="N311" s="26">
        <v>3</v>
      </c>
      <c r="O311" s="24" t="s">
        <v>150</v>
      </c>
      <c r="P311" s="24">
        <v>2023</v>
      </c>
      <c r="Q311" s="26">
        <v>2040</v>
      </c>
      <c r="R311" s="39"/>
      <c r="S311" s="39"/>
      <c r="T311" s="40"/>
      <c r="U311" s="24" t="s">
        <v>154</v>
      </c>
      <c r="V311" s="24" t="s">
        <v>154</v>
      </c>
      <c r="AB311" s="24" t="s">
        <v>154</v>
      </c>
      <c r="AC311" s="24" t="s">
        <v>154</v>
      </c>
      <c r="AE311" s="26"/>
      <c r="AF311" t="str">
        <f>_xlfn.LET(_xlpm.result,_xlfn.XLOOKUP(C311,Table1[company_name],Table1[End_target],"NOT FOUND"),IF(_xlpm.result="NOT FOUND","NOT FOUND",IF(_xlpm.result=0,"",_xlpm.result)))</f>
        <v>Carbon neutral(ity)</v>
      </c>
      <c r="AG311"/>
      <c r="AH311"/>
      <c r="AI311"/>
      <c r="AJ311"/>
      <c r="AN311" t="str">
        <f>_xlfn.LET(_xlpm.result,_xlfn.XLOOKUP(C311,Table1[company_name],Table1[Carbon_credits],"NOT FOUND"),IF(_xlpm.result="NOT FOUND","NOT FOUND",IF(_xlpm.result=0,"",_xlpm.result)))</f>
        <v>Yes</v>
      </c>
      <c r="AO311"/>
      <c r="AQ311" s="26"/>
      <c r="AR311"/>
      <c r="AS311"/>
      <c r="AT311"/>
      <c r="AU311"/>
      <c r="AY311"/>
      <c r="AZ311"/>
      <c r="BB311" s="26"/>
      <c r="BC311" t="str">
        <f>_xlfn.LET(_xlpm.result,_xlfn.XLOOKUP(C311,Table1[company_name],Table1[Separate_removal_target],"NOT FOUND"),IF(_xlpm.result="NOT FOUND","NOT FOUND",IF(_xlpm.result=0,"",_xlpm.result)))</f>
        <v>No</v>
      </c>
      <c r="BD311"/>
      <c r="BF311"/>
      <c r="BG311"/>
      <c r="BL311" s="26"/>
      <c r="BN311" s="29"/>
      <c r="BP311" s="26"/>
    </row>
    <row r="312" spans="1:68" s="24" customFormat="1" ht="13.35" customHeight="1" hidden="1">
      <c r="A312" s="24">
        <v>309</v>
      </c>
      <c r="C312" s="26" t="s">
        <v>1876</v>
      </c>
      <c r="D312" t="s">
        <v>333</v>
      </c>
      <c r="F312" t="s">
        <v>175</v>
      </c>
      <c r="H312" s="30" t="s">
        <v>1877</v>
      </c>
      <c r="I312" s="24" t="s">
        <v>1878</v>
      </c>
      <c r="J312" s="24">
        <v>0.213</v>
      </c>
      <c r="K312" s="24" t="s">
        <v>1879</v>
      </c>
      <c r="L312" s="24">
        <v>62987</v>
      </c>
      <c r="N312" s="26">
        <v>13</v>
      </c>
      <c r="O312" s="24" t="s">
        <v>154</v>
      </c>
      <c r="Q312" s="26"/>
      <c r="R312" s="39"/>
      <c r="S312" s="39"/>
      <c r="T312" s="40"/>
      <c r="U312" s="24" t="s">
        <v>150</v>
      </c>
      <c r="V312" s="24" t="s">
        <v>6995</v>
      </c>
      <c r="W312" s="24" t="s">
        <v>1368</v>
      </c>
      <c r="X312" s="24">
        <v>2030</v>
      </c>
      <c r="Y312" s="24" t="s">
        <v>151</v>
      </c>
      <c r="Z312" s="24" t="s">
        <v>1368</v>
      </c>
      <c r="AA312" s="24">
        <v>2045</v>
      </c>
      <c r="AB312" s="24" t="s">
        <v>150</v>
      </c>
      <c r="AC312" s="24" t="s">
        <v>150</v>
      </c>
      <c r="AD312" s="24">
        <v>2045</v>
      </c>
      <c r="AE312" s="26">
        <v>2045</v>
      </c>
      <c r="AF312" t="str">
        <f>_xlfn.LET(_xlpm.result,_xlfn.XLOOKUP(C312,Table1[company_name],Table1[End_target],"NOT FOUND"),IF(_xlpm.result="NOT FOUND","NOT FOUND",IF(_xlpm.result=0,"",_xlpm.result)))</f>
        <v>No target</v>
      </c>
      <c r="AG312"/>
      <c r="AH312"/>
      <c r="AI312"/>
      <c r="AJ312"/>
      <c r="AN312" t="str">
        <f>_xlfn.LET(_xlpm.result,_xlfn.XLOOKUP(C312,Table1[company_name],Table1[Carbon_credits],"NOT FOUND"),IF(_xlpm.result="NOT FOUND","NOT FOUND",IF(_xlpm.result=0,"",_xlpm.result)))</f>
        <v>Not Specified</v>
      </c>
      <c r="AO312"/>
      <c r="AQ312" s="26"/>
      <c r="AR312"/>
      <c r="AS312"/>
      <c r="AT312"/>
      <c r="AU312"/>
      <c r="AY312"/>
      <c r="AZ312"/>
      <c r="BB312" s="26"/>
      <c r="BC312" t="str">
        <f>_xlfn.LET(_xlpm.result,_xlfn.XLOOKUP(C312,Table1[company_name],Table1[Separate_removal_target],"NOT FOUND"),IF(_xlpm.result="NOT FOUND","NOT FOUND",IF(_xlpm.result=0,"",_xlpm.result)))</f>
        <v>No</v>
      </c>
      <c r="BD312"/>
      <c r="BF312"/>
      <c r="BG312"/>
      <c r="BL312" s="26"/>
      <c r="BN312" s="29"/>
      <c r="BP312" s="26"/>
    </row>
    <row r="313" spans="1:68" s="24" customFormat="1" ht="13.35" customHeight="1" hidden="1">
      <c r="A313" s="24">
        <v>310</v>
      </c>
      <c r="C313" s="26" t="s">
        <v>1881</v>
      </c>
      <c r="D313" t="s">
        <v>228</v>
      </c>
      <c r="F313" t="s">
        <v>145</v>
      </c>
      <c r="H313" s="30" t="s">
        <v>1882</v>
      </c>
      <c r="I313" s="24" t="s">
        <v>1883</v>
      </c>
      <c r="J313" s="24">
        <v>2.202</v>
      </c>
      <c r="K313" s="24" t="s">
        <v>1884</v>
      </c>
      <c r="L313" s="24">
        <v>38018</v>
      </c>
      <c r="N313" s="26">
        <v>12</v>
      </c>
      <c r="O313" s="24" t="s">
        <v>154</v>
      </c>
      <c r="Q313" s="26"/>
      <c r="R313" s="39"/>
      <c r="S313" s="39"/>
      <c r="T313" s="40"/>
      <c r="U313" s="24" t="s">
        <v>154</v>
      </c>
      <c r="V313" s="24" t="s">
        <v>154</v>
      </c>
      <c r="AB313" s="24" t="s">
        <v>154</v>
      </c>
      <c r="AC313" s="24" t="s">
        <v>154</v>
      </c>
      <c r="AE313" s="26"/>
      <c r="AF313" t="str">
        <f>_xlfn.LET(_xlpm.result,_xlfn.XLOOKUP(C313,Table1[company_name],Table1[End_target],"NOT FOUND"),IF(_xlpm.result="NOT FOUND","NOT FOUND",IF(_xlpm.result=0,"",_xlpm.result)))</f>
        <v>No target</v>
      </c>
      <c r="AG313"/>
      <c r="AH313"/>
      <c r="AI313"/>
      <c r="AJ313"/>
      <c r="AN313" t="str">
        <f>_xlfn.LET(_xlpm.result,_xlfn.XLOOKUP(C313,Table1[company_name],Table1[Carbon_credits],"NOT FOUND"),IF(_xlpm.result="NOT FOUND","NOT FOUND",IF(_xlpm.result=0,"",_xlpm.result)))</f>
        <v/>
      </c>
      <c r="AO313"/>
      <c r="AQ313" s="26"/>
      <c r="AR313"/>
      <c r="AS313"/>
      <c r="AT313"/>
      <c r="AU313"/>
      <c r="AY313"/>
      <c r="AZ313"/>
      <c r="BB313" s="26"/>
      <c r="BC313" t="str">
        <f>_xlfn.LET(_xlpm.result,_xlfn.XLOOKUP(C313,Table1[company_name],Table1[Separate_removal_target],"NOT FOUND"),IF(_xlpm.result="NOT FOUND","NOT FOUND",IF(_xlpm.result=0,"",_xlpm.result)))</f>
        <v/>
      </c>
      <c r="BD313"/>
      <c r="BF313"/>
      <c r="BG313"/>
      <c r="BL313" s="26"/>
      <c r="BN313" s="29"/>
      <c r="BP313" s="26"/>
    </row>
    <row r="314" spans="1:68" s="24" customFormat="1" ht="13.35" customHeight="1" hidden="1">
      <c r="A314" s="24">
        <v>311</v>
      </c>
      <c r="C314" s="26" t="s">
        <v>1886</v>
      </c>
      <c r="D314" t="s">
        <v>1727</v>
      </c>
      <c r="F314" t="s">
        <v>342</v>
      </c>
      <c r="H314" s="30" t="s">
        <v>1887</v>
      </c>
      <c r="I314" s="24" t="s">
        <v>1888</v>
      </c>
      <c r="J314" s="24">
        <v>0</v>
      </c>
      <c r="K314" s="24" t="s">
        <v>1889</v>
      </c>
      <c r="L314" s="24">
        <v>32065</v>
      </c>
      <c r="N314" s="26">
        <v>6</v>
      </c>
      <c r="O314" s="24" t="s">
        <v>150</v>
      </c>
      <c r="P314" s="24">
        <v>2020</v>
      </c>
      <c r="Q314" s="26">
        <v>2050</v>
      </c>
      <c r="R314" s="39"/>
      <c r="S314" s="39"/>
      <c r="T314" s="40"/>
      <c r="U314" s="24" t="s">
        <v>150</v>
      </c>
      <c r="V314" s="24" t="s">
        <v>7000</v>
      </c>
      <c r="AB314" s="24" t="s">
        <v>154</v>
      </c>
      <c r="AC314" s="24" t="s">
        <v>154</v>
      </c>
      <c r="AE314" s="26"/>
      <c r="AF314" t="str">
        <f>_xlfn.LET(_xlpm.result,_xlfn.XLOOKUP(C314,Table1[company_name],Table1[End_target],"NOT FOUND"),IF(_xlpm.result="NOT FOUND","NOT FOUND",IF(_xlpm.result=0,"",_xlpm.result)))</f>
        <v>Emissions reduction target</v>
      </c>
      <c r="AG314"/>
      <c r="AH314"/>
      <c r="AI314"/>
      <c r="AJ314"/>
      <c r="AN314" t="str">
        <f>_xlfn.LET(_xlpm.result,_xlfn.XLOOKUP(C314,Table1[company_name],Table1[Carbon_credits],"NOT FOUND"),IF(_xlpm.result="NOT FOUND","NOT FOUND",IF(_xlpm.result=0,"",_xlpm.result)))</f>
        <v>Not Specified</v>
      </c>
      <c r="AO314"/>
      <c r="AQ314" s="26"/>
      <c r="AR314"/>
      <c r="AS314"/>
      <c r="AT314"/>
      <c r="AU314"/>
      <c r="AY314"/>
      <c r="AZ314"/>
      <c r="BB314" s="26"/>
      <c r="BC314" t="str">
        <f>_xlfn.LET(_xlpm.result,_xlfn.XLOOKUP(C314,Table1[company_name],Table1[Separate_removal_target],"NOT FOUND"),IF(_xlpm.result="NOT FOUND","NOT FOUND",IF(_xlpm.result=0,"",_xlpm.result)))</f>
        <v>No</v>
      </c>
      <c r="BD314" t="s">
        <v>150</v>
      </c>
      <c r="BF314" t="s">
        <v>5674</v>
      </c>
      <c r="BG314">
        <v>2030</v>
      </c>
      <c r="BL314" s="26"/>
      <c r="BN314" s="29"/>
      <c r="BP314" s="26"/>
    </row>
    <row r="315" spans="1:68" s="24" customFormat="1" ht="13.35" customHeight="1" hidden="1">
      <c r="A315" s="24">
        <v>312</v>
      </c>
      <c r="C315" s="26" t="s">
        <v>1892</v>
      </c>
      <c r="D315" t="s">
        <v>173</v>
      </c>
      <c r="F315" t="s">
        <v>499</v>
      </c>
      <c r="H315" s="30" t="s">
        <v>1893</v>
      </c>
      <c r="I315" s="24" t="s">
        <v>1894</v>
      </c>
      <c r="J315" s="24">
        <v>0.169</v>
      </c>
      <c r="K315" s="24" t="s">
        <v>1895</v>
      </c>
      <c r="L315" s="24">
        <v>41689</v>
      </c>
      <c r="N315" s="26">
        <v>21</v>
      </c>
      <c r="O315" s="24" t="s">
        <v>154</v>
      </c>
      <c r="Q315" s="26"/>
      <c r="R315" s="39"/>
      <c r="S315" s="39"/>
      <c r="T315" s="40"/>
      <c r="U315" s="24" t="s">
        <v>150</v>
      </c>
      <c r="V315" s="24" t="s">
        <v>6995</v>
      </c>
      <c r="W315" s="24" t="s">
        <v>1368</v>
      </c>
      <c r="X315" s="24">
        <v>2030</v>
      </c>
      <c r="Y315" s="24" t="s">
        <v>151</v>
      </c>
      <c r="Z315" s="24" t="s">
        <v>1368</v>
      </c>
      <c r="AA315" s="24">
        <v>2039</v>
      </c>
      <c r="AB315" s="24" t="s">
        <v>150</v>
      </c>
      <c r="AC315" s="24" t="s">
        <v>150</v>
      </c>
      <c r="AD315" s="24">
        <v>2039</v>
      </c>
      <c r="AE315" s="26">
        <v>2039</v>
      </c>
      <c r="AF315" t="str">
        <f>_xlfn.LET(_xlpm.result,_xlfn.XLOOKUP(C315,Table1[company_name],Table1[End_target],"NOT FOUND"),IF(_xlpm.result="NOT FOUND","NOT FOUND",IF(_xlpm.result=0,"",_xlpm.result)))</f>
        <v>Net zero</v>
      </c>
      <c r="AG315"/>
      <c r="AH315"/>
      <c r="AI315"/>
      <c r="AJ315"/>
      <c r="AN315" t="str">
        <f>_xlfn.LET(_xlpm.result,_xlfn.XLOOKUP(C315,Table1[company_name],Table1[Carbon_credits],"NOT FOUND"),IF(_xlpm.result="NOT FOUND","NOT FOUND",IF(_xlpm.result=0,"",_xlpm.result)))</f>
        <v>No</v>
      </c>
      <c r="AO315"/>
      <c r="AQ315" s="26"/>
      <c r="AR315"/>
      <c r="AS315" t="s">
        <v>218</v>
      </c>
      <c r="AT315" t="s">
        <v>7120</v>
      </c>
      <c r="AU315">
        <v>2040</v>
      </c>
      <c r="AY315" t="s">
        <v>158</v>
      </c>
      <c r="AZ315" t="s">
        <v>171</v>
      </c>
      <c r="BB315" s="26"/>
      <c r="BC315" t="str">
        <f>_xlfn.LET(_xlpm.result,_xlfn.XLOOKUP(C315,Table1[company_name],Table1[Separate_removal_target],"NOT FOUND"),IF(_xlpm.result="NOT FOUND","NOT FOUND",IF(_xlpm.result=0,"",_xlpm.result)))</f>
        <v>No</v>
      </c>
      <c r="BD315" t="s">
        <v>150</v>
      </c>
      <c r="BF315" t="s">
        <v>7120</v>
      </c>
      <c r="BG315">
        <v>2040</v>
      </c>
      <c r="BL315" s="26"/>
      <c r="BN315" s="29"/>
      <c r="BP315" s="26"/>
    </row>
    <row r="316" spans="1:68" s="24" customFormat="1" ht="13.35" customHeight="1" hidden="1">
      <c r="A316" s="24">
        <v>313</v>
      </c>
      <c r="C316" s="26" t="s">
        <v>1897</v>
      </c>
      <c r="D316" t="s">
        <v>173</v>
      </c>
      <c r="F316" t="s">
        <v>374</v>
      </c>
      <c r="H316" s="30" t="s">
        <v>1898</v>
      </c>
      <c r="I316" s="24" t="s">
        <v>1899</v>
      </c>
      <c r="J316" s="24">
        <v>0.172</v>
      </c>
      <c r="K316" s="24" t="s">
        <v>1900</v>
      </c>
      <c r="L316" s="24">
        <v>214041</v>
      </c>
      <c r="N316" s="26">
        <v>23</v>
      </c>
      <c r="O316" s="24" t="s">
        <v>154</v>
      </c>
      <c r="Q316" s="26"/>
      <c r="R316" s="39"/>
      <c r="S316" s="39"/>
      <c r="T316" s="40"/>
      <c r="U316" s="24" t="s">
        <v>150</v>
      </c>
      <c r="V316" s="24" t="s">
        <v>6995</v>
      </c>
      <c r="W316" s="24" t="s">
        <v>1368</v>
      </c>
      <c r="X316" s="24">
        <v>2032</v>
      </c>
      <c r="Y316" s="24" t="s">
        <v>151</v>
      </c>
      <c r="Z316" s="24" t="s">
        <v>1368</v>
      </c>
      <c r="AA316" s="24">
        <v>2050</v>
      </c>
      <c r="AB316" s="24" t="s">
        <v>150</v>
      </c>
      <c r="AC316" s="24" t="s">
        <v>150</v>
      </c>
      <c r="AD316" s="24">
        <v>2050</v>
      </c>
      <c r="AE316" s="26">
        <v>2050</v>
      </c>
      <c r="AF316" t="str">
        <f>_xlfn.LET(_xlpm.result,_xlfn.XLOOKUP(C316,Table1[company_name],Table1[End_target],"NOT FOUND"),IF(_xlpm.result="NOT FOUND","NOT FOUND",IF(_xlpm.result=0,"",_xlpm.result)))</f>
        <v>Net zero</v>
      </c>
      <c r="AG316"/>
      <c r="AH316"/>
      <c r="AI316"/>
      <c r="AJ316"/>
      <c r="AN316" t="str">
        <f>_xlfn.LET(_xlpm.result,_xlfn.XLOOKUP(C316,Table1[company_name],Table1[Carbon_credits],"NOT FOUND"),IF(_xlpm.result="NOT FOUND","NOT FOUND",IF(_xlpm.result=0,"",_xlpm.result)))</f>
        <v>Yes</v>
      </c>
      <c r="AO316"/>
      <c r="AQ316" s="26"/>
      <c r="AR316"/>
      <c r="AS316"/>
      <c r="AT316"/>
      <c r="AU316"/>
      <c r="AY316"/>
      <c r="AZ316"/>
      <c r="BB316" s="26"/>
      <c r="BC316" t="str">
        <f>_xlfn.LET(_xlpm.result,_xlfn.XLOOKUP(C316,Table1[company_name],Table1[Separate_removal_target],"NOT FOUND"),IF(_xlpm.result="NOT FOUND","NOT FOUND",IF(_xlpm.result=0,"",_xlpm.result)))</f>
        <v>No</v>
      </c>
      <c r="BD316" t="s">
        <v>150</v>
      </c>
      <c r="BF316" t="s">
        <v>1901</v>
      </c>
      <c r="BG316">
        <v>2050</v>
      </c>
      <c r="BL316" s="26"/>
      <c r="BN316" s="29"/>
      <c r="BP316" s="26"/>
    </row>
    <row r="317" spans="1:68" s="24" customFormat="1" ht="13.35" customHeight="1" hidden="1">
      <c r="A317" s="24">
        <v>314</v>
      </c>
      <c r="C317" s="26" t="s">
        <v>1902</v>
      </c>
      <c r="D317" t="s">
        <v>926</v>
      </c>
      <c r="F317" t="s">
        <v>145</v>
      </c>
      <c r="H317" s="30" t="s">
        <v>1903</v>
      </c>
      <c r="I317" s="24" t="s">
        <v>1904</v>
      </c>
      <c r="J317" s="24">
        <v>-2.115</v>
      </c>
      <c r="K317" s="24" t="s">
        <v>1905</v>
      </c>
      <c r="L317" s="24">
        <v>34100</v>
      </c>
      <c r="N317" s="26">
        <v>22</v>
      </c>
      <c r="O317" s="24" t="s">
        <v>154</v>
      </c>
      <c r="Q317" s="26"/>
      <c r="R317" s="39"/>
      <c r="S317" s="39"/>
      <c r="T317" s="40"/>
      <c r="U317" s="24" t="s">
        <v>150</v>
      </c>
      <c r="V317" s="24" t="s">
        <v>6995</v>
      </c>
      <c r="W317" s="24" t="s">
        <v>1368</v>
      </c>
      <c r="X317" s="24">
        <v>2030</v>
      </c>
      <c r="AB317" s="24" t="s">
        <v>154</v>
      </c>
      <c r="AC317" s="24" t="s">
        <v>154</v>
      </c>
      <c r="AE317" s="26"/>
      <c r="AF317" t="str">
        <f>_xlfn.LET(_xlpm.result,_xlfn.XLOOKUP(C317,Table1[company_name],Table1[End_target],"NOT FOUND"),IF(_xlpm.result="NOT FOUND","NOT FOUND",IF(_xlpm.result=0,"",_xlpm.result)))</f>
        <v>Net zero</v>
      </c>
      <c r="AG317"/>
      <c r="AH317"/>
      <c r="AI317"/>
      <c r="AJ317"/>
      <c r="AN317" t="str">
        <f>_xlfn.LET(_xlpm.result,_xlfn.XLOOKUP(C317,Table1[company_name],Table1[Carbon_credits],"NOT FOUND"),IF(_xlpm.result="NOT FOUND","NOT FOUND",IF(_xlpm.result=0,"",_xlpm.result)))</f>
        <v>Not Specified</v>
      </c>
      <c r="AO317"/>
      <c r="AQ317" s="26"/>
      <c r="AR317"/>
      <c r="AS317" t="s">
        <v>218</v>
      </c>
      <c r="AT317" t="s">
        <v>7121</v>
      </c>
      <c r="AU317">
        <v>2050</v>
      </c>
      <c r="AY317" t="s">
        <v>168</v>
      </c>
      <c r="AZ317" t="s">
        <v>168</v>
      </c>
      <c r="BB317" s="26"/>
      <c r="BC317" t="str">
        <f>_xlfn.LET(_xlpm.result,_xlfn.XLOOKUP(C317,Table1[company_name],Table1[Separate_removal_target],"NOT FOUND"),IF(_xlpm.result="NOT FOUND","NOT FOUND",IF(_xlpm.result=0,"",_xlpm.result)))</f>
        <v>No</v>
      </c>
      <c r="BD317" t="s">
        <v>150</v>
      </c>
      <c r="BF317" t="s">
        <v>7121</v>
      </c>
      <c r="BG317">
        <v>2050</v>
      </c>
      <c r="BL317" s="26"/>
      <c r="BN317" s="29"/>
      <c r="BP317" s="26"/>
    </row>
    <row r="318" spans="1:68" s="24" customFormat="1" ht="13.35" customHeight="1" hidden="1">
      <c r="A318" s="24">
        <v>315</v>
      </c>
      <c r="C318" s="26" t="s">
        <v>1907</v>
      </c>
      <c r="D318" t="s">
        <v>333</v>
      </c>
      <c r="F318" t="s">
        <v>245</v>
      </c>
      <c r="H318" s="30" t="s">
        <v>1908</v>
      </c>
      <c r="I318" s="24" t="s">
        <v>1909</v>
      </c>
      <c r="J318" s="24">
        <v>-0.127</v>
      </c>
      <c r="K318" s="24" t="s">
        <v>1910</v>
      </c>
      <c r="L318" s="24">
        <v>10777</v>
      </c>
      <c r="N318" s="26">
        <v>18</v>
      </c>
      <c r="O318" s="24" t="s">
        <v>154</v>
      </c>
      <c r="Q318" s="26"/>
      <c r="R318" s="39"/>
      <c r="S318" s="39"/>
      <c r="T318" s="40"/>
      <c r="U318" s="24" t="s">
        <v>150</v>
      </c>
      <c r="V318" s="24" t="s">
        <v>6995</v>
      </c>
      <c r="W318" s="24" t="s">
        <v>1368</v>
      </c>
      <c r="X318" s="24">
        <v>2030</v>
      </c>
      <c r="Y318" s="24" t="s">
        <v>151</v>
      </c>
      <c r="Z318" s="24" t="s">
        <v>1368</v>
      </c>
      <c r="AA318" s="24">
        <v>2040</v>
      </c>
      <c r="AB318" s="24" t="s">
        <v>150</v>
      </c>
      <c r="AC318" s="24" t="s">
        <v>150</v>
      </c>
      <c r="AD318" s="24">
        <v>2040</v>
      </c>
      <c r="AE318" s="26">
        <v>2040</v>
      </c>
      <c r="AF318" t="str">
        <f>_xlfn.LET(_xlpm.result,_xlfn.XLOOKUP(C318,Table1[company_name],Table1[End_target],"NOT FOUND"),IF(_xlpm.result="NOT FOUND","NOT FOUND",IF(_xlpm.result=0,"",_xlpm.result)))</f>
        <v/>
      </c>
      <c r="AG318"/>
      <c r="AH318"/>
      <c r="AI318"/>
      <c r="AJ318"/>
      <c r="AN318" t="str">
        <f>_xlfn.LET(_xlpm.result,_xlfn.XLOOKUP(C318,Table1[company_name],Table1[Carbon_credits],"NOT FOUND"),IF(_xlpm.result="NOT FOUND","NOT FOUND",IF(_xlpm.result=0,"",_xlpm.result)))</f>
        <v/>
      </c>
      <c r="AO318"/>
      <c r="AQ318" s="26"/>
      <c r="AR318"/>
      <c r="AS318"/>
      <c r="AT318"/>
      <c r="AU318"/>
      <c r="AY318"/>
      <c r="AZ318"/>
      <c r="BB318" s="26"/>
      <c r="BC318" t="str">
        <f>_xlfn.LET(_xlpm.result,_xlfn.XLOOKUP(C318,Table1[company_name],Table1[Separate_removal_target],"NOT FOUND"),IF(_xlpm.result="NOT FOUND","NOT FOUND",IF(_xlpm.result=0,"",_xlpm.result)))</f>
        <v/>
      </c>
      <c r="BD318"/>
      <c r="BF318"/>
      <c r="BG318"/>
      <c r="BL318" s="26"/>
      <c r="BN318" s="29"/>
      <c r="BP318" s="26"/>
    </row>
    <row r="319" spans="1:68" s="24" customFormat="1" ht="13.35" customHeight="1" hidden="1">
      <c r="A319" s="24">
        <v>316</v>
      </c>
      <c r="C319" s="26" t="s">
        <v>1912</v>
      </c>
      <c r="D319" t="s">
        <v>1505</v>
      </c>
      <c r="F319" t="s">
        <v>145</v>
      </c>
      <c r="H319" s="30" t="s">
        <v>1913</v>
      </c>
      <c r="I319" s="24" t="s">
        <v>1914</v>
      </c>
      <c r="J319" s="24">
        <v>-0.251</v>
      </c>
      <c r="K319" s="24" t="s">
        <v>1915</v>
      </c>
      <c r="L319" s="24">
        <v>26125</v>
      </c>
      <c r="N319" s="26">
        <v>21</v>
      </c>
      <c r="O319" s="24" t="s">
        <v>150</v>
      </c>
      <c r="P319" s="24">
        <v>2015</v>
      </c>
      <c r="Q319" s="26">
        <v>2020</v>
      </c>
      <c r="R319" s="39"/>
      <c r="S319" s="39"/>
      <c r="T319" s="40"/>
      <c r="U319" s="24" t="s">
        <v>150</v>
      </c>
      <c r="V319" s="24" t="s">
        <v>6995</v>
      </c>
      <c r="W319" s="24" t="s">
        <v>1368</v>
      </c>
      <c r="X319" s="24">
        <v>2030</v>
      </c>
      <c r="AB319" s="24" t="s">
        <v>154</v>
      </c>
      <c r="AC319" s="24" t="s">
        <v>154</v>
      </c>
      <c r="AE319" s="26"/>
      <c r="AF319" t="str">
        <f>_xlfn.LET(_xlpm.result,_xlfn.XLOOKUP(C319,Table1[company_name],Table1[End_target],"NOT FOUND"),IF(_xlpm.result="NOT FOUND","NOT FOUND",IF(_xlpm.result=0,"",_xlpm.result)))</f>
        <v>Science-based target</v>
      </c>
      <c r="AG319"/>
      <c r="AH319"/>
      <c r="AI319"/>
      <c r="AJ319"/>
      <c r="AN319" t="str">
        <f>_xlfn.LET(_xlpm.result,_xlfn.XLOOKUP(C319,Table1[company_name],Table1[Carbon_credits],"NOT FOUND"),IF(_xlpm.result="NOT FOUND","NOT FOUND",IF(_xlpm.result=0,"",_xlpm.result)))</f>
        <v>Not Specified</v>
      </c>
      <c r="AO319"/>
      <c r="AQ319" s="26"/>
      <c r="AR319"/>
      <c r="AS319"/>
      <c r="AT319"/>
      <c r="AU319"/>
      <c r="AY319"/>
      <c r="AZ319"/>
      <c r="BB319" s="26"/>
      <c r="BC319" t="str">
        <f>_xlfn.LET(_xlpm.result,_xlfn.XLOOKUP(C319,Table1[company_name],Table1[Separate_removal_target],"NOT FOUND"),IF(_xlpm.result="NOT FOUND","NOT FOUND",IF(_xlpm.result=0,"",_xlpm.result)))</f>
        <v>No</v>
      </c>
      <c r="BD319"/>
      <c r="BF319"/>
      <c r="BG319"/>
      <c r="BL319" s="26"/>
      <c r="BN319" s="29"/>
      <c r="BP319" s="26"/>
    </row>
    <row r="320" spans="1:68" s="24" customFormat="1" ht="13.35" customHeight="1" hidden="1">
      <c r="A320" s="24">
        <v>317</v>
      </c>
      <c r="C320" s="26" t="s">
        <v>1917</v>
      </c>
      <c r="D320" t="s">
        <v>314</v>
      </c>
      <c r="F320" t="s">
        <v>264</v>
      </c>
      <c r="H320" s="30" t="s">
        <v>1918</v>
      </c>
      <c r="I320" s="24" t="s">
        <v>1919</v>
      </c>
      <c r="J320" s="24">
        <v>0.379</v>
      </c>
      <c r="K320" s="24" t="s">
        <v>1920</v>
      </c>
      <c r="L320" s="24">
        <v>83327</v>
      </c>
      <c r="N320" s="26">
        <v>31</v>
      </c>
      <c r="O320" s="24" t="s">
        <v>150</v>
      </c>
      <c r="P320" s="24">
        <v>2020</v>
      </c>
      <c r="Q320" s="26">
        <v>2040</v>
      </c>
      <c r="R320" s="39"/>
      <c r="S320" s="39"/>
      <c r="T320" s="40"/>
      <c r="U320" s="24" t="s">
        <v>150</v>
      </c>
      <c r="V320" s="24" t="s">
        <v>6995</v>
      </c>
      <c r="W320" s="24" t="s">
        <v>7071</v>
      </c>
      <c r="X320" s="24" t="s">
        <v>4212</v>
      </c>
      <c r="AB320" s="24" t="s">
        <v>154</v>
      </c>
      <c r="AC320" s="24" t="s">
        <v>154</v>
      </c>
      <c r="AE320" s="26"/>
      <c r="AF320" t="str">
        <f>_xlfn.LET(_xlpm.result,_xlfn.XLOOKUP(C320,Table1[company_name],Table1[End_target],"NOT FOUND"),IF(_xlpm.result="NOT FOUND","NOT FOUND",IF(_xlpm.result=0,"",_xlpm.result)))</f>
        <v>Carbon neutral(ity)</v>
      </c>
      <c r="AG320" t="s">
        <v>219</v>
      </c>
      <c r="AH320" t="s">
        <v>218</v>
      </c>
      <c r="AI320" t="s">
        <v>1921</v>
      </c>
      <c r="AJ320">
        <v>2050</v>
      </c>
      <c r="AN320" t="str">
        <f>_xlfn.LET(_xlpm.result,_xlfn.XLOOKUP(C320,Table1[company_name],Table1[Carbon_credits],"NOT FOUND"),IF(_xlpm.result="NOT FOUND","NOT FOUND",IF(_xlpm.result=0,"",_xlpm.result)))</f>
        <v>Yes</v>
      </c>
      <c r="AO320" t="s">
        <v>158</v>
      </c>
      <c r="AQ320" s="26"/>
      <c r="AR320"/>
      <c r="AS320"/>
      <c r="AT320"/>
      <c r="AU320"/>
      <c r="AY320"/>
      <c r="AZ320"/>
      <c r="BB320" s="26"/>
      <c r="BC320" t="str">
        <f>_xlfn.LET(_xlpm.result,_xlfn.XLOOKUP(C320,Table1[company_name],Table1[Separate_removal_target],"NOT FOUND"),IF(_xlpm.result="NOT FOUND","NOT FOUND",IF(_xlpm.result=0,"",_xlpm.result)))</f>
        <v>No</v>
      </c>
      <c r="BD320" t="s">
        <v>150</v>
      </c>
      <c r="BF320" t="s">
        <v>1921</v>
      </c>
      <c r="BG320">
        <v>2050</v>
      </c>
      <c r="BL320" s="26"/>
      <c r="BN320" s="29"/>
      <c r="BP320" s="26"/>
    </row>
    <row r="321" spans="1:68" s="24" customFormat="1" ht="13.35" customHeight="1" hidden="1">
      <c r="A321" s="24">
        <v>318</v>
      </c>
      <c r="C321" s="26" t="s">
        <v>1922</v>
      </c>
      <c r="D321" t="s">
        <v>1046</v>
      </c>
      <c r="F321" t="s">
        <v>145</v>
      </c>
      <c r="H321" s="30" t="s">
        <v>1923</v>
      </c>
      <c r="I321" s="24" t="s">
        <v>1924</v>
      </c>
      <c r="J321" s="24">
        <v>0.141</v>
      </c>
      <c r="K321" s="24" t="s">
        <v>1925</v>
      </c>
      <c r="L321" s="24">
        <v>117000</v>
      </c>
      <c r="N321" s="26">
        <v>25</v>
      </c>
      <c r="O321" s="24" t="s">
        <v>154</v>
      </c>
      <c r="Q321" s="26"/>
      <c r="R321" s="39"/>
      <c r="S321" s="39"/>
      <c r="T321" s="40"/>
      <c r="U321" s="24" t="s">
        <v>150</v>
      </c>
      <c r="V321" s="24" t="s">
        <v>6995</v>
      </c>
      <c r="W321" s="24" t="s">
        <v>1368</v>
      </c>
      <c r="X321" s="24" t="s">
        <v>3323</v>
      </c>
      <c r="AB321" s="24" t="s">
        <v>154</v>
      </c>
      <c r="AC321" s="24" t="s">
        <v>154</v>
      </c>
      <c r="AE321" s="26"/>
      <c r="AF321" t="str">
        <f>_xlfn.LET(_xlpm.result,_xlfn.XLOOKUP(C321,Table1[company_name],Table1[End_target],"NOT FOUND"),IF(_xlpm.result="NOT FOUND","NOT FOUND",IF(_xlpm.result=0,"",_xlpm.result)))</f>
        <v>Emissions reduction target</v>
      </c>
      <c r="AG321"/>
      <c r="AH321"/>
      <c r="AI321"/>
      <c r="AJ321"/>
      <c r="AN321" t="str">
        <f>_xlfn.LET(_xlpm.result,_xlfn.XLOOKUP(C321,Table1[company_name],Table1[Carbon_credits],"NOT FOUND"),IF(_xlpm.result="NOT FOUND","NOT FOUND",IF(_xlpm.result=0,"",_xlpm.result)))</f>
        <v>Not Specified</v>
      </c>
      <c r="AO321"/>
      <c r="AQ321" s="26"/>
      <c r="AR321"/>
      <c r="AS321"/>
      <c r="AT321"/>
      <c r="AU321"/>
      <c r="AY321"/>
      <c r="AZ321"/>
      <c r="BB321" s="26"/>
      <c r="BC321" t="str">
        <f>_xlfn.LET(_xlpm.result,_xlfn.XLOOKUP(C321,Table1[company_name],Table1[Separate_removal_target],"NOT FOUND"),IF(_xlpm.result="NOT FOUND","NOT FOUND",IF(_xlpm.result=0,"",_xlpm.result)))</f>
        <v>No</v>
      </c>
      <c r="BD321" t="s">
        <v>150</v>
      </c>
      <c r="BF321" t="s">
        <v>1928</v>
      </c>
      <c r="BG321">
        <v>2034</v>
      </c>
      <c r="BL321" s="26"/>
      <c r="BN321" s="29"/>
      <c r="BP321" s="26"/>
    </row>
    <row r="322" spans="1:68" s="24" customFormat="1" ht="13.35" customHeight="1" hidden="1">
      <c r="A322" s="24">
        <v>319</v>
      </c>
      <c r="C322" s="26" t="s">
        <v>1929</v>
      </c>
      <c r="D322" t="s">
        <v>1294</v>
      </c>
      <c r="F322" t="s">
        <v>175</v>
      </c>
      <c r="H322" s="30" t="s">
        <v>1930</v>
      </c>
      <c r="I322" s="24" t="s">
        <v>1931</v>
      </c>
      <c r="J322" s="24">
        <v>-5.003</v>
      </c>
      <c r="K322" s="24" t="s">
        <v>1932</v>
      </c>
      <c r="L322" s="24">
        <v>127638</v>
      </c>
      <c r="N322" s="26">
        <v>10</v>
      </c>
      <c r="O322" s="24" t="s">
        <v>154</v>
      </c>
      <c r="Q322" s="26"/>
      <c r="R322" s="39"/>
      <c r="S322" s="39"/>
      <c r="T322" s="40"/>
      <c r="U322" s="24" t="s">
        <v>154</v>
      </c>
      <c r="V322" s="24" t="s">
        <v>154</v>
      </c>
      <c r="AB322" s="24" t="s">
        <v>154</v>
      </c>
      <c r="AC322" s="24" t="s">
        <v>154</v>
      </c>
      <c r="AE322" s="26"/>
      <c r="AF322" t="str">
        <f>_xlfn.LET(_xlpm.result,_xlfn.XLOOKUP(C322,Table1[company_name],Table1[End_target],"NOT FOUND"),IF(_xlpm.result="NOT FOUND","NOT FOUND",IF(_xlpm.result=0,"",_xlpm.result)))</f>
        <v>No target</v>
      </c>
      <c r="AG322"/>
      <c r="AH322"/>
      <c r="AI322"/>
      <c r="AJ322"/>
      <c r="AN322" t="str">
        <f>_xlfn.LET(_xlpm.result,_xlfn.XLOOKUP(C322,Table1[company_name],Table1[Carbon_credits],"NOT FOUND"),IF(_xlpm.result="NOT FOUND","NOT FOUND",IF(_xlpm.result=0,"",_xlpm.result)))</f>
        <v>Not Specified</v>
      </c>
      <c r="AO322"/>
      <c r="AQ322" s="26"/>
      <c r="AR322"/>
      <c r="AS322"/>
      <c r="AT322"/>
      <c r="AU322"/>
      <c r="AY322"/>
      <c r="AZ322"/>
      <c r="BB322" s="26"/>
      <c r="BC322" t="str">
        <f>_xlfn.LET(_xlpm.result,_xlfn.XLOOKUP(C322,Table1[company_name],Table1[Separate_removal_target],"NOT FOUND"),IF(_xlpm.result="NOT FOUND","NOT FOUND",IF(_xlpm.result=0,"",_xlpm.result)))</f>
        <v>No</v>
      </c>
      <c r="BD322"/>
      <c r="BF322"/>
      <c r="BG322"/>
      <c r="BL322" s="26"/>
      <c r="BN322" s="29"/>
      <c r="BP322" s="26"/>
    </row>
    <row r="323" spans="1:68" s="24" customFormat="1" ht="13.35" customHeight="1" hidden="1">
      <c r="A323" s="24">
        <v>320</v>
      </c>
      <c r="C323" s="26" t="s">
        <v>1934</v>
      </c>
      <c r="D323" t="s">
        <v>516</v>
      </c>
      <c r="F323" t="s">
        <v>264</v>
      </c>
      <c r="H323" s="30" t="s">
        <v>1935</v>
      </c>
      <c r="I323" s="24" t="s">
        <v>1936</v>
      </c>
      <c r="J323" s="24">
        <v>0</v>
      </c>
      <c r="K323" s="24" t="s">
        <v>1937</v>
      </c>
      <c r="L323" s="24">
        <v>67229</v>
      </c>
      <c r="N323" s="26">
        <v>18</v>
      </c>
      <c r="O323" s="24" t="s">
        <v>150</v>
      </c>
      <c r="P323" s="24">
        <v>2024</v>
      </c>
      <c r="Q323" s="26">
        <v>2040</v>
      </c>
      <c r="R323" s="39"/>
      <c r="S323" s="39"/>
      <c r="T323" s="40"/>
      <c r="U323" s="24" t="s">
        <v>150</v>
      </c>
      <c r="V323" s="24" t="s">
        <v>6995</v>
      </c>
      <c r="W323" s="24" t="s">
        <v>1368</v>
      </c>
      <c r="X323" s="24" t="s">
        <v>3292</v>
      </c>
      <c r="Y323" s="24" t="s">
        <v>151</v>
      </c>
      <c r="Z323" s="24" t="s">
        <v>1368</v>
      </c>
      <c r="AA323" s="24" t="s">
        <v>4371</v>
      </c>
      <c r="AB323" s="24" t="s">
        <v>150</v>
      </c>
      <c r="AC323" s="24" t="s">
        <v>150</v>
      </c>
      <c r="AD323" s="24" t="s">
        <v>4371</v>
      </c>
      <c r="AE323" s="26" t="s">
        <v>4371</v>
      </c>
      <c r="AF323" t="str">
        <f>_xlfn.LET(_xlpm.result,_xlfn.XLOOKUP(C323,Table1[company_name],Table1[End_target],"NOT FOUND"),IF(_xlpm.result="NOT FOUND","NOT FOUND",IF(_xlpm.result=0,"",_xlpm.result)))</f>
        <v>Net zero</v>
      </c>
      <c r="AG323"/>
      <c r="AH323"/>
      <c r="AI323"/>
      <c r="AJ323"/>
      <c r="AN323" t="str">
        <f>_xlfn.LET(_xlpm.result,_xlfn.XLOOKUP(C323,Table1[company_name],Table1[Carbon_credits],"NOT FOUND"),IF(_xlpm.result="NOT FOUND","NOT FOUND",IF(_xlpm.result=0,"",_xlpm.result)))</f>
        <v>Not Specified</v>
      </c>
      <c r="AO323"/>
      <c r="AQ323" s="26"/>
      <c r="AR323"/>
      <c r="AS323"/>
      <c r="AT323"/>
      <c r="AU323"/>
      <c r="AY323"/>
      <c r="AZ323"/>
      <c r="BB323" s="26"/>
      <c r="BC323" t="str">
        <f>_xlfn.LET(_xlpm.result,_xlfn.XLOOKUP(C323,Table1[company_name],Table1[Separate_removal_target],"NOT FOUND"),IF(_xlpm.result="NOT FOUND","NOT FOUND",IF(_xlpm.result=0,"",_xlpm.result)))</f>
        <v>No</v>
      </c>
      <c r="BD323"/>
      <c r="BF323"/>
      <c r="BG323"/>
      <c r="BL323" s="26"/>
      <c r="BN323" s="29"/>
      <c r="BP323" s="26"/>
    </row>
    <row r="324" spans="1:68" s="24" customFormat="1" ht="13.35" customHeight="1" hidden="1">
      <c r="A324" s="24">
        <v>321</v>
      </c>
      <c r="C324" s="26" t="s">
        <v>1939</v>
      </c>
      <c r="D324" t="s">
        <v>516</v>
      </c>
      <c r="F324" t="s">
        <v>869</v>
      </c>
      <c r="H324" s="30" t="s">
        <v>1940</v>
      </c>
      <c r="I324" s="24" t="s">
        <v>1941</v>
      </c>
      <c r="J324" s="24">
        <v>-0.709</v>
      </c>
      <c r="K324" s="24" t="s">
        <v>1942</v>
      </c>
      <c r="L324" s="24">
        <v>178468</v>
      </c>
      <c r="N324" s="26">
        <v>19</v>
      </c>
      <c r="O324" s="24" t="s">
        <v>154</v>
      </c>
      <c r="Q324" s="26"/>
      <c r="R324" s="39"/>
      <c r="S324" s="39"/>
      <c r="T324" s="40"/>
      <c r="U324" s="24" t="s">
        <v>150</v>
      </c>
      <c r="V324" s="24" t="s">
        <v>6995</v>
      </c>
      <c r="W324" s="24" t="s">
        <v>1368</v>
      </c>
      <c r="X324" s="24">
        <v>2030</v>
      </c>
      <c r="AB324" s="24" t="s">
        <v>154</v>
      </c>
      <c r="AC324" s="24" t="s">
        <v>154</v>
      </c>
      <c r="AE324" s="26"/>
      <c r="AF324" t="str">
        <f>_xlfn.LET(_xlpm.result,_xlfn.XLOOKUP(C324,Table1[company_name],Table1[End_target],"NOT FOUND"),IF(_xlpm.result="NOT FOUND","NOT FOUND",IF(_xlpm.result=0,"",_xlpm.result)))</f>
        <v/>
      </c>
      <c r="AG324"/>
      <c r="AH324"/>
      <c r="AI324"/>
      <c r="AJ324"/>
      <c r="AN324" t="str">
        <f>_xlfn.LET(_xlpm.result,_xlfn.XLOOKUP(C324,Table1[company_name],Table1[Carbon_credits],"NOT FOUND"),IF(_xlpm.result="NOT FOUND","NOT FOUND",IF(_xlpm.result=0,"",_xlpm.result)))</f>
        <v/>
      </c>
      <c r="AO324"/>
      <c r="AQ324" s="26"/>
      <c r="AR324"/>
      <c r="AS324"/>
      <c r="AT324"/>
      <c r="AU324"/>
      <c r="AY324"/>
      <c r="AZ324"/>
      <c r="BB324" s="26"/>
      <c r="BC324" t="str">
        <f>_xlfn.LET(_xlpm.result,_xlfn.XLOOKUP(C324,Table1[company_name],Table1[Separate_removal_target],"NOT FOUND"),IF(_xlpm.result="NOT FOUND","NOT FOUND",IF(_xlpm.result=0,"",_xlpm.result)))</f>
        <v/>
      </c>
      <c r="BD324"/>
      <c r="BF324"/>
      <c r="BG324"/>
      <c r="BL324" s="26"/>
      <c r="BN324" s="29"/>
      <c r="BP324" s="26"/>
    </row>
    <row r="325" spans="1:68" s="24" customFormat="1" ht="13.35" customHeight="1" hidden="1">
      <c r="A325" s="24">
        <v>322</v>
      </c>
      <c r="C325" s="26" t="s">
        <v>1945</v>
      </c>
      <c r="D325" t="s">
        <v>333</v>
      </c>
      <c r="F325" t="s">
        <v>756</v>
      </c>
      <c r="H325" s="30" t="s">
        <v>1946</v>
      </c>
      <c r="I325" s="24" t="s">
        <v>1947</v>
      </c>
      <c r="J325" s="24">
        <v>0.412</v>
      </c>
      <c r="K325" s="24" t="s">
        <v>1948</v>
      </c>
      <c r="L325" s="24">
        <v>48525</v>
      </c>
      <c r="N325" s="26">
        <v>16</v>
      </c>
      <c r="O325" s="24" t="s">
        <v>154</v>
      </c>
      <c r="Q325" s="26"/>
      <c r="R325" s="39"/>
      <c r="S325" s="39"/>
      <c r="T325" s="40"/>
      <c r="U325" s="24" t="s">
        <v>150</v>
      </c>
      <c r="V325" s="24" t="s">
        <v>6995</v>
      </c>
      <c r="W325" s="24" t="s">
        <v>7071</v>
      </c>
      <c r="X325" s="24" t="s">
        <v>3292</v>
      </c>
      <c r="AB325" s="24" t="s">
        <v>154</v>
      </c>
      <c r="AC325" s="24" t="s">
        <v>154</v>
      </c>
      <c r="AE325" s="26"/>
      <c r="AF325" t="str">
        <f>_xlfn.LET(_xlpm.result,_xlfn.XLOOKUP(C325,Table1[company_name],Table1[End_target],"NOT FOUND"),IF(_xlpm.result="NOT FOUND","NOT FOUND",IF(_xlpm.result=0,"",_xlpm.result)))</f>
        <v>Net zero</v>
      </c>
      <c r="AG325"/>
      <c r="AH325"/>
      <c r="AI325"/>
      <c r="AJ325"/>
      <c r="AN325" t="str">
        <f>_xlfn.LET(_xlpm.result,_xlfn.XLOOKUP(C325,Table1[company_name],Table1[Carbon_credits],"NOT FOUND"),IF(_xlpm.result="NOT FOUND","NOT FOUND",IF(_xlpm.result=0,"",_xlpm.result)))</f>
        <v>Yes</v>
      </c>
      <c r="AO325"/>
      <c r="AQ325" s="26"/>
      <c r="AR325"/>
      <c r="AS325"/>
      <c r="AT325"/>
      <c r="AU325"/>
      <c r="AY325"/>
      <c r="AZ325"/>
      <c r="BB325" s="26"/>
      <c r="BC325" t="str">
        <f>_xlfn.LET(_xlpm.result,_xlfn.XLOOKUP(C325,Table1[company_name],Table1[Separate_removal_target],"NOT FOUND"),IF(_xlpm.result="NOT FOUND","NOT FOUND",IF(_xlpm.result=0,"",_xlpm.result)))</f>
        <v>No</v>
      </c>
      <c r="BD325"/>
      <c r="BF325"/>
      <c r="BG325"/>
      <c r="BL325" s="26"/>
      <c r="BN325" s="29"/>
      <c r="BP325" s="26"/>
    </row>
    <row r="326" spans="1:68" s="24" customFormat="1" ht="13.35" customHeight="1" hidden="1">
      <c r="A326" s="24">
        <v>323</v>
      </c>
      <c r="C326" s="26" t="s">
        <v>1950</v>
      </c>
      <c r="D326" t="s">
        <v>1470</v>
      </c>
      <c r="F326" t="s">
        <v>145</v>
      </c>
      <c r="H326" s="30" t="s">
        <v>1951</v>
      </c>
      <c r="I326" s="24" t="s">
        <v>1952</v>
      </c>
      <c r="J326" s="24">
        <v>-0.008</v>
      </c>
      <c r="K326" s="24" t="s">
        <v>1953</v>
      </c>
      <c r="L326" s="24">
        <v>69700</v>
      </c>
      <c r="N326" s="26">
        <v>31</v>
      </c>
      <c r="O326" s="24" t="s">
        <v>150</v>
      </c>
      <c r="P326" s="24">
        <v>2015</v>
      </c>
      <c r="Q326" s="26">
        <v>2030</v>
      </c>
      <c r="R326" s="39"/>
      <c r="S326" s="39"/>
      <c r="T326" s="40"/>
      <c r="U326" s="24" t="s">
        <v>150</v>
      </c>
      <c r="V326" s="24" t="s">
        <v>6995</v>
      </c>
      <c r="W326" s="24" t="s">
        <v>1368</v>
      </c>
      <c r="X326" s="24">
        <v>2030</v>
      </c>
      <c r="Y326" s="24" t="s">
        <v>151</v>
      </c>
      <c r="Z326" s="24" t="s">
        <v>1368</v>
      </c>
      <c r="AA326" s="24">
        <v>2040</v>
      </c>
      <c r="AB326" s="24" t="s">
        <v>150</v>
      </c>
      <c r="AC326" s="24" t="s">
        <v>150</v>
      </c>
      <c r="AD326" s="24">
        <v>2040</v>
      </c>
      <c r="AE326" s="26">
        <v>2040</v>
      </c>
      <c r="AF326" t="str">
        <f>_xlfn.LET(_xlpm.result,_xlfn.XLOOKUP(C326,Table1[company_name],Table1[End_target],"NOT FOUND"),IF(_xlpm.result="NOT FOUND","NOT FOUND",IF(_xlpm.result=0,"",_xlpm.result)))</f>
        <v>Net zero</v>
      </c>
      <c r="AG326"/>
      <c r="AH326"/>
      <c r="AI326"/>
      <c r="AJ326"/>
      <c r="AN326" t="str">
        <f>_xlfn.LET(_xlpm.result,_xlfn.XLOOKUP(C326,Table1[company_name],Table1[Carbon_credits],"NOT FOUND"),IF(_xlpm.result="NOT FOUND","NOT FOUND",IF(_xlpm.result=0,"",_xlpm.result)))</f>
        <v>Not Specified</v>
      </c>
      <c r="AO326"/>
      <c r="AQ326" s="26"/>
      <c r="AR326"/>
      <c r="AS326"/>
      <c r="AT326"/>
      <c r="AU326"/>
      <c r="AY326"/>
      <c r="AZ326"/>
      <c r="BB326" s="26"/>
      <c r="BC326" t="str">
        <f>_xlfn.LET(_xlpm.result,_xlfn.XLOOKUP(C326,Table1[company_name],Table1[Separate_removal_target],"NOT FOUND"),IF(_xlpm.result="NOT FOUND","NOT FOUND",IF(_xlpm.result=0,"",_xlpm.result)))</f>
        <v>No</v>
      </c>
      <c r="BD326"/>
      <c r="BF326"/>
      <c r="BG326"/>
      <c r="BL326" s="26"/>
      <c r="BN326" s="29"/>
      <c r="BP326" s="26"/>
    </row>
    <row r="327" spans="1:68" s="24" customFormat="1" ht="13.35" customHeight="1" hidden="1">
      <c r="A327" s="24">
        <v>324</v>
      </c>
      <c r="C327" s="26" t="s">
        <v>1956</v>
      </c>
      <c r="D327" t="s">
        <v>1014</v>
      </c>
      <c r="F327" t="s">
        <v>374</v>
      </c>
      <c r="H327" s="30" t="s">
        <v>1957</v>
      </c>
      <c r="I327" s="24" t="s">
        <v>1958</v>
      </c>
      <c r="J327" s="24">
        <v>0.037</v>
      </c>
      <c r="K327" s="24" t="s">
        <v>1959</v>
      </c>
      <c r="L327" s="24">
        <v>94397</v>
      </c>
      <c r="N327" s="26">
        <v>31</v>
      </c>
      <c r="O327" s="24" t="s">
        <v>154</v>
      </c>
      <c r="Q327" s="26"/>
      <c r="R327" s="39"/>
      <c r="S327" s="39"/>
      <c r="T327" s="40"/>
      <c r="U327" s="24" t="s">
        <v>150</v>
      </c>
      <c r="V327" s="24" t="s">
        <v>6995</v>
      </c>
      <c r="W327" s="24" t="s">
        <v>1368</v>
      </c>
      <c r="X327" s="24">
        <v>2030</v>
      </c>
      <c r="Y327" s="24" t="s">
        <v>151</v>
      </c>
      <c r="Z327" s="24" t="s">
        <v>1368</v>
      </c>
      <c r="AA327" s="24">
        <v>2050</v>
      </c>
      <c r="AB327" s="24" t="s">
        <v>150</v>
      </c>
      <c r="AC327" s="24" t="s">
        <v>150</v>
      </c>
      <c r="AD327" s="24">
        <v>2050</v>
      </c>
      <c r="AE327" s="26">
        <v>2050</v>
      </c>
      <c r="AF327" t="str">
        <f>_xlfn.LET(_xlpm.result,_xlfn.XLOOKUP(C327,Table1[company_name],Table1[End_target],"NOT FOUND"),IF(_xlpm.result="NOT FOUND","NOT FOUND",IF(_xlpm.result=0,"",_xlpm.result)))</f>
        <v>Net zero</v>
      </c>
      <c r="AG327"/>
      <c r="AH327"/>
      <c r="AI327"/>
      <c r="AJ327"/>
      <c r="AN327" t="str">
        <f>_xlfn.LET(_xlpm.result,_xlfn.XLOOKUP(C327,Table1[company_name],Table1[Carbon_credits],"NOT FOUND"),IF(_xlpm.result="NOT FOUND","NOT FOUND",IF(_xlpm.result=0,"",_xlpm.result)))</f>
        <v>Yes</v>
      </c>
      <c r="AO327"/>
      <c r="AQ327" s="26"/>
      <c r="AR327"/>
      <c r="AS327" t="s">
        <v>218</v>
      </c>
      <c r="AT327" t="s">
        <v>1960</v>
      </c>
      <c r="AU327">
        <v>2050</v>
      </c>
      <c r="AY327" t="s">
        <v>157</v>
      </c>
      <c r="AZ327" t="s">
        <v>158</v>
      </c>
      <c r="BB327" s="26"/>
      <c r="BC327" t="str">
        <f>_xlfn.LET(_xlpm.result,_xlfn.XLOOKUP(C327,Table1[company_name],Table1[Separate_removal_target],"NOT FOUND"),IF(_xlpm.result="NOT FOUND","NOT FOUND",IF(_xlpm.result=0,"",_xlpm.result)))</f>
        <v>No</v>
      </c>
      <c r="BD327" t="s">
        <v>150</v>
      </c>
      <c r="BF327" t="s">
        <v>1960</v>
      </c>
      <c r="BG327">
        <v>2050</v>
      </c>
      <c r="BL327" s="26"/>
      <c r="BN327" s="29"/>
      <c r="BP327" s="26"/>
    </row>
    <row r="328" spans="1:68" s="24" customFormat="1" ht="13.35" customHeight="1" hidden="1">
      <c r="A328" s="24">
        <v>325</v>
      </c>
      <c r="C328" s="26" t="s">
        <v>1961</v>
      </c>
      <c r="D328" t="s">
        <v>778</v>
      </c>
      <c r="F328" t="s">
        <v>264</v>
      </c>
      <c r="H328" s="30" t="s">
        <v>1962</v>
      </c>
      <c r="I328" s="24" t="s">
        <v>1963</v>
      </c>
      <c r="J328" s="24">
        <v>0.27</v>
      </c>
      <c r="K328" s="24" t="s">
        <v>1964</v>
      </c>
      <c r="L328" s="24">
        <v>158056</v>
      </c>
      <c r="N328" s="26">
        <v>31</v>
      </c>
      <c r="O328" s="24" t="s">
        <v>154</v>
      </c>
      <c r="Q328" s="26"/>
      <c r="R328" s="39"/>
      <c r="S328" s="39"/>
      <c r="T328" s="40"/>
      <c r="U328" s="24" t="s">
        <v>150</v>
      </c>
      <c r="V328" s="24" t="s">
        <v>6995</v>
      </c>
      <c r="W328" s="24" t="s">
        <v>1368</v>
      </c>
      <c r="X328" s="24" t="s">
        <v>3292</v>
      </c>
      <c r="AB328" s="24" t="s">
        <v>154</v>
      </c>
      <c r="AC328" s="24" t="s">
        <v>154</v>
      </c>
      <c r="AE328" s="26"/>
      <c r="AF328" t="str">
        <f>_xlfn.LET(_xlpm.result,_xlfn.XLOOKUP(C328,Table1[company_name],Table1[End_target],"NOT FOUND"),IF(_xlpm.result="NOT FOUND","NOT FOUND",IF(_xlpm.result=0,"",_xlpm.result)))</f>
        <v>Carbon neutral(ity)</v>
      </c>
      <c r="AG328" t="s">
        <v>160</v>
      </c>
      <c r="AH328" t="s">
        <v>159</v>
      </c>
      <c r="AI328" t="s">
        <v>7122</v>
      </c>
      <c r="AJ328">
        <v>2035</v>
      </c>
      <c r="AN328" t="str">
        <f>_xlfn.LET(_xlpm.result,_xlfn.XLOOKUP(C328,Table1[company_name],Table1[Carbon_credits],"NOT FOUND"),IF(_xlpm.result="NOT FOUND","NOT FOUND",IF(_xlpm.result=0,"",_xlpm.result)))</f>
        <v>Yes</v>
      </c>
      <c r="AO328" t="s">
        <v>168</v>
      </c>
      <c r="AQ328" s="26"/>
      <c r="AR328"/>
      <c r="AS328"/>
      <c r="AT328"/>
      <c r="AU328"/>
      <c r="AY328"/>
      <c r="AZ328"/>
      <c r="BB328" s="26"/>
      <c r="BC328" t="str">
        <f>_xlfn.LET(_xlpm.result,_xlfn.XLOOKUP(C328,Table1[company_name],Table1[Separate_removal_target],"NOT FOUND"),IF(_xlpm.result="NOT FOUND","NOT FOUND",IF(_xlpm.result=0,"",_xlpm.result)))</f>
        <v>No</v>
      </c>
      <c r="BD328" t="s">
        <v>150</v>
      </c>
      <c r="BF328" t="s">
        <v>7122</v>
      </c>
      <c r="BG328">
        <v>2035</v>
      </c>
      <c r="BL328" s="26"/>
      <c r="BN328" s="29"/>
      <c r="BP328" s="26"/>
    </row>
    <row r="329" spans="1:68" s="24" customFormat="1" ht="13.35" customHeight="1" hidden="1">
      <c r="A329" s="24">
        <v>326</v>
      </c>
      <c r="C329" s="26" t="s">
        <v>1966</v>
      </c>
      <c r="D329" t="s">
        <v>1227</v>
      </c>
      <c r="F329" t="s">
        <v>145</v>
      </c>
      <c r="H329" s="30" t="s">
        <v>1967</v>
      </c>
      <c r="I329" s="24" t="s">
        <v>1968</v>
      </c>
      <c r="J329" s="24">
        <v>0</v>
      </c>
      <c r="K329" s="24" t="s">
        <v>1969</v>
      </c>
      <c r="L329" s="24">
        <v>15623</v>
      </c>
      <c r="N329" s="26">
        <v>28</v>
      </c>
      <c r="O329" s="24" t="s">
        <v>154</v>
      </c>
      <c r="Q329" s="26"/>
      <c r="R329" s="39"/>
      <c r="S329" s="39"/>
      <c r="T329" s="40"/>
      <c r="U329" s="24" t="s">
        <v>154</v>
      </c>
      <c r="V329" s="24" t="s">
        <v>154</v>
      </c>
      <c r="AB329" s="24" t="s">
        <v>154</v>
      </c>
      <c r="AC329" s="24" t="s">
        <v>154</v>
      </c>
      <c r="AE329" s="26"/>
      <c r="AF329" t="str">
        <f>_xlfn.LET(_xlpm.result,_xlfn.XLOOKUP(C329,Table1[company_name],Table1[End_target],"NOT FOUND"),IF(_xlpm.result="NOT FOUND","NOT FOUND",IF(_xlpm.result=0,"",_xlpm.result)))</f>
        <v>Net zero</v>
      </c>
      <c r="AG329"/>
      <c r="AH329"/>
      <c r="AI329"/>
      <c r="AJ329"/>
      <c r="AN329" t="str">
        <f>_xlfn.LET(_xlpm.result,_xlfn.XLOOKUP(C329,Table1[company_name],Table1[Carbon_credits],"NOT FOUND"),IF(_xlpm.result="NOT FOUND","NOT FOUND",IF(_xlpm.result=0,"",_xlpm.result)))</f>
        <v>Yes</v>
      </c>
      <c r="AO329"/>
      <c r="AQ329" s="26"/>
      <c r="AR329"/>
      <c r="AS329" t="s">
        <v>218</v>
      </c>
      <c r="AT329" t="s">
        <v>7123</v>
      </c>
      <c r="AU329">
        <v>2040</v>
      </c>
      <c r="AY329" t="s">
        <v>157</v>
      </c>
      <c r="AZ329" t="s">
        <v>168</v>
      </c>
      <c r="BB329" s="26"/>
      <c r="BC329" t="str">
        <f>_xlfn.LET(_xlpm.result,_xlfn.XLOOKUP(C329,Table1[company_name],Table1[Separate_removal_target],"NOT FOUND"),IF(_xlpm.result="NOT FOUND","NOT FOUND",IF(_xlpm.result=0,"",_xlpm.result)))</f>
        <v>No</v>
      </c>
      <c r="BD329" t="s">
        <v>150</v>
      </c>
      <c r="BF329" t="s">
        <v>7123</v>
      </c>
      <c r="BG329">
        <v>2040</v>
      </c>
      <c r="BL329" s="26"/>
      <c r="BN329" s="29"/>
      <c r="BP329" s="26"/>
    </row>
    <row r="330" spans="1:68" s="24" customFormat="1" ht="13.35" customHeight="1" hidden="1">
      <c r="A330" s="24">
        <v>327</v>
      </c>
      <c r="C330" s="26" t="s">
        <v>1971</v>
      </c>
      <c r="D330" t="s">
        <v>163</v>
      </c>
      <c r="F330" t="s">
        <v>175</v>
      </c>
      <c r="H330" s="30" t="s">
        <v>1972</v>
      </c>
      <c r="I330" s="24" t="s">
        <v>1973</v>
      </c>
      <c r="J330" s="24">
        <v>1.543</v>
      </c>
      <c r="K330" s="24" t="s">
        <v>1974</v>
      </c>
      <c r="L330" s="24">
        <v>109185</v>
      </c>
      <c r="N330" s="26">
        <v>3</v>
      </c>
      <c r="O330" s="24" t="s">
        <v>154</v>
      </c>
      <c r="Q330" s="26"/>
      <c r="R330" s="39"/>
      <c r="S330" s="39"/>
      <c r="T330" s="40"/>
      <c r="U330" s="24" t="s">
        <v>154</v>
      </c>
      <c r="V330" s="24" t="s">
        <v>154</v>
      </c>
      <c r="AB330" s="24" t="s">
        <v>154</v>
      </c>
      <c r="AC330" s="24" t="s">
        <v>154</v>
      </c>
      <c r="AE330" s="26"/>
      <c r="AF330" t="str">
        <f>_xlfn.LET(_xlpm.result,_xlfn.XLOOKUP(C330,Table1[company_name],Table1[End_target],"NOT FOUND"),IF(_xlpm.result="NOT FOUND","NOT FOUND",IF(_xlpm.result=0,"",_xlpm.result)))</f>
        <v>No target</v>
      </c>
      <c r="AG330"/>
      <c r="AH330"/>
      <c r="AI330"/>
      <c r="AJ330"/>
      <c r="AN330" t="str">
        <f>_xlfn.LET(_xlpm.result,_xlfn.XLOOKUP(C330,Table1[company_name],Table1[Carbon_credits],"NOT FOUND"),IF(_xlpm.result="NOT FOUND","NOT FOUND",IF(_xlpm.result=0,"",_xlpm.result)))</f>
        <v>No</v>
      </c>
      <c r="AO330"/>
      <c r="AQ330" s="26"/>
      <c r="AR330"/>
      <c r="AS330"/>
      <c r="AT330"/>
      <c r="AU330"/>
      <c r="AY330"/>
      <c r="AZ330"/>
      <c r="BB330" s="26"/>
      <c r="BC330" t="str">
        <f>_xlfn.LET(_xlpm.result,_xlfn.XLOOKUP(C330,Table1[company_name],Table1[Separate_removal_target],"NOT FOUND"),IF(_xlpm.result="NOT FOUND","NOT FOUND",IF(_xlpm.result=0,"",_xlpm.result)))</f>
        <v>No</v>
      </c>
      <c r="BD330"/>
      <c r="BF330"/>
      <c r="BG330"/>
      <c r="BL330" s="26"/>
      <c r="BN330" s="29"/>
      <c r="BP330" s="26"/>
    </row>
    <row r="331" spans="1:68" s="24" customFormat="1" ht="13.35" customHeight="1" hidden="1">
      <c r="A331" s="24">
        <v>328</v>
      </c>
      <c r="C331" s="26" t="s">
        <v>1977</v>
      </c>
      <c r="D331" t="s">
        <v>1808</v>
      </c>
      <c r="F331" t="s">
        <v>374</v>
      </c>
      <c r="H331" s="30" t="s">
        <v>1978</v>
      </c>
      <c r="I331" s="24" t="s">
        <v>1979</v>
      </c>
      <c r="J331" s="24">
        <v>0.189</v>
      </c>
      <c r="K331" s="24" t="s">
        <v>1980</v>
      </c>
      <c r="L331" s="24">
        <v>289500</v>
      </c>
      <c r="N331" s="26">
        <v>31</v>
      </c>
      <c r="O331" s="24" t="s">
        <v>154</v>
      </c>
      <c r="Q331" s="26"/>
      <c r="R331" s="39"/>
      <c r="S331" s="39"/>
      <c r="T331" s="40"/>
      <c r="U331" s="24" t="s">
        <v>150</v>
      </c>
      <c r="V331" s="24" t="s">
        <v>6995</v>
      </c>
      <c r="W331" s="24" t="s">
        <v>7073</v>
      </c>
      <c r="X331" s="24">
        <v>2030</v>
      </c>
      <c r="AB331" s="24" t="s">
        <v>154</v>
      </c>
      <c r="AC331" s="24" t="s">
        <v>154</v>
      </c>
      <c r="AE331" s="26"/>
      <c r="AF331" t="str">
        <f>_xlfn.LET(_xlpm.result,_xlfn.XLOOKUP(C331,Table1[company_name],Table1[End_target],"NOT FOUND"),IF(_xlpm.result="NOT FOUND","NOT FOUND",IF(_xlpm.result=0,"",_xlpm.result)))</f>
        <v/>
      </c>
      <c r="AG331"/>
      <c r="AH331"/>
      <c r="AI331"/>
      <c r="AJ331"/>
      <c r="AN331" t="str">
        <f>_xlfn.LET(_xlpm.result,_xlfn.XLOOKUP(C331,Table1[company_name],Table1[Carbon_credits],"NOT FOUND"),IF(_xlpm.result="NOT FOUND","NOT FOUND",IF(_xlpm.result=0,"",_xlpm.result)))</f>
        <v/>
      </c>
      <c r="AO331"/>
      <c r="AQ331" s="26"/>
      <c r="AR331"/>
      <c r="AS331"/>
      <c r="AT331"/>
      <c r="AU331"/>
      <c r="AY331"/>
      <c r="AZ331"/>
      <c r="BB331" s="26"/>
      <c r="BC331" t="str">
        <f>_xlfn.LET(_xlpm.result,_xlfn.XLOOKUP(C331,Table1[company_name],Table1[Separate_removal_target],"NOT FOUND"),IF(_xlpm.result="NOT FOUND","NOT FOUND",IF(_xlpm.result=0,"",_xlpm.result)))</f>
        <v/>
      </c>
      <c r="BD331"/>
      <c r="BF331"/>
      <c r="BG331"/>
      <c r="BL331" s="26"/>
      <c r="BN331" s="29"/>
      <c r="BP331" s="26"/>
    </row>
    <row r="332" spans="1:68" s="24" customFormat="1" ht="13.35" customHeight="1" hidden="1">
      <c r="A332" s="24">
        <v>329</v>
      </c>
      <c r="C332" s="26" t="s">
        <v>1982</v>
      </c>
      <c r="D332" t="s">
        <v>228</v>
      </c>
      <c r="F332" t="s">
        <v>145</v>
      </c>
      <c r="H332" s="30" t="s">
        <v>1983</v>
      </c>
      <c r="I332" s="24" t="s">
        <v>1984</v>
      </c>
      <c r="J332" s="24">
        <v>0.671</v>
      </c>
      <c r="K332" s="24" t="s">
        <v>1985</v>
      </c>
      <c r="L332" s="24">
        <v>34000</v>
      </c>
      <c r="N332" s="26">
        <v>22</v>
      </c>
      <c r="O332" s="24" t="s">
        <v>154</v>
      </c>
      <c r="Q332" s="26"/>
      <c r="R332" s="39"/>
      <c r="S332" s="39"/>
      <c r="T332" s="40"/>
      <c r="U332" s="24" t="s">
        <v>154</v>
      </c>
      <c r="V332" s="24" t="s">
        <v>154</v>
      </c>
      <c r="AB332" s="24" t="s">
        <v>154</v>
      </c>
      <c r="AC332" s="24" t="s">
        <v>154</v>
      </c>
      <c r="AE332" s="26"/>
      <c r="AF332" t="str">
        <f>_xlfn.LET(_xlpm.result,_xlfn.XLOOKUP(C332,Table1[company_name],Table1[End_target],"NOT FOUND"),IF(_xlpm.result="NOT FOUND","NOT FOUND",IF(_xlpm.result=0,"",_xlpm.result)))</f>
        <v>Carbon neutral(ity)</v>
      </c>
      <c r="AG332" t="s">
        <v>160</v>
      </c>
      <c r="AH332" t="s">
        <v>159</v>
      </c>
      <c r="AI332" t="s">
        <v>7124</v>
      </c>
      <c r="AJ332">
        <v>2030</v>
      </c>
      <c r="AN332" t="str">
        <f>_xlfn.LET(_xlpm.result,_xlfn.XLOOKUP(C332,Table1[company_name],Table1[Carbon_credits],"NOT FOUND"),IF(_xlpm.result="NOT FOUND","NOT FOUND",IF(_xlpm.result=0,"",_xlpm.result)))</f>
        <v>Not Specified</v>
      </c>
      <c r="AO332" t="s">
        <v>171</v>
      </c>
      <c r="AQ332" s="26"/>
      <c r="AR332"/>
      <c r="AS332"/>
      <c r="AT332"/>
      <c r="AU332"/>
      <c r="AY332"/>
      <c r="AZ332"/>
      <c r="BB332" s="26"/>
      <c r="BC332" t="str">
        <f>_xlfn.LET(_xlpm.result,_xlfn.XLOOKUP(C332,Table1[company_name],Table1[Separate_removal_target],"NOT FOUND"),IF(_xlpm.result="NOT FOUND","NOT FOUND",IF(_xlpm.result=0,"",_xlpm.result)))</f>
        <v>No</v>
      </c>
      <c r="BD332" t="s">
        <v>150</v>
      </c>
      <c r="BF332" t="s">
        <v>7124</v>
      </c>
      <c r="BG332">
        <v>2030</v>
      </c>
      <c r="BL332" s="26"/>
      <c r="BN332" s="29"/>
      <c r="BP332" s="26"/>
    </row>
    <row r="333" spans="1:68" s="24" customFormat="1" ht="13.35" customHeight="1" hidden="1">
      <c r="A333" s="24">
        <v>330</v>
      </c>
      <c r="C333" s="26" t="s">
        <v>1987</v>
      </c>
      <c r="D333" t="s">
        <v>1988</v>
      </c>
      <c r="F333" t="s">
        <v>175</v>
      </c>
      <c r="H333" s="30" t="s">
        <v>1989</v>
      </c>
      <c r="I333" s="24" t="s">
        <v>1990</v>
      </c>
      <c r="J333" s="24">
        <v>-0.235</v>
      </c>
      <c r="K333" s="24" t="s">
        <v>1991</v>
      </c>
      <c r="L333" s="24">
        <v>42113</v>
      </c>
      <c r="N333" s="26">
        <v>5</v>
      </c>
      <c r="O333" s="24" t="s">
        <v>154</v>
      </c>
      <c r="Q333" s="26"/>
      <c r="R333" s="39"/>
      <c r="S333" s="39"/>
      <c r="T333" s="40"/>
      <c r="U333" s="24" t="s">
        <v>150</v>
      </c>
      <c r="V333" s="24" t="s">
        <v>6995</v>
      </c>
      <c r="W333" s="24" t="s">
        <v>1368</v>
      </c>
      <c r="X333" s="24">
        <v>2030</v>
      </c>
      <c r="Y333" s="24" t="s">
        <v>151</v>
      </c>
      <c r="Z333" s="24" t="s">
        <v>1368</v>
      </c>
      <c r="AA333" s="24">
        <v>2050</v>
      </c>
      <c r="AB333" s="24" t="s">
        <v>150</v>
      </c>
      <c r="AC333" s="24" t="s">
        <v>150</v>
      </c>
      <c r="AD333" s="24">
        <v>2050</v>
      </c>
      <c r="AE333" s="26">
        <v>2050</v>
      </c>
      <c r="AF333" t="str">
        <f>_xlfn.LET(_xlpm.result,_xlfn.XLOOKUP(C333,Table1[company_name],Table1[End_target],"NOT FOUND"),IF(_xlpm.result="NOT FOUND","NOT FOUND",IF(_xlpm.result=0,"",_xlpm.result)))</f>
        <v/>
      </c>
      <c r="AG333"/>
      <c r="AH333"/>
      <c r="AI333"/>
      <c r="AJ333"/>
      <c r="AN333" t="str">
        <f>_xlfn.LET(_xlpm.result,_xlfn.XLOOKUP(C333,Table1[company_name],Table1[Carbon_credits],"NOT FOUND"),IF(_xlpm.result="NOT FOUND","NOT FOUND",IF(_xlpm.result=0,"",_xlpm.result)))</f>
        <v/>
      </c>
      <c r="AO333"/>
      <c r="AQ333" s="26"/>
      <c r="AR333"/>
      <c r="AS333"/>
      <c r="AT333"/>
      <c r="AU333"/>
      <c r="AY333"/>
      <c r="AZ333"/>
      <c r="BB333" s="26"/>
      <c r="BC333" t="str">
        <f>_xlfn.LET(_xlpm.result,_xlfn.XLOOKUP(C333,Table1[company_name],Table1[Separate_removal_target],"NOT FOUND"),IF(_xlpm.result="NOT FOUND","NOT FOUND",IF(_xlpm.result=0,"",_xlpm.result)))</f>
        <v/>
      </c>
      <c r="BD333"/>
      <c r="BF333"/>
      <c r="BG333"/>
      <c r="BL333" s="26"/>
      <c r="BN333" s="29"/>
      <c r="BP333" s="26"/>
    </row>
    <row r="334" spans="1:68" s="24" customFormat="1" ht="13.35" customHeight="1" hidden="1">
      <c r="A334" s="24">
        <v>331</v>
      </c>
      <c r="C334" s="26" t="s">
        <v>1993</v>
      </c>
      <c r="D334" t="s">
        <v>228</v>
      </c>
      <c r="F334" t="s">
        <v>321</v>
      </c>
      <c r="H334" s="30" t="s">
        <v>1994</v>
      </c>
      <c r="I334" s="24" t="s">
        <v>1995</v>
      </c>
      <c r="J334" s="24">
        <v>0.042</v>
      </c>
      <c r="K334" s="24" t="s">
        <v>1996</v>
      </c>
      <c r="L334" s="24">
        <v>15021</v>
      </c>
      <c r="N334" s="26">
        <v>31</v>
      </c>
      <c r="O334" s="24" t="s">
        <v>150</v>
      </c>
      <c r="P334" s="24">
        <v>2014</v>
      </c>
      <c r="Q334" s="26">
        <v>2020</v>
      </c>
      <c r="R334" s="39"/>
      <c r="S334" s="39"/>
      <c r="T334" s="40"/>
      <c r="U334" s="24" t="s">
        <v>150</v>
      </c>
      <c r="V334" s="24" t="s">
        <v>7000</v>
      </c>
      <c r="AB334" s="24" t="s">
        <v>154</v>
      </c>
      <c r="AC334" s="24" t="s">
        <v>154</v>
      </c>
      <c r="AE334" s="26"/>
      <c r="AF334" t="str">
        <f>_xlfn.LET(_xlpm.result,_xlfn.XLOOKUP(C334,Table1[company_name],Table1[End_target],"NOT FOUND"),IF(_xlpm.result="NOT FOUND","NOT FOUND",IF(_xlpm.result=0,"",_xlpm.result)))</f>
        <v>Net zero</v>
      </c>
      <c r="AG334"/>
      <c r="AH334"/>
      <c r="AI334"/>
      <c r="AJ334"/>
      <c r="AN334" t="str">
        <f>_xlfn.LET(_xlpm.result,_xlfn.XLOOKUP(C334,Table1[company_name],Table1[Carbon_credits],"NOT FOUND"),IF(_xlpm.result="NOT FOUND","NOT FOUND",IF(_xlpm.result=0,"",_xlpm.result)))</f>
        <v>Not Specified</v>
      </c>
      <c r="AO334"/>
      <c r="AQ334" s="26"/>
      <c r="AR334"/>
      <c r="AS334" t="s">
        <v>159</v>
      </c>
      <c r="AT334" t="s">
        <v>1997</v>
      </c>
      <c r="AU334">
        <v>2050</v>
      </c>
      <c r="AY334" t="s">
        <v>168</v>
      </c>
      <c r="AZ334" t="s">
        <v>312</v>
      </c>
      <c r="BB334" s="26"/>
      <c r="BC334" t="str">
        <f>_xlfn.LET(_xlpm.result,_xlfn.XLOOKUP(C334,Table1[company_name],Table1[Separate_removal_target],"NOT FOUND"),IF(_xlpm.result="NOT FOUND","NOT FOUND",IF(_xlpm.result=0,"",_xlpm.result)))</f>
        <v>No</v>
      </c>
      <c r="BD334" t="s">
        <v>150</v>
      </c>
      <c r="BF334" t="s">
        <v>1997</v>
      </c>
      <c r="BG334">
        <v>2050</v>
      </c>
      <c r="BL334" s="26"/>
      <c r="BN334" s="29"/>
      <c r="BP334" s="26"/>
    </row>
    <row r="335" spans="1:68" s="24" customFormat="1" ht="13.35" customHeight="1" hidden="1">
      <c r="A335" s="24">
        <v>332</v>
      </c>
      <c r="C335" s="26" t="s">
        <v>1998</v>
      </c>
      <c r="D335" t="s">
        <v>1438</v>
      </c>
      <c r="F335" t="s">
        <v>175</v>
      </c>
      <c r="H335" s="30" t="s">
        <v>1999</v>
      </c>
      <c r="I335" s="24" t="s">
        <v>2000</v>
      </c>
      <c r="J335" s="24">
        <v>-0.252</v>
      </c>
      <c r="K335" s="24" t="s">
        <v>2001</v>
      </c>
      <c r="L335" s="24">
        <v>158371</v>
      </c>
      <c r="N335" s="26">
        <v>16</v>
      </c>
      <c r="O335" s="24" t="s">
        <v>154</v>
      </c>
      <c r="Q335" s="26"/>
      <c r="R335" s="39"/>
      <c r="S335" s="39"/>
      <c r="T335" s="40"/>
      <c r="U335" s="24" t="s">
        <v>150</v>
      </c>
      <c r="V335" s="24" t="s">
        <v>6995</v>
      </c>
      <c r="W335" s="24" t="s">
        <v>1368</v>
      </c>
      <c r="X335" s="24">
        <v>2030</v>
      </c>
      <c r="AB335" s="24" t="s">
        <v>154</v>
      </c>
      <c r="AC335" s="24" t="s">
        <v>154</v>
      </c>
      <c r="AE335" s="26"/>
      <c r="AF335" t="str">
        <f>_xlfn.LET(_xlpm.result,_xlfn.XLOOKUP(C335,Table1[company_name],Table1[End_target],"NOT FOUND"),IF(_xlpm.result="NOT FOUND","NOT FOUND",IF(_xlpm.result=0,"",_xlpm.result)))</f>
        <v/>
      </c>
      <c r="AG335"/>
      <c r="AH335"/>
      <c r="AI335"/>
      <c r="AJ335"/>
      <c r="AN335" t="str">
        <f>_xlfn.LET(_xlpm.result,_xlfn.XLOOKUP(C335,Table1[company_name],Table1[Carbon_credits],"NOT FOUND"),IF(_xlpm.result="NOT FOUND","NOT FOUND",IF(_xlpm.result=0,"",_xlpm.result)))</f>
        <v/>
      </c>
      <c r="AO335"/>
      <c r="AQ335" s="26"/>
      <c r="AR335"/>
      <c r="AS335"/>
      <c r="AT335"/>
      <c r="AU335"/>
      <c r="AY335"/>
      <c r="AZ335"/>
      <c r="BB335" s="26"/>
      <c r="BC335" t="str">
        <f>_xlfn.LET(_xlpm.result,_xlfn.XLOOKUP(C335,Table1[company_name],Table1[Separate_removal_target],"NOT FOUND"),IF(_xlpm.result="NOT FOUND","NOT FOUND",IF(_xlpm.result=0,"",_xlpm.result)))</f>
        <v/>
      </c>
      <c r="BD335"/>
      <c r="BF335"/>
      <c r="BG335"/>
      <c r="BL335" s="26"/>
      <c r="BN335" s="29"/>
      <c r="BP335" s="26"/>
    </row>
    <row r="336" spans="1:68" s="24" customFormat="1" ht="13.35" customHeight="1" hidden="1">
      <c r="A336" s="24">
        <v>333</v>
      </c>
      <c r="C336" s="26" t="s">
        <v>2003</v>
      </c>
      <c r="D336" t="s">
        <v>192</v>
      </c>
      <c r="F336" t="s">
        <v>863</v>
      </c>
      <c r="H336" s="30" t="s">
        <v>2004</v>
      </c>
      <c r="I336" s="24" t="s">
        <v>2005</v>
      </c>
      <c r="J336" s="24">
        <v>-8.183</v>
      </c>
      <c r="K336" s="24" t="s">
        <v>2006</v>
      </c>
      <c r="L336" s="24">
        <v>46000</v>
      </c>
      <c r="N336" s="26">
        <v>4</v>
      </c>
      <c r="O336" s="24" t="s">
        <v>154</v>
      </c>
      <c r="Q336" s="26"/>
      <c r="R336" s="39"/>
      <c r="S336" s="39"/>
      <c r="T336" s="40"/>
      <c r="U336" s="24" t="s">
        <v>154</v>
      </c>
      <c r="V336" s="24" t="s">
        <v>154</v>
      </c>
      <c r="AB336" s="24" t="s">
        <v>154</v>
      </c>
      <c r="AC336" s="24" t="s">
        <v>154</v>
      </c>
      <c r="AE336" s="26"/>
      <c r="AF336" t="str">
        <f>_xlfn.LET(_xlpm.result,_xlfn.XLOOKUP(C336,Table1[company_name],Table1[End_target],"NOT FOUND"),IF(_xlpm.result="NOT FOUND","NOT FOUND",IF(_xlpm.result=0,"",_xlpm.result)))</f>
        <v/>
      </c>
      <c r="AG336"/>
      <c r="AH336"/>
      <c r="AI336"/>
      <c r="AJ336"/>
      <c r="AN336" t="str">
        <f>_xlfn.LET(_xlpm.result,_xlfn.XLOOKUP(C336,Table1[company_name],Table1[Carbon_credits],"NOT FOUND"),IF(_xlpm.result="NOT FOUND","NOT FOUND",IF(_xlpm.result=0,"",_xlpm.result)))</f>
        <v/>
      </c>
      <c r="AO336"/>
      <c r="AQ336" s="26"/>
      <c r="AR336"/>
      <c r="AS336"/>
      <c r="AT336"/>
      <c r="AU336"/>
      <c r="AY336"/>
      <c r="AZ336"/>
      <c r="BB336" s="26"/>
      <c r="BC336" t="str">
        <f>_xlfn.LET(_xlpm.result,_xlfn.XLOOKUP(C336,Table1[company_name],Table1[Separate_removal_target],"NOT FOUND"),IF(_xlpm.result="NOT FOUND","NOT FOUND",IF(_xlpm.result=0,"",_xlpm.result)))</f>
        <v/>
      </c>
      <c r="BD336"/>
      <c r="BF336"/>
      <c r="BG336"/>
      <c r="BL336" s="26"/>
      <c r="BN336" s="29"/>
      <c r="BP336" s="26"/>
    </row>
    <row r="337" spans="1:68" s="24" customFormat="1" ht="13.35" customHeight="1" hidden="1">
      <c r="A337" s="24">
        <v>334</v>
      </c>
      <c r="C337" s="26" t="s">
        <v>2008</v>
      </c>
      <c r="D337" t="s">
        <v>1206</v>
      </c>
      <c r="F337" t="s">
        <v>175</v>
      </c>
      <c r="H337" s="30" t="s">
        <v>2009</v>
      </c>
      <c r="I337" s="24" t="s">
        <v>2010</v>
      </c>
      <c r="J337" s="24">
        <v>0.185</v>
      </c>
      <c r="K337" s="24" t="s">
        <v>2011</v>
      </c>
      <c r="L337" s="24">
        <v>54060</v>
      </c>
      <c r="N337" s="26">
        <v>8</v>
      </c>
      <c r="O337" s="24" t="s">
        <v>154</v>
      </c>
      <c r="Q337" s="26"/>
      <c r="R337" s="39"/>
      <c r="S337" s="39"/>
      <c r="T337" s="40"/>
      <c r="U337" s="24" t="s">
        <v>150</v>
      </c>
      <c r="V337" s="24" t="s">
        <v>6995</v>
      </c>
      <c r="W337" s="24" t="s">
        <v>1368</v>
      </c>
      <c r="X337" s="24">
        <v>2030</v>
      </c>
      <c r="Y337" s="24" t="s">
        <v>151</v>
      </c>
      <c r="Z337" s="24" t="s">
        <v>1368</v>
      </c>
      <c r="AA337" s="24">
        <v>2050</v>
      </c>
      <c r="AB337" s="24" t="s">
        <v>150</v>
      </c>
      <c r="AC337" s="24" t="s">
        <v>150</v>
      </c>
      <c r="AD337" s="24">
        <v>2050</v>
      </c>
      <c r="AE337" s="26">
        <v>2050</v>
      </c>
      <c r="AF337" t="str">
        <f>_xlfn.LET(_xlpm.result,_xlfn.XLOOKUP(C337,Table1[company_name],Table1[End_target],"NOT FOUND"),IF(_xlpm.result="NOT FOUND","NOT FOUND",IF(_xlpm.result=0,"",_xlpm.result)))</f>
        <v>No target</v>
      </c>
      <c r="AG337"/>
      <c r="AH337"/>
      <c r="AI337"/>
      <c r="AJ337"/>
      <c r="AN337" t="str">
        <f>_xlfn.LET(_xlpm.result,_xlfn.XLOOKUP(C337,Table1[company_name],Table1[Carbon_credits],"NOT FOUND"),IF(_xlpm.result="NOT FOUND","NOT FOUND",IF(_xlpm.result=0,"",_xlpm.result)))</f>
        <v/>
      </c>
      <c r="AO337"/>
      <c r="AQ337" s="26"/>
      <c r="AR337"/>
      <c r="AS337"/>
      <c r="AT337"/>
      <c r="AU337"/>
      <c r="AY337"/>
      <c r="AZ337"/>
      <c r="BB337" s="26"/>
      <c r="BC337" t="str">
        <f>_xlfn.LET(_xlpm.result,_xlfn.XLOOKUP(C337,Table1[company_name],Table1[Separate_removal_target],"NOT FOUND"),IF(_xlpm.result="NOT FOUND","NOT FOUND",IF(_xlpm.result=0,"",_xlpm.result)))</f>
        <v/>
      </c>
      <c r="BD337"/>
      <c r="BF337"/>
      <c r="BG337"/>
      <c r="BL337" s="26"/>
      <c r="BN337" s="29"/>
      <c r="BP337" s="26"/>
    </row>
    <row r="338" spans="1:68" s="24" customFormat="1" ht="13.35" customHeight="1" hidden="1">
      <c r="A338" s="24">
        <v>335</v>
      </c>
      <c r="C338" s="26" t="s">
        <v>2013</v>
      </c>
      <c r="D338" t="s">
        <v>449</v>
      </c>
      <c r="F338" t="s">
        <v>416</v>
      </c>
      <c r="H338" s="30" t="s">
        <v>2014</v>
      </c>
      <c r="I338" s="24" t="s">
        <v>2015</v>
      </c>
      <c r="J338" s="24">
        <v>-0.455</v>
      </c>
      <c r="K338" s="24" t="s">
        <v>2016</v>
      </c>
      <c r="L338" s="24">
        <v>162293</v>
      </c>
      <c r="N338" s="26">
        <v>5</v>
      </c>
      <c r="O338" s="24" t="s">
        <v>150</v>
      </c>
      <c r="P338" s="24">
        <v>2014</v>
      </c>
      <c r="Q338" s="26">
        <v>2025</v>
      </c>
      <c r="R338" s="39"/>
      <c r="S338" s="39"/>
      <c r="T338" s="40"/>
      <c r="U338" s="24" t="s">
        <v>150</v>
      </c>
      <c r="V338" s="24" t="s">
        <v>6995</v>
      </c>
      <c r="W338" s="24" t="s">
        <v>1368</v>
      </c>
      <c r="X338" s="24">
        <v>2025</v>
      </c>
      <c r="AB338" s="24" t="s">
        <v>154</v>
      </c>
      <c r="AC338" s="24" t="s">
        <v>154</v>
      </c>
      <c r="AE338" s="26"/>
      <c r="AF338" t="str">
        <f>_xlfn.LET(_xlpm.result,_xlfn.XLOOKUP(C338,Table1[company_name],Table1[End_target],"NOT FOUND"),IF(_xlpm.result="NOT FOUND","NOT FOUND",IF(_xlpm.result=0,"",_xlpm.result)))</f>
        <v>Net zero</v>
      </c>
      <c r="AG338"/>
      <c r="AH338"/>
      <c r="AI338"/>
      <c r="AJ338"/>
      <c r="AN338" t="str">
        <f>_xlfn.LET(_xlpm.result,_xlfn.XLOOKUP(C338,Table1[company_name],Table1[Carbon_credits],"NOT FOUND"),IF(_xlpm.result="NOT FOUND","NOT FOUND",IF(_xlpm.result=0,"",_xlpm.result)))</f>
        <v>No</v>
      </c>
      <c r="AO338"/>
      <c r="AQ338" s="26"/>
      <c r="AR338"/>
      <c r="AS338"/>
      <c r="AT338"/>
      <c r="AU338"/>
      <c r="AY338"/>
      <c r="AZ338"/>
      <c r="BB338" s="26"/>
      <c r="BC338" t="str">
        <f>_xlfn.LET(_xlpm.result,_xlfn.XLOOKUP(C338,Table1[company_name],Table1[Separate_removal_target],"NOT FOUND"),IF(_xlpm.result="NOT FOUND","NOT FOUND",IF(_xlpm.result=0,"",_xlpm.result)))</f>
        <v>No</v>
      </c>
      <c r="BD338"/>
      <c r="BF338"/>
      <c r="BG338"/>
      <c r="BL338" s="26"/>
      <c r="BN338" s="29"/>
      <c r="BP338" s="26"/>
    </row>
    <row r="339" spans="1:68" s="24" customFormat="1" ht="13.35" customHeight="1" hidden="1">
      <c r="A339" s="24">
        <v>336</v>
      </c>
      <c r="C339" s="26" t="s">
        <v>2018</v>
      </c>
      <c r="D339" t="s">
        <v>926</v>
      </c>
      <c r="F339" t="s">
        <v>145</v>
      </c>
      <c r="H339" s="30" t="s">
        <v>2019</v>
      </c>
      <c r="I339" s="24" t="s">
        <v>2020</v>
      </c>
      <c r="J339" s="24">
        <v>1.021</v>
      </c>
      <c r="K339" s="24" t="s">
        <v>2021</v>
      </c>
      <c r="L339" s="24">
        <v>47000</v>
      </c>
      <c r="N339" s="26">
        <v>17</v>
      </c>
      <c r="O339" s="24" t="s">
        <v>150</v>
      </c>
      <c r="P339" s="24">
        <v>2022</v>
      </c>
      <c r="Q339" s="26">
        <v>2030</v>
      </c>
      <c r="R339" s="39"/>
      <c r="S339" s="39"/>
      <c r="T339" s="40"/>
      <c r="U339" s="24" t="s">
        <v>150</v>
      </c>
      <c r="V339" s="24" t="s">
        <v>160</v>
      </c>
      <c r="AB339" s="24" t="s">
        <v>154</v>
      </c>
      <c r="AC339" s="24" t="s">
        <v>154</v>
      </c>
      <c r="AE339" s="26"/>
      <c r="AF339" t="str">
        <f>_xlfn.LET(_xlpm.result,_xlfn.XLOOKUP(C339,Table1[company_name],Table1[End_target],"NOT FOUND"),IF(_xlpm.result="NOT FOUND","NOT FOUND",IF(_xlpm.result=0,"",_xlpm.result)))</f>
        <v>Carbon neutral(ity)</v>
      </c>
      <c r="AG339"/>
      <c r="AH339"/>
      <c r="AI339"/>
      <c r="AJ339"/>
      <c r="AN339" t="str">
        <f>_xlfn.LET(_xlpm.result,_xlfn.XLOOKUP(C339,Table1[company_name],Table1[Carbon_credits],"NOT FOUND"),IF(_xlpm.result="NOT FOUND","NOT FOUND",IF(_xlpm.result=0,"",_xlpm.result)))</f>
        <v>Yes</v>
      </c>
      <c r="AO339"/>
      <c r="AQ339" s="26"/>
      <c r="AR339"/>
      <c r="AS339"/>
      <c r="AT339"/>
      <c r="AU339"/>
      <c r="AY339"/>
      <c r="AZ339"/>
      <c r="BB339" s="26"/>
      <c r="BC339" t="str">
        <f>_xlfn.LET(_xlpm.result,_xlfn.XLOOKUP(C339,Table1[company_name],Table1[Separate_removal_target],"NOT FOUND"),IF(_xlpm.result="NOT FOUND","NOT FOUND",IF(_xlpm.result=0,"",_xlpm.result)))</f>
        <v>No</v>
      </c>
      <c r="BD339"/>
      <c r="BF339"/>
      <c r="BG339"/>
      <c r="BL339" s="26"/>
      <c r="BN339" s="29"/>
      <c r="BP339" s="26"/>
    </row>
    <row r="340" spans="1:68" s="24" customFormat="1" ht="13.35" customHeight="1" hidden="1">
      <c r="A340" s="24">
        <v>337</v>
      </c>
      <c r="C340" s="26" t="s">
        <v>2023</v>
      </c>
      <c r="D340" t="s">
        <v>271</v>
      </c>
      <c r="F340" t="s">
        <v>499</v>
      </c>
      <c r="H340" s="30" t="s">
        <v>2024</v>
      </c>
      <c r="I340" s="24" t="s">
        <v>2025</v>
      </c>
      <c r="J340" s="24">
        <v>0.061</v>
      </c>
      <c r="K340" s="24" t="s">
        <v>2026</v>
      </c>
      <c r="L340" s="24">
        <v>157284</v>
      </c>
      <c r="N340" s="26">
        <v>21</v>
      </c>
      <c r="O340" s="24" t="s">
        <v>154</v>
      </c>
      <c r="Q340" s="26"/>
      <c r="R340" s="39"/>
      <c r="S340" s="39"/>
      <c r="T340" s="40"/>
      <c r="U340" s="24" t="s">
        <v>150</v>
      </c>
      <c r="V340" s="24" t="s">
        <v>7000</v>
      </c>
      <c r="AB340" s="24" t="s">
        <v>154</v>
      </c>
      <c r="AC340" s="24" t="s">
        <v>154</v>
      </c>
      <c r="AE340" s="26"/>
      <c r="AF340" t="str">
        <f>_xlfn.LET(_xlpm.result,_xlfn.XLOOKUP(C340,Table1[company_name],Table1[End_target],"NOT FOUND"),IF(_xlpm.result="NOT FOUND","NOT FOUND",IF(_xlpm.result=0,"",_xlpm.result)))</f>
        <v>Emissions reduction target</v>
      </c>
      <c r="AG340"/>
      <c r="AH340"/>
      <c r="AI340"/>
      <c r="AJ340"/>
      <c r="AN340" t="str">
        <f>_xlfn.LET(_xlpm.result,_xlfn.XLOOKUP(C340,Table1[company_name],Table1[Carbon_credits],"NOT FOUND"),IF(_xlpm.result="NOT FOUND","NOT FOUND",IF(_xlpm.result=0,"",_xlpm.result)))</f>
        <v>Yes</v>
      </c>
      <c r="AO340"/>
      <c r="AQ340" s="26"/>
      <c r="AR340"/>
      <c r="AS340"/>
      <c r="AT340"/>
      <c r="AU340"/>
      <c r="AY340"/>
      <c r="AZ340"/>
      <c r="BB340" s="26"/>
      <c r="BC340" t="str">
        <f>_xlfn.LET(_xlpm.result,_xlfn.XLOOKUP(C340,Table1[company_name],Table1[Separate_removal_target],"NOT FOUND"),IF(_xlpm.result="NOT FOUND","NOT FOUND",IF(_xlpm.result=0,"",_xlpm.result)))</f>
        <v>No</v>
      </c>
      <c r="BD340"/>
      <c r="BF340"/>
      <c r="BG340"/>
      <c r="BL340" s="26"/>
      <c r="BN340" s="29"/>
      <c r="BP340" s="26"/>
    </row>
    <row r="341" spans="1:68" s="24" customFormat="1" ht="13.35" customHeight="1" hidden="1">
      <c r="A341" s="24">
        <v>338</v>
      </c>
      <c r="C341" s="26" t="s">
        <v>2030</v>
      </c>
      <c r="D341" t="s">
        <v>271</v>
      </c>
      <c r="F341" t="s">
        <v>175</v>
      </c>
      <c r="H341" s="30" t="s">
        <v>2031</v>
      </c>
      <c r="I341" s="24" t="s">
        <v>2032</v>
      </c>
      <c r="J341" s="24">
        <v>-0.191</v>
      </c>
      <c r="K341" s="24" t="s">
        <v>2033</v>
      </c>
      <c r="L341" s="24">
        <v>122635</v>
      </c>
      <c r="N341" s="26">
        <v>4</v>
      </c>
      <c r="O341" s="24" t="s">
        <v>154</v>
      </c>
      <c r="Q341" s="26"/>
      <c r="R341" s="39"/>
      <c r="S341" s="39"/>
      <c r="T341" s="40"/>
      <c r="U341" s="24" t="s">
        <v>154</v>
      </c>
      <c r="V341" s="24" t="s">
        <v>154</v>
      </c>
      <c r="AB341" s="24" t="s">
        <v>154</v>
      </c>
      <c r="AC341" s="24" t="s">
        <v>154</v>
      </c>
      <c r="AE341" s="26"/>
      <c r="AF341" t="str">
        <f>_xlfn.LET(_xlpm.result,_xlfn.XLOOKUP(C341,Table1[company_name],Table1[End_target],"NOT FOUND"),IF(_xlpm.result="NOT FOUND","NOT FOUND",IF(_xlpm.result=0,"",_xlpm.result)))</f>
        <v/>
      </c>
      <c r="AG341"/>
      <c r="AH341"/>
      <c r="AI341"/>
      <c r="AJ341"/>
      <c r="AN341" t="str">
        <f>_xlfn.LET(_xlpm.result,_xlfn.XLOOKUP(C341,Table1[company_name],Table1[Carbon_credits],"NOT FOUND"),IF(_xlpm.result="NOT FOUND","NOT FOUND",IF(_xlpm.result=0,"",_xlpm.result)))</f>
        <v/>
      </c>
      <c r="AO341"/>
      <c r="AQ341" s="26"/>
      <c r="AR341"/>
      <c r="AS341"/>
      <c r="AT341"/>
      <c r="AU341"/>
      <c r="AY341"/>
      <c r="AZ341"/>
      <c r="BB341" s="26"/>
      <c r="BC341" t="str">
        <f>_xlfn.LET(_xlpm.result,_xlfn.XLOOKUP(C341,Table1[company_name],Table1[Separate_removal_target],"NOT FOUND"),IF(_xlpm.result="NOT FOUND","NOT FOUND",IF(_xlpm.result=0,"",_xlpm.result)))</f>
        <v/>
      </c>
      <c r="BD341"/>
      <c r="BF341"/>
      <c r="BG341"/>
      <c r="BL341" s="26"/>
      <c r="BN341" s="29"/>
      <c r="BP341" s="26"/>
    </row>
    <row r="342" spans="1:68" s="24" customFormat="1" ht="13.35" customHeight="1" hidden="1">
      <c r="A342" s="24">
        <v>339</v>
      </c>
      <c r="C342" s="26" t="s">
        <v>2034</v>
      </c>
      <c r="D342" t="s">
        <v>173</v>
      </c>
      <c r="F342" t="s">
        <v>175</v>
      </c>
      <c r="H342" s="30" t="s">
        <v>2035</v>
      </c>
      <c r="I342" s="24" t="s">
        <v>2036</v>
      </c>
      <c r="J342" s="24">
        <v>0.242</v>
      </c>
      <c r="K342" s="24" t="s">
        <v>2037</v>
      </c>
      <c r="L342" s="24">
        <v>97694</v>
      </c>
      <c r="N342" s="26">
        <v>14</v>
      </c>
      <c r="O342" s="24" t="s">
        <v>154</v>
      </c>
      <c r="Q342" s="26"/>
      <c r="R342" s="39"/>
      <c r="S342" s="39"/>
      <c r="T342" s="40"/>
      <c r="U342" s="24" t="s">
        <v>154</v>
      </c>
      <c r="V342" s="24" t="s">
        <v>154</v>
      </c>
      <c r="AB342" s="24" t="s">
        <v>154</v>
      </c>
      <c r="AC342" s="24" t="s">
        <v>154</v>
      </c>
      <c r="AE342" s="26"/>
      <c r="AF342" t="str">
        <f>_xlfn.LET(_xlpm.result,_xlfn.XLOOKUP(C342,Table1[company_name],Table1[End_target],"NOT FOUND"),IF(_xlpm.result="NOT FOUND","NOT FOUND",IF(_xlpm.result=0,"",_xlpm.result)))</f>
        <v/>
      </c>
      <c r="AG342"/>
      <c r="AH342"/>
      <c r="AI342"/>
      <c r="AJ342"/>
      <c r="AN342" t="str">
        <f>_xlfn.LET(_xlpm.result,_xlfn.XLOOKUP(C342,Table1[company_name],Table1[Carbon_credits],"NOT FOUND"),IF(_xlpm.result="NOT FOUND","NOT FOUND",IF(_xlpm.result=0,"",_xlpm.result)))</f>
        <v/>
      </c>
      <c r="AO342"/>
      <c r="AQ342" s="26"/>
      <c r="AR342"/>
      <c r="AS342"/>
      <c r="AT342"/>
      <c r="AU342"/>
      <c r="AY342"/>
      <c r="AZ342"/>
      <c r="BB342" s="26"/>
      <c r="BC342" t="str">
        <f>_xlfn.LET(_xlpm.result,_xlfn.XLOOKUP(C342,Table1[company_name],Table1[Separate_removal_target],"NOT FOUND"),IF(_xlpm.result="NOT FOUND","NOT FOUND",IF(_xlpm.result=0,"",_xlpm.result)))</f>
        <v/>
      </c>
      <c r="BD342"/>
      <c r="BF342"/>
      <c r="BG342"/>
      <c r="BL342" s="26"/>
      <c r="BN342" s="29"/>
      <c r="BP342" s="26"/>
    </row>
    <row r="343" spans="1:68" s="24" customFormat="1" ht="13.35" customHeight="1" hidden="1">
      <c r="A343" s="24">
        <v>340</v>
      </c>
      <c r="C343" s="26" t="s">
        <v>2039</v>
      </c>
      <c r="D343" t="s">
        <v>818</v>
      </c>
      <c r="F343" t="s">
        <v>756</v>
      </c>
      <c r="H343" s="30" t="s">
        <v>2040</v>
      </c>
      <c r="I343" s="24" t="s">
        <v>2041</v>
      </c>
      <c r="J343" s="24">
        <v>-0.131</v>
      </c>
      <c r="K343" s="24" t="s">
        <v>2042</v>
      </c>
      <c r="L343" s="24">
        <v>200250</v>
      </c>
      <c r="N343" s="26">
        <v>31</v>
      </c>
      <c r="O343" s="24" t="s">
        <v>154</v>
      </c>
      <c r="Q343" s="26"/>
      <c r="R343" s="39"/>
      <c r="S343" s="39"/>
      <c r="T343" s="40"/>
      <c r="U343" s="24" t="s">
        <v>150</v>
      </c>
      <c r="V343" s="24" t="s">
        <v>6995</v>
      </c>
      <c r="W343" s="24" t="s">
        <v>1368</v>
      </c>
      <c r="X343" s="24">
        <v>2030</v>
      </c>
      <c r="AB343" s="24" t="s">
        <v>154</v>
      </c>
      <c r="AC343" s="24" t="s">
        <v>154</v>
      </c>
      <c r="AE343" s="26"/>
      <c r="AF343" t="str">
        <f>_xlfn.LET(_xlpm.result,_xlfn.XLOOKUP(C343,Table1[company_name],Table1[End_target],"NOT FOUND"),IF(_xlpm.result="NOT FOUND","NOT FOUND",IF(_xlpm.result=0,"",_xlpm.result)))</f>
        <v>No target</v>
      </c>
      <c r="AG343"/>
      <c r="AH343"/>
      <c r="AI343"/>
      <c r="AJ343"/>
      <c r="AN343" t="str">
        <f>_xlfn.LET(_xlpm.result,_xlfn.XLOOKUP(C343,Table1[company_name],Table1[Carbon_credits],"NOT FOUND"),IF(_xlpm.result="NOT FOUND","NOT FOUND",IF(_xlpm.result=0,"",_xlpm.result)))</f>
        <v>Not Specified</v>
      </c>
      <c r="AO343"/>
      <c r="AQ343" s="26"/>
      <c r="AR343"/>
      <c r="AS343"/>
      <c r="AT343"/>
      <c r="AU343"/>
      <c r="AY343"/>
      <c r="AZ343"/>
      <c r="BB343" s="26"/>
      <c r="BC343" t="str">
        <f>_xlfn.LET(_xlpm.result,_xlfn.XLOOKUP(C343,Table1[company_name],Table1[Separate_removal_target],"NOT FOUND"),IF(_xlpm.result="NOT FOUND","NOT FOUND",IF(_xlpm.result=0,"",_xlpm.result)))</f>
        <v>No</v>
      </c>
      <c r="BD343"/>
      <c r="BF343"/>
      <c r="BG343"/>
      <c r="BL343" s="26"/>
      <c r="BN343" s="29"/>
      <c r="BP343" s="26"/>
    </row>
    <row r="344" spans="1:68" s="24" customFormat="1" ht="13.35" customHeight="1" hidden="1">
      <c r="A344" s="24">
        <v>341</v>
      </c>
      <c r="C344" s="26" t="s">
        <v>2043</v>
      </c>
      <c r="D344" t="s">
        <v>516</v>
      </c>
      <c r="F344" t="s">
        <v>374</v>
      </c>
      <c r="H344" s="30" t="s">
        <v>2044</v>
      </c>
      <c r="I344" s="24" t="s">
        <v>2045</v>
      </c>
      <c r="J344" s="24">
        <v>-0.037</v>
      </c>
      <c r="K344" s="24" t="s">
        <v>2046</v>
      </c>
      <c r="L344" s="24">
        <v>119270</v>
      </c>
      <c r="N344" s="26">
        <v>31</v>
      </c>
      <c r="O344" s="24" t="s">
        <v>154</v>
      </c>
      <c r="Q344" s="26"/>
      <c r="R344" s="39"/>
      <c r="S344" s="39"/>
      <c r="T344" s="40"/>
      <c r="U344" s="24" t="s">
        <v>150</v>
      </c>
      <c r="V344" s="24" t="s">
        <v>6995</v>
      </c>
      <c r="W344" s="24" t="s">
        <v>1368</v>
      </c>
      <c r="X344" s="24">
        <v>2030</v>
      </c>
      <c r="Y344" s="24" t="s">
        <v>151</v>
      </c>
      <c r="Z344" s="24" t="s">
        <v>1368</v>
      </c>
      <c r="AA344" s="24">
        <v>2040</v>
      </c>
      <c r="AB344" s="24" t="s">
        <v>150</v>
      </c>
      <c r="AC344" s="24" t="s">
        <v>150</v>
      </c>
      <c r="AD344" s="24">
        <v>2040</v>
      </c>
      <c r="AE344" s="26">
        <v>2040</v>
      </c>
      <c r="AF344" t="str">
        <f>_xlfn.LET(_xlpm.result,_xlfn.XLOOKUP(C344,Table1[company_name],Table1[End_target],"NOT FOUND"),IF(_xlpm.result="NOT FOUND","NOT FOUND",IF(_xlpm.result=0,"",_xlpm.result)))</f>
        <v>Net zero</v>
      </c>
      <c r="AG344"/>
      <c r="AH344"/>
      <c r="AI344"/>
      <c r="AJ344"/>
      <c r="AN344" t="str">
        <f>_xlfn.LET(_xlpm.result,_xlfn.XLOOKUP(C344,Table1[company_name],Table1[Carbon_credits],"NOT FOUND"),IF(_xlpm.result="NOT FOUND","NOT FOUND",IF(_xlpm.result=0,"",_xlpm.result)))</f>
        <v>Yes</v>
      </c>
      <c r="AO344"/>
      <c r="AQ344" s="26"/>
      <c r="AR344"/>
      <c r="AS344" t="s">
        <v>218</v>
      </c>
      <c r="AT344" t="s">
        <v>7125</v>
      </c>
      <c r="AU344">
        <v>2040</v>
      </c>
      <c r="AY344" t="s">
        <v>157</v>
      </c>
      <c r="AZ344" t="s">
        <v>171</v>
      </c>
      <c r="BB344" s="26"/>
      <c r="BC344" t="str">
        <f>_xlfn.LET(_xlpm.result,_xlfn.XLOOKUP(C344,Table1[company_name],Table1[Separate_removal_target],"NOT FOUND"),IF(_xlpm.result="NOT FOUND","NOT FOUND",IF(_xlpm.result=0,"",_xlpm.result)))</f>
        <v>Yes</v>
      </c>
      <c r="BD344" t="s">
        <v>150</v>
      </c>
      <c r="BF344" t="s">
        <v>7125</v>
      </c>
      <c r="BG344">
        <v>2040</v>
      </c>
      <c r="BL344" s="26"/>
      <c r="BN344" s="29"/>
      <c r="BP344" s="26"/>
    </row>
    <row r="345" spans="1:68" s="24" customFormat="1" ht="13.35" customHeight="1" hidden="1">
      <c r="A345" s="24">
        <v>342</v>
      </c>
      <c r="C345" s="26" t="s">
        <v>2048</v>
      </c>
      <c r="D345" t="s">
        <v>778</v>
      </c>
      <c r="F345" t="s">
        <v>245</v>
      </c>
      <c r="H345" s="30" t="s">
        <v>2049</v>
      </c>
      <c r="I345" s="24" t="s">
        <v>2050</v>
      </c>
      <c r="J345" s="24">
        <v>0</v>
      </c>
      <c r="K345" s="24" t="s">
        <v>2051</v>
      </c>
      <c r="L345" s="24">
        <v>155962</v>
      </c>
      <c r="N345" s="26">
        <v>12</v>
      </c>
      <c r="O345" s="24" t="s">
        <v>154</v>
      </c>
      <c r="Q345" s="26"/>
      <c r="R345" s="39"/>
      <c r="S345" s="39"/>
      <c r="T345" s="40"/>
      <c r="U345" s="24" t="s">
        <v>150</v>
      </c>
      <c r="V345" s="24" t="s">
        <v>6995</v>
      </c>
      <c r="W345" s="24" t="s">
        <v>1368</v>
      </c>
      <c r="X345" s="24">
        <v>2030</v>
      </c>
      <c r="AB345" s="24" t="s">
        <v>154</v>
      </c>
      <c r="AC345" s="24" t="s">
        <v>154</v>
      </c>
      <c r="AE345" s="26"/>
      <c r="AF345" t="str">
        <f>_xlfn.LET(_xlpm.result,_xlfn.XLOOKUP(C345,Table1[company_name],Table1[End_target],"NOT FOUND"),IF(_xlpm.result="NOT FOUND","NOT FOUND",IF(_xlpm.result=0,"",_xlpm.result)))</f>
        <v>Climate neutral</v>
      </c>
      <c r="AG345" t="s">
        <v>219</v>
      </c>
      <c r="AH345" t="s">
        <v>218</v>
      </c>
      <c r="AI345" t="s">
        <v>2052</v>
      </c>
      <c r="AJ345">
        <v>2040</v>
      </c>
      <c r="AN345" t="str">
        <f>_xlfn.LET(_xlpm.result,_xlfn.XLOOKUP(C345,Table1[company_name],Table1[Carbon_credits],"NOT FOUND"),IF(_xlpm.result="NOT FOUND","NOT FOUND",IF(_xlpm.result=0,"",_xlpm.result)))</f>
        <v>Not Specified</v>
      </c>
      <c r="AO345" t="s">
        <v>168</v>
      </c>
      <c r="AQ345" s="26"/>
      <c r="AR345"/>
      <c r="AS345"/>
      <c r="AT345"/>
      <c r="AU345"/>
      <c r="AY345"/>
      <c r="AZ345"/>
      <c r="BB345" s="26"/>
      <c r="BC345" t="str">
        <f>_xlfn.LET(_xlpm.result,_xlfn.XLOOKUP(C345,Table1[company_name],Table1[Separate_removal_target],"NOT FOUND"),IF(_xlpm.result="NOT FOUND","NOT FOUND",IF(_xlpm.result=0,"",_xlpm.result)))</f>
        <v>No</v>
      </c>
      <c r="BD345" t="s">
        <v>150</v>
      </c>
      <c r="BF345" t="s">
        <v>2052</v>
      </c>
      <c r="BG345">
        <v>2040</v>
      </c>
      <c r="BL345" s="26"/>
      <c r="BN345" s="29"/>
      <c r="BP345" s="26"/>
    </row>
    <row r="346" spans="1:68" s="24" customFormat="1" ht="13.35" customHeight="1" hidden="1">
      <c r="A346" s="24">
        <v>343</v>
      </c>
      <c r="C346" s="26" t="s">
        <v>2053</v>
      </c>
      <c r="D346" t="s">
        <v>516</v>
      </c>
      <c r="F346" t="s">
        <v>499</v>
      </c>
      <c r="H346" s="30" t="s">
        <v>2054</v>
      </c>
      <c r="I346" s="24" t="s">
        <v>2055</v>
      </c>
      <c r="J346" s="24">
        <v>0</v>
      </c>
      <c r="K346" s="24" t="s">
        <v>2056</v>
      </c>
      <c r="L346" s="24">
        <v>100870</v>
      </c>
      <c r="N346" s="26">
        <v>31</v>
      </c>
      <c r="O346" s="24" t="s">
        <v>150</v>
      </c>
      <c r="P346" s="24">
        <v>2017</v>
      </c>
      <c r="Q346" s="26">
        <v>2030</v>
      </c>
      <c r="R346" s="39"/>
      <c r="S346" s="39"/>
      <c r="T346" s="40"/>
      <c r="U346" s="24" t="s">
        <v>154</v>
      </c>
      <c r="V346" s="24" t="s">
        <v>154</v>
      </c>
      <c r="AB346" s="24" t="s">
        <v>154</v>
      </c>
      <c r="AC346" s="24" t="s">
        <v>154</v>
      </c>
      <c r="AE346" s="26"/>
      <c r="AF346" t="str">
        <f>_xlfn.LET(_xlpm.result,_xlfn.XLOOKUP(C346,Table1[company_name],Table1[End_target],"NOT FOUND"),IF(_xlpm.result="NOT FOUND","NOT FOUND",IF(_xlpm.result=0,"",_xlpm.result)))</f>
        <v>Net zero</v>
      </c>
      <c r="AG346"/>
      <c r="AH346"/>
      <c r="AI346"/>
      <c r="AJ346"/>
      <c r="AN346" t="str">
        <f>_xlfn.LET(_xlpm.result,_xlfn.XLOOKUP(C346,Table1[company_name],Table1[Carbon_credits],"NOT FOUND"),IF(_xlpm.result="NOT FOUND","NOT FOUND",IF(_xlpm.result=0,"",_xlpm.result)))</f>
        <v>Yes</v>
      </c>
      <c r="AO346"/>
      <c r="AQ346" s="26"/>
      <c r="AR346"/>
      <c r="AS346" t="s">
        <v>218</v>
      </c>
      <c r="AT346" t="s">
        <v>7126</v>
      </c>
      <c r="AU346">
        <v>2040</v>
      </c>
      <c r="AY346" t="s">
        <v>157</v>
      </c>
      <c r="AZ346" t="s">
        <v>171</v>
      </c>
      <c r="BB346" s="26"/>
      <c r="BC346" t="str">
        <f>_xlfn.LET(_xlpm.result,_xlfn.XLOOKUP(C346,Table1[company_name],Table1[Separate_removal_target],"NOT FOUND"),IF(_xlpm.result="NOT FOUND","NOT FOUND",IF(_xlpm.result=0,"",_xlpm.result)))</f>
        <v>Yes</v>
      </c>
      <c r="BD346" t="s">
        <v>150</v>
      </c>
      <c r="BF346" t="s">
        <v>7126</v>
      </c>
      <c r="BG346">
        <v>2040</v>
      </c>
      <c r="BL346" s="26"/>
      <c r="BN346" s="29"/>
      <c r="BP346" s="26"/>
    </row>
    <row r="347" spans="1:68" s="24" customFormat="1" ht="13.35" customHeight="1" hidden="1">
      <c r="A347" s="24">
        <v>344</v>
      </c>
      <c r="C347" s="26" t="s">
        <v>2058</v>
      </c>
      <c r="D347" t="s">
        <v>173</v>
      </c>
      <c r="F347" t="s">
        <v>264</v>
      </c>
      <c r="H347" s="30" t="s">
        <v>2059</v>
      </c>
      <c r="I347" s="24" t="s">
        <v>2060</v>
      </c>
      <c r="J347" s="24">
        <v>-0.429</v>
      </c>
      <c r="K347" s="24" t="s">
        <v>2061</v>
      </c>
      <c r="L347" s="24">
        <v>38074</v>
      </c>
      <c r="N347" s="26">
        <v>31</v>
      </c>
      <c r="O347" s="24" t="s">
        <v>154</v>
      </c>
      <c r="Q347" s="26"/>
      <c r="R347" s="39"/>
      <c r="S347" s="39"/>
      <c r="T347" s="40"/>
      <c r="U347" s="24" t="s">
        <v>150</v>
      </c>
      <c r="V347" s="24" t="s">
        <v>6995</v>
      </c>
      <c r="W347" s="24" t="s">
        <v>1368</v>
      </c>
      <c r="X347" s="24">
        <v>2030</v>
      </c>
      <c r="AB347" s="24" t="s">
        <v>154</v>
      </c>
      <c r="AC347" s="24" t="s">
        <v>154</v>
      </c>
      <c r="AE347" s="26"/>
      <c r="AF347" t="str">
        <f>_xlfn.LET(_xlpm.result,_xlfn.XLOOKUP(C347,Table1[company_name],Table1[End_target],"NOT FOUND"),IF(_xlpm.result="NOT FOUND","NOT FOUND",IF(_xlpm.result=0,"",_xlpm.result)))</f>
        <v>Carbon neutral(ity)</v>
      </c>
      <c r="AG347" t="s">
        <v>219</v>
      </c>
      <c r="AH347" t="s">
        <v>218</v>
      </c>
      <c r="AI347" t="s">
        <v>2062</v>
      </c>
      <c r="AJ347">
        <v>2050</v>
      </c>
      <c r="AN347" t="str">
        <f>_xlfn.LET(_xlpm.result,_xlfn.XLOOKUP(C347,Table1[company_name],Table1[Carbon_credits],"NOT FOUND"),IF(_xlpm.result="NOT FOUND","NOT FOUND",IF(_xlpm.result=0,"",_xlpm.result)))</f>
        <v>Not Specified</v>
      </c>
      <c r="AO347" t="s">
        <v>168</v>
      </c>
      <c r="AQ347" s="26"/>
      <c r="AR347"/>
      <c r="AS347"/>
      <c r="AT347"/>
      <c r="AU347"/>
      <c r="AY347"/>
      <c r="AZ347"/>
      <c r="BB347" s="26"/>
      <c r="BC347" t="str">
        <f>_xlfn.LET(_xlpm.result,_xlfn.XLOOKUP(C347,Table1[company_name],Table1[Separate_removal_target],"NOT FOUND"),IF(_xlpm.result="NOT FOUND","NOT FOUND",IF(_xlpm.result=0,"",_xlpm.result)))</f>
        <v>No</v>
      </c>
      <c r="BD347" t="s">
        <v>150</v>
      </c>
      <c r="BF347" t="s">
        <v>2062</v>
      </c>
      <c r="BG347">
        <v>2050</v>
      </c>
      <c r="BL347" s="26"/>
      <c r="BN347" s="29"/>
      <c r="BP347" s="26"/>
    </row>
    <row r="348" spans="1:68" s="24" customFormat="1" ht="13.35" customHeight="1" hidden="1">
      <c r="A348" s="24">
        <v>345</v>
      </c>
      <c r="C348" s="26" t="s">
        <v>2064</v>
      </c>
      <c r="D348" t="s">
        <v>818</v>
      </c>
      <c r="F348" t="s">
        <v>1610</v>
      </c>
      <c r="H348" s="30" t="s">
        <v>2065</v>
      </c>
      <c r="I348" s="24" t="s">
        <v>2066</v>
      </c>
      <c r="J348" s="24">
        <v>-0.935</v>
      </c>
      <c r="K348" s="24" t="s">
        <v>2067</v>
      </c>
      <c r="L348" s="24">
        <v>201413</v>
      </c>
      <c r="N348" s="26">
        <v>29</v>
      </c>
      <c r="O348" s="24" t="s">
        <v>150</v>
      </c>
      <c r="P348" s="24">
        <v>2020</v>
      </c>
      <c r="Q348" s="26">
        <v>2025</v>
      </c>
      <c r="R348" s="39"/>
      <c r="S348" s="39"/>
      <c r="T348" s="40"/>
      <c r="U348" s="24" t="s">
        <v>150</v>
      </c>
      <c r="V348" s="24" t="s">
        <v>6995</v>
      </c>
      <c r="W348" s="24" t="s">
        <v>1368</v>
      </c>
      <c r="X348" s="24" t="s">
        <v>5902</v>
      </c>
      <c r="Y348" s="24" t="s">
        <v>151</v>
      </c>
      <c r="Z348" s="24" t="s">
        <v>1368</v>
      </c>
      <c r="AA348" s="24" t="s">
        <v>4371</v>
      </c>
      <c r="AB348" s="24" t="s">
        <v>150</v>
      </c>
      <c r="AC348" s="24" t="s">
        <v>150</v>
      </c>
      <c r="AD348" s="24" t="s">
        <v>4371</v>
      </c>
      <c r="AE348" s="26" t="s">
        <v>4371</v>
      </c>
      <c r="AF348" t="str">
        <f>_xlfn.LET(_xlpm.result,_xlfn.XLOOKUP(C348,Table1[company_name],Table1[End_target],"NOT FOUND"),IF(_xlpm.result="NOT FOUND","NOT FOUND",IF(_xlpm.result=0,"",_xlpm.result)))</f>
        <v>Climate positive</v>
      </c>
      <c r="AG348"/>
      <c r="AH348"/>
      <c r="AI348"/>
      <c r="AJ348"/>
      <c r="AN348" t="str">
        <f>_xlfn.LET(_xlpm.result,_xlfn.XLOOKUP(C348,Table1[company_name],Table1[Carbon_credits],"NOT FOUND"),IF(_xlpm.result="NOT FOUND","NOT FOUND",IF(_xlpm.result=0,"",_xlpm.result)))</f>
        <v>Yes</v>
      </c>
      <c r="AO348"/>
      <c r="AQ348" s="26"/>
      <c r="AR348"/>
      <c r="AS348"/>
      <c r="AT348"/>
      <c r="AU348"/>
      <c r="AY348"/>
      <c r="AZ348"/>
      <c r="BB348" s="26"/>
      <c r="BC348" t="str">
        <f>_xlfn.LET(_xlpm.result,_xlfn.XLOOKUP(C348,Table1[company_name],Table1[Separate_removal_target],"NOT FOUND"),IF(_xlpm.result="NOT FOUND","NOT FOUND",IF(_xlpm.result=0,"",_xlpm.result)))</f>
        <v>No</v>
      </c>
      <c r="BD348"/>
      <c r="BF348"/>
      <c r="BG348"/>
      <c r="BL348" s="26"/>
      <c r="BN348" s="29"/>
      <c r="BP348" s="26"/>
    </row>
    <row r="349" spans="1:68" s="24" customFormat="1" ht="13.35" customHeight="1" hidden="1">
      <c r="A349" s="24">
        <v>346</v>
      </c>
      <c r="C349" s="26" t="s">
        <v>2070</v>
      </c>
      <c r="D349" t="s">
        <v>516</v>
      </c>
      <c r="F349" t="s">
        <v>284</v>
      </c>
      <c r="H349" s="30" t="s">
        <v>2071</v>
      </c>
      <c r="I349" s="24" t="s">
        <v>2072</v>
      </c>
      <c r="J349" s="24">
        <v>-4.618</v>
      </c>
      <c r="K349" s="24" t="s">
        <v>2073</v>
      </c>
      <c r="L349" s="24">
        <v>92834</v>
      </c>
      <c r="N349" s="26">
        <v>26</v>
      </c>
      <c r="O349" s="24" t="s">
        <v>150</v>
      </c>
      <c r="P349" s="24">
        <v>2018</v>
      </c>
      <c r="Q349" s="26">
        <v>2025</v>
      </c>
      <c r="R349" s="39"/>
      <c r="S349" s="39"/>
      <c r="T349" s="40"/>
      <c r="U349" s="24" t="s">
        <v>150</v>
      </c>
      <c r="V349" s="24" t="s">
        <v>6995</v>
      </c>
      <c r="W349" s="24" t="s">
        <v>1368</v>
      </c>
      <c r="X349" s="24" t="s">
        <v>3292</v>
      </c>
      <c r="Y349" s="24" t="s">
        <v>151</v>
      </c>
      <c r="Z349" s="24" t="s">
        <v>1368</v>
      </c>
      <c r="AA349" s="24" t="s">
        <v>4360</v>
      </c>
      <c r="AB349" s="24" t="s">
        <v>150</v>
      </c>
      <c r="AC349" s="24" t="s">
        <v>150</v>
      </c>
      <c r="AD349" s="24" t="s">
        <v>4360</v>
      </c>
      <c r="AE349" s="26" t="s">
        <v>4360</v>
      </c>
      <c r="AF349" t="str">
        <f>_xlfn.LET(_xlpm.result,_xlfn.XLOOKUP(C349,Table1[company_name],Table1[End_target],"NOT FOUND"),IF(_xlpm.result="NOT FOUND","NOT FOUND",IF(_xlpm.result=0,"",_xlpm.result)))</f>
        <v>Net zero</v>
      </c>
      <c r="AG349"/>
      <c r="AH349"/>
      <c r="AI349"/>
      <c r="AJ349"/>
      <c r="AN349" t="str">
        <f>_xlfn.LET(_xlpm.result,_xlfn.XLOOKUP(C349,Table1[company_name],Table1[Carbon_credits],"NOT FOUND"),IF(_xlpm.result="NOT FOUND","NOT FOUND",IF(_xlpm.result=0,"",_xlpm.result)))</f>
        <v>Not Specified</v>
      </c>
      <c r="AO349"/>
      <c r="AQ349" s="26"/>
      <c r="AR349"/>
      <c r="AS349"/>
      <c r="AT349"/>
      <c r="AU349"/>
      <c r="AY349"/>
      <c r="AZ349"/>
      <c r="BB349" s="26"/>
      <c r="BC349" t="str">
        <f>_xlfn.LET(_xlpm.result,_xlfn.XLOOKUP(C349,Table1[company_name],Table1[Separate_removal_target],"NOT FOUND"),IF(_xlpm.result="NOT FOUND","NOT FOUND",IF(_xlpm.result=0,"",_xlpm.result)))</f>
        <v>No</v>
      </c>
      <c r="BD349"/>
      <c r="BF349"/>
      <c r="BG349"/>
      <c r="BL349" s="26"/>
      <c r="BN349" s="29"/>
      <c r="BP349" s="26"/>
    </row>
    <row r="350" spans="1:68" s="24" customFormat="1" ht="13.35" customHeight="1" hidden="1">
      <c r="A350" s="24">
        <v>347</v>
      </c>
      <c r="C350" s="26" t="s">
        <v>2075</v>
      </c>
      <c r="D350" t="s">
        <v>163</v>
      </c>
      <c r="F350" t="s">
        <v>145</v>
      </c>
      <c r="H350" s="30" t="s">
        <v>2076</v>
      </c>
      <c r="I350" s="24" t="s">
        <v>2077</v>
      </c>
      <c r="J350" s="24">
        <v>4.223</v>
      </c>
      <c r="K350" s="24" t="s">
        <v>2078</v>
      </c>
      <c r="L350" s="24">
        <v>31100</v>
      </c>
      <c r="N350" s="26">
        <v>3</v>
      </c>
      <c r="O350" s="24" t="s">
        <v>154</v>
      </c>
      <c r="Q350" s="26"/>
      <c r="R350" s="39"/>
      <c r="S350" s="39"/>
      <c r="T350" s="40"/>
      <c r="U350" s="24" t="s">
        <v>150</v>
      </c>
      <c r="V350" s="24" t="s">
        <v>6995</v>
      </c>
      <c r="W350" s="24" t="s">
        <v>1368</v>
      </c>
      <c r="X350" s="24" t="s">
        <v>3292</v>
      </c>
      <c r="AB350" s="24" t="s">
        <v>154</v>
      </c>
      <c r="AC350" s="24" t="s">
        <v>154</v>
      </c>
      <c r="AE350" s="26"/>
      <c r="AF350" t="str">
        <f>_xlfn.LET(_xlpm.result,_xlfn.XLOOKUP(C350,Table1[company_name],Table1[End_target],"NOT FOUND"),IF(_xlpm.result="NOT FOUND","NOT FOUND",IF(_xlpm.result=0,"",_xlpm.result)))</f>
        <v>Net zero</v>
      </c>
      <c r="AG350"/>
      <c r="AH350"/>
      <c r="AI350"/>
      <c r="AJ350"/>
      <c r="AN350" t="str">
        <f>_xlfn.LET(_xlpm.result,_xlfn.XLOOKUP(C350,Table1[company_name],Table1[Carbon_credits],"NOT FOUND"),IF(_xlpm.result="NOT FOUND","NOT FOUND",IF(_xlpm.result=0,"",_xlpm.result)))</f>
        <v>Yes</v>
      </c>
      <c r="AO350"/>
      <c r="AQ350" s="26"/>
      <c r="AR350"/>
      <c r="AS350" t="s">
        <v>159</v>
      </c>
      <c r="AT350" t="s">
        <v>2079</v>
      </c>
      <c r="AU350">
        <v>2040</v>
      </c>
      <c r="AY350" t="s">
        <v>157</v>
      </c>
      <c r="AZ350" t="s">
        <v>158</v>
      </c>
      <c r="BB350" s="26"/>
      <c r="BC350" t="str">
        <f>_xlfn.LET(_xlpm.result,_xlfn.XLOOKUP(C350,Table1[company_name],Table1[Separate_removal_target],"NOT FOUND"),IF(_xlpm.result="NOT FOUND","NOT FOUND",IF(_xlpm.result=0,"",_xlpm.result)))</f>
        <v>No</v>
      </c>
      <c r="BD350" t="s">
        <v>150</v>
      </c>
      <c r="BF350" t="s">
        <v>2079</v>
      </c>
      <c r="BG350">
        <v>2040</v>
      </c>
      <c r="BL350" s="26"/>
      <c r="BN350" s="29"/>
      <c r="BP350" s="26"/>
    </row>
    <row r="351" spans="1:68" s="24" customFormat="1" ht="13.35" customHeight="1" hidden="1">
      <c r="A351" s="24">
        <v>348</v>
      </c>
      <c r="C351" s="26" t="s">
        <v>2080</v>
      </c>
      <c r="D351" t="s">
        <v>213</v>
      </c>
      <c r="F351" t="s">
        <v>349</v>
      </c>
      <c r="H351" s="30" t="s">
        <v>2081</v>
      </c>
      <c r="I351" s="24" t="s">
        <v>2082</v>
      </c>
      <c r="J351" s="24">
        <v>0.46</v>
      </c>
      <c r="K351" s="24" t="s">
        <v>2083</v>
      </c>
      <c r="L351" s="24">
        <v>65926</v>
      </c>
      <c r="N351" s="26">
        <v>20</v>
      </c>
      <c r="O351" s="24" t="s">
        <v>154</v>
      </c>
      <c r="Q351" s="26"/>
      <c r="R351" s="39"/>
      <c r="S351" s="39"/>
      <c r="T351" s="40"/>
      <c r="U351" s="24" t="s">
        <v>150</v>
      </c>
      <c r="V351" s="24" t="s">
        <v>6995</v>
      </c>
      <c r="W351" s="24" t="s">
        <v>1368</v>
      </c>
      <c r="X351" s="24">
        <v>2030</v>
      </c>
      <c r="Y351" s="24" t="s">
        <v>151</v>
      </c>
      <c r="Z351" s="24" t="s">
        <v>1368</v>
      </c>
      <c r="AA351" s="24">
        <v>2050</v>
      </c>
      <c r="AB351" s="24" t="s">
        <v>150</v>
      </c>
      <c r="AC351" s="24" t="s">
        <v>150</v>
      </c>
      <c r="AD351" s="24">
        <v>2050</v>
      </c>
      <c r="AE351" s="26">
        <v>2050</v>
      </c>
      <c r="AF351" t="str">
        <f>_xlfn.LET(_xlpm.result,_xlfn.XLOOKUP(C351,Table1[company_name],Table1[End_target],"NOT FOUND"),IF(_xlpm.result="NOT FOUND","NOT FOUND",IF(_xlpm.result=0,"",_xlpm.result)))</f>
        <v>Carbon neutral(ity)</v>
      </c>
      <c r="AG351" t="s">
        <v>219</v>
      </c>
      <c r="AH351" t="s">
        <v>218</v>
      </c>
      <c r="AI351" t="s">
        <v>2084</v>
      </c>
      <c r="AJ351">
        <v>2050</v>
      </c>
      <c r="AN351" t="str">
        <f>_xlfn.LET(_xlpm.result,_xlfn.XLOOKUP(C351,Table1[company_name],Table1[Carbon_credits],"NOT FOUND"),IF(_xlpm.result="NOT FOUND","NOT FOUND",IF(_xlpm.result=0,"",_xlpm.result)))</f>
        <v>Not Specified</v>
      </c>
      <c r="AO351" t="s">
        <v>168</v>
      </c>
      <c r="AQ351" s="26"/>
      <c r="AR351"/>
      <c r="AS351"/>
      <c r="AT351"/>
      <c r="AU351"/>
      <c r="AY351"/>
      <c r="AZ351"/>
      <c r="BB351" s="26"/>
      <c r="BC351" t="str">
        <f>_xlfn.LET(_xlpm.result,_xlfn.XLOOKUP(C351,Table1[company_name],Table1[Separate_removal_target],"NOT FOUND"),IF(_xlpm.result="NOT FOUND","NOT FOUND",IF(_xlpm.result=0,"",_xlpm.result)))</f>
        <v>No</v>
      </c>
      <c r="BD351" t="s">
        <v>150</v>
      </c>
      <c r="BF351" t="s">
        <v>2084</v>
      </c>
      <c r="BG351">
        <v>2050</v>
      </c>
      <c r="BL351" s="26"/>
      <c r="BN351" s="29"/>
      <c r="BP351" s="26"/>
    </row>
    <row r="352" spans="1:68" s="24" customFormat="1" ht="13.35" customHeight="1" hidden="1">
      <c r="A352" s="24">
        <v>349</v>
      </c>
      <c r="C352" s="26" t="s">
        <v>2085</v>
      </c>
      <c r="D352" t="s">
        <v>1470</v>
      </c>
      <c r="F352" t="s">
        <v>869</v>
      </c>
      <c r="H352" s="30" t="s">
        <v>2086</v>
      </c>
      <c r="I352" s="24" t="s">
        <v>2087</v>
      </c>
      <c r="J352" s="24">
        <v>-0.606</v>
      </c>
      <c r="K352" s="24" t="s">
        <v>2088</v>
      </c>
      <c r="L352" s="24">
        <v>388999</v>
      </c>
      <c r="N352" s="26">
        <v>6</v>
      </c>
      <c r="O352" s="24" t="s">
        <v>154</v>
      </c>
      <c r="Q352" s="26"/>
      <c r="R352" s="39"/>
      <c r="S352" s="39"/>
      <c r="T352" s="40"/>
      <c r="U352" s="24" t="s">
        <v>154</v>
      </c>
      <c r="V352" s="24" t="s">
        <v>154</v>
      </c>
      <c r="AB352" s="24" t="s">
        <v>154</v>
      </c>
      <c r="AC352" s="24" t="s">
        <v>154</v>
      </c>
      <c r="AE352" s="26"/>
      <c r="AF352" t="str">
        <f>_xlfn.LET(_xlpm.result,_xlfn.XLOOKUP(C352,Table1[company_name],Table1[End_target],"NOT FOUND"),IF(_xlpm.result="NOT FOUND","NOT FOUND",IF(_xlpm.result=0,"",_xlpm.result)))</f>
        <v/>
      </c>
      <c r="AG352"/>
      <c r="AH352"/>
      <c r="AI352"/>
      <c r="AJ352"/>
      <c r="AN352" t="str">
        <f>_xlfn.LET(_xlpm.result,_xlfn.XLOOKUP(C352,Table1[company_name],Table1[Carbon_credits],"NOT FOUND"),IF(_xlpm.result="NOT FOUND","NOT FOUND",IF(_xlpm.result=0,"",_xlpm.result)))</f>
        <v/>
      </c>
      <c r="AO352"/>
      <c r="AQ352" s="26"/>
      <c r="AR352"/>
      <c r="AS352"/>
      <c r="AT352"/>
      <c r="AU352"/>
      <c r="AY352"/>
      <c r="AZ352"/>
      <c r="BB352" s="26"/>
      <c r="BC352" t="str">
        <f>_xlfn.LET(_xlpm.result,_xlfn.XLOOKUP(C352,Table1[company_name],Table1[Separate_removal_target],"NOT FOUND"),IF(_xlpm.result="NOT FOUND","NOT FOUND",IF(_xlpm.result=0,"",_xlpm.result)))</f>
        <v/>
      </c>
      <c r="BD352"/>
      <c r="BF352"/>
      <c r="BG352"/>
      <c r="BL352" s="26"/>
      <c r="BN352" s="29"/>
      <c r="BP352" s="26"/>
    </row>
    <row r="353" spans="1:68" s="24" customFormat="1" ht="13.35" customHeight="1" hidden="1">
      <c r="A353" s="24">
        <v>350</v>
      </c>
      <c r="C353" s="26" t="s">
        <v>2091</v>
      </c>
      <c r="D353" t="s">
        <v>980</v>
      </c>
      <c r="F353" t="s">
        <v>264</v>
      </c>
      <c r="H353" s="30" t="s">
        <v>2092</v>
      </c>
      <c r="I353" s="24" t="s">
        <v>2093</v>
      </c>
      <c r="J353" s="24">
        <v>0.776</v>
      </c>
      <c r="K353" s="24" t="s">
        <v>2094</v>
      </c>
      <c r="L353" s="24">
        <v>38247</v>
      </c>
      <c r="N353" s="26">
        <v>27</v>
      </c>
      <c r="O353" s="24" t="s">
        <v>154</v>
      </c>
      <c r="Q353" s="26"/>
      <c r="R353" s="39"/>
      <c r="S353" s="39"/>
      <c r="T353" s="40"/>
      <c r="U353" s="24" t="s">
        <v>150</v>
      </c>
      <c r="V353" s="24" t="s">
        <v>7000</v>
      </c>
      <c r="AB353" s="24" t="s">
        <v>154</v>
      </c>
      <c r="AC353" s="24" t="s">
        <v>154</v>
      </c>
      <c r="AE353" s="26"/>
      <c r="AF353" t="str">
        <f>_xlfn.LET(_xlpm.result,_xlfn.XLOOKUP(C353,Table1[company_name],Table1[End_target],"NOT FOUND"),IF(_xlpm.result="NOT FOUND","NOT FOUND",IF(_xlpm.result=0,"",_xlpm.result)))</f>
        <v>Net zero</v>
      </c>
      <c r="AG353"/>
      <c r="AH353"/>
      <c r="AI353"/>
      <c r="AJ353"/>
      <c r="AN353" t="str">
        <f>_xlfn.LET(_xlpm.result,_xlfn.XLOOKUP(C353,Table1[company_name],Table1[Carbon_credits],"NOT FOUND"),IF(_xlpm.result="NOT FOUND","NOT FOUND",IF(_xlpm.result=0,"",_xlpm.result)))</f>
        <v>Not Specified</v>
      </c>
      <c r="AO353"/>
      <c r="AQ353" s="26"/>
      <c r="AR353"/>
      <c r="AS353"/>
      <c r="AT353"/>
      <c r="AU353"/>
      <c r="AY353"/>
      <c r="AZ353"/>
      <c r="BB353" s="26"/>
      <c r="BC353" t="str">
        <f>_xlfn.LET(_xlpm.result,_xlfn.XLOOKUP(C353,Table1[company_name],Table1[Separate_removal_target],"NOT FOUND"),IF(_xlpm.result="NOT FOUND","NOT FOUND",IF(_xlpm.result=0,"",_xlpm.result)))</f>
        <v>No</v>
      </c>
      <c r="BD353"/>
      <c r="BF353"/>
      <c r="BG353"/>
      <c r="BL353" s="26"/>
      <c r="BN353" s="29"/>
      <c r="BP353" s="26"/>
    </row>
    <row r="354" spans="1:68" s="24" customFormat="1" ht="13.35" customHeight="1" hidden="1">
      <c r="A354" s="24">
        <v>351</v>
      </c>
      <c r="C354" s="26" t="s">
        <v>2096</v>
      </c>
      <c r="D354" t="s">
        <v>1840</v>
      </c>
      <c r="F354" t="s">
        <v>175</v>
      </c>
      <c r="H354" s="30" t="s">
        <v>2097</v>
      </c>
      <c r="I354" s="24" t="s">
        <v>2098</v>
      </c>
      <c r="J354" s="24">
        <v>-0.582</v>
      </c>
      <c r="K354" s="24" t="s">
        <v>2099</v>
      </c>
      <c r="L354" s="24">
        <v>184226</v>
      </c>
      <c r="N354" s="26">
        <v>15</v>
      </c>
      <c r="O354" s="24" t="s">
        <v>150</v>
      </c>
      <c r="P354" s="24">
        <v>2015</v>
      </c>
      <c r="Q354" s="26">
        <v>2020</v>
      </c>
      <c r="R354" s="39"/>
      <c r="S354" s="39"/>
      <c r="T354" s="40"/>
      <c r="U354" s="24" t="s">
        <v>150</v>
      </c>
      <c r="V354" s="24" t="s">
        <v>7000</v>
      </c>
      <c r="AB354" s="24" t="s">
        <v>154</v>
      </c>
      <c r="AC354" s="24" t="s">
        <v>154</v>
      </c>
      <c r="AE354" s="26"/>
      <c r="AF354" t="str">
        <f>_xlfn.LET(_xlpm.result,_xlfn.XLOOKUP(C354,Table1[company_name],Table1[End_target],"NOT FOUND"),IF(_xlpm.result="NOT FOUND","NOT FOUND",IF(_xlpm.result=0,"",_xlpm.result)))</f>
        <v>No target</v>
      </c>
      <c r="AG354"/>
      <c r="AH354"/>
      <c r="AI354"/>
      <c r="AJ354"/>
      <c r="AN354" t="str">
        <f>_xlfn.LET(_xlpm.result,_xlfn.XLOOKUP(C354,Table1[company_name],Table1[Carbon_credits],"NOT FOUND"),IF(_xlpm.result="NOT FOUND","NOT FOUND",IF(_xlpm.result=0,"",_xlpm.result)))</f>
        <v>Not Specified</v>
      </c>
      <c r="AO354"/>
      <c r="AQ354" s="26"/>
      <c r="AR354"/>
      <c r="AS354"/>
      <c r="AT354"/>
      <c r="AU354"/>
      <c r="AY354"/>
      <c r="AZ354"/>
      <c r="BB354" s="26"/>
      <c r="BC354" t="str">
        <f>_xlfn.LET(_xlpm.result,_xlfn.XLOOKUP(C354,Table1[company_name],Table1[Separate_removal_target],"NOT FOUND"),IF(_xlpm.result="NOT FOUND","NOT FOUND",IF(_xlpm.result=0,"",_xlpm.result)))</f>
        <v>No</v>
      </c>
      <c r="BD354"/>
      <c r="BF354"/>
      <c r="BG354"/>
      <c r="BL354" s="26"/>
      <c r="BN354" s="29"/>
      <c r="BP354" s="26"/>
    </row>
    <row r="355" spans="1:68" s="24" customFormat="1" ht="13.35" customHeight="1" hidden="1">
      <c r="A355" s="24">
        <v>352</v>
      </c>
      <c r="C355" s="26" t="s">
        <v>2101</v>
      </c>
      <c r="D355" t="s">
        <v>997</v>
      </c>
      <c r="F355" t="s">
        <v>175</v>
      </c>
      <c r="H355" s="30" t="s">
        <v>2102</v>
      </c>
      <c r="I355" s="24" t="s">
        <v>2103</v>
      </c>
      <c r="J355" s="24">
        <v>0.417</v>
      </c>
      <c r="K355" s="24" t="s">
        <v>2104</v>
      </c>
      <c r="L355" s="24">
        <v>114740</v>
      </c>
      <c r="N355" s="26">
        <v>15</v>
      </c>
      <c r="O355" s="24" t="s">
        <v>154</v>
      </c>
      <c r="Q355" s="26"/>
      <c r="R355" s="39"/>
      <c r="S355" s="39"/>
      <c r="T355" s="40"/>
      <c r="U355" s="24" t="s">
        <v>154</v>
      </c>
      <c r="V355" s="24" t="s">
        <v>154</v>
      </c>
      <c r="AB355" s="24" t="s">
        <v>154</v>
      </c>
      <c r="AC355" s="24" t="s">
        <v>154</v>
      </c>
      <c r="AE355" s="26"/>
      <c r="AF355" t="str">
        <f>_xlfn.LET(_xlpm.result,_xlfn.XLOOKUP(C355,Table1[company_name],Table1[End_target],"NOT FOUND"),IF(_xlpm.result="NOT FOUND","NOT FOUND",IF(_xlpm.result=0,"",_xlpm.result)))</f>
        <v/>
      </c>
      <c r="AG355"/>
      <c r="AH355"/>
      <c r="AI355"/>
      <c r="AJ355"/>
      <c r="AN355" t="str">
        <f>_xlfn.LET(_xlpm.result,_xlfn.XLOOKUP(C355,Table1[company_name],Table1[Carbon_credits],"NOT FOUND"),IF(_xlpm.result="NOT FOUND","NOT FOUND",IF(_xlpm.result=0,"",_xlpm.result)))</f>
        <v/>
      </c>
      <c r="AO355"/>
      <c r="AQ355" s="26"/>
      <c r="AR355"/>
      <c r="AS355"/>
      <c r="AT355"/>
      <c r="AU355"/>
      <c r="AY355"/>
      <c r="AZ355"/>
      <c r="BB355" s="26"/>
      <c r="BC355" t="str">
        <f>_xlfn.LET(_xlpm.result,_xlfn.XLOOKUP(C355,Table1[company_name],Table1[Separate_removal_target],"NOT FOUND"),IF(_xlpm.result="NOT FOUND","NOT FOUND",IF(_xlpm.result=0,"",_xlpm.result)))</f>
        <v/>
      </c>
      <c r="BD355"/>
      <c r="BF355"/>
      <c r="BG355"/>
      <c r="BL355" s="26"/>
      <c r="BN355" s="29"/>
      <c r="BP355" s="26"/>
    </row>
    <row r="356" spans="1:68" s="24" customFormat="1" ht="13.35" customHeight="1" hidden="1">
      <c r="A356" s="24">
        <v>353</v>
      </c>
      <c r="C356" s="26" t="s">
        <v>2107</v>
      </c>
      <c r="D356" t="s">
        <v>333</v>
      </c>
      <c r="F356" t="s">
        <v>245</v>
      </c>
      <c r="H356" s="30" t="s">
        <v>2108</v>
      </c>
      <c r="I356" s="24" t="s">
        <v>2109</v>
      </c>
      <c r="J356" s="24">
        <v>0.043</v>
      </c>
      <c r="K356" s="24" t="s">
        <v>2110</v>
      </c>
      <c r="L356" s="24">
        <v>30014</v>
      </c>
      <c r="N356" s="26">
        <v>30</v>
      </c>
      <c r="O356" s="24" t="s">
        <v>154</v>
      </c>
      <c r="Q356" s="26"/>
      <c r="R356" s="39"/>
      <c r="S356" s="39"/>
      <c r="T356" s="40"/>
      <c r="U356" s="24" t="s">
        <v>154</v>
      </c>
      <c r="V356" s="24" t="s">
        <v>154</v>
      </c>
      <c r="AB356" s="24" t="s">
        <v>154</v>
      </c>
      <c r="AC356" s="24" t="s">
        <v>154</v>
      </c>
      <c r="AE356" s="26"/>
      <c r="AF356" t="str">
        <f>_xlfn.LET(_xlpm.result,_xlfn.XLOOKUP(C356,Table1[company_name],Table1[End_target],"NOT FOUND"),IF(_xlpm.result="NOT FOUND","NOT FOUND",IF(_xlpm.result=0,"",_xlpm.result)))</f>
        <v>Net zero</v>
      </c>
      <c r="AG356"/>
      <c r="AH356"/>
      <c r="AI356"/>
      <c r="AJ356"/>
      <c r="AN356" t="str">
        <f>_xlfn.LET(_xlpm.result,_xlfn.XLOOKUP(C356,Table1[company_name],Table1[Carbon_credits],"NOT FOUND"),IF(_xlpm.result="NOT FOUND","NOT FOUND",IF(_xlpm.result=0,"",_xlpm.result)))</f>
        <v>No</v>
      </c>
      <c r="AO356"/>
      <c r="AQ356" s="26"/>
      <c r="AR356"/>
      <c r="AS356" t="s">
        <v>218</v>
      </c>
      <c r="AT356" t="s">
        <v>7127</v>
      </c>
      <c r="AU356">
        <v>2050</v>
      </c>
      <c r="AY356" t="s">
        <v>158</v>
      </c>
      <c r="AZ356" t="s">
        <v>168</v>
      </c>
      <c r="BB356" s="26"/>
      <c r="BC356" t="str">
        <f>_xlfn.LET(_xlpm.result,_xlfn.XLOOKUP(C356,Table1[company_name],Table1[Separate_removal_target],"NOT FOUND"),IF(_xlpm.result="NOT FOUND","NOT FOUND",IF(_xlpm.result=0,"",_xlpm.result)))</f>
        <v>No</v>
      </c>
      <c r="BD356" t="s">
        <v>150</v>
      </c>
      <c r="BF356" t="s">
        <v>7127</v>
      </c>
      <c r="BG356">
        <v>2050</v>
      </c>
      <c r="BL356" s="26"/>
      <c r="BN356" s="29"/>
      <c r="BP356" s="26"/>
    </row>
    <row r="357" spans="1:68" s="24" customFormat="1" ht="13.35" customHeight="1" hidden="1">
      <c r="A357" s="24">
        <v>354</v>
      </c>
      <c r="C357" s="26" t="s">
        <v>2112</v>
      </c>
      <c r="D357" t="s">
        <v>1227</v>
      </c>
      <c r="F357" t="s">
        <v>145</v>
      </c>
      <c r="H357" s="30" t="s">
        <v>2113</v>
      </c>
      <c r="I357" s="24" t="s">
        <v>2114</v>
      </c>
      <c r="J357" s="24">
        <v>0</v>
      </c>
      <c r="K357" s="24" t="s">
        <v>2115</v>
      </c>
      <c r="L357" s="24">
        <v>11192</v>
      </c>
      <c r="N357" s="26">
        <v>28</v>
      </c>
      <c r="O357" s="24" t="s">
        <v>154</v>
      </c>
      <c r="Q357" s="26"/>
      <c r="R357" s="39"/>
      <c r="S357" s="39"/>
      <c r="T357" s="40"/>
      <c r="U357" s="24" t="s">
        <v>154</v>
      </c>
      <c r="V357" s="24" t="s">
        <v>154</v>
      </c>
      <c r="AB357" s="24" t="s">
        <v>154</v>
      </c>
      <c r="AC357" s="24" t="s">
        <v>154</v>
      </c>
      <c r="AE357" s="26"/>
      <c r="AF357" t="str">
        <f>_xlfn.LET(_xlpm.result,_xlfn.XLOOKUP(C357,Table1[company_name],Table1[End_target],"NOT FOUND"),IF(_xlpm.result="NOT FOUND","NOT FOUND",IF(_xlpm.result=0,"",_xlpm.result)))</f>
        <v>Net zero</v>
      </c>
      <c r="AG357"/>
      <c r="AH357"/>
      <c r="AI357"/>
      <c r="AJ357"/>
      <c r="AN357" t="str">
        <f>_xlfn.LET(_xlpm.result,_xlfn.XLOOKUP(C357,Table1[company_name],Table1[Carbon_credits],"NOT FOUND"),IF(_xlpm.result="NOT FOUND","NOT FOUND",IF(_xlpm.result=0,"",_xlpm.result)))</f>
        <v>Yes</v>
      </c>
      <c r="AO357"/>
      <c r="AQ357" s="26"/>
      <c r="AR357"/>
      <c r="AS357" t="s">
        <v>159</v>
      </c>
      <c r="AT357" t="s">
        <v>7128</v>
      </c>
      <c r="AU357">
        <v>2050</v>
      </c>
      <c r="AY357" t="s">
        <v>157</v>
      </c>
      <c r="AZ357" t="s">
        <v>312</v>
      </c>
      <c r="BB357" s="26"/>
      <c r="BC357" t="str">
        <f>_xlfn.LET(_xlpm.result,_xlfn.XLOOKUP(C357,Table1[company_name],Table1[Separate_removal_target],"NOT FOUND"),IF(_xlpm.result="NOT FOUND","NOT FOUND",IF(_xlpm.result=0,"",_xlpm.result)))</f>
        <v>No</v>
      </c>
      <c r="BD357" t="s">
        <v>150</v>
      </c>
      <c r="BF357" t="s">
        <v>7128</v>
      </c>
      <c r="BG357">
        <v>2050</v>
      </c>
      <c r="BL357" s="26"/>
      <c r="BN357" s="29"/>
      <c r="BP357" s="26"/>
    </row>
    <row r="358" spans="1:68" s="24" customFormat="1" ht="13.35" customHeight="1" hidden="1">
      <c r="A358" s="24">
        <v>355</v>
      </c>
      <c r="C358" s="26" t="s">
        <v>2117</v>
      </c>
      <c r="D358" t="s">
        <v>852</v>
      </c>
      <c r="F358" t="s">
        <v>145</v>
      </c>
      <c r="H358" s="30" t="s">
        <v>2118</v>
      </c>
      <c r="I358" s="24" t="s">
        <v>2119</v>
      </c>
      <c r="J358" s="24">
        <v>0.895</v>
      </c>
      <c r="K358" s="24" t="s">
        <v>2120</v>
      </c>
      <c r="L358" s="24">
        <v>36000</v>
      </c>
      <c r="N358" s="26">
        <v>6</v>
      </c>
      <c r="O358" s="24" t="s">
        <v>154</v>
      </c>
      <c r="Q358" s="26"/>
      <c r="R358" s="39"/>
      <c r="S358" s="39"/>
      <c r="T358" s="40"/>
      <c r="U358" s="24" t="s">
        <v>150</v>
      </c>
      <c r="V358" s="24" t="s">
        <v>160</v>
      </c>
      <c r="AB358" s="24" t="s">
        <v>154</v>
      </c>
      <c r="AC358" s="24" t="s">
        <v>154</v>
      </c>
      <c r="AE358" s="26"/>
      <c r="AF358" t="str">
        <f>_xlfn.LET(_xlpm.result,_xlfn.XLOOKUP(C358,Table1[company_name],Table1[End_target],"NOT FOUND"),IF(_xlpm.result="NOT FOUND","NOT FOUND",IF(_xlpm.result=0,"",_xlpm.result)))</f>
        <v>Carbon neutral(ity)</v>
      </c>
      <c r="AG358" t="s">
        <v>219</v>
      </c>
      <c r="AH358" t="s">
        <v>218</v>
      </c>
      <c r="AI358" t="s">
        <v>2121</v>
      </c>
      <c r="AJ358">
        <v>2050</v>
      </c>
      <c r="AN358" t="str">
        <f>_xlfn.LET(_xlpm.result,_xlfn.XLOOKUP(C358,Table1[company_name],Table1[Carbon_credits],"NOT FOUND"),IF(_xlpm.result="NOT FOUND","NOT FOUND",IF(_xlpm.result=0,"",_xlpm.result)))</f>
        <v>Not Specified</v>
      </c>
      <c r="AO358" t="s">
        <v>312</v>
      </c>
      <c r="AQ358" s="26"/>
      <c r="AR358"/>
      <c r="AS358"/>
      <c r="AT358"/>
      <c r="AU358"/>
      <c r="AY358"/>
      <c r="AZ358"/>
      <c r="BB358" s="26"/>
      <c r="BC358" t="str">
        <f>_xlfn.LET(_xlpm.result,_xlfn.XLOOKUP(C358,Table1[company_name],Table1[Separate_removal_target],"NOT FOUND"),IF(_xlpm.result="NOT FOUND","NOT FOUND",IF(_xlpm.result=0,"",_xlpm.result)))</f>
        <v>No</v>
      </c>
      <c r="BD358" t="s">
        <v>150</v>
      </c>
      <c r="BF358" t="s">
        <v>2121</v>
      </c>
      <c r="BG358">
        <v>2050</v>
      </c>
      <c r="BL358" s="26"/>
      <c r="BN358" s="29"/>
      <c r="BP358" s="26"/>
    </row>
    <row r="359" spans="1:68" s="24" customFormat="1" ht="13.35" customHeight="1" hidden="1">
      <c r="A359" s="24">
        <v>356</v>
      </c>
      <c r="C359" s="26" t="s">
        <v>2122</v>
      </c>
      <c r="D359" t="s">
        <v>333</v>
      </c>
      <c r="F359" t="s">
        <v>1610</v>
      </c>
      <c r="H359" s="30" t="s">
        <v>2123</v>
      </c>
      <c r="I359" s="24" t="s">
        <v>2124</v>
      </c>
      <c r="J359" s="24">
        <v>-0.08</v>
      </c>
      <c r="K359" s="24" t="s">
        <v>2125</v>
      </c>
      <c r="L359" s="24">
        <v>42370</v>
      </c>
      <c r="N359" s="26">
        <v>18</v>
      </c>
      <c r="O359" s="24" t="s">
        <v>150</v>
      </c>
      <c r="P359" s="24">
        <v>2019</v>
      </c>
      <c r="Q359" s="26">
        <v>2025</v>
      </c>
      <c r="R359" s="39"/>
      <c r="S359" s="39"/>
      <c r="T359" s="40"/>
      <c r="U359" s="24" t="s">
        <v>154</v>
      </c>
      <c r="V359" s="24" t="s">
        <v>154</v>
      </c>
      <c r="AB359" s="24" t="s">
        <v>154</v>
      </c>
      <c r="AC359" s="24" t="s">
        <v>154</v>
      </c>
      <c r="AE359" s="26"/>
      <c r="AF359" t="str">
        <f>_xlfn.LET(_xlpm.result,_xlfn.XLOOKUP(C359,Table1[company_name],Table1[End_target],"NOT FOUND"),IF(_xlpm.result="NOT FOUND","NOT FOUND",IF(_xlpm.result=0,"",_xlpm.result)))</f>
        <v>Emissions reduction target</v>
      </c>
      <c r="AG359"/>
      <c r="AH359"/>
      <c r="AI359"/>
      <c r="AJ359"/>
      <c r="AN359" t="str">
        <f>_xlfn.LET(_xlpm.result,_xlfn.XLOOKUP(C359,Table1[company_name],Table1[Carbon_credits],"NOT FOUND"),IF(_xlpm.result="NOT FOUND","NOT FOUND",IF(_xlpm.result=0,"",_xlpm.result)))</f>
        <v>Yes</v>
      </c>
      <c r="AO359"/>
      <c r="AQ359" s="26"/>
      <c r="AR359"/>
      <c r="AS359"/>
      <c r="AT359"/>
      <c r="AU359"/>
      <c r="AY359"/>
      <c r="AZ359"/>
      <c r="BB359" s="26"/>
      <c r="BC359" t="str">
        <f>_xlfn.LET(_xlpm.result,_xlfn.XLOOKUP(C359,Table1[company_name],Table1[Separate_removal_target],"NOT FOUND"),IF(_xlpm.result="NOT FOUND","NOT FOUND",IF(_xlpm.result=0,"",_xlpm.result)))</f>
        <v>No</v>
      </c>
      <c r="BD359"/>
      <c r="BF359"/>
      <c r="BG359"/>
      <c r="BL359" s="26"/>
      <c r="BN359" s="29"/>
      <c r="BP359" s="26"/>
    </row>
    <row r="360" spans="1:68" s="24" customFormat="1" ht="13.35" customHeight="1" hidden="1">
      <c r="A360" s="24">
        <v>357</v>
      </c>
      <c r="C360" s="26" t="s">
        <v>2127</v>
      </c>
      <c r="D360" t="s">
        <v>778</v>
      </c>
      <c r="F360" t="s">
        <v>245</v>
      </c>
      <c r="H360" s="30" t="s">
        <v>2128</v>
      </c>
      <c r="I360" s="24" t="s">
        <v>2129</v>
      </c>
      <c r="J360" s="24">
        <v>0.01</v>
      </c>
      <c r="K360" s="24" t="s">
        <v>2130</v>
      </c>
      <c r="L360" s="24">
        <v>190159</v>
      </c>
      <c r="N360" s="26">
        <v>23</v>
      </c>
      <c r="O360" s="24" t="s">
        <v>150</v>
      </c>
      <c r="P360" s="24">
        <v>2020</v>
      </c>
      <c r="Q360" s="26">
        <v>2040</v>
      </c>
      <c r="R360" s="39"/>
      <c r="S360" s="39"/>
      <c r="T360" s="40"/>
      <c r="U360" s="24" t="s">
        <v>150</v>
      </c>
      <c r="V360" s="24" t="s">
        <v>6995</v>
      </c>
      <c r="W360" s="24" t="s">
        <v>1368</v>
      </c>
      <c r="X360" s="24">
        <v>2030</v>
      </c>
      <c r="AB360" s="24" t="s">
        <v>154</v>
      </c>
      <c r="AC360" s="24" t="s">
        <v>154</v>
      </c>
      <c r="AE360" s="26"/>
      <c r="AF360" t="str">
        <f>_xlfn.LET(_xlpm.result,_xlfn.XLOOKUP(C360,Table1[company_name],Table1[End_target],"NOT FOUND"),IF(_xlpm.result="NOT FOUND","NOT FOUND",IF(_xlpm.result=0,"",_xlpm.result)))</f>
        <v>Carbon neutral(ity)</v>
      </c>
      <c r="AG360"/>
      <c r="AH360"/>
      <c r="AI360"/>
      <c r="AJ360"/>
      <c r="AN360" t="str">
        <f>_xlfn.LET(_xlpm.result,_xlfn.XLOOKUP(C360,Table1[company_name],Table1[Carbon_credits],"NOT FOUND"),IF(_xlpm.result="NOT FOUND","NOT FOUND",IF(_xlpm.result=0,"",_xlpm.result)))</f>
        <v>Not Specified</v>
      </c>
      <c r="AO360"/>
      <c r="AQ360" s="26"/>
      <c r="AR360"/>
      <c r="AS360"/>
      <c r="AT360"/>
      <c r="AU360"/>
      <c r="AY360"/>
      <c r="AZ360"/>
      <c r="BB360" s="26"/>
      <c r="BC360" t="str">
        <f>_xlfn.LET(_xlpm.result,_xlfn.XLOOKUP(C360,Table1[company_name],Table1[Separate_removal_target],"NOT FOUND"),IF(_xlpm.result="NOT FOUND","NOT FOUND",IF(_xlpm.result=0,"",_xlpm.result)))</f>
        <v>No</v>
      </c>
      <c r="BD360"/>
      <c r="BF360"/>
      <c r="BG360"/>
      <c r="BL360" s="26"/>
      <c r="BN360" s="29"/>
      <c r="BP360" s="26"/>
    </row>
    <row r="361" spans="1:68" s="24" customFormat="1" ht="13.35" customHeight="1" hidden="1">
      <c r="A361" s="24">
        <v>358</v>
      </c>
      <c r="C361" s="26" t="s">
        <v>2132</v>
      </c>
      <c r="D361" t="s">
        <v>333</v>
      </c>
      <c r="F361" t="s">
        <v>1610</v>
      </c>
      <c r="H361" s="30" t="s">
        <v>2133</v>
      </c>
      <c r="I361" s="24" t="s">
        <v>2134</v>
      </c>
      <c r="J361" s="24">
        <v>-0.093</v>
      </c>
      <c r="K361" s="24" t="s">
        <v>2135</v>
      </c>
      <c r="L361" s="24">
        <v>48887</v>
      </c>
      <c r="N361" s="26">
        <v>19</v>
      </c>
      <c r="O361" s="24" t="s">
        <v>150</v>
      </c>
      <c r="P361" s="24">
        <v>2018</v>
      </c>
      <c r="Q361" s="26">
        <v>2030</v>
      </c>
      <c r="R361" s="39"/>
      <c r="S361" s="39"/>
      <c r="T361" s="40"/>
      <c r="U361" s="24" t="s">
        <v>150</v>
      </c>
      <c r="V361" s="24" t="s">
        <v>6995</v>
      </c>
      <c r="W361" s="24" t="s">
        <v>1368</v>
      </c>
      <c r="X361" s="24">
        <v>2030</v>
      </c>
      <c r="AB361" s="24" t="s">
        <v>154</v>
      </c>
      <c r="AC361" s="24" t="s">
        <v>154</v>
      </c>
      <c r="AE361" s="26"/>
      <c r="AF361" t="str">
        <f>_xlfn.LET(_xlpm.result,_xlfn.XLOOKUP(C361,Table1[company_name],Table1[End_target],"NOT FOUND"),IF(_xlpm.result="NOT FOUND","NOT FOUND",IF(_xlpm.result=0,"",_xlpm.result)))</f>
        <v>Net zero</v>
      </c>
      <c r="AG361"/>
      <c r="AH361"/>
      <c r="AI361"/>
      <c r="AJ361"/>
      <c r="AN361" t="str">
        <f>_xlfn.LET(_xlpm.result,_xlfn.XLOOKUP(C361,Table1[company_name],Table1[Carbon_credits],"NOT FOUND"),IF(_xlpm.result="NOT FOUND","NOT FOUND",IF(_xlpm.result=0,"",_xlpm.result)))</f>
        <v>Yes</v>
      </c>
      <c r="AO361"/>
      <c r="AQ361" s="26"/>
      <c r="AR361"/>
      <c r="AS361" t="s">
        <v>159</v>
      </c>
      <c r="AT361" t="s">
        <v>7129</v>
      </c>
      <c r="AU361">
        <v>2050</v>
      </c>
      <c r="AY361" t="s">
        <v>157</v>
      </c>
      <c r="AZ361" t="s">
        <v>168</v>
      </c>
      <c r="BB361" s="26"/>
      <c r="BC361" t="str">
        <f>_xlfn.LET(_xlpm.result,_xlfn.XLOOKUP(C361,Table1[company_name],Table1[Separate_removal_target],"NOT FOUND"),IF(_xlpm.result="NOT FOUND","NOT FOUND",IF(_xlpm.result=0,"",_xlpm.result)))</f>
        <v>No</v>
      </c>
      <c r="BD361" t="s">
        <v>150</v>
      </c>
      <c r="BF361" t="s">
        <v>7129</v>
      </c>
      <c r="BG361">
        <v>2050</v>
      </c>
      <c r="BL361" s="26"/>
      <c r="BN361" s="29"/>
      <c r="BP361" s="26"/>
    </row>
    <row r="362" spans="1:68" s="24" customFormat="1" ht="13.35" customHeight="1" hidden="1">
      <c r="A362" s="24">
        <v>359</v>
      </c>
      <c r="C362" s="26" t="s">
        <v>2137</v>
      </c>
      <c r="D362" t="s">
        <v>2138</v>
      </c>
      <c r="F362" t="s">
        <v>145</v>
      </c>
      <c r="H362" s="30" t="s">
        <v>2139</v>
      </c>
      <c r="I362" s="24" t="s">
        <v>2140</v>
      </c>
      <c r="J362" s="24">
        <v>0.057</v>
      </c>
      <c r="K362" s="24" t="s">
        <v>2141</v>
      </c>
      <c r="L362" s="24">
        <v>125000</v>
      </c>
      <c r="N362" s="26">
        <v>6</v>
      </c>
      <c r="O362" s="24" t="s">
        <v>154</v>
      </c>
      <c r="Q362" s="26"/>
      <c r="R362" s="39"/>
      <c r="S362" s="39"/>
      <c r="T362" s="40"/>
      <c r="U362" s="24" t="s">
        <v>150</v>
      </c>
      <c r="V362" s="24" t="s">
        <v>6995</v>
      </c>
      <c r="W362" s="24" t="s">
        <v>1368</v>
      </c>
      <c r="X362" s="24">
        <v>2030</v>
      </c>
      <c r="Y362" s="24" t="s">
        <v>151</v>
      </c>
      <c r="Z362" s="24" t="s">
        <v>1368</v>
      </c>
      <c r="AA362" s="24">
        <v>2050</v>
      </c>
      <c r="AB362" s="24" t="s">
        <v>150</v>
      </c>
      <c r="AC362" s="24" t="s">
        <v>150</v>
      </c>
      <c r="AD362" s="24">
        <v>2050</v>
      </c>
      <c r="AE362" s="26">
        <v>2050</v>
      </c>
      <c r="AF362" t="str">
        <f>_xlfn.LET(_xlpm.result,_xlfn.XLOOKUP(C362,Table1[company_name],Table1[End_target],"NOT FOUND"),IF(_xlpm.result="NOT FOUND","NOT FOUND",IF(_xlpm.result=0,"",_xlpm.result)))</f>
        <v>Net zero</v>
      </c>
      <c r="AG362"/>
      <c r="AH362"/>
      <c r="AI362"/>
      <c r="AJ362"/>
      <c r="AN362" t="str">
        <f>_xlfn.LET(_xlpm.result,_xlfn.XLOOKUP(C362,Table1[company_name],Table1[Carbon_credits],"NOT FOUND"),IF(_xlpm.result="NOT FOUND","NOT FOUND",IF(_xlpm.result=0,"",_xlpm.result)))</f>
        <v>No</v>
      </c>
      <c r="AO362"/>
      <c r="AQ362" s="26"/>
      <c r="AR362"/>
      <c r="AS362" t="s">
        <v>218</v>
      </c>
      <c r="AT362" t="s">
        <v>7130</v>
      </c>
      <c r="AU362">
        <v>2050</v>
      </c>
      <c r="AY362" t="s">
        <v>158</v>
      </c>
      <c r="AZ362" t="s">
        <v>158</v>
      </c>
      <c r="BB362" s="26"/>
      <c r="BC362" t="str">
        <f>_xlfn.LET(_xlpm.result,_xlfn.XLOOKUP(C362,Table1[company_name],Table1[Separate_removal_target],"NOT FOUND"),IF(_xlpm.result="NOT FOUND","NOT FOUND",IF(_xlpm.result=0,"",_xlpm.result)))</f>
        <v>No</v>
      </c>
      <c r="BD362" t="s">
        <v>150</v>
      </c>
      <c r="BF362" t="s">
        <v>7130</v>
      </c>
      <c r="BG362">
        <v>2050</v>
      </c>
      <c r="BL362" s="26"/>
      <c r="BN362" s="29"/>
      <c r="BP362" s="26"/>
    </row>
    <row r="363" spans="1:68" s="24" customFormat="1" ht="13.35" customHeight="1" hidden="1">
      <c r="A363" s="24">
        <v>360</v>
      </c>
      <c r="C363" s="26" t="s">
        <v>2143</v>
      </c>
      <c r="D363" t="s">
        <v>778</v>
      </c>
      <c r="F363" t="s">
        <v>756</v>
      </c>
      <c r="H363" s="30" t="s">
        <v>2144</v>
      </c>
      <c r="I363" s="24" t="s">
        <v>2145</v>
      </c>
      <c r="J363" s="24">
        <v>-0.168</v>
      </c>
      <c r="K363" s="24" t="s">
        <v>2146</v>
      </c>
      <c r="L363" s="24">
        <v>170000</v>
      </c>
      <c r="N363" s="26">
        <v>25</v>
      </c>
      <c r="O363" s="24" t="s">
        <v>154</v>
      </c>
      <c r="Q363" s="26"/>
      <c r="R363" s="39"/>
      <c r="S363" s="39"/>
      <c r="T363" s="40"/>
      <c r="U363" s="24" t="s">
        <v>150</v>
      </c>
      <c r="V363" s="24" t="s">
        <v>6995</v>
      </c>
      <c r="W363" s="24" t="s">
        <v>1368</v>
      </c>
      <c r="X363" s="24">
        <v>2030</v>
      </c>
      <c r="Y363" s="24" t="s">
        <v>151</v>
      </c>
      <c r="Z363" s="24" t="s">
        <v>1368</v>
      </c>
      <c r="AA363" s="24">
        <v>2050</v>
      </c>
      <c r="AB363" s="24" t="s">
        <v>150</v>
      </c>
      <c r="AC363" s="24" t="s">
        <v>150</v>
      </c>
      <c r="AD363" s="24">
        <v>2050</v>
      </c>
      <c r="AE363" s="26">
        <v>2050</v>
      </c>
      <c r="AF363" t="str">
        <f>_xlfn.LET(_xlpm.result,_xlfn.XLOOKUP(C363,Table1[company_name],Table1[End_target],"NOT FOUND"),IF(_xlpm.result="NOT FOUND","NOT FOUND",IF(_xlpm.result=0,"",_xlpm.result)))</f>
        <v>Net zero</v>
      </c>
      <c r="AG363"/>
      <c r="AH363"/>
      <c r="AI363"/>
      <c r="AJ363"/>
      <c r="AN363" t="str">
        <f>_xlfn.LET(_xlpm.result,_xlfn.XLOOKUP(C363,Table1[company_name],Table1[Carbon_credits],"NOT FOUND"),IF(_xlpm.result="NOT FOUND","NOT FOUND",IF(_xlpm.result=0,"",_xlpm.result)))</f>
        <v>Yes</v>
      </c>
      <c r="AO363"/>
      <c r="AQ363" s="26"/>
      <c r="AR363"/>
      <c r="AS363" t="s">
        <v>218</v>
      </c>
      <c r="AT363" t="s">
        <v>2147</v>
      </c>
      <c r="AU363">
        <v>2050</v>
      </c>
      <c r="AY363" t="s">
        <v>157</v>
      </c>
      <c r="AZ363" t="s">
        <v>168</v>
      </c>
      <c r="BB363" s="26"/>
      <c r="BC363" t="str">
        <f>_xlfn.LET(_xlpm.result,_xlfn.XLOOKUP(C363,Table1[company_name],Table1[Separate_removal_target],"NOT FOUND"),IF(_xlpm.result="NOT FOUND","NOT FOUND",IF(_xlpm.result=0,"",_xlpm.result)))</f>
        <v>No</v>
      </c>
      <c r="BD363" t="s">
        <v>150</v>
      </c>
      <c r="BF363" t="s">
        <v>2147</v>
      </c>
      <c r="BG363">
        <v>2050</v>
      </c>
      <c r="BL363" s="26"/>
      <c r="BN363" s="29"/>
      <c r="BP363" s="26"/>
    </row>
    <row r="364" spans="1:68" s="24" customFormat="1" ht="13.35" customHeight="1" hidden="1">
      <c r="A364" s="24">
        <v>361</v>
      </c>
      <c r="C364" s="26" t="s">
        <v>2148</v>
      </c>
      <c r="D364" t="s">
        <v>2149</v>
      </c>
      <c r="F364" t="s">
        <v>145</v>
      </c>
      <c r="H364" s="30" t="s">
        <v>2150</v>
      </c>
      <c r="I364" s="24" t="s">
        <v>2151</v>
      </c>
      <c r="J364" s="24">
        <v>0.16</v>
      </c>
      <c r="K364" s="24" t="s">
        <v>2152</v>
      </c>
      <c r="L364" s="24">
        <v>70263</v>
      </c>
      <c r="N364" s="26">
        <v>18</v>
      </c>
      <c r="O364" s="24" t="s">
        <v>154</v>
      </c>
      <c r="Q364" s="26"/>
      <c r="R364" s="39"/>
      <c r="S364" s="39"/>
      <c r="T364" s="40"/>
      <c r="U364" s="24" t="s">
        <v>154</v>
      </c>
      <c r="V364" s="24" t="s">
        <v>154</v>
      </c>
      <c r="AB364" s="24" t="s">
        <v>154</v>
      </c>
      <c r="AC364" s="24" t="s">
        <v>154</v>
      </c>
      <c r="AE364" s="26"/>
      <c r="AF364" t="str">
        <f>_xlfn.LET(_xlpm.result,_xlfn.XLOOKUP(C364,Table1[company_name],Table1[End_target],"NOT FOUND"),IF(_xlpm.result="NOT FOUND","NOT FOUND",IF(_xlpm.result=0,"",_xlpm.result)))</f>
        <v>Net zero</v>
      </c>
      <c r="AG364"/>
      <c r="AH364"/>
      <c r="AI364"/>
      <c r="AJ364"/>
      <c r="AN364" t="str">
        <f>_xlfn.LET(_xlpm.result,_xlfn.XLOOKUP(C364,Table1[company_name],Table1[Carbon_credits],"NOT FOUND"),IF(_xlpm.result="NOT FOUND","NOT FOUND",IF(_xlpm.result=0,"",_xlpm.result)))</f>
        <v>Not Specified</v>
      </c>
      <c r="AO364"/>
      <c r="AQ364" s="26"/>
      <c r="AR364"/>
      <c r="AS364" t="s">
        <v>218</v>
      </c>
      <c r="AT364" t="s">
        <v>2153</v>
      </c>
      <c r="AU364">
        <v>2050</v>
      </c>
      <c r="AY364" t="s">
        <v>168</v>
      </c>
      <c r="AZ364" t="s">
        <v>168</v>
      </c>
      <c r="BB364" s="26"/>
      <c r="BC364" t="str">
        <f>_xlfn.LET(_xlpm.result,_xlfn.XLOOKUP(C364,Table1[company_name],Table1[Separate_removal_target],"NOT FOUND"),IF(_xlpm.result="NOT FOUND","NOT FOUND",IF(_xlpm.result=0,"",_xlpm.result)))</f>
        <v>No</v>
      </c>
      <c r="BD364" t="s">
        <v>150</v>
      </c>
      <c r="BF364" t="s">
        <v>2153</v>
      </c>
      <c r="BG364">
        <v>2050</v>
      </c>
      <c r="BL364" s="26"/>
      <c r="BN364" s="29"/>
      <c r="BP364" s="26"/>
    </row>
    <row r="365" spans="1:68" s="24" customFormat="1" ht="13.35" customHeight="1" hidden="1">
      <c r="A365" s="24">
        <v>362</v>
      </c>
      <c r="C365" s="26" t="s">
        <v>2154</v>
      </c>
      <c r="D365" t="s">
        <v>333</v>
      </c>
      <c r="F365" t="s">
        <v>863</v>
      </c>
      <c r="H365" s="30" t="s">
        <v>2155</v>
      </c>
      <c r="I365" s="24" t="s">
        <v>2156</v>
      </c>
      <c r="J365" s="24">
        <v>0.068</v>
      </c>
      <c r="K365" s="24" t="s">
        <v>2157</v>
      </c>
      <c r="L365" s="24">
        <v>83307</v>
      </c>
      <c r="N365" s="26">
        <v>5</v>
      </c>
      <c r="O365" s="24" t="s">
        <v>154</v>
      </c>
      <c r="Q365" s="26"/>
      <c r="R365" s="39"/>
      <c r="S365" s="39"/>
      <c r="T365" s="40"/>
      <c r="U365" s="24" t="s">
        <v>150</v>
      </c>
      <c r="V365" s="24" t="s">
        <v>160</v>
      </c>
      <c r="AB365" s="24" t="s">
        <v>150</v>
      </c>
      <c r="AC365" s="24" t="s">
        <v>154</v>
      </c>
      <c r="AE365" s="26"/>
      <c r="AF365" t="str">
        <f>_xlfn.LET(_xlpm.result,_xlfn.XLOOKUP(C365,Table1[company_name],Table1[End_target],"NOT FOUND"),IF(_xlpm.result="NOT FOUND","NOT FOUND",IF(_xlpm.result=0,"",_xlpm.result)))</f>
        <v/>
      </c>
      <c r="AG365"/>
      <c r="AH365"/>
      <c r="AI365"/>
      <c r="AJ365"/>
      <c r="AN365" t="str">
        <f>_xlfn.LET(_xlpm.result,_xlfn.XLOOKUP(C365,Table1[company_name],Table1[Carbon_credits],"NOT FOUND"),IF(_xlpm.result="NOT FOUND","NOT FOUND",IF(_xlpm.result=0,"",_xlpm.result)))</f>
        <v/>
      </c>
      <c r="AO365"/>
      <c r="AQ365" s="26"/>
      <c r="AR365"/>
      <c r="AS365"/>
      <c r="AT365"/>
      <c r="AU365"/>
      <c r="AY365"/>
      <c r="AZ365"/>
      <c r="BB365" s="26"/>
      <c r="BC365" t="str">
        <f>_xlfn.LET(_xlpm.result,_xlfn.XLOOKUP(C365,Table1[company_name],Table1[Separate_removal_target],"NOT FOUND"),IF(_xlpm.result="NOT FOUND","NOT FOUND",IF(_xlpm.result=0,"",_xlpm.result)))</f>
        <v/>
      </c>
      <c r="BD365"/>
      <c r="BF365"/>
      <c r="BG365"/>
      <c r="BL365" s="26"/>
      <c r="BN365" s="29"/>
      <c r="BP365" s="26"/>
    </row>
    <row r="366" spans="1:68" s="24" customFormat="1" ht="13.35" customHeight="1" hidden="1">
      <c r="A366" s="24">
        <v>363</v>
      </c>
      <c r="C366" s="26" t="s">
        <v>2159</v>
      </c>
      <c r="D366" t="s">
        <v>980</v>
      </c>
      <c r="F366" t="s">
        <v>756</v>
      </c>
      <c r="H366" s="30" t="s">
        <v>2160</v>
      </c>
      <c r="I366" s="24" t="s">
        <v>2161</v>
      </c>
      <c r="J366" s="24">
        <v>-0.116</v>
      </c>
      <c r="K366" s="24" t="s">
        <v>2162</v>
      </c>
      <c r="L366" s="24">
        <v>57050</v>
      </c>
      <c r="N366" s="26">
        <v>2</v>
      </c>
      <c r="O366" s="24" t="s">
        <v>154</v>
      </c>
      <c r="Q366" s="26"/>
      <c r="R366" s="39"/>
      <c r="S366" s="39"/>
      <c r="T366" s="40"/>
      <c r="U366" s="24" t="s">
        <v>154</v>
      </c>
      <c r="V366" s="24" t="s">
        <v>154</v>
      </c>
      <c r="AB366" s="24" t="s">
        <v>154</v>
      </c>
      <c r="AC366" s="24" t="s">
        <v>154</v>
      </c>
      <c r="AE366" s="26"/>
      <c r="AF366" t="str">
        <f>_xlfn.LET(_xlpm.result,_xlfn.XLOOKUP(C366,Table1[company_name],Table1[End_target],"NOT FOUND"),IF(_xlpm.result="NOT FOUND","NOT FOUND",IF(_xlpm.result=0,"",_xlpm.result)))</f>
        <v>No target</v>
      </c>
      <c r="AG366"/>
      <c r="AH366"/>
      <c r="AI366"/>
      <c r="AJ366"/>
      <c r="AN366" t="str">
        <f>_xlfn.LET(_xlpm.result,_xlfn.XLOOKUP(C366,Table1[company_name],Table1[Carbon_credits],"NOT FOUND"),IF(_xlpm.result="NOT FOUND","NOT FOUND",IF(_xlpm.result=0,"",_xlpm.result)))</f>
        <v>Not Specified</v>
      </c>
      <c r="AO366"/>
      <c r="AQ366" s="26"/>
      <c r="AR366"/>
      <c r="AS366"/>
      <c r="AT366"/>
      <c r="AU366"/>
      <c r="AY366"/>
      <c r="AZ366"/>
      <c r="BB366" s="26"/>
      <c r="BC366" t="str">
        <f>_xlfn.LET(_xlpm.result,_xlfn.XLOOKUP(C366,Table1[company_name],Table1[Separate_removal_target],"NOT FOUND"),IF(_xlpm.result="NOT FOUND","NOT FOUND",IF(_xlpm.result=0,"",_xlpm.result)))</f>
        <v>No</v>
      </c>
      <c r="BD366"/>
      <c r="BF366" t="s">
        <v>6031</v>
      </c>
      <c r="BG366"/>
      <c r="BL366" s="26"/>
      <c r="BN366" s="29"/>
      <c r="BP366" s="26"/>
    </row>
    <row r="367" spans="1:68" s="24" customFormat="1" ht="13.35" customHeight="1" hidden="1">
      <c r="A367" s="24">
        <v>364</v>
      </c>
      <c r="C367" s="26" t="s">
        <v>2164</v>
      </c>
      <c r="D367" t="s">
        <v>818</v>
      </c>
      <c r="F367" t="s">
        <v>284</v>
      </c>
      <c r="H367" s="30" t="s">
        <v>2165</v>
      </c>
      <c r="I367" s="24" t="s">
        <v>2166</v>
      </c>
      <c r="J367" s="24">
        <v>0.793</v>
      </c>
      <c r="K367" s="24" t="s">
        <v>2167</v>
      </c>
      <c r="L367" s="24">
        <v>95000</v>
      </c>
      <c r="N367" s="26">
        <v>31</v>
      </c>
      <c r="O367" s="24" t="s">
        <v>154</v>
      </c>
      <c r="Q367" s="26"/>
      <c r="R367" s="39"/>
      <c r="S367" s="39"/>
      <c r="T367" s="40"/>
      <c r="U367" s="24" t="s">
        <v>154</v>
      </c>
      <c r="V367" s="24" t="s">
        <v>154</v>
      </c>
      <c r="AB367" s="24" t="s">
        <v>154</v>
      </c>
      <c r="AC367" s="24" t="s">
        <v>154</v>
      </c>
      <c r="AE367" s="26"/>
      <c r="AF367" t="str">
        <f>_xlfn.LET(_xlpm.result,_xlfn.XLOOKUP(C367,Table1[company_name],Table1[End_target],"NOT FOUND"),IF(_xlpm.result="NOT FOUND","NOT FOUND",IF(_xlpm.result=0,"",_xlpm.result)))</f>
        <v>Net zero</v>
      </c>
      <c r="AG367"/>
      <c r="AH367"/>
      <c r="AI367"/>
      <c r="AJ367"/>
      <c r="AN367" t="str">
        <f>_xlfn.LET(_xlpm.result,_xlfn.XLOOKUP(C367,Table1[company_name],Table1[Carbon_credits],"NOT FOUND"),IF(_xlpm.result="NOT FOUND","NOT FOUND",IF(_xlpm.result=0,"",_xlpm.result)))</f>
        <v>Not Specified</v>
      </c>
      <c r="AO367"/>
      <c r="AQ367" s="26"/>
      <c r="AR367"/>
      <c r="AS367"/>
      <c r="AT367"/>
      <c r="AU367"/>
      <c r="AY367"/>
      <c r="AZ367"/>
      <c r="BB367" s="26"/>
      <c r="BC367" t="str">
        <f>_xlfn.LET(_xlpm.result,_xlfn.XLOOKUP(C367,Table1[company_name],Table1[Separate_removal_target],"NOT FOUND"),IF(_xlpm.result="NOT FOUND","NOT FOUND",IF(_xlpm.result=0,"",_xlpm.result)))</f>
        <v>No</v>
      </c>
      <c r="BD367"/>
      <c r="BF367"/>
      <c r="BG367"/>
      <c r="BL367" s="26"/>
      <c r="BN367" s="29"/>
      <c r="BP367" s="26"/>
    </row>
    <row r="368" spans="1:68" s="24" customFormat="1" ht="13.35" customHeight="1" hidden="1">
      <c r="A368" s="24">
        <v>365</v>
      </c>
      <c r="C368" s="26" t="s">
        <v>2169</v>
      </c>
      <c r="D368" t="s">
        <v>599</v>
      </c>
      <c r="F368" t="s">
        <v>175</v>
      </c>
      <c r="H368" s="30" t="s">
        <v>2170</v>
      </c>
      <c r="I368" s="24" t="s">
        <v>2171</v>
      </c>
      <c r="J368" s="24">
        <v>0.493</v>
      </c>
      <c r="K368" s="24" t="s">
        <v>2172</v>
      </c>
      <c r="L368" s="24">
        <v>55690</v>
      </c>
      <c r="N368" s="26">
        <v>5</v>
      </c>
      <c r="O368" s="24" t="s">
        <v>150</v>
      </c>
      <c r="P368" s="24">
        <v>2015</v>
      </c>
      <c r="Q368" s="26">
        <v>2020</v>
      </c>
      <c r="R368" s="39"/>
      <c r="S368" s="39"/>
      <c r="T368" s="40"/>
      <c r="U368" s="24" t="s">
        <v>150</v>
      </c>
      <c r="V368" s="24" t="s">
        <v>6995</v>
      </c>
      <c r="W368" s="24" t="s">
        <v>1368</v>
      </c>
      <c r="X368" s="24">
        <v>2025</v>
      </c>
      <c r="AB368" s="24" t="s">
        <v>154</v>
      </c>
      <c r="AC368" s="24" t="s">
        <v>154</v>
      </c>
      <c r="AE368" s="26"/>
      <c r="AF368" t="str">
        <f>_xlfn.LET(_xlpm.result,_xlfn.XLOOKUP(C368,Table1[company_name],Table1[End_target],"NOT FOUND"),IF(_xlpm.result="NOT FOUND","NOT FOUND",IF(_xlpm.result=0,"",_xlpm.result)))</f>
        <v>Carbon neutral(ity)</v>
      </c>
      <c r="AG368"/>
      <c r="AH368"/>
      <c r="AI368"/>
      <c r="AJ368"/>
      <c r="AN368" t="str">
        <f>_xlfn.LET(_xlpm.result,_xlfn.XLOOKUP(C368,Table1[company_name],Table1[Carbon_credits],"NOT FOUND"),IF(_xlpm.result="NOT FOUND","NOT FOUND",IF(_xlpm.result=0,"",_xlpm.result)))</f>
        <v>Yes</v>
      </c>
      <c r="AO368"/>
      <c r="AQ368" s="26"/>
      <c r="AR368"/>
      <c r="AS368"/>
      <c r="AT368"/>
      <c r="AU368"/>
      <c r="AY368"/>
      <c r="AZ368"/>
      <c r="BB368" s="26"/>
      <c r="BC368" t="str">
        <f>_xlfn.LET(_xlpm.result,_xlfn.XLOOKUP(C368,Table1[company_name],Table1[Separate_removal_target],"NOT FOUND"),IF(_xlpm.result="NOT FOUND","NOT FOUND",IF(_xlpm.result=0,"",_xlpm.result)))</f>
        <v>Yes</v>
      </c>
      <c r="BD368"/>
      <c r="BF368"/>
      <c r="BG368"/>
      <c r="BL368" s="26"/>
      <c r="BN368" s="29"/>
      <c r="BP368" s="26"/>
    </row>
    <row r="369" spans="1:68" s="24" customFormat="1" ht="13.35" customHeight="1" hidden="1">
      <c r="A369" s="24">
        <v>366</v>
      </c>
      <c r="C369" s="26" t="s">
        <v>2174</v>
      </c>
      <c r="D369" t="s">
        <v>679</v>
      </c>
      <c r="F369" t="s">
        <v>145</v>
      </c>
      <c r="H369" s="30" t="s">
        <v>2175</v>
      </c>
      <c r="I369" s="24" t="s">
        <v>2176</v>
      </c>
      <c r="J369" s="24">
        <v>0.274</v>
      </c>
      <c r="K369" s="24" t="s">
        <v>2177</v>
      </c>
      <c r="L369" s="24">
        <v>4745</v>
      </c>
      <c r="N369" s="26">
        <v>13</v>
      </c>
      <c r="O369" s="24" t="s">
        <v>150</v>
      </c>
      <c r="P369" s="24">
        <v>2021</v>
      </c>
      <c r="Q369" s="26">
        <v>2040</v>
      </c>
      <c r="R369" s="39"/>
      <c r="S369" s="39"/>
      <c r="T369" s="40"/>
      <c r="U369" s="24" t="s">
        <v>150</v>
      </c>
      <c r="V369" s="24" t="s">
        <v>6995</v>
      </c>
      <c r="W369" s="24" t="s">
        <v>1368</v>
      </c>
      <c r="X369" s="24" t="s">
        <v>3292</v>
      </c>
      <c r="Y369" s="24" t="s">
        <v>151</v>
      </c>
      <c r="Z369" s="24" t="s">
        <v>1368</v>
      </c>
      <c r="AA369" s="24" t="s">
        <v>4360</v>
      </c>
      <c r="AB369" s="24" t="s">
        <v>150</v>
      </c>
      <c r="AC369" s="24" t="s">
        <v>150</v>
      </c>
      <c r="AD369" s="24" t="s">
        <v>4360</v>
      </c>
      <c r="AE369" s="26" t="s">
        <v>4360</v>
      </c>
      <c r="AF369" t="str">
        <f>_xlfn.LET(_xlpm.result,_xlfn.XLOOKUP(C369,Table1[company_name],Table1[End_target],"NOT FOUND"),IF(_xlpm.result="NOT FOUND","NOT FOUND",IF(_xlpm.result=0,"",_xlpm.result)))</f>
        <v>Net zero</v>
      </c>
      <c r="AG369"/>
      <c r="AH369"/>
      <c r="AI369"/>
      <c r="AJ369"/>
      <c r="AN369" t="str">
        <f>_xlfn.LET(_xlpm.result,_xlfn.XLOOKUP(C369,Table1[company_name],Table1[Carbon_credits],"NOT FOUND"),IF(_xlpm.result="NOT FOUND","NOT FOUND",IF(_xlpm.result=0,"",_xlpm.result)))</f>
        <v>Yes</v>
      </c>
      <c r="AO369"/>
      <c r="AQ369" s="26"/>
      <c r="AR369"/>
      <c r="AS369"/>
      <c r="AT369"/>
      <c r="AU369"/>
      <c r="AY369"/>
      <c r="AZ369"/>
      <c r="BB369" s="26"/>
      <c r="BC369" t="str">
        <f>_xlfn.LET(_xlpm.result,_xlfn.XLOOKUP(C369,Table1[company_name],Table1[Separate_removal_target],"NOT FOUND"),IF(_xlpm.result="NOT FOUND","NOT FOUND",IF(_xlpm.result=0,"",_xlpm.result)))</f>
        <v>No</v>
      </c>
      <c r="BD369"/>
      <c r="BF369"/>
      <c r="BG369"/>
      <c r="BL369" s="26"/>
      <c r="BN369" s="29"/>
      <c r="BP369" s="26"/>
    </row>
    <row r="370" spans="1:68" s="24" customFormat="1" ht="13.35" customHeight="1" hidden="1">
      <c r="A370" s="24">
        <v>367</v>
      </c>
      <c r="C370" s="26" t="s">
        <v>2179</v>
      </c>
      <c r="D370" t="s">
        <v>818</v>
      </c>
      <c r="F370" t="s">
        <v>416</v>
      </c>
      <c r="H370" s="30" t="s">
        <v>2180</v>
      </c>
      <c r="I370" s="24" t="s">
        <v>2181</v>
      </c>
      <c r="J370" s="24">
        <v>0.212</v>
      </c>
      <c r="K370" s="24" t="s">
        <v>2182</v>
      </c>
      <c r="L370" s="24">
        <v>417058</v>
      </c>
      <c r="N370" s="26">
        <v>6</v>
      </c>
      <c r="O370" s="24" t="s">
        <v>154</v>
      </c>
      <c r="Q370" s="26"/>
      <c r="R370" s="39"/>
      <c r="S370" s="39"/>
      <c r="T370" s="40"/>
      <c r="U370" s="24" t="s">
        <v>150</v>
      </c>
      <c r="V370" s="24" t="s">
        <v>160</v>
      </c>
      <c r="AB370" s="24" t="s">
        <v>154</v>
      </c>
      <c r="AC370" s="24" t="s">
        <v>154</v>
      </c>
      <c r="AE370" s="26"/>
      <c r="AF370" t="str">
        <f>_xlfn.LET(_xlpm.result,_xlfn.XLOOKUP(C370,Table1[company_name],Table1[End_target],"NOT FOUND"),IF(_xlpm.result="NOT FOUND","NOT FOUND",IF(_xlpm.result=0,"",_xlpm.result)))</f>
        <v>Carbon neutral(ity)</v>
      </c>
      <c r="AG370"/>
      <c r="AH370"/>
      <c r="AI370"/>
      <c r="AJ370"/>
      <c r="AN370" t="str">
        <f>_xlfn.LET(_xlpm.result,_xlfn.XLOOKUP(C370,Table1[company_name],Table1[Carbon_credits],"NOT FOUND"),IF(_xlpm.result="NOT FOUND","NOT FOUND",IF(_xlpm.result=0,"",_xlpm.result)))</f>
        <v>Not Specified</v>
      </c>
      <c r="AO370"/>
      <c r="AQ370" s="26"/>
      <c r="AR370"/>
      <c r="AS370"/>
      <c r="AT370"/>
      <c r="AU370"/>
      <c r="AY370"/>
      <c r="AZ370"/>
      <c r="BB370" s="26"/>
      <c r="BC370" t="str">
        <f>_xlfn.LET(_xlpm.result,_xlfn.XLOOKUP(C370,Table1[company_name],Table1[Separate_removal_target],"NOT FOUND"),IF(_xlpm.result="NOT FOUND","NOT FOUND",IF(_xlpm.result=0,"",_xlpm.result)))</f>
        <v>No</v>
      </c>
      <c r="BD370" t="s">
        <v>150</v>
      </c>
      <c r="BF370" t="s">
        <v>2183</v>
      </c>
      <c r="BG370">
        <v>2050</v>
      </c>
      <c r="BL370" s="26"/>
      <c r="BN370" s="29"/>
      <c r="BP370" s="26"/>
    </row>
    <row r="371" spans="1:68" s="24" customFormat="1" ht="13.35" customHeight="1" hidden="1">
      <c r="A371" s="24">
        <v>368</v>
      </c>
      <c r="C371" s="26" t="s">
        <v>2184</v>
      </c>
      <c r="D371" t="s">
        <v>926</v>
      </c>
      <c r="F371" t="s">
        <v>1627</v>
      </c>
      <c r="H371" s="30" t="s">
        <v>2185</v>
      </c>
      <c r="I371" s="24" t="s">
        <v>2186</v>
      </c>
      <c r="J371" s="24">
        <v>0.206</v>
      </c>
      <c r="K371" s="24" t="s">
        <v>2187</v>
      </c>
      <c r="L371" s="24">
        <v>77349</v>
      </c>
      <c r="N371" s="26">
        <v>2</v>
      </c>
      <c r="O371" s="24" t="s">
        <v>150</v>
      </c>
      <c r="P371" s="24">
        <v>2015</v>
      </c>
      <c r="Q371" s="26">
        <v>2020</v>
      </c>
      <c r="R371" s="39"/>
      <c r="S371" s="39"/>
      <c r="T371" s="40"/>
      <c r="U371" s="24" t="s">
        <v>150</v>
      </c>
      <c r="V371" s="24" t="s">
        <v>6995</v>
      </c>
      <c r="W371" s="24" t="s">
        <v>1368</v>
      </c>
      <c r="X371" s="24">
        <v>2033</v>
      </c>
      <c r="Y371" s="24" t="s">
        <v>151</v>
      </c>
      <c r="Z371" s="24" t="s">
        <v>1368</v>
      </c>
      <c r="AA371" s="24">
        <v>2045</v>
      </c>
      <c r="AB371" s="24" t="s">
        <v>150</v>
      </c>
      <c r="AC371" s="24" t="s">
        <v>150</v>
      </c>
      <c r="AD371" s="24">
        <v>2045</v>
      </c>
      <c r="AE371" s="26">
        <v>2045</v>
      </c>
      <c r="AF371" t="str">
        <f>_xlfn.LET(_xlpm.result,_xlfn.XLOOKUP(C371,Table1[company_name],Table1[End_target],"NOT FOUND"),IF(_xlpm.result="NOT FOUND","NOT FOUND",IF(_xlpm.result=0,"",_xlpm.result)))</f>
        <v>Net zero</v>
      </c>
      <c r="AG371"/>
      <c r="AH371"/>
      <c r="AI371"/>
      <c r="AJ371"/>
      <c r="AN371" t="str">
        <f>_xlfn.LET(_xlpm.result,_xlfn.XLOOKUP(C371,Table1[company_name],Table1[Carbon_credits],"NOT FOUND"),IF(_xlpm.result="NOT FOUND","NOT FOUND",IF(_xlpm.result=0,"",_xlpm.result)))</f>
        <v>Yes</v>
      </c>
      <c r="AO371"/>
      <c r="AQ371" s="26"/>
      <c r="AR371"/>
      <c r="AS371" t="s">
        <v>218</v>
      </c>
      <c r="AT371" t="s">
        <v>2188</v>
      </c>
      <c r="AU371">
        <v>2045</v>
      </c>
      <c r="AY371" t="s">
        <v>157</v>
      </c>
      <c r="AZ371" t="s">
        <v>190</v>
      </c>
      <c r="BB371" s="26"/>
      <c r="BC371" t="str">
        <f>_xlfn.LET(_xlpm.result,_xlfn.XLOOKUP(C371,Table1[company_name],Table1[Separate_removal_target],"NOT FOUND"),IF(_xlpm.result="NOT FOUND","NOT FOUND",IF(_xlpm.result=0,"",_xlpm.result)))</f>
        <v>No</v>
      </c>
      <c r="BD371" t="s">
        <v>150</v>
      </c>
      <c r="BF371" t="s">
        <v>2188</v>
      </c>
      <c r="BG371">
        <v>2045</v>
      </c>
      <c r="BL371" s="26"/>
      <c r="BN371" s="29"/>
      <c r="BP371" s="26"/>
    </row>
    <row r="372" spans="1:68" s="24" customFormat="1" ht="13.35" customHeight="1" hidden="1">
      <c r="A372" s="24">
        <v>369</v>
      </c>
      <c r="C372" s="26" t="s">
        <v>2189</v>
      </c>
      <c r="D372" t="s">
        <v>991</v>
      </c>
      <c r="F372" t="s">
        <v>315</v>
      </c>
      <c r="H372" s="30" t="s">
        <v>2190</v>
      </c>
      <c r="I372" s="24" t="s">
        <v>2191</v>
      </c>
      <c r="J372" s="24">
        <v>-0.688</v>
      </c>
      <c r="K372" s="24" t="s">
        <v>2192</v>
      </c>
      <c r="L372" s="24">
        <v>65144</v>
      </c>
      <c r="N372" s="26">
        <v>5</v>
      </c>
      <c r="O372" s="24" t="s">
        <v>154</v>
      </c>
      <c r="Q372" s="26"/>
      <c r="R372" s="39"/>
      <c r="S372" s="39"/>
      <c r="T372" s="40"/>
      <c r="U372" s="24" t="s">
        <v>150</v>
      </c>
      <c r="V372" s="24" t="s">
        <v>6995</v>
      </c>
      <c r="W372" s="24" t="s">
        <v>7071</v>
      </c>
      <c r="X372" s="24">
        <v>2030</v>
      </c>
      <c r="AB372" s="24" t="s">
        <v>154</v>
      </c>
      <c r="AC372" s="24" t="s">
        <v>154</v>
      </c>
      <c r="AE372" s="26"/>
      <c r="AF372" t="str">
        <f>_xlfn.LET(_xlpm.result,_xlfn.XLOOKUP(C372,Table1[company_name],Table1[End_target],"NOT FOUND"),IF(_xlpm.result="NOT FOUND","NOT FOUND",IF(_xlpm.result=0,"",_xlpm.result)))</f>
        <v>Net zero</v>
      </c>
      <c r="AG372"/>
      <c r="AH372"/>
      <c r="AI372"/>
      <c r="AJ372"/>
      <c r="AN372" t="str">
        <f>_xlfn.LET(_xlpm.result,_xlfn.XLOOKUP(C372,Table1[company_name],Table1[Carbon_credits],"NOT FOUND"),IF(_xlpm.result="NOT FOUND","NOT FOUND",IF(_xlpm.result=0,"",_xlpm.result)))</f>
        <v>Not Specified</v>
      </c>
      <c r="AO372"/>
      <c r="AQ372" s="26"/>
      <c r="AR372"/>
      <c r="AS372"/>
      <c r="AT372"/>
      <c r="AU372"/>
      <c r="AY372"/>
      <c r="AZ372"/>
      <c r="BB372" s="26"/>
      <c r="BC372" t="str">
        <f>_xlfn.LET(_xlpm.result,_xlfn.XLOOKUP(C372,Table1[company_name],Table1[Separate_removal_target],"NOT FOUND"),IF(_xlpm.result="NOT FOUND","NOT FOUND",IF(_xlpm.result=0,"",_xlpm.result)))</f>
        <v>No</v>
      </c>
      <c r="BD372"/>
      <c r="BF372"/>
      <c r="BG372"/>
      <c r="BL372" s="26"/>
      <c r="BN372" s="29"/>
      <c r="BP372" s="26"/>
    </row>
    <row r="373" spans="1:68" s="24" customFormat="1" ht="13.35" customHeight="1" hidden="1">
      <c r="A373" s="24">
        <v>370</v>
      </c>
      <c r="C373" s="26" t="s">
        <v>2194</v>
      </c>
      <c r="D373" t="s">
        <v>2195</v>
      </c>
      <c r="F373" t="s">
        <v>284</v>
      </c>
      <c r="H373" s="30" t="s">
        <v>2196</v>
      </c>
      <c r="I373" s="24" t="s">
        <v>2197</v>
      </c>
      <c r="J373" s="24">
        <v>-0.128</v>
      </c>
      <c r="K373" s="24" t="s">
        <v>2198</v>
      </c>
      <c r="L373" s="24">
        <v>579126</v>
      </c>
      <c r="N373" s="26">
        <v>23</v>
      </c>
      <c r="O373" s="24" t="s">
        <v>154</v>
      </c>
      <c r="Q373" s="26"/>
      <c r="R373" s="39"/>
      <c r="S373" s="39"/>
      <c r="T373" s="40"/>
      <c r="U373" s="24" t="s">
        <v>150</v>
      </c>
      <c r="V373" s="24" t="s">
        <v>7000</v>
      </c>
      <c r="AB373" s="24" t="s">
        <v>154</v>
      </c>
      <c r="AC373" s="24" t="s">
        <v>154</v>
      </c>
      <c r="AE373" s="26"/>
      <c r="AF373" t="str">
        <f>_xlfn.LET(_xlpm.result,_xlfn.XLOOKUP(C373,Table1[company_name],Table1[End_target],"NOT FOUND"),IF(_xlpm.result="NOT FOUND","NOT FOUND",IF(_xlpm.result=0,"",_xlpm.result)))</f>
        <v>Net zero</v>
      </c>
      <c r="AG373"/>
      <c r="AH373"/>
      <c r="AI373"/>
      <c r="AJ373"/>
      <c r="AN373" t="str">
        <f>_xlfn.LET(_xlpm.result,_xlfn.XLOOKUP(C373,Table1[company_name],Table1[Carbon_credits],"NOT FOUND"),IF(_xlpm.result="NOT FOUND","NOT FOUND",IF(_xlpm.result=0,"",_xlpm.result)))</f>
        <v>Not Specified</v>
      </c>
      <c r="AO373"/>
      <c r="AQ373" s="26"/>
      <c r="AR373"/>
      <c r="AS373"/>
      <c r="AT373"/>
      <c r="AU373"/>
      <c r="AY373"/>
      <c r="AZ373"/>
      <c r="BB373" s="26"/>
      <c r="BC373" t="str">
        <f>_xlfn.LET(_xlpm.result,_xlfn.XLOOKUP(C373,Table1[company_name],Table1[Separate_removal_target],"NOT FOUND"),IF(_xlpm.result="NOT FOUND","NOT FOUND",IF(_xlpm.result=0,"",_xlpm.result)))</f>
        <v>No</v>
      </c>
      <c r="BD373"/>
      <c r="BF373"/>
      <c r="BG373"/>
      <c r="BL373" s="26"/>
      <c r="BN373" s="29"/>
      <c r="BP373" s="26"/>
    </row>
    <row r="374" spans="1:68" s="24" customFormat="1" ht="13.35" customHeight="1" hidden="1">
      <c r="A374" s="24">
        <v>371</v>
      </c>
      <c r="C374" s="26" t="s">
        <v>2200</v>
      </c>
      <c r="D374" t="s">
        <v>778</v>
      </c>
      <c r="F374" t="s">
        <v>342</v>
      </c>
      <c r="H374" s="30" t="s">
        <v>2201</v>
      </c>
      <c r="I374" s="24" t="s">
        <v>2202</v>
      </c>
      <c r="J374" s="24">
        <v>0.135</v>
      </c>
      <c r="K374" s="24" t="s">
        <v>2203</v>
      </c>
      <c r="L374" s="24">
        <v>46947</v>
      </c>
      <c r="N374" s="26">
        <v>14</v>
      </c>
      <c r="O374" s="24" t="s">
        <v>150</v>
      </c>
      <c r="P374" s="24">
        <v>2022</v>
      </c>
      <c r="Q374" s="26">
        <v>2040</v>
      </c>
      <c r="R374" s="39"/>
      <c r="S374" s="39"/>
      <c r="T374" s="40"/>
      <c r="U374" s="24" t="s">
        <v>150</v>
      </c>
      <c r="V374" s="24" t="s">
        <v>6995</v>
      </c>
      <c r="W374" s="24" t="s">
        <v>1368</v>
      </c>
      <c r="X374" s="24" t="s">
        <v>3292</v>
      </c>
      <c r="AB374" s="24" t="s">
        <v>150</v>
      </c>
      <c r="AC374" s="24" t="s">
        <v>154</v>
      </c>
      <c r="AE374" s="26"/>
      <c r="AF374" t="str">
        <f>_xlfn.LET(_xlpm.result,_xlfn.XLOOKUP(C374,Table1[company_name],Table1[End_target],"NOT FOUND"),IF(_xlpm.result="NOT FOUND","NOT FOUND",IF(_xlpm.result=0,"",_xlpm.result)))</f>
        <v>Net zero</v>
      </c>
      <c r="AG374"/>
      <c r="AH374"/>
      <c r="AI374"/>
      <c r="AJ374"/>
      <c r="AN374" t="str">
        <f>_xlfn.LET(_xlpm.result,_xlfn.XLOOKUP(C374,Table1[company_name],Table1[Carbon_credits],"NOT FOUND"),IF(_xlpm.result="NOT FOUND","NOT FOUND",IF(_xlpm.result=0,"",_xlpm.result)))</f>
        <v>Not Specified</v>
      </c>
      <c r="AO374"/>
      <c r="AQ374" s="26"/>
      <c r="AR374"/>
      <c r="AS374"/>
      <c r="AT374"/>
      <c r="AU374"/>
      <c r="AY374"/>
      <c r="AZ374"/>
      <c r="BB374" s="26"/>
      <c r="BC374" t="str">
        <f>_xlfn.LET(_xlpm.result,_xlfn.XLOOKUP(C374,Table1[company_name],Table1[Separate_removal_target],"NOT FOUND"),IF(_xlpm.result="NOT FOUND","NOT FOUND",IF(_xlpm.result=0,"",_xlpm.result)))</f>
        <v>No</v>
      </c>
      <c r="BD374"/>
      <c r="BF374"/>
      <c r="BG374"/>
      <c r="BL374" s="26"/>
      <c r="BN374" s="29"/>
      <c r="BP374" s="26"/>
    </row>
    <row r="375" spans="1:68" s="24" customFormat="1" ht="13.35" customHeight="1" hidden="1">
      <c r="A375" s="24">
        <v>372</v>
      </c>
      <c r="C375" s="26" t="s">
        <v>2205</v>
      </c>
      <c r="D375" t="s">
        <v>2138</v>
      </c>
      <c r="F375" t="s">
        <v>145</v>
      </c>
      <c r="H375" s="30" t="s">
        <v>2206</v>
      </c>
      <c r="I375" s="24" t="s">
        <v>2207</v>
      </c>
      <c r="J375" s="24">
        <v>1.342</v>
      </c>
      <c r="K375" s="24" t="s">
        <v>2208</v>
      </c>
      <c r="L375" s="24">
        <v>114000</v>
      </c>
      <c r="N375" s="26">
        <v>27</v>
      </c>
      <c r="O375" s="24" t="s">
        <v>150</v>
      </c>
      <c r="P375" s="24">
        <v>2021</v>
      </c>
      <c r="Q375" s="26">
        <v>2030</v>
      </c>
      <c r="R375" s="39"/>
      <c r="S375" s="39"/>
      <c r="T375" s="40"/>
      <c r="U375" s="24" t="s">
        <v>150</v>
      </c>
      <c r="V375" s="24" t="s">
        <v>6995</v>
      </c>
      <c r="W375" s="24" t="s">
        <v>1368</v>
      </c>
      <c r="X375" s="24">
        <v>2030</v>
      </c>
      <c r="Y375" s="24" t="s">
        <v>151</v>
      </c>
      <c r="Z375" s="24" t="s">
        <v>1368</v>
      </c>
      <c r="AA375" s="24">
        <v>2050</v>
      </c>
      <c r="AB375" s="24" t="s">
        <v>150</v>
      </c>
      <c r="AC375" s="24" t="s">
        <v>150</v>
      </c>
      <c r="AD375" s="24">
        <v>2050</v>
      </c>
      <c r="AE375" s="26">
        <v>2050</v>
      </c>
      <c r="AF375" t="str">
        <f>_xlfn.LET(_xlpm.result,_xlfn.XLOOKUP(C375,Table1[company_name],Table1[End_target],"NOT FOUND"),IF(_xlpm.result="NOT FOUND","NOT FOUND",IF(_xlpm.result=0,"",_xlpm.result)))</f>
        <v>Emissions reduction target</v>
      </c>
      <c r="AG375"/>
      <c r="AH375"/>
      <c r="AI375"/>
      <c r="AJ375"/>
      <c r="AN375" t="str">
        <f>_xlfn.LET(_xlpm.result,_xlfn.XLOOKUP(C375,Table1[company_name],Table1[Carbon_credits],"NOT FOUND"),IF(_xlpm.result="NOT FOUND","NOT FOUND",IF(_xlpm.result=0,"",_xlpm.result)))</f>
        <v>Not Specified</v>
      </c>
      <c r="AO375"/>
      <c r="AQ375" s="26"/>
      <c r="AR375"/>
      <c r="AS375"/>
      <c r="AT375"/>
      <c r="AU375"/>
      <c r="AY375"/>
      <c r="AZ375"/>
      <c r="BB375" s="26"/>
      <c r="BC375" t="str">
        <f>_xlfn.LET(_xlpm.result,_xlfn.XLOOKUP(C375,Table1[company_name],Table1[Separate_removal_target],"NOT FOUND"),IF(_xlpm.result="NOT FOUND","NOT FOUND",IF(_xlpm.result=0,"",_xlpm.result)))</f>
        <v>No</v>
      </c>
      <c r="BD375" t="s">
        <v>150</v>
      </c>
      <c r="BF375" t="s">
        <v>7131</v>
      </c>
      <c r="BG375">
        <v>2030</v>
      </c>
      <c r="BL375" s="26"/>
      <c r="BN375" s="29"/>
      <c r="BP375" s="26"/>
    </row>
    <row r="376" spans="1:68" s="24" customFormat="1" ht="13.35" customHeight="1" hidden="1">
      <c r="A376" s="24">
        <v>373</v>
      </c>
      <c r="C376" s="26" t="s">
        <v>2211</v>
      </c>
      <c r="D376" t="s">
        <v>333</v>
      </c>
      <c r="F376" t="s">
        <v>1694</v>
      </c>
      <c r="H376" s="30" t="s">
        <v>2212</v>
      </c>
      <c r="I376" s="24" t="s">
        <v>2213</v>
      </c>
      <c r="J376" s="24">
        <v>0.168</v>
      </c>
      <c r="K376" s="24" t="s">
        <v>2214</v>
      </c>
      <c r="L376" s="24">
        <v>81097</v>
      </c>
      <c r="N376" s="26">
        <v>11</v>
      </c>
      <c r="O376" s="24" t="s">
        <v>150</v>
      </c>
      <c r="P376" s="24">
        <v>2022</v>
      </c>
      <c r="Q376" s="26">
        <v>2025</v>
      </c>
      <c r="R376" s="39"/>
      <c r="S376" s="39"/>
      <c r="T376" s="40"/>
      <c r="U376" s="24" t="s">
        <v>150</v>
      </c>
      <c r="V376" s="24" t="s">
        <v>7000</v>
      </c>
      <c r="AB376" s="24" t="s">
        <v>154</v>
      </c>
      <c r="AC376" s="24" t="s">
        <v>154</v>
      </c>
      <c r="AE376" s="26"/>
      <c r="AF376" t="str">
        <f>_xlfn.LET(_xlpm.result,_xlfn.XLOOKUP(C376,Table1[company_name],Table1[End_target],"NOT FOUND"),IF(_xlpm.result="NOT FOUND","NOT FOUND",IF(_xlpm.result=0,"",_xlpm.result)))</f>
        <v>Net zero</v>
      </c>
      <c r="AG376"/>
      <c r="AH376"/>
      <c r="AI376"/>
      <c r="AJ376"/>
      <c r="AN376" t="str">
        <f>_xlfn.LET(_xlpm.result,_xlfn.XLOOKUP(C376,Table1[company_name],Table1[Carbon_credits],"NOT FOUND"),IF(_xlpm.result="NOT FOUND","NOT FOUND",IF(_xlpm.result=0,"",_xlpm.result)))</f>
        <v>Yes</v>
      </c>
      <c r="AO376"/>
      <c r="AQ376" s="26"/>
      <c r="AR376"/>
      <c r="AS376" t="s">
        <v>218</v>
      </c>
      <c r="AT376" t="s">
        <v>2215</v>
      </c>
      <c r="AU376">
        <v>2050</v>
      </c>
      <c r="AY376" t="s">
        <v>157</v>
      </c>
      <c r="AZ376" t="s">
        <v>190</v>
      </c>
      <c r="BB376" s="26"/>
      <c r="BC376" t="str">
        <f>_xlfn.LET(_xlpm.result,_xlfn.XLOOKUP(C376,Table1[company_name],Table1[Separate_removal_target],"NOT FOUND"),IF(_xlpm.result="NOT FOUND","NOT FOUND",IF(_xlpm.result=0,"",_xlpm.result)))</f>
        <v>No</v>
      </c>
      <c r="BD376" t="s">
        <v>150</v>
      </c>
      <c r="BF376" t="s">
        <v>2215</v>
      </c>
      <c r="BG376">
        <v>2050</v>
      </c>
      <c r="BL376" s="26"/>
      <c r="BN376" s="29"/>
      <c r="BP376" s="26"/>
    </row>
    <row r="377" spans="1:68" s="24" customFormat="1" ht="13.35" customHeight="1" hidden="1">
      <c r="A377" s="24">
        <v>374</v>
      </c>
      <c r="C377" s="26" t="s">
        <v>2216</v>
      </c>
      <c r="D377" t="s">
        <v>271</v>
      </c>
      <c r="F377" t="s">
        <v>175</v>
      </c>
      <c r="H377" s="30" t="s">
        <v>2217</v>
      </c>
      <c r="I377" s="24" t="s">
        <v>2218</v>
      </c>
      <c r="J377" s="24">
        <v>0.369</v>
      </c>
      <c r="K377" s="24" t="s">
        <v>2219</v>
      </c>
      <c r="L377" s="24">
        <v>48821</v>
      </c>
      <c r="N377" s="26">
        <v>6</v>
      </c>
      <c r="O377" s="24" t="s">
        <v>154</v>
      </c>
      <c r="Q377" s="26"/>
      <c r="R377" s="39"/>
      <c r="S377" s="39"/>
      <c r="T377" s="40"/>
      <c r="U377" s="24" t="s">
        <v>150</v>
      </c>
      <c r="V377" s="24" t="s">
        <v>6995</v>
      </c>
      <c r="W377" s="24" t="s">
        <v>1368</v>
      </c>
      <c r="X377" s="24">
        <v>2030</v>
      </c>
      <c r="Y377" s="24" t="s">
        <v>151</v>
      </c>
      <c r="Z377" s="24" t="s">
        <v>1368</v>
      </c>
      <c r="AA377" s="24">
        <v>2050</v>
      </c>
      <c r="AB377" s="24" t="s">
        <v>150</v>
      </c>
      <c r="AC377" s="24" t="s">
        <v>150</v>
      </c>
      <c r="AD377" s="24">
        <v>2050</v>
      </c>
      <c r="AE377" s="26">
        <v>2050</v>
      </c>
      <c r="AF377" t="str">
        <f>_xlfn.LET(_xlpm.result,_xlfn.XLOOKUP(C377,Table1[company_name],Table1[End_target],"NOT FOUND"),IF(_xlpm.result="NOT FOUND","NOT FOUND",IF(_xlpm.result=0,"",_xlpm.result)))</f>
        <v>No target</v>
      </c>
      <c r="AG377"/>
      <c r="AH377"/>
      <c r="AI377"/>
      <c r="AJ377"/>
      <c r="AN377" t="str">
        <f>_xlfn.LET(_xlpm.result,_xlfn.XLOOKUP(C377,Table1[company_name],Table1[Carbon_credits],"NOT FOUND"),IF(_xlpm.result="NOT FOUND","NOT FOUND",IF(_xlpm.result=0,"",_xlpm.result)))</f>
        <v/>
      </c>
      <c r="AO377"/>
      <c r="AQ377" s="26"/>
      <c r="AR377"/>
      <c r="AS377"/>
      <c r="AT377"/>
      <c r="AU377"/>
      <c r="AY377"/>
      <c r="AZ377"/>
      <c r="BB377" s="26"/>
      <c r="BC377" t="str">
        <f>_xlfn.LET(_xlpm.result,_xlfn.XLOOKUP(C377,Table1[company_name],Table1[Separate_removal_target],"NOT FOUND"),IF(_xlpm.result="NOT FOUND","NOT FOUND",IF(_xlpm.result=0,"",_xlpm.result)))</f>
        <v/>
      </c>
      <c r="BD377"/>
      <c r="BF377"/>
      <c r="BG377"/>
      <c r="BL377" s="26"/>
      <c r="BN377" s="29"/>
      <c r="BP377" s="26"/>
    </row>
    <row r="378" spans="1:68" s="24" customFormat="1" ht="13.35" customHeight="1" hidden="1">
      <c r="A378" s="24">
        <v>375</v>
      </c>
      <c r="C378" s="26" t="s">
        <v>2221</v>
      </c>
      <c r="D378" t="s">
        <v>449</v>
      </c>
      <c r="F378" t="s">
        <v>499</v>
      </c>
      <c r="H378" s="30" t="s">
        <v>2222</v>
      </c>
      <c r="I378" s="24" t="s">
        <v>2223</v>
      </c>
      <c r="J378" s="24">
        <v>0.085</v>
      </c>
      <c r="K378" s="24" t="s">
        <v>2224</v>
      </c>
      <c r="L378" s="24">
        <v>114640</v>
      </c>
      <c r="N378" s="26">
        <v>9</v>
      </c>
      <c r="O378" s="24" t="s">
        <v>150</v>
      </c>
      <c r="P378" s="24">
        <v>2024</v>
      </c>
      <c r="Q378" s="26">
        <v>2025</v>
      </c>
      <c r="R378" s="39"/>
      <c r="S378" s="39"/>
      <c r="T378" s="40"/>
      <c r="U378" s="24" t="s">
        <v>150</v>
      </c>
      <c r="V378" s="24" t="s">
        <v>6995</v>
      </c>
      <c r="W378" s="24" t="s">
        <v>1368</v>
      </c>
      <c r="X378" s="24" t="s">
        <v>3292</v>
      </c>
      <c r="Y378" s="24" t="s">
        <v>151</v>
      </c>
      <c r="Z378" s="24" t="s">
        <v>1368</v>
      </c>
      <c r="AA378" s="24" t="s">
        <v>4360</v>
      </c>
      <c r="AB378" s="24" t="s">
        <v>150</v>
      </c>
      <c r="AC378" s="24" t="s">
        <v>150</v>
      </c>
      <c r="AD378" s="24" t="s">
        <v>4360</v>
      </c>
      <c r="AE378" s="26" t="s">
        <v>4360</v>
      </c>
      <c r="AF378" t="str">
        <f>_xlfn.LET(_xlpm.result,_xlfn.XLOOKUP(C378,Table1[company_name],Table1[End_target],"NOT FOUND"),IF(_xlpm.result="NOT FOUND","NOT FOUND",IF(_xlpm.result=0,"",_xlpm.result)))</f>
        <v>Net zero</v>
      </c>
      <c r="AG378"/>
      <c r="AH378"/>
      <c r="AI378"/>
      <c r="AJ378"/>
      <c r="AN378" t="str">
        <f>_xlfn.LET(_xlpm.result,_xlfn.XLOOKUP(C378,Table1[company_name],Table1[Carbon_credits],"NOT FOUND"),IF(_xlpm.result="NOT FOUND","NOT FOUND",IF(_xlpm.result=0,"",_xlpm.result)))</f>
        <v>Not Specified</v>
      </c>
      <c r="AO378"/>
      <c r="AQ378" s="26"/>
      <c r="AR378"/>
      <c r="AS378" t="s">
        <v>218</v>
      </c>
      <c r="AT378" t="s">
        <v>2225</v>
      </c>
      <c r="AU378">
        <v>2040</v>
      </c>
      <c r="AY378" t="s">
        <v>168</v>
      </c>
      <c r="AZ378" t="s">
        <v>312</v>
      </c>
      <c r="BB378" s="26"/>
      <c r="BC378" t="str">
        <f>_xlfn.LET(_xlpm.result,_xlfn.XLOOKUP(C378,Table1[company_name],Table1[Separate_removal_target],"NOT FOUND"),IF(_xlpm.result="NOT FOUND","NOT FOUND",IF(_xlpm.result=0,"",_xlpm.result)))</f>
        <v>Yes</v>
      </c>
      <c r="BD378" t="s">
        <v>150</v>
      </c>
      <c r="BF378" t="s">
        <v>2225</v>
      </c>
      <c r="BG378">
        <v>2040</v>
      </c>
      <c r="BL378" s="26"/>
      <c r="BN378" s="29"/>
      <c r="BP378" s="26"/>
    </row>
    <row r="379" spans="1:68" s="24" customFormat="1" ht="13.35" customHeight="1" hidden="1">
      <c r="A379" s="24">
        <v>376</v>
      </c>
      <c r="C379" s="26" t="s">
        <v>2226</v>
      </c>
      <c r="D379" t="s">
        <v>449</v>
      </c>
      <c r="F379" t="s">
        <v>145</v>
      </c>
      <c r="H379" s="30" t="s">
        <v>2227</v>
      </c>
      <c r="I379" s="24" t="s">
        <v>2228</v>
      </c>
      <c r="J379" s="24">
        <v>-0.253</v>
      </c>
      <c r="K379" s="24" t="s">
        <v>2229</v>
      </c>
      <c r="L379" s="24">
        <v>85000</v>
      </c>
      <c r="N379" s="26">
        <v>27</v>
      </c>
      <c r="O379" s="24" t="s">
        <v>154</v>
      </c>
      <c r="Q379" s="26"/>
      <c r="R379" s="39"/>
      <c r="S379" s="39"/>
      <c r="T379" s="40"/>
      <c r="U379" s="24" t="s">
        <v>150</v>
      </c>
      <c r="V379" s="24" t="s">
        <v>6995</v>
      </c>
      <c r="W379" s="24" t="s">
        <v>1368</v>
      </c>
      <c r="X379" s="24">
        <v>2030</v>
      </c>
      <c r="AB379" s="24" t="s">
        <v>154</v>
      </c>
      <c r="AC379" s="24" t="s">
        <v>154</v>
      </c>
      <c r="AE379" s="26"/>
      <c r="AF379" t="str">
        <f>_xlfn.LET(_xlpm.result,_xlfn.XLOOKUP(C379,Table1[company_name],Table1[End_target],"NOT FOUND"),IF(_xlpm.result="NOT FOUND","NOT FOUND",IF(_xlpm.result=0,"",_xlpm.result)))</f>
        <v>Net zero</v>
      </c>
      <c r="AG379"/>
      <c r="AH379"/>
      <c r="AI379"/>
      <c r="AJ379"/>
      <c r="AN379" t="str">
        <f>_xlfn.LET(_xlpm.result,_xlfn.XLOOKUP(C379,Table1[company_name],Table1[Carbon_credits],"NOT FOUND"),IF(_xlpm.result="NOT FOUND","NOT FOUND",IF(_xlpm.result=0,"",_xlpm.result)))</f>
        <v>No</v>
      </c>
      <c r="AO379"/>
      <c r="AQ379" s="26"/>
      <c r="AR379"/>
      <c r="AS379"/>
      <c r="AT379"/>
      <c r="AU379"/>
      <c r="AY379"/>
      <c r="AZ379"/>
      <c r="BB379" s="26"/>
      <c r="BC379" t="str">
        <f>_xlfn.LET(_xlpm.result,_xlfn.XLOOKUP(C379,Table1[company_name],Table1[Separate_removal_target],"NOT FOUND"),IF(_xlpm.result="NOT FOUND","NOT FOUND",IF(_xlpm.result=0,"",_xlpm.result)))</f>
        <v>No</v>
      </c>
      <c r="BD379"/>
      <c r="BF379"/>
      <c r="BG379"/>
      <c r="BL379" s="26"/>
      <c r="BN379" s="29"/>
      <c r="BP379" s="26"/>
    </row>
    <row r="380" spans="1:68" s="24" customFormat="1" ht="13.35" customHeight="1" hidden="1">
      <c r="A380" s="24">
        <v>377</v>
      </c>
      <c r="C380" s="26" t="s">
        <v>2231</v>
      </c>
      <c r="D380" t="s">
        <v>1227</v>
      </c>
      <c r="F380" t="s">
        <v>145</v>
      </c>
      <c r="H380" s="30" t="s">
        <v>2232</v>
      </c>
      <c r="I380" s="24" t="s">
        <v>2233</v>
      </c>
      <c r="J380" s="24">
        <v>-0.212</v>
      </c>
      <c r="K380" s="24" t="s">
        <v>2234</v>
      </c>
      <c r="L380" s="24">
        <v>8249</v>
      </c>
      <c r="N380" s="26">
        <v>31</v>
      </c>
      <c r="O380" s="24" t="s">
        <v>154</v>
      </c>
      <c r="Q380" s="26"/>
      <c r="R380" s="39"/>
      <c r="S380" s="39"/>
      <c r="T380" s="40"/>
      <c r="U380" s="24" t="s">
        <v>150</v>
      </c>
      <c r="V380" s="24" t="s">
        <v>6995</v>
      </c>
      <c r="W380" s="24" t="s">
        <v>1368</v>
      </c>
      <c r="X380" s="24">
        <v>2030</v>
      </c>
      <c r="AB380" s="24" t="s">
        <v>154</v>
      </c>
      <c r="AC380" s="24" t="s">
        <v>154</v>
      </c>
      <c r="AE380" s="26"/>
      <c r="AF380" t="str">
        <f>_xlfn.LET(_xlpm.result,_xlfn.XLOOKUP(C380,Table1[company_name],Table1[End_target],"NOT FOUND"),IF(_xlpm.result="NOT FOUND","NOT FOUND",IF(_xlpm.result=0,"",_xlpm.result)))</f>
        <v>No target</v>
      </c>
      <c r="AG380"/>
      <c r="AH380"/>
      <c r="AI380"/>
      <c r="AJ380"/>
      <c r="AN380" t="str">
        <f>_xlfn.LET(_xlpm.result,_xlfn.XLOOKUP(C380,Table1[company_name],Table1[Carbon_credits],"NOT FOUND"),IF(_xlpm.result="NOT FOUND","NOT FOUND",IF(_xlpm.result=0,"",_xlpm.result)))</f>
        <v/>
      </c>
      <c r="AO380"/>
      <c r="AQ380" s="26"/>
      <c r="AR380"/>
      <c r="AS380"/>
      <c r="AT380"/>
      <c r="AU380"/>
      <c r="AY380"/>
      <c r="AZ380"/>
      <c r="BB380" s="26"/>
      <c r="BC380" t="str">
        <f>_xlfn.LET(_xlpm.result,_xlfn.XLOOKUP(C380,Table1[company_name],Table1[Separate_removal_target],"NOT FOUND"),IF(_xlpm.result="NOT FOUND","NOT FOUND",IF(_xlpm.result=0,"",_xlpm.result)))</f>
        <v/>
      </c>
      <c r="BD380"/>
      <c r="BF380"/>
      <c r="BG380"/>
      <c r="BL380" s="26"/>
      <c r="BN380" s="29"/>
      <c r="BP380" s="26"/>
    </row>
    <row r="381" spans="1:68" s="24" customFormat="1" ht="13.35" customHeight="1" hidden="1">
      <c r="A381" s="24">
        <v>378</v>
      </c>
      <c r="C381" s="26" t="s">
        <v>2236</v>
      </c>
      <c r="D381" t="s">
        <v>341</v>
      </c>
      <c r="F381" t="s">
        <v>374</v>
      </c>
      <c r="H381" s="30" t="s">
        <v>2237</v>
      </c>
      <c r="I381" s="24" t="s">
        <v>2238</v>
      </c>
      <c r="J381" s="24">
        <v>0.067</v>
      </c>
      <c r="K381" s="24" t="s">
        <v>2239</v>
      </c>
      <c r="L381" s="24">
        <v>176962</v>
      </c>
      <c r="N381" s="26">
        <v>24</v>
      </c>
      <c r="O381" s="24" t="s">
        <v>150</v>
      </c>
      <c r="P381" s="24">
        <v>2017</v>
      </c>
      <c r="Q381" s="26">
        <v>2030</v>
      </c>
      <c r="R381" s="39"/>
      <c r="S381" s="39"/>
      <c r="T381" s="40"/>
      <c r="U381" s="24" t="s">
        <v>150</v>
      </c>
      <c r="V381" s="24" t="s">
        <v>6995</v>
      </c>
      <c r="W381" s="24" t="s">
        <v>1368</v>
      </c>
      <c r="X381" s="24">
        <v>2030</v>
      </c>
      <c r="Y381" s="24" t="s">
        <v>151</v>
      </c>
      <c r="Z381" s="24" t="s">
        <v>1368</v>
      </c>
      <c r="AA381" s="24">
        <v>2050</v>
      </c>
      <c r="AB381" s="24" t="s">
        <v>150</v>
      </c>
      <c r="AC381" s="24" t="s">
        <v>150</v>
      </c>
      <c r="AD381" s="24">
        <v>2050</v>
      </c>
      <c r="AE381" s="26">
        <v>2050</v>
      </c>
      <c r="AF381" t="str">
        <f>_xlfn.LET(_xlpm.result,_xlfn.XLOOKUP(C381,Table1[company_name],Table1[End_target],"NOT FOUND"),IF(_xlpm.result="NOT FOUND","NOT FOUND",IF(_xlpm.result=0,"",_xlpm.result)))</f>
        <v>Net zero</v>
      </c>
      <c r="AG381"/>
      <c r="AH381"/>
      <c r="AI381"/>
      <c r="AJ381"/>
      <c r="AN381" t="str">
        <f>_xlfn.LET(_xlpm.result,_xlfn.XLOOKUP(C381,Table1[company_name],Table1[Carbon_credits],"NOT FOUND"),IF(_xlpm.result="NOT FOUND","NOT FOUND",IF(_xlpm.result=0,"",_xlpm.result)))</f>
        <v>Yes</v>
      </c>
      <c r="AO381"/>
      <c r="AQ381" s="26"/>
      <c r="AR381"/>
      <c r="AS381" t="s">
        <v>218</v>
      </c>
      <c r="AT381" t="s">
        <v>2240</v>
      </c>
      <c r="AU381">
        <v>2050</v>
      </c>
      <c r="AY381" t="s">
        <v>157</v>
      </c>
      <c r="AZ381" t="s">
        <v>171</v>
      </c>
      <c r="BB381" s="26"/>
      <c r="BC381" t="str">
        <f>_xlfn.LET(_xlpm.result,_xlfn.XLOOKUP(C381,Table1[company_name],Table1[Separate_removal_target],"NOT FOUND"),IF(_xlpm.result="NOT FOUND","NOT FOUND",IF(_xlpm.result=0,"",_xlpm.result)))</f>
        <v>Yes</v>
      </c>
      <c r="BD381" t="s">
        <v>150</v>
      </c>
      <c r="BF381" t="s">
        <v>2240</v>
      </c>
      <c r="BG381">
        <v>2050</v>
      </c>
      <c r="BL381" s="26"/>
      <c r="BN381" s="29"/>
      <c r="BP381" s="26"/>
    </row>
    <row r="382" spans="1:68" s="24" customFormat="1" ht="13.35" customHeight="1" hidden="1">
      <c r="A382" s="24">
        <v>379</v>
      </c>
      <c r="C382" s="26" t="s">
        <v>2241</v>
      </c>
      <c r="D382" t="s">
        <v>333</v>
      </c>
      <c r="F382" t="s">
        <v>342</v>
      </c>
      <c r="H382" s="30" t="s">
        <v>2242</v>
      </c>
      <c r="I382" s="24" t="s">
        <v>2243</v>
      </c>
      <c r="J382" s="24">
        <v>0.05</v>
      </c>
      <c r="K382" s="24" t="s">
        <v>2244</v>
      </c>
      <c r="L382" s="24">
        <v>25839</v>
      </c>
      <c r="N382" s="26">
        <v>13</v>
      </c>
      <c r="O382" s="24" t="s">
        <v>150</v>
      </c>
      <c r="P382" s="24">
        <v>2021</v>
      </c>
      <c r="Q382" s="26">
        <v>2040</v>
      </c>
      <c r="R382" s="39"/>
      <c r="S382" s="39"/>
      <c r="T382" s="40"/>
      <c r="U382" s="24" t="s">
        <v>150</v>
      </c>
      <c r="V382" s="24" t="s">
        <v>6995</v>
      </c>
      <c r="W382" s="24" t="s">
        <v>1368</v>
      </c>
      <c r="X382" s="24">
        <v>2025</v>
      </c>
      <c r="AB382" s="24" t="s">
        <v>154</v>
      </c>
      <c r="AC382" s="24" t="s">
        <v>154</v>
      </c>
      <c r="AE382" s="26"/>
      <c r="AF382" t="str">
        <f>_xlfn.LET(_xlpm.result,_xlfn.XLOOKUP(C382,Table1[company_name],Table1[End_target],"NOT FOUND"),IF(_xlpm.result="NOT FOUND","NOT FOUND",IF(_xlpm.result=0,"",_xlpm.result)))</f>
        <v>Net zero</v>
      </c>
      <c r="AG382"/>
      <c r="AH382"/>
      <c r="AI382"/>
      <c r="AJ382"/>
      <c r="AN382" t="str">
        <f>_xlfn.LET(_xlpm.result,_xlfn.XLOOKUP(C382,Table1[company_name],Table1[Carbon_credits],"NOT FOUND"),IF(_xlpm.result="NOT FOUND","NOT FOUND",IF(_xlpm.result=0,"",_xlpm.result)))</f>
        <v>Not Specified</v>
      </c>
      <c r="AO382"/>
      <c r="AQ382" s="26"/>
      <c r="AR382"/>
      <c r="AS382" t="s">
        <v>218</v>
      </c>
      <c r="AT382" t="s">
        <v>7132</v>
      </c>
      <c r="AU382">
        <v>2050</v>
      </c>
      <c r="AY382" t="s">
        <v>168</v>
      </c>
      <c r="AZ382" t="s">
        <v>168</v>
      </c>
      <c r="BB382" s="26"/>
      <c r="BC382" t="str">
        <f>_xlfn.LET(_xlpm.result,_xlfn.XLOOKUP(C382,Table1[company_name],Table1[Separate_removal_target],"NOT FOUND"),IF(_xlpm.result="NOT FOUND","NOT FOUND",IF(_xlpm.result=0,"",_xlpm.result)))</f>
        <v>No</v>
      </c>
      <c r="BD382" t="s">
        <v>150</v>
      </c>
      <c r="BF382" t="s">
        <v>7132</v>
      </c>
      <c r="BG382">
        <v>2050</v>
      </c>
      <c r="BL382" s="26"/>
      <c r="BN382" s="29"/>
      <c r="BP382" s="26"/>
    </row>
    <row r="383" spans="1:68" s="24" customFormat="1" ht="13.35" customHeight="1" hidden="1">
      <c r="A383" s="24">
        <v>380</v>
      </c>
      <c r="C383" s="26" t="s">
        <v>2246</v>
      </c>
      <c r="D383" t="s">
        <v>1046</v>
      </c>
      <c r="F383" t="s">
        <v>145</v>
      </c>
      <c r="H383" s="30" t="s">
        <v>2247</v>
      </c>
      <c r="I383" s="24" t="s">
        <v>2248</v>
      </c>
      <c r="J383" s="24">
        <v>1.03</v>
      </c>
      <c r="K383" s="24" t="s">
        <v>2249</v>
      </c>
      <c r="L383" s="24">
        <v>97000</v>
      </c>
      <c r="N383" s="26">
        <v>26</v>
      </c>
      <c r="O383" s="24" t="s">
        <v>154</v>
      </c>
      <c r="Q383" s="26"/>
      <c r="R383" s="39"/>
      <c r="S383" s="39"/>
      <c r="T383" s="40"/>
      <c r="U383" s="24" t="s">
        <v>154</v>
      </c>
      <c r="V383" s="24" t="s">
        <v>154</v>
      </c>
      <c r="AB383" s="24" t="s">
        <v>154</v>
      </c>
      <c r="AC383" s="24" t="s">
        <v>154</v>
      </c>
      <c r="AE383" s="26"/>
      <c r="AF383" t="str">
        <f>_xlfn.LET(_xlpm.result,_xlfn.XLOOKUP(C383,Table1[company_name],Table1[End_target],"NOT FOUND"),IF(_xlpm.result="NOT FOUND","NOT FOUND",IF(_xlpm.result=0,"",_xlpm.result)))</f>
        <v>Net zero</v>
      </c>
      <c r="AG383"/>
      <c r="AH383"/>
      <c r="AI383"/>
      <c r="AJ383"/>
      <c r="AN383" t="str">
        <f>_xlfn.LET(_xlpm.result,_xlfn.XLOOKUP(C383,Table1[company_name],Table1[Carbon_credits],"NOT FOUND"),IF(_xlpm.result="NOT FOUND","NOT FOUND",IF(_xlpm.result=0,"",_xlpm.result)))</f>
        <v>Yes</v>
      </c>
      <c r="AO383"/>
      <c r="AQ383" s="26"/>
      <c r="AR383"/>
      <c r="AS383" t="s">
        <v>159</v>
      </c>
      <c r="AT383" t="s">
        <v>2250</v>
      </c>
      <c r="AU383">
        <v>2035</v>
      </c>
      <c r="AY383" t="s">
        <v>157</v>
      </c>
      <c r="AZ383" t="s">
        <v>168</v>
      </c>
      <c r="BB383" s="26"/>
      <c r="BC383" t="str">
        <f>_xlfn.LET(_xlpm.result,_xlfn.XLOOKUP(C383,Table1[company_name],Table1[Separate_removal_target],"NOT FOUND"),IF(_xlpm.result="NOT FOUND","NOT FOUND",IF(_xlpm.result=0,"",_xlpm.result)))</f>
        <v>No</v>
      </c>
      <c r="BD383" t="s">
        <v>150</v>
      </c>
      <c r="BF383" t="s">
        <v>2250</v>
      </c>
      <c r="BG383">
        <v>2035</v>
      </c>
      <c r="BL383" s="26"/>
      <c r="BN383" s="29"/>
      <c r="BP383" s="26"/>
    </row>
    <row r="384" spans="1:68" s="24" customFormat="1" ht="13.35" customHeight="1" hidden="1">
      <c r="A384" s="24">
        <v>381</v>
      </c>
      <c r="C384" s="26" t="s">
        <v>2251</v>
      </c>
      <c r="D384" t="s">
        <v>333</v>
      </c>
      <c r="F384" t="s">
        <v>1610</v>
      </c>
      <c r="H384" s="30" t="s">
        <v>2252</v>
      </c>
      <c r="I384" s="24" t="s">
        <v>2253</v>
      </c>
      <c r="J384" s="24">
        <v>-0.07</v>
      </c>
      <c r="K384" s="24" t="s">
        <v>2254</v>
      </c>
      <c r="L384" s="24">
        <v>39240</v>
      </c>
      <c r="N384" s="26">
        <v>26</v>
      </c>
      <c r="O384" s="24" t="s">
        <v>150</v>
      </c>
      <c r="P384" s="24">
        <v>2018</v>
      </c>
      <c r="Q384" s="26">
        <v>2025</v>
      </c>
      <c r="R384" s="39"/>
      <c r="S384" s="39"/>
      <c r="T384" s="40"/>
      <c r="U384" s="24" t="s">
        <v>154</v>
      </c>
      <c r="V384" s="24" t="s">
        <v>154</v>
      </c>
      <c r="AB384" s="24" t="s">
        <v>154</v>
      </c>
      <c r="AC384" s="24" t="s">
        <v>154</v>
      </c>
      <c r="AE384" s="26"/>
      <c r="AF384" t="str">
        <f>_xlfn.LET(_xlpm.result,_xlfn.XLOOKUP(C384,Table1[company_name],Table1[End_target],"NOT FOUND"),IF(_xlpm.result="NOT FOUND","NOT FOUND",IF(_xlpm.result=0,"",_xlpm.result)))</f>
        <v>Net zero</v>
      </c>
      <c r="AG384"/>
      <c r="AH384"/>
      <c r="AI384"/>
      <c r="AJ384"/>
      <c r="AN384" t="str">
        <f>_xlfn.LET(_xlpm.result,_xlfn.XLOOKUP(C384,Table1[company_name],Table1[Carbon_credits],"NOT FOUND"),IF(_xlpm.result="NOT FOUND","NOT FOUND",IF(_xlpm.result=0,"",_xlpm.result)))</f>
        <v>Yes</v>
      </c>
      <c r="AO384"/>
      <c r="AQ384" s="26"/>
      <c r="AR384"/>
      <c r="AS384"/>
      <c r="AT384"/>
      <c r="AU384"/>
      <c r="AY384"/>
      <c r="AZ384"/>
      <c r="BB384" s="26"/>
      <c r="BC384" t="str">
        <f>_xlfn.LET(_xlpm.result,_xlfn.XLOOKUP(C384,Table1[company_name],Table1[Separate_removal_target],"NOT FOUND"),IF(_xlpm.result="NOT FOUND","NOT FOUND",IF(_xlpm.result=0,"",_xlpm.result)))</f>
        <v>No</v>
      </c>
      <c r="BD384"/>
      <c r="BF384"/>
      <c r="BG384"/>
      <c r="BL384" s="26"/>
      <c r="BN384" s="29"/>
      <c r="BP384" s="26"/>
    </row>
    <row r="385" spans="1:68" s="24" customFormat="1" ht="13.35" customHeight="1" hidden="1">
      <c r="A385" s="24">
        <v>382</v>
      </c>
      <c r="C385" s="26" t="s">
        <v>2256</v>
      </c>
      <c r="D385" t="s">
        <v>472</v>
      </c>
      <c r="F385" t="s">
        <v>342</v>
      </c>
      <c r="H385" s="30" t="s">
        <v>2257</v>
      </c>
      <c r="I385" s="24" t="s">
        <v>2258</v>
      </c>
      <c r="J385" s="24">
        <v>0.946</v>
      </c>
      <c r="K385" s="24" t="s">
        <v>2259</v>
      </c>
      <c r="L385" s="24">
        <v>73237</v>
      </c>
      <c r="N385" s="26">
        <v>20</v>
      </c>
      <c r="O385" s="24" t="s">
        <v>154</v>
      </c>
      <c r="Q385" s="26"/>
      <c r="R385" s="39"/>
      <c r="S385" s="39"/>
      <c r="T385" s="40"/>
      <c r="U385" s="24" t="s">
        <v>150</v>
      </c>
      <c r="V385" s="24" t="s">
        <v>6995</v>
      </c>
      <c r="W385" s="24" t="s">
        <v>1368</v>
      </c>
      <c r="X385" s="24">
        <v>2030</v>
      </c>
      <c r="AB385" s="24" t="s">
        <v>154</v>
      </c>
      <c r="AC385" s="24" t="s">
        <v>154</v>
      </c>
      <c r="AE385" s="26"/>
      <c r="AF385" t="str">
        <f>_xlfn.LET(_xlpm.result,_xlfn.XLOOKUP(C385,Table1[company_name],Table1[End_target],"NOT FOUND"),IF(_xlpm.result="NOT FOUND","NOT FOUND",IF(_xlpm.result=0,"",_xlpm.result)))</f>
        <v>Net zero</v>
      </c>
      <c r="AG385" t="s">
        <v>160</v>
      </c>
      <c r="AH385" t="s">
        <v>159</v>
      </c>
      <c r="AI385" t="s">
        <v>7133</v>
      </c>
      <c r="AJ385">
        <v>2040</v>
      </c>
      <c r="AN385" t="str">
        <f>_xlfn.LET(_xlpm.result,_xlfn.XLOOKUP(C385,Table1[company_name],Table1[Carbon_credits],"NOT FOUND"),IF(_xlpm.result="NOT FOUND","NOT FOUND",IF(_xlpm.result=0,"",_xlpm.result)))</f>
        <v>Yes</v>
      </c>
      <c r="AO385" t="s">
        <v>312</v>
      </c>
      <c r="AQ385" s="26"/>
      <c r="AR385"/>
      <c r="AS385"/>
      <c r="AT385"/>
      <c r="AU385"/>
      <c r="AY385"/>
      <c r="AZ385"/>
      <c r="BB385" s="26"/>
      <c r="BC385" t="str">
        <f>_xlfn.LET(_xlpm.result,_xlfn.XLOOKUP(C385,Table1[company_name],Table1[Separate_removal_target],"NOT FOUND"),IF(_xlpm.result="NOT FOUND","NOT FOUND",IF(_xlpm.result=0,"",_xlpm.result)))</f>
        <v>No</v>
      </c>
      <c r="BD385" t="s">
        <v>150</v>
      </c>
      <c r="BF385" t="s">
        <v>7133</v>
      </c>
      <c r="BG385">
        <v>2040</v>
      </c>
      <c r="BL385" s="26"/>
      <c r="BN385" s="29"/>
      <c r="BP385" s="26"/>
    </row>
    <row r="386" spans="1:68" s="24" customFormat="1" ht="13.35" customHeight="1" hidden="1">
      <c r="A386" s="24">
        <v>383</v>
      </c>
      <c r="C386" s="26" t="s">
        <v>2261</v>
      </c>
      <c r="D386" t="s">
        <v>205</v>
      </c>
      <c r="F386" t="s">
        <v>145</v>
      </c>
      <c r="H386" s="30" t="s">
        <v>2262</v>
      </c>
      <c r="I386" s="24" t="s">
        <v>2263</v>
      </c>
      <c r="J386" s="24">
        <v>0.081</v>
      </c>
      <c r="K386" s="24" t="s">
        <v>2264</v>
      </c>
      <c r="L386" s="24">
        <v>18000</v>
      </c>
      <c r="N386" s="26">
        <v>3</v>
      </c>
      <c r="O386" s="24" t="s">
        <v>154</v>
      </c>
      <c r="Q386" s="26"/>
      <c r="R386" s="39"/>
      <c r="S386" s="39"/>
      <c r="T386" s="40"/>
      <c r="U386" s="24" t="s">
        <v>154</v>
      </c>
      <c r="V386" s="24" t="s">
        <v>154</v>
      </c>
      <c r="AB386" s="24" t="s">
        <v>154</v>
      </c>
      <c r="AC386" s="24" t="s">
        <v>154</v>
      </c>
      <c r="AE386" s="26"/>
      <c r="AF386" t="str">
        <f>_xlfn.LET(_xlpm.result,_xlfn.XLOOKUP(C386,Table1[company_name],Table1[End_target],"NOT FOUND"),IF(_xlpm.result="NOT FOUND","NOT FOUND",IF(_xlpm.result=0,"",_xlpm.result)))</f>
        <v>No target</v>
      </c>
      <c r="AG386"/>
      <c r="AH386"/>
      <c r="AI386"/>
      <c r="AJ386"/>
      <c r="AN386" t="str">
        <f>_xlfn.LET(_xlpm.result,_xlfn.XLOOKUP(C386,Table1[company_name],Table1[Carbon_credits],"NOT FOUND"),IF(_xlpm.result="NOT FOUND","NOT FOUND",IF(_xlpm.result=0,"",_xlpm.result)))</f>
        <v>Not Specified</v>
      </c>
      <c r="AO386"/>
      <c r="AQ386" s="26"/>
      <c r="AR386"/>
      <c r="AS386"/>
      <c r="AT386"/>
      <c r="AU386"/>
      <c r="AY386"/>
      <c r="AZ386"/>
      <c r="BB386" s="26"/>
      <c r="BC386" t="str">
        <f>_xlfn.LET(_xlpm.result,_xlfn.XLOOKUP(C386,Table1[company_name],Table1[Separate_removal_target],"NOT FOUND"),IF(_xlpm.result="NOT FOUND","NOT FOUND",IF(_xlpm.result=0,"",_xlpm.result)))</f>
        <v>No</v>
      </c>
      <c r="BD386"/>
      <c r="BF386"/>
      <c r="BG386"/>
      <c r="BL386" s="26"/>
      <c r="BN386" s="29"/>
      <c r="BP386" s="26"/>
    </row>
    <row r="387" spans="1:68" s="24" customFormat="1" ht="13.35" customHeight="1" hidden="1">
      <c r="A387" s="24">
        <v>384</v>
      </c>
      <c r="C387" s="26" t="s">
        <v>2266</v>
      </c>
      <c r="D387" t="s">
        <v>1433</v>
      </c>
      <c r="F387" t="s">
        <v>245</v>
      </c>
      <c r="H387" s="30" t="s">
        <v>2267</v>
      </c>
      <c r="I387" s="24" t="s">
        <v>2268</v>
      </c>
      <c r="J387" s="24">
        <v>-0.175</v>
      </c>
      <c r="K387" s="24" t="s">
        <v>2269</v>
      </c>
      <c r="L387" s="24">
        <v>83893</v>
      </c>
      <c r="N387" s="26">
        <v>29</v>
      </c>
      <c r="O387" s="24" t="s">
        <v>154</v>
      </c>
      <c r="Q387" s="26"/>
      <c r="R387" s="39"/>
      <c r="S387" s="39"/>
      <c r="T387" s="40"/>
      <c r="U387" s="24" t="s">
        <v>150</v>
      </c>
      <c r="V387" s="24" t="s">
        <v>6995</v>
      </c>
      <c r="W387" s="24" t="s">
        <v>7071</v>
      </c>
      <c r="X387" s="24">
        <v>2030</v>
      </c>
      <c r="AB387" s="24" t="s">
        <v>154</v>
      </c>
      <c r="AC387" s="24" t="s">
        <v>154</v>
      </c>
      <c r="AE387" s="26"/>
      <c r="AF387" t="str">
        <f>_xlfn.LET(_xlpm.result,_xlfn.XLOOKUP(C387,Table1[company_name],Table1[End_target],"NOT FOUND"),IF(_xlpm.result="NOT FOUND","NOT FOUND",IF(_xlpm.result=0,"",_xlpm.result)))</f>
        <v>Carbon neutral(ity)</v>
      </c>
      <c r="AG387"/>
      <c r="AH387"/>
      <c r="AI387"/>
      <c r="AJ387"/>
      <c r="AN387" t="str">
        <f>_xlfn.LET(_xlpm.result,_xlfn.XLOOKUP(C387,Table1[company_name],Table1[Carbon_credits],"NOT FOUND"),IF(_xlpm.result="NOT FOUND","NOT FOUND",IF(_xlpm.result=0,"",_xlpm.result)))</f>
        <v>Yes</v>
      </c>
      <c r="AO387"/>
      <c r="AQ387" s="26"/>
      <c r="AR387"/>
      <c r="AS387"/>
      <c r="AT387"/>
      <c r="AU387"/>
      <c r="AY387"/>
      <c r="AZ387"/>
      <c r="BB387" s="26"/>
      <c r="BC387" t="str">
        <f>_xlfn.LET(_xlpm.result,_xlfn.XLOOKUP(C387,Table1[company_name],Table1[Separate_removal_target],"NOT FOUND"),IF(_xlpm.result="NOT FOUND","NOT FOUND",IF(_xlpm.result=0,"",_xlpm.result)))</f>
        <v>No</v>
      </c>
      <c r="BD387"/>
      <c r="BF387"/>
      <c r="BG387"/>
      <c r="BL387" s="26"/>
      <c r="BN387" s="29"/>
      <c r="BP387" s="26"/>
    </row>
    <row r="388" spans="1:68" s="24" customFormat="1" ht="13.35" customHeight="1" hidden="1">
      <c r="A388" s="24">
        <v>385</v>
      </c>
      <c r="C388" s="26" t="s">
        <v>2271</v>
      </c>
      <c r="D388" t="s">
        <v>449</v>
      </c>
      <c r="F388" t="s">
        <v>145</v>
      </c>
      <c r="H388" s="30" t="s">
        <v>2272</v>
      </c>
      <c r="I388" s="24" t="s">
        <v>2273</v>
      </c>
      <c r="J388" s="24">
        <v>-0.323</v>
      </c>
      <c r="K388" s="24" t="s">
        <v>2274</v>
      </c>
      <c r="L388" s="24">
        <v>194200</v>
      </c>
      <c r="N388" s="26">
        <v>8</v>
      </c>
      <c r="O388" s="24" t="s">
        <v>154</v>
      </c>
      <c r="Q388" s="26"/>
      <c r="R388" s="39"/>
      <c r="S388" s="39"/>
      <c r="T388" s="40"/>
      <c r="U388" s="24" t="s">
        <v>154</v>
      </c>
      <c r="V388" s="24" t="s">
        <v>154</v>
      </c>
      <c r="AB388" s="24" t="s">
        <v>154</v>
      </c>
      <c r="AC388" s="24" t="s">
        <v>154</v>
      </c>
      <c r="AE388" s="26"/>
      <c r="AF388" t="str">
        <f>_xlfn.LET(_xlpm.result,_xlfn.XLOOKUP(C388,Table1[company_name],Table1[End_target],"NOT FOUND"),IF(_xlpm.result="NOT FOUND","NOT FOUND",IF(_xlpm.result=0,"",_xlpm.result)))</f>
        <v>Emissions reduction target</v>
      </c>
      <c r="AG388"/>
      <c r="AH388"/>
      <c r="AI388"/>
      <c r="AJ388"/>
      <c r="AN388" t="str">
        <f>_xlfn.LET(_xlpm.result,_xlfn.XLOOKUP(C388,Table1[company_name],Table1[Carbon_credits],"NOT FOUND"),IF(_xlpm.result="NOT FOUND","NOT FOUND",IF(_xlpm.result=0,"",_xlpm.result)))</f>
        <v>Yes</v>
      </c>
      <c r="AO388"/>
      <c r="AQ388" s="26"/>
      <c r="AR388"/>
      <c r="AS388"/>
      <c r="AT388"/>
      <c r="AU388"/>
      <c r="AY388"/>
      <c r="AZ388"/>
      <c r="BB388" s="26"/>
      <c r="BC388" t="str">
        <f>_xlfn.LET(_xlpm.result,_xlfn.XLOOKUP(C388,Table1[company_name],Table1[Separate_removal_target],"NOT FOUND"),IF(_xlpm.result="NOT FOUND","NOT FOUND",IF(_xlpm.result=0,"",_xlpm.result)))</f>
        <v>No</v>
      </c>
      <c r="BD388" t="s">
        <v>150</v>
      </c>
      <c r="BF388" t="s">
        <v>2275</v>
      </c>
      <c r="BG388">
        <v>2031</v>
      </c>
      <c r="BL388" s="26"/>
      <c r="BN388" s="29"/>
      <c r="BP388" s="26"/>
    </row>
    <row r="389" spans="1:68" s="24" customFormat="1" ht="13.35" customHeight="1" hidden="1">
      <c r="A389" s="24">
        <v>386</v>
      </c>
      <c r="C389" s="26" t="s">
        <v>2276</v>
      </c>
      <c r="D389" t="s">
        <v>852</v>
      </c>
      <c r="F389" t="s">
        <v>416</v>
      </c>
      <c r="H389" s="30" t="s">
        <v>2277</v>
      </c>
      <c r="I389" s="24" t="s">
        <v>2278</v>
      </c>
      <c r="J389" s="24">
        <v>-0.357</v>
      </c>
      <c r="K389" s="24" t="s">
        <v>2279</v>
      </c>
      <c r="L389" s="24">
        <v>20000</v>
      </c>
      <c r="N389" s="26">
        <v>18</v>
      </c>
      <c r="O389" s="24" t="s">
        <v>150</v>
      </c>
      <c r="P389" s="24">
        <v>2022</v>
      </c>
      <c r="Q389" s="26">
        <v>2030</v>
      </c>
      <c r="R389" s="39"/>
      <c r="S389" s="39"/>
      <c r="T389" s="40"/>
      <c r="U389" s="24" t="s">
        <v>150</v>
      </c>
      <c r="V389" s="24" t="s">
        <v>7000</v>
      </c>
      <c r="AB389" s="24" t="s">
        <v>154</v>
      </c>
      <c r="AC389" s="24" t="s">
        <v>154</v>
      </c>
      <c r="AE389" s="26"/>
      <c r="AF389" t="str">
        <f>_xlfn.LET(_xlpm.result,_xlfn.XLOOKUP(C389,Table1[company_name],Table1[End_target],"NOT FOUND"),IF(_xlpm.result="NOT FOUND","NOT FOUND",IF(_xlpm.result=0,"",_xlpm.result)))</f>
        <v>Net zero</v>
      </c>
      <c r="AG389"/>
      <c r="AH389"/>
      <c r="AI389"/>
      <c r="AJ389"/>
      <c r="AN389" t="str">
        <f>_xlfn.LET(_xlpm.result,_xlfn.XLOOKUP(C389,Table1[company_name],Table1[Carbon_credits],"NOT FOUND"),IF(_xlpm.result="NOT FOUND","NOT FOUND",IF(_xlpm.result=0,"",_xlpm.result)))</f>
        <v>Not Specified</v>
      </c>
      <c r="AO389"/>
      <c r="AQ389" s="26"/>
      <c r="AR389"/>
      <c r="AS389" t="s">
        <v>159</v>
      </c>
      <c r="AT389" t="s">
        <v>2280</v>
      </c>
      <c r="AU389">
        <v>2050</v>
      </c>
      <c r="AY389" t="s">
        <v>168</v>
      </c>
      <c r="AZ389" t="s">
        <v>262</v>
      </c>
      <c r="BB389" s="26"/>
      <c r="BC389" t="str">
        <f>_xlfn.LET(_xlpm.result,_xlfn.XLOOKUP(C389,Table1[company_name],Table1[Separate_removal_target],"NOT FOUND"),IF(_xlpm.result="NOT FOUND","NOT FOUND",IF(_xlpm.result=0,"",_xlpm.result)))</f>
        <v>No</v>
      </c>
      <c r="BD389" t="s">
        <v>150</v>
      </c>
      <c r="BF389" t="s">
        <v>2280</v>
      </c>
      <c r="BG389">
        <v>2050</v>
      </c>
      <c r="BL389" s="26"/>
      <c r="BN389" s="29"/>
      <c r="BP389" s="26"/>
    </row>
    <row r="390" spans="1:68" s="24" customFormat="1" ht="13.35" customHeight="1" hidden="1">
      <c r="A390" s="24">
        <v>387</v>
      </c>
      <c r="C390" s="26" t="s">
        <v>2281</v>
      </c>
      <c r="D390" t="s">
        <v>333</v>
      </c>
      <c r="F390" t="s">
        <v>175</v>
      </c>
      <c r="H390" s="30" t="s">
        <v>2282</v>
      </c>
      <c r="I390" s="24" t="s">
        <v>2283</v>
      </c>
      <c r="J390" s="24">
        <v>-0.113</v>
      </c>
      <c r="K390" s="24" t="s">
        <v>2284</v>
      </c>
      <c r="L390" s="24">
        <v>63490</v>
      </c>
      <c r="N390" s="26">
        <v>13</v>
      </c>
      <c r="O390" s="24" t="s">
        <v>150</v>
      </c>
      <c r="P390" s="24">
        <v>2015</v>
      </c>
      <c r="Q390" s="26">
        <v>2020</v>
      </c>
      <c r="R390" s="39"/>
      <c r="S390" s="39"/>
      <c r="T390" s="40"/>
      <c r="U390" s="24" t="s">
        <v>150</v>
      </c>
      <c r="V390" s="24" t="s">
        <v>6995</v>
      </c>
      <c r="W390" s="24" t="s">
        <v>1368</v>
      </c>
      <c r="X390" s="24">
        <v>2025</v>
      </c>
      <c r="AB390" s="24" t="s">
        <v>154</v>
      </c>
      <c r="AC390" s="24" t="s">
        <v>154</v>
      </c>
      <c r="AE390" s="26"/>
      <c r="AF390" t="str">
        <f>_xlfn.LET(_xlpm.result,_xlfn.XLOOKUP(C390,Table1[company_name],Table1[End_target],"NOT FOUND"),IF(_xlpm.result="NOT FOUND","NOT FOUND",IF(_xlpm.result=0,"",_xlpm.result)))</f>
        <v>No target</v>
      </c>
      <c r="AG390"/>
      <c r="AH390"/>
      <c r="AI390"/>
      <c r="AJ390"/>
      <c r="AN390" t="str">
        <f>_xlfn.LET(_xlpm.result,_xlfn.XLOOKUP(C390,Table1[company_name],Table1[Carbon_credits],"NOT FOUND"),IF(_xlpm.result="NOT FOUND","NOT FOUND",IF(_xlpm.result=0,"",_xlpm.result)))</f>
        <v>Not Specified</v>
      </c>
      <c r="AO390"/>
      <c r="AQ390" s="26"/>
      <c r="AR390"/>
      <c r="AS390"/>
      <c r="AT390"/>
      <c r="AU390"/>
      <c r="AY390"/>
      <c r="AZ390"/>
      <c r="BB390" s="26"/>
      <c r="BC390" t="str">
        <f>_xlfn.LET(_xlpm.result,_xlfn.XLOOKUP(C390,Table1[company_name],Table1[Separate_removal_target],"NOT FOUND"),IF(_xlpm.result="NOT FOUND","NOT FOUND",IF(_xlpm.result=0,"",_xlpm.result)))</f>
        <v>No</v>
      </c>
      <c r="BD390"/>
      <c r="BF390"/>
      <c r="BG390"/>
      <c r="BL390" s="26"/>
      <c r="BN390" s="29"/>
      <c r="BP390" s="26"/>
    </row>
    <row r="391" spans="1:68" s="24" customFormat="1" ht="13.35" customHeight="1" hidden="1">
      <c r="A391" s="24">
        <v>388</v>
      </c>
      <c r="C391" s="26" t="s">
        <v>2286</v>
      </c>
      <c r="D391" t="s">
        <v>926</v>
      </c>
      <c r="F391" t="s">
        <v>284</v>
      </c>
      <c r="H391" s="30" t="s">
        <v>2287</v>
      </c>
      <c r="I391" s="24" t="s">
        <v>2288</v>
      </c>
      <c r="J391" s="24">
        <v>-0.463</v>
      </c>
      <c r="K391" s="24" t="s">
        <v>2289</v>
      </c>
      <c r="L391" s="24">
        <v>68629</v>
      </c>
      <c r="N391" s="26">
        <v>31</v>
      </c>
      <c r="O391" s="24" t="s">
        <v>150</v>
      </c>
      <c r="P391" s="24">
        <v>2020</v>
      </c>
      <c r="Q391" s="26">
        <v>2040</v>
      </c>
      <c r="R391" s="39"/>
      <c r="S391" s="39"/>
      <c r="T391" s="40"/>
      <c r="U391" s="24" t="s">
        <v>150</v>
      </c>
      <c r="V391" s="24" t="s">
        <v>6995</v>
      </c>
      <c r="W391" s="24" t="s">
        <v>1368</v>
      </c>
      <c r="X391" s="24">
        <v>2030</v>
      </c>
      <c r="Y391" s="24" t="s">
        <v>151</v>
      </c>
      <c r="Z391" s="24" t="s">
        <v>1368</v>
      </c>
      <c r="AA391" s="24">
        <v>2045</v>
      </c>
      <c r="AB391" s="24" t="s">
        <v>150</v>
      </c>
      <c r="AC391" s="24" t="s">
        <v>150</v>
      </c>
      <c r="AD391" s="24">
        <v>2045</v>
      </c>
      <c r="AE391" s="26">
        <v>2045</v>
      </c>
      <c r="AF391" t="str">
        <f>_xlfn.LET(_xlpm.result,_xlfn.XLOOKUP(C391,Table1[company_name],Table1[End_target],"NOT FOUND"),IF(_xlpm.result="NOT FOUND","NOT FOUND",IF(_xlpm.result=0,"",_xlpm.result)))</f>
        <v>Net zero</v>
      </c>
      <c r="AG391"/>
      <c r="AH391"/>
      <c r="AI391"/>
      <c r="AJ391"/>
      <c r="AN391" t="str">
        <f>_xlfn.LET(_xlpm.result,_xlfn.XLOOKUP(C391,Table1[company_name],Table1[Carbon_credits],"NOT FOUND"),IF(_xlpm.result="NOT FOUND","NOT FOUND",IF(_xlpm.result=0,"",_xlpm.result)))</f>
        <v>Yes</v>
      </c>
      <c r="AO391"/>
      <c r="AQ391" s="26"/>
      <c r="AR391"/>
      <c r="AS391"/>
      <c r="AT391"/>
      <c r="AU391"/>
      <c r="AY391"/>
      <c r="AZ391"/>
      <c r="BB391" s="26"/>
      <c r="BC391" t="str">
        <f>_xlfn.LET(_xlpm.result,_xlfn.XLOOKUP(C391,Table1[company_name],Table1[Separate_removal_target],"NOT FOUND"),IF(_xlpm.result="NOT FOUND","NOT FOUND",IF(_xlpm.result=0,"",_xlpm.result)))</f>
        <v>No</v>
      </c>
      <c r="BD391"/>
      <c r="BF391"/>
      <c r="BG391"/>
      <c r="BL391" s="26"/>
      <c r="BN391" s="29"/>
      <c r="BP391" s="26"/>
    </row>
    <row r="392" spans="1:68" s="24" customFormat="1" ht="13.35" customHeight="1" hidden="1">
      <c r="A392" s="24">
        <v>389</v>
      </c>
      <c r="C392" s="26" t="s">
        <v>2291</v>
      </c>
      <c r="D392" t="s">
        <v>290</v>
      </c>
      <c r="F392" t="s">
        <v>145</v>
      </c>
      <c r="H392" s="30" t="s">
        <v>2292</v>
      </c>
      <c r="I392" s="24" t="s">
        <v>2293</v>
      </c>
      <c r="J392" s="24">
        <v>0.379</v>
      </c>
      <c r="K392" s="24" t="s">
        <v>2294</v>
      </c>
      <c r="L392" s="24">
        <v>51800</v>
      </c>
      <c r="N392" s="26">
        <v>2</v>
      </c>
      <c r="O392" s="24" t="s">
        <v>154</v>
      </c>
      <c r="Q392" s="26"/>
      <c r="R392" s="39"/>
      <c r="S392" s="39"/>
      <c r="T392" s="40"/>
      <c r="U392" s="24" t="s">
        <v>150</v>
      </c>
      <c r="V392" s="24" t="s">
        <v>6995</v>
      </c>
      <c r="W392" s="24" t="s">
        <v>1368</v>
      </c>
      <c r="X392" s="24">
        <v>2030</v>
      </c>
      <c r="AB392" s="24" t="s">
        <v>154</v>
      </c>
      <c r="AC392" s="24" t="s">
        <v>154</v>
      </c>
      <c r="AE392" s="26"/>
      <c r="AF392" t="str">
        <f>_xlfn.LET(_xlpm.result,_xlfn.XLOOKUP(C392,Table1[company_name],Table1[End_target],"NOT FOUND"),IF(_xlpm.result="NOT FOUND","NOT FOUND",IF(_xlpm.result=0,"",_xlpm.result)))</f>
        <v>1.5°C target</v>
      </c>
      <c r="AG392"/>
      <c r="AH392"/>
      <c r="AI392"/>
      <c r="AJ392"/>
      <c r="AN392" t="str">
        <f>_xlfn.LET(_xlpm.result,_xlfn.XLOOKUP(C392,Table1[company_name],Table1[Carbon_credits],"NOT FOUND"),IF(_xlpm.result="NOT FOUND","NOT FOUND",IF(_xlpm.result=0,"",_xlpm.result)))</f>
        <v>Yes</v>
      </c>
      <c r="AO392"/>
      <c r="AQ392" s="26"/>
      <c r="AR392"/>
      <c r="AS392"/>
      <c r="AT392"/>
      <c r="AU392"/>
      <c r="AY392"/>
      <c r="AZ392"/>
      <c r="BB392" s="26"/>
      <c r="BC392" t="str">
        <f>_xlfn.LET(_xlpm.result,_xlfn.XLOOKUP(C392,Table1[company_name],Table1[Separate_removal_target],"NOT FOUND"),IF(_xlpm.result="NOT FOUND","NOT FOUND",IF(_xlpm.result=0,"",_xlpm.result)))</f>
        <v>No</v>
      </c>
      <c r="BD392"/>
      <c r="BF392"/>
      <c r="BG392"/>
      <c r="BL392" s="26"/>
      <c r="BN392" s="29"/>
      <c r="BP392" s="26"/>
    </row>
    <row r="393" spans="1:68" s="24" customFormat="1" ht="13.35" customHeight="1" hidden="1">
      <c r="A393" s="24">
        <v>390</v>
      </c>
      <c r="C393" s="26" t="s">
        <v>2298</v>
      </c>
      <c r="D393" t="s">
        <v>2299</v>
      </c>
      <c r="F393" t="s">
        <v>175</v>
      </c>
      <c r="H393" s="30" t="s">
        <v>2300</v>
      </c>
      <c r="I393" s="24" t="s">
        <v>2301</v>
      </c>
      <c r="J393" s="24">
        <v>0.111</v>
      </c>
      <c r="K393" s="24" t="s">
        <v>2302</v>
      </c>
      <c r="L393" s="24">
        <v>122733</v>
      </c>
      <c r="N393" s="26">
        <v>8</v>
      </c>
      <c r="O393" s="24" t="s">
        <v>154</v>
      </c>
      <c r="Q393" s="26"/>
      <c r="R393" s="39"/>
      <c r="S393" s="39"/>
      <c r="T393" s="40"/>
      <c r="U393" s="24" t="s">
        <v>154</v>
      </c>
      <c r="V393" s="24" t="s">
        <v>154</v>
      </c>
      <c r="AB393" s="24" t="s">
        <v>154</v>
      </c>
      <c r="AC393" s="24" t="s">
        <v>154</v>
      </c>
      <c r="AE393" s="26"/>
      <c r="AF393" t="str">
        <f>_xlfn.LET(_xlpm.result,_xlfn.XLOOKUP(C393,Table1[company_name],Table1[End_target],"NOT FOUND"),IF(_xlpm.result="NOT FOUND","NOT FOUND",IF(_xlpm.result=0,"",_xlpm.result)))</f>
        <v>Net zero</v>
      </c>
      <c r="AG393"/>
      <c r="AH393"/>
      <c r="AI393"/>
      <c r="AJ393"/>
      <c r="AN393" t="str">
        <f>_xlfn.LET(_xlpm.result,_xlfn.XLOOKUP(C393,Table1[company_name],Table1[Carbon_credits],"NOT FOUND"),IF(_xlpm.result="NOT FOUND","NOT FOUND",IF(_xlpm.result=0,"",_xlpm.result)))</f>
        <v>Not Specified</v>
      </c>
      <c r="AO393"/>
      <c r="AQ393" s="26"/>
      <c r="AR393"/>
      <c r="AS393"/>
      <c r="AT393"/>
      <c r="AU393"/>
      <c r="AY393"/>
      <c r="AZ393"/>
      <c r="BB393" s="26"/>
      <c r="BC393" t="str">
        <f>_xlfn.LET(_xlpm.result,_xlfn.XLOOKUP(C393,Table1[company_name],Table1[Separate_removal_target],"NOT FOUND"),IF(_xlpm.result="NOT FOUND","NOT FOUND",IF(_xlpm.result=0,"",_xlpm.result)))</f>
        <v>No</v>
      </c>
      <c r="BD393" t="s">
        <v>150</v>
      </c>
      <c r="BF393" t="s">
        <v>7134</v>
      </c>
      <c r="BG393">
        <v>2050</v>
      </c>
      <c r="BL393" s="26"/>
      <c r="BN393" s="29"/>
      <c r="BP393" s="26"/>
    </row>
    <row r="394" spans="1:68" s="24" customFormat="1" ht="13.35" customHeight="1" hidden="1">
      <c r="A394" s="24">
        <v>391</v>
      </c>
      <c r="C394" s="26" t="s">
        <v>2304</v>
      </c>
      <c r="D394" t="s">
        <v>183</v>
      </c>
      <c r="F394" t="s">
        <v>756</v>
      </c>
      <c r="H394" s="30" t="s">
        <v>2305</v>
      </c>
      <c r="I394" s="24" t="s">
        <v>2306</v>
      </c>
      <c r="J394" s="24">
        <v>-0.247</v>
      </c>
      <c r="K394" s="24" t="s">
        <v>2307</v>
      </c>
      <c r="L394" s="24">
        <v>7150</v>
      </c>
      <c r="N394" s="26">
        <v>4</v>
      </c>
      <c r="O394" s="24" t="s">
        <v>154</v>
      </c>
      <c r="Q394" s="26"/>
      <c r="R394" s="39"/>
      <c r="S394" s="39"/>
      <c r="T394" s="40"/>
      <c r="U394" s="24" t="s">
        <v>150</v>
      </c>
      <c r="V394" s="24" t="s">
        <v>6995</v>
      </c>
      <c r="W394" s="24" t="s">
        <v>1368</v>
      </c>
      <c r="X394" s="24">
        <v>2030</v>
      </c>
      <c r="Y394" s="24" t="s">
        <v>151</v>
      </c>
      <c r="Z394" s="24" t="s">
        <v>1368</v>
      </c>
      <c r="AA394" s="24">
        <v>2040</v>
      </c>
      <c r="AB394" s="24" t="s">
        <v>150</v>
      </c>
      <c r="AC394" s="24" t="s">
        <v>150</v>
      </c>
      <c r="AD394" s="24">
        <v>2040</v>
      </c>
      <c r="AE394" s="26">
        <v>2040</v>
      </c>
      <c r="AF394" t="str">
        <f>_xlfn.LET(_xlpm.result,_xlfn.XLOOKUP(C394,Table1[company_name],Table1[End_target],"NOT FOUND"),IF(_xlpm.result="NOT FOUND","NOT FOUND",IF(_xlpm.result=0,"",_xlpm.result)))</f>
        <v>Net zero</v>
      </c>
      <c r="AG394"/>
      <c r="AH394"/>
      <c r="AI394"/>
      <c r="AJ394"/>
      <c r="AN394" t="str">
        <f>_xlfn.LET(_xlpm.result,_xlfn.XLOOKUP(C394,Table1[company_name],Table1[Carbon_credits],"NOT FOUND"),IF(_xlpm.result="NOT FOUND","NOT FOUND",IF(_xlpm.result=0,"",_xlpm.result)))</f>
        <v>Yes</v>
      </c>
      <c r="AO394"/>
      <c r="AQ394" s="26"/>
      <c r="AR394"/>
      <c r="AS394" t="s">
        <v>159</v>
      </c>
      <c r="AT394" t="s">
        <v>7135</v>
      </c>
      <c r="AU394">
        <v>2050</v>
      </c>
      <c r="AY394" t="s">
        <v>157</v>
      </c>
      <c r="AZ394" t="s">
        <v>262</v>
      </c>
      <c r="BB394" s="26"/>
      <c r="BC394" t="str">
        <f>_xlfn.LET(_xlpm.result,_xlfn.XLOOKUP(C394,Table1[company_name],Table1[Separate_removal_target],"NOT FOUND"),IF(_xlpm.result="NOT FOUND","NOT FOUND",IF(_xlpm.result=0,"",_xlpm.result)))</f>
        <v>No</v>
      </c>
      <c r="BD394" t="s">
        <v>150</v>
      </c>
      <c r="BF394" t="s">
        <v>7135</v>
      </c>
      <c r="BG394">
        <v>2050</v>
      </c>
      <c r="BL394" s="26"/>
      <c r="BN394" s="29"/>
      <c r="BP394" s="26"/>
    </row>
    <row r="395" spans="1:68" s="24" customFormat="1" ht="13.35" customHeight="1" hidden="1">
      <c r="A395" s="24">
        <v>392</v>
      </c>
      <c r="C395" s="26" t="s">
        <v>2309</v>
      </c>
      <c r="D395" t="s">
        <v>818</v>
      </c>
      <c r="F395" t="s">
        <v>321</v>
      </c>
      <c r="H395" s="30" t="s">
        <v>2310</v>
      </c>
      <c r="I395" s="24" t="s">
        <v>2311</v>
      </c>
      <c r="J395" s="24">
        <v>0.038</v>
      </c>
      <c r="K395" s="24" t="s">
        <v>2312</v>
      </c>
      <c r="L395" s="24">
        <v>83959</v>
      </c>
      <c r="N395" s="26">
        <v>16</v>
      </c>
      <c r="O395" s="24" t="s">
        <v>150</v>
      </c>
      <c r="P395" s="24">
        <v>2018</v>
      </c>
      <c r="Q395" s="26">
        <v>2040</v>
      </c>
      <c r="R395" s="39"/>
      <c r="S395" s="39"/>
      <c r="T395" s="40"/>
      <c r="U395" s="24" t="s">
        <v>150</v>
      </c>
      <c r="V395" s="24" t="s">
        <v>6995</v>
      </c>
      <c r="W395" s="24" t="s">
        <v>1368</v>
      </c>
      <c r="X395" s="24">
        <v>2031</v>
      </c>
      <c r="AB395" s="24" t="s">
        <v>154</v>
      </c>
      <c r="AC395" s="24" t="s">
        <v>154</v>
      </c>
      <c r="AE395" s="26"/>
      <c r="AF395" t="str">
        <f>_xlfn.LET(_xlpm.result,_xlfn.XLOOKUP(C395,Table1[company_name],Table1[End_target],"NOT FOUND"),IF(_xlpm.result="NOT FOUND","NOT FOUND",IF(_xlpm.result=0,"",_xlpm.result)))</f>
        <v>Net zero</v>
      </c>
      <c r="AG395"/>
      <c r="AH395"/>
      <c r="AI395"/>
      <c r="AJ395"/>
      <c r="AN395" t="str">
        <f>_xlfn.LET(_xlpm.result,_xlfn.XLOOKUP(C395,Table1[company_name],Table1[Carbon_credits],"NOT FOUND"),IF(_xlpm.result="NOT FOUND","NOT FOUND",IF(_xlpm.result=0,"",_xlpm.result)))</f>
        <v>Not Specified</v>
      </c>
      <c r="AO395"/>
      <c r="AQ395" s="26"/>
      <c r="AR395"/>
      <c r="AS395" t="s">
        <v>218</v>
      </c>
      <c r="AT395" t="s">
        <v>2313</v>
      </c>
      <c r="AU395">
        <v>2040</v>
      </c>
      <c r="AY395" t="s">
        <v>168</v>
      </c>
      <c r="AZ395" t="s">
        <v>171</v>
      </c>
      <c r="BB395" s="26"/>
      <c r="BC395" t="str">
        <f>_xlfn.LET(_xlpm.result,_xlfn.XLOOKUP(C395,Table1[company_name],Table1[Separate_removal_target],"NOT FOUND"),IF(_xlpm.result="NOT FOUND","NOT FOUND",IF(_xlpm.result=0,"",_xlpm.result)))</f>
        <v>No</v>
      </c>
      <c r="BD395" t="s">
        <v>150</v>
      </c>
      <c r="BF395" t="s">
        <v>2313</v>
      </c>
      <c r="BG395">
        <v>2040</v>
      </c>
      <c r="BL395" s="26"/>
      <c r="BN395" s="29"/>
      <c r="BP395" s="26"/>
    </row>
    <row r="396" spans="1:68" s="24" customFormat="1" ht="13.35" customHeight="1" hidden="1">
      <c r="A396" s="24">
        <v>393</v>
      </c>
      <c r="C396" s="26" t="s">
        <v>2314</v>
      </c>
      <c r="D396" t="s">
        <v>2315</v>
      </c>
      <c r="F396" t="s">
        <v>175</v>
      </c>
      <c r="H396" s="30" t="s">
        <v>2316</v>
      </c>
      <c r="I396" s="24" t="s">
        <v>2317</v>
      </c>
      <c r="J396" s="24">
        <v>0.215</v>
      </c>
      <c r="K396" s="24" t="s">
        <v>2318</v>
      </c>
      <c r="L396" s="24">
        <v>147189</v>
      </c>
      <c r="N396" s="26">
        <v>4</v>
      </c>
      <c r="O396" s="24" t="s">
        <v>154</v>
      </c>
      <c r="Q396" s="26"/>
      <c r="R396" s="39"/>
      <c r="S396" s="39"/>
      <c r="T396" s="40"/>
      <c r="U396" s="24" t="s">
        <v>150</v>
      </c>
      <c r="V396" s="24" t="s">
        <v>6995</v>
      </c>
      <c r="W396" s="24" t="s">
        <v>1368</v>
      </c>
      <c r="X396" s="24">
        <v>2030</v>
      </c>
      <c r="Y396" s="24" t="s">
        <v>151</v>
      </c>
      <c r="Z396" s="24" t="s">
        <v>1368</v>
      </c>
      <c r="AA396" s="24">
        <v>2050</v>
      </c>
      <c r="AB396" s="24" t="s">
        <v>150</v>
      </c>
      <c r="AC396" s="24" t="s">
        <v>150</v>
      </c>
      <c r="AD396" s="24">
        <v>2050</v>
      </c>
      <c r="AE396" s="26">
        <v>2050</v>
      </c>
      <c r="AF396" t="str">
        <f>_xlfn.LET(_xlpm.result,_xlfn.XLOOKUP(C396,Table1[company_name],Table1[End_target],"NOT FOUND"),IF(_xlpm.result="NOT FOUND","NOT FOUND",IF(_xlpm.result=0,"",_xlpm.result)))</f>
        <v>Net zero</v>
      </c>
      <c r="AG396"/>
      <c r="AH396"/>
      <c r="AI396"/>
      <c r="AJ396"/>
      <c r="AN396" t="str">
        <f>_xlfn.LET(_xlpm.result,_xlfn.XLOOKUP(C396,Table1[company_name],Table1[Carbon_credits],"NOT FOUND"),IF(_xlpm.result="NOT FOUND","NOT FOUND",IF(_xlpm.result=0,"",_xlpm.result)))</f>
        <v>Yes</v>
      </c>
      <c r="AO396"/>
      <c r="AQ396" s="26"/>
      <c r="AR396"/>
      <c r="AS396" t="s">
        <v>218</v>
      </c>
      <c r="AT396" t="s">
        <v>7136</v>
      </c>
      <c r="AU396">
        <v>2050</v>
      </c>
      <c r="AY396" t="s">
        <v>157</v>
      </c>
      <c r="AZ396" t="s">
        <v>171</v>
      </c>
      <c r="BB396" s="26"/>
      <c r="BC396" t="str">
        <f>_xlfn.LET(_xlpm.result,_xlfn.XLOOKUP(C396,Table1[company_name],Table1[Separate_removal_target],"NOT FOUND"),IF(_xlpm.result="NOT FOUND","NOT FOUND",IF(_xlpm.result=0,"",_xlpm.result)))</f>
        <v>No</v>
      </c>
      <c r="BD396" t="s">
        <v>150</v>
      </c>
      <c r="BF396" t="s">
        <v>7136</v>
      </c>
      <c r="BG396">
        <v>2050</v>
      </c>
      <c r="BL396" s="26"/>
      <c r="BN396" s="29"/>
      <c r="BP396" s="26"/>
    </row>
    <row r="397" spans="1:68" s="24" customFormat="1" ht="13.35" customHeight="1" hidden="1">
      <c r="A397" s="24">
        <v>394</v>
      </c>
      <c r="C397" s="26" t="s">
        <v>2320</v>
      </c>
      <c r="D397" t="s">
        <v>472</v>
      </c>
      <c r="F397" t="s">
        <v>175</v>
      </c>
      <c r="H397" s="30" t="s">
        <v>2321</v>
      </c>
      <c r="I397" s="24" t="s">
        <v>2322</v>
      </c>
      <c r="J397" s="24">
        <v>0.02</v>
      </c>
      <c r="K397" s="24" t="s">
        <v>2323</v>
      </c>
      <c r="L397" s="24">
        <v>4010</v>
      </c>
      <c r="N397" s="26">
        <v>2</v>
      </c>
      <c r="O397" s="24" t="s">
        <v>154</v>
      </c>
      <c r="Q397" s="26"/>
      <c r="R397" s="39"/>
      <c r="S397" s="39"/>
      <c r="T397" s="40"/>
      <c r="U397" s="24" t="s">
        <v>150</v>
      </c>
      <c r="V397" s="24" t="s">
        <v>6995</v>
      </c>
      <c r="W397" s="24" t="s">
        <v>1368</v>
      </c>
      <c r="X397" s="24">
        <v>2030</v>
      </c>
      <c r="Y397" s="24" t="s">
        <v>151</v>
      </c>
      <c r="Z397" s="24" t="s">
        <v>1368</v>
      </c>
      <c r="AA397" s="24">
        <v>2050</v>
      </c>
      <c r="AB397" s="24" t="s">
        <v>150</v>
      </c>
      <c r="AC397" s="24" t="s">
        <v>150</v>
      </c>
      <c r="AD397" s="24">
        <v>2050</v>
      </c>
      <c r="AE397" s="26">
        <v>2050</v>
      </c>
      <c r="AF397" t="str">
        <f>_xlfn.LET(_xlpm.result,_xlfn.XLOOKUP(C397,Table1[company_name],Table1[End_target],"NOT FOUND"),IF(_xlpm.result="NOT FOUND","NOT FOUND",IF(_xlpm.result=0,"",_xlpm.result)))</f>
        <v/>
      </c>
      <c r="AG397"/>
      <c r="AH397"/>
      <c r="AI397"/>
      <c r="AJ397"/>
      <c r="AN397" t="str">
        <f>_xlfn.LET(_xlpm.result,_xlfn.XLOOKUP(C397,Table1[company_name],Table1[Carbon_credits],"NOT FOUND"),IF(_xlpm.result="NOT FOUND","NOT FOUND",IF(_xlpm.result=0,"",_xlpm.result)))</f>
        <v/>
      </c>
      <c r="AO397"/>
      <c r="AQ397" s="26"/>
      <c r="AR397"/>
      <c r="AS397"/>
      <c r="AT397"/>
      <c r="AU397"/>
      <c r="AY397"/>
      <c r="AZ397"/>
      <c r="BB397" s="26"/>
      <c r="BC397" t="str">
        <f>_xlfn.LET(_xlpm.result,_xlfn.XLOOKUP(C397,Table1[company_name],Table1[Separate_removal_target],"NOT FOUND"),IF(_xlpm.result="NOT FOUND","NOT FOUND",IF(_xlpm.result=0,"",_xlpm.result)))</f>
        <v/>
      </c>
      <c r="BD397"/>
      <c r="BF397"/>
      <c r="BG397"/>
      <c r="BL397" s="26"/>
      <c r="BN397" s="29"/>
      <c r="BP397" s="26"/>
    </row>
    <row r="398" spans="1:68" s="24" customFormat="1" ht="13.35" customHeight="1" hidden="1">
      <c r="A398" s="24">
        <v>395</v>
      </c>
      <c r="C398" s="26" t="s">
        <v>2325</v>
      </c>
      <c r="D398" t="s">
        <v>610</v>
      </c>
      <c r="F398" t="s">
        <v>145</v>
      </c>
      <c r="H398" s="30" t="s">
        <v>2326</v>
      </c>
      <c r="I398" s="24" t="s">
        <v>2327</v>
      </c>
      <c r="J398" s="24">
        <v>0</v>
      </c>
      <c r="K398" s="24" t="s">
        <v>2328</v>
      </c>
      <c r="L398" s="24">
        <v>35000</v>
      </c>
      <c r="N398" s="26">
        <v>3</v>
      </c>
      <c r="O398" s="24" t="s">
        <v>154</v>
      </c>
      <c r="Q398" s="26"/>
      <c r="R398" s="39"/>
      <c r="S398" s="39"/>
      <c r="T398" s="40"/>
      <c r="U398" s="24" t="s">
        <v>150</v>
      </c>
      <c r="V398" s="24" t="s">
        <v>6995</v>
      </c>
      <c r="W398" s="24" t="s">
        <v>1368</v>
      </c>
      <c r="X398" s="24">
        <v>2030</v>
      </c>
      <c r="AB398" s="24" t="s">
        <v>154</v>
      </c>
      <c r="AC398" s="24" t="s">
        <v>154</v>
      </c>
      <c r="AE398" s="26"/>
      <c r="AF398" t="str">
        <f>_xlfn.LET(_xlpm.result,_xlfn.XLOOKUP(C398,Table1[company_name],Table1[End_target],"NOT FOUND"),IF(_xlpm.result="NOT FOUND","NOT FOUND",IF(_xlpm.result=0,"",_xlpm.result)))</f>
        <v>Net zero</v>
      </c>
      <c r="AG398"/>
      <c r="AH398"/>
      <c r="AI398"/>
      <c r="AJ398"/>
      <c r="AN398" t="str">
        <f>_xlfn.LET(_xlpm.result,_xlfn.XLOOKUP(C398,Table1[company_name],Table1[Carbon_credits],"NOT FOUND"),IF(_xlpm.result="NOT FOUND","NOT FOUND",IF(_xlpm.result=0,"",_xlpm.result)))</f>
        <v>Yes</v>
      </c>
      <c r="AO398"/>
      <c r="AQ398" s="26"/>
      <c r="AR398"/>
      <c r="AS398" t="s">
        <v>159</v>
      </c>
      <c r="AT398" t="s">
        <v>7137</v>
      </c>
      <c r="AU398">
        <v>2030</v>
      </c>
      <c r="AY398" t="s">
        <v>157</v>
      </c>
      <c r="AZ398" t="s">
        <v>168</v>
      </c>
      <c r="BB398" s="26"/>
      <c r="BC398" t="str">
        <f>_xlfn.LET(_xlpm.result,_xlfn.XLOOKUP(C398,Table1[company_name],Table1[Separate_removal_target],"NOT FOUND"),IF(_xlpm.result="NOT FOUND","NOT FOUND",IF(_xlpm.result=0,"",_xlpm.result)))</f>
        <v>No</v>
      </c>
      <c r="BD398"/>
      <c r="BF398" t="s">
        <v>7137</v>
      </c>
      <c r="BG398">
        <v>2030</v>
      </c>
      <c r="BL398" s="26"/>
      <c r="BN398" s="29"/>
      <c r="BP398" s="26"/>
    </row>
    <row r="399" spans="1:68" s="24" customFormat="1" ht="13.35" customHeight="1" hidden="1">
      <c r="A399" s="24">
        <v>396</v>
      </c>
      <c r="C399" s="26" t="s">
        <v>2330</v>
      </c>
      <c r="D399" t="s">
        <v>991</v>
      </c>
      <c r="F399" t="s">
        <v>145</v>
      </c>
      <c r="H399" s="30" t="s">
        <v>2331</v>
      </c>
      <c r="I399" s="24" t="s">
        <v>2332</v>
      </c>
      <c r="J399" s="24">
        <v>-0.42</v>
      </c>
      <c r="K399" s="24" t="s">
        <v>2333</v>
      </c>
      <c r="L399" s="24">
        <v>10730</v>
      </c>
      <c r="N399" s="26">
        <v>18</v>
      </c>
      <c r="O399" s="24" t="s">
        <v>150</v>
      </c>
      <c r="P399" s="24">
        <v>2015</v>
      </c>
      <c r="Q399" s="26">
        <v>2021</v>
      </c>
      <c r="R399" s="39"/>
      <c r="S399" s="39"/>
      <c r="T399" s="40"/>
      <c r="U399" s="24" t="s">
        <v>150</v>
      </c>
      <c r="V399" s="24" t="s">
        <v>6995</v>
      </c>
      <c r="W399" s="24" t="s">
        <v>7071</v>
      </c>
      <c r="X399" s="24">
        <v>2030</v>
      </c>
      <c r="AB399" s="24" t="s">
        <v>154</v>
      </c>
      <c r="AC399" s="24" t="s">
        <v>154</v>
      </c>
      <c r="AE399" s="26"/>
      <c r="AF399" t="str">
        <f>_xlfn.LET(_xlpm.result,_xlfn.XLOOKUP(C399,Table1[company_name],Table1[End_target],"NOT FOUND"),IF(_xlpm.result="NOT FOUND","NOT FOUND",IF(_xlpm.result=0,"",_xlpm.result)))</f>
        <v>No target</v>
      </c>
      <c r="AG399"/>
      <c r="AH399"/>
      <c r="AI399"/>
      <c r="AJ399"/>
      <c r="AN399" t="str">
        <f>_xlfn.LET(_xlpm.result,_xlfn.XLOOKUP(C399,Table1[company_name],Table1[Carbon_credits],"NOT FOUND"),IF(_xlpm.result="NOT FOUND","NOT FOUND",IF(_xlpm.result=0,"",_xlpm.result)))</f>
        <v>Not Specified</v>
      </c>
      <c r="AO399"/>
      <c r="AQ399" s="26"/>
      <c r="AR399"/>
      <c r="AS399"/>
      <c r="AT399"/>
      <c r="AU399"/>
      <c r="AY399"/>
      <c r="AZ399"/>
      <c r="BB399" s="26"/>
      <c r="BC399" t="str">
        <f>_xlfn.LET(_xlpm.result,_xlfn.XLOOKUP(C399,Table1[company_name],Table1[Separate_removal_target],"NOT FOUND"),IF(_xlpm.result="NOT FOUND","NOT FOUND",IF(_xlpm.result=0,"",_xlpm.result)))</f>
        <v>No</v>
      </c>
      <c r="BD399"/>
      <c r="BF399"/>
      <c r="BG399"/>
      <c r="BL399" s="26"/>
      <c r="BN399" s="29"/>
      <c r="BP399" s="26"/>
    </row>
    <row r="400" spans="1:68" s="24" customFormat="1" ht="13.35" customHeight="1" hidden="1">
      <c r="A400" s="24">
        <v>397</v>
      </c>
      <c r="C400" s="26" t="s">
        <v>2335</v>
      </c>
      <c r="D400" t="s">
        <v>1036</v>
      </c>
      <c r="F400" t="s">
        <v>756</v>
      </c>
      <c r="H400" s="30" t="s">
        <v>2336</v>
      </c>
      <c r="I400" s="24" t="s">
        <v>2337</v>
      </c>
      <c r="J400" s="24">
        <v>-0.134</v>
      </c>
      <c r="K400" s="24" t="s">
        <v>2338</v>
      </c>
      <c r="L400" s="24">
        <v>15250</v>
      </c>
      <c r="N400" s="26">
        <v>12</v>
      </c>
      <c r="O400" s="24" t="s">
        <v>154</v>
      </c>
      <c r="Q400" s="26"/>
      <c r="R400" s="39"/>
      <c r="S400" s="39"/>
      <c r="T400" s="40"/>
      <c r="U400" s="24" t="s">
        <v>154</v>
      </c>
      <c r="V400" s="24" t="s">
        <v>154</v>
      </c>
      <c r="AB400" s="24" t="s">
        <v>154</v>
      </c>
      <c r="AC400" s="24" t="s">
        <v>154</v>
      </c>
      <c r="AE400" s="26"/>
      <c r="AF400" t="str">
        <f>_xlfn.LET(_xlpm.result,_xlfn.XLOOKUP(C400,Table1[company_name],Table1[End_target],"NOT FOUND"),IF(_xlpm.result="NOT FOUND","NOT FOUND",IF(_xlpm.result=0,"",_xlpm.result)))</f>
        <v>Net zero</v>
      </c>
      <c r="AG400"/>
      <c r="AH400"/>
      <c r="AI400"/>
      <c r="AJ400"/>
      <c r="AN400" t="str">
        <f>_xlfn.LET(_xlpm.result,_xlfn.XLOOKUP(C400,Table1[company_name],Table1[Carbon_credits],"NOT FOUND"),IF(_xlpm.result="NOT FOUND","NOT FOUND",IF(_xlpm.result=0,"",_xlpm.result)))</f>
        <v>Yes</v>
      </c>
      <c r="AO400"/>
      <c r="AQ400" s="26"/>
      <c r="AR400"/>
      <c r="AS400" t="s">
        <v>159</v>
      </c>
      <c r="AT400" t="s">
        <v>2339</v>
      </c>
      <c r="AU400">
        <v>2050</v>
      </c>
      <c r="AY400" t="s">
        <v>157</v>
      </c>
      <c r="AZ400" t="s">
        <v>190</v>
      </c>
      <c r="BB400" s="26"/>
      <c r="BC400" t="str">
        <f>_xlfn.LET(_xlpm.result,_xlfn.XLOOKUP(C400,Table1[company_name],Table1[Separate_removal_target],"NOT FOUND"),IF(_xlpm.result="NOT FOUND","NOT FOUND",IF(_xlpm.result=0,"",_xlpm.result)))</f>
        <v>Yes</v>
      </c>
      <c r="BD400" t="s">
        <v>150</v>
      </c>
      <c r="BF400" t="s">
        <v>2339</v>
      </c>
      <c r="BG400">
        <v>2050</v>
      </c>
      <c r="BL400" s="26"/>
      <c r="BN400" s="29"/>
      <c r="BP400" s="26"/>
    </row>
    <row r="401" spans="1:68" s="24" customFormat="1" ht="13.35" customHeight="1" hidden="1">
      <c r="A401" s="24">
        <v>398</v>
      </c>
      <c r="C401" s="26" t="s">
        <v>2340</v>
      </c>
      <c r="D401" t="s">
        <v>610</v>
      </c>
      <c r="F401" t="s">
        <v>145</v>
      </c>
      <c r="H401" s="30" t="s">
        <v>2341</v>
      </c>
      <c r="I401" s="24" t="s">
        <v>2342</v>
      </c>
      <c r="J401" s="24">
        <v>0.611</v>
      </c>
      <c r="K401" s="24" t="s">
        <v>2343</v>
      </c>
      <c r="L401" s="24">
        <v>14000</v>
      </c>
      <c r="N401" s="26">
        <v>5</v>
      </c>
      <c r="O401" s="24" t="s">
        <v>154</v>
      </c>
      <c r="Q401" s="26"/>
      <c r="R401" s="39"/>
      <c r="S401" s="39"/>
      <c r="T401" s="40"/>
      <c r="U401" s="24" t="s">
        <v>150</v>
      </c>
      <c r="V401" s="24" t="s">
        <v>6995</v>
      </c>
      <c r="W401" s="24" t="s">
        <v>1368</v>
      </c>
      <c r="X401" s="24">
        <v>2030</v>
      </c>
      <c r="AB401" s="24" t="s">
        <v>154</v>
      </c>
      <c r="AC401" s="24" t="s">
        <v>154</v>
      </c>
      <c r="AE401" s="26"/>
      <c r="AF401" t="str">
        <f>_xlfn.LET(_xlpm.result,_xlfn.XLOOKUP(C401,Table1[company_name],Table1[End_target],"NOT FOUND"),IF(_xlpm.result="NOT FOUND","NOT FOUND",IF(_xlpm.result=0,"",_xlpm.result)))</f>
        <v>Net zero</v>
      </c>
      <c r="AG401"/>
      <c r="AH401"/>
      <c r="AI401"/>
      <c r="AJ401"/>
      <c r="AN401" t="str">
        <f>_xlfn.LET(_xlpm.result,_xlfn.XLOOKUP(C401,Table1[company_name],Table1[Carbon_credits],"NOT FOUND"),IF(_xlpm.result="NOT FOUND","NOT FOUND",IF(_xlpm.result=0,"",_xlpm.result)))</f>
        <v>Yes</v>
      </c>
      <c r="AO401"/>
      <c r="AQ401" s="26"/>
      <c r="AR401"/>
      <c r="AS401" t="s">
        <v>218</v>
      </c>
      <c r="AT401" t="s">
        <v>7138</v>
      </c>
      <c r="AU401">
        <v>2050</v>
      </c>
      <c r="AY401" t="s">
        <v>157</v>
      </c>
      <c r="AZ401" t="s">
        <v>190</v>
      </c>
      <c r="BB401" s="26"/>
      <c r="BC401" t="str">
        <f>_xlfn.LET(_xlpm.result,_xlfn.XLOOKUP(C401,Table1[company_name],Table1[Separate_removal_target],"NOT FOUND"),IF(_xlpm.result="NOT FOUND","NOT FOUND",IF(_xlpm.result=0,"",_xlpm.result)))</f>
        <v>Yes</v>
      </c>
      <c r="BD401"/>
      <c r="BF401" t="s">
        <v>7138</v>
      </c>
      <c r="BG401">
        <v>2050</v>
      </c>
      <c r="BL401" s="26"/>
      <c r="BN401" s="29"/>
      <c r="BP401" s="26"/>
    </row>
    <row r="402" spans="1:68" s="24" customFormat="1" ht="13.35" customHeight="1" hidden="1">
      <c r="A402" s="24">
        <v>399</v>
      </c>
      <c r="C402" s="26" t="s">
        <v>2345</v>
      </c>
      <c r="D402" t="s">
        <v>560</v>
      </c>
      <c r="F402" t="s">
        <v>145</v>
      </c>
      <c r="H402" s="30" t="s">
        <v>2346</v>
      </c>
      <c r="I402" s="24" t="s">
        <v>2347</v>
      </c>
      <c r="J402" s="24">
        <v>0.402</v>
      </c>
      <c r="K402" s="24" t="s">
        <v>2348</v>
      </c>
      <c r="L402" s="24">
        <v>49000</v>
      </c>
      <c r="N402" s="26">
        <v>8</v>
      </c>
      <c r="O402" s="24" t="s">
        <v>154</v>
      </c>
      <c r="Q402" s="26"/>
      <c r="R402" s="39"/>
      <c r="S402" s="39"/>
      <c r="T402" s="40"/>
      <c r="U402" s="24" t="s">
        <v>150</v>
      </c>
      <c r="V402" s="24" t="s">
        <v>6995</v>
      </c>
      <c r="W402" s="24" t="s">
        <v>1368</v>
      </c>
      <c r="X402" s="24" t="s">
        <v>3292</v>
      </c>
      <c r="Y402" s="24" t="s">
        <v>151</v>
      </c>
      <c r="Z402" s="24" t="s">
        <v>1368</v>
      </c>
      <c r="AA402" s="24" t="s">
        <v>4360</v>
      </c>
      <c r="AB402" s="24" t="s">
        <v>150</v>
      </c>
      <c r="AC402" s="24" t="s">
        <v>150</v>
      </c>
      <c r="AD402" s="24" t="s">
        <v>4360</v>
      </c>
      <c r="AE402" s="26" t="s">
        <v>4360</v>
      </c>
      <c r="AF402" t="str">
        <f>_xlfn.LET(_xlpm.result,_xlfn.XLOOKUP(C402,Table1[company_name],Table1[End_target],"NOT FOUND"),IF(_xlpm.result="NOT FOUND","NOT FOUND",IF(_xlpm.result=0,"",_xlpm.result)))</f>
        <v>Net zero</v>
      </c>
      <c r="AG402"/>
      <c r="AH402"/>
      <c r="AI402"/>
      <c r="AJ402"/>
      <c r="AN402" t="str">
        <f>_xlfn.LET(_xlpm.result,_xlfn.XLOOKUP(C402,Table1[company_name],Table1[Carbon_credits],"NOT FOUND"),IF(_xlpm.result="NOT FOUND","NOT FOUND",IF(_xlpm.result=0,"",_xlpm.result)))</f>
        <v>Yes</v>
      </c>
      <c r="AO402"/>
      <c r="AQ402" s="26"/>
      <c r="AR402"/>
      <c r="AS402" t="s">
        <v>218</v>
      </c>
      <c r="AT402" t="s">
        <v>7139</v>
      </c>
      <c r="AU402">
        <v>2040</v>
      </c>
      <c r="AY402" t="s">
        <v>157</v>
      </c>
      <c r="AZ402" t="s">
        <v>168</v>
      </c>
      <c r="BB402" s="26"/>
      <c r="BC402" t="str">
        <f>_xlfn.LET(_xlpm.result,_xlfn.XLOOKUP(C402,Table1[company_name],Table1[Separate_removal_target],"NOT FOUND"),IF(_xlpm.result="NOT FOUND","NOT FOUND",IF(_xlpm.result=0,"",_xlpm.result)))</f>
        <v>No</v>
      </c>
      <c r="BD402" t="s">
        <v>150</v>
      </c>
      <c r="BF402" t="s">
        <v>7139</v>
      </c>
      <c r="BG402">
        <v>2040</v>
      </c>
      <c r="BL402" s="26"/>
      <c r="BN402" s="29"/>
      <c r="BP402" s="26"/>
    </row>
    <row r="403" spans="1:68" s="24" customFormat="1" ht="13.35" customHeight="1" hidden="1">
      <c r="A403" s="24">
        <v>400</v>
      </c>
      <c r="C403" s="26" t="s">
        <v>2350</v>
      </c>
      <c r="D403" t="s">
        <v>516</v>
      </c>
      <c r="F403" t="s">
        <v>264</v>
      </c>
      <c r="H403" s="30" t="s">
        <v>2351</v>
      </c>
      <c r="I403" s="24" t="s">
        <v>2352</v>
      </c>
      <c r="J403" s="24">
        <v>0.019</v>
      </c>
      <c r="K403" s="24" t="s">
        <v>2353</v>
      </c>
      <c r="L403" s="24">
        <v>64636</v>
      </c>
      <c r="N403" s="26">
        <v>28</v>
      </c>
      <c r="O403" s="24" t="s">
        <v>150</v>
      </c>
      <c r="P403" s="24">
        <v>2023</v>
      </c>
      <c r="Q403" s="26">
        <v>2050</v>
      </c>
      <c r="R403" s="39"/>
      <c r="S403" s="39"/>
      <c r="T403" s="40"/>
      <c r="U403" s="24" t="s">
        <v>150</v>
      </c>
      <c r="V403" s="24" t="s">
        <v>6995</v>
      </c>
      <c r="W403" s="24" t="s">
        <v>1368</v>
      </c>
      <c r="X403" s="24" t="s">
        <v>3292</v>
      </c>
      <c r="Y403" s="24" t="s">
        <v>151</v>
      </c>
      <c r="Z403" s="24" t="s">
        <v>1368</v>
      </c>
      <c r="AA403" s="24" t="s">
        <v>4360</v>
      </c>
      <c r="AB403" s="24" t="s">
        <v>150</v>
      </c>
      <c r="AC403" s="24" t="s">
        <v>150</v>
      </c>
      <c r="AD403" s="24" t="s">
        <v>4360</v>
      </c>
      <c r="AE403" s="26" t="s">
        <v>4360</v>
      </c>
      <c r="AF403" t="str">
        <f>_xlfn.LET(_xlpm.result,_xlfn.XLOOKUP(C403,Table1[company_name],Table1[End_target],"NOT FOUND"),IF(_xlpm.result="NOT FOUND","NOT FOUND",IF(_xlpm.result=0,"",_xlpm.result)))</f>
        <v>Net zero</v>
      </c>
      <c r="AG403"/>
      <c r="AH403"/>
      <c r="AI403"/>
      <c r="AJ403"/>
      <c r="AN403" t="str">
        <f>_xlfn.LET(_xlpm.result,_xlfn.XLOOKUP(C403,Table1[company_name],Table1[Carbon_credits],"NOT FOUND"),IF(_xlpm.result="NOT FOUND","NOT FOUND",IF(_xlpm.result=0,"",_xlpm.result)))</f>
        <v>Yes</v>
      </c>
      <c r="AO403"/>
      <c r="AQ403" s="26"/>
      <c r="AR403"/>
      <c r="AS403" t="s">
        <v>218</v>
      </c>
      <c r="AT403" t="s">
        <v>7140</v>
      </c>
      <c r="AU403">
        <v>2030</v>
      </c>
      <c r="AY403" t="s">
        <v>157</v>
      </c>
      <c r="AZ403" t="s">
        <v>168</v>
      </c>
      <c r="BB403" s="26"/>
      <c r="BC403" t="str">
        <f>_xlfn.LET(_xlpm.result,_xlfn.XLOOKUP(C403,Table1[company_name],Table1[Separate_removal_target],"NOT FOUND"),IF(_xlpm.result="NOT FOUND","NOT FOUND",IF(_xlpm.result=0,"",_xlpm.result)))</f>
        <v>No</v>
      </c>
      <c r="BD403" t="s">
        <v>150</v>
      </c>
      <c r="BF403" t="s">
        <v>7140</v>
      </c>
      <c r="BG403">
        <v>2030</v>
      </c>
      <c r="BL403" s="26"/>
      <c r="BN403" s="29"/>
      <c r="BP403" s="26"/>
    </row>
    <row r="404" spans="1:68" s="24" customFormat="1" ht="13.35" customHeight="1" hidden="1">
      <c r="A404" s="24">
        <v>401</v>
      </c>
      <c r="C404" s="26" t="s">
        <v>2355</v>
      </c>
      <c r="D404" t="s">
        <v>1988</v>
      </c>
      <c r="F404" t="s">
        <v>175</v>
      </c>
      <c r="H404" s="30" t="s">
        <v>2356</v>
      </c>
      <c r="I404" s="24" t="s">
        <v>2357</v>
      </c>
      <c r="J404" s="24">
        <v>0.179</v>
      </c>
      <c r="K404" s="24" t="s">
        <v>2358</v>
      </c>
      <c r="L404" s="24">
        <v>52858</v>
      </c>
      <c r="N404" s="26">
        <v>4</v>
      </c>
      <c r="O404" s="24" t="s">
        <v>154</v>
      </c>
      <c r="Q404" s="26"/>
      <c r="R404" s="39"/>
      <c r="S404" s="39"/>
      <c r="T404" s="40"/>
      <c r="U404" s="24" t="s">
        <v>150</v>
      </c>
      <c r="V404" s="24" t="s">
        <v>6995</v>
      </c>
      <c r="W404" s="24" t="s">
        <v>1368</v>
      </c>
      <c r="X404" s="24">
        <v>2030</v>
      </c>
      <c r="Y404" s="24" t="s">
        <v>151</v>
      </c>
      <c r="Z404" s="24" t="s">
        <v>1368</v>
      </c>
      <c r="AA404" s="24">
        <v>2050</v>
      </c>
      <c r="AB404" s="24" t="s">
        <v>150</v>
      </c>
      <c r="AC404" s="24" t="s">
        <v>150</v>
      </c>
      <c r="AD404" s="24">
        <v>2050</v>
      </c>
      <c r="AE404" s="26">
        <v>2050</v>
      </c>
      <c r="AF404" t="str">
        <f>_xlfn.LET(_xlpm.result,_xlfn.XLOOKUP(C404,Table1[company_name],Table1[End_target],"NOT FOUND"),IF(_xlpm.result="NOT FOUND","NOT FOUND",IF(_xlpm.result=0,"",_xlpm.result)))</f>
        <v/>
      </c>
      <c r="AG404"/>
      <c r="AH404"/>
      <c r="AI404"/>
      <c r="AJ404"/>
      <c r="AN404" t="str">
        <f>_xlfn.LET(_xlpm.result,_xlfn.XLOOKUP(C404,Table1[company_name],Table1[Carbon_credits],"NOT FOUND"),IF(_xlpm.result="NOT FOUND","NOT FOUND",IF(_xlpm.result=0,"",_xlpm.result)))</f>
        <v/>
      </c>
      <c r="AO404"/>
      <c r="AQ404" s="26"/>
      <c r="AR404"/>
      <c r="AS404"/>
      <c r="AT404"/>
      <c r="AU404"/>
      <c r="AY404"/>
      <c r="AZ404"/>
      <c r="BB404" s="26"/>
      <c r="BC404" t="str">
        <f>_xlfn.LET(_xlpm.result,_xlfn.XLOOKUP(C404,Table1[company_name],Table1[Separate_removal_target],"NOT FOUND"),IF(_xlpm.result="NOT FOUND","NOT FOUND",IF(_xlpm.result=0,"",_xlpm.result)))</f>
        <v/>
      </c>
      <c r="BD404"/>
      <c r="BF404"/>
      <c r="BG404"/>
      <c r="BL404" s="26"/>
      <c r="BN404" s="29"/>
      <c r="BP404" s="26"/>
    </row>
    <row r="405" spans="1:68" s="24" customFormat="1" ht="13.35" customHeight="1" hidden="1">
      <c r="A405" s="24">
        <v>402</v>
      </c>
      <c r="C405" s="26" t="s">
        <v>2361</v>
      </c>
      <c r="D405" t="s">
        <v>1046</v>
      </c>
      <c r="F405" t="s">
        <v>145</v>
      </c>
      <c r="H405" s="30" t="s">
        <v>2362</v>
      </c>
      <c r="I405" s="24" t="s">
        <v>2363</v>
      </c>
      <c r="J405" s="24">
        <v>-0.309</v>
      </c>
      <c r="K405" s="24" t="s">
        <v>2364</v>
      </c>
      <c r="L405" s="24">
        <v>53000</v>
      </c>
      <c r="N405" s="26">
        <v>31</v>
      </c>
      <c r="O405" s="24" t="s">
        <v>154</v>
      </c>
      <c r="Q405" s="26"/>
      <c r="R405" s="39"/>
      <c r="S405" s="39"/>
      <c r="T405" s="40"/>
      <c r="U405" s="24" t="s">
        <v>150</v>
      </c>
      <c r="V405" s="24" t="s">
        <v>6995</v>
      </c>
      <c r="W405" s="24" t="s">
        <v>1368</v>
      </c>
      <c r="X405" s="24">
        <v>2030</v>
      </c>
      <c r="AB405" s="24" t="s">
        <v>154</v>
      </c>
      <c r="AC405" s="24" t="s">
        <v>154</v>
      </c>
      <c r="AE405" s="26"/>
      <c r="AF405" t="str">
        <f>_xlfn.LET(_xlpm.result,_xlfn.XLOOKUP(C405,Table1[company_name],Table1[End_target],"NOT FOUND"),IF(_xlpm.result="NOT FOUND","NOT FOUND",IF(_xlpm.result=0,"",_xlpm.result)))</f>
        <v>Net zero</v>
      </c>
      <c r="AG405"/>
      <c r="AH405"/>
      <c r="AI405"/>
      <c r="AJ405"/>
      <c r="AN405" t="str">
        <f>_xlfn.LET(_xlpm.result,_xlfn.XLOOKUP(C405,Table1[company_name],Table1[Carbon_credits],"NOT FOUND"),IF(_xlpm.result="NOT FOUND","NOT FOUND",IF(_xlpm.result=0,"",_xlpm.result)))</f>
        <v>Yes</v>
      </c>
      <c r="AO405"/>
      <c r="AQ405" s="26"/>
      <c r="AR405"/>
      <c r="AS405"/>
      <c r="AT405"/>
      <c r="AU405"/>
      <c r="AY405"/>
      <c r="AZ405"/>
      <c r="BB405" s="26"/>
      <c r="BC405" t="str">
        <f>_xlfn.LET(_xlpm.result,_xlfn.XLOOKUP(C405,Table1[company_name],Table1[Separate_removal_target],"NOT FOUND"),IF(_xlpm.result="NOT FOUND","NOT FOUND",IF(_xlpm.result=0,"",_xlpm.result)))</f>
        <v>No</v>
      </c>
      <c r="BD405"/>
      <c r="BF405"/>
      <c r="BG405"/>
      <c r="BL405" s="26"/>
      <c r="BN405" s="29"/>
      <c r="BP405" s="26"/>
    </row>
    <row r="406" spans="1:68" s="24" customFormat="1" ht="13.35" customHeight="1" hidden="1">
      <c r="A406" s="24">
        <v>403</v>
      </c>
      <c r="C406" s="26" t="s">
        <v>2367</v>
      </c>
      <c r="D406" t="s">
        <v>818</v>
      </c>
      <c r="F406" t="s">
        <v>499</v>
      </c>
      <c r="H406" s="30" t="s">
        <v>2368</v>
      </c>
      <c r="I406" s="24" t="s">
        <v>2369</v>
      </c>
      <c r="J406" s="24">
        <v>0.372</v>
      </c>
      <c r="K406" s="24" t="s">
        <v>2370</v>
      </c>
      <c r="L406" s="24">
        <v>110000</v>
      </c>
      <c r="N406" s="26">
        <v>3</v>
      </c>
      <c r="O406" s="24" t="s">
        <v>154</v>
      </c>
      <c r="Q406" s="26"/>
      <c r="R406" s="39"/>
      <c r="S406" s="39"/>
      <c r="T406" s="40"/>
      <c r="U406" s="24" t="s">
        <v>150</v>
      </c>
      <c r="V406" s="24" t="s">
        <v>7000</v>
      </c>
      <c r="AB406" s="24" t="s">
        <v>154</v>
      </c>
      <c r="AC406" s="24" t="s">
        <v>154</v>
      </c>
      <c r="AE406" s="26"/>
      <c r="AF406" t="str">
        <f>_xlfn.LET(_xlpm.result,_xlfn.XLOOKUP(C406,Table1[company_name],Table1[End_target],"NOT FOUND"),IF(_xlpm.result="NOT FOUND","NOT FOUND",IF(_xlpm.result=0,"",_xlpm.result)))</f>
        <v>No target</v>
      </c>
      <c r="AG406"/>
      <c r="AH406"/>
      <c r="AI406"/>
      <c r="AJ406"/>
      <c r="AN406" t="str">
        <f>_xlfn.LET(_xlpm.result,_xlfn.XLOOKUP(C406,Table1[company_name],Table1[Carbon_credits],"NOT FOUND"),IF(_xlpm.result="NOT FOUND","NOT FOUND",IF(_xlpm.result=0,"",_xlpm.result)))</f>
        <v/>
      </c>
      <c r="AO406"/>
      <c r="AQ406" s="26"/>
      <c r="AR406"/>
      <c r="AS406"/>
      <c r="AT406"/>
      <c r="AU406"/>
      <c r="AY406"/>
      <c r="AZ406"/>
      <c r="BB406" s="26"/>
      <c r="BC406" t="str">
        <f>_xlfn.LET(_xlpm.result,_xlfn.XLOOKUP(C406,Table1[company_name],Table1[Separate_removal_target],"NOT FOUND"),IF(_xlpm.result="NOT FOUND","NOT FOUND",IF(_xlpm.result=0,"",_xlpm.result)))</f>
        <v/>
      </c>
      <c r="BD406"/>
      <c r="BF406" t="s">
        <v>6355</v>
      </c>
      <c r="BG406">
        <v>2050</v>
      </c>
      <c r="BL406" s="26"/>
      <c r="BN406" s="29"/>
      <c r="BP406" s="26"/>
    </row>
    <row r="407" spans="1:68" s="24" customFormat="1" ht="13.35" customHeight="1" hidden="1">
      <c r="A407" s="24">
        <v>404</v>
      </c>
      <c r="C407" s="26" t="s">
        <v>2372</v>
      </c>
      <c r="D407" t="s">
        <v>997</v>
      </c>
      <c r="F407" t="s">
        <v>145</v>
      </c>
      <c r="H407" s="30" t="s">
        <v>2373</v>
      </c>
      <c r="I407" s="24" t="s">
        <v>2374</v>
      </c>
      <c r="J407" s="24">
        <v>0.008</v>
      </c>
      <c r="K407" s="24" t="s">
        <v>2375</v>
      </c>
      <c r="L407" s="24">
        <v>102000</v>
      </c>
      <c r="N407" s="26">
        <v>31</v>
      </c>
      <c r="O407" s="24" t="s">
        <v>150</v>
      </c>
      <c r="P407" s="24">
        <v>2022</v>
      </c>
      <c r="Q407" s="26">
        <v>2025</v>
      </c>
      <c r="R407" s="39"/>
      <c r="S407" s="39"/>
      <c r="T407" s="40"/>
      <c r="U407" s="24" t="s">
        <v>150</v>
      </c>
      <c r="V407" s="24" t="s">
        <v>6995</v>
      </c>
      <c r="W407" s="24" t="s">
        <v>7071</v>
      </c>
      <c r="X407" s="24">
        <v>2037</v>
      </c>
      <c r="AB407" s="24" t="s">
        <v>154</v>
      </c>
      <c r="AC407" s="24" t="s">
        <v>154</v>
      </c>
      <c r="AE407" s="26"/>
      <c r="AF407" t="str">
        <f>_xlfn.LET(_xlpm.result,_xlfn.XLOOKUP(C407,Table1[company_name],Table1[End_target],"NOT FOUND"),IF(_xlpm.result="NOT FOUND","NOT FOUND",IF(_xlpm.result=0,"",_xlpm.result)))</f>
        <v>Carbon neutral(ity)</v>
      </c>
      <c r="AG407" t="s">
        <v>160</v>
      </c>
      <c r="AH407" t="s">
        <v>159</v>
      </c>
      <c r="AI407" t="s">
        <v>2376</v>
      </c>
      <c r="AJ407">
        <v>2035</v>
      </c>
      <c r="AN407" t="str">
        <f>_xlfn.LET(_xlpm.result,_xlfn.XLOOKUP(C407,Table1[company_name],Table1[Carbon_credits],"NOT FOUND"),IF(_xlpm.result="NOT FOUND","NOT FOUND",IF(_xlpm.result=0,"",_xlpm.result)))</f>
        <v>Yes</v>
      </c>
      <c r="AO407" t="s">
        <v>168</v>
      </c>
      <c r="AQ407" s="26"/>
      <c r="AR407"/>
      <c r="AS407"/>
      <c r="AT407"/>
      <c r="AU407"/>
      <c r="AY407"/>
      <c r="AZ407"/>
      <c r="BB407" s="26"/>
      <c r="BC407" t="str">
        <f>_xlfn.LET(_xlpm.result,_xlfn.XLOOKUP(C407,Table1[company_name],Table1[Separate_removal_target],"NOT FOUND"),IF(_xlpm.result="NOT FOUND","NOT FOUND",IF(_xlpm.result=0,"",_xlpm.result)))</f>
        <v>Yes</v>
      </c>
      <c r="BD407" t="s">
        <v>150</v>
      </c>
      <c r="BF407" t="s">
        <v>2376</v>
      </c>
      <c r="BG407">
        <v>2035</v>
      </c>
      <c r="BL407" s="26"/>
      <c r="BN407" s="29"/>
      <c r="BP407" s="26"/>
    </row>
    <row r="408" spans="1:68" s="24" customFormat="1" ht="13.35" customHeight="1" hidden="1">
      <c r="A408" s="24">
        <v>405</v>
      </c>
      <c r="C408" s="26" t="s">
        <v>2377</v>
      </c>
      <c r="D408" t="s">
        <v>599</v>
      </c>
      <c r="F408" t="s">
        <v>175</v>
      </c>
      <c r="H408" s="30" t="s">
        <v>2378</v>
      </c>
      <c r="I408" s="24" t="s">
        <v>2379</v>
      </c>
      <c r="J408" s="24">
        <v>-0.196</v>
      </c>
      <c r="K408" s="24" t="s">
        <v>2380</v>
      </c>
      <c r="L408" s="24">
        <v>11492</v>
      </c>
      <c r="N408" s="26">
        <v>4</v>
      </c>
      <c r="O408" s="24" t="s">
        <v>154</v>
      </c>
      <c r="Q408" s="26"/>
      <c r="R408" s="39"/>
      <c r="S408" s="39"/>
      <c r="T408" s="40"/>
      <c r="U408" s="24" t="s">
        <v>150</v>
      </c>
      <c r="V408" s="24" t="s">
        <v>6995</v>
      </c>
      <c r="W408" s="24" t="s">
        <v>1368</v>
      </c>
      <c r="X408" s="24">
        <v>2030</v>
      </c>
      <c r="Y408" s="24" t="s">
        <v>151</v>
      </c>
      <c r="Z408" s="24" t="s">
        <v>1368</v>
      </c>
      <c r="AA408" s="24">
        <v>2050</v>
      </c>
      <c r="AB408" s="24" t="s">
        <v>150</v>
      </c>
      <c r="AC408" s="24" t="s">
        <v>150</v>
      </c>
      <c r="AD408" s="24">
        <v>2050</v>
      </c>
      <c r="AE408" s="26">
        <v>2050</v>
      </c>
      <c r="AF408" t="str">
        <f>_xlfn.LET(_xlpm.result,_xlfn.XLOOKUP(C408,Table1[company_name],Table1[End_target],"NOT FOUND"),IF(_xlpm.result="NOT FOUND","NOT FOUND",IF(_xlpm.result=0,"",_xlpm.result)))</f>
        <v/>
      </c>
      <c r="AG408"/>
      <c r="AH408"/>
      <c r="AI408"/>
      <c r="AJ408"/>
      <c r="AN408" t="str">
        <f>_xlfn.LET(_xlpm.result,_xlfn.XLOOKUP(C408,Table1[company_name],Table1[Carbon_credits],"NOT FOUND"),IF(_xlpm.result="NOT FOUND","NOT FOUND",IF(_xlpm.result=0,"",_xlpm.result)))</f>
        <v/>
      </c>
      <c r="AO408"/>
      <c r="AQ408" s="26"/>
      <c r="AR408"/>
      <c r="AS408"/>
      <c r="AT408"/>
      <c r="AU408"/>
      <c r="AY408"/>
      <c r="AZ408"/>
      <c r="BB408" s="26"/>
      <c r="BC408" t="str">
        <f>_xlfn.LET(_xlpm.result,_xlfn.XLOOKUP(C408,Table1[company_name],Table1[Separate_removal_target],"NOT FOUND"),IF(_xlpm.result="NOT FOUND","NOT FOUND",IF(_xlpm.result=0,"",_xlpm.result)))</f>
        <v/>
      </c>
      <c r="BD408"/>
      <c r="BF408"/>
      <c r="BG408"/>
      <c r="BL408" s="26"/>
      <c r="BN408" s="29"/>
      <c r="BP408" s="26"/>
    </row>
    <row r="409" spans="1:68" s="24" customFormat="1" ht="13.35" customHeight="1" hidden="1">
      <c r="A409" s="24">
        <v>406</v>
      </c>
      <c r="C409" s="26" t="s">
        <v>2382</v>
      </c>
      <c r="D409" t="s">
        <v>997</v>
      </c>
      <c r="F409" t="s">
        <v>175</v>
      </c>
      <c r="H409" s="30" t="s">
        <v>2383</v>
      </c>
      <c r="I409" s="24" t="s">
        <v>2384</v>
      </c>
      <c r="J409" s="24">
        <v>-0.436</v>
      </c>
      <c r="K409" s="24" t="s">
        <v>2385</v>
      </c>
      <c r="L409" s="24">
        <v>83115</v>
      </c>
      <c r="N409" s="26">
        <v>3</v>
      </c>
      <c r="O409" s="24" t="s">
        <v>154</v>
      </c>
      <c r="Q409" s="26"/>
      <c r="R409" s="39"/>
      <c r="S409" s="39"/>
      <c r="T409" s="40"/>
      <c r="U409" s="24" t="s">
        <v>150</v>
      </c>
      <c r="V409" s="24" t="s">
        <v>6995</v>
      </c>
      <c r="W409" s="24" t="s">
        <v>1368</v>
      </c>
      <c r="X409" s="24">
        <v>2030</v>
      </c>
      <c r="Y409" s="24" t="s">
        <v>151</v>
      </c>
      <c r="Z409" s="24" t="s">
        <v>1368</v>
      </c>
      <c r="AA409" s="24">
        <v>2050</v>
      </c>
      <c r="AB409" s="24" t="s">
        <v>150</v>
      </c>
      <c r="AC409" s="24" t="s">
        <v>150</v>
      </c>
      <c r="AD409" s="24">
        <v>2050</v>
      </c>
      <c r="AE409" s="26">
        <v>2050</v>
      </c>
      <c r="AF409" t="str">
        <f>_xlfn.LET(_xlpm.result,_xlfn.XLOOKUP(C409,Table1[company_name],Table1[End_target],"NOT FOUND"),IF(_xlpm.result="NOT FOUND","NOT FOUND",IF(_xlpm.result=0,"",_xlpm.result)))</f>
        <v/>
      </c>
      <c r="AG409"/>
      <c r="AH409"/>
      <c r="AI409"/>
      <c r="AJ409"/>
      <c r="AN409" t="str">
        <f>_xlfn.LET(_xlpm.result,_xlfn.XLOOKUP(C409,Table1[company_name],Table1[Carbon_credits],"NOT FOUND"),IF(_xlpm.result="NOT FOUND","NOT FOUND",IF(_xlpm.result=0,"",_xlpm.result)))</f>
        <v/>
      </c>
      <c r="AO409"/>
      <c r="AQ409" s="26"/>
      <c r="AR409"/>
      <c r="AS409"/>
      <c r="AT409"/>
      <c r="AU409"/>
      <c r="AY409"/>
      <c r="AZ409"/>
      <c r="BB409" s="26"/>
      <c r="BC409" t="str">
        <f>_xlfn.LET(_xlpm.result,_xlfn.XLOOKUP(C409,Table1[company_name],Table1[Separate_removal_target],"NOT FOUND"),IF(_xlpm.result="NOT FOUND","NOT FOUND",IF(_xlpm.result=0,"",_xlpm.result)))</f>
        <v/>
      </c>
      <c r="BD409"/>
      <c r="BF409"/>
      <c r="BG409"/>
      <c r="BL409" s="26"/>
      <c r="BN409" s="29"/>
      <c r="BP409" s="26"/>
    </row>
    <row r="410" spans="1:68" s="24" customFormat="1" ht="13.35" customHeight="1" hidden="1">
      <c r="A410" s="24">
        <v>407</v>
      </c>
      <c r="C410" s="26" t="s">
        <v>2388</v>
      </c>
      <c r="D410" t="s">
        <v>236</v>
      </c>
      <c r="F410" t="s">
        <v>175</v>
      </c>
      <c r="H410" s="30" t="s">
        <v>2389</v>
      </c>
      <c r="I410" s="24" t="s">
        <v>2390</v>
      </c>
      <c r="J410" s="24">
        <v>0.189</v>
      </c>
      <c r="K410" s="24" t="s">
        <v>2391</v>
      </c>
      <c r="L410" s="24">
        <v>49402</v>
      </c>
      <c r="N410" s="26">
        <v>6</v>
      </c>
      <c r="O410" s="24" t="s">
        <v>150</v>
      </c>
      <c r="P410" s="24">
        <v>2021</v>
      </c>
      <c r="Q410" s="26">
        <v>2023</v>
      </c>
      <c r="R410" s="39"/>
      <c r="S410" s="39"/>
      <c r="T410" s="40"/>
      <c r="U410" s="24" t="s">
        <v>150</v>
      </c>
      <c r="V410" s="24" t="s">
        <v>160</v>
      </c>
      <c r="AB410" s="24" t="s">
        <v>150</v>
      </c>
      <c r="AC410" s="24" t="s">
        <v>154</v>
      </c>
      <c r="AE410" s="26"/>
      <c r="AF410" t="str">
        <f>_xlfn.LET(_xlpm.result,_xlfn.XLOOKUP(C410,Table1[company_name],Table1[End_target],"NOT FOUND"),IF(_xlpm.result="NOT FOUND","NOT FOUND",IF(_xlpm.result=0,"",_xlpm.result)))</f>
        <v>No target</v>
      </c>
      <c r="AG410"/>
      <c r="AH410"/>
      <c r="AI410"/>
      <c r="AJ410"/>
      <c r="AN410" t="str">
        <f>_xlfn.LET(_xlpm.result,_xlfn.XLOOKUP(C410,Table1[company_name],Table1[Carbon_credits],"NOT FOUND"),IF(_xlpm.result="NOT FOUND","NOT FOUND",IF(_xlpm.result=0,"",_xlpm.result)))</f>
        <v>Not Specified</v>
      </c>
      <c r="AO410"/>
      <c r="AQ410" s="26"/>
      <c r="AR410"/>
      <c r="AS410"/>
      <c r="AT410"/>
      <c r="AU410"/>
      <c r="AY410"/>
      <c r="AZ410"/>
      <c r="BB410" s="26"/>
      <c r="BC410" t="str">
        <f>_xlfn.LET(_xlpm.result,_xlfn.XLOOKUP(C410,Table1[company_name],Table1[Separate_removal_target],"NOT FOUND"),IF(_xlpm.result="NOT FOUND","NOT FOUND",IF(_xlpm.result=0,"",_xlpm.result)))</f>
        <v>No</v>
      </c>
      <c r="BD410"/>
      <c r="BF410"/>
      <c r="BG410"/>
      <c r="BL410" s="26"/>
      <c r="BN410" s="29"/>
      <c r="BP410" s="26"/>
    </row>
    <row r="411" spans="1:68" s="24" customFormat="1" ht="13.35" customHeight="1" hidden="1">
      <c r="A411" s="24">
        <v>408</v>
      </c>
      <c r="C411" s="26" t="s">
        <v>2394</v>
      </c>
      <c r="D411" t="s">
        <v>415</v>
      </c>
      <c r="F411" t="s">
        <v>264</v>
      </c>
      <c r="H411" s="30" t="s">
        <v>2395</v>
      </c>
      <c r="I411" s="24" t="s">
        <v>2396</v>
      </c>
      <c r="J411" s="24">
        <v>0.244</v>
      </c>
      <c r="K411" s="24" t="s">
        <v>2397</v>
      </c>
      <c r="L411" s="24">
        <v>74077</v>
      </c>
      <c r="N411" s="26">
        <v>31</v>
      </c>
      <c r="O411" s="24" t="s">
        <v>154</v>
      </c>
      <c r="Q411" s="26"/>
      <c r="R411" s="39"/>
      <c r="S411" s="39"/>
      <c r="T411" s="40"/>
      <c r="U411" s="24" t="s">
        <v>150</v>
      </c>
      <c r="V411" s="24" t="s">
        <v>160</v>
      </c>
      <c r="AB411" s="24" t="s">
        <v>150</v>
      </c>
      <c r="AC411" s="24" t="s">
        <v>154</v>
      </c>
      <c r="AE411" s="26"/>
      <c r="AF411" t="str">
        <f>_xlfn.LET(_xlpm.result,_xlfn.XLOOKUP(C411,Table1[company_name],Table1[End_target],"NOT FOUND"),IF(_xlpm.result="NOT FOUND","NOT FOUND",IF(_xlpm.result=0,"",_xlpm.result)))</f>
        <v>Carbon neutral(ity)</v>
      </c>
      <c r="AG411"/>
      <c r="AH411"/>
      <c r="AI411"/>
      <c r="AJ411"/>
      <c r="AN411" t="str">
        <f>_xlfn.LET(_xlpm.result,_xlfn.XLOOKUP(C411,Table1[company_name],Table1[Carbon_credits],"NOT FOUND"),IF(_xlpm.result="NOT FOUND","NOT FOUND",IF(_xlpm.result=0,"",_xlpm.result)))</f>
        <v>Yes</v>
      </c>
      <c r="AO411"/>
      <c r="AQ411" s="26"/>
      <c r="AR411"/>
      <c r="AS411"/>
      <c r="AT411"/>
      <c r="AU411"/>
      <c r="AY411"/>
      <c r="AZ411"/>
      <c r="BB411" s="26"/>
      <c r="BC411" t="str">
        <f>_xlfn.LET(_xlpm.result,_xlfn.XLOOKUP(C411,Table1[company_name],Table1[Separate_removal_target],"NOT FOUND"),IF(_xlpm.result="NOT FOUND","NOT FOUND",IF(_xlpm.result=0,"",_xlpm.result)))</f>
        <v>No</v>
      </c>
      <c r="BD411" t="s">
        <v>150</v>
      </c>
      <c r="BF411" t="s">
        <v>2398</v>
      </c>
      <c r="BG411">
        <v>2070</v>
      </c>
      <c r="BL411" s="26"/>
      <c r="BN411" s="29"/>
      <c r="BP411" s="26"/>
    </row>
    <row r="412" spans="1:68" s="24" customFormat="1" ht="13.35" customHeight="1" hidden="1">
      <c r="A412" s="24">
        <v>409</v>
      </c>
      <c r="C412" s="26" t="s">
        <v>2399</v>
      </c>
      <c r="D412" t="s">
        <v>183</v>
      </c>
      <c r="F412" t="s">
        <v>863</v>
      </c>
      <c r="H412" s="30" t="s">
        <v>2400</v>
      </c>
      <c r="I412" s="24" t="s">
        <v>2401</v>
      </c>
      <c r="J412" s="24">
        <v>-0.228</v>
      </c>
      <c r="K412" s="24" t="s">
        <v>2402</v>
      </c>
      <c r="L412" s="24">
        <v>64610</v>
      </c>
      <c r="N412" s="26">
        <v>19</v>
      </c>
      <c r="O412" s="24" t="s">
        <v>154</v>
      </c>
      <c r="Q412" s="26"/>
      <c r="R412" s="39"/>
      <c r="S412" s="39"/>
      <c r="T412" s="40"/>
      <c r="U412" s="24" t="s">
        <v>150</v>
      </c>
      <c r="V412" s="24" t="s">
        <v>7000</v>
      </c>
      <c r="AB412" s="24" t="s">
        <v>154</v>
      </c>
      <c r="AC412" s="24" t="s">
        <v>154</v>
      </c>
      <c r="AE412" s="26"/>
      <c r="AF412" t="str">
        <f>_xlfn.LET(_xlpm.result,_xlfn.XLOOKUP(C412,Table1[company_name],Table1[End_target],"NOT FOUND"),IF(_xlpm.result="NOT FOUND","NOT FOUND",IF(_xlpm.result=0,"",_xlpm.result)))</f>
        <v>Net zero</v>
      </c>
      <c r="AG412"/>
      <c r="AH412"/>
      <c r="AI412"/>
      <c r="AJ412"/>
      <c r="AN412" t="str">
        <f>_xlfn.LET(_xlpm.result,_xlfn.XLOOKUP(C412,Table1[company_name],Table1[Carbon_credits],"NOT FOUND"),IF(_xlpm.result="NOT FOUND","NOT FOUND",IF(_xlpm.result=0,"",_xlpm.result)))</f>
        <v>Yes</v>
      </c>
      <c r="AO412"/>
      <c r="AQ412" s="26"/>
      <c r="AR412"/>
      <c r="AS412" t="s">
        <v>159</v>
      </c>
      <c r="AT412" t="s">
        <v>2403</v>
      </c>
      <c r="AU412">
        <v>2050</v>
      </c>
      <c r="AY412" t="s">
        <v>157</v>
      </c>
      <c r="AZ412" t="s">
        <v>171</v>
      </c>
      <c r="BB412" s="26"/>
      <c r="BC412" t="str">
        <f>_xlfn.LET(_xlpm.result,_xlfn.XLOOKUP(C412,Table1[company_name],Table1[Separate_removal_target],"NOT FOUND"),IF(_xlpm.result="NOT FOUND","NOT FOUND",IF(_xlpm.result=0,"",_xlpm.result)))</f>
        <v>No</v>
      </c>
      <c r="BD412" t="s">
        <v>150</v>
      </c>
      <c r="BF412" t="s">
        <v>2403</v>
      </c>
      <c r="BG412">
        <v>2050</v>
      </c>
      <c r="BL412" s="26"/>
      <c r="BN412" s="29"/>
      <c r="BP412" s="26"/>
    </row>
    <row r="413" spans="1:68" s="24" customFormat="1" ht="13.35" customHeight="1" hidden="1">
      <c r="A413" s="24">
        <v>410</v>
      </c>
      <c r="C413" s="26" t="s">
        <v>2404</v>
      </c>
      <c r="D413" t="s">
        <v>599</v>
      </c>
      <c r="F413" t="s">
        <v>245</v>
      </c>
      <c r="H413" s="30" t="s">
        <v>2405</v>
      </c>
      <c r="I413" s="24" t="s">
        <v>2406</v>
      </c>
      <c r="J413" s="24">
        <v>0</v>
      </c>
      <c r="K413" s="24" t="s">
        <v>2407</v>
      </c>
      <c r="L413" s="24">
        <v>98120</v>
      </c>
      <c r="N413" s="26">
        <v>31</v>
      </c>
      <c r="O413" s="24" t="s">
        <v>154</v>
      </c>
      <c r="Q413" s="26"/>
      <c r="R413" s="39"/>
      <c r="S413" s="39"/>
      <c r="T413" s="40"/>
      <c r="U413" s="24" t="s">
        <v>150</v>
      </c>
      <c r="V413" s="24" t="s">
        <v>6995</v>
      </c>
      <c r="W413" s="24" t="s">
        <v>1368</v>
      </c>
      <c r="X413" s="24" t="s">
        <v>3292</v>
      </c>
      <c r="Y413" s="24" t="s">
        <v>151</v>
      </c>
      <c r="Z413" s="24" t="s">
        <v>1368</v>
      </c>
      <c r="AA413" s="24" t="s">
        <v>4371</v>
      </c>
      <c r="AB413" s="24" t="s">
        <v>150</v>
      </c>
      <c r="AC413" s="24" t="s">
        <v>150</v>
      </c>
      <c r="AD413" s="24" t="s">
        <v>4371</v>
      </c>
      <c r="AE413" s="26" t="s">
        <v>4371</v>
      </c>
      <c r="AF413" t="str">
        <f>_xlfn.LET(_xlpm.result,_xlfn.XLOOKUP(C413,Table1[company_name],Table1[End_target],"NOT FOUND"),IF(_xlpm.result="NOT FOUND","NOT FOUND",IF(_xlpm.result=0,"",_xlpm.result)))</f>
        <v>Climate neutral</v>
      </c>
      <c r="AG413" t="s">
        <v>160</v>
      </c>
      <c r="AH413" t="s">
        <v>159</v>
      </c>
      <c r="AI413" t="s">
        <v>2408</v>
      </c>
      <c r="AJ413">
        <v>2045</v>
      </c>
      <c r="AN413" t="str">
        <f>_xlfn.LET(_xlpm.result,_xlfn.XLOOKUP(C413,Table1[company_name],Table1[Carbon_credits],"NOT FOUND"),IF(_xlpm.result="NOT FOUND","NOT FOUND",IF(_xlpm.result=0,"",_xlpm.result)))</f>
        <v>Not Specified</v>
      </c>
      <c r="AO413" t="s">
        <v>262</v>
      </c>
      <c r="AQ413" s="26"/>
      <c r="AR413"/>
      <c r="AS413"/>
      <c r="AT413"/>
      <c r="AU413"/>
      <c r="AY413"/>
      <c r="AZ413"/>
      <c r="BB413" s="26"/>
      <c r="BC413" t="str">
        <f>_xlfn.LET(_xlpm.result,_xlfn.XLOOKUP(C413,Table1[company_name],Table1[Separate_removal_target],"NOT FOUND"),IF(_xlpm.result="NOT FOUND","NOT FOUND",IF(_xlpm.result=0,"",_xlpm.result)))</f>
        <v>No</v>
      </c>
      <c r="BD413" t="s">
        <v>150</v>
      </c>
      <c r="BF413" t="s">
        <v>2408</v>
      </c>
      <c r="BG413">
        <v>2045</v>
      </c>
      <c r="BL413" s="26"/>
      <c r="BN413" s="29"/>
      <c r="BP413" s="26"/>
    </row>
    <row r="414" spans="1:68" s="24" customFormat="1" ht="13.35" customHeight="1" hidden="1">
      <c r="A414" s="24">
        <v>411</v>
      </c>
      <c r="C414" s="26" t="s">
        <v>2409</v>
      </c>
      <c r="D414" t="s">
        <v>306</v>
      </c>
      <c r="F414" t="s">
        <v>145</v>
      </c>
      <c r="H414" s="30" t="s">
        <v>2410</v>
      </c>
      <c r="I414" s="24" t="s">
        <v>2411</v>
      </c>
      <c r="J414" s="24">
        <v>0.498</v>
      </c>
      <c r="K414" s="24" t="s">
        <v>2412</v>
      </c>
      <c r="L414" s="24">
        <v>76453</v>
      </c>
      <c r="N414" s="26">
        <v>3</v>
      </c>
      <c r="O414" s="24" t="s">
        <v>154</v>
      </c>
      <c r="Q414" s="26"/>
      <c r="R414" s="39"/>
      <c r="S414" s="39"/>
      <c r="T414" s="40"/>
      <c r="U414" s="24" t="s">
        <v>150</v>
      </c>
      <c r="V414" s="24" t="s">
        <v>6995</v>
      </c>
      <c r="W414" s="24" t="s">
        <v>1368</v>
      </c>
      <c r="X414" s="24" t="s">
        <v>4212</v>
      </c>
      <c r="Y414" s="24" t="s">
        <v>151</v>
      </c>
      <c r="Z414" s="24" t="s">
        <v>1368</v>
      </c>
      <c r="AA414" s="24" t="s">
        <v>6408</v>
      </c>
      <c r="AB414" s="24" t="s">
        <v>150</v>
      </c>
      <c r="AC414" s="24" t="s">
        <v>150</v>
      </c>
      <c r="AD414" s="24" t="s">
        <v>6408</v>
      </c>
      <c r="AE414" s="26" t="s">
        <v>6408</v>
      </c>
      <c r="AF414" t="str">
        <f>_xlfn.LET(_xlpm.result,_xlfn.XLOOKUP(C414,Table1[company_name],Table1[End_target],"NOT FOUND"),IF(_xlpm.result="NOT FOUND","NOT FOUND",IF(_xlpm.result=0,"",_xlpm.result)))</f>
        <v>Net zero</v>
      </c>
      <c r="AG414"/>
      <c r="AH414"/>
      <c r="AI414"/>
      <c r="AJ414"/>
      <c r="AN414" t="str">
        <f>_xlfn.LET(_xlpm.result,_xlfn.XLOOKUP(C414,Table1[company_name],Table1[Carbon_credits],"NOT FOUND"),IF(_xlpm.result="NOT FOUND","NOT FOUND",IF(_xlpm.result=0,"",_xlpm.result)))</f>
        <v>Yes</v>
      </c>
      <c r="AO414"/>
      <c r="AQ414" s="26"/>
      <c r="AR414"/>
      <c r="AS414"/>
      <c r="AT414"/>
      <c r="AU414"/>
      <c r="AY414"/>
      <c r="AZ414"/>
      <c r="BB414" s="26"/>
      <c r="BC414" t="str">
        <f>_xlfn.LET(_xlpm.result,_xlfn.XLOOKUP(C414,Table1[company_name],Table1[Separate_removal_target],"NOT FOUND"),IF(_xlpm.result="NOT FOUND","NOT FOUND",IF(_xlpm.result=0,"",_xlpm.result)))</f>
        <v>Yes</v>
      </c>
      <c r="BD414"/>
      <c r="BF414"/>
      <c r="BG414"/>
      <c r="BL414" s="26"/>
      <c r="BN414" s="29"/>
      <c r="BP414" s="26"/>
    </row>
    <row r="415" spans="1:68" s="24" customFormat="1" ht="13.35" customHeight="1" hidden="1">
      <c r="A415" s="24">
        <v>412</v>
      </c>
      <c r="C415" s="26" t="s">
        <v>2414</v>
      </c>
      <c r="D415" t="s">
        <v>2415</v>
      </c>
      <c r="F415" t="s">
        <v>145</v>
      </c>
      <c r="H415" s="30" t="s">
        <v>2416</v>
      </c>
      <c r="I415" s="24" t="s">
        <v>2417</v>
      </c>
      <c r="J415" s="24">
        <v>-0.097</v>
      </c>
      <c r="K415" s="24" t="s">
        <v>2418</v>
      </c>
      <c r="L415" s="24">
        <v>83100</v>
      </c>
      <c r="N415" s="26">
        <v>17</v>
      </c>
      <c r="O415" s="24" t="s">
        <v>154</v>
      </c>
      <c r="Q415" s="26"/>
      <c r="R415" s="39"/>
      <c r="S415" s="39"/>
      <c r="T415" s="40"/>
      <c r="U415" s="24" t="s">
        <v>150</v>
      </c>
      <c r="V415" s="24" t="s">
        <v>6995</v>
      </c>
      <c r="W415" s="24" t="s">
        <v>1368</v>
      </c>
      <c r="X415" s="24">
        <v>2030</v>
      </c>
      <c r="Y415" s="24" t="s">
        <v>151</v>
      </c>
      <c r="Z415" s="24" t="s">
        <v>1368</v>
      </c>
      <c r="AA415" s="24">
        <v>2040</v>
      </c>
      <c r="AB415" s="24" t="s">
        <v>150</v>
      </c>
      <c r="AC415" s="24" t="s">
        <v>150</v>
      </c>
      <c r="AD415" s="24">
        <v>2040</v>
      </c>
      <c r="AE415" s="26">
        <v>2040</v>
      </c>
      <c r="AF415" t="str">
        <f>_xlfn.LET(_xlpm.result,_xlfn.XLOOKUP(C415,Table1[company_name],Table1[End_target],"NOT FOUND"),IF(_xlpm.result="NOT FOUND","NOT FOUND",IF(_xlpm.result=0,"",_xlpm.result)))</f>
        <v>Net zero</v>
      </c>
      <c r="AG415"/>
      <c r="AH415"/>
      <c r="AI415"/>
      <c r="AJ415"/>
      <c r="AN415" t="str">
        <f>_xlfn.LET(_xlpm.result,_xlfn.XLOOKUP(C415,Table1[company_name],Table1[Carbon_credits],"NOT FOUND"),IF(_xlpm.result="NOT FOUND","NOT FOUND",IF(_xlpm.result=0,"",_xlpm.result)))</f>
        <v>Yes</v>
      </c>
      <c r="AO415"/>
      <c r="AQ415" s="26"/>
      <c r="AR415"/>
      <c r="AS415" t="s">
        <v>218</v>
      </c>
      <c r="AT415" t="s">
        <v>2419</v>
      </c>
      <c r="AU415">
        <v>2040</v>
      </c>
      <c r="AY415" t="s">
        <v>157</v>
      </c>
      <c r="AZ415" t="s">
        <v>171</v>
      </c>
      <c r="BB415" s="26"/>
      <c r="BC415" t="str">
        <f>_xlfn.LET(_xlpm.result,_xlfn.XLOOKUP(C415,Table1[company_name],Table1[Separate_removal_target],"NOT FOUND"),IF(_xlpm.result="NOT FOUND","NOT FOUND",IF(_xlpm.result=0,"",_xlpm.result)))</f>
        <v>No</v>
      </c>
      <c r="BD415" t="s">
        <v>150</v>
      </c>
      <c r="BF415" t="s">
        <v>2419</v>
      </c>
      <c r="BG415">
        <v>2040</v>
      </c>
      <c r="BL415" s="26"/>
      <c r="BN415" s="29"/>
      <c r="BP415" s="26"/>
    </row>
    <row r="416" spans="1:68" s="24" customFormat="1" ht="13.35" customHeight="1" hidden="1">
      <c r="A416" s="24">
        <v>413</v>
      </c>
      <c r="C416" s="26" t="s">
        <v>2420</v>
      </c>
      <c r="D416" t="s">
        <v>1074</v>
      </c>
      <c r="F416" t="s">
        <v>145</v>
      </c>
      <c r="H416" s="30" t="s">
        <v>2421</v>
      </c>
      <c r="I416" s="24" t="s">
        <v>2422</v>
      </c>
      <c r="J416" s="24">
        <v>-0.024</v>
      </c>
      <c r="K416" s="24" t="s">
        <v>2423</v>
      </c>
      <c r="L416" s="24">
        <v>30000</v>
      </c>
      <c r="N416" s="26">
        <v>8</v>
      </c>
      <c r="O416" s="24" t="s">
        <v>154</v>
      </c>
      <c r="Q416" s="26"/>
      <c r="R416" s="39"/>
      <c r="S416" s="39"/>
      <c r="T416" s="40"/>
      <c r="U416" s="24" t="s">
        <v>150</v>
      </c>
      <c r="V416" s="24" t="s">
        <v>6995</v>
      </c>
      <c r="W416" s="24" t="s">
        <v>7071</v>
      </c>
      <c r="X416" s="24">
        <v>2032</v>
      </c>
      <c r="AB416" s="24" t="s">
        <v>154</v>
      </c>
      <c r="AC416" s="24" t="s">
        <v>154</v>
      </c>
      <c r="AE416" s="26"/>
      <c r="AF416" t="str">
        <f>_xlfn.LET(_xlpm.result,_xlfn.XLOOKUP(C416,Table1[company_name],Table1[End_target],"NOT FOUND"),IF(_xlpm.result="NOT FOUND","NOT FOUND",IF(_xlpm.result=0,"",_xlpm.result)))</f>
        <v>Emissions reduction target</v>
      </c>
      <c r="AG416"/>
      <c r="AH416"/>
      <c r="AI416"/>
      <c r="AJ416"/>
      <c r="AN416" t="str">
        <f>_xlfn.LET(_xlpm.result,_xlfn.XLOOKUP(C416,Table1[company_name],Table1[Carbon_credits],"NOT FOUND"),IF(_xlpm.result="NOT FOUND","NOT FOUND",IF(_xlpm.result=0,"",_xlpm.result)))</f>
        <v>Not Specified</v>
      </c>
      <c r="AO416"/>
      <c r="AQ416" s="26"/>
      <c r="AR416"/>
      <c r="AS416"/>
      <c r="AT416"/>
      <c r="AU416"/>
      <c r="AY416"/>
      <c r="AZ416"/>
      <c r="BB416" s="26"/>
      <c r="BC416" t="str">
        <f>_xlfn.LET(_xlpm.result,_xlfn.XLOOKUP(C416,Table1[company_name],Table1[Separate_removal_target],"NOT FOUND"),IF(_xlpm.result="NOT FOUND","NOT FOUND",IF(_xlpm.result=0,"",_xlpm.result)))</f>
        <v>No</v>
      </c>
      <c r="BD416" t="s">
        <v>150</v>
      </c>
      <c r="BF416" t="s">
        <v>7141</v>
      </c>
      <c r="BG416">
        <v>2032</v>
      </c>
      <c r="BL416" s="26"/>
      <c r="BN416" s="29"/>
      <c r="BP416" s="26"/>
    </row>
    <row r="417" spans="1:68" s="24" customFormat="1" ht="13.35" customHeight="1" hidden="1">
      <c r="A417" s="24">
        <v>414</v>
      </c>
      <c r="C417" s="26" t="s">
        <v>2425</v>
      </c>
      <c r="D417" t="s">
        <v>472</v>
      </c>
      <c r="F417" t="s">
        <v>175</v>
      </c>
      <c r="H417" s="30" t="s">
        <v>2426</v>
      </c>
      <c r="I417" s="24" t="s">
        <v>2427</v>
      </c>
      <c r="J417" s="24">
        <v>-0.421</v>
      </c>
      <c r="K417" s="24" t="s">
        <v>2428</v>
      </c>
      <c r="L417" s="24">
        <v>100057</v>
      </c>
      <c r="N417" s="26">
        <v>6</v>
      </c>
      <c r="O417" s="24" t="s">
        <v>154</v>
      </c>
      <c r="Q417" s="26"/>
      <c r="R417" s="39"/>
      <c r="S417" s="39"/>
      <c r="T417" s="40"/>
      <c r="U417" s="24" t="s">
        <v>154</v>
      </c>
      <c r="V417" s="24" t="s">
        <v>154</v>
      </c>
      <c r="AB417" s="24" t="s">
        <v>154</v>
      </c>
      <c r="AC417" s="24" t="s">
        <v>154</v>
      </c>
      <c r="AE417" s="26"/>
      <c r="AF417" t="str">
        <f>_xlfn.LET(_xlpm.result,_xlfn.XLOOKUP(C417,Table1[company_name],Table1[End_target],"NOT FOUND"),IF(_xlpm.result="NOT FOUND","NOT FOUND",IF(_xlpm.result=0,"",_xlpm.result)))</f>
        <v/>
      </c>
      <c r="AG417"/>
      <c r="AH417"/>
      <c r="AI417"/>
      <c r="AJ417"/>
      <c r="AN417" t="str">
        <f>_xlfn.LET(_xlpm.result,_xlfn.XLOOKUP(C417,Table1[company_name],Table1[Carbon_credits],"NOT FOUND"),IF(_xlpm.result="NOT FOUND","NOT FOUND",IF(_xlpm.result=0,"",_xlpm.result)))</f>
        <v/>
      </c>
      <c r="AO417"/>
      <c r="AQ417" s="26"/>
      <c r="AR417"/>
      <c r="AS417"/>
      <c r="AT417"/>
      <c r="AU417"/>
      <c r="AY417"/>
      <c r="AZ417"/>
      <c r="BB417" s="26"/>
      <c r="BC417" t="str">
        <f>_xlfn.LET(_xlpm.result,_xlfn.XLOOKUP(C417,Table1[company_name],Table1[Separate_removal_target],"NOT FOUND"),IF(_xlpm.result="NOT FOUND","NOT FOUND",IF(_xlpm.result=0,"",_xlpm.result)))</f>
        <v/>
      </c>
      <c r="BD417"/>
      <c r="BF417"/>
      <c r="BG417"/>
      <c r="BL417" s="26"/>
      <c r="BN417" s="29"/>
      <c r="BP417" s="26"/>
    </row>
    <row r="418" spans="1:68" s="24" customFormat="1" ht="13.35" customHeight="1" hidden="1">
      <c r="A418" s="24">
        <v>415</v>
      </c>
      <c r="C418" s="26" t="s">
        <v>2431</v>
      </c>
      <c r="D418" t="s">
        <v>333</v>
      </c>
      <c r="F418" t="s">
        <v>1610</v>
      </c>
      <c r="H418" s="30" t="s">
        <v>2432</v>
      </c>
      <c r="I418" s="24" t="s">
        <v>2433</v>
      </c>
      <c r="J418" s="24">
        <v>-0.038</v>
      </c>
      <c r="K418" s="24" t="s">
        <v>2434</v>
      </c>
      <c r="L418" s="24">
        <v>35240</v>
      </c>
      <c r="N418" s="26">
        <v>17</v>
      </c>
      <c r="O418" s="24" t="s">
        <v>150</v>
      </c>
      <c r="P418" s="24">
        <v>2019</v>
      </c>
      <c r="Q418" s="26">
        <v>2025</v>
      </c>
      <c r="R418" s="39"/>
      <c r="S418" s="39"/>
      <c r="T418" s="40"/>
      <c r="U418" s="24" t="s">
        <v>150</v>
      </c>
      <c r="V418" s="24" t="s">
        <v>6995</v>
      </c>
      <c r="W418" s="24" t="s">
        <v>1368</v>
      </c>
      <c r="X418" s="24">
        <v>2025</v>
      </c>
      <c r="AB418" s="24" t="s">
        <v>154</v>
      </c>
      <c r="AC418" s="24" t="s">
        <v>154</v>
      </c>
      <c r="AE418" s="26"/>
      <c r="AF418" t="str">
        <f>_xlfn.LET(_xlpm.result,_xlfn.XLOOKUP(C418,Table1[company_name],Table1[End_target],"NOT FOUND"),IF(_xlpm.result="NOT FOUND","NOT FOUND",IF(_xlpm.result=0,"",_xlpm.result)))</f>
        <v>Net zero</v>
      </c>
      <c r="AG418"/>
      <c r="AH418"/>
      <c r="AI418"/>
      <c r="AJ418"/>
      <c r="AN418" t="str">
        <f>_xlfn.LET(_xlpm.result,_xlfn.XLOOKUP(C418,Table1[company_name],Table1[Carbon_credits],"NOT FOUND"),IF(_xlpm.result="NOT FOUND","NOT FOUND",IF(_xlpm.result=0,"",_xlpm.result)))</f>
        <v>Yes</v>
      </c>
      <c r="AO418"/>
      <c r="AQ418" s="26"/>
      <c r="AR418"/>
      <c r="AS418"/>
      <c r="AT418"/>
      <c r="AU418"/>
      <c r="AY418"/>
      <c r="AZ418"/>
      <c r="BB418" s="26"/>
      <c r="BC418" t="str">
        <f>_xlfn.LET(_xlpm.result,_xlfn.XLOOKUP(C418,Table1[company_name],Table1[Separate_removal_target],"NOT FOUND"),IF(_xlpm.result="NOT FOUND","NOT FOUND",IF(_xlpm.result=0,"",_xlpm.result)))</f>
        <v>No</v>
      </c>
      <c r="BD418"/>
      <c r="BF418"/>
      <c r="BG418"/>
      <c r="BL418" s="26"/>
      <c r="BN418" s="29"/>
      <c r="BP418" s="26"/>
    </row>
    <row r="419" spans="1:68" s="24" customFormat="1" ht="13.35" customHeight="1" hidden="1">
      <c r="A419" s="24">
        <v>416</v>
      </c>
      <c r="C419" s="26" t="s">
        <v>2436</v>
      </c>
      <c r="D419" t="s">
        <v>599</v>
      </c>
      <c r="F419" t="s">
        <v>175</v>
      </c>
      <c r="H419" s="30" t="s">
        <v>2437</v>
      </c>
      <c r="I419" s="24" t="s">
        <v>2438</v>
      </c>
      <c r="J419" s="24">
        <v>-0.136</v>
      </c>
      <c r="K419" s="24" t="s">
        <v>2439</v>
      </c>
      <c r="L419" s="24">
        <v>45661</v>
      </c>
      <c r="N419" s="26">
        <v>17</v>
      </c>
      <c r="O419" s="24" t="s">
        <v>154</v>
      </c>
      <c r="Q419" s="26"/>
      <c r="R419" s="39"/>
      <c r="S419" s="39"/>
      <c r="T419" s="40"/>
      <c r="U419" s="24" t="s">
        <v>150</v>
      </c>
      <c r="V419" s="24" t="s">
        <v>6995</v>
      </c>
      <c r="W419" s="24" t="s">
        <v>1368</v>
      </c>
      <c r="X419" s="24">
        <v>2030</v>
      </c>
      <c r="Y419" s="24" t="s">
        <v>151</v>
      </c>
      <c r="Z419" s="24" t="s">
        <v>1368</v>
      </c>
      <c r="AA419" s="24">
        <v>2050</v>
      </c>
      <c r="AB419" s="24" t="s">
        <v>150</v>
      </c>
      <c r="AC419" s="24" t="s">
        <v>150</v>
      </c>
      <c r="AD419" s="24">
        <v>2050</v>
      </c>
      <c r="AE419" s="26">
        <v>2050</v>
      </c>
      <c r="AF419" t="str">
        <f>_xlfn.LET(_xlpm.result,_xlfn.XLOOKUP(C419,Table1[company_name],Table1[End_target],"NOT FOUND"),IF(_xlpm.result="NOT FOUND","NOT FOUND",IF(_xlpm.result=0,"",_xlpm.result)))</f>
        <v>No target</v>
      </c>
      <c r="AG419"/>
      <c r="AH419"/>
      <c r="AI419"/>
      <c r="AJ419"/>
      <c r="AN419" t="str">
        <f>_xlfn.LET(_xlpm.result,_xlfn.XLOOKUP(C419,Table1[company_name],Table1[Carbon_credits],"NOT FOUND"),IF(_xlpm.result="NOT FOUND","NOT FOUND",IF(_xlpm.result=0,"",_xlpm.result)))</f>
        <v/>
      </c>
      <c r="AO419"/>
      <c r="AQ419" s="26"/>
      <c r="AR419"/>
      <c r="AS419"/>
      <c r="AT419"/>
      <c r="AU419"/>
      <c r="AY419"/>
      <c r="AZ419"/>
      <c r="BB419" s="26"/>
      <c r="BC419" t="str">
        <f>_xlfn.LET(_xlpm.result,_xlfn.XLOOKUP(C419,Table1[company_name],Table1[Separate_removal_target],"NOT FOUND"),IF(_xlpm.result="NOT FOUND","NOT FOUND",IF(_xlpm.result=0,"",_xlpm.result)))</f>
        <v/>
      </c>
      <c r="BD419"/>
      <c r="BF419"/>
      <c r="BG419"/>
      <c r="BL419" s="26"/>
      <c r="BN419" s="29"/>
      <c r="BP419" s="26"/>
    </row>
    <row r="420" spans="1:68" s="24" customFormat="1" ht="13.35" customHeight="1" hidden="1">
      <c r="A420" s="24">
        <v>417</v>
      </c>
      <c r="C420" s="26" t="s">
        <v>2441</v>
      </c>
      <c r="D420" t="s">
        <v>443</v>
      </c>
      <c r="F420" t="s">
        <v>175</v>
      </c>
      <c r="H420" s="30" t="s">
        <v>2442</v>
      </c>
      <c r="I420" s="24" t="s">
        <v>2443</v>
      </c>
      <c r="J420" s="24">
        <v>0.816</v>
      </c>
      <c r="K420" s="24" t="s">
        <v>2444</v>
      </c>
      <c r="L420" s="24">
        <v>27421</v>
      </c>
      <c r="N420" s="26">
        <v>10</v>
      </c>
      <c r="O420" s="24" t="s">
        <v>154</v>
      </c>
      <c r="Q420" s="26"/>
      <c r="R420" s="39"/>
      <c r="S420" s="39"/>
      <c r="T420" s="40"/>
      <c r="U420" s="24" t="s">
        <v>150</v>
      </c>
      <c r="V420" s="24" t="s">
        <v>6995</v>
      </c>
      <c r="W420" s="24" t="s">
        <v>1368</v>
      </c>
      <c r="X420" s="24">
        <v>2025</v>
      </c>
      <c r="AB420" s="24" t="s">
        <v>154</v>
      </c>
      <c r="AC420" s="24" t="s">
        <v>154</v>
      </c>
      <c r="AE420" s="26"/>
      <c r="AF420" t="str">
        <f>_xlfn.LET(_xlpm.result,_xlfn.XLOOKUP(C420,Table1[company_name],Table1[End_target],"NOT FOUND"),IF(_xlpm.result="NOT FOUND","NOT FOUND",IF(_xlpm.result=0,"",_xlpm.result)))</f>
        <v>Net zero</v>
      </c>
      <c r="AG420"/>
      <c r="AH420"/>
      <c r="AI420"/>
      <c r="AJ420"/>
      <c r="AN420" t="str">
        <f>_xlfn.LET(_xlpm.result,_xlfn.XLOOKUP(C420,Table1[company_name],Table1[Carbon_credits],"NOT FOUND"),IF(_xlpm.result="NOT FOUND","NOT FOUND",IF(_xlpm.result=0,"",_xlpm.result)))</f>
        <v>Not Specified</v>
      </c>
      <c r="AO420"/>
      <c r="AQ420" s="26"/>
      <c r="AR420"/>
      <c r="AS420"/>
      <c r="AT420"/>
      <c r="AU420"/>
      <c r="AY420"/>
      <c r="AZ420"/>
      <c r="BB420" s="26"/>
      <c r="BC420" t="str">
        <f>_xlfn.LET(_xlpm.result,_xlfn.XLOOKUP(C420,Table1[company_name],Table1[Separate_removal_target],"NOT FOUND"),IF(_xlpm.result="NOT FOUND","NOT FOUND",IF(_xlpm.result=0,"",_xlpm.result)))</f>
        <v>No</v>
      </c>
      <c r="BD420"/>
      <c r="BF420"/>
      <c r="BG420"/>
      <c r="BL420" s="26"/>
      <c r="BN420" s="29"/>
      <c r="BP420" s="26"/>
    </row>
    <row r="421" spans="1:68" s="24" customFormat="1" ht="13.35" customHeight="1" hidden="1">
      <c r="A421" s="24">
        <v>418</v>
      </c>
      <c r="C421" s="26" t="s">
        <v>2446</v>
      </c>
      <c r="D421" t="s">
        <v>472</v>
      </c>
      <c r="F421" t="s">
        <v>175</v>
      </c>
      <c r="H421" s="30" t="s">
        <v>2447</v>
      </c>
      <c r="I421" s="24" t="s">
        <v>2448</v>
      </c>
      <c r="J421" s="24">
        <v>0.683</v>
      </c>
      <c r="K421" s="24" t="s">
        <v>2449</v>
      </c>
      <c r="L421" s="24">
        <v>44102</v>
      </c>
      <c r="N421" s="26">
        <v>3</v>
      </c>
      <c r="O421" s="24" t="s">
        <v>154</v>
      </c>
      <c r="Q421" s="26"/>
      <c r="R421" s="39"/>
      <c r="S421" s="39"/>
      <c r="T421" s="40"/>
      <c r="U421" s="24" t="s">
        <v>150</v>
      </c>
      <c r="V421" s="24" t="s">
        <v>6995</v>
      </c>
      <c r="W421" s="24" t="s">
        <v>1368</v>
      </c>
      <c r="X421" s="24">
        <v>2030</v>
      </c>
      <c r="Y421" s="24" t="s">
        <v>151</v>
      </c>
      <c r="Z421" s="24" t="s">
        <v>1368</v>
      </c>
      <c r="AA421" s="24">
        <v>2050</v>
      </c>
      <c r="AB421" s="24" t="s">
        <v>150</v>
      </c>
      <c r="AC421" s="24" t="s">
        <v>150</v>
      </c>
      <c r="AD421" s="24">
        <v>2050</v>
      </c>
      <c r="AE421" s="26">
        <v>2050</v>
      </c>
      <c r="AF421" t="str">
        <f>_xlfn.LET(_xlpm.result,_xlfn.XLOOKUP(C421,Table1[company_name],Table1[End_target],"NOT FOUND"),IF(_xlpm.result="NOT FOUND","NOT FOUND",IF(_xlpm.result=0,"",_xlpm.result)))</f>
        <v/>
      </c>
      <c r="AG421"/>
      <c r="AH421"/>
      <c r="AI421"/>
      <c r="AJ421"/>
      <c r="AN421" t="str">
        <f>_xlfn.LET(_xlpm.result,_xlfn.XLOOKUP(C421,Table1[company_name],Table1[Carbon_credits],"NOT FOUND"),IF(_xlpm.result="NOT FOUND","NOT FOUND",IF(_xlpm.result=0,"",_xlpm.result)))</f>
        <v/>
      </c>
      <c r="AO421"/>
      <c r="AQ421" s="26"/>
      <c r="AR421"/>
      <c r="AS421"/>
      <c r="AT421"/>
      <c r="AU421"/>
      <c r="AY421"/>
      <c r="AZ421"/>
      <c r="BB421" s="26"/>
      <c r="BC421" t="str">
        <f>_xlfn.LET(_xlpm.result,_xlfn.XLOOKUP(C421,Table1[company_name],Table1[Separate_removal_target],"NOT FOUND"),IF(_xlpm.result="NOT FOUND","NOT FOUND",IF(_xlpm.result=0,"",_xlpm.result)))</f>
        <v/>
      </c>
      <c r="BD421"/>
      <c r="BF421"/>
      <c r="BG421"/>
      <c r="BL421" s="26"/>
      <c r="BN421" s="29"/>
      <c r="BP421" s="26"/>
    </row>
    <row r="422" spans="1:68" s="24" customFormat="1" ht="13.35" customHeight="1" hidden="1">
      <c r="A422" s="24">
        <v>419</v>
      </c>
      <c r="C422" s="26" t="s">
        <v>2451</v>
      </c>
      <c r="D422" t="s">
        <v>333</v>
      </c>
      <c r="F422" t="s">
        <v>2452</v>
      </c>
      <c r="H422" s="30" t="s">
        <v>2453</v>
      </c>
      <c r="I422" s="24" t="s">
        <v>2454</v>
      </c>
      <c r="J422" s="24">
        <v>0.079</v>
      </c>
      <c r="K422" s="24" t="s">
        <v>2455</v>
      </c>
      <c r="L422" s="24">
        <v>31000</v>
      </c>
      <c r="N422" s="26">
        <v>1</v>
      </c>
      <c r="O422" s="24" t="s">
        <v>154</v>
      </c>
      <c r="Q422" s="26"/>
      <c r="R422" s="39"/>
      <c r="S422" s="39"/>
      <c r="T422" s="40"/>
      <c r="U422" s="24" t="s">
        <v>154</v>
      </c>
      <c r="V422" s="24" t="s">
        <v>154</v>
      </c>
      <c r="AB422" s="24" t="s">
        <v>154</v>
      </c>
      <c r="AC422" s="24" t="s">
        <v>154</v>
      </c>
      <c r="AE422" s="26"/>
      <c r="AF422" t="str">
        <f>_xlfn.LET(_xlpm.result,_xlfn.XLOOKUP(C422,Table1[company_name],Table1[End_target],"NOT FOUND"),IF(_xlpm.result="NOT FOUND","NOT FOUND",IF(_xlpm.result=0,"",_xlpm.result)))</f>
        <v>Emissions reduction target</v>
      </c>
      <c r="AG422"/>
      <c r="AH422"/>
      <c r="AI422"/>
      <c r="AJ422"/>
      <c r="AN422" t="str">
        <f>_xlfn.LET(_xlpm.result,_xlfn.XLOOKUP(C422,Table1[company_name],Table1[Carbon_credits],"NOT FOUND"),IF(_xlpm.result="NOT FOUND","NOT FOUND",IF(_xlpm.result=0,"",_xlpm.result)))</f>
        <v>Not Specified</v>
      </c>
      <c r="AO422"/>
      <c r="AQ422" s="26"/>
      <c r="AR422"/>
      <c r="AS422"/>
      <c r="AT422"/>
      <c r="AU422"/>
      <c r="AY422"/>
      <c r="AZ422"/>
      <c r="BB422" s="26"/>
      <c r="BC422" t="str">
        <f>_xlfn.LET(_xlpm.result,_xlfn.XLOOKUP(C422,Table1[company_name],Table1[Separate_removal_target],"NOT FOUND"),IF(_xlpm.result="NOT FOUND","NOT FOUND",IF(_xlpm.result=0,"",_xlpm.result)))</f>
        <v>No</v>
      </c>
      <c r="BD422"/>
      <c r="BF422"/>
      <c r="BG422"/>
      <c r="BL422" s="26"/>
      <c r="BN422" s="29"/>
      <c r="BP422" s="26"/>
    </row>
    <row r="423" spans="1:68" s="24" customFormat="1" ht="13.35" customHeight="1" hidden="1">
      <c r="A423" s="24">
        <v>420</v>
      </c>
      <c r="C423" s="26" t="s">
        <v>2457</v>
      </c>
      <c r="D423" t="s">
        <v>333</v>
      </c>
      <c r="F423" t="s">
        <v>284</v>
      </c>
      <c r="H423" s="30" t="s">
        <v>2458</v>
      </c>
      <c r="I423" s="24" t="s">
        <v>2459</v>
      </c>
      <c r="J423" s="24">
        <v>0.065</v>
      </c>
      <c r="K423" s="24" t="s">
        <v>2460</v>
      </c>
      <c r="L423" s="24">
        <v>61400</v>
      </c>
      <c r="N423" s="26">
        <v>19</v>
      </c>
      <c r="O423" s="24" t="s">
        <v>150</v>
      </c>
      <c r="P423" s="24">
        <v>2018</v>
      </c>
      <c r="Q423" s="26">
        <v>2025</v>
      </c>
      <c r="R423" s="39"/>
      <c r="S423" s="39"/>
      <c r="T423" s="40"/>
      <c r="U423" s="24" t="s">
        <v>150</v>
      </c>
      <c r="V423" s="24" t="s">
        <v>6995</v>
      </c>
      <c r="W423" s="24" t="s">
        <v>1368</v>
      </c>
      <c r="X423" s="24">
        <v>2025</v>
      </c>
      <c r="AB423" s="24" t="s">
        <v>150</v>
      </c>
      <c r="AC423" s="24" t="s">
        <v>154</v>
      </c>
      <c r="AE423" s="26"/>
      <c r="AF423" t="str">
        <f>_xlfn.LET(_xlpm.result,_xlfn.XLOOKUP(C423,Table1[company_name],Table1[End_target],"NOT FOUND"),IF(_xlpm.result="NOT FOUND","NOT FOUND",IF(_xlpm.result=0,"",_xlpm.result)))</f>
        <v>Net zero</v>
      </c>
      <c r="AG423"/>
      <c r="AH423"/>
      <c r="AI423"/>
      <c r="AJ423"/>
      <c r="AN423" t="str">
        <f>_xlfn.LET(_xlpm.result,_xlfn.XLOOKUP(C423,Table1[company_name],Table1[Carbon_credits],"NOT FOUND"),IF(_xlpm.result="NOT FOUND","NOT FOUND",IF(_xlpm.result=0,"",_xlpm.result)))</f>
        <v>Yes</v>
      </c>
      <c r="AO423"/>
      <c r="AQ423" s="26"/>
      <c r="AR423"/>
      <c r="AS423" t="s">
        <v>159</v>
      </c>
      <c r="AT423" t="s">
        <v>7142</v>
      </c>
      <c r="AU423">
        <v>2050</v>
      </c>
      <c r="AY423" t="s">
        <v>157</v>
      </c>
      <c r="AZ423" t="s">
        <v>158</v>
      </c>
      <c r="BB423" s="26"/>
      <c r="BC423" t="str">
        <f>_xlfn.LET(_xlpm.result,_xlfn.XLOOKUP(C423,Table1[company_name],Table1[Separate_removal_target],"NOT FOUND"),IF(_xlpm.result="NOT FOUND","NOT FOUND",IF(_xlpm.result=0,"",_xlpm.result)))</f>
        <v>No</v>
      </c>
      <c r="BD423" t="s">
        <v>150</v>
      </c>
      <c r="BF423" t="s">
        <v>7142</v>
      </c>
      <c r="BG423">
        <v>2050</v>
      </c>
      <c r="BL423" s="26"/>
      <c r="BN423" s="29"/>
      <c r="BP423" s="26"/>
    </row>
    <row r="424" spans="1:68" s="24" customFormat="1" ht="13.35" customHeight="1" hidden="1">
      <c r="A424" s="24">
        <v>421</v>
      </c>
      <c r="C424" s="26" t="s">
        <v>2462</v>
      </c>
      <c r="D424" t="s">
        <v>880</v>
      </c>
      <c r="F424" t="s">
        <v>374</v>
      </c>
      <c r="H424" s="30" t="s">
        <v>2463</v>
      </c>
      <c r="I424" s="24" t="s">
        <v>2464</v>
      </c>
      <c r="J424" s="24">
        <v>1.744</v>
      </c>
      <c r="K424" s="24" t="s">
        <v>2465</v>
      </c>
      <c r="L424" s="24">
        <v>226831</v>
      </c>
      <c r="N424" s="26">
        <v>30</v>
      </c>
      <c r="O424" s="24" t="s">
        <v>150</v>
      </c>
      <c r="P424" s="24">
        <v>2015</v>
      </c>
      <c r="Q424" s="26">
        <v>2020</v>
      </c>
      <c r="R424" s="39"/>
      <c r="S424" s="39"/>
      <c r="T424" s="40"/>
      <c r="U424" s="24" t="s">
        <v>150</v>
      </c>
      <c r="V424" s="24" t="s">
        <v>6995</v>
      </c>
      <c r="W424" s="24" t="s">
        <v>1368</v>
      </c>
      <c r="X424" s="24">
        <v>2030</v>
      </c>
      <c r="Y424" s="24" t="s">
        <v>151</v>
      </c>
      <c r="Z424" s="24" t="s">
        <v>1368</v>
      </c>
      <c r="AA424" s="24">
        <v>2040</v>
      </c>
      <c r="AB424" s="24" t="s">
        <v>150</v>
      </c>
      <c r="AC424" s="24" t="s">
        <v>150</v>
      </c>
      <c r="AD424" s="24">
        <v>2040</v>
      </c>
      <c r="AE424" s="26">
        <v>2040</v>
      </c>
      <c r="AF424" t="str">
        <f>_xlfn.LET(_xlpm.result,_xlfn.XLOOKUP(C424,Table1[company_name],Table1[End_target],"NOT FOUND"),IF(_xlpm.result="NOT FOUND","NOT FOUND",IF(_xlpm.result=0,"",_xlpm.result)))</f>
        <v/>
      </c>
      <c r="AG424"/>
      <c r="AH424"/>
      <c r="AI424"/>
      <c r="AJ424"/>
      <c r="AN424" t="str">
        <f>_xlfn.LET(_xlpm.result,_xlfn.XLOOKUP(C424,Table1[company_name],Table1[Carbon_credits],"NOT FOUND"),IF(_xlpm.result="NOT FOUND","NOT FOUND",IF(_xlpm.result=0,"",_xlpm.result)))</f>
        <v/>
      </c>
      <c r="AO424"/>
      <c r="AQ424" s="26"/>
      <c r="AR424"/>
      <c r="AS424"/>
      <c r="AT424"/>
      <c r="AU424"/>
      <c r="AY424"/>
      <c r="AZ424"/>
      <c r="BB424" s="26"/>
      <c r="BC424" t="str">
        <f>_xlfn.LET(_xlpm.result,_xlfn.XLOOKUP(C424,Table1[company_name],Table1[Separate_removal_target],"NOT FOUND"),IF(_xlpm.result="NOT FOUND","NOT FOUND",IF(_xlpm.result=0,"",_xlpm.result)))</f>
        <v/>
      </c>
      <c r="BD424"/>
      <c r="BF424"/>
      <c r="BG424"/>
      <c r="BL424" s="26"/>
      <c r="BN424" s="29"/>
      <c r="BP424" s="26"/>
    </row>
    <row r="425" spans="1:68" s="24" customFormat="1" ht="13.35" customHeight="1" hidden="1">
      <c r="A425" s="24">
        <v>422</v>
      </c>
      <c r="C425" s="26" t="s">
        <v>2467</v>
      </c>
      <c r="D425" t="s">
        <v>679</v>
      </c>
      <c r="F425" t="s">
        <v>245</v>
      </c>
      <c r="H425" s="30" t="s">
        <v>2468</v>
      </c>
      <c r="I425" s="24" t="s">
        <v>2469</v>
      </c>
      <c r="J425" s="24">
        <v>0</v>
      </c>
      <c r="K425" s="24" t="s">
        <v>2470</v>
      </c>
      <c r="L425" s="24">
        <v>98000</v>
      </c>
      <c r="N425" s="26">
        <v>5</v>
      </c>
      <c r="O425" s="24" t="s">
        <v>150</v>
      </c>
      <c r="P425" s="24">
        <v>2021</v>
      </c>
      <c r="Q425" s="26">
        <v>2030</v>
      </c>
      <c r="R425" s="39"/>
      <c r="S425" s="39"/>
      <c r="T425" s="40"/>
      <c r="U425" s="24" t="s">
        <v>150</v>
      </c>
      <c r="V425" s="24" t="s">
        <v>6995</v>
      </c>
      <c r="W425" s="24" t="s">
        <v>1368</v>
      </c>
      <c r="X425" s="24">
        <v>2030</v>
      </c>
      <c r="AB425" s="24" t="s">
        <v>154</v>
      </c>
      <c r="AC425" s="24" t="s">
        <v>154</v>
      </c>
      <c r="AE425" s="26"/>
      <c r="AF425" t="str">
        <f>_xlfn.LET(_xlpm.result,_xlfn.XLOOKUP(C425,Table1[company_name],Table1[End_target],"NOT FOUND"),IF(_xlpm.result="NOT FOUND","NOT FOUND",IF(_xlpm.result=0,"",_xlpm.result)))</f>
        <v/>
      </c>
      <c r="AG425"/>
      <c r="AH425"/>
      <c r="AI425"/>
      <c r="AJ425"/>
      <c r="AN425" t="str">
        <f>_xlfn.LET(_xlpm.result,_xlfn.XLOOKUP(C425,Table1[company_name],Table1[Carbon_credits],"NOT FOUND"),IF(_xlpm.result="NOT FOUND","NOT FOUND",IF(_xlpm.result=0,"",_xlpm.result)))</f>
        <v/>
      </c>
      <c r="AO425"/>
      <c r="AQ425" s="26"/>
      <c r="AR425"/>
      <c r="AS425"/>
      <c r="AT425"/>
      <c r="AU425"/>
      <c r="AY425"/>
      <c r="AZ425"/>
      <c r="BB425" s="26"/>
      <c r="BC425" t="str">
        <f>_xlfn.LET(_xlpm.result,_xlfn.XLOOKUP(C425,Table1[company_name],Table1[Separate_removal_target],"NOT FOUND"),IF(_xlpm.result="NOT FOUND","NOT FOUND",IF(_xlpm.result=0,"",_xlpm.result)))</f>
        <v/>
      </c>
      <c r="BD425"/>
      <c r="BF425"/>
      <c r="BG425"/>
      <c r="BL425" s="26"/>
      <c r="BN425" s="29"/>
      <c r="BP425" s="26"/>
    </row>
    <row r="426" spans="1:68" s="24" customFormat="1" ht="13.35" customHeight="1" hidden="1">
      <c r="A426" s="24">
        <v>423</v>
      </c>
      <c r="C426" s="26" t="s">
        <v>2472</v>
      </c>
      <c r="D426" t="s">
        <v>348</v>
      </c>
      <c r="F426" t="s">
        <v>175</v>
      </c>
      <c r="H426" s="30" t="s">
        <v>2473</v>
      </c>
      <c r="I426" s="24" t="s">
        <v>2474</v>
      </c>
      <c r="J426" s="24">
        <v>0.201</v>
      </c>
      <c r="K426" s="24" t="s">
        <v>2475</v>
      </c>
      <c r="L426" s="24">
        <v>278103</v>
      </c>
      <c r="N426" s="26">
        <v>3</v>
      </c>
      <c r="O426" s="24" t="s">
        <v>154</v>
      </c>
      <c r="Q426" s="26"/>
      <c r="R426" s="39"/>
      <c r="S426" s="39"/>
      <c r="T426" s="40"/>
      <c r="U426" s="24" t="s">
        <v>150</v>
      </c>
      <c r="V426" s="24" t="s">
        <v>6995</v>
      </c>
      <c r="W426" s="24" t="s">
        <v>1368</v>
      </c>
      <c r="X426" s="24">
        <v>2032</v>
      </c>
      <c r="AB426" s="24" t="s">
        <v>154</v>
      </c>
      <c r="AC426" s="24" t="s">
        <v>154</v>
      </c>
      <c r="AE426" s="26"/>
      <c r="AF426" t="str">
        <f>_xlfn.LET(_xlpm.result,_xlfn.XLOOKUP(C426,Table1[company_name],Table1[End_target],"NOT FOUND"),IF(_xlpm.result="NOT FOUND","NOT FOUND",IF(_xlpm.result=0,"",_xlpm.result)))</f>
        <v>Carbon neutral(ity)</v>
      </c>
      <c r="AG426" t="s">
        <v>219</v>
      </c>
      <c r="AH426" t="s">
        <v>218</v>
      </c>
      <c r="AI426" t="s">
        <v>7143</v>
      </c>
      <c r="AJ426">
        <v>2050</v>
      </c>
      <c r="AN426" t="str">
        <f>_xlfn.LET(_xlpm.result,_xlfn.XLOOKUP(C426,Table1[company_name],Table1[Carbon_credits],"NOT FOUND"),IF(_xlpm.result="NOT FOUND","NOT FOUND",IF(_xlpm.result=0,"",_xlpm.result)))</f>
        <v>Not Specified</v>
      </c>
      <c r="AO426" t="s">
        <v>168</v>
      </c>
      <c r="AQ426" s="26"/>
      <c r="AR426"/>
      <c r="AS426"/>
      <c r="AT426"/>
      <c r="AU426"/>
      <c r="AY426"/>
      <c r="AZ426"/>
      <c r="BB426" s="26"/>
      <c r="BC426" t="str">
        <f>_xlfn.LET(_xlpm.result,_xlfn.XLOOKUP(C426,Table1[company_name],Table1[Separate_removal_target],"NOT FOUND"),IF(_xlpm.result="NOT FOUND","NOT FOUND",IF(_xlpm.result=0,"",_xlpm.result)))</f>
        <v>No</v>
      </c>
      <c r="BD426" t="s">
        <v>150</v>
      </c>
      <c r="BF426" t="s">
        <v>7143</v>
      </c>
      <c r="BG426">
        <v>2050</v>
      </c>
      <c r="BL426" s="26"/>
      <c r="BN426" s="29"/>
      <c r="BP426" s="26"/>
    </row>
    <row r="427" spans="1:68" s="24" customFormat="1" ht="13.35" customHeight="1" hidden="1">
      <c r="A427" s="24">
        <v>424</v>
      </c>
      <c r="C427" s="26" t="s">
        <v>2477</v>
      </c>
      <c r="D427" t="s">
        <v>173</v>
      </c>
      <c r="F427" t="s">
        <v>245</v>
      </c>
      <c r="H427" s="30" t="s">
        <v>2478</v>
      </c>
      <c r="I427" s="24" t="s">
        <v>2479</v>
      </c>
      <c r="J427" s="24">
        <v>-0.191</v>
      </c>
      <c r="K427" s="24" t="s">
        <v>2480</v>
      </c>
      <c r="L427" s="24">
        <v>28597</v>
      </c>
      <c r="N427" s="26">
        <v>15</v>
      </c>
      <c r="O427" s="24" t="s">
        <v>154</v>
      </c>
      <c r="Q427" s="26"/>
      <c r="R427" s="39"/>
      <c r="S427" s="39"/>
      <c r="T427" s="40"/>
      <c r="U427" s="24" t="s">
        <v>150</v>
      </c>
      <c r="V427" s="24" t="s">
        <v>6995</v>
      </c>
      <c r="W427" s="24" t="s">
        <v>1368</v>
      </c>
      <c r="X427" s="24">
        <v>2030</v>
      </c>
      <c r="Y427" s="24" t="s">
        <v>151</v>
      </c>
      <c r="Z427" s="24" t="s">
        <v>1368</v>
      </c>
      <c r="AA427" s="24">
        <v>2040</v>
      </c>
      <c r="AB427" s="24" t="s">
        <v>150</v>
      </c>
      <c r="AC427" s="24" t="s">
        <v>150</v>
      </c>
      <c r="AD427" s="24">
        <v>2040</v>
      </c>
      <c r="AE427" s="26">
        <v>2040</v>
      </c>
      <c r="AF427" t="str">
        <f>_xlfn.LET(_xlpm.result,_xlfn.XLOOKUP(C427,Table1[company_name],Table1[End_target],"NOT FOUND"),IF(_xlpm.result="NOT FOUND","NOT FOUND",IF(_xlpm.result=0,"",_xlpm.result)))</f>
        <v>Climate neutral</v>
      </c>
      <c r="AG427"/>
      <c r="AH427"/>
      <c r="AI427"/>
      <c r="AJ427"/>
      <c r="AN427" t="str">
        <f>_xlfn.LET(_xlpm.result,_xlfn.XLOOKUP(C427,Table1[company_name],Table1[Carbon_credits],"NOT FOUND"),IF(_xlpm.result="NOT FOUND","NOT FOUND",IF(_xlpm.result=0,"",_xlpm.result)))</f>
        <v>Yes</v>
      </c>
      <c r="AO427"/>
      <c r="AQ427" s="26"/>
      <c r="AR427"/>
      <c r="AS427"/>
      <c r="AT427"/>
      <c r="AU427"/>
      <c r="AY427"/>
      <c r="AZ427"/>
      <c r="BB427" s="26"/>
      <c r="BC427" t="str">
        <f>_xlfn.LET(_xlpm.result,_xlfn.XLOOKUP(C427,Table1[company_name],Table1[Separate_removal_target],"NOT FOUND"),IF(_xlpm.result="NOT FOUND","NOT FOUND",IF(_xlpm.result=0,"",_xlpm.result)))</f>
        <v>No</v>
      </c>
      <c r="BD427"/>
      <c r="BF427"/>
      <c r="BG427"/>
      <c r="BL427" s="26"/>
      <c r="BN427" s="29"/>
      <c r="BP427" s="26"/>
    </row>
    <row r="428" spans="1:68" s="24" customFormat="1" ht="13.35" customHeight="1" hidden="1">
      <c r="A428" s="24">
        <v>425</v>
      </c>
      <c r="C428" s="26" t="s">
        <v>2482</v>
      </c>
      <c r="D428" t="s">
        <v>192</v>
      </c>
      <c r="F428" t="s">
        <v>756</v>
      </c>
      <c r="H428" s="30" t="s">
        <v>2483</v>
      </c>
      <c r="I428" s="24" t="s">
        <v>2484</v>
      </c>
      <c r="J428" s="24">
        <v>-0.286</v>
      </c>
      <c r="K428" s="24" t="s">
        <v>2485</v>
      </c>
      <c r="L428" s="24">
        <v>15010</v>
      </c>
      <c r="N428" s="26">
        <v>15</v>
      </c>
      <c r="O428" s="24" t="s">
        <v>154</v>
      </c>
      <c r="Q428" s="26"/>
      <c r="R428" s="39"/>
      <c r="S428" s="39"/>
      <c r="T428" s="40"/>
      <c r="U428" s="24" t="s">
        <v>150</v>
      </c>
      <c r="V428" s="24" t="s">
        <v>6995</v>
      </c>
      <c r="W428" s="24" t="s">
        <v>1368</v>
      </c>
      <c r="X428" s="24">
        <v>2030</v>
      </c>
      <c r="Y428" s="24" t="s">
        <v>151</v>
      </c>
      <c r="Z428" s="24" t="s">
        <v>1368</v>
      </c>
      <c r="AA428" s="24">
        <v>2040</v>
      </c>
      <c r="AB428" s="24" t="s">
        <v>150</v>
      </c>
      <c r="AC428" s="24" t="s">
        <v>150</v>
      </c>
      <c r="AD428" s="24">
        <v>2040</v>
      </c>
      <c r="AE428" s="26">
        <v>2040</v>
      </c>
      <c r="AF428" t="str">
        <f>_xlfn.LET(_xlpm.result,_xlfn.XLOOKUP(C428,Table1[company_name],Table1[End_target],"NOT FOUND"),IF(_xlpm.result="NOT FOUND","NOT FOUND",IF(_xlpm.result=0,"",_xlpm.result)))</f>
        <v>Net zero</v>
      </c>
      <c r="AG428"/>
      <c r="AH428"/>
      <c r="AI428"/>
      <c r="AJ428"/>
      <c r="AN428" t="str">
        <f>_xlfn.LET(_xlpm.result,_xlfn.XLOOKUP(C428,Table1[company_name],Table1[Carbon_credits],"NOT FOUND"),IF(_xlpm.result="NOT FOUND","NOT FOUND",IF(_xlpm.result=0,"",_xlpm.result)))</f>
        <v>No</v>
      </c>
      <c r="AO428"/>
      <c r="AQ428" s="26"/>
      <c r="AR428"/>
      <c r="AS428" t="s">
        <v>159</v>
      </c>
      <c r="AT428" t="s">
        <v>2486</v>
      </c>
      <c r="AU428">
        <v>2050</v>
      </c>
      <c r="AY428" t="s">
        <v>158</v>
      </c>
      <c r="AZ428" t="s">
        <v>262</v>
      </c>
      <c r="BB428" s="26"/>
      <c r="BC428" t="str">
        <f>_xlfn.LET(_xlpm.result,_xlfn.XLOOKUP(C428,Table1[company_name],Table1[Separate_removal_target],"NOT FOUND"),IF(_xlpm.result="NOT FOUND","NOT FOUND",IF(_xlpm.result=0,"",_xlpm.result)))</f>
        <v>No</v>
      </c>
      <c r="BD428" t="s">
        <v>150</v>
      </c>
      <c r="BF428" t="s">
        <v>2486</v>
      </c>
      <c r="BG428">
        <v>2050</v>
      </c>
      <c r="BL428" s="26"/>
      <c r="BN428" s="29"/>
      <c r="BP428" s="26"/>
    </row>
    <row r="429" spans="1:68" s="24" customFormat="1" ht="13.35" customHeight="1" hidden="1">
      <c r="A429" s="24">
        <v>426</v>
      </c>
      <c r="C429" s="26" t="s">
        <v>2487</v>
      </c>
      <c r="D429" t="s">
        <v>991</v>
      </c>
      <c r="F429" t="s">
        <v>175</v>
      </c>
      <c r="H429" s="30" t="s">
        <v>2488</v>
      </c>
      <c r="I429" s="24" t="s">
        <v>2489</v>
      </c>
      <c r="J429" s="24">
        <v>0</v>
      </c>
      <c r="K429" s="24" t="s">
        <v>2490</v>
      </c>
      <c r="L429" s="24">
        <v>81693</v>
      </c>
      <c r="N429" s="26">
        <v>5</v>
      </c>
      <c r="O429" s="24" t="s">
        <v>154</v>
      </c>
      <c r="Q429" s="26"/>
      <c r="R429" s="39"/>
      <c r="S429" s="39"/>
      <c r="T429" s="40"/>
      <c r="U429" s="24" t="s">
        <v>150</v>
      </c>
      <c r="V429" s="24" t="s">
        <v>6995</v>
      </c>
      <c r="W429" s="24" t="s">
        <v>1368</v>
      </c>
      <c r="X429" s="24">
        <v>2030</v>
      </c>
      <c r="AB429" s="24" t="s">
        <v>154</v>
      </c>
      <c r="AC429" s="24" t="s">
        <v>154</v>
      </c>
      <c r="AE429" s="26"/>
      <c r="AF429" t="str">
        <f>_xlfn.LET(_xlpm.result,_xlfn.XLOOKUP(C429,Table1[company_name],Table1[End_target],"NOT FOUND"),IF(_xlpm.result="NOT FOUND","NOT FOUND",IF(_xlpm.result=0,"",_xlpm.result)))</f>
        <v/>
      </c>
      <c r="AG429"/>
      <c r="AH429"/>
      <c r="AI429"/>
      <c r="AJ429"/>
      <c r="AN429" t="str">
        <f>_xlfn.LET(_xlpm.result,_xlfn.XLOOKUP(C429,Table1[company_name],Table1[Carbon_credits],"NOT FOUND"),IF(_xlpm.result="NOT FOUND","NOT FOUND",IF(_xlpm.result=0,"",_xlpm.result)))</f>
        <v/>
      </c>
      <c r="AO429"/>
      <c r="AQ429" s="26"/>
      <c r="AR429"/>
      <c r="AS429"/>
      <c r="AT429"/>
      <c r="AU429"/>
      <c r="AY429"/>
      <c r="AZ429"/>
      <c r="BB429" s="26"/>
      <c r="BC429" t="str">
        <f>_xlfn.LET(_xlpm.result,_xlfn.XLOOKUP(C429,Table1[company_name],Table1[Separate_removal_target],"NOT FOUND"),IF(_xlpm.result="NOT FOUND","NOT FOUND",IF(_xlpm.result=0,"",_xlpm.result)))</f>
        <v/>
      </c>
      <c r="BD429"/>
      <c r="BF429"/>
      <c r="BG429"/>
      <c r="BL429" s="26"/>
      <c r="BN429" s="29"/>
      <c r="BP429" s="26"/>
    </row>
    <row r="430" spans="1:68" s="24" customFormat="1" ht="13.35" customHeight="1" hidden="1">
      <c r="A430" s="24">
        <v>427</v>
      </c>
      <c r="C430" s="26" t="s">
        <v>2492</v>
      </c>
      <c r="D430" t="s">
        <v>348</v>
      </c>
      <c r="F430" t="s">
        <v>175</v>
      </c>
      <c r="H430" s="30" t="s">
        <v>2493</v>
      </c>
      <c r="I430" s="24" t="s">
        <v>2494</v>
      </c>
      <c r="J430" s="24">
        <v>73.326</v>
      </c>
      <c r="K430" s="24" t="s">
        <v>2495</v>
      </c>
      <c r="L430" s="24">
        <v>179733</v>
      </c>
      <c r="N430" s="26">
        <v>15</v>
      </c>
      <c r="O430" s="24" t="s">
        <v>154</v>
      </c>
      <c r="Q430" s="26"/>
      <c r="R430" s="39"/>
      <c r="S430" s="39"/>
      <c r="T430" s="40"/>
      <c r="U430" s="24" t="s">
        <v>154</v>
      </c>
      <c r="V430" s="24" t="s">
        <v>154</v>
      </c>
      <c r="AB430" s="24" t="s">
        <v>154</v>
      </c>
      <c r="AC430" s="24" t="s">
        <v>154</v>
      </c>
      <c r="AE430" s="26"/>
      <c r="AF430" t="str">
        <f>_xlfn.LET(_xlpm.result,_xlfn.XLOOKUP(C430,Table1[company_name],Table1[End_target],"NOT FOUND"),IF(_xlpm.result="NOT FOUND","NOT FOUND",IF(_xlpm.result=0,"",_xlpm.result)))</f>
        <v/>
      </c>
      <c r="AG430"/>
      <c r="AH430"/>
      <c r="AI430"/>
      <c r="AJ430"/>
      <c r="AN430" t="str">
        <f>_xlfn.LET(_xlpm.result,_xlfn.XLOOKUP(C430,Table1[company_name],Table1[Carbon_credits],"NOT FOUND"),IF(_xlpm.result="NOT FOUND","NOT FOUND",IF(_xlpm.result=0,"",_xlpm.result)))</f>
        <v/>
      </c>
      <c r="AO430"/>
      <c r="AQ430" s="26"/>
      <c r="AR430"/>
      <c r="AS430"/>
      <c r="AT430"/>
      <c r="AU430"/>
      <c r="AY430"/>
      <c r="AZ430"/>
      <c r="BB430" s="26"/>
      <c r="BC430" t="str">
        <f>_xlfn.LET(_xlpm.result,_xlfn.XLOOKUP(C430,Table1[company_name],Table1[Separate_removal_target],"NOT FOUND"),IF(_xlpm.result="NOT FOUND","NOT FOUND",IF(_xlpm.result=0,"",_xlpm.result)))</f>
        <v/>
      </c>
      <c r="BD430"/>
      <c r="BF430"/>
      <c r="BG430"/>
      <c r="BL430" s="26"/>
      <c r="BN430" s="29"/>
      <c r="BP430" s="26"/>
    </row>
    <row r="431" spans="1:68" s="24" customFormat="1" ht="13.35" customHeight="1" hidden="1">
      <c r="A431" s="24">
        <v>428</v>
      </c>
      <c r="C431" s="26" t="s">
        <v>2496</v>
      </c>
      <c r="D431" t="s">
        <v>852</v>
      </c>
      <c r="F431" t="s">
        <v>342</v>
      </c>
      <c r="H431" s="30" t="s">
        <v>2497</v>
      </c>
      <c r="I431" s="24" t="s">
        <v>2498</v>
      </c>
      <c r="J431" s="24">
        <v>-1.495</v>
      </c>
      <c r="K431" s="24" t="s">
        <v>2499</v>
      </c>
      <c r="L431" s="24">
        <v>18750</v>
      </c>
      <c r="N431" s="26">
        <v>6</v>
      </c>
      <c r="O431" s="24" t="s">
        <v>154</v>
      </c>
      <c r="Q431" s="26"/>
      <c r="R431" s="39"/>
      <c r="S431" s="39"/>
      <c r="T431" s="40"/>
      <c r="U431" s="24" t="s">
        <v>150</v>
      </c>
      <c r="V431" s="24" t="s">
        <v>7000</v>
      </c>
      <c r="AB431" s="24" t="s">
        <v>154</v>
      </c>
      <c r="AC431" s="24" t="s">
        <v>154</v>
      </c>
      <c r="AE431" s="26"/>
      <c r="AF431" t="str">
        <f>_xlfn.LET(_xlpm.result,_xlfn.XLOOKUP(C431,Table1[company_name],Table1[End_target],"NOT FOUND"),IF(_xlpm.result="NOT FOUND","NOT FOUND",IF(_xlpm.result=0,"",_xlpm.result)))</f>
        <v>Net zero</v>
      </c>
      <c r="AG431"/>
      <c r="AH431"/>
      <c r="AI431"/>
      <c r="AJ431"/>
      <c r="AN431" t="str">
        <f>_xlfn.LET(_xlpm.result,_xlfn.XLOOKUP(C431,Table1[company_name],Table1[Carbon_credits],"NOT FOUND"),IF(_xlpm.result="NOT FOUND","NOT FOUND",IF(_xlpm.result=0,"",_xlpm.result)))</f>
        <v>Not Specified</v>
      </c>
      <c r="AO431"/>
      <c r="AQ431" s="26"/>
      <c r="AR431"/>
      <c r="AS431" t="s">
        <v>159</v>
      </c>
      <c r="AT431" t="s">
        <v>2500</v>
      </c>
      <c r="AU431">
        <v>2050</v>
      </c>
      <c r="AY431" t="s">
        <v>168</v>
      </c>
      <c r="AZ431" t="s">
        <v>312</v>
      </c>
      <c r="BB431" s="26"/>
      <c r="BC431" t="str">
        <f>_xlfn.LET(_xlpm.result,_xlfn.XLOOKUP(C431,Table1[company_name],Table1[Separate_removal_target],"NOT FOUND"),IF(_xlpm.result="NOT FOUND","NOT FOUND",IF(_xlpm.result=0,"",_xlpm.result)))</f>
        <v>No</v>
      </c>
      <c r="BD431" t="s">
        <v>150</v>
      </c>
      <c r="BF431" t="s">
        <v>2500</v>
      </c>
      <c r="BG431">
        <v>2050</v>
      </c>
      <c r="BL431" s="26"/>
      <c r="BN431" s="29"/>
      <c r="BP431" s="26"/>
    </row>
    <row r="432" spans="1:68" s="24" customFormat="1" ht="13.35" customHeight="1" hidden="1">
      <c r="A432" s="24">
        <v>429</v>
      </c>
      <c r="C432" s="26" t="s">
        <v>2501</v>
      </c>
      <c r="D432" t="s">
        <v>306</v>
      </c>
      <c r="F432" t="s">
        <v>245</v>
      </c>
      <c r="H432" s="30" t="s">
        <v>2502</v>
      </c>
      <c r="I432" s="24" t="s">
        <v>2503</v>
      </c>
      <c r="J432" s="24">
        <v>-0.491</v>
      </c>
      <c r="K432" s="24" t="s">
        <v>2504</v>
      </c>
      <c r="L432" s="24">
        <v>109121</v>
      </c>
      <c r="N432" s="26">
        <v>10</v>
      </c>
      <c r="O432" s="24" t="s">
        <v>150</v>
      </c>
      <c r="P432" s="24">
        <v>2015</v>
      </c>
      <c r="Q432" s="26">
        <v>2014</v>
      </c>
      <c r="R432" s="39"/>
      <c r="S432" s="39"/>
      <c r="T432" s="40"/>
      <c r="U432" s="24" t="s">
        <v>150</v>
      </c>
      <c r="V432" s="24" t="s">
        <v>6995</v>
      </c>
      <c r="W432" s="24" t="s">
        <v>1368</v>
      </c>
      <c r="X432" s="24">
        <v>2030</v>
      </c>
      <c r="Y432" s="24" t="s">
        <v>151</v>
      </c>
      <c r="Z432" s="24" t="s">
        <v>1368</v>
      </c>
      <c r="AA432" s="24">
        <v>2030</v>
      </c>
      <c r="AB432" s="24" t="s">
        <v>150</v>
      </c>
      <c r="AC432" s="24" t="s">
        <v>150</v>
      </c>
      <c r="AD432" s="24">
        <v>2030</v>
      </c>
      <c r="AE432" s="26">
        <v>2030</v>
      </c>
      <c r="AF432" t="str">
        <f>_xlfn.LET(_xlpm.result,_xlfn.XLOOKUP(C432,Table1[company_name],Table1[End_target],"NOT FOUND"),IF(_xlpm.result="NOT FOUND","NOT FOUND",IF(_xlpm.result=0,"",_xlpm.result)))</f>
        <v>Net zero</v>
      </c>
      <c r="AG432"/>
      <c r="AH432"/>
      <c r="AI432"/>
      <c r="AJ432"/>
      <c r="AN432" t="str">
        <f>_xlfn.LET(_xlpm.result,_xlfn.XLOOKUP(C432,Table1[company_name],Table1[Carbon_credits],"NOT FOUND"),IF(_xlpm.result="NOT FOUND","NOT FOUND",IF(_xlpm.result=0,"",_xlpm.result)))</f>
        <v>Yes</v>
      </c>
      <c r="AO432"/>
      <c r="AQ432" s="26"/>
      <c r="AR432"/>
      <c r="AS432" t="s">
        <v>218</v>
      </c>
      <c r="AT432" t="s">
        <v>7144</v>
      </c>
      <c r="AU432">
        <v>2030</v>
      </c>
      <c r="AY432" t="s">
        <v>157</v>
      </c>
      <c r="AZ432" t="s">
        <v>168</v>
      </c>
      <c r="BB432" s="26"/>
      <c r="BC432" t="str">
        <f>_xlfn.LET(_xlpm.result,_xlfn.XLOOKUP(C432,Table1[company_name],Table1[Separate_removal_target],"NOT FOUND"),IF(_xlpm.result="NOT FOUND","NOT FOUND",IF(_xlpm.result=0,"",_xlpm.result)))</f>
        <v>No</v>
      </c>
      <c r="BD432" t="s">
        <v>150</v>
      </c>
      <c r="BF432" t="s">
        <v>7144</v>
      </c>
      <c r="BG432">
        <v>2030</v>
      </c>
      <c r="BL432" s="26"/>
      <c r="BN432" s="29"/>
      <c r="BP432" s="26"/>
    </row>
    <row r="433" spans="1:68" s="24" customFormat="1" ht="13.35" customHeight="1" hidden="1">
      <c r="A433" s="24">
        <v>430</v>
      </c>
      <c r="C433" s="26" t="s">
        <v>2506</v>
      </c>
      <c r="D433" t="s">
        <v>818</v>
      </c>
      <c r="F433" t="s">
        <v>321</v>
      </c>
      <c r="H433" s="30" t="s">
        <v>2507</v>
      </c>
      <c r="I433" s="24" t="s">
        <v>2508</v>
      </c>
      <c r="J433" s="24">
        <v>1.311</v>
      </c>
      <c r="K433" s="24" t="s">
        <v>2509</v>
      </c>
      <c r="L433" s="24">
        <v>72249</v>
      </c>
      <c r="N433" s="26">
        <v>31</v>
      </c>
      <c r="O433" s="24" t="s">
        <v>154</v>
      </c>
      <c r="Q433" s="26"/>
      <c r="R433" s="39"/>
      <c r="S433" s="39"/>
      <c r="T433" s="40"/>
      <c r="U433" s="24" t="s">
        <v>150</v>
      </c>
      <c r="V433" s="24" t="s">
        <v>6995</v>
      </c>
      <c r="W433" s="24" t="s">
        <v>1368</v>
      </c>
      <c r="X433" s="24">
        <v>2030</v>
      </c>
      <c r="Y433" s="24" t="s">
        <v>151</v>
      </c>
      <c r="Z433" s="24" t="s">
        <v>1368</v>
      </c>
      <c r="AA433" s="24">
        <v>2050</v>
      </c>
      <c r="AB433" s="24" t="s">
        <v>150</v>
      </c>
      <c r="AC433" s="24" t="s">
        <v>150</v>
      </c>
      <c r="AD433" s="24">
        <v>2050</v>
      </c>
      <c r="AE433" s="26">
        <v>2050</v>
      </c>
      <c r="AF433" t="str">
        <f>_xlfn.LET(_xlpm.result,_xlfn.XLOOKUP(C433,Table1[company_name],Table1[End_target],"NOT FOUND"),IF(_xlpm.result="NOT FOUND","NOT FOUND",IF(_xlpm.result=0,"",_xlpm.result)))</f>
        <v>Net zero</v>
      </c>
      <c r="AG433"/>
      <c r="AH433"/>
      <c r="AI433"/>
      <c r="AJ433"/>
      <c r="AN433" t="str">
        <f>_xlfn.LET(_xlpm.result,_xlfn.XLOOKUP(C433,Table1[company_name],Table1[Carbon_credits],"NOT FOUND"),IF(_xlpm.result="NOT FOUND","NOT FOUND",IF(_xlpm.result=0,"",_xlpm.result)))</f>
        <v>Not Specified</v>
      </c>
      <c r="AO433"/>
      <c r="AQ433" s="26"/>
      <c r="AR433"/>
      <c r="AS433" t="s">
        <v>218</v>
      </c>
      <c r="AT433" t="s">
        <v>2510</v>
      </c>
      <c r="AU433">
        <v>2050</v>
      </c>
      <c r="AY433" t="s">
        <v>168</v>
      </c>
      <c r="AZ433" t="s">
        <v>262</v>
      </c>
      <c r="BB433" s="26"/>
      <c r="BC433" t="str">
        <f>_xlfn.LET(_xlpm.result,_xlfn.XLOOKUP(C433,Table1[company_name],Table1[Separate_removal_target],"NOT FOUND"),IF(_xlpm.result="NOT FOUND","NOT FOUND",IF(_xlpm.result=0,"",_xlpm.result)))</f>
        <v>No</v>
      </c>
      <c r="BD433" t="s">
        <v>150</v>
      </c>
      <c r="BF433" t="s">
        <v>2510</v>
      </c>
      <c r="BG433">
        <v>2050</v>
      </c>
      <c r="BL433" s="26"/>
      <c r="BN433" s="29"/>
      <c r="BP433" s="26"/>
    </row>
    <row r="434" spans="1:68" s="24" customFormat="1" ht="13.35" customHeight="1" hidden="1">
      <c r="A434" s="24">
        <v>431</v>
      </c>
      <c r="C434" s="26" t="s">
        <v>2511</v>
      </c>
      <c r="D434" t="s">
        <v>1206</v>
      </c>
      <c r="F434" t="s">
        <v>264</v>
      </c>
      <c r="H434" s="30" t="s">
        <v>2512</v>
      </c>
      <c r="I434" s="24" t="s">
        <v>2513</v>
      </c>
      <c r="J434" s="24">
        <v>-0.052</v>
      </c>
      <c r="K434" s="24" t="s">
        <v>2514</v>
      </c>
      <c r="L434" s="24">
        <v>47787</v>
      </c>
      <c r="N434" s="26">
        <v>31</v>
      </c>
      <c r="O434" s="24" t="s">
        <v>150</v>
      </c>
      <c r="P434" s="24">
        <v>2021</v>
      </c>
      <c r="Q434" s="26">
        <v>2050</v>
      </c>
      <c r="R434" s="39"/>
      <c r="S434" s="39"/>
      <c r="T434" s="40"/>
      <c r="U434" s="24" t="s">
        <v>154</v>
      </c>
      <c r="V434" s="24" t="s">
        <v>154</v>
      </c>
      <c r="AB434" s="24" t="s">
        <v>154</v>
      </c>
      <c r="AC434" s="24" t="s">
        <v>154</v>
      </c>
      <c r="AE434" s="26"/>
      <c r="AF434" t="str">
        <f>_xlfn.LET(_xlpm.result,_xlfn.XLOOKUP(C434,Table1[company_name],Table1[End_target],"NOT FOUND"),IF(_xlpm.result="NOT FOUND","NOT FOUND",IF(_xlpm.result=0,"",_xlpm.result)))</f>
        <v>Net zero</v>
      </c>
      <c r="AG434"/>
      <c r="AH434"/>
      <c r="AI434"/>
      <c r="AJ434"/>
      <c r="AN434" t="str">
        <f>_xlfn.LET(_xlpm.result,_xlfn.XLOOKUP(C434,Table1[company_name],Table1[Carbon_credits],"NOT FOUND"),IF(_xlpm.result="NOT FOUND","NOT FOUND",IF(_xlpm.result=0,"",_xlpm.result)))</f>
        <v>Not Specified</v>
      </c>
      <c r="AO434"/>
      <c r="AQ434" s="26"/>
      <c r="AR434"/>
      <c r="AS434" t="s">
        <v>218</v>
      </c>
      <c r="AT434" t="s">
        <v>7145</v>
      </c>
      <c r="AU434">
        <v>2050</v>
      </c>
      <c r="AY434" t="s">
        <v>168</v>
      </c>
      <c r="AZ434" t="s">
        <v>171</v>
      </c>
      <c r="BB434" s="26"/>
      <c r="BC434" t="str">
        <f>_xlfn.LET(_xlpm.result,_xlfn.XLOOKUP(C434,Table1[company_name],Table1[Separate_removal_target],"NOT FOUND"),IF(_xlpm.result="NOT FOUND","NOT FOUND",IF(_xlpm.result=0,"",_xlpm.result)))</f>
        <v>No</v>
      </c>
      <c r="BD434" t="s">
        <v>150</v>
      </c>
      <c r="BF434" t="s">
        <v>7145</v>
      </c>
      <c r="BG434">
        <v>2050</v>
      </c>
      <c r="BL434" s="26"/>
      <c r="BN434" s="29"/>
      <c r="BP434" s="26"/>
    </row>
    <row r="435" spans="1:68" s="24" customFormat="1" ht="13.35" customHeight="1" hidden="1">
      <c r="A435" s="24">
        <v>432</v>
      </c>
      <c r="C435" s="26" t="s">
        <v>2516</v>
      </c>
      <c r="D435" t="s">
        <v>2517</v>
      </c>
      <c r="F435" t="s">
        <v>145</v>
      </c>
      <c r="H435" s="30" t="s">
        <v>2518</v>
      </c>
      <c r="I435" s="24" t="s">
        <v>2519</v>
      </c>
      <c r="J435" s="24">
        <v>0.002</v>
      </c>
      <c r="K435" s="24" t="s">
        <v>2520</v>
      </c>
      <c r="L435" s="24">
        <v>14766</v>
      </c>
      <c r="N435" s="26">
        <v>5</v>
      </c>
      <c r="O435" s="24" t="s">
        <v>154</v>
      </c>
      <c r="Q435" s="26"/>
      <c r="R435" s="39"/>
      <c r="S435" s="39"/>
      <c r="T435" s="40"/>
      <c r="U435" s="24" t="s">
        <v>154</v>
      </c>
      <c r="V435" s="24" t="s">
        <v>154</v>
      </c>
      <c r="AB435" s="24" t="s">
        <v>154</v>
      </c>
      <c r="AC435" s="24" t="s">
        <v>154</v>
      </c>
      <c r="AE435" s="26"/>
      <c r="AF435" t="str">
        <f>_xlfn.LET(_xlpm.result,_xlfn.XLOOKUP(C435,Table1[company_name],Table1[End_target],"NOT FOUND"),IF(_xlpm.result="NOT FOUND","NOT FOUND",IF(_xlpm.result=0,"",_xlpm.result)))</f>
        <v>No target</v>
      </c>
      <c r="AG435"/>
      <c r="AH435"/>
      <c r="AI435"/>
      <c r="AJ435"/>
      <c r="AN435" t="str">
        <f>_xlfn.LET(_xlpm.result,_xlfn.XLOOKUP(C435,Table1[company_name],Table1[Carbon_credits],"NOT FOUND"),IF(_xlpm.result="NOT FOUND","NOT FOUND",IF(_xlpm.result=0,"",_xlpm.result)))</f>
        <v>Not Specified</v>
      </c>
      <c r="AO435"/>
      <c r="AQ435" s="26"/>
      <c r="AR435"/>
      <c r="AS435"/>
      <c r="AT435"/>
      <c r="AU435"/>
      <c r="AY435"/>
      <c r="AZ435"/>
      <c r="BB435" s="26"/>
      <c r="BC435" t="str">
        <f>_xlfn.LET(_xlpm.result,_xlfn.XLOOKUP(C435,Table1[company_name],Table1[Separate_removal_target],"NOT FOUND"),IF(_xlpm.result="NOT FOUND","NOT FOUND",IF(_xlpm.result=0,"",_xlpm.result)))</f>
        <v>No</v>
      </c>
      <c r="BD435"/>
      <c r="BF435"/>
      <c r="BG435"/>
      <c r="BL435" s="26"/>
      <c r="BN435" s="29"/>
      <c r="BP435" s="26"/>
    </row>
    <row r="436" spans="1:68" s="24" customFormat="1" ht="13.35" customHeight="1" hidden="1">
      <c r="A436" s="24">
        <v>433</v>
      </c>
      <c r="C436" s="26" t="s">
        <v>2522</v>
      </c>
      <c r="D436" t="s">
        <v>192</v>
      </c>
      <c r="F436" t="s">
        <v>2523</v>
      </c>
      <c r="H436" s="30" t="s">
        <v>2524</v>
      </c>
      <c r="I436" s="24" t="s">
        <v>2525</v>
      </c>
      <c r="J436" s="24">
        <v>-0.064</v>
      </c>
      <c r="K436" s="24" t="s">
        <v>2526</v>
      </c>
      <c r="L436" s="24">
        <v>23557</v>
      </c>
      <c r="N436" s="26">
        <v>17</v>
      </c>
      <c r="O436" s="24" t="s">
        <v>154</v>
      </c>
      <c r="Q436" s="26"/>
      <c r="R436" s="39"/>
      <c r="S436" s="39"/>
      <c r="T436" s="40"/>
      <c r="U436" s="24" t="s">
        <v>150</v>
      </c>
      <c r="V436" s="24" t="s">
        <v>7000</v>
      </c>
      <c r="AB436" s="24" t="s">
        <v>154</v>
      </c>
      <c r="AC436" s="24" t="s">
        <v>154</v>
      </c>
      <c r="AE436" s="26"/>
      <c r="AF436" t="str">
        <f>_xlfn.LET(_xlpm.result,_xlfn.XLOOKUP(C436,Table1[company_name],Table1[End_target],"NOT FOUND"),IF(_xlpm.result="NOT FOUND","NOT FOUND",IF(_xlpm.result=0,"",_xlpm.result)))</f>
        <v>Net zero</v>
      </c>
      <c r="AG436"/>
      <c r="AH436"/>
      <c r="AI436"/>
      <c r="AJ436"/>
      <c r="AN436" t="str">
        <f>_xlfn.LET(_xlpm.result,_xlfn.XLOOKUP(C436,Table1[company_name],Table1[Carbon_credits],"NOT FOUND"),IF(_xlpm.result="NOT FOUND","NOT FOUND",IF(_xlpm.result=0,"",_xlpm.result)))</f>
        <v>Yes</v>
      </c>
      <c r="AO436"/>
      <c r="AQ436" s="26"/>
      <c r="AR436"/>
      <c r="AS436"/>
      <c r="AT436"/>
      <c r="AU436"/>
      <c r="AY436"/>
      <c r="AZ436"/>
      <c r="BB436" s="26"/>
      <c r="BC436" t="str">
        <f>_xlfn.LET(_xlpm.result,_xlfn.XLOOKUP(C436,Table1[company_name],Table1[Separate_removal_target],"NOT FOUND"),IF(_xlpm.result="NOT FOUND","NOT FOUND",IF(_xlpm.result=0,"",_xlpm.result)))</f>
        <v>No</v>
      </c>
      <c r="BD436"/>
      <c r="BF436"/>
      <c r="BG436"/>
      <c r="BL436" s="26"/>
      <c r="BN436" s="29"/>
      <c r="BP436" s="26"/>
    </row>
    <row r="437" spans="1:68" s="24" customFormat="1" ht="13.35" customHeight="1" hidden="1">
      <c r="A437" s="24">
        <v>434</v>
      </c>
      <c r="C437" s="26" t="s">
        <v>2528</v>
      </c>
      <c r="D437" t="s">
        <v>449</v>
      </c>
      <c r="F437" t="s">
        <v>145</v>
      </c>
      <c r="H437" s="30" t="s">
        <v>2529</v>
      </c>
      <c r="I437" s="24" t="s">
        <v>2530</v>
      </c>
      <c r="J437" s="24">
        <v>-0.199</v>
      </c>
      <c r="K437" s="24" t="s">
        <v>2531</v>
      </c>
      <c r="L437" s="24">
        <v>30164</v>
      </c>
      <c r="N437" s="26">
        <v>1</v>
      </c>
      <c r="O437" s="24" t="s">
        <v>154</v>
      </c>
      <c r="Q437" s="26"/>
      <c r="R437" s="39"/>
      <c r="S437" s="39"/>
      <c r="T437" s="40"/>
      <c r="U437" s="24" t="s">
        <v>150</v>
      </c>
      <c r="V437" s="24" t="s">
        <v>160</v>
      </c>
      <c r="AB437" s="24" t="s">
        <v>150</v>
      </c>
      <c r="AC437" s="24" t="s">
        <v>154</v>
      </c>
      <c r="AE437" s="26"/>
      <c r="AF437" t="str">
        <f>_xlfn.LET(_xlpm.result,_xlfn.XLOOKUP(C437,Table1[company_name],Table1[End_target],"NOT FOUND"),IF(_xlpm.result="NOT FOUND","NOT FOUND",IF(_xlpm.result=0,"",_xlpm.result)))</f>
        <v/>
      </c>
      <c r="AG437"/>
      <c r="AH437"/>
      <c r="AI437"/>
      <c r="AJ437"/>
      <c r="AN437" t="str">
        <f>_xlfn.LET(_xlpm.result,_xlfn.XLOOKUP(C437,Table1[company_name],Table1[Carbon_credits],"NOT FOUND"),IF(_xlpm.result="NOT FOUND","NOT FOUND",IF(_xlpm.result=0,"",_xlpm.result)))</f>
        <v/>
      </c>
      <c r="AO437"/>
      <c r="AQ437" s="26"/>
      <c r="AR437"/>
      <c r="AS437"/>
      <c r="AT437"/>
      <c r="AU437"/>
      <c r="AY437"/>
      <c r="AZ437"/>
      <c r="BB437" s="26"/>
      <c r="BC437" t="str">
        <f>_xlfn.LET(_xlpm.result,_xlfn.XLOOKUP(C437,Table1[company_name],Table1[Separate_removal_target],"NOT FOUND"),IF(_xlpm.result="NOT FOUND","NOT FOUND",IF(_xlpm.result=0,"",_xlpm.result)))</f>
        <v/>
      </c>
      <c r="BD437"/>
      <c r="BF437"/>
      <c r="BG437"/>
      <c r="BL437" s="26"/>
      <c r="BN437" s="29"/>
      <c r="BP437" s="26"/>
    </row>
    <row r="438" spans="1:68" s="24" customFormat="1" ht="13.35" customHeight="1" hidden="1">
      <c r="A438" s="24">
        <v>435</v>
      </c>
      <c r="C438" s="26" t="s">
        <v>2536</v>
      </c>
      <c r="D438" t="s">
        <v>173</v>
      </c>
      <c r="F438" t="s">
        <v>869</v>
      </c>
      <c r="H438" s="30" t="s">
        <v>2537</v>
      </c>
      <c r="I438" s="24" t="s">
        <v>2538</v>
      </c>
      <c r="J438" s="24">
        <v>-3.751</v>
      </c>
      <c r="K438" s="24" t="s">
        <v>2539</v>
      </c>
      <c r="L438" s="24">
        <v>92137</v>
      </c>
      <c r="N438" s="26">
        <v>15</v>
      </c>
      <c r="O438" s="24" t="s">
        <v>154</v>
      </c>
      <c r="Q438" s="26"/>
      <c r="R438" s="39"/>
      <c r="S438" s="39"/>
      <c r="T438" s="40"/>
      <c r="U438" s="24" t="s">
        <v>154</v>
      </c>
      <c r="V438" s="24" t="s">
        <v>154</v>
      </c>
      <c r="AB438" s="24" t="s">
        <v>154</v>
      </c>
      <c r="AC438" s="24" t="s">
        <v>154</v>
      </c>
      <c r="AE438" s="26"/>
      <c r="AF438" t="str">
        <f>_xlfn.LET(_xlpm.result,_xlfn.XLOOKUP(C438,Table1[company_name],Table1[End_target],"NOT FOUND"),IF(_xlpm.result="NOT FOUND","NOT FOUND",IF(_xlpm.result=0,"",_xlpm.result)))</f>
        <v/>
      </c>
      <c r="AG438"/>
      <c r="AH438"/>
      <c r="AI438"/>
      <c r="AJ438"/>
      <c r="AN438" t="str">
        <f>_xlfn.LET(_xlpm.result,_xlfn.XLOOKUP(C438,Table1[company_name],Table1[Carbon_credits],"NOT FOUND"),IF(_xlpm.result="NOT FOUND","NOT FOUND",IF(_xlpm.result=0,"",_xlpm.result)))</f>
        <v/>
      </c>
      <c r="AO438"/>
      <c r="AQ438" s="26"/>
      <c r="AR438"/>
      <c r="AS438"/>
      <c r="AT438"/>
      <c r="AU438"/>
      <c r="AY438"/>
      <c r="AZ438"/>
      <c r="BB438" s="26"/>
      <c r="BC438" t="str">
        <f>_xlfn.LET(_xlpm.result,_xlfn.XLOOKUP(C438,Table1[company_name],Table1[Separate_removal_target],"NOT FOUND"),IF(_xlpm.result="NOT FOUND","NOT FOUND",IF(_xlpm.result=0,"",_xlpm.result)))</f>
        <v/>
      </c>
      <c r="BD438"/>
      <c r="BF438"/>
      <c r="BG438"/>
      <c r="BL438" s="26"/>
      <c r="BN438" s="29"/>
      <c r="BP438" s="26"/>
    </row>
    <row r="439" spans="1:68" s="24" customFormat="1" ht="13.35" customHeight="1" hidden="1">
      <c r="A439" s="24">
        <v>436</v>
      </c>
      <c r="C439" s="26" t="s">
        <v>2543</v>
      </c>
      <c r="D439" t="s">
        <v>734</v>
      </c>
      <c r="F439" t="s">
        <v>145</v>
      </c>
      <c r="H439" s="30" t="s">
        <v>2544</v>
      </c>
      <c r="I439" s="24" t="s">
        <v>2545</v>
      </c>
      <c r="J439" s="24">
        <v>-0.07</v>
      </c>
      <c r="K439" s="24" t="s">
        <v>2546</v>
      </c>
      <c r="L439" s="24">
        <v>90000</v>
      </c>
      <c r="N439" s="26">
        <v>18</v>
      </c>
      <c r="O439" s="24" t="s">
        <v>154</v>
      </c>
      <c r="Q439" s="26"/>
      <c r="R439" s="39"/>
      <c r="S439" s="39"/>
      <c r="T439" s="40"/>
      <c r="U439" s="24" t="s">
        <v>150</v>
      </c>
      <c r="V439" s="24" t="s">
        <v>6995</v>
      </c>
      <c r="W439" s="24" t="s">
        <v>1368</v>
      </c>
      <c r="X439" s="24">
        <v>2030</v>
      </c>
      <c r="Y439" s="24" t="s">
        <v>151</v>
      </c>
      <c r="Z439" s="24" t="s">
        <v>1368</v>
      </c>
      <c r="AA439" s="24">
        <v>2050</v>
      </c>
      <c r="AB439" s="24" t="s">
        <v>150</v>
      </c>
      <c r="AC439" s="24" t="s">
        <v>150</v>
      </c>
      <c r="AD439" s="24">
        <v>2050</v>
      </c>
      <c r="AE439" s="26">
        <v>2050</v>
      </c>
      <c r="AF439" t="str">
        <f>_xlfn.LET(_xlpm.result,_xlfn.XLOOKUP(C439,Table1[company_name],Table1[End_target],"NOT FOUND"),IF(_xlpm.result="NOT FOUND","NOT FOUND",IF(_xlpm.result=0,"",_xlpm.result)))</f>
        <v>Net zero</v>
      </c>
      <c r="AG439"/>
      <c r="AH439"/>
      <c r="AI439"/>
      <c r="AJ439"/>
      <c r="AN439" t="str">
        <f>_xlfn.LET(_xlpm.result,_xlfn.XLOOKUP(C439,Table1[company_name],Table1[Carbon_credits],"NOT FOUND"),IF(_xlpm.result="NOT FOUND","NOT FOUND",IF(_xlpm.result=0,"",_xlpm.result)))</f>
        <v>Not Specified</v>
      </c>
      <c r="AO439"/>
      <c r="AQ439" s="26"/>
      <c r="AR439"/>
      <c r="AS439" t="s">
        <v>218</v>
      </c>
      <c r="AT439" t="s">
        <v>7146</v>
      </c>
      <c r="AU439">
        <v>2050</v>
      </c>
      <c r="AY439" t="s">
        <v>168</v>
      </c>
      <c r="AZ439" t="s">
        <v>171</v>
      </c>
      <c r="BB439" s="26"/>
      <c r="BC439" t="str">
        <f>_xlfn.LET(_xlpm.result,_xlfn.XLOOKUP(C439,Table1[company_name],Table1[Separate_removal_target],"NOT FOUND"),IF(_xlpm.result="NOT FOUND","NOT FOUND",IF(_xlpm.result=0,"",_xlpm.result)))</f>
        <v>No</v>
      </c>
      <c r="BD439" t="s">
        <v>150</v>
      </c>
      <c r="BF439" t="s">
        <v>7146</v>
      </c>
      <c r="BG439">
        <v>2050</v>
      </c>
      <c r="BL439" s="26"/>
      <c r="BN439" s="29"/>
      <c r="BP439" s="26"/>
    </row>
    <row r="440" spans="1:68" s="24" customFormat="1" ht="13.35" customHeight="1" hidden="1">
      <c r="A440" s="24">
        <v>437</v>
      </c>
      <c r="C440" s="26" t="s">
        <v>2548</v>
      </c>
      <c r="D440" t="s">
        <v>2549</v>
      </c>
      <c r="F440" t="s">
        <v>145</v>
      </c>
      <c r="H440" s="30" t="s">
        <v>2550</v>
      </c>
      <c r="I440" s="24" t="s">
        <v>2551</v>
      </c>
      <c r="J440" s="24">
        <v>0.061</v>
      </c>
      <c r="K440" s="24" t="s">
        <v>2552</v>
      </c>
      <c r="L440" s="24">
        <v>110000</v>
      </c>
      <c r="N440" s="26">
        <v>22</v>
      </c>
      <c r="O440" s="24" t="s">
        <v>154</v>
      </c>
      <c r="Q440" s="26"/>
      <c r="R440" s="39"/>
      <c r="S440" s="39"/>
      <c r="T440" s="40"/>
      <c r="U440" s="24" t="s">
        <v>150</v>
      </c>
      <c r="V440" s="24" t="s">
        <v>6995</v>
      </c>
      <c r="W440" s="24" t="s">
        <v>1368</v>
      </c>
      <c r="X440" s="24">
        <v>2030</v>
      </c>
      <c r="Y440" s="24" t="s">
        <v>151</v>
      </c>
      <c r="Z440" s="24" t="s">
        <v>1368</v>
      </c>
      <c r="AA440" s="24">
        <v>2040</v>
      </c>
      <c r="AB440" s="24" t="s">
        <v>150</v>
      </c>
      <c r="AC440" s="24" t="s">
        <v>150</v>
      </c>
      <c r="AD440" s="24">
        <v>2040</v>
      </c>
      <c r="AE440" s="26">
        <v>2040</v>
      </c>
      <c r="AF440" t="str">
        <f>_xlfn.LET(_xlpm.result,_xlfn.XLOOKUP(C440,Table1[company_name],Table1[End_target],"NOT FOUND"),IF(_xlpm.result="NOT FOUND","NOT FOUND",IF(_xlpm.result=0,"",_xlpm.result)))</f>
        <v>Net zero</v>
      </c>
      <c r="AG440"/>
      <c r="AH440"/>
      <c r="AI440"/>
      <c r="AJ440"/>
      <c r="AN440" t="str">
        <f>_xlfn.LET(_xlpm.result,_xlfn.XLOOKUP(C440,Table1[company_name],Table1[Carbon_credits],"NOT FOUND"),IF(_xlpm.result="NOT FOUND","NOT FOUND",IF(_xlpm.result=0,"",_xlpm.result)))</f>
        <v>Not Specified</v>
      </c>
      <c r="AO440"/>
      <c r="AQ440" s="26"/>
      <c r="AR440"/>
      <c r="AS440" t="s">
        <v>218</v>
      </c>
      <c r="AT440" t="s">
        <v>2553</v>
      </c>
      <c r="AU440">
        <v>2050</v>
      </c>
      <c r="AY440" t="s">
        <v>168</v>
      </c>
      <c r="AZ440" t="s">
        <v>262</v>
      </c>
      <c r="BB440" s="26"/>
      <c r="BC440" t="str">
        <f>_xlfn.LET(_xlpm.result,_xlfn.XLOOKUP(C440,Table1[company_name],Table1[Separate_removal_target],"NOT FOUND"),IF(_xlpm.result="NOT FOUND","NOT FOUND",IF(_xlpm.result=0,"",_xlpm.result)))</f>
        <v>No</v>
      </c>
      <c r="BD440" t="s">
        <v>150</v>
      </c>
      <c r="BF440" t="s">
        <v>2553</v>
      </c>
      <c r="BG440">
        <v>2050</v>
      </c>
      <c r="BL440" s="26"/>
      <c r="BN440" s="29"/>
      <c r="BP440" s="26"/>
    </row>
    <row r="441" spans="1:68" s="24" customFormat="1" ht="13.35" customHeight="1" hidden="1">
      <c r="A441" s="24">
        <v>438</v>
      </c>
      <c r="C441" s="26" t="s">
        <v>2554</v>
      </c>
      <c r="D441" t="s">
        <v>599</v>
      </c>
      <c r="F441" t="s">
        <v>175</v>
      </c>
      <c r="H441" s="30" t="s">
        <v>2555</v>
      </c>
      <c r="I441" s="24" t="s">
        <v>2556</v>
      </c>
      <c r="J441" s="24">
        <v>0</v>
      </c>
      <c r="K441" s="24" t="s">
        <v>2557</v>
      </c>
      <c r="L441" s="24">
        <v>128584</v>
      </c>
      <c r="N441" s="26">
        <v>12</v>
      </c>
      <c r="O441" s="24" t="s">
        <v>154</v>
      </c>
      <c r="Q441" s="26"/>
      <c r="R441" s="39"/>
      <c r="S441" s="39"/>
      <c r="T441" s="40"/>
      <c r="U441" s="24" t="s">
        <v>154</v>
      </c>
      <c r="V441" s="24" t="s">
        <v>154</v>
      </c>
      <c r="AB441" s="24" t="s">
        <v>154</v>
      </c>
      <c r="AC441" s="24" t="s">
        <v>154</v>
      </c>
      <c r="AE441" s="26"/>
      <c r="AF441" t="str">
        <f>_xlfn.LET(_xlpm.result,_xlfn.XLOOKUP(C441,Table1[company_name],Table1[End_target],"NOT FOUND"),IF(_xlpm.result="NOT FOUND","NOT FOUND",IF(_xlpm.result=0,"",_xlpm.result)))</f>
        <v/>
      </c>
      <c r="AG441"/>
      <c r="AH441"/>
      <c r="AI441"/>
      <c r="AJ441"/>
      <c r="AN441" t="str">
        <f>_xlfn.LET(_xlpm.result,_xlfn.XLOOKUP(C441,Table1[company_name],Table1[Carbon_credits],"NOT FOUND"),IF(_xlpm.result="NOT FOUND","NOT FOUND",IF(_xlpm.result=0,"",_xlpm.result)))</f>
        <v/>
      </c>
      <c r="AO441"/>
      <c r="AQ441" s="26"/>
      <c r="AR441"/>
      <c r="AS441"/>
      <c r="AT441"/>
      <c r="AU441"/>
      <c r="AY441"/>
      <c r="AZ441"/>
      <c r="BB441" s="26"/>
      <c r="BC441" t="str">
        <f>_xlfn.LET(_xlpm.result,_xlfn.XLOOKUP(C441,Table1[company_name],Table1[Separate_removal_target],"NOT FOUND"),IF(_xlpm.result="NOT FOUND","NOT FOUND",IF(_xlpm.result=0,"",_xlpm.result)))</f>
        <v/>
      </c>
      <c r="BD441"/>
      <c r="BF441"/>
      <c r="BG441"/>
      <c r="BL441" s="26"/>
      <c r="BN441" s="29"/>
      <c r="BP441" s="26"/>
    </row>
    <row r="442" spans="1:68" s="24" customFormat="1" ht="13.35" customHeight="1" hidden="1">
      <c r="A442" s="24">
        <v>439</v>
      </c>
      <c r="C442" s="26" t="s">
        <v>2561</v>
      </c>
      <c r="D442" t="s">
        <v>348</v>
      </c>
      <c r="F442" t="s">
        <v>264</v>
      </c>
      <c r="H442" s="30" t="s">
        <v>2562</v>
      </c>
      <c r="I442" s="24" t="s">
        <v>2563</v>
      </c>
      <c r="J442" s="24">
        <v>0.078</v>
      </c>
      <c r="K442" s="24" t="s">
        <v>2564</v>
      </c>
      <c r="L442" s="24">
        <v>149914</v>
      </c>
      <c r="N442" s="26">
        <v>31</v>
      </c>
      <c r="O442" s="24" t="s">
        <v>154</v>
      </c>
      <c r="Q442" s="26"/>
      <c r="R442" s="39"/>
      <c r="S442" s="39"/>
      <c r="T442" s="40"/>
      <c r="U442" s="24" t="s">
        <v>150</v>
      </c>
      <c r="V442" s="24" t="s">
        <v>6995</v>
      </c>
      <c r="W442" s="24" t="s">
        <v>1368</v>
      </c>
      <c r="X442" s="24" t="s">
        <v>4212</v>
      </c>
      <c r="AB442" s="24" t="s">
        <v>154</v>
      </c>
      <c r="AC442" s="24" t="s">
        <v>154</v>
      </c>
      <c r="AE442" s="26"/>
      <c r="AF442" t="str">
        <f>_xlfn.LET(_xlpm.result,_xlfn.XLOOKUP(C442,Table1[company_name],Table1[End_target],"NOT FOUND"),IF(_xlpm.result="NOT FOUND","NOT FOUND",IF(_xlpm.result=0,"",_xlpm.result)))</f>
        <v>Net zero</v>
      </c>
      <c r="AG442"/>
      <c r="AH442"/>
      <c r="AI442"/>
      <c r="AJ442"/>
      <c r="AN442" t="str">
        <f>_xlfn.LET(_xlpm.result,_xlfn.XLOOKUP(C442,Table1[company_name],Table1[Carbon_credits],"NOT FOUND"),IF(_xlpm.result="NOT FOUND","NOT FOUND",IF(_xlpm.result=0,"",_xlpm.result)))</f>
        <v>Not Specified</v>
      </c>
      <c r="AO442"/>
      <c r="AQ442" s="26"/>
      <c r="AR442"/>
      <c r="AS442" t="s">
        <v>218</v>
      </c>
      <c r="AT442" t="s">
        <v>2565</v>
      </c>
      <c r="AU442">
        <v>2050</v>
      </c>
      <c r="AY442" t="s">
        <v>168</v>
      </c>
      <c r="AZ442" t="s">
        <v>168</v>
      </c>
      <c r="BB442" s="26"/>
      <c r="BC442" t="str">
        <f>_xlfn.LET(_xlpm.result,_xlfn.XLOOKUP(C442,Table1[company_name],Table1[Separate_removal_target],"NOT FOUND"),IF(_xlpm.result="NOT FOUND","NOT FOUND",IF(_xlpm.result=0,"",_xlpm.result)))</f>
        <v>No</v>
      </c>
      <c r="BD442" t="s">
        <v>150</v>
      </c>
      <c r="BF442" t="s">
        <v>2565</v>
      </c>
      <c r="BG442">
        <v>2050</v>
      </c>
      <c r="BL442" s="26"/>
      <c r="BN442" s="29"/>
      <c r="BP442" s="26"/>
    </row>
    <row r="443" spans="1:68" s="24" customFormat="1" ht="13.35" customHeight="1" hidden="1">
      <c r="A443" s="24">
        <v>440</v>
      </c>
      <c r="C443" s="26" t="s">
        <v>2566</v>
      </c>
      <c r="D443" t="s">
        <v>818</v>
      </c>
      <c r="F443" t="s">
        <v>2567</v>
      </c>
      <c r="H443" s="30" t="s">
        <v>2795</v>
      </c>
      <c r="I443" s="24" t="s">
        <v>2796</v>
      </c>
      <c r="J443" s="24">
        <v>-0.207</v>
      </c>
      <c r="K443" s="24" t="s">
        <v>2797</v>
      </c>
      <c r="L443" s="24">
        <v>139907</v>
      </c>
      <c r="N443" s="26">
        <v>2</v>
      </c>
      <c r="O443" s="24" t="s">
        <v>154</v>
      </c>
      <c r="Q443" s="26"/>
      <c r="R443" s="39"/>
      <c r="S443" s="39"/>
      <c r="T443" s="40"/>
      <c r="U443" s="24" t="s">
        <v>150</v>
      </c>
      <c r="V443" s="24" t="s">
        <v>6995</v>
      </c>
      <c r="W443" s="24" t="s">
        <v>1368</v>
      </c>
      <c r="X443" s="24">
        <v>2033</v>
      </c>
      <c r="Y443" s="24" t="s">
        <v>151</v>
      </c>
      <c r="Z443" s="24" t="s">
        <v>1368</v>
      </c>
      <c r="AA443" s="24">
        <v>2050</v>
      </c>
      <c r="AB443" s="24" t="s">
        <v>150</v>
      </c>
      <c r="AC443" s="24" t="s">
        <v>150</v>
      </c>
      <c r="AD443" s="24">
        <v>2050</v>
      </c>
      <c r="AE443" s="26">
        <v>2050</v>
      </c>
      <c r="AF443" t="str">
        <f>_xlfn.LET(_xlpm.result,_xlfn.XLOOKUP(C443,Table1[company_name],Table1[End_target],"NOT FOUND"),IF(_xlpm.result="NOT FOUND","NOT FOUND",IF(_xlpm.result=0,"",_xlpm.result)))</f>
        <v>Carbon neutral(ity)</v>
      </c>
      <c r="AG443"/>
      <c r="AH443"/>
      <c r="AI443"/>
      <c r="AJ443"/>
      <c r="AN443" t="str">
        <f>_xlfn.LET(_xlpm.result,_xlfn.XLOOKUP(C443,Table1[company_name],Table1[Carbon_credits],"NOT FOUND"),IF(_xlpm.result="NOT FOUND","NOT FOUND",IF(_xlpm.result=0,"",_xlpm.result)))</f>
        <v>Yes</v>
      </c>
      <c r="AO443"/>
      <c r="AQ443" s="26"/>
      <c r="AR443"/>
      <c r="AS443"/>
      <c r="AT443"/>
      <c r="AU443"/>
      <c r="AY443"/>
      <c r="AZ443"/>
      <c r="BB443" s="26"/>
      <c r="BC443" t="str">
        <f>_xlfn.LET(_xlpm.result,_xlfn.XLOOKUP(C443,Table1[company_name],Table1[Separate_removal_target],"NOT FOUND"),IF(_xlpm.result="NOT FOUND","NOT FOUND",IF(_xlpm.result=0,"",_xlpm.result)))</f>
        <v>No</v>
      </c>
      <c r="BD443"/>
      <c r="BF443"/>
      <c r="BG443"/>
      <c r="BL443" s="26"/>
      <c r="BN443" s="29"/>
      <c r="BP443" s="26"/>
    </row>
    <row r="444" spans="1:68" s="24" customFormat="1" ht="13.35" customHeight="1" hidden="1">
      <c r="A444" s="24">
        <v>441</v>
      </c>
      <c r="C444" s="26" t="s">
        <v>2573</v>
      </c>
      <c r="D444" t="s">
        <v>2574</v>
      </c>
      <c r="F444" t="s">
        <v>145</v>
      </c>
      <c r="H444" s="30" t="s">
        <v>2568</v>
      </c>
      <c r="I444" s="24" t="s">
        <v>2569</v>
      </c>
      <c r="J444" s="24">
        <v>-0.088</v>
      </c>
      <c r="K444" s="24" t="s">
        <v>2570</v>
      </c>
      <c r="L444" s="24">
        <v>361000</v>
      </c>
      <c r="N444" s="26">
        <v>5</v>
      </c>
      <c r="O444" s="24" t="s">
        <v>150</v>
      </c>
      <c r="P444" s="24">
        <v>2015</v>
      </c>
      <c r="Q444" s="26">
        <v>2022</v>
      </c>
      <c r="R444" s="39"/>
      <c r="S444" s="39"/>
      <c r="T444" s="40"/>
      <c r="U444" s="24" t="s">
        <v>150</v>
      </c>
      <c r="V444" s="24" t="s">
        <v>6995</v>
      </c>
      <c r="W444" s="24" t="s">
        <v>1368</v>
      </c>
      <c r="X444" s="24" t="s">
        <v>3292</v>
      </c>
      <c r="AB444" s="24" t="s">
        <v>154</v>
      </c>
      <c r="AC444" s="24" t="s">
        <v>154</v>
      </c>
      <c r="AE444" s="26"/>
      <c r="AF444" t="str">
        <f>_xlfn.LET(_xlpm.result,_xlfn.XLOOKUP(C444,Table1[company_name],Table1[End_target],"NOT FOUND"),IF(_xlpm.result="NOT FOUND","NOT FOUND",IF(_xlpm.result=0,"",_xlpm.result)))</f>
        <v>Net zero</v>
      </c>
      <c r="AG444"/>
      <c r="AH444"/>
      <c r="AI444"/>
      <c r="AJ444"/>
      <c r="AN444" t="str">
        <f>_xlfn.LET(_xlpm.result,_xlfn.XLOOKUP(C444,Table1[company_name],Table1[Carbon_credits],"NOT FOUND"),IF(_xlpm.result="NOT FOUND","NOT FOUND",IF(_xlpm.result=0,"",_xlpm.result)))</f>
        <v>No</v>
      </c>
      <c r="AO444"/>
      <c r="AQ444" s="26"/>
      <c r="AR444"/>
      <c r="AS444" t="s">
        <v>159</v>
      </c>
      <c r="AT444" t="s">
        <v>7147</v>
      </c>
      <c r="AU444">
        <v>2050</v>
      </c>
      <c r="AY444" t="s">
        <v>158</v>
      </c>
      <c r="AZ444" t="s">
        <v>171</v>
      </c>
      <c r="BB444" s="26"/>
      <c r="BC444" t="str">
        <f>_xlfn.LET(_xlpm.result,_xlfn.XLOOKUP(C444,Table1[company_name],Table1[Separate_removal_target],"NOT FOUND"),IF(_xlpm.result="NOT FOUND","NOT FOUND",IF(_xlpm.result=0,"",_xlpm.result)))</f>
        <v>No</v>
      </c>
      <c r="BD444" t="s">
        <v>150</v>
      </c>
      <c r="BF444" t="s">
        <v>7147</v>
      </c>
      <c r="BG444">
        <v>2050</v>
      </c>
      <c r="BL444" s="26"/>
      <c r="BN444" s="29"/>
      <c r="BP444" s="26"/>
    </row>
    <row r="445" spans="1:68" s="24" customFormat="1" ht="13.35" customHeight="1" hidden="1">
      <c r="A445" s="24">
        <v>442</v>
      </c>
      <c r="C445" s="26" t="s">
        <v>2579</v>
      </c>
      <c r="D445" t="s">
        <v>314</v>
      </c>
      <c r="F445" t="s">
        <v>175</v>
      </c>
      <c r="H445" s="30" t="s">
        <v>2575</v>
      </c>
      <c r="I445" s="24" t="s">
        <v>2576</v>
      </c>
      <c r="J445" s="24">
        <v>-1.034</v>
      </c>
      <c r="K445" s="24" t="s">
        <v>2577</v>
      </c>
      <c r="L445" s="24">
        <v>26727</v>
      </c>
      <c r="N445" s="26">
        <v>6</v>
      </c>
      <c r="O445" s="24" t="s">
        <v>154</v>
      </c>
      <c r="Q445" s="26"/>
      <c r="R445" s="39"/>
      <c r="S445" s="39"/>
      <c r="T445" s="40"/>
      <c r="U445" s="24" t="s">
        <v>150</v>
      </c>
      <c r="V445" s="24" t="s">
        <v>6995</v>
      </c>
      <c r="W445" s="24" t="s">
        <v>1368</v>
      </c>
      <c r="X445" s="24">
        <v>2030</v>
      </c>
      <c r="Y445" s="24" t="s">
        <v>151</v>
      </c>
      <c r="Z445" s="24" t="s">
        <v>1368</v>
      </c>
      <c r="AA445" s="24">
        <v>2050</v>
      </c>
      <c r="AB445" s="24" t="s">
        <v>150</v>
      </c>
      <c r="AC445" s="24" t="s">
        <v>150</v>
      </c>
      <c r="AD445" s="24">
        <v>2050</v>
      </c>
      <c r="AE445" s="26">
        <v>2050</v>
      </c>
      <c r="AF445" t="str">
        <f>_xlfn.LET(_xlpm.result,_xlfn.XLOOKUP(C445,Table1[company_name],Table1[End_target],"NOT FOUND"),IF(_xlpm.result="NOT FOUND","NOT FOUND",IF(_xlpm.result=0,"",_xlpm.result)))</f>
        <v>Net zero</v>
      </c>
      <c r="AG445"/>
      <c r="AH445"/>
      <c r="AI445"/>
      <c r="AJ445"/>
      <c r="AN445" t="str">
        <f>_xlfn.LET(_xlpm.result,_xlfn.XLOOKUP(C445,Table1[company_name],Table1[Carbon_credits],"NOT FOUND"),IF(_xlpm.result="NOT FOUND","NOT FOUND",IF(_xlpm.result=0,"",_xlpm.result)))</f>
        <v>No</v>
      </c>
      <c r="AO445"/>
      <c r="AQ445" s="26"/>
      <c r="AR445"/>
      <c r="AS445" t="s">
        <v>159</v>
      </c>
      <c r="AT445" t="s">
        <v>2583</v>
      </c>
      <c r="AU445">
        <v>2035</v>
      </c>
      <c r="AY445" t="s">
        <v>158</v>
      </c>
      <c r="AZ445" t="s">
        <v>171</v>
      </c>
      <c r="BB445" s="26"/>
      <c r="BC445" t="str">
        <f>_xlfn.LET(_xlpm.result,_xlfn.XLOOKUP(C445,Table1[company_name],Table1[Separate_removal_target],"NOT FOUND"),IF(_xlpm.result="NOT FOUND","NOT FOUND",IF(_xlpm.result=0,"",_xlpm.result)))</f>
        <v>No</v>
      </c>
      <c r="BD445" t="s">
        <v>150</v>
      </c>
      <c r="BF445" t="s">
        <v>2583</v>
      </c>
      <c r="BG445">
        <v>2035</v>
      </c>
      <c r="BL445" s="26"/>
      <c r="BN445" s="29"/>
      <c r="BP445" s="26"/>
    </row>
    <row r="446" spans="1:68" s="24" customFormat="1" ht="13.35" customHeight="1" hidden="1">
      <c r="A446" s="24">
        <v>443</v>
      </c>
      <c r="C446" s="26" t="s">
        <v>2584</v>
      </c>
      <c r="D446" t="s">
        <v>980</v>
      </c>
      <c r="F446" t="s">
        <v>499</v>
      </c>
      <c r="H446" s="30" t="s">
        <v>2580</v>
      </c>
      <c r="I446" s="24" t="s">
        <v>2581</v>
      </c>
      <c r="J446" s="24">
        <v>0.429</v>
      </c>
      <c r="K446" s="24" t="s">
        <v>2582</v>
      </c>
      <c r="L446" s="24">
        <v>30585</v>
      </c>
      <c r="N446" s="26">
        <v>16</v>
      </c>
      <c r="O446" s="24" t="s">
        <v>154</v>
      </c>
      <c r="Q446" s="26"/>
      <c r="R446" s="39"/>
      <c r="S446" s="39"/>
      <c r="T446" s="40"/>
      <c r="U446" s="24" t="s">
        <v>154</v>
      </c>
      <c r="V446" s="24" t="s">
        <v>154</v>
      </c>
      <c r="AB446" s="24" t="s">
        <v>154</v>
      </c>
      <c r="AC446" s="24" t="s">
        <v>154</v>
      </c>
      <c r="AE446" s="26"/>
      <c r="AF446" t="str">
        <f>_xlfn.LET(_xlpm.result,_xlfn.XLOOKUP(C446,Table1[company_name],Table1[End_target],"NOT FOUND"),IF(_xlpm.result="NOT FOUND","NOT FOUND",IF(_xlpm.result=0,"",_xlpm.result)))</f>
        <v>Carbon neutral(ity)</v>
      </c>
      <c r="AG446"/>
      <c r="AH446"/>
      <c r="AI446"/>
      <c r="AJ446"/>
      <c r="AN446" t="str">
        <f>_xlfn.LET(_xlpm.result,_xlfn.XLOOKUP(C446,Table1[company_name],Table1[Carbon_credits],"NOT FOUND"),IF(_xlpm.result="NOT FOUND","NOT FOUND",IF(_xlpm.result=0,"",_xlpm.result)))</f>
        <v>Yes</v>
      </c>
      <c r="AO446"/>
      <c r="AQ446" s="26"/>
      <c r="AR446"/>
      <c r="AS446"/>
      <c r="AT446"/>
      <c r="AU446"/>
      <c r="AY446"/>
      <c r="AZ446"/>
      <c r="BB446" s="26"/>
      <c r="BC446" t="str">
        <f>_xlfn.LET(_xlpm.result,_xlfn.XLOOKUP(C446,Table1[company_name],Table1[Separate_removal_target],"NOT FOUND"),IF(_xlpm.result="NOT FOUND","NOT FOUND",IF(_xlpm.result=0,"",_xlpm.result)))</f>
        <v>Yes</v>
      </c>
      <c r="BD446"/>
      <c r="BF446"/>
      <c r="BG446"/>
      <c r="BL446" s="26"/>
      <c r="BN446" s="29"/>
      <c r="BP446" s="26"/>
    </row>
    <row r="447" spans="1:68" s="24" customFormat="1" ht="13.35" customHeight="1" hidden="1">
      <c r="A447" s="24">
        <v>444</v>
      </c>
      <c r="C447" s="26" t="s">
        <v>2589</v>
      </c>
      <c r="D447" t="s">
        <v>449</v>
      </c>
      <c r="F447" t="s">
        <v>175</v>
      </c>
      <c r="H447" s="30" t="s">
        <v>2585</v>
      </c>
      <c r="I447" s="24" t="s">
        <v>2586</v>
      </c>
      <c r="J447" s="24">
        <v>-0.27</v>
      </c>
      <c r="K447" s="24" t="s">
        <v>2587</v>
      </c>
      <c r="L447" s="24">
        <v>300000</v>
      </c>
      <c r="N447" s="26">
        <v>10</v>
      </c>
      <c r="O447" s="24" t="s">
        <v>154</v>
      </c>
      <c r="Q447" s="26"/>
      <c r="R447" s="39"/>
      <c r="S447" s="39"/>
      <c r="T447" s="40"/>
      <c r="U447" s="24" t="s">
        <v>150</v>
      </c>
      <c r="V447" s="24" t="s">
        <v>6995</v>
      </c>
      <c r="W447" s="24" t="s">
        <v>1368</v>
      </c>
      <c r="X447" s="24">
        <v>2030</v>
      </c>
      <c r="Y447" s="24" t="s">
        <v>151</v>
      </c>
      <c r="Z447" s="24" t="s">
        <v>1368</v>
      </c>
      <c r="AA447" s="24">
        <v>2050</v>
      </c>
      <c r="AB447" s="24" t="s">
        <v>150</v>
      </c>
      <c r="AC447" s="24" t="s">
        <v>150</v>
      </c>
      <c r="AD447" s="24">
        <v>2050</v>
      </c>
      <c r="AE447" s="26">
        <v>2050</v>
      </c>
      <c r="AF447" t="str">
        <f>_xlfn.LET(_xlpm.result,_xlfn.XLOOKUP(C447,Table1[company_name],Table1[End_target],"NOT FOUND"),IF(_xlpm.result="NOT FOUND","NOT FOUND",IF(_xlpm.result=0,"",_xlpm.result)))</f>
        <v>Net zero</v>
      </c>
      <c r="AG447"/>
      <c r="AH447"/>
      <c r="AI447"/>
      <c r="AJ447"/>
      <c r="AN447" t="str">
        <f>_xlfn.LET(_xlpm.result,_xlfn.XLOOKUP(C447,Table1[company_name],Table1[Carbon_credits],"NOT FOUND"),IF(_xlpm.result="NOT FOUND","NOT FOUND",IF(_xlpm.result=0,"",_xlpm.result)))</f>
        <v>Not Specified</v>
      </c>
      <c r="AO447"/>
      <c r="AQ447" s="26"/>
      <c r="AR447"/>
      <c r="AS447"/>
      <c r="AT447"/>
      <c r="AU447"/>
      <c r="AY447"/>
      <c r="AZ447"/>
      <c r="BB447" s="26"/>
      <c r="BC447" t="str">
        <f>_xlfn.LET(_xlpm.result,_xlfn.XLOOKUP(C447,Table1[company_name],Table1[Separate_removal_target],"NOT FOUND"),IF(_xlpm.result="NOT FOUND","NOT FOUND",IF(_xlpm.result=0,"",_xlpm.result)))</f>
        <v>No</v>
      </c>
      <c r="BD447"/>
      <c r="BF447"/>
      <c r="BG447"/>
      <c r="BL447" s="26"/>
      <c r="BN447" s="29"/>
      <c r="BP447" s="26"/>
    </row>
    <row r="448" spans="1:68" s="24" customFormat="1" ht="13.35" customHeight="1" hidden="1">
      <c r="A448" s="24">
        <v>445</v>
      </c>
      <c r="C448" s="26" t="s">
        <v>2594</v>
      </c>
      <c r="D448" t="s">
        <v>818</v>
      </c>
      <c r="F448" t="s">
        <v>374</v>
      </c>
      <c r="H448" s="30" t="s">
        <v>2590</v>
      </c>
      <c r="I448" s="24" t="s">
        <v>2591</v>
      </c>
      <c r="J448" s="24">
        <v>0</v>
      </c>
      <c r="K448" s="24" t="s">
        <v>2592</v>
      </c>
      <c r="L448" s="24">
        <v>138444</v>
      </c>
      <c r="N448" s="26">
        <v>29</v>
      </c>
      <c r="O448" s="24" t="s">
        <v>150</v>
      </c>
      <c r="P448" s="24">
        <v>2021</v>
      </c>
      <c r="Q448" s="26">
        <v>2030</v>
      </c>
      <c r="R448" s="39"/>
      <c r="S448" s="39"/>
      <c r="T448" s="40"/>
      <c r="U448" s="24" t="s">
        <v>150</v>
      </c>
      <c r="V448" s="24" t="s">
        <v>6995</v>
      </c>
      <c r="W448" s="24" t="s">
        <v>1368</v>
      </c>
      <c r="X448" s="24">
        <v>2030</v>
      </c>
      <c r="AB448" s="24" t="s">
        <v>154</v>
      </c>
      <c r="AC448" s="24" t="s">
        <v>154</v>
      </c>
      <c r="AE448" s="26"/>
      <c r="AF448" t="str">
        <f>_xlfn.LET(_xlpm.result,_xlfn.XLOOKUP(C448,Table1[company_name],Table1[End_target],"NOT FOUND"),IF(_xlpm.result="NOT FOUND","NOT FOUND",IF(_xlpm.result=0,"",_xlpm.result)))</f>
        <v/>
      </c>
      <c r="AG448"/>
      <c r="AH448"/>
      <c r="AI448"/>
      <c r="AJ448"/>
      <c r="AN448" t="str">
        <f>_xlfn.LET(_xlpm.result,_xlfn.XLOOKUP(C448,Table1[company_name],Table1[Carbon_credits],"NOT FOUND"),IF(_xlpm.result="NOT FOUND","NOT FOUND",IF(_xlpm.result=0,"",_xlpm.result)))</f>
        <v/>
      </c>
      <c r="AO448"/>
      <c r="AQ448" s="26"/>
      <c r="AR448"/>
      <c r="AS448"/>
      <c r="AT448"/>
      <c r="AU448"/>
      <c r="AY448"/>
      <c r="AZ448"/>
      <c r="BB448" s="26"/>
      <c r="BC448" t="str">
        <f>_xlfn.LET(_xlpm.result,_xlfn.XLOOKUP(C448,Table1[company_name],Table1[Separate_removal_target],"NOT FOUND"),IF(_xlpm.result="NOT FOUND","NOT FOUND",IF(_xlpm.result=0,"",_xlpm.result)))</f>
        <v/>
      </c>
      <c r="BD448"/>
      <c r="BF448"/>
      <c r="BG448"/>
      <c r="BL448" s="26"/>
      <c r="BN448" s="29"/>
      <c r="BP448" s="26"/>
    </row>
    <row r="449" spans="1:68" s="24" customFormat="1" ht="13.35" customHeight="1" hidden="1">
      <c r="A449" s="24">
        <v>446</v>
      </c>
      <c r="C449" s="26" t="s">
        <v>2600</v>
      </c>
      <c r="D449" t="s">
        <v>1163</v>
      </c>
      <c r="F449" t="s">
        <v>145</v>
      </c>
      <c r="H449" s="30" t="s">
        <v>2595</v>
      </c>
      <c r="I449" s="24" t="s">
        <v>2596</v>
      </c>
      <c r="J449" s="24">
        <v>0.143</v>
      </c>
      <c r="K449" s="24" t="s">
        <v>2597</v>
      </c>
      <c r="L449" s="24">
        <v>31600</v>
      </c>
      <c r="N449" s="26">
        <v>2</v>
      </c>
      <c r="O449" s="24" t="s">
        <v>150</v>
      </c>
      <c r="P449" s="24">
        <v>2018</v>
      </c>
      <c r="Q449" s="26">
        <v>2019</v>
      </c>
      <c r="R449" s="39"/>
      <c r="S449" s="39"/>
      <c r="T449" s="40"/>
      <c r="U449" s="24" t="s">
        <v>150</v>
      </c>
      <c r="V449" s="24" t="s">
        <v>6995</v>
      </c>
      <c r="W449" s="24" t="s">
        <v>1368</v>
      </c>
      <c r="X449" s="24" t="s">
        <v>3292</v>
      </c>
      <c r="Y449" s="24" t="s">
        <v>151</v>
      </c>
      <c r="Z449" s="24" t="s">
        <v>1368</v>
      </c>
      <c r="AA449" s="24" t="s">
        <v>4360</v>
      </c>
      <c r="AB449" s="24" t="s">
        <v>150</v>
      </c>
      <c r="AC449" s="24" t="s">
        <v>150</v>
      </c>
      <c r="AD449" s="24" t="s">
        <v>4360</v>
      </c>
      <c r="AE449" s="26" t="s">
        <v>4360</v>
      </c>
      <c r="AF449" t="str">
        <f>_xlfn.LET(_xlpm.result,_xlfn.XLOOKUP(C449,Table1[company_name],Table1[End_target],"NOT FOUND"),IF(_xlpm.result="NOT FOUND","NOT FOUND",IF(_xlpm.result=0,"",_xlpm.result)))</f>
        <v>Net zero</v>
      </c>
      <c r="AG449"/>
      <c r="AH449"/>
      <c r="AI449"/>
      <c r="AJ449"/>
      <c r="AN449" t="str">
        <f>_xlfn.LET(_xlpm.result,_xlfn.XLOOKUP(C449,Table1[company_name],Table1[Carbon_credits],"NOT FOUND"),IF(_xlpm.result="NOT FOUND","NOT FOUND",IF(_xlpm.result=0,"",_xlpm.result)))</f>
        <v>Yes</v>
      </c>
      <c r="AO449"/>
      <c r="AQ449" s="26"/>
      <c r="AR449"/>
      <c r="AS449" t="s">
        <v>218</v>
      </c>
      <c r="AT449" t="s">
        <v>2604</v>
      </c>
      <c r="AU449">
        <v>2040</v>
      </c>
      <c r="AY449" t="s">
        <v>157</v>
      </c>
      <c r="AZ449" t="s">
        <v>168</v>
      </c>
      <c r="BB449" s="26"/>
      <c r="BC449" t="str">
        <f>_xlfn.LET(_xlpm.result,_xlfn.XLOOKUP(C449,Table1[company_name],Table1[Separate_removal_target],"NOT FOUND"),IF(_xlpm.result="NOT FOUND","NOT FOUND",IF(_xlpm.result=0,"",_xlpm.result)))</f>
        <v>No</v>
      </c>
      <c r="BD449"/>
      <c r="BF449" t="s">
        <v>2604</v>
      </c>
      <c r="BG449">
        <v>2040</v>
      </c>
      <c r="BL449" s="26"/>
      <c r="BN449" s="29"/>
      <c r="BP449" s="26"/>
    </row>
    <row r="450" spans="1:68" s="24" customFormat="1" ht="13.35" customHeight="1" hidden="1">
      <c r="A450" s="24">
        <v>447</v>
      </c>
      <c r="C450" s="26" t="s">
        <v>2605</v>
      </c>
      <c r="D450" t="s">
        <v>679</v>
      </c>
      <c r="F450" t="s">
        <v>175</v>
      </c>
      <c r="H450" s="30" t="s">
        <v>2601</v>
      </c>
      <c r="I450" s="24" t="s">
        <v>2602</v>
      </c>
      <c r="J450" s="24">
        <v>1.677</v>
      </c>
      <c r="K450" s="24" t="s">
        <v>2603</v>
      </c>
      <c r="L450" s="24">
        <v>88040</v>
      </c>
      <c r="N450" s="26">
        <v>16</v>
      </c>
      <c r="O450" s="24" t="s">
        <v>154</v>
      </c>
      <c r="Q450" s="26"/>
      <c r="R450" s="39"/>
      <c r="S450" s="39"/>
      <c r="T450" s="40"/>
      <c r="U450" s="24" t="s">
        <v>150</v>
      </c>
      <c r="V450" s="24" t="s">
        <v>6995</v>
      </c>
      <c r="W450" s="24" t="s">
        <v>1368</v>
      </c>
      <c r="X450" s="24">
        <v>2030</v>
      </c>
      <c r="AB450" s="24" t="s">
        <v>154</v>
      </c>
      <c r="AC450" s="24" t="s">
        <v>154</v>
      </c>
      <c r="AE450" s="26"/>
      <c r="AF450" t="str">
        <f>_xlfn.LET(_xlpm.result,_xlfn.XLOOKUP(C450,Table1[company_name],Table1[End_target],"NOT FOUND"),IF(_xlpm.result="NOT FOUND","NOT FOUND",IF(_xlpm.result=0,"",_xlpm.result)))</f>
        <v/>
      </c>
      <c r="AG450"/>
      <c r="AH450"/>
      <c r="AI450"/>
      <c r="AJ450"/>
      <c r="AN450" t="str">
        <f>_xlfn.LET(_xlpm.result,_xlfn.XLOOKUP(C450,Table1[company_name],Table1[Carbon_credits],"NOT FOUND"),IF(_xlpm.result="NOT FOUND","NOT FOUND",IF(_xlpm.result=0,"",_xlpm.result)))</f>
        <v/>
      </c>
      <c r="AO450"/>
      <c r="AQ450" s="26"/>
      <c r="AR450"/>
      <c r="AS450"/>
      <c r="AT450"/>
      <c r="AU450"/>
      <c r="AY450"/>
      <c r="AZ450"/>
      <c r="BB450" s="26"/>
      <c r="BC450" t="str">
        <f>_xlfn.LET(_xlpm.result,_xlfn.XLOOKUP(C450,Table1[company_name],Table1[Separate_removal_target],"NOT FOUND"),IF(_xlpm.result="NOT FOUND","NOT FOUND",IF(_xlpm.result=0,"",_xlpm.result)))</f>
        <v/>
      </c>
      <c r="BD450"/>
      <c r="BF450"/>
      <c r="BG450"/>
      <c r="BL450" s="26"/>
      <c r="BN450" s="29"/>
      <c r="BP450" s="26"/>
    </row>
    <row r="451" spans="1:68" s="24" customFormat="1" ht="13.35" customHeight="1" hidden="1">
      <c r="A451" s="24">
        <v>448</v>
      </c>
      <c r="C451" s="26" t="s">
        <v>2610</v>
      </c>
      <c r="D451" t="s">
        <v>997</v>
      </c>
      <c r="F451" t="s">
        <v>175</v>
      </c>
      <c r="H451" s="30" t="s">
        <v>2606</v>
      </c>
      <c r="I451" s="24" t="s">
        <v>2607</v>
      </c>
      <c r="J451" s="24">
        <v>-0.085</v>
      </c>
      <c r="K451" s="24" t="s">
        <v>2608</v>
      </c>
      <c r="L451" s="24">
        <v>161110</v>
      </c>
      <c r="N451" s="26">
        <v>7</v>
      </c>
      <c r="O451" s="24" t="s">
        <v>154</v>
      </c>
      <c r="Q451" s="26"/>
      <c r="R451" s="39"/>
      <c r="S451" s="39"/>
      <c r="T451" s="40"/>
      <c r="U451" s="24" t="s">
        <v>154</v>
      </c>
      <c r="V451" s="24" t="s">
        <v>154</v>
      </c>
      <c r="AB451" s="24" t="s">
        <v>154</v>
      </c>
      <c r="AC451" s="24" t="s">
        <v>154</v>
      </c>
      <c r="AE451" s="26"/>
      <c r="AF451" t="str">
        <f>_xlfn.LET(_xlpm.result,_xlfn.XLOOKUP(C451,Table1[company_name],Table1[End_target],"NOT FOUND"),IF(_xlpm.result="NOT FOUND","NOT FOUND",IF(_xlpm.result=0,"",_xlpm.result)))</f>
        <v>No target</v>
      </c>
      <c r="AG451"/>
      <c r="AH451"/>
      <c r="AI451"/>
      <c r="AJ451"/>
      <c r="AN451" t="str">
        <f>_xlfn.LET(_xlpm.result,_xlfn.XLOOKUP(C451,Table1[company_name],Table1[Carbon_credits],"NOT FOUND"),IF(_xlpm.result="NOT FOUND","NOT FOUND",IF(_xlpm.result=0,"",_xlpm.result)))</f>
        <v>Not Specified</v>
      </c>
      <c r="AO451"/>
      <c r="AQ451" s="26"/>
      <c r="AR451"/>
      <c r="AS451"/>
      <c r="AT451"/>
      <c r="AU451"/>
      <c r="AY451"/>
      <c r="AZ451"/>
      <c r="BB451" s="26"/>
      <c r="BC451" t="str">
        <f>_xlfn.LET(_xlpm.result,_xlfn.XLOOKUP(C451,Table1[company_name],Table1[Separate_removal_target],"NOT FOUND"),IF(_xlpm.result="NOT FOUND","NOT FOUND",IF(_xlpm.result=0,"",_xlpm.result)))</f>
        <v>No</v>
      </c>
      <c r="BD451"/>
      <c r="BF451"/>
      <c r="BG451"/>
      <c r="BL451" s="26"/>
      <c r="BN451" s="29"/>
      <c r="BP451" s="26"/>
    </row>
    <row r="452" spans="1:68" s="24" customFormat="1" ht="13.35" customHeight="1" hidden="1">
      <c r="A452" s="24">
        <v>449</v>
      </c>
      <c r="C452" s="26" t="s">
        <v>2616</v>
      </c>
      <c r="D452" t="s">
        <v>415</v>
      </c>
      <c r="F452" t="s">
        <v>175</v>
      </c>
      <c r="H452" s="30" t="s">
        <v>2611</v>
      </c>
      <c r="I452" s="24" t="s">
        <v>2612</v>
      </c>
      <c r="J452" s="24">
        <v>-1.682</v>
      </c>
      <c r="K452" s="24" t="s">
        <v>2613</v>
      </c>
      <c r="L452" s="24">
        <v>433000</v>
      </c>
      <c r="N452" s="26">
        <v>26</v>
      </c>
      <c r="O452" s="24" t="s">
        <v>154</v>
      </c>
      <c r="Q452" s="26"/>
      <c r="R452" s="39"/>
      <c r="S452" s="39"/>
      <c r="T452" s="40"/>
      <c r="U452" s="24" t="s">
        <v>154</v>
      </c>
      <c r="V452" s="24" t="s">
        <v>154</v>
      </c>
      <c r="AB452" s="24" t="s">
        <v>154</v>
      </c>
      <c r="AC452" s="24" t="s">
        <v>154</v>
      </c>
      <c r="AE452" s="26"/>
      <c r="AF452" t="str">
        <f>_xlfn.LET(_xlpm.result,_xlfn.XLOOKUP(C452,Table1[company_name],Table1[End_target],"NOT FOUND"),IF(_xlpm.result="NOT FOUND","NOT FOUND",IF(_xlpm.result=0,"",_xlpm.result)))</f>
        <v>Net zero</v>
      </c>
      <c r="AG452"/>
      <c r="AH452"/>
      <c r="AI452"/>
      <c r="AJ452"/>
      <c r="AN452" t="str">
        <f>_xlfn.LET(_xlpm.result,_xlfn.XLOOKUP(C452,Table1[company_name],Table1[Carbon_credits],"NOT FOUND"),IF(_xlpm.result="NOT FOUND","NOT FOUND",IF(_xlpm.result=0,"",_xlpm.result)))</f>
        <v>Not Specified</v>
      </c>
      <c r="AO452"/>
      <c r="AQ452" s="26"/>
      <c r="AR452"/>
      <c r="AS452" t="s">
        <v>159</v>
      </c>
      <c r="AT452" t="s">
        <v>2620</v>
      </c>
      <c r="AU452">
        <v>2050</v>
      </c>
      <c r="AY452" t="s">
        <v>168</v>
      </c>
      <c r="AZ452" t="s">
        <v>168</v>
      </c>
      <c r="BB452" s="26"/>
      <c r="BC452" t="str">
        <f>_xlfn.LET(_xlpm.result,_xlfn.XLOOKUP(C452,Table1[company_name],Table1[Separate_removal_target],"NOT FOUND"),IF(_xlpm.result="NOT FOUND","NOT FOUND",IF(_xlpm.result=0,"",_xlpm.result)))</f>
        <v>No</v>
      </c>
      <c r="BD452" t="s">
        <v>150</v>
      </c>
      <c r="BF452" t="s">
        <v>2620</v>
      </c>
      <c r="BG452">
        <v>2050</v>
      </c>
      <c r="BL452" s="26"/>
      <c r="BN452" s="29"/>
      <c r="BP452" s="26"/>
    </row>
    <row r="453" spans="1:68" s="24" customFormat="1" ht="13.35" customHeight="1" hidden="1">
      <c r="A453" s="24">
        <v>450</v>
      </c>
      <c r="C453" s="26" t="s">
        <v>2621</v>
      </c>
      <c r="D453" t="s">
        <v>980</v>
      </c>
      <c r="F453" t="s">
        <v>264</v>
      </c>
      <c r="H453" s="30" t="s">
        <v>2617</v>
      </c>
      <c r="I453" s="24" t="s">
        <v>2618</v>
      </c>
      <c r="J453" s="24">
        <v>-0.036</v>
      </c>
      <c r="K453" s="24" t="s">
        <v>2619</v>
      </c>
      <c r="L453" s="24">
        <v>48793</v>
      </c>
      <c r="N453" s="26">
        <v>29</v>
      </c>
      <c r="O453" s="24" t="s">
        <v>154</v>
      </c>
      <c r="Q453" s="26"/>
      <c r="R453" s="39"/>
      <c r="S453" s="39"/>
      <c r="T453" s="40"/>
      <c r="U453" s="24" t="s">
        <v>150</v>
      </c>
      <c r="V453" s="24" t="s">
        <v>7000</v>
      </c>
      <c r="AB453" s="24" t="s">
        <v>154</v>
      </c>
      <c r="AC453" s="24" t="s">
        <v>154</v>
      </c>
      <c r="AE453" s="26"/>
      <c r="AF453" t="str">
        <f>_xlfn.LET(_xlpm.result,_xlfn.XLOOKUP(C453,Table1[company_name],Table1[End_target],"NOT FOUND"),IF(_xlpm.result="NOT FOUND","NOT FOUND",IF(_xlpm.result=0,"",_xlpm.result)))</f>
        <v>Net zero</v>
      </c>
      <c r="AG453"/>
      <c r="AH453"/>
      <c r="AI453"/>
      <c r="AJ453"/>
      <c r="AN453" t="str">
        <f>_xlfn.LET(_xlpm.result,_xlfn.XLOOKUP(C453,Table1[company_name],Table1[Carbon_credits],"NOT FOUND"),IF(_xlpm.result="NOT FOUND","NOT FOUND",IF(_xlpm.result=0,"",_xlpm.result)))</f>
        <v>Not Specified</v>
      </c>
      <c r="AO453"/>
      <c r="AQ453" s="26"/>
      <c r="AR453"/>
      <c r="AS453" t="s">
        <v>218</v>
      </c>
      <c r="AT453" t="s">
        <v>2625</v>
      </c>
      <c r="AU453">
        <v>2050</v>
      </c>
      <c r="AY453" t="s">
        <v>168</v>
      </c>
      <c r="AZ453" t="s">
        <v>168</v>
      </c>
      <c r="BB453" s="26"/>
      <c r="BC453" t="str">
        <f>_xlfn.LET(_xlpm.result,_xlfn.XLOOKUP(C453,Table1[company_name],Table1[Separate_removal_target],"NOT FOUND"),IF(_xlpm.result="NOT FOUND","NOT FOUND",IF(_xlpm.result=0,"",_xlpm.result)))</f>
        <v>No</v>
      </c>
      <c r="BD453" t="s">
        <v>150</v>
      </c>
      <c r="BF453" t="s">
        <v>2625</v>
      </c>
      <c r="BG453">
        <v>2050</v>
      </c>
      <c r="BL453" s="26"/>
      <c r="BN453" s="29"/>
      <c r="BP453" s="26"/>
    </row>
    <row r="454" spans="1:68" s="24" customFormat="1" ht="13.35" customHeight="1" hidden="1">
      <c r="A454" s="24">
        <v>451</v>
      </c>
      <c r="C454" s="26" t="s">
        <v>2626</v>
      </c>
      <c r="D454" t="s">
        <v>599</v>
      </c>
      <c r="F454" t="s">
        <v>175</v>
      </c>
      <c r="H454" s="30" t="s">
        <v>2622</v>
      </c>
      <c r="I454" s="24" t="s">
        <v>2623</v>
      </c>
      <c r="J454" s="24">
        <v>1.936</v>
      </c>
      <c r="K454" s="24" t="s">
        <v>2624</v>
      </c>
      <c r="L454" s="24">
        <v>21224</v>
      </c>
      <c r="N454" s="26">
        <v>7</v>
      </c>
      <c r="O454" s="24" t="s">
        <v>150</v>
      </c>
      <c r="P454" s="24">
        <v>2016</v>
      </c>
      <c r="Q454" s="26">
        <v>2020</v>
      </c>
      <c r="R454" s="39"/>
      <c r="S454" s="39"/>
      <c r="T454" s="40"/>
      <c r="U454" s="24" t="s">
        <v>150</v>
      </c>
      <c r="V454" s="24" t="s">
        <v>6995</v>
      </c>
      <c r="W454" s="24" t="s">
        <v>1368</v>
      </c>
      <c r="X454" s="24">
        <v>2025</v>
      </c>
      <c r="AB454" s="24" t="s">
        <v>154</v>
      </c>
      <c r="AC454" s="24" t="s">
        <v>154</v>
      </c>
      <c r="AE454" s="26"/>
      <c r="AF454" t="str">
        <f>_xlfn.LET(_xlpm.result,_xlfn.XLOOKUP(C454,Table1[company_name],Table1[End_target],"NOT FOUND"),IF(_xlpm.result="NOT FOUND","NOT FOUND",IF(_xlpm.result=0,"",_xlpm.result)))</f>
        <v>Carbon neutral(ity)</v>
      </c>
      <c r="AG454"/>
      <c r="AH454"/>
      <c r="AI454"/>
      <c r="AJ454"/>
      <c r="AN454" t="str">
        <f>_xlfn.LET(_xlpm.result,_xlfn.XLOOKUP(C454,Table1[company_name],Table1[Carbon_credits],"NOT FOUND"),IF(_xlpm.result="NOT FOUND","NOT FOUND",IF(_xlpm.result=0,"",_xlpm.result)))</f>
        <v>Not Specified</v>
      </c>
      <c r="AO454"/>
      <c r="AQ454" s="26"/>
      <c r="AR454"/>
      <c r="AS454"/>
      <c r="AT454"/>
      <c r="AU454"/>
      <c r="AY454"/>
      <c r="AZ454"/>
      <c r="BB454" s="26"/>
      <c r="BC454" t="str">
        <f>_xlfn.LET(_xlpm.result,_xlfn.XLOOKUP(C454,Table1[company_name],Table1[Separate_removal_target],"NOT FOUND"),IF(_xlpm.result="NOT FOUND","NOT FOUND",IF(_xlpm.result=0,"",_xlpm.result)))</f>
        <v>No</v>
      </c>
      <c r="BD454"/>
      <c r="BF454"/>
      <c r="BG454"/>
      <c r="BL454" s="26"/>
      <c r="BN454" s="29"/>
      <c r="BP454" s="26"/>
    </row>
    <row r="455" spans="1:68" s="24" customFormat="1" ht="13.35" customHeight="1" hidden="1">
      <c r="A455" s="24">
        <v>452</v>
      </c>
      <c r="C455" s="26" t="s">
        <v>2632</v>
      </c>
      <c r="D455" t="s">
        <v>2633</v>
      </c>
      <c r="F455" t="s">
        <v>145</v>
      </c>
      <c r="H455" s="30" t="s">
        <v>2627</v>
      </c>
      <c r="I455" s="24" t="s">
        <v>2628</v>
      </c>
      <c r="J455" s="24">
        <v>-0.018</v>
      </c>
      <c r="K455" s="24" t="s">
        <v>2629</v>
      </c>
      <c r="L455" s="24">
        <v>140000</v>
      </c>
      <c r="N455" s="26">
        <v>1</v>
      </c>
      <c r="O455" s="24" t="s">
        <v>154</v>
      </c>
      <c r="Q455" s="26"/>
      <c r="R455" s="39"/>
      <c r="S455" s="39"/>
      <c r="T455" s="40"/>
      <c r="U455" s="24" t="s">
        <v>150</v>
      </c>
      <c r="V455" s="24" t="s">
        <v>6995</v>
      </c>
      <c r="W455" s="24" t="s">
        <v>1368</v>
      </c>
      <c r="X455" s="24" t="s">
        <v>3292</v>
      </c>
      <c r="Y455" s="24" t="s">
        <v>151</v>
      </c>
      <c r="Z455" s="24" t="s">
        <v>1368</v>
      </c>
      <c r="AA455" s="24" t="s">
        <v>4360</v>
      </c>
      <c r="AB455" s="24" t="s">
        <v>150</v>
      </c>
      <c r="AC455" s="24" t="s">
        <v>150</v>
      </c>
      <c r="AD455" s="24" t="s">
        <v>4360</v>
      </c>
      <c r="AE455" s="26" t="s">
        <v>4360</v>
      </c>
      <c r="AF455" t="str">
        <f>_xlfn.LET(_xlpm.result,_xlfn.XLOOKUP(C455,Table1[company_name],Table1[End_target],"NOT FOUND"),IF(_xlpm.result="NOT FOUND","NOT FOUND",IF(_xlpm.result=0,"",_xlpm.result)))</f>
        <v>Net zero</v>
      </c>
      <c r="AG455"/>
      <c r="AH455"/>
      <c r="AI455"/>
      <c r="AJ455"/>
      <c r="AN455" t="str">
        <f>_xlfn.LET(_xlpm.result,_xlfn.XLOOKUP(C455,Table1[company_name],Table1[Carbon_credits],"NOT FOUND"),IF(_xlpm.result="NOT FOUND","NOT FOUND",IF(_xlpm.result=0,"",_xlpm.result)))</f>
        <v>Yes</v>
      </c>
      <c r="AO455"/>
      <c r="AQ455" s="26"/>
      <c r="AR455"/>
      <c r="AS455"/>
      <c r="AT455"/>
      <c r="AU455"/>
      <c r="AY455"/>
      <c r="AZ455"/>
      <c r="BB455" s="26"/>
      <c r="BC455" t="str">
        <f>_xlfn.LET(_xlpm.result,_xlfn.XLOOKUP(C455,Table1[company_name],Table1[Separate_removal_target],"NOT FOUND"),IF(_xlpm.result="NOT FOUND","NOT FOUND",IF(_xlpm.result=0,"",_xlpm.result)))</f>
        <v>No</v>
      </c>
      <c r="BD455"/>
      <c r="BF455"/>
      <c r="BG455"/>
      <c r="BL455" s="26"/>
      <c r="BN455" s="29"/>
      <c r="BP455" s="26"/>
    </row>
    <row r="456" spans="1:68" s="24" customFormat="1" ht="13.35" customHeight="1" hidden="1">
      <c r="A456" s="24">
        <v>453</v>
      </c>
      <c r="C456" s="26" t="s">
        <v>2638</v>
      </c>
      <c r="D456" t="s">
        <v>333</v>
      </c>
      <c r="F456" t="s">
        <v>416</v>
      </c>
      <c r="H456" s="30" t="s">
        <v>2634</v>
      </c>
      <c r="I456" s="24" t="s">
        <v>2635</v>
      </c>
      <c r="J456" s="24">
        <v>0.19</v>
      </c>
      <c r="K456" s="24" t="s">
        <v>2636</v>
      </c>
      <c r="L456" s="24">
        <v>49272</v>
      </c>
      <c r="N456" s="26">
        <v>27</v>
      </c>
      <c r="O456" s="24" t="s">
        <v>154</v>
      </c>
      <c r="Q456" s="26"/>
      <c r="R456" s="39"/>
      <c r="S456" s="39"/>
      <c r="T456" s="40"/>
      <c r="U456" s="24" t="s">
        <v>154</v>
      </c>
      <c r="V456" s="24" t="s">
        <v>154</v>
      </c>
      <c r="AB456" s="24" t="s">
        <v>154</v>
      </c>
      <c r="AC456" s="24" t="s">
        <v>154</v>
      </c>
      <c r="AE456" s="26"/>
      <c r="AF456" t="str">
        <f>_xlfn.LET(_xlpm.result,_xlfn.XLOOKUP(C456,Table1[company_name],Table1[End_target],"NOT FOUND"),IF(_xlpm.result="NOT FOUND","NOT FOUND",IF(_xlpm.result=0,"",_xlpm.result)))</f>
        <v/>
      </c>
      <c r="AG456"/>
      <c r="AH456"/>
      <c r="AI456"/>
      <c r="AJ456"/>
      <c r="AN456" t="str">
        <f>_xlfn.LET(_xlpm.result,_xlfn.XLOOKUP(C456,Table1[company_name],Table1[Carbon_credits],"NOT FOUND"),IF(_xlpm.result="NOT FOUND","NOT FOUND",IF(_xlpm.result=0,"",_xlpm.result)))</f>
        <v/>
      </c>
      <c r="AO456"/>
      <c r="AQ456" s="26"/>
      <c r="AR456"/>
      <c r="AS456"/>
      <c r="AT456"/>
      <c r="AU456"/>
      <c r="AY456"/>
      <c r="AZ456"/>
      <c r="BB456" s="26"/>
      <c r="BC456" t="str">
        <f>_xlfn.LET(_xlpm.result,_xlfn.XLOOKUP(C456,Table1[company_name],Table1[Separate_removal_target],"NOT FOUND"),IF(_xlpm.result="NOT FOUND","NOT FOUND",IF(_xlpm.result=0,"",_xlpm.result)))</f>
        <v/>
      </c>
      <c r="BD456"/>
      <c r="BF456"/>
      <c r="BG456"/>
      <c r="BL456" s="26"/>
      <c r="BN456" s="29"/>
      <c r="BP456" s="26"/>
    </row>
    <row r="457" spans="1:68" s="24" customFormat="1" ht="13.35" customHeight="1" hidden="1">
      <c r="A457" s="24">
        <v>454</v>
      </c>
      <c r="C457" s="26" t="s">
        <v>2646</v>
      </c>
      <c r="D457" t="s">
        <v>271</v>
      </c>
      <c r="F457" t="s">
        <v>175</v>
      </c>
      <c r="H457" s="30" t="s">
        <v>2639</v>
      </c>
      <c r="I457" s="24" t="s">
        <v>2640</v>
      </c>
      <c r="J457" s="24">
        <v>-0.222</v>
      </c>
      <c r="K457" s="24" t="s">
        <v>2641</v>
      </c>
      <c r="L457" s="24">
        <v>58166</v>
      </c>
      <c r="N457" s="26">
        <v>4</v>
      </c>
      <c r="O457" s="24" t="s">
        <v>154</v>
      </c>
      <c r="Q457" s="26"/>
      <c r="R457" s="39"/>
      <c r="S457" s="39"/>
      <c r="T457" s="40"/>
      <c r="U457" s="24" t="s">
        <v>154</v>
      </c>
      <c r="V457" s="24" t="s">
        <v>154</v>
      </c>
      <c r="AB457" s="24" t="s">
        <v>154</v>
      </c>
      <c r="AC457" s="24" t="s">
        <v>154</v>
      </c>
      <c r="AE457" s="26"/>
      <c r="AF457" t="str">
        <f>_xlfn.LET(_xlpm.result,_xlfn.XLOOKUP(C457,Table1[company_name],Table1[End_target],"NOT FOUND"),IF(_xlpm.result="NOT FOUND","NOT FOUND",IF(_xlpm.result=0,"",_xlpm.result)))</f>
        <v/>
      </c>
      <c r="AG457"/>
      <c r="AH457"/>
      <c r="AI457"/>
      <c r="AJ457"/>
      <c r="AN457" t="str">
        <f>_xlfn.LET(_xlpm.result,_xlfn.XLOOKUP(C457,Table1[company_name],Table1[Carbon_credits],"NOT FOUND"),IF(_xlpm.result="NOT FOUND","NOT FOUND",IF(_xlpm.result=0,"",_xlpm.result)))</f>
        <v/>
      </c>
      <c r="AO457"/>
      <c r="AQ457" s="26"/>
      <c r="AR457"/>
      <c r="AS457"/>
      <c r="AT457"/>
      <c r="AU457"/>
      <c r="AY457"/>
      <c r="AZ457"/>
      <c r="BB457" s="26"/>
      <c r="BC457" t="str">
        <f>_xlfn.LET(_xlpm.result,_xlfn.XLOOKUP(C457,Table1[company_name],Table1[Separate_removal_target],"NOT FOUND"),IF(_xlpm.result="NOT FOUND","NOT FOUND",IF(_xlpm.result=0,"",_xlpm.result)))</f>
        <v/>
      </c>
      <c r="BD457"/>
      <c r="BF457"/>
      <c r="BG457"/>
      <c r="BL457" s="26"/>
      <c r="BN457" s="29"/>
      <c r="BP457" s="26"/>
    </row>
    <row r="458" spans="1:68" s="24" customFormat="1" ht="13.35" customHeight="1" hidden="1">
      <c r="A458" s="24">
        <v>455</v>
      </c>
      <c r="C458" s="26" t="s">
        <v>2652</v>
      </c>
      <c r="D458" t="s">
        <v>271</v>
      </c>
      <c r="F458" t="s">
        <v>175</v>
      </c>
      <c r="H458" s="30" t="s">
        <v>2647</v>
      </c>
      <c r="I458" s="24" t="s">
        <v>2648</v>
      </c>
      <c r="J458" s="24">
        <v>-0.283</v>
      </c>
      <c r="K458" s="24" t="s">
        <v>2649</v>
      </c>
      <c r="L458" s="24">
        <v>43287</v>
      </c>
      <c r="N458" s="26">
        <v>5</v>
      </c>
      <c r="O458" s="24" t="s">
        <v>154</v>
      </c>
      <c r="Q458" s="26"/>
      <c r="R458" s="39"/>
      <c r="S458" s="39"/>
      <c r="T458" s="40"/>
      <c r="U458" s="24" t="s">
        <v>150</v>
      </c>
      <c r="V458" s="24" t="s">
        <v>6995</v>
      </c>
      <c r="W458" s="24" t="s">
        <v>1368</v>
      </c>
      <c r="X458" s="24">
        <v>2030</v>
      </c>
      <c r="Y458" s="24" t="s">
        <v>151</v>
      </c>
      <c r="Z458" s="24" t="s">
        <v>1368</v>
      </c>
      <c r="AA458" s="24">
        <v>2050</v>
      </c>
      <c r="AB458" s="24" t="s">
        <v>150</v>
      </c>
      <c r="AC458" s="24" t="s">
        <v>150</v>
      </c>
      <c r="AD458" s="24">
        <v>2050</v>
      </c>
      <c r="AE458" s="26">
        <v>2050</v>
      </c>
      <c r="AF458" t="str">
        <f>_xlfn.LET(_xlpm.result,_xlfn.XLOOKUP(C458,Table1[company_name],Table1[End_target],"NOT FOUND"),IF(_xlpm.result="NOT FOUND","NOT FOUND",IF(_xlpm.result=0,"",_xlpm.result)))</f>
        <v/>
      </c>
      <c r="AG458"/>
      <c r="AH458"/>
      <c r="AI458"/>
      <c r="AJ458"/>
      <c r="AN458" t="str">
        <f>_xlfn.LET(_xlpm.result,_xlfn.XLOOKUP(C458,Table1[company_name],Table1[Carbon_credits],"NOT FOUND"),IF(_xlpm.result="NOT FOUND","NOT FOUND",IF(_xlpm.result=0,"",_xlpm.result)))</f>
        <v/>
      </c>
      <c r="AO458"/>
      <c r="AQ458" s="26"/>
      <c r="AR458"/>
      <c r="AS458"/>
      <c r="AT458"/>
      <c r="AU458"/>
      <c r="AY458"/>
      <c r="AZ458"/>
      <c r="BB458" s="26"/>
      <c r="BC458" t="str">
        <f>_xlfn.LET(_xlpm.result,_xlfn.XLOOKUP(C458,Table1[company_name],Table1[Separate_removal_target],"NOT FOUND"),IF(_xlpm.result="NOT FOUND","NOT FOUND",IF(_xlpm.result=0,"",_xlpm.result)))</f>
        <v/>
      </c>
      <c r="BD458"/>
      <c r="BF458"/>
      <c r="BG458"/>
      <c r="BL458" s="26"/>
      <c r="BN458" s="29"/>
      <c r="BP458" s="26"/>
    </row>
    <row r="459" spans="1:68" s="24" customFormat="1" ht="13.35" customHeight="1" hidden="1">
      <c r="A459" s="24">
        <v>456</v>
      </c>
      <c r="C459" s="26" t="s">
        <v>2657</v>
      </c>
      <c r="D459" t="s">
        <v>271</v>
      </c>
      <c r="F459" t="s">
        <v>264</v>
      </c>
      <c r="H459" s="30" t="s">
        <v>2653</v>
      </c>
      <c r="I459" s="24" t="s">
        <v>2654</v>
      </c>
      <c r="J459" s="24">
        <v>0.032</v>
      </c>
      <c r="K459" s="24" t="s">
        <v>2655</v>
      </c>
      <c r="L459" s="24">
        <v>50390</v>
      </c>
      <c r="N459" s="26">
        <v>21</v>
      </c>
      <c r="O459" s="24" t="s">
        <v>150</v>
      </c>
      <c r="P459" s="24">
        <v>2018</v>
      </c>
      <c r="Q459" s="26">
        <v>2025</v>
      </c>
      <c r="R459" s="39"/>
      <c r="S459" s="39"/>
      <c r="T459" s="40"/>
      <c r="U459" s="24" t="s">
        <v>150</v>
      </c>
      <c r="V459" s="24" t="s">
        <v>6995</v>
      </c>
      <c r="W459" s="24" t="s">
        <v>1368</v>
      </c>
      <c r="X459" s="24" t="s">
        <v>4212</v>
      </c>
      <c r="Y459" s="24" t="s">
        <v>151</v>
      </c>
      <c r="Z459" s="24" t="s">
        <v>1368</v>
      </c>
      <c r="AA459" s="24" t="s">
        <v>4371</v>
      </c>
      <c r="AB459" s="24" t="s">
        <v>150</v>
      </c>
      <c r="AC459" s="24" t="s">
        <v>150</v>
      </c>
      <c r="AD459" s="24" t="s">
        <v>4371</v>
      </c>
      <c r="AE459" s="26" t="s">
        <v>4371</v>
      </c>
      <c r="AF459" t="str">
        <f>_xlfn.LET(_xlpm.result,_xlfn.XLOOKUP(C459,Table1[company_name],Table1[End_target],"NOT FOUND"),IF(_xlpm.result="NOT FOUND","NOT FOUND",IF(_xlpm.result=0,"",_xlpm.result)))</f>
        <v>Carbon neutral(ity)</v>
      </c>
      <c r="AG459"/>
      <c r="AH459"/>
      <c r="AI459"/>
      <c r="AJ459"/>
      <c r="AN459" t="str">
        <f>_xlfn.LET(_xlpm.result,_xlfn.XLOOKUP(C459,Table1[company_name],Table1[Carbon_credits],"NOT FOUND"),IF(_xlpm.result="NOT FOUND","NOT FOUND",IF(_xlpm.result=0,"",_xlpm.result)))</f>
        <v>Yes</v>
      </c>
      <c r="AO459"/>
      <c r="AQ459" s="26"/>
      <c r="AR459"/>
      <c r="AS459"/>
      <c r="AT459"/>
      <c r="AU459"/>
      <c r="AY459"/>
      <c r="AZ459"/>
      <c r="BB459" s="26"/>
      <c r="BC459" t="str">
        <f>_xlfn.LET(_xlpm.result,_xlfn.XLOOKUP(C459,Table1[company_name],Table1[Separate_removal_target],"NOT FOUND"),IF(_xlpm.result="NOT FOUND","NOT FOUND",IF(_xlpm.result=0,"",_xlpm.result)))</f>
        <v>No</v>
      </c>
      <c r="BD459"/>
      <c r="BF459"/>
      <c r="BG459"/>
      <c r="BL459" s="26"/>
      <c r="BN459" s="29"/>
      <c r="BP459" s="26"/>
    </row>
    <row r="460" spans="1:68" s="24" customFormat="1" ht="13.35" customHeight="1" hidden="1">
      <c r="A460" s="24">
        <v>457</v>
      </c>
      <c r="C460" s="26" t="s">
        <v>2662</v>
      </c>
      <c r="D460" t="s">
        <v>1840</v>
      </c>
      <c r="F460" t="s">
        <v>1358</v>
      </c>
      <c r="H460" s="30" t="s">
        <v>2658</v>
      </c>
      <c r="I460" s="24" t="s">
        <v>2659</v>
      </c>
      <c r="J460" s="24">
        <v>0.099</v>
      </c>
      <c r="K460" s="24" t="s">
        <v>2660</v>
      </c>
      <c r="L460" s="24">
        <v>79800</v>
      </c>
      <c r="N460" s="26">
        <v>22</v>
      </c>
      <c r="O460" s="24" t="s">
        <v>154</v>
      </c>
      <c r="Q460" s="26"/>
      <c r="R460" s="39"/>
      <c r="S460" s="39"/>
      <c r="T460" s="40"/>
      <c r="U460" s="24" t="s">
        <v>150</v>
      </c>
      <c r="V460" s="24" t="s">
        <v>6995</v>
      </c>
      <c r="W460" s="24" t="s">
        <v>1368</v>
      </c>
      <c r="X460" s="24">
        <v>2030</v>
      </c>
      <c r="AB460" s="24" t="s">
        <v>154</v>
      </c>
      <c r="AC460" s="24" t="s">
        <v>154</v>
      </c>
      <c r="AE460" s="26"/>
      <c r="AF460" t="str">
        <f>_xlfn.LET(_xlpm.result,_xlfn.XLOOKUP(C460,Table1[company_name],Table1[End_target],"NOT FOUND"),IF(_xlpm.result="NOT FOUND","NOT FOUND",IF(_xlpm.result=0,"",_xlpm.result)))</f>
        <v>Net zero</v>
      </c>
      <c r="AG460"/>
      <c r="AH460"/>
      <c r="AI460"/>
      <c r="AJ460"/>
      <c r="AN460" t="str">
        <f>_xlfn.LET(_xlpm.result,_xlfn.XLOOKUP(C460,Table1[company_name],Table1[Carbon_credits],"NOT FOUND"),IF(_xlpm.result="NOT FOUND","NOT FOUND",IF(_xlpm.result=0,"",_xlpm.result)))</f>
        <v>Not Specified</v>
      </c>
      <c r="AO460"/>
      <c r="AQ460" s="26"/>
      <c r="AR460"/>
      <c r="AS460"/>
      <c r="AT460"/>
      <c r="AU460"/>
      <c r="AY460"/>
      <c r="AZ460"/>
      <c r="BB460" s="26"/>
      <c r="BC460" t="str">
        <f>_xlfn.LET(_xlpm.result,_xlfn.XLOOKUP(C460,Table1[company_name],Table1[Separate_removal_target],"NOT FOUND"),IF(_xlpm.result="NOT FOUND","NOT FOUND",IF(_xlpm.result=0,"",_xlpm.result)))</f>
        <v>No</v>
      </c>
      <c r="BD460"/>
      <c r="BF460"/>
      <c r="BG460"/>
      <c r="BL460" s="26"/>
      <c r="BN460" s="29"/>
      <c r="BP460" s="26"/>
    </row>
    <row r="461" spans="1:68" s="24" customFormat="1" ht="13.35" customHeight="1" hidden="1">
      <c r="A461" s="24">
        <v>458</v>
      </c>
      <c r="C461" s="26" t="s">
        <v>2667</v>
      </c>
      <c r="D461" t="s">
        <v>2517</v>
      </c>
      <c r="F461" t="s">
        <v>145</v>
      </c>
      <c r="H461" s="30" t="s">
        <v>2663</v>
      </c>
      <c r="I461" s="24" t="s">
        <v>2664</v>
      </c>
      <c r="J461" s="24">
        <v>-0.002</v>
      </c>
      <c r="K461" s="24" t="s">
        <v>2665</v>
      </c>
      <c r="L461" s="24">
        <v>13265</v>
      </c>
      <c r="N461" s="26">
        <v>5</v>
      </c>
      <c r="O461" s="24" t="s">
        <v>154</v>
      </c>
      <c r="Q461" s="26"/>
      <c r="R461" s="39"/>
      <c r="S461" s="39"/>
      <c r="T461" s="40"/>
      <c r="U461" s="24" t="s">
        <v>154</v>
      </c>
      <c r="V461" s="24" t="s">
        <v>154</v>
      </c>
      <c r="AB461" s="24" t="s">
        <v>154</v>
      </c>
      <c r="AC461" s="24" t="s">
        <v>154</v>
      </c>
      <c r="AE461" s="26"/>
      <c r="AF461" t="str">
        <f>_xlfn.LET(_xlpm.result,_xlfn.XLOOKUP(C461,Table1[company_name],Table1[End_target],"NOT FOUND"),IF(_xlpm.result="NOT FOUND","NOT FOUND",IF(_xlpm.result=0,"",_xlpm.result)))</f>
        <v>No target</v>
      </c>
      <c r="AG461"/>
      <c r="AH461"/>
      <c r="AI461"/>
      <c r="AJ461"/>
      <c r="AN461" t="str">
        <f>_xlfn.LET(_xlpm.result,_xlfn.XLOOKUP(C461,Table1[company_name],Table1[Carbon_credits],"NOT FOUND"),IF(_xlpm.result="NOT FOUND","NOT FOUND",IF(_xlpm.result=0,"",_xlpm.result)))</f>
        <v>Not Specified</v>
      </c>
      <c r="AO461"/>
      <c r="AQ461" s="26"/>
      <c r="AR461"/>
      <c r="AS461"/>
      <c r="AT461"/>
      <c r="AU461"/>
      <c r="AY461"/>
      <c r="AZ461"/>
      <c r="BB461" s="26"/>
      <c r="BC461" t="str">
        <f>_xlfn.LET(_xlpm.result,_xlfn.XLOOKUP(C461,Table1[company_name],Table1[Separate_removal_target],"NOT FOUND"),IF(_xlpm.result="NOT FOUND","NOT FOUND",IF(_xlpm.result=0,"",_xlpm.result)))</f>
        <v>No</v>
      </c>
      <c r="BD461"/>
      <c r="BF461"/>
      <c r="BG461"/>
      <c r="BL461" s="26"/>
      <c r="BN461" s="29"/>
      <c r="BP461" s="26"/>
    </row>
    <row r="462" spans="1:68" s="24" customFormat="1" ht="13.35" customHeight="1" hidden="1">
      <c r="A462" s="24">
        <v>459</v>
      </c>
      <c r="C462" s="26" t="s">
        <v>2671</v>
      </c>
      <c r="D462" t="s">
        <v>926</v>
      </c>
      <c r="F462" t="s">
        <v>175</v>
      </c>
      <c r="H462" s="30" t="s">
        <v>2668</v>
      </c>
      <c r="I462" s="24" t="s">
        <v>2669</v>
      </c>
      <c r="J462" s="24">
        <v>-0.023</v>
      </c>
      <c r="K462" s="24" t="s">
        <v>2670</v>
      </c>
      <c r="L462" s="24">
        <v>35505</v>
      </c>
      <c r="N462" s="26">
        <v>5</v>
      </c>
      <c r="O462" s="24" t="s">
        <v>150</v>
      </c>
      <c r="P462" s="24">
        <v>2021</v>
      </c>
      <c r="Q462" s="26">
        <v>2023</v>
      </c>
      <c r="R462" s="39"/>
      <c r="S462" s="39"/>
      <c r="T462" s="40"/>
      <c r="U462" s="24" t="s">
        <v>150</v>
      </c>
      <c r="V462" s="24" t="s">
        <v>160</v>
      </c>
      <c r="AB462" s="24" t="s">
        <v>150</v>
      </c>
      <c r="AC462" s="24" t="s">
        <v>154</v>
      </c>
      <c r="AE462" s="26"/>
      <c r="AF462" t="str">
        <f>_xlfn.LET(_xlpm.result,_xlfn.XLOOKUP(C462,Table1[company_name],Table1[End_target],"NOT FOUND"),IF(_xlpm.result="NOT FOUND","NOT FOUND",IF(_xlpm.result=0,"",_xlpm.result)))</f>
        <v>Emissions reduction target</v>
      </c>
      <c r="AG462"/>
      <c r="AH462"/>
      <c r="AI462"/>
      <c r="AJ462"/>
      <c r="AN462" t="str">
        <f>_xlfn.LET(_xlpm.result,_xlfn.XLOOKUP(C462,Table1[company_name],Table1[Carbon_credits],"NOT FOUND"),IF(_xlpm.result="NOT FOUND","NOT FOUND",IF(_xlpm.result=0,"",_xlpm.result)))</f>
        <v/>
      </c>
      <c r="AO462"/>
      <c r="AQ462" s="26"/>
      <c r="AR462"/>
      <c r="AS462"/>
      <c r="AT462"/>
      <c r="AU462"/>
      <c r="AY462"/>
      <c r="AZ462"/>
      <c r="BB462" s="26"/>
      <c r="BC462" t="str">
        <f>_xlfn.LET(_xlpm.result,_xlfn.XLOOKUP(C462,Table1[company_name],Table1[Separate_removal_target],"NOT FOUND"),IF(_xlpm.result="NOT FOUND","NOT FOUND",IF(_xlpm.result=0,"",_xlpm.result)))</f>
        <v>No</v>
      </c>
      <c r="BD462"/>
      <c r="BF462"/>
      <c r="BG462"/>
      <c r="BL462" s="26"/>
      <c r="BN462" s="29"/>
      <c r="BP462" s="26"/>
    </row>
    <row r="463" spans="1:68" s="24" customFormat="1" ht="13.35" customHeight="1" hidden="1">
      <c r="A463" s="24">
        <v>460</v>
      </c>
      <c r="C463" s="26" t="s">
        <v>2676</v>
      </c>
      <c r="D463" t="s">
        <v>1294</v>
      </c>
      <c r="F463" t="s">
        <v>175</v>
      </c>
      <c r="H463" s="30" t="s">
        <v>2672</v>
      </c>
      <c r="I463" s="24" t="s">
        <v>2673</v>
      </c>
      <c r="J463" s="24">
        <v>0</v>
      </c>
      <c r="K463" s="24" t="s">
        <v>2674</v>
      </c>
      <c r="L463" s="24">
        <v>22794</v>
      </c>
      <c r="N463" s="26">
        <v>8</v>
      </c>
      <c r="O463" s="24" t="s">
        <v>154</v>
      </c>
      <c r="Q463" s="26"/>
      <c r="R463" s="39"/>
      <c r="S463" s="39"/>
      <c r="T463" s="40"/>
      <c r="U463" s="24" t="s">
        <v>154</v>
      </c>
      <c r="V463" s="24" t="s">
        <v>154</v>
      </c>
      <c r="AB463" s="24" t="s">
        <v>154</v>
      </c>
      <c r="AC463" s="24" t="s">
        <v>154</v>
      </c>
      <c r="AE463" s="26"/>
      <c r="AF463" t="str">
        <f>_xlfn.LET(_xlpm.result,_xlfn.XLOOKUP(C463,Table1[company_name],Table1[End_target],"NOT FOUND"),IF(_xlpm.result="NOT FOUND","NOT FOUND",IF(_xlpm.result=0,"",_xlpm.result)))</f>
        <v>No target</v>
      </c>
      <c r="AG463"/>
      <c r="AH463"/>
      <c r="AI463"/>
      <c r="AJ463"/>
      <c r="AN463" t="str">
        <f>_xlfn.LET(_xlpm.result,_xlfn.XLOOKUP(C463,Table1[company_name],Table1[Carbon_credits],"NOT FOUND"),IF(_xlpm.result="NOT FOUND","NOT FOUND",IF(_xlpm.result=0,"",_xlpm.result)))</f>
        <v>Not Specified</v>
      </c>
      <c r="AO463"/>
      <c r="AQ463" s="26"/>
      <c r="AR463"/>
      <c r="AS463"/>
      <c r="AT463"/>
      <c r="AU463"/>
      <c r="AY463"/>
      <c r="AZ463"/>
      <c r="BB463" s="26"/>
      <c r="BC463" t="str">
        <f>_xlfn.LET(_xlpm.result,_xlfn.XLOOKUP(C463,Table1[company_name],Table1[Separate_removal_target],"NOT FOUND"),IF(_xlpm.result="NOT FOUND","NOT FOUND",IF(_xlpm.result=0,"",_xlpm.result)))</f>
        <v>No</v>
      </c>
      <c r="BD463"/>
      <c r="BF463"/>
      <c r="BG463"/>
      <c r="BL463" s="26"/>
      <c r="BN463" s="29"/>
      <c r="BP463" s="26"/>
    </row>
    <row r="464" spans="1:68" s="24" customFormat="1" ht="13.35" customHeight="1" hidden="1">
      <c r="A464" s="24">
        <v>461</v>
      </c>
      <c r="C464" s="26" t="s">
        <v>2681</v>
      </c>
      <c r="D464" t="s">
        <v>348</v>
      </c>
      <c r="F464" t="s">
        <v>349</v>
      </c>
      <c r="H464" s="30" t="s">
        <v>2677</v>
      </c>
      <c r="I464" s="24" t="s">
        <v>2678</v>
      </c>
      <c r="J464" s="24">
        <v>0.042</v>
      </c>
      <c r="K464" s="24" t="s">
        <v>2679</v>
      </c>
      <c r="L464" s="24">
        <v>98202</v>
      </c>
      <c r="N464" s="26">
        <v>13</v>
      </c>
      <c r="O464" s="24" t="s">
        <v>154</v>
      </c>
      <c r="Q464" s="26"/>
      <c r="R464" s="39"/>
      <c r="S464" s="39"/>
      <c r="T464" s="40"/>
      <c r="U464" s="24" t="s">
        <v>150</v>
      </c>
      <c r="V464" s="24" t="s">
        <v>6995</v>
      </c>
      <c r="W464" s="24" t="s">
        <v>1368</v>
      </c>
      <c r="X464" s="24">
        <v>2030</v>
      </c>
      <c r="Y464" s="24" t="s">
        <v>151</v>
      </c>
      <c r="Z464" s="24" t="s">
        <v>1368</v>
      </c>
      <c r="AA464" s="24">
        <v>2050</v>
      </c>
      <c r="AB464" s="24" t="s">
        <v>150</v>
      </c>
      <c r="AC464" s="24" t="s">
        <v>150</v>
      </c>
      <c r="AD464" s="24">
        <v>2050</v>
      </c>
      <c r="AE464" s="26">
        <v>2050</v>
      </c>
      <c r="AF464" t="str">
        <f>_xlfn.LET(_xlpm.result,_xlfn.XLOOKUP(C464,Table1[company_name],Table1[End_target],"NOT FOUND"),IF(_xlpm.result="NOT FOUND","NOT FOUND",IF(_xlpm.result=0,"",_xlpm.result)))</f>
        <v>Net zero</v>
      </c>
      <c r="AG464"/>
      <c r="AH464"/>
      <c r="AI464"/>
      <c r="AJ464"/>
      <c r="AN464" t="str">
        <f>_xlfn.LET(_xlpm.result,_xlfn.XLOOKUP(C464,Table1[company_name],Table1[Carbon_credits],"NOT FOUND"),IF(_xlpm.result="NOT FOUND","NOT FOUND",IF(_xlpm.result=0,"",_xlpm.result)))</f>
        <v>Not Specified</v>
      </c>
      <c r="AO464"/>
      <c r="AQ464" s="26"/>
      <c r="AR464"/>
      <c r="AS464" t="s">
        <v>218</v>
      </c>
      <c r="AT464" t="s">
        <v>2685</v>
      </c>
      <c r="AU464">
        <v>2050</v>
      </c>
      <c r="AY464" t="s">
        <v>168</v>
      </c>
      <c r="AZ464" t="s">
        <v>168</v>
      </c>
      <c r="BB464" s="26"/>
      <c r="BC464" t="str">
        <f>_xlfn.LET(_xlpm.result,_xlfn.XLOOKUP(C464,Table1[company_name],Table1[Separate_removal_target],"NOT FOUND"),IF(_xlpm.result="NOT FOUND","NOT FOUND",IF(_xlpm.result=0,"",_xlpm.result)))</f>
        <v>No</v>
      </c>
      <c r="BD464" t="s">
        <v>150</v>
      </c>
      <c r="BF464" t="s">
        <v>2685</v>
      </c>
      <c r="BG464">
        <v>2050</v>
      </c>
      <c r="BL464" s="26"/>
      <c r="BN464" s="29"/>
      <c r="BP464" s="26"/>
    </row>
    <row r="465" spans="1:68" s="24" customFormat="1" ht="13.35" customHeight="1" hidden="1">
      <c r="A465" s="24">
        <v>462</v>
      </c>
      <c r="C465" s="26" t="s">
        <v>2686</v>
      </c>
      <c r="D465" t="s">
        <v>679</v>
      </c>
      <c r="F465" t="s">
        <v>145</v>
      </c>
      <c r="H465" s="30" t="s">
        <v>2682</v>
      </c>
      <c r="I465" s="24" t="s">
        <v>2683</v>
      </c>
      <c r="J465" s="24">
        <v>0</v>
      </c>
      <c r="K465" s="24" t="s">
        <v>2684</v>
      </c>
      <c r="L465" s="24">
        <v>76800</v>
      </c>
      <c r="N465" s="26">
        <v>1</v>
      </c>
      <c r="O465" s="24" t="s">
        <v>154</v>
      </c>
      <c r="Q465" s="26"/>
      <c r="R465" s="39"/>
      <c r="S465" s="39"/>
      <c r="T465" s="40"/>
      <c r="U465" s="24" t="s">
        <v>154</v>
      </c>
      <c r="V465" s="24" t="s">
        <v>154</v>
      </c>
      <c r="AB465" s="24" t="s">
        <v>154</v>
      </c>
      <c r="AC465" s="24" t="s">
        <v>154</v>
      </c>
      <c r="AE465" s="26"/>
      <c r="AF465" t="str">
        <f>_xlfn.LET(_xlpm.result,_xlfn.XLOOKUP(C465,Table1[company_name],Table1[End_target],"NOT FOUND"),IF(_xlpm.result="NOT FOUND","NOT FOUND",IF(_xlpm.result=0,"",_xlpm.result)))</f>
        <v>Net zero</v>
      </c>
      <c r="AG465"/>
      <c r="AH465"/>
      <c r="AI465"/>
      <c r="AJ465"/>
      <c r="AN465" t="str">
        <f>_xlfn.LET(_xlpm.result,_xlfn.XLOOKUP(C465,Table1[company_name],Table1[Carbon_credits],"NOT FOUND"),IF(_xlpm.result="NOT FOUND","NOT FOUND",IF(_xlpm.result=0,"",_xlpm.result)))</f>
        <v>Yes</v>
      </c>
      <c r="AO465"/>
      <c r="AQ465" s="26"/>
      <c r="AR465"/>
      <c r="AS465" t="s">
        <v>218</v>
      </c>
      <c r="AT465" t="s">
        <v>2690</v>
      </c>
      <c r="AU465">
        <v>2050</v>
      </c>
      <c r="AY465" t="s">
        <v>157</v>
      </c>
      <c r="AZ465" t="s">
        <v>262</v>
      </c>
      <c r="BB465" s="26"/>
      <c r="BC465" t="str">
        <f>_xlfn.LET(_xlpm.result,_xlfn.XLOOKUP(C465,Table1[company_name],Table1[Separate_removal_target],"NOT FOUND"),IF(_xlpm.result="NOT FOUND","NOT FOUND",IF(_xlpm.result=0,"",_xlpm.result)))</f>
        <v>No</v>
      </c>
      <c r="BD465" t="s">
        <v>150</v>
      </c>
      <c r="BF465" t="s">
        <v>2690</v>
      </c>
      <c r="BG465">
        <v>2050</v>
      </c>
      <c r="BL465" s="26"/>
      <c r="BN465" s="29"/>
      <c r="BP465" s="26"/>
    </row>
    <row r="466" spans="1:68" s="24" customFormat="1" ht="13.35" customHeight="1" hidden="1">
      <c r="A466" s="24">
        <v>463</v>
      </c>
      <c r="C466" s="26" t="s">
        <v>2691</v>
      </c>
      <c r="D466" t="s">
        <v>192</v>
      </c>
      <c r="F466" t="s">
        <v>342</v>
      </c>
      <c r="H466" s="30" t="s">
        <v>2687</v>
      </c>
      <c r="I466" s="24" t="s">
        <v>2688</v>
      </c>
      <c r="J466" s="24">
        <v>-0.909</v>
      </c>
      <c r="K466" s="24" t="s">
        <v>2689</v>
      </c>
      <c r="L466" s="24">
        <v>3201</v>
      </c>
      <c r="N466" s="26">
        <v>13</v>
      </c>
      <c r="O466" s="24" t="s">
        <v>154</v>
      </c>
      <c r="Q466" s="26"/>
      <c r="R466" s="39"/>
      <c r="S466" s="39"/>
      <c r="T466" s="40"/>
      <c r="U466" s="24" t="s">
        <v>154</v>
      </c>
      <c r="V466" s="24" t="s">
        <v>154</v>
      </c>
      <c r="AB466" s="24" t="s">
        <v>154</v>
      </c>
      <c r="AC466" s="24" t="s">
        <v>154</v>
      </c>
      <c r="AE466" s="26"/>
      <c r="AF466" t="str">
        <f>_xlfn.LET(_xlpm.result,_xlfn.XLOOKUP(C466,Table1[company_name],Table1[End_target],"NOT FOUND"),IF(_xlpm.result="NOT FOUND","NOT FOUND",IF(_xlpm.result=0,"",_xlpm.result)))</f>
        <v>Carbon neutral(ity)</v>
      </c>
      <c r="AG466"/>
      <c r="AH466"/>
      <c r="AI466"/>
      <c r="AJ466"/>
      <c r="AN466" t="str">
        <f>_xlfn.LET(_xlpm.result,_xlfn.XLOOKUP(C466,Table1[company_name],Table1[Carbon_credits],"NOT FOUND"),IF(_xlpm.result="NOT FOUND","NOT FOUND",IF(_xlpm.result=0,"",_xlpm.result)))</f>
        <v>Not Specified</v>
      </c>
      <c r="AO466"/>
      <c r="AQ466" s="26"/>
      <c r="AR466"/>
      <c r="AS466"/>
      <c r="AT466"/>
      <c r="AU466"/>
      <c r="AY466"/>
      <c r="AZ466"/>
      <c r="BB466" s="26"/>
      <c r="BC466" t="str">
        <f>_xlfn.LET(_xlpm.result,_xlfn.XLOOKUP(C466,Table1[company_name],Table1[Separate_removal_target],"NOT FOUND"),IF(_xlpm.result="NOT FOUND","NOT FOUND",IF(_xlpm.result=0,"",_xlpm.result)))</f>
        <v>No</v>
      </c>
      <c r="BD466"/>
      <c r="BF466" t="s">
        <v>2695</v>
      </c>
      <c r="BG466">
        <v>2050</v>
      </c>
      <c r="BL466" s="26"/>
      <c r="BN466" s="29"/>
      <c r="BP466" s="26"/>
    </row>
    <row r="467" spans="1:68" s="24" customFormat="1" ht="13.35" customHeight="1" hidden="1">
      <c r="A467" s="24">
        <v>464</v>
      </c>
      <c r="C467" s="26" t="s">
        <v>2696</v>
      </c>
      <c r="D467" t="s">
        <v>333</v>
      </c>
      <c r="F467" t="s">
        <v>686</v>
      </c>
      <c r="H467" s="30" t="s">
        <v>2692</v>
      </c>
      <c r="I467" s="24" t="s">
        <v>2693</v>
      </c>
      <c r="J467" s="24">
        <v>0.129</v>
      </c>
      <c r="K467" s="24" t="s">
        <v>2694</v>
      </c>
      <c r="L467" s="24">
        <v>129177</v>
      </c>
      <c r="N467" s="26">
        <v>1</v>
      </c>
      <c r="O467" s="24" t="s">
        <v>154</v>
      </c>
      <c r="Q467" s="26"/>
      <c r="R467" s="39"/>
      <c r="S467" s="39"/>
      <c r="T467" s="40"/>
      <c r="U467" s="24" t="s">
        <v>154</v>
      </c>
      <c r="V467" s="24" t="s">
        <v>154</v>
      </c>
      <c r="AB467" s="24" t="s">
        <v>154</v>
      </c>
      <c r="AC467" s="24" t="s">
        <v>154</v>
      </c>
      <c r="AE467" s="26"/>
      <c r="AF467" t="str">
        <f>_xlfn.LET(_xlpm.result,_xlfn.XLOOKUP(C467,Table1[company_name],Table1[End_target],"NOT FOUND"),IF(_xlpm.result="NOT FOUND","NOT FOUND",IF(_xlpm.result=0,"",_xlpm.result)))</f>
        <v>Carbon neutral(ity)</v>
      </c>
      <c r="AG467" t="s">
        <v>160</v>
      </c>
      <c r="AH467" t="s">
        <v>159</v>
      </c>
      <c r="AI467" t="s">
        <v>2700</v>
      </c>
      <c r="AJ467">
        <v>2032</v>
      </c>
      <c r="AN467" t="str">
        <f>_xlfn.LET(_xlpm.result,_xlfn.XLOOKUP(C467,Table1[company_name],Table1[Carbon_credits],"NOT FOUND"),IF(_xlpm.result="NOT FOUND","NOT FOUND",IF(_xlpm.result=0,"",_xlpm.result)))</f>
        <v>Not Specified</v>
      </c>
      <c r="AO467" t="s">
        <v>168</v>
      </c>
      <c r="AQ467" s="26"/>
      <c r="AR467"/>
      <c r="AS467"/>
      <c r="AT467"/>
      <c r="AU467"/>
      <c r="AY467"/>
      <c r="AZ467"/>
      <c r="BB467" s="26"/>
      <c r="BC467" t="str">
        <f>_xlfn.LET(_xlpm.result,_xlfn.XLOOKUP(C467,Table1[company_name],Table1[Separate_removal_target],"NOT FOUND"),IF(_xlpm.result="NOT FOUND","NOT FOUND",IF(_xlpm.result=0,"",_xlpm.result)))</f>
        <v>No</v>
      </c>
      <c r="BD467"/>
      <c r="BF467" t="s">
        <v>2700</v>
      </c>
      <c r="BG467">
        <v>2032</v>
      </c>
      <c r="BL467" s="26"/>
      <c r="BN467" s="29"/>
      <c r="BP467" s="26"/>
    </row>
    <row r="468" spans="1:68" s="24" customFormat="1" ht="13.35" customHeight="1" hidden="1">
      <c r="A468" s="24">
        <v>465</v>
      </c>
      <c r="C468" s="26" t="s">
        <v>2701</v>
      </c>
      <c r="D468" t="s">
        <v>599</v>
      </c>
      <c r="F468" t="s">
        <v>175</v>
      </c>
      <c r="H468" s="30" t="s">
        <v>2697</v>
      </c>
      <c r="I468" s="24" t="s">
        <v>2698</v>
      </c>
      <c r="J468" s="24">
        <v>1.242</v>
      </c>
      <c r="K468" s="24" t="s">
        <v>2699</v>
      </c>
      <c r="L468" s="24">
        <v>26149</v>
      </c>
      <c r="N468" s="26">
        <v>1</v>
      </c>
      <c r="O468" s="24" t="s">
        <v>154</v>
      </c>
      <c r="Q468" s="26"/>
      <c r="R468" s="39"/>
      <c r="S468" s="39"/>
      <c r="T468" s="40"/>
      <c r="U468" s="24" t="s">
        <v>150</v>
      </c>
      <c r="V468" s="24" t="s">
        <v>6995</v>
      </c>
      <c r="W468" s="24" t="s">
        <v>1368</v>
      </c>
      <c r="X468" s="24">
        <v>2030</v>
      </c>
      <c r="Y468" s="24" t="s">
        <v>151</v>
      </c>
      <c r="Z468" s="24" t="s">
        <v>1368</v>
      </c>
      <c r="AA468" s="24">
        <v>2050</v>
      </c>
      <c r="AB468" s="24" t="s">
        <v>150</v>
      </c>
      <c r="AC468" s="24" t="s">
        <v>150</v>
      </c>
      <c r="AD468" s="24">
        <v>2050</v>
      </c>
      <c r="AE468" s="26">
        <v>2050</v>
      </c>
      <c r="AF468" t="str">
        <f>_xlfn.LET(_xlpm.result,_xlfn.XLOOKUP(C468,Table1[company_name],Table1[End_target],"NOT FOUND"),IF(_xlpm.result="NOT FOUND","NOT FOUND",IF(_xlpm.result=0,"",_xlpm.result)))</f>
        <v>No target</v>
      </c>
      <c r="AG468"/>
      <c r="AH468"/>
      <c r="AI468"/>
      <c r="AJ468"/>
      <c r="AN468" t="str">
        <f>_xlfn.LET(_xlpm.result,_xlfn.XLOOKUP(C468,Table1[company_name],Table1[Carbon_credits],"NOT FOUND"),IF(_xlpm.result="NOT FOUND","NOT FOUND",IF(_xlpm.result=0,"",_xlpm.result)))</f>
        <v>Not Specified</v>
      </c>
      <c r="AO468"/>
      <c r="AQ468" s="26"/>
      <c r="AR468"/>
      <c r="AS468"/>
      <c r="AT468"/>
      <c r="AU468"/>
      <c r="AY468"/>
      <c r="AZ468"/>
      <c r="BB468" s="26"/>
      <c r="BC468" t="str">
        <f>_xlfn.LET(_xlpm.result,_xlfn.XLOOKUP(C468,Table1[company_name],Table1[Separate_removal_target],"NOT FOUND"),IF(_xlpm.result="NOT FOUND","NOT FOUND",IF(_xlpm.result=0,"",_xlpm.result)))</f>
        <v>No</v>
      </c>
      <c r="BD468"/>
      <c r="BF468"/>
      <c r="BG468"/>
      <c r="BL468" s="26"/>
      <c r="BN468" s="29"/>
      <c r="BP468" s="26"/>
    </row>
    <row r="469" spans="1:68" s="24" customFormat="1" ht="13.35" customHeight="1" hidden="1">
      <c r="A469" s="24">
        <v>466</v>
      </c>
      <c r="C469" s="26" t="s">
        <v>2706</v>
      </c>
      <c r="D469" t="s">
        <v>1433</v>
      </c>
      <c r="F469" t="s">
        <v>1694</v>
      </c>
      <c r="H469" s="30" t="s">
        <v>2702</v>
      </c>
      <c r="I469" s="24" t="s">
        <v>2703</v>
      </c>
      <c r="J469" s="24">
        <v>0.029</v>
      </c>
      <c r="K469" s="24" t="s">
        <v>2704</v>
      </c>
      <c r="L469" s="24">
        <v>74378</v>
      </c>
      <c r="N469" s="26">
        <v>24</v>
      </c>
      <c r="O469" s="24" t="s">
        <v>154</v>
      </c>
      <c r="Q469" s="26"/>
      <c r="R469" s="39"/>
      <c r="S469" s="39"/>
      <c r="T469" s="40"/>
      <c r="U469" s="24" t="s">
        <v>150</v>
      </c>
      <c r="V469" s="24" t="s">
        <v>6995</v>
      </c>
      <c r="W469" s="24" t="s">
        <v>1368</v>
      </c>
      <c r="X469" s="24">
        <v>2030</v>
      </c>
      <c r="AB469" s="24" t="s">
        <v>150</v>
      </c>
      <c r="AC469" s="24" t="s">
        <v>154</v>
      </c>
      <c r="AE469" s="26"/>
      <c r="AF469" t="str">
        <f>_xlfn.LET(_xlpm.result,_xlfn.XLOOKUP(C469,Table1[company_name],Table1[End_target],"NOT FOUND"),IF(_xlpm.result="NOT FOUND","NOT FOUND",IF(_xlpm.result=0,"",_xlpm.result)))</f>
        <v>Net zero</v>
      </c>
      <c r="AG469"/>
      <c r="AH469"/>
      <c r="AI469"/>
      <c r="AJ469"/>
      <c r="AN469" t="str">
        <f>_xlfn.LET(_xlpm.result,_xlfn.XLOOKUP(C469,Table1[company_name],Table1[Carbon_credits],"NOT FOUND"),IF(_xlpm.result="NOT FOUND","NOT FOUND",IF(_xlpm.result=0,"",_xlpm.result)))</f>
        <v>Yes</v>
      </c>
      <c r="AO469"/>
      <c r="AQ469" s="26"/>
      <c r="AR469"/>
      <c r="AS469"/>
      <c r="AT469"/>
      <c r="AU469"/>
      <c r="AY469"/>
      <c r="AZ469"/>
      <c r="BB469" s="26"/>
      <c r="BC469" t="str">
        <f>_xlfn.LET(_xlpm.result,_xlfn.XLOOKUP(C469,Table1[company_name],Table1[Separate_removal_target],"NOT FOUND"),IF(_xlpm.result="NOT FOUND","NOT FOUND",IF(_xlpm.result=0,"",_xlpm.result)))</f>
        <v>Yes</v>
      </c>
      <c r="BD469"/>
      <c r="BF469"/>
      <c r="BG469"/>
      <c r="BL469" s="26"/>
      <c r="BN469" s="29"/>
      <c r="BP469" s="26"/>
    </row>
    <row r="470" spans="1:68" s="24" customFormat="1" ht="13.35" customHeight="1" hidden="1">
      <c r="A470" s="24">
        <v>467</v>
      </c>
      <c r="C470" s="26" t="s">
        <v>2711</v>
      </c>
      <c r="D470" t="s">
        <v>599</v>
      </c>
      <c r="F470" t="s">
        <v>175</v>
      </c>
      <c r="H470" s="30" t="s">
        <v>2707</v>
      </c>
      <c r="I470" s="24" t="s">
        <v>2708</v>
      </c>
      <c r="J470" s="24">
        <v>-0.072</v>
      </c>
      <c r="K470" s="24" t="s">
        <v>2709</v>
      </c>
      <c r="L470" s="24">
        <v>38358</v>
      </c>
      <c r="N470" s="26">
        <v>4</v>
      </c>
      <c r="O470" s="24" t="s">
        <v>154</v>
      </c>
      <c r="Q470" s="26"/>
      <c r="R470" s="39"/>
      <c r="S470" s="39"/>
      <c r="T470" s="40"/>
      <c r="U470" s="24" t="s">
        <v>150</v>
      </c>
      <c r="V470" s="24" t="s">
        <v>6995</v>
      </c>
      <c r="W470" s="24" t="s">
        <v>1368</v>
      </c>
      <c r="X470" s="24">
        <v>2030</v>
      </c>
      <c r="Y470" s="24" t="s">
        <v>151</v>
      </c>
      <c r="Z470" s="24" t="s">
        <v>1368</v>
      </c>
      <c r="AA470" s="24">
        <v>2050</v>
      </c>
      <c r="AB470" s="24" t="s">
        <v>150</v>
      </c>
      <c r="AC470" s="24" t="s">
        <v>150</v>
      </c>
      <c r="AD470" s="24">
        <v>2050</v>
      </c>
      <c r="AE470" s="26">
        <v>2050</v>
      </c>
      <c r="AF470" t="str">
        <f>_xlfn.LET(_xlpm.result,_xlfn.XLOOKUP(C470,Table1[company_name],Table1[End_target],"NOT FOUND"),IF(_xlpm.result="NOT FOUND","NOT FOUND",IF(_xlpm.result=0,"",_xlpm.result)))</f>
        <v/>
      </c>
      <c r="AG470"/>
      <c r="AH470"/>
      <c r="AI470"/>
      <c r="AJ470"/>
      <c r="AN470" t="str">
        <f>_xlfn.LET(_xlpm.result,_xlfn.XLOOKUP(C470,Table1[company_name],Table1[Carbon_credits],"NOT FOUND"),IF(_xlpm.result="NOT FOUND","NOT FOUND",IF(_xlpm.result=0,"",_xlpm.result)))</f>
        <v/>
      </c>
      <c r="AO470"/>
      <c r="AQ470" s="26"/>
      <c r="AR470"/>
      <c r="AS470"/>
      <c r="AT470"/>
      <c r="AU470"/>
      <c r="AY470"/>
      <c r="AZ470"/>
      <c r="BB470" s="26"/>
      <c r="BC470" t="str">
        <f>_xlfn.LET(_xlpm.result,_xlfn.XLOOKUP(C470,Table1[company_name],Table1[Separate_removal_target],"NOT FOUND"),IF(_xlpm.result="NOT FOUND","NOT FOUND",IF(_xlpm.result=0,"",_xlpm.result)))</f>
        <v/>
      </c>
      <c r="BD470"/>
      <c r="BF470"/>
      <c r="BG470"/>
      <c r="BL470" s="26"/>
      <c r="BN470" s="29"/>
      <c r="BP470" s="26"/>
    </row>
    <row r="471" spans="1:68" s="24" customFormat="1" ht="13.35" customHeight="1" hidden="1">
      <c r="A471" s="24">
        <v>468</v>
      </c>
      <c r="C471" s="26" t="s">
        <v>2716</v>
      </c>
      <c r="D471" t="s">
        <v>2149</v>
      </c>
      <c r="F471" t="s">
        <v>145</v>
      </c>
      <c r="H471" s="30" t="s">
        <v>2712</v>
      </c>
      <c r="I471" s="24" t="s">
        <v>2713</v>
      </c>
      <c r="J471" s="24">
        <v>0.056</v>
      </c>
      <c r="K471" s="24" t="s">
        <v>2714</v>
      </c>
      <c r="L471" s="24">
        <v>54435</v>
      </c>
      <c r="N471" s="26">
        <v>2</v>
      </c>
      <c r="O471" s="24" t="s">
        <v>150</v>
      </c>
      <c r="P471" s="24">
        <v>2019</v>
      </c>
      <c r="Q471" s="26">
        <v>2025</v>
      </c>
      <c r="R471" s="39"/>
      <c r="S471" s="39"/>
      <c r="T471" s="40"/>
      <c r="U471" s="24" t="s">
        <v>154</v>
      </c>
      <c r="V471" s="24" t="s">
        <v>154</v>
      </c>
      <c r="AB471" s="24" t="s">
        <v>154</v>
      </c>
      <c r="AC471" s="24" t="s">
        <v>154</v>
      </c>
      <c r="AE471" s="26"/>
      <c r="AF471" t="str">
        <f>_xlfn.LET(_xlpm.result,_xlfn.XLOOKUP(C471,Table1[company_name],Table1[End_target],"NOT FOUND"),IF(_xlpm.result="NOT FOUND","NOT FOUND",IF(_xlpm.result=0,"",_xlpm.result)))</f>
        <v>Emissions reduction target</v>
      </c>
      <c r="AG471"/>
      <c r="AH471"/>
      <c r="AI471"/>
      <c r="AJ471"/>
      <c r="AN471" t="str">
        <f>_xlfn.LET(_xlpm.result,_xlfn.XLOOKUP(C471,Table1[company_name],Table1[Carbon_credits],"NOT FOUND"),IF(_xlpm.result="NOT FOUND","NOT FOUND",IF(_xlpm.result=0,"",_xlpm.result)))</f>
        <v>No</v>
      </c>
      <c r="AO471"/>
      <c r="AQ471" s="26"/>
      <c r="AR471"/>
      <c r="AS471"/>
      <c r="AT471"/>
      <c r="AU471"/>
      <c r="AY471"/>
      <c r="AZ471"/>
      <c r="BB471" s="26"/>
      <c r="BC471" t="str">
        <f>_xlfn.LET(_xlpm.result,_xlfn.XLOOKUP(C471,Table1[company_name],Table1[Separate_removal_target],"NOT FOUND"),IF(_xlpm.result="NOT FOUND","NOT FOUND",IF(_xlpm.result=0,"",_xlpm.result)))</f>
        <v>No</v>
      </c>
      <c r="BD471"/>
      <c r="BF471"/>
      <c r="BG471"/>
      <c r="BL471" s="26"/>
      <c r="BN471" s="29"/>
      <c r="BP471" s="26"/>
    </row>
    <row r="472" spans="1:68" s="24" customFormat="1" ht="13.35" customHeight="1" hidden="1">
      <c r="A472" s="24">
        <v>469</v>
      </c>
      <c r="C472" s="26" t="s">
        <v>2721</v>
      </c>
      <c r="D472" t="s">
        <v>173</v>
      </c>
      <c r="F472" t="s">
        <v>1138</v>
      </c>
      <c r="H472" s="30" t="s">
        <v>2717</v>
      </c>
      <c r="I472" s="24" t="s">
        <v>2718</v>
      </c>
      <c r="J472" s="24">
        <v>-0.227</v>
      </c>
      <c r="K472" s="24" t="s">
        <v>2719</v>
      </c>
      <c r="L472" s="24">
        <v>51435</v>
      </c>
      <c r="N472" s="26">
        <v>3</v>
      </c>
      <c r="O472" s="24" t="s">
        <v>154</v>
      </c>
      <c r="Q472" s="26"/>
      <c r="R472" s="39"/>
      <c r="S472" s="39"/>
      <c r="T472" s="40"/>
      <c r="U472" s="24" t="s">
        <v>154</v>
      </c>
      <c r="V472" s="24" t="s">
        <v>154</v>
      </c>
      <c r="AB472" s="24" t="s">
        <v>154</v>
      </c>
      <c r="AC472" s="24" t="s">
        <v>154</v>
      </c>
      <c r="AE472" s="26"/>
      <c r="AF472" t="str">
        <f>_xlfn.LET(_xlpm.result,_xlfn.XLOOKUP(C472,Table1[company_name],Table1[End_target],"NOT FOUND"),IF(_xlpm.result="NOT FOUND","NOT FOUND",IF(_xlpm.result=0,"",_xlpm.result)))</f>
        <v/>
      </c>
      <c r="AG472"/>
      <c r="AH472"/>
      <c r="AI472"/>
      <c r="AJ472"/>
      <c r="AN472" t="str">
        <f>_xlfn.LET(_xlpm.result,_xlfn.XLOOKUP(C472,Table1[company_name],Table1[Carbon_credits],"NOT FOUND"),IF(_xlpm.result="NOT FOUND","NOT FOUND",IF(_xlpm.result=0,"",_xlpm.result)))</f>
        <v/>
      </c>
      <c r="AO472"/>
      <c r="AQ472" s="26"/>
      <c r="AR472"/>
      <c r="AS472"/>
      <c r="AT472"/>
      <c r="AU472"/>
      <c r="AY472"/>
      <c r="AZ472"/>
      <c r="BB472" s="26"/>
      <c r="BC472" t="str">
        <f>_xlfn.LET(_xlpm.result,_xlfn.XLOOKUP(C472,Table1[company_name],Table1[Separate_removal_target],"NOT FOUND"),IF(_xlpm.result="NOT FOUND","NOT FOUND",IF(_xlpm.result=0,"",_xlpm.result)))</f>
        <v/>
      </c>
      <c r="BD472"/>
      <c r="BF472"/>
      <c r="BG472"/>
      <c r="BL472" s="26"/>
      <c r="BN472" s="29"/>
      <c r="BP472" s="26"/>
    </row>
    <row r="473" spans="1:68" s="24" customFormat="1" ht="13.35" customHeight="1" hidden="1">
      <c r="A473" s="24">
        <v>470</v>
      </c>
      <c r="C473" s="26" t="s">
        <v>2727</v>
      </c>
      <c r="D473" t="s">
        <v>1433</v>
      </c>
      <c r="F473" t="s">
        <v>2728</v>
      </c>
      <c r="H473" s="30" t="s">
        <v>2722</v>
      </c>
      <c r="I473" s="24" t="s">
        <v>2723</v>
      </c>
      <c r="J473" s="24">
        <v>0.106</v>
      </c>
      <c r="K473" s="24" t="s">
        <v>2724</v>
      </c>
      <c r="L473" s="24">
        <v>121223</v>
      </c>
      <c r="N473" s="26">
        <v>6</v>
      </c>
      <c r="O473" s="24" t="s">
        <v>154</v>
      </c>
      <c r="Q473" s="26"/>
      <c r="R473" s="39"/>
      <c r="S473" s="39"/>
      <c r="T473" s="40"/>
      <c r="U473" s="24" t="s">
        <v>150</v>
      </c>
      <c r="V473" s="24" t="s">
        <v>6995</v>
      </c>
      <c r="W473" s="24" t="s">
        <v>1368</v>
      </c>
      <c r="X473" s="24">
        <v>2030</v>
      </c>
      <c r="AB473" s="24" t="s">
        <v>154</v>
      </c>
      <c r="AC473" s="24" t="s">
        <v>154</v>
      </c>
      <c r="AE473" s="26"/>
      <c r="AF473" t="str">
        <f>_xlfn.LET(_xlpm.result,_xlfn.XLOOKUP(C473,Table1[company_name],Table1[End_target],"NOT FOUND"),IF(_xlpm.result="NOT FOUND","NOT FOUND",IF(_xlpm.result=0,"",_xlpm.result)))</f>
        <v/>
      </c>
      <c r="AG473"/>
      <c r="AH473"/>
      <c r="AI473"/>
      <c r="AJ473"/>
      <c r="AN473" t="str">
        <f>_xlfn.LET(_xlpm.result,_xlfn.XLOOKUP(C473,Table1[company_name],Table1[Carbon_credits],"NOT FOUND"),IF(_xlpm.result="NOT FOUND","NOT FOUND",IF(_xlpm.result=0,"",_xlpm.result)))</f>
        <v/>
      </c>
      <c r="AO473"/>
      <c r="AQ473" s="26"/>
      <c r="AR473"/>
      <c r="AS473"/>
      <c r="AT473"/>
      <c r="AU473"/>
      <c r="AY473"/>
      <c r="AZ473"/>
      <c r="BB473" s="26"/>
      <c r="BC473" t="str">
        <f>_xlfn.LET(_xlpm.result,_xlfn.XLOOKUP(C473,Table1[company_name],Table1[Separate_removal_target],"NOT FOUND"),IF(_xlpm.result="NOT FOUND","NOT FOUND",IF(_xlpm.result=0,"",_xlpm.result)))</f>
        <v/>
      </c>
      <c r="BD473"/>
      <c r="BF473"/>
      <c r="BG473"/>
      <c r="BL473" s="26"/>
      <c r="BN473" s="29"/>
      <c r="BP473" s="26"/>
    </row>
    <row r="474" spans="1:68" s="24" customFormat="1" ht="13.35" customHeight="1" hidden="1">
      <c r="A474" s="24">
        <v>471</v>
      </c>
      <c r="C474" s="26" t="s">
        <v>2734</v>
      </c>
      <c r="D474" t="s">
        <v>599</v>
      </c>
      <c r="F474" t="s">
        <v>175</v>
      </c>
      <c r="H474" s="30" t="s">
        <v>2729</v>
      </c>
      <c r="I474" s="24" t="s">
        <v>2730</v>
      </c>
      <c r="J474" s="24">
        <v>0.358</v>
      </c>
      <c r="K474" s="24" t="s">
        <v>2731</v>
      </c>
      <c r="L474" s="24">
        <v>59157</v>
      </c>
      <c r="N474" s="26">
        <v>5</v>
      </c>
      <c r="O474" s="24" t="s">
        <v>150</v>
      </c>
      <c r="P474" s="24">
        <v>2015</v>
      </c>
      <c r="Q474" s="26">
        <v>2020</v>
      </c>
      <c r="R474" s="39"/>
      <c r="S474" s="39"/>
      <c r="T474" s="40"/>
      <c r="U474" s="24" t="s">
        <v>150</v>
      </c>
      <c r="V474" s="24" t="s">
        <v>6995</v>
      </c>
      <c r="W474" s="24" t="s">
        <v>1368</v>
      </c>
      <c r="X474" s="24">
        <v>2025</v>
      </c>
      <c r="AB474" s="24" t="s">
        <v>154</v>
      </c>
      <c r="AC474" s="24" t="s">
        <v>154</v>
      </c>
      <c r="AE474" s="26"/>
      <c r="AF474" t="str">
        <f>_xlfn.LET(_xlpm.result,_xlfn.XLOOKUP(C474,Table1[company_name],Table1[End_target],"NOT FOUND"),IF(_xlpm.result="NOT FOUND","NOT FOUND",IF(_xlpm.result=0,"",_xlpm.result)))</f>
        <v/>
      </c>
      <c r="AG474"/>
      <c r="AH474"/>
      <c r="AI474"/>
      <c r="AJ474"/>
      <c r="AN474" t="str">
        <f>_xlfn.LET(_xlpm.result,_xlfn.XLOOKUP(C474,Table1[company_name],Table1[Carbon_credits],"NOT FOUND"),IF(_xlpm.result="NOT FOUND","NOT FOUND",IF(_xlpm.result=0,"",_xlpm.result)))</f>
        <v/>
      </c>
      <c r="AO474"/>
      <c r="AQ474" s="26"/>
      <c r="AR474"/>
      <c r="AS474"/>
      <c r="AT474"/>
      <c r="AU474"/>
      <c r="AY474"/>
      <c r="AZ474"/>
      <c r="BB474" s="26"/>
      <c r="BC474" t="str">
        <f>_xlfn.LET(_xlpm.result,_xlfn.XLOOKUP(C474,Table1[company_name],Table1[Separate_removal_target],"NOT FOUND"),IF(_xlpm.result="NOT FOUND","NOT FOUND",IF(_xlpm.result=0,"",_xlpm.result)))</f>
        <v/>
      </c>
      <c r="BD474"/>
      <c r="BF474"/>
      <c r="BG474"/>
      <c r="BL474" s="26"/>
      <c r="BN474" s="29"/>
      <c r="BP474" s="26"/>
    </row>
    <row r="475" spans="1:68" s="24" customFormat="1" ht="13.35" customHeight="1" hidden="1">
      <c r="A475" s="24">
        <v>472</v>
      </c>
      <c r="C475" s="26" t="s">
        <v>2739</v>
      </c>
      <c r="D475" t="s">
        <v>997</v>
      </c>
      <c r="F475" t="s">
        <v>145</v>
      </c>
      <c r="H475" s="30" t="s">
        <v>2735</v>
      </c>
      <c r="I475" s="24" t="s">
        <v>2736</v>
      </c>
      <c r="J475" s="24">
        <v>4.369</v>
      </c>
      <c r="K475" s="24" t="s">
        <v>2737</v>
      </c>
      <c r="L475" s="24">
        <v>69600</v>
      </c>
      <c r="N475" s="26">
        <v>2</v>
      </c>
      <c r="O475" s="24" t="s">
        <v>154</v>
      </c>
      <c r="Q475" s="26"/>
      <c r="R475" s="39"/>
      <c r="S475" s="39"/>
      <c r="T475" s="40"/>
      <c r="U475" s="24" t="s">
        <v>150</v>
      </c>
      <c r="V475" s="24" t="s">
        <v>6995</v>
      </c>
      <c r="W475" s="24" t="s">
        <v>1368</v>
      </c>
      <c r="X475" s="24">
        <v>2030</v>
      </c>
      <c r="AB475" s="24" t="s">
        <v>154</v>
      </c>
      <c r="AC475" s="24" t="s">
        <v>154</v>
      </c>
      <c r="AE475" s="26"/>
      <c r="AF475" t="str">
        <f>_xlfn.LET(_xlpm.result,_xlfn.XLOOKUP(C475,Table1[company_name],Table1[End_target],"NOT FOUND"),IF(_xlpm.result="NOT FOUND","NOT FOUND",IF(_xlpm.result=0,"",_xlpm.result)))</f>
        <v>Net zero</v>
      </c>
      <c r="AG475"/>
      <c r="AH475"/>
      <c r="AI475"/>
      <c r="AJ475"/>
      <c r="AN475" t="str">
        <f>_xlfn.LET(_xlpm.result,_xlfn.XLOOKUP(C475,Table1[company_name],Table1[Carbon_credits],"NOT FOUND"),IF(_xlpm.result="NOT FOUND","NOT FOUND",IF(_xlpm.result=0,"",_xlpm.result)))</f>
        <v>Not Specified</v>
      </c>
      <c r="AO475"/>
      <c r="AQ475" s="26"/>
      <c r="AR475"/>
      <c r="AS475" t="s">
        <v>218</v>
      </c>
      <c r="AT475" t="s">
        <v>7148</v>
      </c>
      <c r="AU475">
        <v>2050</v>
      </c>
      <c r="AY475" t="s">
        <v>168</v>
      </c>
      <c r="AZ475" t="s">
        <v>158</v>
      </c>
      <c r="BB475" s="26"/>
      <c r="BC475" t="str">
        <f>_xlfn.LET(_xlpm.result,_xlfn.XLOOKUP(C475,Table1[company_name],Table1[Separate_removal_target],"NOT FOUND"),IF(_xlpm.result="NOT FOUND","NOT FOUND",IF(_xlpm.result=0,"",_xlpm.result)))</f>
        <v>No</v>
      </c>
      <c r="BD475" t="s">
        <v>150</v>
      </c>
      <c r="BF475" t="s">
        <v>7148</v>
      </c>
      <c r="BG475">
        <v>2050</v>
      </c>
      <c r="BL475" s="26"/>
      <c r="BN475" s="29"/>
      <c r="BP475" s="26"/>
    </row>
    <row r="476" spans="1:68" s="24" customFormat="1" ht="13.35" customHeight="1" hidden="1">
      <c r="A476" s="24">
        <v>473</v>
      </c>
      <c r="C476" s="26" t="s">
        <v>2744</v>
      </c>
      <c r="D476" t="s">
        <v>183</v>
      </c>
      <c r="F476" t="s">
        <v>175</v>
      </c>
      <c r="H476" s="30" t="s">
        <v>2740</v>
      </c>
      <c r="I476" s="24" t="s">
        <v>2741</v>
      </c>
      <c r="J476" s="24">
        <v>0.024</v>
      </c>
      <c r="K476" s="24" t="s">
        <v>2742</v>
      </c>
      <c r="L476" s="24">
        <v>139163</v>
      </c>
      <c r="N476" s="26">
        <v>6</v>
      </c>
      <c r="O476" s="24" t="s">
        <v>154</v>
      </c>
      <c r="Q476" s="26"/>
      <c r="R476" s="39"/>
      <c r="S476" s="39"/>
      <c r="T476" s="40"/>
      <c r="U476" s="24" t="s">
        <v>154</v>
      </c>
      <c r="V476" s="24" t="s">
        <v>154</v>
      </c>
      <c r="AB476" s="24" t="s">
        <v>154</v>
      </c>
      <c r="AC476" s="24" t="s">
        <v>154</v>
      </c>
      <c r="AE476" s="26"/>
      <c r="AF476" t="str">
        <f>_xlfn.LET(_xlpm.result,_xlfn.XLOOKUP(C476,Table1[company_name],Table1[End_target],"NOT FOUND"),IF(_xlpm.result="NOT FOUND","NOT FOUND",IF(_xlpm.result=0,"",_xlpm.result)))</f>
        <v/>
      </c>
      <c r="AG476"/>
      <c r="AH476"/>
      <c r="AI476"/>
      <c r="AJ476"/>
      <c r="AN476" t="str">
        <f>_xlfn.LET(_xlpm.result,_xlfn.XLOOKUP(C476,Table1[company_name],Table1[Carbon_credits],"NOT FOUND"),IF(_xlpm.result="NOT FOUND","NOT FOUND",IF(_xlpm.result=0,"",_xlpm.result)))</f>
        <v/>
      </c>
      <c r="AO476"/>
      <c r="AQ476" s="26"/>
      <c r="AR476"/>
      <c r="AS476"/>
      <c r="AT476"/>
      <c r="AU476"/>
      <c r="AY476"/>
      <c r="AZ476"/>
      <c r="BB476" s="26"/>
      <c r="BC476" t="str">
        <f>_xlfn.LET(_xlpm.result,_xlfn.XLOOKUP(C476,Table1[company_name],Table1[Separate_removal_target],"NOT FOUND"),IF(_xlpm.result="NOT FOUND","NOT FOUND",IF(_xlpm.result=0,"",_xlpm.result)))</f>
        <v/>
      </c>
      <c r="BD476"/>
      <c r="BF476"/>
      <c r="BG476"/>
      <c r="BL476" s="26"/>
      <c r="BN476" s="29"/>
      <c r="BP476" s="26"/>
    </row>
    <row r="477" spans="1:68" s="24" customFormat="1" ht="13.35" customHeight="1" hidden="1">
      <c r="A477" s="24">
        <v>474</v>
      </c>
      <c r="C477" s="26" t="s">
        <v>2750</v>
      </c>
      <c r="D477" t="s">
        <v>1433</v>
      </c>
      <c r="F477" t="s">
        <v>374</v>
      </c>
      <c r="H477" s="30" t="s">
        <v>2745</v>
      </c>
      <c r="I477" s="24" t="s">
        <v>1706</v>
      </c>
      <c r="J477" s="24">
        <v>-0.661</v>
      </c>
      <c r="K477" s="24" t="s">
        <v>2746</v>
      </c>
      <c r="L477" s="24">
        <v>80730</v>
      </c>
      <c r="N477" s="26">
        <v>26</v>
      </c>
      <c r="O477" s="24" t="s">
        <v>154</v>
      </c>
      <c r="Q477" s="26"/>
      <c r="R477" s="39"/>
      <c r="S477" s="39"/>
      <c r="T477" s="40"/>
      <c r="U477" s="24" t="s">
        <v>150</v>
      </c>
      <c r="V477" s="24" t="s">
        <v>6995</v>
      </c>
      <c r="W477" s="24" t="s">
        <v>7071</v>
      </c>
      <c r="X477" s="24" t="s">
        <v>3292</v>
      </c>
      <c r="AB477" s="24" t="s">
        <v>154</v>
      </c>
      <c r="AC477" s="24" t="s">
        <v>154</v>
      </c>
      <c r="AE477" s="26"/>
      <c r="AF477" t="str">
        <f>_xlfn.LET(_xlpm.result,_xlfn.XLOOKUP(C477,Table1[company_name],Table1[End_target],"NOT FOUND"),IF(_xlpm.result="NOT FOUND","NOT FOUND",IF(_xlpm.result=0,"",_xlpm.result)))</f>
        <v>Net zero</v>
      </c>
      <c r="AG477"/>
      <c r="AH477"/>
      <c r="AI477"/>
      <c r="AJ477"/>
      <c r="AN477" t="str">
        <f>_xlfn.LET(_xlpm.result,_xlfn.XLOOKUP(C477,Table1[company_name],Table1[Carbon_credits],"NOT FOUND"),IF(_xlpm.result="NOT FOUND","NOT FOUND",IF(_xlpm.result=0,"",_xlpm.result)))</f>
        <v>Yes</v>
      </c>
      <c r="AO477"/>
      <c r="AQ477" s="26"/>
      <c r="AR477"/>
      <c r="AS477"/>
      <c r="AT477"/>
      <c r="AU477"/>
      <c r="AY477"/>
      <c r="AZ477"/>
      <c r="BB477" s="26"/>
      <c r="BC477" t="str">
        <f>_xlfn.LET(_xlpm.result,_xlfn.XLOOKUP(C477,Table1[company_name],Table1[Separate_removal_target],"NOT FOUND"),IF(_xlpm.result="NOT FOUND","NOT FOUND",IF(_xlpm.result=0,"",_xlpm.result)))</f>
        <v>No</v>
      </c>
      <c r="BD477"/>
      <c r="BF477"/>
      <c r="BG477"/>
      <c r="BL477" s="26"/>
      <c r="BN477" s="29"/>
      <c r="BP477" s="26"/>
    </row>
    <row r="478" spans="1:68" s="24" customFormat="1" ht="13.35" customHeight="1" hidden="1">
      <c r="A478" s="24">
        <v>475</v>
      </c>
      <c r="C478" s="26" t="s">
        <v>2755</v>
      </c>
      <c r="D478" t="s">
        <v>1206</v>
      </c>
      <c r="F478" t="s">
        <v>264</v>
      </c>
      <c r="H478" s="30" t="s">
        <v>2751</v>
      </c>
      <c r="I478" s="24" t="s">
        <v>2752</v>
      </c>
      <c r="J478" s="24">
        <v>-0.716</v>
      </c>
      <c r="K478" s="24" t="s">
        <v>2753</v>
      </c>
      <c r="L478" s="24">
        <v>42511</v>
      </c>
      <c r="N478" s="26">
        <v>30</v>
      </c>
      <c r="O478" s="24" t="s">
        <v>154</v>
      </c>
      <c r="Q478" s="26"/>
      <c r="R478" s="39"/>
      <c r="S478" s="39"/>
      <c r="T478" s="40"/>
      <c r="U478" s="24" t="s">
        <v>154</v>
      </c>
      <c r="V478" s="24" t="s">
        <v>154</v>
      </c>
      <c r="AB478" s="24" t="s">
        <v>154</v>
      </c>
      <c r="AC478" s="24" t="s">
        <v>154</v>
      </c>
      <c r="AE478" s="26"/>
      <c r="AF478" t="str">
        <f>_xlfn.LET(_xlpm.result,_xlfn.XLOOKUP(C478,Table1[company_name],Table1[End_target],"NOT FOUND"),IF(_xlpm.result="NOT FOUND","NOT FOUND",IF(_xlpm.result=0,"",_xlpm.result)))</f>
        <v>Net zero</v>
      </c>
      <c r="AG478"/>
      <c r="AH478"/>
      <c r="AI478"/>
      <c r="AJ478"/>
      <c r="AN478" t="str">
        <f>_xlfn.LET(_xlpm.result,_xlfn.XLOOKUP(C478,Table1[company_name],Table1[Carbon_credits],"NOT FOUND"),IF(_xlpm.result="NOT FOUND","NOT FOUND",IF(_xlpm.result=0,"",_xlpm.result)))</f>
        <v>Yes</v>
      </c>
      <c r="AO478"/>
      <c r="AQ478" s="26"/>
      <c r="AR478"/>
      <c r="AS478" t="s">
        <v>159</v>
      </c>
      <c r="AT478" t="s">
        <v>2759</v>
      </c>
      <c r="AU478">
        <v>2050</v>
      </c>
      <c r="AY478" t="s">
        <v>157</v>
      </c>
      <c r="AZ478" t="s">
        <v>168</v>
      </c>
      <c r="BB478" s="26"/>
      <c r="BC478" t="str">
        <f>_xlfn.LET(_xlpm.result,_xlfn.XLOOKUP(C478,Table1[company_name],Table1[Separate_removal_target],"NOT FOUND"),IF(_xlpm.result="NOT FOUND","NOT FOUND",IF(_xlpm.result=0,"",_xlpm.result)))</f>
        <v>No</v>
      </c>
      <c r="BD478" t="s">
        <v>150</v>
      </c>
      <c r="BF478" t="s">
        <v>2759</v>
      </c>
      <c r="BG478">
        <v>2050</v>
      </c>
      <c r="BL478" s="26"/>
      <c r="BN478" s="29"/>
      <c r="BP478" s="26"/>
    </row>
    <row r="479" spans="1:68" s="24" customFormat="1" ht="13.35" customHeight="1" hidden="1">
      <c r="A479" s="24">
        <v>476</v>
      </c>
      <c r="C479" s="26" t="s">
        <v>2760</v>
      </c>
      <c r="D479" t="s">
        <v>1371</v>
      </c>
      <c r="F479" t="s">
        <v>145</v>
      </c>
      <c r="H479" s="30" t="s">
        <v>2756</v>
      </c>
      <c r="I479" s="24" t="s">
        <v>2757</v>
      </c>
      <c r="J479" s="24">
        <v>-0.095</v>
      </c>
      <c r="K479" s="24" t="s">
        <v>2758</v>
      </c>
      <c r="L479" s="24">
        <v>30100</v>
      </c>
      <c r="N479" s="26">
        <v>5</v>
      </c>
      <c r="O479" s="24" t="s">
        <v>154</v>
      </c>
      <c r="Q479" s="26"/>
      <c r="R479" s="39"/>
      <c r="S479" s="39"/>
      <c r="T479" s="40"/>
      <c r="U479" s="24" t="s">
        <v>150</v>
      </c>
      <c r="V479" s="24" t="s">
        <v>6995</v>
      </c>
      <c r="W479" s="24" t="s">
        <v>7071</v>
      </c>
      <c r="X479" s="24">
        <v>2030</v>
      </c>
      <c r="AB479" s="24" t="s">
        <v>154</v>
      </c>
      <c r="AC479" s="24" t="s">
        <v>154</v>
      </c>
      <c r="AE479" s="26"/>
      <c r="AF479" t="str">
        <f>_xlfn.LET(_xlpm.result,_xlfn.XLOOKUP(C479,Table1[company_name],Table1[End_target],"NOT FOUND"),IF(_xlpm.result="NOT FOUND","NOT FOUND",IF(_xlpm.result=0,"",_xlpm.result)))</f>
        <v>Emissions reduction target</v>
      </c>
      <c r="AG479"/>
      <c r="AH479"/>
      <c r="AI479"/>
      <c r="AJ479"/>
      <c r="AN479" t="str">
        <f>_xlfn.LET(_xlpm.result,_xlfn.XLOOKUP(C479,Table1[company_name],Table1[Carbon_credits],"NOT FOUND"),IF(_xlpm.result="NOT FOUND","NOT FOUND",IF(_xlpm.result=0,"",_xlpm.result)))</f>
        <v>Not Specified</v>
      </c>
      <c r="AO479"/>
      <c r="AQ479" s="26"/>
      <c r="AR479"/>
      <c r="AS479"/>
      <c r="AT479"/>
      <c r="AU479"/>
      <c r="AY479"/>
      <c r="AZ479"/>
      <c r="BB479" s="26"/>
      <c r="BC479" t="str">
        <f>_xlfn.LET(_xlpm.result,_xlfn.XLOOKUP(C479,Table1[company_name],Table1[Separate_removal_target],"NOT FOUND"),IF(_xlpm.result="NOT FOUND","NOT FOUND",IF(_xlpm.result=0,"",_xlpm.result)))</f>
        <v>No</v>
      </c>
      <c r="BD479" t="s">
        <v>150</v>
      </c>
      <c r="BF479" t="s">
        <v>2764</v>
      </c>
      <c r="BG479">
        <v>2030</v>
      </c>
      <c r="BL479" s="26"/>
      <c r="BN479" s="29"/>
      <c r="BP479" s="26"/>
    </row>
    <row r="480" spans="1:68" s="24" customFormat="1" ht="13.35" customHeight="1" hidden="1">
      <c r="A480" s="24">
        <v>477</v>
      </c>
      <c r="C480" s="26" t="s">
        <v>2765</v>
      </c>
      <c r="D480" t="s">
        <v>1074</v>
      </c>
      <c r="F480" t="s">
        <v>245</v>
      </c>
      <c r="H480" s="30" t="s">
        <v>2761</v>
      </c>
      <c r="I480" s="24" t="s">
        <v>2762</v>
      </c>
      <c r="J480" s="24">
        <v>-1.278</v>
      </c>
      <c r="K480" s="24" t="s">
        <v>2763</v>
      </c>
      <c r="L480" s="24">
        <v>80951</v>
      </c>
      <c r="N480" s="26">
        <v>8</v>
      </c>
      <c r="O480" s="24" t="s">
        <v>154</v>
      </c>
      <c r="Q480" s="26"/>
      <c r="R480" s="39"/>
      <c r="S480" s="39"/>
      <c r="T480" s="40"/>
      <c r="U480" s="24" t="s">
        <v>150</v>
      </c>
      <c r="V480" s="24" t="s">
        <v>6995</v>
      </c>
      <c r="W480" s="24" t="s">
        <v>7071</v>
      </c>
      <c r="X480" s="24">
        <v>2030</v>
      </c>
      <c r="AB480" s="24" t="s">
        <v>150</v>
      </c>
      <c r="AC480" s="24" t="s">
        <v>154</v>
      </c>
      <c r="AE480" s="26"/>
      <c r="AF480" t="str">
        <f>_xlfn.LET(_xlpm.result,_xlfn.XLOOKUP(C480,Table1[company_name],Table1[End_target],"NOT FOUND"),IF(_xlpm.result="NOT FOUND","NOT FOUND",IF(_xlpm.result=0,"",_xlpm.result)))</f>
        <v>Emissions reduction target</v>
      </c>
      <c r="AG480"/>
      <c r="AH480"/>
      <c r="AI480"/>
      <c r="AJ480"/>
      <c r="AN480" t="str">
        <f>_xlfn.LET(_xlpm.result,_xlfn.XLOOKUP(C480,Table1[company_name],Table1[Carbon_credits],"NOT FOUND"),IF(_xlpm.result="NOT FOUND","NOT FOUND",IF(_xlpm.result=0,"",_xlpm.result)))</f>
        <v>No</v>
      </c>
      <c r="AO480"/>
      <c r="AQ480" s="26"/>
      <c r="AR480"/>
      <c r="AS480"/>
      <c r="AT480"/>
      <c r="AU480"/>
      <c r="AY480"/>
      <c r="AZ480"/>
      <c r="BB480" s="26"/>
      <c r="BC480" t="str">
        <f>_xlfn.LET(_xlpm.result,_xlfn.XLOOKUP(C480,Table1[company_name],Table1[Separate_removal_target],"NOT FOUND"),IF(_xlpm.result="NOT FOUND","NOT FOUND",IF(_xlpm.result=0,"",_xlpm.result)))</f>
        <v>No</v>
      </c>
      <c r="BD480" t="s">
        <v>150</v>
      </c>
      <c r="BF480" t="s">
        <v>7149</v>
      </c>
      <c r="BG480">
        <v>2030</v>
      </c>
      <c r="BL480" s="26"/>
      <c r="BN480" s="29"/>
      <c r="BP480" s="26"/>
    </row>
    <row r="481" spans="1:68" s="24" customFormat="1" ht="13.35" customHeight="1" hidden="1">
      <c r="A481" s="24">
        <v>478</v>
      </c>
      <c r="C481" s="26" t="s">
        <v>2772</v>
      </c>
      <c r="D481" t="s">
        <v>1046</v>
      </c>
      <c r="F481" t="s">
        <v>284</v>
      </c>
      <c r="H481" s="30" t="s">
        <v>2766</v>
      </c>
      <c r="I481" s="24" t="s">
        <v>2767</v>
      </c>
      <c r="J481" s="24">
        <v>0.083</v>
      </c>
      <c r="K481" s="24" t="s">
        <v>2768</v>
      </c>
      <c r="L481" s="24">
        <v>100000</v>
      </c>
      <c r="N481" s="26">
        <v>26</v>
      </c>
      <c r="O481" s="24" t="s">
        <v>154</v>
      </c>
      <c r="Q481" s="26"/>
      <c r="R481" s="39"/>
      <c r="S481" s="39"/>
      <c r="T481" s="40"/>
      <c r="U481" s="24" t="s">
        <v>150</v>
      </c>
      <c r="V481" s="24" t="s">
        <v>6995</v>
      </c>
      <c r="W481" s="24" t="s">
        <v>1368</v>
      </c>
      <c r="X481" s="24">
        <v>2030</v>
      </c>
      <c r="Y481" s="24" t="s">
        <v>151</v>
      </c>
      <c r="Z481" s="24" t="s">
        <v>1368</v>
      </c>
      <c r="AA481" s="24">
        <v>2050</v>
      </c>
      <c r="AB481" s="24" t="s">
        <v>150</v>
      </c>
      <c r="AC481" s="24" t="s">
        <v>150</v>
      </c>
      <c r="AD481" s="24">
        <v>2050</v>
      </c>
      <c r="AE481" s="26">
        <v>2050</v>
      </c>
      <c r="AF481" t="str">
        <f>_xlfn.LET(_xlpm.result,_xlfn.XLOOKUP(C481,Table1[company_name],Table1[End_target],"NOT FOUND"),IF(_xlpm.result="NOT FOUND","NOT FOUND",IF(_xlpm.result=0,"",_xlpm.result)))</f>
        <v>Net zero</v>
      </c>
      <c r="AG481"/>
      <c r="AH481"/>
      <c r="AI481"/>
      <c r="AJ481"/>
      <c r="AN481" t="str">
        <f>_xlfn.LET(_xlpm.result,_xlfn.XLOOKUP(C481,Table1[company_name],Table1[Carbon_credits],"NOT FOUND"),IF(_xlpm.result="NOT FOUND","NOT FOUND",IF(_xlpm.result=0,"",_xlpm.result)))</f>
        <v>Not Specified</v>
      </c>
      <c r="AO481"/>
      <c r="AQ481" s="26"/>
      <c r="AR481"/>
      <c r="AS481" t="s">
        <v>159</v>
      </c>
      <c r="AT481" t="s">
        <v>7150</v>
      </c>
      <c r="AU481">
        <v>2050</v>
      </c>
      <c r="AY481" t="s">
        <v>168</v>
      </c>
      <c r="AZ481" t="s">
        <v>168</v>
      </c>
      <c r="BB481" s="26"/>
      <c r="BC481" t="str">
        <f>_xlfn.LET(_xlpm.result,_xlfn.XLOOKUP(C481,Table1[company_name],Table1[Separate_removal_target],"NOT FOUND"),IF(_xlpm.result="NOT FOUND","NOT FOUND",IF(_xlpm.result=0,"",_xlpm.result)))</f>
        <v>No</v>
      </c>
      <c r="BD481" t="s">
        <v>150</v>
      </c>
      <c r="BF481" t="s">
        <v>7150</v>
      </c>
      <c r="BG481">
        <v>2050</v>
      </c>
      <c r="BL481" s="26"/>
      <c r="BN481" s="29"/>
      <c r="BP481" s="26"/>
    </row>
    <row r="482" spans="1:68" s="24" customFormat="1" ht="13.35" customHeight="1" hidden="1">
      <c r="A482" s="24">
        <v>479</v>
      </c>
      <c r="C482" s="26" t="s">
        <v>2777</v>
      </c>
      <c r="D482" t="s">
        <v>679</v>
      </c>
      <c r="F482" t="s">
        <v>175</v>
      </c>
      <c r="H482" s="30" t="s">
        <v>2773</v>
      </c>
      <c r="I482" s="24" t="s">
        <v>2774</v>
      </c>
      <c r="J482" s="24">
        <v>-0.948</v>
      </c>
      <c r="K482" s="24" t="s">
        <v>2775</v>
      </c>
      <c r="L482" s="24">
        <v>60038</v>
      </c>
      <c r="N482" s="26">
        <v>3</v>
      </c>
      <c r="O482" s="24" t="s">
        <v>150</v>
      </c>
      <c r="P482" s="24">
        <v>2024</v>
      </c>
      <c r="Q482" s="26">
        <v>2030</v>
      </c>
      <c r="R482" s="39"/>
      <c r="S482" s="39"/>
      <c r="T482" s="40"/>
      <c r="U482" s="24" t="s">
        <v>150</v>
      </c>
      <c r="V482" s="24" t="s">
        <v>6995</v>
      </c>
      <c r="W482" s="24" t="s">
        <v>1368</v>
      </c>
      <c r="X482" s="24">
        <v>2034</v>
      </c>
      <c r="Y482" s="24" t="s">
        <v>151</v>
      </c>
      <c r="Z482" s="24" t="s">
        <v>1368</v>
      </c>
      <c r="AA482" s="24">
        <v>2050</v>
      </c>
      <c r="AB482" s="24" t="s">
        <v>150</v>
      </c>
      <c r="AC482" s="24" t="s">
        <v>150</v>
      </c>
      <c r="AD482" s="24">
        <v>2050</v>
      </c>
      <c r="AE482" s="26">
        <v>2050</v>
      </c>
      <c r="AF482" t="str">
        <f>_xlfn.LET(_xlpm.result,_xlfn.XLOOKUP(C482,Table1[company_name],Table1[End_target],"NOT FOUND"),IF(_xlpm.result="NOT FOUND","NOT FOUND",IF(_xlpm.result=0,"",_xlpm.result)))</f>
        <v/>
      </c>
      <c r="AG482"/>
      <c r="AH482"/>
      <c r="AI482"/>
      <c r="AJ482"/>
      <c r="AN482" t="str">
        <f>_xlfn.LET(_xlpm.result,_xlfn.XLOOKUP(C482,Table1[company_name],Table1[Carbon_credits],"NOT FOUND"),IF(_xlpm.result="NOT FOUND","NOT FOUND",IF(_xlpm.result=0,"",_xlpm.result)))</f>
        <v/>
      </c>
      <c r="AO482"/>
      <c r="AQ482" s="26"/>
      <c r="AR482"/>
      <c r="AS482"/>
      <c r="AT482"/>
      <c r="AU482"/>
      <c r="AY482"/>
      <c r="AZ482"/>
      <c r="BB482" s="26"/>
      <c r="BC482" t="str">
        <f>_xlfn.LET(_xlpm.result,_xlfn.XLOOKUP(C482,Table1[company_name],Table1[Separate_removal_target],"NOT FOUND"),IF(_xlpm.result="NOT FOUND","NOT FOUND",IF(_xlpm.result=0,"",_xlpm.result)))</f>
        <v/>
      </c>
      <c r="BD482"/>
      <c r="BF482"/>
      <c r="BG482"/>
      <c r="BL482" s="26"/>
      <c r="BN482" s="29"/>
      <c r="BP482" s="26"/>
    </row>
    <row r="483" spans="1:68" s="24" customFormat="1" ht="13.35" customHeight="1" hidden="1">
      <c r="A483" s="24">
        <v>480</v>
      </c>
      <c r="C483" s="26" t="s">
        <v>2783</v>
      </c>
      <c r="D483" t="s">
        <v>1294</v>
      </c>
      <c r="F483" t="s">
        <v>175</v>
      </c>
      <c r="H483" s="30" t="s">
        <v>2778</v>
      </c>
      <c r="I483" s="24" t="s">
        <v>2779</v>
      </c>
      <c r="J483" s="24">
        <v>0</v>
      </c>
      <c r="K483" s="24" t="s">
        <v>2780</v>
      </c>
      <c r="L483" s="24">
        <v>50508</v>
      </c>
      <c r="N483" s="26">
        <v>14</v>
      </c>
      <c r="O483" s="24" t="s">
        <v>154</v>
      </c>
      <c r="Q483" s="26"/>
      <c r="R483" s="39"/>
      <c r="S483" s="39"/>
      <c r="T483" s="40"/>
      <c r="U483" s="24" t="s">
        <v>150</v>
      </c>
      <c r="V483" s="24" t="s">
        <v>7000</v>
      </c>
      <c r="AB483" s="24" t="s">
        <v>154</v>
      </c>
      <c r="AC483" s="24" t="s">
        <v>154</v>
      </c>
      <c r="AE483" s="26"/>
      <c r="AF483" t="str">
        <f>_xlfn.LET(_xlpm.result,_xlfn.XLOOKUP(C483,Table1[company_name],Table1[End_target],"NOT FOUND"),IF(_xlpm.result="NOT FOUND","NOT FOUND",IF(_xlpm.result=0,"",_xlpm.result)))</f>
        <v>No target</v>
      </c>
      <c r="AG483"/>
      <c r="AH483"/>
      <c r="AI483"/>
      <c r="AJ483"/>
      <c r="AN483" t="str">
        <f>_xlfn.LET(_xlpm.result,_xlfn.XLOOKUP(C483,Table1[company_name],Table1[Carbon_credits],"NOT FOUND"),IF(_xlpm.result="NOT FOUND","NOT FOUND",IF(_xlpm.result=0,"",_xlpm.result)))</f>
        <v>No</v>
      </c>
      <c r="AO483"/>
      <c r="AQ483" s="26"/>
      <c r="AR483"/>
      <c r="AS483"/>
      <c r="AT483"/>
      <c r="AU483"/>
      <c r="AY483"/>
      <c r="AZ483"/>
      <c r="BB483" s="26"/>
      <c r="BC483" t="str">
        <f>_xlfn.LET(_xlpm.result,_xlfn.XLOOKUP(C483,Table1[company_name],Table1[Separate_removal_target],"NOT FOUND"),IF(_xlpm.result="NOT FOUND","NOT FOUND",IF(_xlpm.result=0,"",_xlpm.result)))</f>
        <v>No</v>
      </c>
      <c r="BD483"/>
      <c r="BF483"/>
      <c r="BG483"/>
      <c r="BL483" s="26"/>
      <c r="BN483" s="29"/>
      <c r="BP483" s="26"/>
    </row>
    <row r="484" spans="1:68" s="24" customFormat="1" ht="13.35" customHeight="1" hidden="1">
      <c r="A484" s="24">
        <v>481</v>
      </c>
      <c r="C484" s="26" t="s">
        <v>2788</v>
      </c>
      <c r="D484" t="s">
        <v>314</v>
      </c>
      <c r="F484" t="s">
        <v>175</v>
      </c>
      <c r="H484" s="30" t="s">
        <v>2784</v>
      </c>
      <c r="I484" s="24" t="s">
        <v>2785</v>
      </c>
      <c r="J484" s="24">
        <v>2.868</v>
      </c>
      <c r="K484" s="24" t="s">
        <v>2786</v>
      </c>
      <c r="L484" s="24">
        <v>13354</v>
      </c>
      <c r="N484" s="26">
        <v>14</v>
      </c>
      <c r="O484" s="24" t="s">
        <v>154</v>
      </c>
      <c r="Q484" s="26"/>
      <c r="R484" s="39"/>
      <c r="S484" s="39"/>
      <c r="T484" s="40"/>
      <c r="U484" s="24" t="s">
        <v>154</v>
      </c>
      <c r="V484" s="24" t="s">
        <v>154</v>
      </c>
      <c r="AB484" s="24" t="s">
        <v>154</v>
      </c>
      <c r="AC484" s="24" t="s">
        <v>154</v>
      </c>
      <c r="AE484" s="26"/>
      <c r="AF484" t="str">
        <f>_xlfn.LET(_xlpm.result,_xlfn.XLOOKUP(C484,Table1[company_name],Table1[End_target],"NOT FOUND"),IF(_xlpm.result="NOT FOUND","NOT FOUND",IF(_xlpm.result=0,"",_xlpm.result)))</f>
        <v/>
      </c>
      <c r="AG484"/>
      <c r="AH484"/>
      <c r="AI484"/>
      <c r="AJ484"/>
      <c r="AN484" t="str">
        <f>_xlfn.LET(_xlpm.result,_xlfn.XLOOKUP(C484,Table1[company_name],Table1[Carbon_credits],"NOT FOUND"),IF(_xlpm.result="NOT FOUND","NOT FOUND",IF(_xlpm.result=0,"",_xlpm.result)))</f>
        <v/>
      </c>
      <c r="AO484"/>
      <c r="AQ484" s="26"/>
      <c r="AR484"/>
      <c r="AS484"/>
      <c r="AT484"/>
      <c r="AU484"/>
      <c r="AY484"/>
      <c r="AZ484"/>
      <c r="BB484" s="26"/>
      <c r="BC484" t="str">
        <f>_xlfn.LET(_xlpm.result,_xlfn.XLOOKUP(C484,Table1[company_name],Table1[Separate_removal_target],"NOT FOUND"),IF(_xlpm.result="NOT FOUND","NOT FOUND",IF(_xlpm.result=0,"",_xlpm.result)))</f>
        <v/>
      </c>
      <c r="BD484"/>
      <c r="BF484"/>
      <c r="BG484"/>
      <c r="BL484" s="26"/>
      <c r="BN484" s="29"/>
      <c r="BP484" s="26"/>
    </row>
    <row r="485" spans="1:68" s="24" customFormat="1" ht="13.35" customHeight="1" hidden="1">
      <c r="A485" s="24">
        <v>482</v>
      </c>
      <c r="C485" s="26" t="s">
        <v>2794</v>
      </c>
      <c r="D485" t="s">
        <v>926</v>
      </c>
      <c r="F485" t="s">
        <v>145</v>
      </c>
      <c r="H485" s="30" t="s">
        <v>2789</v>
      </c>
      <c r="I485" s="24" t="s">
        <v>2790</v>
      </c>
      <c r="J485" s="24">
        <v>-0.391</v>
      </c>
      <c r="K485" s="24" t="s">
        <v>2791</v>
      </c>
      <c r="L485" s="24">
        <v>28000</v>
      </c>
      <c r="N485" s="26">
        <v>4</v>
      </c>
      <c r="O485" s="24" t="s">
        <v>154</v>
      </c>
      <c r="Q485" s="26"/>
      <c r="R485" s="39"/>
      <c r="S485" s="39"/>
      <c r="T485" s="40"/>
      <c r="U485" s="24" t="s">
        <v>150</v>
      </c>
      <c r="V485" s="24" t="s">
        <v>6995</v>
      </c>
      <c r="W485" s="24" t="s">
        <v>1368</v>
      </c>
      <c r="X485" s="24">
        <v>2030</v>
      </c>
      <c r="AB485" s="24" t="s">
        <v>154</v>
      </c>
      <c r="AC485" s="24" t="s">
        <v>154</v>
      </c>
      <c r="AE485" s="26"/>
      <c r="AF485" t="str">
        <f>_xlfn.LET(_xlpm.result,_xlfn.XLOOKUP(C485,Table1[company_name],Table1[End_target],"NOT FOUND"),IF(_xlpm.result="NOT FOUND","NOT FOUND",IF(_xlpm.result=0,"",_xlpm.result)))</f>
        <v>Carbon neutral(ity)</v>
      </c>
      <c r="AG485" t="s">
        <v>219</v>
      </c>
      <c r="AH485" t="s">
        <v>218</v>
      </c>
      <c r="AI485" t="s">
        <v>2798</v>
      </c>
      <c r="AJ485">
        <v>2027</v>
      </c>
      <c r="AN485" t="str">
        <f>_xlfn.LET(_xlpm.result,_xlfn.XLOOKUP(C485,Table1[company_name],Table1[Carbon_credits],"NOT FOUND"),IF(_xlpm.result="NOT FOUND","NOT FOUND",IF(_xlpm.result=0,"",_xlpm.result)))</f>
        <v>Not Specified</v>
      </c>
      <c r="AO485" t="s">
        <v>312</v>
      </c>
      <c r="AQ485" s="26"/>
      <c r="AR485"/>
      <c r="AS485"/>
      <c r="AT485"/>
      <c r="AU485"/>
      <c r="AY485"/>
      <c r="AZ485"/>
      <c r="BB485" s="26"/>
      <c r="BC485" t="str">
        <f>_xlfn.LET(_xlpm.result,_xlfn.XLOOKUP(C485,Table1[company_name],Table1[Separate_removal_target],"NOT FOUND"),IF(_xlpm.result="NOT FOUND","NOT FOUND",IF(_xlpm.result=0,"",_xlpm.result)))</f>
        <v>No</v>
      </c>
      <c r="BD485"/>
      <c r="BF485" t="s">
        <v>2798</v>
      </c>
      <c r="BG485">
        <v>2027</v>
      </c>
      <c r="BL485" s="26"/>
      <c r="BN485" s="29"/>
      <c r="BP485" s="26"/>
    </row>
    <row r="486" spans="1:68" s="24" customFormat="1" ht="13.35" customHeight="1" hidden="1">
      <c r="A486" s="24">
        <v>483</v>
      </c>
      <c r="C486" s="26" t="s">
        <v>2799</v>
      </c>
      <c r="D486" t="s">
        <v>599</v>
      </c>
      <c r="F486" t="s">
        <v>175</v>
      </c>
      <c r="H486" s="30" t="s">
        <v>2800</v>
      </c>
      <c r="I486" s="24" t="s">
        <v>2801</v>
      </c>
      <c r="J486" s="24">
        <v>-0.234</v>
      </c>
      <c r="K486" s="24" t="s">
        <v>2802</v>
      </c>
      <c r="L486" s="24">
        <v>35368</v>
      </c>
      <c r="N486" s="26">
        <v>4</v>
      </c>
      <c r="O486" s="24" t="s">
        <v>154</v>
      </c>
      <c r="Q486" s="26"/>
      <c r="R486" s="39"/>
      <c r="S486" s="39"/>
      <c r="T486" s="40"/>
      <c r="U486" s="24" t="s">
        <v>150</v>
      </c>
      <c r="V486" s="24" t="s">
        <v>6995</v>
      </c>
      <c r="W486" s="24" t="s">
        <v>1368</v>
      </c>
      <c r="X486" s="24">
        <v>2030</v>
      </c>
      <c r="AB486" s="24" t="s">
        <v>154</v>
      </c>
      <c r="AC486" s="24" t="s">
        <v>154</v>
      </c>
      <c r="AE486" s="26"/>
      <c r="AF486" t="str">
        <f>_xlfn.LET(_xlpm.result,_xlfn.XLOOKUP(C486,Table1[company_name],Table1[End_target],"NOT FOUND"),IF(_xlpm.result="NOT FOUND","NOT FOUND",IF(_xlpm.result=0,"",_xlpm.result)))</f>
        <v>Carbon neutral(ity)</v>
      </c>
      <c r="AG486"/>
      <c r="AH486"/>
      <c r="AI486"/>
      <c r="AJ486"/>
      <c r="AN486" t="str">
        <f>_xlfn.LET(_xlpm.result,_xlfn.XLOOKUP(C486,Table1[company_name],Table1[Carbon_credits],"NOT FOUND"),IF(_xlpm.result="NOT FOUND","NOT FOUND",IF(_xlpm.result=0,"",_xlpm.result)))</f>
        <v>Not Specified</v>
      </c>
      <c r="AO486"/>
      <c r="AQ486" s="26"/>
      <c r="AR486"/>
      <c r="AS486"/>
      <c r="AT486"/>
      <c r="AU486"/>
      <c r="AY486"/>
      <c r="AZ486"/>
      <c r="BB486" s="26"/>
      <c r="BC486" t="str">
        <f>_xlfn.LET(_xlpm.result,_xlfn.XLOOKUP(C486,Table1[company_name],Table1[Separate_removal_target],"NOT FOUND"),IF(_xlpm.result="NOT FOUND","NOT FOUND",IF(_xlpm.result=0,"",_xlpm.result)))</f>
        <v>No</v>
      </c>
      <c r="BD486"/>
      <c r="BF486"/>
      <c r="BG486"/>
      <c r="BL486" s="26"/>
      <c r="BN486" s="29"/>
      <c r="BP486" s="26"/>
    </row>
    <row r="487" spans="1:68" s="24" customFormat="1" ht="13.35" customHeight="1" hidden="1">
      <c r="A487" s="24">
        <v>484</v>
      </c>
      <c r="C487" s="26" t="s">
        <v>2804</v>
      </c>
      <c r="D487" t="s">
        <v>472</v>
      </c>
      <c r="F487" t="s">
        <v>1694</v>
      </c>
      <c r="H487" s="30" t="s">
        <v>2805</v>
      </c>
      <c r="I487" s="24" t="s">
        <v>2806</v>
      </c>
      <c r="J487" s="24">
        <v>0</v>
      </c>
      <c r="K487" s="24" t="s">
        <v>2807</v>
      </c>
      <c r="L487" s="24">
        <v>3334</v>
      </c>
      <c r="N487" s="26">
        <v>1</v>
      </c>
      <c r="O487" s="24" t="s">
        <v>154</v>
      </c>
      <c r="Q487" s="26"/>
      <c r="R487" s="39"/>
      <c r="S487" s="39"/>
      <c r="T487" s="40"/>
      <c r="U487" s="24" t="s">
        <v>150</v>
      </c>
      <c r="V487" s="24" t="s">
        <v>160</v>
      </c>
      <c r="AB487" s="24" t="s">
        <v>150</v>
      </c>
      <c r="AC487" s="24" t="s">
        <v>154</v>
      </c>
      <c r="AE487" s="26"/>
      <c r="AF487" t="str">
        <f>_xlfn.LET(_xlpm.result,_xlfn.XLOOKUP(C487,Table1[company_name],Table1[End_target],"NOT FOUND"),IF(_xlpm.result="NOT FOUND","NOT FOUND",IF(_xlpm.result=0,"",_xlpm.result)))</f>
        <v>Net zero</v>
      </c>
      <c r="AG487"/>
      <c r="AH487"/>
      <c r="AI487"/>
      <c r="AJ487"/>
      <c r="AN487" t="str">
        <f>_xlfn.LET(_xlpm.result,_xlfn.XLOOKUP(C487,Table1[company_name],Table1[Carbon_credits],"NOT FOUND"),IF(_xlpm.result="NOT FOUND","NOT FOUND",IF(_xlpm.result=0,"",_xlpm.result)))</f>
        <v>Yes</v>
      </c>
      <c r="AO487"/>
      <c r="AQ487" s="26"/>
      <c r="AR487"/>
      <c r="AS487" t="s">
        <v>218</v>
      </c>
      <c r="AT487" t="s">
        <v>7151</v>
      </c>
      <c r="AU487">
        <v>2050</v>
      </c>
      <c r="AY487" t="s">
        <v>157</v>
      </c>
      <c r="AZ487" t="s">
        <v>168</v>
      </c>
      <c r="BB487" s="26"/>
      <c r="BC487" t="str">
        <f>_xlfn.LET(_xlpm.result,_xlfn.XLOOKUP(C487,Table1[company_name],Table1[Separate_removal_target],"NOT FOUND"),IF(_xlpm.result="NOT FOUND","NOT FOUND",IF(_xlpm.result=0,"",_xlpm.result)))</f>
        <v>No</v>
      </c>
      <c r="BD487" t="s">
        <v>150</v>
      </c>
      <c r="BF487" t="s">
        <v>7151</v>
      </c>
      <c r="BG487">
        <v>2050</v>
      </c>
      <c r="BL487" s="26"/>
      <c r="BN487" s="29"/>
      <c r="BP487" s="26"/>
    </row>
    <row r="488" spans="1:68" s="24" customFormat="1" ht="13.35" customHeight="1" hidden="1">
      <c r="A488" s="24">
        <v>485</v>
      </c>
      <c r="C488" s="26" t="s">
        <v>2809</v>
      </c>
      <c r="D488" t="s">
        <v>192</v>
      </c>
      <c r="F488" t="s">
        <v>145</v>
      </c>
      <c r="H488" s="30" t="s">
        <v>2810</v>
      </c>
      <c r="I488" s="24" t="s">
        <v>2811</v>
      </c>
      <c r="J488" s="24">
        <v>-1.249</v>
      </c>
      <c r="K488" s="24" t="s">
        <v>2812</v>
      </c>
      <c r="L488" s="24">
        <v>3855</v>
      </c>
      <c r="N488" s="26">
        <v>4</v>
      </c>
      <c r="O488" s="24" t="s">
        <v>154</v>
      </c>
      <c r="Q488" s="26"/>
      <c r="R488" s="39"/>
      <c r="S488" s="39"/>
      <c r="T488" s="40"/>
      <c r="U488" s="24" t="s">
        <v>150</v>
      </c>
      <c r="V488" s="24" t="s">
        <v>6995</v>
      </c>
      <c r="W488" s="24" t="s">
        <v>1368</v>
      </c>
      <c r="X488" s="24">
        <v>2030</v>
      </c>
      <c r="Y488" s="24" t="s">
        <v>151</v>
      </c>
      <c r="Z488" s="24" t="s">
        <v>1368</v>
      </c>
      <c r="AA488" s="24">
        <v>2040</v>
      </c>
      <c r="AB488" s="24" t="s">
        <v>150</v>
      </c>
      <c r="AC488" s="24" t="s">
        <v>150</v>
      </c>
      <c r="AD488" s="24">
        <v>2040</v>
      </c>
      <c r="AE488" s="26">
        <v>2040</v>
      </c>
      <c r="AF488" t="str">
        <f>_xlfn.LET(_xlpm.result,_xlfn.XLOOKUP(C488,Table1[company_name],Table1[End_target],"NOT FOUND"),IF(_xlpm.result="NOT FOUND","NOT FOUND",IF(_xlpm.result=0,"",_xlpm.result)))</f>
        <v>No target</v>
      </c>
      <c r="AG488"/>
      <c r="AH488"/>
      <c r="AI488"/>
      <c r="AJ488"/>
      <c r="AN488" t="str">
        <f>_xlfn.LET(_xlpm.result,_xlfn.XLOOKUP(C488,Table1[company_name],Table1[Carbon_credits],"NOT FOUND"),IF(_xlpm.result="NOT FOUND","NOT FOUND",IF(_xlpm.result=0,"",_xlpm.result)))</f>
        <v>Not Specified</v>
      </c>
      <c r="AO488"/>
      <c r="AQ488" s="26"/>
      <c r="AR488"/>
      <c r="AS488"/>
      <c r="AT488"/>
      <c r="AU488"/>
      <c r="AY488"/>
      <c r="AZ488"/>
      <c r="BB488" s="26"/>
      <c r="BC488" t="str">
        <f>_xlfn.LET(_xlpm.result,_xlfn.XLOOKUP(C488,Table1[company_name],Table1[Separate_removal_target],"NOT FOUND"),IF(_xlpm.result="NOT FOUND","NOT FOUND",IF(_xlpm.result=0,"",_xlpm.result)))</f>
        <v>No</v>
      </c>
      <c r="BD488"/>
      <c r="BF488" t="s">
        <v>7152</v>
      </c>
      <c r="BG488"/>
      <c r="BL488" s="26"/>
      <c r="BN488" s="29"/>
      <c r="BP488" s="26"/>
    </row>
    <row r="489" spans="1:68" s="24" customFormat="1" ht="13.35" customHeight="1" hidden="1">
      <c r="A489" s="24">
        <v>486</v>
      </c>
      <c r="C489" s="26" t="s">
        <v>2815</v>
      </c>
      <c r="D489" t="s">
        <v>2415</v>
      </c>
      <c r="F489" t="s">
        <v>1694</v>
      </c>
      <c r="H489" s="30" t="s">
        <v>2816</v>
      </c>
      <c r="I489" s="24" t="s">
        <v>2817</v>
      </c>
      <c r="J489" s="24">
        <v>0</v>
      </c>
      <c r="K489" s="24" t="s">
        <v>2818</v>
      </c>
      <c r="L489" s="24">
        <v>48209</v>
      </c>
      <c r="N489" s="26">
        <v>28</v>
      </c>
      <c r="O489" s="24" t="s">
        <v>154</v>
      </c>
      <c r="Q489" s="26"/>
      <c r="R489" s="39"/>
      <c r="S489" s="39"/>
      <c r="T489" s="40"/>
      <c r="U489" s="24" t="s">
        <v>150</v>
      </c>
      <c r="V489" s="24" t="s">
        <v>6995</v>
      </c>
      <c r="W489" s="24" t="s">
        <v>1368</v>
      </c>
      <c r="X489" s="24" t="s">
        <v>3292</v>
      </c>
      <c r="Y489" s="24" t="s">
        <v>151</v>
      </c>
      <c r="Z489" s="24" t="s">
        <v>1368</v>
      </c>
      <c r="AA489" s="24" t="s">
        <v>4371</v>
      </c>
      <c r="AB489" s="24" t="s">
        <v>150</v>
      </c>
      <c r="AC489" s="24" t="s">
        <v>150</v>
      </c>
      <c r="AD489" s="24" t="s">
        <v>4371</v>
      </c>
      <c r="AE489" s="26" t="s">
        <v>4371</v>
      </c>
      <c r="AF489" t="str">
        <f>_xlfn.LET(_xlpm.result,_xlfn.XLOOKUP(C489,Table1[company_name],Table1[End_target],"NOT FOUND"),IF(_xlpm.result="NOT FOUND","NOT FOUND",IF(_xlpm.result=0,"",_xlpm.result)))</f>
        <v>Net zero</v>
      </c>
      <c r="AG489"/>
      <c r="AH489"/>
      <c r="AI489"/>
      <c r="AJ489"/>
      <c r="AN489" t="str">
        <f>_xlfn.LET(_xlpm.result,_xlfn.XLOOKUP(C489,Table1[company_name],Table1[Carbon_credits],"NOT FOUND"),IF(_xlpm.result="NOT FOUND","NOT FOUND",IF(_xlpm.result=0,"",_xlpm.result)))</f>
        <v>Not Specified</v>
      </c>
      <c r="AO489"/>
      <c r="AQ489" s="26"/>
      <c r="AR489"/>
      <c r="AS489" t="s">
        <v>218</v>
      </c>
      <c r="AT489" t="s">
        <v>7153</v>
      </c>
      <c r="AU489">
        <v>2050</v>
      </c>
      <c r="AY489" t="s">
        <v>168</v>
      </c>
      <c r="AZ489" t="s">
        <v>190</v>
      </c>
      <c r="BB489" s="26"/>
      <c r="BC489" t="str">
        <f>_xlfn.LET(_xlpm.result,_xlfn.XLOOKUP(C489,Table1[company_name],Table1[Separate_removal_target],"NOT FOUND"),IF(_xlpm.result="NOT FOUND","NOT FOUND",IF(_xlpm.result=0,"",_xlpm.result)))</f>
        <v>No</v>
      </c>
      <c r="BD489" t="s">
        <v>150</v>
      </c>
      <c r="BF489" t="s">
        <v>7153</v>
      </c>
      <c r="BG489">
        <v>2050</v>
      </c>
      <c r="BL489" s="26"/>
      <c r="BN489" s="29"/>
      <c r="BP489" s="26"/>
    </row>
    <row r="490" spans="1:68" s="24" customFormat="1" ht="13.35" customHeight="1" hidden="1">
      <c r="A490" s="24">
        <v>487</v>
      </c>
      <c r="C490" s="26" t="s">
        <v>2820</v>
      </c>
      <c r="D490" t="s">
        <v>852</v>
      </c>
      <c r="F490" t="s">
        <v>1694</v>
      </c>
      <c r="H490" s="30" t="s">
        <v>2821</v>
      </c>
      <c r="I490" s="24" t="s">
        <v>2822</v>
      </c>
      <c r="J490" s="24">
        <v>0.059</v>
      </c>
      <c r="K490" s="24" t="s">
        <v>2823</v>
      </c>
      <c r="L490" s="24">
        <v>65289</v>
      </c>
      <c r="N490" s="26">
        <v>6</v>
      </c>
      <c r="O490" s="24" t="s">
        <v>154</v>
      </c>
      <c r="Q490" s="26"/>
      <c r="R490" s="39"/>
      <c r="S490" s="39"/>
      <c r="T490" s="40"/>
      <c r="U490" s="24" t="s">
        <v>150</v>
      </c>
      <c r="V490" s="24" t="s">
        <v>6995</v>
      </c>
      <c r="W490" s="24" t="s">
        <v>7071</v>
      </c>
      <c r="X490" s="24">
        <v>2035</v>
      </c>
      <c r="AB490" s="24" t="s">
        <v>154</v>
      </c>
      <c r="AC490" s="24" t="s">
        <v>154</v>
      </c>
      <c r="AE490" s="26"/>
      <c r="AF490" t="str">
        <f>_xlfn.LET(_xlpm.result,_xlfn.XLOOKUP(C490,Table1[company_name],Table1[End_target],"NOT FOUND"),IF(_xlpm.result="NOT FOUND","NOT FOUND",IF(_xlpm.result=0,"",_xlpm.result)))</f>
        <v>Climate neutral</v>
      </c>
      <c r="AG490"/>
      <c r="AH490"/>
      <c r="AI490"/>
      <c r="AJ490"/>
      <c r="AN490" t="str">
        <f>_xlfn.LET(_xlpm.result,_xlfn.XLOOKUP(C490,Table1[company_name],Table1[Carbon_credits],"NOT FOUND"),IF(_xlpm.result="NOT FOUND","NOT FOUND",IF(_xlpm.result=0,"",_xlpm.result)))</f>
        <v>No</v>
      </c>
      <c r="AO490"/>
      <c r="AQ490" s="26"/>
      <c r="AR490"/>
      <c r="AS490"/>
      <c r="AT490"/>
      <c r="AU490"/>
      <c r="AY490"/>
      <c r="AZ490"/>
      <c r="BB490" s="26"/>
      <c r="BC490" t="str">
        <f>_xlfn.LET(_xlpm.result,_xlfn.XLOOKUP(C490,Table1[company_name],Table1[Separate_removal_target],"NOT FOUND"),IF(_xlpm.result="NOT FOUND","NOT FOUND",IF(_xlpm.result=0,"",_xlpm.result)))</f>
        <v>No</v>
      </c>
      <c r="BD490" t="s">
        <v>150</v>
      </c>
      <c r="BF490" t="s">
        <v>7154</v>
      </c>
      <c r="BG490">
        <v>2050</v>
      </c>
      <c r="BL490" s="26"/>
      <c r="BN490" s="29"/>
      <c r="BP490" s="26"/>
    </row>
    <row r="491" spans="1:68" s="24" customFormat="1" ht="13.35" customHeight="1" hidden="1">
      <c r="A491" s="24">
        <v>488</v>
      </c>
      <c r="C491" s="26" t="s">
        <v>2825</v>
      </c>
      <c r="D491" t="s">
        <v>997</v>
      </c>
      <c r="F491" t="s">
        <v>264</v>
      </c>
      <c r="H491" s="30" t="s">
        <v>2826</v>
      </c>
      <c r="I491" s="24" t="s">
        <v>2827</v>
      </c>
      <c r="J491" s="24">
        <v>0.048</v>
      </c>
      <c r="K491" s="24" t="s">
        <v>2828</v>
      </c>
      <c r="L491" s="24">
        <v>77274</v>
      </c>
      <c r="N491" s="26">
        <v>31</v>
      </c>
      <c r="O491" s="24" t="s">
        <v>154</v>
      </c>
      <c r="Q491" s="26"/>
      <c r="R491" s="39"/>
      <c r="S491" s="39"/>
      <c r="T491" s="40"/>
      <c r="U491" s="24" t="s">
        <v>150</v>
      </c>
      <c r="V491" s="24" t="s">
        <v>6995</v>
      </c>
      <c r="W491" s="24" t="s">
        <v>1368</v>
      </c>
      <c r="X491" s="24">
        <v>2030</v>
      </c>
      <c r="AB491" s="24" t="s">
        <v>154</v>
      </c>
      <c r="AC491" s="24" t="s">
        <v>154</v>
      </c>
      <c r="AE491" s="26"/>
      <c r="AF491" t="str">
        <f>_xlfn.LET(_xlpm.result,_xlfn.XLOOKUP(C491,Table1[company_name],Table1[End_target],"NOT FOUND"),IF(_xlpm.result="NOT FOUND","NOT FOUND",IF(_xlpm.result=0,"",_xlpm.result)))</f>
        <v>Net zero</v>
      </c>
      <c r="AG491"/>
      <c r="AH491"/>
      <c r="AI491"/>
      <c r="AJ491"/>
      <c r="AN491" t="str">
        <f>_xlfn.LET(_xlpm.result,_xlfn.XLOOKUP(C491,Table1[company_name],Table1[Carbon_credits],"NOT FOUND"),IF(_xlpm.result="NOT FOUND","NOT FOUND",IF(_xlpm.result=0,"",_xlpm.result)))</f>
        <v>Not Specified</v>
      </c>
      <c r="AO491"/>
      <c r="AQ491" s="26"/>
      <c r="AR491"/>
      <c r="AS491" t="s">
        <v>218</v>
      </c>
      <c r="AT491" t="s">
        <v>7155</v>
      </c>
      <c r="AU491">
        <v>2040</v>
      </c>
      <c r="AY491" t="s">
        <v>168</v>
      </c>
      <c r="AZ491" t="s">
        <v>262</v>
      </c>
      <c r="BB491" s="26"/>
      <c r="BC491" t="str">
        <f>_xlfn.LET(_xlpm.result,_xlfn.XLOOKUP(C491,Table1[company_name],Table1[Separate_removal_target],"NOT FOUND"),IF(_xlpm.result="NOT FOUND","NOT FOUND",IF(_xlpm.result=0,"",_xlpm.result)))</f>
        <v>No</v>
      </c>
      <c r="BD491" t="s">
        <v>150</v>
      </c>
      <c r="BF491" t="s">
        <v>7155</v>
      </c>
      <c r="BG491">
        <v>2040</v>
      </c>
      <c r="BL491" s="26"/>
      <c r="BN491" s="29"/>
      <c r="BP491" s="26"/>
    </row>
    <row r="492" spans="1:68" s="24" customFormat="1" ht="13.35" customHeight="1" hidden="1">
      <c r="A492" s="24">
        <v>489</v>
      </c>
      <c r="C492" s="26" t="s">
        <v>2830</v>
      </c>
      <c r="D492" t="s">
        <v>472</v>
      </c>
      <c r="F492" t="s">
        <v>175</v>
      </c>
      <c r="H492" s="30" t="s">
        <v>2831</v>
      </c>
      <c r="I492" s="24" t="s">
        <v>2832</v>
      </c>
      <c r="J492" s="24">
        <v>-0.59</v>
      </c>
      <c r="K492" s="24" t="s">
        <v>2833</v>
      </c>
      <c r="L492" s="24">
        <v>31983</v>
      </c>
      <c r="N492" s="26">
        <v>6</v>
      </c>
      <c r="O492" s="24" t="s">
        <v>154</v>
      </c>
      <c r="Q492" s="26"/>
      <c r="R492" s="39"/>
      <c r="S492" s="39"/>
      <c r="T492" s="40"/>
      <c r="U492" s="24" t="s">
        <v>150</v>
      </c>
      <c r="V492" s="24" t="s">
        <v>6995</v>
      </c>
      <c r="W492" s="24" t="s">
        <v>1368</v>
      </c>
      <c r="X492" s="24">
        <v>2030</v>
      </c>
      <c r="Y492" s="24" t="s">
        <v>151</v>
      </c>
      <c r="Z492" s="24" t="s">
        <v>1368</v>
      </c>
      <c r="AA492" s="24">
        <v>2050</v>
      </c>
      <c r="AB492" s="24" t="s">
        <v>150</v>
      </c>
      <c r="AC492" s="24" t="s">
        <v>150</v>
      </c>
      <c r="AD492" s="24">
        <v>2050</v>
      </c>
      <c r="AE492" s="26">
        <v>2050</v>
      </c>
      <c r="AF492" t="str">
        <f>_xlfn.LET(_xlpm.result,_xlfn.XLOOKUP(C492,Table1[company_name],Table1[End_target],"NOT FOUND"),IF(_xlpm.result="NOT FOUND","NOT FOUND",IF(_xlpm.result=0,"",_xlpm.result)))</f>
        <v>No target</v>
      </c>
      <c r="AG492"/>
      <c r="AH492"/>
      <c r="AI492"/>
      <c r="AJ492"/>
      <c r="AN492" t="str">
        <f>_xlfn.LET(_xlpm.result,_xlfn.XLOOKUP(C492,Table1[company_name],Table1[Carbon_credits],"NOT FOUND"),IF(_xlpm.result="NOT FOUND","NOT FOUND",IF(_xlpm.result=0,"",_xlpm.result)))</f>
        <v>Not Specified</v>
      </c>
      <c r="AO492"/>
      <c r="AQ492" s="26"/>
      <c r="AR492"/>
      <c r="AS492"/>
      <c r="AT492"/>
      <c r="AU492"/>
      <c r="AY492"/>
      <c r="AZ492"/>
      <c r="BB492" s="26"/>
      <c r="BC492" t="str">
        <f>_xlfn.LET(_xlpm.result,_xlfn.XLOOKUP(C492,Table1[company_name],Table1[Separate_removal_target],"NOT FOUND"),IF(_xlpm.result="NOT FOUND","NOT FOUND",IF(_xlpm.result=0,"",_xlpm.result)))</f>
        <v>No</v>
      </c>
      <c r="BD492"/>
      <c r="BF492"/>
      <c r="BG492"/>
      <c r="BL492" s="26"/>
      <c r="BN492" s="29"/>
      <c r="BP492" s="26"/>
    </row>
    <row r="493" spans="1:68" s="24" customFormat="1" ht="13.35" customHeight="1" hidden="1">
      <c r="A493" s="24">
        <v>490</v>
      </c>
      <c r="C493" s="26" t="s">
        <v>2835</v>
      </c>
      <c r="D493" t="s">
        <v>205</v>
      </c>
      <c r="F493" t="s">
        <v>145</v>
      </c>
      <c r="H493" s="30" t="s">
        <v>2836</v>
      </c>
      <c r="I493" s="24" t="s">
        <v>2837</v>
      </c>
      <c r="J493" s="24">
        <v>-0.465</v>
      </c>
      <c r="K493" s="24" t="s">
        <v>2838</v>
      </c>
      <c r="L493" s="24">
        <v>17936</v>
      </c>
      <c r="N493" s="26">
        <v>1</v>
      </c>
      <c r="O493" s="24" t="s">
        <v>154</v>
      </c>
      <c r="Q493" s="26"/>
      <c r="R493" s="39"/>
      <c r="S493" s="39"/>
      <c r="T493" s="40"/>
      <c r="U493" s="24" t="s">
        <v>150</v>
      </c>
      <c r="V493" s="24" t="s">
        <v>6995</v>
      </c>
      <c r="W493" s="24" t="s">
        <v>1368</v>
      </c>
      <c r="X493" s="24">
        <v>2030</v>
      </c>
      <c r="AB493" s="24" t="s">
        <v>154</v>
      </c>
      <c r="AC493" s="24" t="s">
        <v>154</v>
      </c>
      <c r="AE493" s="26"/>
      <c r="AF493" t="str">
        <f>_xlfn.LET(_xlpm.result,_xlfn.XLOOKUP(C493,Table1[company_name],Table1[End_target],"NOT FOUND"),IF(_xlpm.result="NOT FOUND","NOT FOUND",IF(_xlpm.result=0,"",_xlpm.result)))</f>
        <v/>
      </c>
      <c r="AG493"/>
      <c r="AH493"/>
      <c r="AI493"/>
      <c r="AJ493"/>
      <c r="AN493" t="str">
        <f>_xlfn.LET(_xlpm.result,_xlfn.XLOOKUP(C493,Table1[company_name],Table1[Carbon_credits],"NOT FOUND"),IF(_xlpm.result="NOT FOUND","NOT FOUND",IF(_xlpm.result=0,"",_xlpm.result)))</f>
        <v/>
      </c>
      <c r="AO493"/>
      <c r="AQ493" s="26"/>
      <c r="AR493"/>
      <c r="AS493"/>
      <c r="AT493"/>
      <c r="AU493"/>
      <c r="AY493"/>
      <c r="AZ493"/>
      <c r="BB493" s="26"/>
      <c r="BC493" t="str">
        <f>_xlfn.LET(_xlpm.result,_xlfn.XLOOKUP(C493,Table1[company_name],Table1[Separate_removal_target],"NOT FOUND"),IF(_xlpm.result="NOT FOUND","NOT FOUND",IF(_xlpm.result=0,"",_xlpm.result)))</f>
        <v/>
      </c>
      <c r="BD493"/>
      <c r="BF493"/>
      <c r="BG493"/>
      <c r="BL493" s="26"/>
      <c r="BN493" s="29"/>
      <c r="BP493" s="26"/>
    </row>
    <row r="494" spans="1:68" s="24" customFormat="1" ht="13.35" customHeight="1" hidden="1">
      <c r="A494" s="24">
        <v>491</v>
      </c>
      <c r="C494" s="26" t="s">
        <v>2840</v>
      </c>
      <c r="D494" t="s">
        <v>415</v>
      </c>
      <c r="F494" t="s">
        <v>264</v>
      </c>
      <c r="H494" s="30" t="s">
        <v>2841</v>
      </c>
      <c r="I494" s="24" t="s">
        <v>2842</v>
      </c>
      <c r="J494" s="24">
        <v>-0.479</v>
      </c>
      <c r="K494" s="24" t="s">
        <v>2843</v>
      </c>
      <c r="L494" s="24">
        <v>48783</v>
      </c>
      <c r="N494" s="26">
        <v>29</v>
      </c>
      <c r="O494" s="24" t="s">
        <v>154</v>
      </c>
      <c r="Q494" s="26"/>
      <c r="R494" s="39"/>
      <c r="S494" s="39"/>
      <c r="T494" s="40"/>
      <c r="U494" s="24" t="s">
        <v>150</v>
      </c>
      <c r="V494" s="24" t="s">
        <v>160</v>
      </c>
      <c r="AB494" s="24" t="s">
        <v>150</v>
      </c>
      <c r="AC494" s="24" t="s">
        <v>154</v>
      </c>
      <c r="AE494" s="26"/>
      <c r="AF494" t="str">
        <f>_xlfn.LET(_xlpm.result,_xlfn.XLOOKUP(C494,Table1[company_name],Table1[End_target],"NOT FOUND"),IF(_xlpm.result="NOT FOUND","NOT FOUND",IF(_xlpm.result=0,"",_xlpm.result)))</f>
        <v>Carbon neutral(ity)</v>
      </c>
      <c r="AG494" t="s">
        <v>160</v>
      </c>
      <c r="AH494" t="s">
        <v>159</v>
      </c>
      <c r="AI494" t="s">
        <v>2844</v>
      </c>
      <c r="AJ494">
        <v>2050</v>
      </c>
      <c r="AN494" t="str">
        <f>_xlfn.LET(_xlpm.result,_xlfn.XLOOKUP(C494,Table1[company_name],Table1[Carbon_credits],"NOT FOUND"),IF(_xlpm.result="NOT FOUND","NOT FOUND",IF(_xlpm.result=0,"",_xlpm.result)))</f>
        <v>Yes</v>
      </c>
      <c r="AO494" t="s">
        <v>158</v>
      </c>
      <c r="AQ494" s="26"/>
      <c r="AR494"/>
      <c r="AS494"/>
      <c r="AT494"/>
      <c r="AU494"/>
      <c r="AY494"/>
      <c r="AZ494"/>
      <c r="BB494" s="26"/>
      <c r="BC494" t="str">
        <f>_xlfn.LET(_xlpm.result,_xlfn.XLOOKUP(C494,Table1[company_name],Table1[Separate_removal_target],"NOT FOUND"),IF(_xlpm.result="NOT FOUND","NOT FOUND",IF(_xlpm.result=0,"",_xlpm.result)))</f>
        <v>Yes</v>
      </c>
      <c r="BD494" t="s">
        <v>150</v>
      </c>
      <c r="BF494" t="s">
        <v>2844</v>
      </c>
      <c r="BG494">
        <v>2050</v>
      </c>
      <c r="BL494" s="26"/>
      <c r="BN494" s="29"/>
      <c r="BP494" s="26"/>
    </row>
    <row r="495" spans="1:68" s="24" customFormat="1" ht="13.35" customHeight="1" hidden="1">
      <c r="A495" s="24">
        <v>492</v>
      </c>
      <c r="C495" s="26" t="s">
        <v>2845</v>
      </c>
      <c r="D495" t="s">
        <v>997</v>
      </c>
      <c r="F495" t="s">
        <v>321</v>
      </c>
      <c r="H495" s="30" t="s">
        <v>2846</v>
      </c>
      <c r="I495" s="24" t="s">
        <v>2847</v>
      </c>
      <c r="J495" s="24">
        <v>0.051</v>
      </c>
      <c r="K495" s="24" t="s">
        <v>2848</v>
      </c>
      <c r="L495" s="24">
        <v>109900</v>
      </c>
      <c r="N495" s="26">
        <v>30</v>
      </c>
      <c r="O495" s="24" t="s">
        <v>150</v>
      </c>
      <c r="P495" s="24">
        <v>2021</v>
      </c>
      <c r="Q495" s="26">
        <v>2030</v>
      </c>
      <c r="R495" s="39"/>
      <c r="S495" s="39"/>
      <c r="T495" s="40"/>
      <c r="U495" s="24" t="s">
        <v>150</v>
      </c>
      <c r="V495" s="24" t="s">
        <v>6995</v>
      </c>
      <c r="W495" s="24" t="s">
        <v>1368</v>
      </c>
      <c r="X495" s="24">
        <v>2030</v>
      </c>
      <c r="Y495" s="24" t="s">
        <v>151</v>
      </c>
      <c r="Z495" s="24" t="s">
        <v>1368</v>
      </c>
      <c r="AA495" s="24">
        <v>2050</v>
      </c>
      <c r="AB495" s="24" t="s">
        <v>150</v>
      </c>
      <c r="AC495" s="24" t="s">
        <v>150</v>
      </c>
      <c r="AD495" s="24">
        <v>2050</v>
      </c>
      <c r="AE495" s="26">
        <v>2050</v>
      </c>
      <c r="AF495" t="str">
        <f>_xlfn.LET(_xlpm.result,_xlfn.XLOOKUP(C495,Table1[company_name],Table1[End_target],"NOT FOUND"),IF(_xlpm.result="NOT FOUND","NOT FOUND",IF(_xlpm.result=0,"",_xlpm.result)))</f>
        <v>Net zero</v>
      </c>
      <c r="AG495"/>
      <c r="AH495"/>
      <c r="AI495"/>
      <c r="AJ495"/>
      <c r="AN495" t="str">
        <f>_xlfn.LET(_xlpm.result,_xlfn.XLOOKUP(C495,Table1[company_name],Table1[Carbon_credits],"NOT FOUND"),IF(_xlpm.result="NOT FOUND","NOT FOUND",IF(_xlpm.result=0,"",_xlpm.result)))</f>
        <v>Not Specified</v>
      </c>
      <c r="AO495"/>
      <c r="AQ495" s="26"/>
      <c r="AR495"/>
      <c r="AS495" t="s">
        <v>218</v>
      </c>
      <c r="AT495" t="s">
        <v>7156</v>
      </c>
      <c r="AU495">
        <v>2050</v>
      </c>
      <c r="AY495" t="s">
        <v>168</v>
      </c>
      <c r="AZ495" t="s">
        <v>168</v>
      </c>
      <c r="BB495" s="26"/>
      <c r="BC495" t="str">
        <f>_xlfn.LET(_xlpm.result,_xlfn.XLOOKUP(C495,Table1[company_name],Table1[Separate_removal_target],"NOT FOUND"),IF(_xlpm.result="NOT FOUND","NOT FOUND",IF(_xlpm.result=0,"",_xlpm.result)))</f>
        <v>No</v>
      </c>
      <c r="BD495" t="s">
        <v>150</v>
      </c>
      <c r="BF495" t="s">
        <v>7156</v>
      </c>
      <c r="BG495">
        <v>2050</v>
      </c>
      <c r="BL495" s="26"/>
      <c r="BN495" s="29"/>
      <c r="BP495" s="26"/>
    </row>
    <row r="496" spans="1:68" s="24" customFormat="1" ht="13.35" customHeight="1" hidden="1">
      <c r="A496" s="24">
        <v>493</v>
      </c>
      <c r="C496" s="26" t="s">
        <v>2850</v>
      </c>
      <c r="D496" t="s">
        <v>818</v>
      </c>
      <c r="F496" t="s">
        <v>680</v>
      </c>
      <c r="H496" s="30" t="s">
        <v>2851</v>
      </c>
      <c r="I496" s="24" t="s">
        <v>2852</v>
      </c>
      <c r="J496" s="24">
        <v>-0.31</v>
      </c>
      <c r="K496" s="24" t="s">
        <v>2853</v>
      </c>
      <c r="L496" s="24">
        <v>369000</v>
      </c>
      <c r="N496" s="26">
        <v>2</v>
      </c>
      <c r="O496" s="24" t="s">
        <v>154</v>
      </c>
      <c r="Q496" s="26"/>
      <c r="R496" s="39"/>
      <c r="S496" s="39"/>
      <c r="T496" s="40"/>
      <c r="U496" s="24" t="s">
        <v>150</v>
      </c>
      <c r="V496" s="24" t="s">
        <v>6995</v>
      </c>
      <c r="W496" s="24" t="s">
        <v>1368</v>
      </c>
      <c r="X496" s="24">
        <v>2030</v>
      </c>
      <c r="AB496" s="24" t="s">
        <v>154</v>
      </c>
      <c r="AC496" s="24" t="s">
        <v>154</v>
      </c>
      <c r="AE496" s="26"/>
      <c r="AF496" t="str">
        <f>_xlfn.LET(_xlpm.result,_xlfn.XLOOKUP(C496,Table1[company_name],Table1[End_target],"NOT FOUND"),IF(_xlpm.result="NOT FOUND","NOT FOUND",IF(_xlpm.result=0,"",_xlpm.result)))</f>
        <v>Emissions intensity target</v>
      </c>
      <c r="AG496"/>
      <c r="AH496"/>
      <c r="AI496"/>
      <c r="AJ496"/>
      <c r="AN496" t="str">
        <f>_xlfn.LET(_xlpm.result,_xlfn.XLOOKUP(C496,Table1[company_name],Table1[Carbon_credits],"NOT FOUND"),IF(_xlpm.result="NOT FOUND","NOT FOUND",IF(_xlpm.result=0,"",_xlpm.result)))</f>
        <v>Not Specified</v>
      </c>
      <c r="AO496"/>
      <c r="AQ496" s="26"/>
      <c r="AR496"/>
      <c r="AS496"/>
      <c r="AT496"/>
      <c r="AU496"/>
      <c r="AY496"/>
      <c r="AZ496"/>
      <c r="BB496" s="26"/>
      <c r="BC496" t="str">
        <f>_xlfn.LET(_xlpm.result,_xlfn.XLOOKUP(C496,Table1[company_name],Table1[Separate_removal_target],"NOT FOUND"),IF(_xlpm.result="NOT FOUND","NOT FOUND",IF(_xlpm.result=0,"",_xlpm.result)))</f>
        <v>No</v>
      </c>
      <c r="BD496"/>
      <c r="BF496"/>
      <c r="BG496"/>
      <c r="BL496" s="26"/>
      <c r="BN496" s="29"/>
      <c r="BP496" s="26"/>
    </row>
    <row r="497" spans="1:68" s="24" customFormat="1" ht="13.35" customHeight="1" hidden="1">
      <c r="A497" s="24">
        <v>494</v>
      </c>
      <c r="C497" s="26" t="s">
        <v>2859</v>
      </c>
      <c r="D497" t="s">
        <v>192</v>
      </c>
      <c r="F497" t="s">
        <v>349</v>
      </c>
      <c r="H497" s="30" t="s">
        <v>2860</v>
      </c>
      <c r="I497" s="24" t="s">
        <v>2861</v>
      </c>
      <c r="J497" s="24">
        <v>0</v>
      </c>
      <c r="K497" s="24" t="s">
        <v>2862</v>
      </c>
      <c r="L497" s="24">
        <v>16637</v>
      </c>
      <c r="N497" s="26">
        <v>24</v>
      </c>
      <c r="O497" s="24" t="s">
        <v>154</v>
      </c>
      <c r="Q497" s="26"/>
      <c r="R497" s="39"/>
      <c r="S497" s="39"/>
      <c r="T497" s="40"/>
      <c r="U497" s="24" t="s">
        <v>150</v>
      </c>
      <c r="V497" s="24" t="s">
        <v>6995</v>
      </c>
      <c r="W497" s="24" t="s">
        <v>1368</v>
      </c>
      <c r="X497" s="24">
        <v>2030</v>
      </c>
      <c r="Y497" s="24" t="s">
        <v>151</v>
      </c>
      <c r="Z497" s="24" t="s">
        <v>1368</v>
      </c>
      <c r="AA497" s="24">
        <v>2050</v>
      </c>
      <c r="AB497" s="24" t="s">
        <v>150</v>
      </c>
      <c r="AC497" s="24" t="s">
        <v>150</v>
      </c>
      <c r="AD497" s="24">
        <v>2050</v>
      </c>
      <c r="AE497" s="26">
        <v>2050</v>
      </c>
      <c r="AF497" t="str">
        <f>_xlfn.LET(_xlpm.result,_xlfn.XLOOKUP(C497,Table1[company_name],Table1[End_target],"NOT FOUND"),IF(_xlpm.result="NOT FOUND","NOT FOUND",IF(_xlpm.result=0,"",_xlpm.result)))</f>
        <v/>
      </c>
      <c r="AG497"/>
      <c r="AH497"/>
      <c r="AI497"/>
      <c r="AJ497"/>
      <c r="AN497" t="str">
        <f>_xlfn.LET(_xlpm.result,_xlfn.XLOOKUP(C497,Table1[company_name],Table1[Carbon_credits],"NOT FOUND"),IF(_xlpm.result="NOT FOUND","NOT FOUND",IF(_xlpm.result=0,"",_xlpm.result)))</f>
        <v>Yes</v>
      </c>
      <c r="AO497"/>
      <c r="AQ497" s="26"/>
      <c r="AR497"/>
      <c r="AS497"/>
      <c r="AT497"/>
      <c r="AU497"/>
      <c r="AY497"/>
      <c r="AZ497"/>
      <c r="BB497" s="26"/>
      <c r="BC497" t="str">
        <f>_xlfn.LET(_xlpm.result,_xlfn.XLOOKUP(C497,Table1[company_name],Table1[Separate_removal_target],"NOT FOUND"),IF(_xlpm.result="NOT FOUND","NOT FOUND",IF(_xlpm.result=0,"",_xlpm.result)))</f>
        <v/>
      </c>
      <c r="BD497"/>
      <c r="BF497"/>
      <c r="BG497"/>
      <c r="BL497" s="26"/>
      <c r="BN497" s="29"/>
      <c r="BP497" s="26"/>
    </row>
    <row r="498" spans="1:68" s="24" customFormat="1" ht="13.35" customHeight="1" hidden="1">
      <c r="A498" s="24">
        <v>495</v>
      </c>
      <c r="C498" s="26" t="s">
        <v>2866</v>
      </c>
      <c r="D498" t="s">
        <v>183</v>
      </c>
      <c r="F498" t="s">
        <v>2867</v>
      </c>
      <c r="H498" s="30" t="s">
        <v>2868</v>
      </c>
      <c r="I498" s="24" t="s">
        <v>2869</v>
      </c>
      <c r="J498" s="24">
        <v>-0.303</v>
      </c>
      <c r="K498" s="24" t="s">
        <v>2870</v>
      </c>
      <c r="L498" s="24">
        <v>19581</v>
      </c>
      <c r="N498" s="26">
        <v>8</v>
      </c>
      <c r="O498" s="24" t="s">
        <v>154</v>
      </c>
      <c r="Q498" s="26"/>
      <c r="R498" s="39"/>
      <c r="S498" s="39"/>
      <c r="T498" s="40"/>
      <c r="U498" s="24" t="s">
        <v>154</v>
      </c>
      <c r="V498" s="24" t="s">
        <v>154</v>
      </c>
      <c r="AB498" s="24" t="s">
        <v>154</v>
      </c>
      <c r="AC498" s="24" t="s">
        <v>154</v>
      </c>
      <c r="AE498" s="26"/>
      <c r="AF498" t="str">
        <f>_xlfn.LET(_xlpm.result,_xlfn.XLOOKUP(C498,Table1[company_name],Table1[End_target],"NOT FOUND"),IF(_xlpm.result="NOT FOUND","NOT FOUND",IF(_xlpm.result=0,"",_xlpm.result)))</f>
        <v>Net zero</v>
      </c>
      <c r="AG498"/>
      <c r="AH498"/>
      <c r="AI498"/>
      <c r="AJ498"/>
      <c r="AN498" t="str">
        <f>_xlfn.LET(_xlpm.result,_xlfn.XLOOKUP(C498,Table1[company_name],Table1[Carbon_credits],"NOT FOUND"),IF(_xlpm.result="NOT FOUND","NOT FOUND",IF(_xlpm.result=0,"",_xlpm.result)))</f>
        <v>Yes</v>
      </c>
      <c r="AO498"/>
      <c r="AQ498" s="26"/>
      <c r="AR498"/>
      <c r="AS498" t="s">
        <v>218</v>
      </c>
      <c r="AT498" t="s">
        <v>2871</v>
      </c>
      <c r="AU498">
        <v>2050</v>
      </c>
      <c r="AY498" t="s">
        <v>157</v>
      </c>
      <c r="AZ498" t="s">
        <v>190</v>
      </c>
      <c r="BB498" s="26"/>
      <c r="BC498" t="str">
        <f>_xlfn.LET(_xlpm.result,_xlfn.XLOOKUP(C498,Table1[company_name],Table1[Separate_removal_target],"NOT FOUND"),IF(_xlpm.result="NOT FOUND","NOT FOUND",IF(_xlpm.result=0,"",_xlpm.result)))</f>
        <v>No</v>
      </c>
      <c r="BD498" t="s">
        <v>150</v>
      </c>
      <c r="BF498" t="s">
        <v>2871</v>
      </c>
      <c r="BG498">
        <v>2050</v>
      </c>
      <c r="BL498" s="26"/>
      <c r="BN498" s="29"/>
      <c r="BP498" s="26"/>
    </row>
    <row r="499" spans="1:68" s="24" customFormat="1" ht="13.35" customHeight="1" hidden="1">
      <c r="A499" s="24">
        <v>496</v>
      </c>
      <c r="C499" s="26" t="s">
        <v>2872</v>
      </c>
      <c r="D499" t="s">
        <v>213</v>
      </c>
      <c r="F499" t="s">
        <v>349</v>
      </c>
      <c r="H499" s="30" t="s">
        <v>2873</v>
      </c>
      <c r="I499" s="24" t="s">
        <v>2874</v>
      </c>
      <c r="J499" s="24">
        <v>0.475</v>
      </c>
      <c r="K499" s="24" t="s">
        <v>2875</v>
      </c>
      <c r="L499" s="24">
        <v>42091</v>
      </c>
      <c r="N499" s="26">
        <v>9</v>
      </c>
      <c r="O499" s="24" t="s">
        <v>154</v>
      </c>
      <c r="Q499" s="26"/>
      <c r="R499" s="39"/>
      <c r="S499" s="39"/>
      <c r="T499" s="40"/>
      <c r="U499" s="24" t="s">
        <v>150</v>
      </c>
      <c r="V499" s="24" t="s">
        <v>6995</v>
      </c>
      <c r="W499" s="24" t="s">
        <v>1368</v>
      </c>
      <c r="X499" s="24">
        <v>2030</v>
      </c>
      <c r="Y499" s="24" t="s">
        <v>151</v>
      </c>
      <c r="Z499" s="24" t="s">
        <v>1368</v>
      </c>
      <c r="AA499" s="24">
        <v>2050</v>
      </c>
      <c r="AB499" s="24" t="s">
        <v>150</v>
      </c>
      <c r="AC499" s="24" t="s">
        <v>150</v>
      </c>
      <c r="AD499" s="24">
        <v>2050</v>
      </c>
      <c r="AE499" s="26">
        <v>2050</v>
      </c>
      <c r="AF499" t="str">
        <f>_xlfn.LET(_xlpm.result,_xlfn.XLOOKUP(C499,Table1[company_name],Table1[End_target],"NOT FOUND"),IF(_xlpm.result="NOT FOUND","NOT FOUND",IF(_xlpm.result=0,"",_xlpm.result)))</f>
        <v>Net zero</v>
      </c>
      <c r="AG499"/>
      <c r="AH499"/>
      <c r="AI499"/>
      <c r="AJ499"/>
      <c r="AN499" t="str">
        <f>_xlfn.LET(_xlpm.result,_xlfn.XLOOKUP(C499,Table1[company_name],Table1[Carbon_credits],"NOT FOUND"),IF(_xlpm.result="NOT FOUND","NOT FOUND",IF(_xlpm.result=0,"",_xlpm.result)))</f>
        <v>Yes</v>
      </c>
      <c r="AO499"/>
      <c r="AQ499" s="26"/>
      <c r="AR499"/>
      <c r="AS499" t="s">
        <v>218</v>
      </c>
      <c r="AT499" t="s">
        <v>7157</v>
      </c>
      <c r="AU499">
        <v>2050</v>
      </c>
      <c r="AY499" t="s">
        <v>157</v>
      </c>
      <c r="AZ499" t="s">
        <v>190</v>
      </c>
      <c r="BB499" s="26"/>
      <c r="BC499" t="str">
        <f>_xlfn.LET(_xlpm.result,_xlfn.XLOOKUP(C499,Table1[company_name],Table1[Separate_removal_target],"NOT FOUND"),IF(_xlpm.result="NOT FOUND","NOT FOUND",IF(_xlpm.result=0,"",_xlpm.result)))</f>
        <v>No</v>
      </c>
      <c r="BD499" t="s">
        <v>150</v>
      </c>
      <c r="BF499" t="s">
        <v>7157</v>
      </c>
      <c r="BG499">
        <v>2050</v>
      </c>
      <c r="BL499" s="26"/>
      <c r="BN499" s="29"/>
      <c r="BP499" s="26"/>
    </row>
    <row r="500" spans="1:68" s="24" customFormat="1" ht="13.35" customHeight="1" hidden="1">
      <c r="A500" s="24">
        <v>497</v>
      </c>
      <c r="C500" s="26" t="s">
        <v>2878</v>
      </c>
      <c r="D500" t="s">
        <v>2138</v>
      </c>
      <c r="F500" t="s">
        <v>1358</v>
      </c>
      <c r="H500" s="30" t="s">
        <v>2879</v>
      </c>
      <c r="I500" s="24" t="s">
        <v>2880</v>
      </c>
      <c r="J500" s="24">
        <v>-0.022</v>
      </c>
      <c r="K500" s="24" t="s">
        <v>2881</v>
      </c>
      <c r="L500" s="24">
        <v>95000</v>
      </c>
      <c r="N500" s="26">
        <v>8</v>
      </c>
      <c r="O500" s="24" t="s">
        <v>154</v>
      </c>
      <c r="Q500" s="26"/>
      <c r="R500" s="39"/>
      <c r="S500" s="39"/>
      <c r="T500" s="40"/>
      <c r="U500" s="24" t="s">
        <v>150</v>
      </c>
      <c r="V500" s="24" t="s">
        <v>6995</v>
      </c>
      <c r="W500" s="24" t="s">
        <v>1368</v>
      </c>
      <c r="X500" s="24" t="s">
        <v>6935</v>
      </c>
      <c r="AB500" s="24" t="s">
        <v>154</v>
      </c>
      <c r="AC500" s="24" t="s">
        <v>154</v>
      </c>
      <c r="AE500" s="26"/>
      <c r="AF500" t="str">
        <f>_xlfn.LET(_xlpm.result,_xlfn.XLOOKUP(C500,Table1[company_name],Table1[End_target],"NOT FOUND"),IF(_xlpm.result="NOT FOUND","NOT FOUND",IF(_xlpm.result=0,"",_xlpm.result)))</f>
        <v>Net zero</v>
      </c>
      <c r="AG500"/>
      <c r="AH500"/>
      <c r="AI500"/>
      <c r="AJ500"/>
      <c r="AN500" t="str">
        <f>_xlfn.LET(_xlpm.result,_xlfn.XLOOKUP(C500,Table1[company_name],Table1[Carbon_credits],"NOT FOUND"),IF(_xlpm.result="NOT FOUND","NOT FOUND",IF(_xlpm.result=0,"",_xlpm.result)))</f>
        <v>Yes</v>
      </c>
      <c r="AO500"/>
      <c r="AQ500" s="26"/>
      <c r="AR500"/>
      <c r="AS500" t="s">
        <v>218</v>
      </c>
      <c r="AT500" t="s">
        <v>7158</v>
      </c>
      <c r="AU500">
        <v>2045</v>
      </c>
      <c r="AY500" t="s">
        <v>157</v>
      </c>
      <c r="AZ500" t="s">
        <v>168</v>
      </c>
      <c r="BB500" s="26"/>
      <c r="BC500" t="str">
        <f>_xlfn.LET(_xlpm.result,_xlfn.XLOOKUP(C500,Table1[company_name],Table1[Separate_removal_target],"NOT FOUND"),IF(_xlpm.result="NOT FOUND","NOT FOUND",IF(_xlpm.result=0,"",_xlpm.result)))</f>
        <v>No</v>
      </c>
      <c r="BD500" t="s">
        <v>150</v>
      </c>
      <c r="BF500" t="s">
        <v>7158</v>
      </c>
      <c r="BG500">
        <v>2045</v>
      </c>
      <c r="BL500" s="26"/>
      <c r="BN500" s="29"/>
      <c r="BP500" s="26"/>
    </row>
    <row r="501" spans="1:68" s="24" customFormat="1" ht="13.35" customHeight="1" hidden="1">
      <c r="A501" s="24">
        <v>498</v>
      </c>
      <c r="C501" s="26" t="s">
        <v>2885</v>
      </c>
      <c r="D501" t="s">
        <v>443</v>
      </c>
      <c r="F501" t="s">
        <v>175</v>
      </c>
      <c r="H501" s="30" t="s">
        <v>2886</v>
      </c>
      <c r="I501" s="24" t="s">
        <v>2887</v>
      </c>
      <c r="J501" s="24">
        <v>0</v>
      </c>
      <c r="K501" s="24" t="s">
        <v>2888</v>
      </c>
      <c r="L501" s="24">
        <v>28675</v>
      </c>
      <c r="N501" s="26">
        <v>6</v>
      </c>
      <c r="O501" s="24" t="s">
        <v>154</v>
      </c>
      <c r="Q501" s="26"/>
      <c r="R501" s="39"/>
      <c r="S501" s="39"/>
      <c r="T501" s="40"/>
      <c r="U501" s="24" t="s">
        <v>150</v>
      </c>
      <c r="V501" s="24" t="s">
        <v>6995</v>
      </c>
      <c r="W501" s="24" t="s">
        <v>1368</v>
      </c>
      <c r="X501" s="24">
        <v>2030</v>
      </c>
      <c r="AB501" s="24" t="s">
        <v>154</v>
      </c>
      <c r="AC501" s="24" t="s">
        <v>154</v>
      </c>
      <c r="AE501" s="26"/>
      <c r="AF501" t="str">
        <f>_xlfn.LET(_xlpm.result,_xlfn.XLOOKUP(C501,Table1[company_name],Table1[End_target],"NOT FOUND"),IF(_xlpm.result="NOT FOUND","NOT FOUND",IF(_xlpm.result=0,"",_xlpm.result)))</f>
        <v>No target</v>
      </c>
      <c r="AG501"/>
      <c r="AH501"/>
      <c r="AI501"/>
      <c r="AJ501"/>
      <c r="AN501" t="str">
        <f>_xlfn.LET(_xlpm.result,_xlfn.XLOOKUP(C501,Table1[company_name],Table1[Carbon_credits],"NOT FOUND"),IF(_xlpm.result="NOT FOUND","NOT FOUND",IF(_xlpm.result=0,"",_xlpm.result)))</f>
        <v>Not Specified</v>
      </c>
      <c r="AO501"/>
      <c r="AQ501" s="26"/>
      <c r="AR501"/>
      <c r="AS501"/>
      <c r="AT501"/>
      <c r="AU501"/>
      <c r="AY501"/>
      <c r="AZ501"/>
      <c r="BB501" s="26"/>
      <c r="BC501" t="str">
        <f>_xlfn.LET(_xlpm.result,_xlfn.XLOOKUP(C501,Table1[company_name],Table1[Separate_removal_target],"NOT FOUND"),IF(_xlpm.result="NOT FOUND","NOT FOUND",IF(_xlpm.result=0,"",_xlpm.result)))</f>
        <v>No</v>
      </c>
      <c r="BD501"/>
      <c r="BF501"/>
      <c r="BG501"/>
      <c r="BL501" s="26"/>
      <c r="BN501" s="29"/>
      <c r="BP501" s="26"/>
    </row>
    <row r="502" spans="1:68" s="24" customFormat="1" ht="13.35" customHeight="1" hidden="1">
      <c r="A502" s="24">
        <v>499</v>
      </c>
      <c r="C502" s="26" t="s">
        <v>2891</v>
      </c>
      <c r="D502" t="s">
        <v>314</v>
      </c>
      <c r="F502" t="s">
        <v>175</v>
      </c>
      <c r="H502" s="30" t="s">
        <v>2892</v>
      </c>
      <c r="I502" s="24" t="s">
        <v>2893</v>
      </c>
      <c r="J502" s="24">
        <v>-1.486</v>
      </c>
      <c r="K502" s="24" t="s">
        <v>2894</v>
      </c>
      <c r="L502" s="24">
        <v>102874</v>
      </c>
      <c r="N502" s="26">
        <v>8</v>
      </c>
      <c r="O502" s="24" t="s">
        <v>154</v>
      </c>
      <c r="Q502" s="26"/>
      <c r="R502" s="39"/>
      <c r="S502" s="39"/>
      <c r="T502" s="40"/>
      <c r="U502" s="24" t="s">
        <v>154</v>
      </c>
      <c r="V502" s="24" t="s">
        <v>154</v>
      </c>
      <c r="AB502" s="24" t="s">
        <v>154</v>
      </c>
      <c r="AC502" s="24" t="s">
        <v>154</v>
      </c>
      <c r="AE502" s="26"/>
      <c r="AF502" t="str">
        <f>_xlfn.LET(_xlpm.result,_xlfn.XLOOKUP(C502,Table1[company_name],Table1[End_target],"NOT FOUND"),IF(_xlpm.result="NOT FOUND","NOT FOUND",IF(_xlpm.result=0,"",_xlpm.result)))</f>
        <v/>
      </c>
      <c r="AG502"/>
      <c r="AH502"/>
      <c r="AI502"/>
      <c r="AJ502"/>
      <c r="AN502" t="str">
        <f>_xlfn.LET(_xlpm.result,_xlfn.XLOOKUP(C502,Table1[company_name],Table1[Carbon_credits],"NOT FOUND"),IF(_xlpm.result="NOT FOUND","NOT FOUND",IF(_xlpm.result=0,"",_xlpm.result)))</f>
        <v/>
      </c>
      <c r="AO502"/>
      <c r="AQ502" s="26"/>
      <c r="AR502"/>
      <c r="AS502"/>
      <c r="AT502"/>
      <c r="AU502"/>
      <c r="AY502"/>
      <c r="AZ502"/>
      <c r="BB502" s="26"/>
      <c r="BC502" t="str">
        <f>_xlfn.LET(_xlpm.result,_xlfn.XLOOKUP(C502,Table1[company_name],Table1[Separate_removal_target],"NOT FOUND"),IF(_xlpm.result="NOT FOUND","NOT FOUND",IF(_xlpm.result=0,"",_xlpm.result)))</f>
        <v/>
      </c>
      <c r="BD502"/>
      <c r="BF502"/>
      <c r="BG502"/>
      <c r="BL502" s="26"/>
      <c r="BN502" s="29"/>
      <c r="BP502" s="26"/>
    </row>
    <row r="503" spans="1:68" s="24" customFormat="1" ht="13.35" customHeight="1" hidden="1">
      <c r="A503" s="24">
        <v>500</v>
      </c>
      <c r="C503" s="26" t="s">
        <v>2898</v>
      </c>
      <c r="D503" t="s">
        <v>1470</v>
      </c>
      <c r="F503" t="s">
        <v>416</v>
      </c>
      <c r="H503" s="30" t="s">
        <v>2899</v>
      </c>
      <c r="I503" s="24" t="s">
        <v>2900</v>
      </c>
      <c r="J503" s="24">
        <v>-0.576</v>
      </c>
      <c r="K503" s="24" t="s">
        <v>2901</v>
      </c>
      <c r="L503" s="24">
        <v>88497</v>
      </c>
      <c r="N503" s="26">
        <v>16</v>
      </c>
      <c r="O503" s="24" t="s">
        <v>150</v>
      </c>
      <c r="P503" s="24">
        <v>2021</v>
      </c>
      <c r="Q503" s="26">
        <v>2030</v>
      </c>
      <c r="R503" s="39"/>
      <c r="S503" s="39"/>
      <c r="T503" s="40"/>
      <c r="U503" s="24" t="s">
        <v>150</v>
      </c>
      <c r="V503" s="24" t="s">
        <v>6995</v>
      </c>
      <c r="W503" s="24" t="s">
        <v>1368</v>
      </c>
      <c r="X503" s="24">
        <v>2030</v>
      </c>
      <c r="Y503" s="24" t="s">
        <v>151</v>
      </c>
      <c r="Z503" s="24" t="s">
        <v>1368</v>
      </c>
      <c r="AA503" s="24">
        <v>2040</v>
      </c>
      <c r="AB503" s="24" t="s">
        <v>150</v>
      </c>
      <c r="AC503" s="24" t="s">
        <v>150</v>
      </c>
      <c r="AD503" s="24">
        <v>2040</v>
      </c>
      <c r="AE503" s="26">
        <v>2040</v>
      </c>
      <c r="AF503" t="str">
        <f>_xlfn.LET(_xlpm.result,_xlfn.XLOOKUP(C503,Table1[company_name],Table1[End_target],"NOT FOUND"),IF(_xlpm.result="NOT FOUND","NOT FOUND",IF(_xlpm.result=0,"",_xlpm.result)))</f>
        <v>Net zero</v>
      </c>
      <c r="AG503"/>
      <c r="AH503"/>
      <c r="AI503"/>
      <c r="AJ503"/>
      <c r="AN503" t="str">
        <f>_xlfn.LET(_xlpm.result,_xlfn.XLOOKUP(C503,Table1[company_name],Table1[Carbon_credits],"NOT FOUND"),IF(_xlpm.result="NOT FOUND","NOT FOUND",IF(_xlpm.result=0,"",_xlpm.result)))</f>
        <v>Yes</v>
      </c>
      <c r="AO503"/>
      <c r="AQ503" s="26"/>
      <c r="AR503"/>
      <c r="AS503" t="s">
        <v>218</v>
      </c>
      <c r="AT503" t="s">
        <v>2902</v>
      </c>
      <c r="AU503">
        <v>2040</v>
      </c>
      <c r="AY503" t="s">
        <v>157</v>
      </c>
      <c r="AZ503" t="s">
        <v>168</v>
      </c>
      <c r="BB503" s="26"/>
      <c r="BC503" t="str">
        <f>_xlfn.LET(_xlpm.result,_xlfn.XLOOKUP(C503,Table1[company_name],Table1[Separate_removal_target],"NOT FOUND"),IF(_xlpm.result="NOT FOUND","NOT FOUND",IF(_xlpm.result=0,"",_xlpm.result)))</f>
        <v>No</v>
      </c>
      <c r="BD503" t="s">
        <v>150</v>
      </c>
      <c r="BF503" t="s">
        <v>2902</v>
      </c>
      <c r="BG503">
        <v>2040</v>
      </c>
      <c r="BL503" s="26"/>
      <c r="BN503" s="29"/>
      <c r="BP503" s="26"/>
    </row>
  </sheetData>
  <autoFilter ref="A3:BA503">
    <filterColumn colId="2">
      <filters>
        <filter val="Meta Platforms"/>
      </filters>
    </filterColumn>
  </autoFilter>
  <hyperlinks>
    <hyperlink ref="BA4" r:id="rId1" display="https://corporate.walmart.com/content/dam/corporate/documents/esgreport/2025/FY2025-Walmart-ESG-Report.pdf#page=30"/>
    <hyperlink ref="BA5" r:id="rId2" display="2024 Amazon Sustainability Report "/>
    <hyperlink ref="AP6" r:id="rId3" display="a739bffbe9104a039fc1f49358344765.pdf"/>
    <hyperlink ref="BA7" r:id="rId4" display="Investing in growth Innovating for sustainability Aramco Sustainability Report 2024"/>
    <hyperlink ref="T8" r:id="rId5" display="Climate Change"/>
    <hyperlink ref="AP8" r:id="rId6" display="https://www.cnpc.com.cn/en/climate/common_index.shtml"/>
    <hyperlink ref="AP9" r:id="rId7" display="Metrics and Targets | Sinopec Crop"/>
    <hyperlink ref="T10" r:id="rId8" display="Our Mission in Action"/>
    <hyperlink ref="BA6" r:id="rId9" display="a739bffbe9104a039fc1f49358344765.pdf"/>
    <hyperlink ref="BL7" r:id="rId10" display="Investing in growth Innovating for sustainability Aramco Sustainability Report 2024_x000a_p.28"/>
    <hyperlink ref="BL10" r:id="rId11" display="Our Mission in Action_x000a_p.33"/>
    <hyperlink ref="AP11" r:id="rId12" display="Apple 2025 Environmental Progress Report"/>
    <hyperlink ref="AP12" r:id="rId13" display="Healthy 2030 2024 Impact Report Appendix"/>
    <hyperlink ref="AP15" r:id="rId14" display="esrs-sustainability-report-vw-ar24.pdf"/>
    <hyperlink ref="BA16" r:id="rId15" display="Google 2025 Environmental Report - Google Sustainability"/>
    <hyperlink ref="BA17" r:id="rId16" display="advancing-climate-solutions-report.pdf"/>
    <hyperlink ref="AP18" r:id="rId17" display="Sustainability Data Book"/>
    <hyperlink ref="AP19" r:id="rId18" display="P020250610422209828125.pdf"/>
    <hyperlink ref="BL19" r:id="rId19" display="P020250610422209828125.pdf"/>
    <hyperlink ref="BA21" r:id="rId20" display="Shell Annual Report and Accounts and Form 20-F 2024"/>
    <hyperlink ref="BA22" r:id="rId21" display="jp morgan chase (Company) | Net Zero Tracker"/>
    <hyperlink ref="AP24" r:id="rId22" display="Our Commitment to a Healthy Environment: 3 Ways Cigna is Helping to Build a Sustainable Future | Cigna Newsroom"/>
    <hyperlink ref="BA24" r:id="rId23" display="Purpose and Performance - 2024 Corporate Impact Report"/>
    <hyperlink ref="AP25" r:id="rId24" display="2025 Microsoft Environmental Sustainability Report"/>
  </hyperlinks>
  <pageMargins left="0.7" right="0.7" top="0.75" bottom="0.75" header="0.3" footer="0.3"/>
  <pageSetup horizontalDpi="300" verticalDpi="300" orientation="portrait" paperSize="9" r:id="rId28"/>
  <legacyDrawing r:id="rId27"/>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8B3BC98-5099-490A-B208-A0A32DCA05F5}">
  <sheetPr codeName="Sheet19">
    <tabColor theme="2" tint="-0.249970003962517"/>
  </sheetPr>
  <dimension ref="A1:AU501"/>
  <sheetViews>
    <sheetView workbookViewId="0" topLeftCell="A430">
      <selection pane="topLeft" activeCell="AZ274" sqref="AZ274"/>
    </sheetView>
  </sheetViews>
  <sheetFormatPr defaultColWidth="8.85428571428571" defaultRowHeight="14.45"/>
  <cols>
    <col min="1" max="1" width="9.42857142857143" bestFit="1" customWidth="1"/>
    <col min="2" max="2" width="39.8571428571429" bestFit="1" customWidth="1"/>
    <col min="3" max="3" width="9" bestFit="1" customWidth="1"/>
    <col min="4" max="4" width="24.4285714285714" bestFit="1" customWidth="1"/>
    <col min="5" max="5" width="25" bestFit="1" customWidth="1"/>
    <col min="6" max="6" width="8" bestFit="1" customWidth="1"/>
    <col min="7" max="7" width="7.14285714285714" bestFit="1" customWidth="1"/>
    <col min="8" max="8" width="19.4285714285714" bestFit="1" customWidth="1"/>
    <col min="9" max="9" width="17.8571428571429" bestFit="1" customWidth="1"/>
    <col min="10" max="10" width="17.1428571428571" bestFit="1" customWidth="1"/>
    <col min="11" max="11" width="11.8571428571429" bestFit="1" customWidth="1"/>
    <col min="12" max="12" width="10.8571428571429" bestFit="1" customWidth="1"/>
    <col min="13" max="13" width="20.4285714285714" bestFit="1" customWidth="1"/>
    <col min="14" max="14" width="17.8571428571429" bestFit="1" customWidth="1"/>
    <col min="15" max="15" width="11.1428571428571" bestFit="1" customWidth="1"/>
    <col min="16" max="17" width="13.8571428571429" bestFit="1" customWidth="1"/>
    <col min="18" max="18" width="17.8571428571429" bestFit="1" customWidth="1"/>
    <col min="19" max="19" width="57.8571428571429" bestFit="1" customWidth="1"/>
    <col min="20" max="20" width="35.8571428571429" bestFit="1" customWidth="1"/>
    <col min="21" max="21" width="60" bestFit="1" customWidth="1"/>
    <col min="22" max="22" width="23" bestFit="1" customWidth="1"/>
    <col min="23" max="23" width="29.8571428571429" bestFit="1" customWidth="1"/>
    <col min="24" max="24" width="21.1428571428571" bestFit="1" customWidth="1"/>
    <col min="25" max="25" width="39" bestFit="1" customWidth="1"/>
    <col min="26" max="26" width="16.1428571428571" bestFit="1" customWidth="1"/>
    <col min="27" max="27" width="18.1428571428571" bestFit="1" customWidth="1"/>
    <col min="28" max="28" width="17.1428571428571" bestFit="1" customWidth="1"/>
    <col min="29" max="29" width="124.857142857143" bestFit="1" customWidth="1"/>
    <col min="30" max="30" width="71.1428571428571" bestFit="1" customWidth="1"/>
    <col min="31" max="31" width="33.8571428571429" bestFit="1" customWidth="1"/>
    <col min="32" max="32" width="30.1428571428571" bestFit="1" customWidth="1"/>
    <col min="33" max="33" width="38.4285714285714" bestFit="1" customWidth="1"/>
    <col min="34" max="34" width="28.8571428571429" bestFit="1" customWidth="1"/>
    <col min="35" max="35" width="37.1428571428571" bestFit="1" customWidth="1"/>
    <col min="36" max="36" width="56.1428571428571" bestFit="1" customWidth="1"/>
    <col min="37" max="37" width="7.14285714285714" bestFit="1" customWidth="1"/>
    <col min="38" max="38" width="31.1428571428571" bestFit="1" customWidth="1"/>
    <col min="39" max="39" width="91.8571428571429" bestFit="1" customWidth="1"/>
    <col min="40" max="40" width="35.4285714285714" bestFit="1" customWidth="1"/>
    <col min="41" max="41" width="34.8571428571429" bestFit="1" customWidth="1"/>
    <col min="42" max="42" width="24.1428571428571" bestFit="1" customWidth="1"/>
    <col min="43" max="43" width="32.8571428571429" bestFit="1" customWidth="1"/>
    <col min="44" max="44" width="23" bestFit="1" customWidth="1"/>
    <col min="45" max="45" width="31.1428571428571" bestFit="1" customWidth="1"/>
    <col min="46" max="46" width="58" bestFit="1" customWidth="1"/>
    <col min="47" max="47" width="146.857142857143" bestFit="1" customWidth="1"/>
  </cols>
  <sheetData>
    <row r="1" spans="1:47" s="2" customFormat="1" ht="14.45">
      <c r="A1" s="2" t="s">
        <v>17</v>
      </c>
      <c r="B1" s="2" t="s">
        <v>19</v>
      </c>
      <c r="C1" s="2" t="s">
        <v>18</v>
      </c>
      <c r="D1" s="2" t="s">
        <v>20</v>
      </c>
      <c r="E1" s="2" t="s">
        <v>21</v>
      </c>
      <c r="F1" s="2" t="s">
        <v>22</v>
      </c>
      <c r="G1" s="2" t="s">
        <v>23</v>
      </c>
      <c r="H1" s="2" t="s">
        <v>24</v>
      </c>
      <c r="I1" s="2" t="s">
        <v>25</v>
      </c>
      <c r="J1" s="2" t="s">
        <v>26</v>
      </c>
      <c r="K1" s="2" t="s">
        <v>27</v>
      </c>
      <c r="L1" s="2" t="s">
        <v>28</v>
      </c>
      <c r="M1" s="2" t="s">
        <v>6963</v>
      </c>
      <c r="N1" s="2" t="s">
        <v>29</v>
      </c>
      <c r="O1" s="2" t="s">
        <v>30</v>
      </c>
      <c r="P1" s="2" t="s">
        <v>31</v>
      </c>
      <c r="Q1" s="2" t="s">
        <v>32</v>
      </c>
      <c r="R1" s="2" t="s">
        <v>6967</v>
      </c>
      <c r="S1" s="2" t="s">
        <v>35</v>
      </c>
      <c r="T1" s="2" t="s">
        <v>36</v>
      </c>
      <c r="U1" s="2" t="s">
        <v>37</v>
      </c>
      <c r="V1" s="2" t="s">
        <v>38</v>
      </c>
      <c r="W1" s="2" t="s">
        <v>39</v>
      </c>
      <c r="X1" s="2" t="s">
        <v>40</v>
      </c>
      <c r="Y1" s="2" t="s">
        <v>41</v>
      </c>
      <c r="Z1" s="2" t="s">
        <v>6968</v>
      </c>
      <c r="AA1" s="2" t="s">
        <v>6969</v>
      </c>
      <c r="AB1" s="2" t="s">
        <v>6970</v>
      </c>
      <c r="AC1" s="2" t="s">
        <v>7159</v>
      </c>
      <c r="AD1" s="2" t="s">
        <v>6972</v>
      </c>
      <c r="AE1" s="2" t="s">
        <v>53</v>
      </c>
      <c r="AF1" s="2" t="s">
        <v>6973</v>
      </c>
      <c r="AG1" s="2" t="s">
        <v>6974</v>
      </c>
      <c r="AH1" s="2" t="s">
        <v>6975</v>
      </c>
      <c r="AI1" s="2" t="s">
        <v>6976</v>
      </c>
      <c r="AJ1" s="2" t="s">
        <v>7160</v>
      </c>
      <c r="AK1" s="2" t="s">
        <v>54</v>
      </c>
      <c r="AL1" s="2" t="s">
        <v>55</v>
      </c>
      <c r="AM1" s="2" t="s">
        <v>7161</v>
      </c>
      <c r="AN1" s="2" t="s">
        <v>58</v>
      </c>
      <c r="AO1" s="2" t="s">
        <v>59</v>
      </c>
      <c r="AP1" s="2" t="s">
        <v>6980</v>
      </c>
      <c r="AQ1" s="2" t="s">
        <v>6981</v>
      </c>
      <c r="AR1" s="2" t="s">
        <v>6982</v>
      </c>
      <c r="AS1" s="2" t="s">
        <v>6983</v>
      </c>
      <c r="AT1" s="2" t="s">
        <v>62</v>
      </c>
      <c r="AU1" s="2" t="s">
        <v>6985</v>
      </c>
    </row>
    <row r="2" spans="1:47" ht="14.45">
      <c r="A2">
        <v>1</v>
      </c>
      <c r="B2" t="s">
        <v>142</v>
      </c>
      <c r="H2" t="s">
        <v>147</v>
      </c>
      <c r="I2" t="s">
        <v>148</v>
      </c>
      <c r="J2">
        <v>0.253</v>
      </c>
      <c r="K2" t="s">
        <v>149</v>
      </c>
      <c r="L2">
        <v>2100000</v>
      </c>
      <c r="N2">
        <v>31</v>
      </c>
      <c r="O2" t="s">
        <v>150</v>
      </c>
      <c r="P2">
        <v>2015</v>
      </c>
      <c r="Q2">
        <v>2035</v>
      </c>
      <c r="R2" t="s">
        <v>150</v>
      </c>
      <c r="S2" t="s">
        <v>6995</v>
      </c>
      <c r="T2" t="s">
        <v>1368</v>
      </c>
      <c r="U2">
        <v>2030</v>
      </c>
      <c r="V2" t="s">
        <v>7162</v>
      </c>
      <c r="W2" t="s">
        <v>7162</v>
      </c>
      <c r="X2" t="s">
        <v>7162</v>
      </c>
      <c r="Y2" t="s">
        <v>154</v>
      </c>
      <c r="Z2" t="s">
        <v>154</v>
      </c>
      <c r="AA2" t="s">
        <v>7162</v>
      </c>
      <c r="AB2" t="s">
        <v>7162</v>
      </c>
      <c r="AU2" t="s">
        <v>7163</v>
      </c>
    </row>
    <row r="3" spans="1:47" ht="12" customHeight="1">
      <c r="A3">
        <v>2</v>
      </c>
      <c r="B3" t="s">
        <v>162</v>
      </c>
      <c r="H3" t="s">
        <v>164</v>
      </c>
      <c r="I3" t="s">
        <v>165</v>
      </c>
      <c r="J3">
        <v>0.947</v>
      </c>
      <c r="K3" t="s">
        <v>166</v>
      </c>
      <c r="L3">
        <v>1556000</v>
      </c>
      <c r="N3">
        <v>17</v>
      </c>
      <c r="O3" t="s">
        <v>154</v>
      </c>
      <c r="P3" t="s">
        <v>7162</v>
      </c>
      <c r="Q3" t="s">
        <v>7162</v>
      </c>
      <c r="R3" t="s">
        <v>150</v>
      </c>
      <c r="S3" t="s">
        <v>7000</v>
      </c>
      <c r="T3" t="s">
        <v>7162</v>
      </c>
      <c r="U3" t="s">
        <v>7162</v>
      </c>
      <c r="V3" t="s">
        <v>7162</v>
      </c>
      <c r="W3" t="s">
        <v>7162</v>
      </c>
      <c r="X3" t="s">
        <v>7162</v>
      </c>
      <c r="Y3" t="s">
        <v>154</v>
      </c>
      <c r="Z3" t="s">
        <v>154</v>
      </c>
      <c r="AA3" t="s">
        <v>7162</v>
      </c>
      <c r="AB3" t="s">
        <v>7162</v>
      </c>
      <c r="AM3" t="s">
        <v>160</v>
      </c>
      <c r="AN3" s="1" t="s">
        <v>7164</v>
      </c>
      <c r="AO3" t="s">
        <v>7165</v>
      </c>
      <c r="AP3">
        <v>2050</v>
      </c>
      <c r="AQ3">
        <v>2021</v>
      </c>
      <c r="AT3" t="s">
        <v>150</v>
      </c>
      <c r="AU3" t="s">
        <v>7166</v>
      </c>
    </row>
    <row r="4" spans="1:28" ht="14.45">
      <c r="A4">
        <v>3</v>
      </c>
      <c r="B4" t="s">
        <v>172</v>
      </c>
      <c r="D4" t="s">
        <v>679</v>
      </c>
      <c r="H4" t="s">
        <v>177</v>
      </c>
      <c r="I4" t="s">
        <v>178</v>
      </c>
      <c r="J4">
        <v>0.091</v>
      </c>
      <c r="K4" t="s">
        <v>179</v>
      </c>
      <c r="L4">
        <v>1354310</v>
      </c>
      <c r="N4">
        <v>25</v>
      </c>
      <c r="O4" t="s">
        <v>154</v>
      </c>
      <c r="P4" t="s">
        <v>7162</v>
      </c>
      <c r="Q4" t="s">
        <v>7162</v>
      </c>
      <c r="R4" t="s">
        <v>154</v>
      </c>
      <c r="S4" t="s">
        <v>154</v>
      </c>
      <c r="T4" t="s">
        <v>7162</v>
      </c>
      <c r="U4" t="s">
        <v>7162</v>
      </c>
      <c r="V4" t="s">
        <v>7162</v>
      </c>
      <c r="W4" t="s">
        <v>7162</v>
      </c>
      <c r="X4" t="s">
        <v>7162</v>
      </c>
      <c r="Y4" t="s">
        <v>154</v>
      </c>
      <c r="Z4" t="s">
        <v>154</v>
      </c>
      <c r="AA4" t="s">
        <v>7162</v>
      </c>
      <c r="AB4" t="s">
        <v>7162</v>
      </c>
    </row>
    <row r="5" spans="1:47" ht="19.35" customHeight="1">
      <c r="A5">
        <v>4</v>
      </c>
      <c r="B5" t="s">
        <v>182</v>
      </c>
      <c r="D5" t="s">
        <v>679</v>
      </c>
      <c r="H5" t="s">
        <v>186</v>
      </c>
      <c r="I5" t="s">
        <v>187</v>
      </c>
      <c r="J5">
        <v>-0.13</v>
      </c>
      <c r="K5" t="s">
        <v>188</v>
      </c>
      <c r="L5">
        <v>75118</v>
      </c>
      <c r="N5">
        <v>7</v>
      </c>
      <c r="O5" t="s">
        <v>154</v>
      </c>
      <c r="P5" t="s">
        <v>7162</v>
      </c>
      <c r="Q5" t="s">
        <v>7162</v>
      </c>
      <c r="R5" t="s">
        <v>154</v>
      </c>
      <c r="S5" t="s">
        <v>154</v>
      </c>
      <c r="T5" t="s">
        <v>7162</v>
      </c>
      <c r="U5" t="s">
        <v>7162</v>
      </c>
      <c r="V5" t="s">
        <v>7162</v>
      </c>
      <c r="W5" t="s">
        <v>7162</v>
      </c>
      <c r="X5" t="s">
        <v>7162</v>
      </c>
      <c r="Y5" t="s">
        <v>154</v>
      </c>
      <c r="Z5" t="s">
        <v>154</v>
      </c>
      <c r="AA5" t="s">
        <v>7162</v>
      </c>
      <c r="AB5" t="s">
        <v>7162</v>
      </c>
      <c r="AM5" t="s">
        <v>160</v>
      </c>
      <c r="AN5" s="1" t="s">
        <v>7167</v>
      </c>
      <c r="AO5" t="s">
        <v>7165</v>
      </c>
      <c r="AP5">
        <v>2040</v>
      </c>
      <c r="AQ5">
        <v>2019</v>
      </c>
      <c r="AT5" t="s">
        <v>150</v>
      </c>
      <c r="AU5" t="s">
        <v>7168</v>
      </c>
    </row>
    <row r="6" spans="1:28" ht="14.45">
      <c r="A6">
        <v>5</v>
      </c>
      <c r="B6" t="s">
        <v>191</v>
      </c>
      <c r="D6" t="s">
        <v>679</v>
      </c>
      <c r="H6" t="s">
        <v>194</v>
      </c>
      <c r="I6" t="s">
        <v>195</v>
      </c>
      <c r="J6">
        <v>0.053</v>
      </c>
      <c r="K6" t="s">
        <v>196</v>
      </c>
      <c r="L6">
        <v>985155</v>
      </c>
      <c r="N6">
        <v>25</v>
      </c>
      <c r="O6" t="s">
        <v>154</v>
      </c>
      <c r="P6" t="s">
        <v>7162</v>
      </c>
      <c r="Q6" t="s">
        <v>7162</v>
      </c>
      <c r="R6" t="s">
        <v>154</v>
      </c>
      <c r="S6" t="s">
        <v>154</v>
      </c>
      <c r="T6" t="s">
        <v>7162</v>
      </c>
      <c r="U6" t="s">
        <v>7162</v>
      </c>
      <c r="V6" t="s">
        <v>7162</v>
      </c>
      <c r="W6" t="s">
        <v>7162</v>
      </c>
      <c r="X6" t="s">
        <v>7162</v>
      </c>
      <c r="Y6" t="s">
        <v>154</v>
      </c>
      <c r="Z6" t="s">
        <v>154</v>
      </c>
      <c r="AA6" t="s">
        <v>7162</v>
      </c>
      <c r="AB6" t="s">
        <v>7162</v>
      </c>
    </row>
    <row r="7" spans="1:28" ht="14.45">
      <c r="A7">
        <v>6</v>
      </c>
      <c r="B7" t="s">
        <v>198</v>
      </c>
      <c r="D7" t="s">
        <v>679</v>
      </c>
      <c r="H7" t="s">
        <v>199</v>
      </c>
      <c r="I7" t="s">
        <v>200</v>
      </c>
      <c r="J7">
        <v>-0.145</v>
      </c>
      <c r="K7" t="s">
        <v>201</v>
      </c>
      <c r="L7">
        <v>495096</v>
      </c>
      <c r="N7">
        <v>27</v>
      </c>
      <c r="O7" t="s">
        <v>154</v>
      </c>
      <c r="P7" t="s">
        <v>7162</v>
      </c>
      <c r="Q7" t="s">
        <v>7162</v>
      </c>
      <c r="R7" t="s">
        <v>154</v>
      </c>
      <c r="S7" t="s">
        <v>154</v>
      </c>
      <c r="T7" t="s">
        <v>7162</v>
      </c>
      <c r="U7" t="s">
        <v>7162</v>
      </c>
      <c r="V7" t="s">
        <v>7162</v>
      </c>
      <c r="W7" t="s">
        <v>7162</v>
      </c>
      <c r="X7" t="s">
        <v>7162</v>
      </c>
      <c r="Y7" t="s">
        <v>154</v>
      </c>
      <c r="Z7" t="s">
        <v>154</v>
      </c>
      <c r="AA7" t="s">
        <v>7162</v>
      </c>
      <c r="AB7" t="s">
        <v>7162</v>
      </c>
    </row>
    <row r="8" spans="1:28" ht="14.45">
      <c r="A8">
        <v>7</v>
      </c>
      <c r="B8" t="s">
        <v>204</v>
      </c>
      <c r="H8" t="s">
        <v>207</v>
      </c>
      <c r="I8" t="s">
        <v>208</v>
      </c>
      <c r="J8">
        <v>-0.356</v>
      </c>
      <c r="K8" t="s">
        <v>209</v>
      </c>
      <c r="L8">
        <v>400000</v>
      </c>
      <c r="N8">
        <v>29</v>
      </c>
      <c r="O8" t="s">
        <v>154</v>
      </c>
      <c r="P8" t="s">
        <v>7162</v>
      </c>
      <c r="Q8" t="s">
        <v>7162</v>
      </c>
      <c r="R8" t="s">
        <v>150</v>
      </c>
      <c r="S8" t="s">
        <v>6995</v>
      </c>
      <c r="T8" t="s">
        <v>1368</v>
      </c>
      <c r="U8">
        <v>2030</v>
      </c>
      <c r="V8" t="s">
        <v>7162</v>
      </c>
      <c r="W8" t="s">
        <v>7162</v>
      </c>
      <c r="X8" t="s">
        <v>7162</v>
      </c>
      <c r="Y8" t="s">
        <v>150</v>
      </c>
      <c r="Z8" t="s">
        <v>154</v>
      </c>
      <c r="AA8" t="s">
        <v>7162</v>
      </c>
      <c r="AB8" t="s">
        <v>7162</v>
      </c>
    </row>
    <row r="9" spans="1:28" ht="14.45">
      <c r="A9">
        <v>8</v>
      </c>
      <c r="B9" t="s">
        <v>212</v>
      </c>
      <c r="H9" t="s">
        <v>215</v>
      </c>
      <c r="I9" t="s">
        <v>216</v>
      </c>
      <c r="J9">
        <v>-0.034</v>
      </c>
      <c r="K9" t="s">
        <v>217</v>
      </c>
      <c r="L9">
        <v>164000</v>
      </c>
      <c r="N9">
        <v>23</v>
      </c>
      <c r="O9" t="s">
        <v>150</v>
      </c>
      <c r="P9">
        <v>2016</v>
      </c>
      <c r="Q9">
        <v>2021</v>
      </c>
      <c r="R9" t="s">
        <v>150</v>
      </c>
      <c r="S9" t="s">
        <v>6995</v>
      </c>
      <c r="T9" t="s">
        <v>1368</v>
      </c>
      <c r="U9" t="s">
        <v>3292</v>
      </c>
      <c r="V9" t="s">
        <v>7162</v>
      </c>
      <c r="W9" t="s">
        <v>7162</v>
      </c>
      <c r="X9" t="s">
        <v>7162</v>
      </c>
      <c r="Y9" t="s">
        <v>154</v>
      </c>
      <c r="Z9" t="s">
        <v>154</v>
      </c>
      <c r="AA9" t="s">
        <v>7162</v>
      </c>
      <c r="AB9" t="s">
        <v>7162</v>
      </c>
    </row>
    <row r="10" spans="1:28" ht="14.45">
      <c r="A10">
        <v>9</v>
      </c>
      <c r="B10" t="s">
        <v>221</v>
      </c>
      <c r="H10" t="s">
        <v>223</v>
      </c>
      <c r="I10" t="s">
        <v>224</v>
      </c>
      <c r="J10">
        <v>-0.447</v>
      </c>
      <c r="K10" t="s">
        <v>225</v>
      </c>
      <c r="L10">
        <v>259500</v>
      </c>
      <c r="N10">
        <v>30</v>
      </c>
      <c r="O10" t="s">
        <v>154</v>
      </c>
      <c r="P10" t="s">
        <v>7162</v>
      </c>
      <c r="Q10" t="s">
        <v>7162</v>
      </c>
      <c r="R10" t="s">
        <v>150</v>
      </c>
      <c r="S10" t="s">
        <v>6995</v>
      </c>
      <c r="T10" t="s">
        <v>1368</v>
      </c>
      <c r="U10">
        <v>2030</v>
      </c>
      <c r="V10" t="s">
        <v>151</v>
      </c>
      <c r="W10" t="s">
        <v>1368</v>
      </c>
      <c r="X10">
        <v>2050</v>
      </c>
      <c r="Y10" t="s">
        <v>150</v>
      </c>
      <c r="Z10" t="s">
        <v>150</v>
      </c>
      <c r="AA10">
        <v>2050</v>
      </c>
      <c r="AB10">
        <v>2050</v>
      </c>
    </row>
    <row r="11" spans="1:28" ht="14.45">
      <c r="A11">
        <v>10</v>
      </c>
      <c r="B11" t="s">
        <v>227</v>
      </c>
      <c r="D11" t="s">
        <v>3075</v>
      </c>
      <c r="H11" t="s">
        <v>230</v>
      </c>
      <c r="I11" t="s">
        <v>231</v>
      </c>
      <c r="J11">
        <v>-0.075</v>
      </c>
      <c r="K11" t="s">
        <v>232</v>
      </c>
      <c r="L11">
        <v>392400</v>
      </c>
      <c r="N11">
        <v>29</v>
      </c>
      <c r="O11" t="s">
        <v>154</v>
      </c>
      <c r="P11" t="s">
        <v>7162</v>
      </c>
      <c r="Q11" t="s">
        <v>7162</v>
      </c>
      <c r="R11" t="s">
        <v>150</v>
      </c>
      <c r="S11" t="s">
        <v>6995</v>
      </c>
      <c r="T11" t="s">
        <v>1368</v>
      </c>
      <c r="U11">
        <v>2030</v>
      </c>
      <c r="V11" t="s">
        <v>7162</v>
      </c>
      <c r="W11" t="s">
        <v>7162</v>
      </c>
      <c r="X11" t="s">
        <v>7162</v>
      </c>
      <c r="Y11" t="s">
        <v>154</v>
      </c>
      <c r="Z11" t="s">
        <v>154</v>
      </c>
      <c r="AA11" t="s">
        <v>7162</v>
      </c>
      <c r="AB11" t="s">
        <v>7162</v>
      </c>
    </row>
    <row r="12" spans="1:28" ht="14.45">
      <c r="A12">
        <v>11</v>
      </c>
      <c r="B12" t="s">
        <v>235</v>
      </c>
      <c r="H12" t="s">
        <v>237</v>
      </c>
      <c r="I12" t="s">
        <v>238</v>
      </c>
      <c r="J12">
        <v>0.098</v>
      </c>
      <c r="K12" t="s">
        <v>239</v>
      </c>
      <c r="L12">
        <v>44000</v>
      </c>
      <c r="N12">
        <v>31</v>
      </c>
      <c r="O12" t="s">
        <v>154</v>
      </c>
      <c r="P12" t="s">
        <v>7162</v>
      </c>
      <c r="Q12" t="s">
        <v>7162</v>
      </c>
      <c r="R12" t="s">
        <v>150</v>
      </c>
      <c r="S12" t="s">
        <v>6995</v>
      </c>
      <c r="T12" t="s">
        <v>1368</v>
      </c>
      <c r="U12" t="s">
        <v>3323</v>
      </c>
      <c r="V12" t="s">
        <v>7162</v>
      </c>
      <c r="W12" t="s">
        <v>7162</v>
      </c>
      <c r="X12" t="s">
        <v>7162</v>
      </c>
      <c r="Y12" t="s">
        <v>154</v>
      </c>
      <c r="Z12" t="s">
        <v>154</v>
      </c>
      <c r="AA12" t="s">
        <v>7162</v>
      </c>
      <c r="AB12" t="s">
        <v>7162</v>
      </c>
    </row>
    <row r="13" spans="1:28" ht="14.45">
      <c r="A13">
        <v>12</v>
      </c>
      <c r="B13" t="s">
        <v>242</v>
      </c>
      <c r="H13" t="s">
        <v>247</v>
      </c>
      <c r="I13" t="s">
        <v>248</v>
      </c>
      <c r="J13">
        <v>-0.316</v>
      </c>
      <c r="K13" t="s">
        <v>249</v>
      </c>
      <c r="L13">
        <v>646501</v>
      </c>
      <c r="N13">
        <v>31</v>
      </c>
      <c r="O13" t="s">
        <v>154</v>
      </c>
      <c r="P13" t="s">
        <v>7162</v>
      </c>
      <c r="Q13" t="s">
        <v>7162</v>
      </c>
      <c r="R13" t="s">
        <v>150</v>
      </c>
      <c r="S13" t="s">
        <v>6995</v>
      </c>
      <c r="T13" t="s">
        <v>7026</v>
      </c>
      <c r="U13">
        <v>2030</v>
      </c>
      <c r="V13" t="s">
        <v>7162</v>
      </c>
      <c r="W13" t="s">
        <v>7162</v>
      </c>
      <c r="X13" t="s">
        <v>7162</v>
      </c>
      <c r="Y13" t="s">
        <v>154</v>
      </c>
      <c r="Z13" t="s">
        <v>154</v>
      </c>
      <c r="AA13" t="s">
        <v>7162</v>
      </c>
      <c r="AB13" t="s">
        <v>7162</v>
      </c>
    </row>
    <row r="14" spans="1:28" ht="14.45">
      <c r="A14">
        <v>13</v>
      </c>
      <c r="B14" t="s">
        <v>252</v>
      </c>
      <c r="H14" t="s">
        <v>253</v>
      </c>
      <c r="I14" t="s">
        <v>254</v>
      </c>
      <c r="J14">
        <v>0.357</v>
      </c>
      <c r="K14" t="s">
        <v>255</v>
      </c>
      <c r="L14">
        <v>183323</v>
      </c>
      <c r="N14">
        <v>17</v>
      </c>
      <c r="O14" t="s">
        <v>154</v>
      </c>
      <c r="P14" t="s">
        <v>7162</v>
      </c>
      <c r="Q14" t="s">
        <v>7162</v>
      </c>
      <c r="R14" t="s">
        <v>150</v>
      </c>
      <c r="S14" t="s">
        <v>6995</v>
      </c>
      <c r="T14" t="s">
        <v>1368</v>
      </c>
      <c r="U14">
        <v>2030</v>
      </c>
      <c r="V14" t="s">
        <v>7162</v>
      </c>
      <c r="W14" t="s">
        <v>7162</v>
      </c>
      <c r="X14" t="s">
        <v>7162</v>
      </c>
      <c r="Y14" t="s">
        <v>154</v>
      </c>
      <c r="Z14" t="s">
        <v>154</v>
      </c>
      <c r="AA14" t="s">
        <v>7162</v>
      </c>
      <c r="AB14" t="s">
        <v>7162</v>
      </c>
    </row>
    <row r="15" spans="1:28" ht="14.45">
      <c r="A15">
        <v>14</v>
      </c>
      <c r="B15" t="s">
        <v>257</v>
      </c>
      <c r="D15" t="s">
        <v>679</v>
      </c>
      <c r="H15" t="s">
        <v>258</v>
      </c>
      <c r="I15" t="s">
        <v>259</v>
      </c>
      <c r="J15">
        <v>-0.065</v>
      </c>
      <c r="K15" t="s">
        <v>260</v>
      </c>
      <c r="L15">
        <v>60900</v>
      </c>
      <c r="N15">
        <v>31</v>
      </c>
      <c r="O15" t="s">
        <v>154</v>
      </c>
      <c r="P15" t="s">
        <v>7162</v>
      </c>
      <c r="Q15" t="s">
        <v>7162</v>
      </c>
      <c r="R15" t="s">
        <v>150</v>
      </c>
      <c r="S15" t="s">
        <v>160</v>
      </c>
      <c r="T15" t="s">
        <v>7162</v>
      </c>
      <c r="U15" t="s">
        <v>7162</v>
      </c>
      <c r="V15" t="s">
        <v>7162</v>
      </c>
      <c r="W15" t="s">
        <v>7162</v>
      </c>
      <c r="X15" t="s">
        <v>7162</v>
      </c>
      <c r="Y15" t="s">
        <v>154</v>
      </c>
      <c r="Z15" t="s">
        <v>154</v>
      </c>
      <c r="AA15" t="s">
        <v>7162</v>
      </c>
      <c r="AB15" t="s">
        <v>7162</v>
      </c>
    </row>
    <row r="16" spans="1:28" ht="14.45">
      <c r="A16">
        <v>15</v>
      </c>
      <c r="B16" t="s">
        <v>263</v>
      </c>
      <c r="H16" t="s">
        <v>265</v>
      </c>
      <c r="I16" t="s">
        <v>266</v>
      </c>
      <c r="J16">
        <v>-0.086</v>
      </c>
      <c r="K16" t="s">
        <v>267</v>
      </c>
      <c r="L16">
        <v>383853</v>
      </c>
      <c r="N16">
        <v>31</v>
      </c>
      <c r="O16" t="s">
        <v>154</v>
      </c>
      <c r="P16" t="s">
        <v>7162</v>
      </c>
      <c r="Q16" t="s">
        <v>7162</v>
      </c>
      <c r="R16" t="s">
        <v>150</v>
      </c>
      <c r="S16" t="s">
        <v>6995</v>
      </c>
      <c r="T16" t="s">
        <v>7038</v>
      </c>
      <c r="U16">
        <v>2035</v>
      </c>
      <c r="V16" t="s">
        <v>7162</v>
      </c>
      <c r="W16" t="s">
        <v>7162</v>
      </c>
      <c r="X16" t="s">
        <v>7162</v>
      </c>
      <c r="Y16" t="s">
        <v>154</v>
      </c>
      <c r="Z16" t="s">
        <v>154</v>
      </c>
      <c r="AA16" t="s">
        <v>7162</v>
      </c>
      <c r="AB16" t="s">
        <v>7162</v>
      </c>
    </row>
    <row r="17" spans="1:28" ht="14.45">
      <c r="A17">
        <v>16</v>
      </c>
      <c r="B17" t="s">
        <v>270</v>
      </c>
      <c r="D17" t="s">
        <v>271</v>
      </c>
      <c r="H17" t="s">
        <v>273</v>
      </c>
      <c r="I17" t="s">
        <v>274</v>
      </c>
      <c r="J17">
        <v>-0.161</v>
      </c>
      <c r="K17" t="s">
        <v>275</v>
      </c>
      <c r="L17">
        <v>361249</v>
      </c>
      <c r="N17">
        <v>14</v>
      </c>
      <c r="O17" t="s">
        <v>150</v>
      </c>
      <c r="P17">
        <v>2015</v>
      </c>
      <c r="Q17">
        <v>2020</v>
      </c>
      <c r="R17" t="s">
        <v>150</v>
      </c>
      <c r="S17" t="s">
        <v>7000</v>
      </c>
      <c r="T17" t="s">
        <v>7162</v>
      </c>
      <c r="U17" t="s">
        <v>7162</v>
      </c>
      <c r="V17" t="s">
        <v>7162</v>
      </c>
      <c r="W17" t="s">
        <v>7162</v>
      </c>
      <c r="X17" t="s">
        <v>7162</v>
      </c>
      <c r="Y17" t="s">
        <v>154</v>
      </c>
      <c r="Z17" t="s">
        <v>154</v>
      </c>
      <c r="AA17" t="s">
        <v>7162</v>
      </c>
      <c r="AB17" t="s">
        <v>7162</v>
      </c>
    </row>
    <row r="18" spans="1:28" ht="14.45">
      <c r="A18">
        <v>17</v>
      </c>
      <c r="B18" t="s">
        <v>277</v>
      </c>
      <c r="H18" t="s">
        <v>278</v>
      </c>
      <c r="I18" t="s">
        <v>279</v>
      </c>
      <c r="J18">
        <v>-0.135</v>
      </c>
      <c r="K18" t="s">
        <v>280</v>
      </c>
      <c r="L18">
        <v>44000</v>
      </c>
      <c r="N18">
        <v>26</v>
      </c>
      <c r="O18" t="s">
        <v>154</v>
      </c>
      <c r="P18" t="s">
        <v>7162</v>
      </c>
      <c r="Q18" t="s">
        <v>7162</v>
      </c>
      <c r="R18" t="s">
        <v>150</v>
      </c>
      <c r="S18" t="s">
        <v>6995</v>
      </c>
      <c r="T18" t="s">
        <v>1368</v>
      </c>
      <c r="U18" t="s">
        <v>3323</v>
      </c>
      <c r="V18" t="s">
        <v>7162</v>
      </c>
      <c r="W18" t="s">
        <v>7162</v>
      </c>
      <c r="X18" t="s">
        <v>7162</v>
      </c>
      <c r="Y18" t="s">
        <v>154</v>
      </c>
      <c r="Z18" t="s">
        <v>154</v>
      </c>
      <c r="AA18" t="s">
        <v>7162</v>
      </c>
      <c r="AB18" t="s">
        <v>7162</v>
      </c>
    </row>
    <row r="19" spans="1:28" ht="14.45">
      <c r="A19">
        <v>18</v>
      </c>
      <c r="B19" t="s">
        <v>283</v>
      </c>
      <c r="D19" t="s">
        <v>679</v>
      </c>
      <c r="H19" t="s">
        <v>285</v>
      </c>
      <c r="I19" t="s">
        <v>286</v>
      </c>
      <c r="J19">
        <v>-0.169</v>
      </c>
      <c r="K19" t="s">
        <v>287</v>
      </c>
      <c r="L19">
        <v>96000</v>
      </c>
      <c r="N19">
        <v>31</v>
      </c>
      <c r="O19" t="s">
        <v>154</v>
      </c>
      <c r="P19" t="s">
        <v>7162</v>
      </c>
      <c r="Q19" t="s">
        <v>7162</v>
      </c>
      <c r="R19" t="s">
        <v>150</v>
      </c>
      <c r="S19" t="s">
        <v>6995</v>
      </c>
      <c r="T19" t="s">
        <v>1368</v>
      </c>
      <c r="U19">
        <v>2030</v>
      </c>
      <c r="V19" t="s">
        <v>7162</v>
      </c>
      <c r="W19" t="s">
        <v>7162</v>
      </c>
      <c r="X19" t="s">
        <v>7162</v>
      </c>
      <c r="Y19" t="s">
        <v>154</v>
      </c>
      <c r="Z19" t="s">
        <v>154</v>
      </c>
      <c r="AA19" t="s">
        <v>7162</v>
      </c>
      <c r="AB19" t="s">
        <v>7162</v>
      </c>
    </row>
    <row r="20" spans="1:28" ht="14.45">
      <c r="A20">
        <v>19</v>
      </c>
      <c r="B20" t="s">
        <v>289</v>
      </c>
      <c r="D20" t="s">
        <v>3075</v>
      </c>
      <c r="H20" t="s">
        <v>291</v>
      </c>
      <c r="I20" t="s">
        <v>292</v>
      </c>
      <c r="J20">
        <v>0.18</v>
      </c>
      <c r="K20" t="s">
        <v>293</v>
      </c>
      <c r="L20">
        <v>317233</v>
      </c>
      <c r="N20">
        <v>31</v>
      </c>
      <c r="O20" t="s">
        <v>154</v>
      </c>
      <c r="P20" t="s">
        <v>7162</v>
      </c>
      <c r="Q20" t="s">
        <v>7162</v>
      </c>
      <c r="R20" t="s">
        <v>150</v>
      </c>
      <c r="S20" t="s">
        <v>6995</v>
      </c>
      <c r="T20" t="s">
        <v>1368</v>
      </c>
      <c r="U20">
        <v>2030</v>
      </c>
      <c r="V20" t="s">
        <v>151</v>
      </c>
      <c r="W20" t="s">
        <v>1368</v>
      </c>
      <c r="X20">
        <v>2045</v>
      </c>
      <c r="Y20" t="s">
        <v>150</v>
      </c>
      <c r="Z20" t="s">
        <v>150</v>
      </c>
      <c r="AA20">
        <v>2045</v>
      </c>
      <c r="AB20">
        <v>2045</v>
      </c>
    </row>
    <row r="21" spans="1:28" ht="14.45">
      <c r="A21">
        <v>20</v>
      </c>
      <c r="B21" t="s">
        <v>295</v>
      </c>
      <c r="H21" t="s">
        <v>296</v>
      </c>
      <c r="I21" t="s">
        <v>297</v>
      </c>
      <c r="J21">
        <v>0.171</v>
      </c>
      <c r="K21" t="s">
        <v>298</v>
      </c>
      <c r="L21">
        <v>333000</v>
      </c>
      <c r="N21">
        <v>31</v>
      </c>
      <c r="O21" t="s">
        <v>154</v>
      </c>
      <c r="P21" t="s">
        <v>7162</v>
      </c>
      <c r="Q21" t="s">
        <v>7162</v>
      </c>
      <c r="R21" t="s">
        <v>150</v>
      </c>
      <c r="S21" t="s">
        <v>6995</v>
      </c>
      <c r="T21" t="s">
        <v>1368</v>
      </c>
      <c r="U21">
        <v>2030</v>
      </c>
      <c r="V21" t="s">
        <v>7162</v>
      </c>
      <c r="W21" t="s">
        <v>7162</v>
      </c>
      <c r="X21" t="s">
        <v>7162</v>
      </c>
      <c r="Y21" t="s">
        <v>154</v>
      </c>
      <c r="Z21" t="s">
        <v>154</v>
      </c>
      <c r="AA21" t="s">
        <v>7162</v>
      </c>
      <c r="AB21" t="s">
        <v>7162</v>
      </c>
    </row>
    <row r="22" spans="1:28" ht="14.45">
      <c r="A22">
        <v>21</v>
      </c>
      <c r="B22" t="s">
        <v>300</v>
      </c>
      <c r="H22" t="s">
        <v>301</v>
      </c>
      <c r="I22" t="s">
        <v>302</v>
      </c>
      <c r="J22">
        <v>-0.335</v>
      </c>
      <c r="K22" t="s">
        <v>303</v>
      </c>
      <c r="L22">
        <v>72398</v>
      </c>
      <c r="N22">
        <v>30</v>
      </c>
      <c r="O22" t="s">
        <v>150</v>
      </c>
      <c r="P22">
        <v>2022</v>
      </c>
      <c r="Q22">
        <v>2030</v>
      </c>
      <c r="R22" t="s">
        <v>150</v>
      </c>
      <c r="S22" t="s">
        <v>7000</v>
      </c>
      <c r="T22" t="s">
        <v>7162</v>
      </c>
      <c r="U22" t="s">
        <v>7162</v>
      </c>
      <c r="V22" t="s">
        <v>7162</v>
      </c>
      <c r="W22" t="s">
        <v>7162</v>
      </c>
      <c r="X22" t="s">
        <v>7162</v>
      </c>
      <c r="Y22" t="s">
        <v>154</v>
      </c>
      <c r="Z22" t="s">
        <v>154</v>
      </c>
      <c r="AA22" t="s">
        <v>7162</v>
      </c>
      <c r="AB22" t="s">
        <v>7162</v>
      </c>
    </row>
    <row r="23" spans="1:28" ht="14.45">
      <c r="A23">
        <v>22</v>
      </c>
      <c r="B23" t="s">
        <v>305</v>
      </c>
      <c r="H23" t="s">
        <v>307</v>
      </c>
      <c r="I23" t="s">
        <v>308</v>
      </c>
      <c r="J23">
        <v>0.218</v>
      </c>
      <c r="K23" t="s">
        <v>309</v>
      </c>
      <c r="L23">
        <v>228000</v>
      </c>
      <c r="N23">
        <v>28</v>
      </c>
      <c r="O23" t="s">
        <v>150</v>
      </c>
      <c r="P23">
        <v>2015</v>
      </c>
      <c r="Q23">
        <v>2014</v>
      </c>
      <c r="R23" t="s">
        <v>150</v>
      </c>
      <c r="S23" t="s">
        <v>6995</v>
      </c>
      <c r="T23" t="s">
        <v>1368</v>
      </c>
      <c r="U23">
        <v>2030</v>
      </c>
      <c r="V23" t="s">
        <v>7162</v>
      </c>
      <c r="W23" t="s">
        <v>7162</v>
      </c>
      <c r="X23" t="s">
        <v>7162</v>
      </c>
      <c r="Y23" t="s">
        <v>154</v>
      </c>
      <c r="Z23" t="s">
        <v>154</v>
      </c>
      <c r="AA23" t="s">
        <v>7162</v>
      </c>
      <c r="AB23" t="s">
        <v>7162</v>
      </c>
    </row>
    <row r="24" spans="1:28" ht="14.45">
      <c r="A24">
        <v>23</v>
      </c>
      <c r="B24" t="s">
        <v>313</v>
      </c>
      <c r="H24" t="s">
        <v>316</v>
      </c>
      <c r="I24" t="s">
        <v>317</v>
      </c>
      <c r="J24">
        <v>-0.625</v>
      </c>
      <c r="K24" t="s">
        <v>318</v>
      </c>
      <c r="L24">
        <v>13086</v>
      </c>
      <c r="N24">
        <v>11</v>
      </c>
      <c r="O24" t="s">
        <v>154</v>
      </c>
      <c r="P24" t="s">
        <v>7162</v>
      </c>
      <c r="Q24" t="s">
        <v>7162</v>
      </c>
      <c r="R24" t="s">
        <v>154</v>
      </c>
      <c r="S24" t="s">
        <v>154</v>
      </c>
      <c r="T24" t="s">
        <v>7162</v>
      </c>
      <c r="U24" t="s">
        <v>7162</v>
      </c>
      <c r="V24" t="s">
        <v>7162</v>
      </c>
      <c r="W24" t="s">
        <v>7162</v>
      </c>
      <c r="X24" t="s">
        <v>7162</v>
      </c>
      <c r="Y24" t="s">
        <v>154</v>
      </c>
      <c r="Z24" t="s">
        <v>154</v>
      </c>
      <c r="AA24" t="s">
        <v>7162</v>
      </c>
      <c r="AB24" t="s">
        <v>7162</v>
      </c>
    </row>
    <row r="25" spans="1:28" ht="14.45">
      <c r="A25">
        <v>24</v>
      </c>
      <c r="B25" t="s">
        <v>320</v>
      </c>
      <c r="D25" t="s">
        <v>679</v>
      </c>
      <c r="H25" t="s">
        <v>322</v>
      </c>
      <c r="I25" t="s">
        <v>323</v>
      </c>
      <c r="J25">
        <v>-1.382</v>
      </c>
      <c r="K25" t="s">
        <v>324</v>
      </c>
      <c r="L25">
        <v>84146</v>
      </c>
      <c r="N25">
        <v>15</v>
      </c>
      <c r="O25" t="s">
        <v>154</v>
      </c>
      <c r="P25" t="s">
        <v>7162</v>
      </c>
      <c r="Q25" t="s">
        <v>7162</v>
      </c>
      <c r="R25" t="s">
        <v>150</v>
      </c>
      <c r="S25" t="s">
        <v>160</v>
      </c>
      <c r="T25" t="s">
        <v>7162</v>
      </c>
      <c r="U25" t="s">
        <v>7162</v>
      </c>
      <c r="V25" t="s">
        <v>7162</v>
      </c>
      <c r="W25" t="s">
        <v>7162</v>
      </c>
      <c r="X25" t="s">
        <v>7162</v>
      </c>
      <c r="Y25" t="s">
        <v>154</v>
      </c>
      <c r="Z25" t="s">
        <v>154</v>
      </c>
      <c r="AA25" t="s">
        <v>7162</v>
      </c>
      <c r="AB25" t="s">
        <v>7162</v>
      </c>
    </row>
    <row r="26" spans="1:28" ht="14.45">
      <c r="A26">
        <v>25</v>
      </c>
      <c r="B26" t="s">
        <v>326</v>
      </c>
      <c r="H26" t="s">
        <v>327</v>
      </c>
      <c r="I26" t="s">
        <v>328</v>
      </c>
      <c r="J26">
        <v>2.264</v>
      </c>
      <c r="K26" t="s">
        <v>329</v>
      </c>
      <c r="L26">
        <v>48411</v>
      </c>
      <c r="N26">
        <v>28</v>
      </c>
      <c r="O26" t="s">
        <v>154</v>
      </c>
      <c r="P26" t="s">
        <v>7162</v>
      </c>
      <c r="Q26" t="s">
        <v>7162</v>
      </c>
      <c r="R26" t="s">
        <v>150</v>
      </c>
      <c r="S26" t="s">
        <v>6995</v>
      </c>
      <c r="T26" t="s">
        <v>1368</v>
      </c>
      <c r="U26" t="s">
        <v>3292</v>
      </c>
      <c r="V26" t="s">
        <v>7162</v>
      </c>
      <c r="W26" t="s">
        <v>7162</v>
      </c>
      <c r="X26" t="s">
        <v>7162</v>
      </c>
      <c r="Y26" t="s">
        <v>154</v>
      </c>
      <c r="Z26" t="s">
        <v>154</v>
      </c>
      <c r="AA26" t="s">
        <v>7162</v>
      </c>
      <c r="AB26" t="s">
        <v>7162</v>
      </c>
    </row>
    <row r="27" spans="1:28" ht="14.45">
      <c r="A27">
        <v>26</v>
      </c>
      <c r="B27" t="s">
        <v>332</v>
      </c>
      <c r="D27" t="s">
        <v>3075</v>
      </c>
      <c r="H27" t="s">
        <v>334</v>
      </c>
      <c r="I27" t="s">
        <v>335</v>
      </c>
      <c r="J27">
        <v>-0.011</v>
      </c>
      <c r="K27" t="s">
        <v>336</v>
      </c>
      <c r="L27">
        <v>415159</v>
      </c>
      <c r="N27">
        <v>27</v>
      </c>
      <c r="O27" t="s">
        <v>154</v>
      </c>
      <c r="P27" t="s">
        <v>7162</v>
      </c>
      <c r="Q27" t="s">
        <v>7162</v>
      </c>
      <c r="R27" t="s">
        <v>150</v>
      </c>
      <c r="S27" t="s">
        <v>6995</v>
      </c>
      <c r="T27" t="s">
        <v>1368</v>
      </c>
      <c r="U27">
        <v>2030</v>
      </c>
      <c r="V27" t="s">
        <v>7162</v>
      </c>
      <c r="W27" t="s">
        <v>7162</v>
      </c>
      <c r="X27" t="s">
        <v>7162</v>
      </c>
      <c r="Y27" t="s">
        <v>154</v>
      </c>
      <c r="Z27" t="s">
        <v>154</v>
      </c>
      <c r="AA27" t="s">
        <v>7162</v>
      </c>
      <c r="AB27" t="s">
        <v>7162</v>
      </c>
    </row>
    <row r="28" spans="1:28" ht="14.45">
      <c r="A28">
        <v>27</v>
      </c>
      <c r="B28" t="s">
        <v>340</v>
      </c>
      <c r="H28" t="s">
        <v>343</v>
      </c>
      <c r="I28" t="s">
        <v>344</v>
      </c>
      <c r="J28">
        <v>1.225</v>
      </c>
      <c r="K28" t="s">
        <v>345</v>
      </c>
      <c r="L28">
        <v>262647</v>
      </c>
      <c r="N28">
        <v>31</v>
      </c>
      <c r="O28" t="s">
        <v>150</v>
      </c>
      <c r="P28">
        <v>2022</v>
      </c>
      <c r="Q28">
        <v>2050</v>
      </c>
      <c r="R28" t="s">
        <v>150</v>
      </c>
      <c r="S28" t="s">
        <v>6995</v>
      </c>
      <c r="T28" t="s">
        <v>1368</v>
      </c>
      <c r="U28">
        <v>2030</v>
      </c>
      <c r="V28" t="s">
        <v>151</v>
      </c>
      <c r="W28" t="s">
        <v>1368</v>
      </c>
      <c r="X28">
        <v>2050</v>
      </c>
      <c r="Y28" t="s">
        <v>150</v>
      </c>
      <c r="Z28" t="s">
        <v>150</v>
      </c>
      <c r="AA28">
        <v>2050</v>
      </c>
      <c r="AB28">
        <v>2050</v>
      </c>
    </row>
    <row r="29" spans="1:28" ht="14.45">
      <c r="A29">
        <v>28</v>
      </c>
      <c r="B29" t="s">
        <v>347</v>
      </c>
      <c r="H29" t="s">
        <v>350</v>
      </c>
      <c r="I29" t="s">
        <v>351</v>
      </c>
      <c r="J29">
        <v>0.043</v>
      </c>
      <c r="K29" t="s">
        <v>352</v>
      </c>
      <c r="L29">
        <v>633167</v>
      </c>
      <c r="N29">
        <v>21</v>
      </c>
      <c r="O29" t="s">
        <v>154</v>
      </c>
      <c r="P29" t="s">
        <v>7162</v>
      </c>
      <c r="Q29" t="s">
        <v>7162</v>
      </c>
      <c r="R29" t="s">
        <v>150</v>
      </c>
      <c r="S29" t="s">
        <v>6995</v>
      </c>
      <c r="T29" t="s">
        <v>1368</v>
      </c>
      <c r="U29">
        <v>2030</v>
      </c>
      <c r="V29" t="s">
        <v>7162</v>
      </c>
      <c r="W29" t="s">
        <v>7162</v>
      </c>
      <c r="X29" t="s">
        <v>7162</v>
      </c>
      <c r="Y29" t="s">
        <v>154</v>
      </c>
      <c r="Z29" t="s">
        <v>154</v>
      </c>
      <c r="AA29" t="s">
        <v>7162</v>
      </c>
      <c r="AB29" t="s">
        <v>7162</v>
      </c>
    </row>
    <row r="30" spans="1:28" ht="14.45">
      <c r="A30">
        <v>29</v>
      </c>
      <c r="B30" t="s">
        <v>355</v>
      </c>
      <c r="D30" t="s">
        <v>679</v>
      </c>
      <c r="H30" t="s">
        <v>356</v>
      </c>
      <c r="I30" t="s">
        <v>357</v>
      </c>
      <c r="J30">
        <v>-0.174</v>
      </c>
      <c r="K30" t="s">
        <v>358</v>
      </c>
      <c r="L30">
        <v>45298</v>
      </c>
      <c r="N30">
        <v>31</v>
      </c>
      <c r="O30" t="s">
        <v>154</v>
      </c>
      <c r="P30" t="s">
        <v>7162</v>
      </c>
      <c r="Q30" t="s">
        <v>7162</v>
      </c>
      <c r="R30" t="s">
        <v>150</v>
      </c>
      <c r="S30" t="s">
        <v>6995</v>
      </c>
      <c r="T30" t="s">
        <v>1368</v>
      </c>
      <c r="U30" t="s">
        <v>3292</v>
      </c>
      <c r="V30" t="s">
        <v>151</v>
      </c>
      <c r="W30" t="s">
        <v>1368</v>
      </c>
      <c r="X30" t="s">
        <v>4371</v>
      </c>
      <c r="Y30" t="s">
        <v>150</v>
      </c>
      <c r="Z30" t="s">
        <v>150</v>
      </c>
      <c r="AA30" t="s">
        <v>4371</v>
      </c>
      <c r="AB30" t="s">
        <v>4371</v>
      </c>
    </row>
    <row r="31" spans="1:28" ht="14.45">
      <c r="A31">
        <v>30</v>
      </c>
      <c r="B31" t="s">
        <v>360</v>
      </c>
      <c r="D31" t="s">
        <v>3075</v>
      </c>
      <c r="H31" t="s">
        <v>361</v>
      </c>
      <c r="I31" t="s">
        <v>362</v>
      </c>
      <c r="J31">
        <v>0.03</v>
      </c>
      <c r="K31" t="s">
        <v>363</v>
      </c>
      <c r="L31">
        <v>454716</v>
      </c>
      <c r="N31">
        <v>26</v>
      </c>
      <c r="O31" t="s">
        <v>154</v>
      </c>
      <c r="P31" t="s">
        <v>7162</v>
      </c>
      <c r="Q31" t="s">
        <v>7162</v>
      </c>
      <c r="R31" t="s">
        <v>150</v>
      </c>
      <c r="S31" t="s">
        <v>6995</v>
      </c>
      <c r="T31" t="s">
        <v>1368</v>
      </c>
      <c r="U31">
        <v>2030</v>
      </c>
      <c r="V31" t="s">
        <v>7162</v>
      </c>
      <c r="W31" t="s">
        <v>7162</v>
      </c>
      <c r="X31" t="s">
        <v>7162</v>
      </c>
      <c r="Y31" t="s">
        <v>154</v>
      </c>
      <c r="Z31" t="s">
        <v>154</v>
      </c>
      <c r="AA31" t="s">
        <v>7162</v>
      </c>
      <c r="AB31" t="s">
        <v>7162</v>
      </c>
    </row>
    <row r="32" spans="1:28" ht="14.45">
      <c r="A32">
        <v>31</v>
      </c>
      <c r="B32" t="s">
        <v>367</v>
      </c>
      <c r="D32" t="s">
        <v>3075</v>
      </c>
      <c r="H32" t="s">
        <v>368</v>
      </c>
      <c r="I32" t="s">
        <v>369</v>
      </c>
      <c r="J32">
        <v>-0.008</v>
      </c>
      <c r="K32" t="s">
        <v>370</v>
      </c>
      <c r="L32">
        <v>376847</v>
      </c>
      <c r="N32">
        <v>26</v>
      </c>
      <c r="O32" t="s">
        <v>154</v>
      </c>
      <c r="P32" t="s">
        <v>7162</v>
      </c>
      <c r="Q32" t="s">
        <v>7162</v>
      </c>
      <c r="R32" t="s">
        <v>154</v>
      </c>
      <c r="S32" t="s">
        <v>154</v>
      </c>
      <c r="T32" t="s">
        <v>7162</v>
      </c>
      <c r="U32" t="s">
        <v>7162</v>
      </c>
      <c r="V32" t="s">
        <v>7162</v>
      </c>
      <c r="W32" t="s">
        <v>7162</v>
      </c>
      <c r="X32" t="s">
        <v>7162</v>
      </c>
      <c r="Y32" t="s">
        <v>154</v>
      </c>
      <c r="Z32" t="s">
        <v>154</v>
      </c>
      <c r="AA32" t="s">
        <v>7162</v>
      </c>
      <c r="AB32" t="s">
        <v>7162</v>
      </c>
    </row>
    <row r="33" spans="1:28" ht="14.45">
      <c r="A33">
        <v>32</v>
      </c>
      <c r="B33" t="s">
        <v>373</v>
      </c>
      <c r="D33" t="s">
        <v>679</v>
      </c>
      <c r="H33" t="s">
        <v>375</v>
      </c>
      <c r="I33" t="s">
        <v>376</v>
      </c>
      <c r="J33">
        <v>-0.263</v>
      </c>
      <c r="K33" t="s">
        <v>377</v>
      </c>
      <c r="L33">
        <v>102887</v>
      </c>
      <c r="N33">
        <v>31</v>
      </c>
      <c r="O33" t="s">
        <v>154</v>
      </c>
      <c r="P33" t="s">
        <v>7162</v>
      </c>
      <c r="Q33" t="s">
        <v>7162</v>
      </c>
      <c r="R33" t="s">
        <v>150</v>
      </c>
      <c r="S33" t="s">
        <v>6995</v>
      </c>
      <c r="T33" t="s">
        <v>1368</v>
      </c>
      <c r="U33">
        <v>2030</v>
      </c>
      <c r="V33" t="s">
        <v>151</v>
      </c>
      <c r="W33" t="s">
        <v>1368</v>
      </c>
      <c r="X33">
        <v>2040</v>
      </c>
      <c r="Y33" t="s">
        <v>150</v>
      </c>
      <c r="Z33" t="s">
        <v>150</v>
      </c>
      <c r="AA33">
        <v>2040</v>
      </c>
      <c r="AB33">
        <v>2040</v>
      </c>
    </row>
    <row r="34" spans="1:28" ht="14.45">
      <c r="A34">
        <v>33</v>
      </c>
      <c r="B34" t="s">
        <v>379</v>
      </c>
      <c r="D34" t="s">
        <v>679</v>
      </c>
      <c r="H34" t="s">
        <v>380</v>
      </c>
      <c r="I34" t="s">
        <v>381</v>
      </c>
      <c r="J34">
        <v>-0.975</v>
      </c>
      <c r="K34" t="s">
        <v>382</v>
      </c>
      <c r="L34">
        <v>100500</v>
      </c>
      <c r="N34">
        <v>31</v>
      </c>
      <c r="O34" t="s">
        <v>154</v>
      </c>
      <c r="P34" t="s">
        <v>7162</v>
      </c>
      <c r="Q34" t="s">
        <v>7162</v>
      </c>
      <c r="R34" t="s">
        <v>150</v>
      </c>
      <c r="S34" t="s">
        <v>6995</v>
      </c>
      <c r="T34" t="s">
        <v>1368</v>
      </c>
      <c r="U34">
        <v>2030</v>
      </c>
      <c r="V34" t="s">
        <v>7162</v>
      </c>
      <c r="W34" t="s">
        <v>7162</v>
      </c>
      <c r="X34" t="s">
        <v>7162</v>
      </c>
      <c r="Y34" t="s">
        <v>154</v>
      </c>
      <c r="Z34" t="s">
        <v>154</v>
      </c>
      <c r="AA34" t="s">
        <v>7162</v>
      </c>
      <c r="AB34" t="s">
        <v>7162</v>
      </c>
    </row>
    <row r="35" spans="1:28" ht="14.45">
      <c r="A35">
        <v>34</v>
      </c>
      <c r="B35" t="s">
        <v>384</v>
      </c>
      <c r="D35" t="s">
        <v>3075</v>
      </c>
      <c r="H35" t="s">
        <v>385</v>
      </c>
      <c r="I35" t="s">
        <v>386</v>
      </c>
      <c r="J35">
        <v>0.023</v>
      </c>
      <c r="K35" t="s">
        <v>387</v>
      </c>
      <c r="L35">
        <v>213193</v>
      </c>
      <c r="N35">
        <v>31</v>
      </c>
      <c r="O35" t="s">
        <v>154</v>
      </c>
      <c r="P35" t="s">
        <v>7162</v>
      </c>
      <c r="Q35" t="s">
        <v>7162</v>
      </c>
      <c r="R35" t="s">
        <v>150</v>
      </c>
      <c r="S35" t="s">
        <v>7000</v>
      </c>
      <c r="T35" t="s">
        <v>7162</v>
      </c>
      <c r="U35" t="s">
        <v>7162</v>
      </c>
      <c r="V35" t="s">
        <v>7162</v>
      </c>
      <c r="W35" t="s">
        <v>7162</v>
      </c>
      <c r="X35" t="s">
        <v>7162</v>
      </c>
      <c r="Y35" t="s">
        <v>154</v>
      </c>
      <c r="Z35" t="s">
        <v>154</v>
      </c>
      <c r="AA35" t="s">
        <v>7162</v>
      </c>
      <c r="AB35" t="s">
        <v>7162</v>
      </c>
    </row>
    <row r="36" spans="1:28" ht="14.45">
      <c r="A36">
        <v>35</v>
      </c>
      <c r="B36" t="s">
        <v>389</v>
      </c>
      <c r="H36" t="s">
        <v>390</v>
      </c>
      <c r="I36" t="s">
        <v>391</v>
      </c>
      <c r="J36">
        <v>-0.407</v>
      </c>
      <c r="K36" t="s">
        <v>392</v>
      </c>
      <c r="L36">
        <v>162000</v>
      </c>
      <c r="N36">
        <v>31</v>
      </c>
      <c r="O36" t="s">
        <v>150</v>
      </c>
      <c r="P36">
        <v>2016</v>
      </c>
      <c r="Q36">
        <v>2035</v>
      </c>
      <c r="R36" t="s">
        <v>150</v>
      </c>
      <c r="S36" t="s">
        <v>6995</v>
      </c>
      <c r="T36" t="s">
        <v>7038</v>
      </c>
      <c r="U36">
        <v>2035</v>
      </c>
      <c r="V36" t="s">
        <v>7162</v>
      </c>
      <c r="W36" t="s">
        <v>7162</v>
      </c>
      <c r="X36" t="s">
        <v>7162</v>
      </c>
      <c r="Y36" t="s">
        <v>154</v>
      </c>
      <c r="Z36" t="s">
        <v>154</v>
      </c>
      <c r="AA36" t="s">
        <v>7162</v>
      </c>
      <c r="AB36" t="s">
        <v>7162</v>
      </c>
    </row>
    <row r="37" spans="1:28" ht="14.45">
      <c r="A37">
        <v>36</v>
      </c>
      <c r="B37" t="s">
        <v>394</v>
      </c>
      <c r="H37" t="s">
        <v>395</v>
      </c>
      <c r="I37" t="s">
        <v>396</v>
      </c>
      <c r="J37">
        <v>0.352</v>
      </c>
      <c r="K37" t="s">
        <v>397</v>
      </c>
      <c r="L37">
        <v>171000</v>
      </c>
      <c r="N37">
        <v>31</v>
      </c>
      <c r="O37" t="s">
        <v>154</v>
      </c>
      <c r="P37" t="s">
        <v>7162</v>
      </c>
      <c r="Q37" t="s">
        <v>7162</v>
      </c>
      <c r="R37" t="s">
        <v>150</v>
      </c>
      <c r="S37" t="s">
        <v>6995</v>
      </c>
      <c r="T37" t="s">
        <v>7038</v>
      </c>
      <c r="U37">
        <v>2035</v>
      </c>
      <c r="V37" t="s">
        <v>7162</v>
      </c>
      <c r="W37" t="s">
        <v>7162</v>
      </c>
      <c r="X37" t="s">
        <v>7162</v>
      </c>
      <c r="Y37" t="s">
        <v>154</v>
      </c>
      <c r="Z37" t="s">
        <v>154</v>
      </c>
      <c r="AA37" t="s">
        <v>7162</v>
      </c>
      <c r="AB37" t="s">
        <v>7162</v>
      </c>
    </row>
    <row r="38" spans="1:28" ht="14.45">
      <c r="A38">
        <v>37</v>
      </c>
      <c r="B38" t="s">
        <v>399</v>
      </c>
      <c r="H38" t="s">
        <v>400</v>
      </c>
      <c r="I38" t="s">
        <v>401</v>
      </c>
      <c r="J38">
        <v>-0.001</v>
      </c>
      <c r="K38" t="s">
        <v>402</v>
      </c>
      <c r="L38">
        <v>103679</v>
      </c>
      <c r="N38">
        <v>24</v>
      </c>
      <c r="O38" t="s">
        <v>150</v>
      </c>
      <c r="P38">
        <v>2019</v>
      </c>
      <c r="Q38">
        <v>2025</v>
      </c>
      <c r="R38" t="s">
        <v>150</v>
      </c>
      <c r="S38" t="s">
        <v>6995</v>
      </c>
      <c r="T38" t="s">
        <v>1368</v>
      </c>
      <c r="U38">
        <v>2030</v>
      </c>
      <c r="V38" t="s">
        <v>7162</v>
      </c>
      <c r="W38" t="s">
        <v>7162</v>
      </c>
      <c r="X38" t="s">
        <v>7162</v>
      </c>
      <c r="Y38" t="s">
        <v>154</v>
      </c>
      <c r="Z38" t="s">
        <v>154</v>
      </c>
      <c r="AA38" t="s">
        <v>7162</v>
      </c>
      <c r="AB38" t="s">
        <v>7162</v>
      </c>
    </row>
    <row r="39" spans="1:28" ht="14.45">
      <c r="A39">
        <v>38</v>
      </c>
      <c r="B39" t="s">
        <v>404</v>
      </c>
      <c r="D39" t="s">
        <v>3075</v>
      </c>
      <c r="H39" t="s">
        <v>405</v>
      </c>
      <c r="I39" t="s">
        <v>406</v>
      </c>
      <c r="J39">
        <v>0.009</v>
      </c>
      <c r="K39" t="s">
        <v>407</v>
      </c>
      <c r="L39">
        <v>312757</v>
      </c>
      <c r="N39">
        <v>31</v>
      </c>
      <c r="O39" t="s">
        <v>154</v>
      </c>
      <c r="P39" t="s">
        <v>7162</v>
      </c>
      <c r="Q39" t="s">
        <v>7162</v>
      </c>
      <c r="R39" t="s">
        <v>154</v>
      </c>
      <c r="S39" t="s">
        <v>154</v>
      </c>
      <c r="T39" t="s">
        <v>7162</v>
      </c>
      <c r="U39" t="s">
        <v>7162</v>
      </c>
      <c r="V39" t="s">
        <v>7162</v>
      </c>
      <c r="W39" t="s">
        <v>7162</v>
      </c>
      <c r="X39" t="s">
        <v>7162</v>
      </c>
      <c r="Y39" t="s">
        <v>154</v>
      </c>
      <c r="Z39" t="s">
        <v>154</v>
      </c>
      <c r="AA39" t="s">
        <v>7162</v>
      </c>
      <c r="AB39" t="s">
        <v>7162</v>
      </c>
    </row>
    <row r="40" spans="1:28" ht="14.45">
      <c r="A40">
        <v>39</v>
      </c>
      <c r="B40" t="s">
        <v>409</v>
      </c>
      <c r="D40" t="s">
        <v>3075</v>
      </c>
      <c r="H40" t="s">
        <v>410</v>
      </c>
      <c r="I40" t="s">
        <v>411</v>
      </c>
      <c r="J40">
        <v>0.374</v>
      </c>
      <c r="K40" t="s">
        <v>412</v>
      </c>
      <c r="L40">
        <v>227855</v>
      </c>
      <c r="N40">
        <v>31</v>
      </c>
      <c r="O40" t="s">
        <v>150</v>
      </c>
      <c r="P40">
        <v>2017</v>
      </c>
      <c r="Q40">
        <v>2020</v>
      </c>
      <c r="R40" t="s">
        <v>154</v>
      </c>
      <c r="S40" t="s">
        <v>154</v>
      </c>
      <c r="T40" t="s">
        <v>7162</v>
      </c>
      <c r="U40" t="s">
        <v>7162</v>
      </c>
      <c r="V40" t="s">
        <v>7162</v>
      </c>
      <c r="W40" t="s">
        <v>7162</v>
      </c>
      <c r="X40" t="s">
        <v>7162</v>
      </c>
      <c r="Y40" t="s">
        <v>154</v>
      </c>
      <c r="Z40" t="s">
        <v>154</v>
      </c>
      <c r="AA40" t="s">
        <v>7162</v>
      </c>
      <c r="AB40" t="s">
        <v>7162</v>
      </c>
    </row>
    <row r="41" spans="1:28" ht="14.45">
      <c r="A41">
        <v>40</v>
      </c>
      <c r="B41" t="s">
        <v>414</v>
      </c>
      <c r="H41" t="s">
        <v>417</v>
      </c>
      <c r="I41" t="s">
        <v>418</v>
      </c>
      <c r="J41">
        <v>-0.706</v>
      </c>
      <c r="K41" t="s">
        <v>419</v>
      </c>
      <c r="L41">
        <v>248243</v>
      </c>
      <c r="N41">
        <v>20</v>
      </c>
      <c r="O41" t="s">
        <v>154</v>
      </c>
      <c r="P41" t="s">
        <v>7162</v>
      </c>
      <c r="Q41" t="s">
        <v>7162</v>
      </c>
      <c r="R41" t="s">
        <v>150</v>
      </c>
      <c r="S41" t="s">
        <v>6995</v>
      </c>
      <c r="T41" t="s">
        <v>1368</v>
      </c>
      <c r="U41" t="s">
        <v>3292</v>
      </c>
      <c r="V41" t="s">
        <v>151</v>
      </c>
      <c r="W41" t="s">
        <v>1368</v>
      </c>
      <c r="X41" t="s">
        <v>4371</v>
      </c>
      <c r="Y41" t="s">
        <v>150</v>
      </c>
      <c r="Z41" t="s">
        <v>150</v>
      </c>
      <c r="AA41" t="s">
        <v>4371</v>
      </c>
      <c r="AB41" t="s">
        <v>4371</v>
      </c>
    </row>
    <row r="42" spans="1:28" ht="14.45">
      <c r="A42">
        <v>41</v>
      </c>
      <c r="B42" t="s">
        <v>421</v>
      </c>
      <c r="H42" t="s">
        <v>422</v>
      </c>
      <c r="I42" t="s">
        <v>423</v>
      </c>
      <c r="J42">
        <v>0.595</v>
      </c>
      <c r="K42" t="s">
        <v>424</v>
      </c>
      <c r="L42">
        <v>74067</v>
      </c>
      <c r="N42">
        <v>9</v>
      </c>
      <c r="O42" t="s">
        <v>150</v>
      </c>
      <c r="P42">
        <v>2016</v>
      </c>
      <c r="Q42">
        <v>2020</v>
      </c>
      <c r="R42" t="s">
        <v>150</v>
      </c>
      <c r="S42" t="s">
        <v>6995</v>
      </c>
      <c r="T42" t="s">
        <v>1368</v>
      </c>
      <c r="U42">
        <v>2031</v>
      </c>
      <c r="V42" t="s">
        <v>7162</v>
      </c>
      <c r="W42" t="s">
        <v>7162</v>
      </c>
      <c r="X42" t="s">
        <v>7162</v>
      </c>
      <c r="Y42" t="s">
        <v>150</v>
      </c>
      <c r="Z42" t="s">
        <v>154</v>
      </c>
      <c r="AA42" t="s">
        <v>7162</v>
      </c>
      <c r="AB42" t="s">
        <v>7162</v>
      </c>
    </row>
    <row r="43" spans="1:28" ht="14.45">
      <c r="A43">
        <v>42</v>
      </c>
      <c r="B43" t="s">
        <v>426</v>
      </c>
      <c r="H43" t="s">
        <v>427</v>
      </c>
      <c r="I43" t="s">
        <v>428</v>
      </c>
      <c r="J43">
        <v>0.223</v>
      </c>
      <c r="K43" t="s">
        <v>429</v>
      </c>
      <c r="L43">
        <v>60500</v>
      </c>
      <c r="N43">
        <v>10</v>
      </c>
      <c r="O43" t="s">
        <v>154</v>
      </c>
      <c r="P43" t="s">
        <v>7162</v>
      </c>
      <c r="Q43" t="s">
        <v>7162</v>
      </c>
      <c r="R43" t="s">
        <v>154</v>
      </c>
      <c r="S43" t="s">
        <v>154</v>
      </c>
      <c r="T43" t="s">
        <v>7162</v>
      </c>
      <c r="U43" t="s">
        <v>7162</v>
      </c>
      <c r="V43" t="s">
        <v>7162</v>
      </c>
      <c r="W43" t="s">
        <v>7162</v>
      </c>
      <c r="X43" t="s">
        <v>7162</v>
      </c>
      <c r="Y43" t="s">
        <v>154</v>
      </c>
      <c r="Z43" t="s">
        <v>154</v>
      </c>
      <c r="AA43" t="s">
        <v>7162</v>
      </c>
      <c r="AB43" t="s">
        <v>7162</v>
      </c>
    </row>
    <row r="44" spans="1:28" ht="14.45">
      <c r="A44">
        <v>43</v>
      </c>
      <c r="B44" t="s">
        <v>432</v>
      </c>
      <c r="D44" t="s">
        <v>271</v>
      </c>
      <c r="H44" t="s">
        <v>433</v>
      </c>
      <c r="I44" t="s">
        <v>434</v>
      </c>
      <c r="J44">
        <v>-0.159</v>
      </c>
      <c r="K44" t="s">
        <v>435</v>
      </c>
      <c r="L44">
        <v>313067</v>
      </c>
      <c r="N44">
        <v>11</v>
      </c>
      <c r="O44" t="s">
        <v>150</v>
      </c>
      <c r="P44">
        <v>2015</v>
      </c>
      <c r="Q44">
        <v>2020</v>
      </c>
      <c r="R44" t="s">
        <v>150</v>
      </c>
      <c r="S44" t="s">
        <v>7000</v>
      </c>
      <c r="T44" t="s">
        <v>7162</v>
      </c>
      <c r="U44" t="s">
        <v>7162</v>
      </c>
      <c r="V44" t="s">
        <v>7162</v>
      </c>
      <c r="W44" t="s">
        <v>7162</v>
      </c>
      <c r="X44" t="s">
        <v>7162</v>
      </c>
      <c r="Y44" t="s">
        <v>154</v>
      </c>
      <c r="Z44" t="s">
        <v>154</v>
      </c>
      <c r="AA44" t="s">
        <v>7162</v>
      </c>
      <c r="AB44" t="s">
        <v>7162</v>
      </c>
    </row>
    <row r="45" spans="1:28" ht="14.45">
      <c r="A45">
        <v>44</v>
      </c>
      <c r="B45" t="s">
        <v>436</v>
      </c>
      <c r="H45" t="s">
        <v>438</v>
      </c>
      <c r="I45" t="s">
        <v>439</v>
      </c>
      <c r="J45">
        <v>0.684</v>
      </c>
      <c r="K45" t="s">
        <v>440</v>
      </c>
      <c r="L45">
        <v>570895</v>
      </c>
      <c r="N45">
        <v>10</v>
      </c>
      <c r="O45" t="s">
        <v>154</v>
      </c>
      <c r="P45" t="s">
        <v>7162</v>
      </c>
      <c r="Q45" t="s">
        <v>7162</v>
      </c>
      <c r="R45" t="s">
        <v>154</v>
      </c>
      <c r="S45" t="s">
        <v>154</v>
      </c>
      <c r="T45" t="s">
        <v>7162</v>
      </c>
      <c r="U45" t="s">
        <v>7162</v>
      </c>
      <c r="V45" t="s">
        <v>7162</v>
      </c>
      <c r="W45" t="s">
        <v>7162</v>
      </c>
      <c r="X45" t="s">
        <v>7162</v>
      </c>
      <c r="Y45" t="s">
        <v>154</v>
      </c>
      <c r="Z45" t="s">
        <v>154</v>
      </c>
      <c r="AA45" t="s">
        <v>7162</v>
      </c>
      <c r="AB45" t="s">
        <v>7162</v>
      </c>
    </row>
    <row r="46" spans="1:28" ht="14.45">
      <c r="A46">
        <v>45</v>
      </c>
      <c r="B46" t="s">
        <v>442</v>
      </c>
      <c r="D46" t="s">
        <v>3075</v>
      </c>
      <c r="H46" t="s">
        <v>444</v>
      </c>
      <c r="I46" t="s">
        <v>445</v>
      </c>
      <c r="J46">
        <v>0</v>
      </c>
      <c r="K46" t="s">
        <v>446</v>
      </c>
      <c r="L46">
        <v>179415</v>
      </c>
      <c r="N46">
        <v>23</v>
      </c>
      <c r="O46" t="s">
        <v>154</v>
      </c>
      <c r="P46" t="s">
        <v>7162</v>
      </c>
      <c r="Q46" t="s">
        <v>7162</v>
      </c>
      <c r="R46" t="s">
        <v>154</v>
      </c>
      <c r="S46" t="s">
        <v>154</v>
      </c>
      <c r="T46" t="s">
        <v>7162</v>
      </c>
      <c r="U46" t="s">
        <v>7162</v>
      </c>
      <c r="V46" t="s">
        <v>7162</v>
      </c>
      <c r="W46" t="s">
        <v>7162</v>
      </c>
      <c r="X46" t="s">
        <v>7162</v>
      </c>
      <c r="Y46" t="s">
        <v>154</v>
      </c>
      <c r="Z46" t="s">
        <v>154</v>
      </c>
      <c r="AA46" t="s">
        <v>7162</v>
      </c>
      <c r="AB46" t="s">
        <v>7162</v>
      </c>
    </row>
    <row r="47" spans="1:28" ht="14.45">
      <c r="A47">
        <v>46</v>
      </c>
      <c r="B47" t="s">
        <v>448</v>
      </c>
      <c r="H47" t="s">
        <v>450</v>
      </c>
      <c r="I47" t="s">
        <v>451</v>
      </c>
      <c r="J47">
        <v>-0.022</v>
      </c>
      <c r="K47" t="s">
        <v>452</v>
      </c>
      <c r="L47">
        <v>470100</v>
      </c>
      <c r="N47">
        <v>31</v>
      </c>
      <c r="O47" t="s">
        <v>150</v>
      </c>
      <c r="P47">
        <v>2021</v>
      </c>
      <c r="Q47">
        <v>2030</v>
      </c>
      <c r="R47" t="s">
        <v>150</v>
      </c>
      <c r="S47" t="s">
        <v>6995</v>
      </c>
      <c r="T47" t="s">
        <v>1368</v>
      </c>
      <c r="U47" t="s">
        <v>3292</v>
      </c>
      <c r="V47" t="s">
        <v>7162</v>
      </c>
      <c r="W47" t="s">
        <v>7162</v>
      </c>
      <c r="X47" t="s">
        <v>7162</v>
      </c>
      <c r="Y47" t="s">
        <v>154</v>
      </c>
      <c r="Z47" t="s">
        <v>154</v>
      </c>
      <c r="AA47" t="s">
        <v>7162</v>
      </c>
      <c r="AB47" t="s">
        <v>7162</v>
      </c>
    </row>
    <row r="48" spans="1:28" ht="14.45">
      <c r="A48">
        <v>47</v>
      </c>
      <c r="B48" t="s">
        <v>454</v>
      </c>
      <c r="D48" t="s">
        <v>3075</v>
      </c>
      <c r="H48" t="s">
        <v>455</v>
      </c>
      <c r="I48" t="s">
        <v>456</v>
      </c>
      <c r="J48">
        <v>0.454</v>
      </c>
      <c r="K48" t="s">
        <v>457</v>
      </c>
      <c r="L48">
        <v>273053</v>
      </c>
      <c r="N48">
        <v>16</v>
      </c>
      <c r="O48" t="s">
        <v>150</v>
      </c>
      <c r="P48">
        <v>2015</v>
      </c>
      <c r="Q48">
        <v>2020</v>
      </c>
      <c r="R48" t="s">
        <v>150</v>
      </c>
      <c r="S48" t="s">
        <v>6995</v>
      </c>
      <c r="T48" t="s">
        <v>1368</v>
      </c>
      <c r="U48">
        <v>2025</v>
      </c>
      <c r="V48" t="s">
        <v>7162</v>
      </c>
      <c r="W48" t="s">
        <v>7162</v>
      </c>
      <c r="X48" t="s">
        <v>7162</v>
      </c>
      <c r="Y48" t="s">
        <v>154</v>
      </c>
      <c r="Z48" t="s">
        <v>154</v>
      </c>
      <c r="AA48" t="s">
        <v>7162</v>
      </c>
      <c r="AB48" t="s">
        <v>7162</v>
      </c>
    </row>
    <row r="49" spans="1:28" ht="14.45">
      <c r="A49">
        <v>48</v>
      </c>
      <c r="B49" t="s">
        <v>459</v>
      </c>
      <c r="H49" t="s">
        <v>460</v>
      </c>
      <c r="I49" t="s">
        <v>461</v>
      </c>
      <c r="J49">
        <v>-0.284</v>
      </c>
      <c r="K49" t="s">
        <v>462</v>
      </c>
      <c r="L49">
        <v>169198</v>
      </c>
      <c r="N49">
        <v>31</v>
      </c>
      <c r="O49" t="s">
        <v>154</v>
      </c>
      <c r="P49" t="s">
        <v>7162</v>
      </c>
      <c r="Q49" t="s">
        <v>7162</v>
      </c>
      <c r="R49" t="s">
        <v>150</v>
      </c>
      <c r="S49" t="s">
        <v>6995</v>
      </c>
      <c r="T49" t="s">
        <v>7038</v>
      </c>
      <c r="U49">
        <v>2030</v>
      </c>
      <c r="V49" t="s">
        <v>7162</v>
      </c>
      <c r="W49" t="s">
        <v>7162</v>
      </c>
      <c r="X49" t="s">
        <v>7162</v>
      </c>
      <c r="Y49" t="s">
        <v>154</v>
      </c>
      <c r="Z49" t="s">
        <v>154</v>
      </c>
      <c r="AA49" t="s">
        <v>7162</v>
      </c>
      <c r="AB49" t="s">
        <v>7162</v>
      </c>
    </row>
    <row r="50" spans="1:28" ht="14.45">
      <c r="A50">
        <v>49</v>
      </c>
      <c r="B50" t="s">
        <v>465</v>
      </c>
      <c r="H50" t="s">
        <v>466</v>
      </c>
      <c r="I50" t="s">
        <v>467</v>
      </c>
      <c r="J50">
        <v>-0.354</v>
      </c>
      <c r="K50" t="s">
        <v>468</v>
      </c>
      <c r="L50">
        <v>159104</v>
      </c>
      <c r="N50">
        <v>31</v>
      </c>
      <c r="O50" t="s">
        <v>150</v>
      </c>
      <c r="P50">
        <v>2015</v>
      </c>
      <c r="Q50">
        <v>2050</v>
      </c>
      <c r="R50" t="s">
        <v>150</v>
      </c>
      <c r="S50" t="s">
        <v>6995</v>
      </c>
      <c r="T50" t="s">
        <v>7038</v>
      </c>
      <c r="U50">
        <v>2030</v>
      </c>
      <c r="V50" t="s">
        <v>7162</v>
      </c>
      <c r="W50" t="s">
        <v>7162</v>
      </c>
      <c r="X50" t="s">
        <v>7162</v>
      </c>
      <c r="Y50" t="s">
        <v>154</v>
      </c>
      <c r="Z50" t="s">
        <v>154</v>
      </c>
      <c r="AA50" t="s">
        <v>7162</v>
      </c>
      <c r="AB50" t="s">
        <v>7162</v>
      </c>
    </row>
    <row r="51" spans="1:28" ht="14.45">
      <c r="A51">
        <v>50</v>
      </c>
      <c r="B51" t="s">
        <v>471</v>
      </c>
      <c r="D51" t="s">
        <v>3075</v>
      </c>
      <c r="H51" t="s">
        <v>473</v>
      </c>
      <c r="I51" t="s">
        <v>474</v>
      </c>
      <c r="J51">
        <v>-0.025</v>
      </c>
      <c r="K51" t="s">
        <v>475</v>
      </c>
      <c r="L51">
        <v>8200</v>
      </c>
      <c r="N51">
        <v>28</v>
      </c>
      <c r="O51" t="s">
        <v>154</v>
      </c>
      <c r="P51" t="s">
        <v>7162</v>
      </c>
      <c r="Q51" t="s">
        <v>7162</v>
      </c>
      <c r="R51" t="s">
        <v>154</v>
      </c>
      <c r="S51" t="s">
        <v>154</v>
      </c>
      <c r="T51" t="s">
        <v>7162</v>
      </c>
      <c r="U51" t="s">
        <v>7162</v>
      </c>
      <c r="V51" t="s">
        <v>7162</v>
      </c>
      <c r="W51" t="s">
        <v>7162</v>
      </c>
      <c r="X51" t="s">
        <v>7162</v>
      </c>
      <c r="Y51" t="s">
        <v>154</v>
      </c>
      <c r="Z51" t="s">
        <v>154</v>
      </c>
      <c r="AA51" t="s">
        <v>7162</v>
      </c>
      <c r="AB51" t="s">
        <v>7162</v>
      </c>
    </row>
    <row r="52" spans="1:28" ht="14.45">
      <c r="A52">
        <v>51</v>
      </c>
      <c r="B52" t="s">
        <v>477</v>
      </c>
      <c r="D52" t="s">
        <v>271</v>
      </c>
      <c r="H52" t="s">
        <v>478</v>
      </c>
      <c r="I52" t="s">
        <v>479</v>
      </c>
      <c r="J52">
        <v>-0.256</v>
      </c>
      <c r="K52" t="s">
        <v>480</v>
      </c>
      <c r="L52">
        <v>325108</v>
      </c>
      <c r="N52">
        <v>14</v>
      </c>
      <c r="O52" t="s">
        <v>154</v>
      </c>
      <c r="P52" t="s">
        <v>7162</v>
      </c>
      <c r="Q52" t="s">
        <v>7162</v>
      </c>
      <c r="R52" t="s">
        <v>150</v>
      </c>
      <c r="S52" t="s">
        <v>160</v>
      </c>
      <c r="T52" t="s">
        <v>7162</v>
      </c>
      <c r="U52" t="s">
        <v>7162</v>
      </c>
      <c r="V52" t="s">
        <v>7162</v>
      </c>
      <c r="W52" t="s">
        <v>7162</v>
      </c>
      <c r="X52" t="s">
        <v>7162</v>
      </c>
      <c r="Y52" t="s">
        <v>154</v>
      </c>
      <c r="Z52" t="s">
        <v>154</v>
      </c>
      <c r="AA52" t="s">
        <v>7162</v>
      </c>
      <c r="AB52" t="s">
        <v>7162</v>
      </c>
    </row>
    <row r="53" spans="1:28" ht="14.45">
      <c r="A53">
        <v>52</v>
      </c>
      <c r="B53" t="s">
        <v>482</v>
      </c>
      <c r="H53" t="s">
        <v>483</v>
      </c>
      <c r="I53" t="s">
        <v>484</v>
      </c>
      <c r="J53">
        <v>0</v>
      </c>
      <c r="K53" t="s">
        <v>485</v>
      </c>
      <c r="L53">
        <v>252500</v>
      </c>
      <c r="N53">
        <v>31</v>
      </c>
      <c r="O53" t="s">
        <v>154</v>
      </c>
      <c r="P53" t="s">
        <v>7162</v>
      </c>
      <c r="Q53" t="s">
        <v>7162</v>
      </c>
      <c r="R53" t="s">
        <v>150</v>
      </c>
      <c r="S53" t="s">
        <v>160</v>
      </c>
      <c r="T53" t="s">
        <v>7162</v>
      </c>
      <c r="U53" t="s">
        <v>7162</v>
      </c>
      <c r="V53" t="s">
        <v>7162</v>
      </c>
      <c r="W53" t="s">
        <v>7162</v>
      </c>
      <c r="X53" t="s">
        <v>7162</v>
      </c>
      <c r="Y53" t="s">
        <v>150</v>
      </c>
      <c r="Z53" t="s">
        <v>154</v>
      </c>
      <c r="AA53" t="s">
        <v>7162</v>
      </c>
      <c r="AB53" t="s">
        <v>7162</v>
      </c>
    </row>
    <row r="54" spans="1:28" ht="14.45">
      <c r="A54">
        <v>53</v>
      </c>
      <c r="B54" t="s">
        <v>487</v>
      </c>
      <c r="H54" t="s">
        <v>489</v>
      </c>
      <c r="I54" t="s">
        <v>490</v>
      </c>
      <c r="J54">
        <v>0.232</v>
      </c>
      <c r="K54" t="s">
        <v>491</v>
      </c>
      <c r="L54">
        <v>409000</v>
      </c>
      <c r="N54">
        <v>31</v>
      </c>
      <c r="O54" t="s">
        <v>154</v>
      </c>
      <c r="P54" t="s">
        <v>7162</v>
      </c>
      <c r="Q54" t="s">
        <v>7162</v>
      </c>
      <c r="R54" t="s">
        <v>150</v>
      </c>
      <c r="S54" t="s">
        <v>7000</v>
      </c>
      <c r="T54" t="s">
        <v>7162</v>
      </c>
      <c r="U54" t="s">
        <v>7162</v>
      </c>
      <c r="V54" t="s">
        <v>7162</v>
      </c>
      <c r="W54" t="s">
        <v>7162</v>
      </c>
      <c r="X54" t="s">
        <v>7162</v>
      </c>
      <c r="Y54" t="s">
        <v>154</v>
      </c>
      <c r="Z54" t="s">
        <v>154</v>
      </c>
      <c r="AA54" t="s">
        <v>7162</v>
      </c>
      <c r="AB54" t="s">
        <v>7162</v>
      </c>
    </row>
    <row r="55" spans="1:28" ht="14.45">
      <c r="A55">
        <v>54</v>
      </c>
      <c r="B55" t="s">
        <v>493</v>
      </c>
      <c r="D55" t="s">
        <v>3075</v>
      </c>
      <c r="H55" t="s">
        <v>494</v>
      </c>
      <c r="I55" t="s">
        <v>495</v>
      </c>
      <c r="J55">
        <v>0.065</v>
      </c>
      <c r="K55" t="s">
        <v>496</v>
      </c>
      <c r="L55">
        <v>175853</v>
      </c>
      <c r="N55">
        <v>31</v>
      </c>
      <c r="O55" t="s">
        <v>154</v>
      </c>
      <c r="P55" t="s">
        <v>7162</v>
      </c>
      <c r="Q55" t="s">
        <v>7162</v>
      </c>
      <c r="R55" t="s">
        <v>150</v>
      </c>
      <c r="S55" t="s">
        <v>160</v>
      </c>
      <c r="T55" t="s">
        <v>7162</v>
      </c>
      <c r="U55" t="s">
        <v>7162</v>
      </c>
      <c r="V55" t="s">
        <v>7162</v>
      </c>
      <c r="W55" t="s">
        <v>7162</v>
      </c>
      <c r="X55" t="s">
        <v>7162</v>
      </c>
      <c r="Y55" t="s">
        <v>154</v>
      </c>
      <c r="Z55" t="s">
        <v>154</v>
      </c>
      <c r="AA55" t="s">
        <v>7162</v>
      </c>
      <c r="AB55" t="s">
        <v>7162</v>
      </c>
    </row>
    <row r="56" spans="1:28" ht="14.45">
      <c r="A56">
        <v>55</v>
      </c>
      <c r="B56" t="s">
        <v>498</v>
      </c>
      <c r="D56" t="s">
        <v>3075</v>
      </c>
      <c r="H56" t="s">
        <v>500</v>
      </c>
      <c r="I56" t="s">
        <v>501</v>
      </c>
      <c r="J56">
        <v>0.136</v>
      </c>
      <c r="K56" t="s">
        <v>502</v>
      </c>
      <c r="L56">
        <v>206417</v>
      </c>
      <c r="N56">
        <v>31</v>
      </c>
      <c r="O56" t="s">
        <v>154</v>
      </c>
      <c r="P56" t="s">
        <v>7162</v>
      </c>
      <c r="Q56" t="s">
        <v>7162</v>
      </c>
      <c r="R56" t="s">
        <v>154</v>
      </c>
      <c r="S56" t="s">
        <v>154</v>
      </c>
      <c r="T56" t="s">
        <v>7162</v>
      </c>
      <c r="U56" t="s">
        <v>7162</v>
      </c>
      <c r="V56" t="s">
        <v>7162</v>
      </c>
      <c r="W56" t="s">
        <v>7162</v>
      </c>
      <c r="X56" t="s">
        <v>7162</v>
      </c>
      <c r="Y56" t="s">
        <v>154</v>
      </c>
      <c r="Z56" t="s">
        <v>154</v>
      </c>
      <c r="AA56" t="s">
        <v>7162</v>
      </c>
      <c r="AB56" t="s">
        <v>7162</v>
      </c>
    </row>
    <row r="57" spans="1:28" ht="14.45">
      <c r="A57">
        <v>56</v>
      </c>
      <c r="B57" t="s">
        <v>504</v>
      </c>
      <c r="D57" t="s">
        <v>3075</v>
      </c>
      <c r="H57" t="s">
        <v>505</v>
      </c>
      <c r="I57" t="s">
        <v>506</v>
      </c>
      <c r="J57">
        <v>0.019</v>
      </c>
      <c r="K57" t="s">
        <v>507</v>
      </c>
      <c r="L57">
        <v>211304</v>
      </c>
      <c r="N57">
        <v>31</v>
      </c>
      <c r="O57" t="s">
        <v>150</v>
      </c>
      <c r="P57">
        <v>2017</v>
      </c>
      <c r="Q57">
        <v>2030</v>
      </c>
      <c r="R57" t="s">
        <v>154</v>
      </c>
      <c r="S57" t="s">
        <v>154</v>
      </c>
      <c r="T57" t="s">
        <v>7162</v>
      </c>
      <c r="U57" t="s">
        <v>7162</v>
      </c>
      <c r="V57" t="s">
        <v>7162</v>
      </c>
      <c r="W57" t="s">
        <v>7162</v>
      </c>
      <c r="X57" t="s">
        <v>7162</v>
      </c>
      <c r="Y57" t="s">
        <v>154</v>
      </c>
      <c r="Z57" t="s">
        <v>154</v>
      </c>
      <c r="AA57" t="s">
        <v>7162</v>
      </c>
      <c r="AB57" t="s">
        <v>7162</v>
      </c>
    </row>
    <row r="58" spans="1:28" ht="14.45">
      <c r="A58">
        <v>57</v>
      </c>
      <c r="B58" t="s">
        <v>509</v>
      </c>
      <c r="D58" t="s">
        <v>679</v>
      </c>
      <c r="H58" t="s">
        <v>510</v>
      </c>
      <c r="I58" t="s">
        <v>511</v>
      </c>
      <c r="J58">
        <v>-0.698</v>
      </c>
      <c r="K58" t="s">
        <v>512</v>
      </c>
      <c r="L58">
        <v>13200</v>
      </c>
      <c r="N58">
        <v>13</v>
      </c>
      <c r="O58" t="s">
        <v>154</v>
      </c>
      <c r="P58" t="s">
        <v>7162</v>
      </c>
      <c r="Q58" t="s">
        <v>7162</v>
      </c>
      <c r="R58" t="s">
        <v>150</v>
      </c>
      <c r="S58" t="s">
        <v>160</v>
      </c>
      <c r="T58" t="s">
        <v>7162</v>
      </c>
      <c r="U58" t="s">
        <v>7162</v>
      </c>
      <c r="V58" t="s">
        <v>7162</v>
      </c>
      <c r="W58" t="s">
        <v>7162</v>
      </c>
      <c r="X58" t="s">
        <v>7162</v>
      </c>
      <c r="Y58" t="s">
        <v>154</v>
      </c>
      <c r="Z58" t="s">
        <v>154</v>
      </c>
      <c r="AA58" t="s">
        <v>7162</v>
      </c>
      <c r="AB58" t="s">
        <v>7162</v>
      </c>
    </row>
    <row r="59" spans="1:28" ht="14.45">
      <c r="A59">
        <v>58</v>
      </c>
      <c r="B59" t="s">
        <v>515</v>
      </c>
      <c r="H59" t="s">
        <v>518</v>
      </c>
      <c r="I59" t="s">
        <v>519</v>
      </c>
      <c r="J59">
        <v>-0.036</v>
      </c>
      <c r="K59" t="s">
        <v>520</v>
      </c>
      <c r="L59">
        <v>456965</v>
      </c>
      <c r="N59">
        <v>25</v>
      </c>
      <c r="O59" t="s">
        <v>154</v>
      </c>
      <c r="P59" t="s">
        <v>7162</v>
      </c>
      <c r="Q59" t="s">
        <v>7162</v>
      </c>
      <c r="R59" t="s">
        <v>150</v>
      </c>
      <c r="S59" t="s">
        <v>160</v>
      </c>
      <c r="T59" t="s">
        <v>7162</v>
      </c>
      <c r="U59" t="s">
        <v>7162</v>
      </c>
      <c r="V59" t="s">
        <v>7162</v>
      </c>
      <c r="W59" t="s">
        <v>7162</v>
      </c>
      <c r="X59" t="s">
        <v>7162</v>
      </c>
      <c r="Y59" t="s">
        <v>154</v>
      </c>
      <c r="Z59" t="s">
        <v>154</v>
      </c>
      <c r="AA59" t="s">
        <v>7162</v>
      </c>
      <c r="AB59" t="s">
        <v>7162</v>
      </c>
    </row>
    <row r="60" spans="1:28" ht="14.45">
      <c r="A60">
        <v>59</v>
      </c>
      <c r="B60" t="s">
        <v>522</v>
      </c>
      <c r="H60" t="s">
        <v>523</v>
      </c>
      <c r="I60" t="s">
        <v>524</v>
      </c>
      <c r="J60">
        <v>-0.284</v>
      </c>
      <c r="K60" t="s">
        <v>525</v>
      </c>
      <c r="L60">
        <v>194173</v>
      </c>
      <c r="N60">
        <v>31</v>
      </c>
      <c r="O60" t="s">
        <v>154</v>
      </c>
      <c r="P60" t="s">
        <v>7162</v>
      </c>
      <c r="Q60" t="s">
        <v>7162</v>
      </c>
      <c r="R60" t="s">
        <v>150</v>
      </c>
      <c r="S60" t="s">
        <v>160</v>
      </c>
      <c r="T60" t="s">
        <v>7162</v>
      </c>
      <c r="U60" t="s">
        <v>7162</v>
      </c>
      <c r="V60" t="s">
        <v>7162</v>
      </c>
      <c r="W60" t="s">
        <v>7162</v>
      </c>
      <c r="X60" t="s">
        <v>7162</v>
      </c>
      <c r="Y60" t="s">
        <v>150</v>
      </c>
      <c r="Z60" t="s">
        <v>154</v>
      </c>
      <c r="AA60" t="s">
        <v>7162</v>
      </c>
      <c r="AB60" t="s">
        <v>7162</v>
      </c>
    </row>
    <row r="61" spans="1:28" ht="14.45">
      <c r="A61">
        <v>60</v>
      </c>
      <c r="B61" t="s">
        <v>527</v>
      </c>
      <c r="D61" t="s">
        <v>679</v>
      </c>
      <c r="H61" t="s">
        <v>528</v>
      </c>
      <c r="I61" t="s">
        <v>529</v>
      </c>
      <c r="J61">
        <v>-0.644</v>
      </c>
      <c r="K61" t="s">
        <v>530</v>
      </c>
      <c r="L61">
        <v>18300</v>
      </c>
      <c r="N61">
        <v>14</v>
      </c>
      <c r="O61" t="s">
        <v>154</v>
      </c>
      <c r="P61" t="s">
        <v>7162</v>
      </c>
      <c r="Q61" t="s">
        <v>7162</v>
      </c>
      <c r="R61" t="s">
        <v>154</v>
      </c>
      <c r="S61" t="s">
        <v>154</v>
      </c>
      <c r="T61" t="s">
        <v>7162</v>
      </c>
      <c r="U61" t="s">
        <v>7162</v>
      </c>
      <c r="V61" t="s">
        <v>7162</v>
      </c>
      <c r="W61" t="s">
        <v>7162</v>
      </c>
      <c r="X61" t="s">
        <v>7162</v>
      </c>
      <c r="Y61" t="s">
        <v>154</v>
      </c>
      <c r="Z61" t="s">
        <v>154</v>
      </c>
      <c r="AA61" t="s">
        <v>7162</v>
      </c>
      <c r="AB61" t="s">
        <v>7162</v>
      </c>
    </row>
    <row r="62" spans="1:28" ht="14.45">
      <c r="A62">
        <v>61</v>
      </c>
      <c r="B62" t="s">
        <v>532</v>
      </c>
      <c r="H62" t="s">
        <v>533</v>
      </c>
      <c r="I62" t="s">
        <v>534</v>
      </c>
      <c r="J62">
        <v>-0.44</v>
      </c>
      <c r="K62" t="s">
        <v>535</v>
      </c>
      <c r="L62">
        <v>204994</v>
      </c>
      <c r="N62">
        <v>18</v>
      </c>
      <c r="O62" t="s">
        <v>154</v>
      </c>
      <c r="P62" t="s">
        <v>7162</v>
      </c>
      <c r="Q62" t="s">
        <v>7162</v>
      </c>
      <c r="R62" t="s">
        <v>150</v>
      </c>
      <c r="S62" t="s">
        <v>160</v>
      </c>
      <c r="T62" t="s">
        <v>7162</v>
      </c>
      <c r="U62" t="s">
        <v>7162</v>
      </c>
      <c r="V62" t="s">
        <v>7162</v>
      </c>
      <c r="W62" t="s">
        <v>7162</v>
      </c>
      <c r="X62" t="s">
        <v>7162</v>
      </c>
      <c r="Y62" t="s">
        <v>150</v>
      </c>
      <c r="Z62" t="s">
        <v>154</v>
      </c>
      <c r="AA62" t="s">
        <v>7162</v>
      </c>
      <c r="AB62" t="s">
        <v>7162</v>
      </c>
    </row>
    <row r="63" spans="1:28" ht="14.45">
      <c r="A63">
        <v>62</v>
      </c>
      <c r="B63" t="s">
        <v>537</v>
      </c>
      <c r="D63" t="s">
        <v>3075</v>
      </c>
      <c r="H63" t="s">
        <v>538</v>
      </c>
      <c r="I63" t="s">
        <v>539</v>
      </c>
      <c r="J63">
        <v>-0.042</v>
      </c>
      <c r="K63" t="s">
        <v>540</v>
      </c>
      <c r="L63">
        <v>214660</v>
      </c>
      <c r="N63">
        <v>17</v>
      </c>
      <c r="O63" t="s">
        <v>150</v>
      </c>
      <c r="P63">
        <v>2017</v>
      </c>
      <c r="Q63">
        <v>2020</v>
      </c>
      <c r="R63" t="s">
        <v>150</v>
      </c>
      <c r="S63" t="s">
        <v>160</v>
      </c>
      <c r="T63" t="s">
        <v>7162</v>
      </c>
      <c r="U63" t="s">
        <v>7162</v>
      </c>
      <c r="V63" t="s">
        <v>7162</v>
      </c>
      <c r="W63" t="s">
        <v>7162</v>
      </c>
      <c r="X63" t="s">
        <v>7162</v>
      </c>
      <c r="Y63" t="s">
        <v>154</v>
      </c>
      <c r="Z63" t="s">
        <v>154</v>
      </c>
      <c r="AA63" t="s">
        <v>7162</v>
      </c>
      <c r="AB63" t="s">
        <v>7162</v>
      </c>
    </row>
    <row r="64" spans="1:28" ht="14.45">
      <c r="A64">
        <v>63</v>
      </c>
      <c r="B64" t="s">
        <v>542</v>
      </c>
      <c r="H64" t="s">
        <v>543</v>
      </c>
      <c r="I64" t="s">
        <v>544</v>
      </c>
      <c r="J64">
        <v>0.615</v>
      </c>
      <c r="K64" t="s">
        <v>545</v>
      </c>
      <c r="L64">
        <v>124320</v>
      </c>
      <c r="N64">
        <v>9</v>
      </c>
      <c r="O64" t="s">
        <v>154</v>
      </c>
      <c r="P64" t="s">
        <v>7162</v>
      </c>
      <c r="Q64" t="s">
        <v>7162</v>
      </c>
      <c r="R64" t="s">
        <v>150</v>
      </c>
      <c r="S64" t="s">
        <v>7000</v>
      </c>
      <c r="T64" t="s">
        <v>7162</v>
      </c>
      <c r="U64" t="s">
        <v>7162</v>
      </c>
      <c r="V64" t="s">
        <v>7162</v>
      </c>
      <c r="W64" t="s">
        <v>7162</v>
      </c>
      <c r="X64" t="s">
        <v>7162</v>
      </c>
      <c r="Y64" t="s">
        <v>154</v>
      </c>
      <c r="Z64" t="s">
        <v>154</v>
      </c>
      <c r="AA64" t="s">
        <v>7162</v>
      </c>
      <c r="AB64" t="s">
        <v>7162</v>
      </c>
    </row>
    <row r="65" spans="1:28" ht="14.45">
      <c r="A65">
        <v>64</v>
      </c>
      <c r="B65" t="s">
        <v>549</v>
      </c>
      <c r="H65" t="s">
        <v>550</v>
      </c>
      <c r="I65" t="s">
        <v>551</v>
      </c>
      <c r="J65">
        <v>0.507</v>
      </c>
      <c r="K65" t="s">
        <v>552</v>
      </c>
      <c r="L65">
        <v>99600</v>
      </c>
      <c r="N65">
        <v>31</v>
      </c>
      <c r="O65" t="s">
        <v>150</v>
      </c>
      <c r="P65">
        <v>2024</v>
      </c>
      <c r="Q65">
        <v>2030</v>
      </c>
      <c r="R65" t="s">
        <v>150</v>
      </c>
      <c r="S65" t="s">
        <v>7000</v>
      </c>
      <c r="T65" t="s">
        <v>7162</v>
      </c>
      <c r="U65" t="s">
        <v>7162</v>
      </c>
      <c r="V65" t="s">
        <v>7162</v>
      </c>
      <c r="W65" t="s">
        <v>7162</v>
      </c>
      <c r="X65" t="s">
        <v>7162</v>
      </c>
      <c r="Y65" t="s">
        <v>154</v>
      </c>
      <c r="Z65" t="s">
        <v>154</v>
      </c>
      <c r="AA65" t="s">
        <v>7162</v>
      </c>
      <c r="AB65" t="s">
        <v>7162</v>
      </c>
    </row>
    <row r="66" spans="1:28" ht="14.45">
      <c r="A66">
        <v>65</v>
      </c>
      <c r="B66" t="s">
        <v>554</v>
      </c>
      <c r="D66" t="s">
        <v>679</v>
      </c>
      <c r="H66" t="s">
        <v>555</v>
      </c>
      <c r="I66" t="s">
        <v>556</v>
      </c>
      <c r="J66">
        <v>0.015</v>
      </c>
      <c r="K66" t="s">
        <v>557</v>
      </c>
      <c r="L66">
        <v>85957</v>
      </c>
      <c r="N66">
        <v>19</v>
      </c>
      <c r="O66" t="s">
        <v>154</v>
      </c>
      <c r="P66" t="s">
        <v>7162</v>
      </c>
      <c r="Q66" t="s">
        <v>7162</v>
      </c>
      <c r="R66" t="s">
        <v>150</v>
      </c>
      <c r="S66" t="s">
        <v>160</v>
      </c>
      <c r="T66" t="s">
        <v>7162</v>
      </c>
      <c r="U66" t="s">
        <v>7162</v>
      </c>
      <c r="V66" t="s">
        <v>7162</v>
      </c>
      <c r="W66" t="s">
        <v>7162</v>
      </c>
      <c r="X66" t="s">
        <v>7162</v>
      </c>
      <c r="Y66" t="s">
        <v>154</v>
      </c>
      <c r="Z66" t="s">
        <v>154</v>
      </c>
      <c r="AA66" t="s">
        <v>7162</v>
      </c>
      <c r="AB66" t="s">
        <v>7162</v>
      </c>
    </row>
    <row r="67" spans="1:28" ht="14.45">
      <c r="A67">
        <v>66</v>
      </c>
      <c r="B67" t="s">
        <v>559</v>
      </c>
      <c r="H67" t="s">
        <v>561</v>
      </c>
      <c r="I67" t="s">
        <v>562</v>
      </c>
      <c r="J67">
        <v>1.449</v>
      </c>
      <c r="K67" t="s">
        <v>563</v>
      </c>
      <c r="L67">
        <v>36000</v>
      </c>
      <c r="N67">
        <v>2</v>
      </c>
      <c r="O67" t="s">
        <v>154</v>
      </c>
      <c r="P67" t="s">
        <v>7162</v>
      </c>
      <c r="Q67" t="s">
        <v>7162</v>
      </c>
      <c r="R67" t="s">
        <v>150</v>
      </c>
      <c r="S67" t="s">
        <v>6995</v>
      </c>
      <c r="T67" t="s">
        <v>1368</v>
      </c>
      <c r="U67" t="s">
        <v>3292</v>
      </c>
      <c r="V67" t="s">
        <v>7162</v>
      </c>
      <c r="W67" t="s">
        <v>7162</v>
      </c>
      <c r="X67" t="s">
        <v>7162</v>
      </c>
      <c r="Y67" t="s">
        <v>154</v>
      </c>
      <c r="Z67" t="s">
        <v>154</v>
      </c>
      <c r="AA67" t="s">
        <v>7162</v>
      </c>
      <c r="AB67" t="s">
        <v>7162</v>
      </c>
    </row>
    <row r="68" spans="1:28" ht="14.45">
      <c r="A68">
        <v>67</v>
      </c>
      <c r="B68" t="s">
        <v>565</v>
      </c>
      <c r="D68" t="s">
        <v>3075</v>
      </c>
      <c r="H68" t="s">
        <v>566</v>
      </c>
      <c r="I68" t="s">
        <v>567</v>
      </c>
      <c r="J68">
        <v>-0.042</v>
      </c>
      <c r="K68" t="s">
        <v>568</v>
      </c>
      <c r="L68">
        <v>396087</v>
      </c>
      <c r="N68">
        <v>16</v>
      </c>
      <c r="O68" t="s">
        <v>154</v>
      </c>
      <c r="P68" t="s">
        <v>7162</v>
      </c>
      <c r="Q68" t="s">
        <v>7162</v>
      </c>
      <c r="R68" t="s">
        <v>150</v>
      </c>
      <c r="S68" t="s">
        <v>6995</v>
      </c>
      <c r="T68" t="s">
        <v>1368</v>
      </c>
      <c r="U68" t="s">
        <v>3292</v>
      </c>
      <c r="V68" t="s">
        <v>151</v>
      </c>
      <c r="W68" t="s">
        <v>1368</v>
      </c>
      <c r="X68" t="s">
        <v>4371</v>
      </c>
      <c r="Y68" t="s">
        <v>150</v>
      </c>
      <c r="Z68" t="s">
        <v>150</v>
      </c>
      <c r="AA68" t="s">
        <v>4371</v>
      </c>
      <c r="AB68" t="s">
        <v>4371</v>
      </c>
    </row>
    <row r="69" spans="1:28" ht="14.45">
      <c r="A69">
        <v>68</v>
      </c>
      <c r="B69" t="s">
        <v>570</v>
      </c>
      <c r="H69" t="s">
        <v>571</v>
      </c>
      <c r="I69" t="s">
        <v>572</v>
      </c>
      <c r="J69">
        <v>0.003</v>
      </c>
      <c r="K69" t="s">
        <v>573</v>
      </c>
      <c r="L69">
        <v>75137</v>
      </c>
      <c r="N69">
        <v>30</v>
      </c>
      <c r="O69" t="s">
        <v>150</v>
      </c>
      <c r="P69">
        <v>2022</v>
      </c>
      <c r="Q69">
        <v>2045</v>
      </c>
      <c r="R69" t="s">
        <v>150</v>
      </c>
      <c r="S69" t="s">
        <v>160</v>
      </c>
      <c r="T69" t="s">
        <v>7162</v>
      </c>
      <c r="U69" t="s">
        <v>7162</v>
      </c>
      <c r="V69" t="s">
        <v>7162</v>
      </c>
      <c r="W69" t="s">
        <v>7162</v>
      </c>
      <c r="X69" t="s">
        <v>7162</v>
      </c>
      <c r="Y69" t="s">
        <v>154</v>
      </c>
      <c r="Z69" t="s">
        <v>154</v>
      </c>
      <c r="AA69" t="s">
        <v>7162</v>
      </c>
      <c r="AB69" t="s">
        <v>7162</v>
      </c>
    </row>
    <row r="70" spans="1:28" ht="14.45">
      <c r="A70">
        <v>69</v>
      </c>
      <c r="B70" t="s">
        <v>575</v>
      </c>
      <c r="D70" t="s">
        <v>679</v>
      </c>
      <c r="H70" t="s">
        <v>576</v>
      </c>
      <c r="I70" t="s">
        <v>577</v>
      </c>
      <c r="J70">
        <v>0.139</v>
      </c>
      <c r="K70" t="s">
        <v>578</v>
      </c>
      <c r="L70">
        <v>181850</v>
      </c>
      <c r="N70">
        <v>31</v>
      </c>
      <c r="O70" t="s">
        <v>154</v>
      </c>
      <c r="P70" t="s">
        <v>7162</v>
      </c>
      <c r="Q70" t="s">
        <v>7162</v>
      </c>
      <c r="R70" t="s">
        <v>154</v>
      </c>
      <c r="S70" t="s">
        <v>154</v>
      </c>
      <c r="T70" t="s">
        <v>7162</v>
      </c>
      <c r="U70" t="s">
        <v>7162</v>
      </c>
      <c r="V70" t="s">
        <v>7162</v>
      </c>
      <c r="W70" t="s">
        <v>7162</v>
      </c>
      <c r="X70" t="s">
        <v>7162</v>
      </c>
      <c r="Y70" t="s">
        <v>154</v>
      </c>
      <c r="Z70" t="s">
        <v>154</v>
      </c>
      <c r="AA70" t="s">
        <v>7162</v>
      </c>
      <c r="AB70" t="s">
        <v>7162</v>
      </c>
    </row>
    <row r="71" spans="1:28" ht="14.45">
      <c r="A71">
        <v>70</v>
      </c>
      <c r="B71" t="s">
        <v>580</v>
      </c>
      <c r="D71" t="s">
        <v>3075</v>
      </c>
      <c r="H71" t="s">
        <v>581</v>
      </c>
      <c r="I71" t="s">
        <v>582</v>
      </c>
      <c r="J71">
        <v>0.676</v>
      </c>
      <c r="K71" t="s">
        <v>583</v>
      </c>
      <c r="L71">
        <v>46500</v>
      </c>
      <c r="N71">
        <v>26</v>
      </c>
      <c r="O71" t="s">
        <v>150</v>
      </c>
      <c r="P71">
        <v>2015</v>
      </c>
      <c r="Q71">
        <v>2021</v>
      </c>
      <c r="R71" t="s">
        <v>154</v>
      </c>
      <c r="S71" t="s">
        <v>154</v>
      </c>
      <c r="T71" t="s">
        <v>7162</v>
      </c>
      <c r="U71" t="s">
        <v>7162</v>
      </c>
      <c r="V71" t="s">
        <v>7162</v>
      </c>
      <c r="W71" t="s">
        <v>7162</v>
      </c>
      <c r="X71" t="s">
        <v>7162</v>
      </c>
      <c r="Y71" t="s">
        <v>154</v>
      </c>
      <c r="Z71" t="s">
        <v>154</v>
      </c>
      <c r="AA71" t="s">
        <v>7162</v>
      </c>
      <c r="AB71" t="s">
        <v>7162</v>
      </c>
    </row>
    <row r="72" spans="1:28" ht="14.45">
      <c r="A72">
        <v>71</v>
      </c>
      <c r="B72" t="s">
        <v>585</v>
      </c>
      <c r="D72" t="s">
        <v>3075</v>
      </c>
      <c r="H72" t="s">
        <v>587</v>
      </c>
      <c r="I72" t="s">
        <v>588</v>
      </c>
      <c r="J72">
        <v>0.03</v>
      </c>
      <c r="K72" t="s">
        <v>589</v>
      </c>
      <c r="L72">
        <v>217502</v>
      </c>
      <c r="N72">
        <v>28</v>
      </c>
      <c r="O72" t="s">
        <v>154</v>
      </c>
      <c r="P72" t="s">
        <v>7162</v>
      </c>
      <c r="Q72" t="s">
        <v>7162</v>
      </c>
      <c r="R72" t="s">
        <v>150</v>
      </c>
      <c r="S72" t="s">
        <v>6995</v>
      </c>
      <c r="T72" t="s">
        <v>1368</v>
      </c>
      <c r="U72">
        <v>2030</v>
      </c>
      <c r="V72" t="s">
        <v>7162</v>
      </c>
      <c r="W72" t="s">
        <v>7162</v>
      </c>
      <c r="X72" t="s">
        <v>7162</v>
      </c>
      <c r="Y72" t="s">
        <v>154</v>
      </c>
      <c r="Z72" t="s">
        <v>154</v>
      </c>
      <c r="AA72" t="s">
        <v>7162</v>
      </c>
      <c r="AB72" t="s">
        <v>7162</v>
      </c>
    </row>
    <row r="73" spans="1:28" ht="14.45">
      <c r="A73">
        <v>72</v>
      </c>
      <c r="B73" t="s">
        <v>593</v>
      </c>
      <c r="H73" t="s">
        <v>594</v>
      </c>
      <c r="I73" t="s">
        <v>595</v>
      </c>
      <c r="J73">
        <v>-0.37</v>
      </c>
      <c r="K73" t="s">
        <v>596</v>
      </c>
      <c r="L73">
        <v>198194</v>
      </c>
      <c r="N73">
        <v>31</v>
      </c>
      <c r="O73" t="s">
        <v>150</v>
      </c>
      <c r="P73">
        <v>2019</v>
      </c>
      <c r="Q73">
        <v>2021</v>
      </c>
      <c r="R73" t="s">
        <v>150</v>
      </c>
      <c r="S73" t="s">
        <v>6995</v>
      </c>
      <c r="T73" t="s">
        <v>1368</v>
      </c>
      <c r="U73">
        <v>2030</v>
      </c>
      <c r="V73" t="s">
        <v>151</v>
      </c>
      <c r="W73" t="s">
        <v>1368</v>
      </c>
      <c r="X73">
        <v>2040</v>
      </c>
      <c r="Y73" t="s">
        <v>150</v>
      </c>
      <c r="Z73" t="s">
        <v>150</v>
      </c>
      <c r="AA73">
        <v>2040</v>
      </c>
      <c r="AB73">
        <v>2040</v>
      </c>
    </row>
    <row r="74" spans="1:28" ht="14.45">
      <c r="A74">
        <v>73</v>
      </c>
      <c r="B74" t="s">
        <v>598</v>
      </c>
      <c r="H74" t="s">
        <v>600</v>
      </c>
      <c r="I74" t="s">
        <v>601</v>
      </c>
      <c r="J74">
        <v>0.001</v>
      </c>
      <c r="K74" t="s">
        <v>602</v>
      </c>
      <c r="L74">
        <v>237100</v>
      </c>
      <c r="N74">
        <v>22</v>
      </c>
      <c r="O74" t="s">
        <v>154</v>
      </c>
      <c r="P74" t="s">
        <v>7162</v>
      </c>
      <c r="Q74" t="s">
        <v>7162</v>
      </c>
      <c r="R74" t="s">
        <v>150</v>
      </c>
      <c r="S74" t="s">
        <v>6995</v>
      </c>
      <c r="T74" t="s">
        <v>1368</v>
      </c>
      <c r="U74">
        <v>2030</v>
      </c>
      <c r="V74" t="s">
        <v>7162</v>
      </c>
      <c r="W74" t="s">
        <v>7162</v>
      </c>
      <c r="X74" t="s">
        <v>7162</v>
      </c>
      <c r="Y74" t="s">
        <v>154</v>
      </c>
      <c r="Z74" t="s">
        <v>154</v>
      </c>
      <c r="AA74" t="s">
        <v>7162</v>
      </c>
      <c r="AB74" t="s">
        <v>7162</v>
      </c>
    </row>
    <row r="75" spans="1:28" ht="14.45">
      <c r="A75">
        <v>74</v>
      </c>
      <c r="B75" t="s">
        <v>604</v>
      </c>
      <c r="D75" t="s">
        <v>679</v>
      </c>
      <c r="H75" t="s">
        <v>605</v>
      </c>
      <c r="I75" t="s">
        <v>606</v>
      </c>
      <c r="J75">
        <v>-0.687</v>
      </c>
      <c r="K75" t="s">
        <v>607</v>
      </c>
      <c r="L75">
        <v>9910</v>
      </c>
      <c r="N75">
        <v>25</v>
      </c>
      <c r="O75" t="s">
        <v>154</v>
      </c>
      <c r="P75" t="s">
        <v>7162</v>
      </c>
      <c r="Q75" t="s">
        <v>7162</v>
      </c>
      <c r="R75" t="s">
        <v>150</v>
      </c>
      <c r="S75" t="s">
        <v>6995</v>
      </c>
      <c r="T75" t="s">
        <v>1368</v>
      </c>
      <c r="U75">
        <v>2030</v>
      </c>
      <c r="V75" t="s">
        <v>151</v>
      </c>
      <c r="W75" t="s">
        <v>1368</v>
      </c>
      <c r="X75">
        <v>2040</v>
      </c>
      <c r="Y75" t="s">
        <v>150</v>
      </c>
      <c r="Z75" t="s">
        <v>150</v>
      </c>
      <c r="AA75">
        <v>2040</v>
      </c>
      <c r="AB75">
        <v>2040</v>
      </c>
    </row>
    <row r="76" spans="1:28" ht="14.45">
      <c r="A76">
        <v>75</v>
      </c>
      <c r="B76" t="s">
        <v>609</v>
      </c>
      <c r="H76" t="s">
        <v>611</v>
      </c>
      <c r="I76" t="s">
        <v>612</v>
      </c>
      <c r="J76">
        <v>0.052</v>
      </c>
      <c r="K76" t="s">
        <v>613</v>
      </c>
      <c r="L76">
        <v>182000</v>
      </c>
      <c r="N76">
        <v>23</v>
      </c>
      <c r="O76" t="s">
        <v>154</v>
      </c>
      <c r="P76" t="s">
        <v>7162</v>
      </c>
      <c r="Q76" t="s">
        <v>7162</v>
      </c>
      <c r="R76" t="s">
        <v>150</v>
      </c>
      <c r="S76" t="s">
        <v>6995</v>
      </c>
      <c r="T76" t="s">
        <v>1368</v>
      </c>
      <c r="U76">
        <v>2030</v>
      </c>
      <c r="V76" t="s">
        <v>7162</v>
      </c>
      <c r="W76" t="s">
        <v>7162</v>
      </c>
      <c r="X76" t="s">
        <v>7162</v>
      </c>
      <c r="Y76" t="s">
        <v>154</v>
      </c>
      <c r="Z76" t="s">
        <v>154</v>
      </c>
      <c r="AA76" t="s">
        <v>7162</v>
      </c>
      <c r="AB76" t="s">
        <v>7162</v>
      </c>
    </row>
    <row r="77" spans="1:28" ht="14.45">
      <c r="A77">
        <v>76</v>
      </c>
      <c r="B77" t="s">
        <v>615</v>
      </c>
      <c r="D77" t="s">
        <v>3075</v>
      </c>
      <c r="H77" t="s">
        <v>616</v>
      </c>
      <c r="I77" t="s">
        <v>617</v>
      </c>
      <c r="J77">
        <v>0.163</v>
      </c>
      <c r="K77" t="s">
        <v>618</v>
      </c>
      <c r="L77">
        <v>156626</v>
      </c>
      <c r="N77">
        <v>31</v>
      </c>
      <c r="O77" t="s">
        <v>150</v>
      </c>
      <c r="P77">
        <v>2018</v>
      </c>
      <c r="Q77">
        <v>2023</v>
      </c>
      <c r="R77" t="s">
        <v>150</v>
      </c>
      <c r="S77" t="s">
        <v>7000</v>
      </c>
      <c r="T77" t="s">
        <v>7162</v>
      </c>
      <c r="U77" t="s">
        <v>7162</v>
      </c>
      <c r="V77" t="s">
        <v>7162</v>
      </c>
      <c r="W77" t="s">
        <v>7162</v>
      </c>
      <c r="X77" t="s">
        <v>7162</v>
      </c>
      <c r="Y77" t="s">
        <v>154</v>
      </c>
      <c r="Z77" t="s">
        <v>154</v>
      </c>
      <c r="AA77" t="s">
        <v>7162</v>
      </c>
      <c r="AB77" t="s">
        <v>7162</v>
      </c>
    </row>
    <row r="78" spans="1:28" ht="14.45">
      <c r="A78">
        <v>77</v>
      </c>
      <c r="B78" t="s">
        <v>619</v>
      </c>
      <c r="D78" t="s">
        <v>3075</v>
      </c>
      <c r="H78" t="s">
        <v>621</v>
      </c>
      <c r="I78" t="s">
        <v>622</v>
      </c>
      <c r="J78">
        <v>0</v>
      </c>
      <c r="K78" t="s">
        <v>623</v>
      </c>
      <c r="L78">
        <v>67381</v>
      </c>
      <c r="N78">
        <v>31</v>
      </c>
      <c r="O78" t="s">
        <v>150</v>
      </c>
      <c r="P78">
        <v>2021</v>
      </c>
      <c r="Q78">
        <v>2023</v>
      </c>
      <c r="R78" t="s">
        <v>154</v>
      </c>
      <c r="S78" t="s">
        <v>154</v>
      </c>
      <c r="T78" t="s">
        <v>7162</v>
      </c>
      <c r="U78" t="s">
        <v>7162</v>
      </c>
      <c r="V78" t="s">
        <v>7162</v>
      </c>
      <c r="W78" t="s">
        <v>7162</v>
      </c>
      <c r="X78" t="s">
        <v>7162</v>
      </c>
      <c r="Y78" t="s">
        <v>154</v>
      </c>
      <c r="Z78" t="s">
        <v>154</v>
      </c>
      <c r="AA78" t="s">
        <v>7162</v>
      </c>
      <c r="AB78" t="s">
        <v>7162</v>
      </c>
    </row>
    <row r="79" spans="1:28" ht="14.45">
      <c r="A79">
        <v>78</v>
      </c>
      <c r="B79" t="s">
        <v>625</v>
      </c>
      <c r="H79" t="s">
        <v>626</v>
      </c>
      <c r="I79" t="s">
        <v>627</v>
      </c>
      <c r="J79">
        <v>-0.24</v>
      </c>
      <c r="K79" t="s">
        <v>628</v>
      </c>
      <c r="L79">
        <v>140990</v>
      </c>
      <c r="N79">
        <v>31</v>
      </c>
      <c r="O79" t="s">
        <v>154</v>
      </c>
      <c r="P79" t="s">
        <v>7162</v>
      </c>
      <c r="Q79" t="s">
        <v>7162</v>
      </c>
      <c r="R79" t="s">
        <v>150</v>
      </c>
      <c r="S79" t="s">
        <v>6995</v>
      </c>
      <c r="T79" t="s">
        <v>1368</v>
      </c>
      <c r="U79">
        <v>2030</v>
      </c>
      <c r="V79" t="s">
        <v>7162</v>
      </c>
      <c r="W79" t="s">
        <v>7162</v>
      </c>
      <c r="X79" t="s">
        <v>7162</v>
      </c>
      <c r="Y79" t="s">
        <v>154</v>
      </c>
      <c r="Z79" t="s">
        <v>154</v>
      </c>
      <c r="AA79" t="s">
        <v>7162</v>
      </c>
      <c r="AB79" t="s">
        <v>7162</v>
      </c>
    </row>
    <row r="80" spans="1:28" ht="14.45">
      <c r="A80">
        <v>79</v>
      </c>
      <c r="B80" t="s">
        <v>630</v>
      </c>
      <c r="H80" t="s">
        <v>631</v>
      </c>
      <c r="I80" t="s">
        <v>632</v>
      </c>
      <c r="J80">
        <v>-0.065</v>
      </c>
      <c r="K80" t="s">
        <v>633</v>
      </c>
      <c r="L80">
        <v>62062</v>
      </c>
      <c r="N80">
        <v>31</v>
      </c>
      <c r="O80" t="s">
        <v>150</v>
      </c>
      <c r="P80">
        <v>2020</v>
      </c>
      <c r="Q80">
        <v>2026</v>
      </c>
      <c r="R80" t="s">
        <v>150</v>
      </c>
      <c r="S80" t="s">
        <v>6995</v>
      </c>
      <c r="T80" t="s">
        <v>1368</v>
      </c>
      <c r="U80" t="s">
        <v>4212</v>
      </c>
      <c r="V80" t="s">
        <v>7162</v>
      </c>
      <c r="W80" t="s">
        <v>7162</v>
      </c>
      <c r="X80" t="s">
        <v>7162</v>
      </c>
      <c r="Y80" t="s">
        <v>154</v>
      </c>
      <c r="Z80" t="s">
        <v>154</v>
      </c>
      <c r="AA80" t="s">
        <v>7162</v>
      </c>
      <c r="AB80" t="s">
        <v>7162</v>
      </c>
    </row>
    <row r="81" spans="1:28" ht="14.45">
      <c r="A81">
        <v>80</v>
      </c>
      <c r="B81" t="s">
        <v>635</v>
      </c>
      <c r="D81" t="s">
        <v>3075</v>
      </c>
      <c r="H81" t="s">
        <v>636</v>
      </c>
      <c r="I81" t="s">
        <v>637</v>
      </c>
      <c r="J81">
        <v>0.125</v>
      </c>
      <c r="K81" t="s">
        <v>638</v>
      </c>
      <c r="L81">
        <v>8090</v>
      </c>
      <c r="N81">
        <v>29</v>
      </c>
      <c r="O81" t="s">
        <v>154</v>
      </c>
      <c r="P81" t="s">
        <v>7162</v>
      </c>
      <c r="Q81" t="s">
        <v>7162</v>
      </c>
      <c r="R81" t="s">
        <v>154</v>
      </c>
      <c r="S81" t="s">
        <v>154</v>
      </c>
      <c r="T81" t="s">
        <v>7162</v>
      </c>
      <c r="U81" t="s">
        <v>7162</v>
      </c>
      <c r="V81" t="s">
        <v>7162</v>
      </c>
      <c r="W81" t="s">
        <v>7162</v>
      </c>
      <c r="X81" t="s">
        <v>7162</v>
      </c>
      <c r="Y81" t="s">
        <v>154</v>
      </c>
      <c r="Z81" t="s">
        <v>154</v>
      </c>
      <c r="AA81" t="s">
        <v>7162</v>
      </c>
      <c r="AB81" t="s">
        <v>7162</v>
      </c>
    </row>
    <row r="82" spans="1:28" ht="14.45">
      <c r="A82">
        <v>81</v>
      </c>
      <c r="B82" t="s">
        <v>640</v>
      </c>
      <c r="H82" t="s">
        <v>643</v>
      </c>
      <c r="I82" t="s">
        <v>644</v>
      </c>
      <c r="J82">
        <v>-0.169</v>
      </c>
      <c r="K82" t="s">
        <v>645</v>
      </c>
      <c r="L82">
        <v>211360</v>
      </c>
      <c r="N82">
        <v>9</v>
      </c>
      <c r="O82" t="s">
        <v>154</v>
      </c>
      <c r="P82" t="s">
        <v>7162</v>
      </c>
      <c r="Q82" t="s">
        <v>7162</v>
      </c>
      <c r="R82" t="s">
        <v>150</v>
      </c>
      <c r="S82" t="s">
        <v>6995</v>
      </c>
      <c r="T82" t="s">
        <v>1368</v>
      </c>
      <c r="U82">
        <v>2030</v>
      </c>
      <c r="V82" t="s">
        <v>7162</v>
      </c>
      <c r="W82" t="s">
        <v>7162</v>
      </c>
      <c r="X82" t="s">
        <v>7162</v>
      </c>
      <c r="Y82" t="s">
        <v>154</v>
      </c>
      <c r="Z82" t="s">
        <v>154</v>
      </c>
      <c r="AA82" t="s">
        <v>7162</v>
      </c>
      <c r="AB82" t="s">
        <v>7162</v>
      </c>
    </row>
    <row r="83" spans="1:28" ht="14.45">
      <c r="A83">
        <v>82</v>
      </c>
      <c r="B83" t="s">
        <v>648</v>
      </c>
      <c r="D83" t="s">
        <v>679</v>
      </c>
      <c r="H83" t="s">
        <v>649</v>
      </c>
      <c r="I83" t="s">
        <v>650</v>
      </c>
      <c r="J83">
        <v>-0.873</v>
      </c>
      <c r="K83" t="s">
        <v>651</v>
      </c>
      <c r="L83">
        <v>199526</v>
      </c>
      <c r="N83">
        <v>8</v>
      </c>
      <c r="O83" t="s">
        <v>154</v>
      </c>
      <c r="P83" t="s">
        <v>7162</v>
      </c>
      <c r="Q83" t="s">
        <v>7162</v>
      </c>
      <c r="R83" t="s">
        <v>150</v>
      </c>
      <c r="S83" t="s">
        <v>6995</v>
      </c>
      <c r="T83" t="s">
        <v>1368</v>
      </c>
      <c r="U83">
        <v>2030</v>
      </c>
      <c r="V83" t="s">
        <v>151</v>
      </c>
      <c r="W83" t="s">
        <v>1368</v>
      </c>
      <c r="X83">
        <v>2040</v>
      </c>
      <c r="Y83" t="s">
        <v>150</v>
      </c>
      <c r="Z83" t="s">
        <v>150</v>
      </c>
      <c r="AA83">
        <v>2040</v>
      </c>
      <c r="AB83">
        <v>2040</v>
      </c>
    </row>
    <row r="84" spans="1:28" ht="14.45">
      <c r="A84">
        <v>83</v>
      </c>
      <c r="B84" t="s">
        <v>655</v>
      </c>
      <c r="H84" t="s">
        <v>657</v>
      </c>
      <c r="I84" t="s">
        <v>658</v>
      </c>
      <c r="J84">
        <v>-0.292</v>
      </c>
      <c r="K84" t="s">
        <v>659</v>
      </c>
      <c r="L84">
        <v>208000</v>
      </c>
      <c r="N84">
        <v>16</v>
      </c>
      <c r="O84" t="s">
        <v>154</v>
      </c>
      <c r="P84" t="s">
        <v>7162</v>
      </c>
      <c r="Q84" t="s">
        <v>7162</v>
      </c>
      <c r="R84" t="s">
        <v>150</v>
      </c>
      <c r="S84" t="s">
        <v>6995</v>
      </c>
      <c r="T84" t="s">
        <v>1368</v>
      </c>
      <c r="U84">
        <v>2030</v>
      </c>
      <c r="V84" t="s">
        <v>7162</v>
      </c>
      <c r="W84" t="s">
        <v>7162</v>
      </c>
      <c r="X84" t="s">
        <v>7162</v>
      </c>
      <c r="Y84" t="s">
        <v>154</v>
      </c>
      <c r="Z84" t="s">
        <v>154</v>
      </c>
      <c r="AA84" t="s">
        <v>7162</v>
      </c>
      <c r="AB84" t="s">
        <v>7162</v>
      </c>
    </row>
    <row r="85" spans="1:28" ht="14.45">
      <c r="A85">
        <v>84</v>
      </c>
      <c r="B85" t="s">
        <v>661</v>
      </c>
      <c r="D85" t="s">
        <v>679</v>
      </c>
      <c r="H85" t="s">
        <v>662</v>
      </c>
      <c r="I85" t="s">
        <v>663</v>
      </c>
      <c r="J85">
        <v>0.068</v>
      </c>
      <c r="K85" t="s">
        <v>664</v>
      </c>
      <c r="L85">
        <v>269097</v>
      </c>
      <c r="N85">
        <v>21</v>
      </c>
      <c r="O85" t="s">
        <v>154</v>
      </c>
      <c r="P85" t="s">
        <v>7162</v>
      </c>
      <c r="Q85" t="s">
        <v>7162</v>
      </c>
      <c r="R85" t="s">
        <v>150</v>
      </c>
      <c r="S85" t="s">
        <v>6995</v>
      </c>
      <c r="T85" t="s">
        <v>1368</v>
      </c>
      <c r="U85">
        <v>2030</v>
      </c>
      <c r="V85" t="s">
        <v>7162</v>
      </c>
      <c r="W85" t="s">
        <v>7162</v>
      </c>
      <c r="X85" t="s">
        <v>7162</v>
      </c>
      <c r="Y85" t="s">
        <v>154</v>
      </c>
      <c r="Z85" t="s">
        <v>154</v>
      </c>
      <c r="AA85" t="s">
        <v>7162</v>
      </c>
      <c r="AB85" t="s">
        <v>7162</v>
      </c>
    </row>
    <row r="86" spans="1:28" ht="14.45">
      <c r="A86">
        <v>85</v>
      </c>
      <c r="B86" t="s">
        <v>667</v>
      </c>
      <c r="H86" t="s">
        <v>668</v>
      </c>
      <c r="I86" t="s">
        <v>669</v>
      </c>
      <c r="J86">
        <v>-0.515</v>
      </c>
      <c r="K86" t="s">
        <v>670</v>
      </c>
      <c r="L86">
        <v>65680</v>
      </c>
      <c r="N86">
        <v>27</v>
      </c>
      <c r="O86" t="s">
        <v>154</v>
      </c>
      <c r="P86" t="s">
        <v>7162</v>
      </c>
      <c r="Q86" t="s">
        <v>7162</v>
      </c>
      <c r="R86" t="s">
        <v>150</v>
      </c>
      <c r="S86" t="s">
        <v>6995</v>
      </c>
      <c r="T86" t="s">
        <v>1368</v>
      </c>
      <c r="U86">
        <v>2029</v>
      </c>
      <c r="V86" t="s">
        <v>7162</v>
      </c>
      <c r="W86" t="s">
        <v>7162</v>
      </c>
      <c r="X86" t="s">
        <v>7162</v>
      </c>
      <c r="Y86" t="s">
        <v>154</v>
      </c>
      <c r="Z86" t="s">
        <v>154</v>
      </c>
      <c r="AA86" t="s">
        <v>7162</v>
      </c>
      <c r="AB86" t="s">
        <v>7162</v>
      </c>
    </row>
    <row r="87" spans="1:28" ht="14.45">
      <c r="A87">
        <v>86</v>
      </c>
      <c r="B87" t="s">
        <v>672</v>
      </c>
      <c r="D87" t="s">
        <v>3075</v>
      </c>
      <c r="H87" t="s">
        <v>673</v>
      </c>
      <c r="I87" t="s">
        <v>674</v>
      </c>
      <c r="J87">
        <v>0.206</v>
      </c>
      <c r="K87" t="s">
        <v>675</v>
      </c>
      <c r="L87">
        <v>170430</v>
      </c>
      <c r="N87">
        <v>19</v>
      </c>
      <c r="O87" t="s">
        <v>150</v>
      </c>
      <c r="P87">
        <v>2016</v>
      </c>
      <c r="Q87">
        <v>2020</v>
      </c>
      <c r="R87" t="s">
        <v>154</v>
      </c>
      <c r="S87" t="s">
        <v>154</v>
      </c>
      <c r="T87" t="s">
        <v>7162</v>
      </c>
      <c r="U87" t="s">
        <v>7162</v>
      </c>
      <c r="V87" t="s">
        <v>7162</v>
      </c>
      <c r="W87" t="s">
        <v>7162</v>
      </c>
      <c r="X87" t="s">
        <v>7162</v>
      </c>
      <c r="Y87" t="s">
        <v>154</v>
      </c>
      <c r="Z87" t="s">
        <v>154</v>
      </c>
      <c r="AA87" t="s">
        <v>7162</v>
      </c>
      <c r="AB87" t="s">
        <v>7162</v>
      </c>
    </row>
    <row r="88" spans="1:28" ht="14.45">
      <c r="A88">
        <v>87</v>
      </c>
      <c r="B88" t="s">
        <v>678</v>
      </c>
      <c r="D88" t="s">
        <v>679</v>
      </c>
      <c r="H88" t="s">
        <v>681</v>
      </c>
      <c r="I88" t="s">
        <v>682</v>
      </c>
      <c r="J88">
        <v>0</v>
      </c>
      <c r="K88" t="s">
        <v>683</v>
      </c>
      <c r="L88">
        <v>501000</v>
      </c>
      <c r="N88">
        <v>29</v>
      </c>
      <c r="O88" t="s">
        <v>154</v>
      </c>
      <c r="P88" t="s">
        <v>7162</v>
      </c>
      <c r="Q88" t="s">
        <v>7162</v>
      </c>
      <c r="R88" t="s">
        <v>154</v>
      </c>
      <c r="S88" t="s">
        <v>154</v>
      </c>
      <c r="T88" t="s">
        <v>7162</v>
      </c>
      <c r="U88" t="s">
        <v>7162</v>
      </c>
      <c r="V88" t="s">
        <v>7162</v>
      </c>
      <c r="W88" t="s">
        <v>7162</v>
      </c>
      <c r="X88" t="s">
        <v>7162</v>
      </c>
      <c r="Y88" t="s">
        <v>154</v>
      </c>
      <c r="Z88" t="s">
        <v>154</v>
      </c>
      <c r="AA88" t="s">
        <v>7162</v>
      </c>
      <c r="AB88" t="s">
        <v>7162</v>
      </c>
    </row>
    <row r="89" spans="1:28" ht="14.45">
      <c r="A89">
        <v>88</v>
      </c>
      <c r="B89" t="s">
        <v>685</v>
      </c>
      <c r="D89" t="s">
        <v>679</v>
      </c>
      <c r="H89" t="s">
        <v>687</v>
      </c>
      <c r="I89" t="s">
        <v>688</v>
      </c>
      <c r="J89">
        <v>-0.021</v>
      </c>
      <c r="K89" t="s">
        <v>689</v>
      </c>
      <c r="L89">
        <v>381876</v>
      </c>
      <c r="N89">
        <v>22</v>
      </c>
      <c r="O89" t="s">
        <v>154</v>
      </c>
      <c r="P89" t="s">
        <v>7162</v>
      </c>
      <c r="Q89" t="s">
        <v>7162</v>
      </c>
      <c r="R89" t="s">
        <v>150</v>
      </c>
      <c r="S89" t="s">
        <v>6995</v>
      </c>
      <c r="T89" t="s">
        <v>7071</v>
      </c>
      <c r="U89">
        <v>2030</v>
      </c>
      <c r="V89" t="s">
        <v>7162</v>
      </c>
      <c r="W89" t="s">
        <v>7162</v>
      </c>
      <c r="X89" t="s">
        <v>7162</v>
      </c>
      <c r="Y89" t="s">
        <v>154</v>
      </c>
      <c r="Z89" t="s">
        <v>154</v>
      </c>
      <c r="AA89" t="s">
        <v>7162</v>
      </c>
      <c r="AB89" t="s">
        <v>7162</v>
      </c>
    </row>
    <row r="90" spans="1:28" ht="14.45">
      <c r="A90">
        <v>89</v>
      </c>
      <c r="B90" t="s">
        <v>691</v>
      </c>
      <c r="D90" t="s">
        <v>3075</v>
      </c>
      <c r="H90" t="s">
        <v>692</v>
      </c>
      <c r="I90" t="s">
        <v>693</v>
      </c>
      <c r="J90">
        <v>0.685</v>
      </c>
      <c r="K90" t="s">
        <v>694</v>
      </c>
      <c r="L90">
        <v>114139</v>
      </c>
      <c r="N90">
        <v>29</v>
      </c>
      <c r="O90" t="s">
        <v>154</v>
      </c>
      <c r="P90" t="s">
        <v>7162</v>
      </c>
      <c r="Q90" t="s">
        <v>7162</v>
      </c>
      <c r="R90" t="s">
        <v>150</v>
      </c>
      <c r="S90" t="s">
        <v>6995</v>
      </c>
      <c r="T90" t="s">
        <v>1368</v>
      </c>
      <c r="U90">
        <v>2030</v>
      </c>
      <c r="V90" t="s">
        <v>7162</v>
      </c>
      <c r="W90" t="s">
        <v>7162</v>
      </c>
      <c r="X90" t="s">
        <v>7162</v>
      </c>
      <c r="Y90" t="s">
        <v>154</v>
      </c>
      <c r="Z90" t="s">
        <v>154</v>
      </c>
      <c r="AA90" t="s">
        <v>7162</v>
      </c>
      <c r="AB90" t="s">
        <v>7162</v>
      </c>
    </row>
    <row r="91" spans="1:28" ht="14.45">
      <c r="A91">
        <v>90</v>
      </c>
      <c r="B91" t="s">
        <v>696</v>
      </c>
      <c r="D91" t="s">
        <v>679</v>
      </c>
      <c r="H91" t="s">
        <v>697</v>
      </c>
      <c r="I91" t="s">
        <v>698</v>
      </c>
      <c r="J91">
        <v>-0.215</v>
      </c>
      <c r="K91" t="s">
        <v>699</v>
      </c>
      <c r="L91">
        <v>333700</v>
      </c>
      <c r="N91">
        <v>19</v>
      </c>
      <c r="O91" t="s">
        <v>154</v>
      </c>
      <c r="P91" t="s">
        <v>7162</v>
      </c>
      <c r="Q91" t="s">
        <v>7162</v>
      </c>
      <c r="R91" t="s">
        <v>150</v>
      </c>
      <c r="S91" t="s">
        <v>160</v>
      </c>
      <c r="T91" t="s">
        <v>7162</v>
      </c>
      <c r="U91" t="s">
        <v>7162</v>
      </c>
      <c r="V91" t="s">
        <v>7162</v>
      </c>
      <c r="W91" t="s">
        <v>7162</v>
      </c>
      <c r="X91" t="s">
        <v>7162</v>
      </c>
      <c r="Y91" t="s">
        <v>154</v>
      </c>
      <c r="Z91" t="s">
        <v>154</v>
      </c>
      <c r="AA91" t="s">
        <v>7162</v>
      </c>
      <c r="AB91" t="s">
        <v>7162</v>
      </c>
    </row>
    <row r="92" spans="1:28" ht="14.45">
      <c r="A92">
        <v>91</v>
      </c>
      <c r="B92" t="s">
        <v>701</v>
      </c>
      <c r="H92" t="s">
        <v>703</v>
      </c>
      <c r="I92" t="s">
        <v>704</v>
      </c>
      <c r="J92">
        <v>0.318</v>
      </c>
      <c r="K92" t="s">
        <v>705</v>
      </c>
      <c r="L92">
        <v>968872</v>
      </c>
      <c r="N92">
        <v>4</v>
      </c>
      <c r="O92" t="s">
        <v>154</v>
      </c>
      <c r="P92" t="s">
        <v>7162</v>
      </c>
      <c r="Q92" t="s">
        <v>7162</v>
      </c>
      <c r="R92" t="s">
        <v>150</v>
      </c>
      <c r="S92" t="s">
        <v>6995</v>
      </c>
      <c r="T92" t="s">
        <v>1368</v>
      </c>
      <c r="U92">
        <v>2034</v>
      </c>
      <c r="V92" t="s">
        <v>151</v>
      </c>
      <c r="W92" t="s">
        <v>1368</v>
      </c>
      <c r="X92">
        <v>2050</v>
      </c>
      <c r="Y92" t="s">
        <v>150</v>
      </c>
      <c r="Z92" t="s">
        <v>150</v>
      </c>
      <c r="AA92">
        <v>2050</v>
      </c>
      <c r="AB92">
        <v>2050</v>
      </c>
    </row>
    <row r="93" spans="1:28" ht="14.45">
      <c r="A93">
        <v>92</v>
      </c>
      <c r="B93" t="s">
        <v>707</v>
      </c>
      <c r="D93" t="s">
        <v>679</v>
      </c>
      <c r="H93" t="s">
        <v>708</v>
      </c>
      <c r="I93" t="s">
        <v>709</v>
      </c>
      <c r="J93">
        <v>0.089</v>
      </c>
      <c r="K93" t="s">
        <v>710</v>
      </c>
      <c r="L93">
        <v>305247</v>
      </c>
      <c r="N93">
        <v>16</v>
      </c>
      <c r="O93" t="s">
        <v>154</v>
      </c>
      <c r="P93" t="s">
        <v>7162</v>
      </c>
      <c r="Q93" t="s">
        <v>7162</v>
      </c>
      <c r="R93" t="s">
        <v>150</v>
      </c>
      <c r="S93" t="s">
        <v>6995</v>
      </c>
      <c r="T93" t="s">
        <v>1368</v>
      </c>
      <c r="U93">
        <v>2030</v>
      </c>
      <c r="V93" t="s">
        <v>151</v>
      </c>
      <c r="W93" t="s">
        <v>1368</v>
      </c>
      <c r="X93">
        <v>2040</v>
      </c>
      <c r="Y93" t="s">
        <v>150</v>
      </c>
      <c r="Z93" t="s">
        <v>150</v>
      </c>
      <c r="AA93">
        <v>2040</v>
      </c>
      <c r="AB93">
        <v>2040</v>
      </c>
    </row>
    <row r="94" spans="1:28" ht="14.45">
      <c r="A94">
        <v>93</v>
      </c>
      <c r="B94" t="s">
        <v>711</v>
      </c>
      <c r="D94" t="s">
        <v>3075</v>
      </c>
      <c r="H94" t="s">
        <v>712</v>
      </c>
      <c r="I94" t="s">
        <v>713</v>
      </c>
      <c r="J94">
        <v>0.474</v>
      </c>
      <c r="K94" t="s">
        <v>714</v>
      </c>
      <c r="L94">
        <v>80478</v>
      </c>
      <c r="N94">
        <v>28</v>
      </c>
      <c r="O94" t="s">
        <v>150</v>
      </c>
      <c r="P94">
        <v>2022</v>
      </c>
      <c r="Q94">
        <v>2025</v>
      </c>
      <c r="R94" t="s">
        <v>150</v>
      </c>
      <c r="S94" t="s">
        <v>6995</v>
      </c>
      <c r="T94" t="s">
        <v>1368</v>
      </c>
      <c r="U94" t="s">
        <v>3292</v>
      </c>
      <c r="V94" t="s">
        <v>151</v>
      </c>
      <c r="W94" t="s">
        <v>1368</v>
      </c>
      <c r="X94" t="s">
        <v>4371</v>
      </c>
      <c r="Y94" t="s">
        <v>150</v>
      </c>
      <c r="Z94" t="s">
        <v>150</v>
      </c>
      <c r="AA94" t="s">
        <v>4371</v>
      </c>
      <c r="AB94" t="s">
        <v>4371</v>
      </c>
    </row>
    <row r="95" spans="1:28" ht="14.45">
      <c r="A95">
        <v>94</v>
      </c>
      <c r="B95" t="s">
        <v>716</v>
      </c>
      <c r="H95" t="s">
        <v>717</v>
      </c>
      <c r="I95" t="s">
        <v>718</v>
      </c>
      <c r="J95">
        <v>-0.011</v>
      </c>
      <c r="K95" t="s">
        <v>719</v>
      </c>
      <c r="L95">
        <v>440000</v>
      </c>
      <c r="N95">
        <v>31</v>
      </c>
      <c r="O95" t="s">
        <v>150</v>
      </c>
      <c r="P95">
        <v>2019</v>
      </c>
      <c r="Q95">
        <v>2030</v>
      </c>
      <c r="R95" t="s">
        <v>150</v>
      </c>
      <c r="S95" t="s">
        <v>6995</v>
      </c>
      <c r="T95" t="s">
        <v>7073</v>
      </c>
      <c r="U95">
        <v>2030</v>
      </c>
      <c r="V95" t="s">
        <v>7162</v>
      </c>
      <c r="W95" t="s">
        <v>7162</v>
      </c>
      <c r="X95" t="s">
        <v>7162</v>
      </c>
      <c r="Y95" t="s">
        <v>150</v>
      </c>
      <c r="Z95" t="s">
        <v>154</v>
      </c>
      <c r="AA95" t="s">
        <v>7162</v>
      </c>
      <c r="AB95" t="s">
        <v>7162</v>
      </c>
    </row>
    <row r="96" spans="1:28" ht="14.45">
      <c r="A96">
        <v>95</v>
      </c>
      <c r="B96" t="s">
        <v>722</v>
      </c>
      <c r="D96" t="s">
        <v>3075</v>
      </c>
      <c r="H96" t="s">
        <v>723</v>
      </c>
      <c r="I96" t="s">
        <v>724</v>
      </c>
      <c r="J96">
        <v>0.156</v>
      </c>
      <c r="K96" t="s">
        <v>725</v>
      </c>
      <c r="L96">
        <v>98661</v>
      </c>
      <c r="N96">
        <v>4</v>
      </c>
      <c r="O96" t="s">
        <v>154</v>
      </c>
      <c r="P96" t="s">
        <v>7162</v>
      </c>
      <c r="Q96" t="s">
        <v>7162</v>
      </c>
      <c r="R96" t="s">
        <v>154</v>
      </c>
      <c r="S96" t="s">
        <v>154</v>
      </c>
      <c r="T96" t="s">
        <v>7162</v>
      </c>
      <c r="U96" t="s">
        <v>7162</v>
      </c>
      <c r="V96" t="s">
        <v>7162</v>
      </c>
      <c r="W96" t="s">
        <v>7162</v>
      </c>
      <c r="X96" t="s">
        <v>7162</v>
      </c>
      <c r="Y96" t="s">
        <v>154</v>
      </c>
      <c r="Z96" t="s">
        <v>154</v>
      </c>
      <c r="AA96" t="s">
        <v>7162</v>
      </c>
      <c r="AB96" t="s">
        <v>7162</v>
      </c>
    </row>
    <row r="97" spans="1:28" ht="14.45">
      <c r="A97">
        <v>96</v>
      </c>
      <c r="B97" t="s">
        <v>727</v>
      </c>
      <c r="D97" t="s">
        <v>679</v>
      </c>
      <c r="H97" t="s">
        <v>729</v>
      </c>
      <c r="I97" t="s">
        <v>730</v>
      </c>
      <c r="J97">
        <v>-0.259</v>
      </c>
      <c r="K97" t="s">
        <v>731</v>
      </c>
      <c r="L97">
        <v>24898</v>
      </c>
      <c r="N97">
        <v>31</v>
      </c>
      <c r="O97" t="s">
        <v>154</v>
      </c>
      <c r="P97" t="s">
        <v>7162</v>
      </c>
      <c r="Q97" t="s">
        <v>7162</v>
      </c>
      <c r="R97" t="s">
        <v>154</v>
      </c>
      <c r="S97" t="s">
        <v>154</v>
      </c>
      <c r="T97" t="s">
        <v>7162</v>
      </c>
      <c r="U97" t="s">
        <v>7162</v>
      </c>
      <c r="V97" t="s">
        <v>7162</v>
      </c>
      <c r="W97" t="s">
        <v>7162</v>
      </c>
      <c r="X97" t="s">
        <v>7162</v>
      </c>
      <c r="Y97" t="s">
        <v>154</v>
      </c>
      <c r="Z97" t="s">
        <v>154</v>
      </c>
      <c r="AA97" t="s">
        <v>7162</v>
      </c>
      <c r="AB97" t="s">
        <v>7162</v>
      </c>
    </row>
    <row r="98" spans="1:28" ht="14.45">
      <c r="A98">
        <v>97</v>
      </c>
      <c r="B98" t="s">
        <v>733</v>
      </c>
      <c r="H98" t="s">
        <v>736</v>
      </c>
      <c r="I98" t="s">
        <v>737</v>
      </c>
      <c r="J98">
        <v>-0.009</v>
      </c>
      <c r="K98" t="s">
        <v>738</v>
      </c>
      <c r="L98">
        <v>277000</v>
      </c>
      <c r="N98">
        <v>31</v>
      </c>
      <c r="O98" t="s">
        <v>154</v>
      </c>
      <c r="P98" t="s">
        <v>7162</v>
      </c>
      <c r="Q98" t="s">
        <v>7162</v>
      </c>
      <c r="R98" t="s">
        <v>150</v>
      </c>
      <c r="S98" t="s">
        <v>6995</v>
      </c>
      <c r="T98" t="s">
        <v>1368</v>
      </c>
      <c r="U98">
        <v>2030</v>
      </c>
      <c r="V98" t="s">
        <v>151</v>
      </c>
      <c r="W98" t="s">
        <v>1368</v>
      </c>
      <c r="X98">
        <v>2050</v>
      </c>
      <c r="Y98" t="s">
        <v>150</v>
      </c>
      <c r="Z98" t="s">
        <v>150</v>
      </c>
      <c r="AA98">
        <v>2050</v>
      </c>
      <c r="AB98">
        <v>2050</v>
      </c>
    </row>
    <row r="99" spans="1:28" ht="14.45">
      <c r="A99">
        <v>98</v>
      </c>
      <c r="B99" t="s">
        <v>740</v>
      </c>
      <c r="H99" t="s">
        <v>741</v>
      </c>
      <c r="I99" t="s">
        <v>742</v>
      </c>
      <c r="J99">
        <v>-0.645</v>
      </c>
      <c r="K99" t="s">
        <v>743</v>
      </c>
      <c r="L99">
        <v>59074</v>
      </c>
      <c r="N99">
        <v>9</v>
      </c>
      <c r="O99" t="s">
        <v>154</v>
      </c>
      <c r="P99" t="s">
        <v>7162</v>
      </c>
      <c r="Q99" t="s">
        <v>7162</v>
      </c>
      <c r="R99" t="s">
        <v>150</v>
      </c>
      <c r="S99" t="s">
        <v>6995</v>
      </c>
      <c r="T99" t="s">
        <v>1368</v>
      </c>
      <c r="U99">
        <v>2030</v>
      </c>
      <c r="V99" t="s">
        <v>7162</v>
      </c>
      <c r="W99" t="s">
        <v>7162</v>
      </c>
      <c r="X99" t="s">
        <v>7162</v>
      </c>
      <c r="Y99" t="s">
        <v>154</v>
      </c>
      <c r="Z99" t="s">
        <v>154</v>
      </c>
      <c r="AA99" t="s">
        <v>7162</v>
      </c>
      <c r="AB99" t="s">
        <v>7162</v>
      </c>
    </row>
    <row r="100" spans="1:28" ht="14.45">
      <c r="A100">
        <v>99</v>
      </c>
      <c r="B100" t="s">
        <v>745</v>
      </c>
      <c r="D100" t="s">
        <v>3075</v>
      </c>
      <c r="H100" t="s">
        <v>746</v>
      </c>
      <c r="I100" t="s">
        <v>747</v>
      </c>
      <c r="J100">
        <v>0.094</v>
      </c>
      <c r="K100" t="s">
        <v>748</v>
      </c>
      <c r="L100">
        <v>4500</v>
      </c>
      <c r="N100">
        <v>15</v>
      </c>
      <c r="O100" t="s">
        <v>154</v>
      </c>
      <c r="P100" t="s">
        <v>7162</v>
      </c>
      <c r="Q100" t="s">
        <v>7162</v>
      </c>
      <c r="R100" t="s">
        <v>150</v>
      </c>
      <c r="S100" t="s">
        <v>6995</v>
      </c>
      <c r="T100" t="s">
        <v>1368</v>
      </c>
      <c r="U100">
        <v>2030</v>
      </c>
      <c r="V100" t="s">
        <v>7162</v>
      </c>
      <c r="W100" t="s">
        <v>7162</v>
      </c>
      <c r="X100" t="s">
        <v>7162</v>
      </c>
      <c r="Y100" t="s">
        <v>154</v>
      </c>
      <c r="Z100" t="s">
        <v>154</v>
      </c>
      <c r="AA100" t="s">
        <v>7162</v>
      </c>
      <c r="AB100" t="s">
        <v>7162</v>
      </c>
    </row>
    <row r="101" spans="1:28" ht="14.45">
      <c r="A101">
        <v>100</v>
      </c>
      <c r="B101" t="s">
        <v>750</v>
      </c>
      <c r="D101" t="s">
        <v>271</v>
      </c>
      <c r="H101" t="s">
        <v>751</v>
      </c>
      <c r="I101" t="s">
        <v>752</v>
      </c>
      <c r="J101">
        <v>-0.218</v>
      </c>
      <c r="K101" t="s">
        <v>753</v>
      </c>
      <c r="L101">
        <v>182299</v>
      </c>
      <c r="N101">
        <v>14</v>
      </c>
      <c r="O101" t="s">
        <v>154</v>
      </c>
      <c r="P101" t="s">
        <v>7162</v>
      </c>
      <c r="Q101" t="s">
        <v>7162</v>
      </c>
      <c r="R101" t="s">
        <v>150</v>
      </c>
      <c r="S101" t="s">
        <v>6995</v>
      </c>
      <c r="T101" t="s">
        <v>1368</v>
      </c>
      <c r="U101">
        <v>2030</v>
      </c>
      <c r="V101" t="s">
        <v>7162</v>
      </c>
      <c r="W101" t="s">
        <v>7162</v>
      </c>
      <c r="X101" t="s">
        <v>7162</v>
      </c>
      <c r="Y101" t="s">
        <v>154</v>
      </c>
      <c r="Z101" t="s">
        <v>154</v>
      </c>
      <c r="AA101" t="s">
        <v>7162</v>
      </c>
      <c r="AB101" t="s">
        <v>7162</v>
      </c>
    </row>
    <row r="102" spans="1:28" ht="14.45">
      <c r="A102">
        <v>101</v>
      </c>
      <c r="B102" t="s">
        <v>755</v>
      </c>
      <c r="D102" t="s">
        <v>3075</v>
      </c>
      <c r="H102" t="s">
        <v>757</v>
      </c>
      <c r="I102" t="s">
        <v>758</v>
      </c>
      <c r="J102">
        <v>0.083</v>
      </c>
      <c r="K102" t="s">
        <v>759</v>
      </c>
      <c r="L102">
        <v>94838</v>
      </c>
      <c r="N102">
        <v>31</v>
      </c>
      <c r="O102" t="s">
        <v>154</v>
      </c>
      <c r="P102" t="s">
        <v>7162</v>
      </c>
      <c r="Q102" t="s">
        <v>7162</v>
      </c>
      <c r="R102" t="s">
        <v>150</v>
      </c>
      <c r="S102" t="s">
        <v>6995</v>
      </c>
      <c r="T102" t="s">
        <v>7071</v>
      </c>
      <c r="U102" t="s">
        <v>3292</v>
      </c>
      <c r="V102" t="s">
        <v>7162</v>
      </c>
      <c r="W102" t="s">
        <v>7162</v>
      </c>
      <c r="X102" t="s">
        <v>7162</v>
      </c>
      <c r="Y102" t="s">
        <v>154</v>
      </c>
      <c r="Z102" t="s">
        <v>154</v>
      </c>
      <c r="AA102" t="s">
        <v>7162</v>
      </c>
      <c r="AB102" t="s">
        <v>7162</v>
      </c>
    </row>
    <row r="103" spans="1:28" ht="14.45">
      <c r="A103">
        <v>102</v>
      </c>
      <c r="B103" t="s">
        <v>761</v>
      </c>
      <c r="D103" t="s">
        <v>3075</v>
      </c>
      <c r="H103" t="s">
        <v>762</v>
      </c>
      <c r="I103" t="s">
        <v>763</v>
      </c>
      <c r="J103">
        <v>-0.04</v>
      </c>
      <c r="K103" t="s">
        <v>764</v>
      </c>
      <c r="L103">
        <v>308092</v>
      </c>
      <c r="N103">
        <v>18</v>
      </c>
      <c r="O103" t="s">
        <v>154</v>
      </c>
      <c r="P103" t="s">
        <v>7162</v>
      </c>
      <c r="Q103" t="s">
        <v>7162</v>
      </c>
      <c r="R103" t="s">
        <v>154</v>
      </c>
      <c r="S103" t="s">
        <v>154</v>
      </c>
      <c r="T103" t="s">
        <v>7162</v>
      </c>
      <c r="U103" t="s">
        <v>7162</v>
      </c>
      <c r="V103" t="s">
        <v>7162</v>
      </c>
      <c r="W103" t="s">
        <v>7162</v>
      </c>
      <c r="X103" t="s">
        <v>7162</v>
      </c>
      <c r="Y103" t="s">
        <v>154</v>
      </c>
      <c r="Z103" t="s">
        <v>154</v>
      </c>
      <c r="AA103" t="s">
        <v>7162</v>
      </c>
      <c r="AB103" t="s">
        <v>7162</v>
      </c>
    </row>
    <row r="104" spans="1:28" ht="14.45">
      <c r="A104">
        <v>103</v>
      </c>
      <c r="B104" t="s">
        <v>766</v>
      </c>
      <c r="D104" t="s">
        <v>3075</v>
      </c>
      <c r="H104" t="s">
        <v>767</v>
      </c>
      <c r="I104" t="s">
        <v>768</v>
      </c>
      <c r="J104">
        <v>0.097</v>
      </c>
      <c r="K104" t="s">
        <v>769</v>
      </c>
      <c r="L104">
        <v>100041</v>
      </c>
      <c r="N104">
        <v>31</v>
      </c>
      <c r="O104" t="s">
        <v>150</v>
      </c>
      <c r="P104">
        <v>2017</v>
      </c>
      <c r="Q104">
        <v>2025</v>
      </c>
      <c r="R104" t="s">
        <v>150</v>
      </c>
      <c r="S104" t="s">
        <v>160</v>
      </c>
      <c r="T104" t="s">
        <v>7162</v>
      </c>
      <c r="U104" t="s">
        <v>7162</v>
      </c>
      <c r="V104" t="s">
        <v>7162</v>
      </c>
      <c r="W104" t="s">
        <v>7162</v>
      </c>
      <c r="X104" t="s">
        <v>7162</v>
      </c>
      <c r="Y104" t="s">
        <v>154</v>
      </c>
      <c r="Z104" t="s">
        <v>154</v>
      </c>
      <c r="AA104" t="s">
        <v>7162</v>
      </c>
      <c r="AB104" t="s">
        <v>7162</v>
      </c>
    </row>
    <row r="105" spans="1:28" ht="14.45">
      <c r="A105">
        <v>104</v>
      </c>
      <c r="B105" t="s">
        <v>771</v>
      </c>
      <c r="D105" t="s">
        <v>679</v>
      </c>
      <c r="H105" t="s">
        <v>773</v>
      </c>
      <c r="I105" t="s">
        <v>774</v>
      </c>
      <c r="J105">
        <v>-0.45</v>
      </c>
      <c r="K105" t="s">
        <v>775</v>
      </c>
      <c r="L105">
        <v>32492</v>
      </c>
      <c r="N105">
        <v>31</v>
      </c>
      <c r="O105" t="s">
        <v>150</v>
      </c>
      <c r="P105">
        <v>2015</v>
      </c>
      <c r="Q105">
        <v>2025</v>
      </c>
      <c r="R105" t="s">
        <v>150</v>
      </c>
      <c r="S105" t="s">
        <v>6995</v>
      </c>
      <c r="T105" t="s">
        <v>1368</v>
      </c>
      <c r="U105">
        <v>2032</v>
      </c>
      <c r="V105" t="s">
        <v>151</v>
      </c>
      <c r="W105" t="s">
        <v>1368</v>
      </c>
      <c r="X105">
        <v>2050</v>
      </c>
      <c r="Y105" t="s">
        <v>150</v>
      </c>
      <c r="Z105" t="s">
        <v>150</v>
      </c>
      <c r="AA105">
        <v>2050</v>
      </c>
      <c r="AB105">
        <v>2050</v>
      </c>
    </row>
    <row r="106" spans="1:28" ht="14.45">
      <c r="A106">
        <v>105</v>
      </c>
      <c r="B106" t="s">
        <v>777</v>
      </c>
      <c r="H106" t="s">
        <v>779</v>
      </c>
      <c r="I106" t="s">
        <v>780</v>
      </c>
      <c r="J106">
        <v>-0.626</v>
      </c>
      <c r="K106" t="s">
        <v>781</v>
      </c>
      <c r="L106">
        <v>417859</v>
      </c>
      <c r="N106">
        <v>31</v>
      </c>
      <c r="O106" t="s">
        <v>154</v>
      </c>
      <c r="P106" t="s">
        <v>7162</v>
      </c>
      <c r="Q106" t="s">
        <v>7162</v>
      </c>
      <c r="R106" t="s">
        <v>150</v>
      </c>
      <c r="S106" t="s">
        <v>6995</v>
      </c>
      <c r="T106" t="s">
        <v>1368</v>
      </c>
      <c r="U106">
        <v>2030</v>
      </c>
      <c r="V106" t="s">
        <v>7162</v>
      </c>
      <c r="W106" t="s">
        <v>7162</v>
      </c>
      <c r="X106" t="s">
        <v>7162</v>
      </c>
      <c r="Y106" t="s">
        <v>154</v>
      </c>
      <c r="Z106" t="s">
        <v>154</v>
      </c>
      <c r="AA106" t="s">
        <v>7162</v>
      </c>
      <c r="AB106" t="s">
        <v>7162</v>
      </c>
    </row>
    <row r="107" spans="1:28" ht="14.45">
      <c r="A107">
        <v>106</v>
      </c>
      <c r="B107" t="s">
        <v>784</v>
      </c>
      <c r="H107" t="s">
        <v>785</v>
      </c>
      <c r="I107" t="s">
        <v>786</v>
      </c>
      <c r="J107">
        <v>-0.527</v>
      </c>
      <c r="K107" t="s">
        <v>787</v>
      </c>
      <c r="L107">
        <v>125665</v>
      </c>
      <c r="N107">
        <v>5</v>
      </c>
      <c r="O107" t="s">
        <v>154</v>
      </c>
      <c r="P107" t="s">
        <v>7162</v>
      </c>
      <c r="Q107" t="s">
        <v>7162</v>
      </c>
      <c r="R107" t="s">
        <v>150</v>
      </c>
      <c r="S107" t="s">
        <v>7000</v>
      </c>
      <c r="T107" t="s">
        <v>7162</v>
      </c>
      <c r="U107" t="s">
        <v>7162</v>
      </c>
      <c r="V107" t="s">
        <v>7162</v>
      </c>
      <c r="W107" t="s">
        <v>7162</v>
      </c>
      <c r="X107" t="s">
        <v>7162</v>
      </c>
      <c r="Y107" t="s">
        <v>154</v>
      </c>
      <c r="Z107" t="s">
        <v>154</v>
      </c>
      <c r="AA107" t="s">
        <v>7162</v>
      </c>
      <c r="AB107" t="s">
        <v>7162</v>
      </c>
    </row>
    <row r="108" spans="1:28" ht="14.45">
      <c r="A108">
        <v>107</v>
      </c>
      <c r="B108" t="s">
        <v>788</v>
      </c>
      <c r="H108" t="s">
        <v>791</v>
      </c>
      <c r="I108" t="s">
        <v>792</v>
      </c>
      <c r="J108">
        <v>-0.113</v>
      </c>
      <c r="K108" t="s">
        <v>793</v>
      </c>
      <c r="L108">
        <v>723227</v>
      </c>
      <c r="N108">
        <v>15</v>
      </c>
      <c r="O108" t="s">
        <v>154</v>
      </c>
      <c r="P108" t="s">
        <v>7162</v>
      </c>
      <c r="Q108" t="s">
        <v>7162</v>
      </c>
      <c r="R108" t="s">
        <v>150</v>
      </c>
      <c r="S108" t="s">
        <v>7000</v>
      </c>
      <c r="T108" t="s">
        <v>7162</v>
      </c>
      <c r="U108" t="s">
        <v>7162</v>
      </c>
      <c r="V108" t="s">
        <v>7162</v>
      </c>
      <c r="W108" t="s">
        <v>7162</v>
      </c>
      <c r="X108" t="s">
        <v>7162</v>
      </c>
      <c r="Y108" t="s">
        <v>154</v>
      </c>
      <c r="Z108" t="s">
        <v>154</v>
      </c>
      <c r="AA108" t="s">
        <v>7162</v>
      </c>
      <c r="AB108" t="s">
        <v>7162</v>
      </c>
    </row>
    <row r="109" spans="1:28" ht="14.45">
      <c r="A109">
        <v>108</v>
      </c>
      <c r="B109" t="s">
        <v>797</v>
      </c>
      <c r="H109" t="s">
        <v>798</v>
      </c>
      <c r="I109" t="s">
        <v>799</v>
      </c>
      <c r="J109">
        <v>-0.058</v>
      </c>
      <c r="K109" t="s">
        <v>800</v>
      </c>
      <c r="L109">
        <v>222000</v>
      </c>
      <c r="N109">
        <v>31</v>
      </c>
      <c r="O109" t="s">
        <v>154</v>
      </c>
      <c r="P109" t="s">
        <v>7162</v>
      </c>
      <c r="Q109" t="s">
        <v>7162</v>
      </c>
      <c r="R109" t="s">
        <v>154</v>
      </c>
      <c r="S109" t="s">
        <v>154</v>
      </c>
      <c r="T109" t="s">
        <v>7162</v>
      </c>
      <c r="U109" t="s">
        <v>7162</v>
      </c>
      <c r="V109" t="s">
        <v>7162</v>
      </c>
      <c r="W109" t="s">
        <v>7162</v>
      </c>
      <c r="X109" t="s">
        <v>7162</v>
      </c>
      <c r="Y109" t="s">
        <v>154</v>
      </c>
      <c r="Z109" t="s">
        <v>154</v>
      </c>
      <c r="AA109" t="s">
        <v>7162</v>
      </c>
      <c r="AB109" t="s">
        <v>7162</v>
      </c>
    </row>
    <row r="110" spans="1:28" ht="14.45">
      <c r="A110">
        <v>109</v>
      </c>
      <c r="B110" t="s">
        <v>802</v>
      </c>
      <c r="H110" t="s">
        <v>803</v>
      </c>
      <c r="I110" t="s">
        <v>804</v>
      </c>
      <c r="J110">
        <v>0.041</v>
      </c>
      <c r="K110" t="s">
        <v>805</v>
      </c>
      <c r="L110">
        <v>138129</v>
      </c>
      <c r="N110">
        <v>31</v>
      </c>
      <c r="O110" t="s">
        <v>154</v>
      </c>
      <c r="P110" t="s">
        <v>7162</v>
      </c>
      <c r="Q110" t="s">
        <v>7162</v>
      </c>
      <c r="R110" t="s">
        <v>150</v>
      </c>
      <c r="S110" t="s">
        <v>6995</v>
      </c>
      <c r="T110" t="s">
        <v>1368</v>
      </c>
      <c r="U110" t="s">
        <v>3292</v>
      </c>
      <c r="V110" t="s">
        <v>151</v>
      </c>
      <c r="W110" t="s">
        <v>1368</v>
      </c>
      <c r="X110" t="s">
        <v>4371</v>
      </c>
      <c r="Y110" t="s">
        <v>150</v>
      </c>
      <c r="Z110" t="s">
        <v>150</v>
      </c>
      <c r="AA110" t="s">
        <v>4371</v>
      </c>
      <c r="AB110" t="s">
        <v>4371</v>
      </c>
    </row>
    <row r="111" spans="1:28" ht="14.45">
      <c r="A111">
        <v>110</v>
      </c>
      <c r="B111" t="s">
        <v>807</v>
      </c>
      <c r="H111" t="s">
        <v>808</v>
      </c>
      <c r="I111" t="s">
        <v>809</v>
      </c>
      <c r="J111">
        <v>-0.198</v>
      </c>
      <c r="K111" t="s">
        <v>810</v>
      </c>
      <c r="L111">
        <v>56400</v>
      </c>
      <c r="N111">
        <v>31</v>
      </c>
      <c r="O111" t="s">
        <v>150</v>
      </c>
      <c r="P111">
        <v>2020</v>
      </c>
      <c r="Q111">
        <v>2050</v>
      </c>
      <c r="R111" t="s">
        <v>150</v>
      </c>
      <c r="S111" t="s">
        <v>6995</v>
      </c>
      <c r="T111" t="s">
        <v>1368</v>
      </c>
      <c r="U111" t="s">
        <v>3292</v>
      </c>
      <c r="V111" t="s">
        <v>7162</v>
      </c>
      <c r="W111" t="s">
        <v>7162</v>
      </c>
      <c r="X111" t="s">
        <v>7162</v>
      </c>
      <c r="Y111" t="s">
        <v>154</v>
      </c>
      <c r="Z111" t="s">
        <v>154</v>
      </c>
      <c r="AA111" t="s">
        <v>7162</v>
      </c>
      <c r="AB111" t="s">
        <v>7162</v>
      </c>
    </row>
    <row r="112" spans="1:28" ht="14.45">
      <c r="A112">
        <v>111</v>
      </c>
      <c r="B112" t="s">
        <v>812</v>
      </c>
      <c r="H112" t="s">
        <v>813</v>
      </c>
      <c r="I112" t="s">
        <v>814</v>
      </c>
      <c r="J112">
        <v>0.355</v>
      </c>
      <c r="K112" t="s">
        <v>815</v>
      </c>
      <c r="L112">
        <v>108000</v>
      </c>
      <c r="N112">
        <v>25</v>
      </c>
      <c r="O112" t="s">
        <v>150</v>
      </c>
      <c r="P112">
        <v>2019</v>
      </c>
      <c r="Q112">
        <v>2040</v>
      </c>
      <c r="R112" t="s">
        <v>150</v>
      </c>
      <c r="S112" t="s">
        <v>6995</v>
      </c>
      <c r="T112" t="s">
        <v>1368</v>
      </c>
      <c r="U112" t="s">
        <v>4212</v>
      </c>
      <c r="V112" t="s">
        <v>151</v>
      </c>
      <c r="W112" t="s">
        <v>1368</v>
      </c>
      <c r="X112" t="s">
        <v>4213</v>
      </c>
      <c r="Y112" t="s">
        <v>150</v>
      </c>
      <c r="Z112" t="s">
        <v>150</v>
      </c>
      <c r="AA112" t="s">
        <v>4213</v>
      </c>
      <c r="AB112" t="s">
        <v>4213</v>
      </c>
    </row>
    <row r="113" spans="1:28" ht="14.45">
      <c r="A113">
        <v>112</v>
      </c>
      <c r="B113" t="s">
        <v>817</v>
      </c>
      <c r="H113" t="s">
        <v>819</v>
      </c>
      <c r="I113" t="s">
        <v>820</v>
      </c>
      <c r="J113">
        <v>0.455</v>
      </c>
      <c r="K113" t="s">
        <v>821</v>
      </c>
      <c r="L113">
        <v>194956</v>
      </c>
      <c r="N113">
        <v>1</v>
      </c>
      <c r="O113" t="s">
        <v>154</v>
      </c>
      <c r="P113" t="s">
        <v>7162</v>
      </c>
      <c r="Q113" t="s">
        <v>7162</v>
      </c>
      <c r="R113" t="s">
        <v>150</v>
      </c>
      <c r="S113" t="s">
        <v>6995</v>
      </c>
      <c r="T113" t="s">
        <v>1368</v>
      </c>
      <c r="U113">
        <v>2030</v>
      </c>
      <c r="V113" t="s">
        <v>7162</v>
      </c>
      <c r="W113" t="s">
        <v>7162</v>
      </c>
      <c r="X113" t="s">
        <v>7162</v>
      </c>
      <c r="Y113" t="s">
        <v>154</v>
      </c>
      <c r="Z113" t="s">
        <v>154</v>
      </c>
      <c r="AA113" t="s">
        <v>7162</v>
      </c>
      <c r="AB113" t="s">
        <v>7162</v>
      </c>
    </row>
    <row r="114" spans="1:28" ht="14.45">
      <c r="A114">
        <v>113</v>
      </c>
      <c r="B114" t="s">
        <v>823</v>
      </c>
      <c r="H114" t="s">
        <v>824</v>
      </c>
      <c r="I114" t="s">
        <v>825</v>
      </c>
      <c r="J114">
        <v>-0.564</v>
      </c>
      <c r="K114" t="s">
        <v>826</v>
      </c>
      <c r="L114">
        <v>324750</v>
      </c>
      <c r="N114">
        <v>31</v>
      </c>
      <c r="O114" t="s">
        <v>154</v>
      </c>
      <c r="P114" t="s">
        <v>7162</v>
      </c>
      <c r="Q114" t="s">
        <v>7162</v>
      </c>
      <c r="R114" t="s">
        <v>150</v>
      </c>
      <c r="S114" t="s">
        <v>6995</v>
      </c>
      <c r="T114" t="s">
        <v>7071</v>
      </c>
      <c r="U114">
        <v>2030</v>
      </c>
      <c r="V114" t="s">
        <v>7162</v>
      </c>
      <c r="W114" t="s">
        <v>7162</v>
      </c>
      <c r="X114" t="s">
        <v>7162</v>
      </c>
      <c r="Y114" t="s">
        <v>154</v>
      </c>
      <c r="Z114" t="s">
        <v>154</v>
      </c>
      <c r="AA114" t="s">
        <v>7162</v>
      </c>
      <c r="AB114" t="s">
        <v>7162</v>
      </c>
    </row>
    <row r="115" spans="1:28" ht="14.45">
      <c r="A115">
        <v>114</v>
      </c>
      <c r="B115" t="s">
        <v>829</v>
      </c>
      <c r="D115" t="s">
        <v>679</v>
      </c>
      <c r="H115" t="s">
        <v>830</v>
      </c>
      <c r="I115" t="s">
        <v>831</v>
      </c>
      <c r="J115">
        <v>0</v>
      </c>
      <c r="K115" t="s">
        <v>832</v>
      </c>
      <c r="L115">
        <v>108301</v>
      </c>
      <c r="N115">
        <v>10</v>
      </c>
      <c r="O115" t="s">
        <v>150</v>
      </c>
      <c r="P115">
        <v>2020</v>
      </c>
      <c r="Q115">
        <v>2040</v>
      </c>
      <c r="R115" t="s">
        <v>150</v>
      </c>
      <c r="S115" t="s">
        <v>7000</v>
      </c>
      <c r="T115" t="s">
        <v>7162</v>
      </c>
      <c r="U115" t="s">
        <v>7162</v>
      </c>
      <c r="V115" t="s">
        <v>7162</v>
      </c>
      <c r="W115" t="s">
        <v>7162</v>
      </c>
      <c r="X115" t="s">
        <v>7162</v>
      </c>
      <c r="Y115" t="s">
        <v>154</v>
      </c>
      <c r="Z115" t="s">
        <v>154</v>
      </c>
      <c r="AA115" t="s">
        <v>7162</v>
      </c>
      <c r="AB115" t="s">
        <v>7162</v>
      </c>
    </row>
    <row r="116" spans="1:28" ht="14.45">
      <c r="A116">
        <v>115</v>
      </c>
      <c r="B116" t="s">
        <v>834</v>
      </c>
      <c r="H116" t="s">
        <v>835</v>
      </c>
      <c r="I116" t="s">
        <v>836</v>
      </c>
      <c r="J116">
        <v>0.056</v>
      </c>
      <c r="K116" t="s">
        <v>837</v>
      </c>
      <c r="L116">
        <v>319000</v>
      </c>
      <c r="N116">
        <v>31</v>
      </c>
      <c r="O116" t="s">
        <v>150</v>
      </c>
      <c r="P116">
        <v>2020</v>
      </c>
      <c r="Q116">
        <v>2040</v>
      </c>
      <c r="R116" t="s">
        <v>150</v>
      </c>
      <c r="S116" t="s">
        <v>6995</v>
      </c>
      <c r="T116" t="s">
        <v>1368</v>
      </c>
      <c r="U116">
        <v>2030</v>
      </c>
      <c r="V116" t="s">
        <v>151</v>
      </c>
      <c r="W116" t="s">
        <v>1368</v>
      </c>
      <c r="X116">
        <v>2050</v>
      </c>
      <c r="Y116" t="s">
        <v>150</v>
      </c>
      <c r="Z116" t="s">
        <v>150</v>
      </c>
      <c r="AA116">
        <v>2050</v>
      </c>
      <c r="AB116">
        <v>2050</v>
      </c>
    </row>
    <row r="117" spans="1:28" ht="14.45">
      <c r="A117">
        <v>116</v>
      </c>
      <c r="B117" t="s">
        <v>839</v>
      </c>
      <c r="H117" t="s">
        <v>840</v>
      </c>
      <c r="I117" t="s">
        <v>841</v>
      </c>
      <c r="J117">
        <v>0.657</v>
      </c>
      <c r="K117" t="s">
        <v>842</v>
      </c>
      <c r="L117">
        <v>110558</v>
      </c>
      <c r="N117">
        <v>9</v>
      </c>
      <c r="O117" t="s">
        <v>154</v>
      </c>
      <c r="P117" t="s">
        <v>7162</v>
      </c>
      <c r="Q117" t="s">
        <v>7162</v>
      </c>
      <c r="R117" t="s">
        <v>150</v>
      </c>
      <c r="S117" t="s">
        <v>6995</v>
      </c>
      <c r="T117" t="s">
        <v>1368</v>
      </c>
      <c r="U117">
        <v>2030</v>
      </c>
      <c r="V117" t="s">
        <v>151</v>
      </c>
      <c r="W117" t="s">
        <v>1368</v>
      </c>
      <c r="X117">
        <v>2050</v>
      </c>
      <c r="Y117" t="s">
        <v>150</v>
      </c>
      <c r="Z117" t="s">
        <v>150</v>
      </c>
      <c r="AA117">
        <v>2050</v>
      </c>
      <c r="AB117">
        <v>2050</v>
      </c>
    </row>
    <row r="118" spans="1:28" ht="14.45">
      <c r="A118">
        <v>117</v>
      </c>
      <c r="B118" t="s">
        <v>844</v>
      </c>
      <c r="D118" t="s">
        <v>845</v>
      </c>
      <c r="H118" t="s">
        <v>846</v>
      </c>
      <c r="I118" t="s">
        <v>847</v>
      </c>
      <c r="J118">
        <v>-0.174</v>
      </c>
      <c r="K118" t="s">
        <v>848</v>
      </c>
      <c r="L118">
        <v>200518</v>
      </c>
      <c r="N118">
        <v>25</v>
      </c>
      <c r="O118" t="s">
        <v>154</v>
      </c>
      <c r="P118" t="s">
        <v>7162</v>
      </c>
      <c r="Q118" t="s">
        <v>7162</v>
      </c>
      <c r="R118" t="s">
        <v>150</v>
      </c>
      <c r="S118" t="s">
        <v>6995</v>
      </c>
      <c r="T118" t="s">
        <v>1368</v>
      </c>
      <c r="U118">
        <v>2030</v>
      </c>
      <c r="V118" t="s">
        <v>7162</v>
      </c>
      <c r="W118" t="s">
        <v>7162</v>
      </c>
      <c r="X118" t="s">
        <v>7162</v>
      </c>
      <c r="Y118" t="s">
        <v>154</v>
      </c>
      <c r="Z118" t="s">
        <v>154</v>
      </c>
      <c r="AA118" t="s">
        <v>7162</v>
      </c>
      <c r="AB118" t="s">
        <v>7162</v>
      </c>
    </row>
    <row r="119" spans="1:28" ht="14.45">
      <c r="A119">
        <v>118</v>
      </c>
      <c r="B119" t="s">
        <v>851</v>
      </c>
      <c r="D119" t="s">
        <v>852</v>
      </c>
      <c r="H119" t="s">
        <v>853</v>
      </c>
      <c r="I119" t="s">
        <v>854</v>
      </c>
      <c r="J119">
        <v>-0.665</v>
      </c>
      <c r="K119" t="s">
        <v>855</v>
      </c>
      <c r="L119">
        <v>23653</v>
      </c>
      <c r="N119">
        <v>5</v>
      </c>
      <c r="O119" t="s">
        <v>154</v>
      </c>
      <c r="P119" t="s">
        <v>7162</v>
      </c>
      <c r="Q119" t="s">
        <v>7162</v>
      </c>
      <c r="R119" t="s">
        <v>150</v>
      </c>
      <c r="S119" t="s">
        <v>6995</v>
      </c>
      <c r="T119" t="s">
        <v>1368</v>
      </c>
      <c r="U119">
        <v>2030</v>
      </c>
      <c r="V119" t="s">
        <v>151</v>
      </c>
      <c r="W119" t="s">
        <v>1368</v>
      </c>
      <c r="X119">
        <v>2050</v>
      </c>
      <c r="Y119" t="s">
        <v>150</v>
      </c>
      <c r="Z119" t="s">
        <v>150</v>
      </c>
      <c r="AA119">
        <v>2050</v>
      </c>
      <c r="AB119">
        <v>2050</v>
      </c>
    </row>
    <row r="120" spans="1:28" ht="14.45">
      <c r="A120">
        <v>119</v>
      </c>
      <c r="B120" t="s">
        <v>857</v>
      </c>
      <c r="H120" t="s">
        <v>858</v>
      </c>
      <c r="I120" t="s">
        <v>859</v>
      </c>
      <c r="J120">
        <v>-0.44</v>
      </c>
      <c r="K120" t="s">
        <v>860</v>
      </c>
      <c r="L120">
        <v>193615</v>
      </c>
      <c r="N120">
        <v>13</v>
      </c>
      <c r="O120" t="s">
        <v>150</v>
      </c>
      <c r="P120">
        <v>2021</v>
      </c>
      <c r="Q120">
        <v>2023</v>
      </c>
      <c r="R120" t="s">
        <v>154</v>
      </c>
      <c r="S120" t="s">
        <v>154</v>
      </c>
      <c r="T120" t="s">
        <v>7162</v>
      </c>
      <c r="U120" t="s">
        <v>7162</v>
      </c>
      <c r="V120" t="s">
        <v>7162</v>
      </c>
      <c r="W120" t="s">
        <v>7162</v>
      </c>
      <c r="X120" t="s">
        <v>7162</v>
      </c>
      <c r="Y120" t="s">
        <v>154</v>
      </c>
      <c r="Z120" t="s">
        <v>154</v>
      </c>
      <c r="AA120" t="s">
        <v>7162</v>
      </c>
      <c r="AB120" t="s">
        <v>7162</v>
      </c>
    </row>
    <row r="121" spans="1:28" ht="14.45">
      <c r="A121">
        <v>120</v>
      </c>
      <c r="B121" t="s">
        <v>862</v>
      </c>
      <c r="D121" t="s">
        <v>679</v>
      </c>
      <c r="H121" t="s">
        <v>864</v>
      </c>
      <c r="I121" t="s">
        <v>865</v>
      </c>
      <c r="J121">
        <v>-0.698</v>
      </c>
      <c r="K121" t="s">
        <v>866</v>
      </c>
      <c r="L121">
        <v>49185</v>
      </c>
      <c r="N121">
        <v>31</v>
      </c>
      <c r="O121" t="s">
        <v>154</v>
      </c>
      <c r="P121" t="s">
        <v>7162</v>
      </c>
      <c r="Q121" t="s">
        <v>7162</v>
      </c>
      <c r="R121" t="s">
        <v>154</v>
      </c>
      <c r="S121" t="s">
        <v>154</v>
      </c>
      <c r="T121" t="s">
        <v>7162</v>
      </c>
      <c r="U121" t="s">
        <v>7162</v>
      </c>
      <c r="V121" t="s">
        <v>7162</v>
      </c>
      <c r="W121" t="s">
        <v>7162</v>
      </c>
      <c r="X121" t="s">
        <v>7162</v>
      </c>
      <c r="Y121" t="s">
        <v>154</v>
      </c>
      <c r="Z121" t="s">
        <v>154</v>
      </c>
      <c r="AA121" t="s">
        <v>7162</v>
      </c>
      <c r="AB121" t="s">
        <v>7162</v>
      </c>
    </row>
    <row r="122" spans="1:28" ht="14.45">
      <c r="A122">
        <v>121</v>
      </c>
      <c r="B122" t="s">
        <v>868</v>
      </c>
      <c r="D122" t="s">
        <v>679</v>
      </c>
      <c r="H122" t="s">
        <v>870</v>
      </c>
      <c r="I122" t="s">
        <v>871</v>
      </c>
      <c r="J122">
        <v>-94.27</v>
      </c>
      <c r="K122" t="s">
        <v>872</v>
      </c>
      <c r="L122">
        <v>129198</v>
      </c>
      <c r="N122">
        <v>31</v>
      </c>
      <c r="O122" t="s">
        <v>154</v>
      </c>
      <c r="P122" t="s">
        <v>7162</v>
      </c>
      <c r="Q122" t="s">
        <v>7162</v>
      </c>
      <c r="R122" t="s">
        <v>154</v>
      </c>
      <c r="S122" t="s">
        <v>154</v>
      </c>
      <c r="T122" t="s">
        <v>7162</v>
      </c>
      <c r="U122" t="s">
        <v>7162</v>
      </c>
      <c r="V122" t="s">
        <v>7162</v>
      </c>
      <c r="W122" t="s">
        <v>7162</v>
      </c>
      <c r="X122" t="s">
        <v>7162</v>
      </c>
      <c r="Y122" t="s">
        <v>154</v>
      </c>
      <c r="Z122" t="s">
        <v>154</v>
      </c>
      <c r="AA122" t="s">
        <v>7162</v>
      </c>
      <c r="AB122" t="s">
        <v>7162</v>
      </c>
    </row>
    <row r="123" spans="1:28" ht="14.45">
      <c r="A123">
        <v>122</v>
      </c>
      <c r="B123" t="s">
        <v>874</v>
      </c>
      <c r="H123" t="s">
        <v>875</v>
      </c>
      <c r="I123" t="s">
        <v>876</v>
      </c>
      <c r="J123">
        <v>1.112</v>
      </c>
      <c r="K123" t="s">
        <v>877</v>
      </c>
      <c r="L123">
        <v>205040</v>
      </c>
      <c r="N123">
        <v>31</v>
      </c>
      <c r="O123" t="s">
        <v>150</v>
      </c>
      <c r="P123">
        <v>2022</v>
      </c>
      <c r="Q123">
        <v>2025</v>
      </c>
      <c r="R123" t="s">
        <v>150</v>
      </c>
      <c r="S123" t="s">
        <v>6995</v>
      </c>
      <c r="T123" t="s">
        <v>1368</v>
      </c>
      <c r="U123" t="s">
        <v>3292</v>
      </c>
      <c r="V123" t="s">
        <v>151</v>
      </c>
      <c r="W123" t="s">
        <v>1368</v>
      </c>
      <c r="X123" t="s">
        <v>4371</v>
      </c>
      <c r="Y123" t="s">
        <v>150</v>
      </c>
      <c r="Z123" t="s">
        <v>150</v>
      </c>
      <c r="AA123" t="s">
        <v>4371</v>
      </c>
      <c r="AB123" t="s">
        <v>4371</v>
      </c>
    </row>
    <row r="124" spans="1:28" ht="14.45">
      <c r="A124">
        <v>123</v>
      </c>
      <c r="B124" t="s">
        <v>879</v>
      </c>
      <c r="H124" t="s">
        <v>881</v>
      </c>
      <c r="I124" t="s">
        <v>882</v>
      </c>
      <c r="J124">
        <v>-0.138</v>
      </c>
      <c r="K124" t="s">
        <v>883</v>
      </c>
      <c r="L124">
        <v>372180</v>
      </c>
      <c r="N124">
        <v>31</v>
      </c>
      <c r="O124" t="s">
        <v>154</v>
      </c>
      <c r="P124" t="s">
        <v>7162</v>
      </c>
      <c r="Q124" t="s">
        <v>7162</v>
      </c>
      <c r="R124" t="s">
        <v>154</v>
      </c>
      <c r="S124" t="s">
        <v>154</v>
      </c>
      <c r="T124" t="s">
        <v>7162</v>
      </c>
      <c r="U124" t="s">
        <v>7162</v>
      </c>
      <c r="V124" t="s">
        <v>7162</v>
      </c>
      <c r="W124" t="s">
        <v>7162</v>
      </c>
      <c r="X124" t="s">
        <v>7162</v>
      </c>
      <c r="Y124" t="s">
        <v>154</v>
      </c>
      <c r="Z124" t="s">
        <v>154</v>
      </c>
      <c r="AA124" t="s">
        <v>7162</v>
      </c>
      <c r="AB124" t="s">
        <v>7162</v>
      </c>
    </row>
    <row r="125" spans="1:28" ht="14.45">
      <c r="A125">
        <v>124</v>
      </c>
      <c r="B125" t="s">
        <v>886</v>
      </c>
      <c r="H125" t="s">
        <v>887</v>
      </c>
      <c r="I125" t="s">
        <v>888</v>
      </c>
      <c r="J125">
        <v>-0.094</v>
      </c>
      <c r="K125" t="s">
        <v>889</v>
      </c>
      <c r="L125">
        <v>559051</v>
      </c>
      <c r="N125">
        <v>31</v>
      </c>
      <c r="O125" t="s">
        <v>154</v>
      </c>
      <c r="P125" t="s">
        <v>7162</v>
      </c>
      <c r="Q125" t="s">
        <v>7162</v>
      </c>
      <c r="R125" t="s">
        <v>150</v>
      </c>
      <c r="S125" t="s">
        <v>6995</v>
      </c>
      <c r="T125" t="s">
        <v>1368</v>
      </c>
      <c r="U125">
        <v>2030</v>
      </c>
      <c r="V125" t="s">
        <v>151</v>
      </c>
      <c r="W125" t="s">
        <v>1368</v>
      </c>
      <c r="X125">
        <v>2050</v>
      </c>
      <c r="Y125" t="s">
        <v>150</v>
      </c>
      <c r="Z125" t="s">
        <v>150</v>
      </c>
      <c r="AA125">
        <v>2050</v>
      </c>
      <c r="AB125">
        <v>2050</v>
      </c>
    </row>
    <row r="126" spans="1:28" ht="14.45">
      <c r="A126">
        <v>125</v>
      </c>
      <c r="B126" t="s">
        <v>891</v>
      </c>
      <c r="D126" t="s">
        <v>3075</v>
      </c>
      <c r="H126" t="s">
        <v>892</v>
      </c>
      <c r="I126" t="s">
        <v>893</v>
      </c>
      <c r="J126">
        <v>0.117</v>
      </c>
      <c r="K126" t="s">
        <v>894</v>
      </c>
      <c r="L126">
        <v>78401</v>
      </c>
      <c r="N126">
        <v>31</v>
      </c>
      <c r="O126" t="s">
        <v>154</v>
      </c>
      <c r="P126" t="s">
        <v>7162</v>
      </c>
      <c r="Q126" t="s">
        <v>7162</v>
      </c>
      <c r="R126" t="s">
        <v>150</v>
      </c>
      <c r="S126" t="s">
        <v>160</v>
      </c>
      <c r="T126" t="s">
        <v>7162</v>
      </c>
      <c r="U126" t="s">
        <v>7162</v>
      </c>
      <c r="V126" t="s">
        <v>7162</v>
      </c>
      <c r="W126" t="s">
        <v>7162</v>
      </c>
      <c r="X126" t="s">
        <v>7162</v>
      </c>
      <c r="Y126" t="s">
        <v>154</v>
      </c>
      <c r="Z126" t="s">
        <v>154</v>
      </c>
      <c r="AA126" t="s">
        <v>7162</v>
      </c>
      <c r="AB126" t="s">
        <v>7162</v>
      </c>
    </row>
    <row r="127" spans="1:28" ht="14.45">
      <c r="A127">
        <v>126</v>
      </c>
      <c r="B127" t="s">
        <v>897</v>
      </c>
      <c r="H127" t="s">
        <v>898</v>
      </c>
      <c r="I127" t="s">
        <v>899</v>
      </c>
      <c r="J127">
        <v>0.319</v>
      </c>
      <c r="K127" t="s">
        <v>900</v>
      </c>
      <c r="L127">
        <v>83825</v>
      </c>
      <c r="N127">
        <v>11</v>
      </c>
      <c r="O127" t="s">
        <v>150</v>
      </c>
      <c r="P127">
        <v>2015</v>
      </c>
      <c r="Q127">
        <v>2020</v>
      </c>
      <c r="R127" t="s">
        <v>150</v>
      </c>
      <c r="S127" t="s">
        <v>6995</v>
      </c>
      <c r="T127" t="s">
        <v>1368</v>
      </c>
      <c r="U127">
        <v>2025</v>
      </c>
      <c r="V127" t="s">
        <v>7162</v>
      </c>
      <c r="W127" t="s">
        <v>7162</v>
      </c>
      <c r="X127" t="s">
        <v>7162</v>
      </c>
      <c r="Y127" t="s">
        <v>154</v>
      </c>
      <c r="Z127" t="s">
        <v>154</v>
      </c>
      <c r="AA127" t="s">
        <v>7162</v>
      </c>
      <c r="AB127" t="s">
        <v>7162</v>
      </c>
    </row>
    <row r="128" spans="1:28" ht="14.45">
      <c r="A128">
        <v>127</v>
      </c>
      <c r="B128" t="s">
        <v>905</v>
      </c>
      <c r="D128" t="s">
        <v>679</v>
      </c>
      <c r="H128" t="s">
        <v>906</v>
      </c>
      <c r="I128" t="s">
        <v>907</v>
      </c>
      <c r="J128">
        <v>-0.681</v>
      </c>
      <c r="K128" t="s">
        <v>908</v>
      </c>
      <c r="L128">
        <v>31528</v>
      </c>
      <c r="N128">
        <v>31</v>
      </c>
      <c r="O128" t="s">
        <v>154</v>
      </c>
      <c r="P128" t="s">
        <v>7162</v>
      </c>
      <c r="Q128" t="s">
        <v>7162</v>
      </c>
      <c r="R128" t="s">
        <v>150</v>
      </c>
      <c r="S128" t="s">
        <v>160</v>
      </c>
      <c r="T128" t="s">
        <v>7162</v>
      </c>
      <c r="U128" t="s">
        <v>7162</v>
      </c>
      <c r="V128" t="s">
        <v>7162</v>
      </c>
      <c r="W128" t="s">
        <v>7162</v>
      </c>
      <c r="X128" t="s">
        <v>7162</v>
      </c>
      <c r="Y128" t="s">
        <v>154</v>
      </c>
      <c r="Z128" t="s">
        <v>154</v>
      </c>
      <c r="AA128" t="s">
        <v>7162</v>
      </c>
      <c r="AB128" t="s">
        <v>7162</v>
      </c>
    </row>
    <row r="129" spans="1:28" ht="14.45">
      <c r="A129">
        <v>128</v>
      </c>
      <c r="B129" t="s">
        <v>910</v>
      </c>
      <c r="H129" t="s">
        <v>911</v>
      </c>
      <c r="I129" t="s">
        <v>912</v>
      </c>
      <c r="J129">
        <v>-0.259</v>
      </c>
      <c r="K129" t="s">
        <v>913</v>
      </c>
      <c r="L129">
        <v>341321</v>
      </c>
      <c r="N129">
        <v>31</v>
      </c>
      <c r="O129" t="s">
        <v>154</v>
      </c>
      <c r="P129" t="s">
        <v>7162</v>
      </c>
      <c r="Q129" t="s">
        <v>7162</v>
      </c>
      <c r="R129" t="s">
        <v>150</v>
      </c>
      <c r="S129" t="s">
        <v>6995</v>
      </c>
      <c r="T129" t="s">
        <v>1368</v>
      </c>
      <c r="U129" t="s">
        <v>3292</v>
      </c>
      <c r="V129" t="s">
        <v>151</v>
      </c>
      <c r="W129" t="s">
        <v>1368</v>
      </c>
      <c r="X129" t="s">
        <v>4360</v>
      </c>
      <c r="Y129" t="s">
        <v>150</v>
      </c>
      <c r="Z129" t="s">
        <v>150</v>
      </c>
      <c r="AA129" t="s">
        <v>4360</v>
      </c>
      <c r="AB129" t="s">
        <v>4360</v>
      </c>
    </row>
    <row r="130" spans="1:28" ht="14.45">
      <c r="A130">
        <v>129</v>
      </c>
      <c r="B130" t="s">
        <v>915</v>
      </c>
      <c r="H130" t="s">
        <v>916</v>
      </c>
      <c r="I130" t="s">
        <v>917</v>
      </c>
      <c r="J130">
        <v>0.393</v>
      </c>
      <c r="K130" t="s">
        <v>918</v>
      </c>
      <c r="L130">
        <v>229140</v>
      </c>
      <c r="N130">
        <v>31</v>
      </c>
      <c r="O130" t="s">
        <v>150</v>
      </c>
      <c r="P130">
        <v>2017</v>
      </c>
      <c r="Q130">
        <v>2030</v>
      </c>
      <c r="R130" t="s">
        <v>150</v>
      </c>
      <c r="S130" t="s">
        <v>6995</v>
      </c>
      <c r="T130" t="s">
        <v>1368</v>
      </c>
      <c r="U130" t="s">
        <v>3323</v>
      </c>
      <c r="V130" t="s">
        <v>151</v>
      </c>
      <c r="W130" t="s">
        <v>1368</v>
      </c>
      <c r="X130" t="s">
        <v>4371</v>
      </c>
      <c r="Y130" t="s">
        <v>150</v>
      </c>
      <c r="Z130" t="s">
        <v>150</v>
      </c>
      <c r="AA130" t="s">
        <v>4371</v>
      </c>
      <c r="AB130" t="s">
        <v>4371</v>
      </c>
    </row>
    <row r="131" spans="1:28" ht="14.45">
      <c r="A131">
        <v>130</v>
      </c>
      <c r="B131" t="s">
        <v>920</v>
      </c>
      <c r="D131" t="s">
        <v>3075</v>
      </c>
      <c r="H131" t="s">
        <v>921</v>
      </c>
      <c r="I131" t="s">
        <v>922</v>
      </c>
      <c r="J131">
        <v>0.185</v>
      </c>
      <c r="K131" t="s">
        <v>923</v>
      </c>
      <c r="L131">
        <v>156253</v>
      </c>
      <c r="N131">
        <v>24</v>
      </c>
      <c r="O131" t="s">
        <v>154</v>
      </c>
      <c r="P131" t="s">
        <v>7162</v>
      </c>
      <c r="Q131" t="s">
        <v>7162</v>
      </c>
      <c r="R131" t="s">
        <v>154</v>
      </c>
      <c r="S131" t="s">
        <v>154</v>
      </c>
      <c r="T131" t="s">
        <v>7162</v>
      </c>
      <c r="U131" t="s">
        <v>7162</v>
      </c>
      <c r="V131" t="s">
        <v>7162</v>
      </c>
      <c r="W131" t="s">
        <v>7162</v>
      </c>
      <c r="X131" t="s">
        <v>7162</v>
      </c>
      <c r="Y131" t="s">
        <v>154</v>
      </c>
      <c r="Z131" t="s">
        <v>154</v>
      </c>
      <c r="AA131" t="s">
        <v>7162</v>
      </c>
      <c r="AB131" t="s">
        <v>7162</v>
      </c>
    </row>
    <row r="132" spans="1:28" ht="14.45">
      <c r="A132">
        <v>131</v>
      </c>
      <c r="B132" t="s">
        <v>925</v>
      </c>
      <c r="H132" t="s">
        <v>927</v>
      </c>
      <c r="I132" t="s">
        <v>928</v>
      </c>
      <c r="J132">
        <v>-0.60</v>
      </c>
      <c r="K132" t="s">
        <v>929</v>
      </c>
      <c r="L132">
        <v>138100</v>
      </c>
      <c r="N132">
        <v>25</v>
      </c>
      <c r="O132" t="s">
        <v>150</v>
      </c>
      <c r="P132">
        <v>2015</v>
      </c>
      <c r="Q132">
        <v>2025</v>
      </c>
      <c r="R132" t="s">
        <v>150</v>
      </c>
      <c r="S132" t="s">
        <v>6995</v>
      </c>
      <c r="T132" t="s">
        <v>1368</v>
      </c>
      <c r="U132">
        <v>2030</v>
      </c>
      <c r="V132" t="s">
        <v>7162</v>
      </c>
      <c r="W132" t="s">
        <v>7162</v>
      </c>
      <c r="X132" t="s">
        <v>7162</v>
      </c>
      <c r="Y132" t="s">
        <v>154</v>
      </c>
      <c r="Z132" t="s">
        <v>154</v>
      </c>
      <c r="AA132" t="s">
        <v>7162</v>
      </c>
      <c r="AB132" t="s">
        <v>7162</v>
      </c>
    </row>
    <row r="133" spans="1:28" ht="14.45">
      <c r="A133">
        <v>132</v>
      </c>
      <c r="B133" t="s">
        <v>932</v>
      </c>
      <c r="D133" t="s">
        <v>3075</v>
      </c>
      <c r="H133" t="s">
        <v>933</v>
      </c>
      <c r="I133" t="s">
        <v>934</v>
      </c>
      <c r="J133">
        <v>-0.187</v>
      </c>
      <c r="K133" t="s">
        <v>935</v>
      </c>
      <c r="L133">
        <v>101759</v>
      </c>
      <c r="N133">
        <v>26</v>
      </c>
      <c r="O133" t="s">
        <v>154</v>
      </c>
      <c r="P133" t="s">
        <v>7162</v>
      </c>
      <c r="Q133" t="s">
        <v>7162</v>
      </c>
      <c r="R133" t="s">
        <v>154</v>
      </c>
      <c r="S133" t="s">
        <v>154</v>
      </c>
      <c r="T133" t="s">
        <v>7162</v>
      </c>
      <c r="U133" t="s">
        <v>7162</v>
      </c>
      <c r="V133" t="s">
        <v>7162</v>
      </c>
      <c r="W133" t="s">
        <v>7162</v>
      </c>
      <c r="X133" t="s">
        <v>7162</v>
      </c>
      <c r="Y133" t="s">
        <v>154</v>
      </c>
      <c r="Z133" t="s">
        <v>154</v>
      </c>
      <c r="AA133" t="s">
        <v>7162</v>
      </c>
      <c r="AB133" t="s">
        <v>7162</v>
      </c>
    </row>
    <row r="134" spans="1:28" ht="14.45">
      <c r="A134">
        <v>133</v>
      </c>
      <c r="B134" t="s">
        <v>938</v>
      </c>
      <c r="H134" t="s">
        <v>939</v>
      </c>
      <c r="I134" t="s">
        <v>940</v>
      </c>
      <c r="J134">
        <v>-0.887</v>
      </c>
      <c r="K134" t="s">
        <v>941</v>
      </c>
      <c r="L134">
        <v>106365</v>
      </c>
      <c r="N134">
        <v>31</v>
      </c>
      <c r="O134" t="s">
        <v>154</v>
      </c>
      <c r="P134" t="s">
        <v>7162</v>
      </c>
      <c r="Q134" t="s">
        <v>7162</v>
      </c>
      <c r="R134" t="s">
        <v>150</v>
      </c>
      <c r="S134" t="s">
        <v>6995</v>
      </c>
      <c r="T134" t="s">
        <v>1368</v>
      </c>
      <c r="U134">
        <v>2033</v>
      </c>
      <c r="V134" t="s">
        <v>7162</v>
      </c>
      <c r="W134" t="s">
        <v>7162</v>
      </c>
      <c r="X134" t="s">
        <v>7162</v>
      </c>
      <c r="Y134" t="s">
        <v>154</v>
      </c>
      <c r="Z134" t="s">
        <v>154</v>
      </c>
      <c r="AA134" t="s">
        <v>7162</v>
      </c>
      <c r="AB134" t="s">
        <v>7162</v>
      </c>
    </row>
    <row r="135" spans="1:28" ht="14.45">
      <c r="A135">
        <v>134</v>
      </c>
      <c r="B135" t="s">
        <v>942</v>
      </c>
      <c r="H135" t="s">
        <v>943</v>
      </c>
      <c r="I135" t="s">
        <v>944</v>
      </c>
      <c r="J135">
        <v>0.187</v>
      </c>
      <c r="K135" t="s">
        <v>945</v>
      </c>
      <c r="L135">
        <v>376371</v>
      </c>
      <c r="N135">
        <v>26</v>
      </c>
      <c r="O135" t="s">
        <v>154</v>
      </c>
      <c r="P135" t="s">
        <v>7162</v>
      </c>
      <c r="Q135" t="s">
        <v>7162</v>
      </c>
      <c r="R135" t="s">
        <v>150</v>
      </c>
      <c r="S135" t="s">
        <v>160</v>
      </c>
      <c r="T135" t="s">
        <v>7162</v>
      </c>
      <c r="U135" t="s">
        <v>7162</v>
      </c>
      <c r="V135" t="s">
        <v>7162</v>
      </c>
      <c r="W135" t="s">
        <v>7162</v>
      </c>
      <c r="X135" t="s">
        <v>7162</v>
      </c>
      <c r="Y135" t="s">
        <v>150</v>
      </c>
      <c r="Z135" t="s">
        <v>154</v>
      </c>
      <c r="AA135" t="s">
        <v>7162</v>
      </c>
      <c r="AB135" t="s">
        <v>7162</v>
      </c>
    </row>
    <row r="136" spans="1:28" ht="14.45">
      <c r="A136">
        <v>135</v>
      </c>
      <c r="B136" t="s">
        <v>947</v>
      </c>
      <c r="H136" t="s">
        <v>948</v>
      </c>
      <c r="I136" t="s">
        <v>949</v>
      </c>
      <c r="J136">
        <v>0.09</v>
      </c>
      <c r="K136" t="s">
        <v>950</v>
      </c>
      <c r="L136">
        <v>494824</v>
      </c>
      <c r="N136">
        <v>31</v>
      </c>
      <c r="O136" t="s">
        <v>154</v>
      </c>
      <c r="P136" t="s">
        <v>7162</v>
      </c>
      <c r="Q136" t="s">
        <v>7162</v>
      </c>
      <c r="R136" t="s">
        <v>150</v>
      </c>
      <c r="S136" t="s">
        <v>160</v>
      </c>
      <c r="T136" t="s">
        <v>7162</v>
      </c>
      <c r="U136" t="s">
        <v>7162</v>
      </c>
      <c r="V136" t="s">
        <v>7162</v>
      </c>
      <c r="W136" t="s">
        <v>7162</v>
      </c>
      <c r="X136" t="s">
        <v>7162</v>
      </c>
      <c r="Y136" t="s">
        <v>154</v>
      </c>
      <c r="Z136" t="s">
        <v>154</v>
      </c>
      <c r="AA136" t="s">
        <v>7162</v>
      </c>
      <c r="AB136" t="s">
        <v>7162</v>
      </c>
    </row>
    <row r="137" spans="1:28" ht="14.45">
      <c r="A137">
        <v>136</v>
      </c>
      <c r="B137" t="s">
        <v>951</v>
      </c>
      <c r="D137" t="s">
        <v>679</v>
      </c>
      <c r="H137" t="s">
        <v>953</v>
      </c>
      <c r="I137" t="s">
        <v>954</v>
      </c>
      <c r="J137">
        <v>-0.207</v>
      </c>
      <c r="K137" t="s">
        <v>955</v>
      </c>
      <c r="L137">
        <v>30251</v>
      </c>
      <c r="N137">
        <v>22</v>
      </c>
      <c r="O137" t="s">
        <v>154</v>
      </c>
      <c r="P137" t="s">
        <v>7162</v>
      </c>
      <c r="Q137" t="s">
        <v>7162</v>
      </c>
      <c r="R137" t="s">
        <v>154</v>
      </c>
      <c r="S137" t="s">
        <v>154</v>
      </c>
      <c r="T137" t="s">
        <v>7162</v>
      </c>
      <c r="U137" t="s">
        <v>7162</v>
      </c>
      <c r="V137" t="s">
        <v>7162</v>
      </c>
      <c r="W137" t="s">
        <v>7162</v>
      </c>
      <c r="X137" t="s">
        <v>7162</v>
      </c>
      <c r="Y137" t="s">
        <v>154</v>
      </c>
      <c r="Z137" t="s">
        <v>154</v>
      </c>
      <c r="AA137" t="s">
        <v>7162</v>
      </c>
      <c r="AB137" t="s">
        <v>7162</v>
      </c>
    </row>
    <row r="138" spans="1:28" ht="14.45">
      <c r="A138">
        <v>137</v>
      </c>
      <c r="B138" t="s">
        <v>957</v>
      </c>
      <c r="D138" t="s">
        <v>3075</v>
      </c>
      <c r="H138" t="s">
        <v>958</v>
      </c>
      <c r="I138" t="s">
        <v>959</v>
      </c>
      <c r="J138">
        <v>0.254</v>
      </c>
      <c r="K138" t="s">
        <v>960</v>
      </c>
      <c r="L138">
        <v>125916</v>
      </c>
      <c r="N138">
        <v>31</v>
      </c>
      <c r="O138" t="s">
        <v>154</v>
      </c>
      <c r="P138" t="s">
        <v>7162</v>
      </c>
      <c r="Q138" t="s">
        <v>7162</v>
      </c>
      <c r="R138" t="s">
        <v>150</v>
      </c>
      <c r="S138" t="s">
        <v>160</v>
      </c>
      <c r="T138" t="s">
        <v>7162</v>
      </c>
      <c r="U138" t="s">
        <v>7162</v>
      </c>
      <c r="V138" t="s">
        <v>7162</v>
      </c>
      <c r="W138" t="s">
        <v>7162</v>
      </c>
      <c r="X138" t="s">
        <v>7162</v>
      </c>
      <c r="Y138" t="s">
        <v>154</v>
      </c>
      <c r="Z138" t="s">
        <v>154</v>
      </c>
      <c r="AA138" t="s">
        <v>7162</v>
      </c>
      <c r="AB138" t="s">
        <v>7162</v>
      </c>
    </row>
    <row r="139" spans="1:28" ht="14.45">
      <c r="A139">
        <v>138</v>
      </c>
      <c r="B139" t="s">
        <v>962</v>
      </c>
      <c r="H139" t="s">
        <v>963</v>
      </c>
      <c r="I139" t="s">
        <v>964</v>
      </c>
      <c r="J139">
        <v>-0.884</v>
      </c>
      <c r="K139" t="s">
        <v>965</v>
      </c>
      <c r="L139">
        <v>134323</v>
      </c>
      <c r="N139">
        <v>14</v>
      </c>
      <c r="O139" t="s">
        <v>154</v>
      </c>
      <c r="P139" t="s">
        <v>7162</v>
      </c>
      <c r="Q139" t="s">
        <v>7162</v>
      </c>
      <c r="R139" t="s">
        <v>150</v>
      </c>
      <c r="S139" t="s">
        <v>160</v>
      </c>
      <c r="T139" t="s">
        <v>7162</v>
      </c>
      <c r="U139" t="s">
        <v>7162</v>
      </c>
      <c r="V139" t="s">
        <v>7162</v>
      </c>
      <c r="W139" t="s">
        <v>7162</v>
      </c>
      <c r="X139" t="s">
        <v>7162</v>
      </c>
      <c r="Y139" t="s">
        <v>150</v>
      </c>
      <c r="Z139" t="s">
        <v>154</v>
      </c>
      <c r="AA139" t="s">
        <v>7162</v>
      </c>
      <c r="AB139" t="s">
        <v>7162</v>
      </c>
    </row>
    <row r="140" spans="1:28" ht="14.45">
      <c r="A140">
        <v>139</v>
      </c>
      <c r="B140" t="s">
        <v>969</v>
      </c>
      <c r="D140" t="s">
        <v>3075</v>
      </c>
      <c r="H140" t="s">
        <v>970</v>
      </c>
      <c r="I140" t="s">
        <v>971</v>
      </c>
      <c r="J140">
        <v>-0.817</v>
      </c>
      <c r="K140" t="s">
        <v>972</v>
      </c>
      <c r="L140">
        <v>108648</v>
      </c>
      <c r="N140">
        <v>31</v>
      </c>
      <c r="O140" t="s">
        <v>150</v>
      </c>
      <c r="P140">
        <v>2015</v>
      </c>
      <c r="Q140">
        <v>2025</v>
      </c>
      <c r="R140" t="s">
        <v>150</v>
      </c>
      <c r="S140" t="s">
        <v>6995</v>
      </c>
      <c r="T140" t="s">
        <v>1368</v>
      </c>
      <c r="U140">
        <v>2030</v>
      </c>
      <c r="V140" t="s">
        <v>151</v>
      </c>
      <c r="W140" t="s">
        <v>1368</v>
      </c>
      <c r="X140">
        <v>2040</v>
      </c>
      <c r="Y140" t="s">
        <v>150</v>
      </c>
      <c r="Z140" t="s">
        <v>150</v>
      </c>
      <c r="AA140">
        <v>2040</v>
      </c>
      <c r="AB140">
        <v>2040</v>
      </c>
    </row>
    <row r="141" spans="1:28" ht="14.45">
      <c r="A141">
        <v>140</v>
      </c>
      <c r="B141" t="s">
        <v>974</v>
      </c>
      <c r="D141" t="s">
        <v>679</v>
      </c>
      <c r="H141" t="s">
        <v>975</v>
      </c>
      <c r="I141" t="s">
        <v>976</v>
      </c>
      <c r="J141">
        <v>7.767</v>
      </c>
      <c r="K141" t="s">
        <v>977</v>
      </c>
      <c r="L141">
        <v>76566</v>
      </c>
      <c r="N141">
        <v>31</v>
      </c>
      <c r="O141" t="s">
        <v>154</v>
      </c>
      <c r="P141" t="s">
        <v>7162</v>
      </c>
      <c r="Q141" t="s">
        <v>7162</v>
      </c>
      <c r="R141" t="s">
        <v>150</v>
      </c>
      <c r="S141" t="s">
        <v>6995</v>
      </c>
      <c r="T141" t="s">
        <v>1368</v>
      </c>
      <c r="U141">
        <v>2030</v>
      </c>
      <c r="V141" t="s">
        <v>7162</v>
      </c>
      <c r="W141" t="s">
        <v>7162</v>
      </c>
      <c r="X141" t="s">
        <v>7162</v>
      </c>
      <c r="Y141" t="s">
        <v>154</v>
      </c>
      <c r="Z141" t="s">
        <v>154</v>
      </c>
      <c r="AA141" t="s">
        <v>7162</v>
      </c>
      <c r="AB141" t="s">
        <v>7162</v>
      </c>
    </row>
    <row r="142" spans="1:28" ht="14.45">
      <c r="A142">
        <v>141</v>
      </c>
      <c r="B142" t="s">
        <v>979</v>
      </c>
      <c r="D142" t="s">
        <v>3075</v>
      </c>
      <c r="H142" t="s">
        <v>981</v>
      </c>
      <c r="I142" t="s">
        <v>982</v>
      </c>
      <c r="J142">
        <v>0.858</v>
      </c>
      <c r="K142" t="s">
        <v>983</v>
      </c>
      <c r="L142">
        <v>175121</v>
      </c>
      <c r="N142">
        <v>16</v>
      </c>
      <c r="O142" t="s">
        <v>154</v>
      </c>
      <c r="P142" t="s">
        <v>7162</v>
      </c>
      <c r="Q142" t="s">
        <v>7162</v>
      </c>
      <c r="R142" t="s">
        <v>154</v>
      </c>
      <c r="S142" t="s">
        <v>154</v>
      </c>
      <c r="T142" t="s">
        <v>7162</v>
      </c>
      <c r="U142" t="s">
        <v>7162</v>
      </c>
      <c r="V142" t="s">
        <v>7162</v>
      </c>
      <c r="W142" t="s">
        <v>7162</v>
      </c>
      <c r="X142" t="s">
        <v>7162</v>
      </c>
      <c r="Y142" t="s">
        <v>154</v>
      </c>
      <c r="Z142" t="s">
        <v>154</v>
      </c>
      <c r="AA142" t="s">
        <v>7162</v>
      </c>
      <c r="AB142" t="s">
        <v>7162</v>
      </c>
    </row>
    <row r="143" spans="1:28" ht="14.45">
      <c r="A143">
        <v>142</v>
      </c>
      <c r="B143" t="s">
        <v>985</v>
      </c>
      <c r="D143" t="s">
        <v>3075</v>
      </c>
      <c r="H143" t="s">
        <v>986</v>
      </c>
      <c r="I143" t="s">
        <v>987</v>
      </c>
      <c r="J143">
        <v>-0.433</v>
      </c>
      <c r="K143" t="s">
        <v>988</v>
      </c>
      <c r="L143">
        <v>250000</v>
      </c>
      <c r="N143">
        <v>9</v>
      </c>
      <c r="O143" t="s">
        <v>154</v>
      </c>
      <c r="P143" t="s">
        <v>7162</v>
      </c>
      <c r="Q143" t="s">
        <v>7162</v>
      </c>
      <c r="R143" t="s">
        <v>150</v>
      </c>
      <c r="S143" t="s">
        <v>7000</v>
      </c>
      <c r="T143" t="s">
        <v>7162</v>
      </c>
      <c r="U143" t="s">
        <v>7162</v>
      </c>
      <c r="V143" t="s">
        <v>7162</v>
      </c>
      <c r="W143" t="s">
        <v>7162</v>
      </c>
      <c r="X143" t="s">
        <v>7162</v>
      </c>
      <c r="Y143" t="s">
        <v>154</v>
      </c>
      <c r="Z143" t="s">
        <v>154</v>
      </c>
      <c r="AA143" t="s">
        <v>7162</v>
      </c>
      <c r="AB143" t="s">
        <v>7162</v>
      </c>
    </row>
    <row r="144" spans="1:28" ht="14.45">
      <c r="A144">
        <v>143</v>
      </c>
      <c r="B144" t="s">
        <v>990</v>
      </c>
      <c r="H144" t="s">
        <v>992</v>
      </c>
      <c r="I144" t="s">
        <v>993</v>
      </c>
      <c r="J144">
        <v>-0.483</v>
      </c>
      <c r="K144" t="s">
        <v>994</v>
      </c>
      <c r="L144">
        <v>43213</v>
      </c>
      <c r="N144">
        <v>31</v>
      </c>
      <c r="O144" t="s">
        <v>154</v>
      </c>
      <c r="P144" t="s">
        <v>7162</v>
      </c>
      <c r="Q144" t="s">
        <v>7162</v>
      </c>
      <c r="R144" t="s">
        <v>150</v>
      </c>
      <c r="S144" t="s">
        <v>7000</v>
      </c>
      <c r="T144" t="s">
        <v>7162</v>
      </c>
      <c r="U144" t="s">
        <v>7162</v>
      </c>
      <c r="V144" t="s">
        <v>7162</v>
      </c>
      <c r="W144" t="s">
        <v>7162</v>
      </c>
      <c r="X144" t="s">
        <v>7162</v>
      </c>
      <c r="Y144" t="s">
        <v>154</v>
      </c>
      <c r="Z144" t="s">
        <v>154</v>
      </c>
      <c r="AA144" t="s">
        <v>7162</v>
      </c>
      <c r="AB144" t="s">
        <v>7162</v>
      </c>
    </row>
    <row r="145" spans="1:28" ht="14.45">
      <c r="A145">
        <v>144</v>
      </c>
      <c r="B145" t="s">
        <v>996</v>
      </c>
      <c r="H145" t="s">
        <v>999</v>
      </c>
      <c r="I145" t="s">
        <v>1000</v>
      </c>
      <c r="J145">
        <v>0.062</v>
      </c>
      <c r="K145" t="s">
        <v>1001</v>
      </c>
      <c r="L145">
        <v>327000</v>
      </c>
      <c r="N145">
        <v>31</v>
      </c>
      <c r="O145" t="s">
        <v>150</v>
      </c>
      <c r="P145">
        <v>2021</v>
      </c>
      <c r="Q145">
        <v>2030</v>
      </c>
      <c r="R145" t="s">
        <v>150</v>
      </c>
      <c r="S145" t="s">
        <v>6995</v>
      </c>
      <c r="T145" t="s">
        <v>1368</v>
      </c>
      <c r="U145" t="s">
        <v>3292</v>
      </c>
      <c r="V145" t="s">
        <v>151</v>
      </c>
      <c r="W145" t="s">
        <v>1368</v>
      </c>
      <c r="X145" t="s">
        <v>4371</v>
      </c>
      <c r="Y145" t="s">
        <v>150</v>
      </c>
      <c r="Z145" t="s">
        <v>150</v>
      </c>
      <c r="AA145" t="s">
        <v>4371</v>
      </c>
      <c r="AB145" t="s">
        <v>4371</v>
      </c>
    </row>
    <row r="146" spans="1:28" ht="14.45">
      <c r="A146">
        <v>145</v>
      </c>
      <c r="B146" t="s">
        <v>1003</v>
      </c>
      <c r="D146" t="s">
        <v>679</v>
      </c>
      <c r="H146" t="s">
        <v>1004</v>
      </c>
      <c r="I146" t="s">
        <v>1005</v>
      </c>
      <c r="J146">
        <v>1.041</v>
      </c>
      <c r="K146" t="s">
        <v>1006</v>
      </c>
      <c r="L146">
        <v>60359</v>
      </c>
      <c r="N146">
        <v>31</v>
      </c>
      <c r="O146" t="s">
        <v>154</v>
      </c>
      <c r="P146" t="s">
        <v>7162</v>
      </c>
      <c r="Q146" t="s">
        <v>7162</v>
      </c>
      <c r="R146" t="s">
        <v>150</v>
      </c>
      <c r="S146" t="s">
        <v>6995</v>
      </c>
      <c r="T146" t="s">
        <v>1368</v>
      </c>
      <c r="U146">
        <v>2030</v>
      </c>
      <c r="V146" t="s">
        <v>151</v>
      </c>
      <c r="W146" t="s">
        <v>1368</v>
      </c>
      <c r="X146">
        <v>2040</v>
      </c>
      <c r="Y146" t="s">
        <v>150</v>
      </c>
      <c r="Z146" t="s">
        <v>150</v>
      </c>
      <c r="AA146">
        <v>2040</v>
      </c>
      <c r="AB146">
        <v>2040</v>
      </c>
    </row>
    <row r="147" spans="1:28" ht="14.45">
      <c r="A147">
        <v>146</v>
      </c>
      <c r="B147" t="s">
        <v>1008</v>
      </c>
      <c r="H147" t="s">
        <v>1009</v>
      </c>
      <c r="I147" t="s">
        <v>1010</v>
      </c>
      <c r="J147">
        <v>0.115</v>
      </c>
      <c r="K147" t="s">
        <v>1011</v>
      </c>
      <c r="L147">
        <v>112300</v>
      </c>
      <c r="N147">
        <v>31</v>
      </c>
      <c r="O147" t="s">
        <v>150</v>
      </c>
      <c r="P147">
        <v>2018</v>
      </c>
      <c r="Q147">
        <v>2030</v>
      </c>
      <c r="R147" t="s">
        <v>150</v>
      </c>
      <c r="S147" t="s">
        <v>6995</v>
      </c>
      <c r="T147" t="s">
        <v>1368</v>
      </c>
      <c r="U147" t="s">
        <v>4517</v>
      </c>
      <c r="V147" t="s">
        <v>151</v>
      </c>
      <c r="W147" t="s">
        <v>1368</v>
      </c>
      <c r="X147" t="s">
        <v>4360</v>
      </c>
      <c r="Y147" t="s">
        <v>150</v>
      </c>
      <c r="Z147" t="s">
        <v>150</v>
      </c>
      <c r="AA147" t="s">
        <v>4360</v>
      </c>
      <c r="AB147" t="s">
        <v>4360</v>
      </c>
    </row>
    <row r="148" spans="1:28" ht="14.45">
      <c r="A148">
        <v>147</v>
      </c>
      <c r="B148" t="s">
        <v>1013</v>
      </c>
      <c r="H148" t="s">
        <v>1015</v>
      </c>
      <c r="I148" t="s">
        <v>1016</v>
      </c>
      <c r="J148">
        <v>0.015</v>
      </c>
      <c r="K148" t="s">
        <v>1017</v>
      </c>
      <c r="L148">
        <v>108000</v>
      </c>
      <c r="N148">
        <v>31</v>
      </c>
      <c r="O148" t="s">
        <v>154</v>
      </c>
      <c r="P148" t="s">
        <v>7162</v>
      </c>
      <c r="Q148" t="s">
        <v>7162</v>
      </c>
      <c r="R148" t="s">
        <v>150</v>
      </c>
      <c r="S148" t="s">
        <v>6995</v>
      </c>
      <c r="T148" t="s">
        <v>1368</v>
      </c>
      <c r="U148" t="s">
        <v>3292</v>
      </c>
      <c r="V148" t="s">
        <v>7162</v>
      </c>
      <c r="W148" t="s">
        <v>7162</v>
      </c>
      <c r="X148" t="s">
        <v>7162</v>
      </c>
      <c r="Y148" t="s">
        <v>154</v>
      </c>
      <c r="Z148" t="s">
        <v>154</v>
      </c>
      <c r="AA148" t="s">
        <v>7162</v>
      </c>
      <c r="AB148" t="s">
        <v>7162</v>
      </c>
    </row>
    <row r="149" spans="1:28" ht="14.45">
      <c r="A149">
        <v>148</v>
      </c>
      <c r="B149" t="s">
        <v>1019</v>
      </c>
      <c r="H149" t="s">
        <v>1020</v>
      </c>
      <c r="I149" t="s">
        <v>1021</v>
      </c>
      <c r="J149">
        <v>-0.10</v>
      </c>
      <c r="K149" t="s">
        <v>1022</v>
      </c>
      <c r="L149">
        <v>215500</v>
      </c>
      <c r="N149">
        <v>28</v>
      </c>
      <c r="O149" t="s">
        <v>154</v>
      </c>
      <c r="P149" t="s">
        <v>7162</v>
      </c>
      <c r="Q149" t="s">
        <v>7162</v>
      </c>
      <c r="R149" t="s">
        <v>150</v>
      </c>
      <c r="S149" t="s">
        <v>7000</v>
      </c>
      <c r="T149" t="s">
        <v>7162</v>
      </c>
      <c r="U149" t="s">
        <v>7162</v>
      </c>
      <c r="V149" t="s">
        <v>7162</v>
      </c>
      <c r="W149" t="s">
        <v>7162</v>
      </c>
      <c r="X149" t="s">
        <v>7162</v>
      </c>
      <c r="Y149" t="s">
        <v>154</v>
      </c>
      <c r="Z149" t="s">
        <v>154</v>
      </c>
      <c r="AA149" t="s">
        <v>7162</v>
      </c>
      <c r="AB149" t="s">
        <v>7162</v>
      </c>
    </row>
    <row r="150" spans="1:28" ht="14.45">
      <c r="A150">
        <v>149</v>
      </c>
      <c r="B150" t="s">
        <v>1024</v>
      </c>
      <c r="H150" t="s">
        <v>1025</v>
      </c>
      <c r="I150" t="s">
        <v>1026</v>
      </c>
      <c r="J150">
        <v>-0.163</v>
      </c>
      <c r="K150" t="s">
        <v>1027</v>
      </c>
      <c r="L150">
        <v>26233</v>
      </c>
      <c r="N150">
        <v>15</v>
      </c>
      <c r="O150" t="s">
        <v>154</v>
      </c>
      <c r="P150" t="s">
        <v>7162</v>
      </c>
      <c r="Q150" t="s">
        <v>7162</v>
      </c>
      <c r="R150" t="s">
        <v>150</v>
      </c>
      <c r="S150" t="s">
        <v>6995</v>
      </c>
      <c r="T150" t="s">
        <v>1368</v>
      </c>
      <c r="U150">
        <v>2030</v>
      </c>
      <c r="V150" t="s">
        <v>151</v>
      </c>
      <c r="W150" t="s">
        <v>1368</v>
      </c>
      <c r="X150">
        <v>2050</v>
      </c>
      <c r="Y150" t="s">
        <v>150</v>
      </c>
      <c r="Z150" t="s">
        <v>150</v>
      </c>
      <c r="AA150">
        <v>2050</v>
      </c>
      <c r="AB150">
        <v>2050</v>
      </c>
    </row>
    <row r="151" spans="1:28" ht="14.45">
      <c r="A151">
        <v>150</v>
      </c>
      <c r="B151" t="s">
        <v>1029</v>
      </c>
      <c r="H151" t="s">
        <v>1030</v>
      </c>
      <c r="I151" t="s">
        <v>1031</v>
      </c>
      <c r="J151">
        <v>-2.491</v>
      </c>
      <c r="K151" t="s">
        <v>1032</v>
      </c>
      <c r="L151">
        <v>140806</v>
      </c>
      <c r="N151">
        <v>31</v>
      </c>
      <c r="O151" t="s">
        <v>154</v>
      </c>
      <c r="P151" t="s">
        <v>7162</v>
      </c>
      <c r="Q151" t="s">
        <v>7162</v>
      </c>
      <c r="R151" t="s">
        <v>150</v>
      </c>
      <c r="S151" t="s">
        <v>6995</v>
      </c>
      <c r="T151" t="s">
        <v>7082</v>
      </c>
      <c r="U151">
        <v>2030</v>
      </c>
      <c r="V151" t="s">
        <v>7162</v>
      </c>
      <c r="W151" t="s">
        <v>7162</v>
      </c>
      <c r="X151" t="s">
        <v>7162</v>
      </c>
      <c r="Y151" t="s">
        <v>154</v>
      </c>
      <c r="Z151" t="s">
        <v>154</v>
      </c>
      <c r="AA151" t="s">
        <v>7162</v>
      </c>
      <c r="AB151" t="s">
        <v>7162</v>
      </c>
    </row>
    <row r="152" spans="1:28" ht="14.45">
      <c r="A152">
        <v>151</v>
      </c>
      <c r="B152" t="s">
        <v>1035</v>
      </c>
      <c r="D152" t="s">
        <v>679</v>
      </c>
      <c r="H152" t="s">
        <v>1037</v>
      </c>
      <c r="I152" t="s">
        <v>1038</v>
      </c>
      <c r="J152">
        <v>0.223</v>
      </c>
      <c r="K152" t="s">
        <v>1039</v>
      </c>
      <c r="L152">
        <v>16248</v>
      </c>
      <c r="N152">
        <v>12</v>
      </c>
      <c r="O152" t="s">
        <v>154</v>
      </c>
      <c r="P152" t="s">
        <v>7162</v>
      </c>
      <c r="Q152" t="s">
        <v>7162</v>
      </c>
      <c r="R152" t="s">
        <v>150</v>
      </c>
      <c r="S152" t="s">
        <v>6995</v>
      </c>
      <c r="T152" t="s">
        <v>1368</v>
      </c>
      <c r="U152">
        <v>2030</v>
      </c>
      <c r="V152" t="s">
        <v>151</v>
      </c>
      <c r="W152" t="s">
        <v>1368</v>
      </c>
      <c r="X152">
        <v>2040</v>
      </c>
      <c r="Y152" t="s">
        <v>150</v>
      </c>
      <c r="Z152" t="s">
        <v>150</v>
      </c>
      <c r="AA152">
        <v>2040</v>
      </c>
      <c r="AB152">
        <v>2040</v>
      </c>
    </row>
    <row r="153" spans="1:28" ht="14.45">
      <c r="A153">
        <v>152</v>
      </c>
      <c r="B153" t="s">
        <v>1040</v>
      </c>
      <c r="D153" t="s">
        <v>3075</v>
      </c>
      <c r="H153" t="s">
        <v>1041</v>
      </c>
      <c r="I153" t="s">
        <v>1042</v>
      </c>
      <c r="J153">
        <v>0.256</v>
      </c>
      <c r="K153" t="s">
        <v>1043</v>
      </c>
      <c r="L153">
        <v>98371</v>
      </c>
      <c r="N153">
        <v>16</v>
      </c>
      <c r="O153" t="s">
        <v>154</v>
      </c>
      <c r="P153" t="s">
        <v>7162</v>
      </c>
      <c r="Q153" t="s">
        <v>7162</v>
      </c>
      <c r="R153" t="s">
        <v>154</v>
      </c>
      <c r="S153" t="s">
        <v>154</v>
      </c>
      <c r="T153" t="s">
        <v>7162</v>
      </c>
      <c r="U153" t="s">
        <v>7162</v>
      </c>
      <c r="V153" t="s">
        <v>7162</v>
      </c>
      <c r="W153" t="s">
        <v>7162</v>
      </c>
      <c r="X153" t="s">
        <v>7162</v>
      </c>
      <c r="Y153" t="s">
        <v>154</v>
      </c>
      <c r="Z153" t="s">
        <v>154</v>
      </c>
      <c r="AA153" t="s">
        <v>7162</v>
      </c>
      <c r="AB153" t="s">
        <v>7162</v>
      </c>
    </row>
    <row r="154" spans="1:28" ht="14.45">
      <c r="A154">
        <v>153</v>
      </c>
      <c r="B154" t="s">
        <v>1045</v>
      </c>
      <c r="D154" t="s">
        <v>1438</v>
      </c>
      <c r="H154" t="s">
        <v>1048</v>
      </c>
      <c r="I154" t="s">
        <v>1049</v>
      </c>
      <c r="J154">
        <v>0.494</v>
      </c>
      <c r="K154" t="s">
        <v>1050</v>
      </c>
      <c r="L154">
        <v>186000</v>
      </c>
      <c r="N154">
        <v>31</v>
      </c>
      <c r="O154" t="s">
        <v>154</v>
      </c>
      <c r="P154" t="s">
        <v>7162</v>
      </c>
      <c r="Q154" t="s">
        <v>7162</v>
      </c>
      <c r="R154" t="s">
        <v>154</v>
      </c>
      <c r="S154" t="s">
        <v>154</v>
      </c>
      <c r="T154" t="s">
        <v>7162</v>
      </c>
      <c r="U154" t="s">
        <v>7162</v>
      </c>
      <c r="V154" t="s">
        <v>7162</v>
      </c>
      <c r="W154" t="s">
        <v>7162</v>
      </c>
      <c r="X154" t="s">
        <v>7162</v>
      </c>
      <c r="Y154" t="s">
        <v>154</v>
      </c>
      <c r="Z154" t="s">
        <v>154</v>
      </c>
      <c r="AA154" t="s">
        <v>7162</v>
      </c>
      <c r="AB154" t="s">
        <v>7162</v>
      </c>
    </row>
    <row r="155" spans="1:28" ht="14.45">
      <c r="A155">
        <v>154</v>
      </c>
      <c r="B155" t="s">
        <v>1052</v>
      </c>
      <c r="H155" t="s">
        <v>1053</v>
      </c>
      <c r="I155" t="s">
        <v>1054</v>
      </c>
      <c r="J155">
        <v>-0.26</v>
      </c>
      <c r="K155" t="s">
        <v>1055</v>
      </c>
      <c r="L155">
        <v>196650</v>
      </c>
      <c r="N155">
        <v>21</v>
      </c>
      <c r="O155" t="s">
        <v>154</v>
      </c>
      <c r="P155" t="s">
        <v>7162</v>
      </c>
      <c r="Q155" t="s">
        <v>7162</v>
      </c>
      <c r="R155" t="s">
        <v>150</v>
      </c>
      <c r="S155" t="s">
        <v>6995</v>
      </c>
      <c r="T155" t="s">
        <v>1368</v>
      </c>
      <c r="U155">
        <v>2030</v>
      </c>
      <c r="V155" t="s">
        <v>7162</v>
      </c>
      <c r="W155" t="s">
        <v>7162</v>
      </c>
      <c r="X155" t="s">
        <v>7162</v>
      </c>
      <c r="Y155" t="s">
        <v>154</v>
      </c>
      <c r="Z155" t="s">
        <v>154</v>
      </c>
      <c r="AA155" t="s">
        <v>7162</v>
      </c>
      <c r="AB155" t="s">
        <v>7162</v>
      </c>
    </row>
    <row r="156" spans="1:28" ht="14.45">
      <c r="A156">
        <v>155</v>
      </c>
      <c r="B156" t="s">
        <v>1057</v>
      </c>
      <c r="H156" t="s">
        <v>1058</v>
      </c>
      <c r="I156" t="s">
        <v>1059</v>
      </c>
      <c r="J156">
        <v>0.028</v>
      </c>
      <c r="K156" t="s">
        <v>1060</v>
      </c>
      <c r="L156">
        <v>142465</v>
      </c>
      <c r="N156">
        <v>14</v>
      </c>
      <c r="O156" t="s">
        <v>150</v>
      </c>
      <c r="P156">
        <v>2022</v>
      </c>
      <c r="Q156">
        <v>2030</v>
      </c>
      <c r="R156" t="s">
        <v>150</v>
      </c>
      <c r="S156" t="s">
        <v>6995</v>
      </c>
      <c r="T156" t="s">
        <v>1368</v>
      </c>
      <c r="U156">
        <v>2030</v>
      </c>
      <c r="V156" t="s">
        <v>151</v>
      </c>
      <c r="W156" t="s">
        <v>1368</v>
      </c>
      <c r="X156">
        <v>2050</v>
      </c>
      <c r="Y156" t="s">
        <v>150</v>
      </c>
      <c r="Z156" t="s">
        <v>150</v>
      </c>
      <c r="AA156">
        <v>2050</v>
      </c>
      <c r="AB156">
        <v>2050</v>
      </c>
    </row>
    <row r="157" spans="1:28" ht="14.45">
      <c r="A157">
        <v>156</v>
      </c>
      <c r="B157" t="s">
        <v>1062</v>
      </c>
      <c r="D157" t="s">
        <v>679</v>
      </c>
      <c r="H157" t="s">
        <v>1063</v>
      </c>
      <c r="I157" t="s">
        <v>1064</v>
      </c>
      <c r="J157">
        <v>0.86</v>
      </c>
      <c r="K157" t="s">
        <v>1065</v>
      </c>
      <c r="L157">
        <v>94017</v>
      </c>
      <c r="N157">
        <v>30</v>
      </c>
      <c r="O157" t="s">
        <v>154</v>
      </c>
      <c r="P157" t="s">
        <v>7162</v>
      </c>
      <c r="Q157" t="s">
        <v>7162</v>
      </c>
      <c r="R157" t="s">
        <v>150</v>
      </c>
      <c r="S157" t="s">
        <v>6995</v>
      </c>
      <c r="T157" t="s">
        <v>7071</v>
      </c>
      <c r="U157">
        <v>2030</v>
      </c>
      <c r="V157" t="s">
        <v>7162</v>
      </c>
      <c r="W157" t="s">
        <v>7162</v>
      </c>
      <c r="X157" t="s">
        <v>7162</v>
      </c>
      <c r="Y157" t="s">
        <v>154</v>
      </c>
      <c r="Z157" t="s">
        <v>154</v>
      </c>
      <c r="AA157" t="s">
        <v>7162</v>
      </c>
      <c r="AB157" t="s">
        <v>7162</v>
      </c>
    </row>
    <row r="158" spans="1:28" ht="14.45">
      <c r="A158">
        <v>157</v>
      </c>
      <c r="B158" t="s">
        <v>1067</v>
      </c>
      <c r="H158" t="s">
        <v>1068</v>
      </c>
      <c r="I158" t="s">
        <v>1069</v>
      </c>
      <c r="J158">
        <v>0</v>
      </c>
      <c r="K158" t="s">
        <v>1070</v>
      </c>
      <c r="L158">
        <v>586700</v>
      </c>
      <c r="N158">
        <v>31</v>
      </c>
      <c r="O158" t="s">
        <v>154</v>
      </c>
      <c r="P158" t="s">
        <v>7162</v>
      </c>
      <c r="Q158" t="s">
        <v>7162</v>
      </c>
      <c r="R158" t="s">
        <v>154</v>
      </c>
      <c r="S158" t="s">
        <v>154</v>
      </c>
      <c r="T158" t="s">
        <v>7162</v>
      </c>
      <c r="U158" t="s">
        <v>7162</v>
      </c>
      <c r="V158" t="s">
        <v>7162</v>
      </c>
      <c r="W158" t="s">
        <v>7162</v>
      </c>
      <c r="X158" t="s">
        <v>7162</v>
      </c>
      <c r="Y158" t="s">
        <v>154</v>
      </c>
      <c r="Z158" t="s">
        <v>154</v>
      </c>
      <c r="AA158" t="s">
        <v>7162</v>
      </c>
      <c r="AB158" t="s">
        <v>7162</v>
      </c>
    </row>
    <row r="159" spans="1:28" ht="14.45">
      <c r="A159">
        <v>158</v>
      </c>
      <c r="B159" t="s">
        <v>1073</v>
      </c>
      <c r="H159" t="s">
        <v>1075</v>
      </c>
      <c r="I159" t="s">
        <v>1076</v>
      </c>
      <c r="J159">
        <v>0.104</v>
      </c>
      <c r="K159" t="s">
        <v>1077</v>
      </c>
      <c r="L159">
        <v>76000</v>
      </c>
      <c r="N159">
        <v>31</v>
      </c>
      <c r="O159" t="s">
        <v>154</v>
      </c>
      <c r="P159" t="s">
        <v>7162</v>
      </c>
      <c r="Q159" t="s">
        <v>7162</v>
      </c>
      <c r="R159" t="s">
        <v>150</v>
      </c>
      <c r="S159" t="s">
        <v>6995</v>
      </c>
      <c r="T159" t="s">
        <v>7071</v>
      </c>
      <c r="U159">
        <v>2030</v>
      </c>
      <c r="V159" t="s">
        <v>7162</v>
      </c>
      <c r="W159" t="s">
        <v>7162</v>
      </c>
      <c r="X159" t="s">
        <v>7162</v>
      </c>
      <c r="Y159" t="s">
        <v>154</v>
      </c>
      <c r="Z159" t="s">
        <v>154</v>
      </c>
      <c r="AA159" t="s">
        <v>7162</v>
      </c>
      <c r="AB159" t="s">
        <v>7162</v>
      </c>
    </row>
    <row r="160" spans="1:28" ht="14.45">
      <c r="A160">
        <v>159</v>
      </c>
      <c r="B160" t="s">
        <v>1079</v>
      </c>
      <c r="H160" t="s">
        <v>1080</v>
      </c>
      <c r="I160" t="s">
        <v>1081</v>
      </c>
      <c r="J160">
        <v>0.067</v>
      </c>
      <c r="K160" t="s">
        <v>1082</v>
      </c>
      <c r="L160">
        <v>35741</v>
      </c>
      <c r="N160">
        <v>14</v>
      </c>
      <c r="O160" t="s">
        <v>150</v>
      </c>
      <c r="P160">
        <v>2022</v>
      </c>
      <c r="Q160">
        <v>2040</v>
      </c>
      <c r="R160" t="s">
        <v>150</v>
      </c>
      <c r="S160" t="s">
        <v>160</v>
      </c>
      <c r="T160" t="s">
        <v>7162</v>
      </c>
      <c r="U160" t="s">
        <v>7162</v>
      </c>
      <c r="V160" t="s">
        <v>7162</v>
      </c>
      <c r="W160" t="s">
        <v>7162</v>
      </c>
      <c r="X160" t="s">
        <v>7162</v>
      </c>
      <c r="Y160" t="s">
        <v>154</v>
      </c>
      <c r="Z160" t="s">
        <v>154</v>
      </c>
      <c r="AA160" t="s">
        <v>7162</v>
      </c>
      <c r="AB160" t="s">
        <v>7162</v>
      </c>
    </row>
    <row r="161" spans="1:28" ht="14.45">
      <c r="A161">
        <v>160</v>
      </c>
      <c r="B161" t="s">
        <v>1084</v>
      </c>
      <c r="D161" t="s">
        <v>271</v>
      </c>
      <c r="H161" t="s">
        <v>1086</v>
      </c>
      <c r="I161" t="s">
        <v>1087</v>
      </c>
      <c r="J161">
        <v>0.035</v>
      </c>
      <c r="K161" t="s">
        <v>1088</v>
      </c>
      <c r="L161">
        <v>284526</v>
      </c>
      <c r="N161">
        <v>25</v>
      </c>
      <c r="O161" t="s">
        <v>154</v>
      </c>
      <c r="P161" t="s">
        <v>7162</v>
      </c>
      <c r="Q161" t="s">
        <v>7162</v>
      </c>
      <c r="R161" t="s">
        <v>150</v>
      </c>
      <c r="S161" t="s">
        <v>6995</v>
      </c>
      <c r="T161" t="s">
        <v>7071</v>
      </c>
      <c r="U161">
        <v>2030</v>
      </c>
      <c r="V161" t="s">
        <v>7162</v>
      </c>
      <c r="W161" t="s">
        <v>7162</v>
      </c>
      <c r="X161" t="s">
        <v>7162</v>
      </c>
      <c r="Y161" t="s">
        <v>154</v>
      </c>
      <c r="Z161" t="s">
        <v>154</v>
      </c>
      <c r="AA161" t="s">
        <v>7162</v>
      </c>
      <c r="AB161" t="s">
        <v>7162</v>
      </c>
    </row>
    <row r="162" spans="1:28" ht="14.45">
      <c r="A162">
        <v>161</v>
      </c>
      <c r="B162" t="s">
        <v>1090</v>
      </c>
      <c r="D162" t="s">
        <v>852</v>
      </c>
      <c r="H162" t="s">
        <v>1091</v>
      </c>
      <c r="I162" t="s">
        <v>1092</v>
      </c>
      <c r="J162">
        <v>-0.268</v>
      </c>
      <c r="K162" t="s">
        <v>1093</v>
      </c>
      <c r="L162">
        <v>59553</v>
      </c>
      <c r="N162">
        <v>6</v>
      </c>
      <c r="O162" t="s">
        <v>154</v>
      </c>
      <c r="P162" t="s">
        <v>7162</v>
      </c>
      <c r="Q162" t="s">
        <v>7162</v>
      </c>
      <c r="R162" t="s">
        <v>150</v>
      </c>
      <c r="S162" t="s">
        <v>6995</v>
      </c>
      <c r="T162" t="s">
        <v>1368</v>
      </c>
      <c r="U162">
        <v>2030</v>
      </c>
      <c r="V162" t="s">
        <v>151</v>
      </c>
      <c r="W162" t="s">
        <v>1368</v>
      </c>
      <c r="X162">
        <v>2050</v>
      </c>
      <c r="Y162" t="s">
        <v>150</v>
      </c>
      <c r="Z162" t="s">
        <v>150</v>
      </c>
      <c r="AA162">
        <v>2050</v>
      </c>
      <c r="AB162">
        <v>2050</v>
      </c>
    </row>
    <row r="163" spans="1:28" ht="14.45">
      <c r="A163">
        <v>162</v>
      </c>
      <c r="B163" t="s">
        <v>1094</v>
      </c>
      <c r="H163" t="s">
        <v>1095</v>
      </c>
      <c r="I163" t="s">
        <v>1096</v>
      </c>
      <c r="J163">
        <v>-0.277</v>
      </c>
      <c r="K163" t="s">
        <v>1097</v>
      </c>
      <c r="L163">
        <v>107436</v>
      </c>
      <c r="N163">
        <v>20</v>
      </c>
      <c r="O163" t="s">
        <v>150</v>
      </c>
      <c r="P163">
        <v>2020</v>
      </c>
      <c r="Q163">
        <v>2050</v>
      </c>
      <c r="R163" t="s">
        <v>150</v>
      </c>
      <c r="S163" t="s">
        <v>7000</v>
      </c>
      <c r="T163" t="s">
        <v>7162</v>
      </c>
      <c r="U163" t="s">
        <v>7162</v>
      </c>
      <c r="V163" t="s">
        <v>7162</v>
      </c>
      <c r="W163" t="s">
        <v>7162</v>
      </c>
      <c r="X163" t="s">
        <v>7162</v>
      </c>
      <c r="Y163" t="s">
        <v>154</v>
      </c>
      <c r="Z163" t="s">
        <v>154</v>
      </c>
      <c r="AA163" t="s">
        <v>7162</v>
      </c>
      <c r="AB163" t="s">
        <v>7162</v>
      </c>
    </row>
    <row r="164" spans="1:28" ht="14.45">
      <c r="A164">
        <v>163</v>
      </c>
      <c r="B164" t="s">
        <v>1099</v>
      </c>
      <c r="D164" t="s">
        <v>3075</v>
      </c>
      <c r="H164" t="s">
        <v>1100</v>
      </c>
      <c r="I164" t="s">
        <v>1101</v>
      </c>
      <c r="J164">
        <v>0.132</v>
      </c>
      <c r="K164" t="s">
        <v>1102</v>
      </c>
      <c r="L164">
        <v>236226</v>
      </c>
      <c r="N164">
        <v>20</v>
      </c>
      <c r="O164" t="s">
        <v>154</v>
      </c>
      <c r="P164" t="s">
        <v>7162</v>
      </c>
      <c r="Q164" t="s">
        <v>7162</v>
      </c>
      <c r="R164" t="s">
        <v>154</v>
      </c>
      <c r="S164" t="s">
        <v>154</v>
      </c>
      <c r="T164" t="s">
        <v>7162</v>
      </c>
      <c r="U164" t="s">
        <v>7162</v>
      </c>
      <c r="V164" t="s">
        <v>7162</v>
      </c>
      <c r="W164" t="s">
        <v>7162</v>
      </c>
      <c r="X164" t="s">
        <v>7162</v>
      </c>
      <c r="Y164" t="s">
        <v>154</v>
      </c>
      <c r="Z164" t="s">
        <v>154</v>
      </c>
      <c r="AA164" t="s">
        <v>7162</v>
      </c>
      <c r="AB164" t="s">
        <v>7162</v>
      </c>
    </row>
    <row r="165" spans="1:28" ht="14.45">
      <c r="A165">
        <v>164</v>
      </c>
      <c r="B165" t="s">
        <v>1103</v>
      </c>
      <c r="H165" t="s">
        <v>1104</v>
      </c>
      <c r="I165" t="s">
        <v>1105</v>
      </c>
      <c r="J165">
        <v>-0.708</v>
      </c>
      <c r="K165" t="s">
        <v>1106</v>
      </c>
      <c r="L165">
        <v>121737</v>
      </c>
      <c r="N165">
        <v>21</v>
      </c>
      <c r="O165" t="s">
        <v>154</v>
      </c>
      <c r="P165" t="s">
        <v>7162</v>
      </c>
      <c r="Q165" t="s">
        <v>7162</v>
      </c>
      <c r="R165" t="s">
        <v>150</v>
      </c>
      <c r="S165" t="s">
        <v>6995</v>
      </c>
      <c r="T165" t="s">
        <v>1368</v>
      </c>
      <c r="U165">
        <v>2030</v>
      </c>
      <c r="V165" t="s">
        <v>7162</v>
      </c>
      <c r="W165" t="s">
        <v>7162</v>
      </c>
      <c r="X165" t="s">
        <v>7162</v>
      </c>
      <c r="Y165" t="s">
        <v>154</v>
      </c>
      <c r="Z165" t="s">
        <v>154</v>
      </c>
      <c r="AA165" t="s">
        <v>7162</v>
      </c>
      <c r="AB165" t="s">
        <v>7162</v>
      </c>
    </row>
    <row r="166" spans="1:28" ht="14.45">
      <c r="A166">
        <v>165</v>
      </c>
      <c r="B166" t="s">
        <v>1107</v>
      </c>
      <c r="H166" t="s">
        <v>1108</v>
      </c>
      <c r="I166" t="s">
        <v>1109</v>
      </c>
      <c r="J166">
        <v>-0.019</v>
      </c>
      <c r="K166" t="s">
        <v>1110</v>
      </c>
      <c r="L166">
        <v>32863</v>
      </c>
      <c r="N166">
        <v>13</v>
      </c>
      <c r="O166" t="s">
        <v>154</v>
      </c>
      <c r="P166" t="s">
        <v>7162</v>
      </c>
      <c r="Q166" t="s">
        <v>7162</v>
      </c>
      <c r="R166" t="s">
        <v>150</v>
      </c>
      <c r="S166" t="s">
        <v>6995</v>
      </c>
      <c r="T166" t="s">
        <v>1368</v>
      </c>
      <c r="U166">
        <v>2030</v>
      </c>
      <c r="V166" t="s">
        <v>151</v>
      </c>
      <c r="W166" t="s">
        <v>1368</v>
      </c>
      <c r="X166">
        <v>2050</v>
      </c>
      <c r="Y166" t="s">
        <v>150</v>
      </c>
      <c r="Z166" t="s">
        <v>150</v>
      </c>
      <c r="AA166">
        <v>2050</v>
      </c>
      <c r="AB166">
        <v>2050</v>
      </c>
    </row>
    <row r="167" spans="1:28" ht="14.45">
      <c r="A167">
        <v>166</v>
      </c>
      <c r="B167" t="s">
        <v>1112</v>
      </c>
      <c r="H167" t="s">
        <v>1113</v>
      </c>
      <c r="I167" t="s">
        <v>1114</v>
      </c>
      <c r="J167">
        <v>0.689</v>
      </c>
      <c r="K167" t="s">
        <v>1115</v>
      </c>
      <c r="L167">
        <v>103046</v>
      </c>
      <c r="N167">
        <v>14</v>
      </c>
      <c r="O167" t="s">
        <v>150</v>
      </c>
      <c r="P167">
        <v>2015</v>
      </c>
      <c r="Q167">
        <v>2020</v>
      </c>
      <c r="R167" t="s">
        <v>150</v>
      </c>
      <c r="S167" t="s">
        <v>7000</v>
      </c>
      <c r="T167" t="s">
        <v>7162</v>
      </c>
      <c r="U167" t="s">
        <v>7162</v>
      </c>
      <c r="V167" t="s">
        <v>7162</v>
      </c>
      <c r="W167" t="s">
        <v>7162</v>
      </c>
      <c r="X167" t="s">
        <v>7162</v>
      </c>
      <c r="Y167" t="s">
        <v>154</v>
      </c>
      <c r="Z167" t="s">
        <v>154</v>
      </c>
      <c r="AA167" t="s">
        <v>7162</v>
      </c>
      <c r="AB167" t="s">
        <v>7162</v>
      </c>
    </row>
    <row r="168" spans="1:28" ht="14.45">
      <c r="A168">
        <v>167</v>
      </c>
      <c r="B168" t="s">
        <v>1117</v>
      </c>
      <c r="H168" t="s">
        <v>1118</v>
      </c>
      <c r="I168" t="s">
        <v>1119</v>
      </c>
      <c r="J168">
        <v>0</v>
      </c>
      <c r="K168" t="s">
        <v>1120</v>
      </c>
      <c r="L168">
        <v>281974</v>
      </c>
      <c r="N168">
        <v>16</v>
      </c>
      <c r="O168" t="s">
        <v>154</v>
      </c>
      <c r="P168" t="s">
        <v>7162</v>
      </c>
      <c r="Q168" t="s">
        <v>7162</v>
      </c>
      <c r="R168" t="s">
        <v>150</v>
      </c>
      <c r="S168" t="s">
        <v>7000</v>
      </c>
      <c r="T168" t="s">
        <v>7162</v>
      </c>
      <c r="U168" t="s">
        <v>7162</v>
      </c>
      <c r="V168" t="s">
        <v>7162</v>
      </c>
      <c r="W168" t="s">
        <v>7162</v>
      </c>
      <c r="X168" t="s">
        <v>7162</v>
      </c>
      <c r="Y168" t="s">
        <v>154</v>
      </c>
      <c r="Z168" t="s">
        <v>154</v>
      </c>
      <c r="AA168" t="s">
        <v>7162</v>
      </c>
      <c r="AB168" t="s">
        <v>7162</v>
      </c>
    </row>
    <row r="169" spans="1:28" ht="14.45">
      <c r="A169">
        <v>168</v>
      </c>
      <c r="B169" t="s">
        <v>1122</v>
      </c>
      <c r="D169" t="s">
        <v>3075</v>
      </c>
      <c r="H169" t="s">
        <v>1123</v>
      </c>
      <c r="I169" t="s">
        <v>1124</v>
      </c>
      <c r="J169">
        <v>-0.007</v>
      </c>
      <c r="K169" t="s">
        <v>1125</v>
      </c>
      <c r="L169">
        <v>95746</v>
      </c>
      <c r="N169">
        <v>17</v>
      </c>
      <c r="O169" t="s">
        <v>154</v>
      </c>
      <c r="P169" t="s">
        <v>7162</v>
      </c>
      <c r="Q169" t="s">
        <v>7162</v>
      </c>
      <c r="R169" t="s">
        <v>150</v>
      </c>
      <c r="S169" t="s">
        <v>160</v>
      </c>
      <c r="T169" t="s">
        <v>7162</v>
      </c>
      <c r="U169" t="s">
        <v>7162</v>
      </c>
      <c r="V169" t="s">
        <v>7162</v>
      </c>
      <c r="W169" t="s">
        <v>7162</v>
      </c>
      <c r="X169" t="s">
        <v>7162</v>
      </c>
      <c r="Y169" t="s">
        <v>150</v>
      </c>
      <c r="Z169" t="s">
        <v>154</v>
      </c>
      <c r="AA169" t="s">
        <v>7162</v>
      </c>
      <c r="AB169" t="s">
        <v>7162</v>
      </c>
    </row>
    <row r="170" spans="1:28" ht="14.45">
      <c r="A170">
        <v>169</v>
      </c>
      <c r="B170" t="s">
        <v>1127</v>
      </c>
      <c r="D170" t="s">
        <v>3075</v>
      </c>
      <c r="H170" t="s">
        <v>1128</v>
      </c>
      <c r="I170" t="s">
        <v>1129</v>
      </c>
      <c r="J170">
        <v>1.173</v>
      </c>
      <c r="K170" t="s">
        <v>1130</v>
      </c>
      <c r="L170">
        <v>66308</v>
      </c>
      <c r="N170">
        <v>12</v>
      </c>
      <c r="O170" t="s">
        <v>154</v>
      </c>
      <c r="P170" t="s">
        <v>7162</v>
      </c>
      <c r="Q170" t="s">
        <v>7162</v>
      </c>
      <c r="R170" t="s">
        <v>150</v>
      </c>
      <c r="S170" t="s">
        <v>6995</v>
      </c>
      <c r="T170" t="s">
        <v>1368</v>
      </c>
      <c r="U170" t="s">
        <v>3292</v>
      </c>
      <c r="V170" t="s">
        <v>151</v>
      </c>
      <c r="W170" t="s">
        <v>1368</v>
      </c>
      <c r="X170" t="s">
        <v>4371</v>
      </c>
      <c r="Y170" t="s">
        <v>150</v>
      </c>
      <c r="Z170" t="s">
        <v>150</v>
      </c>
      <c r="AA170" t="s">
        <v>4371</v>
      </c>
      <c r="AB170" t="s">
        <v>4371</v>
      </c>
    </row>
    <row r="171" spans="1:28" ht="14.45">
      <c r="A171">
        <v>170</v>
      </c>
      <c r="B171" t="s">
        <v>1132</v>
      </c>
      <c r="D171" t="s">
        <v>271</v>
      </c>
      <c r="H171" t="s">
        <v>1133</v>
      </c>
      <c r="I171" t="s">
        <v>1134</v>
      </c>
      <c r="J171">
        <v>-0.027</v>
      </c>
      <c r="K171" t="s">
        <v>1135</v>
      </c>
      <c r="L171">
        <v>265245</v>
      </c>
      <c r="N171">
        <v>12</v>
      </c>
      <c r="O171" t="s">
        <v>154</v>
      </c>
      <c r="P171" t="s">
        <v>7162</v>
      </c>
      <c r="Q171" t="s">
        <v>7162</v>
      </c>
      <c r="R171" t="s">
        <v>154</v>
      </c>
      <c r="S171" t="s">
        <v>154</v>
      </c>
      <c r="T171" t="s">
        <v>7162</v>
      </c>
      <c r="U171" t="s">
        <v>7162</v>
      </c>
      <c r="V171" t="s">
        <v>7162</v>
      </c>
      <c r="W171" t="s">
        <v>7162</v>
      </c>
      <c r="X171" t="s">
        <v>7162</v>
      </c>
      <c r="Y171" t="s">
        <v>154</v>
      </c>
      <c r="Z171" t="s">
        <v>154</v>
      </c>
      <c r="AA171" t="s">
        <v>7162</v>
      </c>
      <c r="AB171" t="s">
        <v>7162</v>
      </c>
    </row>
    <row r="172" spans="1:28" ht="14.45">
      <c r="A172">
        <v>171</v>
      </c>
      <c r="B172" t="s">
        <v>1137</v>
      </c>
      <c r="D172" t="s">
        <v>679</v>
      </c>
      <c r="H172" t="s">
        <v>1139</v>
      </c>
      <c r="I172" t="s">
        <v>1140</v>
      </c>
      <c r="J172">
        <v>-0.296</v>
      </c>
      <c r="K172" t="s">
        <v>1141</v>
      </c>
      <c r="L172">
        <v>43998</v>
      </c>
      <c r="N172">
        <v>12</v>
      </c>
      <c r="O172" t="s">
        <v>154</v>
      </c>
      <c r="P172" t="s">
        <v>7162</v>
      </c>
      <c r="Q172" t="s">
        <v>7162</v>
      </c>
      <c r="R172" t="s">
        <v>154</v>
      </c>
      <c r="S172" t="s">
        <v>154</v>
      </c>
      <c r="T172" t="s">
        <v>7162</v>
      </c>
      <c r="U172" t="s">
        <v>7162</v>
      </c>
      <c r="V172" t="s">
        <v>7162</v>
      </c>
      <c r="W172" t="s">
        <v>7162</v>
      </c>
      <c r="X172" t="s">
        <v>7162</v>
      </c>
      <c r="Y172" t="s">
        <v>154</v>
      </c>
      <c r="Z172" t="s">
        <v>154</v>
      </c>
      <c r="AA172" t="s">
        <v>7162</v>
      </c>
      <c r="AB172" t="s">
        <v>7162</v>
      </c>
    </row>
    <row r="173" spans="1:28" ht="14.45">
      <c r="A173">
        <v>172</v>
      </c>
      <c r="B173" t="s">
        <v>1144</v>
      </c>
      <c r="D173" t="s">
        <v>679</v>
      </c>
      <c r="H173" t="s">
        <v>1145</v>
      </c>
      <c r="I173" t="s">
        <v>1146</v>
      </c>
      <c r="J173">
        <v>-0.953</v>
      </c>
      <c r="K173" t="s">
        <v>1147</v>
      </c>
      <c r="L173">
        <v>7464</v>
      </c>
      <c r="N173">
        <v>7</v>
      </c>
      <c r="O173" t="s">
        <v>154</v>
      </c>
      <c r="P173" t="s">
        <v>7162</v>
      </c>
      <c r="Q173" t="s">
        <v>7162</v>
      </c>
      <c r="R173" t="s">
        <v>150</v>
      </c>
      <c r="S173" t="s">
        <v>6995</v>
      </c>
      <c r="T173" t="s">
        <v>1368</v>
      </c>
      <c r="U173">
        <v>2030</v>
      </c>
      <c r="V173" t="s">
        <v>7162</v>
      </c>
      <c r="W173" t="s">
        <v>7162</v>
      </c>
      <c r="X173" t="s">
        <v>7162</v>
      </c>
      <c r="Y173" t="s">
        <v>154</v>
      </c>
      <c r="Z173" t="s">
        <v>154</v>
      </c>
      <c r="AA173" t="s">
        <v>7162</v>
      </c>
      <c r="AB173" t="s">
        <v>7162</v>
      </c>
    </row>
    <row r="174" spans="1:28" ht="14.45">
      <c r="A174">
        <v>173</v>
      </c>
      <c r="B174" t="s">
        <v>1152</v>
      </c>
      <c r="D174" t="s">
        <v>3075</v>
      </c>
      <c r="H174" t="s">
        <v>1153</v>
      </c>
      <c r="I174" t="s">
        <v>1154</v>
      </c>
      <c r="J174">
        <v>0.308</v>
      </c>
      <c r="K174" t="s">
        <v>1155</v>
      </c>
      <c r="L174">
        <v>218718</v>
      </c>
      <c r="N174">
        <v>29</v>
      </c>
      <c r="O174" t="s">
        <v>154</v>
      </c>
      <c r="P174" t="s">
        <v>7162</v>
      </c>
      <c r="Q174" t="s">
        <v>7162</v>
      </c>
      <c r="R174" t="s">
        <v>150</v>
      </c>
      <c r="S174" t="s">
        <v>6995</v>
      </c>
      <c r="T174" t="s">
        <v>1368</v>
      </c>
      <c r="U174">
        <v>2030</v>
      </c>
      <c r="V174" t="s">
        <v>7162</v>
      </c>
      <c r="W174" t="s">
        <v>7162</v>
      </c>
      <c r="X174" t="s">
        <v>7162</v>
      </c>
      <c r="Y174" t="s">
        <v>154</v>
      </c>
      <c r="Z174" t="s">
        <v>154</v>
      </c>
      <c r="AA174" t="s">
        <v>7162</v>
      </c>
      <c r="AB174" t="s">
        <v>7162</v>
      </c>
    </row>
    <row r="175" spans="1:28" ht="14.45">
      <c r="A175">
        <v>174</v>
      </c>
      <c r="B175" t="s">
        <v>1157</v>
      </c>
      <c r="D175" t="s">
        <v>1438</v>
      </c>
      <c r="H175" t="s">
        <v>1158</v>
      </c>
      <c r="I175" t="s">
        <v>1159</v>
      </c>
      <c r="J175">
        <v>0.117</v>
      </c>
      <c r="K175" t="s">
        <v>1160</v>
      </c>
      <c r="L175">
        <v>156921</v>
      </c>
      <c r="N175">
        <v>31</v>
      </c>
      <c r="O175" t="s">
        <v>154</v>
      </c>
      <c r="P175" t="s">
        <v>7162</v>
      </c>
      <c r="Q175" t="s">
        <v>7162</v>
      </c>
      <c r="R175" t="s">
        <v>150</v>
      </c>
      <c r="S175" t="s">
        <v>6995</v>
      </c>
      <c r="T175" t="s">
        <v>1368</v>
      </c>
      <c r="U175">
        <v>2035</v>
      </c>
      <c r="V175" t="s">
        <v>7162</v>
      </c>
      <c r="W175" t="s">
        <v>7162</v>
      </c>
      <c r="X175" t="s">
        <v>7162</v>
      </c>
      <c r="Y175" t="s">
        <v>154</v>
      </c>
      <c r="Z175" t="s">
        <v>154</v>
      </c>
      <c r="AA175" t="s">
        <v>7162</v>
      </c>
      <c r="AB175" t="s">
        <v>7162</v>
      </c>
    </row>
    <row r="176" spans="1:28" ht="14.45">
      <c r="A176">
        <v>175</v>
      </c>
      <c r="B176" t="s">
        <v>1162</v>
      </c>
      <c r="D176" t="s">
        <v>3075</v>
      </c>
      <c r="H176" t="s">
        <v>1164</v>
      </c>
      <c r="I176" t="s">
        <v>1165</v>
      </c>
      <c r="J176">
        <v>0.21</v>
      </c>
      <c r="K176" t="s">
        <v>1166</v>
      </c>
      <c r="L176">
        <v>75100</v>
      </c>
      <c r="N176">
        <v>31</v>
      </c>
      <c r="O176" t="s">
        <v>150</v>
      </c>
      <c r="P176">
        <v>2020</v>
      </c>
      <c r="Q176">
        <v>2025</v>
      </c>
      <c r="R176" t="s">
        <v>150</v>
      </c>
      <c r="S176" t="s">
        <v>6995</v>
      </c>
      <c r="T176" t="s">
        <v>1368</v>
      </c>
      <c r="U176">
        <v>2033</v>
      </c>
      <c r="V176" t="s">
        <v>151</v>
      </c>
      <c r="W176" t="s">
        <v>1368</v>
      </c>
      <c r="X176">
        <v>2050</v>
      </c>
      <c r="Y176" t="s">
        <v>150</v>
      </c>
      <c r="Z176" t="s">
        <v>150</v>
      </c>
      <c r="AA176">
        <v>2050</v>
      </c>
      <c r="AB176">
        <v>2050</v>
      </c>
    </row>
    <row r="177" spans="1:28" ht="14.45">
      <c r="A177">
        <v>176</v>
      </c>
      <c r="B177" t="s">
        <v>1169</v>
      </c>
      <c r="D177" t="s">
        <v>679</v>
      </c>
      <c r="H177" t="s">
        <v>1171</v>
      </c>
      <c r="I177" t="s">
        <v>1172</v>
      </c>
      <c r="J177">
        <v>-0.925</v>
      </c>
      <c r="K177" t="s">
        <v>1173</v>
      </c>
      <c r="L177">
        <v>67809</v>
      </c>
      <c r="N177">
        <v>17</v>
      </c>
      <c r="O177" t="s">
        <v>154</v>
      </c>
      <c r="P177" t="s">
        <v>7162</v>
      </c>
      <c r="Q177" t="s">
        <v>7162</v>
      </c>
      <c r="R177" t="s">
        <v>154</v>
      </c>
      <c r="S177" t="s">
        <v>154</v>
      </c>
      <c r="T177" t="s">
        <v>7162</v>
      </c>
      <c r="U177" t="s">
        <v>7162</v>
      </c>
      <c r="V177" t="s">
        <v>7162</v>
      </c>
      <c r="W177" t="s">
        <v>7162</v>
      </c>
      <c r="X177" t="s">
        <v>7162</v>
      </c>
      <c r="Y177" t="s">
        <v>154</v>
      </c>
      <c r="Z177" t="s">
        <v>154</v>
      </c>
      <c r="AA177" t="s">
        <v>7162</v>
      </c>
      <c r="AB177" t="s">
        <v>7162</v>
      </c>
    </row>
    <row r="178" spans="1:28" ht="14.45">
      <c r="A178">
        <v>177</v>
      </c>
      <c r="B178" t="s">
        <v>1175</v>
      </c>
      <c r="D178" t="s">
        <v>3075</v>
      </c>
      <c r="H178" t="s">
        <v>1176</v>
      </c>
      <c r="I178" t="s">
        <v>1177</v>
      </c>
      <c r="J178">
        <v>-0.314</v>
      </c>
      <c r="K178" t="s">
        <v>1178</v>
      </c>
      <c r="L178">
        <v>89753</v>
      </c>
      <c r="N178">
        <v>31</v>
      </c>
      <c r="O178" t="s">
        <v>150</v>
      </c>
      <c r="P178">
        <v>2022</v>
      </c>
      <c r="Q178">
        <v>2025</v>
      </c>
      <c r="R178" t="s">
        <v>154</v>
      </c>
      <c r="S178" t="s">
        <v>154</v>
      </c>
      <c r="T178" t="s">
        <v>7162</v>
      </c>
      <c r="U178" t="s">
        <v>7162</v>
      </c>
      <c r="V178" t="s">
        <v>7162</v>
      </c>
      <c r="W178" t="s">
        <v>7162</v>
      </c>
      <c r="X178" t="s">
        <v>7162</v>
      </c>
      <c r="Y178" t="s">
        <v>154</v>
      </c>
      <c r="Z178" t="s">
        <v>154</v>
      </c>
      <c r="AA178" t="s">
        <v>7162</v>
      </c>
      <c r="AB178" t="s">
        <v>7162</v>
      </c>
    </row>
    <row r="179" spans="1:28" ht="14.45">
      <c r="A179">
        <v>178</v>
      </c>
      <c r="B179" t="s">
        <v>1180</v>
      </c>
      <c r="D179" t="s">
        <v>679</v>
      </c>
      <c r="H179" t="s">
        <v>1181</v>
      </c>
      <c r="I179" t="s">
        <v>1182</v>
      </c>
      <c r="J179">
        <v>0.22</v>
      </c>
      <c r="K179" t="s">
        <v>1183</v>
      </c>
      <c r="L179">
        <v>140860</v>
      </c>
      <c r="N179">
        <v>11</v>
      </c>
      <c r="O179" t="s">
        <v>154</v>
      </c>
      <c r="P179" t="s">
        <v>7162</v>
      </c>
      <c r="Q179" t="s">
        <v>7162</v>
      </c>
      <c r="R179" t="s">
        <v>150</v>
      </c>
      <c r="S179" t="s">
        <v>6995</v>
      </c>
      <c r="T179" t="s">
        <v>1368</v>
      </c>
      <c r="U179">
        <v>2030</v>
      </c>
      <c r="V179" t="s">
        <v>7162</v>
      </c>
      <c r="W179" t="s">
        <v>7162</v>
      </c>
      <c r="X179" t="s">
        <v>7162</v>
      </c>
      <c r="Y179" t="s">
        <v>154</v>
      </c>
      <c r="Z179" t="s">
        <v>154</v>
      </c>
      <c r="AA179" t="s">
        <v>7162</v>
      </c>
      <c r="AB179" t="s">
        <v>7162</v>
      </c>
    </row>
    <row r="180" spans="1:28" ht="14.45">
      <c r="A180">
        <v>179</v>
      </c>
      <c r="B180" t="s">
        <v>1185</v>
      </c>
      <c r="D180" t="s">
        <v>3075</v>
      </c>
      <c r="H180" t="s">
        <v>1186</v>
      </c>
      <c r="I180" t="s">
        <v>1187</v>
      </c>
      <c r="J180">
        <v>-0.168</v>
      </c>
      <c r="K180" t="s">
        <v>1188</v>
      </c>
      <c r="L180">
        <v>61228</v>
      </c>
      <c r="N180">
        <v>30</v>
      </c>
      <c r="O180" t="s">
        <v>150</v>
      </c>
      <c r="P180">
        <v>2019</v>
      </c>
      <c r="Q180">
        <v>2020</v>
      </c>
      <c r="R180" t="s">
        <v>150</v>
      </c>
      <c r="S180" t="s">
        <v>6995</v>
      </c>
      <c r="T180" t="s">
        <v>1368</v>
      </c>
      <c r="U180">
        <v>2025</v>
      </c>
      <c r="V180" t="s">
        <v>7162</v>
      </c>
      <c r="W180" t="s">
        <v>7162</v>
      </c>
      <c r="X180" t="s">
        <v>7162</v>
      </c>
      <c r="Y180" t="s">
        <v>154</v>
      </c>
      <c r="Z180" t="s">
        <v>154</v>
      </c>
      <c r="AA180" t="s">
        <v>7162</v>
      </c>
      <c r="AB180" t="s">
        <v>7162</v>
      </c>
    </row>
    <row r="181" spans="1:28" ht="14.45">
      <c r="A181">
        <v>180</v>
      </c>
      <c r="B181" t="s">
        <v>1190</v>
      </c>
      <c r="D181" t="s">
        <v>679</v>
      </c>
      <c r="H181" t="s">
        <v>1191</v>
      </c>
      <c r="I181" t="s">
        <v>1192</v>
      </c>
      <c r="J181">
        <v>-0.256</v>
      </c>
      <c r="K181" t="s">
        <v>1193</v>
      </c>
      <c r="L181">
        <v>40256</v>
      </c>
      <c r="N181">
        <v>31</v>
      </c>
      <c r="O181" t="s">
        <v>154</v>
      </c>
      <c r="P181" t="s">
        <v>7162</v>
      </c>
      <c r="Q181" t="s">
        <v>7162</v>
      </c>
      <c r="R181" t="s">
        <v>150</v>
      </c>
      <c r="S181" t="s">
        <v>6995</v>
      </c>
      <c r="T181" t="s">
        <v>1368</v>
      </c>
      <c r="U181" t="s">
        <v>3292</v>
      </c>
      <c r="V181" t="s">
        <v>151</v>
      </c>
      <c r="W181" t="s">
        <v>1368</v>
      </c>
      <c r="X181" t="s">
        <v>5180</v>
      </c>
      <c r="Y181" t="s">
        <v>150</v>
      </c>
      <c r="Z181" t="s">
        <v>150</v>
      </c>
      <c r="AA181" t="s">
        <v>5180</v>
      </c>
      <c r="AB181" t="s">
        <v>5180</v>
      </c>
    </row>
    <row r="182" spans="1:28" ht="14.45">
      <c r="A182">
        <v>181</v>
      </c>
      <c r="B182" t="s">
        <v>1195</v>
      </c>
      <c r="H182" t="s">
        <v>1196</v>
      </c>
      <c r="I182" t="s">
        <v>1197</v>
      </c>
      <c r="J182">
        <v>-0.28</v>
      </c>
      <c r="K182" t="s">
        <v>1198</v>
      </c>
      <c r="L182">
        <v>35795</v>
      </c>
      <c r="N182">
        <v>19</v>
      </c>
      <c r="O182" t="s">
        <v>154</v>
      </c>
      <c r="P182" t="s">
        <v>7162</v>
      </c>
      <c r="Q182" t="s">
        <v>7162</v>
      </c>
      <c r="R182" t="s">
        <v>150</v>
      </c>
      <c r="S182" t="s">
        <v>6995</v>
      </c>
      <c r="T182" t="s">
        <v>1368</v>
      </c>
      <c r="U182">
        <v>2030</v>
      </c>
      <c r="V182" t="s">
        <v>7162</v>
      </c>
      <c r="W182" t="s">
        <v>7162</v>
      </c>
      <c r="X182" t="s">
        <v>7162</v>
      </c>
      <c r="Y182" t="s">
        <v>154</v>
      </c>
      <c r="Z182" t="s">
        <v>154</v>
      </c>
      <c r="AA182" t="s">
        <v>7162</v>
      </c>
      <c r="AB182" t="s">
        <v>7162</v>
      </c>
    </row>
    <row r="183" spans="1:28" ht="14.45">
      <c r="A183">
        <v>182</v>
      </c>
      <c r="B183" t="s">
        <v>1200</v>
      </c>
      <c r="D183" t="s">
        <v>679</v>
      </c>
      <c r="H183" t="s">
        <v>1201</v>
      </c>
      <c r="I183" t="s">
        <v>1202</v>
      </c>
      <c r="J183">
        <v>-0.325</v>
      </c>
      <c r="K183" t="s">
        <v>1203</v>
      </c>
      <c r="L183">
        <v>104736</v>
      </c>
      <c r="N183">
        <v>25</v>
      </c>
      <c r="O183" t="s">
        <v>154</v>
      </c>
      <c r="P183" t="s">
        <v>7162</v>
      </c>
      <c r="Q183" t="s">
        <v>7162</v>
      </c>
      <c r="R183" t="s">
        <v>150</v>
      </c>
      <c r="S183" t="s">
        <v>160</v>
      </c>
      <c r="T183" t="s">
        <v>7162</v>
      </c>
      <c r="U183" t="s">
        <v>7162</v>
      </c>
      <c r="V183" t="s">
        <v>7162</v>
      </c>
      <c r="W183" t="s">
        <v>7162</v>
      </c>
      <c r="X183" t="s">
        <v>7162</v>
      </c>
      <c r="Y183" t="s">
        <v>154</v>
      </c>
      <c r="Z183" t="s">
        <v>154</v>
      </c>
      <c r="AA183" t="s">
        <v>7162</v>
      </c>
      <c r="AB183" t="s">
        <v>7162</v>
      </c>
    </row>
    <row r="184" spans="1:28" ht="14.45">
      <c r="A184">
        <v>183</v>
      </c>
      <c r="B184" t="s">
        <v>1205</v>
      </c>
      <c r="D184" t="s">
        <v>3075</v>
      </c>
      <c r="H184" t="s">
        <v>1207</v>
      </c>
      <c r="I184" t="s">
        <v>1208</v>
      </c>
      <c r="J184">
        <v>0.001</v>
      </c>
      <c r="K184" t="s">
        <v>1209</v>
      </c>
      <c r="L184">
        <v>170711</v>
      </c>
      <c r="N184">
        <v>31</v>
      </c>
      <c r="O184" t="s">
        <v>150</v>
      </c>
      <c r="P184">
        <v>2024</v>
      </c>
      <c r="Q184">
        <v>2040</v>
      </c>
      <c r="R184" t="s">
        <v>150</v>
      </c>
      <c r="S184" t="s">
        <v>6995</v>
      </c>
      <c r="T184" t="s">
        <v>1368</v>
      </c>
      <c r="U184" t="s">
        <v>3292</v>
      </c>
      <c r="V184" t="s">
        <v>7162</v>
      </c>
      <c r="W184" t="s">
        <v>7162</v>
      </c>
      <c r="X184" t="s">
        <v>7162</v>
      </c>
      <c r="Y184" t="s">
        <v>154</v>
      </c>
      <c r="Z184" t="s">
        <v>154</v>
      </c>
      <c r="AA184" t="s">
        <v>7162</v>
      </c>
      <c r="AB184" t="s">
        <v>7162</v>
      </c>
    </row>
    <row r="185" spans="1:28" ht="14.45">
      <c r="A185">
        <v>184</v>
      </c>
      <c r="B185" t="s">
        <v>1211</v>
      </c>
      <c r="D185" t="s">
        <v>3075</v>
      </c>
      <c r="H185" t="s">
        <v>1212</v>
      </c>
      <c r="I185" t="s">
        <v>1213</v>
      </c>
      <c r="J185">
        <v>0.289</v>
      </c>
      <c r="K185" t="s">
        <v>1214</v>
      </c>
      <c r="L185">
        <v>61121</v>
      </c>
      <c r="N185">
        <v>31</v>
      </c>
      <c r="O185" t="s">
        <v>150</v>
      </c>
      <c r="P185">
        <v>2015</v>
      </c>
      <c r="Q185">
        <v>2020</v>
      </c>
      <c r="R185" t="s">
        <v>150</v>
      </c>
      <c r="S185" t="s">
        <v>6995</v>
      </c>
      <c r="T185" t="s">
        <v>1368</v>
      </c>
      <c r="U185">
        <v>2025</v>
      </c>
      <c r="V185" t="s">
        <v>7162</v>
      </c>
      <c r="W185" t="s">
        <v>7162</v>
      </c>
      <c r="X185" t="s">
        <v>7162</v>
      </c>
      <c r="Y185" t="s">
        <v>154</v>
      </c>
      <c r="Z185" t="s">
        <v>154</v>
      </c>
      <c r="AA185" t="s">
        <v>7162</v>
      </c>
      <c r="AB185" t="s">
        <v>7162</v>
      </c>
    </row>
    <row r="186" spans="1:28" ht="14.45">
      <c r="A186">
        <v>185</v>
      </c>
      <c r="B186" t="s">
        <v>1216</v>
      </c>
      <c r="D186" t="s">
        <v>3075</v>
      </c>
      <c r="H186" t="s">
        <v>1217</v>
      </c>
      <c r="I186" t="s">
        <v>1218</v>
      </c>
      <c r="J186">
        <v>0.233</v>
      </c>
      <c r="K186" t="s">
        <v>1219</v>
      </c>
      <c r="L186">
        <v>93000</v>
      </c>
      <c r="N186">
        <v>31</v>
      </c>
      <c r="O186" t="s">
        <v>150</v>
      </c>
      <c r="P186">
        <v>2019</v>
      </c>
      <c r="Q186">
        <v>2025</v>
      </c>
      <c r="R186" t="s">
        <v>150</v>
      </c>
      <c r="S186" t="s">
        <v>6995</v>
      </c>
      <c r="T186" t="s">
        <v>1368</v>
      </c>
      <c r="U186">
        <v>2030</v>
      </c>
      <c r="V186" t="s">
        <v>151</v>
      </c>
      <c r="W186" t="s">
        <v>1368</v>
      </c>
      <c r="X186">
        <v>2050</v>
      </c>
      <c r="Y186" t="s">
        <v>150</v>
      </c>
      <c r="Z186" t="s">
        <v>150</v>
      </c>
      <c r="AA186">
        <v>2050</v>
      </c>
      <c r="AB186">
        <v>2050</v>
      </c>
    </row>
    <row r="187" spans="1:28" ht="14.45">
      <c r="A187">
        <v>186</v>
      </c>
      <c r="B187" t="s">
        <v>1221</v>
      </c>
      <c r="D187" t="s">
        <v>1438</v>
      </c>
      <c r="H187" t="s">
        <v>1222</v>
      </c>
      <c r="I187" t="s">
        <v>1223</v>
      </c>
      <c r="J187">
        <v>-0.229</v>
      </c>
      <c r="K187" t="s">
        <v>1224</v>
      </c>
      <c r="L187">
        <v>121000</v>
      </c>
      <c r="N187">
        <v>31</v>
      </c>
      <c r="O187" t="s">
        <v>154</v>
      </c>
      <c r="P187" t="s">
        <v>7162</v>
      </c>
      <c r="Q187" t="s">
        <v>7162</v>
      </c>
      <c r="R187" t="s">
        <v>154</v>
      </c>
      <c r="S187" t="s">
        <v>154</v>
      </c>
      <c r="T187" t="s">
        <v>7162</v>
      </c>
      <c r="U187" t="s">
        <v>7162</v>
      </c>
      <c r="V187" t="s">
        <v>7162</v>
      </c>
      <c r="W187" t="s">
        <v>7162</v>
      </c>
      <c r="X187" t="s">
        <v>7162</v>
      </c>
      <c r="Y187" t="s">
        <v>154</v>
      </c>
      <c r="Z187" t="s">
        <v>154</v>
      </c>
      <c r="AA187" t="s">
        <v>7162</v>
      </c>
      <c r="AB187" t="s">
        <v>7162</v>
      </c>
    </row>
    <row r="188" spans="1:28" ht="14.45">
      <c r="A188">
        <v>187</v>
      </c>
      <c r="B188" t="s">
        <v>1226</v>
      </c>
      <c r="D188" t="s">
        <v>3075</v>
      </c>
      <c r="H188" t="s">
        <v>1228</v>
      </c>
      <c r="I188" t="s">
        <v>1229</v>
      </c>
      <c r="J188">
        <v>1.805</v>
      </c>
      <c r="K188" t="s">
        <v>1230</v>
      </c>
      <c r="L188">
        <v>45000</v>
      </c>
      <c r="N188">
        <v>31</v>
      </c>
      <c r="O188" t="s">
        <v>154</v>
      </c>
      <c r="P188" t="s">
        <v>7162</v>
      </c>
      <c r="Q188" t="s">
        <v>7162</v>
      </c>
      <c r="R188" t="s">
        <v>150</v>
      </c>
      <c r="S188" t="s">
        <v>160</v>
      </c>
      <c r="T188" t="s">
        <v>7162</v>
      </c>
      <c r="U188" t="s">
        <v>7162</v>
      </c>
      <c r="V188" t="s">
        <v>7162</v>
      </c>
      <c r="W188" t="s">
        <v>7162</v>
      </c>
      <c r="X188" t="s">
        <v>7162</v>
      </c>
      <c r="Y188" t="s">
        <v>154</v>
      </c>
      <c r="Z188" t="s">
        <v>154</v>
      </c>
      <c r="AA188" t="s">
        <v>7162</v>
      </c>
      <c r="AB188" t="s">
        <v>7162</v>
      </c>
    </row>
    <row r="189" spans="1:28" ht="14.45">
      <c r="A189">
        <v>188</v>
      </c>
      <c r="B189" t="s">
        <v>1232</v>
      </c>
      <c r="H189" t="s">
        <v>1233</v>
      </c>
      <c r="I189" t="s">
        <v>1234</v>
      </c>
      <c r="J189">
        <v>-0.266</v>
      </c>
      <c r="K189" t="s">
        <v>1235</v>
      </c>
      <c r="L189">
        <v>103249</v>
      </c>
      <c r="N189">
        <v>31</v>
      </c>
      <c r="O189" t="s">
        <v>154</v>
      </c>
      <c r="P189" t="s">
        <v>7162</v>
      </c>
      <c r="Q189" t="s">
        <v>7162</v>
      </c>
      <c r="R189" t="s">
        <v>150</v>
      </c>
      <c r="S189" t="s">
        <v>6995</v>
      </c>
      <c r="T189" t="s">
        <v>1368</v>
      </c>
      <c r="U189">
        <v>2029</v>
      </c>
      <c r="V189" t="s">
        <v>151</v>
      </c>
      <c r="W189" t="s">
        <v>1368</v>
      </c>
      <c r="X189">
        <v>2045</v>
      </c>
      <c r="Y189" t="s">
        <v>150</v>
      </c>
      <c r="Z189" t="s">
        <v>150</v>
      </c>
      <c r="AA189">
        <v>2045</v>
      </c>
      <c r="AB189">
        <v>2045</v>
      </c>
    </row>
    <row r="190" spans="1:28" ht="14.45">
      <c r="A190">
        <v>189</v>
      </c>
      <c r="B190" t="s">
        <v>1237</v>
      </c>
      <c r="H190" t="s">
        <v>1239</v>
      </c>
      <c r="I190" t="s">
        <v>1240</v>
      </c>
      <c r="J190">
        <v>0.099</v>
      </c>
      <c r="K190" t="s">
        <v>1241</v>
      </c>
      <c r="L190">
        <v>271000</v>
      </c>
      <c r="N190">
        <v>31</v>
      </c>
      <c r="O190" t="s">
        <v>154</v>
      </c>
      <c r="P190" t="s">
        <v>7162</v>
      </c>
      <c r="Q190" t="s">
        <v>7162</v>
      </c>
      <c r="R190" t="s">
        <v>154</v>
      </c>
      <c r="S190" t="s">
        <v>154</v>
      </c>
      <c r="T190" t="s">
        <v>7162</v>
      </c>
      <c r="U190" t="s">
        <v>7162</v>
      </c>
      <c r="V190" t="s">
        <v>7162</v>
      </c>
      <c r="W190" t="s">
        <v>7162</v>
      </c>
      <c r="X190" t="s">
        <v>7162</v>
      </c>
      <c r="Y190" t="s">
        <v>154</v>
      </c>
      <c r="Z190" t="s">
        <v>154</v>
      </c>
      <c r="AA190" t="s">
        <v>7162</v>
      </c>
      <c r="AB190" t="s">
        <v>7162</v>
      </c>
    </row>
    <row r="191" spans="1:28" ht="14.45">
      <c r="A191">
        <v>190</v>
      </c>
      <c r="B191" t="s">
        <v>1246</v>
      </c>
      <c r="D191" t="s">
        <v>852</v>
      </c>
      <c r="H191" t="s">
        <v>1247</v>
      </c>
      <c r="I191" t="s">
        <v>1248</v>
      </c>
      <c r="J191">
        <v>4.771</v>
      </c>
      <c r="K191" t="s">
        <v>1249</v>
      </c>
      <c r="L191">
        <v>111822</v>
      </c>
      <c r="N191">
        <v>31</v>
      </c>
      <c r="O191" t="s">
        <v>154</v>
      </c>
      <c r="P191" t="s">
        <v>7162</v>
      </c>
      <c r="Q191" t="s">
        <v>7162</v>
      </c>
      <c r="R191" t="s">
        <v>154</v>
      </c>
      <c r="S191" t="s">
        <v>154</v>
      </c>
      <c r="T191" t="s">
        <v>7162</v>
      </c>
      <c r="U191" t="s">
        <v>7162</v>
      </c>
      <c r="V191" t="s">
        <v>7162</v>
      </c>
      <c r="W191" t="s">
        <v>7162</v>
      </c>
      <c r="X191" t="s">
        <v>7162</v>
      </c>
      <c r="Y191" t="s">
        <v>154</v>
      </c>
      <c r="Z191" t="s">
        <v>154</v>
      </c>
      <c r="AA191" t="s">
        <v>7162</v>
      </c>
      <c r="AB191" t="s">
        <v>7162</v>
      </c>
    </row>
    <row r="192" spans="1:28" ht="14.45">
      <c r="A192">
        <v>191</v>
      </c>
      <c r="B192" t="s">
        <v>1251</v>
      </c>
      <c r="D192" t="s">
        <v>679</v>
      </c>
      <c r="H192" t="s">
        <v>1253</v>
      </c>
      <c r="I192" t="s">
        <v>1254</v>
      </c>
      <c r="J192">
        <v>-0.987</v>
      </c>
      <c r="K192" t="s">
        <v>1255</v>
      </c>
      <c r="L192">
        <v>130760</v>
      </c>
      <c r="N192">
        <v>24</v>
      </c>
      <c r="O192" t="s">
        <v>154</v>
      </c>
      <c r="P192" t="s">
        <v>7162</v>
      </c>
      <c r="Q192" t="s">
        <v>7162</v>
      </c>
      <c r="R192" t="s">
        <v>150</v>
      </c>
      <c r="S192" t="s">
        <v>7000</v>
      </c>
      <c r="T192" t="s">
        <v>7162</v>
      </c>
      <c r="U192" t="s">
        <v>7162</v>
      </c>
      <c r="V192" t="s">
        <v>7162</v>
      </c>
      <c r="W192" t="s">
        <v>7162</v>
      </c>
      <c r="X192" t="s">
        <v>7162</v>
      </c>
      <c r="Y192" t="s">
        <v>154</v>
      </c>
      <c r="Z192" t="s">
        <v>154</v>
      </c>
      <c r="AA192" t="s">
        <v>7162</v>
      </c>
      <c r="AB192" t="s">
        <v>7162</v>
      </c>
    </row>
    <row r="193" spans="1:28" ht="14.45">
      <c r="A193">
        <v>192</v>
      </c>
      <c r="B193" t="s">
        <v>1257</v>
      </c>
      <c r="D193" t="s">
        <v>3075</v>
      </c>
      <c r="H193" t="s">
        <v>1258</v>
      </c>
      <c r="I193" t="s">
        <v>1259</v>
      </c>
      <c r="J193">
        <v>0.096</v>
      </c>
      <c r="K193" t="s">
        <v>1260</v>
      </c>
      <c r="L193">
        <v>37936</v>
      </c>
      <c r="N193">
        <v>31</v>
      </c>
      <c r="O193" t="s">
        <v>154</v>
      </c>
      <c r="P193" t="s">
        <v>7162</v>
      </c>
      <c r="Q193" t="s">
        <v>7162</v>
      </c>
      <c r="R193" t="s">
        <v>154</v>
      </c>
      <c r="S193" t="s">
        <v>154</v>
      </c>
      <c r="T193" t="s">
        <v>7162</v>
      </c>
      <c r="U193" t="s">
        <v>7162</v>
      </c>
      <c r="V193" t="s">
        <v>7162</v>
      </c>
      <c r="W193" t="s">
        <v>7162</v>
      </c>
      <c r="X193" t="s">
        <v>7162</v>
      </c>
      <c r="Y193" t="s">
        <v>154</v>
      </c>
      <c r="Z193" t="s">
        <v>154</v>
      </c>
      <c r="AA193" t="s">
        <v>7162</v>
      </c>
      <c r="AB193" t="s">
        <v>7162</v>
      </c>
    </row>
    <row r="194" spans="1:28" ht="14.45">
      <c r="A194">
        <v>193</v>
      </c>
      <c r="B194" t="s">
        <v>1263</v>
      </c>
      <c r="D194" t="s">
        <v>3075</v>
      </c>
      <c r="H194" t="s">
        <v>1264</v>
      </c>
      <c r="I194" t="s">
        <v>1265</v>
      </c>
      <c r="J194">
        <v>-0.004</v>
      </c>
      <c r="K194" t="s">
        <v>1266</v>
      </c>
      <c r="L194">
        <v>117201</v>
      </c>
      <c r="N194">
        <v>14</v>
      </c>
      <c r="O194" t="s">
        <v>154</v>
      </c>
      <c r="P194" t="s">
        <v>7162</v>
      </c>
      <c r="Q194" t="s">
        <v>7162</v>
      </c>
      <c r="R194" t="s">
        <v>154</v>
      </c>
      <c r="S194" t="s">
        <v>154</v>
      </c>
      <c r="T194" t="s">
        <v>7162</v>
      </c>
      <c r="U194" t="s">
        <v>7162</v>
      </c>
      <c r="V194" t="s">
        <v>7162</v>
      </c>
      <c r="W194" t="s">
        <v>7162</v>
      </c>
      <c r="X194" t="s">
        <v>7162</v>
      </c>
      <c r="Y194" t="s">
        <v>154</v>
      </c>
      <c r="Z194" t="s">
        <v>154</v>
      </c>
      <c r="AA194" t="s">
        <v>7162</v>
      </c>
      <c r="AB194" t="s">
        <v>7162</v>
      </c>
    </row>
    <row r="195" spans="1:28" ht="14.45">
      <c r="A195">
        <v>194</v>
      </c>
      <c r="B195" t="s">
        <v>1268</v>
      </c>
      <c r="D195" t="s">
        <v>679</v>
      </c>
      <c r="H195" t="s">
        <v>1270</v>
      </c>
      <c r="I195" t="s">
        <v>1271</v>
      </c>
      <c r="J195">
        <v>-0.342</v>
      </c>
      <c r="K195" t="s">
        <v>1272</v>
      </c>
      <c r="L195">
        <v>52157</v>
      </c>
      <c r="N195">
        <v>29</v>
      </c>
      <c r="O195" t="s">
        <v>154</v>
      </c>
      <c r="P195" t="s">
        <v>7162</v>
      </c>
      <c r="Q195" t="s">
        <v>7162</v>
      </c>
      <c r="R195" t="s">
        <v>154</v>
      </c>
      <c r="S195" t="s">
        <v>154</v>
      </c>
      <c r="T195" t="s">
        <v>7162</v>
      </c>
      <c r="U195" t="s">
        <v>7162</v>
      </c>
      <c r="V195" t="s">
        <v>7162</v>
      </c>
      <c r="W195" t="s">
        <v>7162</v>
      </c>
      <c r="X195" t="s">
        <v>7162</v>
      </c>
      <c r="Y195" t="s">
        <v>154</v>
      </c>
      <c r="Z195" t="s">
        <v>154</v>
      </c>
      <c r="AA195" t="s">
        <v>7162</v>
      </c>
      <c r="AB195" t="s">
        <v>7162</v>
      </c>
    </row>
    <row r="196" spans="1:28" ht="14.45">
      <c r="A196">
        <v>195</v>
      </c>
      <c r="B196" t="s">
        <v>1273</v>
      </c>
      <c r="H196" t="s">
        <v>1274</v>
      </c>
      <c r="I196" t="s">
        <v>1275</v>
      </c>
      <c r="J196">
        <v>-0.117</v>
      </c>
      <c r="K196" t="s">
        <v>1276</v>
      </c>
      <c r="L196">
        <v>149000</v>
      </c>
      <c r="N196">
        <v>12</v>
      </c>
      <c r="O196" t="s">
        <v>154</v>
      </c>
      <c r="P196" t="s">
        <v>7162</v>
      </c>
      <c r="Q196" t="s">
        <v>7162</v>
      </c>
      <c r="R196" t="s">
        <v>150</v>
      </c>
      <c r="S196" t="s">
        <v>6995</v>
      </c>
      <c r="T196" t="s">
        <v>1368</v>
      </c>
      <c r="U196">
        <v>2030</v>
      </c>
      <c r="V196" t="s">
        <v>151</v>
      </c>
      <c r="W196" t="s">
        <v>1368</v>
      </c>
      <c r="X196">
        <v>2050</v>
      </c>
      <c r="Y196" t="s">
        <v>150</v>
      </c>
      <c r="Z196" t="s">
        <v>150</v>
      </c>
      <c r="AA196">
        <v>2030</v>
      </c>
      <c r="AB196">
        <v>2030</v>
      </c>
    </row>
    <row r="197" spans="1:28" ht="14.45">
      <c r="A197">
        <v>196</v>
      </c>
      <c r="B197" t="s">
        <v>1278</v>
      </c>
      <c r="H197" t="s">
        <v>1279</v>
      </c>
      <c r="I197" t="s">
        <v>1280</v>
      </c>
      <c r="J197">
        <v>0.37</v>
      </c>
      <c r="K197" t="s">
        <v>1281</v>
      </c>
      <c r="L197">
        <v>72000</v>
      </c>
      <c r="N197">
        <v>16</v>
      </c>
      <c r="O197" t="s">
        <v>154</v>
      </c>
      <c r="P197" t="s">
        <v>7162</v>
      </c>
      <c r="Q197" t="s">
        <v>7162</v>
      </c>
      <c r="R197" t="s">
        <v>150</v>
      </c>
      <c r="S197" t="s">
        <v>6995</v>
      </c>
      <c r="T197" t="s">
        <v>1368</v>
      </c>
      <c r="U197" t="s">
        <v>3292</v>
      </c>
      <c r="V197" t="s">
        <v>151</v>
      </c>
      <c r="W197" t="s">
        <v>1368</v>
      </c>
      <c r="X197" t="s">
        <v>4371</v>
      </c>
      <c r="Y197" t="s">
        <v>150</v>
      </c>
      <c r="Z197" t="s">
        <v>150</v>
      </c>
      <c r="AA197" t="s">
        <v>4371</v>
      </c>
      <c r="AB197" t="s">
        <v>4371</v>
      </c>
    </row>
    <row r="198" spans="1:28" ht="14.45">
      <c r="A198">
        <v>197</v>
      </c>
      <c r="B198" t="s">
        <v>1283</v>
      </c>
      <c r="D198" t="s">
        <v>679</v>
      </c>
      <c r="H198" t="s">
        <v>1284</v>
      </c>
      <c r="I198" t="s">
        <v>1285</v>
      </c>
      <c r="J198">
        <v>0</v>
      </c>
      <c r="K198" t="s">
        <v>1286</v>
      </c>
      <c r="L198">
        <v>48440</v>
      </c>
      <c r="N198">
        <v>31</v>
      </c>
      <c r="O198" t="s">
        <v>154</v>
      </c>
      <c r="P198" t="s">
        <v>7162</v>
      </c>
      <c r="Q198" t="s">
        <v>7162</v>
      </c>
      <c r="R198" t="s">
        <v>150</v>
      </c>
      <c r="S198" t="s">
        <v>6995</v>
      </c>
      <c r="T198" t="s">
        <v>1368</v>
      </c>
      <c r="U198">
        <v>2030</v>
      </c>
      <c r="V198" t="s">
        <v>7162</v>
      </c>
      <c r="W198" t="s">
        <v>7162</v>
      </c>
      <c r="X198" t="s">
        <v>7162</v>
      </c>
      <c r="Y198" t="s">
        <v>154</v>
      </c>
      <c r="Z198" t="s">
        <v>154</v>
      </c>
      <c r="AA198" t="s">
        <v>7162</v>
      </c>
      <c r="AB198" t="s">
        <v>7162</v>
      </c>
    </row>
    <row r="199" spans="1:28" ht="14.45">
      <c r="A199">
        <v>198</v>
      </c>
      <c r="B199" t="s">
        <v>1288</v>
      </c>
      <c r="H199" t="s">
        <v>1289</v>
      </c>
      <c r="I199" t="s">
        <v>1290</v>
      </c>
      <c r="J199">
        <v>0.037</v>
      </c>
      <c r="K199" t="s">
        <v>1291</v>
      </c>
      <c r="L199">
        <v>69111</v>
      </c>
      <c r="N199">
        <v>17</v>
      </c>
      <c r="O199" t="s">
        <v>154</v>
      </c>
      <c r="P199" t="s">
        <v>7162</v>
      </c>
      <c r="Q199" t="s">
        <v>7162</v>
      </c>
      <c r="R199" t="s">
        <v>150</v>
      </c>
      <c r="S199" t="s">
        <v>6995</v>
      </c>
      <c r="T199" t="s">
        <v>1368</v>
      </c>
      <c r="U199">
        <v>2030</v>
      </c>
      <c r="V199" t="s">
        <v>151</v>
      </c>
      <c r="W199" t="s">
        <v>1368</v>
      </c>
      <c r="X199">
        <v>2050</v>
      </c>
      <c r="Y199" t="s">
        <v>150</v>
      </c>
      <c r="Z199" t="s">
        <v>150</v>
      </c>
      <c r="AA199">
        <v>2050</v>
      </c>
      <c r="AB199">
        <v>2050</v>
      </c>
    </row>
    <row r="200" spans="1:28" ht="14.45">
      <c r="A200">
        <v>199</v>
      </c>
      <c r="B200" t="s">
        <v>1293</v>
      </c>
      <c r="D200" t="s">
        <v>3075</v>
      </c>
      <c r="H200" t="s">
        <v>1295</v>
      </c>
      <c r="I200" t="s">
        <v>1296</v>
      </c>
      <c r="J200">
        <v>-0.441</v>
      </c>
      <c r="K200" t="s">
        <v>1297</v>
      </c>
      <c r="L200">
        <v>95918</v>
      </c>
      <c r="N200">
        <v>11</v>
      </c>
      <c r="O200" t="s">
        <v>150</v>
      </c>
      <c r="P200">
        <v>2022</v>
      </c>
      <c r="Q200">
        <v>2030</v>
      </c>
      <c r="R200" t="s">
        <v>154</v>
      </c>
      <c r="S200" t="s">
        <v>154</v>
      </c>
      <c r="T200" t="s">
        <v>7162</v>
      </c>
      <c r="U200" t="s">
        <v>7162</v>
      </c>
      <c r="V200" t="s">
        <v>7162</v>
      </c>
      <c r="W200" t="s">
        <v>7162</v>
      </c>
      <c r="X200" t="s">
        <v>7162</v>
      </c>
      <c r="Y200" t="s">
        <v>154</v>
      </c>
      <c r="Z200" t="s">
        <v>154</v>
      </c>
      <c r="AA200" t="s">
        <v>7162</v>
      </c>
      <c r="AB200" t="s">
        <v>7162</v>
      </c>
    </row>
    <row r="201" spans="1:28" ht="14.45">
      <c r="A201">
        <v>200</v>
      </c>
      <c r="B201" t="s">
        <v>1300</v>
      </c>
      <c r="H201" t="s">
        <v>1301</v>
      </c>
      <c r="I201" t="s">
        <v>1302</v>
      </c>
      <c r="J201">
        <v>-0.233</v>
      </c>
      <c r="K201" t="s">
        <v>1303</v>
      </c>
      <c r="L201">
        <v>100000</v>
      </c>
      <c r="N201">
        <v>17</v>
      </c>
      <c r="O201" t="s">
        <v>154</v>
      </c>
      <c r="P201" t="s">
        <v>7162</v>
      </c>
      <c r="Q201" t="s">
        <v>7162</v>
      </c>
      <c r="R201" t="s">
        <v>150</v>
      </c>
      <c r="S201" t="s">
        <v>6995</v>
      </c>
      <c r="T201" t="s">
        <v>1368</v>
      </c>
      <c r="U201">
        <v>2032</v>
      </c>
      <c r="V201" t="s">
        <v>151</v>
      </c>
      <c r="W201" t="s">
        <v>1368</v>
      </c>
      <c r="X201">
        <v>2050</v>
      </c>
      <c r="Y201" t="s">
        <v>150</v>
      </c>
      <c r="Z201" t="s">
        <v>150</v>
      </c>
      <c r="AA201">
        <v>2050</v>
      </c>
      <c r="AB201">
        <v>2050</v>
      </c>
    </row>
    <row r="202" spans="1:28" ht="14.45">
      <c r="A202">
        <v>201</v>
      </c>
      <c r="B202" t="s">
        <v>1305</v>
      </c>
      <c r="H202" t="s">
        <v>1306</v>
      </c>
      <c r="I202" t="s">
        <v>1307</v>
      </c>
      <c r="J202">
        <v>-0.732</v>
      </c>
      <c r="K202" t="s">
        <v>1308</v>
      </c>
      <c r="L202">
        <v>97000</v>
      </c>
      <c r="N202">
        <v>13</v>
      </c>
      <c r="O202" t="s">
        <v>150</v>
      </c>
      <c r="P202">
        <v>2015</v>
      </c>
      <c r="Q202">
        <v>2020</v>
      </c>
      <c r="R202" t="s">
        <v>150</v>
      </c>
      <c r="S202" t="s">
        <v>6995</v>
      </c>
      <c r="T202" t="s">
        <v>1368</v>
      </c>
      <c r="U202">
        <v>2025</v>
      </c>
      <c r="V202" t="s">
        <v>7162</v>
      </c>
      <c r="W202" t="s">
        <v>7162</v>
      </c>
      <c r="X202" t="s">
        <v>7162</v>
      </c>
      <c r="Y202" t="s">
        <v>154</v>
      </c>
      <c r="Z202" t="s">
        <v>154</v>
      </c>
      <c r="AA202" t="s">
        <v>7162</v>
      </c>
      <c r="AB202" t="s">
        <v>7162</v>
      </c>
    </row>
    <row r="203" spans="1:28" ht="14.45">
      <c r="A203">
        <v>202</v>
      </c>
      <c r="B203" t="s">
        <v>1311</v>
      </c>
      <c r="D203" t="s">
        <v>3075</v>
      </c>
      <c r="H203" t="s">
        <v>1312</v>
      </c>
      <c r="I203" t="s">
        <v>1313</v>
      </c>
      <c r="J203">
        <v>0.235</v>
      </c>
      <c r="K203" t="s">
        <v>1314</v>
      </c>
      <c r="L203">
        <v>43584</v>
      </c>
      <c r="N203">
        <v>31</v>
      </c>
      <c r="O203" t="s">
        <v>154</v>
      </c>
      <c r="P203" t="s">
        <v>7162</v>
      </c>
      <c r="Q203" t="s">
        <v>7162</v>
      </c>
      <c r="R203" t="s">
        <v>154</v>
      </c>
      <c r="S203" t="s">
        <v>154</v>
      </c>
      <c r="T203" t="s">
        <v>7162</v>
      </c>
      <c r="U203" t="s">
        <v>7162</v>
      </c>
      <c r="V203" t="s">
        <v>7162</v>
      </c>
      <c r="W203" t="s">
        <v>7162</v>
      </c>
      <c r="X203" t="s">
        <v>7162</v>
      </c>
      <c r="Y203" t="s">
        <v>154</v>
      </c>
      <c r="Z203" t="s">
        <v>154</v>
      </c>
      <c r="AA203" t="s">
        <v>7162</v>
      </c>
      <c r="AB203" t="s">
        <v>7162</v>
      </c>
    </row>
    <row r="204" spans="1:28" ht="14.45">
      <c r="A204">
        <v>203</v>
      </c>
      <c r="B204" t="s">
        <v>1316</v>
      </c>
      <c r="H204" t="s">
        <v>1317</v>
      </c>
      <c r="I204" t="s">
        <v>1318</v>
      </c>
      <c r="J204">
        <v>0.514</v>
      </c>
      <c r="K204" t="s">
        <v>1319</v>
      </c>
      <c r="L204">
        <v>122340</v>
      </c>
      <c r="N204">
        <v>18</v>
      </c>
      <c r="O204" t="s">
        <v>154</v>
      </c>
      <c r="P204" t="s">
        <v>7162</v>
      </c>
      <c r="Q204" t="s">
        <v>7162</v>
      </c>
      <c r="R204" t="s">
        <v>154</v>
      </c>
      <c r="S204" t="s">
        <v>154</v>
      </c>
      <c r="T204" t="s">
        <v>7162</v>
      </c>
      <c r="U204" t="s">
        <v>7162</v>
      </c>
      <c r="V204" t="s">
        <v>7162</v>
      </c>
      <c r="W204" t="s">
        <v>7162</v>
      </c>
      <c r="X204" t="s">
        <v>7162</v>
      </c>
      <c r="Y204" t="s">
        <v>154</v>
      </c>
      <c r="Z204" t="s">
        <v>154</v>
      </c>
      <c r="AA204" t="s">
        <v>7162</v>
      </c>
      <c r="AB204" t="s">
        <v>7162</v>
      </c>
    </row>
    <row r="205" spans="1:28" ht="14.45">
      <c r="A205">
        <v>204</v>
      </c>
      <c r="B205" t="s">
        <v>1320</v>
      </c>
      <c r="D205" t="s">
        <v>3075</v>
      </c>
      <c r="H205" t="s">
        <v>1321</v>
      </c>
      <c r="I205" t="s">
        <v>1322</v>
      </c>
      <c r="J205">
        <v>0.16</v>
      </c>
      <c r="K205" t="s">
        <v>1323</v>
      </c>
      <c r="L205">
        <v>127930</v>
      </c>
      <c r="N205">
        <v>31</v>
      </c>
      <c r="O205" t="s">
        <v>154</v>
      </c>
      <c r="P205" t="s">
        <v>7162</v>
      </c>
      <c r="Q205" t="s">
        <v>7162</v>
      </c>
      <c r="R205" t="s">
        <v>154</v>
      </c>
      <c r="S205" t="s">
        <v>154</v>
      </c>
      <c r="T205" t="s">
        <v>7162</v>
      </c>
      <c r="U205" t="s">
        <v>7162</v>
      </c>
      <c r="V205" t="s">
        <v>7162</v>
      </c>
      <c r="W205" t="s">
        <v>7162</v>
      </c>
      <c r="X205" t="s">
        <v>7162</v>
      </c>
      <c r="Y205" t="s">
        <v>154</v>
      </c>
      <c r="Z205" t="s">
        <v>154</v>
      </c>
      <c r="AA205" t="s">
        <v>7162</v>
      </c>
      <c r="AB205" t="s">
        <v>7162</v>
      </c>
    </row>
    <row r="206" spans="1:28" ht="14.45">
      <c r="A206">
        <v>205</v>
      </c>
      <c r="B206" t="s">
        <v>1325</v>
      </c>
      <c r="D206" t="s">
        <v>3075</v>
      </c>
      <c r="H206" t="s">
        <v>1326</v>
      </c>
      <c r="I206" t="s">
        <v>1327</v>
      </c>
      <c r="J206">
        <v>0.15</v>
      </c>
      <c r="K206" t="s">
        <v>1328</v>
      </c>
      <c r="L206">
        <v>96219</v>
      </c>
      <c r="N206">
        <v>12</v>
      </c>
      <c r="O206" t="s">
        <v>154</v>
      </c>
      <c r="P206" t="s">
        <v>7162</v>
      </c>
      <c r="Q206" t="s">
        <v>7162</v>
      </c>
      <c r="R206" t="s">
        <v>154</v>
      </c>
      <c r="S206" t="s">
        <v>154</v>
      </c>
      <c r="T206" t="s">
        <v>7162</v>
      </c>
      <c r="U206" t="s">
        <v>7162</v>
      </c>
      <c r="V206" t="s">
        <v>7162</v>
      </c>
      <c r="W206" t="s">
        <v>7162</v>
      </c>
      <c r="X206" t="s">
        <v>7162</v>
      </c>
      <c r="Y206" t="s">
        <v>154</v>
      </c>
      <c r="Z206" t="s">
        <v>154</v>
      </c>
      <c r="AA206" t="s">
        <v>7162</v>
      </c>
      <c r="AB206" t="s">
        <v>7162</v>
      </c>
    </row>
    <row r="207" spans="1:28" ht="14.45">
      <c r="A207">
        <v>206</v>
      </c>
      <c r="B207" t="s">
        <v>1330</v>
      </c>
      <c r="D207" t="s">
        <v>1438</v>
      </c>
      <c r="H207" t="s">
        <v>1331</v>
      </c>
      <c r="I207" t="s">
        <v>1332</v>
      </c>
      <c r="J207">
        <v>0</v>
      </c>
      <c r="K207" t="s">
        <v>1333</v>
      </c>
      <c r="L207">
        <v>172000</v>
      </c>
      <c r="N207">
        <v>31</v>
      </c>
      <c r="O207" t="s">
        <v>150</v>
      </c>
      <c r="P207">
        <v>2015</v>
      </c>
      <c r="Q207">
        <v>2020</v>
      </c>
      <c r="R207" t="s">
        <v>150</v>
      </c>
      <c r="S207" t="s">
        <v>6995</v>
      </c>
      <c r="T207" t="s">
        <v>1368</v>
      </c>
      <c r="U207">
        <v>2025</v>
      </c>
      <c r="V207" t="s">
        <v>7162</v>
      </c>
      <c r="W207" t="s">
        <v>7162</v>
      </c>
      <c r="X207" t="s">
        <v>7162</v>
      </c>
      <c r="Y207" t="s">
        <v>154</v>
      </c>
      <c r="Z207" t="s">
        <v>154</v>
      </c>
      <c r="AA207" t="s">
        <v>7162</v>
      </c>
      <c r="AB207" t="s">
        <v>7162</v>
      </c>
    </row>
    <row r="208" spans="1:28" ht="14.45">
      <c r="A208">
        <v>207</v>
      </c>
      <c r="B208" t="s">
        <v>1335</v>
      </c>
      <c r="H208" t="s">
        <v>1336</v>
      </c>
      <c r="I208" t="s">
        <v>1337</v>
      </c>
      <c r="J208">
        <v>-0.395</v>
      </c>
      <c r="K208" t="s">
        <v>1338</v>
      </c>
      <c r="L208">
        <v>392001</v>
      </c>
      <c r="N208">
        <v>31</v>
      </c>
      <c r="O208" t="s">
        <v>150</v>
      </c>
      <c r="P208">
        <v>2018</v>
      </c>
      <c r="Q208">
        <v>2030</v>
      </c>
      <c r="R208" t="s">
        <v>150</v>
      </c>
      <c r="S208" t="s">
        <v>6995</v>
      </c>
      <c r="T208" t="s">
        <v>1368</v>
      </c>
      <c r="U208">
        <v>2030</v>
      </c>
      <c r="V208" t="s">
        <v>7162</v>
      </c>
      <c r="W208" t="s">
        <v>7162</v>
      </c>
      <c r="X208" t="s">
        <v>7162</v>
      </c>
      <c r="Y208" t="s">
        <v>154</v>
      </c>
      <c r="Z208" t="s">
        <v>154</v>
      </c>
      <c r="AA208" t="s">
        <v>7162</v>
      </c>
      <c r="AB208" t="s">
        <v>7162</v>
      </c>
    </row>
    <row r="209" spans="1:28" ht="14.45">
      <c r="A209">
        <v>208</v>
      </c>
      <c r="B209" t="s">
        <v>1340</v>
      </c>
      <c r="H209" t="s">
        <v>1341</v>
      </c>
      <c r="I209" t="s">
        <v>1342</v>
      </c>
      <c r="J209">
        <v>-0.897</v>
      </c>
      <c r="K209" t="s">
        <v>1343</v>
      </c>
      <c r="L209">
        <v>37066</v>
      </c>
      <c r="N209">
        <v>9</v>
      </c>
      <c r="O209" t="s">
        <v>154</v>
      </c>
      <c r="P209" t="s">
        <v>7162</v>
      </c>
      <c r="Q209" t="s">
        <v>7162</v>
      </c>
      <c r="R209" t="s">
        <v>154</v>
      </c>
      <c r="S209" t="s">
        <v>154</v>
      </c>
      <c r="T209" t="s">
        <v>7162</v>
      </c>
      <c r="U209" t="s">
        <v>7162</v>
      </c>
      <c r="V209" t="s">
        <v>7162</v>
      </c>
      <c r="W209" t="s">
        <v>7162</v>
      </c>
      <c r="X209" t="s">
        <v>7162</v>
      </c>
      <c r="Y209" t="s">
        <v>154</v>
      </c>
      <c r="Z209" t="s">
        <v>154</v>
      </c>
      <c r="AA209" t="s">
        <v>7162</v>
      </c>
      <c r="AB209" t="s">
        <v>7162</v>
      </c>
    </row>
    <row r="210" spans="1:28" ht="14.45">
      <c r="A210">
        <v>209</v>
      </c>
      <c r="B210" t="s">
        <v>1346</v>
      </c>
      <c r="D210" t="s">
        <v>3075</v>
      </c>
      <c r="H210" t="s">
        <v>1347</v>
      </c>
      <c r="I210" t="s">
        <v>1348</v>
      </c>
      <c r="J210">
        <v>0.336</v>
      </c>
      <c r="K210" t="s">
        <v>1349</v>
      </c>
      <c r="L210">
        <v>62393</v>
      </c>
      <c r="N210">
        <v>31</v>
      </c>
      <c r="O210" t="s">
        <v>150</v>
      </c>
      <c r="P210">
        <v>2019</v>
      </c>
      <c r="Q210">
        <v>2022</v>
      </c>
      <c r="R210" t="s">
        <v>150</v>
      </c>
      <c r="S210" t="s">
        <v>160</v>
      </c>
      <c r="T210" t="s">
        <v>7162</v>
      </c>
      <c r="U210" t="s">
        <v>7162</v>
      </c>
      <c r="V210" t="s">
        <v>7162</v>
      </c>
      <c r="W210" t="s">
        <v>7162</v>
      </c>
      <c r="X210" t="s">
        <v>7162</v>
      </c>
      <c r="Y210" t="s">
        <v>154</v>
      </c>
      <c r="Z210" t="s">
        <v>154</v>
      </c>
      <c r="AA210" t="s">
        <v>7162</v>
      </c>
      <c r="AB210" t="s">
        <v>7162</v>
      </c>
    </row>
    <row r="211" spans="1:28" ht="14.45">
      <c r="A211">
        <v>210</v>
      </c>
      <c r="B211" t="s">
        <v>1351</v>
      </c>
      <c r="H211" t="s">
        <v>1352</v>
      </c>
      <c r="I211" t="s">
        <v>1353</v>
      </c>
      <c r="J211">
        <v>-0.114</v>
      </c>
      <c r="K211" t="s">
        <v>1354</v>
      </c>
      <c r="L211">
        <v>120040</v>
      </c>
      <c r="N211">
        <v>31</v>
      </c>
      <c r="O211" t="s">
        <v>150</v>
      </c>
      <c r="P211">
        <v>2015</v>
      </c>
      <c r="Q211">
        <v>2030</v>
      </c>
      <c r="R211" t="s">
        <v>150</v>
      </c>
      <c r="S211" t="s">
        <v>6995</v>
      </c>
      <c r="T211" t="s">
        <v>1368</v>
      </c>
      <c r="U211" t="s">
        <v>3292</v>
      </c>
      <c r="V211" t="s">
        <v>7162</v>
      </c>
      <c r="W211" t="s">
        <v>7162</v>
      </c>
      <c r="X211" t="s">
        <v>7162</v>
      </c>
      <c r="Y211" t="s">
        <v>154</v>
      </c>
      <c r="Z211" t="s">
        <v>154</v>
      </c>
      <c r="AA211" t="s">
        <v>7162</v>
      </c>
      <c r="AB211" t="s">
        <v>7162</v>
      </c>
    </row>
    <row r="212" spans="1:28" ht="14.45">
      <c r="A212">
        <v>211</v>
      </c>
      <c r="B212" t="s">
        <v>1356</v>
      </c>
      <c r="H212" t="s">
        <v>1359</v>
      </c>
      <c r="I212" t="s">
        <v>1360</v>
      </c>
      <c r="J212">
        <v>0.057</v>
      </c>
      <c r="K212" t="s">
        <v>1361</v>
      </c>
      <c r="L212">
        <v>774303</v>
      </c>
      <c r="N212">
        <v>24</v>
      </c>
      <c r="O212" t="s">
        <v>150</v>
      </c>
      <c r="P212">
        <v>2019</v>
      </c>
      <c r="Q212">
        <v>2023</v>
      </c>
      <c r="R212" t="s">
        <v>150</v>
      </c>
      <c r="S212" t="s">
        <v>6995</v>
      </c>
      <c r="T212" t="s">
        <v>1368</v>
      </c>
      <c r="U212" t="s">
        <v>3292</v>
      </c>
      <c r="V212" t="s">
        <v>151</v>
      </c>
      <c r="W212" t="s">
        <v>1368</v>
      </c>
      <c r="X212" t="s">
        <v>4360</v>
      </c>
      <c r="Y212" t="s">
        <v>150</v>
      </c>
      <c r="Z212" t="s">
        <v>150</v>
      </c>
      <c r="AA212" t="s">
        <v>4360</v>
      </c>
      <c r="AB212" t="s">
        <v>4360</v>
      </c>
    </row>
    <row r="213" spans="1:28" ht="14.45">
      <c r="A213">
        <v>212</v>
      </c>
      <c r="B213" t="s">
        <v>1363</v>
      </c>
      <c r="H213" t="s">
        <v>1365</v>
      </c>
      <c r="I213" t="s">
        <v>1366</v>
      </c>
      <c r="J213">
        <v>0.637</v>
      </c>
      <c r="K213" t="s">
        <v>1367</v>
      </c>
      <c r="L213">
        <v>104487</v>
      </c>
      <c r="N213">
        <v>18</v>
      </c>
      <c r="O213" t="s">
        <v>150</v>
      </c>
      <c r="P213">
        <v>2015</v>
      </c>
      <c r="Q213">
        <v>2020</v>
      </c>
      <c r="R213" t="s">
        <v>150</v>
      </c>
      <c r="S213" t="s">
        <v>6995</v>
      </c>
      <c r="T213" t="s">
        <v>1368</v>
      </c>
      <c r="U213">
        <v>2030</v>
      </c>
      <c r="V213" t="s">
        <v>151</v>
      </c>
      <c r="W213" t="s">
        <v>1368</v>
      </c>
      <c r="X213">
        <v>2050</v>
      </c>
      <c r="Y213" t="s">
        <v>150</v>
      </c>
      <c r="Z213" t="s">
        <v>150</v>
      </c>
      <c r="AA213">
        <v>2050</v>
      </c>
      <c r="AB213">
        <v>2050</v>
      </c>
    </row>
    <row r="214" spans="1:28" ht="14.45">
      <c r="A214">
        <v>213</v>
      </c>
      <c r="B214" t="s">
        <v>1370</v>
      </c>
      <c r="H214" t="s">
        <v>1372</v>
      </c>
      <c r="I214" t="s">
        <v>1373</v>
      </c>
      <c r="J214">
        <v>0.044</v>
      </c>
      <c r="K214" t="s">
        <v>1374</v>
      </c>
      <c r="L214">
        <v>112900</v>
      </c>
      <c r="N214">
        <v>31</v>
      </c>
      <c r="O214" t="s">
        <v>154</v>
      </c>
      <c r="P214" t="s">
        <v>7162</v>
      </c>
      <c r="Q214" t="s">
        <v>7162</v>
      </c>
      <c r="R214" t="s">
        <v>150</v>
      </c>
      <c r="S214" t="s">
        <v>6995</v>
      </c>
      <c r="T214" t="s">
        <v>1368</v>
      </c>
      <c r="U214">
        <v>2030</v>
      </c>
      <c r="V214" t="s">
        <v>7162</v>
      </c>
      <c r="W214" t="s">
        <v>7162</v>
      </c>
      <c r="X214" t="s">
        <v>7162</v>
      </c>
      <c r="Y214" t="s">
        <v>154</v>
      </c>
      <c r="Z214" t="s">
        <v>154</v>
      </c>
      <c r="AA214" t="s">
        <v>7162</v>
      </c>
      <c r="AB214" t="s">
        <v>7162</v>
      </c>
    </row>
    <row r="215" spans="1:28" ht="14.45">
      <c r="A215">
        <v>214</v>
      </c>
      <c r="B215" t="s">
        <v>1376</v>
      </c>
      <c r="D215" t="s">
        <v>3075</v>
      </c>
      <c r="H215" t="s">
        <v>1377</v>
      </c>
      <c r="I215" t="s">
        <v>1378</v>
      </c>
      <c r="J215">
        <v>0.27</v>
      </c>
      <c r="K215" t="s">
        <v>1379</v>
      </c>
      <c r="L215">
        <v>60814</v>
      </c>
      <c r="N215">
        <v>31</v>
      </c>
      <c r="O215" t="s">
        <v>150</v>
      </c>
      <c r="P215">
        <v>2019</v>
      </c>
      <c r="Q215">
        <v>2050</v>
      </c>
      <c r="R215" t="s">
        <v>154</v>
      </c>
      <c r="S215" t="s">
        <v>154</v>
      </c>
      <c r="T215" t="s">
        <v>7162</v>
      </c>
      <c r="U215" t="s">
        <v>7162</v>
      </c>
      <c r="V215" t="s">
        <v>7162</v>
      </c>
      <c r="W215" t="s">
        <v>7162</v>
      </c>
      <c r="X215" t="s">
        <v>7162</v>
      </c>
      <c r="Y215" t="s">
        <v>154</v>
      </c>
      <c r="Z215" t="s">
        <v>154</v>
      </c>
      <c r="AA215" t="s">
        <v>7162</v>
      </c>
      <c r="AB215" t="s">
        <v>7162</v>
      </c>
    </row>
    <row r="216" spans="1:28" ht="14.45">
      <c r="A216">
        <v>215</v>
      </c>
      <c r="B216" t="s">
        <v>1381</v>
      </c>
      <c r="H216" t="s">
        <v>1382</v>
      </c>
      <c r="I216" t="s">
        <v>1383</v>
      </c>
      <c r="J216">
        <v>-0.506</v>
      </c>
      <c r="K216" t="s">
        <v>1384</v>
      </c>
      <c r="L216">
        <v>75000</v>
      </c>
      <c r="N216">
        <v>25</v>
      </c>
      <c r="O216" t="s">
        <v>150</v>
      </c>
      <c r="P216">
        <v>2023</v>
      </c>
      <c r="Q216">
        <v>2050</v>
      </c>
      <c r="R216" t="s">
        <v>150</v>
      </c>
      <c r="S216" t="s">
        <v>6995</v>
      </c>
      <c r="T216" t="s">
        <v>1368</v>
      </c>
      <c r="U216">
        <v>2030</v>
      </c>
      <c r="V216" t="s">
        <v>7162</v>
      </c>
      <c r="W216" t="s">
        <v>7162</v>
      </c>
      <c r="X216" t="s">
        <v>7162</v>
      </c>
      <c r="Y216" t="s">
        <v>154</v>
      </c>
      <c r="Z216" t="s">
        <v>154</v>
      </c>
      <c r="AA216" t="s">
        <v>7162</v>
      </c>
      <c r="AB216" t="s">
        <v>7162</v>
      </c>
    </row>
    <row r="217" spans="1:28" ht="14.45">
      <c r="A217">
        <v>216</v>
      </c>
      <c r="B217" t="s">
        <v>1386</v>
      </c>
      <c r="H217" t="s">
        <v>1387</v>
      </c>
      <c r="I217" t="s">
        <v>1388</v>
      </c>
      <c r="J217">
        <v>-0.01</v>
      </c>
      <c r="K217" t="s">
        <v>1389</v>
      </c>
      <c r="L217">
        <v>282743</v>
      </c>
      <c r="N217">
        <v>31</v>
      </c>
      <c r="O217" t="s">
        <v>154</v>
      </c>
      <c r="P217" t="s">
        <v>7162</v>
      </c>
      <c r="Q217" t="s">
        <v>7162</v>
      </c>
      <c r="R217" t="s">
        <v>150</v>
      </c>
      <c r="S217" t="s">
        <v>6995</v>
      </c>
      <c r="T217" t="s">
        <v>1368</v>
      </c>
      <c r="U217" t="s">
        <v>3292</v>
      </c>
      <c r="V217" t="s">
        <v>7162</v>
      </c>
      <c r="W217" t="s">
        <v>7162</v>
      </c>
      <c r="X217" t="s">
        <v>7162</v>
      </c>
      <c r="Y217" t="s">
        <v>154</v>
      </c>
      <c r="Z217" t="s">
        <v>154</v>
      </c>
      <c r="AA217" t="s">
        <v>7162</v>
      </c>
      <c r="AB217" t="s">
        <v>7162</v>
      </c>
    </row>
    <row r="218" spans="1:28" ht="14.45">
      <c r="A218">
        <v>217</v>
      </c>
      <c r="B218" t="s">
        <v>1391</v>
      </c>
      <c r="H218" t="s">
        <v>1392</v>
      </c>
      <c r="I218" t="s">
        <v>1393</v>
      </c>
      <c r="J218">
        <v>45.896</v>
      </c>
      <c r="K218" t="s">
        <v>1394</v>
      </c>
      <c r="L218">
        <v>74000</v>
      </c>
      <c r="N218">
        <v>31</v>
      </c>
      <c r="O218" t="s">
        <v>154</v>
      </c>
      <c r="P218" t="s">
        <v>7162</v>
      </c>
      <c r="Q218" t="s">
        <v>7162</v>
      </c>
      <c r="R218" t="s">
        <v>150</v>
      </c>
      <c r="S218" t="s">
        <v>6995</v>
      </c>
      <c r="T218" t="s">
        <v>1368</v>
      </c>
      <c r="U218">
        <v>2030</v>
      </c>
      <c r="V218" t="s">
        <v>151</v>
      </c>
      <c r="W218" t="s">
        <v>1368</v>
      </c>
      <c r="X218">
        <v>2045</v>
      </c>
      <c r="Y218" t="s">
        <v>150</v>
      </c>
      <c r="Z218" t="s">
        <v>150</v>
      </c>
      <c r="AA218">
        <v>2045</v>
      </c>
      <c r="AB218">
        <v>2045</v>
      </c>
    </row>
    <row r="219" spans="1:28" ht="14.45">
      <c r="A219">
        <v>218</v>
      </c>
      <c r="B219" t="s">
        <v>1396</v>
      </c>
      <c r="D219" t="s">
        <v>3075</v>
      </c>
      <c r="H219" t="s">
        <v>1397</v>
      </c>
      <c r="I219" t="s">
        <v>1398</v>
      </c>
      <c r="J219">
        <v>0</v>
      </c>
      <c r="K219" t="s">
        <v>1399</v>
      </c>
      <c r="L219">
        <v>55200</v>
      </c>
      <c r="N219">
        <v>30</v>
      </c>
      <c r="O219" t="s">
        <v>154</v>
      </c>
      <c r="P219" t="s">
        <v>7162</v>
      </c>
      <c r="Q219" t="s">
        <v>7162</v>
      </c>
      <c r="R219" t="s">
        <v>154</v>
      </c>
      <c r="S219" t="s">
        <v>154</v>
      </c>
      <c r="T219" t="s">
        <v>7162</v>
      </c>
      <c r="U219" t="s">
        <v>7162</v>
      </c>
      <c r="V219" t="s">
        <v>7162</v>
      </c>
      <c r="W219" t="s">
        <v>7162</v>
      </c>
      <c r="X219" t="s">
        <v>7162</v>
      </c>
      <c r="Y219" t="s">
        <v>154</v>
      </c>
      <c r="Z219" t="s">
        <v>154</v>
      </c>
      <c r="AA219" t="s">
        <v>7162</v>
      </c>
      <c r="AB219" t="s">
        <v>7162</v>
      </c>
    </row>
    <row r="220" spans="1:28" ht="14.45">
      <c r="A220">
        <v>219</v>
      </c>
      <c r="B220" t="s">
        <v>1401</v>
      </c>
      <c r="H220" t="s">
        <v>1402</v>
      </c>
      <c r="I220" t="s">
        <v>1403</v>
      </c>
      <c r="J220">
        <v>2.79</v>
      </c>
      <c r="K220" t="s">
        <v>1404</v>
      </c>
      <c r="L220">
        <v>81000</v>
      </c>
      <c r="N220">
        <v>31</v>
      </c>
      <c r="O220" t="s">
        <v>150</v>
      </c>
      <c r="P220">
        <v>2022</v>
      </c>
      <c r="Q220">
        <v>2030</v>
      </c>
      <c r="R220" t="s">
        <v>150</v>
      </c>
      <c r="S220" t="s">
        <v>6995</v>
      </c>
      <c r="T220" t="s">
        <v>1368</v>
      </c>
      <c r="U220">
        <v>2030</v>
      </c>
      <c r="V220" t="s">
        <v>7162</v>
      </c>
      <c r="W220" t="s">
        <v>7162</v>
      </c>
      <c r="X220" t="s">
        <v>7162</v>
      </c>
      <c r="Y220" t="s">
        <v>154</v>
      </c>
      <c r="Z220" t="s">
        <v>154</v>
      </c>
      <c r="AA220" t="s">
        <v>7162</v>
      </c>
      <c r="AB220" t="s">
        <v>7162</v>
      </c>
    </row>
    <row r="221" spans="1:28" ht="14.45">
      <c r="A221">
        <v>220</v>
      </c>
      <c r="B221" t="s">
        <v>1406</v>
      </c>
      <c r="D221" t="s">
        <v>852</v>
      </c>
      <c r="H221" t="s">
        <v>1407</v>
      </c>
      <c r="I221" t="s">
        <v>1408</v>
      </c>
      <c r="J221">
        <v>0.503</v>
      </c>
      <c r="K221" t="s">
        <v>1409</v>
      </c>
      <c r="L221">
        <v>23099</v>
      </c>
      <c r="N221">
        <v>5</v>
      </c>
      <c r="O221" t="s">
        <v>154</v>
      </c>
      <c r="P221" t="s">
        <v>7162</v>
      </c>
      <c r="Q221" t="s">
        <v>7162</v>
      </c>
      <c r="R221" t="s">
        <v>150</v>
      </c>
      <c r="S221" t="s">
        <v>6995</v>
      </c>
      <c r="T221" t="s">
        <v>1368</v>
      </c>
      <c r="U221">
        <v>2030</v>
      </c>
      <c r="V221" t="s">
        <v>151</v>
      </c>
      <c r="W221" t="s">
        <v>1368</v>
      </c>
      <c r="X221">
        <v>2050</v>
      </c>
      <c r="Y221" t="s">
        <v>150</v>
      </c>
      <c r="Z221" t="s">
        <v>150</v>
      </c>
      <c r="AA221">
        <v>2050</v>
      </c>
      <c r="AB221">
        <v>2050</v>
      </c>
    </row>
    <row r="222" spans="1:28" ht="14.45">
      <c r="A222">
        <v>221</v>
      </c>
      <c r="B222" t="s">
        <v>1411</v>
      </c>
      <c r="H222" t="s">
        <v>1412</v>
      </c>
      <c r="I222" t="s">
        <v>1413</v>
      </c>
      <c r="J222">
        <v>-0.197</v>
      </c>
      <c r="K222" t="s">
        <v>1414</v>
      </c>
      <c r="L222">
        <v>284500</v>
      </c>
      <c r="N222">
        <v>31</v>
      </c>
      <c r="O222" t="s">
        <v>154</v>
      </c>
      <c r="P222" t="s">
        <v>7162</v>
      </c>
      <c r="Q222" t="s">
        <v>7162</v>
      </c>
      <c r="R222" t="s">
        <v>154</v>
      </c>
      <c r="S222" t="s">
        <v>154</v>
      </c>
      <c r="T222" t="s">
        <v>7162</v>
      </c>
      <c r="U222" t="s">
        <v>7162</v>
      </c>
      <c r="V222" t="s">
        <v>7162</v>
      </c>
      <c r="W222" t="s">
        <v>7162</v>
      </c>
      <c r="X222" t="s">
        <v>7162</v>
      </c>
      <c r="Y222" t="s">
        <v>154</v>
      </c>
      <c r="Z222" t="s">
        <v>154</v>
      </c>
      <c r="AA222" t="s">
        <v>7162</v>
      </c>
      <c r="AB222" t="s">
        <v>7162</v>
      </c>
    </row>
    <row r="223" spans="1:28" ht="14.45">
      <c r="A223">
        <v>222</v>
      </c>
      <c r="B223" t="s">
        <v>1416</v>
      </c>
      <c r="D223" t="s">
        <v>3075</v>
      </c>
      <c r="H223" t="s">
        <v>1417</v>
      </c>
      <c r="I223" t="s">
        <v>1418</v>
      </c>
      <c r="J223">
        <v>-0.689</v>
      </c>
      <c r="K223" t="s">
        <v>1419</v>
      </c>
      <c r="L223">
        <v>15131</v>
      </c>
      <c r="N223">
        <v>31</v>
      </c>
      <c r="O223" t="s">
        <v>154</v>
      </c>
      <c r="P223" t="s">
        <v>7162</v>
      </c>
      <c r="Q223" t="s">
        <v>7162</v>
      </c>
      <c r="R223" t="s">
        <v>150</v>
      </c>
      <c r="S223" t="s">
        <v>6995</v>
      </c>
      <c r="T223" t="s">
        <v>1368</v>
      </c>
      <c r="U223">
        <v>2030</v>
      </c>
      <c r="V223" t="s">
        <v>7162</v>
      </c>
      <c r="W223" t="s">
        <v>7162</v>
      </c>
      <c r="X223" t="s">
        <v>7162</v>
      </c>
      <c r="Y223" t="s">
        <v>154</v>
      </c>
      <c r="Z223" t="s">
        <v>154</v>
      </c>
      <c r="AA223" t="s">
        <v>7162</v>
      </c>
      <c r="AB223" t="s">
        <v>7162</v>
      </c>
    </row>
    <row r="224" spans="1:28" ht="14.45">
      <c r="A224">
        <v>223</v>
      </c>
      <c r="B224" t="s">
        <v>1421</v>
      </c>
      <c r="H224" t="s">
        <v>1423</v>
      </c>
      <c r="I224" t="s">
        <v>1424</v>
      </c>
      <c r="J224">
        <v>0.457</v>
      </c>
      <c r="K224" t="s">
        <v>1425</v>
      </c>
      <c r="L224">
        <v>125416</v>
      </c>
      <c r="N224">
        <v>21</v>
      </c>
      <c r="O224" t="s">
        <v>154</v>
      </c>
      <c r="P224" t="s">
        <v>7162</v>
      </c>
      <c r="Q224" t="s">
        <v>7162</v>
      </c>
      <c r="R224" t="s">
        <v>154</v>
      </c>
      <c r="S224" t="s">
        <v>154</v>
      </c>
      <c r="T224" t="s">
        <v>7162</v>
      </c>
      <c r="U224" t="s">
        <v>7162</v>
      </c>
      <c r="V224" t="s">
        <v>7162</v>
      </c>
      <c r="W224" t="s">
        <v>7162</v>
      </c>
      <c r="X224" t="s">
        <v>7162</v>
      </c>
      <c r="Y224" t="s">
        <v>154</v>
      </c>
      <c r="Z224" t="s">
        <v>154</v>
      </c>
      <c r="AA224" t="s">
        <v>7162</v>
      </c>
      <c r="AB224" t="s">
        <v>7162</v>
      </c>
    </row>
    <row r="225" spans="1:28" ht="14.45">
      <c r="A225">
        <v>224</v>
      </c>
      <c r="B225" t="s">
        <v>1427</v>
      </c>
      <c r="D225" t="s">
        <v>3075</v>
      </c>
      <c r="H225" t="s">
        <v>1428</v>
      </c>
      <c r="I225" t="s">
        <v>1429</v>
      </c>
      <c r="J225">
        <v>-0.006</v>
      </c>
      <c r="K225" t="s">
        <v>1430</v>
      </c>
      <c r="L225">
        <v>86851</v>
      </c>
      <c r="N225">
        <v>31</v>
      </c>
      <c r="O225" t="s">
        <v>154</v>
      </c>
      <c r="P225" t="s">
        <v>7162</v>
      </c>
      <c r="Q225" t="s">
        <v>7162</v>
      </c>
      <c r="R225" t="s">
        <v>154</v>
      </c>
      <c r="S225" t="s">
        <v>154</v>
      </c>
      <c r="T225" t="s">
        <v>7162</v>
      </c>
      <c r="U225" t="s">
        <v>7162</v>
      </c>
      <c r="V225" t="s">
        <v>7162</v>
      </c>
      <c r="W225" t="s">
        <v>7162</v>
      </c>
      <c r="X225" t="s">
        <v>7162</v>
      </c>
      <c r="Y225" t="s">
        <v>154</v>
      </c>
      <c r="Z225" t="s">
        <v>154</v>
      </c>
      <c r="AA225" t="s">
        <v>7162</v>
      </c>
      <c r="AB225" t="s">
        <v>7162</v>
      </c>
    </row>
    <row r="226" spans="1:28" ht="14.45">
      <c r="A226">
        <v>225</v>
      </c>
      <c r="B226" t="s">
        <v>1432</v>
      </c>
      <c r="H226" t="s">
        <v>1434</v>
      </c>
      <c r="I226" t="s">
        <v>1435</v>
      </c>
      <c r="J226">
        <v>-0.25</v>
      </c>
      <c r="K226" t="s">
        <v>1128</v>
      </c>
      <c r="L226">
        <v>103000</v>
      </c>
      <c r="N226">
        <v>30</v>
      </c>
      <c r="O226" t="s">
        <v>154</v>
      </c>
      <c r="P226" t="s">
        <v>7162</v>
      </c>
      <c r="Q226" t="s">
        <v>7162</v>
      </c>
      <c r="R226" t="s">
        <v>150</v>
      </c>
      <c r="S226" t="s">
        <v>6995</v>
      </c>
      <c r="T226" t="s">
        <v>7071</v>
      </c>
      <c r="U226">
        <v>2035</v>
      </c>
      <c r="V226" t="s">
        <v>7162</v>
      </c>
      <c r="W226" t="s">
        <v>7162</v>
      </c>
      <c r="X226" t="s">
        <v>7162</v>
      </c>
      <c r="Y226" t="s">
        <v>150</v>
      </c>
      <c r="Z226" t="s">
        <v>154</v>
      </c>
      <c r="AA226" t="s">
        <v>7162</v>
      </c>
      <c r="AB226" t="s">
        <v>7162</v>
      </c>
    </row>
    <row r="227" spans="1:28" ht="14.45">
      <c r="A227">
        <v>226</v>
      </c>
      <c r="B227" t="s">
        <v>1437</v>
      </c>
      <c r="D227" t="s">
        <v>1438</v>
      </c>
      <c r="H227" t="s">
        <v>1439</v>
      </c>
      <c r="I227" t="s">
        <v>1440</v>
      </c>
      <c r="J227">
        <v>0.026</v>
      </c>
      <c r="K227" t="s">
        <v>1441</v>
      </c>
      <c r="L227">
        <v>223575</v>
      </c>
      <c r="N227">
        <v>16</v>
      </c>
      <c r="O227" t="s">
        <v>154</v>
      </c>
      <c r="P227" t="s">
        <v>7162</v>
      </c>
      <c r="Q227" t="s">
        <v>7162</v>
      </c>
      <c r="R227" t="s">
        <v>150</v>
      </c>
      <c r="S227" t="s">
        <v>6995</v>
      </c>
      <c r="T227" t="s">
        <v>1368</v>
      </c>
      <c r="U227">
        <v>2030</v>
      </c>
      <c r="V227" t="s">
        <v>7162</v>
      </c>
      <c r="W227" t="s">
        <v>7162</v>
      </c>
      <c r="X227" t="s">
        <v>7162</v>
      </c>
      <c r="Y227" t="s">
        <v>154</v>
      </c>
      <c r="Z227" t="s">
        <v>154</v>
      </c>
      <c r="AA227" t="s">
        <v>7162</v>
      </c>
      <c r="AB227" t="s">
        <v>7162</v>
      </c>
    </row>
    <row r="228" spans="1:28" ht="14.45">
      <c r="A228">
        <v>227</v>
      </c>
      <c r="B228" t="s">
        <v>1443</v>
      </c>
      <c r="D228" t="s">
        <v>271</v>
      </c>
      <c r="H228" t="s">
        <v>1444</v>
      </c>
      <c r="I228" t="s">
        <v>1445</v>
      </c>
      <c r="J228">
        <v>0.018</v>
      </c>
      <c r="K228" t="s">
        <v>1446</v>
      </c>
      <c r="L228">
        <v>200234</v>
      </c>
      <c r="N228">
        <v>31</v>
      </c>
      <c r="O228" t="s">
        <v>154</v>
      </c>
      <c r="P228" t="s">
        <v>7162</v>
      </c>
      <c r="Q228" t="s">
        <v>7162</v>
      </c>
      <c r="R228" t="s">
        <v>150</v>
      </c>
      <c r="S228" t="s">
        <v>6995</v>
      </c>
      <c r="T228" t="s">
        <v>1368</v>
      </c>
      <c r="U228" t="s">
        <v>3292</v>
      </c>
      <c r="V228" t="s">
        <v>7162</v>
      </c>
      <c r="W228" t="s">
        <v>7162</v>
      </c>
      <c r="X228" t="s">
        <v>7162</v>
      </c>
      <c r="Y228" t="s">
        <v>154</v>
      </c>
      <c r="Z228" t="s">
        <v>154</v>
      </c>
      <c r="AA228" t="s">
        <v>7162</v>
      </c>
      <c r="AB228" t="s">
        <v>7162</v>
      </c>
    </row>
    <row r="229" spans="1:28" ht="14.45">
      <c r="A229">
        <v>228</v>
      </c>
      <c r="B229" t="s">
        <v>1448</v>
      </c>
      <c r="D229" t="s">
        <v>271</v>
      </c>
      <c r="H229" t="s">
        <v>1449</v>
      </c>
      <c r="I229" t="s">
        <v>1450</v>
      </c>
      <c r="J229">
        <v>-0.067</v>
      </c>
      <c r="K229" t="s">
        <v>1451</v>
      </c>
      <c r="L229">
        <v>118422</v>
      </c>
      <c r="N229">
        <v>12</v>
      </c>
      <c r="O229" t="s">
        <v>150</v>
      </c>
      <c r="P229">
        <v>2015</v>
      </c>
      <c r="Q229">
        <v>2020</v>
      </c>
      <c r="R229" t="s">
        <v>150</v>
      </c>
      <c r="S229" t="s">
        <v>6995</v>
      </c>
      <c r="T229" t="s">
        <v>1368</v>
      </c>
      <c r="U229">
        <v>2030</v>
      </c>
      <c r="V229" t="s">
        <v>151</v>
      </c>
      <c r="W229" t="s">
        <v>1368</v>
      </c>
      <c r="X229">
        <v>2040</v>
      </c>
      <c r="Y229" t="s">
        <v>150</v>
      </c>
      <c r="Z229" t="s">
        <v>150</v>
      </c>
      <c r="AA229">
        <v>2040</v>
      </c>
      <c r="AB229">
        <v>2040</v>
      </c>
    </row>
    <row r="230" spans="1:28" ht="14.45">
      <c r="A230">
        <v>229</v>
      </c>
      <c r="B230" t="s">
        <v>1453</v>
      </c>
      <c r="H230" t="s">
        <v>1454</v>
      </c>
      <c r="I230" t="s">
        <v>1455</v>
      </c>
      <c r="J230">
        <v>-0.658</v>
      </c>
      <c r="K230" t="s">
        <v>1456</v>
      </c>
      <c r="L230">
        <v>98636</v>
      </c>
      <c r="N230">
        <v>31</v>
      </c>
      <c r="O230" t="s">
        <v>154</v>
      </c>
      <c r="P230" t="s">
        <v>7162</v>
      </c>
      <c r="Q230" t="s">
        <v>7162</v>
      </c>
      <c r="R230" t="s">
        <v>150</v>
      </c>
      <c r="S230" t="s">
        <v>6995</v>
      </c>
      <c r="T230" t="s">
        <v>7102</v>
      </c>
      <c r="U230">
        <v>2030</v>
      </c>
      <c r="V230" t="s">
        <v>7162</v>
      </c>
      <c r="W230" t="s">
        <v>7162</v>
      </c>
      <c r="X230" t="s">
        <v>7162</v>
      </c>
      <c r="Y230" t="s">
        <v>154</v>
      </c>
      <c r="Z230" t="s">
        <v>154</v>
      </c>
      <c r="AA230" t="s">
        <v>7162</v>
      </c>
      <c r="AB230" t="s">
        <v>7162</v>
      </c>
    </row>
    <row r="231" spans="1:28" ht="14.45">
      <c r="A231">
        <v>230</v>
      </c>
      <c r="B231" t="s">
        <v>1459</v>
      </c>
      <c r="D231" t="s">
        <v>3075</v>
      </c>
      <c r="H231" t="s">
        <v>1460</v>
      </c>
      <c r="I231" t="s">
        <v>1461</v>
      </c>
      <c r="J231">
        <v>-0.182</v>
      </c>
      <c r="K231" t="s">
        <v>1462</v>
      </c>
      <c r="L231">
        <v>86574</v>
      </c>
      <c r="N231">
        <v>31</v>
      </c>
      <c r="O231" t="s">
        <v>154</v>
      </c>
      <c r="P231" t="s">
        <v>7162</v>
      </c>
      <c r="Q231" t="s">
        <v>7162</v>
      </c>
      <c r="R231" t="s">
        <v>150</v>
      </c>
      <c r="S231" t="s">
        <v>160</v>
      </c>
      <c r="T231" t="s">
        <v>7162</v>
      </c>
      <c r="U231" t="s">
        <v>7162</v>
      </c>
      <c r="V231" t="s">
        <v>7162</v>
      </c>
      <c r="W231" t="s">
        <v>7162</v>
      </c>
      <c r="X231" t="s">
        <v>7162</v>
      </c>
      <c r="Y231" t="s">
        <v>150</v>
      </c>
      <c r="Z231" t="s">
        <v>154</v>
      </c>
      <c r="AA231" t="s">
        <v>7162</v>
      </c>
      <c r="AB231" t="s">
        <v>7162</v>
      </c>
    </row>
    <row r="232" spans="1:28" ht="14.45">
      <c r="A232">
        <v>231</v>
      </c>
      <c r="B232" t="s">
        <v>1464</v>
      </c>
      <c r="H232" t="s">
        <v>1465</v>
      </c>
      <c r="I232" t="s">
        <v>1466</v>
      </c>
      <c r="J232">
        <v>0.066</v>
      </c>
      <c r="K232" t="s">
        <v>1467</v>
      </c>
      <c r="L232">
        <v>255000</v>
      </c>
      <c r="N232">
        <v>31</v>
      </c>
      <c r="O232" t="s">
        <v>154</v>
      </c>
      <c r="P232" t="s">
        <v>7162</v>
      </c>
      <c r="Q232" t="s">
        <v>7162</v>
      </c>
      <c r="R232" t="s">
        <v>154</v>
      </c>
      <c r="S232" t="s">
        <v>154</v>
      </c>
      <c r="T232" t="s">
        <v>7162</v>
      </c>
      <c r="U232" t="s">
        <v>7162</v>
      </c>
      <c r="V232" t="s">
        <v>7162</v>
      </c>
      <c r="W232" t="s">
        <v>7162</v>
      </c>
      <c r="X232" t="s">
        <v>7162</v>
      </c>
      <c r="Y232" t="s">
        <v>154</v>
      </c>
      <c r="Z232" t="s">
        <v>154</v>
      </c>
      <c r="AA232" t="s">
        <v>7162</v>
      </c>
      <c r="AB232" t="s">
        <v>7162</v>
      </c>
    </row>
    <row r="233" spans="1:28" ht="14.45">
      <c r="A233">
        <v>232</v>
      </c>
      <c r="B233" t="s">
        <v>1469</v>
      </c>
      <c r="H233" t="s">
        <v>1472</v>
      </c>
      <c r="I233" t="s">
        <v>1473</v>
      </c>
      <c r="J233">
        <v>0.096</v>
      </c>
      <c r="K233" t="s">
        <v>1474</v>
      </c>
      <c r="L233">
        <v>143885</v>
      </c>
      <c r="N233">
        <v>20</v>
      </c>
      <c r="O233" t="s">
        <v>150</v>
      </c>
      <c r="P233">
        <v>2017</v>
      </c>
      <c r="Q233">
        <v>2025</v>
      </c>
      <c r="R233" t="s">
        <v>154</v>
      </c>
      <c r="S233" t="s">
        <v>154</v>
      </c>
      <c r="T233" t="s">
        <v>7162</v>
      </c>
      <c r="U233" t="s">
        <v>7162</v>
      </c>
      <c r="V233" t="s">
        <v>7162</v>
      </c>
      <c r="W233" t="s">
        <v>7162</v>
      </c>
      <c r="X233" t="s">
        <v>7162</v>
      </c>
      <c r="Y233" t="s">
        <v>154</v>
      </c>
      <c r="Z233" t="s">
        <v>154</v>
      </c>
      <c r="AA233" t="s">
        <v>7162</v>
      </c>
      <c r="AB233" t="s">
        <v>7162</v>
      </c>
    </row>
    <row r="234" spans="1:28" ht="14.45">
      <c r="A234">
        <v>233</v>
      </c>
      <c r="B234" t="s">
        <v>1476</v>
      </c>
      <c r="H234" t="s">
        <v>1477</v>
      </c>
      <c r="I234" t="s">
        <v>1478</v>
      </c>
      <c r="J234">
        <v>-0.217</v>
      </c>
      <c r="K234" t="s">
        <v>1479</v>
      </c>
      <c r="L234">
        <v>69647</v>
      </c>
      <c r="N234">
        <v>2</v>
      </c>
      <c r="O234" t="s">
        <v>154</v>
      </c>
      <c r="P234" t="s">
        <v>7162</v>
      </c>
      <c r="Q234" t="s">
        <v>7162</v>
      </c>
      <c r="R234" t="s">
        <v>154</v>
      </c>
      <c r="S234" t="s">
        <v>154</v>
      </c>
      <c r="T234" t="s">
        <v>7162</v>
      </c>
      <c r="U234" t="s">
        <v>7162</v>
      </c>
      <c r="V234" t="s">
        <v>7162</v>
      </c>
      <c r="W234" t="s">
        <v>7162</v>
      </c>
      <c r="X234" t="s">
        <v>7162</v>
      </c>
      <c r="Y234" t="s">
        <v>154</v>
      </c>
      <c r="Z234" t="s">
        <v>154</v>
      </c>
      <c r="AA234" t="s">
        <v>7162</v>
      </c>
      <c r="AB234" t="s">
        <v>7162</v>
      </c>
    </row>
    <row r="235" spans="1:28" ht="14.45">
      <c r="A235">
        <v>234</v>
      </c>
      <c r="B235" t="s">
        <v>1480</v>
      </c>
      <c r="D235" t="s">
        <v>3075</v>
      </c>
      <c r="H235" t="s">
        <v>1481</v>
      </c>
      <c r="I235" t="s">
        <v>1482</v>
      </c>
      <c r="J235">
        <v>0.236</v>
      </c>
      <c r="K235" t="s">
        <v>1483</v>
      </c>
      <c r="L235">
        <v>52554</v>
      </c>
      <c r="N235">
        <v>25</v>
      </c>
      <c r="O235" t="s">
        <v>154</v>
      </c>
      <c r="P235" t="s">
        <v>7162</v>
      </c>
      <c r="Q235" t="s">
        <v>7162</v>
      </c>
      <c r="R235" t="s">
        <v>154</v>
      </c>
      <c r="S235" t="s">
        <v>154</v>
      </c>
      <c r="T235" t="s">
        <v>7162</v>
      </c>
      <c r="U235" t="s">
        <v>7162</v>
      </c>
      <c r="V235" t="s">
        <v>7162</v>
      </c>
      <c r="W235" t="s">
        <v>7162</v>
      </c>
      <c r="X235" t="s">
        <v>7162</v>
      </c>
      <c r="Y235" t="s">
        <v>154</v>
      </c>
      <c r="Z235" t="s">
        <v>154</v>
      </c>
      <c r="AA235" t="s">
        <v>7162</v>
      </c>
      <c r="AB235" t="s">
        <v>7162</v>
      </c>
    </row>
    <row r="236" spans="1:28" ht="14.45">
      <c r="A236">
        <v>235</v>
      </c>
      <c r="B236" t="s">
        <v>1485</v>
      </c>
      <c r="H236" t="s">
        <v>1486</v>
      </c>
      <c r="I236" t="s">
        <v>1487</v>
      </c>
      <c r="J236">
        <v>0.06</v>
      </c>
      <c r="K236" t="s">
        <v>1488</v>
      </c>
      <c r="L236">
        <v>31822</v>
      </c>
      <c r="N236">
        <v>7</v>
      </c>
      <c r="O236" t="s">
        <v>154</v>
      </c>
      <c r="P236" t="s">
        <v>7162</v>
      </c>
      <c r="Q236" t="s">
        <v>7162</v>
      </c>
      <c r="R236" t="s">
        <v>154</v>
      </c>
      <c r="S236" t="s">
        <v>154</v>
      </c>
      <c r="T236" t="s">
        <v>7162</v>
      </c>
      <c r="U236" t="s">
        <v>7162</v>
      </c>
      <c r="V236" t="s">
        <v>7162</v>
      </c>
      <c r="W236" t="s">
        <v>7162</v>
      </c>
      <c r="X236" t="s">
        <v>7162</v>
      </c>
      <c r="Y236" t="s">
        <v>154</v>
      </c>
      <c r="Z236" t="s">
        <v>154</v>
      </c>
      <c r="AA236" t="s">
        <v>7162</v>
      </c>
      <c r="AB236" t="s">
        <v>7162</v>
      </c>
    </row>
    <row r="237" spans="1:28" ht="14.45">
      <c r="A237">
        <v>236</v>
      </c>
      <c r="B237" t="s">
        <v>1489</v>
      </c>
      <c r="D237" t="s">
        <v>3075</v>
      </c>
      <c r="H237" t="s">
        <v>1490</v>
      </c>
      <c r="I237" t="s">
        <v>1491</v>
      </c>
      <c r="J237">
        <v>0</v>
      </c>
      <c r="K237" t="s">
        <v>1492</v>
      </c>
      <c r="L237">
        <v>22453</v>
      </c>
      <c r="N237">
        <v>31</v>
      </c>
      <c r="O237" t="s">
        <v>154</v>
      </c>
      <c r="P237" t="s">
        <v>7162</v>
      </c>
      <c r="Q237" t="s">
        <v>7162</v>
      </c>
      <c r="R237" t="s">
        <v>150</v>
      </c>
      <c r="S237" t="s">
        <v>6995</v>
      </c>
      <c r="T237" t="s">
        <v>1368</v>
      </c>
      <c r="U237">
        <v>2030</v>
      </c>
      <c r="V237" t="s">
        <v>7162</v>
      </c>
      <c r="W237" t="s">
        <v>7162</v>
      </c>
      <c r="X237" t="s">
        <v>7162</v>
      </c>
      <c r="Y237" t="s">
        <v>154</v>
      </c>
      <c r="Z237" t="s">
        <v>154</v>
      </c>
      <c r="AA237" t="s">
        <v>7162</v>
      </c>
      <c r="AB237" t="s">
        <v>7162</v>
      </c>
    </row>
    <row r="238" spans="1:28" ht="14.45">
      <c r="A238">
        <v>237</v>
      </c>
      <c r="B238" t="s">
        <v>1494</v>
      </c>
      <c r="H238" t="s">
        <v>1495</v>
      </c>
      <c r="I238" t="s">
        <v>1496</v>
      </c>
      <c r="J238">
        <v>-0.037</v>
      </c>
      <c r="K238" t="s">
        <v>1497</v>
      </c>
      <c r="L238">
        <v>413000</v>
      </c>
      <c r="N238">
        <v>27</v>
      </c>
      <c r="O238" t="s">
        <v>154</v>
      </c>
      <c r="P238" t="s">
        <v>7162</v>
      </c>
      <c r="Q238" t="s">
        <v>7162</v>
      </c>
      <c r="R238" t="s">
        <v>150</v>
      </c>
      <c r="S238" t="s">
        <v>6995</v>
      </c>
      <c r="T238" t="s">
        <v>1368</v>
      </c>
      <c r="U238">
        <v>2032</v>
      </c>
      <c r="V238" t="s">
        <v>151</v>
      </c>
      <c r="W238" t="s">
        <v>1368</v>
      </c>
      <c r="X238">
        <v>2045</v>
      </c>
      <c r="Y238" t="s">
        <v>150</v>
      </c>
      <c r="Z238" t="s">
        <v>150</v>
      </c>
      <c r="AA238">
        <v>2045</v>
      </c>
      <c r="AB238">
        <v>2045</v>
      </c>
    </row>
    <row r="239" spans="1:28" ht="14.45">
      <c r="A239">
        <v>238</v>
      </c>
      <c r="B239" t="s">
        <v>1499</v>
      </c>
      <c r="H239" t="s">
        <v>1500</v>
      </c>
      <c r="I239" t="s">
        <v>1501</v>
      </c>
      <c r="J239">
        <v>-0.232</v>
      </c>
      <c r="K239" t="s">
        <v>1502</v>
      </c>
      <c r="L239">
        <v>108167</v>
      </c>
      <c r="N239">
        <v>3</v>
      </c>
      <c r="O239" t="s">
        <v>154</v>
      </c>
      <c r="P239" t="s">
        <v>7162</v>
      </c>
      <c r="Q239" t="s">
        <v>7162</v>
      </c>
      <c r="R239" t="s">
        <v>154</v>
      </c>
      <c r="S239" t="s">
        <v>154</v>
      </c>
      <c r="T239" t="s">
        <v>7162</v>
      </c>
      <c r="U239" t="s">
        <v>7162</v>
      </c>
      <c r="V239" t="s">
        <v>7162</v>
      </c>
      <c r="W239" t="s">
        <v>7162</v>
      </c>
      <c r="X239" t="s">
        <v>7162</v>
      </c>
      <c r="Y239" t="s">
        <v>154</v>
      </c>
      <c r="Z239" t="s">
        <v>154</v>
      </c>
      <c r="AA239" t="s">
        <v>7162</v>
      </c>
      <c r="AB239" t="s">
        <v>7162</v>
      </c>
    </row>
    <row r="240" spans="1:28" ht="14.45">
      <c r="A240">
        <v>239</v>
      </c>
      <c r="B240" t="s">
        <v>1504</v>
      </c>
      <c r="H240" t="s">
        <v>1506</v>
      </c>
      <c r="I240" t="s">
        <v>1507</v>
      </c>
      <c r="J240">
        <v>0.099</v>
      </c>
      <c r="K240" t="s">
        <v>1508</v>
      </c>
      <c r="L240">
        <v>25750</v>
      </c>
      <c r="N240">
        <v>5</v>
      </c>
      <c r="O240" t="s">
        <v>154</v>
      </c>
      <c r="P240" t="s">
        <v>7162</v>
      </c>
      <c r="Q240" t="s">
        <v>7162</v>
      </c>
      <c r="R240" t="s">
        <v>150</v>
      </c>
      <c r="S240" t="s">
        <v>6995</v>
      </c>
      <c r="T240" t="s">
        <v>1368</v>
      </c>
      <c r="U240" t="s">
        <v>3292</v>
      </c>
      <c r="V240" t="s">
        <v>151</v>
      </c>
      <c r="W240" t="s">
        <v>1368</v>
      </c>
      <c r="X240" t="s">
        <v>5180</v>
      </c>
      <c r="Y240" t="s">
        <v>150</v>
      </c>
      <c r="Z240" t="s">
        <v>150</v>
      </c>
      <c r="AA240" t="s">
        <v>5180</v>
      </c>
      <c r="AB240" t="s">
        <v>5180</v>
      </c>
    </row>
    <row r="241" spans="1:28" ht="14.45">
      <c r="A241">
        <v>240</v>
      </c>
      <c r="B241" t="s">
        <v>1510</v>
      </c>
      <c r="D241" t="s">
        <v>3075</v>
      </c>
      <c r="H241" t="s">
        <v>1511</v>
      </c>
      <c r="I241" t="s">
        <v>1512</v>
      </c>
      <c r="J241">
        <v>0.662</v>
      </c>
      <c r="K241" t="s">
        <v>1513</v>
      </c>
      <c r="L241">
        <v>53597</v>
      </c>
      <c r="N241">
        <v>15</v>
      </c>
      <c r="O241" t="s">
        <v>154</v>
      </c>
      <c r="P241" t="s">
        <v>7162</v>
      </c>
      <c r="Q241" t="s">
        <v>7162</v>
      </c>
      <c r="R241" t="s">
        <v>154</v>
      </c>
      <c r="S241" t="s">
        <v>154</v>
      </c>
      <c r="T241" t="s">
        <v>7162</v>
      </c>
      <c r="U241" t="s">
        <v>7162</v>
      </c>
      <c r="V241" t="s">
        <v>7162</v>
      </c>
      <c r="W241" t="s">
        <v>7162</v>
      </c>
      <c r="X241" t="s">
        <v>7162</v>
      </c>
      <c r="Y241" t="s">
        <v>154</v>
      </c>
      <c r="Z241" t="s">
        <v>154</v>
      </c>
      <c r="AA241" t="s">
        <v>7162</v>
      </c>
      <c r="AB241" t="s">
        <v>7162</v>
      </c>
    </row>
    <row r="242" spans="1:28" ht="14.45">
      <c r="A242">
        <v>241</v>
      </c>
      <c r="B242" t="s">
        <v>1518</v>
      </c>
      <c r="H242" t="s">
        <v>1519</v>
      </c>
      <c r="I242" t="s">
        <v>1520</v>
      </c>
      <c r="J242">
        <v>0.695</v>
      </c>
      <c r="K242" t="s">
        <v>1521</v>
      </c>
      <c r="L242">
        <v>31642</v>
      </c>
      <c r="N242">
        <v>8</v>
      </c>
      <c r="O242" t="s">
        <v>154</v>
      </c>
      <c r="P242" t="s">
        <v>7162</v>
      </c>
      <c r="Q242" t="s">
        <v>7162</v>
      </c>
      <c r="R242" t="s">
        <v>154</v>
      </c>
      <c r="S242" t="s">
        <v>154</v>
      </c>
      <c r="T242" t="s">
        <v>7162</v>
      </c>
      <c r="U242" t="s">
        <v>7162</v>
      </c>
      <c r="V242" t="s">
        <v>7162</v>
      </c>
      <c r="W242" t="s">
        <v>7162</v>
      </c>
      <c r="X242" t="s">
        <v>7162</v>
      </c>
      <c r="Y242" t="s">
        <v>154</v>
      </c>
      <c r="Z242" t="s">
        <v>154</v>
      </c>
      <c r="AA242" t="s">
        <v>7162</v>
      </c>
      <c r="AB242" t="s">
        <v>7162</v>
      </c>
    </row>
    <row r="243" spans="1:28" ht="14.45">
      <c r="A243">
        <v>242</v>
      </c>
      <c r="B243" t="s">
        <v>1523</v>
      </c>
      <c r="D243" t="s">
        <v>3075</v>
      </c>
      <c r="H243" t="s">
        <v>1524</v>
      </c>
      <c r="I243" t="s">
        <v>1525</v>
      </c>
      <c r="J243">
        <v>-0.015</v>
      </c>
      <c r="K243" t="s">
        <v>1526</v>
      </c>
      <c r="L243">
        <v>63189</v>
      </c>
      <c r="N243">
        <v>13</v>
      </c>
      <c r="O243" t="s">
        <v>154</v>
      </c>
      <c r="P243" t="s">
        <v>7162</v>
      </c>
      <c r="Q243" t="s">
        <v>7162</v>
      </c>
      <c r="R243" t="s">
        <v>150</v>
      </c>
      <c r="S243" t="s">
        <v>6995</v>
      </c>
      <c r="T243" t="s">
        <v>1368</v>
      </c>
      <c r="U243">
        <v>2028</v>
      </c>
      <c r="V243" t="s">
        <v>7162</v>
      </c>
      <c r="W243" t="s">
        <v>7162</v>
      </c>
      <c r="X243" t="s">
        <v>7162</v>
      </c>
      <c r="Y243" t="s">
        <v>154</v>
      </c>
      <c r="Z243" t="s">
        <v>154</v>
      </c>
      <c r="AA243" t="s">
        <v>7162</v>
      </c>
      <c r="AB243" t="s">
        <v>7162</v>
      </c>
    </row>
    <row r="244" spans="1:28" ht="14.45">
      <c r="A244">
        <v>243</v>
      </c>
      <c r="B244" t="s">
        <v>1528</v>
      </c>
      <c r="H244" t="s">
        <v>1529</v>
      </c>
      <c r="I244" t="s">
        <v>1530</v>
      </c>
      <c r="J244">
        <v>0.203</v>
      </c>
      <c r="K244" t="s">
        <v>1531</v>
      </c>
      <c r="L244">
        <v>107300</v>
      </c>
      <c r="N244">
        <v>28</v>
      </c>
      <c r="O244" t="s">
        <v>154</v>
      </c>
      <c r="P244" t="s">
        <v>7162</v>
      </c>
      <c r="Q244" t="s">
        <v>7162</v>
      </c>
      <c r="R244" t="s">
        <v>150</v>
      </c>
      <c r="S244" t="s">
        <v>6995</v>
      </c>
      <c r="T244" t="s">
        <v>7071</v>
      </c>
      <c r="U244">
        <v>2035</v>
      </c>
      <c r="V244" t="s">
        <v>7162</v>
      </c>
      <c r="W244" t="s">
        <v>7162</v>
      </c>
      <c r="X244" t="s">
        <v>7162</v>
      </c>
      <c r="Y244" t="s">
        <v>154</v>
      </c>
      <c r="Z244" t="s">
        <v>154</v>
      </c>
      <c r="AA244" t="s">
        <v>7162</v>
      </c>
      <c r="AB244" t="s">
        <v>7162</v>
      </c>
    </row>
    <row r="245" spans="1:28" ht="14.45">
      <c r="A245">
        <v>244</v>
      </c>
      <c r="B245" t="s">
        <v>1533</v>
      </c>
      <c r="H245" t="s">
        <v>1534</v>
      </c>
      <c r="I245" t="s">
        <v>1535</v>
      </c>
      <c r="J245">
        <v>-0.396</v>
      </c>
      <c r="K245" t="s">
        <v>1536</v>
      </c>
      <c r="L245">
        <v>120739</v>
      </c>
      <c r="N245">
        <v>31</v>
      </c>
      <c r="O245" t="s">
        <v>154</v>
      </c>
      <c r="P245" t="s">
        <v>7162</v>
      </c>
      <c r="Q245" t="s">
        <v>7162</v>
      </c>
      <c r="R245" t="s">
        <v>150</v>
      </c>
      <c r="S245" t="s">
        <v>6995</v>
      </c>
      <c r="T245" t="s">
        <v>1368</v>
      </c>
      <c r="U245" t="s">
        <v>3292</v>
      </c>
      <c r="V245" t="s">
        <v>7162</v>
      </c>
      <c r="W245" t="s">
        <v>7162</v>
      </c>
      <c r="X245" t="s">
        <v>7162</v>
      </c>
      <c r="Y245" t="s">
        <v>154</v>
      </c>
      <c r="Z245" t="s">
        <v>154</v>
      </c>
      <c r="AA245" t="s">
        <v>7162</v>
      </c>
      <c r="AB245" t="s">
        <v>7162</v>
      </c>
    </row>
    <row r="246" spans="1:28" ht="14.45">
      <c r="A246">
        <v>245</v>
      </c>
      <c r="B246" t="s">
        <v>1538</v>
      </c>
      <c r="D246" t="s">
        <v>679</v>
      </c>
      <c r="H246" t="s">
        <v>1539</v>
      </c>
      <c r="I246" t="s">
        <v>1540</v>
      </c>
      <c r="J246">
        <v>-0.156</v>
      </c>
      <c r="K246" t="s">
        <v>1541</v>
      </c>
      <c r="L246">
        <v>11800</v>
      </c>
      <c r="N246">
        <v>30</v>
      </c>
      <c r="O246" t="s">
        <v>154</v>
      </c>
      <c r="P246" t="s">
        <v>7162</v>
      </c>
      <c r="Q246" t="s">
        <v>7162</v>
      </c>
      <c r="R246" t="s">
        <v>150</v>
      </c>
      <c r="S246" t="s">
        <v>160</v>
      </c>
      <c r="T246" t="s">
        <v>7162</v>
      </c>
      <c r="U246" t="s">
        <v>7162</v>
      </c>
      <c r="V246" t="s">
        <v>7162</v>
      </c>
      <c r="W246" t="s">
        <v>7162</v>
      </c>
      <c r="X246" t="s">
        <v>7162</v>
      </c>
      <c r="Y246" t="s">
        <v>154</v>
      </c>
      <c r="Z246" t="s">
        <v>154</v>
      </c>
      <c r="AA246" t="s">
        <v>7162</v>
      </c>
      <c r="AB246" t="s">
        <v>7162</v>
      </c>
    </row>
    <row r="247" spans="1:28" ht="14.45">
      <c r="A247">
        <v>246</v>
      </c>
      <c r="B247" t="s">
        <v>1542</v>
      </c>
      <c r="H247" t="s">
        <v>1543</v>
      </c>
      <c r="I247" t="s">
        <v>1544</v>
      </c>
      <c r="J247">
        <v>0.125</v>
      </c>
      <c r="K247" t="s">
        <v>1545</v>
      </c>
      <c r="L247">
        <v>198432</v>
      </c>
      <c r="N247">
        <v>10</v>
      </c>
      <c r="O247" t="s">
        <v>154</v>
      </c>
      <c r="P247" t="s">
        <v>7162</v>
      </c>
      <c r="Q247" t="s">
        <v>7162</v>
      </c>
      <c r="R247" t="s">
        <v>150</v>
      </c>
      <c r="S247" t="s">
        <v>6995</v>
      </c>
      <c r="T247" t="s">
        <v>1368</v>
      </c>
      <c r="U247">
        <v>2030</v>
      </c>
      <c r="V247" t="s">
        <v>7162</v>
      </c>
      <c r="W247" t="s">
        <v>7162</v>
      </c>
      <c r="X247" t="s">
        <v>7162</v>
      </c>
      <c r="Y247" t="s">
        <v>154</v>
      </c>
      <c r="Z247" t="s">
        <v>154</v>
      </c>
      <c r="AA247" t="s">
        <v>7162</v>
      </c>
      <c r="AB247" t="s">
        <v>7162</v>
      </c>
    </row>
    <row r="248" spans="1:28" ht="14.45">
      <c r="A248">
        <v>247</v>
      </c>
      <c r="B248" t="s">
        <v>1547</v>
      </c>
      <c r="H248" t="s">
        <v>1548</v>
      </c>
      <c r="I248" t="s">
        <v>1549</v>
      </c>
      <c r="J248">
        <v>-0.382</v>
      </c>
      <c r="K248" t="s">
        <v>1550</v>
      </c>
      <c r="L248">
        <v>110327</v>
      </c>
      <c r="N248">
        <v>7</v>
      </c>
      <c r="O248" t="s">
        <v>150</v>
      </c>
      <c r="P248">
        <v>2015</v>
      </c>
      <c r="Q248">
        <v>2020</v>
      </c>
      <c r="R248" t="s">
        <v>150</v>
      </c>
      <c r="S248" t="s">
        <v>6995</v>
      </c>
      <c r="T248" t="s">
        <v>1368</v>
      </c>
      <c r="U248">
        <v>2025</v>
      </c>
      <c r="V248" t="s">
        <v>7162</v>
      </c>
      <c r="W248" t="s">
        <v>7162</v>
      </c>
      <c r="X248" t="s">
        <v>7162</v>
      </c>
      <c r="Y248" t="s">
        <v>154</v>
      </c>
      <c r="Z248" t="s">
        <v>154</v>
      </c>
      <c r="AA248" t="s">
        <v>7162</v>
      </c>
      <c r="AB248" t="s">
        <v>7162</v>
      </c>
    </row>
    <row r="249" spans="1:28" ht="14.45">
      <c r="A249">
        <v>248</v>
      </c>
      <c r="B249" t="s">
        <v>1552</v>
      </c>
      <c r="H249" t="s">
        <v>1553</v>
      </c>
      <c r="I249" t="s">
        <v>1554</v>
      </c>
      <c r="J249">
        <v>0.087</v>
      </c>
      <c r="K249" t="s">
        <v>1555</v>
      </c>
      <c r="L249">
        <v>364000</v>
      </c>
      <c r="N249">
        <v>24</v>
      </c>
      <c r="O249" t="s">
        <v>154</v>
      </c>
      <c r="P249" t="s">
        <v>7162</v>
      </c>
      <c r="Q249" t="s">
        <v>7162</v>
      </c>
      <c r="R249" t="s">
        <v>154</v>
      </c>
      <c r="S249" t="s">
        <v>154</v>
      </c>
      <c r="T249" t="s">
        <v>7162</v>
      </c>
      <c r="U249" t="s">
        <v>7162</v>
      </c>
      <c r="V249" t="s">
        <v>7162</v>
      </c>
      <c r="W249" t="s">
        <v>7162</v>
      </c>
      <c r="X249" t="s">
        <v>7162</v>
      </c>
      <c r="Y249" t="s">
        <v>154</v>
      </c>
      <c r="Z249" t="s">
        <v>154</v>
      </c>
      <c r="AA249" t="s">
        <v>7162</v>
      </c>
      <c r="AB249" t="s">
        <v>7162</v>
      </c>
    </row>
    <row r="250" spans="1:28" ht="14.45">
      <c r="A250">
        <v>249</v>
      </c>
      <c r="B250" t="s">
        <v>1557</v>
      </c>
      <c r="H250" t="s">
        <v>1558</v>
      </c>
      <c r="I250" t="s">
        <v>1559</v>
      </c>
      <c r="J250">
        <v>-0.12</v>
      </c>
      <c r="K250" t="s">
        <v>1560</v>
      </c>
      <c r="L250">
        <v>55000</v>
      </c>
      <c r="N250">
        <v>10</v>
      </c>
      <c r="O250" t="s">
        <v>150</v>
      </c>
      <c r="P250">
        <v>2021</v>
      </c>
      <c r="Q250">
        <v>2030</v>
      </c>
      <c r="R250" t="s">
        <v>150</v>
      </c>
      <c r="S250" t="s">
        <v>6995</v>
      </c>
      <c r="T250" t="s">
        <v>1368</v>
      </c>
      <c r="U250">
        <v>2030</v>
      </c>
      <c r="V250" t="s">
        <v>7162</v>
      </c>
      <c r="W250" t="s">
        <v>7162</v>
      </c>
      <c r="X250" t="s">
        <v>7162</v>
      </c>
      <c r="Y250" t="s">
        <v>154</v>
      </c>
      <c r="Z250" t="s">
        <v>154</v>
      </c>
      <c r="AA250" t="s">
        <v>7162</v>
      </c>
      <c r="AB250" t="s">
        <v>7162</v>
      </c>
    </row>
    <row r="251" spans="1:28" ht="14.45">
      <c r="A251">
        <v>250</v>
      </c>
      <c r="B251" t="s">
        <v>1562</v>
      </c>
      <c r="D251" t="s">
        <v>679</v>
      </c>
      <c r="H251" t="s">
        <v>1563</v>
      </c>
      <c r="I251" t="s">
        <v>1564</v>
      </c>
      <c r="J251">
        <v>0.067</v>
      </c>
      <c r="K251" t="s">
        <v>1565</v>
      </c>
      <c r="L251">
        <v>7800</v>
      </c>
      <c r="N251">
        <v>15</v>
      </c>
      <c r="O251" t="s">
        <v>154</v>
      </c>
      <c r="P251" t="s">
        <v>7162</v>
      </c>
      <c r="Q251" t="s">
        <v>7162</v>
      </c>
      <c r="R251" t="s">
        <v>154</v>
      </c>
      <c r="S251" t="s">
        <v>154</v>
      </c>
      <c r="T251" t="s">
        <v>7162</v>
      </c>
      <c r="U251" t="s">
        <v>7162</v>
      </c>
      <c r="V251" t="s">
        <v>7162</v>
      </c>
      <c r="W251" t="s">
        <v>7162</v>
      </c>
      <c r="X251" t="s">
        <v>7162</v>
      </c>
      <c r="Y251" t="s">
        <v>154</v>
      </c>
      <c r="Z251" t="s">
        <v>154</v>
      </c>
      <c r="AA251" t="s">
        <v>7162</v>
      </c>
      <c r="AB251" t="s">
        <v>7162</v>
      </c>
    </row>
    <row r="252" spans="1:28" ht="14.45">
      <c r="A252">
        <v>251</v>
      </c>
      <c r="B252" t="s">
        <v>1566</v>
      </c>
      <c r="D252" t="s">
        <v>3075</v>
      </c>
      <c r="H252" t="s">
        <v>1567</v>
      </c>
      <c r="I252" t="s">
        <v>1568</v>
      </c>
      <c r="J252">
        <v>0.623</v>
      </c>
      <c r="K252" t="s">
        <v>1569</v>
      </c>
      <c r="L252">
        <v>94990</v>
      </c>
      <c r="N252">
        <v>15</v>
      </c>
      <c r="O252" t="s">
        <v>154</v>
      </c>
      <c r="P252" t="s">
        <v>7162</v>
      </c>
      <c r="Q252" t="s">
        <v>7162</v>
      </c>
      <c r="R252" t="s">
        <v>154</v>
      </c>
      <c r="S252" t="s">
        <v>154</v>
      </c>
      <c r="T252" t="s">
        <v>7162</v>
      </c>
      <c r="U252" t="s">
        <v>7162</v>
      </c>
      <c r="V252" t="s">
        <v>7162</v>
      </c>
      <c r="W252" t="s">
        <v>7162</v>
      </c>
      <c r="X252" t="s">
        <v>7162</v>
      </c>
      <c r="Y252" t="s">
        <v>154</v>
      </c>
      <c r="Z252" t="s">
        <v>154</v>
      </c>
      <c r="AA252" t="s">
        <v>7162</v>
      </c>
      <c r="AB252" t="s">
        <v>7162</v>
      </c>
    </row>
    <row r="253" spans="1:28" ht="14.45">
      <c r="A253">
        <v>252</v>
      </c>
      <c r="B253" t="s">
        <v>1571</v>
      </c>
      <c r="H253" t="s">
        <v>1572</v>
      </c>
      <c r="I253" t="s">
        <v>1573</v>
      </c>
      <c r="J253">
        <v>-1.68</v>
      </c>
      <c r="K253" t="s">
        <v>1574</v>
      </c>
      <c r="L253">
        <v>99900</v>
      </c>
      <c r="N253">
        <v>13</v>
      </c>
      <c r="O253" t="s">
        <v>154</v>
      </c>
      <c r="P253" t="s">
        <v>7162</v>
      </c>
      <c r="Q253" t="s">
        <v>7162</v>
      </c>
      <c r="R253" t="s">
        <v>150</v>
      </c>
      <c r="S253" t="s">
        <v>6995</v>
      </c>
      <c r="T253" t="s">
        <v>1368</v>
      </c>
      <c r="U253">
        <v>2030</v>
      </c>
      <c r="V253" t="s">
        <v>151</v>
      </c>
      <c r="W253" t="s">
        <v>1368</v>
      </c>
      <c r="X253">
        <v>2050</v>
      </c>
      <c r="Y253" t="s">
        <v>150</v>
      </c>
      <c r="Z253" t="s">
        <v>150</v>
      </c>
      <c r="AA253">
        <v>2050</v>
      </c>
      <c r="AB253">
        <v>2050</v>
      </c>
    </row>
    <row r="254" spans="1:28" ht="14.45">
      <c r="A254">
        <v>253</v>
      </c>
      <c r="B254" t="s">
        <v>1576</v>
      </c>
      <c r="D254" t="s">
        <v>3075</v>
      </c>
      <c r="H254" t="s">
        <v>1577</v>
      </c>
      <c r="I254" t="s">
        <v>1578</v>
      </c>
      <c r="J254">
        <v>0.038</v>
      </c>
      <c r="K254" t="s">
        <v>1579</v>
      </c>
      <c r="L254">
        <v>88488</v>
      </c>
      <c r="N254">
        <v>28</v>
      </c>
      <c r="O254" t="s">
        <v>154</v>
      </c>
      <c r="P254" t="s">
        <v>7162</v>
      </c>
      <c r="Q254" t="s">
        <v>7162</v>
      </c>
      <c r="R254" t="s">
        <v>150</v>
      </c>
      <c r="S254" t="s">
        <v>160</v>
      </c>
      <c r="T254" t="s">
        <v>7162</v>
      </c>
      <c r="U254" t="s">
        <v>7162</v>
      </c>
      <c r="V254" t="s">
        <v>7162</v>
      </c>
      <c r="W254" t="s">
        <v>7162</v>
      </c>
      <c r="X254" t="s">
        <v>7162</v>
      </c>
      <c r="Y254" t="s">
        <v>150</v>
      </c>
      <c r="Z254" t="s">
        <v>154</v>
      </c>
      <c r="AA254" t="s">
        <v>7162</v>
      </c>
      <c r="AB254" t="s">
        <v>7162</v>
      </c>
    </row>
    <row r="255" spans="1:28" ht="14.45">
      <c r="A255">
        <v>254</v>
      </c>
      <c r="B255" t="s">
        <v>1581</v>
      </c>
      <c r="H255" t="s">
        <v>1582</v>
      </c>
      <c r="I255" t="s">
        <v>1583</v>
      </c>
      <c r="J255">
        <v>0.723</v>
      </c>
      <c r="K255" t="s">
        <v>1584</v>
      </c>
      <c r="L255">
        <v>85648</v>
      </c>
      <c r="N255">
        <v>17</v>
      </c>
      <c r="O255" t="s">
        <v>154</v>
      </c>
      <c r="P255" t="s">
        <v>7162</v>
      </c>
      <c r="Q255" t="s">
        <v>7162</v>
      </c>
      <c r="R255" t="s">
        <v>154</v>
      </c>
      <c r="S255" t="s">
        <v>154</v>
      </c>
      <c r="T255" t="s">
        <v>7162</v>
      </c>
      <c r="U255" t="s">
        <v>7162</v>
      </c>
      <c r="V255" t="s">
        <v>7162</v>
      </c>
      <c r="W255" t="s">
        <v>7162</v>
      </c>
      <c r="X255" t="s">
        <v>7162</v>
      </c>
      <c r="Y255" t="s">
        <v>154</v>
      </c>
      <c r="Z255" t="s">
        <v>154</v>
      </c>
      <c r="AA255" t="s">
        <v>7162</v>
      </c>
      <c r="AB255" t="s">
        <v>7162</v>
      </c>
    </row>
    <row r="256" spans="1:28" ht="14.45">
      <c r="A256">
        <v>255</v>
      </c>
      <c r="B256" t="s">
        <v>1587</v>
      </c>
      <c r="D256" t="s">
        <v>3075</v>
      </c>
      <c r="H256" t="s">
        <v>1588</v>
      </c>
      <c r="I256" t="s">
        <v>1589</v>
      </c>
      <c r="J256">
        <v>0.122</v>
      </c>
      <c r="K256" t="s">
        <v>1590</v>
      </c>
      <c r="L256">
        <v>94736</v>
      </c>
      <c r="N256">
        <v>27</v>
      </c>
      <c r="O256" t="s">
        <v>154</v>
      </c>
      <c r="P256" t="s">
        <v>7162</v>
      </c>
      <c r="Q256" t="s">
        <v>7162</v>
      </c>
      <c r="R256" t="s">
        <v>150</v>
      </c>
      <c r="S256" t="s">
        <v>6995</v>
      </c>
      <c r="T256" t="s">
        <v>1368</v>
      </c>
      <c r="U256">
        <v>2028</v>
      </c>
      <c r="V256" t="s">
        <v>7162</v>
      </c>
      <c r="W256" t="s">
        <v>7162</v>
      </c>
      <c r="X256" t="s">
        <v>7162</v>
      </c>
      <c r="Y256" t="s">
        <v>150</v>
      </c>
      <c r="Z256" t="s">
        <v>154</v>
      </c>
      <c r="AA256" t="s">
        <v>7162</v>
      </c>
      <c r="AB256" t="s">
        <v>7162</v>
      </c>
    </row>
    <row r="257" spans="1:28" ht="14.45">
      <c r="A257">
        <v>256</v>
      </c>
      <c r="B257" t="s">
        <v>1592</v>
      </c>
      <c r="D257" t="s">
        <v>679</v>
      </c>
      <c r="H257" t="s">
        <v>1593</v>
      </c>
      <c r="I257" t="s">
        <v>1594</v>
      </c>
      <c r="J257">
        <v>0.665</v>
      </c>
      <c r="K257" t="s">
        <v>1595</v>
      </c>
      <c r="L257">
        <v>123483</v>
      </c>
      <c r="N257">
        <v>17</v>
      </c>
      <c r="O257" t="s">
        <v>154</v>
      </c>
      <c r="P257" t="s">
        <v>7162</v>
      </c>
      <c r="Q257" t="s">
        <v>7162</v>
      </c>
      <c r="R257" t="s">
        <v>150</v>
      </c>
      <c r="S257" t="s">
        <v>6995</v>
      </c>
      <c r="T257" t="s">
        <v>1368</v>
      </c>
      <c r="U257">
        <v>2030</v>
      </c>
      <c r="V257" t="s">
        <v>151</v>
      </c>
      <c r="W257" t="s">
        <v>1368</v>
      </c>
      <c r="X257">
        <v>2050</v>
      </c>
      <c r="Y257" t="s">
        <v>150</v>
      </c>
      <c r="Z257" t="s">
        <v>150</v>
      </c>
      <c r="AA257">
        <v>2050</v>
      </c>
      <c r="AB257">
        <v>2050</v>
      </c>
    </row>
    <row r="258" spans="1:28" ht="14.45">
      <c r="A258">
        <v>257</v>
      </c>
      <c r="B258" t="s">
        <v>1599</v>
      </c>
      <c r="D258" t="s">
        <v>3075</v>
      </c>
      <c r="H258" t="s">
        <v>1600</v>
      </c>
      <c r="I258" t="s">
        <v>1601</v>
      </c>
      <c r="J258">
        <v>0.027</v>
      </c>
      <c r="K258" t="s">
        <v>1602</v>
      </c>
      <c r="L258">
        <v>43000</v>
      </c>
      <c r="N258">
        <v>9</v>
      </c>
      <c r="O258" t="s">
        <v>154</v>
      </c>
      <c r="P258" t="s">
        <v>7162</v>
      </c>
      <c r="Q258" t="s">
        <v>7162</v>
      </c>
      <c r="R258" t="s">
        <v>154</v>
      </c>
      <c r="S258" t="s">
        <v>154</v>
      </c>
      <c r="T258" t="s">
        <v>7162</v>
      </c>
      <c r="U258" t="s">
        <v>7162</v>
      </c>
      <c r="V258" t="s">
        <v>7162</v>
      </c>
      <c r="W258" t="s">
        <v>7162</v>
      </c>
      <c r="X258" t="s">
        <v>7162</v>
      </c>
      <c r="Y258" t="s">
        <v>154</v>
      </c>
      <c r="Z258" t="s">
        <v>154</v>
      </c>
      <c r="AA258" t="s">
        <v>7162</v>
      </c>
      <c r="AB258" t="s">
        <v>7162</v>
      </c>
    </row>
    <row r="259" spans="1:28" ht="14.45">
      <c r="A259">
        <v>258</v>
      </c>
      <c r="B259" t="s">
        <v>1604</v>
      </c>
      <c r="D259" t="s">
        <v>3075</v>
      </c>
      <c r="H259" t="s">
        <v>1605</v>
      </c>
      <c r="I259" t="s">
        <v>1606</v>
      </c>
      <c r="J259">
        <v>0.082</v>
      </c>
      <c r="K259" t="s">
        <v>1607</v>
      </c>
      <c r="L259">
        <v>214521</v>
      </c>
      <c r="N259">
        <v>2</v>
      </c>
      <c r="O259" t="s">
        <v>154</v>
      </c>
      <c r="P259" t="s">
        <v>7162</v>
      </c>
      <c r="Q259" t="s">
        <v>7162</v>
      </c>
      <c r="R259" t="s">
        <v>154</v>
      </c>
      <c r="S259" t="s">
        <v>154</v>
      </c>
      <c r="T259" t="s">
        <v>7162</v>
      </c>
      <c r="U259" t="s">
        <v>7162</v>
      </c>
      <c r="V259" t="s">
        <v>7162</v>
      </c>
      <c r="W259" t="s">
        <v>7162</v>
      </c>
      <c r="X259" t="s">
        <v>7162</v>
      </c>
      <c r="Y259" t="s">
        <v>154</v>
      </c>
      <c r="Z259" t="s">
        <v>154</v>
      </c>
      <c r="AA259" t="s">
        <v>7162</v>
      </c>
      <c r="AB259" t="s">
        <v>7162</v>
      </c>
    </row>
    <row r="260" spans="1:28" ht="14.45">
      <c r="A260">
        <v>259</v>
      </c>
      <c r="B260" t="s">
        <v>1609</v>
      </c>
      <c r="D260" t="s">
        <v>679</v>
      </c>
      <c r="H260" t="s">
        <v>1611</v>
      </c>
      <c r="I260" t="s">
        <v>1612</v>
      </c>
      <c r="J260">
        <v>-0.389</v>
      </c>
      <c r="K260" t="s">
        <v>1613</v>
      </c>
      <c r="L260">
        <v>40872</v>
      </c>
      <c r="N260">
        <v>31</v>
      </c>
      <c r="O260" t="s">
        <v>150</v>
      </c>
      <c r="P260">
        <v>2016</v>
      </c>
      <c r="Q260">
        <v>2025</v>
      </c>
      <c r="R260" t="s">
        <v>150</v>
      </c>
      <c r="S260" t="s">
        <v>6995</v>
      </c>
      <c r="T260" t="s">
        <v>1368</v>
      </c>
      <c r="U260" t="s">
        <v>3292</v>
      </c>
      <c r="V260" t="s">
        <v>151</v>
      </c>
      <c r="W260" t="s">
        <v>1368</v>
      </c>
      <c r="X260" t="s">
        <v>4360</v>
      </c>
      <c r="Y260" t="s">
        <v>150</v>
      </c>
      <c r="Z260" t="s">
        <v>150</v>
      </c>
      <c r="AA260" t="s">
        <v>4360</v>
      </c>
      <c r="AB260" t="s">
        <v>4360</v>
      </c>
    </row>
    <row r="261" spans="1:28" ht="14.45">
      <c r="A261">
        <v>260</v>
      </c>
      <c r="B261" t="s">
        <v>1615</v>
      </c>
      <c r="D261" t="s">
        <v>679</v>
      </c>
      <c r="H261" t="s">
        <v>1616</v>
      </c>
      <c r="I261" t="s">
        <v>1617</v>
      </c>
      <c r="J261">
        <v>-0.446</v>
      </c>
      <c r="K261" t="s">
        <v>1618</v>
      </c>
      <c r="L261">
        <v>25601</v>
      </c>
      <c r="N261">
        <v>31</v>
      </c>
      <c r="O261" t="s">
        <v>154</v>
      </c>
      <c r="P261" t="s">
        <v>7162</v>
      </c>
      <c r="Q261" t="s">
        <v>7162</v>
      </c>
      <c r="R261" t="s">
        <v>150</v>
      </c>
      <c r="S261" t="s">
        <v>160</v>
      </c>
      <c r="T261" t="s">
        <v>7162</v>
      </c>
      <c r="U261" t="s">
        <v>7162</v>
      </c>
      <c r="V261" t="s">
        <v>7162</v>
      </c>
      <c r="W261" t="s">
        <v>7162</v>
      </c>
      <c r="X261" t="s">
        <v>7162</v>
      </c>
      <c r="Y261" t="s">
        <v>150</v>
      </c>
      <c r="Z261" t="s">
        <v>154</v>
      </c>
      <c r="AA261" t="s">
        <v>7162</v>
      </c>
      <c r="AB261" t="s">
        <v>7162</v>
      </c>
    </row>
    <row r="262" spans="1:28" ht="14.45">
      <c r="A262">
        <v>261</v>
      </c>
      <c r="B262" t="s">
        <v>1620</v>
      </c>
      <c r="H262" t="s">
        <v>1621</v>
      </c>
      <c r="I262" t="s">
        <v>1622</v>
      </c>
      <c r="J262">
        <v>-0.218</v>
      </c>
      <c r="K262" t="s">
        <v>1623</v>
      </c>
      <c r="L262">
        <v>207548</v>
      </c>
      <c r="N262">
        <v>31</v>
      </c>
      <c r="O262" t="s">
        <v>150</v>
      </c>
      <c r="P262">
        <v>2019</v>
      </c>
      <c r="Q262">
        <v>2050</v>
      </c>
      <c r="R262" t="s">
        <v>150</v>
      </c>
      <c r="S262" t="s">
        <v>6995</v>
      </c>
      <c r="T262" t="s">
        <v>1368</v>
      </c>
      <c r="U262" t="s">
        <v>3292</v>
      </c>
      <c r="V262" t="s">
        <v>151</v>
      </c>
      <c r="W262" t="s">
        <v>1368</v>
      </c>
      <c r="X262" t="s">
        <v>4371</v>
      </c>
      <c r="Y262" t="s">
        <v>150</v>
      </c>
      <c r="Z262" t="s">
        <v>150</v>
      </c>
      <c r="AA262" t="s">
        <v>4371</v>
      </c>
      <c r="AB262" t="s">
        <v>4371</v>
      </c>
    </row>
    <row r="263" spans="1:28" ht="14.45">
      <c r="A263">
        <v>262</v>
      </c>
      <c r="B263" t="s">
        <v>1625</v>
      </c>
      <c r="H263" t="s">
        <v>1628</v>
      </c>
      <c r="I263" t="s">
        <v>1629</v>
      </c>
      <c r="J263">
        <v>0.598</v>
      </c>
      <c r="K263" t="s">
        <v>1630</v>
      </c>
      <c r="L263">
        <v>104890</v>
      </c>
      <c r="N263">
        <v>22</v>
      </c>
      <c r="O263" t="s">
        <v>150</v>
      </c>
      <c r="P263">
        <v>2020</v>
      </c>
      <c r="Q263">
        <v>2040</v>
      </c>
      <c r="R263" t="s">
        <v>150</v>
      </c>
      <c r="S263" t="s">
        <v>6995</v>
      </c>
      <c r="T263" t="s">
        <v>1368</v>
      </c>
      <c r="U263">
        <v>2030</v>
      </c>
      <c r="V263" t="s">
        <v>7162</v>
      </c>
      <c r="W263" t="s">
        <v>7162</v>
      </c>
      <c r="X263" t="s">
        <v>7162</v>
      </c>
      <c r="Y263" t="s">
        <v>154</v>
      </c>
      <c r="Z263" t="s">
        <v>154</v>
      </c>
      <c r="AA263" t="s">
        <v>7162</v>
      </c>
      <c r="AB263" t="s">
        <v>7162</v>
      </c>
    </row>
    <row r="264" spans="1:28" ht="14.45">
      <c r="A264">
        <v>263</v>
      </c>
      <c r="B264" t="s">
        <v>1632</v>
      </c>
      <c r="D264" t="s">
        <v>3075</v>
      </c>
      <c r="H264" t="s">
        <v>1633</v>
      </c>
      <c r="I264" t="s">
        <v>1634</v>
      </c>
      <c r="J264">
        <v>0.438</v>
      </c>
      <c r="K264" t="s">
        <v>1635</v>
      </c>
      <c r="L264">
        <v>51436</v>
      </c>
      <c r="N264">
        <v>31</v>
      </c>
      <c r="O264" t="s">
        <v>154</v>
      </c>
      <c r="P264" t="s">
        <v>7162</v>
      </c>
      <c r="Q264" t="s">
        <v>7162</v>
      </c>
      <c r="R264" t="s">
        <v>150</v>
      </c>
      <c r="S264" t="s">
        <v>7000</v>
      </c>
      <c r="T264" t="s">
        <v>7162</v>
      </c>
      <c r="U264" t="s">
        <v>7162</v>
      </c>
      <c r="V264" t="s">
        <v>7162</v>
      </c>
      <c r="W264" t="s">
        <v>7162</v>
      </c>
      <c r="X264" t="s">
        <v>7162</v>
      </c>
      <c r="Y264" t="s">
        <v>154</v>
      </c>
      <c r="Z264" t="s">
        <v>154</v>
      </c>
      <c r="AA264" t="s">
        <v>7162</v>
      </c>
      <c r="AB264" t="s">
        <v>7162</v>
      </c>
    </row>
    <row r="265" spans="1:28" ht="14.45">
      <c r="A265">
        <v>264</v>
      </c>
      <c r="B265" t="s">
        <v>1640</v>
      </c>
      <c r="H265" t="s">
        <v>1641</v>
      </c>
      <c r="I265" t="s">
        <v>1642</v>
      </c>
      <c r="J265">
        <v>0.115</v>
      </c>
      <c r="K265" t="s">
        <v>1643</v>
      </c>
      <c r="L265">
        <v>94500</v>
      </c>
      <c r="N265">
        <v>9</v>
      </c>
      <c r="O265" t="s">
        <v>154</v>
      </c>
      <c r="P265" t="s">
        <v>7162</v>
      </c>
      <c r="Q265" t="s">
        <v>7162</v>
      </c>
      <c r="R265" t="s">
        <v>150</v>
      </c>
      <c r="S265" t="s">
        <v>6995</v>
      </c>
      <c r="T265" t="s">
        <v>1368</v>
      </c>
      <c r="U265">
        <v>2030</v>
      </c>
      <c r="V265" t="s">
        <v>7162</v>
      </c>
      <c r="W265" t="s">
        <v>7162</v>
      </c>
      <c r="X265" t="s">
        <v>7162</v>
      </c>
      <c r="Y265" t="s">
        <v>154</v>
      </c>
      <c r="Z265" t="s">
        <v>154</v>
      </c>
      <c r="AA265" t="s">
        <v>7162</v>
      </c>
      <c r="AB265" t="s">
        <v>7162</v>
      </c>
    </row>
    <row r="266" spans="1:28" ht="14.45">
      <c r="A266">
        <v>265</v>
      </c>
      <c r="B266" t="s">
        <v>1645</v>
      </c>
      <c r="D266" t="s">
        <v>679</v>
      </c>
      <c r="H266" t="s">
        <v>1646</v>
      </c>
      <c r="I266" t="s">
        <v>1647</v>
      </c>
      <c r="J266">
        <v>0.316</v>
      </c>
      <c r="K266" t="s">
        <v>1648</v>
      </c>
      <c r="L266">
        <v>126893</v>
      </c>
      <c r="N266">
        <v>14</v>
      </c>
      <c r="O266" t="s">
        <v>154</v>
      </c>
      <c r="P266" t="s">
        <v>7162</v>
      </c>
      <c r="Q266" t="s">
        <v>7162</v>
      </c>
      <c r="R266" t="s">
        <v>150</v>
      </c>
      <c r="S266" t="s">
        <v>6995</v>
      </c>
      <c r="T266" t="s">
        <v>1368</v>
      </c>
      <c r="U266">
        <v>2030</v>
      </c>
      <c r="V266" t="s">
        <v>7162</v>
      </c>
      <c r="W266" t="s">
        <v>7162</v>
      </c>
      <c r="X266" t="s">
        <v>7162</v>
      </c>
      <c r="Y266" t="s">
        <v>154</v>
      </c>
      <c r="Z266" t="s">
        <v>154</v>
      </c>
      <c r="AA266" t="s">
        <v>7162</v>
      </c>
      <c r="AB266" t="s">
        <v>7162</v>
      </c>
    </row>
    <row r="267" spans="1:28" ht="14.45">
      <c r="A267">
        <v>266</v>
      </c>
      <c r="B267" t="s">
        <v>1649</v>
      </c>
      <c r="H267" t="s">
        <v>1650</v>
      </c>
      <c r="I267" t="s">
        <v>1651</v>
      </c>
      <c r="J267">
        <v>0.843</v>
      </c>
      <c r="K267" t="s">
        <v>1652</v>
      </c>
      <c r="L267">
        <v>23465</v>
      </c>
      <c r="N267">
        <v>2</v>
      </c>
      <c r="O267" t="s">
        <v>154</v>
      </c>
      <c r="P267" t="s">
        <v>7162</v>
      </c>
      <c r="Q267" t="s">
        <v>7162</v>
      </c>
      <c r="R267" t="s">
        <v>154</v>
      </c>
      <c r="S267" t="s">
        <v>154</v>
      </c>
      <c r="T267" t="s">
        <v>7162</v>
      </c>
      <c r="U267" t="s">
        <v>7162</v>
      </c>
      <c r="V267" t="s">
        <v>7162</v>
      </c>
      <c r="W267" t="s">
        <v>7162</v>
      </c>
      <c r="X267" t="s">
        <v>7162</v>
      </c>
      <c r="Y267" t="s">
        <v>154</v>
      </c>
      <c r="Z267" t="s">
        <v>154</v>
      </c>
      <c r="AA267" t="s">
        <v>7162</v>
      </c>
      <c r="AB267" t="s">
        <v>7162</v>
      </c>
    </row>
    <row r="268" spans="1:28" ht="14.45">
      <c r="A268">
        <v>267</v>
      </c>
      <c r="B268" t="s">
        <v>1653</v>
      </c>
      <c r="H268" t="s">
        <v>1654</v>
      </c>
      <c r="I268" t="s">
        <v>1655</v>
      </c>
      <c r="J268">
        <v>0.097</v>
      </c>
      <c r="K268" t="s">
        <v>1656</v>
      </c>
      <c r="L268">
        <v>36815</v>
      </c>
      <c r="N268">
        <v>5</v>
      </c>
      <c r="O268" t="s">
        <v>154</v>
      </c>
      <c r="P268" t="s">
        <v>7162</v>
      </c>
      <c r="Q268" t="s">
        <v>7162</v>
      </c>
      <c r="R268" t="s">
        <v>154</v>
      </c>
      <c r="S268" t="s">
        <v>154</v>
      </c>
      <c r="T268" t="s">
        <v>7162</v>
      </c>
      <c r="U268" t="s">
        <v>7162</v>
      </c>
      <c r="V268" t="s">
        <v>7162</v>
      </c>
      <c r="W268" t="s">
        <v>7162</v>
      </c>
      <c r="X268" t="s">
        <v>7162</v>
      </c>
      <c r="Y268" t="s">
        <v>154</v>
      </c>
      <c r="Z268" t="s">
        <v>154</v>
      </c>
      <c r="AA268" t="s">
        <v>7162</v>
      </c>
      <c r="AB268" t="s">
        <v>7162</v>
      </c>
    </row>
    <row r="269" spans="1:28" ht="14.45">
      <c r="A269">
        <v>268</v>
      </c>
      <c r="B269" t="s">
        <v>1658</v>
      </c>
      <c r="H269" t="s">
        <v>1659</v>
      </c>
      <c r="I269" t="s">
        <v>1660</v>
      </c>
      <c r="J269">
        <v>0.029</v>
      </c>
      <c r="K269" t="s">
        <v>1661</v>
      </c>
      <c r="L269">
        <v>133300</v>
      </c>
      <c r="N269">
        <v>30</v>
      </c>
      <c r="O269" t="s">
        <v>154</v>
      </c>
      <c r="P269" t="s">
        <v>7162</v>
      </c>
      <c r="Q269" t="s">
        <v>7162</v>
      </c>
      <c r="R269" t="s">
        <v>150</v>
      </c>
      <c r="S269" t="s">
        <v>6995</v>
      </c>
      <c r="T269" t="s">
        <v>7071</v>
      </c>
      <c r="U269">
        <v>2035</v>
      </c>
      <c r="V269" t="s">
        <v>7162</v>
      </c>
      <c r="W269" t="s">
        <v>7162</v>
      </c>
      <c r="X269" t="s">
        <v>7162</v>
      </c>
      <c r="Y269" t="s">
        <v>154</v>
      </c>
      <c r="Z269" t="s">
        <v>154</v>
      </c>
      <c r="AA269" t="s">
        <v>7162</v>
      </c>
      <c r="AB269" t="s">
        <v>7162</v>
      </c>
    </row>
    <row r="270" spans="1:28" ht="14.45">
      <c r="A270">
        <v>269</v>
      </c>
      <c r="B270" t="s">
        <v>1663</v>
      </c>
      <c r="H270" t="s">
        <v>1664</v>
      </c>
      <c r="I270" t="s">
        <v>1665</v>
      </c>
      <c r="J270">
        <v>0.087</v>
      </c>
      <c r="K270" t="s">
        <v>1666</v>
      </c>
      <c r="L270">
        <v>240617</v>
      </c>
      <c r="N270">
        <v>17</v>
      </c>
      <c r="O270" t="s">
        <v>154</v>
      </c>
      <c r="P270" t="s">
        <v>7162</v>
      </c>
      <c r="Q270" t="s">
        <v>7162</v>
      </c>
      <c r="R270" t="s">
        <v>150</v>
      </c>
      <c r="S270" t="s">
        <v>6995</v>
      </c>
      <c r="T270" t="s">
        <v>1368</v>
      </c>
      <c r="U270">
        <v>2030</v>
      </c>
      <c r="V270" t="s">
        <v>7162</v>
      </c>
      <c r="W270" t="s">
        <v>7162</v>
      </c>
      <c r="X270" t="s">
        <v>7162</v>
      </c>
      <c r="Y270" t="s">
        <v>154</v>
      </c>
      <c r="Z270" t="s">
        <v>154</v>
      </c>
      <c r="AA270" t="s">
        <v>7162</v>
      </c>
      <c r="AB270" t="s">
        <v>7162</v>
      </c>
    </row>
    <row r="271" spans="1:28" ht="14.45">
      <c r="A271">
        <v>270</v>
      </c>
      <c r="B271" t="s">
        <v>1669</v>
      </c>
      <c r="H271" t="s">
        <v>1670</v>
      </c>
      <c r="I271" t="s">
        <v>1671</v>
      </c>
      <c r="J271">
        <v>0.181</v>
      </c>
      <c r="K271" t="s">
        <v>1672</v>
      </c>
      <c r="L271">
        <v>94300</v>
      </c>
      <c r="N271">
        <v>24</v>
      </c>
      <c r="O271" t="s">
        <v>150</v>
      </c>
      <c r="P271">
        <v>2016</v>
      </c>
      <c r="Q271">
        <v>2025</v>
      </c>
      <c r="R271" t="s">
        <v>150</v>
      </c>
      <c r="S271" t="s">
        <v>6995</v>
      </c>
      <c r="T271" t="s">
        <v>1368</v>
      </c>
      <c r="U271" t="s">
        <v>3292</v>
      </c>
      <c r="V271" t="s">
        <v>151</v>
      </c>
      <c r="W271" t="s">
        <v>1368</v>
      </c>
      <c r="X271" t="s">
        <v>5180</v>
      </c>
      <c r="Y271" t="s">
        <v>150</v>
      </c>
      <c r="Z271" t="s">
        <v>150</v>
      </c>
      <c r="AA271" t="s">
        <v>5180</v>
      </c>
      <c r="AB271" t="s">
        <v>5180</v>
      </c>
    </row>
    <row r="272" spans="1:28" ht="14.45">
      <c r="A272">
        <v>271</v>
      </c>
      <c r="B272" t="s">
        <v>1674</v>
      </c>
      <c r="D272" t="s">
        <v>3075</v>
      </c>
      <c r="H272" t="s">
        <v>1675</v>
      </c>
      <c r="I272" t="s">
        <v>1676</v>
      </c>
      <c r="J272">
        <v>-0.028</v>
      </c>
      <c r="K272" t="s">
        <v>1677</v>
      </c>
      <c r="L272">
        <v>52600</v>
      </c>
      <c r="N272">
        <v>15</v>
      </c>
      <c r="O272" t="s">
        <v>150</v>
      </c>
      <c r="P272">
        <v>2018</v>
      </c>
      <c r="Q272">
        <v>2021</v>
      </c>
      <c r="R272" t="s">
        <v>150</v>
      </c>
      <c r="S272" t="s">
        <v>6995</v>
      </c>
      <c r="T272" t="s">
        <v>1368</v>
      </c>
      <c r="U272">
        <v>2030</v>
      </c>
      <c r="V272" t="s">
        <v>7162</v>
      </c>
      <c r="W272" t="s">
        <v>7162</v>
      </c>
      <c r="X272" t="s">
        <v>7162</v>
      </c>
      <c r="Y272" t="s">
        <v>154</v>
      </c>
      <c r="Z272" t="s">
        <v>154</v>
      </c>
      <c r="AA272" t="s">
        <v>7162</v>
      </c>
      <c r="AB272" t="s">
        <v>7162</v>
      </c>
    </row>
    <row r="273" spans="1:28" ht="14.45">
      <c r="A273">
        <v>272</v>
      </c>
      <c r="B273" t="s">
        <v>1683</v>
      </c>
      <c r="H273" t="s">
        <v>1684</v>
      </c>
      <c r="I273" t="s">
        <v>1685</v>
      </c>
      <c r="J273">
        <v>-0.365</v>
      </c>
      <c r="K273" t="s">
        <v>1686</v>
      </c>
      <c r="L273">
        <v>44502</v>
      </c>
      <c r="N273">
        <v>31</v>
      </c>
      <c r="O273" t="s">
        <v>154</v>
      </c>
      <c r="P273" t="s">
        <v>7162</v>
      </c>
      <c r="Q273" t="s">
        <v>7162</v>
      </c>
      <c r="R273" t="s">
        <v>150</v>
      </c>
      <c r="S273" t="s">
        <v>6995</v>
      </c>
      <c r="T273" t="s">
        <v>1368</v>
      </c>
      <c r="U273">
        <v>2030</v>
      </c>
      <c r="V273" t="s">
        <v>7162</v>
      </c>
      <c r="W273" t="s">
        <v>7162</v>
      </c>
      <c r="X273" t="s">
        <v>7162</v>
      </c>
      <c r="Y273" t="s">
        <v>154</v>
      </c>
      <c r="Z273" t="s">
        <v>154</v>
      </c>
      <c r="AA273" t="s">
        <v>7162</v>
      </c>
      <c r="AB273" t="s">
        <v>7162</v>
      </c>
    </row>
    <row r="274" spans="1:28" ht="14.45">
      <c r="A274">
        <v>273</v>
      </c>
      <c r="B274" t="s">
        <v>1688</v>
      </c>
      <c r="H274" t="s">
        <v>1689</v>
      </c>
      <c r="I274" t="s">
        <v>1690</v>
      </c>
      <c r="J274">
        <v>-0.182</v>
      </c>
      <c r="K274" t="s">
        <v>1691</v>
      </c>
      <c r="L274">
        <v>90400</v>
      </c>
      <c r="N274">
        <v>26</v>
      </c>
      <c r="O274" t="s">
        <v>150</v>
      </c>
      <c r="P274">
        <v>2023</v>
      </c>
      <c r="Q274">
        <v>2030</v>
      </c>
      <c r="R274" t="s">
        <v>150</v>
      </c>
      <c r="S274" t="s">
        <v>6995</v>
      </c>
      <c r="T274" t="s">
        <v>1368</v>
      </c>
      <c r="U274" t="s">
        <v>3292</v>
      </c>
      <c r="V274" t="s">
        <v>151</v>
      </c>
      <c r="W274" t="s">
        <v>1368</v>
      </c>
      <c r="X274" t="s">
        <v>4360</v>
      </c>
      <c r="Y274" t="s">
        <v>150</v>
      </c>
      <c r="Z274" t="s">
        <v>150</v>
      </c>
      <c r="AA274" t="s">
        <v>4360</v>
      </c>
      <c r="AB274" t="s">
        <v>4360</v>
      </c>
    </row>
    <row r="275" spans="1:28" ht="14.45">
      <c r="A275">
        <v>274</v>
      </c>
      <c r="B275" t="s">
        <v>1693</v>
      </c>
      <c r="D275" t="s">
        <v>679</v>
      </c>
      <c r="H275" t="s">
        <v>1695</v>
      </c>
      <c r="I275" t="s">
        <v>1696</v>
      </c>
      <c r="J275">
        <v>0.149</v>
      </c>
      <c r="K275" t="s">
        <v>1697</v>
      </c>
      <c r="L275">
        <v>59594</v>
      </c>
      <c r="N275">
        <v>20</v>
      </c>
      <c r="O275" t="s">
        <v>154</v>
      </c>
      <c r="P275" t="s">
        <v>7162</v>
      </c>
      <c r="Q275" t="s">
        <v>7162</v>
      </c>
      <c r="R275" t="s">
        <v>150</v>
      </c>
      <c r="S275" t="s">
        <v>160</v>
      </c>
      <c r="T275" t="s">
        <v>7162</v>
      </c>
      <c r="U275" t="s">
        <v>7162</v>
      </c>
      <c r="V275" t="s">
        <v>7162</v>
      </c>
      <c r="W275" t="s">
        <v>7162</v>
      </c>
      <c r="X275" t="s">
        <v>7162</v>
      </c>
      <c r="Y275" t="s">
        <v>154</v>
      </c>
      <c r="Z275" t="s">
        <v>154</v>
      </c>
      <c r="AA275" t="s">
        <v>7162</v>
      </c>
      <c r="AB275" t="s">
        <v>7162</v>
      </c>
    </row>
    <row r="276" spans="1:28" ht="14.45">
      <c r="A276">
        <v>275</v>
      </c>
      <c r="B276" t="s">
        <v>1699</v>
      </c>
      <c r="H276" t="s">
        <v>1700</v>
      </c>
      <c r="I276" t="s">
        <v>1701</v>
      </c>
      <c r="J276">
        <v>-0.15</v>
      </c>
      <c r="K276" t="s">
        <v>1702</v>
      </c>
      <c r="L276">
        <v>58000</v>
      </c>
      <c r="N276">
        <v>31</v>
      </c>
      <c r="O276" t="s">
        <v>150</v>
      </c>
      <c r="P276">
        <v>2016</v>
      </c>
      <c r="Q276">
        <v>2025</v>
      </c>
      <c r="R276" t="s">
        <v>150</v>
      </c>
      <c r="S276" t="s">
        <v>6995</v>
      </c>
      <c r="T276" t="s">
        <v>1368</v>
      </c>
      <c r="U276" t="s">
        <v>3292</v>
      </c>
      <c r="V276" t="s">
        <v>151</v>
      </c>
      <c r="W276" t="s">
        <v>1368</v>
      </c>
      <c r="X276" t="s">
        <v>4360</v>
      </c>
      <c r="Y276" t="s">
        <v>150</v>
      </c>
      <c r="Z276" t="s">
        <v>150</v>
      </c>
      <c r="AA276" t="s">
        <v>4360</v>
      </c>
      <c r="AB276" t="s">
        <v>4360</v>
      </c>
    </row>
    <row r="277" spans="1:28" ht="14.45">
      <c r="A277">
        <v>276</v>
      </c>
      <c r="B277" t="s">
        <v>1704</v>
      </c>
      <c r="H277" t="s">
        <v>1705</v>
      </c>
      <c r="I277" t="s">
        <v>1706</v>
      </c>
      <c r="J277">
        <v>0.461</v>
      </c>
      <c r="K277" t="s">
        <v>1707</v>
      </c>
      <c r="L277">
        <v>40885</v>
      </c>
      <c r="N277">
        <v>15</v>
      </c>
      <c r="O277" t="s">
        <v>150</v>
      </c>
      <c r="P277">
        <v>2021</v>
      </c>
      <c r="Q277">
        <v>2023</v>
      </c>
      <c r="R277" t="s">
        <v>150</v>
      </c>
      <c r="S277" t="s">
        <v>160</v>
      </c>
      <c r="T277" t="s">
        <v>7162</v>
      </c>
      <c r="U277" t="s">
        <v>7162</v>
      </c>
      <c r="V277" t="s">
        <v>7162</v>
      </c>
      <c r="W277" t="s">
        <v>7162</v>
      </c>
      <c r="X277" t="s">
        <v>7162</v>
      </c>
      <c r="Y277" t="s">
        <v>150</v>
      </c>
      <c r="Z277" t="s">
        <v>154</v>
      </c>
      <c r="AA277" t="s">
        <v>7162</v>
      </c>
      <c r="AB277" t="s">
        <v>7162</v>
      </c>
    </row>
    <row r="278" spans="1:28" ht="14.45">
      <c r="A278">
        <v>277</v>
      </c>
      <c r="B278" t="s">
        <v>1709</v>
      </c>
      <c r="H278" t="s">
        <v>1710</v>
      </c>
      <c r="I278" t="s">
        <v>1711</v>
      </c>
      <c r="J278">
        <v>0.03</v>
      </c>
      <c r="K278" t="s">
        <v>1712</v>
      </c>
      <c r="L278">
        <v>82878</v>
      </c>
      <c r="N278">
        <v>21</v>
      </c>
      <c r="O278" t="s">
        <v>150</v>
      </c>
      <c r="P278">
        <v>2020</v>
      </c>
      <c r="Q278">
        <v>2030</v>
      </c>
      <c r="R278" t="s">
        <v>150</v>
      </c>
      <c r="S278" t="s">
        <v>6995</v>
      </c>
      <c r="T278" t="s">
        <v>1368</v>
      </c>
      <c r="U278" t="s">
        <v>3292</v>
      </c>
      <c r="V278" t="s">
        <v>151</v>
      </c>
      <c r="W278" t="s">
        <v>1368</v>
      </c>
      <c r="X278" t="s">
        <v>5180</v>
      </c>
      <c r="Y278" t="s">
        <v>150</v>
      </c>
      <c r="Z278" t="s">
        <v>150</v>
      </c>
      <c r="AA278" t="s">
        <v>5180</v>
      </c>
      <c r="AB278" t="s">
        <v>5180</v>
      </c>
    </row>
    <row r="279" spans="1:28" ht="14.45">
      <c r="A279">
        <v>278</v>
      </c>
      <c r="B279" t="s">
        <v>1714</v>
      </c>
      <c r="H279" t="s">
        <v>1715</v>
      </c>
      <c r="I279" t="s">
        <v>1716</v>
      </c>
      <c r="J279">
        <v>0</v>
      </c>
      <c r="K279" t="s">
        <v>1717</v>
      </c>
      <c r="L279">
        <v>138000</v>
      </c>
      <c r="N279">
        <v>24</v>
      </c>
      <c r="O279" t="s">
        <v>154</v>
      </c>
      <c r="P279" t="s">
        <v>7162</v>
      </c>
      <c r="Q279" t="s">
        <v>7162</v>
      </c>
      <c r="R279" t="s">
        <v>150</v>
      </c>
      <c r="S279" t="s">
        <v>6995</v>
      </c>
      <c r="T279" t="s">
        <v>7073</v>
      </c>
      <c r="U279">
        <v>2030</v>
      </c>
      <c r="V279" t="s">
        <v>7162</v>
      </c>
      <c r="W279" t="s">
        <v>7162</v>
      </c>
      <c r="X279" t="s">
        <v>7162</v>
      </c>
      <c r="Y279" t="s">
        <v>154</v>
      </c>
      <c r="Z279" t="s">
        <v>154</v>
      </c>
      <c r="AA279" t="s">
        <v>7162</v>
      </c>
      <c r="AB279" t="s">
        <v>7162</v>
      </c>
    </row>
    <row r="280" spans="1:28" ht="14.45">
      <c r="A280">
        <v>279</v>
      </c>
      <c r="B280" t="s">
        <v>1719</v>
      </c>
      <c r="H280" t="s">
        <v>1720</v>
      </c>
      <c r="I280" t="s">
        <v>1721</v>
      </c>
      <c r="J280">
        <v>-0.493</v>
      </c>
      <c r="K280" t="s">
        <v>1722</v>
      </c>
      <c r="L280">
        <v>23000</v>
      </c>
      <c r="N280">
        <v>23</v>
      </c>
      <c r="O280" t="s">
        <v>154</v>
      </c>
      <c r="P280" t="s">
        <v>7162</v>
      </c>
      <c r="Q280" t="s">
        <v>7162</v>
      </c>
      <c r="R280" t="s">
        <v>150</v>
      </c>
      <c r="S280" t="s">
        <v>6995</v>
      </c>
      <c r="T280" t="s">
        <v>7071</v>
      </c>
      <c r="U280">
        <v>2030</v>
      </c>
      <c r="V280" t="s">
        <v>7162</v>
      </c>
      <c r="W280" t="s">
        <v>7162</v>
      </c>
      <c r="X280" t="s">
        <v>7162</v>
      </c>
      <c r="Y280" t="s">
        <v>154</v>
      </c>
      <c r="Z280" t="s">
        <v>154</v>
      </c>
      <c r="AA280" t="s">
        <v>7162</v>
      </c>
      <c r="AB280" t="s">
        <v>7162</v>
      </c>
    </row>
    <row r="281" spans="1:28" ht="14.45">
      <c r="A281">
        <v>280</v>
      </c>
      <c r="B281" t="s">
        <v>1726</v>
      </c>
      <c r="H281" t="s">
        <v>1728</v>
      </c>
      <c r="I281" t="s">
        <v>1729</v>
      </c>
      <c r="J281">
        <v>-12.105</v>
      </c>
      <c r="K281" t="s">
        <v>1730</v>
      </c>
      <c r="L281">
        <v>108900</v>
      </c>
      <c r="N281">
        <v>31</v>
      </c>
      <c r="O281" t="s">
        <v>150</v>
      </c>
      <c r="P281">
        <v>2020</v>
      </c>
      <c r="Q281">
        <v>2030</v>
      </c>
      <c r="R281" t="s">
        <v>150</v>
      </c>
      <c r="S281" t="s">
        <v>7000</v>
      </c>
      <c r="T281" t="s">
        <v>7162</v>
      </c>
      <c r="U281" t="s">
        <v>7162</v>
      </c>
      <c r="V281" t="s">
        <v>7162</v>
      </c>
      <c r="W281" t="s">
        <v>7162</v>
      </c>
      <c r="X281" t="s">
        <v>7162</v>
      </c>
      <c r="Y281" t="s">
        <v>154</v>
      </c>
      <c r="Z281" t="s">
        <v>154</v>
      </c>
      <c r="AA281" t="s">
        <v>7162</v>
      </c>
      <c r="AB281" t="s">
        <v>7162</v>
      </c>
    </row>
    <row r="282" spans="1:28" ht="14.45">
      <c r="A282">
        <v>281</v>
      </c>
      <c r="B282" t="s">
        <v>1732</v>
      </c>
      <c r="D282" t="s">
        <v>679</v>
      </c>
      <c r="H282" t="s">
        <v>1733</v>
      </c>
      <c r="I282" t="s">
        <v>1734</v>
      </c>
      <c r="J282">
        <v>-0.568</v>
      </c>
      <c r="K282" t="s">
        <v>1735</v>
      </c>
      <c r="L282">
        <v>16449</v>
      </c>
      <c r="N282">
        <v>31</v>
      </c>
      <c r="O282" t="s">
        <v>154</v>
      </c>
      <c r="P282" t="s">
        <v>7162</v>
      </c>
      <c r="Q282" t="s">
        <v>7162</v>
      </c>
      <c r="R282" t="s">
        <v>154</v>
      </c>
      <c r="S282" t="s">
        <v>154</v>
      </c>
      <c r="T282" t="s">
        <v>7162</v>
      </c>
      <c r="U282" t="s">
        <v>7162</v>
      </c>
      <c r="V282" t="s">
        <v>7162</v>
      </c>
      <c r="W282" t="s">
        <v>7162</v>
      </c>
      <c r="X282" t="s">
        <v>7162</v>
      </c>
      <c r="Y282" t="s">
        <v>154</v>
      </c>
      <c r="Z282" t="s">
        <v>154</v>
      </c>
      <c r="AA282" t="s">
        <v>7162</v>
      </c>
      <c r="AB282" t="s">
        <v>7162</v>
      </c>
    </row>
    <row r="283" spans="1:28" ht="14.45">
      <c r="A283">
        <v>282</v>
      </c>
      <c r="B283" t="s">
        <v>1737</v>
      </c>
      <c r="H283" t="s">
        <v>1738</v>
      </c>
      <c r="I283" t="s">
        <v>1739</v>
      </c>
      <c r="J283">
        <v>0.231</v>
      </c>
      <c r="K283" t="s">
        <v>1740</v>
      </c>
      <c r="L283">
        <v>159000</v>
      </c>
      <c r="N283">
        <v>19</v>
      </c>
      <c r="O283" t="s">
        <v>154</v>
      </c>
      <c r="P283" t="s">
        <v>7162</v>
      </c>
      <c r="Q283" t="s">
        <v>7162</v>
      </c>
      <c r="R283" t="s">
        <v>154</v>
      </c>
      <c r="S283" t="s">
        <v>154</v>
      </c>
      <c r="T283" t="s">
        <v>7162</v>
      </c>
      <c r="U283" t="s">
        <v>7162</v>
      </c>
      <c r="V283" t="s">
        <v>7162</v>
      </c>
      <c r="W283" t="s">
        <v>7162</v>
      </c>
      <c r="X283" t="s">
        <v>7162</v>
      </c>
      <c r="Y283" t="s">
        <v>154</v>
      </c>
      <c r="Z283" t="s">
        <v>154</v>
      </c>
      <c r="AA283" t="s">
        <v>7162</v>
      </c>
      <c r="AB283" t="s">
        <v>7162</v>
      </c>
    </row>
    <row r="284" spans="1:28" ht="14.45">
      <c r="A284">
        <v>283</v>
      </c>
      <c r="B284" t="s">
        <v>1742</v>
      </c>
      <c r="H284" t="s">
        <v>1743</v>
      </c>
      <c r="I284" t="s">
        <v>1744</v>
      </c>
      <c r="J284">
        <v>-0.132</v>
      </c>
      <c r="K284" t="s">
        <v>1745</v>
      </c>
      <c r="L284">
        <v>86259</v>
      </c>
      <c r="N284">
        <v>16</v>
      </c>
      <c r="O284" t="s">
        <v>150</v>
      </c>
      <c r="P284">
        <v>2016</v>
      </c>
      <c r="Q284">
        <v>2030</v>
      </c>
      <c r="R284" t="s">
        <v>150</v>
      </c>
      <c r="S284" t="s">
        <v>7000</v>
      </c>
      <c r="T284" t="s">
        <v>7162</v>
      </c>
      <c r="U284" t="s">
        <v>7162</v>
      </c>
      <c r="V284" t="s">
        <v>7162</v>
      </c>
      <c r="W284" t="s">
        <v>7162</v>
      </c>
      <c r="X284" t="s">
        <v>7162</v>
      </c>
      <c r="Y284" t="s">
        <v>154</v>
      </c>
      <c r="Z284" t="s">
        <v>154</v>
      </c>
      <c r="AA284" t="s">
        <v>7162</v>
      </c>
      <c r="AB284" t="s">
        <v>7162</v>
      </c>
    </row>
    <row r="285" spans="1:28" ht="14.45">
      <c r="A285">
        <v>284</v>
      </c>
      <c r="B285" t="s">
        <v>1747</v>
      </c>
      <c r="H285" t="s">
        <v>1748</v>
      </c>
      <c r="I285" t="s">
        <v>1749</v>
      </c>
      <c r="J285">
        <v>-0.581</v>
      </c>
      <c r="K285" t="s">
        <v>1750</v>
      </c>
      <c r="L285">
        <v>37000</v>
      </c>
      <c r="N285">
        <v>3</v>
      </c>
      <c r="O285" t="s">
        <v>154</v>
      </c>
      <c r="P285" t="s">
        <v>7162</v>
      </c>
      <c r="Q285" t="s">
        <v>7162</v>
      </c>
      <c r="R285" t="s">
        <v>150</v>
      </c>
      <c r="S285" t="s">
        <v>160</v>
      </c>
      <c r="T285" t="s">
        <v>7162</v>
      </c>
      <c r="U285" t="s">
        <v>7162</v>
      </c>
      <c r="V285" t="s">
        <v>7162</v>
      </c>
      <c r="W285" t="s">
        <v>7162</v>
      </c>
      <c r="X285" t="s">
        <v>7162</v>
      </c>
      <c r="Y285" t="s">
        <v>154</v>
      </c>
      <c r="Z285" t="s">
        <v>154</v>
      </c>
      <c r="AA285" t="s">
        <v>7162</v>
      </c>
      <c r="AB285" t="s">
        <v>7162</v>
      </c>
    </row>
    <row r="286" spans="1:28" ht="14.45">
      <c r="A286">
        <v>285</v>
      </c>
      <c r="B286" t="s">
        <v>1752</v>
      </c>
      <c r="D286" t="s">
        <v>679</v>
      </c>
      <c r="H286" t="s">
        <v>1753</v>
      </c>
      <c r="I286" t="s">
        <v>1754</v>
      </c>
      <c r="J286">
        <v>-0.514</v>
      </c>
      <c r="K286" t="s">
        <v>1755</v>
      </c>
      <c r="L286">
        <v>8750</v>
      </c>
      <c r="N286">
        <v>22</v>
      </c>
      <c r="O286" t="s">
        <v>154</v>
      </c>
      <c r="P286" t="s">
        <v>7162</v>
      </c>
      <c r="Q286" t="s">
        <v>7162</v>
      </c>
      <c r="R286" t="s">
        <v>154</v>
      </c>
      <c r="S286" t="s">
        <v>154</v>
      </c>
      <c r="T286" t="s">
        <v>7162</v>
      </c>
      <c r="U286" t="s">
        <v>7162</v>
      </c>
      <c r="V286" t="s">
        <v>7162</v>
      </c>
      <c r="W286" t="s">
        <v>7162</v>
      </c>
      <c r="X286" t="s">
        <v>7162</v>
      </c>
      <c r="Y286" t="s">
        <v>154</v>
      </c>
      <c r="Z286" t="s">
        <v>154</v>
      </c>
      <c r="AA286" t="s">
        <v>7162</v>
      </c>
      <c r="AB286" t="s">
        <v>7162</v>
      </c>
    </row>
    <row r="287" spans="1:28" ht="14.45">
      <c r="A287">
        <v>286</v>
      </c>
      <c r="B287" t="s">
        <v>1757</v>
      </c>
      <c r="D287" t="s">
        <v>3075</v>
      </c>
      <c r="H287" t="s">
        <v>1758</v>
      </c>
      <c r="I287" t="s">
        <v>1759</v>
      </c>
      <c r="J287">
        <v>0.169</v>
      </c>
      <c r="K287" t="s">
        <v>1760</v>
      </c>
      <c r="L287">
        <v>55545</v>
      </c>
      <c r="N287">
        <v>5</v>
      </c>
      <c r="O287" t="s">
        <v>154</v>
      </c>
      <c r="P287" t="s">
        <v>7162</v>
      </c>
      <c r="Q287" t="s">
        <v>7162</v>
      </c>
      <c r="R287" t="s">
        <v>154</v>
      </c>
      <c r="S287" t="s">
        <v>154</v>
      </c>
      <c r="T287" t="s">
        <v>7162</v>
      </c>
      <c r="U287" t="s">
        <v>7162</v>
      </c>
      <c r="V287" t="s">
        <v>7162</v>
      </c>
      <c r="W287" t="s">
        <v>7162</v>
      </c>
      <c r="X287" t="s">
        <v>7162</v>
      </c>
      <c r="Y287" t="s">
        <v>154</v>
      </c>
      <c r="Z287" t="s">
        <v>154</v>
      </c>
      <c r="AA287" t="s">
        <v>7162</v>
      </c>
      <c r="AB287" t="s">
        <v>7162</v>
      </c>
    </row>
    <row r="288" spans="1:28" ht="14.45">
      <c r="A288">
        <v>287</v>
      </c>
      <c r="B288" t="s">
        <v>1763</v>
      </c>
      <c r="H288" t="s">
        <v>1764</v>
      </c>
      <c r="I288" t="s">
        <v>1765</v>
      </c>
      <c r="J288">
        <v>-0.196</v>
      </c>
      <c r="K288" t="s">
        <v>1766</v>
      </c>
      <c r="L288">
        <v>75883</v>
      </c>
      <c r="N288">
        <v>31</v>
      </c>
      <c r="O288" t="s">
        <v>150</v>
      </c>
      <c r="P288">
        <v>2021</v>
      </c>
      <c r="Q288">
        <v>2025</v>
      </c>
      <c r="R288" t="s">
        <v>150</v>
      </c>
      <c r="S288" t="s">
        <v>6995</v>
      </c>
      <c r="T288" t="s">
        <v>1368</v>
      </c>
      <c r="U288">
        <v>2030</v>
      </c>
      <c r="V288" t="s">
        <v>151</v>
      </c>
      <c r="W288" t="s">
        <v>1368</v>
      </c>
      <c r="X288">
        <v>2040</v>
      </c>
      <c r="Y288" t="s">
        <v>150</v>
      </c>
      <c r="Z288" t="s">
        <v>150</v>
      </c>
      <c r="AA288">
        <v>2040</v>
      </c>
      <c r="AB288">
        <v>2040</v>
      </c>
    </row>
    <row r="289" spans="1:28" ht="14.45">
      <c r="A289">
        <v>288</v>
      </c>
      <c r="B289" t="s">
        <v>1768</v>
      </c>
      <c r="H289" t="s">
        <v>1769</v>
      </c>
      <c r="I289" t="s">
        <v>1770</v>
      </c>
      <c r="J289">
        <v>-0.302</v>
      </c>
      <c r="K289" t="s">
        <v>1771</v>
      </c>
      <c r="L289">
        <v>55524</v>
      </c>
      <c r="N289">
        <v>31</v>
      </c>
      <c r="O289" t="s">
        <v>154</v>
      </c>
      <c r="P289" t="s">
        <v>7162</v>
      </c>
      <c r="Q289" t="s">
        <v>7162</v>
      </c>
      <c r="R289" t="s">
        <v>150</v>
      </c>
      <c r="S289" t="s">
        <v>6995</v>
      </c>
      <c r="T289" t="s">
        <v>1368</v>
      </c>
      <c r="U289" t="s">
        <v>3292</v>
      </c>
      <c r="V289" t="s">
        <v>7162</v>
      </c>
      <c r="W289" t="s">
        <v>7162</v>
      </c>
      <c r="X289" t="s">
        <v>7162</v>
      </c>
      <c r="Y289" t="s">
        <v>154</v>
      </c>
      <c r="Z289" t="s">
        <v>154</v>
      </c>
      <c r="AA289" t="s">
        <v>7162</v>
      </c>
      <c r="AB289" t="s">
        <v>7162</v>
      </c>
    </row>
    <row r="290" spans="1:28" ht="14.45">
      <c r="A290">
        <v>289</v>
      </c>
      <c r="B290" t="s">
        <v>1773</v>
      </c>
      <c r="D290" t="s">
        <v>679</v>
      </c>
      <c r="H290" t="s">
        <v>1774</v>
      </c>
      <c r="I290" t="s">
        <v>1775</v>
      </c>
      <c r="J290">
        <v>-1.355</v>
      </c>
      <c r="K290" t="s">
        <v>1776</v>
      </c>
      <c r="L290">
        <v>423143</v>
      </c>
      <c r="N290">
        <v>13</v>
      </c>
      <c r="O290" t="s">
        <v>154</v>
      </c>
      <c r="P290" t="s">
        <v>7162</v>
      </c>
      <c r="Q290" t="s">
        <v>7162</v>
      </c>
      <c r="R290" t="s">
        <v>150</v>
      </c>
      <c r="S290" t="s">
        <v>6995</v>
      </c>
      <c r="T290" t="s">
        <v>1368</v>
      </c>
      <c r="U290">
        <v>2030</v>
      </c>
      <c r="V290" t="s">
        <v>151</v>
      </c>
      <c r="W290" t="s">
        <v>1368</v>
      </c>
      <c r="X290">
        <v>2050</v>
      </c>
      <c r="Y290" t="s">
        <v>150</v>
      </c>
      <c r="Z290" t="s">
        <v>150</v>
      </c>
      <c r="AA290">
        <v>2050</v>
      </c>
      <c r="AB290">
        <v>2050</v>
      </c>
    </row>
    <row r="291" spans="1:28" ht="14.45">
      <c r="A291">
        <v>290</v>
      </c>
      <c r="B291" t="s">
        <v>1777</v>
      </c>
      <c r="D291" t="s">
        <v>845</v>
      </c>
      <c r="H291" t="s">
        <v>1778</v>
      </c>
      <c r="I291" t="s">
        <v>1779</v>
      </c>
      <c r="J291">
        <v>0.124</v>
      </c>
      <c r="K291" t="s">
        <v>1780</v>
      </c>
      <c r="L291">
        <v>79400</v>
      </c>
      <c r="N291">
        <v>19</v>
      </c>
      <c r="O291" t="s">
        <v>150</v>
      </c>
      <c r="P291">
        <v>2015</v>
      </c>
      <c r="Q291">
        <v>2025</v>
      </c>
      <c r="R291" t="s">
        <v>150</v>
      </c>
      <c r="S291" t="s">
        <v>6995</v>
      </c>
      <c r="T291" t="s">
        <v>1368</v>
      </c>
      <c r="U291">
        <v>2030</v>
      </c>
      <c r="V291" t="s">
        <v>7162</v>
      </c>
      <c r="W291" t="s">
        <v>7162</v>
      </c>
      <c r="X291" t="s">
        <v>7162</v>
      </c>
      <c r="Y291" t="s">
        <v>154</v>
      </c>
      <c r="Z291" t="s">
        <v>154</v>
      </c>
      <c r="AA291" t="s">
        <v>7162</v>
      </c>
      <c r="AB291" t="s">
        <v>7162</v>
      </c>
    </row>
    <row r="292" spans="1:28" ht="14.45">
      <c r="A292">
        <v>291</v>
      </c>
      <c r="B292" t="s">
        <v>1783</v>
      </c>
      <c r="H292" t="s">
        <v>1784</v>
      </c>
      <c r="I292" t="s">
        <v>1785</v>
      </c>
      <c r="J292">
        <v>0</v>
      </c>
      <c r="K292" t="s">
        <v>1786</v>
      </c>
      <c r="L292">
        <v>118508</v>
      </c>
      <c r="N292">
        <v>16</v>
      </c>
      <c r="O292" t="s">
        <v>154</v>
      </c>
      <c r="P292" t="s">
        <v>7162</v>
      </c>
      <c r="Q292" t="s">
        <v>7162</v>
      </c>
      <c r="R292" t="s">
        <v>150</v>
      </c>
      <c r="S292" t="s">
        <v>160</v>
      </c>
      <c r="T292" t="s">
        <v>7162</v>
      </c>
      <c r="U292" t="s">
        <v>7162</v>
      </c>
      <c r="V292" t="s">
        <v>7162</v>
      </c>
      <c r="W292" t="s">
        <v>7162</v>
      </c>
      <c r="X292" t="s">
        <v>7162</v>
      </c>
      <c r="Y292" t="s">
        <v>150</v>
      </c>
      <c r="Z292" t="s">
        <v>154</v>
      </c>
      <c r="AA292" t="s">
        <v>7162</v>
      </c>
      <c r="AB292" t="s">
        <v>7162</v>
      </c>
    </row>
    <row r="293" spans="1:28" ht="14.45">
      <c r="A293">
        <v>292</v>
      </c>
      <c r="B293" t="s">
        <v>1789</v>
      </c>
      <c r="H293" t="s">
        <v>1790</v>
      </c>
      <c r="I293" t="s">
        <v>1791</v>
      </c>
      <c r="J293">
        <v>0.286</v>
      </c>
      <c r="K293" t="s">
        <v>1792</v>
      </c>
      <c r="L293">
        <v>40000</v>
      </c>
      <c r="N293">
        <v>5</v>
      </c>
      <c r="O293" t="s">
        <v>150</v>
      </c>
      <c r="P293">
        <v>2015</v>
      </c>
      <c r="Q293">
        <v>2020</v>
      </c>
      <c r="R293" t="s">
        <v>150</v>
      </c>
      <c r="S293" t="s">
        <v>6995</v>
      </c>
      <c r="T293" t="s">
        <v>1368</v>
      </c>
      <c r="U293">
        <v>2025</v>
      </c>
      <c r="V293" t="s">
        <v>7162</v>
      </c>
      <c r="W293" t="s">
        <v>7162</v>
      </c>
      <c r="X293" t="s">
        <v>7162</v>
      </c>
      <c r="Y293" t="s">
        <v>154</v>
      </c>
      <c r="Z293" t="s">
        <v>154</v>
      </c>
      <c r="AA293" t="s">
        <v>7162</v>
      </c>
      <c r="AB293" t="s">
        <v>7162</v>
      </c>
    </row>
    <row r="294" spans="1:28" ht="14.45">
      <c r="A294">
        <v>293</v>
      </c>
      <c r="B294" t="s">
        <v>1793</v>
      </c>
      <c r="D294" t="s">
        <v>3075</v>
      </c>
      <c r="H294" t="s">
        <v>1794</v>
      </c>
      <c r="I294" t="s">
        <v>1795</v>
      </c>
      <c r="J294">
        <v>0.122</v>
      </c>
      <c r="K294" t="s">
        <v>1796</v>
      </c>
      <c r="L294">
        <v>78644</v>
      </c>
      <c r="N294">
        <v>29</v>
      </c>
      <c r="O294" t="s">
        <v>154</v>
      </c>
      <c r="P294" t="s">
        <v>7162</v>
      </c>
      <c r="Q294" t="s">
        <v>7162</v>
      </c>
      <c r="R294" t="s">
        <v>154</v>
      </c>
      <c r="S294" t="s">
        <v>154</v>
      </c>
      <c r="T294" t="s">
        <v>7162</v>
      </c>
      <c r="U294" t="s">
        <v>7162</v>
      </c>
      <c r="V294" t="s">
        <v>7162</v>
      </c>
      <c r="W294" t="s">
        <v>7162</v>
      </c>
      <c r="X294" t="s">
        <v>7162</v>
      </c>
      <c r="Y294" t="s">
        <v>154</v>
      </c>
      <c r="Z294" t="s">
        <v>154</v>
      </c>
      <c r="AA294" t="s">
        <v>7162</v>
      </c>
      <c r="AB294" t="s">
        <v>7162</v>
      </c>
    </row>
    <row r="295" spans="1:28" ht="14.45">
      <c r="A295">
        <v>294</v>
      </c>
      <c r="B295" t="s">
        <v>1798</v>
      </c>
      <c r="H295" t="s">
        <v>1799</v>
      </c>
      <c r="I295" t="s">
        <v>1800</v>
      </c>
      <c r="J295">
        <v>0.012</v>
      </c>
      <c r="K295" t="s">
        <v>1801</v>
      </c>
      <c r="L295">
        <v>55489</v>
      </c>
      <c r="N295">
        <v>31</v>
      </c>
      <c r="O295" t="s">
        <v>154</v>
      </c>
      <c r="P295" t="s">
        <v>7162</v>
      </c>
      <c r="Q295" t="s">
        <v>7162</v>
      </c>
      <c r="R295" t="s">
        <v>150</v>
      </c>
      <c r="S295" t="s">
        <v>6995</v>
      </c>
      <c r="T295" t="s">
        <v>1368</v>
      </c>
      <c r="U295" t="s">
        <v>3292</v>
      </c>
      <c r="V295" t="s">
        <v>7162</v>
      </c>
      <c r="W295" t="s">
        <v>7162</v>
      </c>
      <c r="X295" t="s">
        <v>7162</v>
      </c>
      <c r="Y295" t="s">
        <v>154</v>
      </c>
      <c r="Z295" t="s">
        <v>154</v>
      </c>
      <c r="AA295" t="s">
        <v>7162</v>
      </c>
      <c r="AB295" t="s">
        <v>7162</v>
      </c>
    </row>
    <row r="296" spans="1:28" ht="14.45">
      <c r="A296">
        <v>295</v>
      </c>
      <c r="B296" t="s">
        <v>1803</v>
      </c>
      <c r="D296" t="s">
        <v>679</v>
      </c>
      <c r="H296" t="s">
        <v>1804</v>
      </c>
      <c r="I296" t="s">
        <v>1805</v>
      </c>
      <c r="J296">
        <v>0.029</v>
      </c>
      <c r="K296" t="s">
        <v>1806</v>
      </c>
      <c r="L296">
        <v>126108</v>
      </c>
      <c r="N296">
        <v>13</v>
      </c>
      <c r="O296" t="s">
        <v>154</v>
      </c>
      <c r="P296" t="s">
        <v>7162</v>
      </c>
      <c r="Q296" t="s">
        <v>7162</v>
      </c>
      <c r="R296" t="s">
        <v>150</v>
      </c>
      <c r="S296" t="s">
        <v>6995</v>
      </c>
      <c r="T296" t="s">
        <v>1368</v>
      </c>
      <c r="U296">
        <v>2030</v>
      </c>
      <c r="V296" t="s">
        <v>151</v>
      </c>
      <c r="W296" t="s">
        <v>1368</v>
      </c>
      <c r="X296">
        <v>2050</v>
      </c>
      <c r="Y296" t="s">
        <v>150</v>
      </c>
      <c r="Z296" t="s">
        <v>150</v>
      </c>
      <c r="AA296">
        <v>2050</v>
      </c>
      <c r="AB296">
        <v>2050</v>
      </c>
    </row>
    <row r="297" spans="1:28" ht="14.45">
      <c r="A297">
        <v>296</v>
      </c>
      <c r="B297" t="s">
        <v>1807</v>
      </c>
      <c r="H297" t="s">
        <v>1809</v>
      </c>
      <c r="I297" t="s">
        <v>1810</v>
      </c>
      <c r="J297">
        <v>0</v>
      </c>
      <c r="K297" t="s">
        <v>1811</v>
      </c>
      <c r="L297">
        <v>296662</v>
      </c>
      <c r="N297">
        <v>31</v>
      </c>
      <c r="O297" t="s">
        <v>154</v>
      </c>
      <c r="P297" t="s">
        <v>7162</v>
      </c>
      <c r="Q297" t="s">
        <v>7162</v>
      </c>
      <c r="R297" t="s">
        <v>150</v>
      </c>
      <c r="S297" t="s">
        <v>6995</v>
      </c>
      <c r="T297" t="s">
        <v>1368</v>
      </c>
      <c r="U297">
        <v>2034</v>
      </c>
      <c r="V297" t="s">
        <v>151</v>
      </c>
      <c r="W297" t="s">
        <v>1368</v>
      </c>
      <c r="X297">
        <v>2040</v>
      </c>
      <c r="Y297" t="s">
        <v>150</v>
      </c>
      <c r="Z297" t="s">
        <v>150</v>
      </c>
      <c r="AA297">
        <v>2040</v>
      </c>
      <c r="AB297">
        <v>2040</v>
      </c>
    </row>
    <row r="298" spans="1:28" ht="14.45">
      <c r="A298">
        <v>297</v>
      </c>
      <c r="B298" t="s">
        <v>1812</v>
      </c>
      <c r="H298" t="s">
        <v>1813</v>
      </c>
      <c r="I298" t="s">
        <v>1814</v>
      </c>
      <c r="J298">
        <v>0.332</v>
      </c>
      <c r="K298" t="s">
        <v>1815</v>
      </c>
      <c r="L298">
        <v>43688</v>
      </c>
      <c r="N298">
        <v>7</v>
      </c>
      <c r="O298" t="s">
        <v>154</v>
      </c>
      <c r="P298" t="s">
        <v>7162</v>
      </c>
      <c r="Q298" t="s">
        <v>7162</v>
      </c>
      <c r="R298" t="s">
        <v>154</v>
      </c>
      <c r="S298" t="s">
        <v>154</v>
      </c>
      <c r="T298" t="s">
        <v>7162</v>
      </c>
      <c r="U298" t="s">
        <v>7162</v>
      </c>
      <c r="V298" t="s">
        <v>7162</v>
      </c>
      <c r="W298" t="s">
        <v>7162</v>
      </c>
      <c r="X298" t="s">
        <v>7162</v>
      </c>
      <c r="Y298" t="s">
        <v>154</v>
      </c>
      <c r="Z298" t="s">
        <v>154</v>
      </c>
      <c r="AA298" t="s">
        <v>7162</v>
      </c>
      <c r="AB298" t="s">
        <v>7162</v>
      </c>
    </row>
    <row r="299" spans="1:28" ht="14.45">
      <c r="A299">
        <v>298</v>
      </c>
      <c r="B299" t="s">
        <v>1817</v>
      </c>
      <c r="D299" t="s">
        <v>3075</v>
      </c>
      <c r="H299" t="s">
        <v>1818</v>
      </c>
      <c r="I299" t="s">
        <v>1819</v>
      </c>
      <c r="J299">
        <v>0.001</v>
      </c>
      <c r="K299" t="s">
        <v>1820</v>
      </c>
      <c r="L299">
        <v>72352</v>
      </c>
      <c r="N299">
        <v>2</v>
      </c>
      <c r="O299" t="s">
        <v>154</v>
      </c>
      <c r="P299" t="s">
        <v>7162</v>
      </c>
      <c r="Q299" t="s">
        <v>7162</v>
      </c>
      <c r="R299" t="s">
        <v>154</v>
      </c>
      <c r="S299" t="s">
        <v>154</v>
      </c>
      <c r="T299" t="s">
        <v>7162</v>
      </c>
      <c r="U299" t="s">
        <v>7162</v>
      </c>
      <c r="V299" t="s">
        <v>7162</v>
      </c>
      <c r="W299" t="s">
        <v>7162</v>
      </c>
      <c r="X299" t="s">
        <v>7162</v>
      </c>
      <c r="Y299" t="s">
        <v>154</v>
      </c>
      <c r="Z299" t="s">
        <v>154</v>
      </c>
      <c r="AA299" t="s">
        <v>7162</v>
      </c>
      <c r="AB299" t="s">
        <v>7162</v>
      </c>
    </row>
    <row r="300" spans="1:28" ht="14.45">
      <c r="A300">
        <v>299</v>
      </c>
      <c r="B300" t="s">
        <v>1824</v>
      </c>
      <c r="H300" t="s">
        <v>1825</v>
      </c>
      <c r="I300" t="s">
        <v>1826</v>
      </c>
      <c r="J300">
        <v>-0.283</v>
      </c>
      <c r="K300" t="s">
        <v>1827</v>
      </c>
      <c r="L300">
        <v>17123</v>
      </c>
      <c r="N300">
        <v>12</v>
      </c>
      <c r="O300" t="s">
        <v>150</v>
      </c>
      <c r="P300">
        <v>2022</v>
      </c>
      <c r="Q300">
        <v>2025</v>
      </c>
      <c r="R300" t="s">
        <v>150</v>
      </c>
      <c r="S300" t="s">
        <v>6995</v>
      </c>
      <c r="T300" t="s">
        <v>1368</v>
      </c>
      <c r="U300" t="s">
        <v>3292</v>
      </c>
      <c r="V300" t="s">
        <v>151</v>
      </c>
      <c r="W300" t="s">
        <v>1368</v>
      </c>
      <c r="X300" t="s">
        <v>4371</v>
      </c>
      <c r="Y300" t="s">
        <v>150</v>
      </c>
      <c r="Z300" t="s">
        <v>150</v>
      </c>
      <c r="AA300" t="s">
        <v>4371</v>
      </c>
      <c r="AB300" t="s">
        <v>4371</v>
      </c>
    </row>
    <row r="301" spans="1:28" ht="14.45">
      <c r="A301">
        <v>300</v>
      </c>
      <c r="B301" t="s">
        <v>1829</v>
      </c>
      <c r="D301" t="s">
        <v>3075</v>
      </c>
      <c r="H301" t="s">
        <v>1830</v>
      </c>
      <c r="I301" t="s">
        <v>1831</v>
      </c>
      <c r="J301">
        <v>19.578</v>
      </c>
      <c r="K301" t="s">
        <v>1832</v>
      </c>
      <c r="L301">
        <v>40000</v>
      </c>
      <c r="N301">
        <v>31</v>
      </c>
      <c r="O301" t="s">
        <v>154</v>
      </c>
      <c r="P301" t="s">
        <v>7162</v>
      </c>
      <c r="Q301" t="s">
        <v>7162</v>
      </c>
      <c r="R301" t="s">
        <v>154</v>
      </c>
      <c r="S301" t="s">
        <v>154</v>
      </c>
      <c r="T301" t="s">
        <v>7162</v>
      </c>
      <c r="U301" t="s">
        <v>7162</v>
      </c>
      <c r="V301" t="s">
        <v>7162</v>
      </c>
      <c r="W301" t="s">
        <v>7162</v>
      </c>
      <c r="X301" t="s">
        <v>7162</v>
      </c>
      <c r="Y301" t="s">
        <v>154</v>
      </c>
      <c r="Z301" t="s">
        <v>154</v>
      </c>
      <c r="AA301" t="s">
        <v>7162</v>
      </c>
      <c r="AB301" t="s">
        <v>7162</v>
      </c>
    </row>
    <row r="302" spans="1:28" ht="14.45">
      <c r="A302">
        <v>301</v>
      </c>
      <c r="B302" t="s">
        <v>1834</v>
      </c>
      <c r="H302" t="s">
        <v>1835</v>
      </c>
      <c r="I302" t="s">
        <v>1836</v>
      </c>
      <c r="J302">
        <v>0</v>
      </c>
      <c r="K302" t="s">
        <v>1837</v>
      </c>
      <c r="L302">
        <v>92815</v>
      </c>
      <c r="N302">
        <v>31</v>
      </c>
      <c r="O302" t="s">
        <v>154</v>
      </c>
      <c r="P302" t="s">
        <v>7162</v>
      </c>
      <c r="Q302" t="s">
        <v>7162</v>
      </c>
      <c r="R302" t="s">
        <v>150</v>
      </c>
      <c r="S302" t="s">
        <v>6995</v>
      </c>
      <c r="T302" t="s">
        <v>1368</v>
      </c>
      <c r="U302">
        <v>2029</v>
      </c>
      <c r="V302" t="s">
        <v>151</v>
      </c>
      <c r="W302" t="s">
        <v>1368</v>
      </c>
      <c r="X302">
        <v>2050</v>
      </c>
      <c r="Y302" t="s">
        <v>150</v>
      </c>
      <c r="Z302" t="s">
        <v>150</v>
      </c>
      <c r="AA302">
        <v>2050</v>
      </c>
      <c r="AB302">
        <v>2050</v>
      </c>
    </row>
    <row r="303" spans="1:28" ht="14.45">
      <c r="A303">
        <v>302</v>
      </c>
      <c r="B303" t="s">
        <v>1839</v>
      </c>
      <c r="H303" t="s">
        <v>1841</v>
      </c>
      <c r="I303" t="s">
        <v>1842</v>
      </c>
      <c r="J303">
        <v>0.054</v>
      </c>
      <c r="K303" t="s">
        <v>1843</v>
      </c>
      <c r="L303">
        <v>158413</v>
      </c>
      <c r="N303">
        <v>31</v>
      </c>
      <c r="O303" t="s">
        <v>154</v>
      </c>
      <c r="P303" t="s">
        <v>7162</v>
      </c>
      <c r="Q303" t="s">
        <v>7162</v>
      </c>
      <c r="R303" t="s">
        <v>150</v>
      </c>
      <c r="S303" t="s">
        <v>6995</v>
      </c>
      <c r="T303" t="s">
        <v>1368</v>
      </c>
      <c r="U303">
        <v>2030</v>
      </c>
      <c r="V303" t="s">
        <v>151</v>
      </c>
      <c r="W303" t="s">
        <v>1368</v>
      </c>
      <c r="X303">
        <v>2050</v>
      </c>
      <c r="Y303" t="s">
        <v>150</v>
      </c>
      <c r="Z303" t="s">
        <v>150</v>
      </c>
      <c r="AA303">
        <v>2050</v>
      </c>
      <c r="AB303">
        <v>2050</v>
      </c>
    </row>
    <row r="304" spans="1:28" ht="14.45">
      <c r="A304">
        <v>303</v>
      </c>
      <c r="B304" t="s">
        <v>1845</v>
      </c>
      <c r="H304" t="s">
        <v>1846</v>
      </c>
      <c r="I304" t="s">
        <v>1847</v>
      </c>
      <c r="J304">
        <v>0.132</v>
      </c>
      <c r="K304" t="s">
        <v>1848</v>
      </c>
      <c r="L304">
        <v>131988</v>
      </c>
      <c r="N304">
        <v>3</v>
      </c>
      <c r="O304" t="s">
        <v>154</v>
      </c>
      <c r="P304" t="s">
        <v>7162</v>
      </c>
      <c r="Q304" t="s">
        <v>7162</v>
      </c>
      <c r="R304" t="s">
        <v>154</v>
      </c>
      <c r="S304" t="s">
        <v>154</v>
      </c>
      <c r="T304" t="s">
        <v>7162</v>
      </c>
      <c r="U304" t="s">
        <v>7162</v>
      </c>
      <c r="V304" t="s">
        <v>7162</v>
      </c>
      <c r="W304" t="s">
        <v>7162</v>
      </c>
      <c r="X304" t="s">
        <v>7162</v>
      </c>
      <c r="Y304" t="s">
        <v>154</v>
      </c>
      <c r="Z304" t="s">
        <v>154</v>
      </c>
      <c r="AA304" t="s">
        <v>7162</v>
      </c>
      <c r="AB304" t="s">
        <v>7162</v>
      </c>
    </row>
    <row r="305" spans="1:28" ht="14.45">
      <c r="A305">
        <v>304</v>
      </c>
      <c r="B305" t="s">
        <v>1851</v>
      </c>
      <c r="D305" t="s">
        <v>679</v>
      </c>
      <c r="H305" t="s">
        <v>1852</v>
      </c>
      <c r="I305" t="s">
        <v>1853</v>
      </c>
      <c r="J305">
        <v>-0.48</v>
      </c>
      <c r="K305" t="s">
        <v>1854</v>
      </c>
      <c r="L305">
        <v>4200</v>
      </c>
      <c r="N305">
        <v>10</v>
      </c>
      <c r="O305" t="s">
        <v>154</v>
      </c>
      <c r="P305" t="s">
        <v>7162</v>
      </c>
      <c r="Q305" t="s">
        <v>7162</v>
      </c>
      <c r="R305" t="s">
        <v>154</v>
      </c>
      <c r="S305" t="s">
        <v>154</v>
      </c>
      <c r="T305" t="s">
        <v>7162</v>
      </c>
      <c r="U305" t="s">
        <v>7162</v>
      </c>
      <c r="V305" t="s">
        <v>7162</v>
      </c>
      <c r="W305" t="s">
        <v>7162</v>
      </c>
      <c r="X305" t="s">
        <v>7162</v>
      </c>
      <c r="Y305" t="s">
        <v>154</v>
      </c>
      <c r="Z305" t="s">
        <v>154</v>
      </c>
      <c r="AA305" t="s">
        <v>7162</v>
      </c>
      <c r="AB305" t="s">
        <v>7162</v>
      </c>
    </row>
    <row r="306" spans="1:28" ht="14.45">
      <c r="A306">
        <v>305</v>
      </c>
      <c r="B306" t="s">
        <v>1855</v>
      </c>
      <c r="D306" t="s">
        <v>3075</v>
      </c>
      <c r="H306" t="s">
        <v>1856</v>
      </c>
      <c r="I306" t="s">
        <v>1857</v>
      </c>
      <c r="J306">
        <v>0.251</v>
      </c>
      <c r="K306" t="s">
        <v>1858</v>
      </c>
      <c r="L306">
        <v>29976</v>
      </c>
      <c r="N306">
        <v>12</v>
      </c>
      <c r="O306" t="s">
        <v>154</v>
      </c>
      <c r="P306" t="s">
        <v>7162</v>
      </c>
      <c r="Q306" t="s">
        <v>7162</v>
      </c>
      <c r="R306" t="s">
        <v>154</v>
      </c>
      <c r="S306" t="s">
        <v>154</v>
      </c>
      <c r="T306" t="s">
        <v>7162</v>
      </c>
      <c r="U306" t="s">
        <v>7162</v>
      </c>
      <c r="V306" t="s">
        <v>7162</v>
      </c>
      <c r="W306" t="s">
        <v>7162</v>
      </c>
      <c r="X306" t="s">
        <v>7162</v>
      </c>
      <c r="Y306" t="s">
        <v>154</v>
      </c>
      <c r="Z306" t="s">
        <v>154</v>
      </c>
      <c r="AA306" t="s">
        <v>7162</v>
      </c>
      <c r="AB306" t="s">
        <v>7162</v>
      </c>
    </row>
    <row r="307" spans="1:28" ht="14.45">
      <c r="A307">
        <v>306</v>
      </c>
      <c r="B307" t="s">
        <v>1860</v>
      </c>
      <c r="D307" t="s">
        <v>3075</v>
      </c>
      <c r="H307" t="s">
        <v>1861</v>
      </c>
      <c r="I307" t="s">
        <v>1862</v>
      </c>
      <c r="J307">
        <v>0.023</v>
      </c>
      <c r="K307" t="s">
        <v>1863</v>
      </c>
      <c r="L307">
        <v>69722</v>
      </c>
      <c r="N307">
        <v>28</v>
      </c>
      <c r="O307" t="s">
        <v>154</v>
      </c>
      <c r="P307" t="s">
        <v>7162</v>
      </c>
      <c r="Q307" t="s">
        <v>7162</v>
      </c>
      <c r="R307" t="s">
        <v>154</v>
      </c>
      <c r="S307" t="s">
        <v>154</v>
      </c>
      <c r="T307" t="s">
        <v>7162</v>
      </c>
      <c r="U307" t="s">
        <v>7162</v>
      </c>
      <c r="V307" t="s">
        <v>7162</v>
      </c>
      <c r="W307" t="s">
        <v>7162</v>
      </c>
      <c r="X307" t="s">
        <v>7162</v>
      </c>
      <c r="Y307" t="s">
        <v>154</v>
      </c>
      <c r="Z307" t="s">
        <v>154</v>
      </c>
      <c r="AA307" t="s">
        <v>7162</v>
      </c>
      <c r="AB307" t="s">
        <v>7162</v>
      </c>
    </row>
    <row r="308" spans="1:28" ht="14.45">
      <c r="A308">
        <v>307</v>
      </c>
      <c r="B308" t="s">
        <v>1865</v>
      </c>
      <c r="H308" t="s">
        <v>1867</v>
      </c>
      <c r="I308" t="s">
        <v>1868</v>
      </c>
      <c r="J308">
        <v>0.015</v>
      </c>
      <c r="K308" t="s">
        <v>1869</v>
      </c>
      <c r="L308">
        <v>92690</v>
      </c>
      <c r="N308">
        <v>31</v>
      </c>
      <c r="O308" t="s">
        <v>154</v>
      </c>
      <c r="P308" t="s">
        <v>7162</v>
      </c>
      <c r="Q308" t="s">
        <v>7162</v>
      </c>
      <c r="R308" t="s">
        <v>150</v>
      </c>
      <c r="S308" t="s">
        <v>6995</v>
      </c>
      <c r="T308" t="s">
        <v>1368</v>
      </c>
      <c r="U308">
        <v>2034</v>
      </c>
      <c r="V308" t="s">
        <v>7162</v>
      </c>
      <c r="W308" t="s">
        <v>7162</v>
      </c>
      <c r="X308" t="s">
        <v>7162</v>
      </c>
      <c r="Y308" t="s">
        <v>150</v>
      </c>
      <c r="Z308" t="s">
        <v>154</v>
      </c>
      <c r="AA308" t="s">
        <v>7162</v>
      </c>
      <c r="AB308" t="s">
        <v>7162</v>
      </c>
    </row>
    <row r="309" spans="1:28" ht="14.45">
      <c r="A309">
        <v>308</v>
      </c>
      <c r="B309" t="s">
        <v>1871</v>
      </c>
      <c r="D309" t="s">
        <v>679</v>
      </c>
      <c r="H309" t="s">
        <v>1872</v>
      </c>
      <c r="I309" t="s">
        <v>1873</v>
      </c>
      <c r="J309">
        <v>0.843</v>
      </c>
      <c r="K309" t="s">
        <v>1874</v>
      </c>
      <c r="L309">
        <v>34097</v>
      </c>
      <c r="N309">
        <v>3</v>
      </c>
      <c r="O309" t="s">
        <v>150</v>
      </c>
      <c r="P309">
        <v>2023</v>
      </c>
      <c r="Q309">
        <v>2040</v>
      </c>
      <c r="R309" t="s">
        <v>154</v>
      </c>
      <c r="S309" t="s">
        <v>154</v>
      </c>
      <c r="T309" t="s">
        <v>7162</v>
      </c>
      <c r="U309" t="s">
        <v>7162</v>
      </c>
      <c r="V309" t="s">
        <v>7162</v>
      </c>
      <c r="W309" t="s">
        <v>7162</v>
      </c>
      <c r="X309" t="s">
        <v>7162</v>
      </c>
      <c r="Y309" t="s">
        <v>154</v>
      </c>
      <c r="Z309" t="s">
        <v>154</v>
      </c>
      <c r="AA309" t="s">
        <v>7162</v>
      </c>
      <c r="AB309" t="s">
        <v>7162</v>
      </c>
    </row>
    <row r="310" spans="1:28" ht="14.45">
      <c r="A310">
        <v>309</v>
      </c>
      <c r="B310" t="s">
        <v>1876</v>
      </c>
      <c r="D310" t="s">
        <v>3075</v>
      </c>
      <c r="H310" t="s">
        <v>1877</v>
      </c>
      <c r="I310" t="s">
        <v>1878</v>
      </c>
      <c r="J310">
        <v>0.213</v>
      </c>
      <c r="K310" t="s">
        <v>1879</v>
      </c>
      <c r="L310">
        <v>62987</v>
      </c>
      <c r="N310">
        <v>13</v>
      </c>
      <c r="O310" t="s">
        <v>154</v>
      </c>
      <c r="P310" t="s">
        <v>7162</v>
      </c>
      <c r="Q310" t="s">
        <v>7162</v>
      </c>
      <c r="R310" t="s">
        <v>150</v>
      </c>
      <c r="S310" t="s">
        <v>6995</v>
      </c>
      <c r="T310" t="s">
        <v>1368</v>
      </c>
      <c r="U310">
        <v>2030</v>
      </c>
      <c r="V310" t="s">
        <v>151</v>
      </c>
      <c r="W310" t="s">
        <v>1368</v>
      </c>
      <c r="X310">
        <v>2045</v>
      </c>
      <c r="Y310" t="s">
        <v>150</v>
      </c>
      <c r="Z310" t="s">
        <v>150</v>
      </c>
      <c r="AA310">
        <v>2045</v>
      </c>
      <c r="AB310">
        <v>2045</v>
      </c>
    </row>
    <row r="311" spans="1:28" ht="14.45">
      <c r="A311">
        <v>310</v>
      </c>
      <c r="B311" t="s">
        <v>1881</v>
      </c>
      <c r="D311" t="s">
        <v>3075</v>
      </c>
      <c r="H311" t="s">
        <v>1882</v>
      </c>
      <c r="I311" t="s">
        <v>1883</v>
      </c>
      <c r="J311">
        <v>2.202</v>
      </c>
      <c r="K311" t="s">
        <v>1884</v>
      </c>
      <c r="L311">
        <v>38018</v>
      </c>
      <c r="N311">
        <v>12</v>
      </c>
      <c r="O311" t="s">
        <v>154</v>
      </c>
      <c r="P311" t="s">
        <v>7162</v>
      </c>
      <c r="Q311" t="s">
        <v>7162</v>
      </c>
      <c r="R311" t="s">
        <v>154</v>
      </c>
      <c r="S311" t="s">
        <v>154</v>
      </c>
      <c r="T311" t="s">
        <v>7162</v>
      </c>
      <c r="U311" t="s">
        <v>7162</v>
      </c>
      <c r="V311" t="s">
        <v>7162</v>
      </c>
      <c r="W311" t="s">
        <v>7162</v>
      </c>
      <c r="X311" t="s">
        <v>7162</v>
      </c>
      <c r="Y311" t="s">
        <v>154</v>
      </c>
      <c r="Z311" t="s">
        <v>154</v>
      </c>
      <c r="AA311" t="s">
        <v>7162</v>
      </c>
      <c r="AB311" t="s">
        <v>7162</v>
      </c>
    </row>
    <row r="312" spans="1:28" ht="14.45">
      <c r="A312">
        <v>311</v>
      </c>
      <c r="B312" t="s">
        <v>1886</v>
      </c>
      <c r="H312" t="s">
        <v>1887</v>
      </c>
      <c r="I312" t="s">
        <v>1888</v>
      </c>
      <c r="J312">
        <v>0</v>
      </c>
      <c r="K312" t="s">
        <v>1889</v>
      </c>
      <c r="L312">
        <v>32065</v>
      </c>
      <c r="N312">
        <v>6</v>
      </c>
      <c r="O312" t="s">
        <v>150</v>
      </c>
      <c r="P312">
        <v>2020</v>
      </c>
      <c r="Q312">
        <v>2050</v>
      </c>
      <c r="R312" t="s">
        <v>150</v>
      </c>
      <c r="S312" t="s">
        <v>7000</v>
      </c>
      <c r="T312" t="s">
        <v>7162</v>
      </c>
      <c r="U312" t="s">
        <v>7162</v>
      </c>
      <c r="V312" t="s">
        <v>7162</v>
      </c>
      <c r="W312" t="s">
        <v>7162</v>
      </c>
      <c r="X312" t="s">
        <v>7162</v>
      </c>
      <c r="Y312" t="s">
        <v>154</v>
      </c>
      <c r="Z312" t="s">
        <v>154</v>
      </c>
      <c r="AA312" t="s">
        <v>7162</v>
      </c>
      <c r="AB312" t="s">
        <v>7162</v>
      </c>
    </row>
    <row r="313" spans="1:28" ht="14.45">
      <c r="A313">
        <v>312</v>
      </c>
      <c r="B313" t="s">
        <v>1892</v>
      </c>
      <c r="H313" t="s">
        <v>1893</v>
      </c>
      <c r="I313" t="s">
        <v>1894</v>
      </c>
      <c r="J313">
        <v>0.169</v>
      </c>
      <c r="K313" t="s">
        <v>1895</v>
      </c>
      <c r="L313">
        <v>41689</v>
      </c>
      <c r="N313">
        <v>21</v>
      </c>
      <c r="O313" t="s">
        <v>154</v>
      </c>
      <c r="P313" t="s">
        <v>7162</v>
      </c>
      <c r="Q313" t="s">
        <v>7162</v>
      </c>
      <c r="R313" t="s">
        <v>150</v>
      </c>
      <c r="S313" t="s">
        <v>6995</v>
      </c>
      <c r="T313" t="s">
        <v>1368</v>
      </c>
      <c r="U313">
        <v>2030</v>
      </c>
      <c r="V313" t="s">
        <v>151</v>
      </c>
      <c r="W313" t="s">
        <v>1368</v>
      </c>
      <c r="X313">
        <v>2039</v>
      </c>
      <c r="Y313" t="s">
        <v>150</v>
      </c>
      <c r="Z313" t="s">
        <v>150</v>
      </c>
      <c r="AA313">
        <v>2039</v>
      </c>
      <c r="AB313">
        <v>2039</v>
      </c>
    </row>
    <row r="314" spans="1:28" ht="14.45">
      <c r="A314">
        <v>313</v>
      </c>
      <c r="B314" t="s">
        <v>1897</v>
      </c>
      <c r="D314" t="s">
        <v>679</v>
      </c>
      <c r="H314" t="s">
        <v>1898</v>
      </c>
      <c r="I314" t="s">
        <v>1899</v>
      </c>
      <c r="J314">
        <v>0.172</v>
      </c>
      <c r="K314" t="s">
        <v>1900</v>
      </c>
      <c r="L314">
        <v>214041</v>
      </c>
      <c r="N314">
        <v>23</v>
      </c>
      <c r="O314" t="s">
        <v>154</v>
      </c>
      <c r="P314" t="s">
        <v>7162</v>
      </c>
      <c r="Q314" t="s">
        <v>7162</v>
      </c>
      <c r="R314" t="s">
        <v>150</v>
      </c>
      <c r="S314" t="s">
        <v>6995</v>
      </c>
      <c r="T314" t="s">
        <v>1368</v>
      </c>
      <c r="U314">
        <v>2032</v>
      </c>
      <c r="V314" t="s">
        <v>151</v>
      </c>
      <c r="W314" t="s">
        <v>1368</v>
      </c>
      <c r="X314">
        <v>2050</v>
      </c>
      <c r="Y314" t="s">
        <v>150</v>
      </c>
      <c r="Z314" t="s">
        <v>150</v>
      </c>
      <c r="AA314">
        <v>2050</v>
      </c>
      <c r="AB314">
        <v>2050</v>
      </c>
    </row>
    <row r="315" spans="1:28" ht="14.45">
      <c r="A315">
        <v>314</v>
      </c>
      <c r="B315" t="s">
        <v>1902</v>
      </c>
      <c r="H315" t="s">
        <v>1903</v>
      </c>
      <c r="I315" t="s">
        <v>1904</v>
      </c>
      <c r="J315">
        <v>-2.115</v>
      </c>
      <c r="K315" t="s">
        <v>1905</v>
      </c>
      <c r="L315">
        <v>34100</v>
      </c>
      <c r="N315">
        <v>22</v>
      </c>
      <c r="O315" t="s">
        <v>154</v>
      </c>
      <c r="P315" t="s">
        <v>7162</v>
      </c>
      <c r="Q315" t="s">
        <v>7162</v>
      </c>
      <c r="R315" t="s">
        <v>150</v>
      </c>
      <c r="S315" t="s">
        <v>6995</v>
      </c>
      <c r="T315" t="s">
        <v>1368</v>
      </c>
      <c r="U315">
        <v>2030</v>
      </c>
      <c r="V315" t="s">
        <v>7162</v>
      </c>
      <c r="W315" t="s">
        <v>7162</v>
      </c>
      <c r="X315" t="s">
        <v>7162</v>
      </c>
      <c r="Y315" t="s">
        <v>154</v>
      </c>
      <c r="Z315" t="s">
        <v>154</v>
      </c>
      <c r="AA315" t="s">
        <v>7162</v>
      </c>
      <c r="AB315" t="s">
        <v>7162</v>
      </c>
    </row>
    <row r="316" spans="1:28" ht="14.45">
      <c r="A316">
        <v>315</v>
      </c>
      <c r="B316" t="s">
        <v>1907</v>
      </c>
      <c r="D316" t="s">
        <v>3075</v>
      </c>
      <c r="H316" t="s">
        <v>1908</v>
      </c>
      <c r="I316" t="s">
        <v>1909</v>
      </c>
      <c r="J316">
        <v>-0.127</v>
      </c>
      <c r="K316" t="s">
        <v>1910</v>
      </c>
      <c r="L316">
        <v>10777</v>
      </c>
      <c r="N316">
        <v>18</v>
      </c>
      <c r="O316" t="s">
        <v>154</v>
      </c>
      <c r="P316" t="s">
        <v>7162</v>
      </c>
      <c r="Q316" t="s">
        <v>7162</v>
      </c>
      <c r="R316" t="s">
        <v>150</v>
      </c>
      <c r="S316" t="s">
        <v>6995</v>
      </c>
      <c r="T316" t="s">
        <v>1368</v>
      </c>
      <c r="U316">
        <v>2030</v>
      </c>
      <c r="V316" t="s">
        <v>151</v>
      </c>
      <c r="W316" t="s">
        <v>1368</v>
      </c>
      <c r="X316">
        <v>2040</v>
      </c>
      <c r="Y316" t="s">
        <v>150</v>
      </c>
      <c r="Z316" t="s">
        <v>150</v>
      </c>
      <c r="AA316">
        <v>2040</v>
      </c>
      <c r="AB316">
        <v>2040</v>
      </c>
    </row>
    <row r="317" spans="1:28" ht="14.45">
      <c r="A317">
        <v>316</v>
      </c>
      <c r="B317" t="s">
        <v>1912</v>
      </c>
      <c r="H317" t="s">
        <v>1913</v>
      </c>
      <c r="I317" t="s">
        <v>1914</v>
      </c>
      <c r="J317">
        <v>-0.251</v>
      </c>
      <c r="K317" t="s">
        <v>1915</v>
      </c>
      <c r="L317">
        <v>26125</v>
      </c>
      <c r="N317">
        <v>21</v>
      </c>
      <c r="O317" t="s">
        <v>150</v>
      </c>
      <c r="P317">
        <v>2015</v>
      </c>
      <c r="Q317">
        <v>2020</v>
      </c>
      <c r="R317" t="s">
        <v>150</v>
      </c>
      <c r="S317" t="s">
        <v>6995</v>
      </c>
      <c r="T317" t="s">
        <v>1368</v>
      </c>
      <c r="U317">
        <v>2030</v>
      </c>
      <c r="V317" t="s">
        <v>7162</v>
      </c>
      <c r="W317" t="s">
        <v>7162</v>
      </c>
      <c r="X317" t="s">
        <v>7162</v>
      </c>
      <c r="Y317" t="s">
        <v>154</v>
      </c>
      <c r="Z317" t="s">
        <v>154</v>
      </c>
      <c r="AA317" t="s">
        <v>7162</v>
      </c>
      <c r="AB317" t="s">
        <v>7162</v>
      </c>
    </row>
    <row r="318" spans="1:28" ht="14.45">
      <c r="A318">
        <v>317</v>
      </c>
      <c r="B318" t="s">
        <v>1917</v>
      </c>
      <c r="H318" t="s">
        <v>1918</v>
      </c>
      <c r="I318" t="s">
        <v>1919</v>
      </c>
      <c r="J318">
        <v>0.379</v>
      </c>
      <c r="K318" t="s">
        <v>1920</v>
      </c>
      <c r="L318">
        <v>83327</v>
      </c>
      <c r="N318">
        <v>31</v>
      </c>
      <c r="O318" t="s">
        <v>150</v>
      </c>
      <c r="P318">
        <v>2020</v>
      </c>
      <c r="Q318">
        <v>2040</v>
      </c>
      <c r="R318" t="s">
        <v>150</v>
      </c>
      <c r="S318" t="s">
        <v>6995</v>
      </c>
      <c r="T318" t="s">
        <v>7071</v>
      </c>
      <c r="U318" t="s">
        <v>4212</v>
      </c>
      <c r="V318" t="s">
        <v>7162</v>
      </c>
      <c r="W318" t="s">
        <v>7162</v>
      </c>
      <c r="X318" t="s">
        <v>7162</v>
      </c>
      <c r="Y318" t="s">
        <v>154</v>
      </c>
      <c r="Z318" t="s">
        <v>154</v>
      </c>
      <c r="AA318" t="s">
        <v>7162</v>
      </c>
      <c r="AB318" t="s">
        <v>7162</v>
      </c>
    </row>
    <row r="319" spans="1:28" ht="14.45">
      <c r="A319">
        <v>318</v>
      </c>
      <c r="B319" t="s">
        <v>1922</v>
      </c>
      <c r="D319" t="s">
        <v>1438</v>
      </c>
      <c r="H319" t="s">
        <v>1923</v>
      </c>
      <c r="I319" t="s">
        <v>1924</v>
      </c>
      <c r="J319">
        <v>0.141</v>
      </c>
      <c r="K319" t="s">
        <v>1925</v>
      </c>
      <c r="L319">
        <v>117000</v>
      </c>
      <c r="N319">
        <v>25</v>
      </c>
      <c r="O319" t="s">
        <v>154</v>
      </c>
      <c r="P319" t="s">
        <v>7162</v>
      </c>
      <c r="Q319" t="s">
        <v>7162</v>
      </c>
      <c r="R319" t="s">
        <v>150</v>
      </c>
      <c r="S319" t="s">
        <v>6995</v>
      </c>
      <c r="T319" t="s">
        <v>1368</v>
      </c>
      <c r="U319" t="s">
        <v>3323</v>
      </c>
      <c r="V319" t="s">
        <v>7162</v>
      </c>
      <c r="W319" t="s">
        <v>7162</v>
      </c>
      <c r="X319" t="s">
        <v>7162</v>
      </c>
      <c r="Y319" t="s">
        <v>154</v>
      </c>
      <c r="Z319" t="s">
        <v>154</v>
      </c>
      <c r="AA319" t="s">
        <v>7162</v>
      </c>
      <c r="AB319" t="s">
        <v>7162</v>
      </c>
    </row>
    <row r="320" spans="1:28" ht="14.45">
      <c r="A320">
        <v>319</v>
      </c>
      <c r="B320" t="s">
        <v>1929</v>
      </c>
      <c r="D320" t="s">
        <v>3075</v>
      </c>
      <c r="H320" t="s">
        <v>1930</v>
      </c>
      <c r="I320" t="s">
        <v>1931</v>
      </c>
      <c r="J320">
        <v>-5.003</v>
      </c>
      <c r="K320" t="s">
        <v>1932</v>
      </c>
      <c r="L320">
        <v>127638</v>
      </c>
      <c r="N320">
        <v>10</v>
      </c>
      <c r="O320" t="s">
        <v>154</v>
      </c>
      <c r="P320" t="s">
        <v>7162</v>
      </c>
      <c r="Q320" t="s">
        <v>7162</v>
      </c>
      <c r="R320" t="s">
        <v>154</v>
      </c>
      <c r="S320" t="s">
        <v>154</v>
      </c>
      <c r="T320" t="s">
        <v>7162</v>
      </c>
      <c r="U320" t="s">
        <v>7162</v>
      </c>
      <c r="V320" t="s">
        <v>7162</v>
      </c>
      <c r="W320" t="s">
        <v>7162</v>
      </c>
      <c r="X320" t="s">
        <v>7162</v>
      </c>
      <c r="Y320" t="s">
        <v>154</v>
      </c>
      <c r="Z320" t="s">
        <v>154</v>
      </c>
      <c r="AA320" t="s">
        <v>7162</v>
      </c>
      <c r="AB320" t="s">
        <v>7162</v>
      </c>
    </row>
    <row r="321" spans="1:28" ht="14.45">
      <c r="A321">
        <v>320</v>
      </c>
      <c r="B321" t="s">
        <v>1934</v>
      </c>
      <c r="H321" t="s">
        <v>1935</v>
      </c>
      <c r="I321" t="s">
        <v>1936</v>
      </c>
      <c r="J321">
        <v>0</v>
      </c>
      <c r="K321" t="s">
        <v>1937</v>
      </c>
      <c r="L321">
        <v>67229</v>
      </c>
      <c r="N321">
        <v>18</v>
      </c>
      <c r="O321" t="s">
        <v>150</v>
      </c>
      <c r="P321">
        <v>2024</v>
      </c>
      <c r="Q321">
        <v>2040</v>
      </c>
      <c r="R321" t="s">
        <v>150</v>
      </c>
      <c r="S321" t="s">
        <v>6995</v>
      </c>
      <c r="T321" t="s">
        <v>1368</v>
      </c>
      <c r="U321" t="s">
        <v>3292</v>
      </c>
      <c r="V321" t="s">
        <v>151</v>
      </c>
      <c r="W321" t="s">
        <v>1368</v>
      </c>
      <c r="X321" t="s">
        <v>4371</v>
      </c>
      <c r="Y321" t="s">
        <v>150</v>
      </c>
      <c r="Z321" t="s">
        <v>150</v>
      </c>
      <c r="AA321" t="s">
        <v>4371</v>
      </c>
      <c r="AB321" t="s">
        <v>4371</v>
      </c>
    </row>
    <row r="322" spans="1:28" ht="14.45">
      <c r="A322">
        <v>321</v>
      </c>
      <c r="B322" t="s">
        <v>1939</v>
      </c>
      <c r="H322" t="s">
        <v>1940</v>
      </c>
      <c r="I322" t="s">
        <v>1941</v>
      </c>
      <c r="J322">
        <v>-0.709</v>
      </c>
      <c r="K322" t="s">
        <v>1942</v>
      </c>
      <c r="L322">
        <v>178468</v>
      </c>
      <c r="N322">
        <v>19</v>
      </c>
      <c r="O322" t="s">
        <v>154</v>
      </c>
      <c r="P322" t="s">
        <v>7162</v>
      </c>
      <c r="Q322" t="s">
        <v>7162</v>
      </c>
      <c r="R322" t="s">
        <v>150</v>
      </c>
      <c r="S322" t="s">
        <v>6995</v>
      </c>
      <c r="T322" t="s">
        <v>1368</v>
      </c>
      <c r="U322">
        <v>2030</v>
      </c>
      <c r="V322" t="s">
        <v>7162</v>
      </c>
      <c r="W322" t="s">
        <v>7162</v>
      </c>
      <c r="X322" t="s">
        <v>7162</v>
      </c>
      <c r="Y322" t="s">
        <v>154</v>
      </c>
      <c r="Z322" t="s">
        <v>154</v>
      </c>
      <c r="AA322" t="s">
        <v>7162</v>
      </c>
      <c r="AB322" t="s">
        <v>7162</v>
      </c>
    </row>
    <row r="323" spans="1:28" ht="14.45">
      <c r="A323">
        <v>322</v>
      </c>
      <c r="B323" t="s">
        <v>1945</v>
      </c>
      <c r="D323" t="s">
        <v>3075</v>
      </c>
      <c r="H323" t="s">
        <v>1946</v>
      </c>
      <c r="I323" t="s">
        <v>1947</v>
      </c>
      <c r="J323">
        <v>0.412</v>
      </c>
      <c r="K323" t="s">
        <v>1948</v>
      </c>
      <c r="L323">
        <v>48525</v>
      </c>
      <c r="N323">
        <v>16</v>
      </c>
      <c r="O323" t="s">
        <v>154</v>
      </c>
      <c r="P323" t="s">
        <v>7162</v>
      </c>
      <c r="Q323" t="s">
        <v>7162</v>
      </c>
      <c r="R323" t="s">
        <v>150</v>
      </c>
      <c r="S323" t="s">
        <v>6995</v>
      </c>
      <c r="T323" t="s">
        <v>7071</v>
      </c>
      <c r="U323" t="s">
        <v>3292</v>
      </c>
      <c r="V323" t="s">
        <v>7162</v>
      </c>
      <c r="W323" t="s">
        <v>7162</v>
      </c>
      <c r="X323" t="s">
        <v>7162</v>
      </c>
      <c r="Y323" t="s">
        <v>154</v>
      </c>
      <c r="Z323" t="s">
        <v>154</v>
      </c>
      <c r="AA323" t="s">
        <v>7162</v>
      </c>
      <c r="AB323" t="s">
        <v>7162</v>
      </c>
    </row>
    <row r="324" spans="1:28" ht="14.45">
      <c r="A324">
        <v>323</v>
      </c>
      <c r="B324" t="s">
        <v>1950</v>
      </c>
      <c r="H324" t="s">
        <v>1951</v>
      </c>
      <c r="I324" t="s">
        <v>1952</v>
      </c>
      <c r="J324">
        <v>-0.008</v>
      </c>
      <c r="K324" t="s">
        <v>1953</v>
      </c>
      <c r="L324">
        <v>69700</v>
      </c>
      <c r="N324">
        <v>31</v>
      </c>
      <c r="O324" t="s">
        <v>150</v>
      </c>
      <c r="P324">
        <v>2015</v>
      </c>
      <c r="Q324">
        <v>2030</v>
      </c>
      <c r="R324" t="s">
        <v>150</v>
      </c>
      <c r="S324" t="s">
        <v>6995</v>
      </c>
      <c r="T324" t="s">
        <v>1368</v>
      </c>
      <c r="U324">
        <v>2030</v>
      </c>
      <c r="V324" t="s">
        <v>151</v>
      </c>
      <c r="W324" t="s">
        <v>1368</v>
      </c>
      <c r="X324">
        <v>2040</v>
      </c>
      <c r="Y324" t="s">
        <v>150</v>
      </c>
      <c r="Z324" t="s">
        <v>150</v>
      </c>
      <c r="AA324">
        <v>2040</v>
      </c>
      <c r="AB324">
        <v>2040</v>
      </c>
    </row>
    <row r="325" spans="1:28" ht="14.45">
      <c r="A325">
        <v>324</v>
      </c>
      <c r="B325" t="s">
        <v>1956</v>
      </c>
      <c r="H325" t="s">
        <v>1957</v>
      </c>
      <c r="I325" t="s">
        <v>1958</v>
      </c>
      <c r="J325">
        <v>0.037</v>
      </c>
      <c r="K325" t="s">
        <v>1959</v>
      </c>
      <c r="L325">
        <v>94397</v>
      </c>
      <c r="N325">
        <v>31</v>
      </c>
      <c r="O325" t="s">
        <v>154</v>
      </c>
      <c r="P325" t="s">
        <v>7162</v>
      </c>
      <c r="Q325" t="s">
        <v>7162</v>
      </c>
      <c r="R325" t="s">
        <v>150</v>
      </c>
      <c r="S325" t="s">
        <v>6995</v>
      </c>
      <c r="T325" t="s">
        <v>1368</v>
      </c>
      <c r="U325">
        <v>2030</v>
      </c>
      <c r="V325" t="s">
        <v>151</v>
      </c>
      <c r="W325" t="s">
        <v>1368</v>
      </c>
      <c r="X325">
        <v>2050</v>
      </c>
      <c r="Y325" t="s">
        <v>150</v>
      </c>
      <c r="Z325" t="s">
        <v>150</v>
      </c>
      <c r="AA325">
        <v>2050</v>
      </c>
      <c r="AB325">
        <v>2050</v>
      </c>
    </row>
    <row r="326" spans="1:28" ht="14.45">
      <c r="A326">
        <v>325</v>
      </c>
      <c r="B326" t="s">
        <v>1961</v>
      </c>
      <c r="H326" t="s">
        <v>1962</v>
      </c>
      <c r="I326" t="s">
        <v>1963</v>
      </c>
      <c r="J326">
        <v>0.27</v>
      </c>
      <c r="K326" t="s">
        <v>1964</v>
      </c>
      <c r="L326">
        <v>158056</v>
      </c>
      <c r="N326">
        <v>31</v>
      </c>
      <c r="O326" t="s">
        <v>154</v>
      </c>
      <c r="P326" t="s">
        <v>7162</v>
      </c>
      <c r="Q326" t="s">
        <v>7162</v>
      </c>
      <c r="R326" t="s">
        <v>150</v>
      </c>
      <c r="S326" t="s">
        <v>6995</v>
      </c>
      <c r="T326" t="s">
        <v>1368</v>
      </c>
      <c r="U326" t="s">
        <v>3292</v>
      </c>
      <c r="V326" t="s">
        <v>7162</v>
      </c>
      <c r="W326" t="s">
        <v>7162</v>
      </c>
      <c r="X326" t="s">
        <v>7162</v>
      </c>
      <c r="Y326" t="s">
        <v>154</v>
      </c>
      <c r="Z326" t="s">
        <v>154</v>
      </c>
      <c r="AA326" t="s">
        <v>7162</v>
      </c>
      <c r="AB326" t="s">
        <v>7162</v>
      </c>
    </row>
    <row r="327" spans="1:28" ht="14.45">
      <c r="A327">
        <v>326</v>
      </c>
      <c r="B327" t="s">
        <v>1966</v>
      </c>
      <c r="D327" t="s">
        <v>3075</v>
      </c>
      <c r="H327" t="s">
        <v>1967</v>
      </c>
      <c r="I327" t="s">
        <v>1968</v>
      </c>
      <c r="J327">
        <v>0</v>
      </c>
      <c r="K327" t="s">
        <v>1969</v>
      </c>
      <c r="L327">
        <v>15623</v>
      </c>
      <c r="N327">
        <v>28</v>
      </c>
      <c r="O327" t="s">
        <v>154</v>
      </c>
      <c r="P327" t="s">
        <v>7162</v>
      </c>
      <c r="Q327" t="s">
        <v>7162</v>
      </c>
      <c r="R327" t="s">
        <v>154</v>
      </c>
      <c r="S327" t="s">
        <v>154</v>
      </c>
      <c r="T327" t="s">
        <v>7162</v>
      </c>
      <c r="U327" t="s">
        <v>7162</v>
      </c>
      <c r="V327" t="s">
        <v>7162</v>
      </c>
      <c r="W327" t="s">
        <v>7162</v>
      </c>
      <c r="X327" t="s">
        <v>7162</v>
      </c>
      <c r="Y327" t="s">
        <v>154</v>
      </c>
      <c r="Z327" t="s">
        <v>154</v>
      </c>
      <c r="AA327" t="s">
        <v>7162</v>
      </c>
      <c r="AB327" t="s">
        <v>7162</v>
      </c>
    </row>
    <row r="328" spans="1:28" ht="14.45">
      <c r="A328">
        <v>327</v>
      </c>
      <c r="B328" t="s">
        <v>1971</v>
      </c>
      <c r="H328" t="s">
        <v>1972</v>
      </c>
      <c r="I328" t="s">
        <v>1973</v>
      </c>
      <c r="J328">
        <v>1.543</v>
      </c>
      <c r="K328" t="s">
        <v>1974</v>
      </c>
      <c r="L328">
        <v>109185</v>
      </c>
      <c r="N328">
        <v>3</v>
      </c>
      <c r="O328" t="s">
        <v>154</v>
      </c>
      <c r="P328" t="s">
        <v>7162</v>
      </c>
      <c r="Q328" t="s">
        <v>7162</v>
      </c>
      <c r="R328" t="s">
        <v>154</v>
      </c>
      <c r="S328" t="s">
        <v>154</v>
      </c>
      <c r="T328" t="s">
        <v>7162</v>
      </c>
      <c r="U328" t="s">
        <v>7162</v>
      </c>
      <c r="V328" t="s">
        <v>7162</v>
      </c>
      <c r="W328" t="s">
        <v>7162</v>
      </c>
      <c r="X328" t="s">
        <v>7162</v>
      </c>
      <c r="Y328" t="s">
        <v>154</v>
      </c>
      <c r="Z328" t="s">
        <v>154</v>
      </c>
      <c r="AA328" t="s">
        <v>7162</v>
      </c>
      <c r="AB328" t="s">
        <v>7162</v>
      </c>
    </row>
    <row r="329" spans="1:28" ht="14.45">
      <c r="A329">
        <v>328</v>
      </c>
      <c r="B329" t="s">
        <v>1977</v>
      </c>
      <c r="H329" t="s">
        <v>1978</v>
      </c>
      <c r="I329" t="s">
        <v>1979</v>
      </c>
      <c r="J329">
        <v>0.189</v>
      </c>
      <c r="K329" t="s">
        <v>1980</v>
      </c>
      <c r="L329">
        <v>289500</v>
      </c>
      <c r="N329">
        <v>31</v>
      </c>
      <c r="O329" t="s">
        <v>154</v>
      </c>
      <c r="P329" t="s">
        <v>7162</v>
      </c>
      <c r="Q329" t="s">
        <v>7162</v>
      </c>
      <c r="R329" t="s">
        <v>150</v>
      </c>
      <c r="S329" t="s">
        <v>6995</v>
      </c>
      <c r="T329" t="s">
        <v>7073</v>
      </c>
      <c r="U329">
        <v>2030</v>
      </c>
      <c r="V329" t="s">
        <v>7162</v>
      </c>
      <c r="W329" t="s">
        <v>7162</v>
      </c>
      <c r="X329" t="s">
        <v>7162</v>
      </c>
      <c r="Y329" t="s">
        <v>154</v>
      </c>
      <c r="Z329" t="s">
        <v>154</v>
      </c>
      <c r="AA329" t="s">
        <v>7162</v>
      </c>
      <c r="AB329" t="s">
        <v>7162</v>
      </c>
    </row>
    <row r="330" spans="1:28" ht="14.45">
      <c r="A330">
        <v>329</v>
      </c>
      <c r="B330" t="s">
        <v>1982</v>
      </c>
      <c r="D330" t="s">
        <v>3075</v>
      </c>
      <c r="H330" t="s">
        <v>1983</v>
      </c>
      <c r="I330" t="s">
        <v>1984</v>
      </c>
      <c r="J330">
        <v>0.671</v>
      </c>
      <c r="K330" t="s">
        <v>1985</v>
      </c>
      <c r="L330">
        <v>34000</v>
      </c>
      <c r="N330">
        <v>22</v>
      </c>
      <c r="O330" t="s">
        <v>154</v>
      </c>
      <c r="P330" t="s">
        <v>7162</v>
      </c>
      <c r="Q330" t="s">
        <v>7162</v>
      </c>
      <c r="R330" t="s">
        <v>154</v>
      </c>
      <c r="S330" t="s">
        <v>154</v>
      </c>
      <c r="T330" t="s">
        <v>7162</v>
      </c>
      <c r="U330" t="s">
        <v>7162</v>
      </c>
      <c r="V330" t="s">
        <v>7162</v>
      </c>
      <c r="W330" t="s">
        <v>7162</v>
      </c>
      <c r="X330" t="s">
        <v>7162</v>
      </c>
      <c r="Y330" t="s">
        <v>154</v>
      </c>
      <c r="Z330" t="s">
        <v>154</v>
      </c>
      <c r="AA330" t="s">
        <v>7162</v>
      </c>
      <c r="AB330" t="s">
        <v>7162</v>
      </c>
    </row>
    <row r="331" spans="1:28" ht="14.45">
      <c r="A331">
        <v>330</v>
      </c>
      <c r="B331" t="s">
        <v>1987</v>
      </c>
      <c r="H331" t="s">
        <v>1989</v>
      </c>
      <c r="I331" t="s">
        <v>1990</v>
      </c>
      <c r="J331">
        <v>-0.235</v>
      </c>
      <c r="K331" t="s">
        <v>1991</v>
      </c>
      <c r="L331">
        <v>42113</v>
      </c>
      <c r="N331">
        <v>5</v>
      </c>
      <c r="O331" t="s">
        <v>154</v>
      </c>
      <c r="P331" t="s">
        <v>7162</v>
      </c>
      <c r="Q331" t="s">
        <v>7162</v>
      </c>
      <c r="R331" t="s">
        <v>150</v>
      </c>
      <c r="S331" t="s">
        <v>6995</v>
      </c>
      <c r="T331" t="s">
        <v>1368</v>
      </c>
      <c r="U331">
        <v>2030</v>
      </c>
      <c r="V331" t="s">
        <v>151</v>
      </c>
      <c r="W331" t="s">
        <v>1368</v>
      </c>
      <c r="X331">
        <v>2050</v>
      </c>
      <c r="Y331" t="s">
        <v>150</v>
      </c>
      <c r="Z331" t="s">
        <v>150</v>
      </c>
      <c r="AA331">
        <v>2050</v>
      </c>
      <c r="AB331">
        <v>2050</v>
      </c>
    </row>
    <row r="332" spans="1:28" ht="14.45">
      <c r="A332">
        <v>331</v>
      </c>
      <c r="B332" t="s">
        <v>1993</v>
      </c>
      <c r="D332" t="s">
        <v>3075</v>
      </c>
      <c r="H332" t="s">
        <v>1994</v>
      </c>
      <c r="I332" t="s">
        <v>1995</v>
      </c>
      <c r="J332">
        <v>0.042</v>
      </c>
      <c r="K332" t="s">
        <v>1996</v>
      </c>
      <c r="L332">
        <v>15021</v>
      </c>
      <c r="N332">
        <v>31</v>
      </c>
      <c r="O332" t="s">
        <v>150</v>
      </c>
      <c r="P332">
        <v>2014</v>
      </c>
      <c r="Q332">
        <v>2020</v>
      </c>
      <c r="R332" t="s">
        <v>150</v>
      </c>
      <c r="S332" t="s">
        <v>7000</v>
      </c>
      <c r="T332" t="s">
        <v>7162</v>
      </c>
      <c r="U332" t="s">
        <v>7162</v>
      </c>
      <c r="V332" t="s">
        <v>7162</v>
      </c>
      <c r="W332" t="s">
        <v>7162</v>
      </c>
      <c r="X332" t="s">
        <v>7162</v>
      </c>
      <c r="Y332" t="s">
        <v>154</v>
      </c>
      <c r="Z332" t="s">
        <v>154</v>
      </c>
      <c r="AA332" t="s">
        <v>7162</v>
      </c>
      <c r="AB332" t="s">
        <v>7162</v>
      </c>
    </row>
    <row r="333" spans="1:28" ht="14.45">
      <c r="A333">
        <v>332</v>
      </c>
      <c r="B333" t="s">
        <v>1998</v>
      </c>
      <c r="D333" t="s">
        <v>1438</v>
      </c>
      <c r="H333" t="s">
        <v>1999</v>
      </c>
      <c r="I333" t="s">
        <v>2000</v>
      </c>
      <c r="J333">
        <v>-0.252</v>
      </c>
      <c r="K333" t="s">
        <v>2001</v>
      </c>
      <c r="L333">
        <v>158371</v>
      </c>
      <c r="N333">
        <v>16</v>
      </c>
      <c r="O333" t="s">
        <v>154</v>
      </c>
      <c r="P333" t="s">
        <v>7162</v>
      </c>
      <c r="Q333" t="s">
        <v>7162</v>
      </c>
      <c r="R333" t="s">
        <v>150</v>
      </c>
      <c r="S333" t="s">
        <v>6995</v>
      </c>
      <c r="T333" t="s">
        <v>1368</v>
      </c>
      <c r="U333">
        <v>2030</v>
      </c>
      <c r="V333" t="s">
        <v>7162</v>
      </c>
      <c r="W333" t="s">
        <v>7162</v>
      </c>
      <c r="X333" t="s">
        <v>7162</v>
      </c>
      <c r="Y333" t="s">
        <v>154</v>
      </c>
      <c r="Z333" t="s">
        <v>154</v>
      </c>
      <c r="AA333" t="s">
        <v>7162</v>
      </c>
      <c r="AB333" t="s">
        <v>7162</v>
      </c>
    </row>
    <row r="334" spans="1:28" ht="14.45">
      <c r="A334">
        <v>333</v>
      </c>
      <c r="B334" t="s">
        <v>2003</v>
      </c>
      <c r="D334" t="s">
        <v>679</v>
      </c>
      <c r="H334" t="s">
        <v>2004</v>
      </c>
      <c r="I334" t="s">
        <v>2005</v>
      </c>
      <c r="J334">
        <v>-8.183</v>
      </c>
      <c r="K334" t="s">
        <v>2006</v>
      </c>
      <c r="L334">
        <v>46000</v>
      </c>
      <c r="N334">
        <v>4</v>
      </c>
      <c r="O334" t="s">
        <v>154</v>
      </c>
      <c r="P334" t="s">
        <v>7162</v>
      </c>
      <c r="Q334" t="s">
        <v>7162</v>
      </c>
      <c r="R334" t="s">
        <v>154</v>
      </c>
      <c r="S334" t="s">
        <v>154</v>
      </c>
      <c r="T334" t="s">
        <v>7162</v>
      </c>
      <c r="U334" t="s">
        <v>7162</v>
      </c>
      <c r="V334" t="s">
        <v>7162</v>
      </c>
      <c r="W334" t="s">
        <v>7162</v>
      </c>
      <c r="X334" t="s">
        <v>7162</v>
      </c>
      <c r="Y334" t="s">
        <v>154</v>
      </c>
      <c r="Z334" t="s">
        <v>154</v>
      </c>
      <c r="AA334" t="s">
        <v>7162</v>
      </c>
      <c r="AB334" t="s">
        <v>7162</v>
      </c>
    </row>
    <row r="335" spans="1:28" ht="14.45">
      <c r="A335">
        <v>334</v>
      </c>
      <c r="B335" t="s">
        <v>2008</v>
      </c>
      <c r="D335" t="s">
        <v>3075</v>
      </c>
      <c r="H335" t="s">
        <v>2009</v>
      </c>
      <c r="I335" t="s">
        <v>2010</v>
      </c>
      <c r="J335">
        <v>0.185</v>
      </c>
      <c r="K335" t="s">
        <v>2011</v>
      </c>
      <c r="L335">
        <v>54060</v>
      </c>
      <c r="N335">
        <v>8</v>
      </c>
      <c r="O335" t="s">
        <v>154</v>
      </c>
      <c r="P335" t="s">
        <v>7162</v>
      </c>
      <c r="Q335" t="s">
        <v>7162</v>
      </c>
      <c r="R335" t="s">
        <v>150</v>
      </c>
      <c r="S335" t="s">
        <v>6995</v>
      </c>
      <c r="T335" t="s">
        <v>1368</v>
      </c>
      <c r="U335">
        <v>2030</v>
      </c>
      <c r="V335" t="s">
        <v>151</v>
      </c>
      <c r="W335" t="s">
        <v>1368</v>
      </c>
      <c r="X335">
        <v>2050</v>
      </c>
      <c r="Y335" t="s">
        <v>150</v>
      </c>
      <c r="Z335" t="s">
        <v>150</v>
      </c>
      <c r="AA335">
        <v>2050</v>
      </c>
      <c r="AB335">
        <v>2050</v>
      </c>
    </row>
    <row r="336" spans="1:28" ht="14.45">
      <c r="A336">
        <v>335</v>
      </c>
      <c r="B336" t="s">
        <v>2013</v>
      </c>
      <c r="H336" t="s">
        <v>2014</v>
      </c>
      <c r="I336" t="s">
        <v>2015</v>
      </c>
      <c r="J336">
        <v>-0.455</v>
      </c>
      <c r="K336" t="s">
        <v>2016</v>
      </c>
      <c r="L336">
        <v>162293</v>
      </c>
      <c r="N336">
        <v>5</v>
      </c>
      <c r="O336" t="s">
        <v>150</v>
      </c>
      <c r="P336">
        <v>2014</v>
      </c>
      <c r="Q336">
        <v>2025</v>
      </c>
      <c r="R336" t="s">
        <v>150</v>
      </c>
      <c r="S336" t="s">
        <v>6995</v>
      </c>
      <c r="T336" t="s">
        <v>1368</v>
      </c>
      <c r="U336">
        <v>2025</v>
      </c>
      <c r="V336" t="s">
        <v>7162</v>
      </c>
      <c r="W336" t="s">
        <v>7162</v>
      </c>
      <c r="X336" t="s">
        <v>7162</v>
      </c>
      <c r="Y336" t="s">
        <v>154</v>
      </c>
      <c r="Z336" t="s">
        <v>154</v>
      </c>
      <c r="AA336" t="s">
        <v>7162</v>
      </c>
      <c r="AB336" t="s">
        <v>7162</v>
      </c>
    </row>
    <row r="337" spans="1:28" ht="14.45">
      <c r="A337">
        <v>336</v>
      </c>
      <c r="B337" t="s">
        <v>2018</v>
      </c>
      <c r="H337" t="s">
        <v>2019</v>
      </c>
      <c r="I337" t="s">
        <v>2020</v>
      </c>
      <c r="J337">
        <v>1.021</v>
      </c>
      <c r="K337" t="s">
        <v>2021</v>
      </c>
      <c r="L337">
        <v>47000</v>
      </c>
      <c r="N337">
        <v>17</v>
      </c>
      <c r="O337" t="s">
        <v>150</v>
      </c>
      <c r="P337">
        <v>2022</v>
      </c>
      <c r="Q337">
        <v>2030</v>
      </c>
      <c r="R337" t="s">
        <v>150</v>
      </c>
      <c r="S337" t="s">
        <v>160</v>
      </c>
      <c r="T337" t="s">
        <v>7162</v>
      </c>
      <c r="U337" t="s">
        <v>7162</v>
      </c>
      <c r="V337" t="s">
        <v>7162</v>
      </c>
      <c r="W337" t="s">
        <v>7162</v>
      </c>
      <c r="X337" t="s">
        <v>7162</v>
      </c>
      <c r="Y337" t="s">
        <v>154</v>
      </c>
      <c r="Z337" t="s">
        <v>154</v>
      </c>
      <c r="AA337" t="s">
        <v>7162</v>
      </c>
      <c r="AB337" t="s">
        <v>7162</v>
      </c>
    </row>
    <row r="338" spans="1:28" ht="14.45">
      <c r="A338">
        <v>337</v>
      </c>
      <c r="B338" t="s">
        <v>2023</v>
      </c>
      <c r="D338" t="s">
        <v>271</v>
      </c>
      <c r="H338" t="s">
        <v>2024</v>
      </c>
      <c r="I338" t="s">
        <v>2025</v>
      </c>
      <c r="J338">
        <v>0.061</v>
      </c>
      <c r="K338" t="s">
        <v>2026</v>
      </c>
      <c r="L338">
        <v>157284</v>
      </c>
      <c r="N338">
        <v>21</v>
      </c>
      <c r="O338" t="s">
        <v>154</v>
      </c>
      <c r="P338" t="s">
        <v>7162</v>
      </c>
      <c r="Q338" t="s">
        <v>7162</v>
      </c>
      <c r="R338" t="s">
        <v>150</v>
      </c>
      <c r="S338" t="s">
        <v>7000</v>
      </c>
      <c r="T338" t="s">
        <v>7162</v>
      </c>
      <c r="U338" t="s">
        <v>7162</v>
      </c>
      <c r="V338" t="s">
        <v>7162</v>
      </c>
      <c r="W338" t="s">
        <v>7162</v>
      </c>
      <c r="X338" t="s">
        <v>7162</v>
      </c>
      <c r="Y338" t="s">
        <v>154</v>
      </c>
      <c r="Z338" t="s">
        <v>154</v>
      </c>
      <c r="AA338" t="s">
        <v>7162</v>
      </c>
      <c r="AB338" t="s">
        <v>7162</v>
      </c>
    </row>
    <row r="339" spans="1:28" ht="14.45">
      <c r="A339">
        <v>338</v>
      </c>
      <c r="B339" t="s">
        <v>2030</v>
      </c>
      <c r="D339" t="s">
        <v>271</v>
      </c>
      <c r="H339" t="s">
        <v>2031</v>
      </c>
      <c r="I339" t="s">
        <v>2032</v>
      </c>
      <c r="J339">
        <v>-0.191</v>
      </c>
      <c r="K339" t="s">
        <v>2033</v>
      </c>
      <c r="L339">
        <v>122635</v>
      </c>
      <c r="N339">
        <v>4</v>
      </c>
      <c r="O339" t="s">
        <v>154</v>
      </c>
      <c r="P339" t="s">
        <v>7162</v>
      </c>
      <c r="Q339" t="s">
        <v>7162</v>
      </c>
      <c r="R339" t="s">
        <v>154</v>
      </c>
      <c r="S339" t="s">
        <v>154</v>
      </c>
      <c r="T339" t="s">
        <v>7162</v>
      </c>
      <c r="U339" t="s">
        <v>7162</v>
      </c>
      <c r="V339" t="s">
        <v>7162</v>
      </c>
      <c r="W339" t="s">
        <v>7162</v>
      </c>
      <c r="X339" t="s">
        <v>7162</v>
      </c>
      <c r="Y339" t="s">
        <v>154</v>
      </c>
      <c r="Z339" t="s">
        <v>154</v>
      </c>
      <c r="AA339" t="s">
        <v>7162</v>
      </c>
      <c r="AB339" t="s">
        <v>7162</v>
      </c>
    </row>
    <row r="340" spans="1:28" ht="14.45">
      <c r="A340">
        <v>339</v>
      </c>
      <c r="B340" t="s">
        <v>2034</v>
      </c>
      <c r="D340" t="s">
        <v>679</v>
      </c>
      <c r="H340" t="s">
        <v>2035</v>
      </c>
      <c r="I340" t="s">
        <v>2036</v>
      </c>
      <c r="J340">
        <v>0.242</v>
      </c>
      <c r="K340" t="s">
        <v>2037</v>
      </c>
      <c r="L340">
        <v>97694</v>
      </c>
      <c r="N340">
        <v>14</v>
      </c>
      <c r="O340" t="s">
        <v>154</v>
      </c>
      <c r="P340" t="s">
        <v>7162</v>
      </c>
      <c r="Q340" t="s">
        <v>7162</v>
      </c>
      <c r="R340" t="s">
        <v>154</v>
      </c>
      <c r="S340" t="s">
        <v>154</v>
      </c>
      <c r="T340" t="s">
        <v>7162</v>
      </c>
      <c r="U340" t="s">
        <v>7162</v>
      </c>
      <c r="V340" t="s">
        <v>7162</v>
      </c>
      <c r="W340" t="s">
        <v>7162</v>
      </c>
      <c r="X340" t="s">
        <v>7162</v>
      </c>
      <c r="Y340" t="s">
        <v>154</v>
      </c>
      <c r="Z340" t="s">
        <v>154</v>
      </c>
      <c r="AA340" t="s">
        <v>7162</v>
      </c>
      <c r="AB340" t="s">
        <v>7162</v>
      </c>
    </row>
    <row r="341" spans="1:28" ht="14.45">
      <c r="A341">
        <v>340</v>
      </c>
      <c r="B341" t="s">
        <v>2039</v>
      </c>
      <c r="H341" t="s">
        <v>2040</v>
      </c>
      <c r="I341" t="s">
        <v>2041</v>
      </c>
      <c r="J341">
        <v>-0.131</v>
      </c>
      <c r="K341" t="s">
        <v>2042</v>
      </c>
      <c r="L341">
        <v>200250</v>
      </c>
      <c r="N341">
        <v>31</v>
      </c>
      <c r="O341" t="s">
        <v>154</v>
      </c>
      <c r="P341" t="s">
        <v>7162</v>
      </c>
      <c r="Q341" t="s">
        <v>7162</v>
      </c>
      <c r="R341" t="s">
        <v>150</v>
      </c>
      <c r="S341" t="s">
        <v>6995</v>
      </c>
      <c r="T341" t="s">
        <v>1368</v>
      </c>
      <c r="U341">
        <v>2030</v>
      </c>
      <c r="V341" t="s">
        <v>7162</v>
      </c>
      <c r="W341" t="s">
        <v>7162</v>
      </c>
      <c r="X341" t="s">
        <v>7162</v>
      </c>
      <c r="Y341" t="s">
        <v>154</v>
      </c>
      <c r="Z341" t="s">
        <v>154</v>
      </c>
      <c r="AA341" t="s">
        <v>7162</v>
      </c>
      <c r="AB341" t="s">
        <v>7162</v>
      </c>
    </row>
    <row r="342" spans="1:28" ht="14.45">
      <c r="A342">
        <v>341</v>
      </c>
      <c r="B342" t="s">
        <v>2043</v>
      </c>
      <c r="H342" t="s">
        <v>2044</v>
      </c>
      <c r="I342" t="s">
        <v>2045</v>
      </c>
      <c r="J342">
        <v>-0.037</v>
      </c>
      <c r="K342" t="s">
        <v>2046</v>
      </c>
      <c r="L342">
        <v>119270</v>
      </c>
      <c r="N342">
        <v>31</v>
      </c>
      <c r="O342" t="s">
        <v>154</v>
      </c>
      <c r="P342" t="s">
        <v>7162</v>
      </c>
      <c r="Q342" t="s">
        <v>7162</v>
      </c>
      <c r="R342" t="s">
        <v>150</v>
      </c>
      <c r="S342" t="s">
        <v>6995</v>
      </c>
      <c r="T342" t="s">
        <v>1368</v>
      </c>
      <c r="U342">
        <v>2030</v>
      </c>
      <c r="V342" t="s">
        <v>151</v>
      </c>
      <c r="W342" t="s">
        <v>1368</v>
      </c>
      <c r="X342">
        <v>2040</v>
      </c>
      <c r="Y342" t="s">
        <v>150</v>
      </c>
      <c r="Z342" t="s">
        <v>150</v>
      </c>
      <c r="AA342">
        <v>2040</v>
      </c>
      <c r="AB342">
        <v>2040</v>
      </c>
    </row>
    <row r="343" spans="1:28" ht="14.45">
      <c r="A343">
        <v>342</v>
      </c>
      <c r="B343" t="s">
        <v>2048</v>
      </c>
      <c r="H343" t="s">
        <v>2049</v>
      </c>
      <c r="I343" t="s">
        <v>2050</v>
      </c>
      <c r="J343">
        <v>0</v>
      </c>
      <c r="K343" t="s">
        <v>2051</v>
      </c>
      <c r="L343">
        <v>155962</v>
      </c>
      <c r="N343">
        <v>12</v>
      </c>
      <c r="O343" t="s">
        <v>154</v>
      </c>
      <c r="P343" t="s">
        <v>7162</v>
      </c>
      <c r="Q343" t="s">
        <v>7162</v>
      </c>
      <c r="R343" t="s">
        <v>150</v>
      </c>
      <c r="S343" t="s">
        <v>6995</v>
      </c>
      <c r="T343" t="s">
        <v>1368</v>
      </c>
      <c r="U343">
        <v>2030</v>
      </c>
      <c r="V343" t="s">
        <v>7162</v>
      </c>
      <c r="W343" t="s">
        <v>7162</v>
      </c>
      <c r="X343" t="s">
        <v>7162</v>
      </c>
      <c r="Y343" t="s">
        <v>154</v>
      </c>
      <c r="Z343" t="s">
        <v>154</v>
      </c>
      <c r="AA343" t="s">
        <v>7162</v>
      </c>
      <c r="AB343" t="s">
        <v>7162</v>
      </c>
    </row>
    <row r="344" spans="1:28" ht="14.45">
      <c r="A344">
        <v>343</v>
      </c>
      <c r="B344" t="s">
        <v>2053</v>
      </c>
      <c r="H344" t="s">
        <v>2054</v>
      </c>
      <c r="I344" t="s">
        <v>2055</v>
      </c>
      <c r="J344">
        <v>0</v>
      </c>
      <c r="K344" t="s">
        <v>2056</v>
      </c>
      <c r="L344">
        <v>100870</v>
      </c>
      <c r="N344">
        <v>31</v>
      </c>
      <c r="O344" t="s">
        <v>150</v>
      </c>
      <c r="P344">
        <v>2017</v>
      </c>
      <c r="Q344">
        <v>2030</v>
      </c>
      <c r="R344" t="s">
        <v>154</v>
      </c>
      <c r="S344" t="s">
        <v>154</v>
      </c>
      <c r="T344" t="s">
        <v>7162</v>
      </c>
      <c r="U344" t="s">
        <v>7162</v>
      </c>
      <c r="V344" t="s">
        <v>7162</v>
      </c>
      <c r="W344" t="s">
        <v>7162</v>
      </c>
      <c r="X344" t="s">
        <v>7162</v>
      </c>
      <c r="Y344" t="s">
        <v>154</v>
      </c>
      <c r="Z344" t="s">
        <v>154</v>
      </c>
      <c r="AA344" t="s">
        <v>7162</v>
      </c>
      <c r="AB344" t="s">
        <v>7162</v>
      </c>
    </row>
    <row r="345" spans="1:28" ht="14.45">
      <c r="A345">
        <v>344</v>
      </c>
      <c r="B345" t="s">
        <v>2058</v>
      </c>
      <c r="D345" t="s">
        <v>679</v>
      </c>
      <c r="H345" t="s">
        <v>2059</v>
      </c>
      <c r="I345" t="s">
        <v>2060</v>
      </c>
      <c r="J345">
        <v>-0.429</v>
      </c>
      <c r="K345" t="s">
        <v>2061</v>
      </c>
      <c r="L345">
        <v>38074</v>
      </c>
      <c r="N345">
        <v>31</v>
      </c>
      <c r="O345" t="s">
        <v>154</v>
      </c>
      <c r="P345" t="s">
        <v>7162</v>
      </c>
      <c r="Q345" t="s">
        <v>7162</v>
      </c>
      <c r="R345" t="s">
        <v>150</v>
      </c>
      <c r="S345" t="s">
        <v>6995</v>
      </c>
      <c r="T345" t="s">
        <v>1368</v>
      </c>
      <c r="U345">
        <v>2030</v>
      </c>
      <c r="V345" t="s">
        <v>7162</v>
      </c>
      <c r="W345" t="s">
        <v>7162</v>
      </c>
      <c r="X345" t="s">
        <v>7162</v>
      </c>
      <c r="Y345" t="s">
        <v>154</v>
      </c>
      <c r="Z345" t="s">
        <v>154</v>
      </c>
      <c r="AA345" t="s">
        <v>7162</v>
      </c>
      <c r="AB345" t="s">
        <v>7162</v>
      </c>
    </row>
    <row r="346" spans="1:28" ht="14.45">
      <c r="A346">
        <v>345</v>
      </c>
      <c r="B346" t="s">
        <v>2064</v>
      </c>
      <c r="H346" t="s">
        <v>2065</v>
      </c>
      <c r="I346" t="s">
        <v>2066</v>
      </c>
      <c r="J346">
        <v>-0.935</v>
      </c>
      <c r="K346" t="s">
        <v>2067</v>
      </c>
      <c r="L346">
        <v>201413</v>
      </c>
      <c r="N346">
        <v>29</v>
      </c>
      <c r="O346" t="s">
        <v>150</v>
      </c>
      <c r="P346">
        <v>2020</v>
      </c>
      <c r="Q346">
        <v>2025</v>
      </c>
      <c r="R346" t="s">
        <v>150</v>
      </c>
      <c r="S346" t="s">
        <v>6995</v>
      </c>
      <c r="T346" t="s">
        <v>1368</v>
      </c>
      <c r="U346" t="s">
        <v>5902</v>
      </c>
      <c r="V346" t="s">
        <v>151</v>
      </c>
      <c r="W346" t="s">
        <v>1368</v>
      </c>
      <c r="X346" t="s">
        <v>4371</v>
      </c>
      <c r="Y346" t="s">
        <v>150</v>
      </c>
      <c r="Z346" t="s">
        <v>150</v>
      </c>
      <c r="AA346" t="s">
        <v>4371</v>
      </c>
      <c r="AB346" t="s">
        <v>4371</v>
      </c>
    </row>
    <row r="347" spans="1:28" ht="14.45">
      <c r="A347">
        <v>346</v>
      </c>
      <c r="B347" t="s">
        <v>2070</v>
      </c>
      <c r="H347" t="s">
        <v>2071</v>
      </c>
      <c r="I347" t="s">
        <v>2072</v>
      </c>
      <c r="J347">
        <v>-4.618</v>
      </c>
      <c r="K347" t="s">
        <v>2073</v>
      </c>
      <c r="L347">
        <v>92834</v>
      </c>
      <c r="N347">
        <v>26</v>
      </c>
      <c r="O347" t="s">
        <v>150</v>
      </c>
      <c r="P347">
        <v>2018</v>
      </c>
      <c r="Q347">
        <v>2025</v>
      </c>
      <c r="R347" t="s">
        <v>150</v>
      </c>
      <c r="S347" t="s">
        <v>6995</v>
      </c>
      <c r="T347" t="s">
        <v>1368</v>
      </c>
      <c r="U347" t="s">
        <v>3292</v>
      </c>
      <c r="V347" t="s">
        <v>151</v>
      </c>
      <c r="W347" t="s">
        <v>1368</v>
      </c>
      <c r="X347" t="s">
        <v>4360</v>
      </c>
      <c r="Y347" t="s">
        <v>150</v>
      </c>
      <c r="Z347" t="s">
        <v>150</v>
      </c>
      <c r="AA347" t="s">
        <v>4360</v>
      </c>
      <c r="AB347" t="s">
        <v>4360</v>
      </c>
    </row>
    <row r="348" spans="1:28" ht="14.45">
      <c r="A348">
        <v>347</v>
      </c>
      <c r="B348" t="s">
        <v>2075</v>
      </c>
      <c r="H348" t="s">
        <v>2076</v>
      </c>
      <c r="I348" t="s">
        <v>2077</v>
      </c>
      <c r="J348">
        <v>4.223</v>
      </c>
      <c r="K348" t="s">
        <v>2078</v>
      </c>
      <c r="L348">
        <v>31100</v>
      </c>
      <c r="N348">
        <v>3</v>
      </c>
      <c r="O348" t="s">
        <v>154</v>
      </c>
      <c r="P348" t="s">
        <v>7162</v>
      </c>
      <c r="Q348" t="s">
        <v>7162</v>
      </c>
      <c r="R348" t="s">
        <v>150</v>
      </c>
      <c r="S348" t="s">
        <v>6995</v>
      </c>
      <c r="T348" t="s">
        <v>1368</v>
      </c>
      <c r="U348" t="s">
        <v>3292</v>
      </c>
      <c r="V348" t="s">
        <v>7162</v>
      </c>
      <c r="W348" t="s">
        <v>7162</v>
      </c>
      <c r="X348" t="s">
        <v>7162</v>
      </c>
      <c r="Y348" t="s">
        <v>154</v>
      </c>
      <c r="Z348" t="s">
        <v>154</v>
      </c>
      <c r="AA348" t="s">
        <v>7162</v>
      </c>
      <c r="AB348" t="s">
        <v>7162</v>
      </c>
    </row>
    <row r="349" spans="1:28" ht="14.45">
      <c r="A349">
        <v>348</v>
      </c>
      <c r="B349" t="s">
        <v>2080</v>
      </c>
      <c r="H349" t="s">
        <v>2081</v>
      </c>
      <c r="I349" t="s">
        <v>2082</v>
      </c>
      <c r="J349">
        <v>0.46</v>
      </c>
      <c r="K349" t="s">
        <v>2083</v>
      </c>
      <c r="L349">
        <v>65926</v>
      </c>
      <c r="N349">
        <v>20</v>
      </c>
      <c r="O349" t="s">
        <v>154</v>
      </c>
      <c r="P349" t="s">
        <v>7162</v>
      </c>
      <c r="Q349" t="s">
        <v>7162</v>
      </c>
      <c r="R349" t="s">
        <v>150</v>
      </c>
      <c r="S349" t="s">
        <v>6995</v>
      </c>
      <c r="T349" t="s">
        <v>1368</v>
      </c>
      <c r="U349">
        <v>2030</v>
      </c>
      <c r="V349" t="s">
        <v>151</v>
      </c>
      <c r="W349" t="s">
        <v>1368</v>
      </c>
      <c r="X349">
        <v>2050</v>
      </c>
      <c r="Y349" t="s">
        <v>150</v>
      </c>
      <c r="Z349" t="s">
        <v>150</v>
      </c>
      <c r="AA349">
        <v>2050</v>
      </c>
      <c r="AB349">
        <v>2050</v>
      </c>
    </row>
    <row r="350" spans="1:28" ht="14.45">
      <c r="A350">
        <v>349</v>
      </c>
      <c r="B350" t="s">
        <v>2085</v>
      </c>
      <c r="H350" t="s">
        <v>2086</v>
      </c>
      <c r="I350" t="s">
        <v>2087</v>
      </c>
      <c r="J350">
        <v>-0.606</v>
      </c>
      <c r="K350" t="s">
        <v>2088</v>
      </c>
      <c r="L350">
        <v>388999</v>
      </c>
      <c r="N350">
        <v>6</v>
      </c>
      <c r="O350" t="s">
        <v>154</v>
      </c>
      <c r="P350" t="s">
        <v>7162</v>
      </c>
      <c r="Q350" t="s">
        <v>7162</v>
      </c>
      <c r="R350" t="s">
        <v>154</v>
      </c>
      <c r="S350" t="s">
        <v>154</v>
      </c>
      <c r="T350" t="s">
        <v>7162</v>
      </c>
      <c r="U350" t="s">
        <v>7162</v>
      </c>
      <c r="V350" t="s">
        <v>7162</v>
      </c>
      <c r="W350" t="s">
        <v>7162</v>
      </c>
      <c r="X350" t="s">
        <v>7162</v>
      </c>
      <c r="Y350" t="s">
        <v>154</v>
      </c>
      <c r="Z350" t="s">
        <v>154</v>
      </c>
      <c r="AA350" t="s">
        <v>7162</v>
      </c>
      <c r="AB350" t="s">
        <v>7162</v>
      </c>
    </row>
    <row r="351" spans="1:28" ht="14.45">
      <c r="A351">
        <v>350</v>
      </c>
      <c r="B351" t="s">
        <v>2091</v>
      </c>
      <c r="D351" t="s">
        <v>3075</v>
      </c>
      <c r="H351" t="s">
        <v>2092</v>
      </c>
      <c r="I351" t="s">
        <v>2093</v>
      </c>
      <c r="J351">
        <v>0.776</v>
      </c>
      <c r="K351" t="s">
        <v>2094</v>
      </c>
      <c r="L351">
        <v>38247</v>
      </c>
      <c r="N351">
        <v>27</v>
      </c>
      <c r="O351" t="s">
        <v>154</v>
      </c>
      <c r="P351" t="s">
        <v>7162</v>
      </c>
      <c r="Q351" t="s">
        <v>7162</v>
      </c>
      <c r="R351" t="s">
        <v>150</v>
      </c>
      <c r="S351" t="s">
        <v>7000</v>
      </c>
      <c r="T351" t="s">
        <v>7162</v>
      </c>
      <c r="U351" t="s">
        <v>7162</v>
      </c>
      <c r="V351" t="s">
        <v>7162</v>
      </c>
      <c r="W351" t="s">
        <v>7162</v>
      </c>
      <c r="X351" t="s">
        <v>7162</v>
      </c>
      <c r="Y351" t="s">
        <v>154</v>
      </c>
      <c r="Z351" t="s">
        <v>154</v>
      </c>
      <c r="AA351" t="s">
        <v>7162</v>
      </c>
      <c r="AB351" t="s">
        <v>7162</v>
      </c>
    </row>
    <row r="352" spans="1:28" ht="14.45">
      <c r="A352">
        <v>351</v>
      </c>
      <c r="B352" t="s">
        <v>2096</v>
      </c>
      <c r="H352" t="s">
        <v>2097</v>
      </c>
      <c r="I352" t="s">
        <v>2098</v>
      </c>
      <c r="J352">
        <v>-0.582</v>
      </c>
      <c r="K352" t="s">
        <v>2099</v>
      </c>
      <c r="L352">
        <v>184226</v>
      </c>
      <c r="N352">
        <v>15</v>
      </c>
      <c r="O352" t="s">
        <v>150</v>
      </c>
      <c r="P352">
        <v>2015</v>
      </c>
      <c r="Q352">
        <v>2020</v>
      </c>
      <c r="R352" t="s">
        <v>150</v>
      </c>
      <c r="S352" t="s">
        <v>7000</v>
      </c>
      <c r="T352" t="s">
        <v>7162</v>
      </c>
      <c r="U352" t="s">
        <v>7162</v>
      </c>
      <c r="V352" t="s">
        <v>7162</v>
      </c>
      <c r="W352" t="s">
        <v>7162</v>
      </c>
      <c r="X352" t="s">
        <v>7162</v>
      </c>
      <c r="Y352" t="s">
        <v>154</v>
      </c>
      <c r="Z352" t="s">
        <v>154</v>
      </c>
      <c r="AA352" t="s">
        <v>7162</v>
      </c>
      <c r="AB352" t="s">
        <v>7162</v>
      </c>
    </row>
    <row r="353" spans="1:28" ht="14.45">
      <c r="A353">
        <v>352</v>
      </c>
      <c r="B353" t="s">
        <v>2101</v>
      </c>
      <c r="H353" t="s">
        <v>2102</v>
      </c>
      <c r="I353" t="s">
        <v>2103</v>
      </c>
      <c r="J353">
        <v>0.417</v>
      </c>
      <c r="K353" t="s">
        <v>2104</v>
      </c>
      <c r="L353">
        <v>114740</v>
      </c>
      <c r="N353">
        <v>15</v>
      </c>
      <c r="O353" t="s">
        <v>154</v>
      </c>
      <c r="P353" t="s">
        <v>7162</v>
      </c>
      <c r="Q353" t="s">
        <v>7162</v>
      </c>
      <c r="R353" t="s">
        <v>154</v>
      </c>
      <c r="S353" t="s">
        <v>154</v>
      </c>
      <c r="T353" t="s">
        <v>7162</v>
      </c>
      <c r="U353" t="s">
        <v>7162</v>
      </c>
      <c r="V353" t="s">
        <v>7162</v>
      </c>
      <c r="W353" t="s">
        <v>7162</v>
      </c>
      <c r="X353" t="s">
        <v>7162</v>
      </c>
      <c r="Y353" t="s">
        <v>154</v>
      </c>
      <c r="Z353" t="s">
        <v>154</v>
      </c>
      <c r="AA353" t="s">
        <v>7162</v>
      </c>
      <c r="AB353" t="s">
        <v>7162</v>
      </c>
    </row>
    <row r="354" spans="1:28" ht="14.45">
      <c r="A354">
        <v>353</v>
      </c>
      <c r="B354" t="s">
        <v>2107</v>
      </c>
      <c r="D354" t="s">
        <v>3075</v>
      </c>
      <c r="H354" t="s">
        <v>2108</v>
      </c>
      <c r="I354" t="s">
        <v>2109</v>
      </c>
      <c r="J354">
        <v>0.043</v>
      </c>
      <c r="K354" t="s">
        <v>2110</v>
      </c>
      <c r="L354">
        <v>30014</v>
      </c>
      <c r="N354">
        <v>30</v>
      </c>
      <c r="O354" t="s">
        <v>154</v>
      </c>
      <c r="P354" t="s">
        <v>7162</v>
      </c>
      <c r="Q354" t="s">
        <v>7162</v>
      </c>
      <c r="R354" t="s">
        <v>154</v>
      </c>
      <c r="S354" t="s">
        <v>154</v>
      </c>
      <c r="T354" t="s">
        <v>7162</v>
      </c>
      <c r="U354" t="s">
        <v>7162</v>
      </c>
      <c r="V354" t="s">
        <v>7162</v>
      </c>
      <c r="W354" t="s">
        <v>7162</v>
      </c>
      <c r="X354" t="s">
        <v>7162</v>
      </c>
      <c r="Y354" t="s">
        <v>154</v>
      </c>
      <c r="Z354" t="s">
        <v>154</v>
      </c>
      <c r="AA354" t="s">
        <v>7162</v>
      </c>
      <c r="AB354" t="s">
        <v>7162</v>
      </c>
    </row>
    <row r="355" spans="1:28" ht="14.45">
      <c r="A355">
        <v>354</v>
      </c>
      <c r="B355" t="s">
        <v>2112</v>
      </c>
      <c r="H355" t="s">
        <v>2113</v>
      </c>
      <c r="I355" t="s">
        <v>2114</v>
      </c>
      <c r="J355">
        <v>0</v>
      </c>
      <c r="K355" t="s">
        <v>2115</v>
      </c>
      <c r="L355">
        <v>11192</v>
      </c>
      <c r="N355">
        <v>28</v>
      </c>
      <c r="O355" t="s">
        <v>154</v>
      </c>
      <c r="P355" t="s">
        <v>7162</v>
      </c>
      <c r="Q355" t="s">
        <v>7162</v>
      </c>
      <c r="R355" t="s">
        <v>154</v>
      </c>
      <c r="S355" t="s">
        <v>154</v>
      </c>
      <c r="T355" t="s">
        <v>7162</v>
      </c>
      <c r="U355" t="s">
        <v>7162</v>
      </c>
      <c r="V355" t="s">
        <v>7162</v>
      </c>
      <c r="W355" t="s">
        <v>7162</v>
      </c>
      <c r="X355" t="s">
        <v>7162</v>
      </c>
      <c r="Y355" t="s">
        <v>154</v>
      </c>
      <c r="Z355" t="s">
        <v>154</v>
      </c>
      <c r="AA355" t="s">
        <v>7162</v>
      </c>
      <c r="AB355" t="s">
        <v>7162</v>
      </c>
    </row>
    <row r="356" spans="1:28" ht="14.45">
      <c r="A356">
        <v>355</v>
      </c>
      <c r="B356" t="s">
        <v>2117</v>
      </c>
      <c r="D356" t="s">
        <v>852</v>
      </c>
      <c r="H356" t="s">
        <v>2118</v>
      </c>
      <c r="I356" t="s">
        <v>2119</v>
      </c>
      <c r="J356">
        <v>0.895</v>
      </c>
      <c r="K356" t="s">
        <v>2120</v>
      </c>
      <c r="L356">
        <v>36000</v>
      </c>
      <c r="N356">
        <v>6</v>
      </c>
      <c r="O356" t="s">
        <v>154</v>
      </c>
      <c r="P356" t="s">
        <v>7162</v>
      </c>
      <c r="Q356" t="s">
        <v>7162</v>
      </c>
      <c r="R356" t="s">
        <v>150</v>
      </c>
      <c r="S356" t="s">
        <v>160</v>
      </c>
      <c r="T356" t="s">
        <v>7162</v>
      </c>
      <c r="U356" t="s">
        <v>7162</v>
      </c>
      <c r="V356" t="s">
        <v>7162</v>
      </c>
      <c r="W356" t="s">
        <v>7162</v>
      </c>
      <c r="X356" t="s">
        <v>7162</v>
      </c>
      <c r="Y356" t="s">
        <v>154</v>
      </c>
      <c r="Z356" t="s">
        <v>154</v>
      </c>
      <c r="AA356" t="s">
        <v>7162</v>
      </c>
      <c r="AB356" t="s">
        <v>7162</v>
      </c>
    </row>
    <row r="357" spans="1:28" ht="14.45">
      <c r="A357">
        <v>356</v>
      </c>
      <c r="B357" t="s">
        <v>2122</v>
      </c>
      <c r="H357" t="s">
        <v>2123</v>
      </c>
      <c r="I357" t="s">
        <v>2124</v>
      </c>
      <c r="J357">
        <v>-0.08</v>
      </c>
      <c r="K357" t="s">
        <v>2125</v>
      </c>
      <c r="L357">
        <v>42370</v>
      </c>
      <c r="N357">
        <v>18</v>
      </c>
      <c r="O357" t="s">
        <v>150</v>
      </c>
      <c r="P357">
        <v>2019</v>
      </c>
      <c r="Q357">
        <v>2025</v>
      </c>
      <c r="R357" t="s">
        <v>154</v>
      </c>
      <c r="S357" t="s">
        <v>154</v>
      </c>
      <c r="T357" t="s">
        <v>7162</v>
      </c>
      <c r="U357" t="s">
        <v>7162</v>
      </c>
      <c r="V357" t="s">
        <v>7162</v>
      </c>
      <c r="W357" t="s">
        <v>7162</v>
      </c>
      <c r="X357" t="s">
        <v>7162</v>
      </c>
      <c r="Y357" t="s">
        <v>154</v>
      </c>
      <c r="Z357" t="s">
        <v>154</v>
      </c>
      <c r="AA357" t="s">
        <v>7162</v>
      </c>
      <c r="AB357" t="s">
        <v>7162</v>
      </c>
    </row>
    <row r="358" spans="1:28" ht="14.45">
      <c r="A358">
        <v>357</v>
      </c>
      <c r="B358" t="s">
        <v>2127</v>
      </c>
      <c r="H358" t="s">
        <v>2128</v>
      </c>
      <c r="I358" t="s">
        <v>2129</v>
      </c>
      <c r="J358">
        <v>0.01</v>
      </c>
      <c r="K358" t="s">
        <v>2130</v>
      </c>
      <c r="L358">
        <v>190159</v>
      </c>
      <c r="N358">
        <v>23</v>
      </c>
      <c r="O358" t="s">
        <v>150</v>
      </c>
      <c r="P358">
        <v>2020</v>
      </c>
      <c r="Q358">
        <v>2040</v>
      </c>
      <c r="R358" t="s">
        <v>150</v>
      </c>
      <c r="S358" t="s">
        <v>6995</v>
      </c>
      <c r="T358" t="s">
        <v>1368</v>
      </c>
      <c r="U358">
        <v>2030</v>
      </c>
      <c r="V358" t="s">
        <v>7162</v>
      </c>
      <c r="W358" t="s">
        <v>7162</v>
      </c>
      <c r="X358" t="s">
        <v>7162</v>
      </c>
      <c r="Y358" t="s">
        <v>154</v>
      </c>
      <c r="Z358" t="s">
        <v>154</v>
      </c>
      <c r="AA358" t="s">
        <v>7162</v>
      </c>
      <c r="AB358" t="s">
        <v>7162</v>
      </c>
    </row>
    <row r="359" spans="1:28" ht="14.45">
      <c r="A359">
        <v>358</v>
      </c>
      <c r="B359" t="s">
        <v>2132</v>
      </c>
      <c r="H359" t="s">
        <v>2133</v>
      </c>
      <c r="I359" t="s">
        <v>2134</v>
      </c>
      <c r="J359">
        <v>-0.093</v>
      </c>
      <c r="K359" t="s">
        <v>2135</v>
      </c>
      <c r="L359">
        <v>48887</v>
      </c>
      <c r="N359">
        <v>19</v>
      </c>
      <c r="O359" t="s">
        <v>150</v>
      </c>
      <c r="P359">
        <v>2018</v>
      </c>
      <c r="Q359">
        <v>2030</v>
      </c>
      <c r="R359" t="s">
        <v>150</v>
      </c>
      <c r="S359" t="s">
        <v>6995</v>
      </c>
      <c r="T359" t="s">
        <v>1368</v>
      </c>
      <c r="U359">
        <v>2030</v>
      </c>
      <c r="V359" t="s">
        <v>7162</v>
      </c>
      <c r="W359" t="s">
        <v>7162</v>
      </c>
      <c r="X359" t="s">
        <v>7162</v>
      </c>
      <c r="Y359" t="s">
        <v>154</v>
      </c>
      <c r="Z359" t="s">
        <v>154</v>
      </c>
      <c r="AA359" t="s">
        <v>7162</v>
      </c>
      <c r="AB359" t="s">
        <v>7162</v>
      </c>
    </row>
    <row r="360" spans="1:28" ht="14.45">
      <c r="A360">
        <v>359</v>
      </c>
      <c r="B360" t="s">
        <v>2137</v>
      </c>
      <c r="H360" t="s">
        <v>2139</v>
      </c>
      <c r="I360" t="s">
        <v>2140</v>
      </c>
      <c r="J360">
        <v>0.057</v>
      </c>
      <c r="K360" t="s">
        <v>2141</v>
      </c>
      <c r="L360">
        <v>125000</v>
      </c>
      <c r="N360">
        <v>6</v>
      </c>
      <c r="O360" t="s">
        <v>154</v>
      </c>
      <c r="P360" t="s">
        <v>7162</v>
      </c>
      <c r="Q360" t="s">
        <v>7162</v>
      </c>
      <c r="R360" t="s">
        <v>150</v>
      </c>
      <c r="S360" t="s">
        <v>6995</v>
      </c>
      <c r="T360" t="s">
        <v>1368</v>
      </c>
      <c r="U360">
        <v>2030</v>
      </c>
      <c r="V360" t="s">
        <v>151</v>
      </c>
      <c r="W360" t="s">
        <v>1368</v>
      </c>
      <c r="X360">
        <v>2050</v>
      </c>
      <c r="Y360" t="s">
        <v>150</v>
      </c>
      <c r="Z360" t="s">
        <v>150</v>
      </c>
      <c r="AA360">
        <v>2050</v>
      </c>
      <c r="AB360">
        <v>2050</v>
      </c>
    </row>
    <row r="361" spans="1:28" ht="14.45">
      <c r="A361">
        <v>360</v>
      </c>
      <c r="B361" t="s">
        <v>2143</v>
      </c>
      <c r="H361" t="s">
        <v>2144</v>
      </c>
      <c r="I361" t="s">
        <v>2145</v>
      </c>
      <c r="J361">
        <v>-0.168</v>
      </c>
      <c r="K361" t="s">
        <v>2146</v>
      </c>
      <c r="L361">
        <v>170000</v>
      </c>
      <c r="N361">
        <v>25</v>
      </c>
      <c r="O361" t="s">
        <v>154</v>
      </c>
      <c r="P361" t="s">
        <v>7162</v>
      </c>
      <c r="Q361" t="s">
        <v>7162</v>
      </c>
      <c r="R361" t="s">
        <v>150</v>
      </c>
      <c r="S361" t="s">
        <v>6995</v>
      </c>
      <c r="T361" t="s">
        <v>1368</v>
      </c>
      <c r="U361">
        <v>2030</v>
      </c>
      <c r="V361" t="s">
        <v>151</v>
      </c>
      <c r="W361" t="s">
        <v>1368</v>
      </c>
      <c r="X361">
        <v>2050</v>
      </c>
      <c r="Y361" t="s">
        <v>150</v>
      </c>
      <c r="Z361" t="s">
        <v>150</v>
      </c>
      <c r="AA361">
        <v>2050</v>
      </c>
      <c r="AB361">
        <v>2050</v>
      </c>
    </row>
    <row r="362" spans="1:28" ht="14.45">
      <c r="A362">
        <v>361</v>
      </c>
      <c r="B362" t="s">
        <v>2148</v>
      </c>
      <c r="H362" t="s">
        <v>2150</v>
      </c>
      <c r="I362" t="s">
        <v>2151</v>
      </c>
      <c r="J362">
        <v>0.16</v>
      </c>
      <c r="K362" t="s">
        <v>2152</v>
      </c>
      <c r="L362">
        <v>70263</v>
      </c>
      <c r="N362">
        <v>18</v>
      </c>
      <c r="O362" t="s">
        <v>154</v>
      </c>
      <c r="P362" t="s">
        <v>7162</v>
      </c>
      <c r="Q362" t="s">
        <v>7162</v>
      </c>
      <c r="R362" t="s">
        <v>154</v>
      </c>
      <c r="S362" t="s">
        <v>154</v>
      </c>
      <c r="T362" t="s">
        <v>7162</v>
      </c>
      <c r="U362" t="s">
        <v>7162</v>
      </c>
      <c r="V362" t="s">
        <v>7162</v>
      </c>
      <c r="W362" t="s">
        <v>7162</v>
      </c>
      <c r="X362" t="s">
        <v>7162</v>
      </c>
      <c r="Y362" t="s">
        <v>154</v>
      </c>
      <c r="Z362" t="s">
        <v>154</v>
      </c>
      <c r="AA362" t="s">
        <v>7162</v>
      </c>
      <c r="AB362" t="s">
        <v>7162</v>
      </c>
    </row>
    <row r="363" spans="1:28" ht="14.45">
      <c r="A363">
        <v>362</v>
      </c>
      <c r="B363" t="s">
        <v>2154</v>
      </c>
      <c r="H363" t="s">
        <v>2155</v>
      </c>
      <c r="I363" t="s">
        <v>2156</v>
      </c>
      <c r="J363">
        <v>0.068</v>
      </c>
      <c r="K363" t="s">
        <v>2157</v>
      </c>
      <c r="L363">
        <v>83307</v>
      </c>
      <c r="N363">
        <v>5</v>
      </c>
      <c r="O363" t="s">
        <v>154</v>
      </c>
      <c r="P363" t="s">
        <v>7162</v>
      </c>
      <c r="Q363" t="s">
        <v>7162</v>
      </c>
      <c r="R363" t="s">
        <v>150</v>
      </c>
      <c r="S363" t="s">
        <v>160</v>
      </c>
      <c r="T363" t="s">
        <v>7162</v>
      </c>
      <c r="U363" t="s">
        <v>7162</v>
      </c>
      <c r="V363" t="s">
        <v>7162</v>
      </c>
      <c r="W363" t="s">
        <v>7162</v>
      </c>
      <c r="X363" t="s">
        <v>7162</v>
      </c>
      <c r="Y363" t="s">
        <v>150</v>
      </c>
      <c r="Z363" t="s">
        <v>154</v>
      </c>
      <c r="AA363" t="s">
        <v>7162</v>
      </c>
      <c r="AB363" t="s">
        <v>7162</v>
      </c>
    </row>
    <row r="364" spans="1:28" ht="14.45">
      <c r="A364">
        <v>363</v>
      </c>
      <c r="B364" t="s">
        <v>2159</v>
      </c>
      <c r="H364" t="s">
        <v>2160</v>
      </c>
      <c r="I364" t="s">
        <v>2161</v>
      </c>
      <c r="J364">
        <v>-0.116</v>
      </c>
      <c r="K364" t="s">
        <v>2162</v>
      </c>
      <c r="L364">
        <v>57050</v>
      </c>
      <c r="N364">
        <v>2</v>
      </c>
      <c r="O364" t="s">
        <v>154</v>
      </c>
      <c r="P364" t="s">
        <v>7162</v>
      </c>
      <c r="Q364" t="s">
        <v>7162</v>
      </c>
      <c r="R364" t="s">
        <v>154</v>
      </c>
      <c r="S364" t="s">
        <v>154</v>
      </c>
      <c r="T364" t="s">
        <v>7162</v>
      </c>
      <c r="U364" t="s">
        <v>7162</v>
      </c>
      <c r="V364" t="s">
        <v>7162</v>
      </c>
      <c r="W364" t="s">
        <v>7162</v>
      </c>
      <c r="X364" t="s">
        <v>7162</v>
      </c>
      <c r="Y364" t="s">
        <v>154</v>
      </c>
      <c r="Z364" t="s">
        <v>154</v>
      </c>
      <c r="AA364" t="s">
        <v>7162</v>
      </c>
      <c r="AB364" t="s">
        <v>7162</v>
      </c>
    </row>
    <row r="365" spans="1:28" ht="14.45">
      <c r="A365">
        <v>364</v>
      </c>
      <c r="B365" t="s">
        <v>2164</v>
      </c>
      <c r="H365" t="s">
        <v>2165</v>
      </c>
      <c r="I365" t="s">
        <v>2166</v>
      </c>
      <c r="J365">
        <v>0.793</v>
      </c>
      <c r="K365" t="s">
        <v>2167</v>
      </c>
      <c r="L365">
        <v>95000</v>
      </c>
      <c r="N365">
        <v>31</v>
      </c>
      <c r="O365" t="s">
        <v>154</v>
      </c>
      <c r="P365" t="s">
        <v>7162</v>
      </c>
      <c r="Q365" t="s">
        <v>7162</v>
      </c>
      <c r="R365" t="s">
        <v>154</v>
      </c>
      <c r="S365" t="s">
        <v>154</v>
      </c>
      <c r="T365" t="s">
        <v>7162</v>
      </c>
      <c r="U365" t="s">
        <v>7162</v>
      </c>
      <c r="V365" t="s">
        <v>7162</v>
      </c>
      <c r="W365" t="s">
        <v>7162</v>
      </c>
      <c r="X365" t="s">
        <v>7162</v>
      </c>
      <c r="Y365" t="s">
        <v>154</v>
      </c>
      <c r="Z365" t="s">
        <v>154</v>
      </c>
      <c r="AA365" t="s">
        <v>7162</v>
      </c>
      <c r="AB365" t="s">
        <v>7162</v>
      </c>
    </row>
    <row r="366" spans="1:28" ht="14.45">
      <c r="A366">
        <v>365</v>
      </c>
      <c r="B366" t="s">
        <v>2169</v>
      </c>
      <c r="H366" t="s">
        <v>2170</v>
      </c>
      <c r="I366" t="s">
        <v>2171</v>
      </c>
      <c r="J366">
        <v>0.493</v>
      </c>
      <c r="K366" t="s">
        <v>2172</v>
      </c>
      <c r="L366">
        <v>55690</v>
      </c>
      <c r="N366">
        <v>5</v>
      </c>
      <c r="O366" t="s">
        <v>150</v>
      </c>
      <c r="P366">
        <v>2015</v>
      </c>
      <c r="Q366">
        <v>2020</v>
      </c>
      <c r="R366" t="s">
        <v>150</v>
      </c>
      <c r="S366" t="s">
        <v>6995</v>
      </c>
      <c r="T366" t="s">
        <v>1368</v>
      </c>
      <c r="U366">
        <v>2025</v>
      </c>
      <c r="V366" t="s">
        <v>7162</v>
      </c>
      <c r="W366" t="s">
        <v>7162</v>
      </c>
      <c r="X366" t="s">
        <v>7162</v>
      </c>
      <c r="Y366" t="s">
        <v>154</v>
      </c>
      <c r="Z366" t="s">
        <v>154</v>
      </c>
      <c r="AA366" t="s">
        <v>7162</v>
      </c>
      <c r="AB366" t="s">
        <v>7162</v>
      </c>
    </row>
    <row r="367" spans="1:28" ht="14.45">
      <c r="A367">
        <v>366</v>
      </c>
      <c r="B367" t="s">
        <v>2174</v>
      </c>
      <c r="D367" t="s">
        <v>679</v>
      </c>
      <c r="H367" t="s">
        <v>2175</v>
      </c>
      <c r="I367" t="s">
        <v>2176</v>
      </c>
      <c r="J367">
        <v>0.274</v>
      </c>
      <c r="K367" t="s">
        <v>2177</v>
      </c>
      <c r="L367">
        <v>4745</v>
      </c>
      <c r="N367">
        <v>13</v>
      </c>
      <c r="O367" t="s">
        <v>150</v>
      </c>
      <c r="P367">
        <v>2021</v>
      </c>
      <c r="Q367">
        <v>2040</v>
      </c>
      <c r="R367" t="s">
        <v>150</v>
      </c>
      <c r="S367" t="s">
        <v>6995</v>
      </c>
      <c r="T367" t="s">
        <v>1368</v>
      </c>
      <c r="U367" t="s">
        <v>3292</v>
      </c>
      <c r="V367" t="s">
        <v>151</v>
      </c>
      <c r="W367" t="s">
        <v>1368</v>
      </c>
      <c r="X367" t="s">
        <v>4360</v>
      </c>
      <c r="Y367" t="s">
        <v>150</v>
      </c>
      <c r="Z367" t="s">
        <v>150</v>
      </c>
      <c r="AA367" t="s">
        <v>4360</v>
      </c>
      <c r="AB367" t="s">
        <v>4360</v>
      </c>
    </row>
    <row r="368" spans="1:28" ht="14.45">
      <c r="A368">
        <v>367</v>
      </c>
      <c r="B368" t="s">
        <v>2179</v>
      </c>
      <c r="H368" t="s">
        <v>2180</v>
      </c>
      <c r="I368" t="s">
        <v>2181</v>
      </c>
      <c r="J368">
        <v>0.212</v>
      </c>
      <c r="K368" t="s">
        <v>2182</v>
      </c>
      <c r="L368">
        <v>417058</v>
      </c>
      <c r="N368">
        <v>6</v>
      </c>
      <c r="O368" t="s">
        <v>154</v>
      </c>
      <c r="P368" t="s">
        <v>7162</v>
      </c>
      <c r="Q368" t="s">
        <v>7162</v>
      </c>
      <c r="R368" t="s">
        <v>150</v>
      </c>
      <c r="S368" t="s">
        <v>160</v>
      </c>
      <c r="T368" t="s">
        <v>7162</v>
      </c>
      <c r="U368" t="s">
        <v>7162</v>
      </c>
      <c r="V368" t="s">
        <v>7162</v>
      </c>
      <c r="W368" t="s">
        <v>7162</v>
      </c>
      <c r="X368" t="s">
        <v>7162</v>
      </c>
      <c r="Y368" t="s">
        <v>154</v>
      </c>
      <c r="Z368" t="s">
        <v>154</v>
      </c>
      <c r="AA368" t="s">
        <v>7162</v>
      </c>
      <c r="AB368" t="s">
        <v>7162</v>
      </c>
    </row>
    <row r="369" spans="1:28" ht="14.45">
      <c r="A369">
        <v>368</v>
      </c>
      <c r="B369" t="s">
        <v>2184</v>
      </c>
      <c r="H369" t="s">
        <v>2185</v>
      </c>
      <c r="I369" t="s">
        <v>2186</v>
      </c>
      <c r="J369">
        <v>0.206</v>
      </c>
      <c r="K369" t="s">
        <v>2187</v>
      </c>
      <c r="L369">
        <v>77349</v>
      </c>
      <c r="N369">
        <v>2</v>
      </c>
      <c r="O369" t="s">
        <v>150</v>
      </c>
      <c r="P369">
        <v>2015</v>
      </c>
      <c r="Q369">
        <v>2020</v>
      </c>
      <c r="R369" t="s">
        <v>150</v>
      </c>
      <c r="S369" t="s">
        <v>6995</v>
      </c>
      <c r="T369" t="s">
        <v>1368</v>
      </c>
      <c r="U369">
        <v>2033</v>
      </c>
      <c r="V369" t="s">
        <v>151</v>
      </c>
      <c r="W369" t="s">
        <v>1368</v>
      </c>
      <c r="X369">
        <v>2045</v>
      </c>
      <c r="Y369" t="s">
        <v>150</v>
      </c>
      <c r="Z369" t="s">
        <v>150</v>
      </c>
      <c r="AA369">
        <v>2045</v>
      </c>
      <c r="AB369">
        <v>2045</v>
      </c>
    </row>
    <row r="370" spans="1:28" ht="14.45">
      <c r="A370">
        <v>369</v>
      </c>
      <c r="B370" t="s">
        <v>2189</v>
      </c>
      <c r="H370" t="s">
        <v>2190</v>
      </c>
      <c r="I370" t="s">
        <v>2191</v>
      </c>
      <c r="J370">
        <v>-0.688</v>
      </c>
      <c r="K370" t="s">
        <v>2192</v>
      </c>
      <c r="L370">
        <v>65144</v>
      </c>
      <c r="N370">
        <v>5</v>
      </c>
      <c r="O370" t="s">
        <v>154</v>
      </c>
      <c r="P370" t="s">
        <v>7162</v>
      </c>
      <c r="Q370" t="s">
        <v>7162</v>
      </c>
      <c r="R370" t="s">
        <v>150</v>
      </c>
      <c r="S370" t="s">
        <v>6995</v>
      </c>
      <c r="T370" t="s">
        <v>7071</v>
      </c>
      <c r="U370">
        <v>2030</v>
      </c>
      <c r="V370" t="s">
        <v>7162</v>
      </c>
      <c r="W370" t="s">
        <v>7162</v>
      </c>
      <c r="X370" t="s">
        <v>7162</v>
      </c>
      <c r="Y370" t="s">
        <v>154</v>
      </c>
      <c r="Z370" t="s">
        <v>154</v>
      </c>
      <c r="AA370" t="s">
        <v>7162</v>
      </c>
      <c r="AB370" t="s">
        <v>7162</v>
      </c>
    </row>
    <row r="371" spans="1:28" ht="14.45">
      <c r="A371">
        <v>370</v>
      </c>
      <c r="B371" t="s">
        <v>2194</v>
      </c>
      <c r="H371" t="s">
        <v>2196</v>
      </c>
      <c r="I371" t="s">
        <v>2197</v>
      </c>
      <c r="J371">
        <v>-0.128</v>
      </c>
      <c r="K371" t="s">
        <v>2198</v>
      </c>
      <c r="L371">
        <v>579126</v>
      </c>
      <c r="N371">
        <v>23</v>
      </c>
      <c r="O371" t="s">
        <v>154</v>
      </c>
      <c r="P371" t="s">
        <v>7162</v>
      </c>
      <c r="Q371" t="s">
        <v>7162</v>
      </c>
      <c r="R371" t="s">
        <v>150</v>
      </c>
      <c r="S371" t="s">
        <v>7000</v>
      </c>
      <c r="T371" t="s">
        <v>7162</v>
      </c>
      <c r="U371" t="s">
        <v>7162</v>
      </c>
      <c r="V371" t="s">
        <v>7162</v>
      </c>
      <c r="W371" t="s">
        <v>7162</v>
      </c>
      <c r="X371" t="s">
        <v>7162</v>
      </c>
      <c r="Y371" t="s">
        <v>154</v>
      </c>
      <c r="Z371" t="s">
        <v>154</v>
      </c>
      <c r="AA371" t="s">
        <v>7162</v>
      </c>
      <c r="AB371" t="s">
        <v>7162</v>
      </c>
    </row>
    <row r="372" spans="1:28" ht="14.45">
      <c r="A372">
        <v>371</v>
      </c>
      <c r="B372" t="s">
        <v>2200</v>
      </c>
      <c r="H372" t="s">
        <v>2201</v>
      </c>
      <c r="I372" t="s">
        <v>2202</v>
      </c>
      <c r="J372">
        <v>0.135</v>
      </c>
      <c r="K372" t="s">
        <v>2203</v>
      </c>
      <c r="L372">
        <v>46947</v>
      </c>
      <c r="N372">
        <v>14</v>
      </c>
      <c r="O372" t="s">
        <v>150</v>
      </c>
      <c r="P372">
        <v>2022</v>
      </c>
      <c r="Q372">
        <v>2040</v>
      </c>
      <c r="R372" t="s">
        <v>150</v>
      </c>
      <c r="S372" t="s">
        <v>6995</v>
      </c>
      <c r="T372" t="s">
        <v>1368</v>
      </c>
      <c r="U372" t="s">
        <v>3292</v>
      </c>
      <c r="V372" t="s">
        <v>7162</v>
      </c>
      <c r="W372" t="s">
        <v>7162</v>
      </c>
      <c r="X372" t="s">
        <v>7162</v>
      </c>
      <c r="Y372" t="s">
        <v>150</v>
      </c>
      <c r="Z372" t="s">
        <v>154</v>
      </c>
      <c r="AA372" t="s">
        <v>7162</v>
      </c>
      <c r="AB372" t="s">
        <v>7162</v>
      </c>
    </row>
    <row r="373" spans="1:28" ht="14.45">
      <c r="A373">
        <v>372</v>
      </c>
      <c r="B373" t="s">
        <v>2205</v>
      </c>
      <c r="H373" t="s">
        <v>2206</v>
      </c>
      <c r="I373" t="s">
        <v>2207</v>
      </c>
      <c r="J373">
        <v>1.342</v>
      </c>
      <c r="K373" t="s">
        <v>2208</v>
      </c>
      <c r="L373">
        <v>114000</v>
      </c>
      <c r="N373">
        <v>27</v>
      </c>
      <c r="O373" t="s">
        <v>150</v>
      </c>
      <c r="P373">
        <v>2021</v>
      </c>
      <c r="Q373">
        <v>2030</v>
      </c>
      <c r="R373" t="s">
        <v>150</v>
      </c>
      <c r="S373" t="s">
        <v>6995</v>
      </c>
      <c r="T373" t="s">
        <v>1368</v>
      </c>
      <c r="U373">
        <v>2030</v>
      </c>
      <c r="V373" t="s">
        <v>151</v>
      </c>
      <c r="W373" t="s">
        <v>1368</v>
      </c>
      <c r="X373">
        <v>2050</v>
      </c>
      <c r="Y373" t="s">
        <v>150</v>
      </c>
      <c r="Z373" t="s">
        <v>150</v>
      </c>
      <c r="AA373">
        <v>2050</v>
      </c>
      <c r="AB373">
        <v>2050</v>
      </c>
    </row>
    <row r="374" spans="1:28" ht="14.45">
      <c r="A374">
        <v>373</v>
      </c>
      <c r="B374" t="s">
        <v>2211</v>
      </c>
      <c r="H374" t="s">
        <v>2212</v>
      </c>
      <c r="I374" t="s">
        <v>2213</v>
      </c>
      <c r="J374">
        <v>0.168</v>
      </c>
      <c r="K374" t="s">
        <v>2214</v>
      </c>
      <c r="L374">
        <v>81097</v>
      </c>
      <c r="N374">
        <v>11</v>
      </c>
      <c r="O374" t="s">
        <v>150</v>
      </c>
      <c r="P374">
        <v>2022</v>
      </c>
      <c r="Q374">
        <v>2025</v>
      </c>
      <c r="R374" t="s">
        <v>150</v>
      </c>
      <c r="S374" t="s">
        <v>7000</v>
      </c>
      <c r="T374" t="s">
        <v>7162</v>
      </c>
      <c r="U374" t="s">
        <v>7162</v>
      </c>
      <c r="V374" t="s">
        <v>7162</v>
      </c>
      <c r="W374" t="s">
        <v>7162</v>
      </c>
      <c r="X374" t="s">
        <v>7162</v>
      </c>
      <c r="Y374" t="s">
        <v>154</v>
      </c>
      <c r="Z374" t="s">
        <v>154</v>
      </c>
      <c r="AA374" t="s">
        <v>7162</v>
      </c>
      <c r="AB374" t="s">
        <v>7162</v>
      </c>
    </row>
    <row r="375" spans="1:28" ht="14.45">
      <c r="A375">
        <v>374</v>
      </c>
      <c r="B375" t="s">
        <v>2216</v>
      </c>
      <c r="D375" t="s">
        <v>271</v>
      </c>
      <c r="H375" t="s">
        <v>2217</v>
      </c>
      <c r="I375" t="s">
        <v>2218</v>
      </c>
      <c r="J375">
        <v>0.369</v>
      </c>
      <c r="K375" t="s">
        <v>2219</v>
      </c>
      <c r="L375">
        <v>48821</v>
      </c>
      <c r="N375">
        <v>6</v>
      </c>
      <c r="O375" t="s">
        <v>154</v>
      </c>
      <c r="P375" t="s">
        <v>7162</v>
      </c>
      <c r="Q375" t="s">
        <v>7162</v>
      </c>
      <c r="R375" t="s">
        <v>150</v>
      </c>
      <c r="S375" t="s">
        <v>6995</v>
      </c>
      <c r="T375" t="s">
        <v>1368</v>
      </c>
      <c r="U375">
        <v>2030</v>
      </c>
      <c r="V375" t="s">
        <v>151</v>
      </c>
      <c r="W375" t="s">
        <v>1368</v>
      </c>
      <c r="X375">
        <v>2050</v>
      </c>
      <c r="Y375" t="s">
        <v>150</v>
      </c>
      <c r="Z375" t="s">
        <v>150</v>
      </c>
      <c r="AA375">
        <v>2050</v>
      </c>
      <c r="AB375">
        <v>2050</v>
      </c>
    </row>
    <row r="376" spans="1:28" ht="14.45">
      <c r="A376">
        <v>375</v>
      </c>
      <c r="B376" t="s">
        <v>2221</v>
      </c>
      <c r="H376" t="s">
        <v>2222</v>
      </c>
      <c r="I376" t="s">
        <v>2223</v>
      </c>
      <c r="J376">
        <v>0.085</v>
      </c>
      <c r="K376" t="s">
        <v>2224</v>
      </c>
      <c r="L376">
        <v>114640</v>
      </c>
      <c r="N376">
        <v>9</v>
      </c>
      <c r="O376" t="s">
        <v>150</v>
      </c>
      <c r="P376">
        <v>2024</v>
      </c>
      <c r="Q376">
        <v>2025</v>
      </c>
      <c r="R376" t="s">
        <v>150</v>
      </c>
      <c r="S376" t="s">
        <v>6995</v>
      </c>
      <c r="T376" t="s">
        <v>1368</v>
      </c>
      <c r="U376" t="s">
        <v>3292</v>
      </c>
      <c r="V376" t="s">
        <v>151</v>
      </c>
      <c r="W376" t="s">
        <v>1368</v>
      </c>
      <c r="X376" t="s">
        <v>4360</v>
      </c>
      <c r="Y376" t="s">
        <v>150</v>
      </c>
      <c r="Z376" t="s">
        <v>150</v>
      </c>
      <c r="AA376" t="s">
        <v>4360</v>
      </c>
      <c r="AB376" t="s">
        <v>4360</v>
      </c>
    </row>
    <row r="377" spans="1:28" ht="14.45">
      <c r="A377">
        <v>376</v>
      </c>
      <c r="B377" t="s">
        <v>2226</v>
      </c>
      <c r="H377" t="s">
        <v>2227</v>
      </c>
      <c r="I377" t="s">
        <v>2228</v>
      </c>
      <c r="J377">
        <v>-0.253</v>
      </c>
      <c r="K377" t="s">
        <v>2229</v>
      </c>
      <c r="L377">
        <v>85000</v>
      </c>
      <c r="N377">
        <v>27</v>
      </c>
      <c r="O377" t="s">
        <v>154</v>
      </c>
      <c r="P377" t="s">
        <v>7162</v>
      </c>
      <c r="Q377" t="s">
        <v>7162</v>
      </c>
      <c r="R377" t="s">
        <v>150</v>
      </c>
      <c r="S377" t="s">
        <v>6995</v>
      </c>
      <c r="T377" t="s">
        <v>1368</v>
      </c>
      <c r="U377">
        <v>2030</v>
      </c>
      <c r="V377" t="s">
        <v>7162</v>
      </c>
      <c r="W377" t="s">
        <v>7162</v>
      </c>
      <c r="X377" t="s">
        <v>7162</v>
      </c>
      <c r="Y377" t="s">
        <v>154</v>
      </c>
      <c r="Z377" t="s">
        <v>154</v>
      </c>
      <c r="AA377" t="s">
        <v>7162</v>
      </c>
      <c r="AB377" t="s">
        <v>7162</v>
      </c>
    </row>
    <row r="378" spans="1:28" ht="14.45">
      <c r="A378">
        <v>377</v>
      </c>
      <c r="B378" t="s">
        <v>2231</v>
      </c>
      <c r="H378" t="s">
        <v>2232</v>
      </c>
      <c r="I378" t="s">
        <v>2233</v>
      </c>
      <c r="J378">
        <v>-0.212</v>
      </c>
      <c r="K378" t="s">
        <v>2234</v>
      </c>
      <c r="L378">
        <v>8249</v>
      </c>
      <c r="N378">
        <v>31</v>
      </c>
      <c r="O378" t="s">
        <v>154</v>
      </c>
      <c r="P378" t="s">
        <v>7162</v>
      </c>
      <c r="Q378" t="s">
        <v>7162</v>
      </c>
      <c r="R378" t="s">
        <v>150</v>
      </c>
      <c r="S378" t="s">
        <v>6995</v>
      </c>
      <c r="T378" t="s">
        <v>1368</v>
      </c>
      <c r="U378">
        <v>2030</v>
      </c>
      <c r="V378" t="s">
        <v>7162</v>
      </c>
      <c r="W378" t="s">
        <v>7162</v>
      </c>
      <c r="X378" t="s">
        <v>7162</v>
      </c>
      <c r="Y378" t="s">
        <v>154</v>
      </c>
      <c r="Z378" t="s">
        <v>154</v>
      </c>
      <c r="AA378" t="s">
        <v>7162</v>
      </c>
      <c r="AB378" t="s">
        <v>7162</v>
      </c>
    </row>
    <row r="379" spans="1:28" ht="14.45">
      <c r="A379">
        <v>378</v>
      </c>
      <c r="B379" t="s">
        <v>2236</v>
      </c>
      <c r="H379" t="s">
        <v>2237</v>
      </c>
      <c r="I379" t="s">
        <v>2238</v>
      </c>
      <c r="J379">
        <v>0.067</v>
      </c>
      <c r="K379" t="s">
        <v>2239</v>
      </c>
      <c r="L379">
        <v>176962</v>
      </c>
      <c r="N379">
        <v>24</v>
      </c>
      <c r="O379" t="s">
        <v>150</v>
      </c>
      <c r="P379">
        <v>2017</v>
      </c>
      <c r="Q379">
        <v>2030</v>
      </c>
      <c r="R379" t="s">
        <v>150</v>
      </c>
      <c r="S379" t="s">
        <v>6995</v>
      </c>
      <c r="T379" t="s">
        <v>1368</v>
      </c>
      <c r="U379">
        <v>2030</v>
      </c>
      <c r="V379" t="s">
        <v>151</v>
      </c>
      <c r="W379" t="s">
        <v>1368</v>
      </c>
      <c r="X379">
        <v>2050</v>
      </c>
      <c r="Y379" t="s">
        <v>150</v>
      </c>
      <c r="Z379" t="s">
        <v>150</v>
      </c>
      <c r="AA379">
        <v>2050</v>
      </c>
      <c r="AB379">
        <v>2050</v>
      </c>
    </row>
    <row r="380" spans="1:28" ht="14.45">
      <c r="A380">
        <v>379</v>
      </c>
      <c r="B380" t="s">
        <v>2241</v>
      </c>
      <c r="H380" t="s">
        <v>2242</v>
      </c>
      <c r="I380" t="s">
        <v>2243</v>
      </c>
      <c r="J380">
        <v>0.05</v>
      </c>
      <c r="K380" t="s">
        <v>2244</v>
      </c>
      <c r="L380">
        <v>25839</v>
      </c>
      <c r="N380">
        <v>13</v>
      </c>
      <c r="O380" t="s">
        <v>150</v>
      </c>
      <c r="P380">
        <v>2021</v>
      </c>
      <c r="Q380">
        <v>2040</v>
      </c>
      <c r="R380" t="s">
        <v>150</v>
      </c>
      <c r="S380" t="s">
        <v>6995</v>
      </c>
      <c r="T380" t="s">
        <v>1368</v>
      </c>
      <c r="U380">
        <v>2025</v>
      </c>
      <c r="V380" t="s">
        <v>7162</v>
      </c>
      <c r="W380" t="s">
        <v>7162</v>
      </c>
      <c r="X380" t="s">
        <v>7162</v>
      </c>
      <c r="Y380" t="s">
        <v>154</v>
      </c>
      <c r="Z380" t="s">
        <v>154</v>
      </c>
      <c r="AA380" t="s">
        <v>7162</v>
      </c>
      <c r="AB380" t="s">
        <v>7162</v>
      </c>
    </row>
    <row r="381" spans="1:28" ht="14.45">
      <c r="A381">
        <v>380</v>
      </c>
      <c r="B381" t="s">
        <v>2246</v>
      </c>
      <c r="D381" t="s">
        <v>1438</v>
      </c>
      <c r="H381" t="s">
        <v>2247</v>
      </c>
      <c r="I381" t="s">
        <v>2248</v>
      </c>
      <c r="J381">
        <v>1.03</v>
      </c>
      <c r="K381" t="s">
        <v>2249</v>
      </c>
      <c r="L381">
        <v>97000</v>
      </c>
      <c r="N381">
        <v>26</v>
      </c>
      <c r="O381" t="s">
        <v>154</v>
      </c>
      <c r="P381" t="s">
        <v>7162</v>
      </c>
      <c r="Q381" t="s">
        <v>7162</v>
      </c>
      <c r="R381" t="s">
        <v>154</v>
      </c>
      <c r="S381" t="s">
        <v>154</v>
      </c>
      <c r="T381" t="s">
        <v>7162</v>
      </c>
      <c r="U381" t="s">
        <v>7162</v>
      </c>
      <c r="V381" t="s">
        <v>7162</v>
      </c>
      <c r="W381" t="s">
        <v>7162</v>
      </c>
      <c r="X381" t="s">
        <v>7162</v>
      </c>
      <c r="Y381" t="s">
        <v>154</v>
      </c>
      <c r="Z381" t="s">
        <v>154</v>
      </c>
      <c r="AA381" t="s">
        <v>7162</v>
      </c>
      <c r="AB381" t="s">
        <v>7162</v>
      </c>
    </row>
    <row r="382" spans="1:28" ht="14.45">
      <c r="A382">
        <v>381</v>
      </c>
      <c r="B382" t="s">
        <v>2251</v>
      </c>
      <c r="H382" t="s">
        <v>2252</v>
      </c>
      <c r="I382" t="s">
        <v>2253</v>
      </c>
      <c r="J382">
        <v>-0.07</v>
      </c>
      <c r="K382" t="s">
        <v>2254</v>
      </c>
      <c r="L382">
        <v>39240</v>
      </c>
      <c r="N382">
        <v>26</v>
      </c>
      <c r="O382" t="s">
        <v>150</v>
      </c>
      <c r="P382">
        <v>2018</v>
      </c>
      <c r="Q382">
        <v>2025</v>
      </c>
      <c r="R382" t="s">
        <v>154</v>
      </c>
      <c r="S382" t="s">
        <v>154</v>
      </c>
      <c r="T382" t="s">
        <v>7162</v>
      </c>
      <c r="U382" t="s">
        <v>7162</v>
      </c>
      <c r="V382" t="s">
        <v>7162</v>
      </c>
      <c r="W382" t="s">
        <v>7162</v>
      </c>
      <c r="X382" t="s">
        <v>7162</v>
      </c>
      <c r="Y382" t="s">
        <v>154</v>
      </c>
      <c r="Z382" t="s">
        <v>154</v>
      </c>
      <c r="AA382" t="s">
        <v>7162</v>
      </c>
      <c r="AB382" t="s">
        <v>7162</v>
      </c>
    </row>
    <row r="383" spans="1:28" ht="14.45">
      <c r="A383">
        <v>382</v>
      </c>
      <c r="B383" t="s">
        <v>2256</v>
      </c>
      <c r="H383" t="s">
        <v>2257</v>
      </c>
      <c r="I383" t="s">
        <v>2258</v>
      </c>
      <c r="J383">
        <v>0.946</v>
      </c>
      <c r="K383" t="s">
        <v>2259</v>
      </c>
      <c r="L383">
        <v>73237</v>
      </c>
      <c r="N383">
        <v>20</v>
      </c>
      <c r="O383" t="s">
        <v>154</v>
      </c>
      <c r="P383" t="s">
        <v>7162</v>
      </c>
      <c r="Q383" t="s">
        <v>7162</v>
      </c>
      <c r="R383" t="s">
        <v>150</v>
      </c>
      <c r="S383" t="s">
        <v>6995</v>
      </c>
      <c r="T383" t="s">
        <v>1368</v>
      </c>
      <c r="U383">
        <v>2030</v>
      </c>
      <c r="V383" t="s">
        <v>7162</v>
      </c>
      <c r="W383" t="s">
        <v>7162</v>
      </c>
      <c r="X383" t="s">
        <v>7162</v>
      </c>
      <c r="Y383" t="s">
        <v>154</v>
      </c>
      <c r="Z383" t="s">
        <v>154</v>
      </c>
      <c r="AA383" t="s">
        <v>7162</v>
      </c>
      <c r="AB383" t="s">
        <v>7162</v>
      </c>
    </row>
    <row r="384" spans="1:28" ht="14.45">
      <c r="A384">
        <v>383</v>
      </c>
      <c r="B384" t="s">
        <v>2261</v>
      </c>
      <c r="H384" t="s">
        <v>2262</v>
      </c>
      <c r="I384" t="s">
        <v>2263</v>
      </c>
      <c r="J384">
        <v>0.081</v>
      </c>
      <c r="K384" t="s">
        <v>2264</v>
      </c>
      <c r="L384">
        <v>18000</v>
      </c>
      <c r="N384">
        <v>3</v>
      </c>
      <c r="O384" t="s">
        <v>154</v>
      </c>
      <c r="P384" t="s">
        <v>7162</v>
      </c>
      <c r="Q384" t="s">
        <v>7162</v>
      </c>
      <c r="R384" t="s">
        <v>154</v>
      </c>
      <c r="S384" t="s">
        <v>154</v>
      </c>
      <c r="T384" t="s">
        <v>7162</v>
      </c>
      <c r="U384" t="s">
        <v>7162</v>
      </c>
      <c r="V384" t="s">
        <v>7162</v>
      </c>
      <c r="W384" t="s">
        <v>7162</v>
      </c>
      <c r="X384" t="s">
        <v>7162</v>
      </c>
      <c r="Y384" t="s">
        <v>154</v>
      </c>
      <c r="Z384" t="s">
        <v>154</v>
      </c>
      <c r="AA384" t="s">
        <v>7162</v>
      </c>
      <c r="AB384" t="s">
        <v>7162</v>
      </c>
    </row>
    <row r="385" spans="1:28" ht="14.45">
      <c r="A385">
        <v>384</v>
      </c>
      <c r="B385" t="s">
        <v>2266</v>
      </c>
      <c r="H385" t="s">
        <v>2267</v>
      </c>
      <c r="I385" t="s">
        <v>2268</v>
      </c>
      <c r="J385">
        <v>-0.175</v>
      </c>
      <c r="K385" t="s">
        <v>2269</v>
      </c>
      <c r="L385">
        <v>83893</v>
      </c>
      <c r="N385">
        <v>29</v>
      </c>
      <c r="O385" t="s">
        <v>154</v>
      </c>
      <c r="P385" t="s">
        <v>7162</v>
      </c>
      <c r="Q385" t="s">
        <v>7162</v>
      </c>
      <c r="R385" t="s">
        <v>150</v>
      </c>
      <c r="S385" t="s">
        <v>6995</v>
      </c>
      <c r="T385" t="s">
        <v>7071</v>
      </c>
      <c r="U385">
        <v>2030</v>
      </c>
      <c r="V385" t="s">
        <v>7162</v>
      </c>
      <c r="W385" t="s">
        <v>7162</v>
      </c>
      <c r="X385" t="s">
        <v>7162</v>
      </c>
      <c r="Y385" t="s">
        <v>154</v>
      </c>
      <c r="Z385" t="s">
        <v>154</v>
      </c>
      <c r="AA385" t="s">
        <v>7162</v>
      </c>
      <c r="AB385" t="s">
        <v>7162</v>
      </c>
    </row>
    <row r="386" spans="1:28" ht="14.45">
      <c r="A386">
        <v>385</v>
      </c>
      <c r="B386" t="s">
        <v>2271</v>
      </c>
      <c r="H386" t="s">
        <v>2272</v>
      </c>
      <c r="I386" t="s">
        <v>2273</v>
      </c>
      <c r="J386">
        <v>-0.323</v>
      </c>
      <c r="K386" t="s">
        <v>2274</v>
      </c>
      <c r="L386">
        <v>194200</v>
      </c>
      <c r="N386">
        <v>8</v>
      </c>
      <c r="O386" t="s">
        <v>154</v>
      </c>
      <c r="P386" t="s">
        <v>7162</v>
      </c>
      <c r="Q386" t="s">
        <v>7162</v>
      </c>
      <c r="R386" t="s">
        <v>154</v>
      </c>
      <c r="S386" t="s">
        <v>154</v>
      </c>
      <c r="T386" t="s">
        <v>7162</v>
      </c>
      <c r="U386" t="s">
        <v>7162</v>
      </c>
      <c r="V386" t="s">
        <v>7162</v>
      </c>
      <c r="W386" t="s">
        <v>7162</v>
      </c>
      <c r="X386" t="s">
        <v>7162</v>
      </c>
      <c r="Y386" t="s">
        <v>154</v>
      </c>
      <c r="Z386" t="s">
        <v>154</v>
      </c>
      <c r="AA386" t="s">
        <v>7162</v>
      </c>
      <c r="AB386" t="s">
        <v>7162</v>
      </c>
    </row>
    <row r="387" spans="1:28" ht="14.45">
      <c r="A387">
        <v>386</v>
      </c>
      <c r="B387" t="s">
        <v>2276</v>
      </c>
      <c r="D387" t="s">
        <v>852</v>
      </c>
      <c r="H387" t="s">
        <v>2277</v>
      </c>
      <c r="I387" t="s">
        <v>2278</v>
      </c>
      <c r="J387">
        <v>-0.357</v>
      </c>
      <c r="K387" t="s">
        <v>2279</v>
      </c>
      <c r="L387">
        <v>20000</v>
      </c>
      <c r="N387">
        <v>18</v>
      </c>
      <c r="O387" t="s">
        <v>150</v>
      </c>
      <c r="P387">
        <v>2022</v>
      </c>
      <c r="Q387">
        <v>2030</v>
      </c>
      <c r="R387" t="s">
        <v>150</v>
      </c>
      <c r="S387" t="s">
        <v>7000</v>
      </c>
      <c r="T387" t="s">
        <v>7162</v>
      </c>
      <c r="U387" t="s">
        <v>7162</v>
      </c>
      <c r="V387" t="s">
        <v>7162</v>
      </c>
      <c r="W387" t="s">
        <v>7162</v>
      </c>
      <c r="X387" t="s">
        <v>7162</v>
      </c>
      <c r="Y387" t="s">
        <v>154</v>
      </c>
      <c r="Z387" t="s">
        <v>154</v>
      </c>
      <c r="AA387" t="s">
        <v>7162</v>
      </c>
      <c r="AB387" t="s">
        <v>7162</v>
      </c>
    </row>
    <row r="388" spans="1:28" ht="14.45">
      <c r="A388">
        <v>387</v>
      </c>
      <c r="B388" t="s">
        <v>2281</v>
      </c>
      <c r="H388" t="s">
        <v>2282</v>
      </c>
      <c r="I388" t="s">
        <v>2283</v>
      </c>
      <c r="J388">
        <v>-0.113</v>
      </c>
      <c r="K388" t="s">
        <v>2284</v>
      </c>
      <c r="L388">
        <v>63490</v>
      </c>
      <c r="N388">
        <v>13</v>
      </c>
      <c r="O388" t="s">
        <v>150</v>
      </c>
      <c r="P388">
        <v>2015</v>
      </c>
      <c r="Q388">
        <v>2020</v>
      </c>
      <c r="R388" t="s">
        <v>150</v>
      </c>
      <c r="S388" t="s">
        <v>6995</v>
      </c>
      <c r="T388" t="s">
        <v>1368</v>
      </c>
      <c r="U388">
        <v>2025</v>
      </c>
      <c r="V388" t="s">
        <v>7162</v>
      </c>
      <c r="W388" t="s">
        <v>7162</v>
      </c>
      <c r="X388" t="s">
        <v>7162</v>
      </c>
      <c r="Y388" t="s">
        <v>154</v>
      </c>
      <c r="Z388" t="s">
        <v>154</v>
      </c>
      <c r="AA388" t="s">
        <v>7162</v>
      </c>
      <c r="AB388" t="s">
        <v>7162</v>
      </c>
    </row>
    <row r="389" spans="1:28" ht="14.45">
      <c r="A389">
        <v>388</v>
      </c>
      <c r="B389" t="s">
        <v>2286</v>
      </c>
      <c r="H389" t="s">
        <v>2287</v>
      </c>
      <c r="I389" t="s">
        <v>2288</v>
      </c>
      <c r="J389">
        <v>-0.463</v>
      </c>
      <c r="K389" t="s">
        <v>2289</v>
      </c>
      <c r="L389">
        <v>68629</v>
      </c>
      <c r="N389">
        <v>31</v>
      </c>
      <c r="O389" t="s">
        <v>150</v>
      </c>
      <c r="P389">
        <v>2020</v>
      </c>
      <c r="Q389">
        <v>2040</v>
      </c>
      <c r="R389" t="s">
        <v>150</v>
      </c>
      <c r="S389" t="s">
        <v>6995</v>
      </c>
      <c r="T389" t="s">
        <v>1368</v>
      </c>
      <c r="U389">
        <v>2030</v>
      </c>
      <c r="V389" t="s">
        <v>151</v>
      </c>
      <c r="W389" t="s">
        <v>1368</v>
      </c>
      <c r="X389">
        <v>2045</v>
      </c>
      <c r="Y389" t="s">
        <v>150</v>
      </c>
      <c r="Z389" t="s">
        <v>150</v>
      </c>
      <c r="AA389">
        <v>2045</v>
      </c>
      <c r="AB389">
        <v>2045</v>
      </c>
    </row>
    <row r="390" spans="1:28" ht="14.45">
      <c r="A390">
        <v>389</v>
      </c>
      <c r="B390" t="s">
        <v>2291</v>
      </c>
      <c r="H390" t="s">
        <v>2292</v>
      </c>
      <c r="I390" t="s">
        <v>2293</v>
      </c>
      <c r="J390">
        <v>0.379</v>
      </c>
      <c r="K390" t="s">
        <v>2294</v>
      </c>
      <c r="L390">
        <v>51800</v>
      </c>
      <c r="N390">
        <v>2</v>
      </c>
      <c r="O390" t="s">
        <v>154</v>
      </c>
      <c r="P390" t="s">
        <v>7162</v>
      </c>
      <c r="Q390" t="s">
        <v>7162</v>
      </c>
      <c r="R390" t="s">
        <v>150</v>
      </c>
      <c r="S390" t="s">
        <v>6995</v>
      </c>
      <c r="T390" t="s">
        <v>1368</v>
      </c>
      <c r="U390">
        <v>2030</v>
      </c>
      <c r="V390" t="s">
        <v>7162</v>
      </c>
      <c r="W390" t="s">
        <v>7162</v>
      </c>
      <c r="X390" t="s">
        <v>7162</v>
      </c>
      <c r="Y390" t="s">
        <v>154</v>
      </c>
      <c r="Z390" t="s">
        <v>154</v>
      </c>
      <c r="AA390" t="s">
        <v>7162</v>
      </c>
      <c r="AB390" t="s">
        <v>7162</v>
      </c>
    </row>
    <row r="391" spans="1:28" ht="14.45">
      <c r="A391">
        <v>390</v>
      </c>
      <c r="B391" t="s">
        <v>2298</v>
      </c>
      <c r="H391" t="s">
        <v>2300</v>
      </c>
      <c r="I391" t="s">
        <v>2301</v>
      </c>
      <c r="J391">
        <v>0.111</v>
      </c>
      <c r="K391" t="s">
        <v>2302</v>
      </c>
      <c r="L391">
        <v>122733</v>
      </c>
      <c r="N391">
        <v>8</v>
      </c>
      <c r="O391" t="s">
        <v>154</v>
      </c>
      <c r="P391" t="s">
        <v>7162</v>
      </c>
      <c r="Q391" t="s">
        <v>7162</v>
      </c>
      <c r="R391" t="s">
        <v>154</v>
      </c>
      <c r="S391" t="s">
        <v>154</v>
      </c>
      <c r="T391" t="s">
        <v>7162</v>
      </c>
      <c r="U391" t="s">
        <v>7162</v>
      </c>
      <c r="V391" t="s">
        <v>7162</v>
      </c>
      <c r="W391" t="s">
        <v>7162</v>
      </c>
      <c r="X391" t="s">
        <v>7162</v>
      </c>
      <c r="Y391" t="s">
        <v>154</v>
      </c>
      <c r="Z391" t="s">
        <v>154</v>
      </c>
      <c r="AA391" t="s">
        <v>7162</v>
      </c>
      <c r="AB391" t="s">
        <v>7162</v>
      </c>
    </row>
    <row r="392" spans="1:28" ht="14.45">
      <c r="A392">
        <v>391</v>
      </c>
      <c r="B392" t="s">
        <v>2304</v>
      </c>
      <c r="D392" t="s">
        <v>679</v>
      </c>
      <c r="H392" t="s">
        <v>2305</v>
      </c>
      <c r="I392" t="s">
        <v>2306</v>
      </c>
      <c r="J392">
        <v>-0.247</v>
      </c>
      <c r="K392" t="s">
        <v>2307</v>
      </c>
      <c r="L392">
        <v>7150</v>
      </c>
      <c r="N392">
        <v>4</v>
      </c>
      <c r="O392" t="s">
        <v>154</v>
      </c>
      <c r="P392" t="s">
        <v>7162</v>
      </c>
      <c r="Q392" t="s">
        <v>7162</v>
      </c>
      <c r="R392" t="s">
        <v>150</v>
      </c>
      <c r="S392" t="s">
        <v>6995</v>
      </c>
      <c r="T392" t="s">
        <v>1368</v>
      </c>
      <c r="U392">
        <v>2030</v>
      </c>
      <c r="V392" t="s">
        <v>151</v>
      </c>
      <c r="W392" t="s">
        <v>1368</v>
      </c>
      <c r="X392">
        <v>2040</v>
      </c>
      <c r="Y392" t="s">
        <v>150</v>
      </c>
      <c r="Z392" t="s">
        <v>150</v>
      </c>
      <c r="AA392">
        <v>2040</v>
      </c>
      <c r="AB392">
        <v>2040</v>
      </c>
    </row>
    <row r="393" spans="1:28" ht="14.45">
      <c r="A393">
        <v>392</v>
      </c>
      <c r="B393" t="s">
        <v>2309</v>
      </c>
      <c r="H393" t="s">
        <v>2310</v>
      </c>
      <c r="I393" t="s">
        <v>2311</v>
      </c>
      <c r="J393">
        <v>0.038</v>
      </c>
      <c r="K393" t="s">
        <v>2312</v>
      </c>
      <c r="L393">
        <v>83959</v>
      </c>
      <c r="N393">
        <v>16</v>
      </c>
      <c r="O393" t="s">
        <v>150</v>
      </c>
      <c r="P393">
        <v>2018</v>
      </c>
      <c r="Q393">
        <v>2040</v>
      </c>
      <c r="R393" t="s">
        <v>150</v>
      </c>
      <c r="S393" t="s">
        <v>6995</v>
      </c>
      <c r="T393" t="s">
        <v>1368</v>
      </c>
      <c r="U393">
        <v>2031</v>
      </c>
      <c r="V393" t="s">
        <v>7162</v>
      </c>
      <c r="W393" t="s">
        <v>7162</v>
      </c>
      <c r="X393" t="s">
        <v>7162</v>
      </c>
      <c r="Y393" t="s">
        <v>154</v>
      </c>
      <c r="Z393" t="s">
        <v>154</v>
      </c>
      <c r="AA393" t="s">
        <v>7162</v>
      </c>
      <c r="AB393" t="s">
        <v>7162</v>
      </c>
    </row>
    <row r="394" spans="1:28" ht="14.45">
      <c r="A394">
        <v>393</v>
      </c>
      <c r="B394" t="s">
        <v>2314</v>
      </c>
      <c r="H394" t="s">
        <v>2316</v>
      </c>
      <c r="I394" t="s">
        <v>2317</v>
      </c>
      <c r="J394">
        <v>0.215</v>
      </c>
      <c r="K394" t="s">
        <v>2318</v>
      </c>
      <c r="L394">
        <v>147189</v>
      </c>
      <c r="N394">
        <v>4</v>
      </c>
      <c r="O394" t="s">
        <v>154</v>
      </c>
      <c r="P394" t="s">
        <v>7162</v>
      </c>
      <c r="Q394" t="s">
        <v>7162</v>
      </c>
      <c r="R394" t="s">
        <v>150</v>
      </c>
      <c r="S394" t="s">
        <v>6995</v>
      </c>
      <c r="T394" t="s">
        <v>1368</v>
      </c>
      <c r="U394">
        <v>2030</v>
      </c>
      <c r="V394" t="s">
        <v>151</v>
      </c>
      <c r="W394" t="s">
        <v>1368</v>
      </c>
      <c r="X394">
        <v>2050</v>
      </c>
      <c r="Y394" t="s">
        <v>150</v>
      </c>
      <c r="Z394" t="s">
        <v>150</v>
      </c>
      <c r="AA394">
        <v>2050</v>
      </c>
      <c r="AB394">
        <v>2050</v>
      </c>
    </row>
    <row r="395" spans="1:28" ht="14.45">
      <c r="A395">
        <v>394</v>
      </c>
      <c r="B395" t="s">
        <v>2320</v>
      </c>
      <c r="H395" t="s">
        <v>2321</v>
      </c>
      <c r="I395" t="s">
        <v>2322</v>
      </c>
      <c r="J395">
        <v>0.02</v>
      </c>
      <c r="K395" t="s">
        <v>2323</v>
      </c>
      <c r="L395">
        <v>4010</v>
      </c>
      <c r="N395">
        <v>2</v>
      </c>
      <c r="O395" t="s">
        <v>154</v>
      </c>
      <c r="P395" t="s">
        <v>7162</v>
      </c>
      <c r="Q395" t="s">
        <v>7162</v>
      </c>
      <c r="R395" t="s">
        <v>150</v>
      </c>
      <c r="S395" t="s">
        <v>6995</v>
      </c>
      <c r="T395" t="s">
        <v>1368</v>
      </c>
      <c r="U395">
        <v>2030</v>
      </c>
      <c r="V395" t="s">
        <v>151</v>
      </c>
      <c r="W395" t="s">
        <v>1368</v>
      </c>
      <c r="X395">
        <v>2050</v>
      </c>
      <c r="Y395" t="s">
        <v>150</v>
      </c>
      <c r="Z395" t="s">
        <v>150</v>
      </c>
      <c r="AA395">
        <v>2050</v>
      </c>
      <c r="AB395">
        <v>2050</v>
      </c>
    </row>
    <row r="396" spans="1:28" ht="14.45">
      <c r="A396">
        <v>395</v>
      </c>
      <c r="B396" t="s">
        <v>2325</v>
      </c>
      <c r="H396" t="s">
        <v>2326</v>
      </c>
      <c r="I396" t="s">
        <v>2327</v>
      </c>
      <c r="J396">
        <v>0</v>
      </c>
      <c r="K396" t="s">
        <v>2328</v>
      </c>
      <c r="L396">
        <v>35000</v>
      </c>
      <c r="N396">
        <v>3</v>
      </c>
      <c r="O396" t="s">
        <v>154</v>
      </c>
      <c r="P396" t="s">
        <v>7162</v>
      </c>
      <c r="Q396" t="s">
        <v>7162</v>
      </c>
      <c r="R396" t="s">
        <v>150</v>
      </c>
      <c r="S396" t="s">
        <v>6995</v>
      </c>
      <c r="T396" t="s">
        <v>1368</v>
      </c>
      <c r="U396">
        <v>2030</v>
      </c>
      <c r="V396" t="s">
        <v>7162</v>
      </c>
      <c r="W396" t="s">
        <v>7162</v>
      </c>
      <c r="X396" t="s">
        <v>7162</v>
      </c>
      <c r="Y396" t="s">
        <v>154</v>
      </c>
      <c r="Z396" t="s">
        <v>154</v>
      </c>
      <c r="AA396" t="s">
        <v>7162</v>
      </c>
      <c r="AB396" t="s">
        <v>7162</v>
      </c>
    </row>
    <row r="397" spans="1:28" ht="14.45">
      <c r="A397">
        <v>396</v>
      </c>
      <c r="B397" t="s">
        <v>2330</v>
      </c>
      <c r="H397" t="s">
        <v>2331</v>
      </c>
      <c r="I397" t="s">
        <v>2332</v>
      </c>
      <c r="J397">
        <v>-0.42</v>
      </c>
      <c r="K397" t="s">
        <v>2333</v>
      </c>
      <c r="L397">
        <v>10730</v>
      </c>
      <c r="N397">
        <v>18</v>
      </c>
      <c r="O397" t="s">
        <v>150</v>
      </c>
      <c r="P397">
        <v>2015</v>
      </c>
      <c r="Q397">
        <v>2021</v>
      </c>
      <c r="R397" t="s">
        <v>150</v>
      </c>
      <c r="S397" t="s">
        <v>6995</v>
      </c>
      <c r="T397" t="s">
        <v>7071</v>
      </c>
      <c r="U397">
        <v>2030</v>
      </c>
      <c r="V397" t="s">
        <v>7162</v>
      </c>
      <c r="W397" t="s">
        <v>7162</v>
      </c>
      <c r="X397" t="s">
        <v>7162</v>
      </c>
      <c r="Y397" t="s">
        <v>154</v>
      </c>
      <c r="Z397" t="s">
        <v>154</v>
      </c>
      <c r="AA397" t="s">
        <v>7162</v>
      </c>
      <c r="AB397" t="s">
        <v>7162</v>
      </c>
    </row>
    <row r="398" spans="1:28" ht="14.45">
      <c r="A398">
        <v>397</v>
      </c>
      <c r="B398" t="s">
        <v>2335</v>
      </c>
      <c r="D398" t="s">
        <v>679</v>
      </c>
      <c r="H398" t="s">
        <v>2336</v>
      </c>
      <c r="I398" t="s">
        <v>2337</v>
      </c>
      <c r="J398">
        <v>-0.134</v>
      </c>
      <c r="K398" t="s">
        <v>2338</v>
      </c>
      <c r="L398">
        <v>15250</v>
      </c>
      <c r="N398">
        <v>12</v>
      </c>
      <c r="O398" t="s">
        <v>154</v>
      </c>
      <c r="P398" t="s">
        <v>7162</v>
      </c>
      <c r="Q398" t="s">
        <v>7162</v>
      </c>
      <c r="R398" t="s">
        <v>154</v>
      </c>
      <c r="S398" t="s">
        <v>154</v>
      </c>
      <c r="T398" t="s">
        <v>7162</v>
      </c>
      <c r="U398" t="s">
        <v>7162</v>
      </c>
      <c r="V398" t="s">
        <v>7162</v>
      </c>
      <c r="W398" t="s">
        <v>7162</v>
      </c>
      <c r="X398" t="s">
        <v>7162</v>
      </c>
      <c r="Y398" t="s">
        <v>154</v>
      </c>
      <c r="Z398" t="s">
        <v>154</v>
      </c>
      <c r="AA398" t="s">
        <v>7162</v>
      </c>
      <c r="AB398" t="s">
        <v>7162</v>
      </c>
    </row>
    <row r="399" spans="1:28" ht="14.45">
      <c r="A399">
        <v>398</v>
      </c>
      <c r="B399" t="s">
        <v>2340</v>
      </c>
      <c r="H399" t="s">
        <v>2341</v>
      </c>
      <c r="I399" t="s">
        <v>2342</v>
      </c>
      <c r="J399">
        <v>0.611</v>
      </c>
      <c r="K399" t="s">
        <v>2343</v>
      </c>
      <c r="L399">
        <v>14000</v>
      </c>
      <c r="N399">
        <v>5</v>
      </c>
      <c r="O399" t="s">
        <v>154</v>
      </c>
      <c r="P399" t="s">
        <v>7162</v>
      </c>
      <c r="Q399" t="s">
        <v>7162</v>
      </c>
      <c r="R399" t="s">
        <v>150</v>
      </c>
      <c r="S399" t="s">
        <v>6995</v>
      </c>
      <c r="T399" t="s">
        <v>1368</v>
      </c>
      <c r="U399">
        <v>2030</v>
      </c>
      <c r="V399" t="s">
        <v>7162</v>
      </c>
      <c r="W399" t="s">
        <v>7162</v>
      </c>
      <c r="X399" t="s">
        <v>7162</v>
      </c>
      <c r="Y399" t="s">
        <v>154</v>
      </c>
      <c r="Z399" t="s">
        <v>154</v>
      </c>
      <c r="AA399" t="s">
        <v>7162</v>
      </c>
      <c r="AB399" t="s">
        <v>7162</v>
      </c>
    </row>
    <row r="400" spans="1:28" ht="14.45">
      <c r="A400">
        <v>399</v>
      </c>
      <c r="B400" t="s">
        <v>2345</v>
      </c>
      <c r="H400" t="s">
        <v>2346</v>
      </c>
      <c r="I400" t="s">
        <v>2347</v>
      </c>
      <c r="J400">
        <v>0.402</v>
      </c>
      <c r="K400" t="s">
        <v>2348</v>
      </c>
      <c r="L400">
        <v>49000</v>
      </c>
      <c r="N400">
        <v>8</v>
      </c>
      <c r="O400" t="s">
        <v>154</v>
      </c>
      <c r="P400" t="s">
        <v>7162</v>
      </c>
      <c r="Q400" t="s">
        <v>7162</v>
      </c>
      <c r="R400" t="s">
        <v>150</v>
      </c>
      <c r="S400" t="s">
        <v>6995</v>
      </c>
      <c r="T400" t="s">
        <v>1368</v>
      </c>
      <c r="U400" t="s">
        <v>3292</v>
      </c>
      <c r="V400" t="s">
        <v>151</v>
      </c>
      <c r="W400" t="s">
        <v>1368</v>
      </c>
      <c r="X400" t="s">
        <v>4360</v>
      </c>
      <c r="Y400" t="s">
        <v>150</v>
      </c>
      <c r="Z400" t="s">
        <v>150</v>
      </c>
      <c r="AA400" t="s">
        <v>4360</v>
      </c>
      <c r="AB400" t="s">
        <v>4360</v>
      </c>
    </row>
    <row r="401" spans="1:28" ht="14.45">
      <c r="A401">
        <v>400</v>
      </c>
      <c r="B401" t="s">
        <v>2350</v>
      </c>
      <c r="H401" t="s">
        <v>2351</v>
      </c>
      <c r="I401" t="s">
        <v>2352</v>
      </c>
      <c r="J401">
        <v>0.019</v>
      </c>
      <c r="K401" t="s">
        <v>2353</v>
      </c>
      <c r="L401">
        <v>64636</v>
      </c>
      <c r="N401">
        <v>28</v>
      </c>
      <c r="O401" t="s">
        <v>150</v>
      </c>
      <c r="P401">
        <v>2023</v>
      </c>
      <c r="Q401">
        <v>2050</v>
      </c>
      <c r="R401" t="s">
        <v>150</v>
      </c>
      <c r="S401" t="s">
        <v>6995</v>
      </c>
      <c r="T401" t="s">
        <v>1368</v>
      </c>
      <c r="U401" t="s">
        <v>3292</v>
      </c>
      <c r="V401" t="s">
        <v>151</v>
      </c>
      <c r="W401" t="s">
        <v>1368</v>
      </c>
      <c r="X401" t="s">
        <v>4360</v>
      </c>
      <c r="Y401" t="s">
        <v>150</v>
      </c>
      <c r="Z401" t="s">
        <v>150</v>
      </c>
      <c r="AA401" t="s">
        <v>4360</v>
      </c>
      <c r="AB401" t="s">
        <v>4360</v>
      </c>
    </row>
    <row r="402" spans="1:28" ht="14.45">
      <c r="A402">
        <v>401</v>
      </c>
      <c r="B402" t="s">
        <v>2355</v>
      </c>
      <c r="H402" t="s">
        <v>2356</v>
      </c>
      <c r="I402" t="s">
        <v>2357</v>
      </c>
      <c r="J402">
        <v>0.179</v>
      </c>
      <c r="K402" t="s">
        <v>2358</v>
      </c>
      <c r="L402">
        <v>52858</v>
      </c>
      <c r="N402">
        <v>4</v>
      </c>
      <c r="O402" t="s">
        <v>154</v>
      </c>
      <c r="P402" t="s">
        <v>7162</v>
      </c>
      <c r="Q402" t="s">
        <v>7162</v>
      </c>
      <c r="R402" t="s">
        <v>150</v>
      </c>
      <c r="S402" t="s">
        <v>6995</v>
      </c>
      <c r="T402" t="s">
        <v>1368</v>
      </c>
      <c r="U402">
        <v>2030</v>
      </c>
      <c r="V402" t="s">
        <v>151</v>
      </c>
      <c r="W402" t="s">
        <v>1368</v>
      </c>
      <c r="X402">
        <v>2050</v>
      </c>
      <c r="Y402" t="s">
        <v>150</v>
      </c>
      <c r="Z402" t="s">
        <v>150</v>
      </c>
      <c r="AA402">
        <v>2050</v>
      </c>
      <c r="AB402">
        <v>2050</v>
      </c>
    </row>
    <row r="403" spans="1:28" ht="14.45">
      <c r="A403">
        <v>402</v>
      </c>
      <c r="B403" t="s">
        <v>2361</v>
      </c>
      <c r="D403" t="s">
        <v>1438</v>
      </c>
      <c r="H403" t="s">
        <v>2362</v>
      </c>
      <c r="I403" t="s">
        <v>2363</v>
      </c>
      <c r="J403">
        <v>-0.309</v>
      </c>
      <c r="K403" t="s">
        <v>2364</v>
      </c>
      <c r="L403">
        <v>53000</v>
      </c>
      <c r="N403">
        <v>31</v>
      </c>
      <c r="O403" t="s">
        <v>154</v>
      </c>
      <c r="P403" t="s">
        <v>7162</v>
      </c>
      <c r="Q403" t="s">
        <v>7162</v>
      </c>
      <c r="R403" t="s">
        <v>150</v>
      </c>
      <c r="S403" t="s">
        <v>6995</v>
      </c>
      <c r="T403" t="s">
        <v>1368</v>
      </c>
      <c r="U403">
        <v>2030</v>
      </c>
      <c r="V403" t="s">
        <v>7162</v>
      </c>
      <c r="W403" t="s">
        <v>7162</v>
      </c>
      <c r="X403" t="s">
        <v>7162</v>
      </c>
      <c r="Y403" t="s">
        <v>154</v>
      </c>
      <c r="Z403" t="s">
        <v>154</v>
      </c>
      <c r="AA403" t="s">
        <v>7162</v>
      </c>
      <c r="AB403" t="s">
        <v>7162</v>
      </c>
    </row>
    <row r="404" spans="1:28" ht="14.45">
      <c r="A404">
        <v>403</v>
      </c>
      <c r="B404" t="s">
        <v>2367</v>
      </c>
      <c r="H404" t="s">
        <v>2368</v>
      </c>
      <c r="I404" t="s">
        <v>2369</v>
      </c>
      <c r="J404">
        <v>0.372</v>
      </c>
      <c r="K404" t="s">
        <v>2370</v>
      </c>
      <c r="L404">
        <v>110000</v>
      </c>
      <c r="N404">
        <v>3</v>
      </c>
      <c r="O404" t="s">
        <v>154</v>
      </c>
      <c r="P404" t="s">
        <v>7162</v>
      </c>
      <c r="Q404" t="s">
        <v>7162</v>
      </c>
      <c r="R404" t="s">
        <v>150</v>
      </c>
      <c r="S404" t="s">
        <v>7000</v>
      </c>
      <c r="T404" t="s">
        <v>7162</v>
      </c>
      <c r="U404" t="s">
        <v>7162</v>
      </c>
      <c r="V404" t="s">
        <v>7162</v>
      </c>
      <c r="W404" t="s">
        <v>7162</v>
      </c>
      <c r="X404" t="s">
        <v>7162</v>
      </c>
      <c r="Y404" t="s">
        <v>154</v>
      </c>
      <c r="Z404" t="s">
        <v>154</v>
      </c>
      <c r="AA404" t="s">
        <v>7162</v>
      </c>
      <c r="AB404" t="s">
        <v>7162</v>
      </c>
    </row>
    <row r="405" spans="1:28" ht="14.45">
      <c r="A405">
        <v>404</v>
      </c>
      <c r="B405" t="s">
        <v>2372</v>
      </c>
      <c r="H405" t="s">
        <v>2373</v>
      </c>
      <c r="I405" t="s">
        <v>2374</v>
      </c>
      <c r="J405">
        <v>0.008</v>
      </c>
      <c r="K405" t="s">
        <v>2375</v>
      </c>
      <c r="L405">
        <v>102000</v>
      </c>
      <c r="N405">
        <v>31</v>
      </c>
      <c r="O405" t="s">
        <v>150</v>
      </c>
      <c r="P405">
        <v>2022</v>
      </c>
      <c r="Q405">
        <v>2025</v>
      </c>
      <c r="R405" t="s">
        <v>150</v>
      </c>
      <c r="S405" t="s">
        <v>6995</v>
      </c>
      <c r="T405" t="s">
        <v>7071</v>
      </c>
      <c r="U405">
        <v>2037</v>
      </c>
      <c r="V405" t="s">
        <v>7162</v>
      </c>
      <c r="W405" t="s">
        <v>7162</v>
      </c>
      <c r="X405" t="s">
        <v>7162</v>
      </c>
      <c r="Y405" t="s">
        <v>154</v>
      </c>
      <c r="Z405" t="s">
        <v>154</v>
      </c>
      <c r="AA405" t="s">
        <v>7162</v>
      </c>
      <c r="AB405" t="s">
        <v>7162</v>
      </c>
    </row>
    <row r="406" spans="1:28" ht="14.45">
      <c r="A406">
        <v>405</v>
      </c>
      <c r="B406" t="s">
        <v>2377</v>
      </c>
      <c r="H406" t="s">
        <v>2378</v>
      </c>
      <c r="I406" t="s">
        <v>2379</v>
      </c>
      <c r="J406">
        <v>-0.196</v>
      </c>
      <c r="K406" t="s">
        <v>2380</v>
      </c>
      <c r="L406">
        <v>11492</v>
      </c>
      <c r="N406">
        <v>4</v>
      </c>
      <c r="O406" t="s">
        <v>154</v>
      </c>
      <c r="P406" t="s">
        <v>7162</v>
      </c>
      <c r="Q406" t="s">
        <v>7162</v>
      </c>
      <c r="R406" t="s">
        <v>150</v>
      </c>
      <c r="S406" t="s">
        <v>6995</v>
      </c>
      <c r="T406" t="s">
        <v>1368</v>
      </c>
      <c r="U406">
        <v>2030</v>
      </c>
      <c r="V406" t="s">
        <v>151</v>
      </c>
      <c r="W406" t="s">
        <v>1368</v>
      </c>
      <c r="X406">
        <v>2050</v>
      </c>
      <c r="Y406" t="s">
        <v>150</v>
      </c>
      <c r="Z406" t="s">
        <v>150</v>
      </c>
      <c r="AA406">
        <v>2050</v>
      </c>
      <c r="AB406">
        <v>2050</v>
      </c>
    </row>
    <row r="407" spans="1:28" ht="14.45">
      <c r="A407">
        <v>406</v>
      </c>
      <c r="B407" t="s">
        <v>2382</v>
      </c>
      <c r="H407" t="s">
        <v>2383</v>
      </c>
      <c r="I407" t="s">
        <v>2384</v>
      </c>
      <c r="J407">
        <v>-0.436</v>
      </c>
      <c r="K407" t="s">
        <v>2385</v>
      </c>
      <c r="L407">
        <v>83115</v>
      </c>
      <c r="N407">
        <v>3</v>
      </c>
      <c r="O407" t="s">
        <v>154</v>
      </c>
      <c r="P407" t="s">
        <v>7162</v>
      </c>
      <c r="Q407" t="s">
        <v>7162</v>
      </c>
      <c r="R407" t="s">
        <v>150</v>
      </c>
      <c r="S407" t="s">
        <v>6995</v>
      </c>
      <c r="T407" t="s">
        <v>1368</v>
      </c>
      <c r="U407">
        <v>2030</v>
      </c>
      <c r="V407" t="s">
        <v>151</v>
      </c>
      <c r="W407" t="s">
        <v>1368</v>
      </c>
      <c r="X407">
        <v>2050</v>
      </c>
      <c r="Y407" t="s">
        <v>150</v>
      </c>
      <c r="Z407" t="s">
        <v>150</v>
      </c>
      <c r="AA407">
        <v>2050</v>
      </c>
      <c r="AB407">
        <v>2050</v>
      </c>
    </row>
    <row r="408" spans="1:28" ht="14.45">
      <c r="A408">
        <v>407</v>
      </c>
      <c r="B408" t="s">
        <v>2388</v>
      </c>
      <c r="H408" t="s">
        <v>2389</v>
      </c>
      <c r="I408" t="s">
        <v>2390</v>
      </c>
      <c r="J408">
        <v>0.189</v>
      </c>
      <c r="K408" t="s">
        <v>2391</v>
      </c>
      <c r="L408">
        <v>49402</v>
      </c>
      <c r="N408">
        <v>6</v>
      </c>
      <c r="O408" t="s">
        <v>150</v>
      </c>
      <c r="P408">
        <v>2021</v>
      </c>
      <c r="Q408">
        <v>2023</v>
      </c>
      <c r="R408" t="s">
        <v>150</v>
      </c>
      <c r="S408" t="s">
        <v>160</v>
      </c>
      <c r="T408" t="s">
        <v>7162</v>
      </c>
      <c r="U408" t="s">
        <v>7162</v>
      </c>
      <c r="V408" t="s">
        <v>7162</v>
      </c>
      <c r="W408" t="s">
        <v>7162</v>
      </c>
      <c r="X408" t="s">
        <v>7162</v>
      </c>
      <c r="Y408" t="s">
        <v>150</v>
      </c>
      <c r="Z408" t="s">
        <v>154</v>
      </c>
      <c r="AA408" t="s">
        <v>7162</v>
      </c>
      <c r="AB408" t="s">
        <v>7162</v>
      </c>
    </row>
    <row r="409" spans="1:28" ht="14.45">
      <c r="A409">
        <v>408</v>
      </c>
      <c r="B409" t="s">
        <v>2394</v>
      </c>
      <c r="H409" t="s">
        <v>2395</v>
      </c>
      <c r="I409" t="s">
        <v>2396</v>
      </c>
      <c r="J409">
        <v>0.244</v>
      </c>
      <c r="K409" t="s">
        <v>2397</v>
      </c>
      <c r="L409">
        <v>74077</v>
      </c>
      <c r="N409">
        <v>31</v>
      </c>
      <c r="O409" t="s">
        <v>154</v>
      </c>
      <c r="P409" t="s">
        <v>7162</v>
      </c>
      <c r="Q409" t="s">
        <v>7162</v>
      </c>
      <c r="R409" t="s">
        <v>150</v>
      </c>
      <c r="S409" t="s">
        <v>160</v>
      </c>
      <c r="T409" t="s">
        <v>7162</v>
      </c>
      <c r="U409" t="s">
        <v>7162</v>
      </c>
      <c r="V409" t="s">
        <v>7162</v>
      </c>
      <c r="W409" t="s">
        <v>7162</v>
      </c>
      <c r="X409" t="s">
        <v>7162</v>
      </c>
      <c r="Y409" t="s">
        <v>150</v>
      </c>
      <c r="Z409" t="s">
        <v>154</v>
      </c>
      <c r="AA409" t="s">
        <v>7162</v>
      </c>
      <c r="AB409" t="s">
        <v>7162</v>
      </c>
    </row>
    <row r="410" spans="1:28" ht="14.45">
      <c r="A410">
        <v>409</v>
      </c>
      <c r="B410" t="s">
        <v>2399</v>
      </c>
      <c r="D410" t="s">
        <v>679</v>
      </c>
      <c r="H410" t="s">
        <v>2400</v>
      </c>
      <c r="I410" t="s">
        <v>2401</v>
      </c>
      <c r="J410">
        <v>-0.228</v>
      </c>
      <c r="K410" t="s">
        <v>2402</v>
      </c>
      <c r="L410">
        <v>64610</v>
      </c>
      <c r="N410">
        <v>19</v>
      </c>
      <c r="O410" t="s">
        <v>154</v>
      </c>
      <c r="P410" t="s">
        <v>7162</v>
      </c>
      <c r="Q410" t="s">
        <v>7162</v>
      </c>
      <c r="R410" t="s">
        <v>150</v>
      </c>
      <c r="S410" t="s">
        <v>7000</v>
      </c>
      <c r="T410" t="s">
        <v>7162</v>
      </c>
      <c r="U410" t="s">
        <v>7162</v>
      </c>
      <c r="V410" t="s">
        <v>7162</v>
      </c>
      <c r="W410" t="s">
        <v>7162</v>
      </c>
      <c r="X410" t="s">
        <v>7162</v>
      </c>
      <c r="Y410" t="s">
        <v>154</v>
      </c>
      <c r="Z410" t="s">
        <v>154</v>
      </c>
      <c r="AA410" t="s">
        <v>7162</v>
      </c>
      <c r="AB410" t="s">
        <v>7162</v>
      </c>
    </row>
    <row r="411" spans="1:28" ht="14.45">
      <c r="A411">
        <v>410</v>
      </c>
      <c r="B411" t="s">
        <v>2404</v>
      </c>
      <c r="H411" t="s">
        <v>2405</v>
      </c>
      <c r="I411" t="s">
        <v>2406</v>
      </c>
      <c r="J411">
        <v>0</v>
      </c>
      <c r="K411" t="s">
        <v>2407</v>
      </c>
      <c r="L411">
        <v>98120</v>
      </c>
      <c r="N411">
        <v>31</v>
      </c>
      <c r="O411" t="s">
        <v>154</v>
      </c>
      <c r="P411" t="s">
        <v>7162</v>
      </c>
      <c r="Q411" t="s">
        <v>7162</v>
      </c>
      <c r="R411" t="s">
        <v>150</v>
      </c>
      <c r="S411" t="s">
        <v>6995</v>
      </c>
      <c r="T411" t="s">
        <v>1368</v>
      </c>
      <c r="U411" t="s">
        <v>3292</v>
      </c>
      <c r="V411" t="s">
        <v>151</v>
      </c>
      <c r="W411" t="s">
        <v>1368</v>
      </c>
      <c r="X411" t="s">
        <v>4371</v>
      </c>
      <c r="Y411" t="s">
        <v>150</v>
      </c>
      <c r="Z411" t="s">
        <v>150</v>
      </c>
      <c r="AA411" t="s">
        <v>4371</v>
      </c>
      <c r="AB411" t="s">
        <v>4371</v>
      </c>
    </row>
    <row r="412" spans="1:28" ht="14.45">
      <c r="A412">
        <v>411</v>
      </c>
      <c r="B412" t="s">
        <v>2409</v>
      </c>
      <c r="H412" t="s">
        <v>2410</v>
      </c>
      <c r="I412" t="s">
        <v>2411</v>
      </c>
      <c r="J412">
        <v>0.498</v>
      </c>
      <c r="K412" t="s">
        <v>2412</v>
      </c>
      <c r="L412">
        <v>76453</v>
      </c>
      <c r="N412">
        <v>3</v>
      </c>
      <c r="O412" t="s">
        <v>154</v>
      </c>
      <c r="P412" t="s">
        <v>7162</v>
      </c>
      <c r="Q412" t="s">
        <v>7162</v>
      </c>
      <c r="R412" t="s">
        <v>150</v>
      </c>
      <c r="S412" t="s">
        <v>6995</v>
      </c>
      <c r="T412" t="s">
        <v>1368</v>
      </c>
      <c r="U412" t="s">
        <v>4212</v>
      </c>
      <c r="V412" t="s">
        <v>151</v>
      </c>
      <c r="W412" t="s">
        <v>1368</v>
      </c>
      <c r="X412" t="s">
        <v>6408</v>
      </c>
      <c r="Y412" t="s">
        <v>150</v>
      </c>
      <c r="Z412" t="s">
        <v>150</v>
      </c>
      <c r="AA412" t="s">
        <v>6408</v>
      </c>
      <c r="AB412" t="s">
        <v>6408</v>
      </c>
    </row>
    <row r="413" spans="1:28" ht="14.45">
      <c r="A413">
        <v>412</v>
      </c>
      <c r="B413" t="s">
        <v>2414</v>
      </c>
      <c r="H413" t="s">
        <v>2416</v>
      </c>
      <c r="I413" t="s">
        <v>2417</v>
      </c>
      <c r="J413">
        <v>-0.097</v>
      </c>
      <c r="K413" t="s">
        <v>2418</v>
      </c>
      <c r="L413">
        <v>83100</v>
      </c>
      <c r="N413">
        <v>17</v>
      </c>
      <c r="O413" t="s">
        <v>154</v>
      </c>
      <c r="P413" t="s">
        <v>7162</v>
      </c>
      <c r="Q413" t="s">
        <v>7162</v>
      </c>
      <c r="R413" t="s">
        <v>150</v>
      </c>
      <c r="S413" t="s">
        <v>6995</v>
      </c>
      <c r="T413" t="s">
        <v>1368</v>
      </c>
      <c r="U413">
        <v>2030</v>
      </c>
      <c r="V413" t="s">
        <v>151</v>
      </c>
      <c r="W413" t="s">
        <v>1368</v>
      </c>
      <c r="X413">
        <v>2040</v>
      </c>
      <c r="Y413" t="s">
        <v>150</v>
      </c>
      <c r="Z413" t="s">
        <v>150</v>
      </c>
      <c r="AA413">
        <v>2040</v>
      </c>
      <c r="AB413">
        <v>2040</v>
      </c>
    </row>
    <row r="414" spans="1:28" ht="14.45">
      <c r="A414">
        <v>413</v>
      </c>
      <c r="B414" t="s">
        <v>2420</v>
      </c>
      <c r="H414" t="s">
        <v>2421</v>
      </c>
      <c r="I414" t="s">
        <v>2422</v>
      </c>
      <c r="J414">
        <v>-0.024</v>
      </c>
      <c r="K414" t="s">
        <v>2423</v>
      </c>
      <c r="L414">
        <v>30000</v>
      </c>
      <c r="N414">
        <v>8</v>
      </c>
      <c r="O414" t="s">
        <v>154</v>
      </c>
      <c r="P414" t="s">
        <v>7162</v>
      </c>
      <c r="Q414" t="s">
        <v>7162</v>
      </c>
      <c r="R414" t="s">
        <v>150</v>
      </c>
      <c r="S414" t="s">
        <v>6995</v>
      </c>
      <c r="T414" t="s">
        <v>7071</v>
      </c>
      <c r="U414">
        <v>2032</v>
      </c>
      <c r="V414" t="s">
        <v>7162</v>
      </c>
      <c r="W414" t="s">
        <v>7162</v>
      </c>
      <c r="X414" t="s">
        <v>7162</v>
      </c>
      <c r="Y414" t="s">
        <v>154</v>
      </c>
      <c r="Z414" t="s">
        <v>154</v>
      </c>
      <c r="AA414" t="s">
        <v>7162</v>
      </c>
      <c r="AB414" t="s">
        <v>7162</v>
      </c>
    </row>
    <row r="415" spans="1:28" ht="14.45">
      <c r="A415">
        <v>414</v>
      </c>
      <c r="B415" t="s">
        <v>2425</v>
      </c>
      <c r="H415" t="s">
        <v>2426</v>
      </c>
      <c r="I415" t="s">
        <v>2427</v>
      </c>
      <c r="J415">
        <v>-0.421</v>
      </c>
      <c r="K415" t="s">
        <v>2428</v>
      </c>
      <c r="L415">
        <v>100057</v>
      </c>
      <c r="N415">
        <v>6</v>
      </c>
      <c r="O415" t="s">
        <v>154</v>
      </c>
      <c r="P415" t="s">
        <v>7162</v>
      </c>
      <c r="Q415" t="s">
        <v>7162</v>
      </c>
      <c r="R415" t="s">
        <v>154</v>
      </c>
      <c r="S415" t="s">
        <v>154</v>
      </c>
      <c r="T415" t="s">
        <v>7162</v>
      </c>
      <c r="U415" t="s">
        <v>7162</v>
      </c>
      <c r="V415" t="s">
        <v>7162</v>
      </c>
      <c r="W415" t="s">
        <v>7162</v>
      </c>
      <c r="X415" t="s">
        <v>7162</v>
      </c>
      <c r="Y415" t="s">
        <v>154</v>
      </c>
      <c r="Z415" t="s">
        <v>154</v>
      </c>
      <c r="AA415" t="s">
        <v>7162</v>
      </c>
      <c r="AB415" t="s">
        <v>7162</v>
      </c>
    </row>
    <row r="416" spans="1:28" ht="14.45">
      <c r="A416">
        <v>415</v>
      </c>
      <c r="B416" t="s">
        <v>2431</v>
      </c>
      <c r="H416" t="s">
        <v>2432</v>
      </c>
      <c r="I416" t="s">
        <v>2433</v>
      </c>
      <c r="J416">
        <v>-0.038</v>
      </c>
      <c r="K416" t="s">
        <v>2434</v>
      </c>
      <c r="L416">
        <v>35240</v>
      </c>
      <c r="N416">
        <v>17</v>
      </c>
      <c r="O416" t="s">
        <v>150</v>
      </c>
      <c r="P416">
        <v>2019</v>
      </c>
      <c r="Q416">
        <v>2025</v>
      </c>
      <c r="R416" t="s">
        <v>150</v>
      </c>
      <c r="S416" t="s">
        <v>6995</v>
      </c>
      <c r="T416" t="s">
        <v>1368</v>
      </c>
      <c r="U416">
        <v>2025</v>
      </c>
      <c r="V416" t="s">
        <v>7162</v>
      </c>
      <c r="W416" t="s">
        <v>7162</v>
      </c>
      <c r="X416" t="s">
        <v>7162</v>
      </c>
      <c r="Y416" t="s">
        <v>154</v>
      </c>
      <c r="Z416" t="s">
        <v>154</v>
      </c>
      <c r="AA416" t="s">
        <v>7162</v>
      </c>
      <c r="AB416" t="s">
        <v>7162</v>
      </c>
    </row>
    <row r="417" spans="1:28" ht="14.45">
      <c r="A417">
        <v>416</v>
      </c>
      <c r="B417" t="s">
        <v>2436</v>
      </c>
      <c r="H417" t="s">
        <v>2437</v>
      </c>
      <c r="I417" t="s">
        <v>2438</v>
      </c>
      <c r="J417">
        <v>-0.136</v>
      </c>
      <c r="K417" t="s">
        <v>2439</v>
      </c>
      <c r="L417">
        <v>45661</v>
      </c>
      <c r="N417">
        <v>17</v>
      </c>
      <c r="O417" t="s">
        <v>154</v>
      </c>
      <c r="P417" t="s">
        <v>7162</v>
      </c>
      <c r="Q417" t="s">
        <v>7162</v>
      </c>
      <c r="R417" t="s">
        <v>150</v>
      </c>
      <c r="S417" t="s">
        <v>6995</v>
      </c>
      <c r="T417" t="s">
        <v>1368</v>
      </c>
      <c r="U417">
        <v>2030</v>
      </c>
      <c r="V417" t="s">
        <v>151</v>
      </c>
      <c r="W417" t="s">
        <v>1368</v>
      </c>
      <c r="X417">
        <v>2050</v>
      </c>
      <c r="Y417" t="s">
        <v>150</v>
      </c>
      <c r="Z417" t="s">
        <v>150</v>
      </c>
      <c r="AA417">
        <v>2050</v>
      </c>
      <c r="AB417">
        <v>2050</v>
      </c>
    </row>
    <row r="418" spans="1:28" ht="14.45">
      <c r="A418">
        <v>417</v>
      </c>
      <c r="B418" t="s">
        <v>2441</v>
      </c>
      <c r="H418" t="s">
        <v>2442</v>
      </c>
      <c r="I418" t="s">
        <v>2443</v>
      </c>
      <c r="J418">
        <v>0.816</v>
      </c>
      <c r="K418" t="s">
        <v>2444</v>
      </c>
      <c r="L418">
        <v>27421</v>
      </c>
      <c r="N418">
        <v>10</v>
      </c>
      <c r="O418" t="s">
        <v>154</v>
      </c>
      <c r="P418" t="s">
        <v>7162</v>
      </c>
      <c r="Q418" t="s">
        <v>7162</v>
      </c>
      <c r="R418" t="s">
        <v>150</v>
      </c>
      <c r="S418" t="s">
        <v>6995</v>
      </c>
      <c r="T418" t="s">
        <v>1368</v>
      </c>
      <c r="U418">
        <v>2025</v>
      </c>
      <c r="V418" t="s">
        <v>7162</v>
      </c>
      <c r="W418" t="s">
        <v>7162</v>
      </c>
      <c r="X418" t="s">
        <v>7162</v>
      </c>
      <c r="Y418" t="s">
        <v>154</v>
      </c>
      <c r="Z418" t="s">
        <v>154</v>
      </c>
      <c r="AA418" t="s">
        <v>7162</v>
      </c>
      <c r="AB418" t="s">
        <v>7162</v>
      </c>
    </row>
    <row r="419" spans="1:28" ht="14.45">
      <c r="A419">
        <v>418</v>
      </c>
      <c r="B419" t="s">
        <v>2446</v>
      </c>
      <c r="H419" t="s">
        <v>2447</v>
      </c>
      <c r="I419" t="s">
        <v>2448</v>
      </c>
      <c r="J419">
        <v>0.683</v>
      </c>
      <c r="K419" t="s">
        <v>2449</v>
      </c>
      <c r="L419">
        <v>44102</v>
      </c>
      <c r="N419">
        <v>3</v>
      </c>
      <c r="O419" t="s">
        <v>154</v>
      </c>
      <c r="P419" t="s">
        <v>7162</v>
      </c>
      <c r="Q419" t="s">
        <v>7162</v>
      </c>
      <c r="R419" t="s">
        <v>150</v>
      </c>
      <c r="S419" t="s">
        <v>6995</v>
      </c>
      <c r="T419" t="s">
        <v>1368</v>
      </c>
      <c r="U419">
        <v>2030</v>
      </c>
      <c r="V419" t="s">
        <v>151</v>
      </c>
      <c r="W419" t="s">
        <v>1368</v>
      </c>
      <c r="X419">
        <v>2050</v>
      </c>
      <c r="Y419" t="s">
        <v>150</v>
      </c>
      <c r="Z419" t="s">
        <v>150</v>
      </c>
      <c r="AA419">
        <v>2050</v>
      </c>
      <c r="AB419">
        <v>2050</v>
      </c>
    </row>
    <row r="420" spans="1:28" ht="14.45">
      <c r="A420">
        <v>419</v>
      </c>
      <c r="B420" t="s">
        <v>2451</v>
      </c>
      <c r="H420" t="s">
        <v>2453</v>
      </c>
      <c r="I420" t="s">
        <v>2454</v>
      </c>
      <c r="J420">
        <v>0.079</v>
      </c>
      <c r="K420" t="s">
        <v>2455</v>
      </c>
      <c r="L420">
        <v>31000</v>
      </c>
      <c r="N420">
        <v>1</v>
      </c>
      <c r="O420" t="s">
        <v>154</v>
      </c>
      <c r="P420" t="s">
        <v>7162</v>
      </c>
      <c r="Q420" t="s">
        <v>7162</v>
      </c>
      <c r="R420" t="s">
        <v>154</v>
      </c>
      <c r="S420" t="s">
        <v>154</v>
      </c>
      <c r="T420" t="s">
        <v>7162</v>
      </c>
      <c r="U420" t="s">
        <v>7162</v>
      </c>
      <c r="V420" t="s">
        <v>7162</v>
      </c>
      <c r="W420" t="s">
        <v>7162</v>
      </c>
      <c r="X420" t="s">
        <v>7162</v>
      </c>
      <c r="Y420" t="s">
        <v>154</v>
      </c>
      <c r="Z420" t="s">
        <v>154</v>
      </c>
      <c r="AA420" t="s">
        <v>7162</v>
      </c>
      <c r="AB420" t="s">
        <v>7162</v>
      </c>
    </row>
    <row r="421" spans="1:28" ht="14.45">
      <c r="A421">
        <v>420</v>
      </c>
      <c r="B421" t="s">
        <v>2457</v>
      </c>
      <c r="H421" t="s">
        <v>2458</v>
      </c>
      <c r="I421" t="s">
        <v>2459</v>
      </c>
      <c r="J421">
        <v>0.065</v>
      </c>
      <c r="K421" t="s">
        <v>2460</v>
      </c>
      <c r="L421">
        <v>61400</v>
      </c>
      <c r="N421">
        <v>19</v>
      </c>
      <c r="O421" t="s">
        <v>150</v>
      </c>
      <c r="P421">
        <v>2018</v>
      </c>
      <c r="Q421">
        <v>2025</v>
      </c>
      <c r="R421" t="s">
        <v>150</v>
      </c>
      <c r="S421" t="s">
        <v>6995</v>
      </c>
      <c r="T421" t="s">
        <v>1368</v>
      </c>
      <c r="U421">
        <v>2025</v>
      </c>
      <c r="V421" t="s">
        <v>7162</v>
      </c>
      <c r="W421" t="s">
        <v>7162</v>
      </c>
      <c r="X421" t="s">
        <v>7162</v>
      </c>
      <c r="Y421" t="s">
        <v>150</v>
      </c>
      <c r="Z421" t="s">
        <v>154</v>
      </c>
      <c r="AA421" t="s">
        <v>7162</v>
      </c>
      <c r="AB421" t="s">
        <v>7162</v>
      </c>
    </row>
    <row r="422" spans="1:28" ht="14.45">
      <c r="A422">
        <v>421</v>
      </c>
      <c r="B422" t="s">
        <v>2462</v>
      </c>
      <c r="H422" t="s">
        <v>2463</v>
      </c>
      <c r="I422" t="s">
        <v>2464</v>
      </c>
      <c r="J422">
        <v>1.744</v>
      </c>
      <c r="K422" t="s">
        <v>2465</v>
      </c>
      <c r="L422">
        <v>226831</v>
      </c>
      <c r="N422">
        <v>30</v>
      </c>
      <c r="O422" t="s">
        <v>150</v>
      </c>
      <c r="P422">
        <v>2015</v>
      </c>
      <c r="Q422">
        <v>2020</v>
      </c>
      <c r="R422" t="s">
        <v>150</v>
      </c>
      <c r="S422" t="s">
        <v>6995</v>
      </c>
      <c r="T422" t="s">
        <v>1368</v>
      </c>
      <c r="U422">
        <v>2030</v>
      </c>
      <c r="V422" t="s">
        <v>151</v>
      </c>
      <c r="W422" t="s">
        <v>1368</v>
      </c>
      <c r="X422">
        <v>2040</v>
      </c>
      <c r="Y422" t="s">
        <v>150</v>
      </c>
      <c r="Z422" t="s">
        <v>150</v>
      </c>
      <c r="AA422">
        <v>2040</v>
      </c>
      <c r="AB422">
        <v>2040</v>
      </c>
    </row>
    <row r="423" spans="1:28" ht="14.45">
      <c r="A423">
        <v>422</v>
      </c>
      <c r="B423" t="s">
        <v>2467</v>
      </c>
      <c r="D423" t="s">
        <v>679</v>
      </c>
      <c r="H423" t="s">
        <v>2468</v>
      </c>
      <c r="I423" t="s">
        <v>2469</v>
      </c>
      <c r="J423">
        <v>0</v>
      </c>
      <c r="K423" t="s">
        <v>2470</v>
      </c>
      <c r="L423">
        <v>98000</v>
      </c>
      <c r="N423">
        <v>5</v>
      </c>
      <c r="O423" t="s">
        <v>150</v>
      </c>
      <c r="P423">
        <v>2021</v>
      </c>
      <c r="Q423">
        <v>2030</v>
      </c>
      <c r="R423" t="s">
        <v>150</v>
      </c>
      <c r="S423" t="s">
        <v>6995</v>
      </c>
      <c r="T423" t="s">
        <v>1368</v>
      </c>
      <c r="U423">
        <v>2030</v>
      </c>
      <c r="V423" t="s">
        <v>7162</v>
      </c>
      <c r="W423" t="s">
        <v>7162</v>
      </c>
      <c r="X423" t="s">
        <v>7162</v>
      </c>
      <c r="Y423" t="s">
        <v>154</v>
      </c>
      <c r="Z423" t="s">
        <v>154</v>
      </c>
      <c r="AA423" t="s">
        <v>7162</v>
      </c>
      <c r="AB423" t="s">
        <v>7162</v>
      </c>
    </row>
    <row r="424" spans="1:28" ht="14.45">
      <c r="A424">
        <v>423</v>
      </c>
      <c r="B424" t="s">
        <v>2472</v>
      </c>
      <c r="H424" t="s">
        <v>2473</v>
      </c>
      <c r="I424" t="s">
        <v>2474</v>
      </c>
      <c r="J424">
        <v>0.201</v>
      </c>
      <c r="K424" t="s">
        <v>2475</v>
      </c>
      <c r="L424">
        <v>278103</v>
      </c>
      <c r="N424">
        <v>3</v>
      </c>
      <c r="O424" t="s">
        <v>154</v>
      </c>
      <c r="P424" t="s">
        <v>7162</v>
      </c>
      <c r="Q424" t="s">
        <v>7162</v>
      </c>
      <c r="R424" t="s">
        <v>150</v>
      </c>
      <c r="S424" t="s">
        <v>6995</v>
      </c>
      <c r="T424" t="s">
        <v>1368</v>
      </c>
      <c r="U424">
        <v>2032</v>
      </c>
      <c r="V424" t="s">
        <v>7162</v>
      </c>
      <c r="W424" t="s">
        <v>7162</v>
      </c>
      <c r="X424" t="s">
        <v>7162</v>
      </c>
      <c r="Y424" t="s">
        <v>154</v>
      </c>
      <c r="Z424" t="s">
        <v>154</v>
      </c>
      <c r="AA424" t="s">
        <v>7162</v>
      </c>
      <c r="AB424" t="s">
        <v>7162</v>
      </c>
    </row>
    <row r="425" spans="1:28" ht="14.45">
      <c r="A425">
        <v>424</v>
      </c>
      <c r="B425" t="s">
        <v>2477</v>
      </c>
      <c r="D425" t="s">
        <v>679</v>
      </c>
      <c r="H425" t="s">
        <v>2478</v>
      </c>
      <c r="I425" t="s">
        <v>2479</v>
      </c>
      <c r="J425">
        <v>-0.191</v>
      </c>
      <c r="K425" t="s">
        <v>2480</v>
      </c>
      <c r="L425">
        <v>28597</v>
      </c>
      <c r="N425">
        <v>15</v>
      </c>
      <c r="O425" t="s">
        <v>154</v>
      </c>
      <c r="P425" t="s">
        <v>7162</v>
      </c>
      <c r="Q425" t="s">
        <v>7162</v>
      </c>
      <c r="R425" t="s">
        <v>150</v>
      </c>
      <c r="S425" t="s">
        <v>6995</v>
      </c>
      <c r="T425" t="s">
        <v>1368</v>
      </c>
      <c r="U425">
        <v>2030</v>
      </c>
      <c r="V425" t="s">
        <v>151</v>
      </c>
      <c r="W425" t="s">
        <v>1368</v>
      </c>
      <c r="X425">
        <v>2040</v>
      </c>
      <c r="Y425" t="s">
        <v>150</v>
      </c>
      <c r="Z425" t="s">
        <v>150</v>
      </c>
      <c r="AA425">
        <v>2040</v>
      </c>
      <c r="AB425">
        <v>2040</v>
      </c>
    </row>
    <row r="426" spans="1:28" ht="14.45">
      <c r="A426">
        <v>425</v>
      </c>
      <c r="B426" t="s">
        <v>2482</v>
      </c>
      <c r="D426" t="s">
        <v>679</v>
      </c>
      <c r="H426" t="s">
        <v>2483</v>
      </c>
      <c r="I426" t="s">
        <v>2484</v>
      </c>
      <c r="J426">
        <v>-0.286</v>
      </c>
      <c r="K426" t="s">
        <v>2485</v>
      </c>
      <c r="L426">
        <v>15010</v>
      </c>
      <c r="N426">
        <v>15</v>
      </c>
      <c r="O426" t="s">
        <v>154</v>
      </c>
      <c r="P426" t="s">
        <v>7162</v>
      </c>
      <c r="Q426" t="s">
        <v>7162</v>
      </c>
      <c r="R426" t="s">
        <v>150</v>
      </c>
      <c r="S426" t="s">
        <v>6995</v>
      </c>
      <c r="T426" t="s">
        <v>1368</v>
      </c>
      <c r="U426">
        <v>2030</v>
      </c>
      <c r="V426" t="s">
        <v>151</v>
      </c>
      <c r="W426" t="s">
        <v>1368</v>
      </c>
      <c r="X426">
        <v>2040</v>
      </c>
      <c r="Y426" t="s">
        <v>150</v>
      </c>
      <c r="Z426" t="s">
        <v>150</v>
      </c>
      <c r="AA426">
        <v>2040</v>
      </c>
      <c r="AB426">
        <v>2040</v>
      </c>
    </row>
    <row r="427" spans="1:28" ht="14.45">
      <c r="A427">
        <v>426</v>
      </c>
      <c r="B427" t="s">
        <v>2487</v>
      </c>
      <c r="H427" t="s">
        <v>2488</v>
      </c>
      <c r="I427" t="s">
        <v>2489</v>
      </c>
      <c r="J427">
        <v>0</v>
      </c>
      <c r="K427" t="s">
        <v>2490</v>
      </c>
      <c r="L427">
        <v>81693</v>
      </c>
      <c r="N427">
        <v>5</v>
      </c>
      <c r="O427" t="s">
        <v>154</v>
      </c>
      <c r="P427" t="s">
        <v>7162</v>
      </c>
      <c r="Q427" t="s">
        <v>7162</v>
      </c>
      <c r="R427" t="s">
        <v>150</v>
      </c>
      <c r="S427" t="s">
        <v>6995</v>
      </c>
      <c r="T427" t="s">
        <v>1368</v>
      </c>
      <c r="U427">
        <v>2030</v>
      </c>
      <c r="V427" t="s">
        <v>7162</v>
      </c>
      <c r="W427" t="s">
        <v>7162</v>
      </c>
      <c r="X427" t="s">
        <v>7162</v>
      </c>
      <c r="Y427" t="s">
        <v>154</v>
      </c>
      <c r="Z427" t="s">
        <v>154</v>
      </c>
      <c r="AA427" t="s">
        <v>7162</v>
      </c>
      <c r="AB427" t="s">
        <v>7162</v>
      </c>
    </row>
    <row r="428" spans="1:28" ht="14.45">
      <c r="A428">
        <v>427</v>
      </c>
      <c r="B428" t="s">
        <v>2492</v>
      </c>
      <c r="H428" t="s">
        <v>2493</v>
      </c>
      <c r="I428" t="s">
        <v>2494</v>
      </c>
      <c r="J428">
        <v>73.326</v>
      </c>
      <c r="K428" t="s">
        <v>2495</v>
      </c>
      <c r="L428">
        <v>179733</v>
      </c>
      <c r="N428">
        <v>15</v>
      </c>
      <c r="O428" t="s">
        <v>154</v>
      </c>
      <c r="P428" t="s">
        <v>7162</v>
      </c>
      <c r="Q428" t="s">
        <v>7162</v>
      </c>
      <c r="R428" t="s">
        <v>154</v>
      </c>
      <c r="S428" t="s">
        <v>154</v>
      </c>
      <c r="T428" t="s">
        <v>7162</v>
      </c>
      <c r="U428" t="s">
        <v>7162</v>
      </c>
      <c r="V428" t="s">
        <v>7162</v>
      </c>
      <c r="W428" t="s">
        <v>7162</v>
      </c>
      <c r="X428" t="s">
        <v>7162</v>
      </c>
      <c r="Y428" t="s">
        <v>154</v>
      </c>
      <c r="Z428" t="s">
        <v>154</v>
      </c>
      <c r="AA428" t="s">
        <v>7162</v>
      </c>
      <c r="AB428" t="s">
        <v>7162</v>
      </c>
    </row>
    <row r="429" spans="1:28" ht="14.45">
      <c r="A429">
        <v>428</v>
      </c>
      <c r="B429" t="s">
        <v>2496</v>
      </c>
      <c r="D429" t="s">
        <v>852</v>
      </c>
      <c r="H429" t="s">
        <v>2497</v>
      </c>
      <c r="I429" t="s">
        <v>2498</v>
      </c>
      <c r="J429">
        <v>-1.495</v>
      </c>
      <c r="K429" t="s">
        <v>2499</v>
      </c>
      <c r="L429">
        <v>18750</v>
      </c>
      <c r="N429">
        <v>6</v>
      </c>
      <c r="O429" t="s">
        <v>154</v>
      </c>
      <c r="P429" t="s">
        <v>7162</v>
      </c>
      <c r="Q429" t="s">
        <v>7162</v>
      </c>
      <c r="R429" t="s">
        <v>150</v>
      </c>
      <c r="S429" t="s">
        <v>7000</v>
      </c>
      <c r="T429" t="s">
        <v>7162</v>
      </c>
      <c r="U429" t="s">
        <v>7162</v>
      </c>
      <c r="V429" t="s">
        <v>7162</v>
      </c>
      <c r="W429" t="s">
        <v>7162</v>
      </c>
      <c r="X429" t="s">
        <v>7162</v>
      </c>
      <c r="Y429" t="s">
        <v>154</v>
      </c>
      <c r="Z429" t="s">
        <v>154</v>
      </c>
      <c r="AA429" t="s">
        <v>7162</v>
      </c>
      <c r="AB429" t="s">
        <v>7162</v>
      </c>
    </row>
    <row r="430" spans="1:28" ht="14.45">
      <c r="A430">
        <v>429</v>
      </c>
      <c r="B430" t="s">
        <v>2501</v>
      </c>
      <c r="H430" t="s">
        <v>2502</v>
      </c>
      <c r="I430" t="s">
        <v>2503</v>
      </c>
      <c r="J430">
        <v>-0.491</v>
      </c>
      <c r="K430" t="s">
        <v>2504</v>
      </c>
      <c r="L430">
        <v>109121</v>
      </c>
      <c r="N430">
        <v>10</v>
      </c>
      <c r="O430" t="s">
        <v>150</v>
      </c>
      <c r="P430">
        <v>2015</v>
      </c>
      <c r="Q430">
        <v>2014</v>
      </c>
      <c r="R430" t="s">
        <v>150</v>
      </c>
      <c r="S430" t="s">
        <v>6995</v>
      </c>
      <c r="T430" t="s">
        <v>1368</v>
      </c>
      <c r="U430">
        <v>2030</v>
      </c>
      <c r="V430" t="s">
        <v>151</v>
      </c>
      <c r="W430" t="s">
        <v>1368</v>
      </c>
      <c r="X430">
        <v>2030</v>
      </c>
      <c r="Y430" t="s">
        <v>150</v>
      </c>
      <c r="Z430" t="s">
        <v>150</v>
      </c>
      <c r="AA430">
        <v>2030</v>
      </c>
      <c r="AB430">
        <v>2030</v>
      </c>
    </row>
    <row r="431" spans="1:28" ht="14.45">
      <c r="A431">
        <v>430</v>
      </c>
      <c r="B431" t="s">
        <v>2506</v>
      </c>
      <c r="H431" t="s">
        <v>2507</v>
      </c>
      <c r="I431" t="s">
        <v>2508</v>
      </c>
      <c r="J431">
        <v>1.311</v>
      </c>
      <c r="K431" t="s">
        <v>2509</v>
      </c>
      <c r="L431">
        <v>72249</v>
      </c>
      <c r="N431">
        <v>31</v>
      </c>
      <c r="O431" t="s">
        <v>154</v>
      </c>
      <c r="P431" t="s">
        <v>7162</v>
      </c>
      <c r="Q431" t="s">
        <v>7162</v>
      </c>
      <c r="R431" t="s">
        <v>150</v>
      </c>
      <c r="S431" t="s">
        <v>6995</v>
      </c>
      <c r="T431" t="s">
        <v>1368</v>
      </c>
      <c r="U431">
        <v>2030</v>
      </c>
      <c r="V431" t="s">
        <v>151</v>
      </c>
      <c r="W431" t="s">
        <v>1368</v>
      </c>
      <c r="X431">
        <v>2050</v>
      </c>
      <c r="Y431" t="s">
        <v>150</v>
      </c>
      <c r="Z431" t="s">
        <v>150</v>
      </c>
      <c r="AA431">
        <v>2050</v>
      </c>
      <c r="AB431">
        <v>2050</v>
      </c>
    </row>
    <row r="432" spans="1:28" ht="14.45">
      <c r="A432">
        <v>431</v>
      </c>
      <c r="B432" t="s">
        <v>2511</v>
      </c>
      <c r="H432" t="s">
        <v>2512</v>
      </c>
      <c r="I432" t="s">
        <v>2513</v>
      </c>
      <c r="J432">
        <v>-0.052</v>
      </c>
      <c r="K432" t="s">
        <v>2514</v>
      </c>
      <c r="L432">
        <v>47787</v>
      </c>
      <c r="N432">
        <v>31</v>
      </c>
      <c r="O432" t="s">
        <v>150</v>
      </c>
      <c r="P432">
        <v>2021</v>
      </c>
      <c r="Q432">
        <v>2050</v>
      </c>
      <c r="R432" t="s">
        <v>154</v>
      </c>
      <c r="S432" t="s">
        <v>154</v>
      </c>
      <c r="T432" t="s">
        <v>7162</v>
      </c>
      <c r="U432" t="s">
        <v>7162</v>
      </c>
      <c r="V432" t="s">
        <v>7162</v>
      </c>
      <c r="W432" t="s">
        <v>7162</v>
      </c>
      <c r="X432" t="s">
        <v>7162</v>
      </c>
      <c r="Y432" t="s">
        <v>154</v>
      </c>
      <c r="Z432" t="s">
        <v>154</v>
      </c>
      <c r="AA432" t="s">
        <v>7162</v>
      </c>
      <c r="AB432" t="s">
        <v>7162</v>
      </c>
    </row>
    <row r="433" spans="1:28" ht="14.45">
      <c r="A433">
        <v>432</v>
      </c>
      <c r="B433" t="s">
        <v>2516</v>
      </c>
      <c r="D433" t="s">
        <v>271</v>
      </c>
      <c r="H433" t="s">
        <v>2518</v>
      </c>
      <c r="I433" t="s">
        <v>2519</v>
      </c>
      <c r="J433">
        <v>0.002</v>
      </c>
      <c r="K433" t="s">
        <v>2520</v>
      </c>
      <c r="L433">
        <v>14766</v>
      </c>
      <c r="N433">
        <v>5</v>
      </c>
      <c r="O433" t="s">
        <v>154</v>
      </c>
      <c r="P433" t="s">
        <v>7162</v>
      </c>
      <c r="Q433" t="s">
        <v>7162</v>
      </c>
      <c r="R433" t="s">
        <v>154</v>
      </c>
      <c r="S433" t="s">
        <v>154</v>
      </c>
      <c r="T433" t="s">
        <v>7162</v>
      </c>
      <c r="U433" t="s">
        <v>7162</v>
      </c>
      <c r="V433" t="s">
        <v>7162</v>
      </c>
      <c r="W433" t="s">
        <v>7162</v>
      </c>
      <c r="X433" t="s">
        <v>7162</v>
      </c>
      <c r="Y433" t="s">
        <v>154</v>
      </c>
      <c r="Z433" t="s">
        <v>154</v>
      </c>
      <c r="AA433" t="s">
        <v>7162</v>
      </c>
      <c r="AB433" t="s">
        <v>7162</v>
      </c>
    </row>
    <row r="434" spans="1:28" ht="14.45">
      <c r="A434">
        <v>433</v>
      </c>
      <c r="B434" t="s">
        <v>2522</v>
      </c>
      <c r="D434" t="s">
        <v>679</v>
      </c>
      <c r="H434" t="s">
        <v>2524</v>
      </c>
      <c r="I434" t="s">
        <v>2525</v>
      </c>
      <c r="J434">
        <v>-0.064</v>
      </c>
      <c r="K434" t="s">
        <v>2526</v>
      </c>
      <c r="L434">
        <v>23557</v>
      </c>
      <c r="N434">
        <v>17</v>
      </c>
      <c r="O434" t="s">
        <v>154</v>
      </c>
      <c r="P434" t="s">
        <v>7162</v>
      </c>
      <c r="Q434" t="s">
        <v>7162</v>
      </c>
      <c r="R434" t="s">
        <v>150</v>
      </c>
      <c r="S434" t="s">
        <v>7000</v>
      </c>
      <c r="T434" t="s">
        <v>7162</v>
      </c>
      <c r="U434" t="s">
        <v>7162</v>
      </c>
      <c r="V434" t="s">
        <v>7162</v>
      </c>
      <c r="W434" t="s">
        <v>7162</v>
      </c>
      <c r="X434" t="s">
        <v>7162</v>
      </c>
      <c r="Y434" t="s">
        <v>154</v>
      </c>
      <c r="Z434" t="s">
        <v>154</v>
      </c>
      <c r="AA434" t="s">
        <v>7162</v>
      </c>
      <c r="AB434" t="s">
        <v>7162</v>
      </c>
    </row>
    <row r="435" spans="1:28" ht="14.45">
      <c r="A435">
        <v>434</v>
      </c>
      <c r="B435" t="s">
        <v>2528</v>
      </c>
      <c r="H435" t="s">
        <v>2529</v>
      </c>
      <c r="I435" t="s">
        <v>2530</v>
      </c>
      <c r="J435">
        <v>-0.199</v>
      </c>
      <c r="K435" t="s">
        <v>2531</v>
      </c>
      <c r="L435">
        <v>30164</v>
      </c>
      <c r="N435">
        <v>1</v>
      </c>
      <c r="O435" t="s">
        <v>154</v>
      </c>
      <c r="P435" t="s">
        <v>7162</v>
      </c>
      <c r="Q435" t="s">
        <v>7162</v>
      </c>
      <c r="R435" t="s">
        <v>150</v>
      </c>
      <c r="S435" t="s">
        <v>160</v>
      </c>
      <c r="T435" t="s">
        <v>7162</v>
      </c>
      <c r="U435" t="s">
        <v>7162</v>
      </c>
      <c r="V435" t="s">
        <v>7162</v>
      </c>
      <c r="W435" t="s">
        <v>7162</v>
      </c>
      <c r="X435" t="s">
        <v>7162</v>
      </c>
      <c r="Y435" t="s">
        <v>150</v>
      </c>
      <c r="Z435" t="s">
        <v>154</v>
      </c>
      <c r="AA435" t="s">
        <v>7162</v>
      </c>
      <c r="AB435" t="s">
        <v>7162</v>
      </c>
    </row>
    <row r="436" spans="1:28" ht="14.45">
      <c r="A436">
        <v>435</v>
      </c>
      <c r="B436" t="s">
        <v>2536</v>
      </c>
      <c r="D436" t="s">
        <v>679</v>
      </c>
      <c r="H436" t="s">
        <v>2537</v>
      </c>
      <c r="I436" t="s">
        <v>2538</v>
      </c>
      <c r="J436">
        <v>-3.751</v>
      </c>
      <c r="K436" t="s">
        <v>2539</v>
      </c>
      <c r="L436">
        <v>92137</v>
      </c>
      <c r="N436">
        <v>15</v>
      </c>
      <c r="O436" t="s">
        <v>154</v>
      </c>
      <c r="P436" t="s">
        <v>7162</v>
      </c>
      <c r="Q436" t="s">
        <v>7162</v>
      </c>
      <c r="R436" t="s">
        <v>154</v>
      </c>
      <c r="S436" t="s">
        <v>154</v>
      </c>
      <c r="T436" t="s">
        <v>7162</v>
      </c>
      <c r="U436" t="s">
        <v>7162</v>
      </c>
      <c r="V436" t="s">
        <v>7162</v>
      </c>
      <c r="W436" t="s">
        <v>7162</v>
      </c>
      <c r="X436" t="s">
        <v>7162</v>
      </c>
      <c r="Y436" t="s">
        <v>154</v>
      </c>
      <c r="Z436" t="s">
        <v>154</v>
      </c>
      <c r="AA436" t="s">
        <v>7162</v>
      </c>
      <c r="AB436" t="s">
        <v>7162</v>
      </c>
    </row>
    <row r="437" spans="1:28" ht="14.45">
      <c r="A437">
        <v>436</v>
      </c>
      <c r="B437" t="s">
        <v>2543</v>
      </c>
      <c r="H437" t="s">
        <v>2544</v>
      </c>
      <c r="I437" t="s">
        <v>2545</v>
      </c>
      <c r="J437">
        <v>-0.07</v>
      </c>
      <c r="K437" t="s">
        <v>2546</v>
      </c>
      <c r="L437">
        <v>90000</v>
      </c>
      <c r="N437">
        <v>18</v>
      </c>
      <c r="O437" t="s">
        <v>154</v>
      </c>
      <c r="P437" t="s">
        <v>7162</v>
      </c>
      <c r="Q437" t="s">
        <v>7162</v>
      </c>
      <c r="R437" t="s">
        <v>150</v>
      </c>
      <c r="S437" t="s">
        <v>6995</v>
      </c>
      <c r="T437" t="s">
        <v>1368</v>
      </c>
      <c r="U437">
        <v>2030</v>
      </c>
      <c r="V437" t="s">
        <v>151</v>
      </c>
      <c r="W437" t="s">
        <v>1368</v>
      </c>
      <c r="X437">
        <v>2050</v>
      </c>
      <c r="Y437" t="s">
        <v>150</v>
      </c>
      <c r="Z437" t="s">
        <v>150</v>
      </c>
      <c r="AA437">
        <v>2050</v>
      </c>
      <c r="AB437">
        <v>2050</v>
      </c>
    </row>
    <row r="438" spans="1:28" ht="14.45">
      <c r="A438">
        <v>437</v>
      </c>
      <c r="B438" t="s">
        <v>2548</v>
      </c>
      <c r="D438" t="s">
        <v>679</v>
      </c>
      <c r="H438" t="s">
        <v>2550</v>
      </c>
      <c r="I438" t="s">
        <v>2551</v>
      </c>
      <c r="J438">
        <v>0.061</v>
      </c>
      <c r="K438" t="s">
        <v>2552</v>
      </c>
      <c r="L438">
        <v>110000</v>
      </c>
      <c r="N438">
        <v>22</v>
      </c>
      <c r="O438" t="s">
        <v>154</v>
      </c>
      <c r="P438" t="s">
        <v>7162</v>
      </c>
      <c r="Q438" t="s">
        <v>7162</v>
      </c>
      <c r="R438" t="s">
        <v>150</v>
      </c>
      <c r="S438" t="s">
        <v>6995</v>
      </c>
      <c r="T438" t="s">
        <v>1368</v>
      </c>
      <c r="U438">
        <v>2030</v>
      </c>
      <c r="V438" t="s">
        <v>151</v>
      </c>
      <c r="W438" t="s">
        <v>1368</v>
      </c>
      <c r="X438">
        <v>2040</v>
      </c>
      <c r="Y438" t="s">
        <v>150</v>
      </c>
      <c r="Z438" t="s">
        <v>150</v>
      </c>
      <c r="AA438">
        <v>2040</v>
      </c>
      <c r="AB438">
        <v>2040</v>
      </c>
    </row>
    <row r="439" spans="1:28" ht="14.45">
      <c r="A439">
        <v>438</v>
      </c>
      <c r="B439" t="s">
        <v>2554</v>
      </c>
      <c r="H439" t="s">
        <v>2555</v>
      </c>
      <c r="I439" t="s">
        <v>2556</v>
      </c>
      <c r="J439">
        <v>0</v>
      </c>
      <c r="K439" t="s">
        <v>2557</v>
      </c>
      <c r="L439">
        <v>128584</v>
      </c>
      <c r="N439">
        <v>12</v>
      </c>
      <c r="O439" t="s">
        <v>154</v>
      </c>
      <c r="P439" t="s">
        <v>7162</v>
      </c>
      <c r="Q439" t="s">
        <v>7162</v>
      </c>
      <c r="R439" t="s">
        <v>154</v>
      </c>
      <c r="S439" t="s">
        <v>154</v>
      </c>
      <c r="T439" t="s">
        <v>7162</v>
      </c>
      <c r="U439" t="s">
        <v>7162</v>
      </c>
      <c r="V439" t="s">
        <v>7162</v>
      </c>
      <c r="W439" t="s">
        <v>7162</v>
      </c>
      <c r="X439" t="s">
        <v>7162</v>
      </c>
      <c r="Y439" t="s">
        <v>154</v>
      </c>
      <c r="Z439" t="s">
        <v>154</v>
      </c>
      <c r="AA439" t="s">
        <v>7162</v>
      </c>
      <c r="AB439" t="s">
        <v>7162</v>
      </c>
    </row>
    <row r="440" spans="1:28" ht="14.45">
      <c r="A440">
        <v>439</v>
      </c>
      <c r="B440" t="s">
        <v>2561</v>
      </c>
      <c r="H440" t="s">
        <v>2562</v>
      </c>
      <c r="I440" t="s">
        <v>2563</v>
      </c>
      <c r="J440">
        <v>0.078</v>
      </c>
      <c r="K440" t="s">
        <v>2564</v>
      </c>
      <c r="L440">
        <v>149914</v>
      </c>
      <c r="N440">
        <v>31</v>
      </c>
      <c r="O440" t="s">
        <v>154</v>
      </c>
      <c r="P440" t="s">
        <v>7162</v>
      </c>
      <c r="Q440" t="s">
        <v>7162</v>
      </c>
      <c r="R440" t="s">
        <v>150</v>
      </c>
      <c r="S440" t="s">
        <v>6995</v>
      </c>
      <c r="T440" t="s">
        <v>1368</v>
      </c>
      <c r="U440" t="s">
        <v>4212</v>
      </c>
      <c r="V440" t="s">
        <v>7162</v>
      </c>
      <c r="W440" t="s">
        <v>7162</v>
      </c>
      <c r="X440" t="s">
        <v>7162</v>
      </c>
      <c r="Y440" t="s">
        <v>154</v>
      </c>
      <c r="Z440" t="s">
        <v>154</v>
      </c>
      <c r="AA440" t="s">
        <v>7162</v>
      </c>
      <c r="AB440" t="s">
        <v>7162</v>
      </c>
    </row>
    <row r="441" spans="1:28" ht="14.45">
      <c r="A441">
        <v>440</v>
      </c>
      <c r="B441" t="s">
        <v>2566</v>
      </c>
      <c r="H441" t="s">
        <v>2795</v>
      </c>
      <c r="I441" t="s">
        <v>2796</v>
      </c>
      <c r="J441">
        <v>-0.207</v>
      </c>
      <c r="K441" t="s">
        <v>2797</v>
      </c>
      <c r="L441">
        <v>139907</v>
      </c>
      <c r="N441">
        <v>2</v>
      </c>
      <c r="O441" t="s">
        <v>154</v>
      </c>
      <c r="P441" t="s">
        <v>7162</v>
      </c>
      <c r="Q441" t="s">
        <v>7162</v>
      </c>
      <c r="R441" t="s">
        <v>150</v>
      </c>
      <c r="S441" t="s">
        <v>6995</v>
      </c>
      <c r="T441" t="s">
        <v>1368</v>
      </c>
      <c r="U441">
        <v>2033</v>
      </c>
      <c r="V441" t="s">
        <v>151</v>
      </c>
      <c r="W441" t="s">
        <v>1368</v>
      </c>
      <c r="X441">
        <v>2050</v>
      </c>
      <c r="Y441" t="s">
        <v>150</v>
      </c>
      <c r="Z441" t="s">
        <v>150</v>
      </c>
      <c r="AA441">
        <v>2050</v>
      </c>
      <c r="AB441">
        <v>2050</v>
      </c>
    </row>
    <row r="442" spans="1:28" ht="14.45">
      <c r="A442">
        <v>441</v>
      </c>
      <c r="B442" t="s">
        <v>2573</v>
      </c>
      <c r="H442" t="s">
        <v>2568</v>
      </c>
      <c r="I442" t="s">
        <v>2569</v>
      </c>
      <c r="J442">
        <v>-0.088</v>
      </c>
      <c r="K442" t="s">
        <v>2570</v>
      </c>
      <c r="L442">
        <v>361000</v>
      </c>
      <c r="N442">
        <v>5</v>
      </c>
      <c r="O442" t="s">
        <v>150</v>
      </c>
      <c r="P442">
        <v>2015</v>
      </c>
      <c r="Q442">
        <v>2022</v>
      </c>
      <c r="R442" t="s">
        <v>150</v>
      </c>
      <c r="S442" t="s">
        <v>6995</v>
      </c>
      <c r="T442" t="s">
        <v>1368</v>
      </c>
      <c r="U442" t="s">
        <v>3292</v>
      </c>
      <c r="V442" t="s">
        <v>7162</v>
      </c>
      <c r="W442" t="s">
        <v>7162</v>
      </c>
      <c r="X442" t="s">
        <v>7162</v>
      </c>
      <c r="Y442" t="s">
        <v>154</v>
      </c>
      <c r="Z442" t="s">
        <v>154</v>
      </c>
      <c r="AA442" t="s">
        <v>7162</v>
      </c>
      <c r="AB442" t="s">
        <v>7162</v>
      </c>
    </row>
    <row r="443" spans="1:28" ht="14.45">
      <c r="A443">
        <v>442</v>
      </c>
      <c r="B443" t="s">
        <v>2579</v>
      </c>
      <c r="H443" t="s">
        <v>2575</v>
      </c>
      <c r="I443" t="s">
        <v>2576</v>
      </c>
      <c r="J443">
        <v>-1.034</v>
      </c>
      <c r="K443" t="s">
        <v>2577</v>
      </c>
      <c r="L443">
        <v>26727</v>
      </c>
      <c r="N443">
        <v>6</v>
      </c>
      <c r="O443" t="s">
        <v>154</v>
      </c>
      <c r="P443" t="s">
        <v>7162</v>
      </c>
      <c r="Q443" t="s">
        <v>7162</v>
      </c>
      <c r="R443" t="s">
        <v>150</v>
      </c>
      <c r="S443" t="s">
        <v>6995</v>
      </c>
      <c r="T443" t="s">
        <v>1368</v>
      </c>
      <c r="U443">
        <v>2030</v>
      </c>
      <c r="V443" t="s">
        <v>151</v>
      </c>
      <c r="W443" t="s">
        <v>1368</v>
      </c>
      <c r="X443">
        <v>2050</v>
      </c>
      <c r="Y443" t="s">
        <v>150</v>
      </c>
      <c r="Z443" t="s">
        <v>150</v>
      </c>
      <c r="AA443">
        <v>2050</v>
      </c>
      <c r="AB443">
        <v>2050</v>
      </c>
    </row>
    <row r="444" spans="1:28" ht="14.45">
      <c r="A444">
        <v>443</v>
      </c>
      <c r="B444" t="s">
        <v>2584</v>
      </c>
      <c r="H444" t="s">
        <v>2580</v>
      </c>
      <c r="I444" t="s">
        <v>2581</v>
      </c>
      <c r="J444">
        <v>0.429</v>
      </c>
      <c r="K444" t="s">
        <v>2582</v>
      </c>
      <c r="L444">
        <v>30585</v>
      </c>
      <c r="N444">
        <v>16</v>
      </c>
      <c r="O444" t="s">
        <v>154</v>
      </c>
      <c r="P444" t="s">
        <v>7162</v>
      </c>
      <c r="Q444" t="s">
        <v>7162</v>
      </c>
      <c r="R444" t="s">
        <v>154</v>
      </c>
      <c r="S444" t="s">
        <v>154</v>
      </c>
      <c r="T444" t="s">
        <v>7162</v>
      </c>
      <c r="U444" t="s">
        <v>7162</v>
      </c>
      <c r="V444" t="s">
        <v>7162</v>
      </c>
      <c r="W444" t="s">
        <v>7162</v>
      </c>
      <c r="X444" t="s">
        <v>7162</v>
      </c>
      <c r="Y444" t="s">
        <v>154</v>
      </c>
      <c r="Z444" t="s">
        <v>154</v>
      </c>
      <c r="AA444" t="s">
        <v>7162</v>
      </c>
      <c r="AB444" t="s">
        <v>7162</v>
      </c>
    </row>
    <row r="445" spans="1:28" ht="14.45">
      <c r="A445">
        <v>444</v>
      </c>
      <c r="B445" t="s">
        <v>2589</v>
      </c>
      <c r="H445" t="s">
        <v>2585</v>
      </c>
      <c r="I445" t="s">
        <v>2586</v>
      </c>
      <c r="J445">
        <v>-0.27</v>
      </c>
      <c r="K445" t="s">
        <v>2587</v>
      </c>
      <c r="L445">
        <v>300000</v>
      </c>
      <c r="N445">
        <v>10</v>
      </c>
      <c r="O445" t="s">
        <v>154</v>
      </c>
      <c r="P445" t="s">
        <v>7162</v>
      </c>
      <c r="Q445" t="s">
        <v>7162</v>
      </c>
      <c r="R445" t="s">
        <v>150</v>
      </c>
      <c r="S445" t="s">
        <v>6995</v>
      </c>
      <c r="T445" t="s">
        <v>1368</v>
      </c>
      <c r="U445">
        <v>2030</v>
      </c>
      <c r="V445" t="s">
        <v>151</v>
      </c>
      <c r="W445" t="s">
        <v>1368</v>
      </c>
      <c r="X445">
        <v>2050</v>
      </c>
      <c r="Y445" t="s">
        <v>150</v>
      </c>
      <c r="Z445" t="s">
        <v>150</v>
      </c>
      <c r="AA445">
        <v>2050</v>
      </c>
      <c r="AB445">
        <v>2050</v>
      </c>
    </row>
    <row r="446" spans="1:28" ht="14.45">
      <c r="A446">
        <v>445</v>
      </c>
      <c r="B446" t="s">
        <v>2594</v>
      </c>
      <c r="H446" t="s">
        <v>2590</v>
      </c>
      <c r="I446" t="s">
        <v>2591</v>
      </c>
      <c r="J446">
        <v>0</v>
      </c>
      <c r="K446" t="s">
        <v>2592</v>
      </c>
      <c r="L446">
        <v>138444</v>
      </c>
      <c r="N446">
        <v>29</v>
      </c>
      <c r="O446" t="s">
        <v>150</v>
      </c>
      <c r="P446">
        <v>2021</v>
      </c>
      <c r="Q446">
        <v>2030</v>
      </c>
      <c r="R446" t="s">
        <v>150</v>
      </c>
      <c r="S446" t="s">
        <v>6995</v>
      </c>
      <c r="T446" t="s">
        <v>1368</v>
      </c>
      <c r="U446">
        <v>2030</v>
      </c>
      <c r="V446" t="s">
        <v>7162</v>
      </c>
      <c r="W446" t="s">
        <v>7162</v>
      </c>
      <c r="X446" t="s">
        <v>7162</v>
      </c>
      <c r="Y446" t="s">
        <v>154</v>
      </c>
      <c r="Z446" t="s">
        <v>154</v>
      </c>
      <c r="AA446" t="s">
        <v>7162</v>
      </c>
      <c r="AB446" t="s">
        <v>7162</v>
      </c>
    </row>
    <row r="447" spans="1:28" ht="14.45">
      <c r="A447">
        <v>446</v>
      </c>
      <c r="B447" t="s">
        <v>2600</v>
      </c>
      <c r="H447" t="s">
        <v>2595</v>
      </c>
      <c r="I447" t="s">
        <v>2596</v>
      </c>
      <c r="J447">
        <v>0.143</v>
      </c>
      <c r="K447" t="s">
        <v>2597</v>
      </c>
      <c r="L447">
        <v>31600</v>
      </c>
      <c r="N447">
        <v>2</v>
      </c>
      <c r="O447" t="s">
        <v>150</v>
      </c>
      <c r="P447">
        <v>2018</v>
      </c>
      <c r="Q447">
        <v>2019</v>
      </c>
      <c r="R447" t="s">
        <v>150</v>
      </c>
      <c r="S447" t="s">
        <v>6995</v>
      </c>
      <c r="T447" t="s">
        <v>1368</v>
      </c>
      <c r="U447" t="s">
        <v>3292</v>
      </c>
      <c r="V447" t="s">
        <v>151</v>
      </c>
      <c r="W447" t="s">
        <v>1368</v>
      </c>
      <c r="X447" t="s">
        <v>4360</v>
      </c>
      <c r="Y447" t="s">
        <v>150</v>
      </c>
      <c r="Z447" t="s">
        <v>150</v>
      </c>
      <c r="AA447" t="s">
        <v>4360</v>
      </c>
      <c r="AB447" t="s">
        <v>4360</v>
      </c>
    </row>
    <row r="448" spans="1:28" ht="14.45">
      <c r="A448">
        <v>447</v>
      </c>
      <c r="B448" t="s">
        <v>2605</v>
      </c>
      <c r="D448" t="s">
        <v>679</v>
      </c>
      <c r="H448" t="s">
        <v>2601</v>
      </c>
      <c r="I448" t="s">
        <v>2602</v>
      </c>
      <c r="J448">
        <v>1.677</v>
      </c>
      <c r="K448" t="s">
        <v>2603</v>
      </c>
      <c r="L448">
        <v>88040</v>
      </c>
      <c r="N448">
        <v>16</v>
      </c>
      <c r="O448" t="s">
        <v>154</v>
      </c>
      <c r="P448" t="s">
        <v>7162</v>
      </c>
      <c r="Q448" t="s">
        <v>7162</v>
      </c>
      <c r="R448" t="s">
        <v>150</v>
      </c>
      <c r="S448" t="s">
        <v>6995</v>
      </c>
      <c r="T448" t="s">
        <v>1368</v>
      </c>
      <c r="U448">
        <v>2030</v>
      </c>
      <c r="V448" t="s">
        <v>7162</v>
      </c>
      <c r="W448" t="s">
        <v>7162</v>
      </c>
      <c r="X448" t="s">
        <v>7162</v>
      </c>
      <c r="Y448" t="s">
        <v>154</v>
      </c>
      <c r="Z448" t="s">
        <v>154</v>
      </c>
      <c r="AA448" t="s">
        <v>7162</v>
      </c>
      <c r="AB448" t="s">
        <v>7162</v>
      </c>
    </row>
    <row r="449" spans="1:28" ht="14.45">
      <c r="A449">
        <v>448</v>
      </c>
      <c r="B449" t="s">
        <v>2610</v>
      </c>
      <c r="H449" t="s">
        <v>2606</v>
      </c>
      <c r="I449" t="s">
        <v>2607</v>
      </c>
      <c r="J449">
        <v>-0.085</v>
      </c>
      <c r="K449" t="s">
        <v>2608</v>
      </c>
      <c r="L449">
        <v>161110</v>
      </c>
      <c r="N449">
        <v>7</v>
      </c>
      <c r="O449" t="s">
        <v>154</v>
      </c>
      <c r="P449" t="s">
        <v>7162</v>
      </c>
      <c r="Q449" t="s">
        <v>7162</v>
      </c>
      <c r="R449" t="s">
        <v>154</v>
      </c>
      <c r="S449" t="s">
        <v>154</v>
      </c>
      <c r="T449" t="s">
        <v>7162</v>
      </c>
      <c r="U449" t="s">
        <v>7162</v>
      </c>
      <c r="V449" t="s">
        <v>7162</v>
      </c>
      <c r="W449" t="s">
        <v>7162</v>
      </c>
      <c r="X449" t="s">
        <v>7162</v>
      </c>
      <c r="Y449" t="s">
        <v>154</v>
      </c>
      <c r="Z449" t="s">
        <v>154</v>
      </c>
      <c r="AA449" t="s">
        <v>7162</v>
      </c>
      <c r="AB449" t="s">
        <v>7162</v>
      </c>
    </row>
    <row r="450" spans="1:28" ht="14.45">
      <c r="A450">
        <v>449</v>
      </c>
      <c r="B450" t="s">
        <v>2616</v>
      </c>
      <c r="H450" t="s">
        <v>2611</v>
      </c>
      <c r="I450" t="s">
        <v>2612</v>
      </c>
      <c r="J450">
        <v>-1.682</v>
      </c>
      <c r="K450" t="s">
        <v>2613</v>
      </c>
      <c r="L450">
        <v>433000</v>
      </c>
      <c r="N450">
        <v>26</v>
      </c>
      <c r="O450" t="s">
        <v>154</v>
      </c>
      <c r="P450" t="s">
        <v>7162</v>
      </c>
      <c r="Q450" t="s">
        <v>7162</v>
      </c>
      <c r="R450" t="s">
        <v>154</v>
      </c>
      <c r="S450" t="s">
        <v>154</v>
      </c>
      <c r="T450" t="s">
        <v>7162</v>
      </c>
      <c r="U450" t="s">
        <v>7162</v>
      </c>
      <c r="V450" t="s">
        <v>7162</v>
      </c>
      <c r="W450" t="s">
        <v>7162</v>
      </c>
      <c r="X450" t="s">
        <v>7162</v>
      </c>
      <c r="Y450" t="s">
        <v>154</v>
      </c>
      <c r="Z450" t="s">
        <v>154</v>
      </c>
      <c r="AA450" t="s">
        <v>7162</v>
      </c>
      <c r="AB450" t="s">
        <v>7162</v>
      </c>
    </row>
    <row r="451" spans="1:28" ht="14.45">
      <c r="A451">
        <v>450</v>
      </c>
      <c r="B451" t="s">
        <v>2621</v>
      </c>
      <c r="H451" t="s">
        <v>2617</v>
      </c>
      <c r="I451" t="s">
        <v>2618</v>
      </c>
      <c r="J451">
        <v>-0.036</v>
      </c>
      <c r="K451" t="s">
        <v>2619</v>
      </c>
      <c r="L451">
        <v>48793</v>
      </c>
      <c r="N451">
        <v>29</v>
      </c>
      <c r="O451" t="s">
        <v>154</v>
      </c>
      <c r="P451" t="s">
        <v>7162</v>
      </c>
      <c r="Q451" t="s">
        <v>7162</v>
      </c>
      <c r="R451" t="s">
        <v>150</v>
      </c>
      <c r="S451" t="s">
        <v>7000</v>
      </c>
      <c r="T451" t="s">
        <v>7162</v>
      </c>
      <c r="U451" t="s">
        <v>7162</v>
      </c>
      <c r="V451" t="s">
        <v>7162</v>
      </c>
      <c r="W451" t="s">
        <v>7162</v>
      </c>
      <c r="X451" t="s">
        <v>7162</v>
      </c>
      <c r="Y451" t="s">
        <v>154</v>
      </c>
      <c r="Z451" t="s">
        <v>154</v>
      </c>
      <c r="AA451" t="s">
        <v>7162</v>
      </c>
      <c r="AB451" t="s">
        <v>7162</v>
      </c>
    </row>
    <row r="452" spans="1:28" ht="14.45">
      <c r="A452">
        <v>451</v>
      </c>
      <c r="B452" t="s">
        <v>2626</v>
      </c>
      <c r="H452" t="s">
        <v>2622</v>
      </c>
      <c r="I452" t="s">
        <v>2623</v>
      </c>
      <c r="J452">
        <v>1.936</v>
      </c>
      <c r="K452" t="s">
        <v>2624</v>
      </c>
      <c r="L452">
        <v>21224</v>
      </c>
      <c r="N452">
        <v>7</v>
      </c>
      <c r="O452" t="s">
        <v>150</v>
      </c>
      <c r="P452">
        <v>2016</v>
      </c>
      <c r="Q452">
        <v>2020</v>
      </c>
      <c r="R452" t="s">
        <v>150</v>
      </c>
      <c r="S452" t="s">
        <v>6995</v>
      </c>
      <c r="T452" t="s">
        <v>1368</v>
      </c>
      <c r="U452">
        <v>2025</v>
      </c>
      <c r="V452" t="s">
        <v>7162</v>
      </c>
      <c r="W452" t="s">
        <v>7162</v>
      </c>
      <c r="X452" t="s">
        <v>7162</v>
      </c>
      <c r="Y452" t="s">
        <v>154</v>
      </c>
      <c r="Z452" t="s">
        <v>154</v>
      </c>
      <c r="AA452" t="s">
        <v>7162</v>
      </c>
      <c r="AB452" t="s">
        <v>7162</v>
      </c>
    </row>
    <row r="453" spans="1:28" ht="14.45">
      <c r="A453">
        <v>452</v>
      </c>
      <c r="B453" t="s">
        <v>2632</v>
      </c>
      <c r="H453" t="s">
        <v>2627</v>
      </c>
      <c r="I453" t="s">
        <v>2628</v>
      </c>
      <c r="J453">
        <v>-0.018</v>
      </c>
      <c r="K453" t="s">
        <v>2629</v>
      </c>
      <c r="L453">
        <v>140000</v>
      </c>
      <c r="N453">
        <v>1</v>
      </c>
      <c r="O453" t="s">
        <v>154</v>
      </c>
      <c r="P453" t="s">
        <v>7162</v>
      </c>
      <c r="Q453" t="s">
        <v>7162</v>
      </c>
      <c r="R453" t="s">
        <v>150</v>
      </c>
      <c r="S453" t="s">
        <v>6995</v>
      </c>
      <c r="T453" t="s">
        <v>1368</v>
      </c>
      <c r="U453" t="s">
        <v>3292</v>
      </c>
      <c r="V453" t="s">
        <v>151</v>
      </c>
      <c r="W453" t="s">
        <v>1368</v>
      </c>
      <c r="X453" t="s">
        <v>4360</v>
      </c>
      <c r="Y453" t="s">
        <v>150</v>
      </c>
      <c r="Z453" t="s">
        <v>150</v>
      </c>
      <c r="AA453" t="s">
        <v>4360</v>
      </c>
      <c r="AB453" t="s">
        <v>4360</v>
      </c>
    </row>
    <row r="454" spans="1:28" ht="14.45">
      <c r="A454">
        <v>453</v>
      </c>
      <c r="B454" t="s">
        <v>2638</v>
      </c>
      <c r="H454" t="s">
        <v>2634</v>
      </c>
      <c r="I454" t="s">
        <v>2635</v>
      </c>
      <c r="J454">
        <v>0.19</v>
      </c>
      <c r="K454" t="s">
        <v>2636</v>
      </c>
      <c r="L454">
        <v>49272</v>
      </c>
      <c r="N454">
        <v>27</v>
      </c>
      <c r="O454" t="s">
        <v>154</v>
      </c>
      <c r="P454" t="s">
        <v>7162</v>
      </c>
      <c r="Q454" t="s">
        <v>7162</v>
      </c>
      <c r="R454" t="s">
        <v>154</v>
      </c>
      <c r="S454" t="s">
        <v>154</v>
      </c>
      <c r="T454" t="s">
        <v>7162</v>
      </c>
      <c r="U454" t="s">
        <v>7162</v>
      </c>
      <c r="V454" t="s">
        <v>7162</v>
      </c>
      <c r="W454" t="s">
        <v>7162</v>
      </c>
      <c r="X454" t="s">
        <v>7162</v>
      </c>
      <c r="Y454" t="s">
        <v>154</v>
      </c>
      <c r="Z454" t="s">
        <v>154</v>
      </c>
      <c r="AA454" t="s">
        <v>7162</v>
      </c>
      <c r="AB454" t="s">
        <v>7162</v>
      </c>
    </row>
    <row r="455" spans="1:28" ht="14.45">
      <c r="A455">
        <v>454</v>
      </c>
      <c r="B455" t="s">
        <v>2646</v>
      </c>
      <c r="D455" t="s">
        <v>271</v>
      </c>
      <c r="H455" t="s">
        <v>2639</v>
      </c>
      <c r="I455" t="s">
        <v>2640</v>
      </c>
      <c r="J455">
        <v>-0.222</v>
      </c>
      <c r="K455" t="s">
        <v>2641</v>
      </c>
      <c r="L455">
        <v>58166</v>
      </c>
      <c r="N455">
        <v>4</v>
      </c>
      <c r="O455" t="s">
        <v>154</v>
      </c>
      <c r="P455" t="s">
        <v>7162</v>
      </c>
      <c r="Q455" t="s">
        <v>7162</v>
      </c>
      <c r="R455" t="s">
        <v>154</v>
      </c>
      <c r="S455" t="s">
        <v>154</v>
      </c>
      <c r="T455" t="s">
        <v>7162</v>
      </c>
      <c r="U455" t="s">
        <v>7162</v>
      </c>
      <c r="V455" t="s">
        <v>7162</v>
      </c>
      <c r="W455" t="s">
        <v>7162</v>
      </c>
      <c r="X455" t="s">
        <v>7162</v>
      </c>
      <c r="Y455" t="s">
        <v>154</v>
      </c>
      <c r="Z455" t="s">
        <v>154</v>
      </c>
      <c r="AA455" t="s">
        <v>7162</v>
      </c>
      <c r="AB455" t="s">
        <v>7162</v>
      </c>
    </row>
    <row r="456" spans="1:28" ht="14.45">
      <c r="A456">
        <v>455</v>
      </c>
      <c r="B456" t="s">
        <v>2652</v>
      </c>
      <c r="D456" t="s">
        <v>271</v>
      </c>
      <c r="H456" t="s">
        <v>2647</v>
      </c>
      <c r="I456" t="s">
        <v>2648</v>
      </c>
      <c r="J456">
        <v>-0.283</v>
      </c>
      <c r="K456" t="s">
        <v>2649</v>
      </c>
      <c r="L456">
        <v>43287</v>
      </c>
      <c r="N456">
        <v>5</v>
      </c>
      <c r="O456" t="s">
        <v>154</v>
      </c>
      <c r="P456" t="s">
        <v>7162</v>
      </c>
      <c r="Q456" t="s">
        <v>7162</v>
      </c>
      <c r="R456" t="s">
        <v>150</v>
      </c>
      <c r="S456" t="s">
        <v>6995</v>
      </c>
      <c r="T456" t="s">
        <v>1368</v>
      </c>
      <c r="U456">
        <v>2030</v>
      </c>
      <c r="V456" t="s">
        <v>151</v>
      </c>
      <c r="W456" t="s">
        <v>1368</v>
      </c>
      <c r="X456">
        <v>2050</v>
      </c>
      <c r="Y456" t="s">
        <v>150</v>
      </c>
      <c r="Z456" t="s">
        <v>150</v>
      </c>
      <c r="AA456">
        <v>2050</v>
      </c>
      <c r="AB456">
        <v>2050</v>
      </c>
    </row>
    <row r="457" spans="1:28" ht="14.45">
      <c r="A457">
        <v>456</v>
      </c>
      <c r="B457" t="s">
        <v>2657</v>
      </c>
      <c r="D457" t="s">
        <v>271</v>
      </c>
      <c r="H457" t="s">
        <v>2653</v>
      </c>
      <c r="I457" t="s">
        <v>2654</v>
      </c>
      <c r="J457">
        <v>0.032</v>
      </c>
      <c r="K457" t="s">
        <v>2655</v>
      </c>
      <c r="L457">
        <v>50390</v>
      </c>
      <c r="N457">
        <v>21</v>
      </c>
      <c r="O457" t="s">
        <v>150</v>
      </c>
      <c r="P457">
        <v>2018</v>
      </c>
      <c r="Q457">
        <v>2025</v>
      </c>
      <c r="R457" t="s">
        <v>150</v>
      </c>
      <c r="S457" t="s">
        <v>6995</v>
      </c>
      <c r="T457" t="s">
        <v>1368</v>
      </c>
      <c r="U457" t="s">
        <v>4212</v>
      </c>
      <c r="V457" t="s">
        <v>151</v>
      </c>
      <c r="W457" t="s">
        <v>1368</v>
      </c>
      <c r="X457" t="s">
        <v>4371</v>
      </c>
      <c r="Y457" t="s">
        <v>150</v>
      </c>
      <c r="Z457" t="s">
        <v>150</v>
      </c>
      <c r="AA457" t="s">
        <v>4371</v>
      </c>
      <c r="AB457" t="s">
        <v>4371</v>
      </c>
    </row>
    <row r="458" spans="1:28" ht="14.45">
      <c r="A458">
        <v>457</v>
      </c>
      <c r="B458" t="s">
        <v>2662</v>
      </c>
      <c r="H458" t="s">
        <v>2658</v>
      </c>
      <c r="I458" t="s">
        <v>2659</v>
      </c>
      <c r="J458">
        <v>0.099</v>
      </c>
      <c r="K458" t="s">
        <v>2660</v>
      </c>
      <c r="L458">
        <v>79800</v>
      </c>
      <c r="N458">
        <v>22</v>
      </c>
      <c r="O458" t="s">
        <v>154</v>
      </c>
      <c r="P458" t="s">
        <v>7162</v>
      </c>
      <c r="Q458" t="s">
        <v>7162</v>
      </c>
      <c r="R458" t="s">
        <v>150</v>
      </c>
      <c r="S458" t="s">
        <v>6995</v>
      </c>
      <c r="T458" t="s">
        <v>1368</v>
      </c>
      <c r="U458">
        <v>2030</v>
      </c>
      <c r="V458" t="s">
        <v>7162</v>
      </c>
      <c r="W458" t="s">
        <v>7162</v>
      </c>
      <c r="X458" t="s">
        <v>7162</v>
      </c>
      <c r="Y458" t="s">
        <v>154</v>
      </c>
      <c r="Z458" t="s">
        <v>154</v>
      </c>
      <c r="AA458" t="s">
        <v>7162</v>
      </c>
      <c r="AB458" t="s">
        <v>7162</v>
      </c>
    </row>
    <row r="459" spans="1:28" ht="14.45">
      <c r="A459">
        <v>458</v>
      </c>
      <c r="B459" t="s">
        <v>2667</v>
      </c>
      <c r="D459" t="s">
        <v>271</v>
      </c>
      <c r="H459" t="s">
        <v>2663</v>
      </c>
      <c r="I459" t="s">
        <v>2664</v>
      </c>
      <c r="J459">
        <v>-0.002</v>
      </c>
      <c r="K459" t="s">
        <v>2665</v>
      </c>
      <c r="L459">
        <v>13265</v>
      </c>
      <c r="N459">
        <v>5</v>
      </c>
      <c r="O459" t="s">
        <v>154</v>
      </c>
      <c r="P459" t="s">
        <v>7162</v>
      </c>
      <c r="Q459" t="s">
        <v>7162</v>
      </c>
      <c r="R459" t="s">
        <v>154</v>
      </c>
      <c r="S459" t="s">
        <v>154</v>
      </c>
      <c r="T459" t="s">
        <v>7162</v>
      </c>
      <c r="U459" t="s">
        <v>7162</v>
      </c>
      <c r="V459" t="s">
        <v>7162</v>
      </c>
      <c r="W459" t="s">
        <v>7162</v>
      </c>
      <c r="X459" t="s">
        <v>7162</v>
      </c>
      <c r="Y459" t="s">
        <v>154</v>
      </c>
      <c r="Z459" t="s">
        <v>154</v>
      </c>
      <c r="AA459" t="s">
        <v>7162</v>
      </c>
      <c r="AB459" t="s">
        <v>7162</v>
      </c>
    </row>
    <row r="460" spans="1:28" ht="14.45">
      <c r="A460">
        <v>459</v>
      </c>
      <c r="B460" t="s">
        <v>2671</v>
      </c>
      <c r="H460" t="s">
        <v>2668</v>
      </c>
      <c r="I460" t="s">
        <v>2669</v>
      </c>
      <c r="J460">
        <v>-0.023</v>
      </c>
      <c r="K460" t="s">
        <v>2670</v>
      </c>
      <c r="L460">
        <v>35505</v>
      </c>
      <c r="N460">
        <v>5</v>
      </c>
      <c r="O460" t="s">
        <v>150</v>
      </c>
      <c r="P460">
        <v>2021</v>
      </c>
      <c r="Q460">
        <v>2023</v>
      </c>
      <c r="R460" t="s">
        <v>150</v>
      </c>
      <c r="S460" t="s">
        <v>160</v>
      </c>
      <c r="T460" t="s">
        <v>7162</v>
      </c>
      <c r="U460" t="s">
        <v>7162</v>
      </c>
      <c r="V460" t="s">
        <v>7162</v>
      </c>
      <c r="W460" t="s">
        <v>7162</v>
      </c>
      <c r="X460" t="s">
        <v>7162</v>
      </c>
      <c r="Y460" t="s">
        <v>150</v>
      </c>
      <c r="Z460" t="s">
        <v>154</v>
      </c>
      <c r="AA460" t="s">
        <v>7162</v>
      </c>
      <c r="AB460" t="s">
        <v>7162</v>
      </c>
    </row>
    <row r="461" spans="1:28" ht="14.45">
      <c r="A461">
        <v>460</v>
      </c>
      <c r="B461" t="s">
        <v>2676</v>
      </c>
      <c r="H461" t="s">
        <v>2672</v>
      </c>
      <c r="I461" t="s">
        <v>2673</v>
      </c>
      <c r="J461">
        <v>0</v>
      </c>
      <c r="K461" t="s">
        <v>2674</v>
      </c>
      <c r="L461">
        <v>22794</v>
      </c>
      <c r="N461">
        <v>8</v>
      </c>
      <c r="O461" t="s">
        <v>154</v>
      </c>
      <c r="P461" t="s">
        <v>7162</v>
      </c>
      <c r="Q461" t="s">
        <v>7162</v>
      </c>
      <c r="R461" t="s">
        <v>154</v>
      </c>
      <c r="S461" t="s">
        <v>154</v>
      </c>
      <c r="T461" t="s">
        <v>7162</v>
      </c>
      <c r="U461" t="s">
        <v>7162</v>
      </c>
      <c r="V461" t="s">
        <v>7162</v>
      </c>
      <c r="W461" t="s">
        <v>7162</v>
      </c>
      <c r="X461" t="s">
        <v>7162</v>
      </c>
      <c r="Y461" t="s">
        <v>154</v>
      </c>
      <c r="Z461" t="s">
        <v>154</v>
      </c>
      <c r="AA461" t="s">
        <v>7162</v>
      </c>
      <c r="AB461" t="s">
        <v>7162</v>
      </c>
    </row>
    <row r="462" spans="1:28" ht="14.45">
      <c r="A462">
        <v>461</v>
      </c>
      <c r="B462" t="s">
        <v>2681</v>
      </c>
      <c r="H462" t="s">
        <v>2677</v>
      </c>
      <c r="I462" t="s">
        <v>2678</v>
      </c>
      <c r="J462">
        <v>0.042</v>
      </c>
      <c r="K462" t="s">
        <v>2679</v>
      </c>
      <c r="L462">
        <v>98202</v>
      </c>
      <c r="N462">
        <v>13</v>
      </c>
      <c r="O462" t="s">
        <v>154</v>
      </c>
      <c r="P462" t="s">
        <v>7162</v>
      </c>
      <c r="Q462" t="s">
        <v>7162</v>
      </c>
      <c r="R462" t="s">
        <v>150</v>
      </c>
      <c r="S462" t="s">
        <v>6995</v>
      </c>
      <c r="T462" t="s">
        <v>1368</v>
      </c>
      <c r="U462">
        <v>2030</v>
      </c>
      <c r="V462" t="s">
        <v>151</v>
      </c>
      <c r="W462" t="s">
        <v>1368</v>
      </c>
      <c r="X462">
        <v>2050</v>
      </c>
      <c r="Y462" t="s">
        <v>150</v>
      </c>
      <c r="Z462" t="s">
        <v>150</v>
      </c>
      <c r="AA462">
        <v>2050</v>
      </c>
      <c r="AB462">
        <v>2050</v>
      </c>
    </row>
    <row r="463" spans="1:28" ht="14.45">
      <c r="A463">
        <v>462</v>
      </c>
      <c r="B463" t="s">
        <v>2686</v>
      </c>
      <c r="D463" t="s">
        <v>679</v>
      </c>
      <c r="H463" t="s">
        <v>2682</v>
      </c>
      <c r="I463" t="s">
        <v>2683</v>
      </c>
      <c r="J463">
        <v>0</v>
      </c>
      <c r="K463" t="s">
        <v>2684</v>
      </c>
      <c r="L463">
        <v>76800</v>
      </c>
      <c r="N463">
        <v>1</v>
      </c>
      <c r="O463" t="s">
        <v>154</v>
      </c>
      <c r="P463" t="s">
        <v>7162</v>
      </c>
      <c r="Q463" t="s">
        <v>7162</v>
      </c>
      <c r="R463" t="s">
        <v>154</v>
      </c>
      <c r="S463" t="s">
        <v>154</v>
      </c>
      <c r="T463" t="s">
        <v>7162</v>
      </c>
      <c r="U463" t="s">
        <v>7162</v>
      </c>
      <c r="V463" t="s">
        <v>7162</v>
      </c>
      <c r="W463" t="s">
        <v>7162</v>
      </c>
      <c r="X463" t="s">
        <v>7162</v>
      </c>
      <c r="Y463" t="s">
        <v>154</v>
      </c>
      <c r="Z463" t="s">
        <v>154</v>
      </c>
      <c r="AA463" t="s">
        <v>7162</v>
      </c>
      <c r="AB463" t="s">
        <v>7162</v>
      </c>
    </row>
    <row r="464" spans="1:28" ht="14.45">
      <c r="A464">
        <v>463</v>
      </c>
      <c r="B464" t="s">
        <v>2691</v>
      </c>
      <c r="D464" t="s">
        <v>679</v>
      </c>
      <c r="H464" t="s">
        <v>2687</v>
      </c>
      <c r="I464" t="s">
        <v>2688</v>
      </c>
      <c r="J464">
        <v>-0.909</v>
      </c>
      <c r="K464" t="s">
        <v>2689</v>
      </c>
      <c r="L464">
        <v>3201</v>
      </c>
      <c r="N464">
        <v>13</v>
      </c>
      <c r="O464" t="s">
        <v>154</v>
      </c>
      <c r="P464" t="s">
        <v>7162</v>
      </c>
      <c r="Q464" t="s">
        <v>7162</v>
      </c>
      <c r="R464" t="s">
        <v>154</v>
      </c>
      <c r="S464" t="s">
        <v>154</v>
      </c>
      <c r="T464" t="s">
        <v>7162</v>
      </c>
      <c r="U464" t="s">
        <v>7162</v>
      </c>
      <c r="V464" t="s">
        <v>7162</v>
      </c>
      <c r="W464" t="s">
        <v>7162</v>
      </c>
      <c r="X464" t="s">
        <v>7162</v>
      </c>
      <c r="Y464" t="s">
        <v>154</v>
      </c>
      <c r="Z464" t="s">
        <v>154</v>
      </c>
      <c r="AA464" t="s">
        <v>7162</v>
      </c>
      <c r="AB464" t="s">
        <v>7162</v>
      </c>
    </row>
    <row r="465" spans="1:28" ht="14.45">
      <c r="A465">
        <v>464</v>
      </c>
      <c r="B465" t="s">
        <v>2696</v>
      </c>
      <c r="H465" t="s">
        <v>2692</v>
      </c>
      <c r="I465" t="s">
        <v>2693</v>
      </c>
      <c r="J465">
        <v>0.129</v>
      </c>
      <c r="K465" t="s">
        <v>2694</v>
      </c>
      <c r="L465">
        <v>129177</v>
      </c>
      <c r="N465">
        <v>1</v>
      </c>
      <c r="O465" t="s">
        <v>154</v>
      </c>
      <c r="P465" t="s">
        <v>7162</v>
      </c>
      <c r="Q465" t="s">
        <v>7162</v>
      </c>
      <c r="R465" t="s">
        <v>154</v>
      </c>
      <c r="S465" t="s">
        <v>154</v>
      </c>
      <c r="T465" t="s">
        <v>7162</v>
      </c>
      <c r="U465" t="s">
        <v>7162</v>
      </c>
      <c r="V465" t="s">
        <v>7162</v>
      </c>
      <c r="W465" t="s">
        <v>7162</v>
      </c>
      <c r="X465" t="s">
        <v>7162</v>
      </c>
      <c r="Y465" t="s">
        <v>154</v>
      </c>
      <c r="Z465" t="s">
        <v>154</v>
      </c>
      <c r="AA465" t="s">
        <v>7162</v>
      </c>
      <c r="AB465" t="s">
        <v>7162</v>
      </c>
    </row>
    <row r="466" spans="1:28" ht="14.45">
      <c r="A466">
        <v>465</v>
      </c>
      <c r="B466" t="s">
        <v>2701</v>
      </c>
      <c r="H466" t="s">
        <v>2697</v>
      </c>
      <c r="I466" t="s">
        <v>2698</v>
      </c>
      <c r="J466">
        <v>1.242</v>
      </c>
      <c r="K466" t="s">
        <v>2699</v>
      </c>
      <c r="L466">
        <v>26149</v>
      </c>
      <c r="N466">
        <v>1</v>
      </c>
      <c r="O466" t="s">
        <v>154</v>
      </c>
      <c r="P466" t="s">
        <v>7162</v>
      </c>
      <c r="Q466" t="s">
        <v>7162</v>
      </c>
      <c r="R466" t="s">
        <v>150</v>
      </c>
      <c r="S466" t="s">
        <v>6995</v>
      </c>
      <c r="T466" t="s">
        <v>1368</v>
      </c>
      <c r="U466">
        <v>2030</v>
      </c>
      <c r="V466" t="s">
        <v>151</v>
      </c>
      <c r="W466" t="s">
        <v>1368</v>
      </c>
      <c r="X466">
        <v>2050</v>
      </c>
      <c r="Y466" t="s">
        <v>150</v>
      </c>
      <c r="Z466" t="s">
        <v>150</v>
      </c>
      <c r="AA466">
        <v>2050</v>
      </c>
      <c r="AB466">
        <v>2050</v>
      </c>
    </row>
    <row r="467" spans="1:28" ht="14.45">
      <c r="A467">
        <v>466</v>
      </c>
      <c r="B467" t="s">
        <v>2706</v>
      </c>
      <c r="H467" t="s">
        <v>2702</v>
      </c>
      <c r="I467" t="s">
        <v>2703</v>
      </c>
      <c r="J467">
        <v>0.029</v>
      </c>
      <c r="K467" t="s">
        <v>2704</v>
      </c>
      <c r="L467">
        <v>74378</v>
      </c>
      <c r="N467">
        <v>24</v>
      </c>
      <c r="O467" t="s">
        <v>154</v>
      </c>
      <c r="P467" t="s">
        <v>7162</v>
      </c>
      <c r="Q467" t="s">
        <v>7162</v>
      </c>
      <c r="R467" t="s">
        <v>150</v>
      </c>
      <c r="S467" t="s">
        <v>6995</v>
      </c>
      <c r="T467" t="s">
        <v>1368</v>
      </c>
      <c r="U467">
        <v>2030</v>
      </c>
      <c r="V467" t="s">
        <v>7162</v>
      </c>
      <c r="W467" t="s">
        <v>7162</v>
      </c>
      <c r="X467" t="s">
        <v>7162</v>
      </c>
      <c r="Y467" t="s">
        <v>150</v>
      </c>
      <c r="Z467" t="s">
        <v>154</v>
      </c>
      <c r="AA467" t="s">
        <v>7162</v>
      </c>
      <c r="AB467" t="s">
        <v>7162</v>
      </c>
    </row>
    <row r="468" spans="1:28" ht="14.45">
      <c r="A468">
        <v>467</v>
      </c>
      <c r="B468" t="s">
        <v>2711</v>
      </c>
      <c r="H468" t="s">
        <v>2707</v>
      </c>
      <c r="I468" t="s">
        <v>2708</v>
      </c>
      <c r="J468">
        <v>-0.072</v>
      </c>
      <c r="K468" t="s">
        <v>2709</v>
      </c>
      <c r="L468">
        <v>38358</v>
      </c>
      <c r="N468">
        <v>4</v>
      </c>
      <c r="O468" t="s">
        <v>154</v>
      </c>
      <c r="P468" t="s">
        <v>7162</v>
      </c>
      <c r="Q468" t="s">
        <v>7162</v>
      </c>
      <c r="R468" t="s">
        <v>150</v>
      </c>
      <c r="S468" t="s">
        <v>6995</v>
      </c>
      <c r="T468" t="s">
        <v>1368</v>
      </c>
      <c r="U468">
        <v>2030</v>
      </c>
      <c r="V468" t="s">
        <v>151</v>
      </c>
      <c r="W468" t="s">
        <v>1368</v>
      </c>
      <c r="X468">
        <v>2050</v>
      </c>
      <c r="Y468" t="s">
        <v>150</v>
      </c>
      <c r="Z468" t="s">
        <v>150</v>
      </c>
      <c r="AA468">
        <v>2050</v>
      </c>
      <c r="AB468">
        <v>2050</v>
      </c>
    </row>
    <row r="469" spans="1:28" ht="14.45">
      <c r="A469">
        <v>468</v>
      </c>
      <c r="B469" t="s">
        <v>2716</v>
      </c>
      <c r="H469" t="s">
        <v>2712</v>
      </c>
      <c r="I469" t="s">
        <v>2713</v>
      </c>
      <c r="J469">
        <v>0.056</v>
      </c>
      <c r="K469" t="s">
        <v>2714</v>
      </c>
      <c r="L469">
        <v>54435</v>
      </c>
      <c r="N469">
        <v>2</v>
      </c>
      <c r="O469" t="s">
        <v>150</v>
      </c>
      <c r="P469">
        <v>2019</v>
      </c>
      <c r="Q469">
        <v>2025</v>
      </c>
      <c r="R469" t="s">
        <v>154</v>
      </c>
      <c r="S469" t="s">
        <v>154</v>
      </c>
      <c r="T469" t="s">
        <v>7162</v>
      </c>
      <c r="U469" t="s">
        <v>7162</v>
      </c>
      <c r="V469" t="s">
        <v>7162</v>
      </c>
      <c r="W469" t="s">
        <v>7162</v>
      </c>
      <c r="X469" t="s">
        <v>7162</v>
      </c>
      <c r="Y469" t="s">
        <v>154</v>
      </c>
      <c r="Z469" t="s">
        <v>154</v>
      </c>
      <c r="AA469" t="s">
        <v>7162</v>
      </c>
      <c r="AB469" t="s">
        <v>7162</v>
      </c>
    </row>
    <row r="470" spans="1:28" ht="14.45">
      <c r="A470">
        <v>469</v>
      </c>
      <c r="B470" t="s">
        <v>2721</v>
      </c>
      <c r="D470" t="s">
        <v>679</v>
      </c>
      <c r="H470" t="s">
        <v>2717</v>
      </c>
      <c r="I470" t="s">
        <v>2718</v>
      </c>
      <c r="J470">
        <v>-0.227</v>
      </c>
      <c r="K470" t="s">
        <v>2719</v>
      </c>
      <c r="L470">
        <v>51435</v>
      </c>
      <c r="N470">
        <v>3</v>
      </c>
      <c r="O470" t="s">
        <v>154</v>
      </c>
      <c r="P470" t="s">
        <v>7162</v>
      </c>
      <c r="Q470" t="s">
        <v>7162</v>
      </c>
      <c r="R470" t="s">
        <v>154</v>
      </c>
      <c r="S470" t="s">
        <v>154</v>
      </c>
      <c r="T470" t="s">
        <v>7162</v>
      </c>
      <c r="U470" t="s">
        <v>7162</v>
      </c>
      <c r="V470" t="s">
        <v>7162</v>
      </c>
      <c r="W470" t="s">
        <v>7162</v>
      </c>
      <c r="X470" t="s">
        <v>7162</v>
      </c>
      <c r="Y470" t="s">
        <v>154</v>
      </c>
      <c r="Z470" t="s">
        <v>154</v>
      </c>
      <c r="AA470" t="s">
        <v>7162</v>
      </c>
      <c r="AB470" t="s">
        <v>7162</v>
      </c>
    </row>
    <row r="471" spans="1:28" ht="14.45">
      <c r="A471">
        <v>470</v>
      </c>
      <c r="B471" t="s">
        <v>2727</v>
      </c>
      <c r="H471" t="s">
        <v>2722</v>
      </c>
      <c r="I471" t="s">
        <v>2723</v>
      </c>
      <c r="J471">
        <v>0.106</v>
      </c>
      <c r="K471" t="s">
        <v>2724</v>
      </c>
      <c r="L471">
        <v>121223</v>
      </c>
      <c r="N471">
        <v>6</v>
      </c>
      <c r="O471" t="s">
        <v>154</v>
      </c>
      <c r="P471" t="s">
        <v>7162</v>
      </c>
      <c r="Q471" t="s">
        <v>7162</v>
      </c>
      <c r="R471" t="s">
        <v>150</v>
      </c>
      <c r="S471" t="s">
        <v>6995</v>
      </c>
      <c r="T471" t="s">
        <v>1368</v>
      </c>
      <c r="U471">
        <v>2030</v>
      </c>
      <c r="V471" t="s">
        <v>7162</v>
      </c>
      <c r="W471" t="s">
        <v>7162</v>
      </c>
      <c r="X471" t="s">
        <v>7162</v>
      </c>
      <c r="Y471" t="s">
        <v>154</v>
      </c>
      <c r="Z471" t="s">
        <v>154</v>
      </c>
      <c r="AA471" t="s">
        <v>7162</v>
      </c>
      <c r="AB471" t="s">
        <v>7162</v>
      </c>
    </row>
    <row r="472" spans="1:28" ht="14.45">
      <c r="A472">
        <v>471</v>
      </c>
      <c r="B472" t="s">
        <v>2734</v>
      </c>
      <c r="H472" t="s">
        <v>2729</v>
      </c>
      <c r="I472" t="s">
        <v>2730</v>
      </c>
      <c r="J472">
        <v>0.358</v>
      </c>
      <c r="K472" t="s">
        <v>2731</v>
      </c>
      <c r="L472">
        <v>59157</v>
      </c>
      <c r="N472">
        <v>5</v>
      </c>
      <c r="O472" t="s">
        <v>150</v>
      </c>
      <c r="P472">
        <v>2015</v>
      </c>
      <c r="Q472">
        <v>2020</v>
      </c>
      <c r="R472" t="s">
        <v>150</v>
      </c>
      <c r="S472" t="s">
        <v>6995</v>
      </c>
      <c r="T472" t="s">
        <v>1368</v>
      </c>
      <c r="U472">
        <v>2025</v>
      </c>
      <c r="V472" t="s">
        <v>7162</v>
      </c>
      <c r="W472" t="s">
        <v>7162</v>
      </c>
      <c r="X472" t="s">
        <v>7162</v>
      </c>
      <c r="Y472" t="s">
        <v>154</v>
      </c>
      <c r="Z472" t="s">
        <v>154</v>
      </c>
      <c r="AA472" t="s">
        <v>7162</v>
      </c>
      <c r="AB472" t="s">
        <v>7162</v>
      </c>
    </row>
    <row r="473" spans="1:28" ht="14.45">
      <c r="A473">
        <v>472</v>
      </c>
      <c r="B473" t="s">
        <v>2739</v>
      </c>
      <c r="H473" t="s">
        <v>2735</v>
      </c>
      <c r="I473" t="s">
        <v>2736</v>
      </c>
      <c r="J473">
        <v>4.369</v>
      </c>
      <c r="K473" t="s">
        <v>2737</v>
      </c>
      <c r="L473">
        <v>69600</v>
      </c>
      <c r="N473">
        <v>2</v>
      </c>
      <c r="O473" t="s">
        <v>154</v>
      </c>
      <c r="P473" t="s">
        <v>7162</v>
      </c>
      <c r="Q473" t="s">
        <v>7162</v>
      </c>
      <c r="R473" t="s">
        <v>150</v>
      </c>
      <c r="S473" t="s">
        <v>6995</v>
      </c>
      <c r="T473" t="s">
        <v>1368</v>
      </c>
      <c r="U473">
        <v>2030</v>
      </c>
      <c r="V473" t="s">
        <v>7162</v>
      </c>
      <c r="W473" t="s">
        <v>7162</v>
      </c>
      <c r="X473" t="s">
        <v>7162</v>
      </c>
      <c r="Y473" t="s">
        <v>154</v>
      </c>
      <c r="Z473" t="s">
        <v>154</v>
      </c>
      <c r="AA473" t="s">
        <v>7162</v>
      </c>
      <c r="AB473" t="s">
        <v>7162</v>
      </c>
    </row>
    <row r="474" spans="1:28" ht="14.45">
      <c r="A474">
        <v>473</v>
      </c>
      <c r="B474" t="s">
        <v>2744</v>
      </c>
      <c r="D474" t="s">
        <v>679</v>
      </c>
      <c r="H474" t="s">
        <v>2740</v>
      </c>
      <c r="I474" t="s">
        <v>2741</v>
      </c>
      <c r="J474">
        <v>0.024</v>
      </c>
      <c r="K474" t="s">
        <v>2742</v>
      </c>
      <c r="L474">
        <v>139163</v>
      </c>
      <c r="N474">
        <v>6</v>
      </c>
      <c r="O474" t="s">
        <v>154</v>
      </c>
      <c r="P474" t="s">
        <v>7162</v>
      </c>
      <c r="Q474" t="s">
        <v>7162</v>
      </c>
      <c r="R474" t="s">
        <v>154</v>
      </c>
      <c r="S474" t="s">
        <v>154</v>
      </c>
      <c r="T474" t="s">
        <v>7162</v>
      </c>
      <c r="U474" t="s">
        <v>7162</v>
      </c>
      <c r="V474" t="s">
        <v>7162</v>
      </c>
      <c r="W474" t="s">
        <v>7162</v>
      </c>
      <c r="X474" t="s">
        <v>7162</v>
      </c>
      <c r="Y474" t="s">
        <v>154</v>
      </c>
      <c r="Z474" t="s">
        <v>154</v>
      </c>
      <c r="AA474" t="s">
        <v>7162</v>
      </c>
      <c r="AB474" t="s">
        <v>7162</v>
      </c>
    </row>
    <row r="475" spans="1:28" ht="14.45">
      <c r="A475">
        <v>474</v>
      </c>
      <c r="B475" t="s">
        <v>2750</v>
      </c>
      <c r="H475" t="s">
        <v>2745</v>
      </c>
      <c r="I475" t="s">
        <v>1706</v>
      </c>
      <c r="J475">
        <v>-0.661</v>
      </c>
      <c r="K475" t="s">
        <v>2746</v>
      </c>
      <c r="L475">
        <v>80730</v>
      </c>
      <c r="N475">
        <v>26</v>
      </c>
      <c r="O475" t="s">
        <v>154</v>
      </c>
      <c r="P475" t="s">
        <v>7162</v>
      </c>
      <c r="Q475" t="s">
        <v>7162</v>
      </c>
      <c r="R475" t="s">
        <v>150</v>
      </c>
      <c r="S475" t="s">
        <v>6995</v>
      </c>
      <c r="T475" t="s">
        <v>7071</v>
      </c>
      <c r="U475" t="s">
        <v>3292</v>
      </c>
      <c r="V475" t="s">
        <v>7162</v>
      </c>
      <c r="W475" t="s">
        <v>7162</v>
      </c>
      <c r="X475" t="s">
        <v>7162</v>
      </c>
      <c r="Y475" t="s">
        <v>154</v>
      </c>
      <c r="Z475" t="s">
        <v>154</v>
      </c>
      <c r="AA475" t="s">
        <v>7162</v>
      </c>
      <c r="AB475" t="s">
        <v>7162</v>
      </c>
    </row>
    <row r="476" spans="1:28" ht="14.45">
      <c r="A476">
        <v>475</v>
      </c>
      <c r="B476" t="s">
        <v>2755</v>
      </c>
      <c r="H476" t="s">
        <v>2751</v>
      </c>
      <c r="I476" t="s">
        <v>2752</v>
      </c>
      <c r="J476">
        <v>-0.716</v>
      </c>
      <c r="K476" t="s">
        <v>2753</v>
      </c>
      <c r="L476">
        <v>42511</v>
      </c>
      <c r="N476">
        <v>30</v>
      </c>
      <c r="O476" t="s">
        <v>154</v>
      </c>
      <c r="P476" t="s">
        <v>7162</v>
      </c>
      <c r="Q476" t="s">
        <v>7162</v>
      </c>
      <c r="R476" t="s">
        <v>154</v>
      </c>
      <c r="S476" t="s">
        <v>154</v>
      </c>
      <c r="T476" t="s">
        <v>7162</v>
      </c>
      <c r="U476" t="s">
        <v>7162</v>
      </c>
      <c r="V476" t="s">
        <v>7162</v>
      </c>
      <c r="W476" t="s">
        <v>7162</v>
      </c>
      <c r="X476" t="s">
        <v>7162</v>
      </c>
      <c r="Y476" t="s">
        <v>154</v>
      </c>
      <c r="Z476" t="s">
        <v>154</v>
      </c>
      <c r="AA476" t="s">
        <v>7162</v>
      </c>
      <c r="AB476" t="s">
        <v>7162</v>
      </c>
    </row>
    <row r="477" spans="1:28" ht="14.45">
      <c r="A477">
        <v>476</v>
      </c>
      <c r="B477" t="s">
        <v>2760</v>
      </c>
      <c r="H477" t="s">
        <v>2756</v>
      </c>
      <c r="I477" t="s">
        <v>2757</v>
      </c>
      <c r="J477">
        <v>-0.095</v>
      </c>
      <c r="K477" t="s">
        <v>2758</v>
      </c>
      <c r="L477">
        <v>30100</v>
      </c>
      <c r="N477">
        <v>5</v>
      </c>
      <c r="O477" t="s">
        <v>154</v>
      </c>
      <c r="P477" t="s">
        <v>7162</v>
      </c>
      <c r="Q477" t="s">
        <v>7162</v>
      </c>
      <c r="R477" t="s">
        <v>150</v>
      </c>
      <c r="S477" t="s">
        <v>6995</v>
      </c>
      <c r="T477" t="s">
        <v>7071</v>
      </c>
      <c r="U477">
        <v>2030</v>
      </c>
      <c r="V477" t="s">
        <v>7162</v>
      </c>
      <c r="W477" t="s">
        <v>7162</v>
      </c>
      <c r="X477" t="s">
        <v>7162</v>
      </c>
      <c r="Y477" t="s">
        <v>154</v>
      </c>
      <c r="Z477" t="s">
        <v>154</v>
      </c>
      <c r="AA477" t="s">
        <v>7162</v>
      </c>
      <c r="AB477" t="s">
        <v>7162</v>
      </c>
    </row>
    <row r="478" spans="1:28" ht="14.45">
      <c r="A478">
        <v>477</v>
      </c>
      <c r="B478" t="s">
        <v>2765</v>
      </c>
      <c r="H478" t="s">
        <v>2761</v>
      </c>
      <c r="I478" t="s">
        <v>2762</v>
      </c>
      <c r="J478">
        <v>-1.278</v>
      </c>
      <c r="K478" t="s">
        <v>2763</v>
      </c>
      <c r="L478">
        <v>80951</v>
      </c>
      <c r="N478">
        <v>8</v>
      </c>
      <c r="O478" t="s">
        <v>154</v>
      </c>
      <c r="P478" t="s">
        <v>7162</v>
      </c>
      <c r="Q478" t="s">
        <v>7162</v>
      </c>
      <c r="R478" t="s">
        <v>150</v>
      </c>
      <c r="S478" t="s">
        <v>6995</v>
      </c>
      <c r="T478" t="s">
        <v>7071</v>
      </c>
      <c r="U478">
        <v>2030</v>
      </c>
      <c r="V478" t="s">
        <v>7162</v>
      </c>
      <c r="W478" t="s">
        <v>7162</v>
      </c>
      <c r="X478" t="s">
        <v>7162</v>
      </c>
      <c r="Y478" t="s">
        <v>150</v>
      </c>
      <c r="Z478" t="s">
        <v>154</v>
      </c>
      <c r="AA478" t="s">
        <v>7162</v>
      </c>
      <c r="AB478" t="s">
        <v>7162</v>
      </c>
    </row>
    <row r="479" spans="1:28" ht="14.45">
      <c r="A479">
        <v>478</v>
      </c>
      <c r="B479" t="s">
        <v>2772</v>
      </c>
      <c r="D479" t="s">
        <v>1438</v>
      </c>
      <c r="H479" t="s">
        <v>2766</v>
      </c>
      <c r="I479" t="s">
        <v>2767</v>
      </c>
      <c r="J479">
        <v>0.083</v>
      </c>
      <c r="K479" t="s">
        <v>2768</v>
      </c>
      <c r="L479">
        <v>100000</v>
      </c>
      <c r="N479">
        <v>26</v>
      </c>
      <c r="O479" t="s">
        <v>154</v>
      </c>
      <c r="P479" t="s">
        <v>7162</v>
      </c>
      <c r="Q479" t="s">
        <v>7162</v>
      </c>
      <c r="R479" t="s">
        <v>150</v>
      </c>
      <c r="S479" t="s">
        <v>6995</v>
      </c>
      <c r="T479" t="s">
        <v>1368</v>
      </c>
      <c r="U479">
        <v>2030</v>
      </c>
      <c r="V479" t="s">
        <v>151</v>
      </c>
      <c r="W479" t="s">
        <v>1368</v>
      </c>
      <c r="X479">
        <v>2050</v>
      </c>
      <c r="Y479" t="s">
        <v>150</v>
      </c>
      <c r="Z479" t="s">
        <v>150</v>
      </c>
      <c r="AA479">
        <v>2050</v>
      </c>
      <c r="AB479">
        <v>2050</v>
      </c>
    </row>
    <row r="480" spans="1:28" ht="14.45">
      <c r="A480">
        <v>479</v>
      </c>
      <c r="B480" t="s">
        <v>2777</v>
      </c>
      <c r="D480" t="s">
        <v>679</v>
      </c>
      <c r="H480" t="s">
        <v>2773</v>
      </c>
      <c r="I480" t="s">
        <v>2774</v>
      </c>
      <c r="J480">
        <v>-0.948</v>
      </c>
      <c r="K480" t="s">
        <v>2775</v>
      </c>
      <c r="L480">
        <v>60038</v>
      </c>
      <c r="N480">
        <v>3</v>
      </c>
      <c r="O480" t="s">
        <v>150</v>
      </c>
      <c r="P480">
        <v>2024</v>
      </c>
      <c r="Q480">
        <v>2030</v>
      </c>
      <c r="R480" t="s">
        <v>150</v>
      </c>
      <c r="S480" t="s">
        <v>6995</v>
      </c>
      <c r="T480" t="s">
        <v>1368</v>
      </c>
      <c r="U480">
        <v>2034</v>
      </c>
      <c r="V480" t="s">
        <v>151</v>
      </c>
      <c r="W480" t="s">
        <v>1368</v>
      </c>
      <c r="X480">
        <v>2050</v>
      </c>
      <c r="Y480" t="s">
        <v>150</v>
      </c>
      <c r="Z480" t="s">
        <v>150</v>
      </c>
      <c r="AA480">
        <v>2050</v>
      </c>
      <c r="AB480">
        <v>2050</v>
      </c>
    </row>
    <row r="481" spans="1:28" ht="14.45">
      <c r="A481">
        <v>480</v>
      </c>
      <c r="B481" t="s">
        <v>2783</v>
      </c>
      <c r="H481" t="s">
        <v>2778</v>
      </c>
      <c r="I481" t="s">
        <v>2779</v>
      </c>
      <c r="J481">
        <v>0</v>
      </c>
      <c r="K481" t="s">
        <v>2780</v>
      </c>
      <c r="L481">
        <v>50508</v>
      </c>
      <c r="N481">
        <v>14</v>
      </c>
      <c r="O481" t="s">
        <v>154</v>
      </c>
      <c r="P481" t="s">
        <v>7162</v>
      </c>
      <c r="Q481" t="s">
        <v>7162</v>
      </c>
      <c r="R481" t="s">
        <v>150</v>
      </c>
      <c r="S481" t="s">
        <v>7000</v>
      </c>
      <c r="T481" t="s">
        <v>7162</v>
      </c>
      <c r="U481" t="s">
        <v>7162</v>
      </c>
      <c r="V481" t="s">
        <v>7162</v>
      </c>
      <c r="W481" t="s">
        <v>7162</v>
      </c>
      <c r="X481" t="s">
        <v>7162</v>
      </c>
      <c r="Y481" t="s">
        <v>154</v>
      </c>
      <c r="Z481" t="s">
        <v>154</v>
      </c>
      <c r="AA481" t="s">
        <v>7162</v>
      </c>
      <c r="AB481" t="s">
        <v>7162</v>
      </c>
    </row>
    <row r="482" spans="1:28" ht="14.45">
      <c r="A482">
        <v>481</v>
      </c>
      <c r="B482" t="s">
        <v>2788</v>
      </c>
      <c r="H482" t="s">
        <v>2784</v>
      </c>
      <c r="I482" t="s">
        <v>2785</v>
      </c>
      <c r="J482">
        <v>2.868</v>
      </c>
      <c r="K482" t="s">
        <v>2786</v>
      </c>
      <c r="L482">
        <v>13354</v>
      </c>
      <c r="N482">
        <v>14</v>
      </c>
      <c r="O482" t="s">
        <v>154</v>
      </c>
      <c r="P482" t="s">
        <v>7162</v>
      </c>
      <c r="Q482" t="s">
        <v>7162</v>
      </c>
      <c r="R482" t="s">
        <v>154</v>
      </c>
      <c r="S482" t="s">
        <v>154</v>
      </c>
      <c r="T482" t="s">
        <v>7162</v>
      </c>
      <c r="U482" t="s">
        <v>7162</v>
      </c>
      <c r="V482" t="s">
        <v>7162</v>
      </c>
      <c r="W482" t="s">
        <v>7162</v>
      </c>
      <c r="X482" t="s">
        <v>7162</v>
      </c>
      <c r="Y482" t="s">
        <v>154</v>
      </c>
      <c r="Z482" t="s">
        <v>154</v>
      </c>
      <c r="AA482" t="s">
        <v>7162</v>
      </c>
      <c r="AB482" t="s">
        <v>7162</v>
      </c>
    </row>
    <row r="483" spans="1:28" ht="14.45">
      <c r="A483">
        <v>482</v>
      </c>
      <c r="B483" t="s">
        <v>2794</v>
      </c>
      <c r="H483" t="s">
        <v>2789</v>
      </c>
      <c r="I483" t="s">
        <v>2790</v>
      </c>
      <c r="J483">
        <v>-0.391</v>
      </c>
      <c r="K483" t="s">
        <v>2791</v>
      </c>
      <c r="L483">
        <v>28000</v>
      </c>
      <c r="N483">
        <v>4</v>
      </c>
      <c r="O483" t="s">
        <v>154</v>
      </c>
      <c r="P483" t="s">
        <v>7162</v>
      </c>
      <c r="Q483" t="s">
        <v>7162</v>
      </c>
      <c r="R483" t="s">
        <v>150</v>
      </c>
      <c r="S483" t="s">
        <v>6995</v>
      </c>
      <c r="T483" t="s">
        <v>1368</v>
      </c>
      <c r="U483">
        <v>2030</v>
      </c>
      <c r="V483" t="s">
        <v>7162</v>
      </c>
      <c r="W483" t="s">
        <v>7162</v>
      </c>
      <c r="X483" t="s">
        <v>7162</v>
      </c>
      <c r="Y483" t="s">
        <v>154</v>
      </c>
      <c r="Z483" t="s">
        <v>154</v>
      </c>
      <c r="AA483" t="s">
        <v>7162</v>
      </c>
      <c r="AB483" t="s">
        <v>7162</v>
      </c>
    </row>
    <row r="484" spans="1:28" ht="14.45">
      <c r="A484">
        <v>483</v>
      </c>
      <c r="B484" t="s">
        <v>2799</v>
      </c>
      <c r="H484" t="s">
        <v>2800</v>
      </c>
      <c r="I484" t="s">
        <v>2801</v>
      </c>
      <c r="J484">
        <v>-0.234</v>
      </c>
      <c r="K484" t="s">
        <v>2802</v>
      </c>
      <c r="L484">
        <v>35368</v>
      </c>
      <c r="N484">
        <v>4</v>
      </c>
      <c r="O484" t="s">
        <v>154</v>
      </c>
      <c r="P484" t="s">
        <v>7162</v>
      </c>
      <c r="Q484" t="s">
        <v>7162</v>
      </c>
      <c r="R484" t="s">
        <v>150</v>
      </c>
      <c r="S484" t="s">
        <v>6995</v>
      </c>
      <c r="T484" t="s">
        <v>1368</v>
      </c>
      <c r="U484">
        <v>2030</v>
      </c>
      <c r="V484" t="s">
        <v>7162</v>
      </c>
      <c r="W484" t="s">
        <v>7162</v>
      </c>
      <c r="X484" t="s">
        <v>7162</v>
      </c>
      <c r="Y484" t="s">
        <v>154</v>
      </c>
      <c r="Z484" t="s">
        <v>154</v>
      </c>
      <c r="AA484" t="s">
        <v>7162</v>
      </c>
      <c r="AB484" t="s">
        <v>7162</v>
      </c>
    </row>
    <row r="485" spans="1:28" ht="14.45">
      <c r="A485">
        <v>484</v>
      </c>
      <c r="B485" t="s">
        <v>2804</v>
      </c>
      <c r="H485" t="s">
        <v>2805</v>
      </c>
      <c r="I485" t="s">
        <v>2806</v>
      </c>
      <c r="J485">
        <v>0</v>
      </c>
      <c r="K485" t="s">
        <v>2807</v>
      </c>
      <c r="L485">
        <v>3334</v>
      </c>
      <c r="N485">
        <v>1</v>
      </c>
      <c r="O485" t="s">
        <v>154</v>
      </c>
      <c r="P485" t="s">
        <v>7162</v>
      </c>
      <c r="Q485" t="s">
        <v>7162</v>
      </c>
      <c r="R485" t="s">
        <v>150</v>
      </c>
      <c r="S485" t="s">
        <v>160</v>
      </c>
      <c r="T485" t="s">
        <v>7162</v>
      </c>
      <c r="U485" t="s">
        <v>7162</v>
      </c>
      <c r="V485" t="s">
        <v>7162</v>
      </c>
      <c r="W485" t="s">
        <v>7162</v>
      </c>
      <c r="X485" t="s">
        <v>7162</v>
      </c>
      <c r="Y485" t="s">
        <v>150</v>
      </c>
      <c r="Z485" t="s">
        <v>154</v>
      </c>
      <c r="AA485" t="s">
        <v>7162</v>
      </c>
      <c r="AB485" t="s">
        <v>7162</v>
      </c>
    </row>
    <row r="486" spans="1:28" ht="14.45">
      <c r="A486">
        <v>485</v>
      </c>
      <c r="B486" t="s">
        <v>2809</v>
      </c>
      <c r="D486" t="s">
        <v>679</v>
      </c>
      <c r="H486" t="s">
        <v>2810</v>
      </c>
      <c r="I486" t="s">
        <v>2811</v>
      </c>
      <c r="J486">
        <v>-1.249</v>
      </c>
      <c r="K486" t="s">
        <v>2812</v>
      </c>
      <c r="L486">
        <v>3855</v>
      </c>
      <c r="N486">
        <v>4</v>
      </c>
      <c r="O486" t="s">
        <v>154</v>
      </c>
      <c r="P486" t="s">
        <v>7162</v>
      </c>
      <c r="Q486" t="s">
        <v>7162</v>
      </c>
      <c r="R486" t="s">
        <v>150</v>
      </c>
      <c r="S486" t="s">
        <v>6995</v>
      </c>
      <c r="T486" t="s">
        <v>1368</v>
      </c>
      <c r="U486">
        <v>2030</v>
      </c>
      <c r="V486" t="s">
        <v>151</v>
      </c>
      <c r="W486" t="s">
        <v>1368</v>
      </c>
      <c r="X486">
        <v>2040</v>
      </c>
      <c r="Y486" t="s">
        <v>150</v>
      </c>
      <c r="Z486" t="s">
        <v>150</v>
      </c>
      <c r="AA486">
        <v>2040</v>
      </c>
      <c r="AB486">
        <v>2040</v>
      </c>
    </row>
    <row r="487" spans="1:28" ht="14.45">
      <c r="A487">
        <v>486</v>
      </c>
      <c r="B487" t="s">
        <v>2815</v>
      </c>
      <c r="H487" t="s">
        <v>2816</v>
      </c>
      <c r="I487" t="s">
        <v>2817</v>
      </c>
      <c r="J487">
        <v>0</v>
      </c>
      <c r="K487" t="s">
        <v>2818</v>
      </c>
      <c r="L487">
        <v>48209</v>
      </c>
      <c r="N487">
        <v>28</v>
      </c>
      <c r="O487" t="s">
        <v>154</v>
      </c>
      <c r="P487" t="s">
        <v>7162</v>
      </c>
      <c r="Q487" t="s">
        <v>7162</v>
      </c>
      <c r="R487" t="s">
        <v>150</v>
      </c>
      <c r="S487" t="s">
        <v>6995</v>
      </c>
      <c r="T487" t="s">
        <v>1368</v>
      </c>
      <c r="U487" t="s">
        <v>3292</v>
      </c>
      <c r="V487" t="s">
        <v>151</v>
      </c>
      <c r="W487" t="s">
        <v>1368</v>
      </c>
      <c r="X487" t="s">
        <v>4371</v>
      </c>
      <c r="Y487" t="s">
        <v>150</v>
      </c>
      <c r="Z487" t="s">
        <v>150</v>
      </c>
      <c r="AA487" t="s">
        <v>4371</v>
      </c>
      <c r="AB487" t="s">
        <v>4371</v>
      </c>
    </row>
    <row r="488" spans="1:28" ht="14.45">
      <c r="A488">
        <v>487</v>
      </c>
      <c r="B488" t="s">
        <v>2820</v>
      </c>
      <c r="D488" t="s">
        <v>852</v>
      </c>
      <c r="H488" t="s">
        <v>2821</v>
      </c>
      <c r="I488" t="s">
        <v>2822</v>
      </c>
      <c r="J488">
        <v>0.059</v>
      </c>
      <c r="K488" t="s">
        <v>2823</v>
      </c>
      <c r="L488">
        <v>65289</v>
      </c>
      <c r="N488">
        <v>6</v>
      </c>
      <c r="O488" t="s">
        <v>154</v>
      </c>
      <c r="P488" t="s">
        <v>7162</v>
      </c>
      <c r="Q488" t="s">
        <v>7162</v>
      </c>
      <c r="R488" t="s">
        <v>150</v>
      </c>
      <c r="S488" t="s">
        <v>6995</v>
      </c>
      <c r="T488" t="s">
        <v>7071</v>
      </c>
      <c r="U488">
        <v>2035</v>
      </c>
      <c r="V488" t="s">
        <v>7162</v>
      </c>
      <c r="W488" t="s">
        <v>7162</v>
      </c>
      <c r="X488" t="s">
        <v>7162</v>
      </c>
      <c r="Y488" t="s">
        <v>154</v>
      </c>
      <c r="Z488" t="s">
        <v>154</v>
      </c>
      <c r="AA488" t="s">
        <v>7162</v>
      </c>
      <c r="AB488" t="s">
        <v>7162</v>
      </c>
    </row>
    <row r="489" spans="1:28" ht="14.45">
      <c r="A489">
        <v>488</v>
      </c>
      <c r="B489" t="s">
        <v>2825</v>
      </c>
      <c r="H489" t="s">
        <v>2826</v>
      </c>
      <c r="I489" t="s">
        <v>2827</v>
      </c>
      <c r="J489">
        <v>0.048</v>
      </c>
      <c r="K489" t="s">
        <v>2828</v>
      </c>
      <c r="L489">
        <v>77274</v>
      </c>
      <c r="N489">
        <v>31</v>
      </c>
      <c r="O489" t="s">
        <v>154</v>
      </c>
      <c r="P489" t="s">
        <v>7162</v>
      </c>
      <c r="Q489" t="s">
        <v>7162</v>
      </c>
      <c r="R489" t="s">
        <v>150</v>
      </c>
      <c r="S489" t="s">
        <v>6995</v>
      </c>
      <c r="T489" t="s">
        <v>1368</v>
      </c>
      <c r="U489">
        <v>2030</v>
      </c>
      <c r="V489" t="s">
        <v>7162</v>
      </c>
      <c r="W489" t="s">
        <v>7162</v>
      </c>
      <c r="X489" t="s">
        <v>7162</v>
      </c>
      <c r="Y489" t="s">
        <v>154</v>
      </c>
      <c r="Z489" t="s">
        <v>154</v>
      </c>
      <c r="AA489" t="s">
        <v>7162</v>
      </c>
      <c r="AB489" t="s">
        <v>7162</v>
      </c>
    </row>
    <row r="490" spans="1:28" ht="14.45">
      <c r="A490">
        <v>489</v>
      </c>
      <c r="B490" t="s">
        <v>2830</v>
      </c>
      <c r="H490" t="s">
        <v>2831</v>
      </c>
      <c r="I490" t="s">
        <v>2832</v>
      </c>
      <c r="J490">
        <v>-0.59</v>
      </c>
      <c r="K490" t="s">
        <v>2833</v>
      </c>
      <c r="L490">
        <v>31983</v>
      </c>
      <c r="N490">
        <v>6</v>
      </c>
      <c r="O490" t="s">
        <v>154</v>
      </c>
      <c r="P490" t="s">
        <v>7162</v>
      </c>
      <c r="Q490" t="s">
        <v>7162</v>
      </c>
      <c r="R490" t="s">
        <v>150</v>
      </c>
      <c r="S490" t="s">
        <v>6995</v>
      </c>
      <c r="T490" t="s">
        <v>1368</v>
      </c>
      <c r="U490">
        <v>2030</v>
      </c>
      <c r="V490" t="s">
        <v>151</v>
      </c>
      <c r="W490" t="s">
        <v>1368</v>
      </c>
      <c r="X490">
        <v>2050</v>
      </c>
      <c r="Y490" t="s">
        <v>150</v>
      </c>
      <c r="Z490" t="s">
        <v>150</v>
      </c>
      <c r="AA490">
        <v>2050</v>
      </c>
      <c r="AB490">
        <v>2050</v>
      </c>
    </row>
    <row r="491" spans="1:28" ht="14.45">
      <c r="A491">
        <v>490</v>
      </c>
      <c r="B491" t="s">
        <v>2835</v>
      </c>
      <c r="H491" t="s">
        <v>2836</v>
      </c>
      <c r="I491" t="s">
        <v>2837</v>
      </c>
      <c r="J491">
        <v>-0.465</v>
      </c>
      <c r="K491" t="s">
        <v>2838</v>
      </c>
      <c r="L491">
        <v>17936</v>
      </c>
      <c r="N491">
        <v>1</v>
      </c>
      <c r="O491" t="s">
        <v>154</v>
      </c>
      <c r="P491" t="s">
        <v>7162</v>
      </c>
      <c r="Q491" t="s">
        <v>7162</v>
      </c>
      <c r="R491" t="s">
        <v>150</v>
      </c>
      <c r="S491" t="s">
        <v>6995</v>
      </c>
      <c r="T491" t="s">
        <v>1368</v>
      </c>
      <c r="U491">
        <v>2030</v>
      </c>
      <c r="V491" t="s">
        <v>7162</v>
      </c>
      <c r="W491" t="s">
        <v>7162</v>
      </c>
      <c r="X491" t="s">
        <v>7162</v>
      </c>
      <c r="Y491" t="s">
        <v>154</v>
      </c>
      <c r="Z491" t="s">
        <v>154</v>
      </c>
      <c r="AA491" t="s">
        <v>7162</v>
      </c>
      <c r="AB491" t="s">
        <v>7162</v>
      </c>
    </row>
    <row r="492" spans="1:28" ht="14.45">
      <c r="A492">
        <v>491</v>
      </c>
      <c r="B492" t="s">
        <v>2840</v>
      </c>
      <c r="H492" t="s">
        <v>2841</v>
      </c>
      <c r="I492" t="s">
        <v>2842</v>
      </c>
      <c r="J492">
        <v>-0.479</v>
      </c>
      <c r="K492" t="s">
        <v>2843</v>
      </c>
      <c r="L492">
        <v>48783</v>
      </c>
      <c r="N492">
        <v>29</v>
      </c>
      <c r="O492" t="s">
        <v>154</v>
      </c>
      <c r="P492" t="s">
        <v>7162</v>
      </c>
      <c r="Q492" t="s">
        <v>7162</v>
      </c>
      <c r="R492" t="s">
        <v>150</v>
      </c>
      <c r="S492" t="s">
        <v>160</v>
      </c>
      <c r="T492" t="s">
        <v>7162</v>
      </c>
      <c r="U492" t="s">
        <v>7162</v>
      </c>
      <c r="V492" t="s">
        <v>7162</v>
      </c>
      <c r="W492" t="s">
        <v>7162</v>
      </c>
      <c r="X492" t="s">
        <v>7162</v>
      </c>
      <c r="Y492" t="s">
        <v>150</v>
      </c>
      <c r="Z492" t="s">
        <v>154</v>
      </c>
      <c r="AA492" t="s">
        <v>7162</v>
      </c>
      <c r="AB492" t="s">
        <v>7162</v>
      </c>
    </row>
    <row r="493" spans="1:28" ht="14.45">
      <c r="A493">
        <v>492</v>
      </c>
      <c r="B493" t="s">
        <v>2845</v>
      </c>
      <c r="H493" t="s">
        <v>2846</v>
      </c>
      <c r="I493" t="s">
        <v>2847</v>
      </c>
      <c r="J493">
        <v>0.051</v>
      </c>
      <c r="K493" t="s">
        <v>2848</v>
      </c>
      <c r="L493">
        <v>109900</v>
      </c>
      <c r="N493">
        <v>30</v>
      </c>
      <c r="O493" t="s">
        <v>150</v>
      </c>
      <c r="P493">
        <v>2021</v>
      </c>
      <c r="Q493">
        <v>2030</v>
      </c>
      <c r="R493" t="s">
        <v>150</v>
      </c>
      <c r="S493" t="s">
        <v>6995</v>
      </c>
      <c r="T493" t="s">
        <v>1368</v>
      </c>
      <c r="U493">
        <v>2030</v>
      </c>
      <c r="V493" t="s">
        <v>151</v>
      </c>
      <c r="W493" t="s">
        <v>1368</v>
      </c>
      <c r="X493">
        <v>2050</v>
      </c>
      <c r="Y493" t="s">
        <v>150</v>
      </c>
      <c r="Z493" t="s">
        <v>150</v>
      </c>
      <c r="AA493">
        <v>2050</v>
      </c>
      <c r="AB493">
        <v>2050</v>
      </c>
    </row>
    <row r="494" spans="1:28" ht="14.45">
      <c r="A494">
        <v>493</v>
      </c>
      <c r="B494" t="s">
        <v>2850</v>
      </c>
      <c r="H494" t="s">
        <v>2851</v>
      </c>
      <c r="I494" t="s">
        <v>2852</v>
      </c>
      <c r="J494">
        <v>-0.31</v>
      </c>
      <c r="K494" t="s">
        <v>2853</v>
      </c>
      <c r="L494">
        <v>369000</v>
      </c>
      <c r="N494">
        <v>2</v>
      </c>
      <c r="O494" t="s">
        <v>154</v>
      </c>
      <c r="P494" t="s">
        <v>7162</v>
      </c>
      <c r="Q494" t="s">
        <v>7162</v>
      </c>
      <c r="R494" t="s">
        <v>150</v>
      </c>
      <c r="S494" t="s">
        <v>6995</v>
      </c>
      <c r="T494" t="s">
        <v>1368</v>
      </c>
      <c r="U494">
        <v>2030</v>
      </c>
      <c r="V494" t="s">
        <v>7162</v>
      </c>
      <c r="W494" t="s">
        <v>7162</v>
      </c>
      <c r="X494" t="s">
        <v>7162</v>
      </c>
      <c r="Y494" t="s">
        <v>154</v>
      </c>
      <c r="Z494" t="s">
        <v>154</v>
      </c>
      <c r="AA494" t="s">
        <v>7162</v>
      </c>
      <c r="AB494" t="s">
        <v>7162</v>
      </c>
    </row>
    <row r="495" spans="1:28" ht="14.45">
      <c r="A495">
        <v>494</v>
      </c>
      <c r="B495" t="s">
        <v>2859</v>
      </c>
      <c r="D495" t="s">
        <v>679</v>
      </c>
      <c r="H495" t="s">
        <v>2860</v>
      </c>
      <c r="I495" t="s">
        <v>2861</v>
      </c>
      <c r="J495">
        <v>0</v>
      </c>
      <c r="K495" t="s">
        <v>2862</v>
      </c>
      <c r="L495">
        <v>16637</v>
      </c>
      <c r="N495">
        <v>24</v>
      </c>
      <c r="O495" t="s">
        <v>154</v>
      </c>
      <c r="P495" t="s">
        <v>7162</v>
      </c>
      <c r="Q495" t="s">
        <v>7162</v>
      </c>
      <c r="R495" t="s">
        <v>150</v>
      </c>
      <c r="S495" t="s">
        <v>6995</v>
      </c>
      <c r="T495" t="s">
        <v>1368</v>
      </c>
      <c r="U495">
        <v>2030</v>
      </c>
      <c r="V495" t="s">
        <v>151</v>
      </c>
      <c r="W495" t="s">
        <v>1368</v>
      </c>
      <c r="X495">
        <v>2050</v>
      </c>
      <c r="Y495" t="s">
        <v>150</v>
      </c>
      <c r="Z495" t="s">
        <v>150</v>
      </c>
      <c r="AA495">
        <v>2050</v>
      </c>
      <c r="AB495">
        <v>2050</v>
      </c>
    </row>
    <row r="496" spans="1:28" ht="14.45">
      <c r="A496">
        <v>495</v>
      </c>
      <c r="B496" t="s">
        <v>2866</v>
      </c>
      <c r="D496" t="s">
        <v>679</v>
      </c>
      <c r="H496" t="s">
        <v>2868</v>
      </c>
      <c r="I496" t="s">
        <v>2869</v>
      </c>
      <c r="J496">
        <v>-0.303</v>
      </c>
      <c r="K496" t="s">
        <v>2870</v>
      </c>
      <c r="L496">
        <v>19581</v>
      </c>
      <c r="N496">
        <v>8</v>
      </c>
      <c r="O496" t="s">
        <v>154</v>
      </c>
      <c r="P496" t="s">
        <v>7162</v>
      </c>
      <c r="Q496" t="s">
        <v>7162</v>
      </c>
      <c r="R496" t="s">
        <v>154</v>
      </c>
      <c r="S496" t="s">
        <v>154</v>
      </c>
      <c r="T496" t="s">
        <v>7162</v>
      </c>
      <c r="U496" t="s">
        <v>7162</v>
      </c>
      <c r="V496" t="s">
        <v>7162</v>
      </c>
      <c r="W496" t="s">
        <v>7162</v>
      </c>
      <c r="X496" t="s">
        <v>7162</v>
      </c>
      <c r="Y496" t="s">
        <v>154</v>
      </c>
      <c r="Z496" t="s">
        <v>154</v>
      </c>
      <c r="AA496" t="s">
        <v>7162</v>
      </c>
      <c r="AB496" t="s">
        <v>7162</v>
      </c>
    </row>
    <row r="497" spans="1:28" ht="14.45">
      <c r="A497">
        <v>496</v>
      </c>
      <c r="B497" t="s">
        <v>2872</v>
      </c>
      <c r="H497" t="s">
        <v>2873</v>
      </c>
      <c r="I497" t="s">
        <v>2874</v>
      </c>
      <c r="J497">
        <v>0.475</v>
      </c>
      <c r="K497" t="s">
        <v>2875</v>
      </c>
      <c r="L497">
        <v>42091</v>
      </c>
      <c r="N497">
        <v>9</v>
      </c>
      <c r="O497" t="s">
        <v>154</v>
      </c>
      <c r="P497" t="s">
        <v>7162</v>
      </c>
      <c r="Q497" t="s">
        <v>7162</v>
      </c>
      <c r="R497" t="s">
        <v>150</v>
      </c>
      <c r="S497" t="s">
        <v>6995</v>
      </c>
      <c r="T497" t="s">
        <v>1368</v>
      </c>
      <c r="U497">
        <v>2030</v>
      </c>
      <c r="V497" t="s">
        <v>151</v>
      </c>
      <c r="W497" t="s">
        <v>1368</v>
      </c>
      <c r="X497">
        <v>2050</v>
      </c>
      <c r="Y497" t="s">
        <v>150</v>
      </c>
      <c r="Z497" t="s">
        <v>150</v>
      </c>
      <c r="AA497">
        <v>2050</v>
      </c>
      <c r="AB497">
        <v>2050</v>
      </c>
    </row>
    <row r="498" spans="1:28" ht="14.45">
      <c r="A498">
        <v>497</v>
      </c>
      <c r="B498" t="s">
        <v>2878</v>
      </c>
      <c r="H498" t="s">
        <v>2879</v>
      </c>
      <c r="I498" t="s">
        <v>2880</v>
      </c>
      <c r="J498">
        <v>-0.022</v>
      </c>
      <c r="K498" t="s">
        <v>2881</v>
      </c>
      <c r="L498">
        <v>95000</v>
      </c>
      <c r="N498">
        <v>8</v>
      </c>
      <c r="O498" t="s">
        <v>154</v>
      </c>
      <c r="P498" t="s">
        <v>7162</v>
      </c>
      <c r="Q498" t="s">
        <v>7162</v>
      </c>
      <c r="R498" t="s">
        <v>150</v>
      </c>
      <c r="S498" t="s">
        <v>6995</v>
      </c>
      <c r="T498" t="s">
        <v>1368</v>
      </c>
      <c r="U498" t="s">
        <v>6935</v>
      </c>
      <c r="V498" t="s">
        <v>7162</v>
      </c>
      <c r="W498" t="s">
        <v>7162</v>
      </c>
      <c r="X498" t="s">
        <v>7162</v>
      </c>
      <c r="Y498" t="s">
        <v>154</v>
      </c>
      <c r="Z498" t="s">
        <v>154</v>
      </c>
      <c r="AA498" t="s">
        <v>7162</v>
      </c>
      <c r="AB498" t="s">
        <v>7162</v>
      </c>
    </row>
    <row r="499" spans="1:28" ht="14.45">
      <c r="A499">
        <v>498</v>
      </c>
      <c r="B499" t="s">
        <v>2885</v>
      </c>
      <c r="H499" t="s">
        <v>2886</v>
      </c>
      <c r="I499" t="s">
        <v>2887</v>
      </c>
      <c r="J499">
        <v>0</v>
      </c>
      <c r="K499" t="s">
        <v>2888</v>
      </c>
      <c r="L499">
        <v>28675</v>
      </c>
      <c r="N499">
        <v>6</v>
      </c>
      <c r="O499" t="s">
        <v>154</v>
      </c>
      <c r="P499" t="s">
        <v>7162</v>
      </c>
      <c r="Q499" t="s">
        <v>7162</v>
      </c>
      <c r="R499" t="s">
        <v>150</v>
      </c>
      <c r="S499" t="s">
        <v>6995</v>
      </c>
      <c r="T499" t="s">
        <v>1368</v>
      </c>
      <c r="U499">
        <v>2030</v>
      </c>
      <c r="V499" t="s">
        <v>7162</v>
      </c>
      <c r="W499" t="s">
        <v>7162</v>
      </c>
      <c r="X499" t="s">
        <v>7162</v>
      </c>
      <c r="Y499" t="s">
        <v>154</v>
      </c>
      <c r="Z499" t="s">
        <v>154</v>
      </c>
      <c r="AA499" t="s">
        <v>7162</v>
      </c>
      <c r="AB499" t="s">
        <v>7162</v>
      </c>
    </row>
    <row r="500" spans="1:28" ht="14.45">
      <c r="A500">
        <v>499</v>
      </c>
      <c r="B500" t="s">
        <v>2891</v>
      </c>
      <c r="H500" t="s">
        <v>2892</v>
      </c>
      <c r="I500" t="s">
        <v>2893</v>
      </c>
      <c r="J500">
        <v>-1.486</v>
      </c>
      <c r="K500" t="s">
        <v>2894</v>
      </c>
      <c r="L500">
        <v>102874</v>
      </c>
      <c r="N500">
        <v>8</v>
      </c>
      <c r="O500" t="s">
        <v>154</v>
      </c>
      <c r="P500" t="s">
        <v>7162</v>
      </c>
      <c r="Q500" t="s">
        <v>7162</v>
      </c>
      <c r="R500" t="s">
        <v>154</v>
      </c>
      <c r="S500" t="s">
        <v>154</v>
      </c>
      <c r="T500" t="s">
        <v>7162</v>
      </c>
      <c r="U500" t="s">
        <v>7162</v>
      </c>
      <c r="V500" t="s">
        <v>7162</v>
      </c>
      <c r="W500" t="s">
        <v>7162</v>
      </c>
      <c r="X500" t="s">
        <v>7162</v>
      </c>
      <c r="Y500" t="s">
        <v>154</v>
      </c>
      <c r="Z500" t="s">
        <v>154</v>
      </c>
      <c r="AA500" t="s">
        <v>7162</v>
      </c>
      <c r="AB500" t="s">
        <v>7162</v>
      </c>
    </row>
    <row r="501" spans="1:28" ht="14.45">
      <c r="A501">
        <v>500</v>
      </c>
      <c r="B501" t="s">
        <v>2898</v>
      </c>
      <c r="H501" t="s">
        <v>2899</v>
      </c>
      <c r="I501" t="s">
        <v>2900</v>
      </c>
      <c r="J501">
        <v>-0.576</v>
      </c>
      <c r="K501" t="s">
        <v>2901</v>
      </c>
      <c r="L501">
        <v>88497</v>
      </c>
      <c r="N501">
        <v>16</v>
      </c>
      <c r="O501" t="s">
        <v>150</v>
      </c>
      <c r="P501">
        <v>2021</v>
      </c>
      <c r="Q501">
        <v>2030</v>
      </c>
      <c r="R501" t="s">
        <v>150</v>
      </c>
      <c r="S501" t="s">
        <v>6995</v>
      </c>
      <c r="T501" t="s">
        <v>1368</v>
      </c>
      <c r="U501">
        <v>2030</v>
      </c>
      <c r="V501" t="s">
        <v>151</v>
      </c>
      <c r="W501" t="s">
        <v>1368</v>
      </c>
      <c r="X501">
        <v>2040</v>
      </c>
      <c r="Y501" t="s">
        <v>150</v>
      </c>
      <c r="Z501" t="s">
        <v>150</v>
      </c>
      <c r="AA501">
        <v>2040</v>
      </c>
      <c r="AB501">
        <v>2040</v>
      </c>
    </row>
  </sheetData>
  <pageMargins left="0.7" right="0.7" top="0.75" bottom="0.75" header="0.3" footer="0.3"/>
  <pageSetup horizontalDpi="300" verticalDpi="300" orientation="portrait" paperSize="9"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544C9C9-4470-4956-8896-4E590FAFA0B6}">
  <sheetPr codeName="Sheet20">
    <tabColor theme="2" tint="-0.249970003962517"/>
  </sheetPr>
  <dimension ref="B2:E66"/>
  <sheetViews>
    <sheetView showGridLines="0" workbookViewId="0" topLeftCell="A9">
      <selection pane="topLeft" activeCell="AZ274" sqref="AZ274"/>
    </sheetView>
  </sheetViews>
  <sheetFormatPr defaultColWidth="8.85428571428571" defaultRowHeight="14.45"/>
  <cols>
    <col min="2" max="2" width="60" bestFit="1" customWidth="1"/>
    <col min="3" max="3" width="166.142857142857" bestFit="1" customWidth="1"/>
  </cols>
  <sheetData>
    <row r="2" spans="2:3" ht="14.45">
      <c r="B2" s="34"/>
      <c r="C2" t="s">
        <v>7169</v>
      </c>
    </row>
    <row r="3" spans="2:3" ht="14.45">
      <c r="B3" s="25"/>
      <c r="C3" t="s">
        <v>7170</v>
      </c>
    </row>
    <row r="4" spans="2:3" ht="14.45">
      <c r="B4" s="43"/>
      <c r="C4" t="s">
        <v>7171</v>
      </c>
    </row>
    <row r="8" spans="2:5" ht="14.45">
      <c r="B8" s="2" t="s">
        <v>7172</v>
      </c>
      <c r="C8" s="2" t="s">
        <v>7173</v>
      </c>
      <c r="D8" s="2" t="s">
        <v>7174</v>
      </c>
      <c r="E8" s="2"/>
    </row>
    <row r="9" spans="2:4" ht="14.45">
      <c r="B9" s="3" t="s">
        <v>30</v>
      </c>
      <c r="C9" t="s">
        <v>7175</v>
      </c>
      <c r="D9" s="17" t="s">
        <v>7176</v>
      </c>
    </row>
    <row r="10" spans="2:4" ht="14.45">
      <c r="B10" s="3" t="s">
        <v>31</v>
      </c>
      <c r="C10" t="s">
        <v>7177</v>
      </c>
      <c r="D10" t="s">
        <v>7178</v>
      </c>
    </row>
    <row r="11" spans="2:4" ht="14.45">
      <c r="B11" s="3" t="s">
        <v>32</v>
      </c>
      <c r="C11" t="s">
        <v>7179</v>
      </c>
      <c r="D11" t="s">
        <v>7178</v>
      </c>
    </row>
    <row r="12" spans="2:3" ht="14.45">
      <c r="B12" s="3" t="s">
        <v>6964</v>
      </c>
      <c r="C12" t="s">
        <v>7180</v>
      </c>
    </row>
    <row r="13" spans="2:3" ht="14.45">
      <c r="B13" s="3" t="s">
        <v>6965</v>
      </c>
      <c r="C13" t="s">
        <v>7181</v>
      </c>
    </row>
    <row r="14" spans="2:3" ht="14.45">
      <c r="B14" s="14" t="s">
        <v>6966</v>
      </c>
      <c r="C14" t="s">
        <v>7182</v>
      </c>
    </row>
    <row r="16" spans="2:3" ht="14.45">
      <c r="B16" s="4" t="s">
        <v>6967</v>
      </c>
      <c r="C16" t="s">
        <v>7183</v>
      </c>
    </row>
    <row r="17" spans="2:3" ht="14.45">
      <c r="B17" s="4" t="s">
        <v>35</v>
      </c>
      <c r="C17" t="s">
        <v>7184</v>
      </c>
    </row>
    <row r="18" spans="2:3" ht="14.45">
      <c r="B18" s="4" t="s">
        <v>36</v>
      </c>
      <c r="C18" t="s">
        <v>7185</v>
      </c>
    </row>
    <row r="19" spans="2:3" ht="14.45">
      <c r="B19" s="4" t="s">
        <v>37</v>
      </c>
      <c r="C19" s="18" t="s">
        <v>7186</v>
      </c>
    </row>
    <row r="20" spans="2:3" ht="14.45">
      <c r="B20" s="4" t="s">
        <v>38</v>
      </c>
      <c r="C20" t="s">
        <v>7187</v>
      </c>
    </row>
    <row r="21" spans="2:3" ht="14.45">
      <c r="B21" s="4" t="s">
        <v>39</v>
      </c>
      <c r="C21" t="s">
        <v>7188</v>
      </c>
    </row>
    <row r="22" spans="2:3" ht="14.45">
      <c r="B22" s="4" t="s">
        <v>40</v>
      </c>
      <c r="C22" t="s">
        <v>7189</v>
      </c>
    </row>
    <row r="23" spans="2:3" ht="14.45">
      <c r="B23" s="4" t="s">
        <v>41</v>
      </c>
      <c r="C23" t="s">
        <v>7190</v>
      </c>
    </row>
    <row r="24" spans="2:3" ht="14.45">
      <c r="B24" s="4" t="s">
        <v>7191</v>
      </c>
      <c r="C24" t="s">
        <v>7192</v>
      </c>
    </row>
    <row r="25" spans="2:3" ht="14.45">
      <c r="B25" s="4" t="s">
        <v>6969</v>
      </c>
      <c r="C25" t="s">
        <v>7193</v>
      </c>
    </row>
    <row r="26" spans="2:3" ht="14.45">
      <c r="B26" s="15" t="s">
        <v>6970</v>
      </c>
      <c r="C26" t="s">
        <v>7194</v>
      </c>
    </row>
    <row r="28" spans="2:3" ht="14.45">
      <c r="B28" s="19" t="s">
        <v>65</v>
      </c>
      <c r="C28" t="s">
        <v>7195</v>
      </c>
    </row>
    <row r="29" spans="2:3" ht="14.45">
      <c r="B29" s="19" t="s">
        <v>6987</v>
      </c>
      <c r="C29" t="s">
        <v>7196</v>
      </c>
    </row>
    <row r="30" spans="2:3" ht="14.45">
      <c r="B30" s="19" t="s">
        <v>6988</v>
      </c>
      <c r="C30" t="s">
        <v>7197</v>
      </c>
    </row>
    <row r="31" spans="2:3" ht="14.45">
      <c r="B31" s="19" t="s">
        <v>6989</v>
      </c>
      <c r="C31" t="s">
        <v>7198</v>
      </c>
    </row>
    <row r="32" spans="2:3" ht="14.45">
      <c r="B32" s="19" t="s">
        <v>6990</v>
      </c>
      <c r="C32" t="s">
        <v>7199</v>
      </c>
    </row>
    <row r="33" spans="2:3" ht="14.45">
      <c r="B33" s="19" t="s">
        <v>6991</v>
      </c>
      <c r="C33" t="s">
        <v>7200</v>
      </c>
    </row>
    <row r="34" spans="2:3" ht="14.45">
      <c r="B34" s="19" t="s">
        <v>6992</v>
      </c>
      <c r="C34" t="s">
        <v>7201</v>
      </c>
    </row>
    <row r="35" spans="2:3" ht="14.45">
      <c r="B35" s="19" t="s">
        <v>6993</v>
      </c>
      <c r="C35" t="s">
        <v>7202</v>
      </c>
    </row>
    <row r="37" spans="2:3" ht="14.45">
      <c r="B37" s="5" t="s">
        <v>7159</v>
      </c>
      <c r="C37" t="s">
        <v>7203</v>
      </c>
    </row>
    <row r="38" spans="2:3" ht="14.45">
      <c r="B38" s="5" t="s">
        <v>6972</v>
      </c>
      <c r="C38" t="s">
        <v>7204</v>
      </c>
    </row>
    <row r="39" spans="2:3" ht="14.45">
      <c r="B39" s="5" t="s">
        <v>53</v>
      </c>
      <c r="C39" t="s">
        <v>7205</v>
      </c>
    </row>
    <row r="40" spans="2:3" ht="14.45">
      <c r="B40" s="5" t="s">
        <v>6973</v>
      </c>
      <c r="C40" t="s">
        <v>7206</v>
      </c>
    </row>
    <row r="41" spans="2:3" ht="14.45">
      <c r="B41" s="5" t="s">
        <v>6974</v>
      </c>
      <c r="C41" t="s">
        <v>7207</v>
      </c>
    </row>
    <row r="42" spans="2:3" ht="14.45">
      <c r="B42" s="5" t="s">
        <v>7160</v>
      </c>
      <c r="C42" t="s">
        <v>7208</v>
      </c>
    </row>
    <row r="43" spans="2:3" ht="14.45">
      <c r="B43" s="5" t="s">
        <v>54</v>
      </c>
      <c r="C43" t="s">
        <v>7209</v>
      </c>
    </row>
    <row r="44" spans="2:3" ht="14.45">
      <c r="B44" s="16" t="s">
        <v>55</v>
      </c>
      <c r="C44" t="s">
        <v>7210</v>
      </c>
    </row>
    <row r="46" spans="2:3" ht="14.45">
      <c r="B46" s="6" t="s">
        <v>7161</v>
      </c>
      <c r="C46" t="s">
        <v>7211</v>
      </c>
    </row>
    <row r="47" spans="2:3" ht="14.45">
      <c r="B47" s="6" t="s">
        <v>58</v>
      </c>
      <c r="C47" t="s">
        <v>7204</v>
      </c>
    </row>
    <row r="48" spans="2:3" ht="14.45">
      <c r="B48" s="6" t="s">
        <v>59</v>
      </c>
      <c r="C48" t="s">
        <v>7212</v>
      </c>
    </row>
    <row r="49" spans="2:3" ht="14.45">
      <c r="B49" s="6" t="s">
        <v>60</v>
      </c>
      <c r="C49" t="s">
        <v>7213</v>
      </c>
    </row>
    <row r="50" spans="2:3" ht="14.45">
      <c r="B50" s="6" t="s">
        <v>7214</v>
      </c>
      <c r="C50" t="s">
        <v>7215</v>
      </c>
    </row>
    <row r="51" spans="2:3" ht="14.45">
      <c r="B51" s="6" t="s">
        <v>62</v>
      </c>
      <c r="C51" t="s">
        <v>7216</v>
      </c>
    </row>
    <row r="52" spans="2:3" ht="14.45">
      <c r="B52" s="6" t="s">
        <v>6985</v>
      </c>
      <c r="C52" t="s">
        <v>7209</v>
      </c>
    </row>
    <row r="53" spans="2:3" ht="14.45">
      <c r="B53" s="6" t="s">
        <v>61</v>
      </c>
      <c r="C53" t="s">
        <v>7217</v>
      </c>
    </row>
    <row r="55" spans="2:3" ht="14.45">
      <c r="B55" s="2" t="s">
        <v>68</v>
      </c>
      <c r="C55" t="s">
        <v>7218</v>
      </c>
    </row>
    <row r="56" spans="2:3" ht="14.45">
      <c r="B56" s="2" t="s">
        <v>69</v>
      </c>
      <c r="C56" t="s">
        <v>7219</v>
      </c>
    </row>
    <row r="59" spans="2:3" ht="14.45">
      <c r="B59" s="2" t="s">
        <v>7220</v>
      </c>
      <c r="C59" t="s">
        <v>7221</v>
      </c>
    </row>
    <row r="60" spans="2:3" ht="14.45">
      <c r="B60" s="2" t="s">
        <v>6</v>
      </c>
      <c r="C60" s="21" t="s">
        <v>7222</v>
      </c>
    </row>
    <row r="61" spans="2:3" ht="14.45">
      <c r="B61" s="2" t="s">
        <v>2</v>
      </c>
      <c r="C61" s="20" t="s">
        <v>7223</v>
      </c>
    </row>
    <row r="62" spans="2:3" ht="14.45">
      <c r="B62" s="2" t="s">
        <v>3</v>
      </c>
      <c r="C62" t="s">
        <v>7224</v>
      </c>
    </row>
    <row r="63" spans="2:3" ht="14.45">
      <c r="B63" s="2" t="s">
        <v>7225</v>
      </c>
      <c r="C63" t="s">
        <v>7226</v>
      </c>
    </row>
    <row r="65" spans="2:2" ht="14.45">
      <c r="B65" s="2" t="s">
        <v>7227</v>
      </c>
    </row>
    <row r="66" spans="2:2" ht="14.45">
      <c r="B66" t="s">
        <v>7228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E351CB3-6C06-442C-A62A-414814308395}">
  <sheetPr codeName="Sheet21">
    <tabColor theme="2" tint="-0.249970003962517"/>
  </sheetPr>
  <dimension ref="A1:AD171"/>
  <sheetViews>
    <sheetView workbookViewId="0" topLeftCell="A1">
      <selection pane="topLeft" activeCell="AZ274" sqref="AZ274"/>
    </sheetView>
  </sheetViews>
  <sheetFormatPr defaultColWidth="8.85428571428571" defaultRowHeight="18.6" customHeight="1"/>
  <cols>
    <col min="1" max="1" width="14.4285714285714" bestFit="1" customWidth="1"/>
    <col min="2" max="2" width="12.4285714285714" bestFit="1" customWidth="1"/>
    <col min="3" max="3" width="30.4285714285714" bestFit="1" customWidth="1"/>
    <col min="4" max="5" width="30.4285714285714" customWidth="1"/>
    <col min="6" max="6" width="39.8571428571429" bestFit="1" customWidth="1"/>
    <col min="7" max="7" width="39.8571428571429" customWidth="1"/>
    <col min="8" max="8" width="16.4285714285714" bestFit="1" customWidth="1"/>
    <col min="9" max="9" width="19" bestFit="1" customWidth="1"/>
    <col min="10" max="10" width="22.4285714285714" bestFit="1" customWidth="1"/>
    <col min="11" max="11" width="23.8571428571429" bestFit="1" customWidth="1"/>
    <col min="12" max="12" width="31.4285714285714" bestFit="1" customWidth="1"/>
    <col min="13" max="14" width="30.4285714285714" bestFit="1" customWidth="1"/>
    <col min="15" max="15" width="10.4285714285714" bestFit="1" customWidth="1"/>
  </cols>
  <sheetData>
    <row r="1" spans="1:16" s="91" customFormat="1" ht="18.6" customHeight="1">
      <c r="A1" s="91" t="s">
        <v>3211</v>
      </c>
      <c r="B1" s="91" t="s">
        <v>22</v>
      </c>
      <c r="C1" s="91" t="s">
        <v>7229</v>
      </c>
      <c r="D1" s="91" t="s">
        <v>7230</v>
      </c>
      <c r="E1" s="91" t="s">
        <v>7231</v>
      </c>
      <c r="F1" s="91" t="s">
        <v>7232</v>
      </c>
      <c r="G1" s="91" t="s">
        <v>7233</v>
      </c>
      <c r="H1" s="91" t="s">
        <v>67</v>
      </c>
      <c r="I1" s="91" t="s">
        <v>7234</v>
      </c>
      <c r="J1" s="91" t="s">
        <v>7235</v>
      </c>
      <c r="K1" s="91" t="s">
        <v>7236</v>
      </c>
      <c r="L1" s="91" t="s">
        <v>7237</v>
      </c>
      <c r="M1" s="91" t="s">
        <v>7238</v>
      </c>
      <c r="N1" s="91" t="s">
        <v>7239</v>
      </c>
      <c r="O1" s="91" t="s">
        <v>7240</v>
      </c>
      <c r="P1" s="91" t="s">
        <v>61</v>
      </c>
    </row>
    <row r="2" spans="1:16" ht="18.6" customHeight="1" hidden="1">
      <c r="A2" t="s">
        <v>2777</v>
      </c>
      <c r="B2" t="s">
        <v>175</v>
      </c>
      <c r="C2" t="s">
        <v>7241</v>
      </c>
      <c r="E2" t="s">
        <v>3211</v>
      </c>
      <c r="F2" t="s">
        <v>7242</v>
      </c>
      <c r="G2" t="s">
        <v>7243</v>
      </c>
      <c r="H2">
        <v>2030</v>
      </c>
      <c r="I2" t="s">
        <v>7244</v>
      </c>
      <c r="J2" t="s">
        <v>7245</v>
      </c>
      <c r="K2" t="s">
        <v>218</v>
      </c>
      <c r="L2" t="s">
        <v>154</v>
      </c>
      <c r="M2" t="s">
        <v>158</v>
      </c>
      <c r="O2" s="7" t="s">
        <v>7246</v>
      </c>
      <c r="P2" t="s">
        <v>7247</v>
      </c>
    </row>
    <row r="3" spans="1:16" ht="18.6" customHeight="1" hidden="1">
      <c r="A3" t="s">
        <v>2777</v>
      </c>
      <c r="B3" t="s">
        <v>175</v>
      </c>
      <c r="C3" t="s">
        <v>7220</v>
      </c>
      <c r="E3" t="s">
        <v>3211</v>
      </c>
      <c r="F3" t="s">
        <v>7248</v>
      </c>
      <c r="G3" t="s">
        <v>7249</v>
      </c>
      <c r="H3">
        <v>2030</v>
      </c>
      <c r="I3">
        <v>2023</v>
      </c>
      <c r="J3" t="s">
        <v>7250</v>
      </c>
      <c r="K3" t="s">
        <v>218</v>
      </c>
      <c r="L3" t="s">
        <v>154</v>
      </c>
      <c r="M3" t="s">
        <v>158</v>
      </c>
      <c r="O3" s="7" t="s">
        <v>7246</v>
      </c>
      <c r="P3" t="s">
        <v>7251</v>
      </c>
    </row>
    <row r="4" spans="1:16" ht="18.6" customHeight="1" hidden="1">
      <c r="A4" t="s">
        <v>2777</v>
      </c>
      <c r="B4" t="s">
        <v>175</v>
      </c>
      <c r="C4" t="s">
        <v>6</v>
      </c>
      <c r="E4" s="92" t="s">
        <v>3211</v>
      </c>
      <c r="F4" t="s">
        <v>7252</v>
      </c>
      <c r="G4" t="s">
        <v>7253</v>
      </c>
      <c r="H4">
        <v>2050</v>
      </c>
      <c r="I4">
        <v>2023</v>
      </c>
      <c r="J4" t="s">
        <v>7254</v>
      </c>
      <c r="K4" t="s">
        <v>218</v>
      </c>
      <c r="L4" t="s">
        <v>154</v>
      </c>
      <c r="M4" t="s">
        <v>158</v>
      </c>
      <c r="O4" s="7" t="s">
        <v>7246</v>
      </c>
      <c r="P4" t="s">
        <v>7255</v>
      </c>
    </row>
    <row r="5" spans="1:16" ht="18.6" customHeight="1" hidden="1">
      <c r="A5" t="s">
        <v>2777</v>
      </c>
      <c r="B5" t="s">
        <v>175</v>
      </c>
      <c r="C5" t="s">
        <v>7256</v>
      </c>
      <c r="E5" t="s">
        <v>3211</v>
      </c>
      <c r="F5" t="s">
        <v>7257</v>
      </c>
      <c r="G5" t="s">
        <v>7253</v>
      </c>
      <c r="H5">
        <v>2030</v>
      </c>
      <c r="I5">
        <v>2023</v>
      </c>
      <c r="J5" t="s">
        <v>49</v>
      </c>
      <c r="K5" t="s">
        <v>218</v>
      </c>
      <c r="L5" t="s">
        <v>154</v>
      </c>
      <c r="M5" t="s">
        <v>158</v>
      </c>
      <c r="O5" s="7" t="s">
        <v>7246</v>
      </c>
      <c r="P5" t="s">
        <v>7258</v>
      </c>
    </row>
    <row r="6" spans="1:16" ht="18.6" customHeight="1" hidden="1">
      <c r="A6" t="s">
        <v>7259</v>
      </c>
      <c r="B6" t="s">
        <v>680</v>
      </c>
      <c r="C6" t="s">
        <v>7256</v>
      </c>
      <c r="E6" t="s">
        <v>3211</v>
      </c>
      <c r="F6" t="s">
        <v>7260</v>
      </c>
      <c r="G6" t="s">
        <v>7244</v>
      </c>
      <c r="H6">
        <v>2030</v>
      </c>
      <c r="I6">
        <v>2021</v>
      </c>
      <c r="J6" t="s">
        <v>7250</v>
      </c>
      <c r="K6" t="s">
        <v>159</v>
      </c>
      <c r="L6" t="s">
        <v>154</v>
      </c>
      <c r="M6" t="s">
        <v>158</v>
      </c>
      <c r="O6" s="7" t="s">
        <v>7261</v>
      </c>
      <c r="P6" t="s">
        <v>7262</v>
      </c>
    </row>
    <row r="7" spans="1:16" ht="18.6" customHeight="1" hidden="1">
      <c r="A7" t="s">
        <v>7259</v>
      </c>
      <c r="B7" t="s">
        <v>680</v>
      </c>
      <c r="C7" t="s">
        <v>7241</v>
      </c>
      <c r="E7" t="s">
        <v>3211</v>
      </c>
      <c r="F7" t="s">
        <v>7263</v>
      </c>
      <c r="G7" t="s">
        <v>7244</v>
      </c>
      <c r="H7">
        <v>2030</v>
      </c>
      <c r="I7">
        <v>2021</v>
      </c>
      <c r="J7" t="s">
        <v>48</v>
      </c>
      <c r="K7" t="s">
        <v>159</v>
      </c>
      <c r="L7" t="s">
        <v>154</v>
      </c>
      <c r="M7" t="s">
        <v>158</v>
      </c>
      <c r="O7" s="7" t="s">
        <v>7261</v>
      </c>
      <c r="P7" t="s">
        <v>7264</v>
      </c>
    </row>
    <row r="8" spans="1:16" ht="18.6" customHeight="1" hidden="1">
      <c r="A8" t="s">
        <v>7259</v>
      </c>
      <c r="B8" t="s">
        <v>680</v>
      </c>
      <c r="C8" t="s">
        <v>7220</v>
      </c>
      <c r="E8" t="s">
        <v>3211</v>
      </c>
      <c r="F8" t="s">
        <v>7265</v>
      </c>
      <c r="G8" t="s">
        <v>7244</v>
      </c>
      <c r="H8">
        <v>2050</v>
      </c>
      <c r="I8">
        <v>2021</v>
      </c>
      <c r="J8" t="s">
        <v>7250</v>
      </c>
      <c r="K8" s="92" t="s">
        <v>218</v>
      </c>
      <c r="L8" t="s">
        <v>154</v>
      </c>
      <c r="M8" t="s">
        <v>158</v>
      </c>
      <c r="O8" s="7" t="s">
        <v>7261</v>
      </c>
      <c r="P8" t="s">
        <v>7266</v>
      </c>
    </row>
    <row r="9" spans="1:16" ht="18.6" customHeight="1" hidden="1">
      <c r="A9" t="s">
        <v>2744</v>
      </c>
      <c r="B9" t="s">
        <v>175</v>
      </c>
      <c r="C9" t="s">
        <v>7267</v>
      </c>
      <c r="E9" t="s">
        <v>7268</v>
      </c>
      <c r="F9" t="s">
        <v>7269</v>
      </c>
      <c r="H9">
        <v>2030</v>
      </c>
      <c r="I9" t="s">
        <v>7244</v>
      </c>
      <c r="J9" t="s">
        <v>7270</v>
      </c>
      <c r="K9" t="s">
        <v>218</v>
      </c>
      <c r="L9" t="s">
        <v>154</v>
      </c>
      <c r="M9" t="s">
        <v>158</v>
      </c>
      <c r="O9" s="7" t="s">
        <v>7271</v>
      </c>
      <c r="P9" t="s">
        <v>7272</v>
      </c>
    </row>
    <row r="10" spans="1:16" ht="18.6" customHeight="1" hidden="1">
      <c r="A10" t="s">
        <v>2744</v>
      </c>
      <c r="B10" t="s">
        <v>175</v>
      </c>
      <c r="C10" t="s">
        <v>7220</v>
      </c>
      <c r="E10" t="s">
        <v>7268</v>
      </c>
      <c r="F10" t="s">
        <v>7273</v>
      </c>
      <c r="H10">
        <v>2060</v>
      </c>
      <c r="I10" t="s">
        <v>7244</v>
      </c>
      <c r="J10" t="s">
        <v>7274</v>
      </c>
      <c r="K10" t="s">
        <v>218</v>
      </c>
      <c r="L10" t="s">
        <v>154</v>
      </c>
      <c r="M10" t="s">
        <v>158</v>
      </c>
      <c r="O10" s="7" t="s">
        <v>7271</v>
      </c>
      <c r="P10" t="s">
        <v>7275</v>
      </c>
    </row>
    <row r="11" spans="1:16" ht="18.6" customHeight="1" hidden="1">
      <c r="A11" t="s">
        <v>2734</v>
      </c>
      <c r="B11" t="s">
        <v>175</v>
      </c>
      <c r="C11" t="s">
        <v>7267</v>
      </c>
      <c r="E11" t="s">
        <v>7276</v>
      </c>
      <c r="F11" t="s">
        <v>7277</v>
      </c>
      <c r="G11" t="s">
        <v>7244</v>
      </c>
      <c r="H11">
        <v>2025</v>
      </c>
      <c r="I11" t="s">
        <v>7244</v>
      </c>
      <c r="J11" t="s">
        <v>7270</v>
      </c>
      <c r="K11" t="s">
        <v>218</v>
      </c>
      <c r="L11" t="s">
        <v>154</v>
      </c>
      <c r="M11" t="s">
        <v>158</v>
      </c>
      <c r="O11" s="7" t="s">
        <v>7278</v>
      </c>
      <c r="P11" t="s">
        <v>7279</v>
      </c>
    </row>
    <row r="12" spans="1:16" ht="18.6" customHeight="1" hidden="1">
      <c r="A12" t="s">
        <v>2734</v>
      </c>
      <c r="B12" t="s">
        <v>175</v>
      </c>
      <c r="C12" t="s">
        <v>7220</v>
      </c>
      <c r="E12" t="s">
        <v>7276</v>
      </c>
      <c r="F12" t="s">
        <v>7280</v>
      </c>
      <c r="G12" t="s">
        <v>7244</v>
      </c>
      <c r="H12">
        <v>2060</v>
      </c>
      <c r="I12" t="s">
        <v>7244</v>
      </c>
      <c r="J12" t="s">
        <v>7281</v>
      </c>
      <c r="K12" t="s">
        <v>218</v>
      </c>
      <c r="L12" t="s">
        <v>154</v>
      </c>
      <c r="M12" t="s">
        <v>158</v>
      </c>
      <c r="O12" s="7" t="s">
        <v>7278</v>
      </c>
      <c r="P12" t="s">
        <v>7282</v>
      </c>
    </row>
    <row r="13" spans="1:16" ht="18.6" customHeight="1" hidden="1">
      <c r="A13" t="s">
        <v>2727</v>
      </c>
      <c r="B13" t="s">
        <v>2728</v>
      </c>
      <c r="C13" t="s">
        <v>6</v>
      </c>
      <c r="E13" t="s">
        <v>3211</v>
      </c>
      <c r="F13" t="s">
        <v>7283</v>
      </c>
      <c r="G13" t="s">
        <v>7284</v>
      </c>
      <c r="H13">
        <v>2050</v>
      </c>
      <c r="I13" t="s">
        <v>7244</v>
      </c>
      <c r="J13" t="s">
        <v>7285</v>
      </c>
      <c r="K13" t="s">
        <v>7286</v>
      </c>
      <c r="L13" t="s">
        <v>154</v>
      </c>
      <c r="M13" t="s">
        <v>158</v>
      </c>
      <c r="O13" s="7" t="s">
        <v>7287</v>
      </c>
      <c r="P13" t="s">
        <v>7288</v>
      </c>
    </row>
    <row r="14" spans="1:16" ht="18.6" customHeight="1" hidden="1">
      <c r="A14" t="s">
        <v>7289</v>
      </c>
      <c r="B14" t="s">
        <v>1138</v>
      </c>
      <c r="C14" t="s">
        <v>6</v>
      </c>
      <c r="E14" t="s">
        <v>7276</v>
      </c>
      <c r="F14" t="s">
        <v>7290</v>
      </c>
      <c r="G14" t="s">
        <v>7244</v>
      </c>
      <c r="H14">
        <v>2060</v>
      </c>
      <c r="I14" t="s">
        <v>7244</v>
      </c>
      <c r="J14" t="s">
        <v>7285</v>
      </c>
      <c r="K14" t="s">
        <v>7286</v>
      </c>
      <c r="L14" t="s">
        <v>154</v>
      </c>
      <c r="M14" t="s">
        <v>158</v>
      </c>
      <c r="O14" s="7" t="s">
        <v>7291</v>
      </c>
      <c r="P14" t="s">
        <v>7292</v>
      </c>
    </row>
    <row r="15" spans="1:16" ht="18.6" customHeight="1" hidden="1">
      <c r="A15" t="s">
        <v>2711</v>
      </c>
      <c r="O15" s="7"/>
      <c r="P15" t="s">
        <v>7293</v>
      </c>
    </row>
    <row r="16" spans="1:16" ht="18.6" customHeight="1" hidden="1">
      <c r="A16" t="s">
        <v>2652</v>
      </c>
      <c r="O16" s="7"/>
      <c r="P16" t="s">
        <v>7293</v>
      </c>
    </row>
    <row r="17" spans="1:16" ht="18.6" customHeight="1" hidden="1">
      <c r="A17" t="s">
        <v>2646</v>
      </c>
      <c r="O17" s="7"/>
      <c r="P17" t="s">
        <v>7293</v>
      </c>
    </row>
    <row r="18" spans="1:16" ht="18.6" customHeight="1" hidden="1">
      <c r="A18" t="s">
        <v>2638</v>
      </c>
      <c r="B18" t="s">
        <v>416</v>
      </c>
      <c r="C18" t="s">
        <v>6</v>
      </c>
      <c r="E18" t="s">
        <v>7294</v>
      </c>
      <c r="F18" t="s">
        <v>7295</v>
      </c>
      <c r="G18" t="s">
        <v>7296</v>
      </c>
      <c r="H18">
        <v>2050</v>
      </c>
      <c r="I18">
        <v>2019</v>
      </c>
      <c r="J18" t="s">
        <v>218</v>
      </c>
      <c r="K18" t="s">
        <v>218</v>
      </c>
      <c r="L18" t="s">
        <v>154</v>
      </c>
      <c r="M18" t="s">
        <v>7297</v>
      </c>
      <c r="O18" s="7" t="s">
        <v>7298</v>
      </c>
      <c r="P18" t="s">
        <v>7299</v>
      </c>
    </row>
    <row r="19" spans="1:16" ht="18.6" customHeight="1" hidden="1">
      <c r="A19" t="s">
        <v>7300</v>
      </c>
      <c r="B19" t="s">
        <v>175</v>
      </c>
      <c r="C19" t="s">
        <v>7267</v>
      </c>
      <c r="E19" t="s">
        <v>7276</v>
      </c>
      <c r="F19" t="s">
        <v>7301</v>
      </c>
      <c r="G19" t="s">
        <v>7244</v>
      </c>
      <c r="H19">
        <v>2025</v>
      </c>
      <c r="I19" t="s">
        <v>7244</v>
      </c>
      <c r="J19" t="s">
        <v>7302</v>
      </c>
      <c r="K19" t="s">
        <v>218</v>
      </c>
      <c r="L19" t="s">
        <v>154</v>
      </c>
      <c r="M19" t="s">
        <v>158</v>
      </c>
      <c r="O19" s="7" t="s">
        <v>2609</v>
      </c>
      <c r="P19" t="s">
        <v>7303</v>
      </c>
    </row>
    <row r="20" spans="1:16" ht="18.6" customHeight="1" hidden="1">
      <c r="A20" t="s">
        <v>7300</v>
      </c>
      <c r="B20" t="s">
        <v>175</v>
      </c>
      <c r="C20" t="s">
        <v>7220</v>
      </c>
      <c r="E20" t="s">
        <v>7276</v>
      </c>
      <c r="F20" t="s">
        <v>7304</v>
      </c>
      <c r="G20" t="s">
        <v>7244</v>
      </c>
      <c r="H20">
        <v>2060</v>
      </c>
      <c r="I20" t="s">
        <v>7244</v>
      </c>
      <c r="J20" t="s">
        <v>7305</v>
      </c>
      <c r="K20" t="s">
        <v>218</v>
      </c>
      <c r="L20" t="s">
        <v>154</v>
      </c>
      <c r="M20" t="s">
        <v>158</v>
      </c>
      <c r="O20" s="7" t="s">
        <v>2609</v>
      </c>
      <c r="P20" t="s">
        <v>7303</v>
      </c>
    </row>
    <row r="21" spans="1:16" ht="18.6" customHeight="1" hidden="1">
      <c r="A21" t="s">
        <v>2594</v>
      </c>
      <c r="O21" s="7" t="s">
        <v>2599</v>
      </c>
      <c r="P21" t="s">
        <v>7293</v>
      </c>
    </row>
    <row r="22" spans="1:16" ht="18.6" customHeight="1" hidden="1">
      <c r="A22" t="s">
        <v>2566</v>
      </c>
      <c r="B22" t="s">
        <v>2567</v>
      </c>
      <c r="C22" t="s">
        <v>7256</v>
      </c>
      <c r="E22" t="s">
        <v>3211</v>
      </c>
      <c r="F22" t="s">
        <v>7306</v>
      </c>
      <c r="G22" t="s">
        <v>7307</v>
      </c>
      <c r="H22" t="s">
        <v>7244</v>
      </c>
      <c r="I22">
        <v>2021</v>
      </c>
      <c r="J22" t="s">
        <v>7250</v>
      </c>
      <c r="K22" t="s">
        <v>218</v>
      </c>
      <c r="L22" t="s">
        <v>154</v>
      </c>
      <c r="M22" t="s">
        <v>7308</v>
      </c>
      <c r="O22" s="7" t="s">
        <v>2572</v>
      </c>
      <c r="P22" t="s">
        <v>7309</v>
      </c>
    </row>
    <row r="23" spans="1:16" ht="18.6" customHeight="1" hidden="1">
      <c r="A23" t="s">
        <v>2566</v>
      </c>
      <c r="B23" t="s">
        <v>2567</v>
      </c>
      <c r="C23" t="s">
        <v>7256</v>
      </c>
      <c r="E23" t="s">
        <v>3211</v>
      </c>
      <c r="F23" t="s">
        <v>7310</v>
      </c>
      <c r="G23" t="s">
        <v>7307</v>
      </c>
      <c r="H23" t="s">
        <v>7244</v>
      </c>
      <c r="I23">
        <v>2021</v>
      </c>
      <c r="J23" t="s">
        <v>49</v>
      </c>
      <c r="K23" t="s">
        <v>218</v>
      </c>
      <c r="L23" t="s">
        <v>154</v>
      </c>
      <c r="M23" t="s">
        <v>7308</v>
      </c>
      <c r="O23" s="7" t="s">
        <v>2572</v>
      </c>
      <c r="P23" t="s">
        <v>7311</v>
      </c>
    </row>
    <row r="24" spans="1:16" ht="18.6" customHeight="1" hidden="1">
      <c r="A24" t="s">
        <v>2554</v>
      </c>
      <c r="B24" t="s">
        <v>175</v>
      </c>
      <c r="C24" t="s">
        <v>7267</v>
      </c>
      <c r="E24" t="s">
        <v>3211</v>
      </c>
      <c r="F24" t="s">
        <v>7312</v>
      </c>
      <c r="G24" t="s">
        <v>7244</v>
      </c>
      <c r="H24">
        <v>2025</v>
      </c>
      <c r="I24" t="s">
        <v>7244</v>
      </c>
      <c r="J24" t="s">
        <v>7250</v>
      </c>
      <c r="K24" t="s">
        <v>218</v>
      </c>
      <c r="L24" t="s">
        <v>154</v>
      </c>
      <c r="M24" t="s">
        <v>158</v>
      </c>
      <c r="O24" s="7" t="s">
        <v>7313</v>
      </c>
      <c r="P24" t="s">
        <v>7314</v>
      </c>
    </row>
    <row r="25" spans="1:16" ht="18.6" customHeight="1" hidden="1">
      <c r="A25" t="s">
        <v>2554</v>
      </c>
      <c r="B25" t="s">
        <v>175</v>
      </c>
      <c r="C25" t="s">
        <v>7256</v>
      </c>
      <c r="E25" t="s">
        <v>3211</v>
      </c>
      <c r="F25" t="s">
        <v>7315</v>
      </c>
      <c r="G25" t="s">
        <v>7244</v>
      </c>
      <c r="H25">
        <v>2035</v>
      </c>
      <c r="I25">
        <v>2025</v>
      </c>
      <c r="J25" t="s">
        <v>7250</v>
      </c>
      <c r="K25" t="s">
        <v>218</v>
      </c>
      <c r="L25" t="s">
        <v>154</v>
      </c>
      <c r="M25" t="s">
        <v>158</v>
      </c>
      <c r="O25" s="7" t="s">
        <v>7313</v>
      </c>
      <c r="P25" t="s">
        <v>7316</v>
      </c>
    </row>
    <row r="26" spans="1:16" ht="18.6" customHeight="1" hidden="1">
      <c r="A26" t="s">
        <v>2554</v>
      </c>
      <c r="B26" t="s">
        <v>175</v>
      </c>
      <c r="C26" t="s">
        <v>7220</v>
      </c>
      <c r="E26" t="s">
        <v>7276</v>
      </c>
      <c r="F26" t="s">
        <v>7317</v>
      </c>
      <c r="G26" t="s">
        <v>7244</v>
      </c>
      <c r="H26">
        <v>2060</v>
      </c>
      <c r="I26">
        <v>2025</v>
      </c>
      <c r="J26" t="s">
        <v>7318</v>
      </c>
      <c r="K26" t="s">
        <v>218</v>
      </c>
      <c r="L26" t="s">
        <v>154</v>
      </c>
      <c r="M26" t="s">
        <v>158</v>
      </c>
      <c r="O26" s="7" t="s">
        <v>7313</v>
      </c>
      <c r="P26" t="s">
        <v>7319</v>
      </c>
    </row>
    <row r="27" spans="1:16" ht="18.6" customHeight="1" hidden="1">
      <c r="A27" t="s">
        <v>2536</v>
      </c>
      <c r="O27" s="7" t="s">
        <v>2542</v>
      </c>
      <c r="P27" t="s">
        <v>7293</v>
      </c>
    </row>
    <row r="28" spans="1:16" ht="18.6" customHeight="1" hidden="1">
      <c r="A28" t="s">
        <v>2528</v>
      </c>
      <c r="O28" s="7" t="s">
        <v>7320</v>
      </c>
      <c r="P28" t="s">
        <v>7293</v>
      </c>
    </row>
    <row r="29" spans="1:16" ht="18.6" customHeight="1" hidden="1">
      <c r="A29" t="s">
        <v>7321</v>
      </c>
      <c r="B29" t="s">
        <v>175</v>
      </c>
      <c r="C29" t="s">
        <v>7267</v>
      </c>
      <c r="E29" t="s">
        <v>7322</v>
      </c>
      <c r="F29" t="s">
        <v>7323</v>
      </c>
      <c r="G29" t="s">
        <v>7244</v>
      </c>
      <c r="H29">
        <v>2030</v>
      </c>
      <c r="I29" t="s">
        <v>7244</v>
      </c>
      <c r="J29" t="s">
        <v>7270</v>
      </c>
      <c r="K29" t="s">
        <v>218</v>
      </c>
      <c r="L29" t="s">
        <v>154</v>
      </c>
      <c r="M29" t="s">
        <v>154</v>
      </c>
      <c r="O29" s="7" t="s">
        <v>7324</v>
      </c>
      <c r="P29" t="s">
        <v>7325</v>
      </c>
    </row>
    <row r="30" spans="1:16" ht="18.6" customHeight="1" hidden="1">
      <c r="A30" t="s">
        <v>7321</v>
      </c>
      <c r="B30" t="s">
        <v>175</v>
      </c>
      <c r="C30" t="s">
        <v>7220</v>
      </c>
      <c r="E30" t="s">
        <v>7326</v>
      </c>
      <c r="F30" t="s">
        <v>7327</v>
      </c>
      <c r="G30" t="s">
        <v>7244</v>
      </c>
      <c r="H30">
        <v>2050</v>
      </c>
      <c r="I30" t="s">
        <v>7244</v>
      </c>
      <c r="J30" t="s">
        <v>7328</v>
      </c>
      <c r="K30" t="s">
        <v>218</v>
      </c>
      <c r="L30" t="s">
        <v>154</v>
      </c>
      <c r="M30" t="s">
        <v>154</v>
      </c>
      <c r="O30" s="7" t="s">
        <v>7324</v>
      </c>
      <c r="P30" t="s">
        <v>7329</v>
      </c>
    </row>
    <row r="31" spans="1:16" ht="18.6" customHeight="1" hidden="1">
      <c r="A31" t="s">
        <v>7330</v>
      </c>
      <c r="B31" t="s">
        <v>374</v>
      </c>
      <c r="C31" t="s">
        <v>7331</v>
      </c>
      <c r="E31" t="s">
        <v>3211</v>
      </c>
      <c r="F31" t="s">
        <v>7332</v>
      </c>
      <c r="G31" t="s">
        <v>7244</v>
      </c>
      <c r="H31" t="s">
        <v>7333</v>
      </c>
      <c r="I31" t="s">
        <v>7244</v>
      </c>
      <c r="J31" t="s">
        <v>48</v>
      </c>
      <c r="K31">
        <v>2</v>
      </c>
      <c r="L31" t="s">
        <v>154</v>
      </c>
      <c r="M31" t="s">
        <v>7334</v>
      </c>
      <c r="O31" s="7" t="s">
        <v>7335</v>
      </c>
      <c r="P31" t="s">
        <v>7336</v>
      </c>
    </row>
    <row r="32" spans="1:16" ht="18.6" customHeight="1" hidden="1">
      <c r="A32" t="s">
        <v>7330</v>
      </c>
      <c r="B32" t="s">
        <v>374</v>
      </c>
      <c r="C32" t="s">
        <v>6</v>
      </c>
      <c r="E32" t="s">
        <v>3211</v>
      </c>
      <c r="F32" t="s">
        <v>7337</v>
      </c>
      <c r="G32" t="s">
        <v>7296</v>
      </c>
      <c r="H32">
        <v>2040</v>
      </c>
      <c r="I32">
        <v>2021</v>
      </c>
      <c r="J32" t="s">
        <v>7254</v>
      </c>
      <c r="K32" t="s">
        <v>218</v>
      </c>
      <c r="L32" t="s">
        <v>154</v>
      </c>
      <c r="M32" t="s">
        <v>7338</v>
      </c>
      <c r="O32" s="7" t="s">
        <v>7335</v>
      </c>
      <c r="P32" t="s">
        <v>7339</v>
      </c>
    </row>
    <row r="33" spans="1:16" ht="18.6" customHeight="1" hidden="1">
      <c r="A33" t="s">
        <v>2446</v>
      </c>
      <c r="P33" t="s">
        <v>7293</v>
      </c>
    </row>
    <row r="34" spans="1:16" ht="18.6" customHeight="1" hidden="1">
      <c r="A34" t="s">
        <v>2425</v>
      </c>
      <c r="K34" t="s">
        <v>159</v>
      </c>
      <c r="O34" s="7" t="s">
        <v>2430</v>
      </c>
      <c r="P34" t="s">
        <v>7293</v>
      </c>
    </row>
    <row r="35" spans="1:16" ht="18.6" customHeight="1" hidden="1">
      <c r="A35" t="s">
        <v>2377</v>
      </c>
      <c r="O35" s="7">
        <v>146689</v>
      </c>
      <c r="P35" t="s">
        <v>7293</v>
      </c>
    </row>
    <row r="36" spans="1:16" ht="18.6" customHeight="1" hidden="1">
      <c r="A36" t="s">
        <v>7340</v>
      </c>
      <c r="B36" t="s">
        <v>175</v>
      </c>
      <c r="C36" t="s">
        <v>7267</v>
      </c>
      <c r="E36" t="s">
        <v>7268</v>
      </c>
      <c r="F36" t="s">
        <v>7341</v>
      </c>
      <c r="G36" t="s">
        <v>7244</v>
      </c>
      <c r="H36" t="s">
        <v>7342</v>
      </c>
      <c r="I36" t="s">
        <v>7244</v>
      </c>
      <c r="J36" t="s">
        <v>7343</v>
      </c>
      <c r="K36" t="s">
        <v>159</v>
      </c>
      <c r="L36" t="s">
        <v>154</v>
      </c>
      <c r="M36" t="s">
        <v>154</v>
      </c>
      <c r="O36" s="7" t="s">
        <v>4140</v>
      </c>
      <c r="P36" t="s">
        <v>7344</v>
      </c>
    </row>
    <row r="37" spans="1:16" ht="18.6" customHeight="1" hidden="1">
      <c r="A37" t="s">
        <v>7340</v>
      </c>
      <c r="B37" t="s">
        <v>175</v>
      </c>
      <c r="C37" t="s">
        <v>7220</v>
      </c>
      <c r="E37" t="s">
        <v>7268</v>
      </c>
      <c r="F37" t="s">
        <v>7341</v>
      </c>
      <c r="G37" t="s">
        <v>7244</v>
      </c>
      <c r="H37" t="s">
        <v>7345</v>
      </c>
      <c r="I37" t="s">
        <v>7244</v>
      </c>
      <c r="J37" t="s">
        <v>7343</v>
      </c>
      <c r="K37" t="s">
        <v>159</v>
      </c>
      <c r="L37" t="s">
        <v>154</v>
      </c>
      <c r="M37" t="s">
        <v>154</v>
      </c>
      <c r="O37" s="7" t="s">
        <v>4140</v>
      </c>
      <c r="P37" t="s">
        <v>7346</v>
      </c>
    </row>
    <row r="38" spans="1:16" ht="18.6" customHeight="1" hidden="1">
      <c r="A38" t="s">
        <v>6347</v>
      </c>
      <c r="B38" t="s">
        <v>3042</v>
      </c>
      <c r="C38" t="s">
        <v>6</v>
      </c>
      <c r="E38" t="s">
        <v>3211</v>
      </c>
      <c r="F38" t="s">
        <v>7347</v>
      </c>
      <c r="G38" t="s">
        <v>7244</v>
      </c>
      <c r="H38">
        <v>2030</v>
      </c>
      <c r="I38">
        <v>2019</v>
      </c>
      <c r="J38" t="s">
        <v>7250</v>
      </c>
      <c r="K38" t="s">
        <v>7348</v>
      </c>
      <c r="L38" t="s">
        <v>154</v>
      </c>
      <c r="M38" t="s">
        <v>7349</v>
      </c>
      <c r="O38" s="7" t="s">
        <v>7350</v>
      </c>
      <c r="P38" t="s">
        <v>7351</v>
      </c>
    </row>
    <row r="39" spans="1:16" ht="18.6" customHeight="1" hidden="1">
      <c r="A39" t="s">
        <v>6347</v>
      </c>
      <c r="B39" t="s">
        <v>3042</v>
      </c>
      <c r="C39" t="s">
        <v>6</v>
      </c>
      <c r="E39" t="s">
        <v>7352</v>
      </c>
      <c r="F39" t="s">
        <v>7353</v>
      </c>
      <c r="G39" t="s">
        <v>7354</v>
      </c>
      <c r="H39">
        <v>2050</v>
      </c>
      <c r="I39">
        <v>2019</v>
      </c>
      <c r="J39" t="s">
        <v>7355</v>
      </c>
      <c r="K39" t="s">
        <v>7348</v>
      </c>
      <c r="L39" t="s">
        <v>154</v>
      </c>
      <c r="M39" t="s">
        <v>154</v>
      </c>
      <c r="O39" s="7" t="s">
        <v>7356</v>
      </c>
      <c r="P39" t="s">
        <v>7357</v>
      </c>
    </row>
    <row r="40" spans="1:16" ht="18.6" customHeight="1" hidden="1">
      <c r="A40" t="s">
        <v>2320</v>
      </c>
      <c r="P40" t="s">
        <v>7293</v>
      </c>
    </row>
    <row r="41" spans="1:16" ht="18.6" customHeight="1" hidden="1">
      <c r="A41" t="s">
        <v>7358</v>
      </c>
      <c r="B41" t="s">
        <v>3053</v>
      </c>
      <c r="C41" t="s">
        <v>7256</v>
      </c>
      <c r="E41" t="s">
        <v>7326</v>
      </c>
      <c r="F41" t="s">
        <v>7359</v>
      </c>
      <c r="G41" t="s">
        <v>7296</v>
      </c>
      <c r="H41">
        <v>2030</v>
      </c>
      <c r="I41">
        <v>2020</v>
      </c>
      <c r="J41" t="s">
        <v>7360</v>
      </c>
      <c r="K41" t="s">
        <v>218</v>
      </c>
      <c r="L41" t="s">
        <v>154</v>
      </c>
      <c r="M41" t="s">
        <v>7361</v>
      </c>
      <c r="O41" t="s">
        <v>7362</v>
      </c>
      <c r="P41" t="s">
        <v>7363</v>
      </c>
    </row>
    <row r="42" spans="1:16" ht="18.6" customHeight="1" hidden="1">
      <c r="A42" t="s">
        <v>7358</v>
      </c>
      <c r="B42" t="s">
        <v>3053</v>
      </c>
      <c r="C42" t="s">
        <v>7241</v>
      </c>
      <c r="E42" t="s">
        <v>7326</v>
      </c>
      <c r="F42" t="s">
        <v>7364</v>
      </c>
      <c r="G42" t="s">
        <v>7244</v>
      </c>
      <c r="H42">
        <v>2030</v>
      </c>
      <c r="I42">
        <v>2020</v>
      </c>
      <c r="J42" t="s">
        <v>48</v>
      </c>
      <c r="K42" t="s">
        <v>218</v>
      </c>
      <c r="L42" t="s">
        <v>154</v>
      </c>
      <c r="M42" t="s">
        <v>7365</v>
      </c>
      <c r="O42" t="s">
        <v>7362</v>
      </c>
      <c r="P42" t="s">
        <v>7366</v>
      </c>
    </row>
    <row r="43" spans="1:16" ht="18.6" customHeight="1" hidden="1">
      <c r="A43" t="s">
        <v>7358</v>
      </c>
      <c r="B43" t="s">
        <v>3053</v>
      </c>
      <c r="C43" t="s">
        <v>6</v>
      </c>
      <c r="E43" t="s">
        <v>7367</v>
      </c>
      <c r="F43" t="s">
        <v>7368</v>
      </c>
      <c r="G43" t="s">
        <v>7296</v>
      </c>
      <c r="H43">
        <v>2045</v>
      </c>
      <c r="I43">
        <v>2020</v>
      </c>
      <c r="J43" t="s">
        <v>7360</v>
      </c>
      <c r="K43" t="s">
        <v>218</v>
      </c>
      <c r="L43" t="s">
        <v>150</v>
      </c>
      <c r="M43" t="s">
        <v>7361</v>
      </c>
      <c r="O43" t="s">
        <v>7362</v>
      </c>
      <c r="P43" t="s">
        <v>7369</v>
      </c>
    </row>
    <row r="44" spans="1:16" ht="18.6" customHeight="1" hidden="1">
      <c r="A44" t="s">
        <v>2251</v>
      </c>
      <c r="B44" t="s">
        <v>1610</v>
      </c>
      <c r="C44" t="s">
        <v>7370</v>
      </c>
      <c r="E44" t="s">
        <v>3211</v>
      </c>
      <c r="F44" t="s">
        <v>7371</v>
      </c>
      <c r="G44" t="s">
        <v>7296</v>
      </c>
      <c r="H44">
        <v>2030</v>
      </c>
      <c r="I44">
        <v>2022</v>
      </c>
      <c r="J44" t="s">
        <v>7250</v>
      </c>
      <c r="K44" t="s">
        <v>159</v>
      </c>
      <c r="L44" t="s">
        <v>154</v>
      </c>
      <c r="M44" t="s">
        <v>7308</v>
      </c>
      <c r="O44" t="s">
        <v>7372</v>
      </c>
      <c r="P44" t="s">
        <v>7373</v>
      </c>
    </row>
    <row r="45" spans="1:16" ht="18.6" customHeight="1" hidden="1">
      <c r="A45" t="s">
        <v>2251</v>
      </c>
      <c r="B45" t="s">
        <v>1610</v>
      </c>
      <c r="C45" t="s">
        <v>7241</v>
      </c>
      <c r="E45" t="s">
        <v>3211</v>
      </c>
      <c r="F45" t="s">
        <v>7374</v>
      </c>
      <c r="G45" t="s">
        <v>7244</v>
      </c>
      <c r="H45">
        <v>2025</v>
      </c>
      <c r="I45" t="s">
        <v>7244</v>
      </c>
      <c r="J45" t="s">
        <v>48</v>
      </c>
      <c r="K45">
        <v>2</v>
      </c>
      <c r="L45" t="s">
        <v>154</v>
      </c>
      <c r="M45" t="s">
        <v>7375</v>
      </c>
      <c r="O45" t="s">
        <v>7372</v>
      </c>
      <c r="P45" t="s">
        <v>7376</v>
      </c>
    </row>
    <row r="46" spans="1:16" ht="18.6" customHeight="1" hidden="1">
      <c r="A46" t="s">
        <v>2154</v>
      </c>
      <c r="O46" s="7" t="s">
        <v>7377</v>
      </c>
      <c r="P46" t="s">
        <v>7293</v>
      </c>
    </row>
    <row r="47" spans="1:16" ht="18.6" customHeight="1" hidden="1">
      <c r="A47" t="s">
        <v>7378</v>
      </c>
      <c r="B47" t="s">
        <v>245</v>
      </c>
      <c r="C47" t="s">
        <v>7370</v>
      </c>
      <c r="E47" t="s">
        <v>3211</v>
      </c>
      <c r="F47" t="s">
        <v>7379</v>
      </c>
      <c r="G47" t="s">
        <v>7244</v>
      </c>
      <c r="H47">
        <v>2030</v>
      </c>
      <c r="I47">
        <v>2021</v>
      </c>
      <c r="J47" t="s">
        <v>7250</v>
      </c>
      <c r="K47" t="s">
        <v>159</v>
      </c>
      <c r="L47" t="s">
        <v>154</v>
      </c>
      <c r="M47" t="s">
        <v>158</v>
      </c>
      <c r="O47" s="7" t="s">
        <v>7380</v>
      </c>
      <c r="P47" t="s">
        <v>7381</v>
      </c>
    </row>
    <row r="48" spans="1:16" ht="18.6" customHeight="1" hidden="1">
      <c r="A48" t="s">
        <v>7378</v>
      </c>
      <c r="B48" t="s">
        <v>245</v>
      </c>
      <c r="C48" t="s">
        <v>7220</v>
      </c>
      <c r="E48" t="s">
        <v>3211</v>
      </c>
      <c r="F48" t="s">
        <v>7382</v>
      </c>
      <c r="G48" t="s">
        <v>7244</v>
      </c>
      <c r="H48">
        <v>2040</v>
      </c>
      <c r="I48" t="s">
        <v>7244</v>
      </c>
      <c r="J48" t="s">
        <v>7250</v>
      </c>
      <c r="K48" t="s">
        <v>159</v>
      </c>
      <c r="L48" t="s">
        <v>154</v>
      </c>
      <c r="M48" t="s">
        <v>158</v>
      </c>
      <c r="O48" s="7" t="s">
        <v>7380</v>
      </c>
      <c r="P48" t="s">
        <v>7383</v>
      </c>
    </row>
    <row r="49" spans="1:16" ht="18.6" customHeight="1" hidden="1">
      <c r="A49" t="s">
        <v>7378</v>
      </c>
      <c r="B49" t="s">
        <v>245</v>
      </c>
      <c r="C49" t="s">
        <v>7384</v>
      </c>
      <c r="E49" t="s">
        <v>3211</v>
      </c>
      <c r="F49" t="s">
        <v>7385</v>
      </c>
      <c r="G49" t="s">
        <v>7244</v>
      </c>
      <c r="H49">
        <v>2050</v>
      </c>
      <c r="I49" t="s">
        <v>7244</v>
      </c>
      <c r="J49" t="s">
        <v>7360</v>
      </c>
      <c r="K49" t="s">
        <v>218</v>
      </c>
      <c r="L49" t="s">
        <v>154</v>
      </c>
      <c r="M49" t="s">
        <v>158</v>
      </c>
      <c r="O49" s="7" t="s">
        <v>7380</v>
      </c>
      <c r="P49" t="s">
        <v>7386</v>
      </c>
    </row>
    <row r="50" spans="1:16" ht="18.6" customHeight="1" hidden="1">
      <c r="A50" t="s">
        <v>7387</v>
      </c>
      <c r="P50" t="s">
        <v>7293</v>
      </c>
    </row>
    <row r="51" spans="1:16" ht="18.6" customHeight="1" hidden="1">
      <c r="A51" t="s">
        <v>2085</v>
      </c>
      <c r="P51" t="s">
        <v>7293</v>
      </c>
    </row>
    <row r="52" spans="1:16" ht="18.6" customHeight="1" hidden="1">
      <c r="A52" t="s">
        <v>7388</v>
      </c>
      <c r="B52" t="s">
        <v>499</v>
      </c>
      <c r="C52" t="s">
        <v>6</v>
      </c>
      <c r="E52" t="s">
        <v>3211</v>
      </c>
      <c r="F52" t="s">
        <v>7389</v>
      </c>
      <c r="G52" t="s">
        <v>7296</v>
      </c>
      <c r="H52">
        <v>2040</v>
      </c>
      <c r="I52">
        <v>2015</v>
      </c>
      <c r="J52" t="s">
        <v>7390</v>
      </c>
      <c r="K52" t="s">
        <v>218</v>
      </c>
      <c r="L52" t="s">
        <v>7391</v>
      </c>
      <c r="M52" t="s">
        <v>7392</v>
      </c>
      <c r="O52" s="7" t="s">
        <v>7393</v>
      </c>
      <c r="P52" t="s">
        <v>7394</v>
      </c>
    </row>
    <row r="53" spans="1:16" ht="18.6" customHeight="1" hidden="1">
      <c r="A53" t="s">
        <v>7388</v>
      </c>
      <c r="B53" t="s">
        <v>499</v>
      </c>
      <c r="C53" t="s">
        <v>7241</v>
      </c>
      <c r="E53" t="s">
        <v>3211</v>
      </c>
      <c r="F53" t="s">
        <v>7395</v>
      </c>
      <c r="G53" t="s">
        <v>7244</v>
      </c>
      <c r="H53">
        <v>2030</v>
      </c>
      <c r="I53">
        <v>2021</v>
      </c>
      <c r="J53" t="s">
        <v>48</v>
      </c>
      <c r="K53">
        <v>2</v>
      </c>
      <c r="L53" t="s">
        <v>154</v>
      </c>
      <c r="M53" t="s">
        <v>7396</v>
      </c>
      <c r="O53" s="7" t="s">
        <v>7397</v>
      </c>
      <c r="P53" t="s">
        <v>7398</v>
      </c>
    </row>
    <row r="54" spans="1:16" ht="18.6" customHeight="1" hidden="1">
      <c r="A54" t="s">
        <v>2034</v>
      </c>
      <c r="B54" t="s">
        <v>175</v>
      </c>
      <c r="C54" t="s">
        <v>7267</v>
      </c>
      <c r="E54" t="s">
        <v>7399</v>
      </c>
      <c r="F54" t="s">
        <v>7400</v>
      </c>
      <c r="H54">
        <v>2025</v>
      </c>
      <c r="O54" s="7" t="s">
        <v>2038</v>
      </c>
      <c r="P54" t="s">
        <v>7401</v>
      </c>
    </row>
    <row r="55" spans="1:16" ht="18.6" customHeight="1" hidden="1">
      <c r="A55" t="s">
        <v>2034</v>
      </c>
      <c r="B55" t="s">
        <v>175</v>
      </c>
      <c r="C55" t="s">
        <v>7220</v>
      </c>
      <c r="E55" t="s">
        <v>7402</v>
      </c>
      <c r="F55" t="s">
        <v>7403</v>
      </c>
      <c r="H55">
        <v>2060</v>
      </c>
      <c r="O55" s="7" t="s">
        <v>2038</v>
      </c>
      <c r="P55" t="s">
        <v>7404</v>
      </c>
    </row>
    <row r="56" spans="1:16" ht="18.6" customHeight="1" hidden="1">
      <c r="A56" t="s">
        <v>2030</v>
      </c>
      <c r="P56" t="s">
        <v>7293</v>
      </c>
    </row>
    <row r="57" spans="1:16" ht="18.6" customHeight="1" hidden="1">
      <c r="A57" t="s">
        <v>2003</v>
      </c>
      <c r="O57" s="7" t="s">
        <v>7405</v>
      </c>
      <c r="P57" t="s">
        <v>7406</v>
      </c>
    </row>
    <row r="58" spans="1:16" ht="18.6" customHeight="1" hidden="1">
      <c r="A58" t="s">
        <v>1998</v>
      </c>
      <c r="P58" t="s">
        <v>7293</v>
      </c>
    </row>
    <row r="59" spans="1:16" ht="18.6" customHeight="1" hidden="1">
      <c r="A59" t="s">
        <v>1987</v>
      </c>
      <c r="P59" t="s">
        <v>7293</v>
      </c>
    </row>
    <row r="60" spans="1:16" ht="18.6" customHeight="1" hidden="1">
      <c r="A60" t="s">
        <v>1977</v>
      </c>
      <c r="B60" t="s">
        <v>374</v>
      </c>
      <c r="C60" t="s">
        <v>7256</v>
      </c>
      <c r="E60" t="s">
        <v>3211</v>
      </c>
      <c r="F60" t="s">
        <v>7407</v>
      </c>
      <c r="G60" t="s">
        <v>7296</v>
      </c>
      <c r="H60">
        <v>2030</v>
      </c>
      <c r="I60">
        <v>2015</v>
      </c>
      <c r="J60" t="s">
        <v>7390</v>
      </c>
      <c r="K60" t="s">
        <v>218</v>
      </c>
      <c r="L60" t="s">
        <v>154</v>
      </c>
      <c r="M60" t="s">
        <v>7408</v>
      </c>
      <c r="O60" s="7" t="s">
        <v>7409</v>
      </c>
      <c r="P60" t="s">
        <v>7410</v>
      </c>
    </row>
    <row r="61" spans="1:16" ht="18.6" customHeight="1" hidden="1">
      <c r="A61" t="s">
        <v>7411</v>
      </c>
      <c r="B61" t="s">
        <v>3042</v>
      </c>
      <c r="C61" t="s">
        <v>7370</v>
      </c>
      <c r="E61" t="s">
        <v>3211</v>
      </c>
      <c r="F61" t="s">
        <v>7412</v>
      </c>
      <c r="G61" t="s">
        <v>7244</v>
      </c>
      <c r="H61">
        <v>2030</v>
      </c>
      <c r="I61">
        <v>2019</v>
      </c>
      <c r="J61" t="s">
        <v>7250</v>
      </c>
      <c r="K61" t="s">
        <v>159</v>
      </c>
      <c r="L61" t="s">
        <v>154</v>
      </c>
      <c r="M61" t="s">
        <v>158</v>
      </c>
      <c r="O61" s="7" t="s">
        <v>7413</v>
      </c>
      <c r="P61" t="s">
        <v>7414</v>
      </c>
    </row>
    <row r="62" spans="1:16" ht="18.6" customHeight="1" hidden="1">
      <c r="A62" t="s">
        <v>7411</v>
      </c>
      <c r="B62" t="s">
        <v>3042</v>
      </c>
      <c r="C62" t="s">
        <v>7370</v>
      </c>
      <c r="E62" t="s">
        <v>3211</v>
      </c>
      <c r="F62" t="s">
        <v>7415</v>
      </c>
      <c r="G62" t="s">
        <v>7244</v>
      </c>
      <c r="H62">
        <v>2030</v>
      </c>
      <c r="I62">
        <v>2019</v>
      </c>
      <c r="J62" t="s">
        <v>7416</v>
      </c>
      <c r="K62" t="s">
        <v>218</v>
      </c>
      <c r="L62" t="s">
        <v>154</v>
      </c>
      <c r="M62" t="s">
        <v>158</v>
      </c>
      <c r="O62" s="7" t="s">
        <v>7413</v>
      </c>
      <c r="P62" t="s">
        <v>7417</v>
      </c>
    </row>
    <row r="63" spans="1:16" ht="18.6" customHeight="1" hidden="1">
      <c r="A63" t="s">
        <v>7411</v>
      </c>
      <c r="B63" t="s">
        <v>3042</v>
      </c>
      <c r="C63" t="s">
        <v>7418</v>
      </c>
      <c r="E63" t="s">
        <v>3211</v>
      </c>
      <c r="F63" t="s">
        <v>7419</v>
      </c>
      <c r="G63" t="s">
        <v>7244</v>
      </c>
      <c r="H63">
        <v>2040</v>
      </c>
      <c r="I63" t="s">
        <v>7244</v>
      </c>
      <c r="J63" t="s">
        <v>7250</v>
      </c>
      <c r="K63" t="s">
        <v>159</v>
      </c>
      <c r="L63" t="s">
        <v>154</v>
      </c>
      <c r="M63" t="s">
        <v>158</v>
      </c>
      <c r="O63" s="7" t="s">
        <v>7413</v>
      </c>
      <c r="P63" t="s">
        <v>7420</v>
      </c>
    </row>
    <row r="64" spans="1:16" ht="18.6" customHeight="1" hidden="1">
      <c r="A64" t="s">
        <v>7421</v>
      </c>
      <c r="B64" t="s">
        <v>175</v>
      </c>
      <c r="C64" t="s">
        <v>7256</v>
      </c>
      <c r="E64" t="s">
        <v>3211</v>
      </c>
      <c r="F64" t="s">
        <v>7422</v>
      </c>
      <c r="G64" t="s">
        <v>7296</v>
      </c>
      <c r="H64">
        <v>2030</v>
      </c>
      <c r="I64">
        <v>2021</v>
      </c>
      <c r="J64" t="s">
        <v>7360</v>
      </c>
      <c r="K64" t="s">
        <v>7348</v>
      </c>
      <c r="L64" t="s">
        <v>154</v>
      </c>
      <c r="M64" t="s">
        <v>7308</v>
      </c>
      <c r="O64" s="7" t="s">
        <v>7423</v>
      </c>
      <c r="P64" t="s">
        <v>7424</v>
      </c>
    </row>
    <row r="65" spans="1:16" ht="18.6" customHeight="1" hidden="1">
      <c r="A65" t="s">
        <v>7421</v>
      </c>
      <c r="B65" t="s">
        <v>175</v>
      </c>
      <c r="C65" t="s">
        <v>7241</v>
      </c>
      <c r="E65" t="s">
        <v>3211</v>
      </c>
      <c r="F65" t="s">
        <v>7425</v>
      </c>
      <c r="G65" t="s">
        <v>7244</v>
      </c>
      <c r="H65" t="s">
        <v>7244</v>
      </c>
      <c r="I65">
        <v>2024</v>
      </c>
      <c r="J65" t="s">
        <v>48</v>
      </c>
      <c r="K65">
        <v>2</v>
      </c>
      <c r="L65" t="s">
        <v>154</v>
      </c>
      <c r="M65" t="s">
        <v>158</v>
      </c>
      <c r="O65" s="7" t="s">
        <v>7426</v>
      </c>
      <c r="P65" t="s">
        <v>7427</v>
      </c>
    </row>
    <row r="66" spans="1:16" ht="18.6" customHeight="1" hidden="1">
      <c r="A66" t="s">
        <v>7428</v>
      </c>
      <c r="B66" t="s">
        <v>374</v>
      </c>
      <c r="C66" t="s">
        <v>7370</v>
      </c>
      <c r="E66" t="s">
        <v>7429</v>
      </c>
      <c r="F66" t="s">
        <v>7430</v>
      </c>
      <c r="G66" t="s">
        <v>7431</v>
      </c>
      <c r="H66">
        <v>2030</v>
      </c>
      <c r="I66">
        <v>2019</v>
      </c>
      <c r="J66" t="s">
        <v>7390</v>
      </c>
      <c r="K66" t="s">
        <v>218</v>
      </c>
      <c r="L66" t="s">
        <v>154</v>
      </c>
      <c r="M66" t="s">
        <v>7432</v>
      </c>
      <c r="O66" s="7" t="s">
        <v>7433</v>
      </c>
      <c r="P66" t="s">
        <v>7434</v>
      </c>
    </row>
    <row r="67" spans="1:16" ht="18.6" customHeight="1" hidden="1">
      <c r="A67" t="s">
        <v>7428</v>
      </c>
      <c r="B67" t="s">
        <v>374</v>
      </c>
      <c r="C67" t="s">
        <v>7331</v>
      </c>
      <c r="E67" t="s">
        <v>7429</v>
      </c>
      <c r="F67" t="s">
        <v>7435</v>
      </c>
      <c r="G67" t="s">
        <v>7244</v>
      </c>
      <c r="H67">
        <v>2026</v>
      </c>
      <c r="I67" t="s">
        <v>7244</v>
      </c>
      <c r="J67" t="s">
        <v>7436</v>
      </c>
      <c r="K67">
        <v>2</v>
      </c>
      <c r="L67" t="s">
        <v>154</v>
      </c>
      <c r="M67" t="s">
        <v>7432</v>
      </c>
      <c r="O67" s="7" t="s">
        <v>7437</v>
      </c>
      <c r="P67" t="s">
        <v>7438</v>
      </c>
    </row>
    <row r="68" spans="1:16" ht="18.6" customHeight="1" hidden="1">
      <c r="A68" t="s">
        <v>661</v>
      </c>
      <c r="B68" t="s">
        <v>175</v>
      </c>
      <c r="C68" t="s">
        <v>7267</v>
      </c>
      <c r="E68" t="s">
        <v>7402</v>
      </c>
      <c r="F68" t="s">
        <v>7439</v>
      </c>
      <c r="G68" t="s">
        <v>7244</v>
      </c>
      <c r="H68">
        <v>2030</v>
      </c>
      <c r="I68" t="s">
        <v>7244</v>
      </c>
      <c r="J68" t="s">
        <v>7270</v>
      </c>
      <c r="K68" t="s">
        <v>218</v>
      </c>
      <c r="L68" t="s">
        <v>154</v>
      </c>
      <c r="M68" t="s">
        <v>158</v>
      </c>
      <c r="O68" t="s">
        <v>666</v>
      </c>
      <c r="P68" t="s">
        <v>7440</v>
      </c>
    </row>
    <row r="69" spans="1:16" ht="18.6" customHeight="1" hidden="1">
      <c r="A69" t="s">
        <v>661</v>
      </c>
      <c r="B69" t="s">
        <v>175</v>
      </c>
      <c r="C69" t="s">
        <v>7220</v>
      </c>
      <c r="E69" t="s">
        <v>7402</v>
      </c>
      <c r="F69" t="s">
        <v>7441</v>
      </c>
      <c r="G69" t="s">
        <v>7244</v>
      </c>
      <c r="H69">
        <v>2060</v>
      </c>
      <c r="I69" t="s">
        <v>7244</v>
      </c>
      <c r="J69" t="s">
        <v>7442</v>
      </c>
      <c r="K69" t="s">
        <v>218</v>
      </c>
      <c r="L69" t="s">
        <v>154</v>
      </c>
      <c r="M69" t="s">
        <v>158</v>
      </c>
      <c r="O69" t="s">
        <v>666</v>
      </c>
      <c r="P69" t="s">
        <v>7443</v>
      </c>
    </row>
    <row r="70" spans="1:16" ht="18.6" customHeight="1" hidden="1">
      <c r="A70" t="s">
        <v>7444</v>
      </c>
      <c r="B70" t="s">
        <v>1866</v>
      </c>
      <c r="C70" t="s">
        <v>7256</v>
      </c>
      <c r="E70" t="s">
        <v>3211</v>
      </c>
      <c r="F70" t="s">
        <v>5648</v>
      </c>
      <c r="G70" t="s">
        <v>7296</v>
      </c>
      <c r="H70" t="s">
        <v>7445</v>
      </c>
      <c r="I70">
        <v>2019</v>
      </c>
      <c r="J70" t="s">
        <v>7390</v>
      </c>
      <c r="K70" t="s">
        <v>218</v>
      </c>
      <c r="L70" t="s">
        <v>154</v>
      </c>
      <c r="M70" t="s">
        <v>7446</v>
      </c>
      <c r="O70" t="s">
        <v>7447</v>
      </c>
      <c r="P70" t="s">
        <v>7448</v>
      </c>
    </row>
    <row r="71" spans="1:16" ht="18.6" customHeight="1" hidden="1">
      <c r="A71" t="s">
        <v>7449</v>
      </c>
      <c r="B71" t="s">
        <v>1866</v>
      </c>
      <c r="C71" t="s">
        <v>7256</v>
      </c>
      <c r="E71" t="s">
        <v>3211</v>
      </c>
      <c r="F71" t="s">
        <v>7450</v>
      </c>
      <c r="G71" t="s">
        <v>7451</v>
      </c>
      <c r="H71">
        <v>2030</v>
      </c>
      <c r="I71">
        <v>2019</v>
      </c>
      <c r="J71" t="s">
        <v>7390</v>
      </c>
      <c r="K71" t="s">
        <v>218</v>
      </c>
      <c r="L71" t="s">
        <v>154</v>
      </c>
      <c r="M71" t="s">
        <v>7446</v>
      </c>
      <c r="O71" t="s">
        <v>7447</v>
      </c>
      <c r="P71" t="s">
        <v>7452</v>
      </c>
    </row>
    <row r="72" spans="1:16" ht="18.6" customHeight="1" hidden="1">
      <c r="A72" t="s">
        <v>7453</v>
      </c>
      <c r="B72" t="s">
        <v>175</v>
      </c>
      <c r="C72" t="s">
        <v>7267</v>
      </c>
      <c r="E72" t="s">
        <v>7402</v>
      </c>
      <c r="F72" s="7" t="s">
        <v>7454</v>
      </c>
      <c r="G72" t="s">
        <v>7244</v>
      </c>
      <c r="H72" t="s">
        <v>7455</v>
      </c>
      <c r="I72" t="s">
        <v>7244</v>
      </c>
      <c r="J72" s="7" t="s">
        <v>7250</v>
      </c>
      <c r="K72" s="7" t="s">
        <v>159</v>
      </c>
      <c r="L72" t="s">
        <v>154</v>
      </c>
      <c r="M72" t="s">
        <v>158</v>
      </c>
      <c r="O72" s="7" t="s">
        <v>7456</v>
      </c>
      <c r="P72" t="s">
        <v>7457</v>
      </c>
    </row>
    <row r="73" spans="1:15" ht="18.6" customHeight="1" hidden="1">
      <c r="A73" t="s">
        <v>7453</v>
      </c>
      <c r="B73" t="s">
        <v>175</v>
      </c>
      <c r="C73" t="s">
        <v>7220</v>
      </c>
      <c r="E73" t="s">
        <v>7458</v>
      </c>
      <c r="F73" t="s">
        <v>7459</v>
      </c>
      <c r="G73" t="s">
        <v>7244</v>
      </c>
      <c r="H73">
        <v>2050</v>
      </c>
      <c r="I73" t="s">
        <v>7244</v>
      </c>
      <c r="J73" t="s">
        <v>7250</v>
      </c>
      <c r="K73" s="7" t="s">
        <v>159</v>
      </c>
      <c r="L73" t="s">
        <v>154</v>
      </c>
      <c r="M73" t="s">
        <v>158</v>
      </c>
      <c r="O73" s="7" t="s">
        <v>7456</v>
      </c>
    </row>
    <row r="74" spans="1:15" ht="18.6" customHeight="1" hidden="1">
      <c r="A74" t="s">
        <v>7453</v>
      </c>
      <c r="B74" t="s">
        <v>175</v>
      </c>
      <c r="C74" t="s">
        <v>7220</v>
      </c>
      <c r="E74" t="s">
        <v>7460</v>
      </c>
      <c r="F74" t="s">
        <v>7461</v>
      </c>
      <c r="G74" t="s">
        <v>7244</v>
      </c>
      <c r="H74">
        <v>2060</v>
      </c>
      <c r="I74" t="s">
        <v>7244</v>
      </c>
      <c r="J74" t="s">
        <v>7462</v>
      </c>
      <c r="K74" t="s">
        <v>7463</v>
      </c>
      <c r="L74" t="s">
        <v>154</v>
      </c>
      <c r="M74" t="s">
        <v>158</v>
      </c>
      <c r="O74" s="7" t="s">
        <v>7456</v>
      </c>
    </row>
    <row r="75" spans="1:16" ht="18.6" customHeight="1" hidden="1">
      <c r="A75" t="s">
        <v>7464</v>
      </c>
      <c r="B75" t="s">
        <v>2867</v>
      </c>
      <c r="C75" t="s">
        <v>7465</v>
      </c>
      <c r="E75" t="s">
        <v>3211</v>
      </c>
      <c r="F75" t="s">
        <v>7466</v>
      </c>
      <c r="G75" t="s">
        <v>7244</v>
      </c>
      <c r="H75">
        <v>2050</v>
      </c>
      <c r="I75">
        <v>2019</v>
      </c>
      <c r="J75" t="s">
        <v>7250</v>
      </c>
      <c r="K75" t="s">
        <v>7250</v>
      </c>
      <c r="L75" t="s">
        <v>7467</v>
      </c>
      <c r="M75" t="s">
        <v>158</v>
      </c>
      <c r="O75" s="7" t="s">
        <v>7468</v>
      </c>
      <c r="P75" t="s">
        <v>7469</v>
      </c>
    </row>
    <row r="76" spans="1:16" ht="18.6" customHeight="1" hidden="1">
      <c r="A76" t="s">
        <v>7464</v>
      </c>
      <c r="B76" t="s">
        <v>2867</v>
      </c>
      <c r="C76" t="s">
        <v>7256</v>
      </c>
      <c r="E76" t="s">
        <v>3211</v>
      </c>
      <c r="F76" t="s">
        <v>7470</v>
      </c>
      <c r="G76" t="s">
        <v>7244</v>
      </c>
      <c r="H76">
        <v>2030</v>
      </c>
      <c r="I76">
        <v>2019</v>
      </c>
      <c r="J76" t="s">
        <v>7250</v>
      </c>
      <c r="K76" t="s">
        <v>7250</v>
      </c>
      <c r="L76" t="s">
        <v>7467</v>
      </c>
      <c r="M76" t="s">
        <v>158</v>
      </c>
      <c r="O76" s="7" t="s">
        <v>7468</v>
      </c>
      <c r="P76" t="s">
        <v>7471</v>
      </c>
    </row>
    <row r="77" spans="1:16" ht="18.6" customHeight="1" hidden="1">
      <c r="A77" t="s">
        <v>7464</v>
      </c>
      <c r="B77" t="s">
        <v>2867</v>
      </c>
      <c r="C77" t="s">
        <v>7472</v>
      </c>
      <c r="E77" t="s">
        <v>3211</v>
      </c>
      <c r="F77" t="s">
        <v>7473</v>
      </c>
      <c r="G77" t="s">
        <v>7244</v>
      </c>
      <c r="H77" t="s">
        <v>7474</v>
      </c>
      <c r="I77">
        <v>2019</v>
      </c>
      <c r="J77" t="s">
        <v>7475</v>
      </c>
      <c r="K77" t="s">
        <v>7476</v>
      </c>
      <c r="L77" t="s">
        <v>7477</v>
      </c>
      <c r="M77" t="s">
        <v>158</v>
      </c>
      <c r="O77" s="7" t="s">
        <v>7468</v>
      </c>
      <c r="P77" t="s">
        <v>7478</v>
      </c>
    </row>
    <row r="78" spans="1:16" ht="18.6" customHeight="1" hidden="1">
      <c r="A78" t="s">
        <v>7464</v>
      </c>
      <c r="B78" t="s">
        <v>2867</v>
      </c>
      <c r="C78" t="s">
        <v>7479</v>
      </c>
      <c r="E78" t="s">
        <v>3211</v>
      </c>
      <c r="F78" t="s">
        <v>7480</v>
      </c>
      <c r="G78" t="s">
        <v>7244</v>
      </c>
      <c r="H78" t="s">
        <v>7481</v>
      </c>
      <c r="I78">
        <v>2019</v>
      </c>
      <c r="J78" t="s">
        <v>7482</v>
      </c>
      <c r="K78" t="s">
        <v>7483</v>
      </c>
      <c r="L78" t="s">
        <v>154</v>
      </c>
      <c r="M78" t="s">
        <v>158</v>
      </c>
      <c r="O78" s="7" t="s">
        <v>7468</v>
      </c>
      <c r="P78" t="s">
        <v>7484</v>
      </c>
    </row>
    <row r="79" spans="1:16" ht="18.6" customHeight="1" hidden="1">
      <c r="A79" t="s">
        <v>7485</v>
      </c>
      <c r="B79" t="s">
        <v>264</v>
      </c>
      <c r="C79" t="s">
        <v>7220</v>
      </c>
      <c r="E79" t="s">
        <v>3211</v>
      </c>
      <c r="F79" t="s">
        <v>7486</v>
      </c>
      <c r="H79">
        <v>2050</v>
      </c>
      <c r="I79">
        <v>2014</v>
      </c>
      <c r="J79" t="s">
        <v>7487</v>
      </c>
      <c r="K79" t="s">
        <v>7488</v>
      </c>
      <c r="L79" t="s">
        <v>7489</v>
      </c>
      <c r="M79" t="s">
        <v>158</v>
      </c>
      <c r="O79" s="7" t="s">
        <v>7490</v>
      </c>
      <c r="P79" t="s">
        <v>7491</v>
      </c>
    </row>
    <row r="80" spans="1:16" ht="18.6" customHeight="1" hidden="1">
      <c r="A80" t="s">
        <v>7485</v>
      </c>
      <c r="B80" t="s">
        <v>264</v>
      </c>
      <c r="C80" t="s">
        <v>7384</v>
      </c>
      <c r="E80" t="s">
        <v>3211</v>
      </c>
      <c r="F80" t="s">
        <v>7492</v>
      </c>
      <c r="H80">
        <v>2035</v>
      </c>
      <c r="I80">
        <v>2014</v>
      </c>
      <c r="J80" t="s">
        <v>7250</v>
      </c>
      <c r="K80" t="s">
        <v>7493</v>
      </c>
      <c r="L80" t="s">
        <v>7244</v>
      </c>
      <c r="M80" t="s">
        <v>158</v>
      </c>
      <c r="O80" s="7" t="s">
        <v>7490</v>
      </c>
      <c r="P80" t="s">
        <v>7494</v>
      </c>
    </row>
    <row r="81" spans="1:16" ht="18.6" customHeight="1" hidden="1">
      <c r="A81" t="s">
        <v>7485</v>
      </c>
      <c r="B81" t="s">
        <v>264</v>
      </c>
      <c r="C81" t="s">
        <v>7256</v>
      </c>
      <c r="E81" t="s">
        <v>3211</v>
      </c>
      <c r="F81" t="s">
        <v>7495</v>
      </c>
      <c r="H81">
        <v>2031</v>
      </c>
      <c r="I81">
        <v>2014</v>
      </c>
      <c r="J81" t="s">
        <v>7250</v>
      </c>
      <c r="K81" t="s">
        <v>7496</v>
      </c>
      <c r="L81" t="s">
        <v>7244</v>
      </c>
      <c r="M81" t="s">
        <v>158</v>
      </c>
      <c r="O81" s="7" t="s">
        <v>7490</v>
      </c>
      <c r="P81" t="s">
        <v>7497</v>
      </c>
    </row>
    <row r="82" spans="1:16" ht="18.6" customHeight="1" hidden="1">
      <c r="A82" t="s">
        <v>2830</v>
      </c>
      <c r="P82" t="s">
        <v>7293</v>
      </c>
    </row>
    <row r="83" spans="1:16" ht="18.6" customHeight="1" hidden="1">
      <c r="A83" t="s">
        <v>7498</v>
      </c>
      <c r="B83" t="s">
        <v>264</v>
      </c>
      <c r="C83" t="s">
        <v>7499</v>
      </c>
      <c r="E83" t="s">
        <v>3211</v>
      </c>
      <c r="F83" t="s">
        <v>7500</v>
      </c>
      <c r="G83" t="s">
        <v>7501</v>
      </c>
      <c r="H83">
        <v>2040</v>
      </c>
      <c r="I83" t="s">
        <v>7502</v>
      </c>
      <c r="J83" t="s">
        <v>7360</v>
      </c>
      <c r="K83" t="s">
        <v>218</v>
      </c>
      <c r="L83" t="s">
        <v>154</v>
      </c>
      <c r="M83" t="s">
        <v>158</v>
      </c>
      <c r="O83" s="7" t="s">
        <v>7503</v>
      </c>
      <c r="P83" t="s">
        <v>7504</v>
      </c>
    </row>
    <row r="84" spans="1:16" ht="18.6" customHeight="1" hidden="1">
      <c r="A84" t="s">
        <v>7498</v>
      </c>
      <c r="B84" t="s">
        <v>264</v>
      </c>
      <c r="C84" t="s">
        <v>7331</v>
      </c>
      <c r="E84" t="s">
        <v>3211</v>
      </c>
      <c r="F84" t="s">
        <v>7505</v>
      </c>
      <c r="G84" t="s">
        <v>7244</v>
      </c>
      <c r="H84">
        <v>2040</v>
      </c>
      <c r="I84" t="s">
        <v>7244</v>
      </c>
      <c r="J84" t="s">
        <v>48</v>
      </c>
      <c r="K84" t="s">
        <v>7506</v>
      </c>
      <c r="L84" t="s">
        <v>154</v>
      </c>
      <c r="M84" t="s">
        <v>158</v>
      </c>
      <c r="O84" s="7" t="s">
        <v>7503</v>
      </c>
      <c r="P84" t="s">
        <v>7507</v>
      </c>
    </row>
    <row r="85" spans="1:16" ht="18.6" customHeight="1" hidden="1">
      <c r="A85" t="s">
        <v>7498</v>
      </c>
      <c r="B85" t="s">
        <v>264</v>
      </c>
      <c r="C85" t="s">
        <v>7370</v>
      </c>
      <c r="E85" t="s">
        <v>3211</v>
      </c>
      <c r="F85" t="s">
        <v>7508</v>
      </c>
      <c r="G85" t="s">
        <v>7244</v>
      </c>
      <c r="H85">
        <v>2030</v>
      </c>
      <c r="I85">
        <v>2014</v>
      </c>
      <c r="J85" t="s">
        <v>7250</v>
      </c>
      <c r="K85" t="s">
        <v>7509</v>
      </c>
      <c r="L85" t="s">
        <v>154</v>
      </c>
      <c r="M85" t="s">
        <v>158</v>
      </c>
      <c r="O85" s="7" t="s">
        <v>7503</v>
      </c>
      <c r="P85" t="s">
        <v>7510</v>
      </c>
    </row>
    <row r="86" spans="1:16" ht="18.6" customHeight="1" hidden="1">
      <c r="A86" t="s">
        <v>2809</v>
      </c>
      <c r="O86" s="7" t="s">
        <v>7511</v>
      </c>
      <c r="P86" t="s">
        <v>7512</v>
      </c>
    </row>
    <row r="87" spans="1:16" ht="18.6" customHeight="1" hidden="1">
      <c r="A87" s="98" t="s">
        <v>2799</v>
      </c>
      <c r="P87" t="s">
        <v>7293</v>
      </c>
    </row>
    <row r="88" spans="1:16" ht="18.6" customHeight="1" hidden="1">
      <c r="A88" s="98" t="s">
        <v>2783</v>
      </c>
      <c r="P88" t="s">
        <v>7293</v>
      </c>
    </row>
    <row r="89" spans="1:16" ht="18.6" customHeight="1" hidden="1">
      <c r="A89" s="98" t="s">
        <v>2755</v>
      </c>
      <c r="P89" t="s">
        <v>7293</v>
      </c>
    </row>
    <row r="90" spans="1:16" ht="18.6" customHeight="1" hidden="1">
      <c r="A90" t="s">
        <v>7513</v>
      </c>
      <c r="B90" t="s">
        <v>3042</v>
      </c>
      <c r="C90" t="s">
        <v>7241</v>
      </c>
      <c r="E90" t="s">
        <v>3211</v>
      </c>
      <c r="F90" t="s">
        <v>7514</v>
      </c>
      <c r="G90" t="s">
        <v>7244</v>
      </c>
      <c r="H90">
        <v>2025</v>
      </c>
      <c r="I90">
        <v>2022</v>
      </c>
      <c r="J90" t="s">
        <v>48</v>
      </c>
      <c r="K90">
        <v>2</v>
      </c>
      <c r="L90" t="s">
        <v>154</v>
      </c>
      <c r="M90" t="s">
        <v>7515</v>
      </c>
      <c r="O90" s="7" t="s">
        <v>6754</v>
      </c>
      <c r="P90" t="s">
        <v>7516</v>
      </c>
    </row>
    <row r="91" spans="1:16" ht="18.6" customHeight="1" hidden="1">
      <c r="A91" s="98" t="s">
        <v>2701</v>
      </c>
      <c r="B91" t="s">
        <v>175</v>
      </c>
      <c r="O91" s="7" t="s">
        <v>7517</v>
      </c>
      <c r="P91" t="s">
        <v>7293</v>
      </c>
    </row>
    <row r="92" spans="1:16" ht="18.6" customHeight="1" hidden="1">
      <c r="A92" t="s">
        <v>2610</v>
      </c>
      <c r="B92" t="s">
        <v>175</v>
      </c>
      <c r="C92" t="s">
        <v>7267</v>
      </c>
      <c r="E92" t="s">
        <v>3211</v>
      </c>
      <c r="F92" t="s">
        <v>7518</v>
      </c>
      <c r="G92" t="s">
        <v>7244</v>
      </c>
      <c r="H92">
        <v>2035</v>
      </c>
      <c r="I92" t="s">
        <v>7244</v>
      </c>
      <c r="J92" t="s">
        <v>7250</v>
      </c>
      <c r="K92" t="s">
        <v>159</v>
      </c>
      <c r="L92" t="s">
        <v>154</v>
      </c>
      <c r="M92" t="s">
        <v>158</v>
      </c>
      <c r="O92" s="7" t="s">
        <v>7519</v>
      </c>
      <c r="P92" t="s">
        <v>7520</v>
      </c>
    </row>
    <row r="93" spans="1:16" ht="18.6" customHeight="1" hidden="1">
      <c r="A93" t="s">
        <v>2610</v>
      </c>
      <c r="B93" t="s">
        <v>175</v>
      </c>
      <c r="C93" t="s">
        <v>7220</v>
      </c>
      <c r="E93" t="s">
        <v>3211</v>
      </c>
      <c r="F93" t="s">
        <v>7521</v>
      </c>
      <c r="G93" t="s">
        <v>7244</v>
      </c>
      <c r="H93">
        <v>2050</v>
      </c>
      <c r="I93" t="s">
        <v>7244</v>
      </c>
      <c r="J93" t="s">
        <v>7522</v>
      </c>
      <c r="K93" t="s">
        <v>218</v>
      </c>
      <c r="L93" t="s">
        <v>154</v>
      </c>
      <c r="M93" t="s">
        <v>158</v>
      </c>
      <c r="O93" s="7" t="s">
        <v>7519</v>
      </c>
      <c r="P93" t="s">
        <v>7523</v>
      </c>
    </row>
    <row r="94" spans="1:16" ht="18.6" customHeight="1" hidden="1">
      <c r="A94" t="s">
        <v>2492</v>
      </c>
      <c r="P94" t="s">
        <v>7293</v>
      </c>
    </row>
    <row r="95" spans="1:16" ht="18.6" customHeight="1" hidden="1">
      <c r="A95" t="s">
        <v>7524</v>
      </c>
      <c r="B95" t="s">
        <v>175</v>
      </c>
      <c r="C95" t="s">
        <v>7267</v>
      </c>
      <c r="E95" t="s">
        <v>7402</v>
      </c>
      <c r="F95" t="s">
        <v>7525</v>
      </c>
      <c r="G95" t="s">
        <v>7244</v>
      </c>
      <c r="H95">
        <v>2030</v>
      </c>
      <c r="I95" t="s">
        <v>7244</v>
      </c>
      <c r="J95" t="s">
        <v>7526</v>
      </c>
      <c r="K95" t="s">
        <v>218</v>
      </c>
      <c r="L95" t="s">
        <v>154</v>
      </c>
      <c r="M95" t="s">
        <v>158</v>
      </c>
      <c r="O95" s="7" t="s">
        <v>7527</v>
      </c>
      <c r="P95" t="s">
        <v>7528</v>
      </c>
    </row>
    <row r="96" spans="1:16" ht="18.6" customHeight="1" hidden="1">
      <c r="A96" t="s">
        <v>7524</v>
      </c>
      <c r="B96" t="s">
        <v>175</v>
      </c>
      <c r="C96" t="s">
        <v>7220</v>
      </c>
      <c r="E96" t="s">
        <v>7402</v>
      </c>
      <c r="F96" t="s">
        <v>7529</v>
      </c>
      <c r="G96" t="s">
        <v>7244</v>
      </c>
      <c r="H96" t="s">
        <v>7345</v>
      </c>
      <c r="I96" t="s">
        <v>7244</v>
      </c>
      <c r="J96" t="s">
        <v>7530</v>
      </c>
      <c r="K96" t="s">
        <v>218</v>
      </c>
      <c r="L96" t="s">
        <v>154</v>
      </c>
      <c r="M96" t="s">
        <v>158</v>
      </c>
      <c r="O96" s="7" t="s">
        <v>7527</v>
      </c>
      <c r="P96" t="s">
        <v>7531</v>
      </c>
    </row>
    <row r="97" spans="1:16" ht="18.6" customHeight="1" hidden="1">
      <c r="A97" t="s">
        <v>7532</v>
      </c>
      <c r="B97" t="s">
        <v>175</v>
      </c>
      <c r="C97" t="s">
        <v>7267</v>
      </c>
      <c r="E97" t="s">
        <v>7268</v>
      </c>
      <c r="F97" t="s">
        <v>7533</v>
      </c>
      <c r="G97" t="s">
        <v>7244</v>
      </c>
      <c r="H97">
        <v>2030</v>
      </c>
      <c r="I97" t="s">
        <v>7244</v>
      </c>
      <c r="J97" t="s">
        <v>7534</v>
      </c>
      <c r="K97" t="s">
        <v>159</v>
      </c>
      <c r="L97" t="s">
        <v>154</v>
      </c>
      <c r="M97" t="s">
        <v>158</v>
      </c>
      <c r="O97" s="7" t="s">
        <v>7535</v>
      </c>
      <c r="P97" t="s">
        <v>7536</v>
      </c>
    </row>
    <row r="98" spans="1:16" ht="18.6" customHeight="1" hidden="1">
      <c r="A98" t="s">
        <v>7532</v>
      </c>
      <c r="B98" t="s">
        <v>175</v>
      </c>
      <c r="C98" t="s">
        <v>7220</v>
      </c>
      <c r="E98" t="s">
        <v>7268</v>
      </c>
      <c r="F98" t="s">
        <v>7537</v>
      </c>
      <c r="G98" t="s">
        <v>7244</v>
      </c>
      <c r="H98" t="s">
        <v>7538</v>
      </c>
      <c r="I98" t="s">
        <v>7244</v>
      </c>
      <c r="J98" t="s">
        <v>7522</v>
      </c>
      <c r="K98" t="s">
        <v>218</v>
      </c>
      <c r="L98" t="s">
        <v>154</v>
      </c>
      <c r="M98" t="s">
        <v>158</v>
      </c>
      <c r="O98" s="7" t="s">
        <v>7539</v>
      </c>
      <c r="P98" t="s">
        <v>7540</v>
      </c>
    </row>
    <row r="99" spans="1:15" ht="18.6" customHeight="1" hidden="1">
      <c r="A99" t="s">
        <v>2096</v>
      </c>
      <c r="B99" t="s">
        <v>175</v>
      </c>
      <c r="C99" t="s">
        <v>7267</v>
      </c>
      <c r="E99" t="s">
        <v>7268</v>
      </c>
      <c r="H99">
        <v>2030</v>
      </c>
      <c r="J99" t="s">
        <v>7534</v>
      </c>
      <c r="K99" t="s">
        <v>7541</v>
      </c>
      <c r="L99" t="s">
        <v>154</v>
      </c>
      <c r="M99" t="s">
        <v>158</v>
      </c>
      <c r="O99" s="7" t="s">
        <v>7542</v>
      </c>
    </row>
    <row r="100" spans="1:15" ht="18.6" customHeight="1" hidden="1">
      <c r="A100" t="s">
        <v>2096</v>
      </c>
      <c r="B100" t="s">
        <v>175</v>
      </c>
      <c r="C100" t="s">
        <v>7220</v>
      </c>
      <c r="E100" t="s">
        <v>7268</v>
      </c>
      <c r="H100" t="s">
        <v>7538</v>
      </c>
      <c r="J100" t="s">
        <v>7522</v>
      </c>
      <c r="K100" t="s">
        <v>7543</v>
      </c>
      <c r="L100" t="s">
        <v>154</v>
      </c>
      <c r="M100" t="s">
        <v>158</v>
      </c>
      <c r="O100" s="7" t="s">
        <v>7544</v>
      </c>
    </row>
    <row r="101" spans="1:16" ht="18.6" customHeight="1" hidden="1">
      <c r="A101" s="100" t="s">
        <v>7545</v>
      </c>
      <c r="B101" s="68" t="s">
        <v>756</v>
      </c>
      <c r="C101" s="68" t="s">
        <v>6</v>
      </c>
      <c r="D101" s="68"/>
      <c r="E101" s="68" t="s">
        <v>3211</v>
      </c>
      <c r="F101" s="68" t="s">
        <v>7546</v>
      </c>
      <c r="G101" s="68" t="s">
        <v>7547</v>
      </c>
      <c r="H101" s="68" t="s">
        <v>7548</v>
      </c>
      <c r="I101" s="68">
        <v>2020</v>
      </c>
      <c r="J101" s="68" t="s">
        <v>7254</v>
      </c>
      <c r="K101" s="68" t="s">
        <v>218</v>
      </c>
      <c r="L101" s="68" t="s">
        <v>7549</v>
      </c>
      <c r="M101" s="68" t="s">
        <v>7550</v>
      </c>
      <c r="O101" s="7" t="s">
        <v>7551</v>
      </c>
      <c r="P101" s="68" t="s">
        <v>7552</v>
      </c>
    </row>
    <row r="102" spans="1:16" ht="18.6" customHeight="1" hidden="1">
      <c r="A102" s="100" t="s">
        <v>7545</v>
      </c>
      <c r="B102" s="68" t="s">
        <v>756</v>
      </c>
      <c r="C102" s="68" t="s">
        <v>7256</v>
      </c>
      <c r="D102" s="68"/>
      <c r="E102" s="68" t="s">
        <v>3211</v>
      </c>
      <c r="F102" s="68" t="s">
        <v>7553</v>
      </c>
      <c r="G102" s="68" t="s">
        <v>7547</v>
      </c>
      <c r="H102" s="68">
        <v>2030</v>
      </c>
      <c r="I102" s="68">
        <v>2020</v>
      </c>
      <c r="J102" s="68" t="s">
        <v>7554</v>
      </c>
      <c r="K102" s="68" t="s">
        <v>159</v>
      </c>
      <c r="L102" s="68" t="s">
        <v>154</v>
      </c>
      <c r="M102" s="68" t="s">
        <v>7550</v>
      </c>
      <c r="O102" s="7" t="s">
        <v>7551</v>
      </c>
      <c r="P102" s="68" t="s">
        <v>7555</v>
      </c>
    </row>
    <row r="103" spans="1:16" ht="18.6" customHeight="1" hidden="1">
      <c r="A103" s="100" t="s">
        <v>7545</v>
      </c>
      <c r="B103" s="68" t="s">
        <v>756</v>
      </c>
      <c r="C103" s="68" t="s">
        <v>7556</v>
      </c>
      <c r="D103" s="68"/>
      <c r="E103" s="68" t="s">
        <v>7352</v>
      </c>
      <c r="F103" s="68" t="s">
        <v>7557</v>
      </c>
      <c r="G103" s="68" t="s">
        <v>7307</v>
      </c>
      <c r="H103" s="68">
        <v>2027</v>
      </c>
      <c r="I103" s="68">
        <v>2023</v>
      </c>
      <c r="J103" s="68" t="s">
        <v>49</v>
      </c>
      <c r="K103" s="68">
        <v>3</v>
      </c>
      <c r="L103" s="68" t="s">
        <v>154</v>
      </c>
      <c r="M103" s="68" t="s">
        <v>7558</v>
      </c>
      <c r="O103" s="7" t="s">
        <v>7551</v>
      </c>
      <c r="P103" s="68" t="s">
        <v>7559</v>
      </c>
    </row>
    <row r="104" spans="1:16" ht="18.6" customHeight="1" hidden="1">
      <c r="A104" s="100" t="s">
        <v>7560</v>
      </c>
      <c r="B104" s="68" t="s">
        <v>756</v>
      </c>
      <c r="C104" s="68" t="s">
        <v>6</v>
      </c>
      <c r="D104" s="68"/>
      <c r="E104" s="68" t="s">
        <v>3211</v>
      </c>
      <c r="F104" s="68" t="s">
        <v>7561</v>
      </c>
      <c r="G104" s="68" t="s">
        <v>7307</v>
      </c>
      <c r="H104" s="68" t="s">
        <v>7562</v>
      </c>
      <c r="I104" s="68">
        <v>2019</v>
      </c>
      <c r="J104" s="68" t="s">
        <v>7254</v>
      </c>
      <c r="K104" s="68" t="s">
        <v>218</v>
      </c>
      <c r="L104" s="68" t="s">
        <v>7563</v>
      </c>
      <c r="M104" s="68" t="s">
        <v>7558</v>
      </c>
      <c r="O104" s="7" t="s">
        <v>7551</v>
      </c>
      <c r="P104" s="68" t="s">
        <v>7564</v>
      </c>
    </row>
    <row r="105" spans="1:16" ht="18.6" customHeight="1" hidden="1">
      <c r="A105" s="100" t="s">
        <v>7560</v>
      </c>
      <c r="B105" s="68" t="s">
        <v>756</v>
      </c>
      <c r="C105" s="68" t="s">
        <v>7241</v>
      </c>
      <c r="D105" s="68"/>
      <c r="E105" s="68" t="s">
        <v>3211</v>
      </c>
      <c r="F105" s="68" t="s">
        <v>7565</v>
      </c>
      <c r="G105" s="68" t="s">
        <v>7244</v>
      </c>
      <c r="H105" s="68" t="s">
        <v>7474</v>
      </c>
      <c r="I105" s="68">
        <v>2019</v>
      </c>
      <c r="J105" s="68" t="s">
        <v>48</v>
      </c>
      <c r="K105" s="68">
        <v>2</v>
      </c>
      <c r="L105" s="68" t="s">
        <v>154</v>
      </c>
      <c r="M105" s="68" t="s">
        <v>154</v>
      </c>
      <c r="O105" s="7" t="s">
        <v>7551</v>
      </c>
      <c r="P105" s="68" t="s">
        <v>7566</v>
      </c>
    </row>
    <row r="106" spans="1:16" ht="18.6" customHeight="1" hidden="1">
      <c r="A106" s="68" t="s">
        <v>7567</v>
      </c>
      <c r="B106" s="68" t="s">
        <v>3042</v>
      </c>
      <c r="C106" s="68" t="s">
        <v>7220</v>
      </c>
      <c r="D106" s="68"/>
      <c r="E106" s="68" t="s">
        <v>3211</v>
      </c>
      <c r="F106" s="68" t="s">
        <v>7568</v>
      </c>
      <c r="G106" s="68" t="s">
        <v>7244</v>
      </c>
      <c r="H106" s="68">
        <v>2030</v>
      </c>
      <c r="I106" s="68" t="s">
        <v>7244</v>
      </c>
      <c r="J106" s="68" t="s">
        <v>7250</v>
      </c>
      <c r="K106" s="68" t="s">
        <v>7569</v>
      </c>
      <c r="L106" s="68" t="s">
        <v>154</v>
      </c>
      <c r="M106" s="68" t="s">
        <v>158</v>
      </c>
      <c r="O106" s="99" t="s">
        <v>7570</v>
      </c>
      <c r="P106" s="68" t="s">
        <v>7571</v>
      </c>
    </row>
    <row r="107" spans="1:16" ht="18.6" customHeight="1" hidden="1">
      <c r="A107" s="68" t="s">
        <v>7567</v>
      </c>
      <c r="B107" s="68" t="s">
        <v>3042</v>
      </c>
      <c r="C107" s="68" t="s">
        <v>7241</v>
      </c>
      <c r="D107" s="68"/>
      <c r="E107" s="68" t="s">
        <v>3211</v>
      </c>
      <c r="F107" s="68" t="s">
        <v>7572</v>
      </c>
      <c r="G107" s="68" t="s">
        <v>7244</v>
      </c>
      <c r="H107" s="68">
        <v>2030</v>
      </c>
      <c r="I107" s="68" t="s">
        <v>7244</v>
      </c>
      <c r="J107" s="68" t="s">
        <v>48</v>
      </c>
      <c r="K107" s="68">
        <v>2</v>
      </c>
      <c r="L107" s="68" t="s">
        <v>154</v>
      </c>
      <c r="M107" s="68" t="s">
        <v>7573</v>
      </c>
      <c r="O107" s="99" t="s">
        <v>7570</v>
      </c>
      <c r="P107" s="68" t="s">
        <v>7574</v>
      </c>
    </row>
    <row r="108" spans="1:16" ht="18.6" customHeight="1" hidden="1">
      <c r="A108" t="s">
        <v>2008</v>
      </c>
      <c r="P108" t="s">
        <v>7293</v>
      </c>
    </row>
    <row r="109" spans="1:16" ht="18.6" customHeight="1" hidden="1">
      <c r="A109" s="68" t="s">
        <v>1971</v>
      </c>
      <c r="B109" s="68" t="s">
        <v>175</v>
      </c>
      <c r="C109" s="68" t="s">
        <v>7267</v>
      </c>
      <c r="D109" s="68"/>
      <c r="E109" s="68" t="s">
        <v>7402</v>
      </c>
      <c r="F109" s="68" t="s">
        <v>7575</v>
      </c>
      <c r="G109" s="68" t="s">
        <v>7244</v>
      </c>
      <c r="H109" s="68" t="s">
        <v>7576</v>
      </c>
      <c r="I109" s="68" t="s">
        <v>7244</v>
      </c>
      <c r="J109" s="68" t="s">
        <v>7250</v>
      </c>
      <c r="K109" s="68" t="s">
        <v>159</v>
      </c>
      <c r="L109" s="68" t="s">
        <v>154</v>
      </c>
      <c r="M109" s="68" t="s">
        <v>158</v>
      </c>
      <c r="O109" s="99" t="s">
        <v>7577</v>
      </c>
      <c r="P109" s="68" t="s">
        <v>7578</v>
      </c>
    </row>
    <row r="110" spans="1:16" ht="18.6" customHeight="1" hidden="1">
      <c r="A110" s="68" t="s">
        <v>1971</v>
      </c>
      <c r="B110" s="68" t="s">
        <v>175</v>
      </c>
      <c r="C110" s="68" t="s">
        <v>7220</v>
      </c>
      <c r="D110" s="68"/>
      <c r="E110" s="68" t="s">
        <v>7402</v>
      </c>
      <c r="F110" s="68" t="s">
        <v>7579</v>
      </c>
      <c r="G110" s="68" t="s">
        <v>7244</v>
      </c>
      <c r="H110" s="68" t="s">
        <v>7580</v>
      </c>
      <c r="I110" s="68" t="s">
        <v>7244</v>
      </c>
      <c r="J110" s="68" t="s">
        <v>7581</v>
      </c>
      <c r="K110" s="68" t="s">
        <v>218</v>
      </c>
      <c r="L110" s="68" t="s">
        <v>154</v>
      </c>
      <c r="M110" s="68" t="s">
        <v>158</v>
      </c>
      <c r="O110" s="99" t="s">
        <v>7577</v>
      </c>
      <c r="P110" s="68" t="s">
        <v>7582</v>
      </c>
    </row>
    <row r="111" spans="1:16" ht="18.6" customHeight="1" hidden="1">
      <c r="A111" t="s">
        <v>7583</v>
      </c>
      <c r="B111" t="s">
        <v>756</v>
      </c>
      <c r="C111" t="s">
        <v>6</v>
      </c>
      <c r="E111" t="s">
        <v>3211</v>
      </c>
      <c r="F111" t="s">
        <v>7584</v>
      </c>
      <c r="G111">
        <v>1.50</v>
      </c>
      <c r="H111">
        <v>2050</v>
      </c>
      <c r="I111" t="s">
        <v>7585</v>
      </c>
      <c r="J111" t="s">
        <v>7586</v>
      </c>
      <c r="K111" t="s">
        <v>218</v>
      </c>
      <c r="L111" t="s">
        <v>150</v>
      </c>
      <c r="M111" t="s">
        <v>158</v>
      </c>
      <c r="O111" t="s">
        <v>7587</v>
      </c>
      <c r="P111" t="s">
        <v>7588</v>
      </c>
    </row>
    <row r="112" spans="1:16" ht="18.6" customHeight="1" hidden="1">
      <c r="A112" t="s">
        <v>7583</v>
      </c>
      <c r="B112" t="s">
        <v>756</v>
      </c>
      <c r="C112" t="s">
        <v>7220</v>
      </c>
      <c r="E112" t="s">
        <v>3211</v>
      </c>
      <c r="F112" t="s">
        <v>7589</v>
      </c>
      <c r="G112" t="s">
        <v>7590</v>
      </c>
      <c r="H112" t="s">
        <v>7591</v>
      </c>
      <c r="I112">
        <v>2018</v>
      </c>
      <c r="J112" t="s">
        <v>7592</v>
      </c>
      <c r="K112" t="s">
        <v>159</v>
      </c>
      <c r="L112" t="s">
        <v>7593</v>
      </c>
      <c r="M112" t="s">
        <v>158</v>
      </c>
      <c r="O112" t="s">
        <v>7587</v>
      </c>
      <c r="P112" t="s">
        <v>7594</v>
      </c>
    </row>
    <row r="113" spans="1:16" ht="18.6" customHeight="1" hidden="1">
      <c r="A113" t="s">
        <v>7583</v>
      </c>
      <c r="B113" t="s">
        <v>756</v>
      </c>
      <c r="C113" t="s">
        <v>7256</v>
      </c>
      <c r="E113" t="s">
        <v>3211</v>
      </c>
      <c r="F113" t="s">
        <v>7595</v>
      </c>
      <c r="G113">
        <v>1.50</v>
      </c>
      <c r="H113">
        <v>2030</v>
      </c>
      <c r="I113">
        <v>2020</v>
      </c>
      <c r="J113" t="s">
        <v>7596</v>
      </c>
      <c r="K113" t="s">
        <v>218</v>
      </c>
      <c r="L113" t="s">
        <v>154</v>
      </c>
      <c r="M113" t="s">
        <v>158</v>
      </c>
      <c r="O113" t="s">
        <v>7587</v>
      </c>
      <c r="P113" t="s">
        <v>7597</v>
      </c>
    </row>
    <row r="114" spans="1:16" ht="18.6" customHeight="1" hidden="1">
      <c r="A114" t="s">
        <v>7583</v>
      </c>
      <c r="B114" t="s">
        <v>756</v>
      </c>
      <c r="C114" t="s">
        <v>7256</v>
      </c>
      <c r="E114" t="s">
        <v>3211</v>
      </c>
      <c r="F114" t="s">
        <v>7598</v>
      </c>
      <c r="G114">
        <v>1.50</v>
      </c>
      <c r="H114">
        <v>2030</v>
      </c>
      <c r="I114">
        <v>2020</v>
      </c>
      <c r="J114" t="s">
        <v>49</v>
      </c>
      <c r="K114" t="s">
        <v>218</v>
      </c>
      <c r="L114" t="s">
        <v>154</v>
      </c>
      <c r="M114" t="s">
        <v>158</v>
      </c>
      <c r="O114" t="s">
        <v>7587</v>
      </c>
      <c r="P114" t="s">
        <v>7599</v>
      </c>
    </row>
    <row r="115" spans="1:16" ht="18.6" customHeight="1" hidden="1">
      <c r="A115" t="s">
        <v>7583</v>
      </c>
      <c r="B115" t="s">
        <v>756</v>
      </c>
      <c r="C115" t="s">
        <v>7256</v>
      </c>
      <c r="E115" t="s">
        <v>3211</v>
      </c>
      <c r="F115" t="s">
        <v>7600</v>
      </c>
      <c r="G115">
        <v>1.50</v>
      </c>
      <c r="H115">
        <v>2030</v>
      </c>
      <c r="I115">
        <v>2020</v>
      </c>
      <c r="J115" t="s">
        <v>47</v>
      </c>
      <c r="K115" t="s">
        <v>218</v>
      </c>
      <c r="L115" t="s">
        <v>154</v>
      </c>
      <c r="M115" t="s">
        <v>158</v>
      </c>
      <c r="O115" t="s">
        <v>7587</v>
      </c>
      <c r="P115" t="s">
        <v>7601</v>
      </c>
    </row>
    <row r="116" spans="1:16" ht="18.6" customHeight="1" hidden="1">
      <c r="A116" t="s">
        <v>7583</v>
      </c>
      <c r="B116" t="s">
        <v>756</v>
      </c>
      <c r="C116" t="s">
        <v>7256</v>
      </c>
      <c r="E116" t="s">
        <v>3211</v>
      </c>
      <c r="F116" t="s">
        <v>7602</v>
      </c>
      <c r="G116">
        <v>1.50</v>
      </c>
      <c r="H116">
        <v>2030</v>
      </c>
      <c r="I116">
        <v>2021</v>
      </c>
      <c r="J116" t="s">
        <v>7586</v>
      </c>
      <c r="K116" t="s">
        <v>218</v>
      </c>
      <c r="L116" t="s">
        <v>154</v>
      </c>
      <c r="M116" t="s">
        <v>158</v>
      </c>
      <c r="O116" t="s">
        <v>7587</v>
      </c>
      <c r="P116" t="s">
        <v>7603</v>
      </c>
    </row>
    <row r="117" spans="1:16" ht="18.6" customHeight="1" hidden="1">
      <c r="A117" t="s">
        <v>7583</v>
      </c>
      <c r="B117" t="s">
        <v>756</v>
      </c>
      <c r="C117" t="s">
        <v>7256</v>
      </c>
      <c r="E117" t="s">
        <v>3211</v>
      </c>
      <c r="F117" t="s">
        <v>7604</v>
      </c>
      <c r="G117" t="s">
        <v>7590</v>
      </c>
      <c r="H117">
        <v>2028</v>
      </c>
      <c r="I117">
        <v>2018</v>
      </c>
      <c r="J117" t="s">
        <v>7592</v>
      </c>
      <c r="K117" t="s">
        <v>218</v>
      </c>
      <c r="L117" t="s">
        <v>154</v>
      </c>
      <c r="M117" t="s">
        <v>158</v>
      </c>
      <c r="O117" t="s">
        <v>7587</v>
      </c>
      <c r="P117" t="s">
        <v>7605</v>
      </c>
    </row>
    <row r="118" spans="1:16" ht="18.6" customHeight="1" hidden="1">
      <c r="A118" t="s">
        <v>7583</v>
      </c>
      <c r="B118" t="s">
        <v>756</v>
      </c>
      <c r="C118" t="s">
        <v>7241</v>
      </c>
      <c r="E118" t="s">
        <v>3211</v>
      </c>
      <c r="F118" t="s">
        <v>7606</v>
      </c>
      <c r="G118" t="s">
        <v>7590</v>
      </c>
      <c r="H118" t="s">
        <v>7591</v>
      </c>
      <c r="I118">
        <v>2018</v>
      </c>
      <c r="J118" t="s">
        <v>48</v>
      </c>
      <c r="K118" t="s">
        <v>159</v>
      </c>
      <c r="L118" t="s">
        <v>7607</v>
      </c>
      <c r="M118" t="s">
        <v>158</v>
      </c>
      <c r="O118" t="s">
        <v>7587</v>
      </c>
      <c r="P118" t="s">
        <v>7608</v>
      </c>
    </row>
    <row r="119" spans="1:16" ht="18.6" customHeight="1" hidden="1">
      <c r="A119" t="s">
        <v>1929</v>
      </c>
      <c r="B119" t="s">
        <v>175</v>
      </c>
      <c r="C119" t="s">
        <v>7267</v>
      </c>
      <c r="E119" t="s">
        <v>7402</v>
      </c>
      <c r="F119" t="s">
        <v>7609</v>
      </c>
      <c r="G119" t="s">
        <v>7590</v>
      </c>
      <c r="H119">
        <v>2030</v>
      </c>
      <c r="I119" t="s">
        <v>2392</v>
      </c>
      <c r="J119" t="s">
        <v>7592</v>
      </c>
      <c r="L119" t="s">
        <v>154</v>
      </c>
      <c r="M119" t="s">
        <v>158</v>
      </c>
      <c r="O119" t="s">
        <v>7610</v>
      </c>
      <c r="P119" t="s">
        <v>7611</v>
      </c>
    </row>
    <row r="120" spans="1:16" ht="18.6" customHeight="1" hidden="1">
      <c r="A120" t="s">
        <v>1929</v>
      </c>
      <c r="B120" t="s">
        <v>175</v>
      </c>
      <c r="C120" t="s">
        <v>7220</v>
      </c>
      <c r="E120" t="s">
        <v>7402</v>
      </c>
      <c r="F120" t="s">
        <v>7612</v>
      </c>
      <c r="G120" t="s">
        <v>7590</v>
      </c>
      <c r="H120">
        <v>2060</v>
      </c>
      <c r="I120" t="s">
        <v>2392</v>
      </c>
      <c r="J120" t="s">
        <v>7613</v>
      </c>
      <c r="L120" t="s">
        <v>154</v>
      </c>
      <c r="M120" t="s">
        <v>158</v>
      </c>
      <c r="O120" t="s">
        <v>7610</v>
      </c>
      <c r="P120" t="s">
        <v>7614</v>
      </c>
    </row>
    <row r="121" spans="1:16" ht="18.6" customHeight="1" hidden="1">
      <c r="A121" t="s">
        <v>1922</v>
      </c>
      <c r="B121" t="s">
        <v>3042</v>
      </c>
      <c r="C121" t="s">
        <v>7256</v>
      </c>
      <c r="E121" t="s">
        <v>3211</v>
      </c>
      <c r="F121" t="s">
        <v>7615</v>
      </c>
      <c r="G121" t="s">
        <v>7616</v>
      </c>
      <c r="H121">
        <v>2034</v>
      </c>
      <c r="I121">
        <v>2019</v>
      </c>
      <c r="J121" t="s">
        <v>7592</v>
      </c>
      <c r="K121" t="s">
        <v>218</v>
      </c>
      <c r="L121" t="s">
        <v>154</v>
      </c>
      <c r="M121" t="s">
        <v>7617</v>
      </c>
      <c r="O121" t="s">
        <v>7618</v>
      </c>
      <c r="P121" t="s">
        <v>7619</v>
      </c>
    </row>
    <row r="122" spans="1:16" ht="18.6" customHeight="1" hidden="1">
      <c r="A122" t="s">
        <v>1922</v>
      </c>
      <c r="B122" t="s">
        <v>3042</v>
      </c>
      <c r="C122" t="s">
        <v>7220</v>
      </c>
      <c r="E122" t="s">
        <v>3211</v>
      </c>
      <c r="F122" t="s">
        <v>7620</v>
      </c>
      <c r="G122" t="s">
        <v>7590</v>
      </c>
      <c r="H122">
        <v>2060</v>
      </c>
      <c r="I122">
        <v>2019</v>
      </c>
      <c r="J122" t="s">
        <v>7586</v>
      </c>
      <c r="K122" t="s">
        <v>218</v>
      </c>
      <c r="L122" t="s">
        <v>154</v>
      </c>
      <c r="M122" t="s">
        <v>158</v>
      </c>
      <c r="O122" t="s">
        <v>7618</v>
      </c>
      <c r="P122" t="s">
        <v>7621</v>
      </c>
    </row>
    <row r="123" spans="1:16" ht="18.6" customHeight="1" hidden="1">
      <c r="A123" t="s">
        <v>1922</v>
      </c>
      <c r="B123" t="s">
        <v>3042</v>
      </c>
      <c r="C123" t="s">
        <v>6</v>
      </c>
      <c r="E123" t="s">
        <v>3211</v>
      </c>
      <c r="F123" t="s">
        <v>7622</v>
      </c>
      <c r="G123" t="s">
        <v>7590</v>
      </c>
      <c r="H123">
        <v>2050</v>
      </c>
      <c r="I123">
        <v>2019</v>
      </c>
      <c r="J123" t="s">
        <v>7586</v>
      </c>
      <c r="K123" t="s">
        <v>218</v>
      </c>
      <c r="L123" t="s">
        <v>154</v>
      </c>
      <c r="M123" t="s">
        <v>158</v>
      </c>
      <c r="O123" t="s">
        <v>7618</v>
      </c>
      <c r="P123" t="s">
        <v>7623</v>
      </c>
    </row>
    <row r="124" spans="1:16" ht="18.6" customHeight="1" hidden="1">
      <c r="A124" t="s">
        <v>1897</v>
      </c>
      <c r="B124" t="s">
        <v>374</v>
      </c>
      <c r="C124" t="s">
        <v>6</v>
      </c>
      <c r="E124" t="s">
        <v>3211</v>
      </c>
      <c r="F124" t="s">
        <v>7624</v>
      </c>
      <c r="G124" t="s">
        <v>7296</v>
      </c>
      <c r="H124">
        <v>2050</v>
      </c>
      <c r="I124">
        <v>2021</v>
      </c>
      <c r="J124" t="s">
        <v>7360</v>
      </c>
      <c r="K124" t="s">
        <v>218</v>
      </c>
      <c r="L124" t="s">
        <v>7549</v>
      </c>
      <c r="M124" t="s">
        <v>7625</v>
      </c>
      <c r="O124" t="s">
        <v>7626</v>
      </c>
      <c r="P124" t="s">
        <v>7627</v>
      </c>
    </row>
    <row r="125" spans="1:16" ht="18.6" customHeight="1" hidden="1">
      <c r="A125" t="s">
        <v>1897</v>
      </c>
      <c r="B125" t="s">
        <v>374</v>
      </c>
      <c r="C125" t="s">
        <v>7256</v>
      </c>
      <c r="E125" t="s">
        <v>3211</v>
      </c>
      <c r="F125" t="s">
        <v>7628</v>
      </c>
      <c r="G125" t="s">
        <v>7547</v>
      </c>
      <c r="H125">
        <v>2032</v>
      </c>
      <c r="I125">
        <v>2021</v>
      </c>
      <c r="J125" t="s">
        <v>7250</v>
      </c>
      <c r="K125" t="s">
        <v>159</v>
      </c>
      <c r="L125" t="s">
        <v>154</v>
      </c>
      <c r="M125" t="s">
        <v>7629</v>
      </c>
      <c r="O125" t="s">
        <v>7626</v>
      </c>
      <c r="P125" t="s">
        <v>7630</v>
      </c>
    </row>
    <row r="126" spans="1:16" ht="18.6" customHeight="1" hidden="1">
      <c r="A126" t="s">
        <v>1897</v>
      </c>
      <c r="B126" t="s">
        <v>374</v>
      </c>
      <c r="C126" t="s">
        <v>7256</v>
      </c>
      <c r="E126" t="s">
        <v>3211</v>
      </c>
      <c r="F126" t="s">
        <v>7631</v>
      </c>
      <c r="G126" t="s">
        <v>7547</v>
      </c>
      <c r="H126">
        <v>2032</v>
      </c>
      <c r="I126">
        <v>2021</v>
      </c>
      <c r="J126" t="s">
        <v>49</v>
      </c>
      <c r="K126" t="s">
        <v>218</v>
      </c>
      <c r="L126" t="s">
        <v>154</v>
      </c>
      <c r="M126" t="s">
        <v>7629</v>
      </c>
      <c r="O126" t="s">
        <v>7626</v>
      </c>
      <c r="P126" t="s">
        <v>7632</v>
      </c>
    </row>
    <row r="127" spans="1:16" ht="18.6" customHeight="1" hidden="1">
      <c r="A127" t="s">
        <v>1897</v>
      </c>
      <c r="B127" t="s">
        <v>374</v>
      </c>
      <c r="C127" t="s">
        <v>7633</v>
      </c>
      <c r="E127" t="s">
        <v>3211</v>
      </c>
      <c r="F127" t="s">
        <v>7634</v>
      </c>
      <c r="G127" t="s">
        <v>7244</v>
      </c>
      <c r="H127">
        <v>2040</v>
      </c>
      <c r="I127" t="s">
        <v>7244</v>
      </c>
      <c r="J127" t="s">
        <v>48</v>
      </c>
      <c r="K127">
        <v>2</v>
      </c>
      <c r="L127" t="s">
        <v>154</v>
      </c>
      <c r="M127" t="s">
        <v>7635</v>
      </c>
      <c r="O127" t="s">
        <v>7636</v>
      </c>
      <c r="P127" t="s">
        <v>7637</v>
      </c>
    </row>
    <row r="128" spans="1:16" ht="18.6" customHeight="1" hidden="1">
      <c r="A128" s="98" t="s">
        <v>1892</v>
      </c>
      <c r="B128" t="s">
        <v>499</v>
      </c>
      <c r="C128" t="s">
        <v>6</v>
      </c>
      <c r="E128" t="s">
        <v>3211</v>
      </c>
      <c r="F128" t="s">
        <v>7638</v>
      </c>
      <c r="G128" t="s">
        <v>7547</v>
      </c>
      <c r="H128" t="s">
        <v>7639</v>
      </c>
      <c r="I128">
        <v>2020</v>
      </c>
      <c r="J128" t="s">
        <v>7360</v>
      </c>
      <c r="K128" t="s">
        <v>218</v>
      </c>
      <c r="L128" t="s">
        <v>7640</v>
      </c>
      <c r="M128" t="s">
        <v>7641</v>
      </c>
      <c r="O128" s="7" t="s">
        <v>7642</v>
      </c>
      <c r="P128" t="s">
        <v>7643</v>
      </c>
    </row>
    <row r="129" spans="1:16" ht="18.6" customHeight="1" hidden="1">
      <c r="A129" s="98" t="s">
        <v>7644</v>
      </c>
      <c r="B129" t="s">
        <v>499</v>
      </c>
      <c r="C129" t="s">
        <v>7256</v>
      </c>
      <c r="E129" t="s">
        <v>3211</v>
      </c>
      <c r="F129" t="s">
        <v>7645</v>
      </c>
      <c r="G129" t="s">
        <v>7547</v>
      </c>
      <c r="H129">
        <v>2030</v>
      </c>
      <c r="I129">
        <v>2020</v>
      </c>
      <c r="J129" t="s">
        <v>47</v>
      </c>
      <c r="K129">
        <v>1</v>
      </c>
      <c r="L129" t="s">
        <v>154</v>
      </c>
      <c r="M129" t="s">
        <v>7646</v>
      </c>
      <c r="O129" s="7" t="s">
        <v>7647</v>
      </c>
      <c r="P129" t="s">
        <v>7648</v>
      </c>
    </row>
    <row r="130" spans="1:16" ht="18.6" customHeight="1" hidden="1">
      <c r="A130" s="98" t="s">
        <v>1892</v>
      </c>
      <c r="B130" t="s">
        <v>499</v>
      </c>
      <c r="C130" t="s">
        <v>7256</v>
      </c>
      <c r="E130" t="s">
        <v>3211</v>
      </c>
      <c r="F130" t="s">
        <v>7649</v>
      </c>
      <c r="G130" t="s">
        <v>7547</v>
      </c>
      <c r="H130">
        <v>2030</v>
      </c>
      <c r="I130">
        <v>2020</v>
      </c>
      <c r="J130" t="s">
        <v>48</v>
      </c>
      <c r="K130">
        <v>2</v>
      </c>
      <c r="L130" t="s">
        <v>154</v>
      </c>
      <c r="M130" t="s">
        <v>7646</v>
      </c>
      <c r="O130" s="7" t="s">
        <v>7650</v>
      </c>
      <c r="P130" t="s">
        <v>7651</v>
      </c>
    </row>
    <row r="131" spans="1:16" ht="18.6" customHeight="1" hidden="1">
      <c r="A131" s="98" t="s">
        <v>1892</v>
      </c>
      <c r="B131" t="s">
        <v>499</v>
      </c>
      <c r="C131" t="s">
        <v>7256</v>
      </c>
      <c r="E131" t="s">
        <v>3211</v>
      </c>
      <c r="F131" t="s">
        <v>7652</v>
      </c>
      <c r="G131" t="s">
        <v>7653</v>
      </c>
      <c r="H131">
        <v>2030</v>
      </c>
      <c r="I131">
        <v>2020</v>
      </c>
      <c r="J131" t="s">
        <v>49</v>
      </c>
      <c r="K131">
        <v>3</v>
      </c>
      <c r="L131" t="s">
        <v>154</v>
      </c>
      <c r="M131" t="s">
        <v>7646</v>
      </c>
      <c r="O131" s="7" t="s">
        <v>7654</v>
      </c>
      <c r="P131" t="s">
        <v>7655</v>
      </c>
    </row>
    <row r="132" spans="1:16" ht="18.6" customHeight="1" hidden="1">
      <c r="A132" s="98" t="s">
        <v>1892</v>
      </c>
      <c r="B132" t="s">
        <v>499</v>
      </c>
      <c r="C132" t="s">
        <v>7241</v>
      </c>
      <c r="E132" t="s">
        <v>3211</v>
      </c>
      <c r="F132" t="s">
        <v>7656</v>
      </c>
      <c r="G132" t="s">
        <v>7244</v>
      </c>
      <c r="H132">
        <v>2030</v>
      </c>
      <c r="I132">
        <v>2024</v>
      </c>
      <c r="J132" t="s">
        <v>7270</v>
      </c>
      <c r="K132" t="s">
        <v>159</v>
      </c>
      <c r="L132" t="s">
        <v>154</v>
      </c>
      <c r="M132" t="s">
        <v>7657</v>
      </c>
      <c r="O132" s="7" t="s">
        <v>7658</v>
      </c>
      <c r="P132" t="s">
        <v>7659</v>
      </c>
    </row>
    <row r="133" spans="1:16" ht="18.6" customHeight="1" hidden="1">
      <c r="A133" s="98" t="s">
        <v>1892</v>
      </c>
      <c r="B133" t="s">
        <v>499</v>
      </c>
      <c r="C133" t="s">
        <v>7660</v>
      </c>
      <c r="E133" t="s">
        <v>3211</v>
      </c>
      <c r="F133" t="s">
        <v>7661</v>
      </c>
      <c r="G133" t="s">
        <v>7244</v>
      </c>
      <c r="H133">
        <v>2030</v>
      </c>
      <c r="I133">
        <v>2024</v>
      </c>
      <c r="J133" t="s">
        <v>47</v>
      </c>
      <c r="K133">
        <v>1</v>
      </c>
      <c r="L133" t="s">
        <v>154</v>
      </c>
      <c r="M133" t="s">
        <v>158</v>
      </c>
      <c r="O133" s="7" t="s">
        <v>7662</v>
      </c>
      <c r="P133" t="s">
        <v>7663</v>
      </c>
    </row>
    <row r="134" spans="1:16" ht="18.6" customHeight="1" hidden="1">
      <c r="A134" s="98" t="s">
        <v>1892</v>
      </c>
      <c r="B134" t="s">
        <v>499</v>
      </c>
      <c r="C134" t="s">
        <v>7664</v>
      </c>
      <c r="E134" t="s">
        <v>3211</v>
      </c>
      <c r="F134" t="s">
        <v>7665</v>
      </c>
      <c r="G134" t="s">
        <v>7244</v>
      </c>
      <c r="H134">
        <v>2026</v>
      </c>
      <c r="I134">
        <v>2024</v>
      </c>
      <c r="J134" t="s">
        <v>7270</v>
      </c>
      <c r="K134" t="s">
        <v>159</v>
      </c>
      <c r="L134" t="s">
        <v>154</v>
      </c>
      <c r="M134" t="s">
        <v>158</v>
      </c>
      <c r="O134" s="7" t="s">
        <v>7666</v>
      </c>
      <c r="P134" t="s">
        <v>7667</v>
      </c>
    </row>
    <row r="135" spans="1:16" ht="18.6" customHeight="1" hidden="1">
      <c r="A135" s="98" t="s">
        <v>1892</v>
      </c>
      <c r="B135" t="s">
        <v>499</v>
      </c>
      <c r="C135" t="s">
        <v>7668</v>
      </c>
      <c r="E135" t="s">
        <v>3211</v>
      </c>
      <c r="F135" t="s">
        <v>7669</v>
      </c>
      <c r="G135" t="s">
        <v>7244</v>
      </c>
      <c r="H135" t="s">
        <v>7670</v>
      </c>
      <c r="I135">
        <v>2020</v>
      </c>
      <c r="J135" t="s">
        <v>7671</v>
      </c>
      <c r="K135" t="s">
        <v>218</v>
      </c>
      <c r="L135" t="s">
        <v>7672</v>
      </c>
      <c r="M135" t="s">
        <v>7673</v>
      </c>
      <c r="O135" s="7" t="s">
        <v>7674</v>
      </c>
      <c r="P135" t="s">
        <v>7675</v>
      </c>
    </row>
    <row r="136" spans="1:16" ht="18.6" customHeight="1" hidden="1">
      <c r="A136" s="98" t="s">
        <v>1892</v>
      </c>
      <c r="B136" t="s">
        <v>499</v>
      </c>
      <c r="C136" t="s">
        <v>7676</v>
      </c>
      <c r="E136" t="s">
        <v>3211</v>
      </c>
      <c r="F136" t="s">
        <v>7677</v>
      </c>
      <c r="G136" t="s">
        <v>7296</v>
      </c>
      <c r="H136" t="s">
        <v>7474</v>
      </c>
      <c r="I136" t="s">
        <v>7244</v>
      </c>
      <c r="J136" t="s">
        <v>7678</v>
      </c>
      <c r="K136" t="s">
        <v>7590</v>
      </c>
      <c r="L136" t="s">
        <v>154</v>
      </c>
      <c r="M136" t="s">
        <v>158</v>
      </c>
      <c r="O136" s="7" t="s">
        <v>7679</v>
      </c>
      <c r="P136" t="s">
        <v>7680</v>
      </c>
    </row>
    <row r="137" spans="1:15" ht="18.6" customHeight="1" hidden="1">
      <c r="A137" t="s">
        <v>1876</v>
      </c>
      <c r="B137" t="s">
        <v>7267</v>
      </c>
      <c r="C137" t="s">
        <v>7402</v>
      </c>
      <c r="E137" t="s">
        <v>7439</v>
      </c>
      <c r="F137" t="s">
        <v>7244</v>
      </c>
      <c r="G137">
        <v>2030</v>
      </c>
      <c r="H137" t="s">
        <v>7244</v>
      </c>
      <c r="I137" t="s">
        <v>7270</v>
      </c>
      <c r="J137" t="s">
        <v>218</v>
      </c>
      <c r="K137" t="s">
        <v>154</v>
      </c>
      <c r="L137" t="s">
        <v>158</v>
      </c>
      <c r="M137" t="s">
        <v>158</v>
      </c>
      <c r="O137" s="7" t="s">
        <v>7681</v>
      </c>
    </row>
    <row r="138" spans="1:15" ht="18.6" customHeight="1" hidden="1">
      <c r="A138" t="s">
        <v>1876</v>
      </c>
      <c r="B138" t="s">
        <v>7220</v>
      </c>
      <c r="C138" t="s">
        <v>7402</v>
      </c>
      <c r="E138" t="s">
        <v>7441</v>
      </c>
      <c r="F138" t="s">
        <v>7244</v>
      </c>
      <c r="G138">
        <v>2060</v>
      </c>
      <c r="H138" t="s">
        <v>7244</v>
      </c>
      <c r="I138" t="s">
        <v>7442</v>
      </c>
      <c r="J138" t="s">
        <v>218</v>
      </c>
      <c r="K138" t="s">
        <v>154</v>
      </c>
      <c r="L138" t="s">
        <v>158</v>
      </c>
      <c r="M138" t="s">
        <v>158</v>
      </c>
      <c r="O138" s="7" t="s">
        <v>7681</v>
      </c>
    </row>
    <row r="139" spans="1:16" ht="18.6" customHeight="1" hidden="1">
      <c r="A139" t="s">
        <v>7682</v>
      </c>
      <c r="B139" t="s">
        <v>175</v>
      </c>
      <c r="C139" t="s">
        <v>7256</v>
      </c>
      <c r="E139" t="s">
        <v>3211</v>
      </c>
      <c r="F139" t="s">
        <v>7683</v>
      </c>
      <c r="G139" t="s">
        <v>7244</v>
      </c>
      <c r="H139">
        <v>2025</v>
      </c>
      <c r="I139" t="s">
        <v>7244</v>
      </c>
      <c r="J139" t="s">
        <v>7684</v>
      </c>
      <c r="K139" t="s">
        <v>159</v>
      </c>
      <c r="L139" t="s">
        <v>154</v>
      </c>
      <c r="M139" t="s">
        <v>158</v>
      </c>
      <c r="O139" s="7" t="s">
        <v>7685</v>
      </c>
      <c r="P139" t="s">
        <v>7686</v>
      </c>
    </row>
    <row r="140" spans="1:16" ht="18.6" customHeight="1" hidden="1">
      <c r="A140" t="s">
        <v>7682</v>
      </c>
      <c r="B140" t="s">
        <v>175</v>
      </c>
      <c r="C140" t="s">
        <v>7687</v>
      </c>
      <c r="E140" t="s">
        <v>7294</v>
      </c>
      <c r="F140" t="s">
        <v>7688</v>
      </c>
      <c r="G140" t="s">
        <v>7244</v>
      </c>
      <c r="H140" t="s">
        <v>7244</v>
      </c>
      <c r="I140" t="s">
        <v>7244</v>
      </c>
      <c r="J140" t="s">
        <v>7689</v>
      </c>
      <c r="K140" t="s">
        <v>7690</v>
      </c>
      <c r="L140" t="s">
        <v>154</v>
      </c>
      <c r="M140" t="s">
        <v>158</v>
      </c>
      <c r="O140" s="7" t="s">
        <v>7685</v>
      </c>
      <c r="P140" t="s">
        <v>7691</v>
      </c>
    </row>
    <row r="141" spans="1:16" ht="18.6" customHeight="1" hidden="1">
      <c r="A141" t="s">
        <v>1704</v>
      </c>
      <c r="O141" s="7" t="s">
        <v>7692</v>
      </c>
      <c r="P141" t="s">
        <v>7693</v>
      </c>
    </row>
    <row r="142" spans="1:3" ht="18.6" customHeight="1" hidden="1">
      <c r="A142" s="98" t="s">
        <v>1663</v>
      </c>
      <c r="B142" t="s">
        <v>175</v>
      </c>
      <c r="C142" t="s">
        <v>7256</v>
      </c>
    </row>
    <row r="143" spans="1:3" ht="18.6" customHeight="1" hidden="1">
      <c r="A143" s="98" t="s">
        <v>1663</v>
      </c>
      <c r="B143" t="s">
        <v>175</v>
      </c>
      <c r="C143" t="s">
        <v>7687</v>
      </c>
    </row>
    <row r="144" spans="1:16" ht="18.6" customHeight="1" hidden="1">
      <c r="A144" s="98" t="s">
        <v>1316</v>
      </c>
      <c r="C144" t="s">
        <v>7687</v>
      </c>
      <c r="P144" t="s">
        <v>7694</v>
      </c>
    </row>
    <row r="145" spans="1:3" ht="18.6" customHeight="1" hidden="1">
      <c r="A145" t="s">
        <v>565</v>
      </c>
      <c r="B145" t="s">
        <v>175</v>
      </c>
      <c r="C145" t="s">
        <v>7687</v>
      </c>
    </row>
    <row r="146" spans="1:3" ht="18.6" customHeight="1" hidden="1">
      <c r="A146" t="s">
        <v>554</v>
      </c>
      <c r="B146" t="s">
        <v>175</v>
      </c>
      <c r="C146" t="s">
        <v>7687</v>
      </c>
    </row>
    <row r="147" spans="1:3" ht="18.6" customHeight="1" hidden="1">
      <c r="A147" t="s">
        <v>532</v>
      </c>
      <c r="B147" t="s">
        <v>175</v>
      </c>
      <c r="C147" t="s">
        <v>7687</v>
      </c>
    </row>
    <row r="148" spans="1:3" ht="18.6" customHeight="1" hidden="1">
      <c r="A148" t="s">
        <v>515</v>
      </c>
      <c r="C148" t="s">
        <v>7687</v>
      </c>
    </row>
    <row r="149" spans="1:1" ht="18.6" customHeight="1" hidden="1">
      <c r="A149" t="s">
        <v>477</v>
      </c>
    </row>
    <row r="150" spans="1:1" ht="18.6" customHeight="1" hidden="1">
      <c r="A150" t="s">
        <v>442</v>
      </c>
    </row>
    <row r="151" spans="1:1" ht="18.6" customHeight="1" hidden="1">
      <c r="A151" t="s">
        <v>367</v>
      </c>
    </row>
    <row r="152" spans="1:1" ht="18.6" customHeight="1" hidden="1">
      <c r="A152" t="s">
        <v>360</v>
      </c>
    </row>
    <row r="153" spans="1:1" ht="18.6" customHeight="1" hidden="1">
      <c r="A153" t="s">
        <v>332</v>
      </c>
    </row>
    <row r="154" spans="1:1" ht="18.6" customHeight="1" hidden="1">
      <c r="A154" t="s">
        <v>198</v>
      </c>
    </row>
    <row r="155" spans="1:1" ht="18.6" customHeight="1">
      <c r="A155" t="s">
        <v>191</v>
      </c>
    </row>
    <row r="156" spans="1:1" ht="18.6" customHeight="1" hidden="1">
      <c r="A156" t="s">
        <v>172</v>
      </c>
    </row>
    <row r="157" spans="1:16" ht="18.6" customHeight="1">
      <c r="A157" t="s">
        <v>7695</v>
      </c>
      <c r="B157" t="s">
        <v>374</v>
      </c>
      <c r="C157" t="s">
        <v>7696</v>
      </c>
      <c r="D157" t="s">
        <v>7697</v>
      </c>
      <c r="E157" t="s">
        <v>7698</v>
      </c>
      <c r="F157" s="7" t="s">
        <v>7699</v>
      </c>
      <c r="G157" t="s">
        <v>7700</v>
      </c>
      <c r="H157" t="s">
        <v>7701</v>
      </c>
      <c r="I157" s="7" t="s">
        <v>7702</v>
      </c>
      <c r="J157" t="s">
        <v>7703</v>
      </c>
      <c r="K157" t="s">
        <v>7704</v>
      </c>
      <c r="L157" t="s">
        <v>7705</v>
      </c>
      <c r="M157" s="7" t="s">
        <v>150</v>
      </c>
      <c r="N157" t="s">
        <v>154</v>
      </c>
      <c r="O157" s="7" t="s">
        <v>7706</v>
      </c>
      <c r="P157" t="s">
        <v>7707</v>
      </c>
    </row>
    <row r="158" spans="1:16" ht="18.6" customHeight="1">
      <c r="A158" t="s">
        <v>2727</v>
      </c>
      <c r="B158" t="s">
        <v>2728</v>
      </c>
      <c r="C158" t="s">
        <v>7708</v>
      </c>
      <c r="D158" t="s">
        <v>7709</v>
      </c>
      <c r="E158" t="s">
        <v>7710</v>
      </c>
      <c r="F158" s="7" t="s">
        <v>7711</v>
      </c>
      <c r="G158" t="s">
        <v>7712</v>
      </c>
      <c r="H158">
        <v>2050</v>
      </c>
      <c r="I158" t="s">
        <v>2392</v>
      </c>
      <c r="J158" t="s">
        <v>7713</v>
      </c>
      <c r="K158" t="s">
        <v>7714</v>
      </c>
      <c r="L158" t="s">
        <v>7715</v>
      </c>
      <c r="M158" t="s">
        <v>154</v>
      </c>
      <c r="N158" t="s">
        <v>154</v>
      </c>
      <c r="O158" s="7" t="s">
        <v>7716</v>
      </c>
      <c r="P158" t="s">
        <v>7717</v>
      </c>
    </row>
    <row r="159" spans="1:16" ht="18.6" customHeight="1">
      <c r="A159" t="s">
        <v>2446</v>
      </c>
      <c r="B159" t="s">
        <v>175</v>
      </c>
      <c r="C159" t="s">
        <v>7718</v>
      </c>
      <c r="E159" t="s">
        <v>7719</v>
      </c>
      <c r="F159" s="102" t="s">
        <v>7720</v>
      </c>
      <c r="G159" t="s">
        <v>7721</v>
      </c>
      <c r="H159">
        <v>2030</v>
      </c>
      <c r="I159">
        <v>2020</v>
      </c>
      <c r="J159" t="s">
        <v>7722</v>
      </c>
      <c r="K159" t="s">
        <v>7723</v>
      </c>
      <c r="L159" t="s">
        <v>2858</v>
      </c>
      <c r="M159" t="s">
        <v>7724</v>
      </c>
      <c r="N159" t="s">
        <v>7725</v>
      </c>
      <c r="O159" s="7" t="s">
        <v>7726</v>
      </c>
      <c r="P159" t="s">
        <v>7727</v>
      </c>
    </row>
    <row r="160" spans="1:16" ht="18.6" customHeight="1">
      <c r="A160" t="s">
        <v>2446</v>
      </c>
      <c r="B160" t="s">
        <v>175</v>
      </c>
      <c r="C160" t="s">
        <v>7728</v>
      </c>
      <c r="E160" t="s">
        <v>7729</v>
      </c>
      <c r="F160" s="102" t="s">
        <v>7730</v>
      </c>
      <c r="G160" t="s">
        <v>7721</v>
      </c>
      <c r="H160">
        <v>2030</v>
      </c>
      <c r="I160">
        <v>2020</v>
      </c>
      <c r="J160" t="s">
        <v>7731</v>
      </c>
      <c r="K160" t="s">
        <v>7732</v>
      </c>
      <c r="L160" t="s">
        <v>2858</v>
      </c>
      <c r="M160" t="s">
        <v>7724</v>
      </c>
      <c r="N160" t="s">
        <v>7725</v>
      </c>
      <c r="O160" s="7" t="s">
        <v>7733</v>
      </c>
      <c r="P160" t="s">
        <v>7734</v>
      </c>
    </row>
    <row r="161" spans="1:16" ht="18.6" customHeight="1">
      <c r="A161" t="s">
        <v>2446</v>
      </c>
      <c r="B161" t="s">
        <v>175</v>
      </c>
      <c r="C161" t="s">
        <v>7728</v>
      </c>
      <c r="E161" t="s">
        <v>7729</v>
      </c>
      <c r="F161" s="102" t="s">
        <v>7735</v>
      </c>
      <c r="G161" t="s">
        <v>7721</v>
      </c>
      <c r="H161">
        <v>2040</v>
      </c>
      <c r="I161">
        <v>2020</v>
      </c>
      <c r="J161" t="s">
        <v>7731</v>
      </c>
      <c r="K161" t="s">
        <v>7736</v>
      </c>
      <c r="L161" t="s">
        <v>2858</v>
      </c>
      <c r="M161" t="s">
        <v>7724</v>
      </c>
      <c r="N161" t="s">
        <v>7725</v>
      </c>
      <c r="O161" s="7" t="s">
        <v>7733</v>
      </c>
      <c r="P161" t="s">
        <v>7737</v>
      </c>
    </row>
    <row r="162" spans="1:16" ht="18.6" customHeight="1">
      <c r="A162" t="s">
        <v>2446</v>
      </c>
      <c r="B162" t="s">
        <v>175</v>
      </c>
      <c r="C162" t="s">
        <v>7728</v>
      </c>
      <c r="E162" t="s">
        <v>7729</v>
      </c>
      <c r="F162" s="102" t="s">
        <v>7738</v>
      </c>
      <c r="G162" t="s">
        <v>7721</v>
      </c>
      <c r="H162">
        <v>2050</v>
      </c>
      <c r="I162">
        <v>2020</v>
      </c>
      <c r="J162" t="s">
        <v>7739</v>
      </c>
      <c r="K162" t="s">
        <v>7736</v>
      </c>
      <c r="L162" t="s">
        <v>2858</v>
      </c>
      <c r="M162" t="s">
        <v>7724</v>
      </c>
      <c r="N162" t="s">
        <v>7725</v>
      </c>
      <c r="O162" s="7" t="s">
        <v>7733</v>
      </c>
      <c r="P162" t="s">
        <v>7740</v>
      </c>
    </row>
    <row r="163" spans="1:30" ht="18.6" customHeight="1">
      <c r="A163" t="s">
        <v>7741</v>
      </c>
      <c r="B163" t="s">
        <v>863</v>
      </c>
      <c r="C163" t="s">
        <v>2931</v>
      </c>
      <c r="D163" t="s">
        <v>7742</v>
      </c>
      <c r="E163" t="s">
        <v>7743</v>
      </c>
      <c r="F163" s="7" t="s">
        <v>7744</v>
      </c>
      <c r="G163" t="s">
        <v>7745</v>
      </c>
      <c r="H163">
        <v>2030</v>
      </c>
      <c r="I163" t="s">
        <v>7746</v>
      </c>
      <c r="J163" t="s">
        <v>7747</v>
      </c>
      <c r="K163" s="7" t="s">
        <v>7748</v>
      </c>
      <c r="L163" t="s">
        <v>7749</v>
      </c>
      <c r="M163" t="s">
        <v>7750</v>
      </c>
      <c r="N163" t="s">
        <v>7751</v>
      </c>
      <c r="O163" s="7" t="s">
        <v>7752</v>
      </c>
      <c r="P163" t="s">
        <v>7753</v>
      </c>
      <c r="U163" s="7"/>
      <c r="X163" s="7"/>
      <c r="AD163" s="7"/>
    </row>
    <row r="164" spans="1:30" ht="18.6" customHeight="1">
      <c r="A164" t="s">
        <v>7741</v>
      </c>
      <c r="B164" t="s">
        <v>863</v>
      </c>
      <c r="C164" t="s">
        <v>2931</v>
      </c>
      <c r="D164" t="s">
        <v>7754</v>
      </c>
      <c r="E164" t="s">
        <v>7743</v>
      </c>
      <c r="F164" s="7" t="s">
        <v>7755</v>
      </c>
      <c r="G164" t="s">
        <v>7745</v>
      </c>
      <c r="H164">
        <v>2030</v>
      </c>
      <c r="I164" s="7" t="s">
        <v>7756</v>
      </c>
      <c r="J164" t="s">
        <v>7757</v>
      </c>
      <c r="K164" t="s">
        <v>7758</v>
      </c>
      <c r="L164" t="s">
        <v>7749</v>
      </c>
      <c r="M164" t="s">
        <v>7759</v>
      </c>
      <c r="N164" t="s">
        <v>7760</v>
      </c>
      <c r="O164" s="7" t="s">
        <v>7761</v>
      </c>
      <c r="P164" t="s">
        <v>7762</v>
      </c>
      <c r="U164" s="7"/>
      <c r="Z164" s="7"/>
      <c r="AD164" s="7"/>
    </row>
    <row r="165" spans="1:16" ht="18.6" customHeight="1">
      <c r="A165" t="s">
        <v>7741</v>
      </c>
      <c r="B165" t="s">
        <v>863</v>
      </c>
      <c r="C165" t="s">
        <v>2931</v>
      </c>
      <c r="D165" t="s">
        <v>7763</v>
      </c>
      <c r="E165" t="s">
        <v>7743</v>
      </c>
      <c r="F165" s="7" t="s">
        <v>7764</v>
      </c>
      <c r="G165" t="s">
        <v>7745</v>
      </c>
      <c r="H165" t="s">
        <v>7765</v>
      </c>
      <c r="I165" t="s">
        <v>7746</v>
      </c>
      <c r="J165" t="s">
        <v>7766</v>
      </c>
      <c r="K165" s="7" t="s">
        <v>7767</v>
      </c>
      <c r="L165" t="s">
        <v>7749</v>
      </c>
      <c r="M165" t="s">
        <v>7759</v>
      </c>
      <c r="N165" t="s">
        <v>7760</v>
      </c>
      <c r="O165" s="7" t="s">
        <v>7768</v>
      </c>
      <c r="P165" t="s">
        <v>7769</v>
      </c>
    </row>
    <row r="166" spans="1:15" ht="18.6" customHeight="1">
      <c r="A166" s="103" t="s">
        <v>2355</v>
      </c>
      <c r="B166" t="s">
        <v>175</v>
      </c>
      <c r="C166" t="s">
        <v>7728</v>
      </c>
      <c r="E166" t="s">
        <v>7770</v>
      </c>
      <c r="O166" s="7" t="s">
        <v>7771</v>
      </c>
    </row>
    <row r="167" spans="1:15" ht="18.6" customHeight="1">
      <c r="A167" t="s">
        <v>7772</v>
      </c>
      <c r="B167" t="s">
        <v>175</v>
      </c>
      <c r="C167" t="s">
        <v>7773</v>
      </c>
      <c r="D167" t="s">
        <v>7774</v>
      </c>
      <c r="E167" t="s">
        <v>7775</v>
      </c>
      <c r="F167" t="s">
        <v>2392</v>
      </c>
      <c r="G167">
        <v>2035</v>
      </c>
      <c r="H167" t="s">
        <v>7776</v>
      </c>
      <c r="I167" t="s">
        <v>7270</v>
      </c>
      <c r="J167" t="s">
        <v>7270</v>
      </c>
      <c r="K167" t="s">
        <v>7777</v>
      </c>
      <c r="L167" t="s">
        <v>7778</v>
      </c>
      <c r="M167" s="7" t="s">
        <v>7779</v>
      </c>
      <c r="N167" t="s">
        <v>7780</v>
      </c>
      <c r="O167" s="7" t="s">
        <v>7781</v>
      </c>
    </row>
    <row r="168" spans="1:15" ht="18.6" customHeight="1">
      <c r="A168" t="s">
        <v>7772</v>
      </c>
      <c r="B168" t="s">
        <v>175</v>
      </c>
      <c r="C168" t="s">
        <v>7782</v>
      </c>
      <c r="D168" t="s">
        <v>7783</v>
      </c>
      <c r="E168" t="s">
        <v>7784</v>
      </c>
      <c r="F168" t="s">
        <v>2392</v>
      </c>
      <c r="G168">
        <v>2050</v>
      </c>
      <c r="H168" t="s">
        <v>7785</v>
      </c>
      <c r="I168" t="s">
        <v>7786</v>
      </c>
      <c r="J168" t="s">
        <v>7787</v>
      </c>
      <c r="K168" t="s">
        <v>7777</v>
      </c>
      <c r="L168" t="s">
        <v>7778</v>
      </c>
      <c r="M168" s="7" t="s">
        <v>7779</v>
      </c>
      <c r="N168" t="s">
        <v>7788</v>
      </c>
      <c r="O168" s="7" t="s">
        <v>7781</v>
      </c>
    </row>
    <row r="169" spans="1:14" ht="18.6" customHeight="1">
      <c r="A169" t="s">
        <v>7789</v>
      </c>
      <c r="B169" t="s">
        <v>756</v>
      </c>
      <c r="C169" t="s">
        <v>1244</v>
      </c>
      <c r="D169" t="s">
        <v>7790</v>
      </c>
      <c r="E169" t="s">
        <v>7791</v>
      </c>
      <c r="F169" s="7" t="s">
        <v>7792</v>
      </c>
      <c r="G169" s="2">
        <v>2030</v>
      </c>
      <c r="H169">
        <v>2019</v>
      </c>
      <c r="I169" t="s">
        <v>7793</v>
      </c>
      <c r="J169" t="s">
        <v>157</v>
      </c>
      <c r="K169" t="s">
        <v>7794</v>
      </c>
      <c r="L169" s="7" t="s">
        <v>7795</v>
      </c>
      <c r="M169" s="7" t="s">
        <v>7796</v>
      </c>
      <c r="N169" s="7" t="s">
        <v>7797</v>
      </c>
    </row>
    <row r="170" spans="1:14" ht="18.6" customHeight="1">
      <c r="A170" t="s">
        <v>7789</v>
      </c>
      <c r="B170" t="s">
        <v>756</v>
      </c>
      <c r="C170" t="s">
        <v>1244</v>
      </c>
      <c r="D170" t="s">
        <v>7798</v>
      </c>
      <c r="E170" t="s">
        <v>7799</v>
      </c>
      <c r="F170" t="s">
        <v>7800</v>
      </c>
      <c r="G170" s="2">
        <v>2030</v>
      </c>
      <c r="H170">
        <v>2019</v>
      </c>
      <c r="I170" t="s">
        <v>7801</v>
      </c>
      <c r="J170" t="s">
        <v>157</v>
      </c>
      <c r="K170" t="s">
        <v>7794</v>
      </c>
      <c r="L170" s="7" t="s">
        <v>7802</v>
      </c>
      <c r="M170" s="7" t="s">
        <v>7803</v>
      </c>
      <c r="N170" t="s">
        <v>7804</v>
      </c>
    </row>
    <row r="171" spans="1:13" ht="18.6" customHeight="1">
      <c r="A171" t="s">
        <v>7789</v>
      </c>
      <c r="B171" t="s">
        <v>756</v>
      </c>
      <c r="C171" t="s">
        <v>7805</v>
      </c>
      <c r="D171" t="s">
        <v>7806</v>
      </c>
      <c r="E171" t="s">
        <v>7807</v>
      </c>
      <c r="F171" t="s">
        <v>7800</v>
      </c>
      <c r="G171" s="2">
        <v>2050</v>
      </c>
      <c r="H171">
        <v>2019</v>
      </c>
      <c r="I171" t="s">
        <v>7808</v>
      </c>
      <c r="J171" t="s">
        <v>157</v>
      </c>
      <c r="K171" s="7" t="s">
        <v>7809</v>
      </c>
      <c r="L171" s="7" t="s">
        <v>7802</v>
      </c>
      <c r="M171" s="7" t="s">
        <v>7796</v>
      </c>
    </row>
  </sheetData>
  <hyperlinks>
    <hyperlink ref="O2" r:id="rId1" display="Tongwei Group ESG Report 2024 (EN–前言)"/>
    <hyperlink ref="O9" r:id="rId2" display="2025041501111.pdf"/>
    <hyperlink ref="O6" r:id="rId3" display="Magnit 2024 ESG &amp; CSR Impact Report"/>
    <hyperlink ref="O7:O8" r:id="rId4" display="Magnit 2024 ESG &amp; CSR Impact Report"/>
    <hyperlink ref="O11" r:id="rId5" display="Jianlong Group issues a roadmap for green and low-carbon development of iron and steel plate | SMM"/>
    <hyperlink ref="O13" r:id="rId6" display="Emirates “Our planet” page; 4th Environmental Report"/>
    <hyperlink ref="O14" r:id="rId7" display="https://web.pln.co.id/en/sustainability/climate-change-management?utm_source=chatgpt.com"/>
    <hyperlink ref="O18" r:id="rId8" display="2024-Addendum-to-Our-Road-to-Paris-2022-EN.pdf"/>
    <hyperlink ref="O21" r:id="rId9" display="ELO SA"/>
    <hyperlink ref="O20" r:id="rId10" display="en.china-cdt.com/dtwz/content_file/xxgk/shzr/shzrbg/2025/1/fc3a6a0fd91a4662901a61ea9688a3a0.pdf"/>
    <hyperlink ref="O19" r:id="rId11" display="en.china-cdt.com/dtwz/content_file/xxgk/shzr/shzrbg/2025/1/fc3a6a0fd91a4662901a61ea9688a3a0.pdf"/>
    <hyperlink ref="O22" r:id="rId12" display="carbon-footprint-indicators-2024.pdf"/>
    <hyperlink ref="O23" r:id="rId13" display="carbon-footprint-indicators-2024.pdf"/>
    <hyperlink ref="O24" r:id="rId14" display="2021.pdf"/>
    <hyperlink ref="O25:O26" r:id="rId15" display="2021.pdf"/>
    <hyperlink ref="O27" r:id="rId16" display="20250721 V1 Reporte CFE"/>
    <hyperlink ref="O28" r:id="rId17" display="Report Not Found | SustainabilityReports.com"/>
    <hyperlink ref="O29" r:id="rId18" display="New-Hope-Group-Sustainability-Report-2025.pdf"/>
    <hyperlink ref="O30" r:id="rId19" display="New-Hope-Group-Sustainability-Report-2025.pdf"/>
    <hyperlink ref="O31" r:id="rId20" display="Committing to the climate and energy management | La Poste Groupe"/>
    <hyperlink ref="O32" r:id="rId21" display="Committing to the climate and energy management | La Poste Groupe"/>
    <hyperlink ref="O34" r:id="rId22" display="d0f1c87a-e935-42ef-9a76-12673e00d2f7.pdf"/>
    <hyperlink ref="O35" r:id="rId23" display="146689"/>
    <hyperlink ref="O39" r:id="rId24" display="2024-sustainability-report.pdf"/>
    <hyperlink ref="O46" r:id="rId25" display="caixa.gov.br/Downloads/caixa-relatorio-sustentabilidade/relatorio-sustentabilidade-2024-EN.pdf?utm_source=chatgpt.com"/>
    <hyperlink ref="O47" r:id="rId26" display="continental-sustainability-report-2023.pdf"/>
    <hyperlink ref="O48:O49" r:id="rId27" display="continental-sustainability-report-2023.pdf"/>
    <hyperlink ref="O52" r:id="rId28" display="Telefónica,first telco in the world with Net-Zero targets validated by SBTi - Telefónica"/>
    <hyperlink ref="O53" r:id="rId29" display="Energy and climate change - Telefónica"/>
    <hyperlink ref="O54" r:id="rId30" display="Climate and Energy Benchmark - Electric Utilities"/>
    <hyperlink ref="O55" r:id="rId31" display="Climate and Energy Benchmark - Electric Utilities"/>
    <hyperlink ref="O57" r:id="rId32" display="archive82-raizen-rs24-25-en-d11.pdf"/>
    <hyperlink ref="O60" r:id="rId33" display="Cutting CO2e emissions: SNCF targets validated | SNCF Group"/>
    <hyperlink ref="O61" r:id="rId34" display="Albertsons Companies, Inc. - Albertsons Companies Announces ESG Goals and Long-Term Strategies to Support a More Sustainable Future"/>
    <hyperlink ref="O62" r:id="rId35" display="Albertsons Companies, Inc. - Albertsons Companies Announces ESG Goals and Long-Term Strategies to Support a More Sustainable Future"/>
    <hyperlink ref="O63" r:id="rId36" display="Albertsons Companies, Inc. - Albertsons Companies Announces ESG Goals and Long-Term Strategies to Support a More Sustainable Future"/>
    <hyperlink ref="O64" r:id="rId37" display="COFCO International’s Emissions Reduction Targets Approved by SBTi's ＂1.5°C-aligned＂ Criteria - 中粮集团有限公司"/>
    <hyperlink ref="O65" r:id="rId38" display="COFCO International Releases 2024 Sustainability Report - 中粮集团有限公司"/>
    <hyperlink ref="O66" r:id="rId39" display="Environment - news-savoir-faire - Fashion &amp; Accessories | DIOR"/>
    <hyperlink ref="O67" r:id="rId40" display="OUR MISSION: to leave a legacy of beauty and be fully committed | DIOR ID"/>
    <hyperlink ref="F72" r:id="rId41" display="Supports national carbon peaking (China “peak before 2030”); company states it will integrate peak/neutrality goals into strategy but does not publish an independent corporate peak year."/>
    <hyperlink ref="K72" r:id="rId42" display="1,2"/>
    <hyperlink ref="K73" r:id="rId43" display="1,2"/>
    <hyperlink ref="J72" r:id="rId44" display="Scopes 1 &amp; 2"/>
    <hyperlink ref="O72" r:id="rId45" display="7fcb8fe6-bdde-4e3a-baba-e3c4fe6811b7.pdf"/>
    <hyperlink ref="O73:O74" r:id="rId46" display="7fcb8fe6-bdde-4e3a-baba-e3c4fe6811b7.pdf"/>
    <hyperlink ref="O75" r:id="rId47" display="https://www.ecopetrol.com.co/wps/portal/Home/tesg/environmental/climate-action/climate-ambition :contentReference[oaicite:0]{index=0}"/>
    <hyperlink ref="O76:O78" r:id="rId48" display="https://www.ecopetrol.com.co/wps/portal/Home/tesg/environmental/climate-action/climate-ambition :contentReference[oaicite:0]{index=0}"/>
    <hyperlink ref="O79" r:id="rId49" display="https://www.mazda.com/en/sustainability/environment/climate/"/>
    <hyperlink ref="O80:O81" r:id="rId50" display="https://www.mazda.com/en/sustainability/environment/climate/"/>
    <hyperlink ref="O83" r:id="rId51" display="SUSTAINABILITY DATABOOK 2024"/>
    <hyperlink ref="O84:O85" r:id="rId52" display="SUSTAINABILITY DATABOOK 2024"/>
    <hyperlink ref="O86" r:id="rId53" display="2024-PBF-Sustainability-Report.pdf"/>
    <hyperlink ref="O90" r:id="rId54" display="https://web.archive.org/web/20250925182359/https://www.pnc.com/content/dam/pnc-com/pdf/aboutpnc/CorporateResponsibilityReports/PNC_Corporate_Responsibility_Report_2024.pdf"/>
    <hyperlink ref="O91" r:id="rId55" display="https://www.sd-gold.com/cmscontent/4033.html?utm_source"/>
    <hyperlink ref="O92" r:id="rId56" display="https://crrcgc.cc/Portals/73/Uploads/Files/2024/4-25/638496536538053810.pdf?utm_source"/>
    <hyperlink ref="O93" r:id="rId57" display="https://crrcgc.cc/Portals/73/Uploads/Files/2024/4-25/638496536538053810.pdf?utm_source"/>
    <hyperlink ref="O95" r:id="rId58" display="ESG Report _ CMBC"/>
    <hyperlink ref="O96" r:id="rId59" display="ESG Report _ CMBC"/>
    <hyperlink ref="O97" r:id="rId60" display="https://www.scg.com.cn/uploadpath/2025/4/22/dfaa382d-c99e-4d80-b187-9ccf787ba3b1.pdf"/>
    <hyperlink ref="O98" r:id="rId61" display="Shanghai Construction Group Sustainable Financing Framework"/>
    <hyperlink ref="O99" r:id="rId62" display="cnbm.com.cn/upload/files/2024/12/1ae9d7e8d4a24d0.pdf"/>
    <hyperlink ref="O100" r:id="rId63" display="cnbm.com.cn/upload/files/2024/12/1ae9d7e8d4a24d0.pdf?"/>
    <hyperlink ref="O101" r:id="rId64" display="weston.ca/GeorgeWeston/Assets/Documents/Governance/GWL-ESG-Report-2024-EN.pdf"/>
    <hyperlink ref="O102:O105" r:id="rId65" display="weston.ca/GeorgeWeston/Assets/Documents/Governance/GWL-ESG-Report-2024-EN.pdf"/>
    <hyperlink ref="O106" r:id="rId66" display="https://sustainability.lilly.com/goals"/>
    <hyperlink ref="O107" r:id="rId67" display="https://sustainability.lilly.com/goals"/>
    <hyperlink ref="O109" r:id="rId68" display="Meituan ESG Report 2024"/>
    <hyperlink ref="O110" r:id="rId69" display="Meituan ESG Report 2024"/>
    <hyperlink ref="O128" r:id="rId70" display="Consolidated Non-Financial Information Statement (NFIS) and the Sustainability Reporting 2024"/>
    <hyperlink ref="O129:O136" r:id="rId71" display="Consolidated Non-Financial Information Statement (NFIS) and the Sustainability Reporting 2025"/>
    <hyperlink ref="O137" r:id="rId72" display="P020250825318921395888.pdf"/>
    <hyperlink ref="O138" r:id="rId73" display="P020250825318921395888.pdf"/>
    <hyperlink ref="O139" r:id="rId74" display="https://www.dfmg.com.cn/en/file/esg/en2023esg.pdf"/>
    <hyperlink ref="O140" r:id="rId75" display="https://www.dfmg.com.cn/en/file/esg/en2023esg.pdf"/>
    <hyperlink ref="O141" r:id="rId76" display="Sustainability report &amp; downloads"/>
    <hyperlink ref="F157" r:id="rId77" display="“UNQUESTIONABLE SCIENCE-BASED REDUCTION TARGETS … Our carbon reduction trajectory was approved … by the science based target initiative.” (Dior) “0 % of new virgin fossil plastics created by 2028 (excluding distribution systems)” (Dior) “50 % increase of low-carbon transportation by 2030” (Dior) “100 % of electricity coming from renewable sources in self-operated sites by 2026.” (Dior)"/>
    <hyperlink ref="I157" r:id="rId78" display="Baseline 2019 for emissions (Scribd)"/>
    <hyperlink ref="M157" r:id="rId79" display="Y"/>
    <hyperlink ref="O157" r:id="rId80" display="https://www.dior.com/en_gb/beauty/page/our-commitments.html?utm_source=chatgpt.com#climate"/>
    <hyperlink ref="F158" r:id="rId81" display="“Emirates supports IATA’s collective industry commitment and ICAO’s Long‑Term Aspirational Goal (LTAG) to reach net zero carbon emissions by 2050.” (emirates.com)"/>
    <hyperlink ref="O158" r:id="rId82" display="https://www.emirates.com/uk/english/about-us/our-planet/?utm_source=chatgpt.com"/>
    <hyperlink ref="O159" r:id="rId83" display="ccedia.com"/>
    <hyperlink ref="O160" r:id="rId84" display="gzw.sc.gov.cn"/>
    <hyperlink ref="O161" r:id="rId85" display="gzw.sc.gov.cn"/>
    <hyperlink ref="O162" r:id="rId86" display="gzw.sc.gov.cn"/>
    <hyperlink ref="F163" r:id="rId87" display="“Increase renewable energy production by 80% through second‑generation ethanol plants, biogas, and solar energy … by 2030.” (Raízen)"/>
    <hyperlink ref="K163" r:id="rId88" display="Yes (Scope 1, 2, 3) (Raízen)"/>
    <hyperlink ref="O163" r:id="rId89" display="Strategy &amp; financing framework PDF (Raízen)"/>
    <hyperlink ref="F164" r:id="rId90" display="“Reduce the carbon footprint of our ethanol and sugar by 20% through innovation in agricultural practices, circularity, and greater productivity.” (Raízen)"/>
    <hyperlink ref="I164" r:id="rId91" display="2018‑19 harvest basis mentioned (Mziq API)"/>
    <hyperlink ref="O164" r:id="rId92" display="ESG policy statement (Raízen)"/>
    <hyperlink ref="F165" r:id="rId93" display="“Reduce Scope 3 emissions intensity by 10% before 2030, measured in gCO₂ per MJ of energy sold and focusing on ‘use of product’ category.” (Raízen)"/>
    <hyperlink ref="K165" r:id="rId94" display="Yes (Scope3 disclosures) (Tracenable)"/>
    <hyperlink ref="O165" r:id="rId95" display="Sustainable Finance Framework PDF (Raízen)"/>
    <hyperlink ref="O166" r:id="rId96" display="https://www.sdhsg.com/article/68727?utm_source=chatgpt.com"/>
    <hyperlink ref="M167" r:id="rId97" display="ESG Report 2025"/>
    <hyperlink ref="M168" r:id="rId98" display="ESG Report 2025"/>
    <hyperlink ref="O167" r:id="rId99" display="crrcgc.cc/en/attachDir/2025/05/2025051910270996484.pdf?utm_source=chatgpt.com"/>
    <hyperlink ref="O168" r:id="rId100" display="crrcgc.cc/en/attachDir/2025/05/2025051910270996484.pdf?utm_source=chatgpt.com"/>
    <hyperlink ref="F169" r:id="rId101" display="Aligned to 1.5°C via SBTi Corporate Net‑Zero Standard (weston.ca)"/>
    <hyperlink ref="L169" r:id="rId102" display="Validated by SBTi (Corporate Net‑Zero Standard) (weston.ca)"/>
    <hyperlink ref="M169" r:id="rId103" display="ESG Report 2022 (weston.ca)"/>
    <hyperlink ref="N169" r:id="rId104" display="“Deep reductions … first” before neutralization via removals. (weston.ca)"/>
    <hyperlink ref="L170" r:id="rId105" display="Validated by SBTi (weston.ca)"/>
    <hyperlink ref="M170" r:id="rId106" display="ESG Report 2023 (weston.ca)"/>
    <hyperlink ref="K171" r:id="rId107" display="Neutralization “by permanently removing and storing atmospheric GHG” (weston.ca)"/>
    <hyperlink ref="L171" r:id="rId108" display="Validated by SBTi (weston.ca)"/>
    <hyperlink ref="M171" r:id="rId109" display="ESG Report 2022 (weston.ca)"/>
  </hyperlinks>
  <pageMargins left="0.7" right="0.7" top="0.75" bottom="0.75" header="0.3" footer="0.3"/>
  <tableParts>
    <tablePart r:id="rId110"/>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B24B56-032B-40BB-9805-FBFA1EC63FDF}">
  <sheetPr codeName="Sheet22">
    <tabColor theme="2" tint="-0.249970003962517"/>
  </sheetPr>
  <dimension ref="B2:C5"/>
  <sheetViews>
    <sheetView workbookViewId="0" topLeftCell="A1">
      <selection pane="topLeft" activeCell="AZ274" sqref="AZ274"/>
    </sheetView>
  </sheetViews>
  <sheetFormatPr defaultColWidth="8.85428571428571" defaultRowHeight="14.45"/>
  <cols>
    <col min="2" max="2" width="13.1428571428571" bestFit="1" customWidth="1"/>
    <col min="3" max="3" width="39.1428571428571" bestFit="1" customWidth="1"/>
  </cols>
  <sheetData>
    <row r="2" spans="2:3" ht="14.45">
      <c r="B2" s="2" t="s">
        <v>7172</v>
      </c>
      <c r="C2" s="2" t="s">
        <v>7810</v>
      </c>
    </row>
    <row r="3" spans="2:3" ht="14.45">
      <c r="B3" t="s">
        <v>7811</v>
      </c>
      <c r="C3" t="s">
        <v>7812</v>
      </c>
    </row>
    <row r="4" spans="2:3" ht="14.45">
      <c r="B4" t="s">
        <v>7813</v>
      </c>
      <c r="C4" t="s">
        <v>7814</v>
      </c>
    </row>
    <row r="5" spans="2:3" ht="14.45">
      <c r="B5" t="s">
        <v>7815</v>
      </c>
      <c r="C5" t="s">
        <v>7816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A0505C8-10DF-4CB2-A1C7-4BE8E7FEA84D}">
  <dimension ref="A1"/>
  <sheetViews>
    <sheetView workbookViewId="0" topLeftCell="A1"/>
  </sheetViews>
  <sheetFormatPr defaultRowHeight="14.4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4BEFBCC-3DB0-484E-A217-E53EDE2F1146}">
  <sheetPr codeName="Sheet23"/>
  <dimension ref="B2:BI506"/>
  <sheetViews>
    <sheetView workbookViewId="0" topLeftCell="A1"/>
  </sheetViews>
  <sheetFormatPr defaultColWidth="8.85428571428571" defaultRowHeight="14.45"/>
  <cols>
    <col min="10" max="10" width="12" bestFit="1" customWidth="1"/>
    <col min="11" max="11" width="9.28571428571429" bestFit="1" customWidth="1"/>
    <col min="59" max="59" width="11.1428571428571" bestFit="1" customWidth="1"/>
  </cols>
  <sheetData>
    <row r="2" spans="2:2" ht="14.45">
      <c r="B2" s="131" t="s">
        <v>7817</v>
      </c>
    </row>
    <row r="3" spans="2:2" ht="14.45">
      <c r="B3" s="132" t="s">
        <v>7818</v>
      </c>
    </row>
    <row r="4" spans="2:2" ht="14.45">
      <c r="B4" s="132"/>
    </row>
    <row r="6" spans="3:61" ht="14.45">
      <c r="C6" t="s">
        <v>17</v>
      </c>
      <c r="D6" t="s">
        <v>18</v>
      </c>
      <c r="E6" t="s">
        <v>19</v>
      </c>
      <c r="F6" t="s">
        <v>20</v>
      </c>
      <c r="G6" t="s">
        <v>21</v>
      </c>
      <c r="H6" t="s">
        <v>22</v>
      </c>
      <c r="I6" t="s">
        <v>23</v>
      </c>
      <c r="J6" t="s">
        <v>24</v>
      </c>
      <c r="K6" t="s">
        <v>25</v>
      </c>
      <c r="L6" t="s">
        <v>26</v>
      </c>
      <c r="M6" t="s">
        <v>27</v>
      </c>
      <c r="N6" t="s">
        <v>28</v>
      </c>
      <c r="O6" t="s">
        <v>29</v>
      </c>
      <c r="P6" t="s">
        <v>30</v>
      </c>
      <c r="Q6" t="s">
        <v>31</v>
      </c>
      <c r="R6" t="s">
        <v>32</v>
      </c>
      <c r="S6" t="s">
        <v>33</v>
      </c>
      <c r="T6" t="s">
        <v>34</v>
      </c>
      <c r="U6" t="s">
        <v>35</v>
      </c>
      <c r="V6" t="s">
        <v>36</v>
      </c>
      <c r="W6" t="s">
        <v>37</v>
      </c>
      <c r="X6" t="s">
        <v>38</v>
      </c>
      <c r="Y6" t="s">
        <v>39</v>
      </c>
      <c r="Z6" t="s">
        <v>40</v>
      </c>
      <c r="AA6" t="s">
        <v>41</v>
      </c>
      <c r="AB6" t="s">
        <v>42</v>
      </c>
      <c r="AC6" t="s">
        <v>43</v>
      </c>
      <c r="AD6" t="s">
        <v>44</v>
      </c>
      <c r="AE6" t="s">
        <v>45</v>
      </c>
      <c r="AF6" t="s">
        <v>46</v>
      </c>
      <c r="AG6" t="s">
        <v>47</v>
      </c>
      <c r="AH6" t="s">
        <v>48</v>
      </c>
      <c r="AI6" t="s">
        <v>49</v>
      </c>
      <c r="AJ6" t="s">
        <v>50</v>
      </c>
      <c r="AK6" t="s">
        <v>51</v>
      </c>
      <c r="AL6" t="s">
        <v>52</v>
      </c>
      <c r="AM6" t="s">
        <v>53</v>
      </c>
      <c r="AN6" t="s">
        <v>7819</v>
      </c>
      <c r="AO6" t="s">
        <v>54</v>
      </c>
      <c r="AP6" t="s">
        <v>55</v>
      </c>
      <c r="AQ6" t="s">
        <v>56</v>
      </c>
      <c r="AR6" t="s">
        <v>57</v>
      </c>
      <c r="AS6" t="s">
        <v>58</v>
      </c>
      <c r="AT6" t="s">
        <v>59</v>
      </c>
      <c r="AU6" t="s">
        <v>60</v>
      </c>
      <c r="AV6" t="s">
        <v>7820</v>
      </c>
      <c r="AW6" t="s">
        <v>7821</v>
      </c>
      <c r="AX6" t="s">
        <v>62</v>
      </c>
      <c r="AY6" t="s">
        <v>63</v>
      </c>
      <c r="AZ6" t="s">
        <v>64</v>
      </c>
      <c r="BA6" t="s">
        <v>65</v>
      </c>
      <c r="BB6" t="s">
        <v>66</v>
      </c>
      <c r="BC6" t="s">
        <v>7822</v>
      </c>
      <c r="BD6" t="s">
        <v>7823</v>
      </c>
      <c r="BE6" t="s">
        <v>7824</v>
      </c>
      <c r="BF6" t="s">
        <v>68</v>
      </c>
      <c r="BG6" t="s">
        <v>69</v>
      </c>
      <c r="BH6" t="s">
        <v>70</v>
      </c>
      <c r="BI6" t="s">
        <v>71</v>
      </c>
    </row>
    <row r="7" spans="3:61" ht="14.45">
      <c r="C7">
        <v>1</v>
      </c>
      <c r="D7">
        <v>1</v>
      </c>
      <c r="E7" t="s">
        <v>142</v>
      </c>
      <c r="F7" t="s">
        <v>143</v>
      </c>
      <c r="G7" t="s">
        <v>144</v>
      </c>
      <c r="H7" t="s">
        <v>145</v>
      </c>
      <c r="I7" t="s">
        <v>146</v>
      </c>
      <c r="J7" s="133">
        <v>680985</v>
      </c>
      <c r="K7">
        <v>19436</v>
      </c>
      <c r="L7">
        <v>0.253</v>
      </c>
      <c r="M7">
        <v>260823</v>
      </c>
      <c r="N7">
        <v>2100000</v>
      </c>
      <c r="O7">
        <v>31</v>
      </c>
      <c r="P7" t="s">
        <v>150</v>
      </c>
      <c r="Q7">
        <v>2015</v>
      </c>
      <c r="R7">
        <v>2035</v>
      </c>
      <c r="S7" t="s">
        <v>150</v>
      </c>
      <c r="T7" t="s">
        <v>150</v>
      </c>
      <c r="U7" t="s">
        <v>151</v>
      </c>
      <c r="V7" t="s">
        <v>152</v>
      </c>
      <c r="W7" s="134">
        <v>2030</v>
      </c>
      <c r="Z7" s="134"/>
      <c r="AA7" t="s">
        <v>154</v>
      </c>
      <c r="AB7" t="s">
        <v>155</v>
      </c>
      <c r="AE7" t="s">
        <v>156</v>
      </c>
      <c r="AF7" t="s">
        <v>6</v>
      </c>
      <c r="AG7" t="s">
        <v>157</v>
      </c>
      <c r="AH7" t="s">
        <v>157</v>
      </c>
      <c r="AI7" t="s">
        <v>158</v>
      </c>
      <c r="AJ7" t="s">
        <v>159</v>
      </c>
      <c r="AL7" t="s">
        <v>154</v>
      </c>
      <c r="AQ7" t="s">
        <v>160</v>
      </c>
      <c r="AR7" t="s">
        <v>150</v>
      </c>
      <c r="AS7" t="s">
        <v>159</v>
      </c>
      <c r="AT7" t="s">
        <v>161</v>
      </c>
      <c r="AU7">
        <v>2040</v>
      </c>
      <c r="AX7" t="s">
        <v>158</v>
      </c>
      <c r="AY7" t="s">
        <v>158</v>
      </c>
      <c r="AZ7" t="s">
        <v>158</v>
      </c>
      <c r="BA7" t="s">
        <v>154</v>
      </c>
      <c r="BG7" s="45"/>
      <c r="BI7">
        <v>0</v>
      </c>
    </row>
    <row r="8" spans="3:61" ht="348">
      <c r="C8">
        <v>2</v>
      </c>
      <c r="D8">
        <v>2</v>
      </c>
      <c r="E8" t="s">
        <v>162</v>
      </c>
      <c r="F8" t="s">
        <v>163</v>
      </c>
      <c r="G8" t="s">
        <v>144</v>
      </c>
      <c r="H8" t="s">
        <v>145</v>
      </c>
      <c r="I8" t="s">
        <v>146</v>
      </c>
      <c r="J8" s="8">
        <v>637959</v>
      </c>
      <c r="K8">
        <v>59248</v>
      </c>
      <c r="L8">
        <v>0.947</v>
      </c>
      <c r="M8">
        <v>624894</v>
      </c>
      <c r="N8">
        <v>1556000</v>
      </c>
      <c r="O8">
        <v>17</v>
      </c>
      <c r="P8" t="s">
        <v>154</v>
      </c>
      <c r="S8" t="s">
        <v>150</v>
      </c>
      <c r="T8" t="s">
        <v>154</v>
      </c>
      <c r="U8" t="s">
        <v>155</v>
      </c>
      <c r="W8" s="134"/>
      <c r="Z8" s="134"/>
      <c r="AE8" t="s">
        <v>167</v>
      </c>
      <c r="AF8" t="s">
        <v>6</v>
      </c>
      <c r="AG8" t="s">
        <v>168</v>
      </c>
      <c r="AH8" t="s">
        <v>168</v>
      </c>
      <c r="AI8" t="s">
        <v>169</v>
      </c>
      <c r="AL8" t="s">
        <v>154</v>
      </c>
      <c r="AR8" t="s">
        <v>150</v>
      </c>
      <c r="AT8" s="1" t="s">
        <v>170</v>
      </c>
      <c r="AU8">
        <v>2040</v>
      </c>
      <c r="AX8" t="s">
        <v>157</v>
      </c>
      <c r="AY8" t="s">
        <v>171</v>
      </c>
      <c r="AZ8" t="s">
        <v>158</v>
      </c>
      <c r="BA8" t="s">
        <v>154</v>
      </c>
      <c r="BG8" s="45"/>
      <c r="BI8">
        <v>0</v>
      </c>
    </row>
    <row r="9" spans="3:61" ht="14.45">
      <c r="C9">
        <v>3</v>
      </c>
      <c r="D9">
        <v>3</v>
      </c>
      <c r="E9" t="s">
        <v>172</v>
      </c>
      <c r="F9" t="s">
        <v>173</v>
      </c>
      <c r="G9" t="s">
        <v>174</v>
      </c>
      <c r="H9" t="s">
        <v>175</v>
      </c>
      <c r="I9" t="s">
        <v>176</v>
      </c>
      <c r="J9" s="8">
        <v>548414.40</v>
      </c>
      <c r="K9">
        <v>10044.90</v>
      </c>
      <c r="L9">
        <v>0.091</v>
      </c>
      <c r="M9">
        <v>797694</v>
      </c>
      <c r="N9">
        <v>1354310</v>
      </c>
      <c r="O9">
        <v>25</v>
      </c>
      <c r="P9" t="s">
        <v>154</v>
      </c>
      <c r="S9" t="s">
        <v>154</v>
      </c>
      <c r="T9" t="s">
        <v>154</v>
      </c>
      <c r="W9" s="134"/>
      <c r="Z9" s="134"/>
      <c r="AK9" t="s">
        <v>180</v>
      </c>
      <c r="AL9" t="s">
        <v>154</v>
      </c>
      <c r="AN9">
        <v>2060</v>
      </c>
      <c r="AO9" t="s">
        <v>181</v>
      </c>
      <c r="AR9" t="s">
        <v>154</v>
      </c>
      <c r="AX9" t="s">
        <v>168</v>
      </c>
      <c r="BA9" t="s">
        <v>154</v>
      </c>
      <c r="BG9" s="45"/>
      <c r="BI9">
        <v>0</v>
      </c>
    </row>
    <row r="10" spans="3:61" ht="14.45">
      <c r="C10">
        <v>4</v>
      </c>
      <c r="D10">
        <v>4</v>
      </c>
      <c r="E10" t="s">
        <v>182</v>
      </c>
      <c r="F10" t="s">
        <v>183</v>
      </c>
      <c r="G10" t="s">
        <v>184</v>
      </c>
      <c r="H10" t="s">
        <v>185</v>
      </c>
      <c r="I10" t="s">
        <v>3035</v>
      </c>
      <c r="J10" s="8">
        <v>480193.50</v>
      </c>
      <c r="K10">
        <v>104982.30</v>
      </c>
      <c r="L10">
        <v>-0.13</v>
      </c>
      <c r="M10">
        <v>645097.2</v>
      </c>
      <c r="N10">
        <v>75118</v>
      </c>
      <c r="O10">
        <v>7</v>
      </c>
      <c r="P10" t="s">
        <v>154</v>
      </c>
      <c r="S10" t="s">
        <v>154</v>
      </c>
      <c r="T10" t="s">
        <v>154</v>
      </c>
      <c r="W10" s="134"/>
      <c r="Z10" s="134"/>
      <c r="AE10" t="s">
        <v>167</v>
      </c>
      <c r="AF10" t="s">
        <v>6</v>
      </c>
      <c r="AG10" t="s">
        <v>157</v>
      </c>
      <c r="AH10" t="s">
        <v>157</v>
      </c>
      <c r="AI10" t="s">
        <v>158</v>
      </c>
      <c r="AJ10" t="s">
        <v>159</v>
      </c>
      <c r="AL10" t="s">
        <v>154</v>
      </c>
      <c r="AQ10" t="s">
        <v>160</v>
      </c>
      <c r="AR10" t="s">
        <v>150</v>
      </c>
      <c r="AS10" t="s">
        <v>159</v>
      </c>
      <c r="AT10" s="135" t="s">
        <v>7825</v>
      </c>
      <c r="AU10">
        <v>2050</v>
      </c>
      <c r="AX10" t="s">
        <v>157</v>
      </c>
      <c r="AY10" t="s">
        <v>190</v>
      </c>
      <c r="AZ10" t="s">
        <v>158</v>
      </c>
      <c r="BA10" t="s">
        <v>154</v>
      </c>
      <c r="BG10" s="45"/>
      <c r="BI10">
        <v>0</v>
      </c>
    </row>
    <row r="11" spans="3:61" ht="14.45">
      <c r="C11">
        <v>5</v>
      </c>
      <c r="D11">
        <v>6</v>
      </c>
      <c r="E11" t="s">
        <v>191</v>
      </c>
      <c r="F11" t="s">
        <v>192</v>
      </c>
      <c r="G11" t="s">
        <v>193</v>
      </c>
      <c r="H11" t="s">
        <v>175</v>
      </c>
      <c r="I11" t="s">
        <v>176</v>
      </c>
      <c r="J11" s="8">
        <v>412645.30</v>
      </c>
      <c r="K11">
        <v>22424</v>
      </c>
      <c r="L11">
        <v>0.053</v>
      </c>
      <c r="M11">
        <v>607615.10</v>
      </c>
      <c r="N11">
        <v>985155</v>
      </c>
      <c r="O11">
        <v>25</v>
      </c>
      <c r="P11" t="s">
        <v>154</v>
      </c>
      <c r="S11" t="s">
        <v>154</v>
      </c>
      <c r="T11" t="s">
        <v>154</v>
      </c>
      <c r="W11" s="134"/>
      <c r="Z11" s="134"/>
      <c r="AE11" t="s">
        <v>167</v>
      </c>
      <c r="AF11" t="s">
        <v>6</v>
      </c>
      <c r="AG11" t="s">
        <v>157</v>
      </c>
      <c r="AH11" t="s">
        <v>157</v>
      </c>
      <c r="AI11" t="s">
        <v>168</v>
      </c>
      <c r="AJ11" t="s">
        <v>159</v>
      </c>
      <c r="AK11" t="s">
        <v>180</v>
      </c>
      <c r="AL11" t="s">
        <v>154</v>
      </c>
      <c r="AQ11" t="s">
        <v>160</v>
      </c>
      <c r="AR11" t="s">
        <v>150</v>
      </c>
      <c r="AS11" t="s">
        <v>159</v>
      </c>
      <c r="AT11" t="s">
        <v>197</v>
      </c>
      <c r="AU11">
        <v>2050</v>
      </c>
      <c r="AX11" t="s">
        <v>168</v>
      </c>
      <c r="AY11" t="s">
        <v>158</v>
      </c>
      <c r="AZ11" t="s">
        <v>158</v>
      </c>
      <c r="BA11" t="s">
        <v>154</v>
      </c>
      <c r="BG11" s="45"/>
      <c r="BI11">
        <v>0</v>
      </c>
    </row>
    <row r="12" spans="3:61" ht="14.45">
      <c r="C12">
        <v>6</v>
      </c>
      <c r="D12">
        <v>5</v>
      </c>
      <c r="E12" t="s">
        <v>198</v>
      </c>
      <c r="F12" t="s">
        <v>192</v>
      </c>
      <c r="G12" t="s">
        <v>193</v>
      </c>
      <c r="H12" t="s">
        <v>175</v>
      </c>
      <c r="I12" t="s">
        <v>176</v>
      </c>
      <c r="J12" s="8">
        <v>407490.10</v>
      </c>
      <c r="K12">
        <v>8036.40</v>
      </c>
      <c r="L12">
        <v>-0.145</v>
      </c>
      <c r="M12">
        <v>375395.10</v>
      </c>
      <c r="N12">
        <v>495096</v>
      </c>
      <c r="O12">
        <v>27</v>
      </c>
      <c r="P12" t="s">
        <v>154</v>
      </c>
      <c r="S12" t="s">
        <v>154</v>
      </c>
      <c r="T12" t="s">
        <v>154</v>
      </c>
      <c r="W12" s="134"/>
      <c r="Z12" s="134"/>
      <c r="AE12" t="s">
        <v>202</v>
      </c>
      <c r="AF12" t="s">
        <v>5</v>
      </c>
      <c r="AG12" t="s">
        <v>157</v>
      </c>
      <c r="AH12" t="s">
        <v>157</v>
      </c>
      <c r="AI12" t="s">
        <v>168</v>
      </c>
      <c r="AJ12" t="s">
        <v>159</v>
      </c>
      <c r="AK12" t="s">
        <v>160</v>
      </c>
      <c r="AL12" t="s">
        <v>150</v>
      </c>
      <c r="AM12" t="s">
        <v>203</v>
      </c>
      <c r="AN12">
        <v>2050</v>
      </c>
      <c r="AR12" t="s">
        <v>154</v>
      </c>
      <c r="AX12" t="s">
        <v>157</v>
      </c>
      <c r="AY12" t="s">
        <v>171</v>
      </c>
      <c r="AZ12" t="s">
        <v>158</v>
      </c>
      <c r="BA12" t="s">
        <v>154</v>
      </c>
      <c r="BG12" s="45"/>
      <c r="BI12">
        <v>0</v>
      </c>
    </row>
    <row r="13" spans="3:61" ht="333.6">
      <c r="C13">
        <v>7</v>
      </c>
      <c r="D13">
        <v>8</v>
      </c>
      <c r="E13" t="s">
        <v>204</v>
      </c>
      <c r="F13" t="s">
        <v>205</v>
      </c>
      <c r="G13" t="s">
        <v>206</v>
      </c>
      <c r="H13" t="s">
        <v>145</v>
      </c>
      <c r="I13" t="s">
        <v>146</v>
      </c>
      <c r="J13" s="8">
        <v>400278</v>
      </c>
      <c r="K13">
        <v>14405</v>
      </c>
      <c r="L13">
        <v>-0.356</v>
      </c>
      <c r="M13">
        <v>298278</v>
      </c>
      <c r="N13">
        <v>400000</v>
      </c>
      <c r="O13">
        <v>29</v>
      </c>
      <c r="P13" t="s">
        <v>154</v>
      </c>
      <c r="S13" t="s">
        <v>150</v>
      </c>
      <c r="T13" t="s">
        <v>150</v>
      </c>
      <c r="U13" t="s">
        <v>151</v>
      </c>
      <c r="V13" t="s">
        <v>152</v>
      </c>
      <c r="W13" s="134">
        <v>2030</v>
      </c>
      <c r="Z13" s="134"/>
      <c r="AA13" t="s">
        <v>154</v>
      </c>
      <c r="AB13" t="s">
        <v>210</v>
      </c>
      <c r="AE13" t="s">
        <v>167</v>
      </c>
      <c r="AF13" t="s">
        <v>6</v>
      </c>
      <c r="AG13" t="s">
        <v>157</v>
      </c>
      <c r="AH13" t="s">
        <v>157</v>
      </c>
      <c r="AI13" t="s">
        <v>158</v>
      </c>
      <c r="AJ13" t="s">
        <v>159</v>
      </c>
      <c r="AL13" t="s">
        <v>154</v>
      </c>
      <c r="AQ13" t="s">
        <v>160</v>
      </c>
      <c r="AR13" t="s">
        <v>150</v>
      </c>
      <c r="AS13" t="s">
        <v>159</v>
      </c>
      <c r="AT13" s="1" t="s">
        <v>211</v>
      </c>
      <c r="AU13">
        <v>2035</v>
      </c>
      <c r="AX13" t="s">
        <v>168</v>
      </c>
      <c r="AY13" t="s">
        <v>168</v>
      </c>
      <c r="AZ13" t="s">
        <v>158</v>
      </c>
      <c r="BA13" t="s">
        <v>154</v>
      </c>
      <c r="BG13" s="45"/>
      <c r="BI13">
        <v>0</v>
      </c>
    </row>
    <row r="14" spans="3:61" ht="409.5">
      <c r="C14">
        <v>8</v>
      </c>
      <c r="D14">
        <v>7</v>
      </c>
      <c r="E14" t="s">
        <v>212</v>
      </c>
      <c r="F14" t="s">
        <v>213</v>
      </c>
      <c r="G14" t="s">
        <v>214</v>
      </c>
      <c r="H14" t="s">
        <v>145</v>
      </c>
      <c r="I14" t="s">
        <v>146</v>
      </c>
      <c r="J14" s="8">
        <v>391035</v>
      </c>
      <c r="K14">
        <v>93736</v>
      </c>
      <c r="L14">
        <v>-0.034</v>
      </c>
      <c r="M14">
        <v>364980</v>
      </c>
      <c r="N14">
        <v>164000</v>
      </c>
      <c r="O14">
        <v>23</v>
      </c>
      <c r="P14" t="s">
        <v>150</v>
      </c>
      <c r="Q14">
        <v>2016</v>
      </c>
      <c r="R14">
        <v>2021</v>
      </c>
      <c r="S14" t="s">
        <v>150</v>
      </c>
      <c r="T14" t="s">
        <v>150</v>
      </c>
      <c r="U14" t="s">
        <v>151</v>
      </c>
      <c r="V14" t="s">
        <v>152</v>
      </c>
      <c r="W14" s="134">
        <v>2030</v>
      </c>
      <c r="Z14" s="134"/>
      <c r="AE14" t="s">
        <v>202</v>
      </c>
      <c r="AF14" t="s">
        <v>5</v>
      </c>
      <c r="AG14" t="s">
        <v>157</v>
      </c>
      <c r="AH14" t="s">
        <v>157</v>
      </c>
      <c r="AI14" t="s">
        <v>157</v>
      </c>
      <c r="AJ14" t="s">
        <v>218</v>
      </c>
      <c r="AK14" t="s">
        <v>219</v>
      </c>
      <c r="AL14" t="s">
        <v>150</v>
      </c>
      <c r="AM14" s="1" t="s">
        <v>220</v>
      </c>
      <c r="AN14">
        <v>2030</v>
      </c>
      <c r="AR14" t="s">
        <v>154</v>
      </c>
      <c r="AX14" t="s">
        <v>157</v>
      </c>
      <c r="AY14" t="s">
        <v>171</v>
      </c>
      <c r="AZ14" t="s">
        <v>157</v>
      </c>
      <c r="BA14" t="s">
        <v>154</v>
      </c>
      <c r="BG14" s="45"/>
      <c r="BI14">
        <v>1</v>
      </c>
    </row>
    <row r="15" spans="3:61" ht="409.5">
      <c r="C15">
        <v>9</v>
      </c>
      <c r="D15">
        <v>10</v>
      </c>
      <c r="E15" t="s">
        <v>221</v>
      </c>
      <c r="F15" t="s">
        <v>222</v>
      </c>
      <c r="G15" t="s">
        <v>206</v>
      </c>
      <c r="H15" t="s">
        <v>145</v>
      </c>
      <c r="I15" t="s">
        <v>146</v>
      </c>
      <c r="J15" s="8">
        <v>372809</v>
      </c>
      <c r="K15">
        <v>4614</v>
      </c>
      <c r="L15">
        <v>-0.447</v>
      </c>
      <c r="M15">
        <v>253215</v>
      </c>
      <c r="N15">
        <v>259500</v>
      </c>
      <c r="O15">
        <v>30</v>
      </c>
      <c r="P15" t="s">
        <v>154</v>
      </c>
      <c r="S15" t="s">
        <v>150</v>
      </c>
      <c r="T15" t="s">
        <v>150</v>
      </c>
      <c r="U15" t="s">
        <v>151</v>
      </c>
      <c r="V15" t="s">
        <v>152</v>
      </c>
      <c r="W15" s="134">
        <v>2030</v>
      </c>
      <c r="X15" t="s">
        <v>151</v>
      </c>
      <c r="Y15" t="s">
        <v>152</v>
      </c>
      <c r="Z15" s="134">
        <v>2050</v>
      </c>
      <c r="AA15" t="s">
        <v>150</v>
      </c>
      <c r="AB15" t="s">
        <v>151</v>
      </c>
      <c r="AC15">
        <v>2050</v>
      </c>
      <c r="AE15" t="s">
        <v>167</v>
      </c>
      <c r="AF15" t="s">
        <v>6</v>
      </c>
      <c r="AG15" t="s">
        <v>157</v>
      </c>
      <c r="AH15" t="s">
        <v>157</v>
      </c>
      <c r="AI15" t="s">
        <v>157</v>
      </c>
      <c r="AJ15" t="s">
        <v>218</v>
      </c>
      <c r="AL15" t="s">
        <v>154</v>
      </c>
      <c r="AQ15" t="s">
        <v>219</v>
      </c>
      <c r="AR15" t="s">
        <v>150</v>
      </c>
      <c r="AS15" t="s">
        <v>218</v>
      </c>
      <c r="AT15" s="1" t="s">
        <v>226</v>
      </c>
      <c r="AU15">
        <v>2050</v>
      </c>
      <c r="AX15" t="s">
        <v>157</v>
      </c>
      <c r="AY15" t="s">
        <v>168</v>
      </c>
      <c r="AZ15" t="s">
        <v>158</v>
      </c>
      <c r="BA15" t="s">
        <v>154</v>
      </c>
      <c r="BG15" s="45"/>
      <c r="BI15">
        <v>0</v>
      </c>
    </row>
    <row r="16" spans="3:61" ht="14.45">
      <c r="C16">
        <v>10</v>
      </c>
      <c r="D16">
        <v>9</v>
      </c>
      <c r="E16" t="s">
        <v>227</v>
      </c>
      <c r="F16" t="s">
        <v>228</v>
      </c>
      <c r="G16" t="s">
        <v>229</v>
      </c>
      <c r="H16" t="s">
        <v>145</v>
      </c>
      <c r="I16" t="s">
        <v>146</v>
      </c>
      <c r="J16" s="8">
        <v>371433</v>
      </c>
      <c r="K16">
        <v>88995</v>
      </c>
      <c r="L16">
        <v>-0.075</v>
      </c>
      <c r="M16">
        <v>1153881</v>
      </c>
      <c r="N16">
        <v>392400</v>
      </c>
      <c r="O16">
        <v>29</v>
      </c>
      <c r="P16" t="s">
        <v>154</v>
      </c>
      <c r="S16" t="s">
        <v>154</v>
      </c>
      <c r="T16" t="s">
        <v>154</v>
      </c>
      <c r="W16" s="134"/>
      <c r="Z16" s="134"/>
      <c r="AE16" t="s">
        <v>233</v>
      </c>
      <c r="AF16" t="s">
        <v>234</v>
      </c>
      <c r="AG16" t="s">
        <v>168</v>
      </c>
      <c r="AH16" t="s">
        <v>168</v>
      </c>
      <c r="AI16" t="s">
        <v>168</v>
      </c>
      <c r="AL16" t="s">
        <v>154</v>
      </c>
      <c r="AR16" t="s">
        <v>154</v>
      </c>
      <c r="AX16" t="s">
        <v>168</v>
      </c>
      <c r="AY16" t="s">
        <v>168</v>
      </c>
      <c r="AZ16" t="s">
        <v>158</v>
      </c>
      <c r="BA16" t="s">
        <v>154</v>
      </c>
      <c r="BG16" s="45"/>
      <c r="BI16">
        <v>0</v>
      </c>
    </row>
    <row r="17" spans="3:61" ht="14.45">
      <c r="C17">
        <v>11</v>
      </c>
      <c r="D17">
        <v>16</v>
      </c>
      <c r="E17" t="s">
        <v>235</v>
      </c>
      <c r="F17" t="s">
        <v>236</v>
      </c>
      <c r="G17" t="s">
        <v>206</v>
      </c>
      <c r="H17" t="s">
        <v>145</v>
      </c>
      <c r="I17" t="s">
        <v>146</v>
      </c>
      <c r="J17" s="8">
        <v>359051</v>
      </c>
      <c r="K17">
        <v>3295</v>
      </c>
      <c r="L17">
        <v>0.098</v>
      </c>
      <c r="M17">
        <v>75140</v>
      </c>
      <c r="N17">
        <v>44000</v>
      </c>
      <c r="O17">
        <v>31</v>
      </c>
      <c r="P17" t="s">
        <v>154</v>
      </c>
      <c r="S17" t="s">
        <v>150</v>
      </c>
      <c r="T17" t="s">
        <v>150</v>
      </c>
      <c r="U17" t="s">
        <v>151</v>
      </c>
      <c r="V17" t="s">
        <v>152</v>
      </c>
      <c r="W17" s="134">
        <v>2032</v>
      </c>
      <c r="Z17" s="134"/>
      <c r="AE17" t="s">
        <v>9</v>
      </c>
      <c r="AF17" t="s">
        <v>240</v>
      </c>
      <c r="AG17" t="s">
        <v>157</v>
      </c>
      <c r="AH17" t="s">
        <v>157</v>
      </c>
      <c r="AI17" t="s">
        <v>169</v>
      </c>
      <c r="AJ17" t="s">
        <v>159</v>
      </c>
      <c r="AL17" t="s">
        <v>154</v>
      </c>
      <c r="AR17" t="s">
        <v>154</v>
      </c>
      <c r="AX17" t="s">
        <v>168</v>
      </c>
      <c r="AY17" t="s">
        <v>168</v>
      </c>
      <c r="AZ17" t="s">
        <v>158</v>
      </c>
      <c r="BA17" t="s">
        <v>150</v>
      </c>
      <c r="BB17" t="s">
        <v>241</v>
      </c>
      <c r="BC17">
        <v>2032</v>
      </c>
      <c r="BG17" s="45"/>
      <c r="BI17">
        <v>0</v>
      </c>
    </row>
    <row r="18" spans="3:61" ht="14.45">
      <c r="C18">
        <v>12</v>
      </c>
      <c r="D18">
        <v>11</v>
      </c>
      <c r="E18" t="s">
        <v>242</v>
      </c>
      <c r="F18" t="s">
        <v>243</v>
      </c>
      <c r="G18" t="s">
        <v>244</v>
      </c>
      <c r="H18" t="s">
        <v>245</v>
      </c>
      <c r="I18" t="s">
        <v>246</v>
      </c>
      <c r="J18" s="8">
        <v>351093.30</v>
      </c>
      <c r="K18">
        <v>12275.30</v>
      </c>
      <c r="L18">
        <v>-0.316</v>
      </c>
      <c r="M18">
        <v>655316.8</v>
      </c>
      <c r="N18">
        <v>646501</v>
      </c>
      <c r="O18">
        <v>31</v>
      </c>
      <c r="P18" t="s">
        <v>154</v>
      </c>
      <c r="S18" t="s">
        <v>150</v>
      </c>
      <c r="T18" t="s">
        <v>150</v>
      </c>
      <c r="U18" t="s">
        <v>151</v>
      </c>
      <c r="V18" t="s">
        <v>250</v>
      </c>
      <c r="W18" s="134">
        <v>2030</v>
      </c>
      <c r="Z18" s="134"/>
      <c r="AE18" t="s">
        <v>202</v>
      </c>
      <c r="AF18" t="s">
        <v>5</v>
      </c>
      <c r="AG18" t="s">
        <v>157</v>
      </c>
      <c r="AH18" t="s">
        <v>157</v>
      </c>
      <c r="AI18" t="s">
        <v>169</v>
      </c>
      <c r="AJ18" t="s">
        <v>159</v>
      </c>
      <c r="AK18" t="s">
        <v>160</v>
      </c>
      <c r="AL18" t="s">
        <v>150</v>
      </c>
      <c r="AM18" t="s">
        <v>251</v>
      </c>
      <c r="AN18">
        <v>2050</v>
      </c>
      <c r="AR18" t="s">
        <v>154</v>
      </c>
      <c r="AX18" t="s">
        <v>157</v>
      </c>
      <c r="AY18" t="s">
        <v>171</v>
      </c>
      <c r="AZ18" t="s">
        <v>158</v>
      </c>
      <c r="BA18" t="s">
        <v>154</v>
      </c>
      <c r="BG18" s="45"/>
      <c r="BI18">
        <v>0</v>
      </c>
    </row>
    <row r="19" spans="3:61" ht="377.1">
      <c r="C19">
        <v>13</v>
      </c>
      <c r="D19">
        <v>17</v>
      </c>
      <c r="E19" t="s">
        <v>252</v>
      </c>
      <c r="F19" t="s">
        <v>163</v>
      </c>
      <c r="G19" t="s">
        <v>144</v>
      </c>
      <c r="H19" t="s">
        <v>145</v>
      </c>
      <c r="I19" t="s">
        <v>146</v>
      </c>
      <c r="J19" s="8">
        <v>350018</v>
      </c>
      <c r="K19">
        <v>100118</v>
      </c>
      <c r="L19">
        <v>0.357</v>
      </c>
      <c r="M19">
        <v>450256</v>
      </c>
      <c r="N19">
        <v>183323</v>
      </c>
      <c r="O19">
        <v>17</v>
      </c>
      <c r="P19" t="s">
        <v>154</v>
      </c>
      <c r="S19" t="s">
        <v>150</v>
      </c>
      <c r="T19" t="s">
        <v>150</v>
      </c>
      <c r="U19" t="s">
        <v>151</v>
      </c>
      <c r="V19" t="s">
        <v>152</v>
      </c>
      <c r="W19" s="134">
        <v>2030</v>
      </c>
      <c r="Z19" s="134"/>
      <c r="AE19" t="s">
        <v>167</v>
      </c>
      <c r="AF19" t="s">
        <v>6</v>
      </c>
      <c r="AG19" t="s">
        <v>157</v>
      </c>
      <c r="AH19" t="s">
        <v>157</v>
      </c>
      <c r="AI19" t="s">
        <v>157</v>
      </c>
      <c r="AJ19" t="s">
        <v>218</v>
      </c>
      <c r="AL19" t="s">
        <v>154</v>
      </c>
      <c r="AQ19" t="s">
        <v>219</v>
      </c>
      <c r="AR19" t="s">
        <v>150</v>
      </c>
      <c r="AS19" t="s">
        <v>218</v>
      </c>
      <c r="AT19" s="1" t="s">
        <v>256</v>
      </c>
      <c r="AU19">
        <v>2030</v>
      </c>
      <c r="AX19" t="s">
        <v>158</v>
      </c>
      <c r="AY19" t="s">
        <v>190</v>
      </c>
      <c r="AZ19" t="s">
        <v>157</v>
      </c>
      <c r="BA19" t="s">
        <v>154</v>
      </c>
      <c r="BG19" s="45"/>
      <c r="BI19">
        <v>0</v>
      </c>
    </row>
    <row r="20" spans="3:61" ht="391.5">
      <c r="C20">
        <v>14</v>
      </c>
      <c r="D20">
        <v>12</v>
      </c>
      <c r="E20" t="s">
        <v>257</v>
      </c>
      <c r="F20" t="s">
        <v>192</v>
      </c>
      <c r="G20" t="s">
        <v>193</v>
      </c>
      <c r="H20" t="s">
        <v>145</v>
      </c>
      <c r="I20" t="s">
        <v>146</v>
      </c>
      <c r="J20" s="8">
        <v>349585</v>
      </c>
      <c r="K20">
        <v>33680</v>
      </c>
      <c r="L20">
        <v>-0.065</v>
      </c>
      <c r="M20">
        <v>453475</v>
      </c>
      <c r="N20">
        <v>60900</v>
      </c>
      <c r="O20">
        <v>31</v>
      </c>
      <c r="P20" t="s">
        <v>154</v>
      </c>
      <c r="S20" t="s">
        <v>154</v>
      </c>
      <c r="T20" t="s">
        <v>154</v>
      </c>
      <c r="W20" s="134"/>
      <c r="Z20" s="134"/>
      <c r="AE20" t="s">
        <v>167</v>
      </c>
      <c r="AF20" t="s">
        <v>6</v>
      </c>
      <c r="AG20" t="s">
        <v>157</v>
      </c>
      <c r="AH20" t="s">
        <v>157</v>
      </c>
      <c r="AI20" t="s">
        <v>158</v>
      </c>
      <c r="AJ20" t="s">
        <v>159</v>
      </c>
      <c r="AL20" t="s">
        <v>154</v>
      </c>
      <c r="AQ20" t="s">
        <v>160</v>
      </c>
      <c r="AR20" t="s">
        <v>150</v>
      </c>
      <c r="AS20" t="s">
        <v>159</v>
      </c>
      <c r="AT20" s="1" t="s">
        <v>261</v>
      </c>
      <c r="AU20">
        <v>2050</v>
      </c>
      <c r="AX20" t="s">
        <v>157</v>
      </c>
      <c r="AY20" t="s">
        <v>262</v>
      </c>
      <c r="AZ20" t="s">
        <v>158</v>
      </c>
      <c r="BA20" t="s">
        <v>154</v>
      </c>
      <c r="BG20" s="45"/>
      <c r="BI20">
        <v>0</v>
      </c>
    </row>
    <row r="21" spans="3:61" ht="409.5">
      <c r="C21">
        <v>15</v>
      </c>
      <c r="D21">
        <v>15</v>
      </c>
      <c r="E21" t="s">
        <v>263</v>
      </c>
      <c r="F21" t="s">
        <v>243</v>
      </c>
      <c r="G21" t="s">
        <v>244</v>
      </c>
      <c r="H21" t="s">
        <v>264</v>
      </c>
      <c r="I21" t="s">
        <v>176</v>
      </c>
      <c r="J21" s="8">
        <v>315110.20</v>
      </c>
      <c r="K21">
        <v>31257.90</v>
      </c>
      <c r="L21">
        <v>-0.086</v>
      </c>
      <c r="M21">
        <v>624466.90</v>
      </c>
      <c r="N21">
        <v>383853</v>
      </c>
      <c r="O21">
        <v>31</v>
      </c>
      <c r="P21" t="s">
        <v>154</v>
      </c>
      <c r="S21" t="s">
        <v>150</v>
      </c>
      <c r="T21" t="s">
        <v>150</v>
      </c>
      <c r="U21" t="s">
        <v>151</v>
      </c>
      <c r="V21" t="s">
        <v>268</v>
      </c>
      <c r="W21" s="134">
        <v>2035</v>
      </c>
      <c r="Z21" s="134"/>
      <c r="AE21" t="s">
        <v>202</v>
      </c>
      <c r="AF21" t="s">
        <v>5</v>
      </c>
      <c r="AG21" t="s">
        <v>157</v>
      </c>
      <c r="AH21" t="s">
        <v>157</v>
      </c>
      <c r="AI21" t="s">
        <v>157</v>
      </c>
      <c r="AJ21" t="s">
        <v>218</v>
      </c>
      <c r="AK21" t="s">
        <v>219</v>
      </c>
      <c r="AL21" t="s">
        <v>150</v>
      </c>
      <c r="AM21" s="1" t="s">
        <v>269</v>
      </c>
      <c r="AN21">
        <v>2050</v>
      </c>
      <c r="AR21" t="s">
        <v>154</v>
      </c>
      <c r="AX21" t="s">
        <v>168</v>
      </c>
      <c r="AY21" t="s">
        <v>262</v>
      </c>
      <c r="AZ21" t="s">
        <v>158</v>
      </c>
      <c r="BA21" t="s">
        <v>154</v>
      </c>
      <c r="BG21" s="45"/>
      <c r="BI21">
        <v>0</v>
      </c>
    </row>
    <row r="22" spans="3:61" ht="409.5">
      <c r="C22">
        <v>16</v>
      </c>
      <c r="D22">
        <v>14</v>
      </c>
      <c r="E22" t="s">
        <v>270</v>
      </c>
      <c r="F22" t="s">
        <v>271</v>
      </c>
      <c r="G22" t="s">
        <v>272</v>
      </c>
      <c r="H22" t="s">
        <v>175</v>
      </c>
      <c r="I22" t="s">
        <v>176</v>
      </c>
      <c r="J22" s="8">
        <v>304121.30</v>
      </c>
      <c r="K22">
        <v>3667.40</v>
      </c>
      <c r="L22">
        <v>-0.161</v>
      </c>
      <c r="M22">
        <v>438013.20</v>
      </c>
      <c r="N22">
        <v>361249</v>
      </c>
      <c r="O22">
        <v>14</v>
      </c>
      <c r="P22" t="s">
        <v>154</v>
      </c>
      <c r="S22" t="s">
        <v>154</v>
      </c>
      <c r="T22" t="s">
        <v>154</v>
      </c>
      <c r="W22" s="134"/>
      <c r="Z22" s="134"/>
      <c r="AE22" t="s">
        <v>202</v>
      </c>
      <c r="AF22" t="s">
        <v>5</v>
      </c>
      <c r="AG22" t="s">
        <v>157</v>
      </c>
      <c r="AH22" t="s">
        <v>157</v>
      </c>
      <c r="AI22" t="s">
        <v>168</v>
      </c>
      <c r="AJ22" t="s">
        <v>159</v>
      </c>
      <c r="AK22" t="s">
        <v>160</v>
      </c>
      <c r="AL22" t="s">
        <v>150</v>
      </c>
      <c r="AM22" s="1" t="s">
        <v>276</v>
      </c>
      <c r="AN22">
        <v>2060</v>
      </c>
      <c r="AR22" t="s">
        <v>154</v>
      </c>
      <c r="AX22" t="s">
        <v>168</v>
      </c>
      <c r="AY22" t="s">
        <v>168</v>
      </c>
      <c r="AZ22" t="s">
        <v>158</v>
      </c>
      <c r="BA22" t="s">
        <v>154</v>
      </c>
      <c r="BG22" s="45"/>
      <c r="BI22">
        <v>0</v>
      </c>
    </row>
    <row r="23" spans="3:61" ht="409.5">
      <c r="C23">
        <v>17</v>
      </c>
      <c r="D23">
        <v>18</v>
      </c>
      <c r="E23" t="s">
        <v>277</v>
      </c>
      <c r="F23" t="s">
        <v>236</v>
      </c>
      <c r="G23" t="s">
        <v>206</v>
      </c>
      <c r="H23" t="s">
        <v>145</v>
      </c>
      <c r="I23" t="s">
        <v>146</v>
      </c>
      <c r="J23" s="8">
        <v>293958.6</v>
      </c>
      <c r="K23">
        <v>1509.10</v>
      </c>
      <c r="L23">
        <v>-0.135</v>
      </c>
      <c r="M23">
        <v>67101.70</v>
      </c>
      <c r="N23">
        <v>44000</v>
      </c>
      <c r="O23">
        <v>26</v>
      </c>
      <c r="P23" t="s">
        <v>154</v>
      </c>
      <c r="S23" t="s">
        <v>150</v>
      </c>
      <c r="T23" t="s">
        <v>150</v>
      </c>
      <c r="U23" t="s">
        <v>151</v>
      </c>
      <c r="V23" t="s">
        <v>152</v>
      </c>
      <c r="W23" s="134">
        <v>2032</v>
      </c>
      <c r="Z23" s="134"/>
      <c r="AE23" t="s">
        <v>281</v>
      </c>
      <c r="AF23" t="s">
        <v>240</v>
      </c>
      <c r="AG23" t="s">
        <v>157</v>
      </c>
      <c r="AH23" t="s">
        <v>157</v>
      </c>
      <c r="AI23" t="s">
        <v>157</v>
      </c>
      <c r="AJ23" t="s">
        <v>218</v>
      </c>
      <c r="AL23" t="s">
        <v>154</v>
      </c>
      <c r="AR23" t="s">
        <v>154</v>
      </c>
      <c r="AX23" t="s">
        <v>168</v>
      </c>
      <c r="AY23" t="s">
        <v>168</v>
      </c>
      <c r="AZ23" t="s">
        <v>158</v>
      </c>
      <c r="BA23" t="s">
        <v>150</v>
      </c>
      <c r="BB23" s="1" t="s">
        <v>282</v>
      </c>
      <c r="BC23">
        <v>2032</v>
      </c>
      <c r="BG23" s="45"/>
      <c r="BI23">
        <v>0</v>
      </c>
    </row>
    <row r="24" spans="3:61" ht="409.5">
      <c r="C24">
        <v>18</v>
      </c>
      <c r="D24">
        <v>13</v>
      </c>
      <c r="E24" t="s">
        <v>283</v>
      </c>
      <c r="F24" t="s">
        <v>192</v>
      </c>
      <c r="G24" t="s">
        <v>193</v>
      </c>
      <c r="H24" t="s">
        <v>284</v>
      </c>
      <c r="I24" t="s">
        <v>246</v>
      </c>
      <c r="J24" s="8">
        <v>289029</v>
      </c>
      <c r="K24">
        <v>16094</v>
      </c>
      <c r="L24">
        <v>-0.169</v>
      </c>
      <c r="M24">
        <v>387609</v>
      </c>
      <c r="N24">
        <v>96000</v>
      </c>
      <c r="O24">
        <v>31</v>
      </c>
      <c r="P24" t="s">
        <v>154</v>
      </c>
      <c r="S24" t="s">
        <v>154</v>
      </c>
      <c r="T24" t="s">
        <v>154</v>
      </c>
      <c r="W24" s="134"/>
      <c r="Z24" s="134"/>
      <c r="AE24" t="s">
        <v>167</v>
      </c>
      <c r="AF24" t="s">
        <v>6</v>
      </c>
      <c r="AG24" t="s">
        <v>157</v>
      </c>
      <c r="AH24" t="s">
        <v>157</v>
      </c>
      <c r="AI24" t="s">
        <v>157</v>
      </c>
      <c r="AJ24" t="s">
        <v>218</v>
      </c>
      <c r="AL24" t="s">
        <v>154</v>
      </c>
      <c r="AQ24" t="s">
        <v>219</v>
      </c>
      <c r="AR24" t="s">
        <v>150</v>
      </c>
      <c r="AS24" t="s">
        <v>218</v>
      </c>
      <c r="AT24" s="1" t="s">
        <v>288</v>
      </c>
      <c r="AU24">
        <v>2050</v>
      </c>
      <c r="AX24" t="s">
        <v>157</v>
      </c>
      <c r="AY24" t="s">
        <v>190</v>
      </c>
      <c r="AZ24" t="s">
        <v>158</v>
      </c>
      <c r="BA24" t="s">
        <v>154</v>
      </c>
      <c r="BG24" s="45"/>
      <c r="BI24">
        <v>0</v>
      </c>
    </row>
    <row r="25" spans="3:61" ht="14.45">
      <c r="C25">
        <v>19</v>
      </c>
      <c r="D25">
        <v>21</v>
      </c>
      <c r="E25" t="s">
        <v>289</v>
      </c>
      <c r="F25" t="s">
        <v>290</v>
      </c>
      <c r="G25" t="s">
        <v>229</v>
      </c>
      <c r="H25" t="s">
        <v>145</v>
      </c>
      <c r="I25" t="s">
        <v>146</v>
      </c>
      <c r="J25" s="8">
        <v>278906</v>
      </c>
      <c r="K25">
        <v>58471</v>
      </c>
      <c r="L25">
        <v>0.18</v>
      </c>
      <c r="M25">
        <v>4002814</v>
      </c>
      <c r="N25">
        <v>317233</v>
      </c>
      <c r="O25">
        <v>31</v>
      </c>
      <c r="P25" t="s">
        <v>154</v>
      </c>
      <c r="S25" t="s">
        <v>154</v>
      </c>
      <c r="T25" t="s">
        <v>154</v>
      </c>
      <c r="W25" s="134"/>
      <c r="Z25" s="134"/>
      <c r="AE25" t="s">
        <v>167</v>
      </c>
      <c r="AF25" t="s">
        <v>6</v>
      </c>
      <c r="AG25" t="s">
        <v>157</v>
      </c>
      <c r="AH25" t="s">
        <v>157</v>
      </c>
      <c r="AI25" t="s">
        <v>169</v>
      </c>
      <c r="AJ25" t="s">
        <v>159</v>
      </c>
      <c r="AL25" t="s">
        <v>154</v>
      </c>
      <c r="AQ25" t="s">
        <v>160</v>
      </c>
      <c r="AR25" t="s">
        <v>150</v>
      </c>
      <c r="AS25" t="s">
        <v>159</v>
      </c>
      <c r="AT25" t="s">
        <v>294</v>
      </c>
      <c r="AU25">
        <v>2050</v>
      </c>
      <c r="AX25" t="s">
        <v>157</v>
      </c>
      <c r="AY25" t="s">
        <v>190</v>
      </c>
      <c r="AZ25" t="s">
        <v>157</v>
      </c>
      <c r="BA25" t="s">
        <v>154</v>
      </c>
      <c r="BG25" s="45"/>
      <c r="BI25">
        <v>0</v>
      </c>
    </row>
    <row r="26" spans="3:61" ht="14.45">
      <c r="C26">
        <v>20</v>
      </c>
      <c r="D26">
        <v>20</v>
      </c>
      <c r="E26" t="s">
        <v>295</v>
      </c>
      <c r="F26" t="s">
        <v>143</v>
      </c>
      <c r="G26" t="s">
        <v>144</v>
      </c>
      <c r="H26" t="s">
        <v>145</v>
      </c>
      <c r="I26" t="s">
        <v>146</v>
      </c>
      <c r="J26" s="8">
        <v>254453</v>
      </c>
      <c r="K26">
        <v>7367</v>
      </c>
      <c r="L26">
        <v>0.171</v>
      </c>
      <c r="M26">
        <v>69831</v>
      </c>
      <c r="N26">
        <v>333000</v>
      </c>
      <c r="O26">
        <v>31</v>
      </c>
      <c r="P26" t="s">
        <v>154</v>
      </c>
      <c r="S26" t="s">
        <v>154</v>
      </c>
      <c r="T26" t="s">
        <v>154</v>
      </c>
      <c r="W26" s="134"/>
      <c r="Z26" s="134"/>
      <c r="AE26" t="s">
        <v>281</v>
      </c>
      <c r="AF26" t="s">
        <v>240</v>
      </c>
      <c r="AG26" t="s">
        <v>157</v>
      </c>
      <c r="AH26" t="s">
        <v>157</v>
      </c>
      <c r="AI26" t="s">
        <v>169</v>
      </c>
      <c r="AJ26" t="s">
        <v>159</v>
      </c>
      <c r="AL26" t="s">
        <v>154</v>
      </c>
      <c r="AR26" t="s">
        <v>154</v>
      </c>
      <c r="AX26" t="s">
        <v>168</v>
      </c>
      <c r="AY26" t="s">
        <v>168</v>
      </c>
      <c r="AZ26" t="s">
        <v>158</v>
      </c>
      <c r="BA26" t="s">
        <v>150</v>
      </c>
      <c r="BB26" t="s">
        <v>299</v>
      </c>
      <c r="BC26">
        <v>2030</v>
      </c>
      <c r="BG26" s="45"/>
      <c r="BI26">
        <v>0</v>
      </c>
    </row>
    <row r="27" spans="3:61" ht="409.5">
      <c r="C27">
        <v>21</v>
      </c>
      <c r="D27">
        <v>33</v>
      </c>
      <c r="E27" t="s">
        <v>300</v>
      </c>
      <c r="F27" t="s">
        <v>222</v>
      </c>
      <c r="G27" t="s">
        <v>206</v>
      </c>
      <c r="H27" t="s">
        <v>145</v>
      </c>
      <c r="I27" t="s">
        <v>146</v>
      </c>
      <c r="J27" s="8">
        <v>247121</v>
      </c>
      <c r="K27">
        <v>3434</v>
      </c>
      <c r="L27">
        <v>-0.335</v>
      </c>
      <c r="M27">
        <v>155881</v>
      </c>
      <c r="N27">
        <v>72398</v>
      </c>
      <c r="O27">
        <v>30</v>
      </c>
      <c r="P27" t="s">
        <v>150</v>
      </c>
      <c r="Q27">
        <v>2022</v>
      </c>
      <c r="R27">
        <v>2030</v>
      </c>
      <c r="S27" t="s">
        <v>150</v>
      </c>
      <c r="T27" t="s">
        <v>150</v>
      </c>
      <c r="U27" t="s">
        <v>210</v>
      </c>
      <c r="W27" s="134">
        <v>2030</v>
      </c>
      <c r="Z27" s="134"/>
      <c r="AE27" t="s">
        <v>202</v>
      </c>
      <c r="AF27" t="s">
        <v>5</v>
      </c>
      <c r="AG27" t="s">
        <v>157</v>
      </c>
      <c r="AH27" t="s">
        <v>157</v>
      </c>
      <c r="AI27" t="s">
        <v>157</v>
      </c>
      <c r="AJ27" t="s">
        <v>218</v>
      </c>
      <c r="AK27" t="s">
        <v>219</v>
      </c>
      <c r="AL27" t="s">
        <v>150</v>
      </c>
      <c r="AM27" s="1" t="s">
        <v>304</v>
      </c>
      <c r="AN27">
        <v>2040</v>
      </c>
      <c r="AR27" t="s">
        <v>154</v>
      </c>
      <c r="AX27" t="s">
        <v>168</v>
      </c>
      <c r="AY27" t="s">
        <v>168</v>
      </c>
      <c r="AZ27" t="s">
        <v>157</v>
      </c>
      <c r="BA27" t="s">
        <v>154</v>
      </c>
      <c r="BG27" s="45"/>
      <c r="BI27">
        <v>0</v>
      </c>
    </row>
    <row r="28" spans="3:61" ht="409.5">
      <c r="C28">
        <v>22</v>
      </c>
      <c r="D28">
        <v>26</v>
      </c>
      <c r="E28" t="s">
        <v>305</v>
      </c>
      <c r="F28" t="s">
        <v>306</v>
      </c>
      <c r="G28" t="s">
        <v>214</v>
      </c>
      <c r="H28" t="s">
        <v>145</v>
      </c>
      <c r="I28" t="s">
        <v>146</v>
      </c>
      <c r="J28" s="8">
        <v>245122</v>
      </c>
      <c r="K28">
        <v>88136</v>
      </c>
      <c r="L28">
        <v>0.218</v>
      </c>
      <c r="M28">
        <v>512163</v>
      </c>
      <c r="N28">
        <v>228000</v>
      </c>
      <c r="O28">
        <v>28</v>
      </c>
      <c r="P28" t="s">
        <v>150</v>
      </c>
      <c r="Q28">
        <v>2015</v>
      </c>
      <c r="R28">
        <v>2014</v>
      </c>
      <c r="S28" t="s">
        <v>150</v>
      </c>
      <c r="T28" t="s">
        <v>150</v>
      </c>
      <c r="U28" t="s">
        <v>151</v>
      </c>
      <c r="V28" t="s">
        <v>152</v>
      </c>
      <c r="W28" s="134">
        <v>2030</v>
      </c>
      <c r="Z28" s="134"/>
      <c r="AA28" t="s">
        <v>154</v>
      </c>
      <c r="AB28" t="s">
        <v>155</v>
      </c>
      <c r="AE28" t="s">
        <v>310</v>
      </c>
      <c r="AF28" t="s">
        <v>5</v>
      </c>
      <c r="AG28" t="s">
        <v>157</v>
      </c>
      <c r="AH28" t="s">
        <v>157</v>
      </c>
      <c r="AI28" t="s">
        <v>157</v>
      </c>
      <c r="AJ28" t="s">
        <v>218</v>
      </c>
      <c r="AK28" t="s">
        <v>219</v>
      </c>
      <c r="AL28" t="s">
        <v>150</v>
      </c>
      <c r="AM28" s="1" t="s">
        <v>311</v>
      </c>
      <c r="AN28">
        <v>2030</v>
      </c>
      <c r="AR28" t="s">
        <v>154</v>
      </c>
      <c r="AX28" t="s">
        <v>157</v>
      </c>
      <c r="AY28" t="s">
        <v>312</v>
      </c>
      <c r="AZ28" t="s">
        <v>157</v>
      </c>
      <c r="BA28" t="s">
        <v>154</v>
      </c>
      <c r="BG28" s="45"/>
      <c r="BI28">
        <v>1</v>
      </c>
    </row>
    <row r="29" spans="3:61" ht="362.45">
      <c r="C29">
        <v>23</v>
      </c>
      <c r="D29">
        <v>19</v>
      </c>
      <c r="E29" t="s">
        <v>313</v>
      </c>
      <c r="F29" t="s">
        <v>314</v>
      </c>
      <c r="G29" t="s">
        <v>229</v>
      </c>
      <c r="H29" t="s">
        <v>315</v>
      </c>
      <c r="I29" t="s">
        <v>176</v>
      </c>
      <c r="J29" s="8">
        <v>243201.80</v>
      </c>
      <c r="K29">
        <v>2771.80</v>
      </c>
      <c r="L29">
        <v>-0.625</v>
      </c>
      <c r="M29">
        <v>76426.50</v>
      </c>
      <c r="N29">
        <v>13086</v>
      </c>
      <c r="O29">
        <v>11</v>
      </c>
      <c r="P29" t="s">
        <v>154</v>
      </c>
      <c r="S29" t="s">
        <v>154</v>
      </c>
      <c r="T29" t="s">
        <v>154</v>
      </c>
      <c r="W29" s="134"/>
      <c r="Z29" s="134"/>
      <c r="AE29" t="s">
        <v>202</v>
      </c>
      <c r="AF29" t="s">
        <v>5</v>
      </c>
      <c r="AG29" t="s">
        <v>157</v>
      </c>
      <c r="AH29" t="s">
        <v>157</v>
      </c>
      <c r="AI29" t="s">
        <v>157</v>
      </c>
      <c r="AJ29" t="s">
        <v>218</v>
      </c>
      <c r="AK29" t="s">
        <v>219</v>
      </c>
      <c r="AL29" t="s">
        <v>150</v>
      </c>
      <c r="AM29" s="1" t="s">
        <v>319</v>
      </c>
      <c r="AN29">
        <v>2050</v>
      </c>
      <c r="AR29" t="s">
        <v>154</v>
      </c>
      <c r="AX29" t="s">
        <v>157</v>
      </c>
      <c r="AY29" t="s">
        <v>171</v>
      </c>
      <c r="AZ29" t="s">
        <v>158</v>
      </c>
      <c r="BA29" t="s">
        <v>154</v>
      </c>
      <c r="BG29" s="45"/>
      <c r="BI29">
        <v>0</v>
      </c>
    </row>
    <row r="30" spans="3:61" ht="14.45">
      <c r="C30">
        <v>24</v>
      </c>
      <c r="D30">
        <v>24</v>
      </c>
      <c r="E30" t="s">
        <v>320</v>
      </c>
      <c r="F30" t="s">
        <v>183</v>
      </c>
      <c r="G30" t="s">
        <v>184</v>
      </c>
      <c r="H30" t="s">
        <v>321</v>
      </c>
      <c r="I30" t="s">
        <v>246</v>
      </c>
      <c r="J30" s="8">
        <v>230944</v>
      </c>
      <c r="K30">
        <v>-1634</v>
      </c>
      <c r="L30">
        <v>-1.382</v>
      </c>
      <c r="M30">
        <v>130460</v>
      </c>
      <c r="N30">
        <v>84146</v>
      </c>
      <c r="O30">
        <v>15</v>
      </c>
      <c r="P30" t="s">
        <v>154</v>
      </c>
      <c r="S30" t="s">
        <v>154</v>
      </c>
      <c r="T30" t="s">
        <v>154</v>
      </c>
      <c r="W30" s="134"/>
      <c r="Z30" s="134"/>
      <c r="AE30" t="s">
        <v>167</v>
      </c>
      <c r="AF30" t="s">
        <v>6</v>
      </c>
      <c r="AG30" t="s">
        <v>157</v>
      </c>
      <c r="AH30" t="s">
        <v>157</v>
      </c>
      <c r="AI30" t="s">
        <v>157</v>
      </c>
      <c r="AJ30" t="s">
        <v>218</v>
      </c>
      <c r="AL30" t="s">
        <v>154</v>
      </c>
      <c r="AQ30" t="s">
        <v>219</v>
      </c>
      <c r="AR30" t="s">
        <v>150</v>
      </c>
      <c r="AS30" t="s">
        <v>218</v>
      </c>
      <c r="AT30" t="s">
        <v>325</v>
      </c>
      <c r="AU30">
        <v>2050</v>
      </c>
      <c r="AX30" t="s">
        <v>168</v>
      </c>
      <c r="AY30" t="s">
        <v>262</v>
      </c>
      <c r="AZ30" t="s">
        <v>158</v>
      </c>
      <c r="BA30" t="s">
        <v>154</v>
      </c>
      <c r="BG30" s="45"/>
      <c r="BI30">
        <v>0</v>
      </c>
    </row>
    <row r="31" spans="3:61" ht="14.45">
      <c r="C31">
        <v>25</v>
      </c>
      <c r="D31">
        <v>27</v>
      </c>
      <c r="E31" t="s">
        <v>326</v>
      </c>
      <c r="F31" t="s">
        <v>236</v>
      </c>
      <c r="G31" t="s">
        <v>206</v>
      </c>
      <c r="H31" t="s">
        <v>145</v>
      </c>
      <c r="I31" t="s">
        <v>146</v>
      </c>
      <c r="J31" s="8">
        <v>226827</v>
      </c>
      <c r="K31">
        <v>852</v>
      </c>
      <c r="L31">
        <v>2.264</v>
      </c>
      <c r="M31">
        <v>45121</v>
      </c>
      <c r="N31">
        <v>48411</v>
      </c>
      <c r="O31">
        <v>28</v>
      </c>
      <c r="P31" t="s">
        <v>154</v>
      </c>
      <c r="S31" t="s">
        <v>150</v>
      </c>
      <c r="T31" t="s">
        <v>150</v>
      </c>
      <c r="U31" t="s">
        <v>151</v>
      </c>
      <c r="V31" t="s">
        <v>152</v>
      </c>
      <c r="W31" s="134">
        <v>2030</v>
      </c>
      <c r="Z31" s="134"/>
      <c r="AE31" t="s">
        <v>281</v>
      </c>
      <c r="AF31" t="s">
        <v>240</v>
      </c>
      <c r="AG31" t="s">
        <v>157</v>
      </c>
      <c r="AH31" t="s">
        <v>157</v>
      </c>
      <c r="AI31" t="s">
        <v>169</v>
      </c>
      <c r="AJ31" t="s">
        <v>159</v>
      </c>
      <c r="AL31" t="s">
        <v>154</v>
      </c>
      <c r="AR31" t="s">
        <v>154</v>
      </c>
      <c r="AT31" t="s">
        <v>330</v>
      </c>
      <c r="AX31" t="s">
        <v>168</v>
      </c>
      <c r="AY31" t="s">
        <v>168</v>
      </c>
      <c r="AZ31" t="s">
        <v>158</v>
      </c>
      <c r="BA31" t="s">
        <v>150</v>
      </c>
      <c r="BB31" t="s">
        <v>331</v>
      </c>
      <c r="BC31">
        <v>2030</v>
      </c>
      <c r="BG31" s="45"/>
      <c r="BI31">
        <v>0</v>
      </c>
    </row>
    <row r="32" spans="3:61" ht="14.45">
      <c r="C32">
        <v>26</v>
      </c>
      <c r="D32">
        <v>22</v>
      </c>
      <c r="E32" t="s">
        <v>332</v>
      </c>
      <c r="F32" t="s">
        <v>333</v>
      </c>
      <c r="G32" t="s">
        <v>229</v>
      </c>
      <c r="H32" t="s">
        <v>175</v>
      </c>
      <c r="I32" t="s">
        <v>176</v>
      </c>
      <c r="J32" s="8">
        <v>221461.30</v>
      </c>
      <c r="K32">
        <v>50848.50</v>
      </c>
      <c r="L32">
        <v>-0.011</v>
      </c>
      <c r="M32">
        <v>6688551.8</v>
      </c>
      <c r="N32">
        <v>415159</v>
      </c>
      <c r="O32">
        <v>27</v>
      </c>
      <c r="P32" t="s">
        <v>154</v>
      </c>
      <c r="S32" t="s">
        <v>154</v>
      </c>
      <c r="T32" t="s">
        <v>154</v>
      </c>
      <c r="W32" s="134"/>
      <c r="Z32" s="134"/>
      <c r="AE32" t="s">
        <v>233</v>
      </c>
      <c r="AF32" t="s">
        <v>234</v>
      </c>
      <c r="AG32" t="s">
        <v>337</v>
      </c>
      <c r="AH32" t="s">
        <v>337</v>
      </c>
      <c r="AI32" t="s">
        <v>168</v>
      </c>
      <c r="AJ32" t="s">
        <v>159</v>
      </c>
      <c r="AK32" t="s">
        <v>180</v>
      </c>
      <c r="AL32" t="s">
        <v>154</v>
      </c>
      <c r="AM32" t="s">
        <v>338</v>
      </c>
      <c r="AN32">
        <v>2060</v>
      </c>
      <c r="AO32" t="s">
        <v>339</v>
      </c>
      <c r="AR32" t="s">
        <v>154</v>
      </c>
      <c r="AX32" t="s">
        <v>157</v>
      </c>
      <c r="AY32" t="s">
        <v>168</v>
      </c>
      <c r="AZ32" t="s">
        <v>158</v>
      </c>
      <c r="BA32" t="s">
        <v>154</v>
      </c>
      <c r="BG32" s="45"/>
      <c r="BI32">
        <v>0</v>
      </c>
    </row>
    <row r="33" spans="3:61" ht="409.5">
      <c r="C33">
        <v>27</v>
      </c>
      <c r="D33">
        <v>31</v>
      </c>
      <c r="E33" t="s">
        <v>340</v>
      </c>
      <c r="F33" t="s">
        <v>341</v>
      </c>
      <c r="G33" t="s">
        <v>214</v>
      </c>
      <c r="H33" t="s">
        <v>342</v>
      </c>
      <c r="I33" t="s">
        <v>176</v>
      </c>
      <c r="J33" s="8">
        <v>220636.70</v>
      </c>
      <c r="K33">
        <v>24655.40</v>
      </c>
      <c r="L33">
        <v>1.225</v>
      </c>
      <c r="M33">
        <v>348381.70</v>
      </c>
      <c r="N33">
        <v>262647</v>
      </c>
      <c r="O33">
        <v>31</v>
      </c>
      <c r="P33" t="s">
        <v>150</v>
      </c>
      <c r="Q33">
        <v>2022</v>
      </c>
      <c r="R33">
        <v>2050</v>
      </c>
      <c r="S33" t="s">
        <v>154</v>
      </c>
      <c r="T33" t="s">
        <v>154</v>
      </c>
      <c r="W33" s="134"/>
      <c r="Z33" s="134"/>
      <c r="AE33" t="s">
        <v>167</v>
      </c>
      <c r="AF33" t="s">
        <v>6</v>
      </c>
      <c r="AG33" t="s">
        <v>157</v>
      </c>
      <c r="AH33" t="s">
        <v>157</v>
      </c>
      <c r="AI33" t="s">
        <v>158</v>
      </c>
      <c r="AJ33" t="s">
        <v>159</v>
      </c>
      <c r="AL33" t="s">
        <v>154</v>
      </c>
      <c r="AQ33" t="s">
        <v>160</v>
      </c>
      <c r="AR33" t="s">
        <v>150</v>
      </c>
      <c r="AS33" t="s">
        <v>159</v>
      </c>
      <c r="AT33" s="1" t="s">
        <v>346</v>
      </c>
      <c r="AU33">
        <v>2050</v>
      </c>
      <c r="AX33" t="s">
        <v>157</v>
      </c>
      <c r="AY33" t="s">
        <v>190</v>
      </c>
      <c r="AZ33" t="s">
        <v>158</v>
      </c>
      <c r="BA33" t="s">
        <v>154</v>
      </c>
      <c r="BG33" s="45"/>
      <c r="BI33">
        <v>0</v>
      </c>
    </row>
    <row r="34" spans="3:61" ht="14.45">
      <c r="C34">
        <v>28</v>
      </c>
      <c r="D34">
        <v>32</v>
      </c>
      <c r="E34" t="s">
        <v>347</v>
      </c>
      <c r="F34" t="s">
        <v>348</v>
      </c>
      <c r="G34" t="s">
        <v>214</v>
      </c>
      <c r="H34" t="s">
        <v>349</v>
      </c>
      <c r="I34" t="s">
        <v>176</v>
      </c>
      <c r="J34" s="8">
        <v>213699.10</v>
      </c>
      <c r="K34">
        <v>4757.30</v>
      </c>
      <c r="L34">
        <v>0.043</v>
      </c>
      <c r="M34">
        <v>133999.10</v>
      </c>
      <c r="N34">
        <v>633167</v>
      </c>
      <c r="O34">
        <v>21</v>
      </c>
      <c r="P34" t="s">
        <v>150</v>
      </c>
      <c r="Q34">
        <v>2024</v>
      </c>
      <c r="R34">
        <v>2040</v>
      </c>
      <c r="S34" t="s">
        <v>150</v>
      </c>
      <c r="T34" t="s">
        <v>150</v>
      </c>
      <c r="U34" t="s">
        <v>151</v>
      </c>
      <c r="V34" t="s">
        <v>353</v>
      </c>
      <c r="W34" s="134">
        <v>2030</v>
      </c>
      <c r="X34" t="s">
        <v>151</v>
      </c>
      <c r="Y34" t="s">
        <v>353</v>
      </c>
      <c r="Z34" s="134">
        <v>2050</v>
      </c>
      <c r="AA34" t="s">
        <v>150</v>
      </c>
      <c r="AB34" t="s">
        <v>151</v>
      </c>
      <c r="AC34">
        <v>2050</v>
      </c>
      <c r="AE34" t="s">
        <v>167</v>
      </c>
      <c r="AF34" t="s">
        <v>6</v>
      </c>
      <c r="AG34" t="s">
        <v>157</v>
      </c>
      <c r="AH34" t="s">
        <v>157</v>
      </c>
      <c r="AI34" t="s">
        <v>158</v>
      </c>
      <c r="AJ34" t="s">
        <v>159</v>
      </c>
      <c r="AL34" t="s">
        <v>154</v>
      </c>
      <c r="AQ34" t="s">
        <v>160</v>
      </c>
      <c r="AR34" t="s">
        <v>150</v>
      </c>
      <c r="AS34" t="s">
        <v>159</v>
      </c>
      <c r="AT34" s="135" t="s">
        <v>7826</v>
      </c>
      <c r="AU34">
        <v>2050</v>
      </c>
      <c r="AX34" t="s">
        <v>168</v>
      </c>
      <c r="AY34" t="s">
        <v>168</v>
      </c>
      <c r="AZ34" t="s">
        <v>158</v>
      </c>
      <c r="BA34" t="s">
        <v>154</v>
      </c>
      <c r="BG34" s="45"/>
      <c r="BI34">
        <v>0</v>
      </c>
    </row>
    <row r="35" spans="3:61" ht="14.45">
      <c r="C35">
        <v>29</v>
      </c>
      <c r="D35">
        <v>29</v>
      </c>
      <c r="E35" t="s">
        <v>355</v>
      </c>
      <c r="F35" t="s">
        <v>192</v>
      </c>
      <c r="G35" t="s">
        <v>193</v>
      </c>
      <c r="H35" t="s">
        <v>145</v>
      </c>
      <c r="I35" t="s">
        <v>146</v>
      </c>
      <c r="J35" s="8">
        <v>202792</v>
      </c>
      <c r="K35">
        <v>17661</v>
      </c>
      <c r="L35">
        <v>-0.174</v>
      </c>
      <c r="M35">
        <v>256938</v>
      </c>
      <c r="N35">
        <v>45298</v>
      </c>
      <c r="O35">
        <v>31</v>
      </c>
      <c r="P35" t="s">
        <v>154</v>
      </c>
      <c r="S35" t="s">
        <v>154</v>
      </c>
      <c r="T35" t="s">
        <v>154</v>
      </c>
      <c r="W35" s="134"/>
      <c r="Z35" s="134"/>
      <c r="AE35" t="s">
        <v>167</v>
      </c>
      <c r="AF35" t="s">
        <v>6</v>
      </c>
      <c r="AG35" t="s">
        <v>157</v>
      </c>
      <c r="AH35" t="s">
        <v>157</v>
      </c>
      <c r="AI35" t="s">
        <v>169</v>
      </c>
      <c r="AJ35" t="s">
        <v>159</v>
      </c>
      <c r="AL35" t="s">
        <v>154</v>
      </c>
      <c r="AQ35" t="s">
        <v>160</v>
      </c>
      <c r="AR35" t="s">
        <v>150</v>
      </c>
      <c r="AS35" t="s">
        <v>159</v>
      </c>
      <c r="AT35" t="s">
        <v>359</v>
      </c>
      <c r="AU35">
        <v>2050</v>
      </c>
      <c r="AX35" t="s">
        <v>157</v>
      </c>
      <c r="AY35" t="s">
        <v>262</v>
      </c>
      <c r="AZ35" t="s">
        <v>157</v>
      </c>
      <c r="BA35" t="s">
        <v>154</v>
      </c>
      <c r="BG35" s="45"/>
      <c r="BI35">
        <v>0</v>
      </c>
    </row>
    <row r="36" spans="3:61" ht="14.45">
      <c r="C36">
        <v>30</v>
      </c>
      <c r="D36">
        <v>34</v>
      </c>
      <c r="E36" t="s">
        <v>360</v>
      </c>
      <c r="F36" t="s">
        <v>333</v>
      </c>
      <c r="G36" t="s">
        <v>229</v>
      </c>
      <c r="H36" t="s">
        <v>175</v>
      </c>
      <c r="I36" t="s">
        <v>176</v>
      </c>
      <c r="J36" s="8">
        <v>197466.40</v>
      </c>
      <c r="K36">
        <v>39204.60</v>
      </c>
      <c r="L36">
        <v>0.03</v>
      </c>
      <c r="M36">
        <v>5923600.2</v>
      </c>
      <c r="N36">
        <v>454716</v>
      </c>
      <c r="O36">
        <v>26</v>
      </c>
      <c r="P36" t="s">
        <v>154</v>
      </c>
      <c r="S36" t="s">
        <v>154</v>
      </c>
      <c r="T36" t="s">
        <v>154</v>
      </c>
      <c r="W36" s="134"/>
      <c r="Z36" s="134"/>
      <c r="AE36" t="s">
        <v>233</v>
      </c>
      <c r="AF36" t="s">
        <v>234</v>
      </c>
      <c r="AG36" t="s">
        <v>337</v>
      </c>
      <c r="AH36" t="s">
        <v>337</v>
      </c>
      <c r="AI36" t="s">
        <v>158</v>
      </c>
      <c r="AJ36" t="s">
        <v>159</v>
      </c>
      <c r="AK36" t="s">
        <v>180</v>
      </c>
      <c r="AL36" t="s">
        <v>154</v>
      </c>
      <c r="AM36" t="s">
        <v>338</v>
      </c>
      <c r="AN36">
        <v>2060</v>
      </c>
      <c r="AO36" t="s">
        <v>364</v>
      </c>
      <c r="AR36" t="s">
        <v>154</v>
      </c>
      <c r="AX36" t="s">
        <v>158</v>
      </c>
      <c r="AY36" t="s">
        <v>158</v>
      </c>
      <c r="AZ36" t="s">
        <v>158</v>
      </c>
      <c r="BA36" t="s">
        <v>150</v>
      </c>
      <c r="BB36" t="s">
        <v>365</v>
      </c>
      <c r="BD36" t="s">
        <v>366</v>
      </c>
      <c r="BG36" s="45"/>
      <c r="BI36">
        <v>0</v>
      </c>
    </row>
    <row r="37" spans="3:61" ht="14.45">
      <c r="C37">
        <v>31</v>
      </c>
      <c r="D37">
        <v>30</v>
      </c>
      <c r="E37" t="s">
        <v>367</v>
      </c>
      <c r="F37" t="s">
        <v>333</v>
      </c>
      <c r="G37" t="s">
        <v>229</v>
      </c>
      <c r="H37" t="s">
        <v>175</v>
      </c>
      <c r="I37" t="s">
        <v>176</v>
      </c>
      <c r="J37" s="8">
        <v>196738.30</v>
      </c>
      <c r="K37">
        <v>46639.30</v>
      </c>
      <c r="L37">
        <v>-0.008</v>
      </c>
      <c r="M37">
        <v>5558224.6</v>
      </c>
      <c r="N37">
        <v>376847</v>
      </c>
      <c r="O37">
        <v>26</v>
      </c>
      <c r="P37" t="s">
        <v>154</v>
      </c>
      <c r="S37" t="s">
        <v>154</v>
      </c>
      <c r="T37" t="s">
        <v>154</v>
      </c>
      <c r="W37" s="134"/>
      <c r="Z37" s="134"/>
      <c r="AE37" t="s">
        <v>9</v>
      </c>
      <c r="AF37" t="s">
        <v>240</v>
      </c>
      <c r="AG37" t="s">
        <v>337</v>
      </c>
      <c r="AH37" t="s">
        <v>337</v>
      </c>
      <c r="AJ37" t="s">
        <v>159</v>
      </c>
      <c r="AK37" t="s">
        <v>180</v>
      </c>
      <c r="AL37" t="s">
        <v>154</v>
      </c>
      <c r="AM37" t="s">
        <v>338</v>
      </c>
      <c r="AN37">
        <v>2060</v>
      </c>
      <c r="AO37" t="s">
        <v>371</v>
      </c>
      <c r="AR37" t="s">
        <v>154</v>
      </c>
      <c r="AX37" t="s">
        <v>168</v>
      </c>
      <c r="AY37" t="s">
        <v>168</v>
      </c>
      <c r="AZ37" t="s">
        <v>158</v>
      </c>
      <c r="BA37" t="s">
        <v>150</v>
      </c>
      <c r="BB37" t="s">
        <v>372</v>
      </c>
      <c r="BG37" s="45"/>
      <c r="BI37">
        <v>0</v>
      </c>
    </row>
    <row r="38" spans="3:61" ht="14.45">
      <c r="C38">
        <v>32</v>
      </c>
      <c r="D38">
        <v>23</v>
      </c>
      <c r="E38" t="s">
        <v>373</v>
      </c>
      <c r="F38" t="s">
        <v>192</v>
      </c>
      <c r="G38" t="s">
        <v>193</v>
      </c>
      <c r="H38" t="s">
        <v>374</v>
      </c>
      <c r="I38" t="s">
        <v>246</v>
      </c>
      <c r="J38" s="8">
        <v>195610</v>
      </c>
      <c r="K38">
        <v>15758</v>
      </c>
      <c r="L38">
        <v>-0.263</v>
      </c>
      <c r="M38">
        <v>285487</v>
      </c>
      <c r="N38">
        <v>102887</v>
      </c>
      <c r="O38">
        <v>31</v>
      </c>
      <c r="P38" t="s">
        <v>154</v>
      </c>
      <c r="S38" t="s">
        <v>154</v>
      </c>
      <c r="T38" t="s">
        <v>154</v>
      </c>
      <c r="W38" s="134"/>
      <c r="Z38" s="134"/>
      <c r="AE38" t="s">
        <v>167</v>
      </c>
      <c r="AF38" t="s">
        <v>6</v>
      </c>
      <c r="AG38" t="s">
        <v>157</v>
      </c>
      <c r="AH38" t="s">
        <v>157</v>
      </c>
      <c r="AI38" t="s">
        <v>169</v>
      </c>
      <c r="AJ38" t="s">
        <v>159</v>
      </c>
      <c r="AL38" t="s">
        <v>154</v>
      </c>
      <c r="AQ38" t="s">
        <v>160</v>
      </c>
      <c r="AR38" t="s">
        <v>150</v>
      </c>
      <c r="AS38" t="s">
        <v>159</v>
      </c>
      <c r="AT38" t="s">
        <v>378</v>
      </c>
      <c r="AU38">
        <v>2050</v>
      </c>
      <c r="AX38" t="s">
        <v>157</v>
      </c>
      <c r="AY38" t="s">
        <v>171</v>
      </c>
      <c r="AZ38" t="s">
        <v>158</v>
      </c>
      <c r="BA38" t="s">
        <v>154</v>
      </c>
      <c r="BG38" s="45"/>
      <c r="BI38">
        <v>0</v>
      </c>
    </row>
    <row r="39" spans="3:61" ht="409.5">
      <c r="C39">
        <v>33</v>
      </c>
      <c r="D39">
        <v>25</v>
      </c>
      <c r="E39" t="s">
        <v>379</v>
      </c>
      <c r="F39" t="s">
        <v>192</v>
      </c>
      <c r="G39" t="s">
        <v>193</v>
      </c>
      <c r="H39" t="s">
        <v>284</v>
      </c>
      <c r="I39" t="s">
        <v>246</v>
      </c>
      <c r="J39" s="8">
        <v>194629</v>
      </c>
      <c r="K39">
        <v>381</v>
      </c>
      <c r="L39">
        <v>-0.975</v>
      </c>
      <c r="M39">
        <v>282228</v>
      </c>
      <c r="N39">
        <v>100500</v>
      </c>
      <c r="O39">
        <v>31</v>
      </c>
      <c r="P39" t="s">
        <v>154</v>
      </c>
      <c r="S39" t="s">
        <v>154</v>
      </c>
      <c r="T39" t="s">
        <v>154</v>
      </c>
      <c r="W39" s="134"/>
      <c r="Z39" s="134"/>
      <c r="AE39" t="s">
        <v>167</v>
      </c>
      <c r="AF39" t="s">
        <v>6</v>
      </c>
      <c r="AG39" t="s">
        <v>157</v>
      </c>
      <c r="AH39" t="s">
        <v>157</v>
      </c>
      <c r="AI39" t="s">
        <v>158</v>
      </c>
      <c r="AJ39" t="s">
        <v>159</v>
      </c>
      <c r="AL39" t="s">
        <v>154</v>
      </c>
      <c r="AQ39" t="s">
        <v>160</v>
      </c>
      <c r="AR39" t="s">
        <v>150</v>
      </c>
      <c r="AS39" t="s">
        <v>159</v>
      </c>
      <c r="AT39" s="1" t="s">
        <v>383</v>
      </c>
      <c r="AU39">
        <v>2050</v>
      </c>
      <c r="AX39" t="s">
        <v>157</v>
      </c>
      <c r="AY39" t="s">
        <v>190</v>
      </c>
      <c r="AZ39" t="s">
        <v>158</v>
      </c>
      <c r="BA39" t="s">
        <v>154</v>
      </c>
      <c r="BG39" s="45"/>
      <c r="BI39">
        <v>0</v>
      </c>
    </row>
    <row r="40" spans="3:61" ht="14.45">
      <c r="C40">
        <v>34</v>
      </c>
      <c r="D40">
        <v>38</v>
      </c>
      <c r="E40" t="s">
        <v>384</v>
      </c>
      <c r="F40" t="s">
        <v>290</v>
      </c>
      <c r="G40" t="s">
        <v>229</v>
      </c>
      <c r="H40" t="s">
        <v>145</v>
      </c>
      <c r="I40" t="s">
        <v>146</v>
      </c>
      <c r="J40" s="8">
        <v>192434</v>
      </c>
      <c r="K40">
        <v>27132</v>
      </c>
      <c r="L40">
        <v>0.023</v>
      </c>
      <c r="M40">
        <v>3261519</v>
      </c>
      <c r="N40">
        <v>213193</v>
      </c>
      <c r="O40">
        <v>31</v>
      </c>
      <c r="P40" t="s">
        <v>154</v>
      </c>
      <c r="S40" t="s">
        <v>154</v>
      </c>
      <c r="T40" t="s">
        <v>154</v>
      </c>
      <c r="W40" s="134"/>
      <c r="Z40" s="134"/>
      <c r="AE40" t="s">
        <v>167</v>
      </c>
      <c r="AF40" t="s">
        <v>6</v>
      </c>
      <c r="AG40" t="s">
        <v>157</v>
      </c>
      <c r="AH40" t="s">
        <v>157</v>
      </c>
      <c r="AI40" t="s">
        <v>157</v>
      </c>
      <c r="AJ40" t="s">
        <v>218</v>
      </c>
      <c r="AL40" t="s">
        <v>154</v>
      </c>
      <c r="AQ40" t="s">
        <v>219</v>
      </c>
      <c r="AR40" t="s">
        <v>150</v>
      </c>
      <c r="AS40" t="s">
        <v>218</v>
      </c>
      <c r="AT40" s="135" t="s">
        <v>7827</v>
      </c>
      <c r="AU40">
        <v>2050</v>
      </c>
      <c r="AX40" t="s">
        <v>157</v>
      </c>
      <c r="AY40" t="s">
        <v>168</v>
      </c>
      <c r="AZ40" t="s">
        <v>158</v>
      </c>
      <c r="BA40" t="s">
        <v>154</v>
      </c>
      <c r="BG40" s="45"/>
      <c r="BI40">
        <v>0</v>
      </c>
    </row>
    <row r="41" spans="3:61" ht="391.5">
      <c r="C41">
        <v>35</v>
      </c>
      <c r="D41">
        <v>39</v>
      </c>
      <c r="E41" t="s">
        <v>389</v>
      </c>
      <c r="F41" t="s">
        <v>243</v>
      </c>
      <c r="G41" t="s">
        <v>244</v>
      </c>
      <c r="H41" t="s">
        <v>145</v>
      </c>
      <c r="I41" t="s">
        <v>146</v>
      </c>
      <c r="J41" s="8">
        <v>187442</v>
      </c>
      <c r="K41">
        <v>6008</v>
      </c>
      <c r="L41">
        <v>-0.407</v>
      </c>
      <c r="M41">
        <v>279761</v>
      </c>
      <c r="N41">
        <v>162000</v>
      </c>
      <c r="O41">
        <v>31</v>
      </c>
      <c r="P41" t="s">
        <v>150</v>
      </c>
      <c r="Q41">
        <v>2016</v>
      </c>
      <c r="R41">
        <v>2035</v>
      </c>
      <c r="S41" t="s">
        <v>150</v>
      </c>
      <c r="T41" t="s">
        <v>150</v>
      </c>
      <c r="U41" t="s">
        <v>151</v>
      </c>
      <c r="V41" t="s">
        <v>268</v>
      </c>
      <c r="W41" s="134">
        <v>2035</v>
      </c>
      <c r="Z41" s="134"/>
      <c r="AA41" t="s">
        <v>154</v>
      </c>
      <c r="AB41" t="s">
        <v>155</v>
      </c>
      <c r="AE41" t="s">
        <v>202</v>
      </c>
      <c r="AF41" t="s">
        <v>5</v>
      </c>
      <c r="AG41" t="s">
        <v>157</v>
      </c>
      <c r="AH41" t="s">
        <v>157</v>
      </c>
      <c r="AI41" t="s">
        <v>169</v>
      </c>
      <c r="AJ41" t="s">
        <v>159</v>
      </c>
      <c r="AK41" t="s">
        <v>160</v>
      </c>
      <c r="AL41" t="s">
        <v>150</v>
      </c>
      <c r="AM41" s="1" t="s">
        <v>393</v>
      </c>
      <c r="AN41">
        <v>2040</v>
      </c>
      <c r="AR41" t="s">
        <v>154</v>
      </c>
      <c r="AX41" t="s">
        <v>157</v>
      </c>
      <c r="AY41" t="s">
        <v>158</v>
      </c>
      <c r="AZ41" t="s">
        <v>158</v>
      </c>
      <c r="BA41" t="s">
        <v>154</v>
      </c>
      <c r="BG41" s="45"/>
      <c r="BI41">
        <v>0</v>
      </c>
    </row>
    <row r="42" spans="3:61" ht="290.1">
      <c r="C42">
        <v>36</v>
      </c>
      <c r="D42">
        <v>36</v>
      </c>
      <c r="E42" t="s">
        <v>394</v>
      </c>
      <c r="F42" t="s">
        <v>243</v>
      </c>
      <c r="G42" t="s">
        <v>244</v>
      </c>
      <c r="H42" t="s">
        <v>145</v>
      </c>
      <c r="I42" t="s">
        <v>146</v>
      </c>
      <c r="J42" s="8">
        <v>184992</v>
      </c>
      <c r="K42">
        <v>5879</v>
      </c>
      <c r="L42">
        <v>0.352</v>
      </c>
      <c r="M42">
        <v>285196</v>
      </c>
      <c r="N42">
        <v>171000</v>
      </c>
      <c r="O42">
        <v>31</v>
      </c>
      <c r="P42" t="s">
        <v>154</v>
      </c>
      <c r="S42" t="s">
        <v>150</v>
      </c>
      <c r="T42" t="s">
        <v>150</v>
      </c>
      <c r="U42" t="s">
        <v>151</v>
      </c>
      <c r="V42" t="s">
        <v>268</v>
      </c>
      <c r="W42" s="134">
        <v>2035</v>
      </c>
      <c r="Z42" s="134"/>
      <c r="AA42" t="s">
        <v>154</v>
      </c>
      <c r="AB42" t="s">
        <v>155</v>
      </c>
      <c r="AE42" t="s">
        <v>202</v>
      </c>
      <c r="AF42" t="s">
        <v>5</v>
      </c>
      <c r="AG42" t="s">
        <v>157</v>
      </c>
      <c r="AH42" t="s">
        <v>157</v>
      </c>
      <c r="AI42" t="s">
        <v>157</v>
      </c>
      <c r="AJ42" t="s">
        <v>218</v>
      </c>
      <c r="AK42" t="s">
        <v>219</v>
      </c>
      <c r="AL42" t="s">
        <v>150</v>
      </c>
      <c r="AM42" s="1" t="s">
        <v>398</v>
      </c>
      <c r="AN42">
        <v>2050</v>
      </c>
      <c r="AR42" t="s">
        <v>154</v>
      </c>
      <c r="AX42" t="s">
        <v>157</v>
      </c>
      <c r="AY42" t="s">
        <v>312</v>
      </c>
      <c r="AZ42" t="s">
        <v>158</v>
      </c>
      <c r="BA42" t="s">
        <v>154</v>
      </c>
      <c r="BG42" s="45"/>
      <c r="BI42">
        <v>0</v>
      </c>
    </row>
    <row r="43" spans="3:61" ht="14.45">
      <c r="C43">
        <v>37</v>
      </c>
      <c r="D43">
        <v>40</v>
      </c>
      <c r="E43" t="s">
        <v>399</v>
      </c>
      <c r="F43" t="s">
        <v>205</v>
      </c>
      <c r="G43" t="s">
        <v>206</v>
      </c>
      <c r="H43" t="s">
        <v>145</v>
      </c>
      <c r="I43" t="s">
        <v>146</v>
      </c>
      <c r="J43" s="8">
        <v>177011</v>
      </c>
      <c r="K43">
        <v>5980</v>
      </c>
      <c r="L43">
        <v>-0.001</v>
      </c>
      <c r="M43">
        <v>116889</v>
      </c>
      <c r="N43">
        <v>103679</v>
      </c>
      <c r="O43">
        <v>24</v>
      </c>
      <c r="P43" t="s">
        <v>150</v>
      </c>
      <c r="Q43">
        <v>2019</v>
      </c>
      <c r="R43">
        <v>2025</v>
      </c>
      <c r="S43" t="s">
        <v>150</v>
      </c>
      <c r="T43" t="s">
        <v>150</v>
      </c>
      <c r="U43" t="s">
        <v>151</v>
      </c>
      <c r="V43" t="s">
        <v>152</v>
      </c>
      <c r="W43" s="134">
        <v>2030</v>
      </c>
      <c r="Z43" s="134"/>
      <c r="AE43" t="s">
        <v>167</v>
      </c>
      <c r="AF43" t="s">
        <v>6</v>
      </c>
      <c r="AG43" t="s">
        <v>157</v>
      </c>
      <c r="AH43" t="s">
        <v>157</v>
      </c>
      <c r="AI43" t="s">
        <v>169</v>
      </c>
      <c r="AJ43" t="s">
        <v>159</v>
      </c>
      <c r="AL43" t="s">
        <v>154</v>
      </c>
      <c r="AQ43" t="s">
        <v>160</v>
      </c>
      <c r="AR43" t="s">
        <v>150</v>
      </c>
      <c r="AS43" t="s">
        <v>159</v>
      </c>
      <c r="AT43" t="s">
        <v>403</v>
      </c>
      <c r="AU43">
        <v>2050</v>
      </c>
      <c r="AX43" t="s">
        <v>157</v>
      </c>
      <c r="AY43" t="s">
        <v>168</v>
      </c>
      <c r="AZ43" t="s">
        <v>158</v>
      </c>
      <c r="BA43" t="s">
        <v>154</v>
      </c>
      <c r="BG43" s="45"/>
      <c r="BI43">
        <v>0</v>
      </c>
    </row>
    <row r="44" spans="3:61" ht="409.5">
      <c r="C44">
        <v>38</v>
      </c>
      <c r="D44">
        <v>37</v>
      </c>
      <c r="E44" t="s">
        <v>404</v>
      </c>
      <c r="F44" t="s">
        <v>333</v>
      </c>
      <c r="G44" t="s">
        <v>229</v>
      </c>
      <c r="H44" t="s">
        <v>175</v>
      </c>
      <c r="I44" t="s">
        <v>176</v>
      </c>
      <c r="J44" s="8">
        <v>176142.50</v>
      </c>
      <c r="K44">
        <v>33055.7</v>
      </c>
      <c r="L44">
        <v>0.009</v>
      </c>
      <c r="M44">
        <v>4803378.30</v>
      </c>
      <c r="N44">
        <v>312757</v>
      </c>
      <c r="O44">
        <v>31</v>
      </c>
      <c r="P44" t="s">
        <v>154</v>
      </c>
      <c r="S44" t="s">
        <v>154</v>
      </c>
      <c r="T44" t="s">
        <v>154</v>
      </c>
      <c r="W44" s="134"/>
      <c r="Z44" s="134"/>
      <c r="AE44" t="s">
        <v>202</v>
      </c>
      <c r="AF44" t="s">
        <v>5</v>
      </c>
      <c r="AG44" t="s">
        <v>157</v>
      </c>
      <c r="AH44" t="s">
        <v>157</v>
      </c>
      <c r="AI44" t="s">
        <v>169</v>
      </c>
      <c r="AJ44" t="s">
        <v>159</v>
      </c>
      <c r="AK44" t="s">
        <v>160</v>
      </c>
      <c r="AL44" t="s">
        <v>150</v>
      </c>
      <c r="AM44" s="1" t="s">
        <v>408</v>
      </c>
      <c r="AN44">
        <v>2060</v>
      </c>
      <c r="AR44" t="s">
        <v>154</v>
      </c>
      <c r="AX44" t="s">
        <v>157</v>
      </c>
      <c r="AY44" t="s">
        <v>262</v>
      </c>
      <c r="AZ44" t="s">
        <v>158</v>
      </c>
      <c r="BA44" t="s">
        <v>154</v>
      </c>
      <c r="BG44" s="45"/>
      <c r="BI44">
        <v>0</v>
      </c>
    </row>
    <row r="45" spans="3:61" ht="348">
      <c r="C45">
        <v>39</v>
      </c>
      <c r="D45">
        <v>45</v>
      </c>
      <c r="E45" t="s">
        <v>409</v>
      </c>
      <c r="F45" t="s">
        <v>290</v>
      </c>
      <c r="G45" t="s">
        <v>229</v>
      </c>
      <c r="H45" t="s">
        <v>145</v>
      </c>
      <c r="I45" t="s">
        <v>146</v>
      </c>
      <c r="J45" s="8">
        <v>170757</v>
      </c>
      <c r="K45">
        <v>12682</v>
      </c>
      <c r="L45">
        <v>0.374</v>
      </c>
      <c r="M45">
        <v>2352945</v>
      </c>
      <c r="N45">
        <v>227855</v>
      </c>
      <c r="O45">
        <v>31</v>
      </c>
      <c r="P45" t="s">
        <v>154</v>
      </c>
      <c r="S45" t="s">
        <v>154</v>
      </c>
      <c r="T45" t="s">
        <v>154</v>
      </c>
      <c r="W45" s="134"/>
      <c r="Z45" s="134"/>
      <c r="AE45" t="s">
        <v>167</v>
      </c>
      <c r="AF45" t="s">
        <v>6</v>
      </c>
      <c r="AG45" t="s">
        <v>157</v>
      </c>
      <c r="AH45" t="s">
        <v>157</v>
      </c>
      <c r="AI45" t="s">
        <v>157</v>
      </c>
      <c r="AJ45" t="s">
        <v>218</v>
      </c>
      <c r="AL45" t="s">
        <v>154</v>
      </c>
      <c r="AQ45" t="s">
        <v>219</v>
      </c>
      <c r="AR45" t="s">
        <v>150</v>
      </c>
      <c r="AS45" t="s">
        <v>218</v>
      </c>
      <c r="AT45" s="1" t="s">
        <v>413</v>
      </c>
      <c r="AU45">
        <v>2050</v>
      </c>
      <c r="AX45" t="s">
        <v>157</v>
      </c>
      <c r="AY45" t="s">
        <v>168</v>
      </c>
      <c r="AZ45" t="s">
        <v>158</v>
      </c>
      <c r="BA45" t="s">
        <v>154</v>
      </c>
      <c r="BG45" s="45"/>
      <c r="BI45">
        <v>0</v>
      </c>
    </row>
    <row r="46" spans="3:61" ht="14.45">
      <c r="C46">
        <v>40</v>
      </c>
      <c r="D46">
        <v>28</v>
      </c>
      <c r="E46" t="s">
        <v>414</v>
      </c>
      <c r="F46" t="s">
        <v>415</v>
      </c>
      <c r="G46" t="s">
        <v>244</v>
      </c>
      <c r="H46" t="s">
        <v>416</v>
      </c>
      <c r="I46" t="s">
        <v>246</v>
      </c>
      <c r="J46" s="8">
        <v>169652.90</v>
      </c>
      <c r="K46">
        <v>5918.70</v>
      </c>
      <c r="L46">
        <v>-0.706</v>
      </c>
      <c r="M46">
        <v>214958.60</v>
      </c>
      <c r="N46">
        <v>248243</v>
      </c>
      <c r="O46">
        <v>20</v>
      </c>
      <c r="P46" t="s">
        <v>154</v>
      </c>
      <c r="S46" t="s">
        <v>154</v>
      </c>
      <c r="T46" t="s">
        <v>154</v>
      </c>
      <c r="W46" s="134"/>
      <c r="Z46" s="134"/>
      <c r="AE46" t="s">
        <v>167</v>
      </c>
      <c r="AF46" t="s">
        <v>6</v>
      </c>
      <c r="AG46" t="s">
        <v>157</v>
      </c>
      <c r="AH46" t="s">
        <v>157</v>
      </c>
      <c r="AI46" t="s">
        <v>157</v>
      </c>
      <c r="AJ46" t="s">
        <v>218</v>
      </c>
      <c r="AL46" t="s">
        <v>154</v>
      </c>
      <c r="AQ46" t="s">
        <v>219</v>
      </c>
      <c r="AR46" t="s">
        <v>150</v>
      </c>
      <c r="AS46" t="s">
        <v>218</v>
      </c>
      <c r="AT46" t="s">
        <v>420</v>
      </c>
      <c r="AU46">
        <v>2038</v>
      </c>
      <c r="AX46" t="s">
        <v>157</v>
      </c>
      <c r="AY46" t="s">
        <v>158</v>
      </c>
      <c r="AZ46" t="s">
        <v>158</v>
      </c>
      <c r="BA46" t="s">
        <v>154</v>
      </c>
      <c r="BG46" s="45"/>
      <c r="BI46">
        <v>0</v>
      </c>
    </row>
    <row r="47" spans="3:61" ht="14.45">
      <c r="C47">
        <v>41</v>
      </c>
      <c r="D47">
        <v>66</v>
      </c>
      <c r="E47" t="s">
        <v>421</v>
      </c>
      <c r="F47" t="s">
        <v>163</v>
      </c>
      <c r="G47" t="s">
        <v>144</v>
      </c>
      <c r="H47" t="s">
        <v>145</v>
      </c>
      <c r="I47" t="s">
        <v>146</v>
      </c>
      <c r="J47" s="8">
        <v>164501</v>
      </c>
      <c r="K47">
        <v>62360</v>
      </c>
      <c r="L47">
        <v>0.595</v>
      </c>
      <c r="M47">
        <v>276054</v>
      </c>
      <c r="N47">
        <v>74067</v>
      </c>
      <c r="O47">
        <v>9</v>
      </c>
      <c r="P47" t="s">
        <v>154</v>
      </c>
      <c r="S47" t="s">
        <v>150</v>
      </c>
      <c r="T47" t="s">
        <v>150</v>
      </c>
      <c r="U47" t="s">
        <v>151</v>
      </c>
      <c r="V47" t="s">
        <v>152</v>
      </c>
      <c r="W47" s="134">
        <v>2031</v>
      </c>
      <c r="Z47" s="134"/>
      <c r="AA47" t="s">
        <v>154</v>
      </c>
      <c r="AB47" t="s">
        <v>210</v>
      </c>
      <c r="AE47" t="s">
        <v>167</v>
      </c>
      <c r="AF47" t="s">
        <v>6</v>
      </c>
      <c r="AG47" t="s">
        <v>157</v>
      </c>
      <c r="AH47" t="s">
        <v>157</v>
      </c>
      <c r="AI47" t="s">
        <v>157</v>
      </c>
      <c r="AJ47" t="s">
        <v>218</v>
      </c>
      <c r="AL47" t="s">
        <v>154</v>
      </c>
      <c r="AQ47" t="s">
        <v>219</v>
      </c>
      <c r="AR47" t="s">
        <v>150</v>
      </c>
      <c r="AS47" t="s">
        <v>218</v>
      </c>
      <c r="AT47" t="s">
        <v>425</v>
      </c>
      <c r="AU47">
        <v>2030</v>
      </c>
      <c r="AX47" t="s">
        <v>157</v>
      </c>
      <c r="AY47" t="s">
        <v>190</v>
      </c>
      <c r="AZ47" t="s">
        <v>157</v>
      </c>
      <c r="BA47" t="s">
        <v>154</v>
      </c>
      <c r="BG47" s="45"/>
      <c r="BI47">
        <v>0</v>
      </c>
    </row>
    <row r="48" spans="3:61" ht="14.45">
      <c r="C48">
        <v>42</v>
      </c>
      <c r="D48">
        <v>46</v>
      </c>
      <c r="E48" t="s">
        <v>426</v>
      </c>
      <c r="F48" t="s">
        <v>205</v>
      </c>
      <c r="G48" t="s">
        <v>206</v>
      </c>
      <c r="H48" t="s">
        <v>145</v>
      </c>
      <c r="I48" t="s">
        <v>146</v>
      </c>
      <c r="J48" s="8">
        <v>163071</v>
      </c>
      <c r="K48">
        <v>3305</v>
      </c>
      <c r="L48">
        <v>0.223</v>
      </c>
      <c r="M48">
        <v>82445</v>
      </c>
      <c r="N48">
        <v>60500</v>
      </c>
      <c r="O48">
        <v>10</v>
      </c>
      <c r="P48" t="s">
        <v>154</v>
      </c>
      <c r="S48" t="s">
        <v>154</v>
      </c>
      <c r="T48" t="s">
        <v>154</v>
      </c>
      <c r="W48" s="134"/>
      <c r="Z48" s="134"/>
      <c r="AE48" t="s">
        <v>233</v>
      </c>
      <c r="AF48" t="s">
        <v>234</v>
      </c>
      <c r="AG48" t="s">
        <v>168</v>
      </c>
      <c r="AH48" t="s">
        <v>168</v>
      </c>
      <c r="AI48" t="s">
        <v>168</v>
      </c>
      <c r="AL48" t="s">
        <v>154</v>
      </c>
      <c r="AO48" t="s">
        <v>430</v>
      </c>
      <c r="AP48" t="s">
        <v>431</v>
      </c>
      <c r="AR48" t="s">
        <v>154</v>
      </c>
      <c r="AX48" t="s">
        <v>168</v>
      </c>
      <c r="AY48" t="s">
        <v>168</v>
      </c>
      <c r="AZ48" t="s">
        <v>158</v>
      </c>
      <c r="BA48" t="s">
        <v>154</v>
      </c>
      <c r="BG48" s="45"/>
      <c r="BI48">
        <v>0</v>
      </c>
    </row>
    <row r="49" spans="3:61" ht="14.45">
      <c r="C49">
        <v>43</v>
      </c>
      <c r="D49">
        <v>35</v>
      </c>
      <c r="E49" t="s">
        <v>432</v>
      </c>
      <c r="F49" t="s">
        <v>271</v>
      </c>
      <c r="G49" t="s">
        <v>272</v>
      </c>
      <c r="H49" t="s">
        <v>175</v>
      </c>
      <c r="I49" t="s">
        <v>176</v>
      </c>
      <c r="J49" s="8">
        <v>161336.50</v>
      </c>
      <c r="K49">
        <v>1810.50</v>
      </c>
      <c r="L49">
        <v>-0.159</v>
      </c>
      <c r="M49">
        <v>309912.30</v>
      </c>
      <c r="N49">
        <v>313067</v>
      </c>
      <c r="O49">
        <v>11</v>
      </c>
      <c r="P49" t="s">
        <v>154</v>
      </c>
      <c r="S49" t="s">
        <v>154</v>
      </c>
      <c r="T49" t="s">
        <v>154</v>
      </c>
      <c r="W49" s="134"/>
      <c r="Z49" s="134"/>
      <c r="AL49" t="s">
        <v>154</v>
      </c>
      <c r="AR49" t="s">
        <v>154</v>
      </c>
      <c r="AX49" t="s">
        <v>168</v>
      </c>
      <c r="BA49" t="s">
        <v>154</v>
      </c>
      <c r="BG49" s="45"/>
      <c r="BI49">
        <v>0</v>
      </c>
    </row>
    <row r="50" spans="3:61" ht="14.45">
      <c r="C50">
        <v>44</v>
      </c>
      <c r="D50">
        <v>47</v>
      </c>
      <c r="E50" t="s">
        <v>436</v>
      </c>
      <c r="F50" t="s">
        <v>437</v>
      </c>
      <c r="G50" t="s">
        <v>144</v>
      </c>
      <c r="H50" t="s">
        <v>175</v>
      </c>
      <c r="I50" t="s">
        <v>176</v>
      </c>
      <c r="J50" s="8">
        <v>161055.40</v>
      </c>
      <c r="K50">
        <v>5748.20</v>
      </c>
      <c r="L50">
        <v>0.684</v>
      </c>
      <c r="M50">
        <v>95657.70</v>
      </c>
      <c r="N50">
        <v>570895</v>
      </c>
      <c r="O50">
        <v>10</v>
      </c>
      <c r="P50" t="s">
        <v>154</v>
      </c>
      <c r="S50" t="s">
        <v>154</v>
      </c>
      <c r="T50" t="s">
        <v>154</v>
      </c>
      <c r="W50" s="134"/>
      <c r="Z50" s="134"/>
      <c r="AE50" t="s">
        <v>233</v>
      </c>
      <c r="AF50" t="s">
        <v>234</v>
      </c>
      <c r="AG50" t="s">
        <v>168</v>
      </c>
      <c r="AH50" t="s">
        <v>168</v>
      </c>
      <c r="AI50" t="s">
        <v>168</v>
      </c>
      <c r="AK50" t="s">
        <v>180</v>
      </c>
      <c r="AL50" t="s">
        <v>154</v>
      </c>
      <c r="AR50" t="s">
        <v>154</v>
      </c>
      <c r="AX50" t="s">
        <v>168</v>
      </c>
      <c r="AY50" t="s">
        <v>168</v>
      </c>
      <c r="AZ50" t="s">
        <v>158</v>
      </c>
      <c r="BA50" t="s">
        <v>154</v>
      </c>
      <c r="BD50" t="s">
        <v>441</v>
      </c>
      <c r="BG50" s="45"/>
      <c r="BI50">
        <v>0</v>
      </c>
    </row>
    <row r="51" spans="3:61" ht="14.45">
      <c r="C51">
        <v>45</v>
      </c>
      <c r="D51">
        <v>59</v>
      </c>
      <c r="E51" t="s">
        <v>442</v>
      </c>
      <c r="F51" t="s">
        <v>443</v>
      </c>
      <c r="G51" t="s">
        <v>229</v>
      </c>
      <c r="H51" t="s">
        <v>175</v>
      </c>
      <c r="I51" t="s">
        <v>176</v>
      </c>
      <c r="J51" s="8">
        <v>160276.8</v>
      </c>
      <c r="K51">
        <v>1329.20</v>
      </c>
      <c r="L51">
        <v>0</v>
      </c>
      <c r="M51">
        <v>1024671.40</v>
      </c>
      <c r="N51">
        <v>179415</v>
      </c>
      <c r="O51">
        <v>23</v>
      </c>
      <c r="P51" t="s">
        <v>154</v>
      </c>
      <c r="S51" t="s">
        <v>154</v>
      </c>
      <c r="T51" t="s">
        <v>154</v>
      </c>
      <c r="W51" s="134"/>
      <c r="Z51" s="134"/>
      <c r="AE51" t="s">
        <v>233</v>
      </c>
      <c r="AF51" t="s">
        <v>234</v>
      </c>
      <c r="AG51" t="s">
        <v>337</v>
      </c>
      <c r="AH51" t="s">
        <v>337</v>
      </c>
      <c r="AJ51" t="s">
        <v>159</v>
      </c>
      <c r="AK51" t="s">
        <v>180</v>
      </c>
      <c r="AL51" t="s">
        <v>154</v>
      </c>
      <c r="AM51" t="s">
        <v>338</v>
      </c>
      <c r="AN51">
        <v>2060</v>
      </c>
      <c r="AO51" t="s">
        <v>447</v>
      </c>
      <c r="AR51" t="s">
        <v>154</v>
      </c>
      <c r="AX51" t="s">
        <v>168</v>
      </c>
      <c r="AY51" t="s">
        <v>168</v>
      </c>
      <c r="AZ51" t="s">
        <v>158</v>
      </c>
      <c r="BA51" t="s">
        <v>154</v>
      </c>
      <c r="BG51" s="45"/>
      <c r="BI51">
        <v>0</v>
      </c>
    </row>
    <row r="52" spans="3:61" ht="14.45">
      <c r="C52">
        <v>46</v>
      </c>
      <c r="D52">
        <v>48</v>
      </c>
      <c r="E52" t="s">
        <v>448</v>
      </c>
      <c r="F52" t="s">
        <v>449</v>
      </c>
      <c r="G52" t="s">
        <v>144</v>
      </c>
      <c r="H52" t="s">
        <v>145</v>
      </c>
      <c r="I52" t="s">
        <v>146</v>
      </c>
      <c r="J52" s="8">
        <v>159514</v>
      </c>
      <c r="K52">
        <v>14806</v>
      </c>
      <c r="L52">
        <v>-0.022</v>
      </c>
      <c r="M52">
        <v>96119</v>
      </c>
      <c r="N52">
        <v>470100</v>
      </c>
      <c r="O52">
        <v>31</v>
      </c>
      <c r="P52" t="s">
        <v>150</v>
      </c>
      <c r="Q52">
        <v>2021</v>
      </c>
      <c r="R52">
        <v>2030</v>
      </c>
      <c r="S52" t="s">
        <v>150</v>
      </c>
      <c r="T52" t="s">
        <v>150</v>
      </c>
      <c r="U52" t="s">
        <v>151</v>
      </c>
      <c r="V52" t="s">
        <v>353</v>
      </c>
      <c r="W52" s="134">
        <v>2030</v>
      </c>
      <c r="Z52" s="134"/>
      <c r="AE52" t="s">
        <v>281</v>
      </c>
      <c r="AF52" t="s">
        <v>240</v>
      </c>
      <c r="AG52" t="s">
        <v>157</v>
      </c>
      <c r="AH52" t="s">
        <v>157</v>
      </c>
      <c r="AI52" t="s">
        <v>157</v>
      </c>
      <c r="AJ52" t="s">
        <v>218</v>
      </c>
      <c r="AL52" t="s">
        <v>154</v>
      </c>
      <c r="AR52" t="s">
        <v>154</v>
      </c>
      <c r="AX52" t="s">
        <v>168</v>
      </c>
      <c r="AY52" t="s">
        <v>168</v>
      </c>
      <c r="AZ52" t="s">
        <v>158</v>
      </c>
      <c r="BA52" t="s">
        <v>150</v>
      </c>
      <c r="BB52" t="s">
        <v>453</v>
      </c>
      <c r="BC52">
        <v>2030</v>
      </c>
      <c r="BG52" s="45"/>
      <c r="BI52">
        <v>0</v>
      </c>
    </row>
    <row r="53" spans="3:61" ht="14.45">
      <c r="C53">
        <v>47</v>
      </c>
      <c r="D53">
        <v>53</v>
      </c>
      <c r="E53" t="s">
        <v>454</v>
      </c>
      <c r="F53" t="s">
        <v>443</v>
      </c>
      <c r="G53" t="s">
        <v>229</v>
      </c>
      <c r="H53" t="s">
        <v>175</v>
      </c>
      <c r="I53" t="s">
        <v>176</v>
      </c>
      <c r="J53" s="8">
        <v>158627</v>
      </c>
      <c r="K53">
        <v>17596.1</v>
      </c>
      <c r="L53">
        <v>0.454</v>
      </c>
      <c r="M53">
        <v>1775215</v>
      </c>
      <c r="N53">
        <v>273053</v>
      </c>
      <c r="O53">
        <v>16</v>
      </c>
      <c r="P53" t="s">
        <v>154</v>
      </c>
      <c r="S53" t="s">
        <v>154</v>
      </c>
      <c r="T53" t="s">
        <v>154</v>
      </c>
      <c r="W53" s="134"/>
      <c r="Z53" s="134"/>
      <c r="AE53" t="s">
        <v>202</v>
      </c>
      <c r="AF53" t="s">
        <v>5</v>
      </c>
      <c r="AG53" t="s">
        <v>157</v>
      </c>
      <c r="AH53" t="s">
        <v>157</v>
      </c>
      <c r="AI53" t="s">
        <v>157</v>
      </c>
      <c r="AJ53" t="s">
        <v>218</v>
      </c>
      <c r="AK53" t="s">
        <v>219</v>
      </c>
      <c r="AL53" t="s">
        <v>150</v>
      </c>
      <c r="AM53" s="135" t="s">
        <v>7828</v>
      </c>
      <c r="AN53">
        <v>2030</v>
      </c>
      <c r="AR53" t="s">
        <v>154</v>
      </c>
      <c r="AX53" t="s">
        <v>168</v>
      </c>
      <c r="AY53" t="s">
        <v>171</v>
      </c>
      <c r="AZ53" t="s">
        <v>158</v>
      </c>
      <c r="BA53" t="s">
        <v>154</v>
      </c>
      <c r="BG53" s="45"/>
      <c r="BI53">
        <v>0</v>
      </c>
    </row>
    <row r="54" spans="3:61" ht="409.5">
      <c r="C54">
        <v>48</v>
      </c>
      <c r="D54">
        <v>42</v>
      </c>
      <c r="E54" t="s">
        <v>459</v>
      </c>
      <c r="F54" t="s">
        <v>243</v>
      </c>
      <c r="G54" t="s">
        <v>244</v>
      </c>
      <c r="H54" t="s">
        <v>245</v>
      </c>
      <c r="I54" t="s">
        <v>246</v>
      </c>
      <c r="J54" s="8">
        <v>157450</v>
      </c>
      <c r="K54">
        <v>11038.20</v>
      </c>
      <c r="L54">
        <v>-0.284</v>
      </c>
      <c r="M54">
        <v>274394.30</v>
      </c>
      <c r="N54">
        <v>169198</v>
      </c>
      <c r="O54">
        <v>31</v>
      </c>
      <c r="P54" t="s">
        <v>154</v>
      </c>
      <c r="S54" t="s">
        <v>150</v>
      </c>
      <c r="T54" t="s">
        <v>150</v>
      </c>
      <c r="U54" t="s">
        <v>151</v>
      </c>
      <c r="V54" t="s">
        <v>463</v>
      </c>
      <c r="W54" s="134">
        <v>2030</v>
      </c>
      <c r="Z54" s="134"/>
      <c r="AE54" t="s">
        <v>202</v>
      </c>
      <c r="AF54" t="s">
        <v>5</v>
      </c>
      <c r="AG54" t="s">
        <v>157</v>
      </c>
      <c r="AH54" t="s">
        <v>157</v>
      </c>
      <c r="AI54" t="s">
        <v>169</v>
      </c>
      <c r="AJ54" t="s">
        <v>159</v>
      </c>
      <c r="AK54" t="s">
        <v>160</v>
      </c>
      <c r="AL54" t="s">
        <v>150</v>
      </c>
      <c r="AM54" s="1" t="s">
        <v>464</v>
      </c>
      <c r="AN54">
        <v>2030</v>
      </c>
      <c r="AR54" t="s">
        <v>154</v>
      </c>
      <c r="AX54" t="s">
        <v>168</v>
      </c>
      <c r="AY54" t="s">
        <v>190</v>
      </c>
      <c r="AZ54" t="s">
        <v>158</v>
      </c>
      <c r="BA54" t="s">
        <v>154</v>
      </c>
      <c r="BG54" s="45"/>
      <c r="BI54">
        <v>0</v>
      </c>
    </row>
    <row r="55" spans="3:61" ht="14.45">
      <c r="C55">
        <v>49</v>
      </c>
      <c r="D55">
        <v>41</v>
      </c>
      <c r="E55" t="s">
        <v>465</v>
      </c>
      <c r="F55" t="s">
        <v>243</v>
      </c>
      <c r="G55" t="s">
        <v>244</v>
      </c>
      <c r="H55" t="s">
        <v>245</v>
      </c>
      <c r="I55" t="s">
        <v>246</v>
      </c>
      <c r="J55" s="8">
        <v>153974.3</v>
      </c>
      <c r="K55">
        <v>7883.60</v>
      </c>
      <c r="L55">
        <v>-0.354</v>
      </c>
      <c r="M55">
        <v>277212.70</v>
      </c>
      <c r="N55">
        <v>159104</v>
      </c>
      <c r="O55">
        <v>31</v>
      </c>
      <c r="P55" t="s">
        <v>150</v>
      </c>
      <c r="Q55">
        <v>2015</v>
      </c>
      <c r="R55">
        <v>2050</v>
      </c>
      <c r="S55" t="s">
        <v>150</v>
      </c>
      <c r="T55" t="s">
        <v>150</v>
      </c>
      <c r="U55" t="s">
        <v>151</v>
      </c>
      <c r="V55" t="s">
        <v>268</v>
      </c>
      <c r="W55" s="134">
        <v>2030</v>
      </c>
      <c r="Z55" s="134"/>
      <c r="AA55" t="s">
        <v>154</v>
      </c>
      <c r="AB55" t="s">
        <v>155</v>
      </c>
      <c r="AE55" t="s">
        <v>281</v>
      </c>
      <c r="AF55" t="s">
        <v>240</v>
      </c>
      <c r="AG55" t="s">
        <v>157</v>
      </c>
      <c r="AH55" t="s">
        <v>157</v>
      </c>
      <c r="AI55" t="s">
        <v>157</v>
      </c>
      <c r="AJ55" t="s">
        <v>218</v>
      </c>
      <c r="AL55" t="s">
        <v>154</v>
      </c>
      <c r="AQ55" t="s">
        <v>160</v>
      </c>
      <c r="AR55" t="s">
        <v>150</v>
      </c>
      <c r="AU55">
        <v>2050</v>
      </c>
      <c r="AV55" t="s">
        <v>469</v>
      </c>
      <c r="AX55" t="s">
        <v>157</v>
      </c>
      <c r="AY55" t="s">
        <v>168</v>
      </c>
      <c r="AZ55" t="s">
        <v>158</v>
      </c>
      <c r="BA55" t="s">
        <v>150</v>
      </c>
      <c r="BB55" t="s">
        <v>470</v>
      </c>
      <c r="BC55">
        <v>2050</v>
      </c>
      <c r="BG55" s="45"/>
      <c r="BI55">
        <v>0</v>
      </c>
    </row>
    <row r="56" spans="3:61" ht="14.45">
      <c r="C56">
        <v>50</v>
      </c>
      <c r="D56">
        <v>58</v>
      </c>
      <c r="E56" t="s">
        <v>471</v>
      </c>
      <c r="F56" t="s">
        <v>472</v>
      </c>
      <c r="G56" t="s">
        <v>229</v>
      </c>
      <c r="H56" t="s">
        <v>145</v>
      </c>
      <c r="I56" t="s">
        <v>146</v>
      </c>
      <c r="J56" s="8">
        <v>152670</v>
      </c>
      <c r="K56">
        <v>16978</v>
      </c>
      <c r="L56">
        <v>-0.025</v>
      </c>
      <c r="M56">
        <v>4349731</v>
      </c>
      <c r="N56">
        <v>8200</v>
      </c>
      <c r="O56">
        <v>28</v>
      </c>
      <c r="P56" t="s">
        <v>154</v>
      </c>
      <c r="S56" t="s">
        <v>154</v>
      </c>
      <c r="T56" t="s">
        <v>154</v>
      </c>
      <c r="W56" s="134"/>
      <c r="Z56" s="134"/>
      <c r="AE56" t="s">
        <v>233</v>
      </c>
      <c r="AF56" t="s">
        <v>234</v>
      </c>
      <c r="AG56" t="s">
        <v>158</v>
      </c>
      <c r="AH56" t="s">
        <v>158</v>
      </c>
      <c r="AI56" t="s">
        <v>158</v>
      </c>
      <c r="AL56" t="s">
        <v>154</v>
      </c>
      <c r="AO56" t="s">
        <v>476</v>
      </c>
      <c r="AP56" t="s">
        <v>431</v>
      </c>
      <c r="AR56" t="s">
        <v>154</v>
      </c>
      <c r="AX56" t="s">
        <v>168</v>
      </c>
      <c r="AY56" t="s">
        <v>158</v>
      </c>
      <c r="AZ56" t="s">
        <v>158</v>
      </c>
      <c r="BA56" t="s">
        <v>154</v>
      </c>
      <c r="BG56" s="45"/>
      <c r="BI56">
        <v>0</v>
      </c>
    </row>
    <row r="57" spans="3:61" ht="409.5">
      <c r="C57">
        <v>51</v>
      </c>
      <c r="D57">
        <v>43</v>
      </c>
      <c r="E57" t="s">
        <v>477</v>
      </c>
      <c r="F57" t="s">
        <v>271</v>
      </c>
      <c r="G57" t="s">
        <v>272</v>
      </c>
      <c r="H57" t="s">
        <v>175</v>
      </c>
      <c r="I57" t="s">
        <v>176</v>
      </c>
      <c r="J57" s="8">
        <v>148467.40</v>
      </c>
      <c r="K57">
        <v>1265.20</v>
      </c>
      <c r="L57">
        <v>-0.256</v>
      </c>
      <c r="M57">
        <v>260668.30</v>
      </c>
      <c r="N57">
        <v>325108</v>
      </c>
      <c r="O57">
        <v>14</v>
      </c>
      <c r="P57" t="s">
        <v>154</v>
      </c>
      <c r="S57" t="s">
        <v>154</v>
      </c>
      <c r="T57" t="s">
        <v>154</v>
      </c>
      <c r="W57" s="134"/>
      <c r="Z57" s="134"/>
      <c r="AE57" t="s">
        <v>202</v>
      </c>
      <c r="AF57" t="s">
        <v>5</v>
      </c>
      <c r="AG57" t="s">
        <v>157</v>
      </c>
      <c r="AH57" t="s">
        <v>157</v>
      </c>
      <c r="AI57" t="s">
        <v>158</v>
      </c>
      <c r="AJ57" t="s">
        <v>159</v>
      </c>
      <c r="AK57" t="s">
        <v>160</v>
      </c>
      <c r="AL57" t="s">
        <v>150</v>
      </c>
      <c r="AM57" s="1" t="s">
        <v>481</v>
      </c>
      <c r="AN57">
        <v>2060</v>
      </c>
      <c r="AR57" t="s">
        <v>154</v>
      </c>
      <c r="AX57" t="s">
        <v>168</v>
      </c>
      <c r="AY57" t="s">
        <v>171</v>
      </c>
      <c r="AZ57" t="s">
        <v>158</v>
      </c>
      <c r="BA57" t="s">
        <v>154</v>
      </c>
      <c r="BG57" s="45"/>
      <c r="BI57">
        <v>0</v>
      </c>
    </row>
    <row r="58" spans="3:61" ht="231.95">
      <c r="C58">
        <v>52</v>
      </c>
      <c r="D58">
        <v>60</v>
      </c>
      <c r="E58" t="s">
        <v>482</v>
      </c>
      <c r="F58" t="s">
        <v>222</v>
      </c>
      <c r="G58" t="s">
        <v>206</v>
      </c>
      <c r="H58" t="s">
        <v>145</v>
      </c>
      <c r="I58" t="s">
        <v>146</v>
      </c>
      <c r="J58" s="8">
        <v>147658</v>
      </c>
      <c r="K58">
        <v>-8636</v>
      </c>
      <c r="L58">
        <v>0</v>
      </c>
      <c r="M58">
        <v>81037</v>
      </c>
      <c r="N58">
        <v>252500</v>
      </c>
      <c r="O58">
        <v>31</v>
      </c>
      <c r="P58" t="s">
        <v>154</v>
      </c>
      <c r="S58" t="s">
        <v>154</v>
      </c>
      <c r="T58" t="s">
        <v>154</v>
      </c>
      <c r="W58" s="134"/>
      <c r="Z58" s="134"/>
      <c r="AE58" t="s">
        <v>281</v>
      </c>
      <c r="AF58" t="s">
        <v>240</v>
      </c>
      <c r="AG58" t="s">
        <v>157</v>
      </c>
      <c r="AH58" t="s">
        <v>157</v>
      </c>
      <c r="AI58" t="s">
        <v>158</v>
      </c>
      <c r="AJ58" t="s">
        <v>159</v>
      </c>
      <c r="AL58" t="s">
        <v>154</v>
      </c>
      <c r="AR58" t="s">
        <v>154</v>
      </c>
      <c r="AX58" t="s">
        <v>168</v>
      </c>
      <c r="AY58" t="s">
        <v>168</v>
      </c>
      <c r="AZ58" t="s">
        <v>158</v>
      </c>
      <c r="BA58" t="s">
        <v>150</v>
      </c>
      <c r="BB58" s="1" t="s">
        <v>486</v>
      </c>
      <c r="BC58">
        <v>2030</v>
      </c>
      <c r="BG58" s="45"/>
      <c r="BI58">
        <v>0</v>
      </c>
    </row>
    <row r="59" spans="3:61" ht="14.45">
      <c r="C59">
        <v>53</v>
      </c>
      <c r="D59">
        <v>51</v>
      </c>
      <c r="E59" t="s">
        <v>487</v>
      </c>
      <c r="F59" t="s">
        <v>488</v>
      </c>
      <c r="G59" t="s">
        <v>144</v>
      </c>
      <c r="H59" t="s">
        <v>145</v>
      </c>
      <c r="I59" t="s">
        <v>146</v>
      </c>
      <c r="J59" s="8">
        <v>147123</v>
      </c>
      <c r="K59">
        <v>2665</v>
      </c>
      <c r="L59">
        <v>0.232</v>
      </c>
      <c r="M59">
        <v>52616</v>
      </c>
      <c r="N59">
        <v>409000</v>
      </c>
      <c r="O59">
        <v>31</v>
      </c>
      <c r="P59" t="s">
        <v>154</v>
      </c>
      <c r="S59" t="s">
        <v>150</v>
      </c>
      <c r="T59" t="s">
        <v>154</v>
      </c>
      <c r="U59" t="s">
        <v>155</v>
      </c>
      <c r="W59" s="134"/>
      <c r="Z59" s="134"/>
      <c r="AE59" t="s">
        <v>281</v>
      </c>
      <c r="AF59" t="s">
        <v>240</v>
      </c>
      <c r="AG59" t="s">
        <v>157</v>
      </c>
      <c r="AH59" t="s">
        <v>157</v>
      </c>
      <c r="AI59" t="s">
        <v>169</v>
      </c>
      <c r="AJ59" t="s">
        <v>159</v>
      </c>
      <c r="AL59" t="s">
        <v>154</v>
      </c>
      <c r="AR59" t="s">
        <v>154</v>
      </c>
      <c r="AX59" t="s">
        <v>168</v>
      </c>
      <c r="AY59" t="s">
        <v>168</v>
      </c>
      <c r="AZ59" t="s">
        <v>158</v>
      </c>
      <c r="BA59" t="s">
        <v>150</v>
      </c>
      <c r="BB59" t="s">
        <v>492</v>
      </c>
      <c r="BC59">
        <v>2030</v>
      </c>
      <c r="BG59" s="45"/>
      <c r="BI59">
        <v>0</v>
      </c>
    </row>
    <row r="60" spans="3:61" ht="14.45">
      <c r="C60">
        <v>54</v>
      </c>
      <c r="D60">
        <v>64</v>
      </c>
      <c r="E60" t="s">
        <v>493</v>
      </c>
      <c r="F60" t="s">
        <v>290</v>
      </c>
      <c r="G60" t="s">
        <v>229</v>
      </c>
      <c r="H60" t="s">
        <v>374</v>
      </c>
      <c r="I60" t="s">
        <v>246</v>
      </c>
      <c r="J60" s="8">
        <v>146390.2</v>
      </c>
      <c r="K60">
        <v>12639.80</v>
      </c>
      <c r="L60">
        <v>0.065</v>
      </c>
      <c r="M60">
        <v>2800691.70</v>
      </c>
      <c r="N60">
        <v>175853</v>
      </c>
      <c r="O60">
        <v>31</v>
      </c>
      <c r="P60" t="s">
        <v>154</v>
      </c>
      <c r="S60" t="s">
        <v>150</v>
      </c>
      <c r="T60" t="s">
        <v>150</v>
      </c>
      <c r="U60" t="s">
        <v>210</v>
      </c>
      <c r="W60" s="134">
        <v>2030</v>
      </c>
      <c r="Z60" s="134"/>
      <c r="AE60" t="s">
        <v>202</v>
      </c>
      <c r="AF60" t="s">
        <v>5</v>
      </c>
      <c r="AG60" t="s">
        <v>157</v>
      </c>
      <c r="AH60" t="s">
        <v>157</v>
      </c>
      <c r="AI60" t="s">
        <v>169</v>
      </c>
      <c r="AJ60" t="s">
        <v>159</v>
      </c>
      <c r="AK60" t="s">
        <v>160</v>
      </c>
      <c r="AL60" t="s">
        <v>150</v>
      </c>
      <c r="AM60" t="s">
        <v>497</v>
      </c>
      <c r="AN60">
        <v>2050</v>
      </c>
      <c r="AR60" t="s">
        <v>154</v>
      </c>
      <c r="AX60" t="s">
        <v>157</v>
      </c>
      <c r="AY60" t="s">
        <v>171</v>
      </c>
      <c r="AZ60" t="s">
        <v>158</v>
      </c>
      <c r="BA60" t="s">
        <v>154</v>
      </c>
      <c r="BG60" s="45"/>
      <c r="BI60">
        <v>0</v>
      </c>
    </row>
    <row r="61" spans="3:61" ht="409.5">
      <c r="C61">
        <v>55</v>
      </c>
      <c r="D61">
        <v>62</v>
      </c>
      <c r="E61" t="s">
        <v>498</v>
      </c>
      <c r="F61" t="s">
        <v>290</v>
      </c>
      <c r="G61" t="s">
        <v>229</v>
      </c>
      <c r="H61" t="s">
        <v>499</v>
      </c>
      <c r="I61" t="s">
        <v>246</v>
      </c>
      <c r="J61" s="8">
        <v>146326.4</v>
      </c>
      <c r="K61">
        <v>13597.90</v>
      </c>
      <c r="L61">
        <v>0.136</v>
      </c>
      <c r="M61">
        <v>1902134</v>
      </c>
      <c r="N61">
        <v>206417</v>
      </c>
      <c r="O61">
        <v>31</v>
      </c>
      <c r="P61" t="s">
        <v>154</v>
      </c>
      <c r="S61" t="s">
        <v>154</v>
      </c>
      <c r="T61" t="s">
        <v>154</v>
      </c>
      <c r="W61" s="134"/>
      <c r="Z61" s="134"/>
      <c r="AE61" t="s">
        <v>167</v>
      </c>
      <c r="AF61" t="s">
        <v>6</v>
      </c>
      <c r="AG61" t="s">
        <v>157</v>
      </c>
      <c r="AH61" t="s">
        <v>157</v>
      </c>
      <c r="AI61" t="s">
        <v>157</v>
      </c>
      <c r="AJ61" t="s">
        <v>218</v>
      </c>
      <c r="AL61" t="s">
        <v>154</v>
      </c>
      <c r="AQ61" t="s">
        <v>219</v>
      </c>
      <c r="AR61" t="s">
        <v>150</v>
      </c>
      <c r="AS61" t="s">
        <v>218</v>
      </c>
      <c r="AT61" s="1" t="s">
        <v>503</v>
      </c>
      <c r="AU61">
        <v>2050</v>
      </c>
      <c r="AX61" t="s">
        <v>157</v>
      </c>
      <c r="AY61" t="s">
        <v>190</v>
      </c>
      <c r="AZ61" t="s">
        <v>158</v>
      </c>
      <c r="BA61" t="s">
        <v>154</v>
      </c>
      <c r="BG61" s="45"/>
      <c r="BI61">
        <v>0</v>
      </c>
    </row>
    <row r="62" spans="3:61" ht="409.5">
      <c r="C62">
        <v>56</v>
      </c>
      <c r="D62">
        <v>67</v>
      </c>
      <c r="E62" t="s">
        <v>504</v>
      </c>
      <c r="F62" t="s">
        <v>290</v>
      </c>
      <c r="G62" t="s">
        <v>229</v>
      </c>
      <c r="H62" t="s">
        <v>284</v>
      </c>
      <c r="I62" t="s">
        <v>246</v>
      </c>
      <c r="J62" s="8">
        <v>145717</v>
      </c>
      <c r="K62">
        <v>23979</v>
      </c>
      <c r="L62">
        <v>0.019</v>
      </c>
      <c r="M62">
        <v>3017048</v>
      </c>
      <c r="N62">
        <v>211304</v>
      </c>
      <c r="O62">
        <v>31</v>
      </c>
      <c r="P62" t="s">
        <v>150</v>
      </c>
      <c r="Q62">
        <v>2017</v>
      </c>
      <c r="R62">
        <v>2030</v>
      </c>
      <c r="S62" t="s">
        <v>154</v>
      </c>
      <c r="T62" t="s">
        <v>154</v>
      </c>
      <c r="W62" s="134"/>
      <c r="Z62" s="134"/>
      <c r="AE62" t="s">
        <v>167</v>
      </c>
      <c r="AF62" t="s">
        <v>6</v>
      </c>
      <c r="AG62" t="s">
        <v>157</v>
      </c>
      <c r="AH62" t="s">
        <v>157</v>
      </c>
      <c r="AI62" t="s">
        <v>157</v>
      </c>
      <c r="AJ62" t="s">
        <v>218</v>
      </c>
      <c r="AL62" t="s">
        <v>154</v>
      </c>
      <c r="AQ62" t="s">
        <v>219</v>
      </c>
      <c r="AR62" t="s">
        <v>150</v>
      </c>
      <c r="AS62" t="s">
        <v>218</v>
      </c>
      <c r="AT62" s="1" t="s">
        <v>508</v>
      </c>
      <c r="AU62">
        <v>2050</v>
      </c>
      <c r="AX62" t="s">
        <v>157</v>
      </c>
      <c r="AY62" t="s">
        <v>312</v>
      </c>
      <c r="AZ62" t="s">
        <v>158</v>
      </c>
      <c r="BA62" t="s">
        <v>154</v>
      </c>
      <c r="BG62" s="45"/>
      <c r="BI62">
        <v>0</v>
      </c>
    </row>
    <row r="63" spans="3:61" ht="409.5">
      <c r="C63">
        <v>57</v>
      </c>
      <c r="D63">
        <v>52</v>
      </c>
      <c r="E63" t="s">
        <v>509</v>
      </c>
      <c r="F63" t="s">
        <v>192</v>
      </c>
      <c r="G63" t="s">
        <v>193</v>
      </c>
      <c r="H63" t="s">
        <v>145</v>
      </c>
      <c r="I63" t="s">
        <v>146</v>
      </c>
      <c r="J63" s="8">
        <v>145496</v>
      </c>
      <c r="K63">
        <v>2117</v>
      </c>
      <c r="L63">
        <v>-0.698</v>
      </c>
      <c r="M63">
        <v>72582</v>
      </c>
      <c r="N63">
        <v>13200</v>
      </c>
      <c r="O63">
        <v>13</v>
      </c>
      <c r="P63" t="s">
        <v>154</v>
      </c>
      <c r="S63" t="s">
        <v>154</v>
      </c>
      <c r="T63" t="s">
        <v>154</v>
      </c>
      <c r="W63" s="134"/>
      <c r="Z63" s="134"/>
      <c r="AE63" t="s">
        <v>513</v>
      </c>
      <c r="AF63" t="s">
        <v>240</v>
      </c>
      <c r="AG63" t="s">
        <v>157</v>
      </c>
      <c r="AH63" t="s">
        <v>157</v>
      </c>
      <c r="AI63" t="s">
        <v>157</v>
      </c>
      <c r="AJ63" t="s">
        <v>218</v>
      </c>
      <c r="AL63" t="s">
        <v>154</v>
      </c>
      <c r="AR63" t="s">
        <v>154</v>
      </c>
      <c r="AX63" t="s">
        <v>168</v>
      </c>
      <c r="AY63" t="s">
        <v>262</v>
      </c>
      <c r="AZ63" t="s">
        <v>158</v>
      </c>
      <c r="BA63" t="s">
        <v>150</v>
      </c>
      <c r="BB63" s="1" t="s">
        <v>514</v>
      </c>
      <c r="BC63">
        <v>2050</v>
      </c>
      <c r="BG63" s="45"/>
      <c r="BI63">
        <v>0</v>
      </c>
    </row>
    <row r="64" spans="3:61" ht="14.45">
      <c r="C64">
        <v>58</v>
      </c>
      <c r="D64">
        <v>55</v>
      </c>
      <c r="E64" t="s">
        <v>515</v>
      </c>
      <c r="F64" t="s">
        <v>516</v>
      </c>
      <c r="G64" t="s">
        <v>517</v>
      </c>
      <c r="H64" t="s">
        <v>175</v>
      </c>
      <c r="I64" t="s">
        <v>176</v>
      </c>
      <c r="J64" s="8">
        <v>145239.90</v>
      </c>
      <c r="K64">
        <v>14698.80</v>
      </c>
      <c r="L64">
        <v>-0.036</v>
      </c>
      <c r="M64">
        <v>350174.20</v>
      </c>
      <c r="N64">
        <v>456965</v>
      </c>
      <c r="O64">
        <v>25</v>
      </c>
      <c r="P64" t="s">
        <v>154</v>
      </c>
      <c r="S64" t="s">
        <v>154</v>
      </c>
      <c r="T64" t="s">
        <v>154</v>
      </c>
      <c r="W64" s="134"/>
      <c r="Z64" s="134"/>
      <c r="AE64" t="s">
        <v>513</v>
      </c>
      <c r="AF64" t="s">
        <v>240</v>
      </c>
      <c r="AG64" t="s">
        <v>157</v>
      </c>
      <c r="AH64" t="s">
        <v>157</v>
      </c>
      <c r="AI64" t="s">
        <v>158</v>
      </c>
      <c r="AJ64" t="s">
        <v>159</v>
      </c>
      <c r="AL64" t="s">
        <v>154</v>
      </c>
      <c r="AR64" t="s">
        <v>154</v>
      </c>
      <c r="AX64" t="s">
        <v>168</v>
      </c>
      <c r="AY64" t="s">
        <v>168</v>
      </c>
      <c r="AZ64" t="s">
        <v>158</v>
      </c>
      <c r="BA64" t="s">
        <v>150</v>
      </c>
      <c r="BB64" t="s">
        <v>521</v>
      </c>
      <c r="BC64">
        <v>2025</v>
      </c>
      <c r="BG64" s="45"/>
      <c r="BI64">
        <v>0</v>
      </c>
    </row>
    <row r="65" spans="3:61" ht="14.45">
      <c r="C65">
        <v>59</v>
      </c>
      <c r="D65">
        <v>57</v>
      </c>
      <c r="E65" t="s">
        <v>522</v>
      </c>
      <c r="F65" t="s">
        <v>243</v>
      </c>
      <c r="G65" t="s">
        <v>244</v>
      </c>
      <c r="H65" t="s">
        <v>264</v>
      </c>
      <c r="I65" t="s">
        <v>176</v>
      </c>
      <c r="J65" s="8">
        <v>142273.6</v>
      </c>
      <c r="K65">
        <v>5482.90</v>
      </c>
      <c r="L65">
        <v>-0.284</v>
      </c>
      <c r="M65">
        <v>205323</v>
      </c>
      <c r="N65">
        <v>194173</v>
      </c>
      <c r="O65">
        <v>31</v>
      </c>
      <c r="P65" t="s">
        <v>154</v>
      </c>
      <c r="S65" t="s">
        <v>154</v>
      </c>
      <c r="T65" t="s">
        <v>154</v>
      </c>
      <c r="W65" s="134"/>
      <c r="Z65" s="134"/>
      <c r="AE65" t="s">
        <v>202</v>
      </c>
      <c r="AF65" t="s">
        <v>5</v>
      </c>
      <c r="AG65" t="s">
        <v>157</v>
      </c>
      <c r="AH65" t="s">
        <v>157</v>
      </c>
      <c r="AI65" t="s">
        <v>157</v>
      </c>
      <c r="AJ65" t="s">
        <v>218</v>
      </c>
      <c r="AK65" t="s">
        <v>219</v>
      </c>
      <c r="AL65" t="s">
        <v>150</v>
      </c>
      <c r="AM65" t="s">
        <v>526</v>
      </c>
      <c r="AN65">
        <v>2050</v>
      </c>
      <c r="AR65" t="s">
        <v>154</v>
      </c>
      <c r="AX65" t="s">
        <v>157</v>
      </c>
      <c r="AY65" t="s">
        <v>168</v>
      </c>
      <c r="AZ65" t="s">
        <v>158</v>
      </c>
      <c r="BA65" t="s">
        <v>154</v>
      </c>
      <c r="BG65" s="45"/>
      <c r="BI65">
        <v>0</v>
      </c>
    </row>
    <row r="66" spans="3:61" ht="14.45">
      <c r="C66">
        <v>60</v>
      </c>
      <c r="D66">
        <v>50</v>
      </c>
      <c r="E66" t="s">
        <v>527</v>
      </c>
      <c r="F66" t="s">
        <v>192</v>
      </c>
      <c r="G66" t="s">
        <v>193</v>
      </c>
      <c r="H66" t="s">
        <v>145</v>
      </c>
      <c r="I66" t="s">
        <v>146</v>
      </c>
      <c r="J66" s="8">
        <v>140412</v>
      </c>
      <c r="K66">
        <v>3445</v>
      </c>
      <c r="L66">
        <v>-0.644</v>
      </c>
      <c r="M66">
        <v>78858</v>
      </c>
      <c r="N66">
        <v>18300</v>
      </c>
      <c r="O66">
        <v>14</v>
      </c>
      <c r="P66" t="s">
        <v>154</v>
      </c>
      <c r="S66" t="s">
        <v>154</v>
      </c>
      <c r="T66" t="s">
        <v>154</v>
      </c>
      <c r="W66" s="134"/>
      <c r="Z66" s="134"/>
      <c r="AE66" t="s">
        <v>513</v>
      </c>
      <c r="AF66" t="s">
        <v>240</v>
      </c>
      <c r="AG66" t="s">
        <v>157</v>
      </c>
      <c r="AH66" t="s">
        <v>157</v>
      </c>
      <c r="AI66" t="s">
        <v>169</v>
      </c>
      <c r="AJ66" t="s">
        <v>159</v>
      </c>
      <c r="AL66" t="s">
        <v>154</v>
      </c>
      <c r="AR66" t="s">
        <v>154</v>
      </c>
      <c r="AX66" t="s">
        <v>168</v>
      </c>
      <c r="AY66" t="s">
        <v>190</v>
      </c>
      <c r="AZ66" t="s">
        <v>158</v>
      </c>
      <c r="BA66" t="s">
        <v>150</v>
      </c>
      <c r="BB66" t="s">
        <v>531</v>
      </c>
      <c r="BC66">
        <v>2035</v>
      </c>
      <c r="BG66" s="45"/>
      <c r="BI66">
        <v>0</v>
      </c>
    </row>
    <row r="67" spans="3:61" ht="14.45">
      <c r="C67">
        <v>61</v>
      </c>
      <c r="D67">
        <v>63</v>
      </c>
      <c r="E67" t="s">
        <v>532</v>
      </c>
      <c r="F67" t="s">
        <v>271</v>
      </c>
      <c r="G67" t="s">
        <v>272</v>
      </c>
      <c r="H67" t="s">
        <v>175</v>
      </c>
      <c r="I67" t="s">
        <v>176</v>
      </c>
      <c r="J67" s="8">
        <v>139229</v>
      </c>
      <c r="K67">
        <v>937</v>
      </c>
      <c r="L67">
        <v>-0.44</v>
      </c>
      <c r="M67">
        <v>371057.20</v>
      </c>
      <c r="N67">
        <v>204994</v>
      </c>
      <c r="O67">
        <v>18</v>
      </c>
      <c r="P67" t="s">
        <v>154</v>
      </c>
      <c r="S67" t="s">
        <v>154</v>
      </c>
      <c r="T67" t="s">
        <v>154</v>
      </c>
      <c r="W67" s="134"/>
      <c r="Z67" s="134"/>
      <c r="AE67" t="s">
        <v>9</v>
      </c>
      <c r="AF67" t="s">
        <v>240</v>
      </c>
      <c r="AG67" t="s">
        <v>158</v>
      </c>
      <c r="AH67" t="s">
        <v>158</v>
      </c>
      <c r="AI67" t="s">
        <v>158</v>
      </c>
      <c r="AL67" t="s">
        <v>154</v>
      </c>
      <c r="AR67" t="s">
        <v>154</v>
      </c>
      <c r="AX67" t="s">
        <v>158</v>
      </c>
      <c r="AY67" t="s">
        <v>158</v>
      </c>
      <c r="AZ67" t="s">
        <v>158</v>
      </c>
      <c r="BA67" t="s">
        <v>150</v>
      </c>
      <c r="BB67" t="s">
        <v>536</v>
      </c>
      <c r="BG67" s="45"/>
      <c r="BI67">
        <v>0</v>
      </c>
    </row>
    <row r="68" spans="3:61" ht="409.5">
      <c r="C68">
        <v>62</v>
      </c>
      <c r="D68">
        <v>71</v>
      </c>
      <c r="E68" t="s">
        <v>537</v>
      </c>
      <c r="F68" t="s">
        <v>472</v>
      </c>
      <c r="G68" t="s">
        <v>229</v>
      </c>
      <c r="H68" t="s">
        <v>175</v>
      </c>
      <c r="I68" t="s">
        <v>176</v>
      </c>
      <c r="J68" s="8">
        <v>138940.60</v>
      </c>
      <c r="K68">
        <v>3953.10</v>
      </c>
      <c r="L68">
        <v>-0.042</v>
      </c>
      <c r="M68">
        <v>1690451.40</v>
      </c>
      <c r="N68">
        <v>214660</v>
      </c>
      <c r="O68">
        <v>17</v>
      </c>
      <c r="P68" t="s">
        <v>154</v>
      </c>
      <c r="S68" t="s">
        <v>154</v>
      </c>
      <c r="T68" t="s">
        <v>154</v>
      </c>
      <c r="W68" s="134"/>
      <c r="Z68" s="134"/>
      <c r="AE68" t="s">
        <v>202</v>
      </c>
      <c r="AF68" t="s">
        <v>5</v>
      </c>
      <c r="AG68" t="s">
        <v>157</v>
      </c>
      <c r="AH68" t="s">
        <v>157</v>
      </c>
      <c r="AI68" t="s">
        <v>157</v>
      </c>
      <c r="AJ68" t="s">
        <v>218</v>
      </c>
      <c r="AK68" t="s">
        <v>219</v>
      </c>
      <c r="AL68" t="s">
        <v>150</v>
      </c>
      <c r="AM68" s="1" t="s">
        <v>541</v>
      </c>
      <c r="AN68">
        <v>2060</v>
      </c>
      <c r="AR68" t="s">
        <v>154</v>
      </c>
      <c r="AX68" t="s">
        <v>168</v>
      </c>
      <c r="AY68" t="s">
        <v>262</v>
      </c>
      <c r="AZ68" t="s">
        <v>158</v>
      </c>
      <c r="BA68" t="s">
        <v>154</v>
      </c>
      <c r="BG68" s="45"/>
      <c r="BI68">
        <v>0</v>
      </c>
    </row>
    <row r="69" spans="3:61" ht="14.45">
      <c r="C69">
        <v>63</v>
      </c>
      <c r="D69">
        <v>70</v>
      </c>
      <c r="E69" t="s">
        <v>542</v>
      </c>
      <c r="F69" t="s">
        <v>163</v>
      </c>
      <c r="G69" t="s">
        <v>144</v>
      </c>
      <c r="H69" t="s">
        <v>175</v>
      </c>
      <c r="I69" t="s">
        <v>176</v>
      </c>
      <c r="J69" s="8">
        <v>138065</v>
      </c>
      <c r="K69">
        <v>18029.40</v>
      </c>
      <c r="L69">
        <v>0.615</v>
      </c>
      <c r="M69">
        <v>248629.10</v>
      </c>
      <c r="N69">
        <v>124320</v>
      </c>
      <c r="O69">
        <v>9</v>
      </c>
      <c r="P69" t="s">
        <v>154</v>
      </c>
      <c r="S69" t="s">
        <v>150</v>
      </c>
      <c r="T69" t="s">
        <v>154</v>
      </c>
      <c r="U69" t="s">
        <v>155</v>
      </c>
      <c r="W69" s="134"/>
      <c r="Z69" s="134"/>
      <c r="AA69" t="s">
        <v>154</v>
      </c>
      <c r="AB69" t="s">
        <v>155</v>
      </c>
      <c r="AE69" t="s">
        <v>202</v>
      </c>
      <c r="AF69" t="s">
        <v>5</v>
      </c>
      <c r="AG69" t="s">
        <v>157</v>
      </c>
      <c r="AH69" t="s">
        <v>157</v>
      </c>
      <c r="AI69" t="s">
        <v>157</v>
      </c>
      <c r="AJ69" t="s">
        <v>218</v>
      </c>
      <c r="AK69" t="s">
        <v>219</v>
      </c>
      <c r="AL69" t="s">
        <v>150</v>
      </c>
      <c r="AM69" t="s">
        <v>546</v>
      </c>
      <c r="AN69">
        <v>2030</v>
      </c>
      <c r="AR69" t="s">
        <v>154</v>
      </c>
      <c r="AS69" t="s">
        <v>547</v>
      </c>
      <c r="AT69" t="s">
        <v>548</v>
      </c>
      <c r="AX69" t="s">
        <v>168</v>
      </c>
      <c r="AY69" t="s">
        <v>190</v>
      </c>
      <c r="AZ69" t="s">
        <v>158</v>
      </c>
      <c r="BA69" t="s">
        <v>154</v>
      </c>
      <c r="BG69" s="45"/>
      <c r="BI69">
        <v>0</v>
      </c>
    </row>
    <row r="70" spans="3:61" ht="409.5">
      <c r="C70">
        <v>64</v>
      </c>
      <c r="D70">
        <v>68</v>
      </c>
      <c r="E70" t="s">
        <v>549</v>
      </c>
      <c r="F70" t="s">
        <v>516</v>
      </c>
      <c r="G70" t="s">
        <v>517</v>
      </c>
      <c r="H70" t="s">
        <v>145</v>
      </c>
      <c r="I70" t="s">
        <v>146</v>
      </c>
      <c r="J70" s="8">
        <v>134788</v>
      </c>
      <c r="K70">
        <v>17506</v>
      </c>
      <c r="L70">
        <v>0.507</v>
      </c>
      <c r="M70">
        <v>384711</v>
      </c>
      <c r="N70">
        <v>99600</v>
      </c>
      <c r="O70">
        <v>31</v>
      </c>
      <c r="P70" t="s">
        <v>150</v>
      </c>
      <c r="Q70">
        <v>2024</v>
      </c>
      <c r="R70">
        <v>2030</v>
      </c>
      <c r="S70" t="s">
        <v>154</v>
      </c>
      <c r="T70" t="s">
        <v>154</v>
      </c>
      <c r="W70" s="134"/>
      <c r="Z70" s="134"/>
      <c r="AE70" t="s">
        <v>167</v>
      </c>
      <c r="AF70" t="s">
        <v>6</v>
      </c>
      <c r="AG70" t="s">
        <v>157</v>
      </c>
      <c r="AH70" t="s">
        <v>157</v>
      </c>
      <c r="AI70" t="s">
        <v>157</v>
      </c>
      <c r="AJ70" t="s">
        <v>218</v>
      </c>
      <c r="AL70" t="s">
        <v>154</v>
      </c>
      <c r="AQ70" t="s">
        <v>219</v>
      </c>
      <c r="AR70" t="s">
        <v>150</v>
      </c>
      <c r="AS70" t="s">
        <v>218</v>
      </c>
      <c r="AT70" s="1" t="s">
        <v>553</v>
      </c>
      <c r="AU70">
        <v>2050</v>
      </c>
      <c r="AX70" t="s">
        <v>168</v>
      </c>
      <c r="AY70" t="s">
        <v>312</v>
      </c>
      <c r="AZ70" t="s">
        <v>158</v>
      </c>
      <c r="BA70" t="s">
        <v>154</v>
      </c>
      <c r="BG70" s="45"/>
      <c r="BI70">
        <v>0</v>
      </c>
    </row>
    <row r="71" spans="3:61" ht="409.5">
      <c r="C71">
        <v>65</v>
      </c>
      <c r="D71">
        <v>56</v>
      </c>
      <c r="E71" t="s">
        <v>554</v>
      </c>
      <c r="F71" t="s">
        <v>183</v>
      </c>
      <c r="G71" t="s">
        <v>184</v>
      </c>
      <c r="H71" t="s">
        <v>175</v>
      </c>
      <c r="I71" t="s">
        <v>176</v>
      </c>
      <c r="J71" s="8">
        <v>130832</v>
      </c>
      <c r="K71">
        <v>14772.80</v>
      </c>
      <c r="L71">
        <v>0.015</v>
      </c>
      <c r="M71">
        <v>231744.60</v>
      </c>
      <c r="N71">
        <v>85957</v>
      </c>
      <c r="O71">
        <v>19</v>
      </c>
      <c r="P71" t="s">
        <v>154</v>
      </c>
      <c r="S71" t="s">
        <v>154</v>
      </c>
      <c r="T71" t="s">
        <v>154</v>
      </c>
      <c r="W71" s="134"/>
      <c r="Z71" s="134"/>
      <c r="AE71" t="s">
        <v>9</v>
      </c>
      <c r="AF71" t="s">
        <v>240</v>
      </c>
      <c r="AG71" t="s">
        <v>168</v>
      </c>
      <c r="AH71" t="s">
        <v>168</v>
      </c>
      <c r="AI71" t="s">
        <v>168</v>
      </c>
      <c r="AL71" t="s">
        <v>154</v>
      </c>
      <c r="AR71" t="s">
        <v>154</v>
      </c>
      <c r="AX71" t="s">
        <v>157</v>
      </c>
      <c r="AY71" t="s">
        <v>262</v>
      </c>
      <c r="AZ71" t="s">
        <v>158</v>
      </c>
      <c r="BA71" t="s">
        <v>150</v>
      </c>
      <c r="BB71" s="1" t="s">
        <v>558</v>
      </c>
      <c r="BC71">
        <v>2025</v>
      </c>
      <c r="BG71" s="45"/>
      <c r="BI71">
        <v>0</v>
      </c>
    </row>
    <row r="72" spans="3:61" ht="275.45">
      <c r="C72">
        <v>66</v>
      </c>
      <c r="D72">
        <v>222</v>
      </c>
      <c r="E72" t="s">
        <v>559</v>
      </c>
      <c r="F72" t="s">
        <v>560</v>
      </c>
      <c r="G72" t="s">
        <v>214</v>
      </c>
      <c r="H72" t="s">
        <v>145</v>
      </c>
      <c r="I72" t="s">
        <v>146</v>
      </c>
      <c r="J72" s="8">
        <v>130497</v>
      </c>
      <c r="K72">
        <v>72880</v>
      </c>
      <c r="L72">
        <v>1.449</v>
      </c>
      <c r="M72">
        <v>111601</v>
      </c>
      <c r="N72">
        <v>36000</v>
      </c>
      <c r="O72">
        <v>2</v>
      </c>
      <c r="P72" t="s">
        <v>154</v>
      </c>
      <c r="S72" t="s">
        <v>150</v>
      </c>
      <c r="T72" t="s">
        <v>150</v>
      </c>
      <c r="U72" t="s">
        <v>151</v>
      </c>
      <c r="V72" t="s">
        <v>152</v>
      </c>
      <c r="W72" s="134">
        <v>2030</v>
      </c>
      <c r="Z72" s="134"/>
      <c r="AE72" t="s">
        <v>281</v>
      </c>
      <c r="AF72" t="s">
        <v>240</v>
      </c>
      <c r="AG72" t="s">
        <v>157</v>
      </c>
      <c r="AH72" t="s">
        <v>157</v>
      </c>
      <c r="AI72" t="s">
        <v>157</v>
      </c>
      <c r="AJ72" t="s">
        <v>218</v>
      </c>
      <c r="AL72" t="s">
        <v>154</v>
      </c>
      <c r="AR72" t="s">
        <v>154</v>
      </c>
      <c r="AX72" t="s">
        <v>168</v>
      </c>
      <c r="AY72" t="s">
        <v>168</v>
      </c>
      <c r="AZ72" t="s">
        <v>158</v>
      </c>
      <c r="BA72" t="s">
        <v>150</v>
      </c>
      <c r="BB72" s="1" t="s">
        <v>564</v>
      </c>
      <c r="BC72">
        <v>2030</v>
      </c>
      <c r="BG72" s="45"/>
      <c r="BI72">
        <v>0</v>
      </c>
    </row>
    <row r="73" spans="3:61" ht="14.45">
      <c r="C73">
        <v>67</v>
      </c>
      <c r="D73">
        <v>72</v>
      </c>
      <c r="E73" t="s">
        <v>565</v>
      </c>
      <c r="F73" t="s">
        <v>472</v>
      </c>
      <c r="G73" t="s">
        <v>229</v>
      </c>
      <c r="H73" t="s">
        <v>175</v>
      </c>
      <c r="I73" t="s">
        <v>176</v>
      </c>
      <c r="J73" s="8">
        <v>129623.50</v>
      </c>
      <c r="K73">
        <v>3638.10</v>
      </c>
      <c r="L73">
        <v>-0.042</v>
      </c>
      <c r="M73">
        <v>371795.60</v>
      </c>
      <c r="N73">
        <v>396087</v>
      </c>
      <c r="O73">
        <v>16</v>
      </c>
      <c r="P73" t="s">
        <v>154</v>
      </c>
      <c r="S73" t="s">
        <v>154</v>
      </c>
      <c r="T73" t="s">
        <v>154</v>
      </c>
      <c r="W73" s="134"/>
      <c r="Z73" s="134"/>
      <c r="AE73" t="s">
        <v>281</v>
      </c>
      <c r="AF73" t="s">
        <v>240</v>
      </c>
      <c r="AG73" t="s">
        <v>168</v>
      </c>
      <c r="AH73" t="s">
        <v>168</v>
      </c>
      <c r="AI73" t="s">
        <v>158</v>
      </c>
      <c r="AL73" t="s">
        <v>154</v>
      </c>
      <c r="AR73" t="s">
        <v>154</v>
      </c>
      <c r="AX73" t="s">
        <v>168</v>
      </c>
      <c r="AY73" t="s">
        <v>168</v>
      </c>
      <c r="AZ73" t="s">
        <v>158</v>
      </c>
      <c r="BA73" t="s">
        <v>150</v>
      </c>
      <c r="BB73" t="s">
        <v>569</v>
      </c>
      <c r="BC73">
        <v>2025</v>
      </c>
      <c r="BG73" s="45"/>
      <c r="BI73">
        <v>0</v>
      </c>
    </row>
    <row r="74" spans="3:61" ht="409.5">
      <c r="C74">
        <v>68</v>
      </c>
      <c r="D74">
        <v>73</v>
      </c>
      <c r="E74" t="s">
        <v>570</v>
      </c>
      <c r="F74" t="s">
        <v>243</v>
      </c>
      <c r="G74" t="s">
        <v>244</v>
      </c>
      <c r="H74" t="s">
        <v>342</v>
      </c>
      <c r="I74" t="s">
        <v>176</v>
      </c>
      <c r="J74" s="8">
        <v>128501.80</v>
      </c>
      <c r="K74">
        <v>9186.2</v>
      </c>
      <c r="L74">
        <v>0.003</v>
      </c>
      <c r="M74">
        <v>230072.30</v>
      </c>
      <c r="N74">
        <v>75137</v>
      </c>
      <c r="O74">
        <v>30</v>
      </c>
      <c r="P74" t="s">
        <v>150</v>
      </c>
      <c r="Q74">
        <v>2022</v>
      </c>
      <c r="R74">
        <v>2045</v>
      </c>
      <c r="S74" t="s">
        <v>150</v>
      </c>
      <c r="T74" t="s">
        <v>150</v>
      </c>
      <c r="U74" t="s">
        <v>210</v>
      </c>
      <c r="W74" s="134">
        <v>2030</v>
      </c>
      <c r="Z74" s="134"/>
      <c r="AE74" t="s">
        <v>202</v>
      </c>
      <c r="AF74" t="s">
        <v>5</v>
      </c>
      <c r="AG74" t="s">
        <v>157</v>
      </c>
      <c r="AH74" t="s">
        <v>157</v>
      </c>
      <c r="AI74" t="s">
        <v>168</v>
      </c>
      <c r="AJ74" t="s">
        <v>159</v>
      </c>
      <c r="AK74" t="s">
        <v>160</v>
      </c>
      <c r="AL74" t="s">
        <v>150</v>
      </c>
      <c r="AM74" s="1" t="s">
        <v>574</v>
      </c>
      <c r="AN74">
        <v>2045</v>
      </c>
      <c r="AR74" t="s">
        <v>154</v>
      </c>
      <c r="AX74" t="s">
        <v>168</v>
      </c>
      <c r="AY74" t="s">
        <v>262</v>
      </c>
      <c r="AZ74" t="s">
        <v>158</v>
      </c>
      <c r="BA74" t="s">
        <v>154</v>
      </c>
      <c r="BG74" s="45"/>
      <c r="BI74">
        <v>0</v>
      </c>
    </row>
    <row r="75" spans="3:61" ht="14.45">
      <c r="C75">
        <v>69</v>
      </c>
      <c r="D75">
        <v>49</v>
      </c>
      <c r="E75" t="s">
        <v>575</v>
      </c>
      <c r="F75" t="s">
        <v>173</v>
      </c>
      <c r="G75" t="s">
        <v>174</v>
      </c>
      <c r="H75" t="s">
        <v>374</v>
      </c>
      <c r="I75" t="s">
        <v>246</v>
      </c>
      <c r="J75" s="8">
        <v>128355.10</v>
      </c>
      <c r="K75">
        <v>12334.80</v>
      </c>
      <c r="L75">
        <v>0.139</v>
      </c>
      <c r="M75">
        <v>378137.30</v>
      </c>
      <c r="N75">
        <v>181850</v>
      </c>
      <c r="O75">
        <v>31</v>
      </c>
      <c r="P75" t="s">
        <v>154</v>
      </c>
      <c r="S75" t="s">
        <v>150</v>
      </c>
      <c r="T75" t="s">
        <v>150</v>
      </c>
      <c r="U75" t="s">
        <v>151</v>
      </c>
      <c r="V75" t="s">
        <v>579</v>
      </c>
      <c r="W75" s="134">
        <v>2030</v>
      </c>
      <c r="Z75" s="134"/>
      <c r="AA75" t="s">
        <v>154</v>
      </c>
      <c r="AB75" t="s">
        <v>155</v>
      </c>
      <c r="AE75" t="s">
        <v>167</v>
      </c>
      <c r="AF75" t="s">
        <v>6</v>
      </c>
      <c r="AG75" t="s">
        <v>157</v>
      </c>
      <c r="AH75" t="s">
        <v>157</v>
      </c>
      <c r="AI75" t="s">
        <v>157</v>
      </c>
      <c r="AJ75" t="s">
        <v>218</v>
      </c>
      <c r="AL75" t="s">
        <v>154</v>
      </c>
      <c r="AQ75" t="s">
        <v>219</v>
      </c>
      <c r="AR75" t="s">
        <v>150</v>
      </c>
      <c r="AS75" t="s">
        <v>218</v>
      </c>
      <c r="AT75">
        <v>2020</v>
      </c>
      <c r="AU75">
        <v>2050</v>
      </c>
      <c r="AX75" t="s">
        <v>158</v>
      </c>
      <c r="AY75" t="s">
        <v>190</v>
      </c>
      <c r="BA75" t="s">
        <v>154</v>
      </c>
      <c r="BG75" s="45"/>
      <c r="BI75">
        <v>0</v>
      </c>
    </row>
    <row r="76" spans="3:61" ht="14.45">
      <c r="C76">
        <v>70</v>
      </c>
      <c r="D76">
        <v>87</v>
      </c>
      <c r="E76" t="s">
        <v>580</v>
      </c>
      <c r="F76" t="s">
        <v>290</v>
      </c>
      <c r="G76" t="s">
        <v>229</v>
      </c>
      <c r="H76" t="s">
        <v>145</v>
      </c>
      <c r="I76" t="s">
        <v>146</v>
      </c>
      <c r="J76" s="8">
        <v>126853</v>
      </c>
      <c r="K76">
        <v>14276</v>
      </c>
      <c r="L76">
        <v>0.676</v>
      </c>
      <c r="M76">
        <v>1675972</v>
      </c>
      <c r="N76">
        <v>46500</v>
      </c>
      <c r="O76">
        <v>26</v>
      </c>
      <c r="P76" t="s">
        <v>150</v>
      </c>
      <c r="Q76">
        <v>2015</v>
      </c>
      <c r="R76">
        <v>2021</v>
      </c>
      <c r="S76" t="s">
        <v>154</v>
      </c>
      <c r="T76" t="s">
        <v>154</v>
      </c>
      <c r="W76" s="134"/>
      <c r="Z76" s="134"/>
      <c r="AE76" t="s">
        <v>167</v>
      </c>
      <c r="AF76" t="s">
        <v>6</v>
      </c>
      <c r="AG76" t="s">
        <v>157</v>
      </c>
      <c r="AH76" t="s">
        <v>157</v>
      </c>
      <c r="AI76" t="s">
        <v>168</v>
      </c>
      <c r="AJ76" t="s">
        <v>159</v>
      </c>
      <c r="AL76" t="s">
        <v>154</v>
      </c>
      <c r="AQ76" t="s">
        <v>160</v>
      </c>
      <c r="AR76" t="s">
        <v>150</v>
      </c>
      <c r="AS76" t="s">
        <v>159</v>
      </c>
      <c r="AT76" t="s">
        <v>584</v>
      </c>
      <c r="AU76">
        <v>2050</v>
      </c>
      <c r="AX76" t="s">
        <v>157</v>
      </c>
      <c r="AY76" t="s">
        <v>168</v>
      </c>
      <c r="AZ76" t="s">
        <v>158</v>
      </c>
      <c r="BA76" t="s">
        <v>154</v>
      </c>
      <c r="BG76" s="45"/>
      <c r="BI76">
        <v>1</v>
      </c>
    </row>
    <row r="77" spans="3:61" ht="14.45">
      <c r="C77">
        <v>71</v>
      </c>
      <c r="D77">
        <v>80</v>
      </c>
      <c r="E77" t="s">
        <v>585</v>
      </c>
      <c r="F77" t="s">
        <v>586</v>
      </c>
      <c r="G77" t="s">
        <v>229</v>
      </c>
      <c r="H77" t="s">
        <v>145</v>
      </c>
      <c r="I77" t="s">
        <v>146</v>
      </c>
      <c r="J77" s="8">
        <v>125397</v>
      </c>
      <c r="K77">
        <v>19722</v>
      </c>
      <c r="L77">
        <v>0.03</v>
      </c>
      <c r="M77">
        <v>1929845</v>
      </c>
      <c r="N77">
        <v>217502</v>
      </c>
      <c r="O77">
        <v>28</v>
      </c>
      <c r="P77" t="s">
        <v>154</v>
      </c>
      <c r="S77" t="s">
        <v>154</v>
      </c>
      <c r="T77" t="s">
        <v>154</v>
      </c>
      <c r="W77" s="134"/>
      <c r="Z77" s="134"/>
      <c r="AE77" t="s">
        <v>281</v>
      </c>
      <c r="AF77" t="s">
        <v>240</v>
      </c>
      <c r="AG77" t="s">
        <v>157</v>
      </c>
      <c r="AH77" t="s">
        <v>157</v>
      </c>
      <c r="AI77" t="s">
        <v>158</v>
      </c>
      <c r="AJ77" t="s">
        <v>159</v>
      </c>
      <c r="AL77" t="s">
        <v>154</v>
      </c>
      <c r="AR77" t="s">
        <v>154</v>
      </c>
      <c r="AV77" t="s">
        <v>590</v>
      </c>
      <c r="AW77" t="s">
        <v>591</v>
      </c>
      <c r="AX77" t="s">
        <v>157</v>
      </c>
      <c r="AY77" t="s">
        <v>168</v>
      </c>
      <c r="AZ77" t="s">
        <v>158</v>
      </c>
      <c r="BA77" t="s">
        <v>150</v>
      </c>
      <c r="BB77" t="s">
        <v>592</v>
      </c>
      <c r="BC77">
        <v>2030</v>
      </c>
      <c r="BG77" s="45"/>
      <c r="BI77">
        <v>0</v>
      </c>
    </row>
    <row r="78" spans="3:61" ht="14.45">
      <c r="C78">
        <v>72</v>
      </c>
      <c r="D78">
        <v>77</v>
      </c>
      <c r="E78" t="s">
        <v>593</v>
      </c>
      <c r="F78" t="s">
        <v>516</v>
      </c>
      <c r="G78" t="s">
        <v>517</v>
      </c>
      <c r="H78" t="s">
        <v>245</v>
      </c>
      <c r="I78" t="s">
        <v>246</v>
      </c>
      <c r="J78" s="8">
        <v>125196.30</v>
      </c>
      <c r="K78">
        <v>12121.80</v>
      </c>
      <c r="L78">
        <v>-0.37</v>
      </c>
      <c r="M78">
        <v>315732</v>
      </c>
      <c r="N78">
        <v>198194</v>
      </c>
      <c r="O78">
        <v>31</v>
      </c>
      <c r="P78" t="s">
        <v>150</v>
      </c>
      <c r="Q78">
        <v>2019</v>
      </c>
      <c r="R78">
        <v>2021</v>
      </c>
      <c r="S78" t="s">
        <v>150</v>
      </c>
      <c r="T78" t="s">
        <v>150</v>
      </c>
      <c r="U78" t="s">
        <v>151</v>
      </c>
      <c r="V78" t="s">
        <v>353</v>
      </c>
      <c r="W78" s="134">
        <v>2030</v>
      </c>
      <c r="X78" t="s">
        <v>151</v>
      </c>
      <c r="Y78" t="s">
        <v>353</v>
      </c>
      <c r="Z78" s="134">
        <v>2040</v>
      </c>
      <c r="AA78" t="s">
        <v>150</v>
      </c>
      <c r="AB78" t="s">
        <v>151</v>
      </c>
      <c r="AC78">
        <v>2040</v>
      </c>
      <c r="AE78" t="s">
        <v>202</v>
      </c>
      <c r="AF78" t="s">
        <v>5</v>
      </c>
      <c r="AG78" t="s">
        <v>157</v>
      </c>
      <c r="AH78" t="s">
        <v>157</v>
      </c>
      <c r="AI78" t="s">
        <v>157</v>
      </c>
      <c r="AJ78" t="s">
        <v>218</v>
      </c>
      <c r="AK78" t="s">
        <v>219</v>
      </c>
      <c r="AL78" t="s">
        <v>150</v>
      </c>
      <c r="AM78" t="s">
        <v>597</v>
      </c>
      <c r="AN78">
        <v>2040</v>
      </c>
      <c r="AR78" t="s">
        <v>154</v>
      </c>
      <c r="AX78" t="s">
        <v>157</v>
      </c>
      <c r="AY78" t="s">
        <v>190</v>
      </c>
      <c r="AZ78" t="s">
        <v>157</v>
      </c>
      <c r="BA78" t="s">
        <v>154</v>
      </c>
      <c r="BG78" s="45"/>
      <c r="BI78">
        <v>1</v>
      </c>
    </row>
    <row r="79" spans="3:61" ht="14.45">
      <c r="C79">
        <v>73</v>
      </c>
      <c r="D79">
        <v>44</v>
      </c>
      <c r="E79" t="s">
        <v>598</v>
      </c>
      <c r="F79" t="s">
        <v>599</v>
      </c>
      <c r="G79" t="s">
        <v>184</v>
      </c>
      <c r="H79" t="s">
        <v>175</v>
      </c>
      <c r="I79" t="s">
        <v>176</v>
      </c>
      <c r="J79" s="8">
        <v>125112.50</v>
      </c>
      <c r="K79">
        <v>2497.3</v>
      </c>
      <c r="L79">
        <v>0.001</v>
      </c>
      <c r="M79">
        <v>183117.20</v>
      </c>
      <c r="N79">
        <v>237100</v>
      </c>
      <c r="O79">
        <v>22</v>
      </c>
      <c r="P79" t="s">
        <v>154</v>
      </c>
      <c r="S79" t="s">
        <v>154</v>
      </c>
      <c r="T79" t="s">
        <v>154</v>
      </c>
      <c r="W79" s="134"/>
      <c r="Z79" s="134"/>
      <c r="AK79" t="s">
        <v>180</v>
      </c>
      <c r="AL79" t="s">
        <v>154</v>
      </c>
      <c r="AR79" t="s">
        <v>154</v>
      </c>
      <c r="AX79" t="s">
        <v>157</v>
      </c>
      <c r="BA79" t="s">
        <v>154</v>
      </c>
      <c r="BF79" t="s">
        <v>603</v>
      </c>
      <c r="BG79" s="45">
        <v>45967</v>
      </c>
      <c r="BI79">
        <v>0</v>
      </c>
    </row>
    <row r="80" spans="3:61" ht="377.1">
      <c r="C80">
        <v>74</v>
      </c>
      <c r="D80">
        <v>61</v>
      </c>
      <c r="E80" t="s">
        <v>604</v>
      </c>
      <c r="F80" t="s">
        <v>192</v>
      </c>
      <c r="G80" t="s">
        <v>193</v>
      </c>
      <c r="H80" t="s">
        <v>145</v>
      </c>
      <c r="I80" t="s">
        <v>146</v>
      </c>
      <c r="J80" s="8">
        <v>123974</v>
      </c>
      <c r="K80">
        <v>2770</v>
      </c>
      <c r="L80">
        <v>-0.687</v>
      </c>
      <c r="M80">
        <v>60143</v>
      </c>
      <c r="N80">
        <v>9910</v>
      </c>
      <c r="O80">
        <v>25</v>
      </c>
      <c r="P80" t="s">
        <v>154</v>
      </c>
      <c r="S80" t="s">
        <v>154</v>
      </c>
      <c r="T80" t="s">
        <v>154</v>
      </c>
      <c r="W80" s="134"/>
      <c r="Z80" s="134"/>
      <c r="AE80" t="s">
        <v>310</v>
      </c>
      <c r="AF80" t="s">
        <v>5</v>
      </c>
      <c r="AG80" t="s">
        <v>157</v>
      </c>
      <c r="AH80" t="s">
        <v>157</v>
      </c>
      <c r="AI80" t="s">
        <v>157</v>
      </c>
      <c r="AJ80" t="s">
        <v>218</v>
      </c>
      <c r="AK80" t="s">
        <v>219</v>
      </c>
      <c r="AL80" t="s">
        <v>150</v>
      </c>
      <c r="AM80" s="1" t="s">
        <v>608</v>
      </c>
      <c r="AN80">
        <v>2050</v>
      </c>
      <c r="AR80" t="s">
        <v>154</v>
      </c>
      <c r="AX80" t="s">
        <v>157</v>
      </c>
      <c r="AY80" t="s">
        <v>262</v>
      </c>
      <c r="AZ80" t="s">
        <v>157</v>
      </c>
      <c r="BA80" t="s">
        <v>154</v>
      </c>
      <c r="BG80" s="45"/>
      <c r="BI80">
        <v>0</v>
      </c>
    </row>
    <row r="81" spans="3:61" ht="14.45">
      <c r="C81">
        <v>75</v>
      </c>
      <c r="D81">
        <v>76</v>
      </c>
      <c r="E81" t="s">
        <v>609</v>
      </c>
      <c r="F81" t="s">
        <v>610</v>
      </c>
      <c r="G81" t="s">
        <v>517</v>
      </c>
      <c r="H81" t="s">
        <v>145</v>
      </c>
      <c r="I81" t="s">
        <v>146</v>
      </c>
      <c r="J81" s="8">
        <v>123731</v>
      </c>
      <c r="K81">
        <v>16192</v>
      </c>
      <c r="L81">
        <v>0.052</v>
      </c>
      <c r="M81">
        <v>266211</v>
      </c>
      <c r="N81">
        <v>182000</v>
      </c>
      <c r="O81">
        <v>23</v>
      </c>
      <c r="P81" t="s">
        <v>154</v>
      </c>
      <c r="S81" t="s">
        <v>150</v>
      </c>
      <c r="T81" t="s">
        <v>150</v>
      </c>
      <c r="U81" t="s">
        <v>151</v>
      </c>
      <c r="V81" t="s">
        <v>152</v>
      </c>
      <c r="W81" s="134">
        <v>2030</v>
      </c>
      <c r="Z81" s="134"/>
      <c r="AE81" t="s">
        <v>202</v>
      </c>
      <c r="AF81" t="s">
        <v>5</v>
      </c>
      <c r="AG81" t="s">
        <v>157</v>
      </c>
      <c r="AH81" t="s">
        <v>157</v>
      </c>
      <c r="AI81" t="s">
        <v>158</v>
      </c>
      <c r="AJ81" t="s">
        <v>159</v>
      </c>
      <c r="AK81" t="s">
        <v>160</v>
      </c>
      <c r="AL81" t="s">
        <v>150</v>
      </c>
      <c r="AM81" t="s">
        <v>614</v>
      </c>
      <c r="AN81">
        <v>2035</v>
      </c>
      <c r="AR81" t="s">
        <v>154</v>
      </c>
      <c r="AX81" t="s">
        <v>157</v>
      </c>
      <c r="AY81" t="s">
        <v>168</v>
      </c>
      <c r="AZ81" t="s">
        <v>158</v>
      </c>
      <c r="BA81" t="s">
        <v>154</v>
      </c>
      <c r="BG81" s="45"/>
      <c r="BI81">
        <v>0</v>
      </c>
    </row>
    <row r="82" spans="3:61" ht="14.45">
      <c r="C82">
        <v>76</v>
      </c>
      <c r="D82">
        <v>82</v>
      </c>
      <c r="E82" t="s">
        <v>615</v>
      </c>
      <c r="F82" t="s">
        <v>443</v>
      </c>
      <c r="G82" t="s">
        <v>229</v>
      </c>
      <c r="H82" t="s">
        <v>245</v>
      </c>
      <c r="I82" t="s">
        <v>246</v>
      </c>
      <c r="J82" s="8">
        <v>123148.10</v>
      </c>
      <c r="K82">
        <v>10739.70</v>
      </c>
      <c r="L82">
        <v>0.163</v>
      </c>
      <c r="M82">
        <v>1081567.6</v>
      </c>
      <c r="N82">
        <v>156626</v>
      </c>
      <c r="O82">
        <v>31</v>
      </c>
      <c r="P82" t="s">
        <v>150</v>
      </c>
      <c r="Q82">
        <v>2018</v>
      </c>
      <c r="R82">
        <v>2023</v>
      </c>
      <c r="S82" t="s">
        <v>150</v>
      </c>
      <c r="T82" t="s">
        <v>154</v>
      </c>
      <c r="U82" t="s">
        <v>155</v>
      </c>
      <c r="W82" s="134"/>
      <c r="Z82" s="134"/>
      <c r="AE82" t="s">
        <v>167</v>
      </c>
      <c r="AF82" t="s">
        <v>6</v>
      </c>
      <c r="AG82" t="s">
        <v>157</v>
      </c>
      <c r="AH82" t="s">
        <v>157</v>
      </c>
      <c r="AI82" t="s">
        <v>157</v>
      </c>
      <c r="AJ82" t="s">
        <v>218</v>
      </c>
      <c r="AL82" t="s">
        <v>154</v>
      </c>
      <c r="AQ82" t="s">
        <v>219</v>
      </c>
      <c r="AR82" t="s">
        <v>150</v>
      </c>
      <c r="AS82" t="s">
        <v>218</v>
      </c>
      <c r="AU82">
        <v>2050</v>
      </c>
      <c r="AX82" t="s">
        <v>157</v>
      </c>
      <c r="AY82" t="s">
        <v>190</v>
      </c>
      <c r="AZ82" t="s">
        <v>158</v>
      </c>
      <c r="BA82" t="s">
        <v>154</v>
      </c>
      <c r="BG82" s="45"/>
      <c r="BI82">
        <v>1</v>
      </c>
    </row>
    <row r="83" spans="3:61" ht="14.45">
      <c r="C83">
        <v>77</v>
      </c>
      <c r="D83">
        <v>94</v>
      </c>
      <c r="E83" t="s">
        <v>619</v>
      </c>
      <c r="F83" t="s">
        <v>620</v>
      </c>
      <c r="G83" t="s">
        <v>229</v>
      </c>
      <c r="H83" t="s">
        <v>145</v>
      </c>
      <c r="I83" t="s">
        <v>146</v>
      </c>
      <c r="J83" s="8">
        <v>122951</v>
      </c>
      <c r="K83">
        <v>5287.30</v>
      </c>
      <c r="L83">
        <v>0</v>
      </c>
      <c r="M83">
        <v>367414</v>
      </c>
      <c r="N83">
        <v>67381</v>
      </c>
      <c r="O83">
        <v>31</v>
      </c>
      <c r="P83" t="s">
        <v>154</v>
      </c>
      <c r="S83" t="s">
        <v>154</v>
      </c>
      <c r="T83" t="s">
        <v>154</v>
      </c>
      <c r="W83" s="134"/>
      <c r="Z83" s="134"/>
      <c r="AE83" t="s">
        <v>281</v>
      </c>
      <c r="AF83" t="s">
        <v>240</v>
      </c>
      <c r="AG83" t="s">
        <v>157</v>
      </c>
      <c r="AH83" t="s">
        <v>157</v>
      </c>
      <c r="AI83" t="s">
        <v>158</v>
      </c>
      <c r="AJ83" t="s">
        <v>159</v>
      </c>
      <c r="AL83" t="s">
        <v>154</v>
      </c>
      <c r="AR83" t="s">
        <v>154</v>
      </c>
      <c r="AX83" t="s">
        <v>168</v>
      </c>
      <c r="AY83" t="s">
        <v>168</v>
      </c>
      <c r="AZ83" t="s">
        <v>158</v>
      </c>
      <c r="BA83" t="s">
        <v>150</v>
      </c>
      <c r="BB83" t="s">
        <v>624</v>
      </c>
      <c r="BC83">
        <v>2030</v>
      </c>
      <c r="BG83" s="45"/>
      <c r="BI83">
        <v>0</v>
      </c>
    </row>
    <row r="84" spans="3:61" ht="14.45">
      <c r="C84">
        <v>78</v>
      </c>
      <c r="D84">
        <v>74</v>
      </c>
      <c r="E84" t="s">
        <v>625</v>
      </c>
      <c r="F84" t="s">
        <v>516</v>
      </c>
      <c r="G84" t="s">
        <v>517</v>
      </c>
      <c r="H84" t="s">
        <v>145</v>
      </c>
      <c r="I84" t="s">
        <v>146</v>
      </c>
      <c r="J84" s="8">
        <v>122336</v>
      </c>
      <c r="K84">
        <v>10948</v>
      </c>
      <c r="L84">
        <v>-0.24</v>
      </c>
      <c r="M84">
        <v>394795</v>
      </c>
      <c r="N84">
        <v>140990</v>
      </c>
      <c r="O84">
        <v>31</v>
      </c>
      <c r="P84" t="s">
        <v>154</v>
      </c>
      <c r="S84" t="s">
        <v>150</v>
      </c>
      <c r="T84" t="s">
        <v>150</v>
      </c>
      <c r="U84" t="s">
        <v>151</v>
      </c>
      <c r="V84" t="s">
        <v>152</v>
      </c>
      <c r="W84" s="134">
        <v>2030</v>
      </c>
      <c r="Z84" s="134"/>
      <c r="AE84" t="s">
        <v>167</v>
      </c>
      <c r="AF84" t="s">
        <v>6</v>
      </c>
      <c r="AG84" t="s">
        <v>157</v>
      </c>
      <c r="AH84" t="s">
        <v>157</v>
      </c>
      <c r="AI84" t="s">
        <v>169</v>
      </c>
      <c r="AJ84" t="s">
        <v>159</v>
      </c>
      <c r="AL84" t="s">
        <v>154</v>
      </c>
      <c r="AQ84" t="s">
        <v>160</v>
      </c>
      <c r="AR84" t="s">
        <v>150</v>
      </c>
      <c r="AS84" t="s">
        <v>159</v>
      </c>
      <c r="AT84" t="s">
        <v>629</v>
      </c>
      <c r="AU84">
        <v>2035</v>
      </c>
      <c r="AX84" t="s">
        <v>157</v>
      </c>
      <c r="AY84" t="s">
        <v>168</v>
      </c>
      <c r="AZ84" t="s">
        <v>158</v>
      </c>
      <c r="BA84" t="s">
        <v>154</v>
      </c>
      <c r="BG84" s="45"/>
      <c r="BI84">
        <v>0</v>
      </c>
    </row>
    <row r="85" spans="3:61" ht="14.45">
      <c r="C85">
        <v>79</v>
      </c>
      <c r="D85">
        <v>65</v>
      </c>
      <c r="E85" t="s">
        <v>630</v>
      </c>
      <c r="F85" t="s">
        <v>314</v>
      </c>
      <c r="G85" t="s">
        <v>229</v>
      </c>
      <c r="H85" t="s">
        <v>264</v>
      </c>
      <c r="I85" t="s">
        <v>176</v>
      </c>
      <c r="J85" s="8">
        <v>122127.40</v>
      </c>
      <c r="K85">
        <v>6236.40</v>
      </c>
      <c r="L85">
        <v>-0.065</v>
      </c>
      <c r="M85">
        <v>143412.50</v>
      </c>
      <c r="N85">
        <v>62062</v>
      </c>
      <c r="O85">
        <v>31</v>
      </c>
      <c r="P85" t="s">
        <v>154</v>
      </c>
      <c r="S85" t="s">
        <v>154</v>
      </c>
      <c r="T85" t="s">
        <v>154</v>
      </c>
      <c r="W85" s="134"/>
      <c r="Z85" s="134"/>
      <c r="AE85" t="s">
        <v>167</v>
      </c>
      <c r="AF85" t="s">
        <v>6</v>
      </c>
      <c r="AG85" t="s">
        <v>157</v>
      </c>
      <c r="AH85" t="s">
        <v>157</v>
      </c>
      <c r="AI85" t="s">
        <v>157</v>
      </c>
      <c r="AJ85" t="s">
        <v>218</v>
      </c>
      <c r="AL85" t="s">
        <v>154</v>
      </c>
      <c r="AQ85" t="s">
        <v>219</v>
      </c>
      <c r="AR85" t="s">
        <v>150</v>
      </c>
      <c r="AS85" t="s">
        <v>218</v>
      </c>
      <c r="AT85" t="s">
        <v>634</v>
      </c>
      <c r="AU85">
        <v>2050</v>
      </c>
      <c r="AX85" t="s">
        <v>157</v>
      </c>
      <c r="AY85" t="s">
        <v>312</v>
      </c>
      <c r="AZ85" t="s">
        <v>158</v>
      </c>
      <c r="BA85" t="s">
        <v>154</v>
      </c>
      <c r="BG85" s="45"/>
      <c r="BI85">
        <v>0</v>
      </c>
    </row>
    <row r="86" spans="3:61" ht="14.45">
      <c r="C86">
        <v>80</v>
      </c>
      <c r="D86">
        <v>88</v>
      </c>
      <c r="E86" t="s">
        <v>635</v>
      </c>
      <c r="F86" t="s">
        <v>472</v>
      </c>
      <c r="G86" t="s">
        <v>229</v>
      </c>
      <c r="H86" t="s">
        <v>145</v>
      </c>
      <c r="I86" t="s">
        <v>146</v>
      </c>
      <c r="J86" s="8">
        <v>122052</v>
      </c>
      <c r="K86">
        <v>11858</v>
      </c>
      <c r="L86">
        <v>0.125</v>
      </c>
      <c r="M86">
        <v>3386692</v>
      </c>
      <c r="N86">
        <v>8090</v>
      </c>
      <c r="O86">
        <v>29</v>
      </c>
      <c r="P86" t="s">
        <v>154</v>
      </c>
      <c r="S86" t="s">
        <v>154</v>
      </c>
      <c r="T86" t="s">
        <v>154</v>
      </c>
      <c r="W86" s="134"/>
      <c r="Z86" s="134"/>
      <c r="AE86" t="s">
        <v>233</v>
      </c>
      <c r="AF86" t="s">
        <v>234</v>
      </c>
      <c r="AG86" t="s">
        <v>168</v>
      </c>
      <c r="AH86" t="s">
        <v>168</v>
      </c>
      <c r="AI86" t="s">
        <v>168</v>
      </c>
      <c r="AL86" t="s">
        <v>154</v>
      </c>
      <c r="AO86" t="s">
        <v>639</v>
      </c>
      <c r="AP86" t="s">
        <v>431</v>
      </c>
      <c r="AR86" t="s">
        <v>154</v>
      </c>
      <c r="AX86" t="s">
        <v>168</v>
      </c>
      <c r="AY86" t="s">
        <v>168</v>
      </c>
      <c r="AZ86" t="s">
        <v>158</v>
      </c>
      <c r="BA86" t="s">
        <v>154</v>
      </c>
      <c r="BG86" s="45"/>
      <c r="BI86">
        <v>0</v>
      </c>
    </row>
    <row r="87" spans="3:61" ht="14.45">
      <c r="C87">
        <v>81</v>
      </c>
      <c r="D87">
        <v>81</v>
      </c>
      <c r="E87" t="s">
        <v>640</v>
      </c>
      <c r="F87" t="s">
        <v>641</v>
      </c>
      <c r="G87" t="s">
        <v>642</v>
      </c>
      <c r="H87" t="s">
        <v>175</v>
      </c>
      <c r="I87" t="s">
        <v>176</v>
      </c>
      <c r="J87" s="8">
        <v>121126</v>
      </c>
      <c r="K87">
        <v>815.50</v>
      </c>
      <c r="L87">
        <v>-0.169</v>
      </c>
      <c r="M87">
        <v>54307.60</v>
      </c>
      <c r="N87">
        <v>211360</v>
      </c>
      <c r="O87">
        <v>9</v>
      </c>
      <c r="P87" t="s">
        <v>154</v>
      </c>
      <c r="S87" t="s">
        <v>154</v>
      </c>
      <c r="T87" t="s">
        <v>154</v>
      </c>
      <c r="W87" s="134"/>
      <c r="Z87" s="134"/>
      <c r="AE87" t="s">
        <v>233</v>
      </c>
      <c r="AF87" t="s">
        <v>234</v>
      </c>
      <c r="AK87" t="s">
        <v>180</v>
      </c>
      <c r="AL87" t="s">
        <v>154</v>
      </c>
      <c r="AM87" t="s">
        <v>646</v>
      </c>
      <c r="AO87" t="s">
        <v>647</v>
      </c>
      <c r="AR87" t="s">
        <v>154</v>
      </c>
      <c r="AX87" t="s">
        <v>168</v>
      </c>
      <c r="BA87" t="s">
        <v>154</v>
      </c>
      <c r="BG87" s="45"/>
      <c r="BI87">
        <v>0</v>
      </c>
    </row>
    <row r="88" spans="3:61" ht="14.45">
      <c r="C88">
        <v>82</v>
      </c>
      <c r="D88">
        <v>75</v>
      </c>
      <c r="E88" t="s">
        <v>648</v>
      </c>
      <c r="F88" t="s">
        <v>183</v>
      </c>
      <c r="G88" t="s">
        <v>184</v>
      </c>
      <c r="H88" t="s">
        <v>175</v>
      </c>
      <c r="I88" t="s">
        <v>176</v>
      </c>
      <c r="J88" s="8">
        <v>120426</v>
      </c>
      <c r="K88">
        <v>105</v>
      </c>
      <c r="L88">
        <v>-0.873</v>
      </c>
      <c r="M88">
        <v>143217.2</v>
      </c>
      <c r="N88">
        <v>199526</v>
      </c>
      <c r="O88">
        <v>8</v>
      </c>
      <c r="P88" t="s">
        <v>154</v>
      </c>
      <c r="S88" t="s">
        <v>154</v>
      </c>
      <c r="T88" t="s">
        <v>154</v>
      </c>
      <c r="W88" s="134"/>
      <c r="Z88" s="134"/>
      <c r="AK88" t="s">
        <v>180</v>
      </c>
      <c r="AL88" t="s">
        <v>154</v>
      </c>
      <c r="AM88" t="s">
        <v>652</v>
      </c>
      <c r="AN88">
        <v>2060</v>
      </c>
      <c r="AO88" t="s">
        <v>653</v>
      </c>
      <c r="AP88" t="s">
        <v>654</v>
      </c>
      <c r="AR88" t="s">
        <v>154</v>
      </c>
      <c r="AX88" t="s">
        <v>168</v>
      </c>
      <c r="BA88" t="s">
        <v>154</v>
      </c>
      <c r="BG88" s="45"/>
      <c r="BI88">
        <v>0</v>
      </c>
    </row>
    <row r="89" spans="3:61" ht="14.45">
      <c r="C89">
        <v>83</v>
      </c>
      <c r="D89">
        <v>103</v>
      </c>
      <c r="E89" t="s">
        <v>655</v>
      </c>
      <c r="F89" t="s">
        <v>656</v>
      </c>
      <c r="G89" t="s">
        <v>214</v>
      </c>
      <c r="H89" t="s">
        <v>175</v>
      </c>
      <c r="I89" t="s">
        <v>176</v>
      </c>
      <c r="J89" s="8">
        <v>119812.80</v>
      </c>
      <c r="K89">
        <v>8685.2</v>
      </c>
      <c r="L89">
        <v>-0.292</v>
      </c>
      <c r="M89">
        <v>176749.70</v>
      </c>
      <c r="N89">
        <v>208000</v>
      </c>
      <c r="O89">
        <v>16</v>
      </c>
      <c r="P89" t="s">
        <v>154</v>
      </c>
      <c r="S89" t="s">
        <v>154</v>
      </c>
      <c r="T89" t="s">
        <v>154</v>
      </c>
      <c r="W89" s="134"/>
      <c r="Z89" s="134"/>
      <c r="AE89" t="s">
        <v>281</v>
      </c>
      <c r="AF89" t="s">
        <v>240</v>
      </c>
      <c r="AG89" t="s">
        <v>157</v>
      </c>
      <c r="AH89" t="s">
        <v>157</v>
      </c>
      <c r="AI89" t="s">
        <v>168</v>
      </c>
      <c r="AJ89" t="s">
        <v>159</v>
      </c>
      <c r="AL89" t="s">
        <v>154</v>
      </c>
      <c r="AR89" t="s">
        <v>154</v>
      </c>
      <c r="AX89" t="s">
        <v>168</v>
      </c>
      <c r="AY89" t="s">
        <v>168</v>
      </c>
      <c r="AZ89" t="s">
        <v>158</v>
      </c>
      <c r="BA89" t="s">
        <v>150</v>
      </c>
      <c r="BB89" t="s">
        <v>660</v>
      </c>
      <c r="BC89">
        <v>2025</v>
      </c>
      <c r="BG89" s="45"/>
      <c r="BI89">
        <v>0</v>
      </c>
    </row>
    <row r="90" spans="3:61" ht="14.45">
      <c r="C90">
        <v>84</v>
      </c>
      <c r="D90">
        <v>78</v>
      </c>
      <c r="E90" t="s">
        <v>661</v>
      </c>
      <c r="F90" t="s">
        <v>173</v>
      </c>
      <c r="G90" t="s">
        <v>174</v>
      </c>
      <c r="H90" t="s">
        <v>175</v>
      </c>
      <c r="I90" t="s">
        <v>176</v>
      </c>
      <c r="J90" s="8">
        <v>118607.50</v>
      </c>
      <c r="K90">
        <v>2500.7</v>
      </c>
      <c r="L90">
        <v>0.068</v>
      </c>
      <c r="M90">
        <v>184827.10</v>
      </c>
      <c r="N90">
        <v>269097</v>
      </c>
      <c r="O90">
        <v>21</v>
      </c>
      <c r="P90" t="s">
        <v>154</v>
      </c>
      <c r="S90" t="s">
        <v>150</v>
      </c>
      <c r="T90" t="s">
        <v>150</v>
      </c>
      <c r="U90" t="s">
        <v>210</v>
      </c>
      <c r="W90" s="134">
        <v>2030</v>
      </c>
      <c r="Z90" s="134"/>
      <c r="AG90" t="s">
        <v>157</v>
      </c>
      <c r="AH90" t="s">
        <v>157</v>
      </c>
      <c r="AJ90" t="s">
        <v>159</v>
      </c>
      <c r="AK90" t="s">
        <v>180</v>
      </c>
      <c r="AL90" t="s">
        <v>154</v>
      </c>
      <c r="AM90" t="s">
        <v>665</v>
      </c>
      <c r="AN90">
        <v>2060</v>
      </c>
      <c r="AO90" t="s">
        <v>666</v>
      </c>
      <c r="AR90" t="s">
        <v>154</v>
      </c>
      <c r="AX90" t="s">
        <v>168</v>
      </c>
      <c r="BA90" t="s">
        <v>154</v>
      </c>
      <c r="BG90" s="45"/>
      <c r="BI90">
        <v>0</v>
      </c>
    </row>
    <row r="91" spans="3:61" ht="14.45">
      <c r="C91">
        <v>85</v>
      </c>
      <c r="D91">
        <v>92</v>
      </c>
      <c r="E91" t="s">
        <v>667</v>
      </c>
      <c r="F91" t="s">
        <v>205</v>
      </c>
      <c r="G91" t="s">
        <v>206</v>
      </c>
      <c r="H91" t="s">
        <v>145</v>
      </c>
      <c r="I91" t="s">
        <v>146</v>
      </c>
      <c r="J91" s="8">
        <v>117761</v>
      </c>
      <c r="K91">
        <v>1207</v>
      </c>
      <c r="L91">
        <v>-0.515</v>
      </c>
      <c r="M91">
        <v>46479</v>
      </c>
      <c r="N91">
        <v>65680</v>
      </c>
      <c r="O91">
        <v>27</v>
      </c>
      <c r="P91" t="s">
        <v>154</v>
      </c>
      <c r="S91" t="s">
        <v>150</v>
      </c>
      <c r="T91" t="s">
        <v>150</v>
      </c>
      <c r="U91" t="s">
        <v>151</v>
      </c>
      <c r="V91" t="s">
        <v>152</v>
      </c>
      <c r="W91" s="134">
        <v>2029</v>
      </c>
      <c r="Z91" s="134"/>
      <c r="AE91" t="s">
        <v>281</v>
      </c>
      <c r="AF91" t="s">
        <v>240</v>
      </c>
      <c r="AG91" t="s">
        <v>157</v>
      </c>
      <c r="AH91" t="s">
        <v>157</v>
      </c>
      <c r="AI91" t="s">
        <v>157</v>
      </c>
      <c r="AJ91" t="s">
        <v>218</v>
      </c>
      <c r="AL91" t="s">
        <v>154</v>
      </c>
      <c r="AR91" t="s">
        <v>154</v>
      </c>
      <c r="AX91" t="s">
        <v>168</v>
      </c>
      <c r="AY91" t="s">
        <v>168</v>
      </c>
      <c r="AZ91" t="s">
        <v>158</v>
      </c>
      <c r="BA91" t="s">
        <v>150</v>
      </c>
      <c r="BB91" t="s">
        <v>671</v>
      </c>
      <c r="BC91">
        <v>2032</v>
      </c>
      <c r="BG91" s="45"/>
      <c r="BI91">
        <v>0</v>
      </c>
    </row>
    <row r="92" spans="3:61" ht="14.45">
      <c r="C92">
        <v>86</v>
      </c>
      <c r="D92">
        <v>69</v>
      </c>
      <c r="E92" t="s">
        <v>672</v>
      </c>
      <c r="F92" t="s">
        <v>599</v>
      </c>
      <c r="G92" t="s">
        <v>184</v>
      </c>
      <c r="H92" t="s">
        <v>175</v>
      </c>
      <c r="I92" t="s">
        <v>176</v>
      </c>
      <c r="J92" s="8">
        <v>115805.60</v>
      </c>
      <c r="K92">
        <v>923.70</v>
      </c>
      <c r="L92">
        <v>0.206</v>
      </c>
      <c r="M92">
        <v>183860.40</v>
      </c>
      <c r="N92">
        <v>170430</v>
      </c>
      <c r="O92">
        <v>19</v>
      </c>
      <c r="P92" t="s">
        <v>154</v>
      </c>
      <c r="S92" t="s">
        <v>154</v>
      </c>
      <c r="T92" t="s">
        <v>154</v>
      </c>
      <c r="W92" s="134"/>
      <c r="Z92" s="134"/>
      <c r="AK92" t="s">
        <v>180</v>
      </c>
      <c r="AL92" t="s">
        <v>154</v>
      </c>
      <c r="AO92" t="s">
        <v>676</v>
      </c>
      <c r="AP92" t="s">
        <v>677</v>
      </c>
      <c r="AR92" t="s">
        <v>154</v>
      </c>
      <c r="AX92" t="s">
        <v>168</v>
      </c>
      <c r="BA92" t="s">
        <v>154</v>
      </c>
      <c r="BG92" s="45"/>
      <c r="BI92">
        <v>0</v>
      </c>
    </row>
    <row r="93" spans="3:61" ht="409.5">
      <c r="C93">
        <v>87</v>
      </c>
      <c r="D93">
        <v>102</v>
      </c>
      <c r="E93" t="s">
        <v>678</v>
      </c>
      <c r="F93" t="s">
        <v>679</v>
      </c>
      <c r="G93" t="s">
        <v>174</v>
      </c>
      <c r="H93" t="s">
        <v>680</v>
      </c>
      <c r="I93" t="s">
        <v>246</v>
      </c>
      <c r="J93" s="8">
        <v>115457.70</v>
      </c>
      <c r="K93">
        <v>13130.60</v>
      </c>
      <c r="L93">
        <v>0</v>
      </c>
      <c r="M93">
        <v>270425.80</v>
      </c>
      <c r="N93">
        <v>501000</v>
      </c>
      <c r="O93">
        <v>29</v>
      </c>
      <c r="P93" t="s">
        <v>154</v>
      </c>
      <c r="S93" t="s">
        <v>154</v>
      </c>
      <c r="T93" t="s">
        <v>154</v>
      </c>
      <c r="W93" s="134"/>
      <c r="Z93" s="134"/>
      <c r="AE93" t="s">
        <v>513</v>
      </c>
      <c r="AF93" t="s">
        <v>240</v>
      </c>
      <c r="AG93" t="s">
        <v>157</v>
      </c>
      <c r="AH93" t="s">
        <v>157</v>
      </c>
      <c r="AI93" t="s">
        <v>157</v>
      </c>
      <c r="AJ93" t="s">
        <v>218</v>
      </c>
      <c r="AL93" t="s">
        <v>154</v>
      </c>
      <c r="AR93" t="s">
        <v>154</v>
      </c>
      <c r="AX93" t="s">
        <v>157</v>
      </c>
      <c r="AY93" t="s">
        <v>190</v>
      </c>
      <c r="AZ93" t="s">
        <v>158</v>
      </c>
      <c r="BA93" t="s">
        <v>150</v>
      </c>
      <c r="BB93" s="1" t="s">
        <v>684</v>
      </c>
      <c r="BC93">
        <v>2050</v>
      </c>
      <c r="BG93" s="45"/>
      <c r="BI93">
        <v>0</v>
      </c>
    </row>
    <row r="94" spans="3:61" ht="14.45">
      <c r="C94">
        <v>88</v>
      </c>
      <c r="D94">
        <v>86</v>
      </c>
      <c r="E94" t="s">
        <v>685</v>
      </c>
      <c r="F94" t="s">
        <v>192</v>
      </c>
      <c r="G94" t="s">
        <v>193</v>
      </c>
      <c r="H94" t="s">
        <v>686</v>
      </c>
      <c r="I94" t="s">
        <v>176</v>
      </c>
      <c r="J94" s="8">
        <v>114121.6</v>
      </c>
      <c r="K94">
        <v>8239.3</v>
      </c>
      <c r="L94">
        <v>-0.021</v>
      </c>
      <c r="M94">
        <v>228260.50</v>
      </c>
      <c r="N94">
        <v>381876</v>
      </c>
      <c r="O94">
        <v>22</v>
      </c>
      <c r="P94" t="s">
        <v>154</v>
      </c>
      <c r="S94" t="s">
        <v>154</v>
      </c>
      <c r="T94" t="s">
        <v>154</v>
      </c>
      <c r="W94" s="134"/>
      <c r="Z94" s="134"/>
      <c r="AE94" t="s">
        <v>167</v>
      </c>
      <c r="AF94" t="s">
        <v>6</v>
      </c>
      <c r="AG94" t="s">
        <v>157</v>
      </c>
      <c r="AH94" t="s">
        <v>157</v>
      </c>
      <c r="AI94" t="s">
        <v>157</v>
      </c>
      <c r="AJ94" t="s">
        <v>218</v>
      </c>
      <c r="AL94" t="s">
        <v>154</v>
      </c>
      <c r="AQ94" t="s">
        <v>219</v>
      </c>
      <c r="AR94" t="s">
        <v>150</v>
      </c>
      <c r="AS94" t="s">
        <v>218</v>
      </c>
      <c r="AT94" t="s">
        <v>690</v>
      </c>
      <c r="AU94">
        <v>2035</v>
      </c>
      <c r="AX94" t="s">
        <v>157</v>
      </c>
      <c r="AY94" t="s">
        <v>262</v>
      </c>
      <c r="AZ94" t="s">
        <v>158</v>
      </c>
      <c r="BA94" t="s">
        <v>154</v>
      </c>
      <c r="BG94" s="45"/>
      <c r="BI94">
        <v>0</v>
      </c>
    </row>
    <row r="95" spans="3:61" ht="14.45">
      <c r="C95">
        <v>89</v>
      </c>
      <c r="D95">
        <v>104</v>
      </c>
      <c r="E95" t="s">
        <v>691</v>
      </c>
      <c r="F95" t="s">
        <v>290</v>
      </c>
      <c r="G95" t="s">
        <v>229</v>
      </c>
      <c r="H95" t="s">
        <v>374</v>
      </c>
      <c r="I95" t="s">
        <v>246</v>
      </c>
      <c r="J95" s="8">
        <v>110647.80</v>
      </c>
      <c r="K95">
        <v>4542</v>
      </c>
      <c r="L95">
        <v>0.685</v>
      </c>
      <c r="M95">
        <v>1629265.90</v>
      </c>
      <c r="N95">
        <v>114139</v>
      </c>
      <c r="O95">
        <v>29</v>
      </c>
      <c r="P95" t="s">
        <v>154</v>
      </c>
      <c r="S95" t="s">
        <v>154</v>
      </c>
      <c r="T95" t="s">
        <v>154</v>
      </c>
      <c r="W95" s="134"/>
      <c r="Z95" s="134"/>
      <c r="AE95" t="s">
        <v>202</v>
      </c>
      <c r="AF95" t="s">
        <v>5</v>
      </c>
      <c r="AG95" t="s">
        <v>157</v>
      </c>
      <c r="AH95" t="s">
        <v>157</v>
      </c>
      <c r="AI95" t="s">
        <v>157</v>
      </c>
      <c r="AJ95" t="s">
        <v>218</v>
      </c>
      <c r="AK95" t="s">
        <v>219</v>
      </c>
      <c r="AL95" t="s">
        <v>150</v>
      </c>
      <c r="AM95" t="s">
        <v>695</v>
      </c>
      <c r="AN95">
        <v>2050</v>
      </c>
      <c r="AR95" t="s">
        <v>154</v>
      </c>
      <c r="AX95" t="s">
        <v>168</v>
      </c>
      <c r="AY95" t="s">
        <v>190</v>
      </c>
      <c r="AZ95" t="s">
        <v>158</v>
      </c>
      <c r="BA95" t="s">
        <v>154</v>
      </c>
      <c r="BG95" s="45"/>
      <c r="BI95">
        <v>0</v>
      </c>
    </row>
    <row r="96" spans="3:61" ht="409.5">
      <c r="C96">
        <v>90</v>
      </c>
      <c r="D96">
        <v>89</v>
      </c>
      <c r="E96" t="s">
        <v>696</v>
      </c>
      <c r="F96" t="s">
        <v>192</v>
      </c>
      <c r="G96" t="s">
        <v>193</v>
      </c>
      <c r="H96" t="s">
        <v>680</v>
      </c>
      <c r="I96" t="s">
        <v>246</v>
      </c>
      <c r="J96" s="8">
        <v>109254.30</v>
      </c>
      <c r="K96">
        <v>11680.80</v>
      </c>
      <c r="L96">
        <v>-0.215</v>
      </c>
      <c r="M96">
        <v>182191.10</v>
      </c>
      <c r="N96">
        <v>333700</v>
      </c>
      <c r="O96">
        <v>19</v>
      </c>
      <c r="P96" t="s">
        <v>154</v>
      </c>
      <c r="S96" t="s">
        <v>154</v>
      </c>
      <c r="T96" t="s">
        <v>154</v>
      </c>
      <c r="W96" s="134"/>
      <c r="Z96" s="134"/>
      <c r="AE96" t="s">
        <v>202</v>
      </c>
      <c r="AF96" t="s">
        <v>5</v>
      </c>
      <c r="AG96" t="s">
        <v>157</v>
      </c>
      <c r="AH96" t="s">
        <v>157</v>
      </c>
      <c r="AI96" t="s">
        <v>158</v>
      </c>
      <c r="AJ96" t="s">
        <v>159</v>
      </c>
      <c r="AK96" t="s">
        <v>160</v>
      </c>
      <c r="AL96" t="s">
        <v>150</v>
      </c>
      <c r="AM96" s="1" t="s">
        <v>700</v>
      </c>
      <c r="AN96">
        <v>2050</v>
      </c>
      <c r="AR96" t="s">
        <v>154</v>
      </c>
      <c r="AX96" t="s">
        <v>168</v>
      </c>
      <c r="AY96" t="s">
        <v>190</v>
      </c>
      <c r="AZ96" t="s">
        <v>158</v>
      </c>
      <c r="BA96" t="s">
        <v>154</v>
      </c>
      <c r="BG96" s="45"/>
      <c r="BI96">
        <v>0</v>
      </c>
    </row>
    <row r="97" spans="3:61" ht="409.5">
      <c r="C97">
        <v>91</v>
      </c>
      <c r="D97">
        <v>143</v>
      </c>
      <c r="E97" t="s">
        <v>701</v>
      </c>
      <c r="F97" t="s">
        <v>702</v>
      </c>
      <c r="G97" t="s">
        <v>244</v>
      </c>
      <c r="H97" t="s">
        <v>175</v>
      </c>
      <c r="I97" t="s">
        <v>176</v>
      </c>
      <c r="J97" s="8">
        <v>108003.50</v>
      </c>
      <c r="K97">
        <v>5594.60</v>
      </c>
      <c r="L97">
        <v>0.318</v>
      </c>
      <c r="M97">
        <v>107319.30</v>
      </c>
      <c r="N97">
        <v>968872</v>
      </c>
      <c r="O97">
        <v>4</v>
      </c>
      <c r="P97" t="s">
        <v>154</v>
      </c>
      <c r="S97" t="s">
        <v>154</v>
      </c>
      <c r="T97" t="s">
        <v>154</v>
      </c>
      <c r="W97" s="134"/>
      <c r="Z97" s="134"/>
      <c r="AE97" t="s">
        <v>202</v>
      </c>
      <c r="AF97" t="s">
        <v>5</v>
      </c>
      <c r="AG97" t="s">
        <v>157</v>
      </c>
      <c r="AH97" t="s">
        <v>157</v>
      </c>
      <c r="AI97" t="s">
        <v>157</v>
      </c>
      <c r="AJ97" t="s">
        <v>218</v>
      </c>
      <c r="AK97" t="s">
        <v>219</v>
      </c>
      <c r="AL97" t="s">
        <v>150</v>
      </c>
      <c r="AM97" s="1" t="s">
        <v>706</v>
      </c>
      <c r="AN97">
        <v>2045</v>
      </c>
      <c r="AR97" t="s">
        <v>154</v>
      </c>
      <c r="AX97" t="s">
        <v>168</v>
      </c>
      <c r="AY97" t="s">
        <v>168</v>
      </c>
      <c r="AZ97" t="s">
        <v>158</v>
      </c>
      <c r="BA97" t="s">
        <v>154</v>
      </c>
      <c r="BG97" s="45"/>
      <c r="BI97">
        <v>0</v>
      </c>
    </row>
    <row r="98" spans="3:61" ht="14.45">
      <c r="C98">
        <v>92</v>
      </c>
      <c r="D98">
        <v>84</v>
      </c>
      <c r="E98" t="s">
        <v>707</v>
      </c>
      <c r="F98" t="s">
        <v>679</v>
      </c>
      <c r="G98" t="s">
        <v>174</v>
      </c>
      <c r="H98" t="s">
        <v>175</v>
      </c>
      <c r="I98" t="s">
        <v>176</v>
      </c>
      <c r="J98" s="8">
        <v>107690.20</v>
      </c>
      <c r="K98">
        <v>6901.50</v>
      </c>
      <c r="L98">
        <v>0.089</v>
      </c>
      <c r="M98">
        <v>307073.20</v>
      </c>
      <c r="N98">
        <v>305247</v>
      </c>
      <c r="O98">
        <v>16</v>
      </c>
      <c r="P98" t="s">
        <v>154</v>
      </c>
      <c r="S98" t="s">
        <v>154</v>
      </c>
      <c r="T98" t="s">
        <v>154</v>
      </c>
      <c r="W98" s="134"/>
      <c r="Z98" s="134"/>
      <c r="AK98" t="s">
        <v>180</v>
      </c>
      <c r="AL98" t="s">
        <v>154</v>
      </c>
      <c r="AR98" t="s">
        <v>154</v>
      </c>
      <c r="AX98" t="s">
        <v>168</v>
      </c>
      <c r="BA98" t="s">
        <v>154</v>
      </c>
      <c r="BG98" s="45"/>
      <c r="BI98">
        <v>0</v>
      </c>
    </row>
    <row r="99" spans="3:61" ht="14.45">
      <c r="C99">
        <v>93</v>
      </c>
      <c r="D99">
        <v>111</v>
      </c>
      <c r="E99" t="s">
        <v>711</v>
      </c>
      <c r="F99" t="s">
        <v>290</v>
      </c>
      <c r="G99" t="s">
        <v>229</v>
      </c>
      <c r="H99" t="s">
        <v>145</v>
      </c>
      <c r="I99" t="s">
        <v>146</v>
      </c>
      <c r="J99" s="8">
        <v>107285</v>
      </c>
      <c r="K99">
        <v>13390</v>
      </c>
      <c r="L99">
        <v>0.474</v>
      </c>
      <c r="M99">
        <v>1215071</v>
      </c>
      <c r="N99">
        <v>80478</v>
      </c>
      <c r="O99">
        <v>28</v>
      </c>
      <c r="P99" t="s">
        <v>154</v>
      </c>
      <c r="S99" t="s">
        <v>154</v>
      </c>
      <c r="T99" t="s">
        <v>154</v>
      </c>
      <c r="W99" s="134"/>
      <c r="Z99" s="134"/>
      <c r="AE99" t="s">
        <v>167</v>
      </c>
      <c r="AF99" t="s">
        <v>6</v>
      </c>
      <c r="AG99" t="s">
        <v>157</v>
      </c>
      <c r="AH99" t="s">
        <v>157</v>
      </c>
      <c r="AI99" t="s">
        <v>169</v>
      </c>
      <c r="AJ99" t="s">
        <v>159</v>
      </c>
      <c r="AL99" t="s">
        <v>154</v>
      </c>
      <c r="AQ99" t="s">
        <v>160</v>
      </c>
      <c r="AR99" t="s">
        <v>150</v>
      </c>
      <c r="AS99" t="s">
        <v>159</v>
      </c>
      <c r="AT99" t="s">
        <v>715</v>
      </c>
      <c r="AU99">
        <v>2050</v>
      </c>
      <c r="AX99" t="s">
        <v>157</v>
      </c>
      <c r="AY99" t="s">
        <v>168</v>
      </c>
      <c r="AZ99" t="s">
        <v>158</v>
      </c>
      <c r="BA99" t="s">
        <v>154</v>
      </c>
      <c r="BG99" s="45"/>
      <c r="BI99">
        <v>0</v>
      </c>
    </row>
    <row r="100" spans="3:61" ht="14.45">
      <c r="C100">
        <v>94</v>
      </c>
      <c r="D100">
        <v>90</v>
      </c>
      <c r="E100" t="s">
        <v>716</v>
      </c>
      <c r="F100" t="s">
        <v>143</v>
      </c>
      <c r="G100" t="s">
        <v>144</v>
      </c>
      <c r="H100" t="s">
        <v>145</v>
      </c>
      <c r="I100" t="s">
        <v>146</v>
      </c>
      <c r="J100" s="8">
        <v>106566</v>
      </c>
      <c r="K100">
        <v>4091</v>
      </c>
      <c r="L100">
        <v>-0.011</v>
      </c>
      <c r="M100">
        <v>57769</v>
      </c>
      <c r="N100">
        <v>440000</v>
      </c>
      <c r="O100">
        <v>31</v>
      </c>
      <c r="P100" t="s">
        <v>150</v>
      </c>
      <c r="Q100">
        <v>2019</v>
      </c>
      <c r="R100">
        <v>2030</v>
      </c>
      <c r="S100" t="s">
        <v>150</v>
      </c>
      <c r="T100" t="s">
        <v>150</v>
      </c>
      <c r="U100" t="s">
        <v>151</v>
      </c>
      <c r="V100" t="s">
        <v>720</v>
      </c>
      <c r="W100" s="134">
        <v>2030</v>
      </c>
      <c r="Z100" s="134"/>
      <c r="AA100" t="s">
        <v>154</v>
      </c>
      <c r="AB100" t="s">
        <v>210</v>
      </c>
      <c r="AE100" t="s">
        <v>167</v>
      </c>
      <c r="AF100" t="s">
        <v>6</v>
      </c>
      <c r="AG100" t="s">
        <v>157</v>
      </c>
      <c r="AH100" t="s">
        <v>157</v>
      </c>
      <c r="AI100" t="s">
        <v>157</v>
      </c>
      <c r="AJ100" t="s">
        <v>218</v>
      </c>
      <c r="AL100" t="s">
        <v>154</v>
      </c>
      <c r="AQ100" t="s">
        <v>219</v>
      </c>
      <c r="AR100" t="s">
        <v>150</v>
      </c>
      <c r="AS100" t="s">
        <v>218</v>
      </c>
      <c r="AT100" t="s">
        <v>721</v>
      </c>
      <c r="AU100">
        <v>2040</v>
      </c>
      <c r="AX100" t="s">
        <v>168</v>
      </c>
      <c r="AY100" t="s">
        <v>312</v>
      </c>
      <c r="AZ100" t="s">
        <v>158</v>
      </c>
      <c r="BA100" t="s">
        <v>154</v>
      </c>
      <c r="BG100" s="45"/>
      <c r="BI100">
        <v>0</v>
      </c>
    </row>
    <row r="101" spans="3:61" ht="14.45">
      <c r="C101">
        <v>95</v>
      </c>
      <c r="D101">
        <v>95</v>
      </c>
      <c r="E101" t="s">
        <v>722</v>
      </c>
      <c r="F101" t="s">
        <v>443</v>
      </c>
      <c r="G101" t="s">
        <v>229</v>
      </c>
      <c r="H101" t="s">
        <v>686</v>
      </c>
      <c r="I101" t="s">
        <v>176</v>
      </c>
      <c r="J101" s="8">
        <v>104970.80</v>
      </c>
      <c r="K101">
        <v>5716.20</v>
      </c>
      <c r="L101">
        <v>0.156</v>
      </c>
      <c r="M101">
        <v>662566.2</v>
      </c>
      <c r="N101">
        <v>98661</v>
      </c>
      <c r="O101">
        <v>4</v>
      </c>
      <c r="P101" t="s">
        <v>154</v>
      </c>
      <c r="S101" t="s">
        <v>154</v>
      </c>
      <c r="T101" t="s">
        <v>154</v>
      </c>
      <c r="W101" s="134"/>
      <c r="Z101" s="134"/>
      <c r="AE101" t="s">
        <v>233</v>
      </c>
      <c r="AF101" t="s">
        <v>234</v>
      </c>
      <c r="AL101" t="s">
        <v>154</v>
      </c>
      <c r="AO101" t="s">
        <v>726</v>
      </c>
      <c r="AP101" t="s">
        <v>431</v>
      </c>
      <c r="AR101" t="s">
        <v>154</v>
      </c>
      <c r="AX101" t="s">
        <v>168</v>
      </c>
      <c r="AY101" t="s">
        <v>168</v>
      </c>
      <c r="AZ101" t="s">
        <v>158</v>
      </c>
      <c r="BA101" t="s">
        <v>154</v>
      </c>
      <c r="BG101" s="45"/>
      <c r="BI101">
        <v>0</v>
      </c>
    </row>
    <row r="102" spans="3:61" ht="217.5">
      <c r="C102">
        <v>96</v>
      </c>
      <c r="D102">
        <v>91</v>
      </c>
      <c r="E102" t="s">
        <v>727</v>
      </c>
      <c r="F102" t="s">
        <v>192</v>
      </c>
      <c r="G102" t="s">
        <v>193</v>
      </c>
      <c r="H102" t="s">
        <v>728</v>
      </c>
      <c r="I102" t="s">
        <v>246</v>
      </c>
      <c r="J102" s="8">
        <v>103774</v>
      </c>
      <c r="K102">
        <v>8806</v>
      </c>
      <c r="L102">
        <v>-0.259</v>
      </c>
      <c r="M102">
        <v>131141</v>
      </c>
      <c r="N102">
        <v>24898</v>
      </c>
      <c r="O102">
        <v>31</v>
      </c>
      <c r="P102" t="s">
        <v>154</v>
      </c>
      <c r="S102" t="s">
        <v>154</v>
      </c>
      <c r="T102" t="s">
        <v>154</v>
      </c>
      <c r="W102" s="134"/>
      <c r="Z102" s="134"/>
      <c r="AE102" t="s">
        <v>167</v>
      </c>
      <c r="AF102" t="s">
        <v>6</v>
      </c>
      <c r="AG102" t="s">
        <v>157</v>
      </c>
      <c r="AH102" t="s">
        <v>157</v>
      </c>
      <c r="AI102" t="s">
        <v>157</v>
      </c>
      <c r="AJ102" t="s">
        <v>218</v>
      </c>
      <c r="AL102" t="s">
        <v>154</v>
      </c>
      <c r="AQ102" t="s">
        <v>219</v>
      </c>
      <c r="AR102" t="s">
        <v>150</v>
      </c>
      <c r="AS102" t="s">
        <v>218</v>
      </c>
      <c r="AT102" s="1" t="s">
        <v>732</v>
      </c>
      <c r="AU102">
        <v>2050</v>
      </c>
      <c r="AX102" t="s">
        <v>157</v>
      </c>
      <c r="AY102" t="s">
        <v>190</v>
      </c>
      <c r="AZ102" t="s">
        <v>158</v>
      </c>
      <c r="BA102" t="s">
        <v>154</v>
      </c>
      <c r="BG102" s="45"/>
      <c r="BI102">
        <v>0</v>
      </c>
    </row>
    <row r="103" spans="3:61" ht="409.5">
      <c r="C103">
        <v>97</v>
      </c>
      <c r="D103">
        <v>96</v>
      </c>
      <c r="E103" t="s">
        <v>733</v>
      </c>
      <c r="F103" t="s">
        <v>734</v>
      </c>
      <c r="G103" t="s">
        <v>735</v>
      </c>
      <c r="H103" t="s">
        <v>321</v>
      </c>
      <c r="I103" t="s">
        <v>246</v>
      </c>
      <c r="J103" s="8">
        <v>103749.50</v>
      </c>
      <c r="K103">
        <v>12360.80</v>
      </c>
      <c r="L103">
        <v>-0.009</v>
      </c>
      <c r="M103">
        <v>153713</v>
      </c>
      <c r="N103">
        <v>277000</v>
      </c>
      <c r="O103">
        <v>31</v>
      </c>
      <c r="P103" t="s">
        <v>150</v>
      </c>
      <c r="Q103">
        <v>2014</v>
      </c>
      <c r="R103">
        <v>2025</v>
      </c>
      <c r="S103" t="s">
        <v>150</v>
      </c>
      <c r="T103" t="s">
        <v>150</v>
      </c>
      <c r="U103" t="s">
        <v>151</v>
      </c>
      <c r="V103" t="s">
        <v>152</v>
      </c>
      <c r="W103" s="134">
        <v>2030</v>
      </c>
      <c r="X103" t="s">
        <v>151</v>
      </c>
      <c r="Y103" t="s">
        <v>152</v>
      </c>
      <c r="Z103" s="134">
        <v>2050</v>
      </c>
      <c r="AA103" t="s">
        <v>150</v>
      </c>
      <c r="AB103" t="s">
        <v>151</v>
      </c>
      <c r="AC103">
        <v>2050</v>
      </c>
      <c r="AE103" t="s">
        <v>167</v>
      </c>
      <c r="AF103" t="s">
        <v>6</v>
      </c>
      <c r="AG103" t="s">
        <v>157</v>
      </c>
      <c r="AH103" t="s">
        <v>157</v>
      </c>
      <c r="AI103" t="s">
        <v>169</v>
      </c>
      <c r="AJ103" t="s">
        <v>159</v>
      </c>
      <c r="AL103" t="s">
        <v>154</v>
      </c>
      <c r="AQ103" t="s">
        <v>160</v>
      </c>
      <c r="AR103" t="s">
        <v>150</v>
      </c>
      <c r="AS103" t="s">
        <v>159</v>
      </c>
      <c r="AT103" s="1" t="s">
        <v>739</v>
      </c>
      <c r="AU103">
        <v>2050</v>
      </c>
      <c r="AX103" t="s">
        <v>158</v>
      </c>
      <c r="AY103" t="s">
        <v>171</v>
      </c>
      <c r="AZ103" t="s">
        <v>157</v>
      </c>
      <c r="BA103" t="s">
        <v>154</v>
      </c>
      <c r="BG103" s="45"/>
      <c r="BI103">
        <v>0</v>
      </c>
    </row>
    <row r="104" spans="3:61" ht="14.45">
      <c r="C104">
        <v>98</v>
      </c>
      <c r="D104">
        <v>85</v>
      </c>
      <c r="E104" t="s">
        <v>740</v>
      </c>
      <c r="F104" t="s">
        <v>314</v>
      </c>
      <c r="G104" t="s">
        <v>229</v>
      </c>
      <c r="H104" t="s">
        <v>175</v>
      </c>
      <c r="I104" t="s">
        <v>176</v>
      </c>
      <c r="J104" s="8">
        <v>100600.10</v>
      </c>
      <c r="K104">
        <v>375.30</v>
      </c>
      <c r="L104">
        <v>-0.645</v>
      </c>
      <c r="M104">
        <v>115042.70</v>
      </c>
      <c r="N104">
        <v>59074</v>
      </c>
      <c r="O104">
        <v>9</v>
      </c>
      <c r="P104" t="s">
        <v>154</v>
      </c>
      <c r="S104" t="s">
        <v>154</v>
      </c>
      <c r="T104" t="s">
        <v>154</v>
      </c>
      <c r="W104" s="134"/>
      <c r="Z104" s="134"/>
      <c r="AE104" t="s">
        <v>233</v>
      </c>
      <c r="AF104" t="s">
        <v>234</v>
      </c>
      <c r="AG104" t="s">
        <v>337</v>
      </c>
      <c r="AH104" t="s">
        <v>337</v>
      </c>
      <c r="AJ104" t="s">
        <v>159</v>
      </c>
      <c r="AK104" t="s">
        <v>180</v>
      </c>
      <c r="AL104" t="s">
        <v>154</v>
      </c>
      <c r="AM104" t="s">
        <v>338</v>
      </c>
      <c r="AN104">
        <v>2060</v>
      </c>
      <c r="AO104" t="s">
        <v>744</v>
      </c>
      <c r="AR104" t="s">
        <v>154</v>
      </c>
      <c r="AX104" t="s">
        <v>168</v>
      </c>
      <c r="BA104" t="s">
        <v>154</v>
      </c>
      <c r="BG104" s="45"/>
      <c r="BI104">
        <v>0</v>
      </c>
    </row>
    <row r="105" spans="3:61" ht="14.45">
      <c r="C105">
        <v>99</v>
      </c>
      <c r="D105">
        <v>223</v>
      </c>
      <c r="E105" t="s">
        <v>745</v>
      </c>
      <c r="F105" t="s">
        <v>472</v>
      </c>
      <c r="G105" t="s">
        <v>229</v>
      </c>
      <c r="H105" t="s">
        <v>145</v>
      </c>
      <c r="I105" t="s">
        <v>146</v>
      </c>
      <c r="J105" s="8">
        <v>99887.80</v>
      </c>
      <c r="K105">
        <v>260.80</v>
      </c>
      <c r="L105">
        <v>0.094</v>
      </c>
      <c r="M105">
        <v>27466.30</v>
      </c>
      <c r="N105">
        <v>4500</v>
      </c>
      <c r="O105">
        <v>15</v>
      </c>
      <c r="P105" t="s">
        <v>154</v>
      </c>
      <c r="S105" t="s">
        <v>154</v>
      </c>
      <c r="T105" t="s">
        <v>154</v>
      </c>
      <c r="W105" s="134"/>
      <c r="Z105" s="134"/>
      <c r="AE105" t="s">
        <v>167</v>
      </c>
      <c r="AF105" t="s">
        <v>6</v>
      </c>
      <c r="AG105" t="s">
        <v>168</v>
      </c>
      <c r="AH105" t="s">
        <v>168</v>
      </c>
      <c r="AI105" t="s">
        <v>168</v>
      </c>
      <c r="AL105" t="s">
        <v>154</v>
      </c>
      <c r="AR105" t="s">
        <v>150</v>
      </c>
      <c r="AT105" s="135" t="s">
        <v>7829</v>
      </c>
      <c r="AU105">
        <v>2050</v>
      </c>
      <c r="AX105" t="s">
        <v>157</v>
      </c>
      <c r="AY105" t="s">
        <v>158</v>
      </c>
      <c r="AZ105" t="s">
        <v>158</v>
      </c>
      <c r="BA105" t="s">
        <v>154</v>
      </c>
      <c r="BG105" s="45"/>
      <c r="BI105">
        <v>0</v>
      </c>
    </row>
    <row r="106" spans="3:61" ht="14.45">
      <c r="C106">
        <v>100</v>
      </c>
      <c r="D106">
        <v>108</v>
      </c>
      <c r="E106" t="s">
        <v>750</v>
      </c>
      <c r="F106" t="s">
        <v>271</v>
      </c>
      <c r="G106" t="s">
        <v>272</v>
      </c>
      <c r="H106" t="s">
        <v>175</v>
      </c>
      <c r="I106" t="s">
        <v>176</v>
      </c>
      <c r="J106" s="8">
        <v>99829.50</v>
      </c>
      <c r="K106">
        <v>607</v>
      </c>
      <c r="L106">
        <v>-0.218</v>
      </c>
      <c r="M106">
        <v>213009.20</v>
      </c>
      <c r="N106">
        <v>182299</v>
      </c>
      <c r="O106">
        <v>14</v>
      </c>
      <c r="P106" t="s">
        <v>154</v>
      </c>
      <c r="S106" t="s">
        <v>154</v>
      </c>
      <c r="T106" t="s">
        <v>154</v>
      </c>
      <c r="W106" s="134"/>
      <c r="Z106" s="134"/>
      <c r="AE106" t="s">
        <v>233</v>
      </c>
      <c r="AF106" t="s">
        <v>234</v>
      </c>
      <c r="AG106" t="s">
        <v>337</v>
      </c>
      <c r="AH106" t="s">
        <v>337</v>
      </c>
      <c r="AI106" t="s">
        <v>168</v>
      </c>
      <c r="AJ106" t="s">
        <v>159</v>
      </c>
      <c r="AK106" t="s">
        <v>180</v>
      </c>
      <c r="AL106" t="s">
        <v>154</v>
      </c>
      <c r="AM106" t="s">
        <v>338</v>
      </c>
      <c r="AN106">
        <v>2060</v>
      </c>
      <c r="AO106" t="s">
        <v>754</v>
      </c>
      <c r="AR106" t="s">
        <v>154</v>
      </c>
      <c r="AX106" t="s">
        <v>168</v>
      </c>
      <c r="AY106" t="s">
        <v>168</v>
      </c>
      <c r="AZ106" t="s">
        <v>158</v>
      </c>
      <c r="BA106" t="s">
        <v>154</v>
      </c>
      <c r="BG106" s="45"/>
      <c r="BI106">
        <v>0</v>
      </c>
    </row>
    <row r="107" spans="3:61" ht="14.45">
      <c r="C107">
        <v>101</v>
      </c>
      <c r="D107">
        <v>137</v>
      </c>
      <c r="E107" t="s">
        <v>755</v>
      </c>
      <c r="F107" t="s">
        <v>290</v>
      </c>
      <c r="G107" t="s">
        <v>229</v>
      </c>
      <c r="H107" t="s">
        <v>756</v>
      </c>
      <c r="I107" t="s">
        <v>146</v>
      </c>
      <c r="J107" s="8">
        <v>98742.80</v>
      </c>
      <c r="K107">
        <v>11929.20</v>
      </c>
      <c r="L107">
        <v>0.083</v>
      </c>
      <c r="M107">
        <v>1557918.10</v>
      </c>
      <c r="N107">
        <v>94838</v>
      </c>
      <c r="O107">
        <v>31</v>
      </c>
      <c r="P107" t="s">
        <v>154</v>
      </c>
      <c r="S107" t="s">
        <v>154</v>
      </c>
      <c r="T107" t="s">
        <v>154</v>
      </c>
      <c r="W107" s="134"/>
      <c r="Z107" s="134"/>
      <c r="AE107" t="s">
        <v>167</v>
      </c>
      <c r="AF107" t="s">
        <v>6</v>
      </c>
      <c r="AG107" t="s">
        <v>157</v>
      </c>
      <c r="AH107" t="s">
        <v>157</v>
      </c>
      <c r="AI107" t="s">
        <v>169</v>
      </c>
      <c r="AJ107" t="s">
        <v>159</v>
      </c>
      <c r="AL107" t="s">
        <v>154</v>
      </c>
      <c r="AQ107" t="s">
        <v>160</v>
      </c>
      <c r="AR107" t="s">
        <v>150</v>
      </c>
      <c r="AS107" t="s">
        <v>159</v>
      </c>
      <c r="AT107" t="s">
        <v>760</v>
      </c>
      <c r="AU107">
        <v>2050</v>
      </c>
      <c r="AX107" t="s">
        <v>157</v>
      </c>
      <c r="AY107" t="s">
        <v>168</v>
      </c>
      <c r="AZ107" t="s">
        <v>158</v>
      </c>
      <c r="BA107" t="s">
        <v>154</v>
      </c>
      <c r="BG107" s="45"/>
      <c r="BI107">
        <v>0</v>
      </c>
    </row>
    <row r="108" spans="3:61" ht="14.45">
      <c r="C108">
        <v>102</v>
      </c>
      <c r="D108">
        <v>216</v>
      </c>
      <c r="E108" t="s">
        <v>761</v>
      </c>
      <c r="F108" t="s">
        <v>333</v>
      </c>
      <c r="G108" t="s">
        <v>229</v>
      </c>
      <c r="H108" t="s">
        <v>680</v>
      </c>
      <c r="I108" t="s">
        <v>246</v>
      </c>
      <c r="J108" s="8">
        <v>98742.70</v>
      </c>
      <c r="K108">
        <v>17042.80</v>
      </c>
      <c r="L108">
        <v>-0.04</v>
      </c>
      <c r="M108">
        <v>536082.3</v>
      </c>
      <c r="N108">
        <v>308092</v>
      </c>
      <c r="O108">
        <v>18</v>
      </c>
      <c r="P108" t="s">
        <v>154</v>
      </c>
      <c r="S108" t="s">
        <v>154</v>
      </c>
      <c r="T108" t="s">
        <v>154</v>
      </c>
      <c r="W108" s="134"/>
      <c r="Z108" s="134"/>
      <c r="AE108" t="s">
        <v>202</v>
      </c>
      <c r="AF108" t="s">
        <v>5</v>
      </c>
      <c r="AG108" t="s">
        <v>157</v>
      </c>
      <c r="AH108" t="s">
        <v>157</v>
      </c>
      <c r="AI108" t="s">
        <v>158</v>
      </c>
      <c r="AJ108" t="s">
        <v>159</v>
      </c>
      <c r="AK108" t="s">
        <v>160</v>
      </c>
      <c r="AL108" t="s">
        <v>150</v>
      </c>
      <c r="AM108" t="s">
        <v>765</v>
      </c>
      <c r="AN108">
        <v>2030</v>
      </c>
      <c r="AR108" t="s">
        <v>154</v>
      </c>
      <c r="AX108" t="s">
        <v>157</v>
      </c>
      <c r="AY108" t="s">
        <v>168</v>
      </c>
      <c r="BA108" t="s">
        <v>154</v>
      </c>
      <c r="BG108" s="45"/>
      <c r="BI108">
        <v>0</v>
      </c>
    </row>
    <row r="109" spans="3:61" ht="14.45">
      <c r="C109">
        <v>103</v>
      </c>
      <c r="D109">
        <v>126</v>
      </c>
      <c r="E109" t="s">
        <v>766</v>
      </c>
      <c r="F109" t="s">
        <v>443</v>
      </c>
      <c r="G109" t="s">
        <v>229</v>
      </c>
      <c r="H109" t="s">
        <v>374</v>
      </c>
      <c r="I109" t="s">
        <v>246</v>
      </c>
      <c r="J109" s="8">
        <v>98686.10</v>
      </c>
      <c r="K109">
        <v>8528.2</v>
      </c>
      <c r="L109">
        <v>0.097</v>
      </c>
      <c r="M109">
        <v>676912.40</v>
      </c>
      <c r="N109">
        <v>100041</v>
      </c>
      <c r="O109">
        <v>31</v>
      </c>
      <c r="P109" t="s">
        <v>150</v>
      </c>
      <c r="Q109">
        <v>2017</v>
      </c>
      <c r="R109">
        <v>2025</v>
      </c>
      <c r="S109" t="s">
        <v>150</v>
      </c>
      <c r="T109" t="s">
        <v>150</v>
      </c>
      <c r="U109" t="s">
        <v>210</v>
      </c>
      <c r="W109" s="134">
        <v>2030</v>
      </c>
      <c r="Z109" s="134"/>
      <c r="AE109" t="s">
        <v>167</v>
      </c>
      <c r="AF109" t="s">
        <v>6</v>
      </c>
      <c r="AG109" t="s">
        <v>168</v>
      </c>
      <c r="AH109" t="s">
        <v>168</v>
      </c>
      <c r="AI109" t="s">
        <v>168</v>
      </c>
      <c r="AL109" t="s">
        <v>154</v>
      </c>
      <c r="AR109" t="s">
        <v>150</v>
      </c>
      <c r="AT109" t="s">
        <v>770</v>
      </c>
      <c r="AU109">
        <v>2050</v>
      </c>
      <c r="AX109" t="s">
        <v>157</v>
      </c>
      <c r="AY109" t="s">
        <v>171</v>
      </c>
      <c r="AZ109" t="s">
        <v>157</v>
      </c>
      <c r="BA109" t="s">
        <v>154</v>
      </c>
      <c r="BG109" s="45"/>
      <c r="BI109">
        <v>0</v>
      </c>
    </row>
    <row r="110" spans="3:61" ht="14.45">
      <c r="C110">
        <v>104</v>
      </c>
      <c r="D110">
        <v>98</v>
      </c>
      <c r="E110" t="s">
        <v>771</v>
      </c>
      <c r="F110" t="s">
        <v>192</v>
      </c>
      <c r="G110" t="s">
        <v>193</v>
      </c>
      <c r="H110" t="s">
        <v>772</v>
      </c>
      <c r="I110" t="s">
        <v>246</v>
      </c>
      <c r="J110" s="8">
        <v>98641.70</v>
      </c>
      <c r="K110">
        <v>2837.70</v>
      </c>
      <c r="L110">
        <v>-0.45</v>
      </c>
      <c r="M110">
        <v>152142.3</v>
      </c>
      <c r="N110">
        <v>32492</v>
      </c>
      <c r="O110">
        <v>31</v>
      </c>
      <c r="P110" t="s">
        <v>154</v>
      </c>
      <c r="S110" t="s">
        <v>154</v>
      </c>
      <c r="T110" t="s">
        <v>154</v>
      </c>
      <c r="W110" s="134"/>
      <c r="Z110" s="134"/>
      <c r="AE110" t="s">
        <v>167</v>
      </c>
      <c r="AF110" t="s">
        <v>6</v>
      </c>
      <c r="AG110" t="s">
        <v>157</v>
      </c>
      <c r="AH110" t="s">
        <v>157</v>
      </c>
      <c r="AI110" t="s">
        <v>157</v>
      </c>
      <c r="AJ110" t="s">
        <v>218</v>
      </c>
      <c r="AL110" t="s">
        <v>154</v>
      </c>
      <c r="AQ110" t="s">
        <v>219</v>
      </c>
      <c r="AR110" t="s">
        <v>150</v>
      </c>
      <c r="AS110" t="s">
        <v>218</v>
      </c>
      <c r="AT110" t="s">
        <v>776</v>
      </c>
      <c r="AU110">
        <v>2050</v>
      </c>
      <c r="AX110" t="s">
        <v>157</v>
      </c>
      <c r="AY110" t="s">
        <v>190</v>
      </c>
      <c r="AZ110" t="s">
        <v>157</v>
      </c>
      <c r="BA110" t="s">
        <v>154</v>
      </c>
      <c r="BG110" s="45"/>
      <c r="BI110">
        <v>0</v>
      </c>
    </row>
    <row r="111" spans="3:61" ht="14.45">
      <c r="C111">
        <v>105</v>
      </c>
      <c r="D111">
        <v>105</v>
      </c>
      <c r="E111" t="s">
        <v>777</v>
      </c>
      <c r="F111" t="s">
        <v>778</v>
      </c>
      <c r="G111" t="s">
        <v>244</v>
      </c>
      <c r="H111" t="s">
        <v>245</v>
      </c>
      <c r="I111" t="s">
        <v>246</v>
      </c>
      <c r="J111" s="8">
        <v>97702</v>
      </c>
      <c r="K111">
        <v>850</v>
      </c>
      <c r="L111">
        <v>-0.626</v>
      </c>
      <c r="M111">
        <v>116759.20</v>
      </c>
      <c r="N111">
        <v>417859</v>
      </c>
      <c r="O111">
        <v>31</v>
      </c>
      <c r="P111" t="s">
        <v>154</v>
      </c>
      <c r="S111" t="s">
        <v>150</v>
      </c>
      <c r="T111" t="s">
        <v>150</v>
      </c>
      <c r="U111" t="s">
        <v>151</v>
      </c>
      <c r="V111" t="s">
        <v>152</v>
      </c>
      <c r="W111" s="134">
        <v>2030</v>
      </c>
      <c r="Z111" s="134"/>
      <c r="AE111" t="s">
        <v>782</v>
      </c>
      <c r="AF111" t="s">
        <v>5</v>
      </c>
      <c r="AG111" t="s">
        <v>157</v>
      </c>
      <c r="AH111" t="s">
        <v>157</v>
      </c>
      <c r="AI111" t="s">
        <v>158</v>
      </c>
      <c r="AJ111" t="s">
        <v>159</v>
      </c>
      <c r="AK111" t="s">
        <v>160</v>
      </c>
      <c r="AL111" t="s">
        <v>150</v>
      </c>
      <c r="AM111" t="s">
        <v>783</v>
      </c>
      <c r="AN111">
        <v>2020</v>
      </c>
      <c r="AR111" t="s">
        <v>154</v>
      </c>
      <c r="AX111" t="s">
        <v>157</v>
      </c>
      <c r="AY111" t="s">
        <v>171</v>
      </c>
      <c r="AZ111" t="s">
        <v>158</v>
      </c>
      <c r="BA111" t="s">
        <v>154</v>
      </c>
      <c r="BG111" s="45"/>
      <c r="BI111">
        <v>0</v>
      </c>
    </row>
    <row r="112" spans="3:61" ht="14.45">
      <c r="C112">
        <v>106</v>
      </c>
      <c r="D112">
        <v>110</v>
      </c>
      <c r="E112" t="s">
        <v>784</v>
      </c>
      <c r="F112" t="s">
        <v>243</v>
      </c>
      <c r="G112" t="s">
        <v>244</v>
      </c>
      <c r="H112" t="s">
        <v>145</v>
      </c>
      <c r="I112" t="s">
        <v>146</v>
      </c>
      <c r="J112" s="8">
        <v>97690</v>
      </c>
      <c r="K112">
        <v>7091</v>
      </c>
      <c r="L112">
        <v>-0.527</v>
      </c>
      <c r="M112">
        <v>122070</v>
      </c>
      <c r="N112">
        <v>125665</v>
      </c>
      <c r="O112">
        <v>5</v>
      </c>
      <c r="P112" t="s">
        <v>154</v>
      </c>
      <c r="S112" t="s">
        <v>150</v>
      </c>
      <c r="T112" t="s">
        <v>154</v>
      </c>
      <c r="U112" t="s">
        <v>155</v>
      </c>
      <c r="W112" s="134"/>
      <c r="Z112" s="134"/>
      <c r="AE112" t="s">
        <v>233</v>
      </c>
      <c r="AF112" t="s">
        <v>234</v>
      </c>
      <c r="AG112" t="s">
        <v>168</v>
      </c>
      <c r="AH112" t="s">
        <v>168</v>
      </c>
      <c r="AI112" t="s">
        <v>168</v>
      </c>
      <c r="AL112" t="s">
        <v>154</v>
      </c>
      <c r="AR112" t="s">
        <v>154</v>
      </c>
      <c r="AX112" t="s">
        <v>168</v>
      </c>
      <c r="AY112" t="s">
        <v>168</v>
      </c>
      <c r="AZ112" t="s">
        <v>158</v>
      </c>
      <c r="BA112" t="s">
        <v>154</v>
      </c>
      <c r="BG112" s="45"/>
      <c r="BI112">
        <v>0</v>
      </c>
    </row>
    <row r="113" spans="3:61" ht="14.45">
      <c r="C113">
        <v>107</v>
      </c>
      <c r="D113">
        <v>83</v>
      </c>
      <c r="E113" t="s">
        <v>788</v>
      </c>
      <c r="F113" t="s">
        <v>789</v>
      </c>
      <c r="G113" t="s">
        <v>790</v>
      </c>
      <c r="H113" t="s">
        <v>175</v>
      </c>
      <c r="I113" t="s">
        <v>176</v>
      </c>
      <c r="J113" s="8">
        <v>97544.40</v>
      </c>
      <c r="K113">
        <v>5222.20</v>
      </c>
      <c r="L113">
        <v>-0.113</v>
      </c>
      <c r="M113">
        <v>2459729.3</v>
      </c>
      <c r="N113">
        <v>723227</v>
      </c>
      <c r="O113">
        <v>15</v>
      </c>
      <c r="P113" t="s">
        <v>154</v>
      </c>
      <c r="S113" t="s">
        <v>154</v>
      </c>
      <c r="T113" t="s">
        <v>154</v>
      </c>
      <c r="W113" s="134"/>
      <c r="Z113" s="134"/>
      <c r="AL113" t="s">
        <v>154</v>
      </c>
      <c r="AO113" t="s">
        <v>794</v>
      </c>
      <c r="AP113" t="s">
        <v>795</v>
      </c>
      <c r="AR113" t="s">
        <v>154</v>
      </c>
      <c r="AX113" t="s">
        <v>168</v>
      </c>
      <c r="BA113" t="s">
        <v>154</v>
      </c>
      <c r="BG113" s="45"/>
      <c r="BH113" t="s">
        <v>796</v>
      </c>
      <c r="BI113">
        <v>0</v>
      </c>
    </row>
    <row r="114" spans="3:61" ht="409.5">
      <c r="C114">
        <v>108</v>
      </c>
      <c r="D114">
        <v>114</v>
      </c>
      <c r="E114" t="s">
        <v>797</v>
      </c>
      <c r="F114" t="s">
        <v>488</v>
      </c>
      <c r="G114" t="s">
        <v>144</v>
      </c>
      <c r="H114" t="s">
        <v>416</v>
      </c>
      <c r="I114" t="s">
        <v>246</v>
      </c>
      <c r="J114" s="8">
        <v>96632.40</v>
      </c>
      <c r="K114">
        <v>1907.70</v>
      </c>
      <c r="L114">
        <v>-0.058</v>
      </c>
      <c r="M114">
        <v>53677.80</v>
      </c>
      <c r="N114">
        <v>222000</v>
      </c>
      <c r="O114">
        <v>31</v>
      </c>
      <c r="P114" t="s">
        <v>154</v>
      </c>
      <c r="S114" t="s">
        <v>150</v>
      </c>
      <c r="T114" t="s">
        <v>150</v>
      </c>
      <c r="U114" t="s">
        <v>151</v>
      </c>
      <c r="V114" t="s">
        <v>152</v>
      </c>
      <c r="W114" s="134">
        <v>2030</v>
      </c>
      <c r="X114" t="s">
        <v>151</v>
      </c>
      <c r="Y114" t="s">
        <v>152</v>
      </c>
      <c r="Z114" s="134">
        <v>2050</v>
      </c>
      <c r="AA114" t="s">
        <v>150</v>
      </c>
      <c r="AB114" t="s">
        <v>151</v>
      </c>
      <c r="AC114">
        <v>2050</v>
      </c>
      <c r="AE114" t="s">
        <v>167</v>
      </c>
      <c r="AF114" t="s">
        <v>6</v>
      </c>
      <c r="AG114" t="s">
        <v>157</v>
      </c>
      <c r="AH114" t="s">
        <v>157</v>
      </c>
      <c r="AI114" t="s">
        <v>157</v>
      </c>
      <c r="AJ114" t="s">
        <v>218</v>
      </c>
      <c r="AL114" t="s">
        <v>154</v>
      </c>
      <c r="AQ114" t="s">
        <v>219</v>
      </c>
      <c r="AR114" t="s">
        <v>150</v>
      </c>
      <c r="AS114" t="s">
        <v>218</v>
      </c>
      <c r="AT114" s="1" t="s">
        <v>801</v>
      </c>
      <c r="AU114">
        <v>2050</v>
      </c>
      <c r="AX114" t="s">
        <v>157</v>
      </c>
      <c r="AY114" t="s">
        <v>312</v>
      </c>
      <c r="AZ114" t="s">
        <v>157</v>
      </c>
      <c r="BA114" t="s">
        <v>154</v>
      </c>
      <c r="BG114" s="45"/>
      <c r="BI114">
        <v>0</v>
      </c>
    </row>
    <row r="115" spans="3:61" ht="14.45">
      <c r="C115">
        <v>109</v>
      </c>
      <c r="D115">
        <v>107</v>
      </c>
      <c r="E115" t="s">
        <v>802</v>
      </c>
      <c r="F115" t="s">
        <v>314</v>
      </c>
      <c r="G115" t="s">
        <v>229</v>
      </c>
      <c r="H115" t="s">
        <v>264</v>
      </c>
      <c r="I115" t="s">
        <v>176</v>
      </c>
      <c r="J115" s="8">
        <v>96587.70</v>
      </c>
      <c r="K115">
        <v>5774.30</v>
      </c>
      <c r="L115">
        <v>0.041</v>
      </c>
      <c r="M115">
        <v>100969.10</v>
      </c>
      <c r="N115">
        <v>138129</v>
      </c>
      <c r="O115">
        <v>31</v>
      </c>
      <c r="P115" t="s">
        <v>154</v>
      </c>
      <c r="S115" t="s">
        <v>154</v>
      </c>
      <c r="T115" t="s">
        <v>154</v>
      </c>
      <c r="W115" s="134"/>
      <c r="Z115" s="134"/>
      <c r="AE115" t="s">
        <v>167</v>
      </c>
      <c r="AF115" t="s">
        <v>6</v>
      </c>
      <c r="AG115" t="s">
        <v>157</v>
      </c>
      <c r="AH115" t="s">
        <v>157</v>
      </c>
      <c r="AI115" t="s">
        <v>157</v>
      </c>
      <c r="AJ115" t="s">
        <v>218</v>
      </c>
      <c r="AL115" t="s">
        <v>154</v>
      </c>
      <c r="AQ115" t="s">
        <v>219</v>
      </c>
      <c r="AR115" t="s">
        <v>150</v>
      </c>
      <c r="AS115" t="s">
        <v>218</v>
      </c>
      <c r="AT115" t="s">
        <v>806</v>
      </c>
      <c r="AU115">
        <v>2050</v>
      </c>
      <c r="AX115" t="s">
        <v>157</v>
      </c>
      <c r="AY115" t="s">
        <v>262</v>
      </c>
      <c r="AZ115" t="s">
        <v>158</v>
      </c>
      <c r="BA115" t="s">
        <v>154</v>
      </c>
      <c r="BG115" s="45"/>
      <c r="BI115">
        <v>0</v>
      </c>
    </row>
    <row r="116" spans="3:61" ht="14.45">
      <c r="C116">
        <v>110</v>
      </c>
      <c r="D116">
        <v>121</v>
      </c>
      <c r="E116" t="s">
        <v>807</v>
      </c>
      <c r="F116" t="s">
        <v>314</v>
      </c>
      <c r="G116" t="s">
        <v>229</v>
      </c>
      <c r="H116" t="s">
        <v>264</v>
      </c>
      <c r="I116" t="s">
        <v>176</v>
      </c>
      <c r="J116" s="8">
        <v>96183.60</v>
      </c>
      <c r="K116">
        <v>5906.10</v>
      </c>
      <c r="L116">
        <v>-0.198</v>
      </c>
      <c r="M116">
        <v>112159</v>
      </c>
      <c r="N116">
        <v>56400</v>
      </c>
      <c r="O116">
        <v>31</v>
      </c>
      <c r="P116" t="s">
        <v>154</v>
      </c>
      <c r="S116" t="s">
        <v>154</v>
      </c>
      <c r="T116" t="s">
        <v>154</v>
      </c>
      <c r="W116" s="134"/>
      <c r="Z116" s="134"/>
      <c r="AE116" t="s">
        <v>167</v>
      </c>
      <c r="AF116" t="s">
        <v>6</v>
      </c>
      <c r="AG116" t="s">
        <v>157</v>
      </c>
      <c r="AH116" t="s">
        <v>157</v>
      </c>
      <c r="AI116" t="s">
        <v>169</v>
      </c>
      <c r="AJ116" t="s">
        <v>159</v>
      </c>
      <c r="AL116" t="s">
        <v>154</v>
      </c>
      <c r="AQ116" t="s">
        <v>160</v>
      </c>
      <c r="AR116" t="s">
        <v>150</v>
      </c>
      <c r="AS116" t="s">
        <v>159</v>
      </c>
      <c r="AT116" t="s">
        <v>811</v>
      </c>
      <c r="AU116">
        <v>2050</v>
      </c>
      <c r="AX116" t="s">
        <v>157</v>
      </c>
      <c r="AY116" t="s">
        <v>171</v>
      </c>
      <c r="AZ116" t="s">
        <v>158</v>
      </c>
      <c r="BA116" t="s">
        <v>154</v>
      </c>
      <c r="BG116" s="45"/>
      <c r="BI116">
        <v>0</v>
      </c>
    </row>
    <row r="117" spans="3:61" ht="409.5">
      <c r="C117">
        <v>111</v>
      </c>
      <c r="D117">
        <v>133</v>
      </c>
      <c r="E117" t="s">
        <v>812</v>
      </c>
      <c r="F117" t="s">
        <v>213</v>
      </c>
      <c r="G117" t="s">
        <v>214</v>
      </c>
      <c r="H117" t="s">
        <v>145</v>
      </c>
      <c r="I117" t="s">
        <v>146</v>
      </c>
      <c r="J117" s="8">
        <v>95567</v>
      </c>
      <c r="K117">
        <v>4592</v>
      </c>
      <c r="L117">
        <v>0.355</v>
      </c>
      <c r="M117">
        <v>79746</v>
      </c>
      <c r="N117">
        <v>108000</v>
      </c>
      <c r="O117">
        <v>25</v>
      </c>
      <c r="P117" t="s">
        <v>150</v>
      </c>
      <c r="Q117">
        <v>2019</v>
      </c>
      <c r="R117">
        <v>2040</v>
      </c>
      <c r="S117" t="s">
        <v>150</v>
      </c>
      <c r="T117" t="s">
        <v>150</v>
      </c>
      <c r="U117" t="s">
        <v>151</v>
      </c>
      <c r="V117" t="s">
        <v>152</v>
      </c>
      <c r="W117" s="134">
        <v>2031</v>
      </c>
      <c r="X117" t="s">
        <v>151</v>
      </c>
      <c r="Y117" t="s">
        <v>152</v>
      </c>
      <c r="Z117" s="134">
        <v>2051</v>
      </c>
      <c r="AA117" t="s">
        <v>150</v>
      </c>
      <c r="AB117" t="s">
        <v>151</v>
      </c>
      <c r="AC117">
        <v>2051</v>
      </c>
      <c r="AE117" t="s">
        <v>167</v>
      </c>
      <c r="AF117" t="s">
        <v>6</v>
      </c>
      <c r="AG117" t="s">
        <v>157</v>
      </c>
      <c r="AH117" t="s">
        <v>157</v>
      </c>
      <c r="AI117" t="s">
        <v>157</v>
      </c>
      <c r="AJ117" t="s">
        <v>218</v>
      </c>
      <c r="AL117" t="s">
        <v>154</v>
      </c>
      <c r="AQ117" t="s">
        <v>219</v>
      </c>
      <c r="AR117" t="s">
        <v>150</v>
      </c>
      <c r="AS117" t="s">
        <v>218</v>
      </c>
      <c r="AT117" s="1" t="s">
        <v>816</v>
      </c>
      <c r="AU117">
        <v>2050</v>
      </c>
      <c r="AX117" t="s">
        <v>168</v>
      </c>
      <c r="AY117" t="s">
        <v>158</v>
      </c>
      <c r="AZ117" t="s">
        <v>158</v>
      </c>
      <c r="BA117" t="s">
        <v>154</v>
      </c>
      <c r="BG117" s="45"/>
      <c r="BI117">
        <v>0</v>
      </c>
    </row>
    <row r="118" spans="3:61" ht="409.5">
      <c r="C118">
        <v>112</v>
      </c>
      <c r="D118" t="e">
        <v>#N/A</v>
      </c>
      <c r="E118" t="s">
        <v>817</v>
      </c>
      <c r="F118" t="s">
        <v>818</v>
      </c>
      <c r="G118" t="s">
        <v>144</v>
      </c>
      <c r="H118" t="s">
        <v>245</v>
      </c>
      <c r="I118" t="s">
        <v>246</v>
      </c>
      <c r="J118" s="8">
        <v>95044.20</v>
      </c>
      <c r="K118">
        <v>1057</v>
      </c>
      <c r="L118">
        <v>0.455</v>
      </c>
      <c r="M118">
        <v>43864.60</v>
      </c>
      <c r="N118">
        <v>194956</v>
      </c>
      <c r="O118">
        <v>1</v>
      </c>
      <c r="P118" t="s">
        <v>154</v>
      </c>
      <c r="S118" t="s">
        <v>154</v>
      </c>
      <c r="T118" t="s">
        <v>154</v>
      </c>
      <c r="W118" s="134"/>
      <c r="Z118" s="134"/>
      <c r="AE118" t="s">
        <v>167</v>
      </c>
      <c r="AF118" t="s">
        <v>6</v>
      </c>
      <c r="AG118" t="s">
        <v>157</v>
      </c>
      <c r="AH118" t="s">
        <v>157</v>
      </c>
      <c r="AI118" t="s">
        <v>157</v>
      </c>
      <c r="AJ118" t="s">
        <v>218</v>
      </c>
      <c r="AL118" t="s">
        <v>154</v>
      </c>
      <c r="AQ118" t="s">
        <v>219</v>
      </c>
      <c r="AR118" t="s">
        <v>150</v>
      </c>
      <c r="AS118" t="s">
        <v>218</v>
      </c>
      <c r="AT118" s="1" t="s">
        <v>822</v>
      </c>
      <c r="AU118">
        <v>2050</v>
      </c>
      <c r="AX118" t="s">
        <v>157</v>
      </c>
      <c r="AY118" t="s">
        <v>168</v>
      </c>
      <c r="AZ118" t="s">
        <v>158</v>
      </c>
      <c r="BA118" t="s">
        <v>154</v>
      </c>
      <c r="BG118" s="45"/>
      <c r="BI118">
        <v>0</v>
      </c>
    </row>
    <row r="119" spans="3:61" ht="409.5">
      <c r="C119">
        <v>113</v>
      </c>
      <c r="D119">
        <v>122</v>
      </c>
      <c r="E119" t="s">
        <v>823</v>
      </c>
      <c r="F119" t="s">
        <v>818</v>
      </c>
      <c r="G119" t="s">
        <v>144</v>
      </c>
      <c r="H119" t="s">
        <v>374</v>
      </c>
      <c r="I119" t="s">
        <v>246</v>
      </c>
      <c r="J119" s="8">
        <v>94376.60</v>
      </c>
      <c r="K119">
        <v>781.90</v>
      </c>
      <c r="L119">
        <v>-0.564</v>
      </c>
      <c r="M119">
        <v>59394.30</v>
      </c>
      <c r="N119">
        <v>324750</v>
      </c>
      <c r="O119">
        <v>31</v>
      </c>
      <c r="P119" t="s">
        <v>154</v>
      </c>
      <c r="S119" t="s">
        <v>150</v>
      </c>
      <c r="T119" t="s">
        <v>150</v>
      </c>
      <c r="U119" t="s">
        <v>151</v>
      </c>
      <c r="V119" t="s">
        <v>827</v>
      </c>
      <c r="W119" s="134">
        <v>2030</v>
      </c>
      <c r="Z119" s="134"/>
      <c r="AA119" t="s">
        <v>154</v>
      </c>
      <c r="AB119" t="s">
        <v>155</v>
      </c>
      <c r="AE119" t="s">
        <v>202</v>
      </c>
      <c r="AF119" t="s">
        <v>5</v>
      </c>
      <c r="AG119" t="s">
        <v>157</v>
      </c>
      <c r="AH119" t="s">
        <v>157</v>
      </c>
      <c r="AI119" t="s">
        <v>169</v>
      </c>
      <c r="AJ119" t="s">
        <v>159</v>
      </c>
      <c r="AK119" t="s">
        <v>160</v>
      </c>
      <c r="AL119" t="s">
        <v>150</v>
      </c>
      <c r="AM119" s="1" t="s">
        <v>828</v>
      </c>
      <c r="AN119">
        <v>2040</v>
      </c>
      <c r="AR119" t="s">
        <v>154</v>
      </c>
      <c r="AX119" t="s">
        <v>168</v>
      </c>
      <c r="AY119" t="s">
        <v>312</v>
      </c>
      <c r="AZ119" t="s">
        <v>158</v>
      </c>
      <c r="BA119" t="s">
        <v>154</v>
      </c>
      <c r="BG119" s="45"/>
      <c r="BI119">
        <v>0</v>
      </c>
    </row>
    <row r="120" spans="3:61" ht="14.45">
      <c r="C120">
        <v>114</v>
      </c>
      <c r="D120">
        <v>100</v>
      </c>
      <c r="E120" t="s">
        <v>829</v>
      </c>
      <c r="F120" t="s">
        <v>192</v>
      </c>
      <c r="G120" t="s">
        <v>193</v>
      </c>
      <c r="H120" t="s">
        <v>342</v>
      </c>
      <c r="I120" t="s">
        <v>176</v>
      </c>
      <c r="J120" s="8">
        <v>92973.30</v>
      </c>
      <c r="K120">
        <v>-948</v>
      </c>
      <c r="L120">
        <v>0</v>
      </c>
      <c r="M120">
        <v>145558.2</v>
      </c>
      <c r="N120">
        <v>108301</v>
      </c>
      <c r="O120">
        <v>10</v>
      </c>
      <c r="P120" t="s">
        <v>150</v>
      </c>
      <c r="Q120">
        <v>2020</v>
      </c>
      <c r="R120">
        <v>2040</v>
      </c>
      <c r="S120" t="s">
        <v>150</v>
      </c>
      <c r="T120" t="s">
        <v>154</v>
      </c>
      <c r="U120" t="s">
        <v>155</v>
      </c>
      <c r="W120" s="134"/>
      <c r="Z120" s="134"/>
      <c r="AE120" t="s">
        <v>167</v>
      </c>
      <c r="AF120" t="s">
        <v>6</v>
      </c>
      <c r="AG120" t="s">
        <v>157</v>
      </c>
      <c r="AH120" t="s">
        <v>157</v>
      </c>
      <c r="AI120" t="s">
        <v>157</v>
      </c>
      <c r="AJ120" t="s">
        <v>218</v>
      </c>
      <c r="AL120" t="s">
        <v>154</v>
      </c>
      <c r="AQ120" t="s">
        <v>219</v>
      </c>
      <c r="AR120" t="s">
        <v>150</v>
      </c>
      <c r="AS120" t="s">
        <v>218</v>
      </c>
      <c r="AT120" t="s">
        <v>833</v>
      </c>
      <c r="AU120">
        <v>2040</v>
      </c>
      <c r="AX120" t="s">
        <v>157</v>
      </c>
      <c r="AY120" t="s">
        <v>190</v>
      </c>
      <c r="AZ120" t="s">
        <v>158</v>
      </c>
      <c r="BA120" t="s">
        <v>154</v>
      </c>
      <c r="BG120" s="45"/>
      <c r="BI120">
        <v>0</v>
      </c>
    </row>
    <row r="121" spans="3:61" ht="409.5">
      <c r="C121">
        <v>115</v>
      </c>
      <c r="D121">
        <v>123</v>
      </c>
      <c r="E121" t="s">
        <v>834</v>
      </c>
      <c r="F121" t="s">
        <v>734</v>
      </c>
      <c r="G121" t="s">
        <v>735</v>
      </c>
      <c r="H121" t="s">
        <v>145</v>
      </c>
      <c r="I121" t="s">
        <v>146</v>
      </c>
      <c r="J121" s="8">
        <v>91854</v>
      </c>
      <c r="K121">
        <v>9578</v>
      </c>
      <c r="L121">
        <v>0.056</v>
      </c>
      <c r="M121">
        <v>99467</v>
      </c>
      <c r="N121">
        <v>319000</v>
      </c>
      <c r="O121">
        <v>31</v>
      </c>
      <c r="P121" t="s">
        <v>150</v>
      </c>
      <c r="Q121">
        <v>2020</v>
      </c>
      <c r="R121">
        <v>2040</v>
      </c>
      <c r="S121" t="s">
        <v>150</v>
      </c>
      <c r="T121" t="s">
        <v>150</v>
      </c>
      <c r="U121" t="s">
        <v>151</v>
      </c>
      <c r="V121" t="s">
        <v>152</v>
      </c>
      <c r="W121" s="134">
        <v>2030</v>
      </c>
      <c r="X121" t="s">
        <v>151</v>
      </c>
      <c r="Y121" t="s">
        <v>152</v>
      </c>
      <c r="Z121" s="134">
        <v>2050</v>
      </c>
      <c r="AA121" t="s">
        <v>150</v>
      </c>
      <c r="AB121" t="s">
        <v>151</v>
      </c>
      <c r="AC121">
        <v>2050</v>
      </c>
      <c r="AE121" t="s">
        <v>167</v>
      </c>
      <c r="AF121" t="s">
        <v>6</v>
      </c>
      <c r="AG121" t="s">
        <v>157</v>
      </c>
      <c r="AH121" t="s">
        <v>157</v>
      </c>
      <c r="AI121" t="s">
        <v>157</v>
      </c>
      <c r="AJ121" t="s">
        <v>218</v>
      </c>
      <c r="AL121" t="s">
        <v>154</v>
      </c>
      <c r="AQ121" t="s">
        <v>219</v>
      </c>
      <c r="AR121" t="s">
        <v>150</v>
      </c>
      <c r="AS121" t="s">
        <v>218</v>
      </c>
      <c r="AT121" s="1" t="s">
        <v>838</v>
      </c>
      <c r="AU121">
        <v>2050</v>
      </c>
      <c r="AX121" t="s">
        <v>157</v>
      </c>
      <c r="AY121" t="s">
        <v>190</v>
      </c>
      <c r="AZ121" t="s">
        <v>158</v>
      </c>
      <c r="BA121" t="s">
        <v>154</v>
      </c>
      <c r="BG121" s="45"/>
      <c r="BI121">
        <v>0</v>
      </c>
    </row>
    <row r="122" spans="3:61" ht="409.5">
      <c r="C122">
        <v>116</v>
      </c>
      <c r="D122">
        <v>141</v>
      </c>
      <c r="E122" t="s">
        <v>839</v>
      </c>
      <c r="F122" t="s">
        <v>163</v>
      </c>
      <c r="G122" t="s">
        <v>144</v>
      </c>
      <c r="H122" t="s">
        <v>175</v>
      </c>
      <c r="I122" t="s">
        <v>176</v>
      </c>
      <c r="J122" s="8">
        <v>91764.10</v>
      </c>
      <c r="K122">
        <v>26972.70</v>
      </c>
      <c r="L122">
        <v>0.657</v>
      </c>
      <c r="M122">
        <v>243995.30</v>
      </c>
      <c r="N122">
        <v>110558</v>
      </c>
      <c r="O122">
        <v>9</v>
      </c>
      <c r="P122" t="s">
        <v>154</v>
      </c>
      <c r="S122" t="s">
        <v>150</v>
      </c>
      <c r="T122" t="s">
        <v>150</v>
      </c>
      <c r="U122" t="s">
        <v>151</v>
      </c>
      <c r="V122" t="s">
        <v>152</v>
      </c>
      <c r="W122" s="134">
        <v>2030</v>
      </c>
      <c r="X122" t="s">
        <v>151</v>
      </c>
      <c r="Y122" t="s">
        <v>152</v>
      </c>
      <c r="Z122" s="134">
        <v>2050</v>
      </c>
      <c r="AA122" t="s">
        <v>150</v>
      </c>
      <c r="AB122" t="s">
        <v>151</v>
      </c>
      <c r="AC122">
        <v>2050</v>
      </c>
      <c r="AE122" t="s">
        <v>202</v>
      </c>
      <c r="AF122" t="s">
        <v>5</v>
      </c>
      <c r="AG122" t="s">
        <v>157</v>
      </c>
      <c r="AH122" t="s">
        <v>157</v>
      </c>
      <c r="AI122" t="s">
        <v>157</v>
      </c>
      <c r="AJ122" t="s">
        <v>218</v>
      </c>
      <c r="AK122" t="s">
        <v>219</v>
      </c>
      <c r="AL122" t="s">
        <v>150</v>
      </c>
      <c r="AM122" s="1" t="s">
        <v>843</v>
      </c>
      <c r="AN122">
        <v>2030</v>
      </c>
      <c r="AR122" t="s">
        <v>154</v>
      </c>
      <c r="AX122" t="s">
        <v>168</v>
      </c>
      <c r="AY122" t="s">
        <v>168</v>
      </c>
      <c r="AZ122" t="s">
        <v>158</v>
      </c>
      <c r="BA122" t="s">
        <v>154</v>
      </c>
      <c r="BG122" s="45"/>
      <c r="BI122">
        <v>0</v>
      </c>
    </row>
    <row r="123" spans="3:61" ht="14.45">
      <c r="C123">
        <v>117</v>
      </c>
      <c r="D123">
        <v>119</v>
      </c>
      <c r="E123" t="s">
        <v>844</v>
      </c>
      <c r="F123" t="s">
        <v>845</v>
      </c>
      <c r="G123" t="s">
        <v>144</v>
      </c>
      <c r="H123" t="s">
        <v>374</v>
      </c>
      <c r="I123" t="s">
        <v>246</v>
      </c>
      <c r="J123" s="8">
        <v>91578.90</v>
      </c>
      <c r="K123">
        <v>5632.10</v>
      </c>
      <c r="L123">
        <v>-0.174</v>
      </c>
      <c r="M123">
        <v>151525.2</v>
      </c>
      <c r="N123">
        <v>200518</v>
      </c>
      <c r="O123">
        <v>25</v>
      </c>
      <c r="P123" t="s">
        <v>154</v>
      </c>
      <c r="S123" t="s">
        <v>150</v>
      </c>
      <c r="T123" t="s">
        <v>150</v>
      </c>
      <c r="U123" t="s">
        <v>151</v>
      </c>
      <c r="V123" t="s">
        <v>152</v>
      </c>
      <c r="W123" s="134">
        <v>2030</v>
      </c>
      <c r="Z123" s="134"/>
      <c r="AL123" t="s">
        <v>154</v>
      </c>
      <c r="AO123" t="s">
        <v>849</v>
      </c>
      <c r="AP123" t="s">
        <v>850</v>
      </c>
      <c r="AR123" t="s">
        <v>154</v>
      </c>
      <c r="AX123" t="s">
        <v>168</v>
      </c>
      <c r="BA123" t="s">
        <v>154</v>
      </c>
      <c r="BG123" s="45"/>
      <c r="BI123">
        <v>0</v>
      </c>
    </row>
    <row r="124" spans="3:61" ht="14.45">
      <c r="C124">
        <v>118</v>
      </c>
      <c r="D124">
        <v>138</v>
      </c>
      <c r="E124" t="s">
        <v>851</v>
      </c>
      <c r="F124" t="s">
        <v>852</v>
      </c>
      <c r="G124" t="s">
        <v>852</v>
      </c>
      <c r="H124" t="s">
        <v>175</v>
      </c>
      <c r="I124" t="s">
        <v>176</v>
      </c>
      <c r="J124" s="8">
        <v>91534</v>
      </c>
      <c r="K124">
        <v>25</v>
      </c>
      <c r="L124">
        <v>-0.665</v>
      </c>
      <c r="M124">
        <v>57603.80</v>
      </c>
      <c r="N124">
        <v>23653</v>
      </c>
      <c r="O124">
        <v>5</v>
      </c>
      <c r="P124" t="s">
        <v>154</v>
      </c>
      <c r="S124" t="s">
        <v>154</v>
      </c>
      <c r="T124" t="s">
        <v>154</v>
      </c>
      <c r="W124" s="134"/>
      <c r="Z124" s="134"/>
      <c r="AK124" t="s">
        <v>180</v>
      </c>
      <c r="AL124" t="s">
        <v>154</v>
      </c>
      <c r="AM124" t="s">
        <v>665</v>
      </c>
      <c r="AN124">
        <v>2060</v>
      </c>
      <c r="AR124" t="s">
        <v>154</v>
      </c>
      <c r="AX124" t="s">
        <v>168</v>
      </c>
      <c r="BA124" t="s">
        <v>154</v>
      </c>
      <c r="BG124" s="45"/>
      <c r="BH124" t="s">
        <v>856</v>
      </c>
      <c r="BI124">
        <v>0</v>
      </c>
    </row>
    <row r="125" spans="3:61" ht="14.45">
      <c r="C125">
        <v>119</v>
      </c>
      <c r="D125">
        <v>112</v>
      </c>
      <c r="E125" t="s">
        <v>857</v>
      </c>
      <c r="F125" t="s">
        <v>236</v>
      </c>
      <c r="G125" t="s">
        <v>206</v>
      </c>
      <c r="H125" t="s">
        <v>175</v>
      </c>
      <c r="I125" t="s">
        <v>176</v>
      </c>
      <c r="J125" s="8">
        <v>91485.70</v>
      </c>
      <c r="K125">
        <v>643.90</v>
      </c>
      <c r="L125">
        <v>-0.44</v>
      </c>
      <c r="M125">
        <v>80401.4</v>
      </c>
      <c r="N125">
        <v>193615</v>
      </c>
      <c r="O125">
        <v>13</v>
      </c>
      <c r="P125" t="s">
        <v>154</v>
      </c>
      <c r="S125" t="s">
        <v>154</v>
      </c>
      <c r="T125" t="s">
        <v>154</v>
      </c>
      <c r="W125" s="134"/>
      <c r="Z125" s="134"/>
      <c r="AE125" t="s">
        <v>281</v>
      </c>
      <c r="AF125" t="s">
        <v>240</v>
      </c>
      <c r="AG125" t="s">
        <v>157</v>
      </c>
      <c r="AH125" t="s">
        <v>157</v>
      </c>
      <c r="AI125" t="s">
        <v>158</v>
      </c>
      <c r="AJ125" t="s">
        <v>159</v>
      </c>
      <c r="AL125" t="s">
        <v>154</v>
      </c>
      <c r="AR125" t="s">
        <v>154</v>
      </c>
      <c r="AX125" t="s">
        <v>168</v>
      </c>
      <c r="AY125" t="s">
        <v>168</v>
      </c>
      <c r="AZ125" t="s">
        <v>158</v>
      </c>
      <c r="BA125" t="s">
        <v>150</v>
      </c>
      <c r="BB125" t="s">
        <v>861</v>
      </c>
      <c r="BC125">
        <v>2025</v>
      </c>
      <c r="BG125" s="45"/>
      <c r="BI125">
        <v>0</v>
      </c>
    </row>
    <row r="126" spans="3:61" ht="14.45">
      <c r="C126">
        <v>120</v>
      </c>
      <c r="D126">
        <v>99</v>
      </c>
      <c r="E126" t="s">
        <v>862</v>
      </c>
      <c r="F126" t="s">
        <v>192</v>
      </c>
      <c r="G126" t="s">
        <v>193</v>
      </c>
      <c r="H126" t="s">
        <v>863</v>
      </c>
      <c r="I126" t="s">
        <v>3034</v>
      </c>
      <c r="J126" s="8">
        <v>91416</v>
      </c>
      <c r="K126">
        <v>7528</v>
      </c>
      <c r="L126">
        <v>-0.698</v>
      </c>
      <c r="M126">
        <v>181645</v>
      </c>
      <c r="N126">
        <v>49185</v>
      </c>
      <c r="O126">
        <v>31</v>
      </c>
      <c r="P126" t="s">
        <v>154</v>
      </c>
      <c r="S126" t="s">
        <v>154</v>
      </c>
      <c r="T126" t="s">
        <v>154</v>
      </c>
      <c r="W126" s="134"/>
      <c r="Z126" s="134"/>
      <c r="AE126" t="s">
        <v>167</v>
      </c>
      <c r="AF126" t="s">
        <v>6</v>
      </c>
      <c r="AG126" t="s">
        <v>157</v>
      </c>
      <c r="AH126" t="s">
        <v>157</v>
      </c>
      <c r="AI126" t="s">
        <v>158</v>
      </c>
      <c r="AJ126" t="s">
        <v>159</v>
      </c>
      <c r="AL126" t="s">
        <v>154</v>
      </c>
      <c r="AQ126" t="s">
        <v>160</v>
      </c>
      <c r="AR126" t="s">
        <v>150</v>
      </c>
      <c r="AS126" t="s">
        <v>159</v>
      </c>
      <c r="AT126" t="s">
        <v>867</v>
      </c>
      <c r="AU126">
        <v>2050</v>
      </c>
      <c r="AX126" t="s">
        <v>157</v>
      </c>
      <c r="AY126" t="s">
        <v>190</v>
      </c>
      <c r="AZ126" t="s">
        <v>158</v>
      </c>
      <c r="BA126" t="s">
        <v>154</v>
      </c>
      <c r="BG126" s="45"/>
      <c r="BI126">
        <v>0</v>
      </c>
    </row>
    <row r="127" spans="3:61" ht="14.45">
      <c r="C127">
        <v>121</v>
      </c>
      <c r="D127">
        <v>109</v>
      </c>
      <c r="E127" t="s">
        <v>868</v>
      </c>
      <c r="F127" t="s">
        <v>183</v>
      </c>
      <c r="G127" t="s">
        <v>184</v>
      </c>
      <c r="H127" t="s">
        <v>869</v>
      </c>
      <c r="I127" t="s">
        <v>3034</v>
      </c>
      <c r="J127" s="8">
        <v>91376.50</v>
      </c>
      <c r="K127">
        <v>-42633.40</v>
      </c>
      <c r="L127">
        <v>-94.27</v>
      </c>
      <c r="M127">
        <v>106174.70</v>
      </c>
      <c r="N127">
        <v>129198</v>
      </c>
      <c r="O127">
        <v>31</v>
      </c>
      <c r="P127" t="s">
        <v>154</v>
      </c>
      <c r="S127" t="s">
        <v>154</v>
      </c>
      <c r="T127" t="s">
        <v>154</v>
      </c>
      <c r="W127" s="134"/>
      <c r="Z127" s="134"/>
      <c r="AG127" t="s">
        <v>157</v>
      </c>
      <c r="AH127" t="s">
        <v>157</v>
      </c>
      <c r="AI127" t="s">
        <v>158</v>
      </c>
      <c r="AJ127" t="s">
        <v>159</v>
      </c>
      <c r="AL127" t="s">
        <v>154</v>
      </c>
      <c r="AQ127" t="s">
        <v>160</v>
      </c>
      <c r="AR127" t="s">
        <v>150</v>
      </c>
      <c r="AS127" t="s">
        <v>159</v>
      </c>
      <c r="AU127">
        <v>2050</v>
      </c>
      <c r="AX127" t="s">
        <v>157</v>
      </c>
      <c r="AY127" t="s">
        <v>168</v>
      </c>
      <c r="AZ127" t="s">
        <v>158</v>
      </c>
      <c r="BA127" t="s">
        <v>154</v>
      </c>
      <c r="BE127" t="s">
        <v>873</v>
      </c>
      <c r="BG127" s="45"/>
      <c r="BI127">
        <v>0</v>
      </c>
    </row>
    <row r="128" spans="3:61" ht="14.45">
      <c r="C128">
        <v>122</v>
      </c>
      <c r="D128">
        <v>131</v>
      </c>
      <c r="E128" t="s">
        <v>874</v>
      </c>
      <c r="F128" t="s">
        <v>610</v>
      </c>
      <c r="G128" t="s">
        <v>517</v>
      </c>
      <c r="H128" t="s">
        <v>145</v>
      </c>
      <c r="I128" t="s">
        <v>146</v>
      </c>
      <c r="J128" s="8">
        <v>91361</v>
      </c>
      <c r="K128">
        <v>4972</v>
      </c>
      <c r="L128">
        <v>1.112</v>
      </c>
      <c r="M128">
        <v>196219</v>
      </c>
      <c r="N128">
        <v>205040</v>
      </c>
      <c r="O128">
        <v>31</v>
      </c>
      <c r="P128" t="s">
        <v>154</v>
      </c>
      <c r="S128" t="s">
        <v>150</v>
      </c>
      <c r="T128" t="s">
        <v>150</v>
      </c>
      <c r="U128" t="s">
        <v>151</v>
      </c>
      <c r="V128" t="s">
        <v>353</v>
      </c>
      <c r="W128" s="134">
        <v>2030</v>
      </c>
      <c r="Z128" s="134"/>
      <c r="AE128" t="s">
        <v>167</v>
      </c>
      <c r="AF128" t="s">
        <v>6</v>
      </c>
      <c r="AG128" t="s">
        <v>157</v>
      </c>
      <c r="AH128" t="s">
        <v>157</v>
      </c>
      <c r="AI128" t="s">
        <v>157</v>
      </c>
      <c r="AJ128" t="s">
        <v>218</v>
      </c>
      <c r="AL128" t="s">
        <v>154</v>
      </c>
      <c r="AQ128" t="s">
        <v>219</v>
      </c>
      <c r="AR128" t="s">
        <v>150</v>
      </c>
      <c r="AS128" t="s">
        <v>218</v>
      </c>
      <c r="AT128" t="s">
        <v>878</v>
      </c>
      <c r="AU128">
        <v>2030</v>
      </c>
      <c r="AX128" t="s">
        <v>157</v>
      </c>
      <c r="AY128" t="s">
        <v>171</v>
      </c>
      <c r="AZ128" t="s">
        <v>158</v>
      </c>
      <c r="BA128" t="s">
        <v>154</v>
      </c>
      <c r="BG128" s="45"/>
      <c r="BI128">
        <v>0</v>
      </c>
    </row>
    <row r="129" spans="3:61" ht="14.45">
      <c r="C129">
        <v>123</v>
      </c>
      <c r="D129">
        <v>124</v>
      </c>
      <c r="E129" t="s">
        <v>879</v>
      </c>
      <c r="F129" t="s">
        <v>880</v>
      </c>
      <c r="G129" t="s">
        <v>790</v>
      </c>
      <c r="H129" t="s">
        <v>145</v>
      </c>
      <c r="I129" t="s">
        <v>146</v>
      </c>
      <c r="J129" s="8">
        <v>91070</v>
      </c>
      <c r="K129">
        <v>5782</v>
      </c>
      <c r="L129">
        <v>-0.138</v>
      </c>
      <c r="M129">
        <v>70070</v>
      </c>
      <c r="N129">
        <v>372180</v>
      </c>
      <c r="O129">
        <v>31</v>
      </c>
      <c r="P129" t="s">
        <v>154</v>
      </c>
      <c r="S129" t="s">
        <v>154</v>
      </c>
      <c r="T129" t="s">
        <v>154</v>
      </c>
      <c r="W129" s="134"/>
      <c r="Z129" s="134"/>
      <c r="AE129" t="s">
        <v>202</v>
      </c>
      <c r="AF129" t="s">
        <v>5</v>
      </c>
      <c r="AG129" t="s">
        <v>157</v>
      </c>
      <c r="AH129" t="s">
        <v>157</v>
      </c>
      <c r="AI129" t="s">
        <v>157</v>
      </c>
      <c r="AJ129" t="s">
        <v>218</v>
      </c>
      <c r="AK129" t="s">
        <v>219</v>
      </c>
      <c r="AL129" t="s">
        <v>150</v>
      </c>
      <c r="AM129" t="s">
        <v>884</v>
      </c>
      <c r="AN129">
        <v>2050</v>
      </c>
      <c r="AR129" t="s">
        <v>154</v>
      </c>
      <c r="AX129" t="s">
        <v>158</v>
      </c>
      <c r="AY129" t="s">
        <v>158</v>
      </c>
      <c r="AZ129" t="s">
        <v>158</v>
      </c>
      <c r="BA129" t="s">
        <v>154</v>
      </c>
      <c r="BE129" t="s">
        <v>885</v>
      </c>
      <c r="BG129" s="45"/>
      <c r="BI129">
        <v>0</v>
      </c>
    </row>
    <row r="130" spans="3:61" ht="14.45">
      <c r="C130">
        <v>124</v>
      </c>
      <c r="D130">
        <v>134</v>
      </c>
      <c r="E130" t="s">
        <v>886</v>
      </c>
      <c r="F130" t="s">
        <v>880</v>
      </c>
      <c r="G130" t="s">
        <v>790</v>
      </c>
      <c r="H130" t="s">
        <v>245</v>
      </c>
      <c r="I130" t="s">
        <v>246</v>
      </c>
      <c r="J130" s="8">
        <v>91041.40</v>
      </c>
      <c r="K130">
        <v>3603.30</v>
      </c>
      <c r="L130">
        <v>-0.094</v>
      </c>
      <c r="M130">
        <v>72349.4</v>
      </c>
      <c r="N130">
        <v>559051</v>
      </c>
      <c r="O130">
        <v>31</v>
      </c>
      <c r="P130" t="s">
        <v>154</v>
      </c>
      <c r="S130" t="s">
        <v>150</v>
      </c>
      <c r="T130" t="s">
        <v>150</v>
      </c>
      <c r="U130" t="s">
        <v>151</v>
      </c>
      <c r="V130" t="s">
        <v>152</v>
      </c>
      <c r="W130" s="134">
        <v>2030</v>
      </c>
      <c r="X130" t="s">
        <v>151</v>
      </c>
      <c r="Y130" t="s">
        <v>152</v>
      </c>
      <c r="Z130" s="134">
        <v>2050</v>
      </c>
      <c r="AA130" t="s">
        <v>150</v>
      </c>
      <c r="AB130" t="s">
        <v>151</v>
      </c>
      <c r="AC130">
        <v>2050</v>
      </c>
      <c r="AE130" t="s">
        <v>167</v>
      </c>
      <c r="AF130" t="s">
        <v>6</v>
      </c>
      <c r="AG130" t="s">
        <v>168</v>
      </c>
      <c r="AH130" t="s">
        <v>168</v>
      </c>
      <c r="AI130" t="s">
        <v>168</v>
      </c>
      <c r="AL130" t="s">
        <v>154</v>
      </c>
      <c r="AR130" t="s">
        <v>150</v>
      </c>
      <c r="AT130" t="s">
        <v>890</v>
      </c>
      <c r="AU130">
        <v>2050</v>
      </c>
      <c r="AX130" t="s">
        <v>157</v>
      </c>
      <c r="AY130" t="s">
        <v>168</v>
      </c>
      <c r="AZ130" t="s">
        <v>158</v>
      </c>
      <c r="BA130" t="s">
        <v>154</v>
      </c>
      <c r="BG130" s="45"/>
      <c r="BI130">
        <v>0</v>
      </c>
    </row>
    <row r="131" spans="3:61" ht="14.45">
      <c r="C131">
        <v>125</v>
      </c>
      <c r="D131">
        <v>118</v>
      </c>
      <c r="E131" t="s">
        <v>891</v>
      </c>
      <c r="F131" t="s">
        <v>333</v>
      </c>
      <c r="G131" t="s">
        <v>229</v>
      </c>
      <c r="H131" t="s">
        <v>374</v>
      </c>
      <c r="I131" t="s">
        <v>246</v>
      </c>
      <c r="J131" s="8">
        <v>90552.60</v>
      </c>
      <c r="K131">
        <v>7664.10</v>
      </c>
      <c r="L131">
        <v>0.117</v>
      </c>
      <c r="M131">
        <v>2391573.8</v>
      </c>
      <c r="N131">
        <v>78401</v>
      </c>
      <c r="O131">
        <v>31</v>
      </c>
      <c r="P131" t="s">
        <v>150</v>
      </c>
      <c r="Q131">
        <v>2016</v>
      </c>
      <c r="R131">
        <v>2030</v>
      </c>
      <c r="S131" t="s">
        <v>150</v>
      </c>
      <c r="T131" t="s">
        <v>150</v>
      </c>
      <c r="U131" t="s">
        <v>210</v>
      </c>
      <c r="W131" s="134">
        <v>2030</v>
      </c>
      <c r="Z131" s="134"/>
      <c r="AE131" t="s">
        <v>167</v>
      </c>
      <c r="AF131" t="s">
        <v>6</v>
      </c>
      <c r="AG131" t="s">
        <v>157</v>
      </c>
      <c r="AH131" t="s">
        <v>157</v>
      </c>
      <c r="AI131" t="s">
        <v>169</v>
      </c>
      <c r="AJ131" t="s">
        <v>159</v>
      </c>
      <c r="AL131" t="s">
        <v>154</v>
      </c>
      <c r="AQ131" t="s">
        <v>160</v>
      </c>
      <c r="AR131" t="s">
        <v>150</v>
      </c>
      <c r="AS131" t="s">
        <v>159</v>
      </c>
      <c r="AT131" t="s">
        <v>895</v>
      </c>
      <c r="AU131">
        <v>2050</v>
      </c>
      <c r="AX131" t="s">
        <v>157</v>
      </c>
      <c r="AY131" t="s">
        <v>312</v>
      </c>
      <c r="AZ131" t="s">
        <v>158</v>
      </c>
      <c r="BA131" t="s">
        <v>154</v>
      </c>
      <c r="BE131" t="s">
        <v>896</v>
      </c>
      <c r="BG131" s="45"/>
      <c r="BI131">
        <v>0</v>
      </c>
    </row>
    <row r="132" spans="3:61" ht="409.5">
      <c r="C132">
        <v>126</v>
      </c>
      <c r="D132">
        <v>186</v>
      </c>
      <c r="E132" t="s">
        <v>897</v>
      </c>
      <c r="F132" t="s">
        <v>560</v>
      </c>
      <c r="G132" t="s">
        <v>214</v>
      </c>
      <c r="H132" t="s">
        <v>349</v>
      </c>
      <c r="I132" t="s">
        <v>176</v>
      </c>
      <c r="J132" s="8">
        <v>90167</v>
      </c>
      <c r="K132">
        <v>36087.3</v>
      </c>
      <c r="L132">
        <v>0.319</v>
      </c>
      <c r="M132">
        <v>204048.30</v>
      </c>
      <c r="N132">
        <v>83825</v>
      </c>
      <c r="O132">
        <v>11</v>
      </c>
      <c r="P132" t="s">
        <v>154</v>
      </c>
      <c r="S132" t="s">
        <v>154</v>
      </c>
      <c r="T132" t="s">
        <v>154</v>
      </c>
      <c r="W132" s="134"/>
      <c r="Z132" s="134"/>
      <c r="AE132" t="s">
        <v>9</v>
      </c>
      <c r="AF132" t="s">
        <v>240</v>
      </c>
      <c r="AG132" t="s">
        <v>157</v>
      </c>
      <c r="AH132" t="s">
        <v>157</v>
      </c>
      <c r="AI132" t="s">
        <v>168</v>
      </c>
      <c r="AJ132" t="s">
        <v>159</v>
      </c>
      <c r="AL132" t="s">
        <v>154</v>
      </c>
      <c r="AQ132" t="s">
        <v>901</v>
      </c>
      <c r="AR132" t="s">
        <v>150</v>
      </c>
      <c r="AS132" t="s">
        <v>218</v>
      </c>
      <c r="AT132" t="s">
        <v>902</v>
      </c>
      <c r="AU132">
        <v>2050</v>
      </c>
      <c r="AV132" t="s">
        <v>903</v>
      </c>
      <c r="AX132" t="s">
        <v>157</v>
      </c>
      <c r="AY132" t="s">
        <v>168</v>
      </c>
      <c r="AZ132" t="s">
        <v>158</v>
      </c>
      <c r="BA132" t="s">
        <v>150</v>
      </c>
      <c r="BB132" s="1" t="s">
        <v>904</v>
      </c>
      <c r="BC132">
        <v>2030</v>
      </c>
      <c r="BG132" s="45"/>
      <c r="BI132">
        <v>0</v>
      </c>
    </row>
    <row r="133" spans="3:61" ht="14.45">
      <c r="C133">
        <v>127</v>
      </c>
      <c r="D133">
        <v>116</v>
      </c>
      <c r="E133" t="s">
        <v>905</v>
      </c>
      <c r="F133" t="s">
        <v>192</v>
      </c>
      <c r="G133" t="s">
        <v>193</v>
      </c>
      <c r="H133" t="s">
        <v>686</v>
      </c>
      <c r="I133" t="s">
        <v>176</v>
      </c>
      <c r="J133" s="8">
        <v>90098.40</v>
      </c>
      <c r="K133">
        <v>1608.60</v>
      </c>
      <c r="L133">
        <v>-0.681</v>
      </c>
      <c r="M133">
        <v>59328.50</v>
      </c>
      <c r="N133">
        <v>31528</v>
      </c>
      <c r="O133">
        <v>31</v>
      </c>
      <c r="P133" t="s">
        <v>154</v>
      </c>
      <c r="S133" t="s">
        <v>154</v>
      </c>
      <c r="T133" t="s">
        <v>154</v>
      </c>
      <c r="W133" s="134"/>
      <c r="Z133" s="134"/>
      <c r="AE133" t="s">
        <v>167</v>
      </c>
      <c r="AF133" t="s">
        <v>6</v>
      </c>
      <c r="AG133" t="s">
        <v>157</v>
      </c>
      <c r="AH133" t="s">
        <v>157</v>
      </c>
      <c r="AI133" t="s">
        <v>157</v>
      </c>
      <c r="AJ133" t="s">
        <v>218</v>
      </c>
      <c r="AL133" t="s">
        <v>154</v>
      </c>
      <c r="AQ133" t="s">
        <v>219</v>
      </c>
      <c r="AR133" t="s">
        <v>150</v>
      </c>
      <c r="AS133" t="s">
        <v>218</v>
      </c>
      <c r="AT133" t="s">
        <v>909</v>
      </c>
      <c r="AU133">
        <v>2046</v>
      </c>
      <c r="AX133" t="s">
        <v>157</v>
      </c>
      <c r="AY133" t="s">
        <v>190</v>
      </c>
      <c r="AZ133" t="s">
        <v>158</v>
      </c>
      <c r="BA133" t="s">
        <v>154</v>
      </c>
      <c r="BG133" s="45"/>
      <c r="BI133">
        <v>0</v>
      </c>
    </row>
    <row r="134" spans="3:61" ht="14.45">
      <c r="C134">
        <v>128</v>
      </c>
      <c r="D134" t="e">
        <v>#N/A</v>
      </c>
      <c r="E134" t="s">
        <v>910</v>
      </c>
      <c r="F134" t="s">
        <v>516</v>
      </c>
      <c r="G134" t="s">
        <v>517</v>
      </c>
      <c r="H134" t="s">
        <v>264</v>
      </c>
      <c r="I134" t="s">
        <v>176</v>
      </c>
      <c r="J134" s="8">
        <v>89900</v>
      </c>
      <c r="K134">
        <v>6559.90</v>
      </c>
      <c r="L134">
        <v>-0.259</v>
      </c>
      <c r="M134">
        <v>200563.60</v>
      </c>
      <c r="N134">
        <v>341321</v>
      </c>
      <c r="O134">
        <v>31</v>
      </c>
      <c r="P134" t="s">
        <v>154</v>
      </c>
      <c r="S134" t="s">
        <v>150</v>
      </c>
      <c r="T134" t="s">
        <v>150</v>
      </c>
      <c r="U134" t="s">
        <v>151</v>
      </c>
      <c r="V134" t="s">
        <v>152</v>
      </c>
      <c r="W134" s="134">
        <v>2030</v>
      </c>
      <c r="X134" t="s">
        <v>151</v>
      </c>
      <c r="Y134" t="s">
        <v>152</v>
      </c>
      <c r="Z134" s="134">
        <v>2040</v>
      </c>
      <c r="AA134" t="s">
        <v>150</v>
      </c>
      <c r="AB134" t="s">
        <v>151</v>
      </c>
      <c r="AC134">
        <v>2040</v>
      </c>
      <c r="AE134" t="s">
        <v>167</v>
      </c>
      <c r="AF134" t="s">
        <v>6</v>
      </c>
      <c r="AG134" t="s">
        <v>157</v>
      </c>
      <c r="AH134" t="s">
        <v>157</v>
      </c>
      <c r="AI134" t="s">
        <v>157</v>
      </c>
      <c r="AJ134" t="s">
        <v>218</v>
      </c>
      <c r="AL134" t="s">
        <v>154</v>
      </c>
      <c r="AQ134" t="s">
        <v>219</v>
      </c>
      <c r="AR134" t="s">
        <v>150</v>
      </c>
      <c r="AS134" t="s">
        <v>218</v>
      </c>
      <c r="AT134" s="135" t="s">
        <v>7830</v>
      </c>
      <c r="AU134">
        <v>2040</v>
      </c>
      <c r="AX134" t="s">
        <v>157</v>
      </c>
      <c r="AY134" t="s">
        <v>168</v>
      </c>
      <c r="AZ134" t="s">
        <v>158</v>
      </c>
      <c r="BA134" t="s">
        <v>154</v>
      </c>
      <c r="BG134" s="45"/>
      <c r="BI134">
        <v>0</v>
      </c>
    </row>
    <row r="135" spans="3:61" ht="14.45">
      <c r="C135">
        <v>129</v>
      </c>
      <c r="D135">
        <v>140</v>
      </c>
      <c r="E135" t="s">
        <v>915</v>
      </c>
      <c r="F135" t="s">
        <v>818</v>
      </c>
      <c r="G135" t="s">
        <v>144</v>
      </c>
      <c r="H135" t="s">
        <v>284</v>
      </c>
      <c r="I135" t="s">
        <v>246</v>
      </c>
      <c r="J135" s="8">
        <v>89745.60</v>
      </c>
      <c r="K135">
        <v>2071</v>
      </c>
      <c r="L135">
        <v>0.393</v>
      </c>
      <c r="M135">
        <v>48961.40</v>
      </c>
      <c r="N135">
        <v>229140</v>
      </c>
      <c r="O135">
        <v>31</v>
      </c>
      <c r="P135" t="s">
        <v>150</v>
      </c>
      <c r="Q135">
        <v>2017</v>
      </c>
      <c r="R135">
        <v>2030</v>
      </c>
      <c r="S135" t="s">
        <v>150</v>
      </c>
      <c r="T135" t="s">
        <v>150</v>
      </c>
      <c r="U135" t="s">
        <v>151</v>
      </c>
      <c r="V135" t="s">
        <v>152</v>
      </c>
      <c r="W135" s="134">
        <v>2032</v>
      </c>
      <c r="X135" t="s">
        <v>151</v>
      </c>
      <c r="Y135" t="s">
        <v>152</v>
      </c>
      <c r="Z135" s="134">
        <v>2050</v>
      </c>
      <c r="AA135" t="s">
        <v>150</v>
      </c>
      <c r="AB135" t="s">
        <v>151</v>
      </c>
      <c r="AC135">
        <v>2050</v>
      </c>
      <c r="AE135" t="s">
        <v>167</v>
      </c>
      <c r="AF135" t="s">
        <v>6</v>
      </c>
      <c r="AG135" t="s">
        <v>157</v>
      </c>
      <c r="AH135" t="s">
        <v>157</v>
      </c>
      <c r="AI135" t="s">
        <v>157</v>
      </c>
      <c r="AJ135" t="s">
        <v>218</v>
      </c>
      <c r="AL135" t="s">
        <v>154</v>
      </c>
      <c r="AQ135" t="s">
        <v>219</v>
      </c>
      <c r="AR135" t="s">
        <v>150</v>
      </c>
      <c r="AS135" t="s">
        <v>218</v>
      </c>
      <c r="AT135" t="s">
        <v>919</v>
      </c>
      <c r="AU135">
        <v>2050</v>
      </c>
      <c r="AX135" t="s">
        <v>157</v>
      </c>
      <c r="AY135" t="s">
        <v>312</v>
      </c>
      <c r="AZ135" t="s">
        <v>158</v>
      </c>
      <c r="BA135" t="s">
        <v>154</v>
      </c>
      <c r="BG135" s="45"/>
      <c r="BI135">
        <v>0</v>
      </c>
    </row>
    <row r="136" spans="3:61" ht="14.45">
      <c r="C136">
        <v>130</v>
      </c>
      <c r="D136">
        <v>148</v>
      </c>
      <c r="E136" t="s">
        <v>920</v>
      </c>
      <c r="F136" t="s">
        <v>290</v>
      </c>
      <c r="G136" t="s">
        <v>229</v>
      </c>
      <c r="H136" t="s">
        <v>264</v>
      </c>
      <c r="I136" t="s">
        <v>176</v>
      </c>
      <c r="J136" s="8">
        <v>89409.80</v>
      </c>
      <c r="K136">
        <v>12220.50</v>
      </c>
      <c r="L136">
        <v>0.185</v>
      </c>
      <c r="M136">
        <v>2756111.20</v>
      </c>
      <c r="N136">
        <v>156253</v>
      </c>
      <c r="O136">
        <v>24</v>
      </c>
      <c r="P136" t="s">
        <v>154</v>
      </c>
      <c r="S136" t="s">
        <v>154</v>
      </c>
      <c r="T136" t="s">
        <v>154</v>
      </c>
      <c r="W136" s="134"/>
      <c r="Z136" s="134"/>
      <c r="AE136" t="s">
        <v>167</v>
      </c>
      <c r="AF136" t="s">
        <v>6</v>
      </c>
      <c r="AG136" t="s">
        <v>157</v>
      </c>
      <c r="AH136" t="s">
        <v>157</v>
      </c>
      <c r="AI136" t="s">
        <v>168</v>
      </c>
      <c r="AJ136" t="s">
        <v>159</v>
      </c>
      <c r="AL136" t="s">
        <v>154</v>
      </c>
      <c r="AQ136" t="s">
        <v>160</v>
      </c>
      <c r="AR136" t="s">
        <v>150</v>
      </c>
      <c r="AS136" t="s">
        <v>159</v>
      </c>
      <c r="AT136" t="s">
        <v>924</v>
      </c>
      <c r="AU136">
        <v>2030</v>
      </c>
      <c r="AX136" t="s">
        <v>157</v>
      </c>
      <c r="AY136" t="s">
        <v>158</v>
      </c>
      <c r="AZ136" t="s">
        <v>158</v>
      </c>
      <c r="BA136" t="s">
        <v>154</v>
      </c>
      <c r="BG136" s="45"/>
      <c r="BI136">
        <v>0</v>
      </c>
    </row>
    <row r="137" spans="3:61" ht="409.5">
      <c r="C137">
        <v>131</v>
      </c>
      <c r="D137">
        <v>115</v>
      </c>
      <c r="E137" t="s">
        <v>925</v>
      </c>
      <c r="F137" t="s">
        <v>926</v>
      </c>
      <c r="G137" t="s">
        <v>206</v>
      </c>
      <c r="H137" t="s">
        <v>145</v>
      </c>
      <c r="I137" t="s">
        <v>146</v>
      </c>
      <c r="J137" s="8">
        <v>88821</v>
      </c>
      <c r="K137">
        <v>14066</v>
      </c>
      <c r="L137">
        <v>-0.60</v>
      </c>
      <c r="M137">
        <v>180104</v>
      </c>
      <c r="N137">
        <v>138100</v>
      </c>
      <c r="O137">
        <v>25</v>
      </c>
      <c r="P137" t="s">
        <v>150</v>
      </c>
      <c r="Q137">
        <v>2015</v>
      </c>
      <c r="R137">
        <v>2025</v>
      </c>
      <c r="S137" t="s">
        <v>150</v>
      </c>
      <c r="T137" t="s">
        <v>150</v>
      </c>
      <c r="U137" t="s">
        <v>151</v>
      </c>
      <c r="V137" t="s">
        <v>152</v>
      </c>
      <c r="W137" s="134">
        <v>2030</v>
      </c>
      <c r="Z137" s="134"/>
      <c r="AA137" t="s">
        <v>154</v>
      </c>
      <c r="AB137" t="s">
        <v>155</v>
      </c>
      <c r="AE137" t="s">
        <v>167</v>
      </c>
      <c r="AF137" t="s">
        <v>6</v>
      </c>
      <c r="AG137" t="s">
        <v>157</v>
      </c>
      <c r="AH137" t="s">
        <v>157</v>
      </c>
      <c r="AI137" t="s">
        <v>157</v>
      </c>
      <c r="AJ137" t="s">
        <v>218</v>
      </c>
      <c r="AL137" t="s">
        <v>154</v>
      </c>
      <c r="AQ137" t="s">
        <v>219</v>
      </c>
      <c r="AR137" t="s">
        <v>150</v>
      </c>
      <c r="AS137" t="s">
        <v>218</v>
      </c>
      <c r="AT137" s="1" t="s">
        <v>930</v>
      </c>
      <c r="AU137">
        <v>2045</v>
      </c>
      <c r="AX137" t="s">
        <v>157</v>
      </c>
      <c r="AY137" t="s">
        <v>171</v>
      </c>
      <c r="AZ137" t="s">
        <v>158</v>
      </c>
      <c r="BA137" t="s">
        <v>154</v>
      </c>
      <c r="BE137" t="s">
        <v>931</v>
      </c>
      <c r="BG137" s="45"/>
      <c r="BI137">
        <v>0</v>
      </c>
    </row>
    <row r="138" spans="3:61" ht="14.45">
      <c r="C138">
        <v>132</v>
      </c>
      <c r="D138">
        <v>168</v>
      </c>
      <c r="E138" t="s">
        <v>932</v>
      </c>
      <c r="F138" t="s">
        <v>333</v>
      </c>
      <c r="G138" t="s">
        <v>229</v>
      </c>
      <c r="H138" t="s">
        <v>756</v>
      </c>
      <c r="I138" t="s">
        <v>146</v>
      </c>
      <c r="J138" s="8">
        <v>88304.20</v>
      </c>
      <c r="K138">
        <v>6499</v>
      </c>
      <c r="L138">
        <v>-0.187</v>
      </c>
      <c r="M138">
        <v>1479124</v>
      </c>
      <c r="N138">
        <v>101759</v>
      </c>
      <c r="O138">
        <v>26</v>
      </c>
      <c r="P138" t="s">
        <v>150</v>
      </c>
      <c r="Q138">
        <v>2016</v>
      </c>
      <c r="R138">
        <v>2017</v>
      </c>
      <c r="S138" t="s">
        <v>154</v>
      </c>
      <c r="T138" t="s">
        <v>154</v>
      </c>
      <c r="W138" s="134"/>
      <c r="Z138" s="134"/>
      <c r="AE138" t="s">
        <v>167</v>
      </c>
      <c r="AF138" t="s">
        <v>6</v>
      </c>
      <c r="AG138" t="s">
        <v>157</v>
      </c>
      <c r="AH138" t="s">
        <v>157</v>
      </c>
      <c r="AI138" t="s">
        <v>169</v>
      </c>
      <c r="AJ138" t="s">
        <v>159</v>
      </c>
      <c r="AL138" t="s">
        <v>154</v>
      </c>
      <c r="AQ138" t="s">
        <v>160</v>
      </c>
      <c r="AR138" t="s">
        <v>150</v>
      </c>
      <c r="AS138" t="s">
        <v>159</v>
      </c>
      <c r="AT138" t="s">
        <v>936</v>
      </c>
      <c r="AU138">
        <v>2050</v>
      </c>
      <c r="AX138" t="s">
        <v>157</v>
      </c>
      <c r="AY138" t="s">
        <v>168</v>
      </c>
      <c r="AZ138" t="s">
        <v>158</v>
      </c>
      <c r="BA138" t="s">
        <v>154</v>
      </c>
      <c r="BE138" t="s">
        <v>937</v>
      </c>
      <c r="BG138" s="45"/>
      <c r="BI138">
        <v>1</v>
      </c>
    </row>
    <row r="139" spans="3:61" ht="14.45">
      <c r="C139">
        <v>133</v>
      </c>
      <c r="D139">
        <v>106</v>
      </c>
      <c r="E139" t="s">
        <v>938</v>
      </c>
      <c r="F139" t="s">
        <v>314</v>
      </c>
      <c r="G139" t="s">
        <v>229</v>
      </c>
      <c r="H139" t="s">
        <v>175</v>
      </c>
      <c r="I139" t="s">
        <v>176</v>
      </c>
      <c r="J139" s="8">
        <v>88260</v>
      </c>
      <c r="K139">
        <v>143</v>
      </c>
      <c r="L139">
        <v>-0.887</v>
      </c>
      <c r="M139">
        <v>95897.70</v>
      </c>
      <c r="N139">
        <v>106365</v>
      </c>
      <c r="O139">
        <v>31</v>
      </c>
      <c r="P139" t="s">
        <v>154</v>
      </c>
      <c r="S139" t="s">
        <v>150</v>
      </c>
      <c r="T139" t="s">
        <v>150</v>
      </c>
      <c r="U139" t="s">
        <v>151</v>
      </c>
      <c r="V139" t="s">
        <v>152</v>
      </c>
      <c r="W139" s="134">
        <v>2033</v>
      </c>
      <c r="Z139" s="134"/>
      <c r="AL139" t="s">
        <v>154</v>
      </c>
      <c r="AR139" t="s">
        <v>154</v>
      </c>
      <c r="AX139" t="s">
        <v>168</v>
      </c>
      <c r="BA139" t="s">
        <v>154</v>
      </c>
      <c r="BG139" s="45"/>
      <c r="BI139">
        <v>0</v>
      </c>
    </row>
    <row r="140" spans="3:61" ht="14.45">
      <c r="C140">
        <v>134</v>
      </c>
      <c r="D140">
        <v>135</v>
      </c>
      <c r="E140" t="s">
        <v>942</v>
      </c>
      <c r="F140" t="s">
        <v>516</v>
      </c>
      <c r="G140" t="s">
        <v>517</v>
      </c>
      <c r="H140" t="s">
        <v>175</v>
      </c>
      <c r="I140" t="s">
        <v>176</v>
      </c>
      <c r="J140" s="8">
        <v>87996.50</v>
      </c>
      <c r="K140">
        <v>2552.90</v>
      </c>
      <c r="L140">
        <v>0.187</v>
      </c>
      <c r="M140">
        <v>154143.60</v>
      </c>
      <c r="N140">
        <v>376371</v>
      </c>
      <c r="O140">
        <v>26</v>
      </c>
      <c r="P140" t="s">
        <v>154</v>
      </c>
      <c r="S140" t="s">
        <v>154</v>
      </c>
      <c r="T140" t="s">
        <v>154</v>
      </c>
      <c r="W140" s="134"/>
      <c r="Z140" s="134"/>
      <c r="AE140" t="s">
        <v>233</v>
      </c>
      <c r="AF140" t="s">
        <v>234</v>
      </c>
      <c r="AG140" t="s">
        <v>337</v>
      </c>
      <c r="AH140" t="s">
        <v>337</v>
      </c>
      <c r="AJ140" t="s">
        <v>159</v>
      </c>
      <c r="AK140" t="s">
        <v>180</v>
      </c>
      <c r="AL140" t="s">
        <v>154</v>
      </c>
      <c r="AM140" t="s">
        <v>338</v>
      </c>
      <c r="AN140">
        <v>2060</v>
      </c>
      <c r="AO140" t="s">
        <v>946</v>
      </c>
      <c r="AR140" t="s">
        <v>154</v>
      </c>
      <c r="AX140" t="s">
        <v>168</v>
      </c>
      <c r="AY140" t="s">
        <v>168</v>
      </c>
      <c r="AZ140" t="s">
        <v>158</v>
      </c>
      <c r="BA140" t="s">
        <v>154</v>
      </c>
      <c r="BG140" s="45"/>
      <c r="BI140">
        <v>0</v>
      </c>
    </row>
    <row r="141" spans="3:61" ht="14.45">
      <c r="C141">
        <v>135</v>
      </c>
      <c r="D141">
        <v>127</v>
      </c>
      <c r="E141" t="s">
        <v>947</v>
      </c>
      <c r="F141" t="s">
        <v>880</v>
      </c>
      <c r="G141" t="s">
        <v>790</v>
      </c>
      <c r="H141" t="s">
        <v>145</v>
      </c>
      <c r="I141" t="s">
        <v>146</v>
      </c>
      <c r="J141" s="8">
        <v>87693</v>
      </c>
      <c r="K141">
        <v>4331</v>
      </c>
      <c r="L141">
        <v>0.09</v>
      </c>
      <c r="M141">
        <v>87007</v>
      </c>
      <c r="N141">
        <v>494824</v>
      </c>
      <c r="O141">
        <v>31</v>
      </c>
      <c r="P141" t="s">
        <v>154</v>
      </c>
      <c r="S141" t="s">
        <v>150</v>
      </c>
      <c r="T141" t="s">
        <v>150</v>
      </c>
      <c r="U141" t="s">
        <v>210</v>
      </c>
      <c r="W141" s="134">
        <v>2030</v>
      </c>
      <c r="Z141" s="134"/>
      <c r="AE141" t="s">
        <v>202</v>
      </c>
      <c r="AF141" t="s">
        <v>5</v>
      </c>
      <c r="AG141" t="s">
        <v>157</v>
      </c>
      <c r="AH141" t="s">
        <v>157</v>
      </c>
      <c r="AI141" t="s">
        <v>169</v>
      </c>
      <c r="AJ141" t="s">
        <v>159</v>
      </c>
      <c r="AK141" t="s">
        <v>160</v>
      </c>
      <c r="AL141" t="s">
        <v>150</v>
      </c>
      <c r="AN141">
        <v>2040</v>
      </c>
      <c r="AR141" t="s">
        <v>154</v>
      </c>
      <c r="AX141" t="s">
        <v>168</v>
      </c>
      <c r="AY141" t="s">
        <v>168</v>
      </c>
      <c r="AZ141" t="s">
        <v>158</v>
      </c>
      <c r="BA141" t="s">
        <v>154</v>
      </c>
      <c r="BG141" s="45"/>
      <c r="BI141">
        <v>0</v>
      </c>
    </row>
    <row r="142" spans="3:61" ht="409.5">
      <c r="C142">
        <v>136</v>
      </c>
      <c r="D142">
        <v>125</v>
      </c>
      <c r="E142" t="s">
        <v>951</v>
      </c>
      <c r="F142" t="s">
        <v>192</v>
      </c>
      <c r="G142" t="s">
        <v>193</v>
      </c>
      <c r="H142" t="s">
        <v>952</v>
      </c>
      <c r="I142" t="s">
        <v>176</v>
      </c>
      <c r="J142" s="8">
        <v>87638.50</v>
      </c>
      <c r="K142">
        <v>2554.3</v>
      </c>
      <c r="L142">
        <v>-0.207</v>
      </c>
      <c r="M142">
        <v>100490.50</v>
      </c>
      <c r="N142">
        <v>30251</v>
      </c>
      <c r="O142">
        <v>22</v>
      </c>
      <c r="P142" t="s">
        <v>154</v>
      </c>
      <c r="S142" t="s">
        <v>154</v>
      </c>
      <c r="T142" t="s">
        <v>154</v>
      </c>
      <c r="W142" s="134"/>
      <c r="Z142" s="134"/>
      <c r="AE142" t="s">
        <v>167</v>
      </c>
      <c r="AF142" t="s">
        <v>6</v>
      </c>
      <c r="AG142" t="s">
        <v>157</v>
      </c>
      <c r="AH142" t="s">
        <v>157</v>
      </c>
      <c r="AI142" t="s">
        <v>169</v>
      </c>
      <c r="AJ142" t="s">
        <v>159</v>
      </c>
      <c r="AL142" t="s">
        <v>154</v>
      </c>
      <c r="AQ142" t="s">
        <v>160</v>
      </c>
      <c r="AR142" t="s">
        <v>150</v>
      </c>
      <c r="AS142" t="s">
        <v>159</v>
      </c>
      <c r="AT142" s="1" t="s">
        <v>956</v>
      </c>
      <c r="AU142">
        <v>2050</v>
      </c>
      <c r="AX142" t="s">
        <v>157</v>
      </c>
      <c r="AY142" t="s">
        <v>190</v>
      </c>
      <c r="AZ142" t="s">
        <v>158</v>
      </c>
      <c r="BA142" t="s">
        <v>154</v>
      </c>
      <c r="BG142" s="45"/>
      <c r="BI142">
        <v>0</v>
      </c>
    </row>
    <row r="143" spans="3:61" ht="14.45">
      <c r="C143">
        <v>137</v>
      </c>
      <c r="D143">
        <v>200</v>
      </c>
      <c r="E143" t="s">
        <v>957</v>
      </c>
      <c r="F143" t="s">
        <v>333</v>
      </c>
      <c r="G143" t="s">
        <v>229</v>
      </c>
      <c r="H143" t="s">
        <v>499</v>
      </c>
      <c r="I143" t="s">
        <v>246</v>
      </c>
      <c r="J143" s="8">
        <v>87457.60</v>
      </c>
      <c r="K143">
        <v>10872.70</v>
      </c>
      <c r="L143">
        <v>0.254</v>
      </c>
      <c r="M143">
        <v>799753.60</v>
      </c>
      <c r="N143">
        <v>125916</v>
      </c>
      <c r="O143">
        <v>31</v>
      </c>
      <c r="P143" t="s">
        <v>154</v>
      </c>
      <c r="S143" t="s">
        <v>150</v>
      </c>
      <c r="T143" t="s">
        <v>154</v>
      </c>
      <c r="U143" t="s">
        <v>155</v>
      </c>
      <c r="W143" s="134"/>
      <c r="Z143" s="134"/>
      <c r="AE143" t="s">
        <v>6</v>
      </c>
      <c r="AF143" t="s">
        <v>6</v>
      </c>
      <c r="AG143" t="s">
        <v>157</v>
      </c>
      <c r="AH143" t="s">
        <v>157</v>
      </c>
      <c r="AI143" t="s">
        <v>168</v>
      </c>
      <c r="AJ143" t="s">
        <v>159</v>
      </c>
      <c r="AL143" t="s">
        <v>154</v>
      </c>
      <c r="AQ143" t="s">
        <v>160</v>
      </c>
      <c r="AR143" t="s">
        <v>150</v>
      </c>
      <c r="AS143" t="s">
        <v>159</v>
      </c>
      <c r="AT143" t="s">
        <v>961</v>
      </c>
      <c r="AU143">
        <v>2050</v>
      </c>
      <c r="AX143" t="s">
        <v>157</v>
      </c>
      <c r="AY143" t="s">
        <v>168</v>
      </c>
      <c r="AZ143" t="s">
        <v>158</v>
      </c>
      <c r="BA143" t="s">
        <v>154</v>
      </c>
      <c r="BG143" s="45"/>
      <c r="BI143">
        <v>0</v>
      </c>
    </row>
    <row r="144" spans="3:61" ht="405.95">
      <c r="C144">
        <v>138</v>
      </c>
      <c r="D144">
        <v>93</v>
      </c>
      <c r="E144" t="s">
        <v>962</v>
      </c>
      <c r="F144" t="s">
        <v>415</v>
      </c>
      <c r="G144" t="s">
        <v>244</v>
      </c>
      <c r="H144" t="s">
        <v>175</v>
      </c>
      <c r="I144" t="s">
        <v>176</v>
      </c>
      <c r="J144" s="8">
        <v>87223.90</v>
      </c>
      <c r="K144">
        <v>231.60</v>
      </c>
      <c r="L144">
        <v>-0.884</v>
      </c>
      <c r="M144">
        <v>131128.10</v>
      </c>
      <c r="N144">
        <v>134323</v>
      </c>
      <c r="O144">
        <v>14</v>
      </c>
      <c r="P144" t="s">
        <v>154</v>
      </c>
      <c r="S144" t="s">
        <v>154</v>
      </c>
      <c r="T144" t="s">
        <v>154</v>
      </c>
      <c r="W144" s="134"/>
      <c r="Z144" s="134"/>
      <c r="AE144" t="s">
        <v>9</v>
      </c>
      <c r="AF144" t="s">
        <v>240</v>
      </c>
      <c r="AG144" t="s">
        <v>157</v>
      </c>
      <c r="AH144" t="s">
        <v>157</v>
      </c>
      <c r="AI144" t="s">
        <v>158</v>
      </c>
      <c r="AJ144" t="s">
        <v>159</v>
      </c>
      <c r="AK144" t="s">
        <v>160</v>
      </c>
      <c r="AL144" t="s">
        <v>150</v>
      </c>
      <c r="AM144" t="s">
        <v>966</v>
      </c>
      <c r="AN144">
        <v>2050</v>
      </c>
      <c r="AO144" t="s">
        <v>967</v>
      </c>
      <c r="AR144" t="s">
        <v>154</v>
      </c>
      <c r="AX144" t="s">
        <v>168</v>
      </c>
      <c r="AY144" t="s">
        <v>168</v>
      </c>
      <c r="AZ144" t="s">
        <v>158</v>
      </c>
      <c r="BA144" t="s">
        <v>150</v>
      </c>
      <c r="BB144" s="136" t="s">
        <v>7831</v>
      </c>
      <c r="BC144">
        <v>2025</v>
      </c>
      <c r="BG144" s="45"/>
      <c r="BI144">
        <v>0</v>
      </c>
    </row>
    <row r="145" spans="3:61" ht="409.5">
      <c r="C145">
        <v>139</v>
      </c>
      <c r="D145">
        <v>182</v>
      </c>
      <c r="E145" t="s">
        <v>969</v>
      </c>
      <c r="F145" t="s">
        <v>290</v>
      </c>
      <c r="G145" t="s">
        <v>229</v>
      </c>
      <c r="H145" t="s">
        <v>321</v>
      </c>
      <c r="I145" t="s">
        <v>246</v>
      </c>
      <c r="J145" s="8">
        <v>87150</v>
      </c>
      <c r="K145">
        <v>5085</v>
      </c>
      <c r="L145">
        <v>-0.817</v>
      </c>
      <c r="M145">
        <v>1565028</v>
      </c>
      <c r="N145">
        <v>108648</v>
      </c>
      <c r="O145">
        <v>31</v>
      </c>
      <c r="P145" t="s">
        <v>150</v>
      </c>
      <c r="Q145">
        <v>2015</v>
      </c>
      <c r="R145">
        <v>2025</v>
      </c>
      <c r="S145" t="s">
        <v>154</v>
      </c>
      <c r="T145" t="s">
        <v>154</v>
      </c>
      <c r="W145" s="134"/>
      <c r="Z145" s="134"/>
      <c r="AE145" t="s">
        <v>167</v>
      </c>
      <c r="AF145" t="s">
        <v>6</v>
      </c>
      <c r="AG145" t="s">
        <v>157</v>
      </c>
      <c r="AH145" t="s">
        <v>157</v>
      </c>
      <c r="AI145" t="s">
        <v>158</v>
      </c>
      <c r="AJ145" t="s">
        <v>159</v>
      </c>
      <c r="AL145" t="s">
        <v>154</v>
      </c>
      <c r="AQ145" t="s">
        <v>160</v>
      </c>
      <c r="AR145" t="s">
        <v>150</v>
      </c>
      <c r="AS145" t="s">
        <v>159</v>
      </c>
      <c r="AT145" s="136" t="s">
        <v>7832</v>
      </c>
      <c r="AU145">
        <v>2035</v>
      </c>
      <c r="AX145" t="s">
        <v>157</v>
      </c>
      <c r="AY145" t="s">
        <v>158</v>
      </c>
      <c r="AZ145" t="s">
        <v>158</v>
      </c>
      <c r="BA145" t="s">
        <v>154</v>
      </c>
      <c r="BG145" s="45"/>
      <c r="BI145">
        <v>0</v>
      </c>
    </row>
    <row r="146" spans="3:61" ht="409.5">
      <c r="C146">
        <v>140</v>
      </c>
      <c r="D146">
        <v>101</v>
      </c>
      <c r="E146" t="s">
        <v>974</v>
      </c>
      <c r="F146" t="s">
        <v>679</v>
      </c>
      <c r="G146" t="s">
        <v>174</v>
      </c>
      <c r="H146" t="s">
        <v>245</v>
      </c>
      <c r="I146" t="s">
        <v>246</v>
      </c>
      <c r="J146" s="8">
        <v>86643.20</v>
      </c>
      <c r="K146">
        <v>4900</v>
      </c>
      <c r="L146">
        <v>7.767</v>
      </c>
      <c r="M146">
        <v>115304.40</v>
      </c>
      <c r="N146">
        <v>76566</v>
      </c>
      <c r="O146">
        <v>31</v>
      </c>
      <c r="P146" t="s">
        <v>154</v>
      </c>
      <c r="S146" t="s">
        <v>150</v>
      </c>
      <c r="T146" t="s">
        <v>150</v>
      </c>
      <c r="U146" t="s">
        <v>151</v>
      </c>
      <c r="V146" t="s">
        <v>353</v>
      </c>
      <c r="W146" s="134">
        <v>2030</v>
      </c>
      <c r="Z146" s="134"/>
      <c r="AE146" t="s">
        <v>782</v>
      </c>
      <c r="AF146" t="s">
        <v>5</v>
      </c>
      <c r="AG146" t="s">
        <v>157</v>
      </c>
      <c r="AH146" t="s">
        <v>157</v>
      </c>
      <c r="AI146" t="s">
        <v>157</v>
      </c>
      <c r="AJ146" t="s">
        <v>218</v>
      </c>
      <c r="AK146" t="s">
        <v>219</v>
      </c>
      <c r="AL146" t="s">
        <v>150</v>
      </c>
      <c r="AM146" s="1" t="s">
        <v>978</v>
      </c>
      <c r="AN146">
        <v>2050</v>
      </c>
      <c r="AR146" t="s">
        <v>154</v>
      </c>
      <c r="AX146" t="s">
        <v>168</v>
      </c>
      <c r="AY146" t="s">
        <v>312</v>
      </c>
      <c r="AZ146" t="s">
        <v>158</v>
      </c>
      <c r="BA146" t="s">
        <v>154</v>
      </c>
      <c r="BG146" s="45"/>
      <c r="BI146">
        <v>0</v>
      </c>
    </row>
    <row r="147" spans="3:61" ht="14.45">
      <c r="C147">
        <v>141</v>
      </c>
      <c r="D147">
        <v>158</v>
      </c>
      <c r="E147" t="s">
        <v>979</v>
      </c>
      <c r="F147" t="s">
        <v>980</v>
      </c>
      <c r="G147" t="s">
        <v>229</v>
      </c>
      <c r="H147" t="s">
        <v>175</v>
      </c>
      <c r="I147" t="s">
        <v>176</v>
      </c>
      <c r="J147" s="8">
        <v>86477.60</v>
      </c>
      <c r="K147">
        <v>5858.20</v>
      </c>
      <c r="L147">
        <v>0.858</v>
      </c>
      <c r="M147">
        <v>241985</v>
      </c>
      <c r="N147">
        <v>175121</v>
      </c>
      <c r="O147">
        <v>16</v>
      </c>
      <c r="P147" t="s">
        <v>154</v>
      </c>
      <c r="S147" t="s">
        <v>154</v>
      </c>
      <c r="T147" t="s">
        <v>154</v>
      </c>
      <c r="W147" s="134"/>
      <c r="Z147" s="134"/>
      <c r="AE147" t="s">
        <v>233</v>
      </c>
      <c r="AF147" t="s">
        <v>234</v>
      </c>
      <c r="AG147" t="s">
        <v>337</v>
      </c>
      <c r="AH147" t="s">
        <v>337</v>
      </c>
      <c r="AI147" t="s">
        <v>168</v>
      </c>
      <c r="AJ147" t="s">
        <v>159</v>
      </c>
      <c r="AK147" t="s">
        <v>180</v>
      </c>
      <c r="AL147" t="s">
        <v>154</v>
      </c>
      <c r="AM147" t="s">
        <v>338</v>
      </c>
      <c r="AN147">
        <v>2060</v>
      </c>
      <c r="AO147" t="s">
        <v>984</v>
      </c>
      <c r="AR147" t="s">
        <v>154</v>
      </c>
      <c r="AX147" t="s">
        <v>168</v>
      </c>
      <c r="AY147" t="s">
        <v>168</v>
      </c>
      <c r="AZ147" t="s">
        <v>158</v>
      </c>
      <c r="BA147" t="s">
        <v>154</v>
      </c>
      <c r="BG147" s="45"/>
      <c r="BI147">
        <v>0</v>
      </c>
    </row>
    <row r="148" spans="3:61" ht="14.45">
      <c r="C148">
        <v>142</v>
      </c>
      <c r="D148">
        <v>113</v>
      </c>
      <c r="E148" t="s">
        <v>985</v>
      </c>
      <c r="F148" t="s">
        <v>472</v>
      </c>
      <c r="G148" t="s">
        <v>229</v>
      </c>
      <c r="H148" t="s">
        <v>756</v>
      </c>
      <c r="I148" t="s">
        <v>146</v>
      </c>
      <c r="J148" s="8">
        <v>86006</v>
      </c>
      <c r="K148">
        <v>641</v>
      </c>
      <c r="L148">
        <v>-0.433</v>
      </c>
      <c r="M148">
        <v>490424</v>
      </c>
      <c r="N148">
        <v>250000</v>
      </c>
      <c r="O148">
        <v>9</v>
      </c>
      <c r="P148" t="s">
        <v>154</v>
      </c>
      <c r="S148" t="s">
        <v>154</v>
      </c>
      <c r="T148" t="s">
        <v>154</v>
      </c>
      <c r="W148" s="134"/>
      <c r="Z148" s="134"/>
      <c r="AE148" t="s">
        <v>167</v>
      </c>
      <c r="AF148" t="s">
        <v>6</v>
      </c>
      <c r="AG148" t="s">
        <v>157</v>
      </c>
      <c r="AH148" t="s">
        <v>157</v>
      </c>
      <c r="AI148" t="s">
        <v>169</v>
      </c>
      <c r="AJ148" t="s">
        <v>159</v>
      </c>
      <c r="AL148" t="s">
        <v>154</v>
      </c>
      <c r="AQ148" t="s">
        <v>160</v>
      </c>
      <c r="AR148" t="s">
        <v>150</v>
      </c>
      <c r="AS148" t="s">
        <v>159</v>
      </c>
      <c r="AT148" t="s">
        <v>989</v>
      </c>
      <c r="AU148">
        <v>2050</v>
      </c>
      <c r="AX148" t="s">
        <v>157</v>
      </c>
      <c r="AY148" t="s">
        <v>168</v>
      </c>
      <c r="AZ148" t="s">
        <v>158</v>
      </c>
      <c r="BA148" t="s">
        <v>154</v>
      </c>
      <c r="BG148" s="45"/>
      <c r="BI148">
        <v>0</v>
      </c>
    </row>
    <row r="149" spans="3:61" ht="409.5">
      <c r="C149">
        <v>143</v>
      </c>
      <c r="D149">
        <v>117</v>
      </c>
      <c r="E149" t="s">
        <v>990</v>
      </c>
      <c r="F149" t="s">
        <v>991</v>
      </c>
      <c r="G149" t="s">
        <v>735</v>
      </c>
      <c r="H149" t="s">
        <v>145</v>
      </c>
      <c r="I149" t="s">
        <v>146</v>
      </c>
      <c r="J149" s="8">
        <v>85530</v>
      </c>
      <c r="K149">
        <v>1800</v>
      </c>
      <c r="L149">
        <v>-0.483</v>
      </c>
      <c r="M149">
        <v>53271</v>
      </c>
      <c r="N149">
        <v>43213</v>
      </c>
      <c r="O149">
        <v>31</v>
      </c>
      <c r="P149" t="s">
        <v>154</v>
      </c>
      <c r="S149" t="s">
        <v>150</v>
      </c>
      <c r="T149" t="s">
        <v>154</v>
      </c>
      <c r="U149" t="s">
        <v>155</v>
      </c>
      <c r="W149" s="134"/>
      <c r="Z149" s="134"/>
      <c r="AE149" t="s">
        <v>281</v>
      </c>
      <c r="AF149" t="s">
        <v>240</v>
      </c>
      <c r="AG149" t="s">
        <v>157</v>
      </c>
      <c r="AH149" t="s">
        <v>157</v>
      </c>
      <c r="AI149" t="s">
        <v>157</v>
      </c>
      <c r="AJ149" t="s">
        <v>218</v>
      </c>
      <c r="AL149" t="s">
        <v>154</v>
      </c>
      <c r="AR149" t="s">
        <v>154</v>
      </c>
      <c r="AX149" t="s">
        <v>168</v>
      </c>
      <c r="AY149" t="s">
        <v>190</v>
      </c>
      <c r="AZ149" t="s">
        <v>158</v>
      </c>
      <c r="BA149" t="s">
        <v>150</v>
      </c>
      <c r="BB149" s="1" t="s">
        <v>995</v>
      </c>
      <c r="BC149">
        <v>2050</v>
      </c>
      <c r="BG149" s="45"/>
      <c r="BI149">
        <v>0</v>
      </c>
    </row>
    <row r="150" spans="3:61" ht="405.95">
      <c r="C150">
        <v>144</v>
      </c>
      <c r="D150">
        <v>145</v>
      </c>
      <c r="E150" t="s">
        <v>996</v>
      </c>
      <c r="F150" t="s">
        <v>997</v>
      </c>
      <c r="G150" t="s">
        <v>998</v>
      </c>
      <c r="H150" t="s">
        <v>245</v>
      </c>
      <c r="I150" t="s">
        <v>246</v>
      </c>
      <c r="J150" s="8">
        <v>85432.80</v>
      </c>
      <c r="K150">
        <v>8998.50</v>
      </c>
      <c r="L150">
        <v>0.062</v>
      </c>
      <c r="M150">
        <v>164729.7</v>
      </c>
      <c r="N150">
        <v>327000</v>
      </c>
      <c r="O150">
        <v>31</v>
      </c>
      <c r="P150" t="s">
        <v>154</v>
      </c>
      <c r="S150" t="s">
        <v>150</v>
      </c>
      <c r="T150" t="s">
        <v>150</v>
      </c>
      <c r="U150" t="s">
        <v>151</v>
      </c>
      <c r="V150" t="s">
        <v>152</v>
      </c>
      <c r="W150" s="134">
        <v>2030</v>
      </c>
      <c r="X150" t="s">
        <v>151</v>
      </c>
      <c r="Y150" t="s">
        <v>152</v>
      </c>
      <c r="Z150" s="134">
        <v>2050</v>
      </c>
      <c r="AA150" t="s">
        <v>150</v>
      </c>
      <c r="AB150" t="s">
        <v>151</v>
      </c>
      <c r="AC150">
        <v>2050</v>
      </c>
      <c r="AE150" t="s">
        <v>167</v>
      </c>
      <c r="AF150" t="s">
        <v>6</v>
      </c>
      <c r="AG150" t="s">
        <v>157</v>
      </c>
      <c r="AH150" t="s">
        <v>157</v>
      </c>
      <c r="AI150" t="s">
        <v>157</v>
      </c>
      <c r="AJ150" t="s">
        <v>218</v>
      </c>
      <c r="AL150" t="s">
        <v>154</v>
      </c>
      <c r="AQ150" t="s">
        <v>219</v>
      </c>
      <c r="AR150" t="s">
        <v>150</v>
      </c>
      <c r="AS150" t="s">
        <v>218</v>
      </c>
      <c r="AT150" s="1" t="s">
        <v>1002</v>
      </c>
      <c r="AU150">
        <v>2050</v>
      </c>
      <c r="AX150" t="s">
        <v>157</v>
      </c>
      <c r="AY150" t="s">
        <v>168</v>
      </c>
      <c r="AZ150" t="s">
        <v>158</v>
      </c>
      <c r="BA150" t="s">
        <v>154</v>
      </c>
      <c r="BG150" s="45"/>
      <c r="BI150">
        <v>0</v>
      </c>
    </row>
    <row r="151" spans="3:61" ht="409.5">
      <c r="C151">
        <v>145</v>
      </c>
      <c r="D151">
        <v>97</v>
      </c>
      <c r="E151" t="s">
        <v>1003</v>
      </c>
      <c r="F151" t="s">
        <v>173</v>
      </c>
      <c r="G151" t="s">
        <v>174</v>
      </c>
      <c r="H151" t="s">
        <v>772</v>
      </c>
      <c r="I151" t="s">
        <v>246</v>
      </c>
      <c r="J151" s="8">
        <v>85375.80</v>
      </c>
      <c r="K151">
        <v>7587.30</v>
      </c>
      <c r="L151">
        <v>1.041</v>
      </c>
      <c r="M151">
        <v>193765.80</v>
      </c>
      <c r="N151">
        <v>60359</v>
      </c>
      <c r="O151">
        <v>31</v>
      </c>
      <c r="P151" t="s">
        <v>154</v>
      </c>
      <c r="S151" t="s">
        <v>150</v>
      </c>
      <c r="T151" t="s">
        <v>150</v>
      </c>
      <c r="U151" t="s">
        <v>151</v>
      </c>
      <c r="V151" t="s">
        <v>353</v>
      </c>
      <c r="W151" s="134">
        <v>2030</v>
      </c>
      <c r="X151" t="s">
        <v>151</v>
      </c>
      <c r="Y151" t="s">
        <v>353</v>
      </c>
      <c r="Z151" s="134">
        <v>2040</v>
      </c>
      <c r="AA151" t="s">
        <v>150</v>
      </c>
      <c r="AB151" t="s">
        <v>151</v>
      </c>
      <c r="AC151">
        <v>2040</v>
      </c>
      <c r="AE151" t="s">
        <v>167</v>
      </c>
      <c r="AF151" t="s">
        <v>6</v>
      </c>
      <c r="AG151" t="s">
        <v>157</v>
      </c>
      <c r="AH151" t="s">
        <v>157</v>
      </c>
      <c r="AI151" t="s">
        <v>157</v>
      </c>
      <c r="AJ151" t="s">
        <v>218</v>
      </c>
      <c r="AL151" t="s">
        <v>154</v>
      </c>
      <c r="AQ151" t="s">
        <v>219</v>
      </c>
      <c r="AR151" t="s">
        <v>150</v>
      </c>
      <c r="AS151" t="s">
        <v>218</v>
      </c>
      <c r="AT151" s="1" t="s">
        <v>1007</v>
      </c>
      <c r="AU151">
        <v>2040</v>
      </c>
      <c r="AX151" t="s">
        <v>158</v>
      </c>
      <c r="AY151" t="s">
        <v>312</v>
      </c>
      <c r="AZ151" t="s">
        <v>157</v>
      </c>
      <c r="BA151" t="s">
        <v>154</v>
      </c>
      <c r="BG151" s="45"/>
      <c r="BI151">
        <v>0</v>
      </c>
    </row>
    <row r="152" spans="3:61" ht="409.5">
      <c r="C152">
        <v>146</v>
      </c>
      <c r="D152">
        <v>128</v>
      </c>
      <c r="E152" t="s">
        <v>1008</v>
      </c>
      <c r="F152" t="s">
        <v>341</v>
      </c>
      <c r="G152" t="s">
        <v>214</v>
      </c>
      <c r="H152" t="s">
        <v>264</v>
      </c>
      <c r="I152" t="s">
        <v>176</v>
      </c>
      <c r="J152" s="8">
        <v>84995.50</v>
      </c>
      <c r="K152">
        <v>7488.70</v>
      </c>
      <c r="L152">
        <v>0.115</v>
      </c>
      <c r="M152">
        <v>235460.50</v>
      </c>
      <c r="N152">
        <v>112300</v>
      </c>
      <c r="O152">
        <v>31</v>
      </c>
      <c r="P152" t="s">
        <v>150</v>
      </c>
      <c r="Q152">
        <v>2018</v>
      </c>
      <c r="R152">
        <v>2030</v>
      </c>
      <c r="S152" t="s">
        <v>150</v>
      </c>
      <c r="T152" t="s">
        <v>150</v>
      </c>
      <c r="U152" t="s">
        <v>151</v>
      </c>
      <c r="V152" t="s">
        <v>152</v>
      </c>
      <c r="W152" s="134">
        <v>2035</v>
      </c>
      <c r="X152" t="s">
        <v>151</v>
      </c>
      <c r="Y152" t="s">
        <v>152</v>
      </c>
      <c r="Z152" s="134">
        <v>2040</v>
      </c>
      <c r="AA152" t="s">
        <v>150</v>
      </c>
      <c r="AB152" t="s">
        <v>151</v>
      </c>
      <c r="AC152">
        <v>2040</v>
      </c>
      <c r="AE152" t="s">
        <v>167</v>
      </c>
      <c r="AF152" t="s">
        <v>6</v>
      </c>
      <c r="AG152" t="s">
        <v>157</v>
      </c>
      <c r="AH152" t="s">
        <v>157</v>
      </c>
      <c r="AI152" t="s">
        <v>157</v>
      </c>
      <c r="AJ152" t="s">
        <v>218</v>
      </c>
      <c r="AL152" t="s">
        <v>154</v>
      </c>
      <c r="AQ152" t="s">
        <v>219</v>
      </c>
      <c r="AR152" t="s">
        <v>150</v>
      </c>
      <c r="AS152" t="s">
        <v>218</v>
      </c>
      <c r="AT152" s="1" t="s">
        <v>1012</v>
      </c>
      <c r="AU152">
        <v>2040</v>
      </c>
      <c r="AX152" t="s">
        <v>157</v>
      </c>
      <c r="AY152" t="s">
        <v>168</v>
      </c>
      <c r="AZ152" t="s">
        <v>158</v>
      </c>
      <c r="BA152" t="s">
        <v>154</v>
      </c>
      <c r="BG152" s="45"/>
      <c r="BI152">
        <v>0</v>
      </c>
    </row>
    <row r="153" spans="3:61" ht="14.45">
      <c r="C153">
        <v>147</v>
      </c>
      <c r="D153">
        <v>149</v>
      </c>
      <c r="E153" t="s">
        <v>1013</v>
      </c>
      <c r="F153" t="s">
        <v>1014</v>
      </c>
      <c r="G153" t="s">
        <v>642</v>
      </c>
      <c r="H153" t="s">
        <v>145</v>
      </c>
      <c r="I153" t="s">
        <v>146</v>
      </c>
      <c r="J153" s="8">
        <v>84039</v>
      </c>
      <c r="K153">
        <v>14879</v>
      </c>
      <c r="L153">
        <v>0.015</v>
      </c>
      <c r="M153">
        <v>122370</v>
      </c>
      <c r="N153">
        <v>108000</v>
      </c>
      <c r="O153">
        <v>31</v>
      </c>
      <c r="P153" t="s">
        <v>154</v>
      </c>
      <c r="S153" t="s">
        <v>150</v>
      </c>
      <c r="T153" t="s">
        <v>150</v>
      </c>
      <c r="U153" t="s">
        <v>151</v>
      </c>
      <c r="V153" t="s">
        <v>152</v>
      </c>
      <c r="W153" s="134">
        <v>2030</v>
      </c>
      <c r="Z153" s="134"/>
      <c r="AA153" t="s">
        <v>154</v>
      </c>
      <c r="AB153" t="s">
        <v>155</v>
      </c>
      <c r="AE153" t="s">
        <v>167</v>
      </c>
      <c r="AF153" t="s">
        <v>6</v>
      </c>
      <c r="AG153" t="s">
        <v>157</v>
      </c>
      <c r="AH153" t="s">
        <v>157</v>
      </c>
      <c r="AI153" t="s">
        <v>157</v>
      </c>
      <c r="AJ153" t="s">
        <v>218</v>
      </c>
      <c r="AL153" t="s">
        <v>154</v>
      </c>
      <c r="AQ153" t="s">
        <v>219</v>
      </c>
      <c r="AR153" t="s">
        <v>150</v>
      </c>
      <c r="AS153" t="s">
        <v>218</v>
      </c>
      <c r="AT153" t="s">
        <v>1018</v>
      </c>
      <c r="AU153">
        <v>2040</v>
      </c>
      <c r="AX153" t="s">
        <v>157</v>
      </c>
      <c r="AY153" t="s">
        <v>190</v>
      </c>
      <c r="AZ153" t="s">
        <v>158</v>
      </c>
      <c r="BA153" t="s">
        <v>154</v>
      </c>
      <c r="BG153" s="45"/>
      <c r="BI153">
        <v>0</v>
      </c>
    </row>
    <row r="154" spans="3:61" ht="14.45">
      <c r="C154">
        <v>148</v>
      </c>
      <c r="D154">
        <v>139</v>
      </c>
      <c r="E154" t="s">
        <v>1019</v>
      </c>
      <c r="F154" t="s">
        <v>449</v>
      </c>
      <c r="G154" t="s">
        <v>144</v>
      </c>
      <c r="H154" t="s">
        <v>145</v>
      </c>
      <c r="I154" t="s">
        <v>146</v>
      </c>
      <c r="J154" s="8">
        <v>83674</v>
      </c>
      <c r="K154">
        <v>6957</v>
      </c>
      <c r="L154">
        <v>-0.10</v>
      </c>
      <c r="M154">
        <v>43102</v>
      </c>
      <c r="N154">
        <v>215500</v>
      </c>
      <c r="O154">
        <v>28</v>
      </c>
      <c r="P154" t="s">
        <v>154</v>
      </c>
      <c r="S154" t="s">
        <v>150</v>
      </c>
      <c r="T154" t="s">
        <v>154</v>
      </c>
      <c r="U154" t="s">
        <v>155</v>
      </c>
      <c r="W154" s="134"/>
      <c r="Z154" s="134"/>
      <c r="AA154" t="s">
        <v>154</v>
      </c>
      <c r="AB154" t="s">
        <v>155</v>
      </c>
      <c r="AE154" t="s">
        <v>167</v>
      </c>
      <c r="AF154" t="s">
        <v>6</v>
      </c>
      <c r="AG154" t="s">
        <v>157</v>
      </c>
      <c r="AH154" t="s">
        <v>157</v>
      </c>
      <c r="AI154" t="s">
        <v>157</v>
      </c>
      <c r="AJ154" t="s">
        <v>218</v>
      </c>
      <c r="AL154" t="s">
        <v>154</v>
      </c>
      <c r="AQ154" t="s">
        <v>219</v>
      </c>
      <c r="AR154" t="s">
        <v>150</v>
      </c>
      <c r="AS154" t="s">
        <v>218</v>
      </c>
      <c r="AT154" s="135" t="s">
        <v>7833</v>
      </c>
      <c r="AU154">
        <v>2050</v>
      </c>
      <c r="AX154" t="s">
        <v>168</v>
      </c>
      <c r="AY154" t="s">
        <v>168</v>
      </c>
      <c r="AZ154" t="s">
        <v>158</v>
      </c>
      <c r="BA154" t="s">
        <v>154</v>
      </c>
      <c r="BG154" s="45"/>
      <c r="BI154">
        <v>0</v>
      </c>
    </row>
    <row r="155" spans="3:61" ht="14.45">
      <c r="C155">
        <v>149</v>
      </c>
      <c r="D155">
        <v>150</v>
      </c>
      <c r="E155" t="s">
        <v>1024</v>
      </c>
      <c r="F155" t="s">
        <v>314</v>
      </c>
      <c r="G155" t="s">
        <v>229</v>
      </c>
      <c r="H155" t="s">
        <v>175</v>
      </c>
      <c r="I155" t="s">
        <v>176</v>
      </c>
      <c r="J155" s="8">
        <v>83322.6</v>
      </c>
      <c r="K155">
        <v>427.90</v>
      </c>
      <c r="L155">
        <v>-0.163</v>
      </c>
      <c r="M155">
        <v>24095.30</v>
      </c>
      <c r="N155">
        <v>26233</v>
      </c>
      <c r="O155">
        <v>15</v>
      </c>
      <c r="P155" t="s">
        <v>154</v>
      </c>
      <c r="S155" t="s">
        <v>154</v>
      </c>
      <c r="T155" t="s">
        <v>154</v>
      </c>
      <c r="W155" s="134"/>
      <c r="Z155" s="134"/>
      <c r="AE155" t="s">
        <v>233</v>
      </c>
      <c r="AF155" t="s">
        <v>234</v>
      </c>
      <c r="AL155" t="s">
        <v>154</v>
      </c>
      <c r="AP155" t="s">
        <v>1028</v>
      </c>
      <c r="AR155" t="s">
        <v>154</v>
      </c>
      <c r="AX155" t="s">
        <v>168</v>
      </c>
      <c r="BA155" t="s">
        <v>154</v>
      </c>
      <c r="BG155" s="45"/>
      <c r="BI155">
        <v>0</v>
      </c>
    </row>
    <row r="156" spans="3:61" ht="14.45">
      <c r="C156">
        <v>150</v>
      </c>
      <c r="D156">
        <v>136</v>
      </c>
      <c r="E156" t="s">
        <v>1029</v>
      </c>
      <c r="F156" t="s">
        <v>415</v>
      </c>
      <c r="G156" t="s">
        <v>244</v>
      </c>
      <c r="H156" t="s">
        <v>264</v>
      </c>
      <c r="I156" t="s">
        <v>176</v>
      </c>
      <c r="J156" s="8">
        <v>82871.1</v>
      </c>
      <c r="K156">
        <v>-4400.9</v>
      </c>
      <c r="L156">
        <v>-2.491</v>
      </c>
      <c r="M156">
        <v>126920.10</v>
      </c>
      <c r="N156">
        <v>140806</v>
      </c>
      <c r="O156">
        <v>31</v>
      </c>
      <c r="P156" t="s">
        <v>154</v>
      </c>
      <c r="S156" t="s">
        <v>150</v>
      </c>
      <c r="T156" t="s">
        <v>150</v>
      </c>
      <c r="U156" t="s">
        <v>151</v>
      </c>
      <c r="V156" t="s">
        <v>1033</v>
      </c>
      <c r="W156" s="134">
        <v>2030</v>
      </c>
      <c r="Z156" s="134"/>
      <c r="AA156" t="s">
        <v>154</v>
      </c>
      <c r="AB156" t="s">
        <v>155</v>
      </c>
      <c r="AE156" t="s">
        <v>202</v>
      </c>
      <c r="AF156" t="s">
        <v>5</v>
      </c>
      <c r="AG156" t="s">
        <v>157</v>
      </c>
      <c r="AH156" t="s">
        <v>157</v>
      </c>
      <c r="AI156" t="s">
        <v>169</v>
      </c>
      <c r="AJ156" t="s">
        <v>159</v>
      </c>
      <c r="AK156" t="s">
        <v>160</v>
      </c>
      <c r="AL156" t="s">
        <v>150</v>
      </c>
      <c r="AM156" t="s">
        <v>1034</v>
      </c>
      <c r="AN156">
        <v>2050</v>
      </c>
      <c r="AR156" t="s">
        <v>154</v>
      </c>
      <c r="AX156" t="s">
        <v>157</v>
      </c>
      <c r="AY156" t="s">
        <v>158</v>
      </c>
      <c r="AZ156" t="s">
        <v>158</v>
      </c>
      <c r="BA156" t="s">
        <v>154</v>
      </c>
      <c r="BG156" s="45"/>
      <c r="BI156">
        <v>0</v>
      </c>
    </row>
    <row r="157" spans="3:61" ht="14.45">
      <c r="C157">
        <v>151</v>
      </c>
      <c r="D157">
        <v>155</v>
      </c>
      <c r="E157" t="s">
        <v>1035</v>
      </c>
      <c r="F157" t="s">
        <v>1036</v>
      </c>
      <c r="G157" t="s">
        <v>174</v>
      </c>
      <c r="H157" t="s">
        <v>145</v>
      </c>
      <c r="I157" t="s">
        <v>146</v>
      </c>
      <c r="J157" s="8">
        <v>82671</v>
      </c>
      <c r="K157">
        <v>4814</v>
      </c>
      <c r="L157">
        <v>0.223</v>
      </c>
      <c r="M157">
        <v>125380</v>
      </c>
      <c r="N157">
        <v>16248</v>
      </c>
      <c r="O157">
        <v>12</v>
      </c>
      <c r="P157" t="s">
        <v>154</v>
      </c>
      <c r="S157" t="s">
        <v>154</v>
      </c>
      <c r="T157" t="s">
        <v>154</v>
      </c>
      <c r="W157" s="134"/>
      <c r="Z157" s="134"/>
      <c r="AL157" t="s">
        <v>154</v>
      </c>
      <c r="AR157" t="s">
        <v>154</v>
      </c>
      <c r="AX157" t="s">
        <v>168</v>
      </c>
      <c r="BA157" t="s">
        <v>154</v>
      </c>
      <c r="BG157" s="45"/>
      <c r="BI157">
        <v>0</v>
      </c>
    </row>
    <row r="158" spans="3:61" ht="409.5">
      <c r="C158">
        <v>152</v>
      </c>
      <c r="D158">
        <v>174</v>
      </c>
      <c r="E158" t="s">
        <v>1040</v>
      </c>
      <c r="F158" t="s">
        <v>333</v>
      </c>
      <c r="G158" t="s">
        <v>229</v>
      </c>
      <c r="H158" t="s">
        <v>374</v>
      </c>
      <c r="I158" t="s">
        <v>246</v>
      </c>
      <c r="J158" s="8">
        <v>81716.20</v>
      </c>
      <c r="K158">
        <v>3806.60</v>
      </c>
      <c r="L158">
        <v>0.256</v>
      </c>
      <c r="M158">
        <v>1640668.90</v>
      </c>
      <c r="N158">
        <v>98371</v>
      </c>
      <c r="O158">
        <v>16</v>
      </c>
      <c r="P158" t="s">
        <v>154</v>
      </c>
      <c r="S158" t="s">
        <v>154</v>
      </c>
      <c r="T158" t="s">
        <v>154</v>
      </c>
      <c r="W158" s="134"/>
      <c r="Z158" s="134"/>
      <c r="AE158" t="s">
        <v>167</v>
      </c>
      <c r="AF158" t="s">
        <v>6</v>
      </c>
      <c r="AG158" t="s">
        <v>157</v>
      </c>
      <c r="AH158" t="s">
        <v>157</v>
      </c>
      <c r="AI158" t="s">
        <v>157</v>
      </c>
      <c r="AJ158" t="s">
        <v>218</v>
      </c>
      <c r="AL158" t="s">
        <v>154</v>
      </c>
      <c r="AQ158" t="s">
        <v>219</v>
      </c>
      <c r="AR158" t="s">
        <v>150</v>
      </c>
      <c r="AS158" t="s">
        <v>218</v>
      </c>
      <c r="AT158" s="1" t="s">
        <v>1044</v>
      </c>
      <c r="AU158">
        <v>2050</v>
      </c>
      <c r="AX158" t="s">
        <v>157</v>
      </c>
      <c r="AY158" t="s">
        <v>168</v>
      </c>
      <c r="AZ158" t="s">
        <v>158</v>
      </c>
      <c r="BA158" t="s">
        <v>154</v>
      </c>
      <c r="BG158" s="45"/>
      <c r="BI158">
        <v>0</v>
      </c>
    </row>
    <row r="159" spans="3:61" ht="14.45">
      <c r="C159">
        <v>153</v>
      </c>
      <c r="D159">
        <v>188</v>
      </c>
      <c r="E159" t="s">
        <v>1045</v>
      </c>
      <c r="F159" t="s">
        <v>1046</v>
      </c>
      <c r="G159" t="s">
        <v>1047</v>
      </c>
      <c r="H159" t="s">
        <v>145</v>
      </c>
      <c r="I159" t="s">
        <v>146</v>
      </c>
      <c r="J159" s="8">
        <v>80738</v>
      </c>
      <c r="K159">
        <v>4774</v>
      </c>
      <c r="L159">
        <v>0.494</v>
      </c>
      <c r="M159">
        <v>162861</v>
      </c>
      <c r="N159">
        <v>186000</v>
      </c>
      <c r="O159">
        <v>31</v>
      </c>
      <c r="P159" t="s">
        <v>154</v>
      </c>
      <c r="S159" t="s">
        <v>154</v>
      </c>
      <c r="T159" t="s">
        <v>154</v>
      </c>
      <c r="W159" s="134"/>
      <c r="Z159" s="134"/>
      <c r="AE159" t="s">
        <v>281</v>
      </c>
      <c r="AF159" t="s">
        <v>240</v>
      </c>
      <c r="AG159" t="s">
        <v>157</v>
      </c>
      <c r="AH159" t="s">
        <v>157</v>
      </c>
      <c r="AI159" t="s">
        <v>168</v>
      </c>
      <c r="AJ159" t="s">
        <v>159</v>
      </c>
      <c r="AL159" t="s">
        <v>154</v>
      </c>
      <c r="AR159" t="s">
        <v>154</v>
      </c>
      <c r="AX159" t="s">
        <v>168</v>
      </c>
      <c r="AY159" t="s">
        <v>168</v>
      </c>
      <c r="AZ159" t="s">
        <v>158</v>
      </c>
      <c r="BA159" t="s">
        <v>150</v>
      </c>
      <c r="BB159" s="135" t="s">
        <v>7834</v>
      </c>
      <c r="BC159">
        <v>2050</v>
      </c>
      <c r="BG159" s="45"/>
      <c r="BI159">
        <v>0</v>
      </c>
    </row>
    <row r="160" spans="3:61" ht="14.45">
      <c r="C160">
        <v>154</v>
      </c>
      <c r="D160">
        <v>152</v>
      </c>
      <c r="E160" t="s">
        <v>1052</v>
      </c>
      <c r="F160" t="s">
        <v>818</v>
      </c>
      <c r="G160" t="s">
        <v>144</v>
      </c>
      <c r="H160" t="s">
        <v>145</v>
      </c>
      <c r="I160" t="s">
        <v>146</v>
      </c>
      <c r="J160" s="8">
        <v>80390.9</v>
      </c>
      <c r="K160">
        <v>958.60</v>
      </c>
      <c r="L160">
        <v>-0.26</v>
      </c>
      <c r="M160">
        <v>26755.70</v>
      </c>
      <c r="N160">
        <v>196650</v>
      </c>
      <c r="O160">
        <v>21</v>
      </c>
      <c r="P160" t="s">
        <v>154</v>
      </c>
      <c r="S160" t="s">
        <v>150</v>
      </c>
      <c r="T160" t="s">
        <v>150</v>
      </c>
      <c r="U160" t="s">
        <v>151</v>
      </c>
      <c r="V160" t="s">
        <v>152</v>
      </c>
      <c r="W160" s="134">
        <v>2030</v>
      </c>
      <c r="Z160" s="134"/>
      <c r="AL160" t="s">
        <v>154</v>
      </c>
      <c r="AO160" t="s">
        <v>1056</v>
      </c>
      <c r="AQ160" t="s">
        <v>160</v>
      </c>
      <c r="AR160" t="s">
        <v>150</v>
      </c>
      <c r="AS160" t="s">
        <v>159</v>
      </c>
      <c r="AT160" t="s">
        <v>547</v>
      </c>
      <c r="AU160">
        <v>2040</v>
      </c>
      <c r="AV160" t="s">
        <v>1056</v>
      </c>
      <c r="AX160" t="s">
        <v>168</v>
      </c>
      <c r="BA160" t="s">
        <v>154</v>
      </c>
      <c r="BG160" s="45"/>
      <c r="BI160">
        <v>0</v>
      </c>
    </row>
    <row r="161" spans="3:61" ht="14.45">
      <c r="C161">
        <v>155</v>
      </c>
      <c r="D161">
        <v>185</v>
      </c>
      <c r="E161" t="s">
        <v>1057</v>
      </c>
      <c r="F161" t="s">
        <v>415</v>
      </c>
      <c r="G161" t="s">
        <v>244</v>
      </c>
      <c r="H161" t="s">
        <v>175</v>
      </c>
      <c r="I161" t="s">
        <v>176</v>
      </c>
      <c r="J161" s="8">
        <v>79890.6</v>
      </c>
      <c r="K161">
        <v>835.10</v>
      </c>
      <c r="L161">
        <v>0.028</v>
      </c>
      <c r="M161">
        <v>99153.20</v>
      </c>
      <c r="N161">
        <v>142465</v>
      </c>
      <c r="O161">
        <v>14</v>
      </c>
      <c r="P161" t="s">
        <v>154</v>
      </c>
      <c r="S161" t="s">
        <v>150</v>
      </c>
      <c r="T161" t="s">
        <v>154</v>
      </c>
      <c r="U161" t="s">
        <v>155</v>
      </c>
      <c r="W161" s="134"/>
      <c r="Z161" s="134"/>
      <c r="AA161" t="s">
        <v>154</v>
      </c>
      <c r="AB161" t="s">
        <v>155</v>
      </c>
      <c r="AE161" t="s">
        <v>202</v>
      </c>
      <c r="AF161" t="s">
        <v>5</v>
      </c>
      <c r="AG161" t="s">
        <v>168</v>
      </c>
      <c r="AH161" t="s">
        <v>168</v>
      </c>
      <c r="AI161" t="s">
        <v>168</v>
      </c>
      <c r="AL161" t="s">
        <v>150</v>
      </c>
      <c r="AM161" t="s">
        <v>1061</v>
      </c>
      <c r="AN161">
        <v>2045</v>
      </c>
      <c r="AR161" t="s">
        <v>154</v>
      </c>
      <c r="AX161" t="s">
        <v>168</v>
      </c>
      <c r="AY161" t="s">
        <v>168</v>
      </c>
      <c r="AZ161" t="s">
        <v>158</v>
      </c>
      <c r="BA161" t="s">
        <v>154</v>
      </c>
      <c r="BG161" s="45"/>
      <c r="BI161">
        <v>0</v>
      </c>
    </row>
    <row r="162" spans="3:61" ht="409.5">
      <c r="C162">
        <v>156</v>
      </c>
      <c r="D162">
        <v>130</v>
      </c>
      <c r="E162" t="s">
        <v>1062</v>
      </c>
      <c r="F162" t="s">
        <v>679</v>
      </c>
      <c r="G162" t="s">
        <v>174</v>
      </c>
      <c r="H162" t="s">
        <v>374</v>
      </c>
      <c r="I162" t="s">
        <v>246</v>
      </c>
      <c r="J162" s="8">
        <v>79822.70</v>
      </c>
      <c r="K162">
        <v>4440.4</v>
      </c>
      <c r="L162">
        <v>0.86</v>
      </c>
      <c r="M162">
        <v>196256</v>
      </c>
      <c r="N162">
        <v>94017</v>
      </c>
      <c r="O162">
        <v>30</v>
      </c>
      <c r="P162" t="s">
        <v>154</v>
      </c>
      <c r="S162" t="s">
        <v>150</v>
      </c>
      <c r="T162" t="s">
        <v>150</v>
      </c>
      <c r="U162" t="s">
        <v>151</v>
      </c>
      <c r="V162" t="s">
        <v>827</v>
      </c>
      <c r="W162" s="134">
        <v>2030</v>
      </c>
      <c r="Z162" s="134"/>
      <c r="AE162" t="s">
        <v>167</v>
      </c>
      <c r="AF162" t="s">
        <v>6</v>
      </c>
      <c r="AG162" t="s">
        <v>157</v>
      </c>
      <c r="AH162" t="s">
        <v>157</v>
      </c>
      <c r="AI162" t="s">
        <v>157</v>
      </c>
      <c r="AJ162" t="s">
        <v>218</v>
      </c>
      <c r="AL162" t="s">
        <v>154</v>
      </c>
      <c r="AQ162" t="s">
        <v>219</v>
      </c>
      <c r="AR162" t="s">
        <v>150</v>
      </c>
      <c r="AS162" t="s">
        <v>218</v>
      </c>
      <c r="AT162" s="1" t="s">
        <v>1066</v>
      </c>
      <c r="AU162">
        <v>2045</v>
      </c>
      <c r="AX162" t="s">
        <v>157</v>
      </c>
      <c r="AY162" t="s">
        <v>312</v>
      </c>
      <c r="AZ162" t="s">
        <v>158</v>
      </c>
      <c r="BA162" t="s">
        <v>154</v>
      </c>
      <c r="BG162" s="45"/>
      <c r="BI162">
        <v>0</v>
      </c>
    </row>
    <row r="163" spans="3:61" ht="14.45">
      <c r="C163">
        <v>157</v>
      </c>
      <c r="D163">
        <v>156</v>
      </c>
      <c r="E163" t="s">
        <v>1067</v>
      </c>
      <c r="F163" t="s">
        <v>789</v>
      </c>
      <c r="G163" t="s">
        <v>790</v>
      </c>
      <c r="H163" t="s">
        <v>145</v>
      </c>
      <c r="I163" t="s">
        <v>146</v>
      </c>
      <c r="J163" s="8">
        <v>79547</v>
      </c>
      <c r="K163">
        <v>-9520</v>
      </c>
      <c r="L163">
        <v>0</v>
      </c>
      <c r="M163">
        <v>45567</v>
      </c>
      <c r="N163">
        <v>586700</v>
      </c>
      <c r="O163">
        <v>31</v>
      </c>
      <c r="P163" t="s">
        <v>154</v>
      </c>
      <c r="S163" t="s">
        <v>154</v>
      </c>
      <c r="T163" t="s">
        <v>154</v>
      </c>
      <c r="W163" s="134"/>
      <c r="Z163" s="134"/>
      <c r="AL163" t="s">
        <v>154</v>
      </c>
      <c r="AR163" t="s">
        <v>154</v>
      </c>
      <c r="AX163" t="s">
        <v>168</v>
      </c>
      <c r="BA163" t="s">
        <v>150</v>
      </c>
      <c r="BB163" t="s">
        <v>1071</v>
      </c>
      <c r="BC163">
        <v>2030</v>
      </c>
      <c r="BD163" t="s">
        <v>1072</v>
      </c>
      <c r="BG163" s="45"/>
      <c r="BI163">
        <v>0</v>
      </c>
    </row>
    <row r="164" spans="3:61" ht="409.5">
      <c r="C164">
        <v>158</v>
      </c>
      <c r="D164">
        <v>163</v>
      </c>
      <c r="E164" t="s">
        <v>1073</v>
      </c>
      <c r="F164" t="s">
        <v>1074</v>
      </c>
      <c r="G164" t="s">
        <v>735</v>
      </c>
      <c r="H164" t="s">
        <v>145</v>
      </c>
      <c r="I164" t="s">
        <v>146</v>
      </c>
      <c r="J164" s="8">
        <v>78844</v>
      </c>
      <c r="K164">
        <v>1955</v>
      </c>
      <c r="L164">
        <v>0.104</v>
      </c>
      <c r="M164">
        <v>24917</v>
      </c>
      <c r="N164">
        <v>76000</v>
      </c>
      <c r="O164">
        <v>31</v>
      </c>
      <c r="P164" t="s">
        <v>154</v>
      </c>
      <c r="S164" t="s">
        <v>150</v>
      </c>
      <c r="T164" t="s">
        <v>150</v>
      </c>
      <c r="U164" t="s">
        <v>151</v>
      </c>
      <c r="V164" t="s">
        <v>827</v>
      </c>
      <c r="W164" s="134">
        <v>2030</v>
      </c>
      <c r="Z164" s="134"/>
      <c r="AE164" t="s">
        <v>281</v>
      </c>
      <c r="AF164" t="s">
        <v>240</v>
      </c>
      <c r="AG164" t="s">
        <v>157</v>
      </c>
      <c r="AH164" t="s">
        <v>157</v>
      </c>
      <c r="AI164" t="s">
        <v>157</v>
      </c>
      <c r="AJ164" t="s">
        <v>218</v>
      </c>
      <c r="AL164" t="s">
        <v>154</v>
      </c>
      <c r="AR164" t="s">
        <v>154</v>
      </c>
      <c r="AX164" t="s">
        <v>157</v>
      </c>
      <c r="AY164" t="s">
        <v>171</v>
      </c>
      <c r="AZ164" t="s">
        <v>158</v>
      </c>
      <c r="BA164" t="s">
        <v>150</v>
      </c>
      <c r="BB164" s="1" t="s">
        <v>1078</v>
      </c>
      <c r="BC164">
        <v>2030</v>
      </c>
      <c r="BG164" s="45"/>
      <c r="BI164">
        <v>0</v>
      </c>
    </row>
    <row r="165" spans="3:61" ht="409.5">
      <c r="C165">
        <v>159</v>
      </c>
      <c r="D165">
        <v>162</v>
      </c>
      <c r="E165" t="s">
        <v>1079</v>
      </c>
      <c r="F165" t="s">
        <v>415</v>
      </c>
      <c r="G165" t="s">
        <v>244</v>
      </c>
      <c r="H165" t="s">
        <v>342</v>
      </c>
      <c r="I165" t="s">
        <v>176</v>
      </c>
      <c r="J165" s="8">
        <v>78795</v>
      </c>
      <c r="K165">
        <v>7166.80</v>
      </c>
      <c r="L165">
        <v>0.067</v>
      </c>
      <c r="M165">
        <v>62803.60</v>
      </c>
      <c r="N165">
        <v>35741</v>
      </c>
      <c r="O165">
        <v>14</v>
      </c>
      <c r="P165" t="s">
        <v>150</v>
      </c>
      <c r="Q165">
        <v>2022</v>
      </c>
      <c r="R165">
        <v>2040</v>
      </c>
      <c r="S165" t="s">
        <v>150</v>
      </c>
      <c r="T165" t="s">
        <v>150</v>
      </c>
      <c r="U165" t="s">
        <v>210</v>
      </c>
      <c r="W165" s="134">
        <v>2030</v>
      </c>
      <c r="Z165" s="134"/>
      <c r="AE165" t="s">
        <v>782</v>
      </c>
      <c r="AF165" t="s">
        <v>5</v>
      </c>
      <c r="AG165" t="s">
        <v>157</v>
      </c>
      <c r="AH165" t="s">
        <v>157</v>
      </c>
      <c r="AI165" t="s">
        <v>168</v>
      </c>
      <c r="AJ165" t="s">
        <v>159</v>
      </c>
      <c r="AK165" t="s">
        <v>160</v>
      </c>
      <c r="AL165" t="s">
        <v>150</v>
      </c>
      <c r="AM165" s="1" t="s">
        <v>1083</v>
      </c>
      <c r="AN165">
        <v>2045</v>
      </c>
      <c r="AR165" t="s">
        <v>154</v>
      </c>
      <c r="AX165" t="s">
        <v>168</v>
      </c>
      <c r="AY165" t="s">
        <v>168</v>
      </c>
      <c r="AZ165" t="s">
        <v>158</v>
      </c>
      <c r="BA165" t="s">
        <v>154</v>
      </c>
      <c r="BG165" s="45"/>
      <c r="BI165">
        <v>0</v>
      </c>
    </row>
    <row r="166" spans="3:61" ht="14.45">
      <c r="C166">
        <v>160</v>
      </c>
      <c r="D166">
        <v>166</v>
      </c>
      <c r="E166" t="s">
        <v>1084</v>
      </c>
      <c r="F166" t="s">
        <v>1085</v>
      </c>
      <c r="G166" t="s">
        <v>272</v>
      </c>
      <c r="H166" t="s">
        <v>374</v>
      </c>
      <c r="I166" t="s">
        <v>246</v>
      </c>
      <c r="J166" s="8">
        <v>78692.6</v>
      </c>
      <c r="K166">
        <v>5259</v>
      </c>
      <c r="L166">
        <v>0.035</v>
      </c>
      <c r="M166">
        <v>134076.40</v>
      </c>
      <c r="N166">
        <v>284526</v>
      </c>
      <c r="O166">
        <v>25</v>
      </c>
      <c r="P166" t="s">
        <v>154</v>
      </c>
      <c r="S166" t="s">
        <v>150</v>
      </c>
      <c r="T166" t="s">
        <v>150</v>
      </c>
      <c r="U166" t="s">
        <v>151</v>
      </c>
      <c r="V166" t="s">
        <v>579</v>
      </c>
      <c r="W166" s="134">
        <v>2030</v>
      </c>
      <c r="Z166" s="134"/>
      <c r="AE166" t="s">
        <v>167</v>
      </c>
      <c r="AF166" t="s">
        <v>6</v>
      </c>
      <c r="AG166" t="s">
        <v>157</v>
      </c>
      <c r="AH166" t="s">
        <v>157</v>
      </c>
      <c r="AI166" t="s">
        <v>169</v>
      </c>
      <c r="AJ166" t="s">
        <v>159</v>
      </c>
      <c r="AL166" t="s">
        <v>154</v>
      </c>
      <c r="AQ166" t="s">
        <v>160</v>
      </c>
      <c r="AR166" t="s">
        <v>150</v>
      </c>
      <c r="AS166" t="s">
        <v>159</v>
      </c>
      <c r="AT166" s="135" t="s">
        <v>7835</v>
      </c>
      <c r="AU166">
        <v>2050</v>
      </c>
      <c r="AX166" t="s">
        <v>157</v>
      </c>
      <c r="AY166" t="s">
        <v>168</v>
      </c>
      <c r="AZ166" t="s">
        <v>158</v>
      </c>
      <c r="BA166" t="s">
        <v>154</v>
      </c>
      <c r="BG166" s="45"/>
      <c r="BI166">
        <v>0</v>
      </c>
    </row>
    <row r="167" spans="3:61" ht="14.45">
      <c r="C167">
        <v>161</v>
      </c>
      <c r="D167">
        <v>171</v>
      </c>
      <c r="E167" t="s">
        <v>1090</v>
      </c>
      <c r="F167" t="s">
        <v>852</v>
      </c>
      <c r="G167" t="s">
        <v>852</v>
      </c>
      <c r="H167" t="s">
        <v>175</v>
      </c>
      <c r="I167" t="s">
        <v>176</v>
      </c>
      <c r="J167" s="8">
        <v>78611.70</v>
      </c>
      <c r="K167">
        <v>401.40</v>
      </c>
      <c r="L167">
        <v>-0.268</v>
      </c>
      <c r="M167">
        <v>34109.50</v>
      </c>
      <c r="N167">
        <v>59553</v>
      </c>
      <c r="O167">
        <v>6</v>
      </c>
      <c r="P167" t="s">
        <v>154</v>
      </c>
      <c r="S167" t="s">
        <v>154</v>
      </c>
      <c r="T167" t="s">
        <v>154</v>
      </c>
      <c r="W167" s="134"/>
      <c r="Z167" s="134"/>
      <c r="AL167" t="s">
        <v>154</v>
      </c>
      <c r="AR167" t="s">
        <v>154</v>
      </c>
      <c r="AX167" t="s">
        <v>168</v>
      </c>
      <c r="BA167" t="s">
        <v>154</v>
      </c>
      <c r="BG167" s="45"/>
      <c r="BI167">
        <v>0</v>
      </c>
    </row>
    <row r="168" spans="3:61" ht="14.45">
      <c r="C168">
        <v>162</v>
      </c>
      <c r="D168">
        <v>151</v>
      </c>
      <c r="E168" t="s">
        <v>1094</v>
      </c>
      <c r="F168" t="s">
        <v>818</v>
      </c>
      <c r="G168" t="s">
        <v>144</v>
      </c>
      <c r="H168" t="s">
        <v>264</v>
      </c>
      <c r="I168" t="s">
        <v>176</v>
      </c>
      <c r="J168" s="8">
        <v>78509.4</v>
      </c>
      <c r="K168">
        <v>1134.9</v>
      </c>
      <c r="L168">
        <v>-0.277</v>
      </c>
      <c r="M168">
        <v>75569.9</v>
      </c>
      <c r="N168">
        <v>107436</v>
      </c>
      <c r="O168">
        <v>20</v>
      </c>
      <c r="P168" t="s">
        <v>150</v>
      </c>
      <c r="Q168">
        <v>2020</v>
      </c>
      <c r="R168">
        <v>2050</v>
      </c>
      <c r="S168" t="s">
        <v>150</v>
      </c>
      <c r="T168" t="s">
        <v>154</v>
      </c>
      <c r="U168" t="s">
        <v>155</v>
      </c>
      <c r="W168" s="134"/>
      <c r="Z168" s="134"/>
      <c r="AE168" t="s">
        <v>167</v>
      </c>
      <c r="AF168" t="s">
        <v>6</v>
      </c>
      <c r="AG168" t="s">
        <v>157</v>
      </c>
      <c r="AH168" t="s">
        <v>157</v>
      </c>
      <c r="AI168" t="s">
        <v>157</v>
      </c>
      <c r="AJ168" t="s">
        <v>218</v>
      </c>
      <c r="AL168" t="s">
        <v>154</v>
      </c>
      <c r="AQ168" t="s">
        <v>219</v>
      </c>
      <c r="AR168" t="s">
        <v>150</v>
      </c>
      <c r="AS168" t="s">
        <v>218</v>
      </c>
      <c r="AT168" t="s">
        <v>1098</v>
      </c>
      <c r="AU168">
        <v>2050</v>
      </c>
      <c r="AX168" t="s">
        <v>168</v>
      </c>
      <c r="AY168" t="s">
        <v>168</v>
      </c>
      <c r="AZ168" t="s">
        <v>158</v>
      </c>
      <c r="BA168" t="s">
        <v>154</v>
      </c>
      <c r="BG168" s="45"/>
      <c r="BI168">
        <v>0</v>
      </c>
    </row>
    <row r="169" spans="3:61" ht="14.45">
      <c r="C169">
        <v>163</v>
      </c>
      <c r="D169">
        <v>178</v>
      </c>
      <c r="E169" t="s">
        <v>1099</v>
      </c>
      <c r="F169" t="s">
        <v>333</v>
      </c>
      <c r="G169" t="s">
        <v>229</v>
      </c>
      <c r="H169" t="s">
        <v>686</v>
      </c>
      <c r="I169" t="s">
        <v>176</v>
      </c>
      <c r="J169" s="8">
        <v>78472.4</v>
      </c>
      <c r="K169">
        <v>9175.40</v>
      </c>
      <c r="L169">
        <v>0.132</v>
      </c>
      <c r="M169">
        <v>856121.10</v>
      </c>
      <c r="N169">
        <v>236226</v>
      </c>
      <c r="O169">
        <v>20</v>
      </c>
      <c r="P169" t="s">
        <v>154</v>
      </c>
      <c r="S169" t="s">
        <v>154</v>
      </c>
      <c r="T169" t="s">
        <v>154</v>
      </c>
      <c r="W169" s="134"/>
      <c r="Z169" s="134"/>
      <c r="AE169" t="s">
        <v>202</v>
      </c>
      <c r="AF169" t="s">
        <v>5</v>
      </c>
      <c r="AG169" t="s">
        <v>157</v>
      </c>
      <c r="AH169" t="s">
        <v>157</v>
      </c>
      <c r="AI169" t="s">
        <v>168</v>
      </c>
      <c r="AJ169" t="s">
        <v>159</v>
      </c>
      <c r="AK169" t="s">
        <v>160</v>
      </c>
      <c r="AL169" t="s">
        <v>150</v>
      </c>
      <c r="AN169">
        <v>2030</v>
      </c>
      <c r="AR169" t="s">
        <v>154</v>
      </c>
      <c r="AX169" t="s">
        <v>168</v>
      </c>
      <c r="AY169" t="s">
        <v>168</v>
      </c>
      <c r="AZ169" t="s">
        <v>158</v>
      </c>
      <c r="BA169" t="s">
        <v>154</v>
      </c>
      <c r="BG169" s="45"/>
      <c r="BI169">
        <v>0</v>
      </c>
    </row>
    <row r="170" spans="3:61" ht="14.45">
      <c r="C170">
        <v>164</v>
      </c>
      <c r="D170">
        <v>129</v>
      </c>
      <c r="E170" t="s">
        <v>1103</v>
      </c>
      <c r="F170" t="s">
        <v>415</v>
      </c>
      <c r="G170" t="s">
        <v>244</v>
      </c>
      <c r="H170" t="s">
        <v>175</v>
      </c>
      <c r="I170" t="s">
        <v>176</v>
      </c>
      <c r="J170" s="8">
        <v>77736.80</v>
      </c>
      <c r="K170">
        <v>835.90</v>
      </c>
      <c r="L170">
        <v>-0.708</v>
      </c>
      <c r="M170">
        <v>89346.50</v>
      </c>
      <c r="N170">
        <v>121737</v>
      </c>
      <c r="O170">
        <v>21</v>
      </c>
      <c r="P170" t="s">
        <v>154</v>
      </c>
      <c r="S170" t="s">
        <v>154</v>
      </c>
      <c r="T170" t="s">
        <v>154</v>
      </c>
      <c r="W170" s="134"/>
      <c r="Z170" s="134"/>
      <c r="AK170" t="s">
        <v>180</v>
      </c>
      <c r="AL170" t="s">
        <v>154</v>
      </c>
      <c r="AN170">
        <v>2060</v>
      </c>
      <c r="AR170" t="s">
        <v>154</v>
      </c>
      <c r="AX170" t="s">
        <v>168</v>
      </c>
      <c r="BA170" t="s">
        <v>154</v>
      </c>
      <c r="BG170" s="45"/>
      <c r="BI170">
        <v>0</v>
      </c>
    </row>
    <row r="171" spans="3:61" ht="14.45">
      <c r="C171">
        <v>165</v>
      </c>
      <c r="D171">
        <v>157</v>
      </c>
      <c r="E171" t="s">
        <v>1107</v>
      </c>
      <c r="F171" t="s">
        <v>599</v>
      </c>
      <c r="G171" t="s">
        <v>184</v>
      </c>
      <c r="H171" t="s">
        <v>175</v>
      </c>
      <c r="I171" t="s">
        <v>176</v>
      </c>
      <c r="J171" s="8">
        <v>77667.6</v>
      </c>
      <c r="K171">
        <v>364.10</v>
      </c>
      <c r="L171">
        <v>-0.019</v>
      </c>
      <c r="M171">
        <v>34230</v>
      </c>
      <c r="N171">
        <v>32863</v>
      </c>
      <c r="O171">
        <v>13</v>
      </c>
      <c r="P171" t="s">
        <v>154</v>
      </c>
      <c r="S171" t="s">
        <v>154</v>
      </c>
      <c r="T171" t="s">
        <v>154</v>
      </c>
      <c r="W171" s="134"/>
      <c r="Z171" s="134"/>
      <c r="AE171" t="s">
        <v>202</v>
      </c>
      <c r="AF171" t="s">
        <v>5</v>
      </c>
      <c r="AG171" t="s">
        <v>168</v>
      </c>
      <c r="AH171" t="s">
        <v>168</v>
      </c>
      <c r="AI171" t="s">
        <v>168</v>
      </c>
      <c r="AL171" t="s">
        <v>150</v>
      </c>
      <c r="AM171" t="s">
        <v>1111</v>
      </c>
      <c r="AN171">
        <v>2060</v>
      </c>
      <c r="AR171" t="s">
        <v>154</v>
      </c>
      <c r="AX171" t="s">
        <v>168</v>
      </c>
      <c r="AY171" t="s">
        <v>171</v>
      </c>
      <c r="AZ171" t="s">
        <v>158</v>
      </c>
      <c r="BA171" t="s">
        <v>154</v>
      </c>
      <c r="BG171" s="45"/>
      <c r="BI171">
        <v>0</v>
      </c>
    </row>
    <row r="172" spans="3:61" ht="14.45">
      <c r="C172">
        <v>166</v>
      </c>
      <c r="D172">
        <v>175</v>
      </c>
      <c r="E172" t="s">
        <v>1112</v>
      </c>
      <c r="F172" t="s">
        <v>641</v>
      </c>
      <c r="G172" t="s">
        <v>642</v>
      </c>
      <c r="H172" t="s">
        <v>175</v>
      </c>
      <c r="I172" t="s">
        <v>176</v>
      </c>
      <c r="J172" s="8">
        <v>77626.20</v>
      </c>
      <c r="K172">
        <v>2013.80</v>
      </c>
      <c r="L172">
        <v>0.689</v>
      </c>
      <c r="M172">
        <v>41794.8</v>
      </c>
      <c r="N172">
        <v>103046</v>
      </c>
      <c r="O172">
        <v>14</v>
      </c>
      <c r="P172" t="s">
        <v>154</v>
      </c>
      <c r="S172" t="s">
        <v>154</v>
      </c>
      <c r="T172" t="s">
        <v>154</v>
      </c>
      <c r="W172" s="134"/>
      <c r="Z172" s="134"/>
      <c r="AE172" t="s">
        <v>202</v>
      </c>
      <c r="AF172" t="s">
        <v>5</v>
      </c>
      <c r="AG172" t="s">
        <v>157</v>
      </c>
      <c r="AH172" t="s">
        <v>157</v>
      </c>
      <c r="AI172" t="s">
        <v>158</v>
      </c>
      <c r="AJ172" t="s">
        <v>159</v>
      </c>
      <c r="AK172" t="s">
        <v>160</v>
      </c>
      <c r="AL172" t="s">
        <v>150</v>
      </c>
      <c r="AM172" t="s">
        <v>1116</v>
      </c>
      <c r="AN172">
        <v>2049</v>
      </c>
      <c r="AR172" t="s">
        <v>154</v>
      </c>
      <c r="AX172" t="s">
        <v>168</v>
      </c>
      <c r="AY172" t="s">
        <v>168</v>
      </c>
      <c r="AZ172" t="s">
        <v>158</v>
      </c>
      <c r="BA172" t="s">
        <v>154</v>
      </c>
      <c r="BG172" s="45"/>
      <c r="BI172">
        <v>0</v>
      </c>
    </row>
    <row r="173" spans="3:61" ht="409.5">
      <c r="C173">
        <v>167</v>
      </c>
      <c r="D173">
        <v>176</v>
      </c>
      <c r="E173" t="s">
        <v>1117</v>
      </c>
      <c r="F173" t="s">
        <v>991</v>
      </c>
      <c r="G173" t="s">
        <v>735</v>
      </c>
      <c r="H173" t="s">
        <v>416</v>
      </c>
      <c r="I173" t="s">
        <v>246</v>
      </c>
      <c r="J173" s="8">
        <v>77182.6</v>
      </c>
      <c r="K173">
        <v>1766.90</v>
      </c>
      <c r="L173">
        <v>0</v>
      </c>
      <c r="M173">
        <v>40685.40</v>
      </c>
      <c r="N173">
        <v>281974</v>
      </c>
      <c r="O173">
        <v>16</v>
      </c>
      <c r="P173" t="s">
        <v>154</v>
      </c>
      <c r="S173" t="s">
        <v>150</v>
      </c>
      <c r="T173" t="s">
        <v>154</v>
      </c>
      <c r="U173" t="s">
        <v>155</v>
      </c>
      <c r="W173" s="134"/>
      <c r="Z173" s="134"/>
      <c r="AA173" t="s">
        <v>154</v>
      </c>
      <c r="AB173" t="s">
        <v>155</v>
      </c>
      <c r="AE173" t="s">
        <v>167</v>
      </c>
      <c r="AF173" t="s">
        <v>6</v>
      </c>
      <c r="AG173" t="s">
        <v>157</v>
      </c>
      <c r="AH173" t="s">
        <v>157</v>
      </c>
      <c r="AI173" t="s">
        <v>157</v>
      </c>
      <c r="AJ173" t="s">
        <v>218</v>
      </c>
      <c r="AL173" t="s">
        <v>154</v>
      </c>
      <c r="AQ173" t="s">
        <v>219</v>
      </c>
      <c r="AR173" t="s">
        <v>150</v>
      </c>
      <c r="AS173" t="s">
        <v>218</v>
      </c>
      <c r="AT173" s="1" t="s">
        <v>1121</v>
      </c>
      <c r="AU173">
        <v>2040</v>
      </c>
      <c r="AX173" t="s">
        <v>168</v>
      </c>
      <c r="AY173" t="s">
        <v>312</v>
      </c>
      <c r="AZ173" t="s">
        <v>158</v>
      </c>
      <c r="BA173" t="s">
        <v>154</v>
      </c>
      <c r="BG173" s="45"/>
      <c r="BI173">
        <v>0</v>
      </c>
    </row>
    <row r="174" spans="3:61" ht="14.45">
      <c r="C174">
        <v>168</v>
      </c>
      <c r="D174">
        <v>154</v>
      </c>
      <c r="E174" t="s">
        <v>1122</v>
      </c>
      <c r="F174" t="s">
        <v>333</v>
      </c>
      <c r="G174" t="s">
        <v>229</v>
      </c>
      <c r="H174" t="s">
        <v>175</v>
      </c>
      <c r="I174" t="s">
        <v>176</v>
      </c>
      <c r="J174" s="8">
        <v>75834.20</v>
      </c>
      <c r="K174">
        <v>13006.80</v>
      </c>
      <c r="L174">
        <v>-0.007</v>
      </c>
      <c r="M174">
        <v>2041389.90</v>
      </c>
      <c r="N174">
        <v>95746</v>
      </c>
      <c r="O174">
        <v>17</v>
      </c>
      <c r="P174" t="s">
        <v>154</v>
      </c>
      <c r="S174" t="s">
        <v>154</v>
      </c>
      <c r="T174" t="s">
        <v>154</v>
      </c>
      <c r="W174" s="134"/>
      <c r="Z174" s="134"/>
      <c r="AE174" t="s">
        <v>281</v>
      </c>
      <c r="AF174" t="s">
        <v>240</v>
      </c>
      <c r="AG174" t="s">
        <v>168</v>
      </c>
      <c r="AH174" t="s">
        <v>168</v>
      </c>
      <c r="AI174" t="s">
        <v>168</v>
      </c>
      <c r="AL174" t="s">
        <v>154</v>
      </c>
      <c r="AR174" t="s">
        <v>154</v>
      </c>
      <c r="AX174" t="s">
        <v>168</v>
      </c>
      <c r="AY174" t="s">
        <v>168</v>
      </c>
      <c r="AZ174" t="s">
        <v>158</v>
      </c>
      <c r="BA174" t="s">
        <v>150</v>
      </c>
      <c r="BB174" s="135" t="s">
        <v>7836</v>
      </c>
      <c r="BC174">
        <v>2025</v>
      </c>
      <c r="BG174" s="45"/>
      <c r="BI174">
        <v>0</v>
      </c>
    </row>
    <row r="175" spans="3:61" ht="14.45">
      <c r="C175">
        <v>169</v>
      </c>
      <c r="D175">
        <v>218</v>
      </c>
      <c r="E175" t="s">
        <v>1127</v>
      </c>
      <c r="F175" t="s">
        <v>228</v>
      </c>
      <c r="G175" t="s">
        <v>229</v>
      </c>
      <c r="H175" t="s">
        <v>145</v>
      </c>
      <c r="I175" t="s">
        <v>146</v>
      </c>
      <c r="J175" s="8">
        <v>75372</v>
      </c>
      <c r="K175">
        <v>8480</v>
      </c>
      <c r="L175">
        <v>1.173</v>
      </c>
      <c r="M175">
        <v>105745</v>
      </c>
      <c r="N175">
        <v>66308</v>
      </c>
      <c r="O175">
        <v>12</v>
      </c>
      <c r="P175" t="s">
        <v>154</v>
      </c>
      <c r="S175" t="s">
        <v>154</v>
      </c>
      <c r="T175" t="s">
        <v>154</v>
      </c>
      <c r="W175" s="134"/>
      <c r="Z175" s="134"/>
      <c r="AE175" t="s">
        <v>202</v>
      </c>
      <c r="AF175" t="s">
        <v>5</v>
      </c>
      <c r="AG175" t="s">
        <v>157</v>
      </c>
      <c r="AH175" t="s">
        <v>157</v>
      </c>
      <c r="AI175" t="s">
        <v>158</v>
      </c>
      <c r="AJ175" t="s">
        <v>159</v>
      </c>
      <c r="AK175" t="s">
        <v>160</v>
      </c>
      <c r="AL175" t="s">
        <v>150</v>
      </c>
      <c r="AM175" t="s">
        <v>1131</v>
      </c>
      <c r="AN175">
        <v>2025</v>
      </c>
      <c r="AR175" t="s">
        <v>154</v>
      </c>
      <c r="AX175" t="s">
        <v>168</v>
      </c>
      <c r="AY175" t="s">
        <v>168</v>
      </c>
      <c r="AZ175" t="s">
        <v>158</v>
      </c>
      <c r="BA175" t="s">
        <v>154</v>
      </c>
      <c r="BG175" s="45"/>
      <c r="BI175">
        <v>0</v>
      </c>
    </row>
    <row r="176" spans="3:61" ht="14.45">
      <c r="C176">
        <v>170</v>
      </c>
      <c r="D176">
        <v>161</v>
      </c>
      <c r="E176" t="s">
        <v>1132</v>
      </c>
      <c r="F176" t="s">
        <v>271</v>
      </c>
      <c r="G176" t="s">
        <v>272</v>
      </c>
      <c r="H176" t="s">
        <v>175</v>
      </c>
      <c r="I176" t="s">
        <v>176</v>
      </c>
      <c r="J176" s="8">
        <v>75359.80</v>
      </c>
      <c r="K176">
        <v>4897.50</v>
      </c>
      <c r="L176">
        <v>-0.027</v>
      </c>
      <c r="M176">
        <v>63162.20</v>
      </c>
      <c r="N176">
        <v>265245</v>
      </c>
      <c r="O176">
        <v>12</v>
      </c>
      <c r="P176" t="s">
        <v>154</v>
      </c>
      <c r="S176" t="s">
        <v>154</v>
      </c>
      <c r="T176" t="s">
        <v>154</v>
      </c>
      <c r="W176" s="134"/>
      <c r="Z176" s="134"/>
      <c r="AE176" t="s">
        <v>167</v>
      </c>
      <c r="AF176" t="s">
        <v>6</v>
      </c>
      <c r="AG176" t="s">
        <v>157</v>
      </c>
      <c r="AH176" t="s">
        <v>157</v>
      </c>
      <c r="AI176" t="s">
        <v>158</v>
      </c>
      <c r="AJ176" t="s">
        <v>159</v>
      </c>
      <c r="AL176" t="s">
        <v>154</v>
      </c>
      <c r="AQ176" t="s">
        <v>160</v>
      </c>
      <c r="AR176" t="s">
        <v>150</v>
      </c>
      <c r="AS176" t="s">
        <v>159</v>
      </c>
      <c r="AT176" t="s">
        <v>1136</v>
      </c>
      <c r="AU176">
        <v>2050</v>
      </c>
      <c r="AX176" t="s">
        <v>157</v>
      </c>
      <c r="AY176" t="s">
        <v>168</v>
      </c>
      <c r="AZ176" t="s">
        <v>158</v>
      </c>
      <c r="BA176" t="s">
        <v>154</v>
      </c>
      <c r="BG176" s="45"/>
      <c r="BI176">
        <v>0</v>
      </c>
    </row>
    <row r="177" spans="3:61" ht="14.45">
      <c r="C177">
        <v>171</v>
      </c>
      <c r="D177">
        <v>165</v>
      </c>
      <c r="E177" t="s">
        <v>1137</v>
      </c>
      <c r="F177" t="s">
        <v>192</v>
      </c>
      <c r="G177" t="s">
        <v>193</v>
      </c>
      <c r="H177" t="s">
        <v>1138</v>
      </c>
      <c r="I177" t="s">
        <v>176</v>
      </c>
      <c r="J177" s="8">
        <v>75327</v>
      </c>
      <c r="K177">
        <v>3125.90</v>
      </c>
      <c r="L177">
        <v>-0.296</v>
      </c>
      <c r="M177">
        <v>89850.30</v>
      </c>
      <c r="N177">
        <v>43998</v>
      </c>
      <c r="O177">
        <v>12</v>
      </c>
      <c r="P177" t="s">
        <v>154</v>
      </c>
      <c r="S177" t="s">
        <v>154</v>
      </c>
      <c r="T177" t="s">
        <v>154</v>
      </c>
      <c r="W177" s="134"/>
      <c r="Z177" s="134"/>
      <c r="AG177" t="s">
        <v>157</v>
      </c>
      <c r="AH177" t="s">
        <v>157</v>
      </c>
      <c r="AI177" t="s">
        <v>169</v>
      </c>
      <c r="AJ177" t="s">
        <v>159</v>
      </c>
      <c r="AL177" t="s">
        <v>154</v>
      </c>
      <c r="AQ177" t="s">
        <v>160</v>
      </c>
      <c r="AR177" t="s">
        <v>150</v>
      </c>
      <c r="AS177" t="s">
        <v>159</v>
      </c>
      <c r="AU177">
        <v>2060</v>
      </c>
      <c r="AX177" t="s">
        <v>168</v>
      </c>
      <c r="BA177" t="s">
        <v>154</v>
      </c>
      <c r="BC177">
        <v>2060</v>
      </c>
      <c r="BD177" t="s">
        <v>1142</v>
      </c>
      <c r="BE177" t="s">
        <v>1143</v>
      </c>
      <c r="BG177" s="45"/>
      <c r="BI177">
        <v>0</v>
      </c>
    </row>
    <row r="178" spans="3:61" ht="14.45">
      <c r="C178">
        <v>172</v>
      </c>
      <c r="D178">
        <v>79</v>
      </c>
      <c r="E178" t="s">
        <v>1144</v>
      </c>
      <c r="F178" t="s">
        <v>679</v>
      </c>
      <c r="G178" t="s">
        <v>174</v>
      </c>
      <c r="H178" t="s">
        <v>245</v>
      </c>
      <c r="I178" t="s">
        <v>246</v>
      </c>
      <c r="J178" s="8">
        <v>75306.6</v>
      </c>
      <c r="K178">
        <v>321.20</v>
      </c>
      <c r="L178">
        <v>-0.953</v>
      </c>
      <c r="M178">
        <v>39851.90</v>
      </c>
      <c r="N178">
        <v>7464</v>
      </c>
      <c r="O178">
        <v>7</v>
      </c>
      <c r="P178" t="s">
        <v>154</v>
      </c>
      <c r="S178" t="s">
        <v>154</v>
      </c>
      <c r="T178" t="s">
        <v>154</v>
      </c>
      <c r="W178" s="134"/>
      <c r="Z178" s="134"/>
      <c r="AG178" t="s">
        <v>157</v>
      </c>
      <c r="AH178" t="s">
        <v>157</v>
      </c>
      <c r="AI178" t="s">
        <v>169</v>
      </c>
      <c r="AJ178" t="s">
        <v>159</v>
      </c>
      <c r="AK178" t="s">
        <v>1148</v>
      </c>
      <c r="AL178" t="s">
        <v>150</v>
      </c>
      <c r="AM178" t="s">
        <v>1149</v>
      </c>
      <c r="AN178">
        <v>2045</v>
      </c>
      <c r="AO178" t="s">
        <v>1150</v>
      </c>
      <c r="AP178" t="s">
        <v>1151</v>
      </c>
      <c r="AR178" t="s">
        <v>154</v>
      </c>
      <c r="AX178" t="s">
        <v>157</v>
      </c>
      <c r="BA178" t="s">
        <v>154</v>
      </c>
      <c r="BG178" s="45"/>
      <c r="BI178">
        <v>0</v>
      </c>
    </row>
    <row r="179" spans="3:61" ht="14.45">
      <c r="C179">
        <v>173</v>
      </c>
      <c r="D179">
        <v>146</v>
      </c>
      <c r="E179" t="s">
        <v>1152</v>
      </c>
      <c r="F179" t="s">
        <v>443</v>
      </c>
      <c r="G179" t="s">
        <v>229</v>
      </c>
      <c r="H179" t="s">
        <v>264</v>
      </c>
      <c r="I179" t="s">
        <v>176</v>
      </c>
      <c r="J179" s="8">
        <v>75230</v>
      </c>
      <c r="K179">
        <v>2430.8</v>
      </c>
      <c r="L179">
        <v>0.308</v>
      </c>
      <c r="M179">
        <v>1982451.50</v>
      </c>
      <c r="N179">
        <v>218718</v>
      </c>
      <c r="O179">
        <v>29</v>
      </c>
      <c r="P179" t="s">
        <v>154</v>
      </c>
      <c r="S179" t="s">
        <v>150</v>
      </c>
      <c r="T179" t="s">
        <v>150</v>
      </c>
      <c r="U179" t="s">
        <v>210</v>
      </c>
      <c r="W179" s="134">
        <v>2030</v>
      </c>
      <c r="Z179" s="134"/>
      <c r="AE179" t="s">
        <v>202</v>
      </c>
      <c r="AF179" t="s">
        <v>5</v>
      </c>
      <c r="AG179" t="s">
        <v>157</v>
      </c>
      <c r="AH179" t="s">
        <v>157</v>
      </c>
      <c r="AI179" t="s">
        <v>158</v>
      </c>
      <c r="AJ179" t="s">
        <v>159</v>
      </c>
      <c r="AK179" t="s">
        <v>160</v>
      </c>
      <c r="AL179" t="s">
        <v>150</v>
      </c>
      <c r="AM179" t="s">
        <v>1156</v>
      </c>
      <c r="AN179">
        <v>2050</v>
      </c>
      <c r="AR179" t="s">
        <v>154</v>
      </c>
      <c r="AX179" t="s">
        <v>168</v>
      </c>
      <c r="AY179" t="s">
        <v>168</v>
      </c>
      <c r="AZ179" t="s">
        <v>158</v>
      </c>
      <c r="BA179" t="s">
        <v>154</v>
      </c>
      <c r="BG179" s="45"/>
      <c r="BI179">
        <v>0</v>
      </c>
    </row>
    <row r="180" spans="3:61" ht="14.45">
      <c r="C180">
        <v>174</v>
      </c>
      <c r="D180">
        <v>183</v>
      </c>
      <c r="E180" t="s">
        <v>1157</v>
      </c>
      <c r="F180" t="s">
        <v>1046</v>
      </c>
      <c r="G180" t="s">
        <v>1047</v>
      </c>
      <c r="H180" t="s">
        <v>416</v>
      </c>
      <c r="I180" t="s">
        <v>246</v>
      </c>
      <c r="J180" s="8">
        <v>74867.50</v>
      </c>
      <c r="K180">
        <v>4576.6</v>
      </c>
      <c r="L180">
        <v>0.117</v>
      </c>
      <c r="M180">
        <v>133788.60</v>
      </c>
      <c r="N180">
        <v>156921</v>
      </c>
      <c r="O180">
        <v>31</v>
      </c>
      <c r="P180" t="s">
        <v>154</v>
      </c>
      <c r="S180" t="s">
        <v>150</v>
      </c>
      <c r="T180" t="s">
        <v>150</v>
      </c>
      <c r="U180" t="s">
        <v>151</v>
      </c>
      <c r="V180" t="s">
        <v>152</v>
      </c>
      <c r="W180" s="134">
        <v>2035</v>
      </c>
      <c r="Z180" s="134"/>
      <c r="AE180" t="s">
        <v>281</v>
      </c>
      <c r="AF180" t="s">
        <v>240</v>
      </c>
      <c r="AG180" t="s">
        <v>157</v>
      </c>
      <c r="AH180" t="s">
        <v>157</v>
      </c>
      <c r="AI180" t="s">
        <v>158</v>
      </c>
      <c r="AJ180" t="s">
        <v>159</v>
      </c>
      <c r="AL180" t="s">
        <v>154</v>
      </c>
      <c r="AR180" t="s">
        <v>154</v>
      </c>
      <c r="AX180" t="s">
        <v>157</v>
      </c>
      <c r="AY180" t="s">
        <v>168</v>
      </c>
      <c r="AZ180" t="s">
        <v>158</v>
      </c>
      <c r="BA180" t="s">
        <v>150</v>
      </c>
      <c r="BB180" t="s">
        <v>1161</v>
      </c>
      <c r="BC180">
        <v>2030</v>
      </c>
      <c r="BG180" s="45"/>
      <c r="BI180">
        <v>0</v>
      </c>
    </row>
    <row r="181" spans="3:61" ht="14.45">
      <c r="C181">
        <v>175</v>
      </c>
      <c r="D181">
        <v>195</v>
      </c>
      <c r="E181" t="s">
        <v>1162</v>
      </c>
      <c r="F181" t="s">
        <v>1163</v>
      </c>
      <c r="G181" t="s">
        <v>229</v>
      </c>
      <c r="H181" t="s">
        <v>145</v>
      </c>
      <c r="I181" t="s">
        <v>146</v>
      </c>
      <c r="J181" s="8">
        <v>74201</v>
      </c>
      <c r="K181">
        <v>10129</v>
      </c>
      <c r="L181">
        <v>0.21</v>
      </c>
      <c r="M181">
        <v>271461</v>
      </c>
      <c r="N181">
        <v>75100</v>
      </c>
      <c r="O181">
        <v>31</v>
      </c>
      <c r="P181" t="s">
        <v>150</v>
      </c>
      <c r="Q181">
        <v>2020</v>
      </c>
      <c r="R181">
        <v>2025</v>
      </c>
      <c r="S181" t="s">
        <v>150</v>
      </c>
      <c r="T181" t="s">
        <v>150</v>
      </c>
      <c r="U181" t="s">
        <v>151</v>
      </c>
      <c r="V181" t="s">
        <v>152</v>
      </c>
      <c r="W181" s="134">
        <v>2033</v>
      </c>
      <c r="X181" t="s">
        <v>151</v>
      </c>
      <c r="Y181" t="s">
        <v>152</v>
      </c>
      <c r="Z181" s="134">
        <v>2050</v>
      </c>
      <c r="AA181" t="s">
        <v>150</v>
      </c>
      <c r="AB181" t="s">
        <v>151</v>
      </c>
      <c r="AC181">
        <v>2050</v>
      </c>
      <c r="AE181" t="s">
        <v>167</v>
      </c>
      <c r="AF181" t="s">
        <v>6</v>
      </c>
      <c r="AG181" t="s">
        <v>157</v>
      </c>
      <c r="AH181" t="s">
        <v>157</v>
      </c>
      <c r="AI181" t="s">
        <v>169</v>
      </c>
      <c r="AJ181" t="s">
        <v>159</v>
      </c>
      <c r="AL181" t="s">
        <v>154</v>
      </c>
      <c r="AP181" t="s">
        <v>1167</v>
      </c>
      <c r="AQ181" t="s">
        <v>160</v>
      </c>
      <c r="AR181" t="s">
        <v>150</v>
      </c>
      <c r="AS181" t="s">
        <v>159</v>
      </c>
      <c r="AT181" t="s">
        <v>1168</v>
      </c>
      <c r="AU181">
        <v>2035</v>
      </c>
      <c r="AX181" t="s">
        <v>157</v>
      </c>
      <c r="AY181" t="s">
        <v>168</v>
      </c>
      <c r="AZ181" t="s">
        <v>158</v>
      </c>
      <c r="BA181" t="s">
        <v>154</v>
      </c>
      <c r="BG181" s="45"/>
      <c r="BI181">
        <v>0</v>
      </c>
    </row>
    <row r="182" spans="3:61" ht="14.45">
      <c r="C182">
        <v>176</v>
      </c>
      <c r="D182">
        <v>132</v>
      </c>
      <c r="E182" t="s">
        <v>1169</v>
      </c>
      <c r="F182" t="s">
        <v>192</v>
      </c>
      <c r="G182" t="s">
        <v>193</v>
      </c>
      <c r="H182" t="s">
        <v>1170</v>
      </c>
      <c r="I182" t="s">
        <v>246</v>
      </c>
      <c r="J182" s="8">
        <v>74121.30</v>
      </c>
      <c r="K182">
        <v>369.10</v>
      </c>
      <c r="L182">
        <v>-0.925</v>
      </c>
      <c r="M182">
        <v>61826.50</v>
      </c>
      <c r="N182">
        <v>67809</v>
      </c>
      <c r="O182">
        <v>17</v>
      </c>
      <c r="P182" t="s">
        <v>154</v>
      </c>
      <c r="S182" t="s">
        <v>154</v>
      </c>
      <c r="T182" t="s">
        <v>154</v>
      </c>
      <c r="W182" s="134"/>
      <c r="Z182" s="134"/>
      <c r="AE182" t="s">
        <v>167</v>
      </c>
      <c r="AF182" t="s">
        <v>6</v>
      </c>
      <c r="AG182" t="s">
        <v>157</v>
      </c>
      <c r="AH182" t="s">
        <v>157</v>
      </c>
      <c r="AI182" t="s">
        <v>157</v>
      </c>
      <c r="AJ182" t="s">
        <v>218</v>
      </c>
      <c r="AL182" t="s">
        <v>154</v>
      </c>
      <c r="AQ182" t="s">
        <v>219</v>
      </c>
      <c r="AR182" t="s">
        <v>150</v>
      </c>
      <c r="AS182" t="s">
        <v>218</v>
      </c>
      <c r="AT182" t="s">
        <v>1174</v>
      </c>
      <c r="AU182">
        <v>2050</v>
      </c>
      <c r="AX182" t="s">
        <v>168</v>
      </c>
      <c r="AY182" t="s">
        <v>312</v>
      </c>
      <c r="AZ182" t="s">
        <v>158</v>
      </c>
      <c r="BA182" t="s">
        <v>154</v>
      </c>
      <c r="BG182" s="45"/>
      <c r="BI182">
        <v>0</v>
      </c>
    </row>
    <row r="183" spans="3:61" ht="14.45">
      <c r="C183">
        <v>177</v>
      </c>
      <c r="D183">
        <v>205</v>
      </c>
      <c r="E183" t="s">
        <v>1175</v>
      </c>
      <c r="F183" t="s">
        <v>333</v>
      </c>
      <c r="G183" t="s">
        <v>229</v>
      </c>
      <c r="H183" t="s">
        <v>245</v>
      </c>
      <c r="I183" t="s">
        <v>246</v>
      </c>
      <c r="J183" s="8">
        <v>73708.20</v>
      </c>
      <c r="K183">
        <v>4695.6</v>
      </c>
      <c r="L183">
        <v>-0.314</v>
      </c>
      <c r="M183">
        <v>1440291</v>
      </c>
      <c r="N183">
        <v>89753</v>
      </c>
      <c r="O183">
        <v>31</v>
      </c>
      <c r="P183" t="s">
        <v>150</v>
      </c>
      <c r="Q183">
        <v>2022</v>
      </c>
      <c r="R183">
        <v>2025</v>
      </c>
      <c r="S183" t="s">
        <v>154</v>
      </c>
      <c r="T183" t="s">
        <v>154</v>
      </c>
      <c r="W183" s="134"/>
      <c r="Z183" s="134"/>
      <c r="AE183" t="s">
        <v>167</v>
      </c>
      <c r="AF183" t="s">
        <v>6</v>
      </c>
      <c r="AG183" t="s">
        <v>157</v>
      </c>
      <c r="AH183" t="s">
        <v>157</v>
      </c>
      <c r="AI183" t="s">
        <v>157</v>
      </c>
      <c r="AJ183" t="s">
        <v>218</v>
      </c>
      <c r="AL183" t="s">
        <v>154</v>
      </c>
      <c r="AQ183" t="s">
        <v>219</v>
      </c>
      <c r="AR183" t="s">
        <v>150</v>
      </c>
      <c r="AS183" t="s">
        <v>218</v>
      </c>
      <c r="AT183" t="s">
        <v>1179</v>
      </c>
      <c r="AU183">
        <v>2050</v>
      </c>
      <c r="AX183" t="s">
        <v>157</v>
      </c>
      <c r="AY183" t="s">
        <v>168</v>
      </c>
      <c r="AZ183" t="s">
        <v>158</v>
      </c>
      <c r="BA183" t="s">
        <v>154</v>
      </c>
      <c r="BG183" s="45"/>
      <c r="BI183">
        <v>0</v>
      </c>
    </row>
    <row r="184" spans="3:61" ht="409.5">
      <c r="C184">
        <v>178</v>
      </c>
      <c r="D184">
        <v>170</v>
      </c>
      <c r="E184" t="s">
        <v>1180</v>
      </c>
      <c r="F184" t="s">
        <v>183</v>
      </c>
      <c r="G184" t="s">
        <v>184</v>
      </c>
      <c r="H184" t="s">
        <v>175</v>
      </c>
      <c r="I184" t="s">
        <v>176</v>
      </c>
      <c r="J184" s="8">
        <v>73683.6</v>
      </c>
      <c r="K184">
        <v>1358.90</v>
      </c>
      <c r="L184">
        <v>0.22</v>
      </c>
      <c r="M184">
        <v>99261.30</v>
      </c>
      <c r="N184">
        <v>140860</v>
      </c>
      <c r="O184">
        <v>11</v>
      </c>
      <c r="P184" t="s">
        <v>154</v>
      </c>
      <c r="S184" t="s">
        <v>154</v>
      </c>
      <c r="T184" t="s">
        <v>154</v>
      </c>
      <c r="W184" s="134"/>
      <c r="Z184" s="134"/>
      <c r="AE184" t="s">
        <v>202</v>
      </c>
      <c r="AF184" t="s">
        <v>5</v>
      </c>
      <c r="AG184" t="s">
        <v>168</v>
      </c>
      <c r="AH184" t="s">
        <v>168</v>
      </c>
      <c r="AI184" t="s">
        <v>168</v>
      </c>
      <c r="AL184" t="s">
        <v>150</v>
      </c>
      <c r="AM184" s="1" t="s">
        <v>1184</v>
      </c>
      <c r="AN184">
        <v>2060</v>
      </c>
      <c r="AR184" t="s">
        <v>154</v>
      </c>
      <c r="AX184" t="s">
        <v>168</v>
      </c>
      <c r="AY184" t="s">
        <v>168</v>
      </c>
      <c r="BA184" t="s">
        <v>154</v>
      </c>
      <c r="BG184" s="45"/>
      <c r="BI184">
        <v>0</v>
      </c>
    </row>
    <row r="185" spans="3:61" ht="409.5">
      <c r="C185">
        <v>179</v>
      </c>
      <c r="D185">
        <v>204</v>
      </c>
      <c r="E185" t="s">
        <v>1185</v>
      </c>
      <c r="F185" t="s">
        <v>333</v>
      </c>
      <c r="G185" t="s">
        <v>229</v>
      </c>
      <c r="H185" t="s">
        <v>284</v>
      </c>
      <c r="I185" t="s">
        <v>246</v>
      </c>
      <c r="J185" s="8">
        <v>73085.6</v>
      </c>
      <c r="K185">
        <v>5647.90</v>
      </c>
      <c r="L185">
        <v>-0.168</v>
      </c>
      <c r="M185">
        <v>1135642.50</v>
      </c>
      <c r="N185">
        <v>61228</v>
      </c>
      <c r="O185">
        <v>30</v>
      </c>
      <c r="P185" t="s">
        <v>150</v>
      </c>
      <c r="Q185">
        <v>2019</v>
      </c>
      <c r="R185">
        <v>2020</v>
      </c>
      <c r="S185" t="s">
        <v>154</v>
      </c>
      <c r="T185" t="s">
        <v>154</v>
      </c>
      <c r="W185" s="134"/>
      <c r="Z185" s="134"/>
      <c r="AE185" t="s">
        <v>167</v>
      </c>
      <c r="AF185" t="s">
        <v>6</v>
      </c>
      <c r="AG185" t="s">
        <v>157</v>
      </c>
      <c r="AH185" t="s">
        <v>157</v>
      </c>
      <c r="AI185" t="s">
        <v>157</v>
      </c>
      <c r="AJ185" t="s">
        <v>218</v>
      </c>
      <c r="AL185" t="s">
        <v>154</v>
      </c>
      <c r="AQ185" t="s">
        <v>219</v>
      </c>
      <c r="AR185" t="s">
        <v>150</v>
      </c>
      <c r="AS185" t="s">
        <v>218</v>
      </c>
      <c r="AT185" s="1" t="s">
        <v>1189</v>
      </c>
      <c r="AU185">
        <v>2050</v>
      </c>
      <c r="AX185" t="s">
        <v>157</v>
      </c>
      <c r="AY185" t="s">
        <v>168</v>
      </c>
      <c r="AZ185" t="s">
        <v>158</v>
      </c>
      <c r="BA185" t="s">
        <v>154</v>
      </c>
      <c r="BG185" s="45"/>
      <c r="BI185">
        <v>1</v>
      </c>
    </row>
    <row r="186" spans="3:61" ht="14.45">
      <c r="C186">
        <v>180</v>
      </c>
      <c r="D186">
        <v>153</v>
      </c>
      <c r="E186" t="s">
        <v>1190</v>
      </c>
      <c r="F186" t="s">
        <v>192</v>
      </c>
      <c r="G186" t="s">
        <v>193</v>
      </c>
      <c r="H186" t="s">
        <v>264</v>
      </c>
      <c r="I186" t="s">
        <v>176</v>
      </c>
      <c r="J186" s="8">
        <v>72819.30</v>
      </c>
      <c r="K186">
        <v>1483</v>
      </c>
      <c r="L186">
        <v>-0.256</v>
      </c>
      <c r="M186">
        <v>58638.90</v>
      </c>
      <c r="N186">
        <v>40256</v>
      </c>
      <c r="O186">
        <v>31</v>
      </c>
      <c r="P186" t="s">
        <v>154</v>
      </c>
      <c r="S186" t="s">
        <v>154</v>
      </c>
      <c r="T186" t="s">
        <v>154</v>
      </c>
      <c r="W186" s="134"/>
      <c r="Z186" s="134"/>
      <c r="AE186" t="s">
        <v>202</v>
      </c>
      <c r="AF186" t="s">
        <v>5</v>
      </c>
      <c r="AG186" t="s">
        <v>157</v>
      </c>
      <c r="AH186" t="s">
        <v>157</v>
      </c>
      <c r="AI186" t="s">
        <v>157</v>
      </c>
      <c r="AJ186" t="s">
        <v>218</v>
      </c>
      <c r="AK186" t="s">
        <v>219</v>
      </c>
      <c r="AL186" t="s">
        <v>150</v>
      </c>
      <c r="AM186" t="s">
        <v>1194</v>
      </c>
      <c r="AN186">
        <v>2050</v>
      </c>
      <c r="AR186" t="s">
        <v>154</v>
      </c>
      <c r="AX186" t="s">
        <v>157</v>
      </c>
      <c r="AY186" t="s">
        <v>190</v>
      </c>
      <c r="AZ186" t="s">
        <v>158</v>
      </c>
      <c r="BA186" t="s">
        <v>154</v>
      </c>
      <c r="BG186" s="45"/>
      <c r="BI186">
        <v>0</v>
      </c>
    </row>
    <row r="187" spans="3:61" ht="14.45">
      <c r="C187">
        <v>181</v>
      </c>
      <c r="D187">
        <v>180</v>
      </c>
      <c r="E187" t="s">
        <v>1195</v>
      </c>
      <c r="F187" t="s">
        <v>183</v>
      </c>
      <c r="G187" t="s">
        <v>184</v>
      </c>
      <c r="H187" t="s">
        <v>686</v>
      </c>
      <c r="I187" t="s">
        <v>176</v>
      </c>
      <c r="J187" s="8">
        <v>72406.30</v>
      </c>
      <c r="K187">
        <v>4285.4</v>
      </c>
      <c r="L187">
        <v>-0.28</v>
      </c>
      <c r="M187">
        <v>88808.10</v>
      </c>
      <c r="N187">
        <v>35795</v>
      </c>
      <c r="O187">
        <v>19</v>
      </c>
      <c r="P187" t="s">
        <v>154</v>
      </c>
      <c r="S187" t="s">
        <v>154</v>
      </c>
      <c r="T187" t="s">
        <v>154</v>
      </c>
      <c r="W187" s="134"/>
      <c r="Z187" s="134"/>
      <c r="AE187" t="s">
        <v>167</v>
      </c>
      <c r="AF187" t="s">
        <v>6</v>
      </c>
      <c r="AG187" t="s">
        <v>157</v>
      </c>
      <c r="AH187" t="s">
        <v>157</v>
      </c>
      <c r="AI187" t="s">
        <v>158</v>
      </c>
      <c r="AJ187" t="s">
        <v>159</v>
      </c>
      <c r="AL187" t="s">
        <v>154</v>
      </c>
      <c r="AQ187" t="s">
        <v>160</v>
      </c>
      <c r="AR187" t="s">
        <v>150</v>
      </c>
      <c r="AS187" t="s">
        <v>159</v>
      </c>
      <c r="AT187" t="s">
        <v>1199</v>
      </c>
      <c r="AU187">
        <v>2038</v>
      </c>
      <c r="AX187" t="s">
        <v>157</v>
      </c>
      <c r="AY187" t="s">
        <v>262</v>
      </c>
      <c r="AZ187" t="s">
        <v>158</v>
      </c>
      <c r="BA187" t="s">
        <v>154</v>
      </c>
      <c r="BG187" s="45"/>
      <c r="BI187">
        <v>0</v>
      </c>
    </row>
    <row r="188" spans="3:61" ht="14.45">
      <c r="C188">
        <v>182</v>
      </c>
      <c r="D188">
        <v>169</v>
      </c>
      <c r="E188" t="s">
        <v>1200</v>
      </c>
      <c r="F188" t="s">
        <v>192</v>
      </c>
      <c r="G188" t="s">
        <v>193</v>
      </c>
      <c r="H188" t="s">
        <v>680</v>
      </c>
      <c r="I188" t="s">
        <v>246</v>
      </c>
      <c r="J188" s="8">
        <v>72270.30</v>
      </c>
      <c r="K188">
        <v>9143.3</v>
      </c>
      <c r="L188">
        <v>-0.325</v>
      </c>
      <c r="M188">
        <v>81772.1</v>
      </c>
      <c r="N188">
        <v>104736</v>
      </c>
      <c r="O188">
        <v>25</v>
      </c>
      <c r="P188" t="s">
        <v>154</v>
      </c>
      <c r="S188" t="s">
        <v>154</v>
      </c>
      <c r="T188" t="s">
        <v>154</v>
      </c>
      <c r="W188" s="134"/>
      <c r="Z188" s="134"/>
      <c r="AE188" t="s">
        <v>281</v>
      </c>
      <c r="AF188" t="s">
        <v>240</v>
      </c>
      <c r="AG188" t="s">
        <v>157</v>
      </c>
      <c r="AH188" t="s">
        <v>157</v>
      </c>
      <c r="AI188" t="s">
        <v>158</v>
      </c>
      <c r="AJ188" t="s">
        <v>159</v>
      </c>
      <c r="AL188" t="s">
        <v>154</v>
      </c>
      <c r="AR188" t="s">
        <v>154</v>
      </c>
      <c r="AX188" t="s">
        <v>168</v>
      </c>
      <c r="AY188" t="s">
        <v>312</v>
      </c>
      <c r="AZ188" t="s">
        <v>158</v>
      </c>
      <c r="BA188" t="s">
        <v>150</v>
      </c>
      <c r="BB188" t="s">
        <v>1204</v>
      </c>
      <c r="BC188">
        <v>2030</v>
      </c>
      <c r="BG188" s="45"/>
      <c r="BI188">
        <v>0</v>
      </c>
    </row>
    <row r="189" spans="3:61" ht="409.5">
      <c r="C189">
        <v>183</v>
      </c>
      <c r="D189">
        <v>144</v>
      </c>
      <c r="E189" t="s">
        <v>1205</v>
      </c>
      <c r="F189" t="s">
        <v>1206</v>
      </c>
      <c r="G189" t="s">
        <v>229</v>
      </c>
      <c r="H189" t="s">
        <v>264</v>
      </c>
      <c r="I189" t="s">
        <v>176</v>
      </c>
      <c r="J189" s="8">
        <v>72181</v>
      </c>
      <c r="K189">
        <v>2856.60</v>
      </c>
      <c r="L189">
        <v>0.001</v>
      </c>
      <c r="M189">
        <v>642755.60</v>
      </c>
      <c r="N189">
        <v>170711</v>
      </c>
      <c r="O189">
        <v>31</v>
      </c>
      <c r="P189" t="s">
        <v>150</v>
      </c>
      <c r="Q189">
        <v>2024</v>
      </c>
      <c r="R189">
        <v>2040</v>
      </c>
      <c r="S189" t="s">
        <v>154</v>
      </c>
      <c r="T189" t="s">
        <v>154</v>
      </c>
      <c r="W189" s="134"/>
      <c r="Z189" s="134"/>
      <c r="AE189" t="s">
        <v>167</v>
      </c>
      <c r="AF189" t="s">
        <v>6</v>
      </c>
      <c r="AG189" t="s">
        <v>157</v>
      </c>
      <c r="AH189" t="s">
        <v>157</v>
      </c>
      <c r="AI189" t="s">
        <v>157</v>
      </c>
      <c r="AJ189" t="s">
        <v>218</v>
      </c>
      <c r="AL189" t="s">
        <v>154</v>
      </c>
      <c r="AQ189" t="s">
        <v>219</v>
      </c>
      <c r="AR189" t="s">
        <v>150</v>
      </c>
      <c r="AS189" t="s">
        <v>218</v>
      </c>
      <c r="AT189" s="1" t="s">
        <v>1210</v>
      </c>
      <c r="AU189">
        <v>2050</v>
      </c>
      <c r="AX189" t="s">
        <v>168</v>
      </c>
      <c r="AY189" t="s">
        <v>171</v>
      </c>
      <c r="AZ189" t="s">
        <v>158</v>
      </c>
      <c r="BA189" t="s">
        <v>154</v>
      </c>
      <c r="BG189" s="45"/>
      <c r="BI189">
        <v>0</v>
      </c>
    </row>
    <row r="190" spans="3:61" ht="409.5">
      <c r="C190">
        <v>184</v>
      </c>
      <c r="D190">
        <v>228</v>
      </c>
      <c r="E190" t="s">
        <v>1211</v>
      </c>
      <c r="F190" t="s">
        <v>333</v>
      </c>
      <c r="G190" t="s">
        <v>229</v>
      </c>
      <c r="H190" t="s">
        <v>416</v>
      </c>
      <c r="I190" t="s">
        <v>246</v>
      </c>
      <c r="J190" s="8">
        <v>71973.6</v>
      </c>
      <c r="K190">
        <v>5768.40</v>
      </c>
      <c r="L190">
        <v>0.289</v>
      </c>
      <c r="M190">
        <v>1060111.80</v>
      </c>
      <c r="N190">
        <v>61121</v>
      </c>
      <c r="O190">
        <v>31</v>
      </c>
      <c r="P190" t="s">
        <v>150</v>
      </c>
      <c r="Q190">
        <v>2015</v>
      </c>
      <c r="R190">
        <v>2020</v>
      </c>
      <c r="S190" t="s">
        <v>150</v>
      </c>
      <c r="T190" t="s">
        <v>150</v>
      </c>
      <c r="U190" t="s">
        <v>151</v>
      </c>
      <c r="V190" t="s">
        <v>152</v>
      </c>
      <c r="W190" s="134">
        <v>2025</v>
      </c>
      <c r="Z190" s="134"/>
      <c r="AE190" t="s">
        <v>167</v>
      </c>
      <c r="AF190" t="s">
        <v>6</v>
      </c>
      <c r="AG190" t="s">
        <v>157</v>
      </c>
      <c r="AH190" t="s">
        <v>157</v>
      </c>
      <c r="AI190" t="s">
        <v>169</v>
      </c>
      <c r="AJ190" t="s">
        <v>159</v>
      </c>
      <c r="AL190" t="s">
        <v>154</v>
      </c>
      <c r="AQ190" t="s">
        <v>160</v>
      </c>
      <c r="AR190" t="s">
        <v>150</v>
      </c>
      <c r="AS190" t="s">
        <v>159</v>
      </c>
      <c r="AT190" s="1" t="s">
        <v>1215</v>
      </c>
      <c r="AU190">
        <v>2050</v>
      </c>
      <c r="AX190" t="s">
        <v>158</v>
      </c>
      <c r="AY190" t="s">
        <v>158</v>
      </c>
      <c r="AZ190" t="s">
        <v>158</v>
      </c>
      <c r="BA190" t="s">
        <v>154</v>
      </c>
      <c r="BG190" s="45"/>
      <c r="BI190">
        <v>1</v>
      </c>
    </row>
    <row r="191" spans="3:61" ht="14.45">
      <c r="C191">
        <v>185</v>
      </c>
      <c r="D191">
        <v>212</v>
      </c>
      <c r="E191" t="s">
        <v>1216</v>
      </c>
      <c r="F191" t="s">
        <v>290</v>
      </c>
      <c r="G191" t="s">
        <v>229</v>
      </c>
      <c r="H191" t="s">
        <v>284</v>
      </c>
      <c r="I191" t="s">
        <v>246</v>
      </c>
      <c r="J191" s="8">
        <v>71257.50</v>
      </c>
      <c r="K191">
        <v>8057.30</v>
      </c>
      <c r="L191">
        <v>0.233</v>
      </c>
      <c r="M191">
        <v>1901555.60</v>
      </c>
      <c r="N191">
        <v>93000</v>
      </c>
      <c r="O191">
        <v>31</v>
      </c>
      <c r="P191" t="s">
        <v>150</v>
      </c>
      <c r="Q191">
        <v>2019</v>
      </c>
      <c r="R191">
        <v>2025</v>
      </c>
      <c r="S191" t="s">
        <v>154</v>
      </c>
      <c r="T191" t="s">
        <v>154</v>
      </c>
      <c r="W191" s="134"/>
      <c r="Z191" s="134"/>
      <c r="AE191" t="s">
        <v>167</v>
      </c>
      <c r="AF191" t="s">
        <v>6</v>
      </c>
      <c r="AG191" t="s">
        <v>157</v>
      </c>
      <c r="AH191" t="s">
        <v>157</v>
      </c>
      <c r="AI191" t="s">
        <v>169</v>
      </c>
      <c r="AJ191" t="s">
        <v>159</v>
      </c>
      <c r="AL191" t="s">
        <v>154</v>
      </c>
      <c r="AQ191" t="s">
        <v>160</v>
      </c>
      <c r="AR191" t="s">
        <v>150</v>
      </c>
      <c r="AS191" t="s">
        <v>159</v>
      </c>
      <c r="AT191" t="s">
        <v>1220</v>
      </c>
      <c r="AU191">
        <v>2050</v>
      </c>
      <c r="AX191" t="s">
        <v>157</v>
      </c>
      <c r="AY191" t="s">
        <v>262</v>
      </c>
      <c r="BA191" t="s">
        <v>154</v>
      </c>
      <c r="BG191" s="45"/>
      <c r="BI191">
        <v>0</v>
      </c>
    </row>
    <row r="192" spans="3:61" ht="14.45">
      <c r="C192">
        <v>186</v>
      </c>
      <c r="D192">
        <v>193</v>
      </c>
      <c r="E192" t="s">
        <v>1221</v>
      </c>
      <c r="F192" t="s">
        <v>1046</v>
      </c>
      <c r="G192" t="s">
        <v>1047</v>
      </c>
      <c r="H192" t="s">
        <v>145</v>
      </c>
      <c r="I192" t="s">
        <v>146</v>
      </c>
      <c r="J192" s="8">
        <v>71043</v>
      </c>
      <c r="K192">
        <v>5336</v>
      </c>
      <c r="L192">
        <v>-0.229</v>
      </c>
      <c r="M192">
        <v>55617</v>
      </c>
      <c r="N192">
        <v>121000</v>
      </c>
      <c r="O192">
        <v>31</v>
      </c>
      <c r="P192" t="s">
        <v>154</v>
      </c>
      <c r="S192" t="s">
        <v>154</v>
      </c>
      <c r="T192" t="s">
        <v>154</v>
      </c>
      <c r="W192" s="134"/>
      <c r="Z192" s="134"/>
      <c r="AE192" t="s">
        <v>281</v>
      </c>
      <c r="AF192" t="s">
        <v>240</v>
      </c>
      <c r="AG192" t="s">
        <v>157</v>
      </c>
      <c r="AH192" t="s">
        <v>157</v>
      </c>
      <c r="AI192" t="s">
        <v>158</v>
      </c>
      <c r="AJ192" t="s">
        <v>159</v>
      </c>
      <c r="AL192" t="s">
        <v>154</v>
      </c>
      <c r="AR192" t="s">
        <v>154</v>
      </c>
      <c r="AX192" t="s">
        <v>168</v>
      </c>
      <c r="AY192" t="s">
        <v>168</v>
      </c>
      <c r="AZ192" t="s">
        <v>158</v>
      </c>
      <c r="BA192" t="s">
        <v>150</v>
      </c>
      <c r="BB192" t="s">
        <v>1225</v>
      </c>
      <c r="BC192">
        <v>2030</v>
      </c>
      <c r="BG192" s="45"/>
      <c r="BI192">
        <v>0</v>
      </c>
    </row>
    <row r="193" spans="3:61" ht="409.5">
      <c r="C193">
        <v>187</v>
      </c>
      <c r="D193">
        <v>202</v>
      </c>
      <c r="E193" t="s">
        <v>1226</v>
      </c>
      <c r="F193" t="s">
        <v>1227</v>
      </c>
      <c r="G193" t="s">
        <v>229</v>
      </c>
      <c r="H193" t="s">
        <v>145</v>
      </c>
      <c r="I193" t="s">
        <v>146</v>
      </c>
      <c r="J193" s="8">
        <v>70986</v>
      </c>
      <c r="K193">
        <v>4426</v>
      </c>
      <c r="L193">
        <v>1.805</v>
      </c>
      <c r="M193">
        <v>677457</v>
      </c>
      <c r="N193">
        <v>45000</v>
      </c>
      <c r="O193">
        <v>31</v>
      </c>
      <c r="P193" t="s">
        <v>154</v>
      </c>
      <c r="S193" t="s">
        <v>150</v>
      </c>
      <c r="T193" t="s">
        <v>150</v>
      </c>
      <c r="U193" t="s">
        <v>210</v>
      </c>
      <c r="W193" s="134">
        <v>2030</v>
      </c>
      <c r="Z193" s="134"/>
      <c r="AE193" t="s">
        <v>167</v>
      </c>
      <c r="AF193" t="s">
        <v>6</v>
      </c>
      <c r="AG193" t="s">
        <v>157</v>
      </c>
      <c r="AH193" t="s">
        <v>157</v>
      </c>
      <c r="AI193" t="s">
        <v>169</v>
      </c>
      <c r="AJ193" t="s">
        <v>159</v>
      </c>
      <c r="AL193" t="s">
        <v>154</v>
      </c>
      <c r="AQ193" t="s">
        <v>160</v>
      </c>
      <c r="AR193" t="s">
        <v>150</v>
      </c>
      <c r="AS193" t="s">
        <v>159</v>
      </c>
      <c r="AT193" s="1" t="s">
        <v>1231</v>
      </c>
      <c r="AU193">
        <v>2050</v>
      </c>
      <c r="AX193" t="s">
        <v>157</v>
      </c>
      <c r="AY193" t="s">
        <v>168</v>
      </c>
      <c r="AZ193" t="s">
        <v>157</v>
      </c>
      <c r="BA193" t="s">
        <v>154</v>
      </c>
      <c r="BG193" s="45"/>
      <c r="BI193">
        <v>0</v>
      </c>
    </row>
    <row r="194" spans="3:61" ht="409.5">
      <c r="C194">
        <v>188</v>
      </c>
      <c r="D194">
        <v>197</v>
      </c>
      <c r="E194" t="s">
        <v>1232</v>
      </c>
      <c r="F194" t="s">
        <v>926</v>
      </c>
      <c r="G194" t="s">
        <v>206</v>
      </c>
      <c r="H194" t="s">
        <v>321</v>
      </c>
      <c r="I194" t="s">
        <v>246</v>
      </c>
      <c r="J194" s="8">
        <v>70861.1</v>
      </c>
      <c r="K194">
        <v>9400.10</v>
      </c>
      <c r="L194">
        <v>-0.266</v>
      </c>
      <c r="M194">
        <v>112363.10</v>
      </c>
      <c r="N194">
        <v>103249</v>
      </c>
      <c r="O194">
        <v>31</v>
      </c>
      <c r="P194" t="s">
        <v>154</v>
      </c>
      <c r="S194" t="s">
        <v>150</v>
      </c>
      <c r="T194" t="s">
        <v>150</v>
      </c>
      <c r="U194" t="s">
        <v>151</v>
      </c>
      <c r="V194" t="s">
        <v>152</v>
      </c>
      <c r="W194" s="134">
        <v>2029</v>
      </c>
      <c r="X194" t="s">
        <v>151</v>
      </c>
      <c r="Y194" t="s">
        <v>152</v>
      </c>
      <c r="Z194" s="134">
        <v>2045</v>
      </c>
      <c r="AA194" t="s">
        <v>150</v>
      </c>
      <c r="AB194" t="s">
        <v>151</v>
      </c>
      <c r="AC194">
        <v>2045</v>
      </c>
      <c r="AE194" t="s">
        <v>156</v>
      </c>
      <c r="AF194" t="s">
        <v>6</v>
      </c>
      <c r="AG194" t="s">
        <v>157</v>
      </c>
      <c r="AH194" t="s">
        <v>157</v>
      </c>
      <c r="AI194" t="s">
        <v>169</v>
      </c>
      <c r="AJ194" t="s">
        <v>159</v>
      </c>
      <c r="AL194" t="s">
        <v>154</v>
      </c>
      <c r="AQ194" t="s">
        <v>160</v>
      </c>
      <c r="AR194" t="s">
        <v>150</v>
      </c>
      <c r="AS194" t="s">
        <v>159</v>
      </c>
      <c r="AT194" s="1" t="s">
        <v>1236</v>
      </c>
      <c r="AU194">
        <v>2050</v>
      </c>
      <c r="AX194" t="s">
        <v>168</v>
      </c>
      <c r="AY194" t="s">
        <v>312</v>
      </c>
      <c r="AZ194" t="s">
        <v>158</v>
      </c>
      <c r="BA194" t="s">
        <v>154</v>
      </c>
      <c r="BG194" s="45"/>
      <c r="BI194">
        <v>0</v>
      </c>
    </row>
    <row r="195" spans="3:61" ht="14.45">
      <c r="C195">
        <v>189</v>
      </c>
      <c r="D195">
        <v>207</v>
      </c>
      <c r="E195" t="s">
        <v>1237</v>
      </c>
      <c r="F195" t="s">
        <v>1238</v>
      </c>
      <c r="G195" t="s">
        <v>206</v>
      </c>
      <c r="H195" t="s">
        <v>145</v>
      </c>
      <c r="I195" t="s">
        <v>146</v>
      </c>
      <c r="J195" s="8">
        <v>70603</v>
      </c>
      <c r="K195">
        <v>5760</v>
      </c>
      <c r="L195">
        <v>0.099</v>
      </c>
      <c r="M195">
        <v>59513</v>
      </c>
      <c r="N195">
        <v>271000</v>
      </c>
      <c r="O195">
        <v>31</v>
      </c>
      <c r="P195" t="s">
        <v>154</v>
      </c>
      <c r="S195" t="s">
        <v>154</v>
      </c>
      <c r="T195" t="s">
        <v>154</v>
      </c>
      <c r="W195" s="134"/>
      <c r="Z195" s="134"/>
      <c r="AE195" t="s">
        <v>233</v>
      </c>
      <c r="AF195" t="s">
        <v>234</v>
      </c>
      <c r="AG195" t="s">
        <v>168</v>
      </c>
      <c r="AH195" t="s">
        <v>168</v>
      </c>
      <c r="AI195" t="s">
        <v>168</v>
      </c>
      <c r="AL195" t="s">
        <v>154</v>
      </c>
      <c r="AQ195" t="s">
        <v>160</v>
      </c>
      <c r="AR195" t="s">
        <v>150</v>
      </c>
      <c r="AS195" t="s">
        <v>159</v>
      </c>
      <c r="AT195" t="s">
        <v>1242</v>
      </c>
      <c r="AU195">
        <v>2050</v>
      </c>
      <c r="AV195" t="s">
        <v>1243</v>
      </c>
      <c r="AX195" t="s">
        <v>168</v>
      </c>
      <c r="AY195" t="s">
        <v>168</v>
      </c>
      <c r="AZ195" t="s">
        <v>158</v>
      </c>
      <c r="BA195" t="s">
        <v>150</v>
      </c>
      <c r="BB195" t="s">
        <v>1244</v>
      </c>
      <c r="BC195">
        <v>2030</v>
      </c>
      <c r="BD195" t="s">
        <v>1245</v>
      </c>
      <c r="BG195" s="45"/>
      <c r="BI195">
        <v>0</v>
      </c>
    </row>
    <row r="196" spans="3:61" ht="14.45">
      <c r="C196">
        <v>190</v>
      </c>
      <c r="D196">
        <v>172</v>
      </c>
      <c r="E196" t="s">
        <v>1246</v>
      </c>
      <c r="F196" t="s">
        <v>852</v>
      </c>
      <c r="G196" t="s">
        <v>852</v>
      </c>
      <c r="H196" t="s">
        <v>245</v>
      </c>
      <c r="I196" t="s">
        <v>246</v>
      </c>
      <c r="J196" s="8">
        <v>70574.20</v>
      </c>
      <c r="K196">
        <v>1403.70</v>
      </c>
      <c r="L196">
        <v>4.771</v>
      </c>
      <c r="M196">
        <v>83262.6</v>
      </c>
      <c r="N196">
        <v>111822</v>
      </c>
      <c r="O196">
        <v>31</v>
      </c>
      <c r="P196" t="s">
        <v>154</v>
      </c>
      <c r="S196" t="s">
        <v>154</v>
      </c>
      <c r="T196" t="s">
        <v>154</v>
      </c>
      <c r="W196" s="134"/>
      <c r="Z196" s="134"/>
      <c r="AE196" t="s">
        <v>167</v>
      </c>
      <c r="AF196" t="s">
        <v>6</v>
      </c>
      <c r="AG196" t="s">
        <v>157</v>
      </c>
      <c r="AH196" t="s">
        <v>157</v>
      </c>
      <c r="AI196" t="s">
        <v>169</v>
      </c>
      <c r="AJ196" t="s">
        <v>159</v>
      </c>
      <c r="AL196" t="s">
        <v>154</v>
      </c>
      <c r="AQ196" t="s">
        <v>160</v>
      </c>
      <c r="AR196" t="s">
        <v>150</v>
      </c>
      <c r="AS196" t="s">
        <v>159</v>
      </c>
      <c r="AT196" t="s">
        <v>1250</v>
      </c>
      <c r="AU196">
        <v>2050</v>
      </c>
      <c r="AX196" t="s">
        <v>157</v>
      </c>
      <c r="AY196" t="s">
        <v>168</v>
      </c>
      <c r="AZ196" t="s">
        <v>158</v>
      </c>
      <c r="BA196" t="s">
        <v>154</v>
      </c>
      <c r="BG196" s="45"/>
      <c r="BI196">
        <v>0</v>
      </c>
    </row>
    <row r="197" spans="3:61" ht="409.5">
      <c r="C197">
        <v>191</v>
      </c>
      <c r="D197">
        <v>194</v>
      </c>
      <c r="E197" t="s">
        <v>1251</v>
      </c>
      <c r="F197" t="s">
        <v>679</v>
      </c>
      <c r="G197" t="s">
        <v>174</v>
      </c>
      <c r="H197" t="s">
        <v>1252</v>
      </c>
      <c r="I197" t="s">
        <v>246</v>
      </c>
      <c r="J197" s="8">
        <v>70543.20</v>
      </c>
      <c r="K197">
        <v>39.8</v>
      </c>
      <c r="L197">
        <v>-0.987</v>
      </c>
      <c r="M197">
        <v>110532.50</v>
      </c>
      <c r="N197">
        <v>130760</v>
      </c>
      <c r="O197">
        <v>24</v>
      </c>
      <c r="P197" t="s">
        <v>154</v>
      </c>
      <c r="S197" t="s">
        <v>154</v>
      </c>
      <c r="T197" t="s">
        <v>154</v>
      </c>
      <c r="W197" s="134"/>
      <c r="Z197" s="134"/>
      <c r="AE197" t="s">
        <v>202</v>
      </c>
      <c r="AF197" t="s">
        <v>5</v>
      </c>
      <c r="AG197" t="s">
        <v>157</v>
      </c>
      <c r="AH197" t="s">
        <v>157</v>
      </c>
      <c r="AI197" t="s">
        <v>158</v>
      </c>
      <c r="AJ197" t="s">
        <v>159</v>
      </c>
      <c r="AK197" t="s">
        <v>160</v>
      </c>
      <c r="AL197" t="s">
        <v>150</v>
      </c>
      <c r="AM197" s="1" t="s">
        <v>1256</v>
      </c>
      <c r="AN197">
        <v>2050</v>
      </c>
      <c r="AR197" t="s">
        <v>154</v>
      </c>
      <c r="AX197" t="s">
        <v>168</v>
      </c>
      <c r="AY197" t="s">
        <v>168</v>
      </c>
      <c r="AZ197" t="s">
        <v>158</v>
      </c>
      <c r="BA197" t="s">
        <v>154</v>
      </c>
      <c r="BG197" s="45"/>
      <c r="BI197">
        <v>0</v>
      </c>
    </row>
    <row r="198" spans="3:61" ht="14.45">
      <c r="C198">
        <v>192</v>
      </c>
      <c r="D198">
        <v>266</v>
      </c>
      <c r="E198" t="s">
        <v>1257</v>
      </c>
      <c r="F198" t="s">
        <v>1227</v>
      </c>
      <c r="G198" t="s">
        <v>229</v>
      </c>
      <c r="H198" t="s">
        <v>145</v>
      </c>
      <c r="I198" t="s">
        <v>146</v>
      </c>
      <c r="J198" s="8">
        <v>70405</v>
      </c>
      <c r="K198">
        <v>2727</v>
      </c>
      <c r="L198">
        <v>0.096</v>
      </c>
      <c r="M198">
        <v>735587</v>
      </c>
      <c r="N198">
        <v>37936</v>
      </c>
      <c r="O198">
        <v>31</v>
      </c>
      <c r="P198" t="s">
        <v>154</v>
      </c>
      <c r="S198" t="s">
        <v>150</v>
      </c>
      <c r="T198" t="s">
        <v>154</v>
      </c>
      <c r="U198" t="s">
        <v>155</v>
      </c>
      <c r="W198" s="134"/>
      <c r="Z198" s="134"/>
      <c r="AJ198" t="s">
        <v>159</v>
      </c>
      <c r="AK198" t="s">
        <v>160</v>
      </c>
      <c r="AL198" t="s">
        <v>150</v>
      </c>
      <c r="AM198" t="s">
        <v>1261</v>
      </c>
      <c r="AN198">
        <v>2040</v>
      </c>
      <c r="AQ198" t="s">
        <v>160</v>
      </c>
      <c r="AR198" t="s">
        <v>150</v>
      </c>
      <c r="AS198" t="s">
        <v>159</v>
      </c>
      <c r="AT198" t="s">
        <v>1261</v>
      </c>
      <c r="AU198">
        <v>2050</v>
      </c>
      <c r="AV198" t="s">
        <v>1262</v>
      </c>
      <c r="AX198" t="s">
        <v>157</v>
      </c>
      <c r="AY198" t="s">
        <v>150</v>
      </c>
      <c r="BA198" t="s">
        <v>154</v>
      </c>
      <c r="BG198" s="45"/>
      <c r="BI198">
        <v>0</v>
      </c>
    </row>
    <row r="199" spans="3:61" ht="14.45">
      <c r="C199">
        <v>193</v>
      </c>
      <c r="D199">
        <v>179</v>
      </c>
      <c r="E199" t="s">
        <v>1263</v>
      </c>
      <c r="F199" t="s">
        <v>333</v>
      </c>
      <c r="G199" t="s">
        <v>229</v>
      </c>
      <c r="H199" t="s">
        <v>175</v>
      </c>
      <c r="I199" t="s">
        <v>176</v>
      </c>
      <c r="J199" s="8">
        <v>70384.70</v>
      </c>
      <c r="K199">
        <v>20623.70</v>
      </c>
      <c r="L199">
        <v>-0.004</v>
      </c>
      <c r="M199">
        <v>1664822.10</v>
      </c>
      <c r="N199">
        <v>117201</v>
      </c>
      <c r="O199">
        <v>14</v>
      </c>
      <c r="P199" t="s">
        <v>154</v>
      </c>
      <c r="S199" t="s">
        <v>154</v>
      </c>
      <c r="T199" t="s">
        <v>154</v>
      </c>
      <c r="W199" s="134"/>
      <c r="Z199" s="134"/>
      <c r="AE199" t="s">
        <v>202</v>
      </c>
      <c r="AF199" t="s">
        <v>5</v>
      </c>
      <c r="AG199" t="s">
        <v>157</v>
      </c>
      <c r="AH199" t="s">
        <v>157</v>
      </c>
      <c r="AI199" t="s">
        <v>157</v>
      </c>
      <c r="AJ199" t="s">
        <v>218</v>
      </c>
      <c r="AK199" t="s">
        <v>219</v>
      </c>
      <c r="AL199" t="s">
        <v>150</v>
      </c>
      <c r="AM199" t="s">
        <v>1267</v>
      </c>
      <c r="AN199">
        <v>2060</v>
      </c>
      <c r="AR199" t="s">
        <v>154</v>
      </c>
      <c r="AX199" t="s">
        <v>168</v>
      </c>
      <c r="AY199" t="s">
        <v>171</v>
      </c>
      <c r="AZ199" t="s">
        <v>158</v>
      </c>
      <c r="BA199" t="s">
        <v>154</v>
      </c>
      <c r="BG199" s="45"/>
      <c r="BI199">
        <v>0</v>
      </c>
    </row>
    <row r="200" spans="3:61" ht="14.45">
      <c r="C200">
        <v>194</v>
      </c>
      <c r="D200">
        <v>167</v>
      </c>
      <c r="E200" t="s">
        <v>1268</v>
      </c>
      <c r="F200" t="s">
        <v>679</v>
      </c>
      <c r="G200" t="s">
        <v>174</v>
      </c>
      <c r="H200" t="s">
        <v>1269</v>
      </c>
      <c r="I200" t="s">
        <v>176</v>
      </c>
      <c r="J200" s="8">
        <v>69973.9</v>
      </c>
      <c r="K200">
        <v>10738.90</v>
      </c>
      <c r="L200">
        <v>-0.342</v>
      </c>
      <c r="M200">
        <v>171592</v>
      </c>
      <c r="N200">
        <v>52157</v>
      </c>
      <c r="O200">
        <v>29</v>
      </c>
      <c r="P200" t="s">
        <v>154</v>
      </c>
      <c r="S200" t="s">
        <v>154</v>
      </c>
      <c r="T200" t="s">
        <v>154</v>
      </c>
      <c r="W200" s="134"/>
      <c r="Z200" s="134"/>
      <c r="AE200" t="s">
        <v>6</v>
      </c>
      <c r="AF200" t="s">
        <v>6</v>
      </c>
      <c r="AG200" t="s">
        <v>157</v>
      </c>
      <c r="AH200" t="s">
        <v>157</v>
      </c>
      <c r="AI200" t="s">
        <v>158</v>
      </c>
      <c r="AJ200" t="s">
        <v>159</v>
      </c>
      <c r="AL200" t="s">
        <v>154</v>
      </c>
      <c r="AQ200" t="s">
        <v>160</v>
      </c>
      <c r="AR200" t="s">
        <v>150</v>
      </c>
      <c r="AS200" t="s">
        <v>159</v>
      </c>
      <c r="AU200">
        <v>2050</v>
      </c>
      <c r="AX200" t="s">
        <v>168</v>
      </c>
      <c r="AY200" t="s">
        <v>262</v>
      </c>
      <c r="AZ200" t="s">
        <v>158</v>
      </c>
      <c r="BA200" t="s">
        <v>154</v>
      </c>
      <c r="BG200" s="45"/>
      <c r="BI200">
        <v>0</v>
      </c>
    </row>
    <row r="201" spans="3:61" ht="14.45">
      <c r="C201">
        <v>195</v>
      </c>
      <c r="D201">
        <v>177</v>
      </c>
      <c r="E201" t="s">
        <v>1273</v>
      </c>
      <c r="F201" t="s">
        <v>449</v>
      </c>
      <c r="G201" t="s">
        <v>144</v>
      </c>
      <c r="H201" t="s">
        <v>756</v>
      </c>
      <c r="I201" t="s">
        <v>146</v>
      </c>
      <c r="J201" s="8">
        <v>69263.50</v>
      </c>
      <c r="K201">
        <v>2729.70</v>
      </c>
      <c r="L201">
        <v>-0.117</v>
      </c>
      <c r="M201">
        <v>36942.10</v>
      </c>
      <c r="N201">
        <v>149000</v>
      </c>
      <c r="O201">
        <v>12</v>
      </c>
      <c r="P201" t="s">
        <v>154</v>
      </c>
      <c r="S201" t="s">
        <v>154</v>
      </c>
      <c r="T201" t="s">
        <v>154</v>
      </c>
      <c r="W201" s="134"/>
      <c r="Z201" s="134"/>
      <c r="AE201" t="s">
        <v>202</v>
      </c>
      <c r="AF201" t="s">
        <v>5</v>
      </c>
      <c r="AG201" t="s">
        <v>157</v>
      </c>
      <c r="AH201" t="s">
        <v>157</v>
      </c>
      <c r="AI201" t="s">
        <v>158</v>
      </c>
      <c r="AJ201" t="s">
        <v>159</v>
      </c>
      <c r="AK201" t="s">
        <v>160</v>
      </c>
      <c r="AL201" t="s">
        <v>150</v>
      </c>
      <c r="AM201" t="s">
        <v>1277</v>
      </c>
      <c r="AN201">
        <v>2030</v>
      </c>
      <c r="AR201" t="s">
        <v>154</v>
      </c>
      <c r="AS201" t="s">
        <v>547</v>
      </c>
      <c r="AX201" t="s">
        <v>168</v>
      </c>
      <c r="AY201" t="s">
        <v>312</v>
      </c>
      <c r="AZ201" t="s">
        <v>158</v>
      </c>
      <c r="BA201" t="s">
        <v>154</v>
      </c>
      <c r="BG201" s="45"/>
      <c r="BI201">
        <v>0</v>
      </c>
    </row>
    <row r="202" spans="3:61" ht="14.45">
      <c r="C202">
        <v>196</v>
      </c>
      <c r="D202">
        <v>248</v>
      </c>
      <c r="E202" t="s">
        <v>1278</v>
      </c>
      <c r="F202" t="s">
        <v>213</v>
      </c>
      <c r="G202" t="s">
        <v>214</v>
      </c>
      <c r="H202" t="s">
        <v>175</v>
      </c>
      <c r="I202" t="s">
        <v>176</v>
      </c>
      <c r="J202" s="8">
        <v>69077</v>
      </c>
      <c r="K202">
        <v>1384.50</v>
      </c>
      <c r="L202">
        <v>0.37</v>
      </c>
      <c r="M202">
        <v>44230.80</v>
      </c>
      <c r="N202">
        <v>72000</v>
      </c>
      <c r="O202">
        <v>16</v>
      </c>
      <c r="P202" t="s">
        <v>154</v>
      </c>
      <c r="S202" t="s">
        <v>150</v>
      </c>
      <c r="T202" t="s">
        <v>150</v>
      </c>
      <c r="U202" t="s">
        <v>151</v>
      </c>
      <c r="V202" t="s">
        <v>152</v>
      </c>
      <c r="W202" s="134">
        <v>2030</v>
      </c>
      <c r="X202" t="s">
        <v>151</v>
      </c>
      <c r="Y202" t="s">
        <v>152</v>
      </c>
      <c r="Z202" s="134">
        <v>2050</v>
      </c>
      <c r="AA202" t="s">
        <v>150</v>
      </c>
      <c r="AB202" t="s">
        <v>151</v>
      </c>
      <c r="AC202">
        <v>2050</v>
      </c>
      <c r="AE202" t="s">
        <v>167</v>
      </c>
      <c r="AF202" t="s">
        <v>6</v>
      </c>
      <c r="AG202" t="s">
        <v>157</v>
      </c>
      <c r="AH202" t="s">
        <v>157</v>
      </c>
      <c r="AI202" t="s">
        <v>157</v>
      </c>
      <c r="AJ202" t="s">
        <v>218</v>
      </c>
      <c r="AL202" t="s">
        <v>154</v>
      </c>
      <c r="AQ202" t="s">
        <v>219</v>
      </c>
      <c r="AR202" t="s">
        <v>150</v>
      </c>
      <c r="AS202" t="s">
        <v>218</v>
      </c>
      <c r="AT202" t="s">
        <v>1282</v>
      </c>
      <c r="AU202">
        <v>2050</v>
      </c>
      <c r="AX202" t="s">
        <v>168</v>
      </c>
      <c r="AY202" t="s">
        <v>168</v>
      </c>
      <c r="AZ202" t="s">
        <v>158</v>
      </c>
      <c r="BA202" t="s">
        <v>154</v>
      </c>
      <c r="BG202" s="45"/>
      <c r="BI202">
        <v>0</v>
      </c>
    </row>
    <row r="203" spans="3:61" ht="14.45">
      <c r="C203">
        <v>197</v>
      </c>
      <c r="D203">
        <v>201</v>
      </c>
      <c r="E203" t="s">
        <v>1283</v>
      </c>
      <c r="F203" t="s">
        <v>173</v>
      </c>
      <c r="G203" t="s">
        <v>174</v>
      </c>
      <c r="H203" t="s">
        <v>342</v>
      </c>
      <c r="I203" t="s">
        <v>176</v>
      </c>
      <c r="J203" s="8">
        <v>67890.1</v>
      </c>
      <c r="K203">
        <v>2560.60</v>
      </c>
      <c r="L203">
        <v>0</v>
      </c>
      <c r="M203">
        <v>167109.8</v>
      </c>
      <c r="N203">
        <v>48440</v>
      </c>
      <c r="O203">
        <v>31</v>
      </c>
      <c r="P203" t="s">
        <v>154</v>
      </c>
      <c r="S203" t="s">
        <v>154</v>
      </c>
      <c r="T203" t="s">
        <v>154</v>
      </c>
      <c r="W203" s="134"/>
      <c r="Z203" s="134"/>
      <c r="AE203" t="s">
        <v>202</v>
      </c>
      <c r="AF203" t="s">
        <v>5</v>
      </c>
      <c r="AG203" t="s">
        <v>157</v>
      </c>
      <c r="AH203" t="s">
        <v>157</v>
      </c>
      <c r="AI203" t="s">
        <v>157</v>
      </c>
      <c r="AJ203" t="s">
        <v>218</v>
      </c>
      <c r="AK203" t="s">
        <v>219</v>
      </c>
      <c r="AL203" t="s">
        <v>150</v>
      </c>
      <c r="AM203" t="s">
        <v>1287</v>
      </c>
      <c r="AN203">
        <v>2050</v>
      </c>
      <c r="AR203" t="s">
        <v>154</v>
      </c>
      <c r="AX203" t="s">
        <v>157</v>
      </c>
      <c r="AY203" t="s">
        <v>171</v>
      </c>
      <c r="AZ203" t="s">
        <v>158</v>
      </c>
      <c r="BA203" t="s">
        <v>154</v>
      </c>
      <c r="BG203" s="45"/>
      <c r="BI203">
        <v>0</v>
      </c>
    </row>
    <row r="204" spans="3:61" ht="409.5">
      <c r="C204">
        <v>198</v>
      </c>
      <c r="D204">
        <v>184</v>
      </c>
      <c r="E204" t="s">
        <v>1288</v>
      </c>
      <c r="F204" t="s">
        <v>314</v>
      </c>
      <c r="G204" t="s">
        <v>229</v>
      </c>
      <c r="H204" t="s">
        <v>264</v>
      </c>
      <c r="I204" t="s">
        <v>176</v>
      </c>
      <c r="J204" s="8">
        <v>67628.4</v>
      </c>
      <c r="K204">
        <v>2378</v>
      </c>
      <c r="L204">
        <v>0.037</v>
      </c>
      <c r="M204">
        <v>47084.30</v>
      </c>
      <c r="N204">
        <v>69111</v>
      </c>
      <c r="O204">
        <v>17</v>
      </c>
      <c r="P204" t="s">
        <v>154</v>
      </c>
      <c r="S204" t="s">
        <v>150</v>
      </c>
      <c r="T204" t="s">
        <v>150</v>
      </c>
      <c r="U204" t="s">
        <v>151</v>
      </c>
      <c r="V204" t="s">
        <v>152</v>
      </c>
      <c r="W204" s="134">
        <v>2030</v>
      </c>
      <c r="X204" t="s">
        <v>151</v>
      </c>
      <c r="Y204" t="s">
        <v>152</v>
      </c>
      <c r="Z204" s="134">
        <v>2050</v>
      </c>
      <c r="AA204" t="s">
        <v>150</v>
      </c>
      <c r="AB204" t="s">
        <v>151</v>
      </c>
      <c r="AC204">
        <v>2050</v>
      </c>
      <c r="AE204" t="s">
        <v>167</v>
      </c>
      <c r="AF204" t="s">
        <v>6</v>
      </c>
      <c r="AG204" t="s">
        <v>157</v>
      </c>
      <c r="AH204" t="s">
        <v>157</v>
      </c>
      <c r="AI204" t="s">
        <v>157</v>
      </c>
      <c r="AJ204" t="s">
        <v>218</v>
      </c>
      <c r="AL204" t="s">
        <v>154</v>
      </c>
      <c r="AQ204" t="s">
        <v>219</v>
      </c>
      <c r="AR204" t="s">
        <v>150</v>
      </c>
      <c r="AS204" t="s">
        <v>218</v>
      </c>
      <c r="AT204" s="1" t="s">
        <v>1292</v>
      </c>
      <c r="AU204">
        <v>2050</v>
      </c>
      <c r="AX204" t="s">
        <v>168</v>
      </c>
      <c r="AY204" t="s">
        <v>168</v>
      </c>
      <c r="AZ204" t="s">
        <v>158</v>
      </c>
      <c r="BA204" t="s">
        <v>154</v>
      </c>
      <c r="BG204" s="45"/>
      <c r="BI204">
        <v>0</v>
      </c>
    </row>
    <row r="205" spans="3:61" ht="14.45">
      <c r="C205">
        <v>199</v>
      </c>
      <c r="D205">
        <v>173</v>
      </c>
      <c r="E205" t="s">
        <v>1293</v>
      </c>
      <c r="F205" t="s">
        <v>1294</v>
      </c>
      <c r="G205" t="s">
        <v>1294</v>
      </c>
      <c r="H205" t="s">
        <v>175</v>
      </c>
      <c r="I205" t="s">
        <v>176</v>
      </c>
      <c r="J205" s="8">
        <v>67617.70</v>
      </c>
      <c r="K205">
        <v>552.60</v>
      </c>
      <c r="L205">
        <v>-0.441</v>
      </c>
      <c r="M205">
        <v>234343.10</v>
      </c>
      <c r="N205">
        <v>95918</v>
      </c>
      <c r="O205">
        <v>11</v>
      </c>
      <c r="P205" t="s">
        <v>154</v>
      </c>
      <c r="S205" t="s">
        <v>154</v>
      </c>
      <c r="T205" t="s">
        <v>154</v>
      </c>
      <c r="W205" s="134"/>
      <c r="Z205" s="134"/>
      <c r="AK205" t="s">
        <v>180</v>
      </c>
      <c r="AL205" t="s">
        <v>154</v>
      </c>
      <c r="AN205">
        <v>2060</v>
      </c>
      <c r="AO205" t="s">
        <v>1298</v>
      </c>
      <c r="AP205" t="s">
        <v>1299</v>
      </c>
      <c r="AR205" t="s">
        <v>154</v>
      </c>
      <c r="AX205" t="s">
        <v>168</v>
      </c>
      <c r="BA205" t="s">
        <v>154</v>
      </c>
      <c r="BG205" s="45"/>
      <c r="BI205">
        <v>0</v>
      </c>
    </row>
    <row r="206" spans="3:61" ht="409.5">
      <c r="C206">
        <v>200</v>
      </c>
      <c r="D206">
        <v>198</v>
      </c>
      <c r="E206" t="s">
        <v>1300</v>
      </c>
      <c r="F206" t="s">
        <v>991</v>
      </c>
      <c r="G206" t="s">
        <v>735</v>
      </c>
      <c r="H206" t="s">
        <v>315</v>
      </c>
      <c r="I206" t="s">
        <v>176</v>
      </c>
      <c r="J206" s="8">
        <v>67379.1</v>
      </c>
      <c r="K206">
        <v>1169.80</v>
      </c>
      <c r="L206">
        <v>-0.233</v>
      </c>
      <c r="M206">
        <v>59572.20</v>
      </c>
      <c r="N206">
        <v>100000</v>
      </c>
      <c r="O206">
        <v>17</v>
      </c>
      <c r="P206" t="s">
        <v>154</v>
      </c>
      <c r="S206" t="s">
        <v>150</v>
      </c>
      <c r="T206" t="s">
        <v>150</v>
      </c>
      <c r="U206" t="s">
        <v>151</v>
      </c>
      <c r="V206" t="s">
        <v>152</v>
      </c>
      <c r="W206" s="134">
        <v>2032</v>
      </c>
      <c r="X206" t="s">
        <v>151</v>
      </c>
      <c r="Y206" t="s">
        <v>152</v>
      </c>
      <c r="Z206" s="134">
        <v>2050</v>
      </c>
      <c r="AA206" t="s">
        <v>150</v>
      </c>
      <c r="AB206" t="s">
        <v>151</v>
      </c>
      <c r="AC206">
        <v>2050</v>
      </c>
      <c r="AE206" t="s">
        <v>167</v>
      </c>
      <c r="AF206" t="s">
        <v>6</v>
      </c>
      <c r="AG206" t="s">
        <v>157</v>
      </c>
      <c r="AH206" t="s">
        <v>157</v>
      </c>
      <c r="AI206" t="s">
        <v>157</v>
      </c>
      <c r="AJ206" t="s">
        <v>218</v>
      </c>
      <c r="AL206" t="s">
        <v>154</v>
      </c>
      <c r="AQ206" t="s">
        <v>219</v>
      </c>
      <c r="AR206" t="s">
        <v>150</v>
      </c>
      <c r="AS206" t="s">
        <v>218</v>
      </c>
      <c r="AT206" s="1" t="s">
        <v>1304</v>
      </c>
      <c r="AU206">
        <v>2050</v>
      </c>
      <c r="AX206" t="s">
        <v>168</v>
      </c>
      <c r="AY206" t="s">
        <v>190</v>
      </c>
      <c r="AZ206" t="s">
        <v>158</v>
      </c>
      <c r="BA206" t="s">
        <v>154</v>
      </c>
      <c r="BG206" s="45"/>
      <c r="BI206">
        <v>0</v>
      </c>
    </row>
    <row r="207" spans="3:61" ht="14.45">
      <c r="C207">
        <v>201</v>
      </c>
      <c r="D207">
        <v>192</v>
      </c>
      <c r="E207" t="s">
        <v>1305</v>
      </c>
      <c r="F207" t="s">
        <v>415</v>
      </c>
      <c r="G207" t="s">
        <v>244</v>
      </c>
      <c r="H207" t="s">
        <v>175</v>
      </c>
      <c r="I207" t="s">
        <v>176</v>
      </c>
      <c r="J207" s="8">
        <v>67199.70</v>
      </c>
      <c r="K207">
        <v>88</v>
      </c>
      <c r="L207">
        <v>-0.732</v>
      </c>
      <c r="M207">
        <v>62151.40</v>
      </c>
      <c r="N207">
        <v>97000</v>
      </c>
      <c r="O207">
        <v>13</v>
      </c>
      <c r="P207" t="s">
        <v>154</v>
      </c>
      <c r="S207" t="s">
        <v>154</v>
      </c>
      <c r="T207" t="s">
        <v>154</v>
      </c>
      <c r="W207" s="134"/>
      <c r="Z207" s="134"/>
      <c r="AG207" t="s">
        <v>157</v>
      </c>
      <c r="AH207" t="s">
        <v>157</v>
      </c>
      <c r="AJ207" t="s">
        <v>159</v>
      </c>
      <c r="AK207" t="s">
        <v>160</v>
      </c>
      <c r="AL207" t="s">
        <v>150</v>
      </c>
      <c r="AM207" t="s">
        <v>1309</v>
      </c>
      <c r="AN207">
        <v>2050</v>
      </c>
      <c r="AO207" t="s">
        <v>1310</v>
      </c>
      <c r="AR207" t="s">
        <v>154</v>
      </c>
      <c r="AX207" t="s">
        <v>168</v>
      </c>
      <c r="BA207" t="s">
        <v>154</v>
      </c>
      <c r="BG207" s="45"/>
      <c r="BI207">
        <v>0</v>
      </c>
    </row>
    <row r="208" spans="3:61" ht="304.5">
      <c r="C208">
        <v>202</v>
      </c>
      <c r="D208">
        <v>215</v>
      </c>
      <c r="E208" t="s">
        <v>1311</v>
      </c>
      <c r="F208" t="s">
        <v>228</v>
      </c>
      <c r="G208" t="s">
        <v>229</v>
      </c>
      <c r="H208" t="s">
        <v>245</v>
      </c>
      <c r="I208" t="s">
        <v>246</v>
      </c>
      <c r="J208" s="8">
        <v>67118</v>
      </c>
      <c r="K208">
        <v>6147.90</v>
      </c>
      <c r="L208">
        <v>0.235</v>
      </c>
      <c r="M208">
        <v>296660.80</v>
      </c>
      <c r="N208">
        <v>43584</v>
      </c>
      <c r="O208">
        <v>31</v>
      </c>
      <c r="P208" t="s">
        <v>154</v>
      </c>
      <c r="S208" t="s">
        <v>154</v>
      </c>
      <c r="T208" t="s">
        <v>154</v>
      </c>
      <c r="W208" s="134"/>
      <c r="Z208" s="134"/>
      <c r="AE208" t="s">
        <v>167</v>
      </c>
      <c r="AF208" t="s">
        <v>6</v>
      </c>
      <c r="AG208" t="s">
        <v>157</v>
      </c>
      <c r="AH208" t="s">
        <v>157</v>
      </c>
      <c r="AI208" t="s">
        <v>157</v>
      </c>
      <c r="AJ208" t="s">
        <v>218</v>
      </c>
      <c r="AL208" t="s">
        <v>154</v>
      </c>
      <c r="AQ208" t="s">
        <v>219</v>
      </c>
      <c r="AR208" t="s">
        <v>150</v>
      </c>
      <c r="AS208" t="s">
        <v>218</v>
      </c>
      <c r="AT208" s="1" t="s">
        <v>1315</v>
      </c>
      <c r="AU208">
        <v>2050</v>
      </c>
      <c r="AX208" t="s">
        <v>157</v>
      </c>
      <c r="AY208" t="s">
        <v>168</v>
      </c>
      <c r="AZ208" t="s">
        <v>158</v>
      </c>
      <c r="BA208" t="s">
        <v>154</v>
      </c>
      <c r="BG208" s="45"/>
      <c r="BI208">
        <v>0</v>
      </c>
    </row>
    <row r="209" spans="3:61" ht="14.45">
      <c r="C209">
        <v>203</v>
      </c>
      <c r="D209">
        <v>214</v>
      </c>
      <c r="E209" t="s">
        <v>1316</v>
      </c>
      <c r="F209" t="s">
        <v>599</v>
      </c>
      <c r="G209" t="s">
        <v>184</v>
      </c>
      <c r="H209" t="s">
        <v>175</v>
      </c>
      <c r="I209" t="s">
        <v>176</v>
      </c>
      <c r="J209" s="8">
        <v>66811.1</v>
      </c>
      <c r="K209">
        <v>1326.80</v>
      </c>
      <c r="L209">
        <v>0.514</v>
      </c>
      <c r="M209">
        <v>83626.6</v>
      </c>
      <c r="N209">
        <v>122340</v>
      </c>
      <c r="O209">
        <v>18</v>
      </c>
      <c r="P209" t="s">
        <v>154</v>
      </c>
      <c r="S209" t="s">
        <v>154</v>
      </c>
      <c r="T209" t="s">
        <v>154</v>
      </c>
      <c r="W209" s="134"/>
      <c r="Z209" s="134"/>
      <c r="AE209" t="s">
        <v>202</v>
      </c>
      <c r="AF209" t="s">
        <v>5</v>
      </c>
      <c r="AG209" t="s">
        <v>168</v>
      </c>
      <c r="AH209" t="s">
        <v>168</v>
      </c>
      <c r="AI209" t="s">
        <v>168</v>
      </c>
      <c r="AK209" t="s">
        <v>180</v>
      </c>
      <c r="AL209" t="s">
        <v>154</v>
      </c>
      <c r="AM209" t="s">
        <v>665</v>
      </c>
      <c r="AN209">
        <v>2060</v>
      </c>
      <c r="AR209" t="s">
        <v>154</v>
      </c>
      <c r="AX209" t="s">
        <v>168</v>
      </c>
      <c r="AY209" t="s">
        <v>168</v>
      </c>
      <c r="AZ209" t="s">
        <v>158</v>
      </c>
      <c r="BA209" t="s">
        <v>154</v>
      </c>
      <c r="BG209" s="45"/>
      <c r="BI209">
        <v>0</v>
      </c>
    </row>
    <row r="210" spans="3:61" ht="14.45">
      <c r="C210">
        <v>204</v>
      </c>
      <c r="D210">
        <v>208</v>
      </c>
      <c r="E210" t="s">
        <v>1320</v>
      </c>
      <c r="F210" t="s">
        <v>290</v>
      </c>
      <c r="G210" t="s">
        <v>229</v>
      </c>
      <c r="H210" t="s">
        <v>264</v>
      </c>
      <c r="I210" t="s">
        <v>176</v>
      </c>
      <c r="J210" s="8">
        <v>66745.1</v>
      </c>
      <c r="K210">
        <v>7727.40</v>
      </c>
      <c r="L210">
        <v>0.16</v>
      </c>
      <c r="M210">
        <v>2043378.60</v>
      </c>
      <c r="N210">
        <v>127930</v>
      </c>
      <c r="O210">
        <v>31</v>
      </c>
      <c r="P210" t="s">
        <v>154</v>
      </c>
      <c r="S210" t="s">
        <v>154</v>
      </c>
      <c r="T210" t="s">
        <v>154</v>
      </c>
      <c r="W210" s="134"/>
      <c r="Z210" s="134"/>
      <c r="AE210" t="s">
        <v>167</v>
      </c>
      <c r="AF210" t="s">
        <v>6</v>
      </c>
      <c r="AG210" t="s">
        <v>157</v>
      </c>
      <c r="AH210" t="s">
        <v>157</v>
      </c>
      <c r="AI210" t="s">
        <v>157</v>
      </c>
      <c r="AJ210" t="s">
        <v>218</v>
      </c>
      <c r="AL210" t="s">
        <v>154</v>
      </c>
      <c r="AQ210" t="s">
        <v>219</v>
      </c>
      <c r="AR210" t="s">
        <v>150</v>
      </c>
      <c r="AS210" t="s">
        <v>218</v>
      </c>
      <c r="AT210" t="s">
        <v>1324</v>
      </c>
      <c r="AU210">
        <v>2050</v>
      </c>
      <c r="AX210" t="s">
        <v>157</v>
      </c>
      <c r="AY210" t="s">
        <v>190</v>
      </c>
      <c r="AZ210" t="s">
        <v>158</v>
      </c>
      <c r="BA210" t="s">
        <v>154</v>
      </c>
      <c r="BG210" s="45"/>
      <c r="BI210">
        <v>0</v>
      </c>
    </row>
    <row r="211" spans="3:61" ht="203.1">
      <c r="C211">
        <v>205</v>
      </c>
      <c r="D211">
        <v>189</v>
      </c>
      <c r="E211" t="s">
        <v>1325</v>
      </c>
      <c r="F211" t="s">
        <v>333</v>
      </c>
      <c r="G211" t="s">
        <v>229</v>
      </c>
      <c r="H211" t="s">
        <v>863</v>
      </c>
      <c r="I211" t="s">
        <v>3034</v>
      </c>
      <c r="J211" s="8">
        <v>66620.1</v>
      </c>
      <c r="K211">
        <v>7624.10</v>
      </c>
      <c r="L211">
        <v>0.15</v>
      </c>
      <c r="M211">
        <v>461590.40</v>
      </c>
      <c r="N211">
        <v>96219</v>
      </c>
      <c r="O211">
        <v>12</v>
      </c>
      <c r="P211" t="s">
        <v>154</v>
      </c>
      <c r="S211" t="s">
        <v>154</v>
      </c>
      <c r="T211" t="s">
        <v>154</v>
      </c>
      <c r="W211" s="134"/>
      <c r="Z211" s="134"/>
      <c r="AE211" t="s">
        <v>167</v>
      </c>
      <c r="AF211" t="s">
        <v>6</v>
      </c>
      <c r="AG211" t="s">
        <v>157</v>
      </c>
      <c r="AH211" t="s">
        <v>157</v>
      </c>
      <c r="AI211" t="s">
        <v>168</v>
      </c>
      <c r="AJ211" t="s">
        <v>159</v>
      </c>
      <c r="AL211" t="s">
        <v>154</v>
      </c>
      <c r="AQ211" t="s">
        <v>160</v>
      </c>
      <c r="AR211" t="s">
        <v>150</v>
      </c>
      <c r="AS211" t="s">
        <v>159</v>
      </c>
      <c r="AT211" s="1" t="s">
        <v>1329</v>
      </c>
      <c r="AU211">
        <v>2050</v>
      </c>
      <c r="AX211" t="s">
        <v>157</v>
      </c>
      <c r="AY211" t="s">
        <v>312</v>
      </c>
      <c r="AZ211" t="s">
        <v>157</v>
      </c>
      <c r="BA211" t="s">
        <v>154</v>
      </c>
      <c r="BG211" s="45"/>
      <c r="BI211">
        <v>0</v>
      </c>
    </row>
    <row r="212" spans="3:61" ht="409.5">
      <c r="C212">
        <v>206</v>
      </c>
      <c r="D212">
        <v>159</v>
      </c>
      <c r="E212" t="s">
        <v>1330</v>
      </c>
      <c r="F212" t="s">
        <v>1046</v>
      </c>
      <c r="G212" t="s">
        <v>1047</v>
      </c>
      <c r="H212" t="s">
        <v>145</v>
      </c>
      <c r="I212" t="s">
        <v>146</v>
      </c>
      <c r="J212" s="8">
        <v>66517</v>
      </c>
      <c r="K212">
        <v>-11817</v>
      </c>
      <c r="L212">
        <v>0</v>
      </c>
      <c r="M212">
        <v>156363</v>
      </c>
      <c r="N212">
        <v>172000</v>
      </c>
      <c r="O212">
        <v>31</v>
      </c>
      <c r="P212" t="s">
        <v>154</v>
      </c>
      <c r="S212" t="s">
        <v>154</v>
      </c>
      <c r="T212" t="s">
        <v>154</v>
      </c>
      <c r="W212" s="134"/>
      <c r="Z212" s="134"/>
      <c r="AE212" t="s">
        <v>281</v>
      </c>
      <c r="AF212" t="s">
        <v>240</v>
      </c>
      <c r="AG212" t="s">
        <v>157</v>
      </c>
      <c r="AH212" t="s">
        <v>157</v>
      </c>
      <c r="AI212" t="s">
        <v>168</v>
      </c>
      <c r="AJ212" t="s">
        <v>159</v>
      </c>
      <c r="AL212" t="s">
        <v>154</v>
      </c>
      <c r="AR212" t="s">
        <v>154</v>
      </c>
      <c r="AW212" t="s">
        <v>1167</v>
      </c>
      <c r="AX212" t="s">
        <v>157</v>
      </c>
      <c r="AY212" t="s">
        <v>171</v>
      </c>
      <c r="AZ212" t="s">
        <v>158</v>
      </c>
      <c r="BA212" t="s">
        <v>150</v>
      </c>
      <c r="BB212" s="1" t="s">
        <v>1334</v>
      </c>
      <c r="BC212">
        <v>2030</v>
      </c>
      <c r="BG212" s="45"/>
      <c r="BI212">
        <v>0</v>
      </c>
    </row>
    <row r="213" spans="3:61" ht="14.45">
      <c r="C213">
        <v>207</v>
      </c>
      <c r="D213">
        <v>203</v>
      </c>
      <c r="E213" t="s">
        <v>1335</v>
      </c>
      <c r="F213" t="s">
        <v>818</v>
      </c>
      <c r="G213" t="s">
        <v>144</v>
      </c>
      <c r="H213" t="s">
        <v>264</v>
      </c>
      <c r="I213" t="s">
        <v>176</v>
      </c>
      <c r="J213" s="8">
        <v>66457.70</v>
      </c>
      <c r="K213">
        <v>188.70</v>
      </c>
      <c r="L213">
        <v>-0.395</v>
      </c>
      <c r="M213">
        <v>91812</v>
      </c>
      <c r="N213">
        <v>392001</v>
      </c>
      <c r="O213">
        <v>31</v>
      </c>
      <c r="P213" t="s">
        <v>150</v>
      </c>
      <c r="Q213">
        <v>2018</v>
      </c>
      <c r="R213">
        <v>2030</v>
      </c>
      <c r="S213" t="s">
        <v>150</v>
      </c>
      <c r="T213" t="s">
        <v>150</v>
      </c>
      <c r="U213" t="s">
        <v>151</v>
      </c>
      <c r="V213" t="s">
        <v>152</v>
      </c>
      <c r="W213" s="134">
        <v>2030</v>
      </c>
      <c r="Z213" s="134"/>
      <c r="AA213" t="s">
        <v>154</v>
      </c>
      <c r="AB213" t="s">
        <v>155</v>
      </c>
      <c r="AE213" t="s">
        <v>156</v>
      </c>
      <c r="AF213" t="s">
        <v>6</v>
      </c>
      <c r="AG213" t="s">
        <v>157</v>
      </c>
      <c r="AH213" t="s">
        <v>157</v>
      </c>
      <c r="AI213" t="s">
        <v>157</v>
      </c>
      <c r="AJ213" t="s">
        <v>218</v>
      </c>
      <c r="AL213" t="s">
        <v>154</v>
      </c>
      <c r="AQ213" t="s">
        <v>219</v>
      </c>
      <c r="AR213" t="s">
        <v>150</v>
      </c>
      <c r="AS213" t="s">
        <v>218</v>
      </c>
      <c r="AT213" t="s">
        <v>1339</v>
      </c>
      <c r="AU213">
        <v>2040</v>
      </c>
      <c r="AX213" t="s">
        <v>168</v>
      </c>
      <c r="AY213" t="s">
        <v>168</v>
      </c>
      <c r="AZ213" t="s">
        <v>158</v>
      </c>
      <c r="BA213" t="s">
        <v>154</v>
      </c>
      <c r="BG213" s="45"/>
      <c r="BI213">
        <v>0</v>
      </c>
    </row>
    <row r="214" spans="3:61" ht="14.45">
      <c r="C214">
        <v>208</v>
      </c>
      <c r="D214">
        <v>142</v>
      </c>
      <c r="E214" t="s">
        <v>1340</v>
      </c>
      <c r="F214" t="s">
        <v>314</v>
      </c>
      <c r="G214" t="s">
        <v>229</v>
      </c>
      <c r="H214" t="s">
        <v>175</v>
      </c>
      <c r="I214" t="s">
        <v>176</v>
      </c>
      <c r="J214" s="8">
        <v>66225.70</v>
      </c>
      <c r="K214">
        <v>18.50</v>
      </c>
      <c r="L214">
        <v>-0.897</v>
      </c>
      <c r="M214">
        <v>47253.10</v>
      </c>
      <c r="N214">
        <v>37066</v>
      </c>
      <c r="O214">
        <v>9</v>
      </c>
      <c r="P214" t="s">
        <v>154</v>
      </c>
      <c r="S214" t="s">
        <v>154</v>
      </c>
      <c r="T214" t="s">
        <v>154</v>
      </c>
      <c r="W214" s="134"/>
      <c r="Z214" s="134"/>
      <c r="AK214" t="s">
        <v>180</v>
      </c>
      <c r="AL214" t="s">
        <v>154</v>
      </c>
      <c r="AN214">
        <v>2060</v>
      </c>
      <c r="AO214" t="s">
        <v>1344</v>
      </c>
      <c r="AP214" t="s">
        <v>1345</v>
      </c>
      <c r="AR214" t="s">
        <v>154</v>
      </c>
      <c r="AX214" t="s">
        <v>168</v>
      </c>
      <c r="BA214" t="s">
        <v>154</v>
      </c>
      <c r="BG214" s="45"/>
      <c r="BI214">
        <v>0</v>
      </c>
    </row>
    <row r="215" spans="3:61" ht="409.5">
      <c r="C215">
        <v>209</v>
      </c>
      <c r="D215">
        <v>224</v>
      </c>
      <c r="E215" t="s">
        <v>1346</v>
      </c>
      <c r="F215" t="s">
        <v>228</v>
      </c>
      <c r="G215" t="s">
        <v>229</v>
      </c>
      <c r="H215" t="s">
        <v>321</v>
      </c>
      <c r="I215" t="s">
        <v>246</v>
      </c>
      <c r="J215" s="8">
        <v>65801</v>
      </c>
      <c r="K215">
        <v>5814</v>
      </c>
      <c r="L215">
        <v>0.336</v>
      </c>
      <c r="M215">
        <v>358005</v>
      </c>
      <c r="N215">
        <v>62393</v>
      </c>
      <c r="O215">
        <v>31</v>
      </c>
      <c r="P215" t="s">
        <v>150</v>
      </c>
      <c r="Q215">
        <v>2019</v>
      </c>
      <c r="R215">
        <v>2022</v>
      </c>
      <c r="S215" t="s">
        <v>150</v>
      </c>
      <c r="T215" t="s">
        <v>154</v>
      </c>
      <c r="U215" t="s">
        <v>155</v>
      </c>
      <c r="W215" s="134"/>
      <c r="Z215" s="134"/>
      <c r="AE215" t="s">
        <v>167</v>
      </c>
      <c r="AF215" t="s">
        <v>6</v>
      </c>
      <c r="AG215" t="s">
        <v>157</v>
      </c>
      <c r="AH215" t="s">
        <v>157</v>
      </c>
      <c r="AI215" t="s">
        <v>157</v>
      </c>
      <c r="AJ215" t="s">
        <v>218</v>
      </c>
      <c r="AL215" t="s">
        <v>154</v>
      </c>
      <c r="AQ215" t="s">
        <v>219</v>
      </c>
      <c r="AR215" t="s">
        <v>150</v>
      </c>
      <c r="AS215" t="s">
        <v>218</v>
      </c>
      <c r="AT215" s="1" t="s">
        <v>1350</v>
      </c>
      <c r="AU215">
        <v>2050</v>
      </c>
      <c r="AX215" t="s">
        <v>157</v>
      </c>
      <c r="AY215" t="s">
        <v>168</v>
      </c>
      <c r="AZ215" t="s">
        <v>158</v>
      </c>
      <c r="BA215" t="s">
        <v>154</v>
      </c>
      <c r="BG215" s="45"/>
      <c r="BI215">
        <v>1</v>
      </c>
    </row>
    <row r="216" spans="3:61" ht="14.45">
      <c r="C216">
        <v>210</v>
      </c>
      <c r="D216">
        <v>210</v>
      </c>
      <c r="E216" t="s">
        <v>1351</v>
      </c>
      <c r="F216" t="s">
        <v>1014</v>
      </c>
      <c r="G216" t="s">
        <v>642</v>
      </c>
      <c r="H216" t="s">
        <v>284</v>
      </c>
      <c r="I216" t="s">
        <v>246</v>
      </c>
      <c r="J216" s="8">
        <v>65708.9</v>
      </c>
      <c r="K216">
        <v>6211.70</v>
      </c>
      <c r="L216">
        <v>-0.114</v>
      </c>
      <c r="M216">
        <v>82574</v>
      </c>
      <c r="N216">
        <v>120040</v>
      </c>
      <c r="O216">
        <v>31</v>
      </c>
      <c r="P216" t="s">
        <v>150</v>
      </c>
      <c r="Q216">
        <v>2015</v>
      </c>
      <c r="R216">
        <v>2030</v>
      </c>
      <c r="S216" t="s">
        <v>150</v>
      </c>
      <c r="T216" t="s">
        <v>150</v>
      </c>
      <c r="U216" t="s">
        <v>151</v>
      </c>
      <c r="V216" t="s">
        <v>152</v>
      </c>
      <c r="W216" s="134">
        <v>2030</v>
      </c>
      <c r="Z216" s="134"/>
      <c r="AA216" t="s">
        <v>154</v>
      </c>
      <c r="AB216" t="s">
        <v>155</v>
      </c>
      <c r="AE216" t="s">
        <v>167</v>
      </c>
      <c r="AF216" t="s">
        <v>6</v>
      </c>
      <c r="AG216" t="s">
        <v>157</v>
      </c>
      <c r="AH216" t="s">
        <v>157</v>
      </c>
      <c r="AI216" t="s">
        <v>169</v>
      </c>
      <c r="AJ216" t="s">
        <v>159</v>
      </c>
      <c r="AL216" t="s">
        <v>154</v>
      </c>
      <c r="AQ216" t="s">
        <v>160</v>
      </c>
      <c r="AR216" t="s">
        <v>150</v>
      </c>
      <c r="AS216" t="s">
        <v>159</v>
      </c>
      <c r="AT216" t="s">
        <v>1355</v>
      </c>
      <c r="AU216">
        <v>2039</v>
      </c>
      <c r="AX216" t="s">
        <v>158</v>
      </c>
      <c r="AY216" t="s">
        <v>158</v>
      </c>
      <c r="AZ216" t="s">
        <v>158</v>
      </c>
      <c r="BA216" t="s">
        <v>154</v>
      </c>
      <c r="BG216" s="45"/>
      <c r="BI216">
        <v>0</v>
      </c>
    </row>
    <row r="217" spans="3:61" ht="14.45">
      <c r="C217">
        <v>211</v>
      </c>
      <c r="D217">
        <v>211</v>
      </c>
      <c r="E217" t="s">
        <v>1356</v>
      </c>
      <c r="F217" t="s">
        <v>1357</v>
      </c>
      <c r="G217" t="s">
        <v>214</v>
      </c>
      <c r="H217" t="s">
        <v>1358</v>
      </c>
      <c r="I217" t="s">
        <v>246</v>
      </c>
      <c r="J217" s="8">
        <v>64896.50</v>
      </c>
      <c r="K217">
        <v>7264.80</v>
      </c>
      <c r="L217">
        <v>0.057</v>
      </c>
      <c r="M217">
        <v>55932.40</v>
      </c>
      <c r="N217">
        <v>774303</v>
      </c>
      <c r="O217">
        <v>24</v>
      </c>
      <c r="P217" t="s">
        <v>150</v>
      </c>
      <c r="Q217">
        <v>2019</v>
      </c>
      <c r="R217">
        <v>2023</v>
      </c>
      <c r="S217" t="s">
        <v>150</v>
      </c>
      <c r="T217" t="s">
        <v>150</v>
      </c>
      <c r="U217" t="s">
        <v>151</v>
      </c>
      <c r="V217" t="s">
        <v>152</v>
      </c>
      <c r="W217" s="134">
        <v>2030</v>
      </c>
      <c r="X217" t="s">
        <v>151</v>
      </c>
      <c r="Y217" t="s">
        <v>152</v>
      </c>
      <c r="Z217" s="134">
        <v>2040</v>
      </c>
      <c r="AA217" t="s">
        <v>150</v>
      </c>
      <c r="AB217" t="s">
        <v>151</v>
      </c>
      <c r="AC217">
        <v>2040</v>
      </c>
      <c r="AE217" t="s">
        <v>167</v>
      </c>
      <c r="AF217" t="s">
        <v>6</v>
      </c>
      <c r="AG217" t="s">
        <v>157</v>
      </c>
      <c r="AH217" t="s">
        <v>157</v>
      </c>
      <c r="AI217" t="s">
        <v>157</v>
      </c>
      <c r="AJ217" t="s">
        <v>218</v>
      </c>
      <c r="AL217" t="s">
        <v>154</v>
      </c>
      <c r="AQ217" t="s">
        <v>219</v>
      </c>
      <c r="AR217" t="s">
        <v>150</v>
      </c>
      <c r="AS217" t="s">
        <v>218</v>
      </c>
      <c r="AT217" t="s">
        <v>1362</v>
      </c>
      <c r="AU217">
        <v>2025</v>
      </c>
      <c r="AX217" t="s">
        <v>168</v>
      </c>
      <c r="AY217" t="s">
        <v>171</v>
      </c>
      <c r="AZ217" t="s">
        <v>158</v>
      </c>
      <c r="BA217" t="s">
        <v>154</v>
      </c>
      <c r="BG217" s="45"/>
      <c r="BI217">
        <v>1</v>
      </c>
    </row>
    <row r="218" spans="3:61" ht="14.45">
      <c r="C218">
        <v>212</v>
      </c>
      <c r="D218">
        <v>267</v>
      </c>
      <c r="E218" t="s">
        <v>1363</v>
      </c>
      <c r="F218" t="s">
        <v>1364</v>
      </c>
      <c r="G218" t="s">
        <v>790</v>
      </c>
      <c r="H218" t="s">
        <v>175</v>
      </c>
      <c r="I218" t="s">
        <v>176</v>
      </c>
      <c r="J218" s="8">
        <v>64863.10</v>
      </c>
      <c r="K218">
        <v>5866.10</v>
      </c>
      <c r="L218">
        <v>0.637</v>
      </c>
      <c r="M218">
        <v>156110.10</v>
      </c>
      <c r="N218">
        <v>104487</v>
      </c>
      <c r="O218">
        <v>18</v>
      </c>
      <c r="P218" t="s">
        <v>154</v>
      </c>
      <c r="S218" t="s">
        <v>150</v>
      </c>
      <c r="T218" t="s">
        <v>150</v>
      </c>
      <c r="U218" t="s">
        <v>151</v>
      </c>
      <c r="V218" t="s">
        <v>1368</v>
      </c>
      <c r="W218" s="134">
        <v>2030</v>
      </c>
      <c r="X218" t="s">
        <v>151</v>
      </c>
      <c r="Y218" t="s">
        <v>1368</v>
      </c>
      <c r="Z218" s="134">
        <v>2050</v>
      </c>
      <c r="AA218" t="s">
        <v>150</v>
      </c>
      <c r="AB218" t="s">
        <v>151</v>
      </c>
      <c r="AC218">
        <v>2050</v>
      </c>
      <c r="AE218" t="s">
        <v>202</v>
      </c>
      <c r="AF218" t="s">
        <v>5</v>
      </c>
      <c r="AG218" t="s">
        <v>168</v>
      </c>
      <c r="AH218" t="s">
        <v>168</v>
      </c>
      <c r="AI218" t="s">
        <v>168</v>
      </c>
      <c r="AL218" t="s">
        <v>150</v>
      </c>
      <c r="AM218" t="s">
        <v>1369</v>
      </c>
      <c r="AN218">
        <v>2060</v>
      </c>
      <c r="AR218" t="s">
        <v>154</v>
      </c>
      <c r="AX218" t="s">
        <v>168</v>
      </c>
      <c r="AY218" t="s">
        <v>168</v>
      </c>
      <c r="AZ218" t="s">
        <v>158</v>
      </c>
      <c r="BA218" t="s">
        <v>154</v>
      </c>
      <c r="BG218" s="45"/>
      <c r="BI218">
        <v>0</v>
      </c>
    </row>
    <row r="219" spans="3:61" ht="14.45">
      <c r="C219">
        <v>213</v>
      </c>
      <c r="D219">
        <v>199</v>
      </c>
      <c r="E219" t="s">
        <v>1370</v>
      </c>
      <c r="F219" t="s">
        <v>1371</v>
      </c>
      <c r="G219" t="s">
        <v>272</v>
      </c>
      <c r="H219" t="s">
        <v>145</v>
      </c>
      <c r="I219" t="s">
        <v>146</v>
      </c>
      <c r="J219" s="8">
        <v>64809</v>
      </c>
      <c r="K219">
        <v>10792</v>
      </c>
      <c r="L219">
        <v>0.044</v>
      </c>
      <c r="M219">
        <v>87764</v>
      </c>
      <c r="N219">
        <v>112900</v>
      </c>
      <c r="O219">
        <v>31</v>
      </c>
      <c r="P219" t="s">
        <v>154</v>
      </c>
      <c r="S219" t="s">
        <v>154</v>
      </c>
      <c r="T219" t="s">
        <v>154</v>
      </c>
      <c r="W219" s="134"/>
      <c r="Z219" s="134"/>
      <c r="AE219" t="s">
        <v>281</v>
      </c>
      <c r="AF219" t="s">
        <v>240</v>
      </c>
      <c r="AG219" t="s">
        <v>157</v>
      </c>
      <c r="AH219" t="s">
        <v>157</v>
      </c>
      <c r="AI219" t="s">
        <v>158</v>
      </c>
      <c r="AJ219" t="s">
        <v>159</v>
      </c>
      <c r="AL219" t="s">
        <v>154</v>
      </c>
      <c r="AR219" t="s">
        <v>154</v>
      </c>
      <c r="AX219" t="s">
        <v>168</v>
      </c>
      <c r="AY219" t="s">
        <v>168</v>
      </c>
      <c r="AZ219" t="s">
        <v>158</v>
      </c>
      <c r="BA219" t="s">
        <v>150</v>
      </c>
      <c r="BB219" t="s">
        <v>1375</v>
      </c>
      <c r="BC219">
        <v>2030</v>
      </c>
      <c r="BG219" s="45"/>
      <c r="BI219">
        <v>0</v>
      </c>
    </row>
    <row r="220" spans="3:61" ht="14.45">
      <c r="C220">
        <v>214</v>
      </c>
      <c r="D220">
        <v>164</v>
      </c>
      <c r="E220" t="s">
        <v>1376</v>
      </c>
      <c r="F220" t="s">
        <v>443</v>
      </c>
      <c r="G220" t="s">
        <v>229</v>
      </c>
      <c r="H220" t="s">
        <v>264</v>
      </c>
      <c r="I220" t="s">
        <v>176</v>
      </c>
      <c r="J220" s="8">
        <v>64766.40</v>
      </c>
      <c r="K220">
        <v>2818.20</v>
      </c>
      <c r="L220">
        <v>0.27</v>
      </c>
      <c r="M220">
        <v>464293.60</v>
      </c>
      <c r="N220">
        <v>60814</v>
      </c>
      <c r="O220">
        <v>31</v>
      </c>
      <c r="P220" t="s">
        <v>154</v>
      </c>
      <c r="S220" t="s">
        <v>154</v>
      </c>
      <c r="T220" t="s">
        <v>154</v>
      </c>
      <c r="W220" s="134"/>
      <c r="Z220" s="134"/>
      <c r="AE220" t="s">
        <v>167</v>
      </c>
      <c r="AF220" t="s">
        <v>6</v>
      </c>
      <c r="AG220" t="s">
        <v>157</v>
      </c>
      <c r="AH220" t="s">
        <v>157</v>
      </c>
      <c r="AI220" t="s">
        <v>157</v>
      </c>
      <c r="AJ220" t="s">
        <v>218</v>
      </c>
      <c r="AL220" t="s">
        <v>154</v>
      </c>
      <c r="AQ220" t="s">
        <v>219</v>
      </c>
      <c r="AR220" t="s">
        <v>150</v>
      </c>
      <c r="AS220" t="s">
        <v>218</v>
      </c>
      <c r="AT220" t="s">
        <v>1380</v>
      </c>
      <c r="AU220">
        <v>2050</v>
      </c>
      <c r="AX220" t="s">
        <v>168</v>
      </c>
      <c r="AY220" t="s">
        <v>168</v>
      </c>
      <c r="AZ220" t="s">
        <v>158</v>
      </c>
      <c r="BA220" t="s">
        <v>154</v>
      </c>
      <c r="BG220" s="45"/>
      <c r="BI220">
        <v>0</v>
      </c>
    </row>
    <row r="221" spans="3:61" ht="14.45">
      <c r="C221">
        <v>215</v>
      </c>
      <c r="D221">
        <v>209</v>
      </c>
      <c r="E221" t="s">
        <v>1381</v>
      </c>
      <c r="F221" t="s">
        <v>341</v>
      </c>
      <c r="G221" t="s">
        <v>214</v>
      </c>
      <c r="H221" t="s">
        <v>342</v>
      </c>
      <c r="I221" t="s">
        <v>176</v>
      </c>
      <c r="J221" s="8">
        <v>64333.50</v>
      </c>
      <c r="K221">
        <v>269.50</v>
      </c>
      <c r="L221">
        <v>-0.506</v>
      </c>
      <c r="M221">
        <v>44436.80</v>
      </c>
      <c r="N221">
        <v>75000</v>
      </c>
      <c r="O221">
        <v>25</v>
      </c>
      <c r="P221" t="s">
        <v>150</v>
      </c>
      <c r="Q221">
        <v>2023</v>
      </c>
      <c r="R221">
        <v>2050</v>
      </c>
      <c r="S221" t="s">
        <v>150</v>
      </c>
      <c r="T221" t="s">
        <v>150</v>
      </c>
      <c r="U221" t="s">
        <v>151</v>
      </c>
      <c r="V221" t="s">
        <v>152</v>
      </c>
      <c r="W221" s="134">
        <v>2030</v>
      </c>
      <c r="Z221" s="134"/>
      <c r="AE221" t="s">
        <v>202</v>
      </c>
      <c r="AF221" t="s">
        <v>5</v>
      </c>
      <c r="AG221" t="s">
        <v>157</v>
      </c>
      <c r="AH221" t="s">
        <v>157</v>
      </c>
      <c r="AI221" t="s">
        <v>157</v>
      </c>
      <c r="AJ221" t="s">
        <v>218</v>
      </c>
      <c r="AK221" t="s">
        <v>219</v>
      </c>
      <c r="AL221" t="s">
        <v>150</v>
      </c>
      <c r="AM221" t="s">
        <v>1385</v>
      </c>
      <c r="AN221">
        <v>2030</v>
      </c>
      <c r="AR221" t="s">
        <v>154</v>
      </c>
      <c r="AX221" t="s">
        <v>157</v>
      </c>
      <c r="AY221" t="s">
        <v>168</v>
      </c>
      <c r="AZ221" t="s">
        <v>157</v>
      </c>
      <c r="BA221" t="s">
        <v>154</v>
      </c>
      <c r="BG221" s="45"/>
      <c r="BI221">
        <v>0</v>
      </c>
    </row>
    <row r="222" spans="3:61" ht="14.45">
      <c r="C222">
        <v>216</v>
      </c>
      <c r="D222">
        <v>196</v>
      </c>
      <c r="E222" t="s">
        <v>1386</v>
      </c>
      <c r="F222" t="s">
        <v>348</v>
      </c>
      <c r="G222" t="s">
        <v>214</v>
      </c>
      <c r="H222" t="s">
        <v>264</v>
      </c>
      <c r="I222" t="s">
        <v>176</v>
      </c>
      <c r="J222" s="8">
        <v>64176.80</v>
      </c>
      <c r="K222">
        <v>4039</v>
      </c>
      <c r="L222">
        <v>-0.01</v>
      </c>
      <c r="M222">
        <v>88630.40</v>
      </c>
      <c r="N222">
        <v>282743</v>
      </c>
      <c r="O222">
        <v>31</v>
      </c>
      <c r="P222" t="s">
        <v>154</v>
      </c>
      <c r="S222" t="s">
        <v>150</v>
      </c>
      <c r="T222" t="s">
        <v>150</v>
      </c>
      <c r="U222" t="s">
        <v>151</v>
      </c>
      <c r="V222" t="s">
        <v>152</v>
      </c>
      <c r="W222" s="134">
        <v>2030</v>
      </c>
      <c r="X222" t="s">
        <v>151</v>
      </c>
      <c r="Y222" t="s">
        <v>152</v>
      </c>
      <c r="Z222" s="134">
        <v>2050</v>
      </c>
      <c r="AA222" t="s">
        <v>150</v>
      </c>
      <c r="AB222" t="s">
        <v>151</v>
      </c>
      <c r="AC222">
        <v>2050</v>
      </c>
      <c r="AE222" t="s">
        <v>202</v>
      </c>
      <c r="AF222" t="s">
        <v>5</v>
      </c>
      <c r="AG222" t="s">
        <v>157</v>
      </c>
      <c r="AH222" t="s">
        <v>157</v>
      </c>
      <c r="AI222" t="s">
        <v>157</v>
      </c>
      <c r="AJ222" t="s">
        <v>218</v>
      </c>
      <c r="AK222" t="s">
        <v>219</v>
      </c>
      <c r="AL222" t="s">
        <v>150</v>
      </c>
      <c r="AM222" t="s">
        <v>1390</v>
      </c>
      <c r="AN222">
        <v>2050</v>
      </c>
      <c r="AR222" t="s">
        <v>154</v>
      </c>
      <c r="AX222" t="s">
        <v>168</v>
      </c>
      <c r="AY222" t="s">
        <v>168</v>
      </c>
      <c r="AZ222" t="s">
        <v>158</v>
      </c>
      <c r="BA222" t="s">
        <v>154</v>
      </c>
      <c r="BG222" s="45"/>
      <c r="BI222">
        <v>0</v>
      </c>
    </row>
    <row r="223" spans="3:61" ht="14.45">
      <c r="C223">
        <v>217</v>
      </c>
      <c r="D223">
        <v>229</v>
      </c>
      <c r="E223" t="s">
        <v>1391</v>
      </c>
      <c r="F223" t="s">
        <v>926</v>
      </c>
      <c r="G223" t="s">
        <v>206</v>
      </c>
      <c r="H223" t="s">
        <v>145</v>
      </c>
      <c r="I223" t="s">
        <v>146</v>
      </c>
      <c r="J223" s="8">
        <v>64168</v>
      </c>
      <c r="K223">
        <v>17117</v>
      </c>
      <c r="L223">
        <v>45.896</v>
      </c>
      <c r="M223">
        <v>117106</v>
      </c>
      <c r="N223">
        <v>74000</v>
      </c>
      <c r="O223">
        <v>31</v>
      </c>
      <c r="P223" t="s">
        <v>154</v>
      </c>
      <c r="S223" t="s">
        <v>150</v>
      </c>
      <c r="T223" t="s">
        <v>150</v>
      </c>
      <c r="U223" t="s">
        <v>151</v>
      </c>
      <c r="V223" t="s">
        <v>353</v>
      </c>
      <c r="W223" s="134">
        <v>2030</v>
      </c>
      <c r="X223" t="s">
        <v>151</v>
      </c>
      <c r="Y223" t="s">
        <v>353</v>
      </c>
      <c r="Z223" s="134">
        <v>2045</v>
      </c>
      <c r="AA223" t="s">
        <v>150</v>
      </c>
      <c r="AB223" t="s">
        <v>151</v>
      </c>
      <c r="AC223">
        <v>2045</v>
      </c>
      <c r="AE223" t="s">
        <v>167</v>
      </c>
      <c r="AF223" t="s">
        <v>6</v>
      </c>
      <c r="AG223" t="s">
        <v>157</v>
      </c>
      <c r="AH223" t="s">
        <v>157</v>
      </c>
      <c r="AI223" t="s">
        <v>157</v>
      </c>
      <c r="AJ223" t="s">
        <v>218</v>
      </c>
      <c r="AL223" t="s">
        <v>154</v>
      </c>
      <c r="AQ223" t="s">
        <v>219</v>
      </c>
      <c r="AR223" t="s">
        <v>150</v>
      </c>
      <c r="AS223" t="s">
        <v>218</v>
      </c>
      <c r="AT223" t="s">
        <v>1395</v>
      </c>
      <c r="AU223">
        <v>2045</v>
      </c>
      <c r="AX223" t="s">
        <v>157</v>
      </c>
      <c r="AY223" t="s">
        <v>168</v>
      </c>
      <c r="AZ223" t="s">
        <v>158</v>
      </c>
      <c r="BA223" t="s">
        <v>154</v>
      </c>
      <c r="BG223" s="45"/>
      <c r="BI223">
        <v>0</v>
      </c>
    </row>
    <row r="224" spans="3:61" ht="14.45">
      <c r="C224">
        <v>218</v>
      </c>
      <c r="D224">
        <v>244</v>
      </c>
      <c r="E224" t="s">
        <v>1396</v>
      </c>
      <c r="F224" t="s">
        <v>228</v>
      </c>
      <c r="G224" t="s">
        <v>229</v>
      </c>
      <c r="H224" t="s">
        <v>145</v>
      </c>
      <c r="I224" t="s">
        <v>146</v>
      </c>
      <c r="J224" s="8">
        <v>64106</v>
      </c>
      <c r="K224">
        <v>4667</v>
      </c>
      <c r="L224">
        <v>0</v>
      </c>
      <c r="M224">
        <v>111617</v>
      </c>
      <c r="N224">
        <v>55200</v>
      </c>
      <c r="O224">
        <v>30</v>
      </c>
      <c r="P224" t="s">
        <v>154</v>
      </c>
      <c r="S224" t="s">
        <v>154</v>
      </c>
      <c r="T224" t="s">
        <v>154</v>
      </c>
      <c r="W224" s="134"/>
      <c r="Z224" s="134"/>
      <c r="AE224" t="s">
        <v>167</v>
      </c>
      <c r="AF224" t="s">
        <v>6</v>
      </c>
      <c r="AG224" t="s">
        <v>157</v>
      </c>
      <c r="AH224" t="s">
        <v>157</v>
      </c>
      <c r="AI224" t="s">
        <v>158</v>
      </c>
      <c r="AJ224" t="s">
        <v>159</v>
      </c>
      <c r="AL224" t="s">
        <v>154</v>
      </c>
      <c r="AQ224" t="s">
        <v>160</v>
      </c>
      <c r="AR224" t="s">
        <v>150</v>
      </c>
      <c r="AS224" t="s">
        <v>159</v>
      </c>
      <c r="AT224" t="s">
        <v>1400</v>
      </c>
      <c r="AU224">
        <v>2030</v>
      </c>
      <c r="AX224" t="s">
        <v>168</v>
      </c>
      <c r="AY224" t="s">
        <v>168</v>
      </c>
      <c r="AZ224" t="s">
        <v>158</v>
      </c>
      <c r="BA224" t="s">
        <v>154</v>
      </c>
      <c r="BG224" s="45"/>
      <c r="BI224">
        <v>0</v>
      </c>
    </row>
    <row r="225" spans="3:61" ht="409.5">
      <c r="C225">
        <v>219</v>
      </c>
      <c r="D225">
        <v>236</v>
      </c>
      <c r="E225" t="s">
        <v>1401</v>
      </c>
      <c r="F225" t="s">
        <v>926</v>
      </c>
      <c r="G225" t="s">
        <v>206</v>
      </c>
      <c r="H225" t="s">
        <v>145</v>
      </c>
      <c r="I225" t="s">
        <v>146</v>
      </c>
      <c r="J225" s="8">
        <v>63627</v>
      </c>
      <c r="K225">
        <v>8031</v>
      </c>
      <c r="L225">
        <v>2.79</v>
      </c>
      <c r="M225">
        <v>213396</v>
      </c>
      <c r="N225">
        <v>81000</v>
      </c>
      <c r="O225">
        <v>31</v>
      </c>
      <c r="P225" t="s">
        <v>150</v>
      </c>
      <c r="Q225">
        <v>2022</v>
      </c>
      <c r="R225">
        <v>2030</v>
      </c>
      <c r="S225" t="s">
        <v>150</v>
      </c>
      <c r="T225" t="s">
        <v>150</v>
      </c>
      <c r="U225" t="s">
        <v>151</v>
      </c>
      <c r="V225" t="s">
        <v>152</v>
      </c>
      <c r="W225" s="134">
        <v>2030</v>
      </c>
      <c r="Z225" s="134"/>
      <c r="AA225" t="s">
        <v>154</v>
      </c>
      <c r="AB225" t="s">
        <v>155</v>
      </c>
      <c r="AE225" t="s">
        <v>167</v>
      </c>
      <c r="AF225" t="s">
        <v>6</v>
      </c>
      <c r="AG225" t="s">
        <v>157</v>
      </c>
      <c r="AH225" t="s">
        <v>157</v>
      </c>
      <c r="AI225" t="s">
        <v>169</v>
      </c>
      <c r="AJ225" t="s">
        <v>159</v>
      </c>
      <c r="AL225" t="s">
        <v>154</v>
      </c>
      <c r="AQ225" t="s">
        <v>160</v>
      </c>
      <c r="AR225" t="s">
        <v>150</v>
      </c>
      <c r="AS225" t="s">
        <v>159</v>
      </c>
      <c r="AT225" s="1" t="s">
        <v>1405</v>
      </c>
      <c r="AU225">
        <v>2040</v>
      </c>
      <c r="AX225" t="s">
        <v>157</v>
      </c>
      <c r="AY225" t="s">
        <v>168</v>
      </c>
      <c r="AZ225" t="s">
        <v>158</v>
      </c>
      <c r="BA225" t="s">
        <v>154</v>
      </c>
      <c r="BG225" s="45"/>
      <c r="BI225">
        <v>0</v>
      </c>
    </row>
    <row r="226" spans="3:61" ht="14.45">
      <c r="C226">
        <v>220</v>
      </c>
      <c r="D226">
        <v>243</v>
      </c>
      <c r="E226" t="s">
        <v>1406</v>
      </c>
      <c r="F226" t="s">
        <v>852</v>
      </c>
      <c r="G226" t="s">
        <v>852</v>
      </c>
      <c r="H226" t="s">
        <v>175</v>
      </c>
      <c r="I226" t="s">
        <v>176</v>
      </c>
      <c r="J226" s="8">
        <v>62792.30</v>
      </c>
      <c r="K226">
        <v>35.40</v>
      </c>
      <c r="L226">
        <v>0.503</v>
      </c>
      <c r="M226">
        <v>18651.70</v>
      </c>
      <c r="N226">
        <v>23099</v>
      </c>
      <c r="O226">
        <v>5</v>
      </c>
      <c r="P226" t="s">
        <v>154</v>
      </c>
      <c r="S226" t="s">
        <v>154</v>
      </c>
      <c r="T226" t="s">
        <v>154</v>
      </c>
      <c r="W226" s="134"/>
      <c r="Z226" s="134"/>
      <c r="AG226" t="s">
        <v>157</v>
      </c>
      <c r="AH226" t="s">
        <v>157</v>
      </c>
      <c r="AJ226" t="s">
        <v>159</v>
      </c>
      <c r="AK226" t="s">
        <v>180</v>
      </c>
      <c r="AL226" t="s">
        <v>154</v>
      </c>
      <c r="AM226" t="s">
        <v>665</v>
      </c>
      <c r="AN226">
        <v>2060</v>
      </c>
      <c r="AO226" t="s">
        <v>1410</v>
      </c>
      <c r="AR226" t="s">
        <v>154</v>
      </c>
      <c r="AX226" t="s">
        <v>168</v>
      </c>
      <c r="BA226" t="s">
        <v>154</v>
      </c>
      <c r="BG226" s="45"/>
      <c r="BI226">
        <v>0</v>
      </c>
    </row>
    <row r="227" spans="3:61" ht="409.5">
      <c r="C227">
        <v>221</v>
      </c>
      <c r="D227">
        <v>219</v>
      </c>
      <c r="E227" t="s">
        <v>1411</v>
      </c>
      <c r="F227" t="s">
        <v>1357</v>
      </c>
      <c r="G227" t="s">
        <v>214</v>
      </c>
      <c r="H227" t="s">
        <v>145</v>
      </c>
      <c r="I227" t="s">
        <v>146</v>
      </c>
      <c r="J227" s="8">
        <v>62753</v>
      </c>
      <c r="K227">
        <v>6023</v>
      </c>
      <c r="L227">
        <v>-0.197</v>
      </c>
      <c r="M227">
        <v>137175</v>
      </c>
      <c r="N227">
        <v>284500</v>
      </c>
      <c r="O227">
        <v>31</v>
      </c>
      <c r="P227" t="s">
        <v>154</v>
      </c>
      <c r="S227" t="s">
        <v>154</v>
      </c>
      <c r="T227" t="s">
        <v>154</v>
      </c>
      <c r="W227" s="134"/>
      <c r="Z227" s="134"/>
      <c r="AE227" t="s">
        <v>167</v>
      </c>
      <c r="AF227" t="s">
        <v>6</v>
      </c>
      <c r="AG227" t="s">
        <v>157</v>
      </c>
      <c r="AH227" t="s">
        <v>157</v>
      </c>
      <c r="AI227" t="s">
        <v>169</v>
      </c>
      <c r="AJ227" t="s">
        <v>159</v>
      </c>
      <c r="AL227" t="s">
        <v>154</v>
      </c>
      <c r="AQ227" t="s">
        <v>160</v>
      </c>
      <c r="AR227" t="s">
        <v>150</v>
      </c>
      <c r="AS227" t="s">
        <v>159</v>
      </c>
      <c r="AT227" s="1" t="s">
        <v>1415</v>
      </c>
      <c r="AU227">
        <v>2030</v>
      </c>
      <c r="AX227" t="s">
        <v>157</v>
      </c>
      <c r="AY227" t="s">
        <v>262</v>
      </c>
      <c r="AZ227" t="s">
        <v>157</v>
      </c>
      <c r="BA227" t="s">
        <v>154</v>
      </c>
      <c r="BG227" s="45"/>
      <c r="BI227">
        <v>0</v>
      </c>
    </row>
    <row r="228" spans="3:61" ht="14.45">
      <c r="C228">
        <v>222</v>
      </c>
      <c r="D228">
        <v>260</v>
      </c>
      <c r="E228" t="s">
        <v>1416</v>
      </c>
      <c r="F228" t="s">
        <v>1227</v>
      </c>
      <c r="G228" t="s">
        <v>229</v>
      </c>
      <c r="H228" t="s">
        <v>145</v>
      </c>
      <c r="I228" t="s">
        <v>146</v>
      </c>
      <c r="J228" s="8">
        <v>62639.20</v>
      </c>
      <c r="K228">
        <v>250.20</v>
      </c>
      <c r="L228">
        <v>-0.689</v>
      </c>
      <c r="M228">
        <v>431944.20</v>
      </c>
      <c r="N228">
        <v>15131</v>
      </c>
      <c r="O228">
        <v>31</v>
      </c>
      <c r="P228" t="s">
        <v>154</v>
      </c>
      <c r="S228" t="s">
        <v>154</v>
      </c>
      <c r="T228" t="s">
        <v>154</v>
      </c>
      <c r="W228" s="134"/>
      <c r="Z228" s="134"/>
      <c r="AE228" t="s">
        <v>281</v>
      </c>
      <c r="AF228" t="s">
        <v>240</v>
      </c>
      <c r="AG228" t="s">
        <v>157</v>
      </c>
      <c r="AH228" t="s">
        <v>157</v>
      </c>
      <c r="AI228" t="s">
        <v>158</v>
      </c>
      <c r="AJ228" t="s">
        <v>159</v>
      </c>
      <c r="AL228" t="s">
        <v>154</v>
      </c>
      <c r="AR228" t="s">
        <v>154</v>
      </c>
      <c r="AX228" t="s">
        <v>168</v>
      </c>
      <c r="AY228" t="s">
        <v>168</v>
      </c>
      <c r="AZ228" t="s">
        <v>158</v>
      </c>
      <c r="BA228" t="s">
        <v>150</v>
      </c>
      <c r="BB228" t="s">
        <v>1420</v>
      </c>
      <c r="BC228">
        <v>2030</v>
      </c>
      <c r="BG228" s="45"/>
      <c r="BI228">
        <v>0</v>
      </c>
    </row>
    <row r="229" spans="3:61" ht="409.5">
      <c r="C229">
        <v>223</v>
      </c>
      <c r="D229">
        <v>190</v>
      </c>
      <c r="E229" t="s">
        <v>1421</v>
      </c>
      <c r="F229" t="s">
        <v>599</v>
      </c>
      <c r="G229" t="s">
        <v>184</v>
      </c>
      <c r="H229" t="s">
        <v>1422</v>
      </c>
      <c r="I229" t="s">
        <v>246</v>
      </c>
      <c r="J229" s="8">
        <v>62441</v>
      </c>
      <c r="K229">
        <v>1339</v>
      </c>
      <c r="L229">
        <v>0.457</v>
      </c>
      <c r="M229">
        <v>89385</v>
      </c>
      <c r="N229">
        <v>125416</v>
      </c>
      <c r="O229">
        <v>21</v>
      </c>
      <c r="P229" t="s">
        <v>154</v>
      </c>
      <c r="S229" t="s">
        <v>150</v>
      </c>
      <c r="T229" t="s">
        <v>154</v>
      </c>
      <c r="U229" t="s">
        <v>155</v>
      </c>
      <c r="W229" s="134"/>
      <c r="Z229" s="134"/>
      <c r="AE229" t="s">
        <v>167</v>
      </c>
      <c r="AF229" t="s">
        <v>6</v>
      </c>
      <c r="AG229" t="s">
        <v>157</v>
      </c>
      <c r="AH229" t="s">
        <v>157</v>
      </c>
      <c r="AI229" t="s">
        <v>158</v>
      </c>
      <c r="AJ229" t="s">
        <v>159</v>
      </c>
      <c r="AL229" t="s">
        <v>154</v>
      </c>
      <c r="AQ229" t="s">
        <v>160</v>
      </c>
      <c r="AR229" t="s">
        <v>150</v>
      </c>
      <c r="AS229" t="s">
        <v>159</v>
      </c>
      <c r="AT229" s="1" t="s">
        <v>1426</v>
      </c>
      <c r="AU229">
        <v>2050</v>
      </c>
      <c r="AX229" t="s">
        <v>157</v>
      </c>
      <c r="AY229" t="s">
        <v>262</v>
      </c>
      <c r="AZ229" t="s">
        <v>158</v>
      </c>
      <c r="BA229" t="s">
        <v>154</v>
      </c>
      <c r="BG229" s="45"/>
      <c r="BI229">
        <v>0</v>
      </c>
    </row>
    <row r="230" spans="3:61" ht="275.45">
      <c r="C230">
        <v>224</v>
      </c>
      <c r="D230">
        <v>245</v>
      </c>
      <c r="E230" t="s">
        <v>1427</v>
      </c>
      <c r="F230" t="s">
        <v>443</v>
      </c>
      <c r="G230" t="s">
        <v>229</v>
      </c>
      <c r="H230" t="s">
        <v>772</v>
      </c>
      <c r="I230" t="s">
        <v>246</v>
      </c>
      <c r="J230" s="8">
        <v>62196.40</v>
      </c>
      <c r="K230">
        <v>4027.30</v>
      </c>
      <c r="L230">
        <v>-0.006</v>
      </c>
      <c r="M230">
        <v>557721.10</v>
      </c>
      <c r="N230">
        <v>86851</v>
      </c>
      <c r="O230">
        <v>31</v>
      </c>
      <c r="P230" t="s">
        <v>154</v>
      </c>
      <c r="S230" t="s">
        <v>154</v>
      </c>
      <c r="T230" t="s">
        <v>154</v>
      </c>
      <c r="W230" s="134"/>
      <c r="Z230" s="134"/>
      <c r="AE230" t="s">
        <v>167</v>
      </c>
      <c r="AF230" t="s">
        <v>6</v>
      </c>
      <c r="AG230" t="s">
        <v>168</v>
      </c>
      <c r="AH230" t="s">
        <v>168</v>
      </c>
      <c r="AI230" t="s">
        <v>168</v>
      </c>
      <c r="AL230" t="s">
        <v>154</v>
      </c>
      <c r="AQ230" t="s">
        <v>160</v>
      </c>
      <c r="AR230" t="s">
        <v>150</v>
      </c>
      <c r="AT230" s="1" t="s">
        <v>1431</v>
      </c>
      <c r="AU230">
        <v>2040</v>
      </c>
      <c r="AX230" t="s">
        <v>157</v>
      </c>
      <c r="AY230" t="s">
        <v>168</v>
      </c>
      <c r="AZ230" t="s">
        <v>158</v>
      </c>
      <c r="BA230" t="s">
        <v>154</v>
      </c>
      <c r="BG230" s="45"/>
      <c r="BI230">
        <v>0</v>
      </c>
    </row>
    <row r="231" spans="3:61" ht="14.45">
      <c r="C231">
        <v>225</v>
      </c>
      <c r="D231">
        <v>237</v>
      </c>
      <c r="E231" t="s">
        <v>1432</v>
      </c>
      <c r="F231" t="s">
        <v>1433</v>
      </c>
      <c r="G231" t="s">
        <v>790</v>
      </c>
      <c r="H231" t="s">
        <v>145</v>
      </c>
      <c r="I231" t="s">
        <v>146</v>
      </c>
      <c r="J231" s="8">
        <v>61643</v>
      </c>
      <c r="K231">
        <v>3457</v>
      </c>
      <c r="L231">
        <v>-0.25</v>
      </c>
      <c r="M231">
        <v>75372</v>
      </c>
      <c r="N231">
        <v>103000</v>
      </c>
      <c r="O231">
        <v>30</v>
      </c>
      <c r="P231" t="s">
        <v>154</v>
      </c>
      <c r="S231" t="s">
        <v>150</v>
      </c>
      <c r="T231" t="s">
        <v>150</v>
      </c>
      <c r="U231" t="s">
        <v>151</v>
      </c>
      <c r="V231" t="s">
        <v>827</v>
      </c>
      <c r="W231" s="134">
        <v>2035</v>
      </c>
      <c r="Z231" s="134"/>
      <c r="AA231" t="s">
        <v>154</v>
      </c>
      <c r="AB231" t="s">
        <v>210</v>
      </c>
      <c r="AE231" t="s">
        <v>167</v>
      </c>
      <c r="AF231" t="s">
        <v>6</v>
      </c>
      <c r="AG231" t="s">
        <v>157</v>
      </c>
      <c r="AH231" t="s">
        <v>157</v>
      </c>
      <c r="AI231" t="s">
        <v>157</v>
      </c>
      <c r="AJ231" t="s">
        <v>218</v>
      </c>
      <c r="AL231" t="s">
        <v>154</v>
      </c>
      <c r="AQ231" t="s">
        <v>219</v>
      </c>
      <c r="AR231" t="s">
        <v>150</v>
      </c>
      <c r="AS231" t="s">
        <v>218</v>
      </c>
      <c r="AT231" t="s">
        <v>1436</v>
      </c>
      <c r="AU231">
        <v>2050</v>
      </c>
      <c r="AX231" t="s">
        <v>157</v>
      </c>
      <c r="AY231" t="s">
        <v>312</v>
      </c>
      <c r="AZ231" t="s">
        <v>158</v>
      </c>
      <c r="BA231" t="s">
        <v>154</v>
      </c>
      <c r="BG231" s="45"/>
      <c r="BI231">
        <v>0</v>
      </c>
    </row>
    <row r="232" spans="3:61" ht="14.45">
      <c r="C232">
        <v>226</v>
      </c>
      <c r="D232">
        <v>160</v>
      </c>
      <c r="E232" t="s">
        <v>1437</v>
      </c>
      <c r="F232" t="s">
        <v>1438</v>
      </c>
      <c r="G232" t="s">
        <v>1047</v>
      </c>
      <c r="H232" t="s">
        <v>175</v>
      </c>
      <c r="I232" t="s">
        <v>176</v>
      </c>
      <c r="J232" s="8">
        <v>61519.50</v>
      </c>
      <c r="K232">
        <v>1982.90</v>
      </c>
      <c r="L232">
        <v>0.026</v>
      </c>
      <c r="M232">
        <v>80880.20</v>
      </c>
      <c r="N232">
        <v>223575</v>
      </c>
      <c r="O232">
        <v>16</v>
      </c>
      <c r="P232" t="s">
        <v>154</v>
      </c>
      <c r="S232" t="s">
        <v>154</v>
      </c>
      <c r="T232" t="s">
        <v>154</v>
      </c>
      <c r="W232" s="134"/>
      <c r="Z232" s="134"/>
      <c r="AL232" t="s">
        <v>154</v>
      </c>
      <c r="AO232" t="s">
        <v>1442</v>
      </c>
      <c r="AP232" t="s">
        <v>795</v>
      </c>
      <c r="AR232" t="s">
        <v>154</v>
      </c>
      <c r="AX232" t="s">
        <v>168</v>
      </c>
      <c r="BA232" t="s">
        <v>154</v>
      </c>
      <c r="BG232" s="45"/>
      <c r="BI232">
        <v>0</v>
      </c>
    </row>
    <row r="233" spans="3:61" ht="409.5">
      <c r="C233">
        <v>227</v>
      </c>
      <c r="D233">
        <v>225</v>
      </c>
      <c r="E233" t="s">
        <v>1443</v>
      </c>
      <c r="F233" t="s">
        <v>271</v>
      </c>
      <c r="G233" t="s">
        <v>272</v>
      </c>
      <c r="H233" t="s">
        <v>374</v>
      </c>
      <c r="I233" t="s">
        <v>246</v>
      </c>
      <c r="J233" s="8">
        <v>61423.20</v>
      </c>
      <c r="K233">
        <v>1144.20</v>
      </c>
      <c r="L233">
        <v>0.018</v>
      </c>
      <c r="M233">
        <v>65317.90</v>
      </c>
      <c r="N233">
        <v>200234</v>
      </c>
      <c r="O233">
        <v>31</v>
      </c>
      <c r="P233" t="s">
        <v>154</v>
      </c>
      <c r="S233" t="s">
        <v>154</v>
      </c>
      <c r="T233" t="s">
        <v>154</v>
      </c>
      <c r="W233" s="134"/>
      <c r="Z233" s="134"/>
      <c r="AE233" t="s">
        <v>167</v>
      </c>
      <c r="AF233" t="s">
        <v>6</v>
      </c>
      <c r="AG233" t="s">
        <v>157</v>
      </c>
      <c r="AH233" t="s">
        <v>157</v>
      </c>
      <c r="AI233" t="s">
        <v>169</v>
      </c>
      <c r="AJ233" t="s">
        <v>159</v>
      </c>
      <c r="AL233" t="s">
        <v>154</v>
      </c>
      <c r="AQ233" t="s">
        <v>160</v>
      </c>
      <c r="AR233" t="s">
        <v>150</v>
      </c>
      <c r="AS233" t="s">
        <v>159</v>
      </c>
      <c r="AT233" s="1" t="s">
        <v>1447</v>
      </c>
      <c r="AU233">
        <v>2050</v>
      </c>
      <c r="AX233" t="s">
        <v>168</v>
      </c>
      <c r="AY233" t="s">
        <v>171</v>
      </c>
      <c r="AZ233" t="s">
        <v>158</v>
      </c>
      <c r="BA233" t="s">
        <v>154</v>
      </c>
      <c r="BG233" s="45"/>
      <c r="BI233">
        <v>0</v>
      </c>
    </row>
    <row r="234" spans="3:61" ht="14.45">
      <c r="C234">
        <v>228</v>
      </c>
      <c r="D234">
        <v>239</v>
      </c>
      <c r="E234" t="s">
        <v>1448</v>
      </c>
      <c r="F234" t="s">
        <v>271</v>
      </c>
      <c r="G234" t="s">
        <v>272</v>
      </c>
      <c r="H234" t="s">
        <v>175</v>
      </c>
      <c r="I234" t="s">
        <v>176</v>
      </c>
      <c r="J234" s="8">
        <v>61099.50</v>
      </c>
      <c r="K234">
        <v>559.90</v>
      </c>
      <c r="L234">
        <v>-0.067</v>
      </c>
      <c r="M234">
        <v>121726.10</v>
      </c>
      <c r="N234">
        <v>118422</v>
      </c>
      <c r="O234">
        <v>12</v>
      </c>
      <c r="P234" t="s">
        <v>154</v>
      </c>
      <c r="S234" t="s">
        <v>154</v>
      </c>
      <c r="T234" t="s">
        <v>154</v>
      </c>
      <c r="W234" s="134"/>
      <c r="Z234" s="134"/>
      <c r="AE234" t="s">
        <v>233</v>
      </c>
      <c r="AF234" t="s">
        <v>234</v>
      </c>
      <c r="AG234" t="s">
        <v>337</v>
      </c>
      <c r="AH234" t="s">
        <v>337</v>
      </c>
      <c r="AJ234" t="s">
        <v>159</v>
      </c>
      <c r="AK234" t="s">
        <v>180</v>
      </c>
      <c r="AL234" t="s">
        <v>154</v>
      </c>
      <c r="AM234" t="s">
        <v>338</v>
      </c>
      <c r="AN234">
        <v>2060</v>
      </c>
      <c r="AO234" t="s">
        <v>1452</v>
      </c>
      <c r="AR234" t="s">
        <v>154</v>
      </c>
      <c r="AX234" t="s">
        <v>168</v>
      </c>
      <c r="BA234" t="s">
        <v>150</v>
      </c>
      <c r="BB234" t="s">
        <v>365</v>
      </c>
      <c r="BD234" t="s">
        <v>1452</v>
      </c>
      <c r="BG234" s="45"/>
      <c r="BI234">
        <v>0</v>
      </c>
    </row>
    <row r="235" spans="3:61" ht="14.45">
      <c r="C235">
        <v>229</v>
      </c>
      <c r="D235">
        <v>251</v>
      </c>
      <c r="E235" t="s">
        <v>1453</v>
      </c>
      <c r="F235" t="s">
        <v>415</v>
      </c>
      <c r="G235" t="s">
        <v>244</v>
      </c>
      <c r="H235" t="s">
        <v>374</v>
      </c>
      <c r="I235" t="s">
        <v>246</v>
      </c>
      <c r="J235" s="8">
        <v>60811.10</v>
      </c>
      <c r="K235">
        <v>813.20</v>
      </c>
      <c r="L235">
        <v>-0.658</v>
      </c>
      <c r="M235">
        <v>133947</v>
      </c>
      <c r="N235">
        <v>98636</v>
      </c>
      <c r="O235">
        <v>31</v>
      </c>
      <c r="P235" t="s">
        <v>154</v>
      </c>
      <c r="S235" t="s">
        <v>150</v>
      </c>
      <c r="T235" t="s">
        <v>150</v>
      </c>
      <c r="U235" t="s">
        <v>151</v>
      </c>
      <c r="V235" t="s">
        <v>1457</v>
      </c>
      <c r="W235" s="134">
        <v>2030</v>
      </c>
      <c r="Z235" s="134"/>
      <c r="AE235" t="s">
        <v>202</v>
      </c>
      <c r="AF235" t="s">
        <v>5</v>
      </c>
      <c r="AG235" t="s">
        <v>157</v>
      </c>
      <c r="AH235" t="s">
        <v>157</v>
      </c>
      <c r="AI235" t="s">
        <v>157</v>
      </c>
      <c r="AJ235" t="s">
        <v>218</v>
      </c>
      <c r="AK235" t="s">
        <v>219</v>
      </c>
      <c r="AL235" t="s">
        <v>150</v>
      </c>
      <c r="AM235" t="s">
        <v>1458</v>
      </c>
      <c r="AN235">
        <v>2050</v>
      </c>
      <c r="AR235" t="s">
        <v>154</v>
      </c>
      <c r="AX235" t="s">
        <v>168</v>
      </c>
      <c r="AY235" t="s">
        <v>168</v>
      </c>
      <c r="AZ235" t="s">
        <v>158</v>
      </c>
      <c r="BA235" t="s">
        <v>154</v>
      </c>
      <c r="BG235" s="45"/>
      <c r="BI235">
        <v>0</v>
      </c>
    </row>
    <row r="236" spans="3:61" ht="14.45">
      <c r="C236">
        <v>230</v>
      </c>
      <c r="D236">
        <v>217</v>
      </c>
      <c r="E236" t="s">
        <v>1459</v>
      </c>
      <c r="F236" t="s">
        <v>333</v>
      </c>
      <c r="G236" t="s">
        <v>229</v>
      </c>
      <c r="H236" t="s">
        <v>863</v>
      </c>
      <c r="I236" t="s">
        <v>3034</v>
      </c>
      <c r="J236" s="8">
        <v>60802</v>
      </c>
      <c r="K236">
        <v>4891.4</v>
      </c>
      <c r="L236">
        <v>-0.182</v>
      </c>
      <c r="M236">
        <v>387891.20</v>
      </c>
      <c r="N236">
        <v>86574</v>
      </c>
      <c r="O236">
        <v>31</v>
      </c>
      <c r="P236" t="s">
        <v>154</v>
      </c>
      <c r="S236" t="s">
        <v>150</v>
      </c>
      <c r="T236" t="s">
        <v>150</v>
      </c>
      <c r="U236" t="s">
        <v>210</v>
      </c>
      <c r="W236" s="134">
        <v>2030</v>
      </c>
      <c r="Z236" s="134"/>
      <c r="AA236" t="s">
        <v>154</v>
      </c>
      <c r="AB236" t="s">
        <v>210</v>
      </c>
      <c r="AE236" t="s">
        <v>281</v>
      </c>
      <c r="AF236" t="s">
        <v>240</v>
      </c>
      <c r="AG236" t="s">
        <v>157</v>
      </c>
      <c r="AH236" t="s">
        <v>157</v>
      </c>
      <c r="AI236" t="s">
        <v>158</v>
      </c>
      <c r="AJ236" t="s">
        <v>159</v>
      </c>
      <c r="AL236" t="s">
        <v>154</v>
      </c>
      <c r="AR236" t="s">
        <v>154</v>
      </c>
      <c r="AX236" t="s">
        <v>157</v>
      </c>
      <c r="AY236" t="s">
        <v>168</v>
      </c>
      <c r="AZ236" t="s">
        <v>158</v>
      </c>
      <c r="BA236" t="s">
        <v>150</v>
      </c>
      <c r="BB236" s="135" t="s">
        <v>7837</v>
      </c>
      <c r="BC236">
        <v>2030</v>
      </c>
      <c r="BG236" s="45"/>
      <c r="BI236">
        <v>0</v>
      </c>
    </row>
    <row r="237" spans="3:61" ht="14.45">
      <c r="C237">
        <v>231</v>
      </c>
      <c r="D237">
        <v>242</v>
      </c>
      <c r="E237" t="s">
        <v>1464</v>
      </c>
      <c r="F237" t="s">
        <v>488</v>
      </c>
      <c r="G237" t="s">
        <v>144</v>
      </c>
      <c r="H237" t="s">
        <v>145</v>
      </c>
      <c r="I237" t="s">
        <v>146</v>
      </c>
      <c r="J237" s="8">
        <v>60177</v>
      </c>
      <c r="K237">
        <v>4635</v>
      </c>
      <c r="L237">
        <v>0.066</v>
      </c>
      <c r="M237">
        <v>37601</v>
      </c>
      <c r="N237">
        <v>255000</v>
      </c>
      <c r="O237">
        <v>31</v>
      </c>
      <c r="P237" t="s">
        <v>154</v>
      </c>
      <c r="S237" t="s">
        <v>154</v>
      </c>
      <c r="T237" t="s">
        <v>154</v>
      </c>
      <c r="W237" s="134"/>
      <c r="Z237" s="134"/>
      <c r="AE237" t="s">
        <v>233</v>
      </c>
      <c r="AF237" t="s">
        <v>234</v>
      </c>
      <c r="AG237" t="s">
        <v>157</v>
      </c>
      <c r="AH237" t="s">
        <v>157</v>
      </c>
      <c r="AI237" t="s">
        <v>168</v>
      </c>
      <c r="AJ237" t="s">
        <v>159</v>
      </c>
      <c r="AL237" t="s">
        <v>154</v>
      </c>
      <c r="AO237" t="s">
        <v>1468</v>
      </c>
      <c r="AP237" t="s">
        <v>1028</v>
      </c>
      <c r="AR237" t="s">
        <v>154</v>
      </c>
      <c r="AX237" t="s">
        <v>168</v>
      </c>
      <c r="AY237" t="s">
        <v>158</v>
      </c>
      <c r="AZ237" t="s">
        <v>158</v>
      </c>
      <c r="BA237" t="s">
        <v>154</v>
      </c>
      <c r="BG237" s="45"/>
      <c r="BI237">
        <v>0</v>
      </c>
    </row>
    <row r="238" spans="3:61" ht="116.1">
      <c r="C238">
        <v>232</v>
      </c>
      <c r="D238">
        <v>231</v>
      </c>
      <c r="E238" t="s">
        <v>1469</v>
      </c>
      <c r="F238" t="s">
        <v>1470</v>
      </c>
      <c r="G238" t="s">
        <v>735</v>
      </c>
      <c r="H238" t="s">
        <v>1471</v>
      </c>
      <c r="I238" t="s">
        <v>246</v>
      </c>
      <c r="J238" s="8">
        <v>59768</v>
      </c>
      <c r="K238">
        <v>5855</v>
      </c>
      <c r="L238">
        <v>0.096</v>
      </c>
      <c r="M238">
        <v>206637</v>
      </c>
      <c r="N238">
        <v>143885</v>
      </c>
      <c r="O238">
        <v>20</v>
      </c>
      <c r="P238" t="s">
        <v>150</v>
      </c>
      <c r="Q238">
        <v>2017</v>
      </c>
      <c r="R238">
        <v>2025</v>
      </c>
      <c r="S238" t="s">
        <v>150</v>
      </c>
      <c r="T238" t="s">
        <v>150</v>
      </c>
      <c r="U238" t="s">
        <v>151</v>
      </c>
      <c r="V238" t="s">
        <v>353</v>
      </c>
      <c r="W238" s="134">
        <v>2025</v>
      </c>
      <c r="Z238" s="134"/>
      <c r="AA238" t="s">
        <v>154</v>
      </c>
      <c r="AB238" t="s">
        <v>155</v>
      </c>
      <c r="AE238" t="s">
        <v>167</v>
      </c>
      <c r="AF238" t="s">
        <v>6</v>
      </c>
      <c r="AG238" t="s">
        <v>157</v>
      </c>
      <c r="AH238" t="s">
        <v>157</v>
      </c>
      <c r="AI238" t="s">
        <v>157</v>
      </c>
      <c r="AJ238" t="s">
        <v>218</v>
      </c>
      <c r="AL238" t="s">
        <v>154</v>
      </c>
      <c r="AQ238" t="s">
        <v>219</v>
      </c>
      <c r="AR238" t="s">
        <v>150</v>
      </c>
      <c r="AS238" t="s">
        <v>218</v>
      </c>
      <c r="AT238" s="1" t="s">
        <v>1475</v>
      </c>
      <c r="AU238">
        <v>2040</v>
      </c>
      <c r="AX238" t="s">
        <v>168</v>
      </c>
      <c r="AY238" t="s">
        <v>171</v>
      </c>
      <c r="AZ238" t="s">
        <v>158</v>
      </c>
      <c r="BA238" t="s">
        <v>154</v>
      </c>
      <c r="BG238" s="45"/>
      <c r="BI238">
        <v>0</v>
      </c>
    </row>
    <row r="239" spans="3:61" ht="14.45">
      <c r="C239">
        <v>233</v>
      </c>
      <c r="D239">
        <v>385</v>
      </c>
      <c r="E239" t="s">
        <v>1476</v>
      </c>
      <c r="F239" t="s">
        <v>415</v>
      </c>
      <c r="G239" t="s">
        <v>244</v>
      </c>
      <c r="H239" t="s">
        <v>175</v>
      </c>
      <c r="I239" t="s">
        <v>176</v>
      </c>
      <c r="J239" s="8">
        <v>59693.90</v>
      </c>
      <c r="K239">
        <v>458.70</v>
      </c>
      <c r="L239">
        <v>-0.217</v>
      </c>
      <c r="M239">
        <v>43927</v>
      </c>
      <c r="N239">
        <v>69647</v>
      </c>
      <c r="O239">
        <v>2</v>
      </c>
      <c r="P239" t="s">
        <v>154</v>
      </c>
      <c r="S239" t="s">
        <v>154</v>
      </c>
      <c r="T239" t="s">
        <v>154</v>
      </c>
      <c r="W239" s="134"/>
      <c r="Z239" s="134"/>
      <c r="AL239" t="s">
        <v>154</v>
      </c>
      <c r="AR239" t="s">
        <v>154</v>
      </c>
      <c r="AX239" t="s">
        <v>168</v>
      </c>
      <c r="BA239" t="s">
        <v>154</v>
      </c>
      <c r="BG239" s="45"/>
      <c r="BI239">
        <v>0</v>
      </c>
    </row>
    <row r="240" spans="3:61" ht="14.45">
      <c r="C240">
        <v>234</v>
      </c>
      <c r="D240">
        <v>226</v>
      </c>
      <c r="E240" t="s">
        <v>1480</v>
      </c>
      <c r="F240" t="s">
        <v>333</v>
      </c>
      <c r="G240" t="s">
        <v>229</v>
      </c>
      <c r="H240" t="s">
        <v>264</v>
      </c>
      <c r="I240" t="s">
        <v>176</v>
      </c>
      <c r="J240" s="8">
        <v>59237.30</v>
      </c>
      <c r="K240">
        <v>5808.30</v>
      </c>
      <c r="L240">
        <v>0.236</v>
      </c>
      <c r="M240">
        <v>1890188.80</v>
      </c>
      <c r="N240">
        <v>52554</v>
      </c>
      <c r="O240">
        <v>25</v>
      </c>
      <c r="P240" t="s">
        <v>154</v>
      </c>
      <c r="S240" t="s">
        <v>154</v>
      </c>
      <c r="T240" t="s">
        <v>154</v>
      </c>
      <c r="W240" s="134"/>
      <c r="Z240" s="134"/>
      <c r="AE240" t="s">
        <v>167</v>
      </c>
      <c r="AF240" t="s">
        <v>6</v>
      </c>
      <c r="AG240" t="s">
        <v>157</v>
      </c>
      <c r="AH240" t="s">
        <v>157</v>
      </c>
      <c r="AI240" t="s">
        <v>157</v>
      </c>
      <c r="AJ240" t="s">
        <v>218</v>
      </c>
      <c r="AL240" t="s">
        <v>154</v>
      </c>
      <c r="AQ240" t="s">
        <v>219</v>
      </c>
      <c r="AR240" t="s">
        <v>150</v>
      </c>
      <c r="AS240" t="s">
        <v>218</v>
      </c>
      <c r="AT240" t="s">
        <v>1484</v>
      </c>
      <c r="AU240">
        <v>2050</v>
      </c>
      <c r="AX240" t="s">
        <v>158</v>
      </c>
      <c r="AY240" t="s">
        <v>168</v>
      </c>
      <c r="AZ240" t="s">
        <v>158</v>
      </c>
      <c r="BA240" t="s">
        <v>154</v>
      </c>
      <c r="BG240" s="45"/>
      <c r="BI240">
        <v>0</v>
      </c>
    </row>
    <row r="241" spans="3:61" ht="14.45">
      <c r="C241">
        <v>235</v>
      </c>
      <c r="D241">
        <v>300</v>
      </c>
      <c r="E241" t="s">
        <v>1485</v>
      </c>
      <c r="F241" t="s">
        <v>599</v>
      </c>
      <c r="G241" t="s">
        <v>184</v>
      </c>
      <c r="H241" t="s">
        <v>175</v>
      </c>
      <c r="I241" t="s">
        <v>176</v>
      </c>
      <c r="J241" s="8">
        <v>58886</v>
      </c>
      <c r="K241">
        <v>1440.70</v>
      </c>
      <c r="L241">
        <v>0.06</v>
      </c>
      <c r="M241">
        <v>30119.50</v>
      </c>
      <c r="N241">
        <v>31822</v>
      </c>
      <c r="O241">
        <v>7</v>
      </c>
      <c r="P241" t="s">
        <v>154</v>
      </c>
      <c r="S241" t="s">
        <v>154</v>
      </c>
      <c r="T241" t="s">
        <v>154</v>
      </c>
      <c r="W241" s="134"/>
      <c r="Z241" s="134"/>
      <c r="AK241" t="s">
        <v>180</v>
      </c>
      <c r="AL241" t="s">
        <v>154</v>
      </c>
      <c r="AN241">
        <v>2060</v>
      </c>
      <c r="AR241" t="s">
        <v>154</v>
      </c>
      <c r="AX241" t="s">
        <v>168</v>
      </c>
      <c r="BA241" t="s">
        <v>154</v>
      </c>
      <c r="BG241" s="45"/>
      <c r="BI241">
        <v>0</v>
      </c>
    </row>
    <row r="242" spans="3:61" ht="409.5">
      <c r="C242">
        <v>236</v>
      </c>
      <c r="D242">
        <v>254</v>
      </c>
      <c r="E242" t="s">
        <v>1489</v>
      </c>
      <c r="F242" t="s">
        <v>620</v>
      </c>
      <c r="G242" t="s">
        <v>229</v>
      </c>
      <c r="H242" t="s">
        <v>145</v>
      </c>
      <c r="I242" t="s">
        <v>146</v>
      </c>
      <c r="J242" s="8">
        <v>58645.90</v>
      </c>
      <c r="K242">
        <v>2062.2</v>
      </c>
      <c r="L242">
        <v>0</v>
      </c>
      <c r="M242">
        <v>307070.9</v>
      </c>
      <c r="N242">
        <v>22453</v>
      </c>
      <c r="O242">
        <v>31</v>
      </c>
      <c r="P242" t="s">
        <v>154</v>
      </c>
      <c r="S242" t="s">
        <v>154</v>
      </c>
      <c r="T242" t="s">
        <v>154</v>
      </c>
      <c r="W242" s="134"/>
      <c r="Z242" s="134"/>
      <c r="AE242" t="s">
        <v>167</v>
      </c>
      <c r="AF242" t="s">
        <v>6</v>
      </c>
      <c r="AG242" t="s">
        <v>157</v>
      </c>
      <c r="AH242" t="s">
        <v>157</v>
      </c>
      <c r="AI242" t="s">
        <v>157</v>
      </c>
      <c r="AJ242" t="s">
        <v>218</v>
      </c>
      <c r="AL242" t="s">
        <v>154</v>
      </c>
      <c r="AQ242" t="s">
        <v>219</v>
      </c>
      <c r="AR242" t="s">
        <v>150</v>
      </c>
      <c r="AS242" t="s">
        <v>218</v>
      </c>
      <c r="AT242" s="136" t="s">
        <v>7838</v>
      </c>
      <c r="AU242">
        <v>2050</v>
      </c>
      <c r="AX242" t="s">
        <v>157</v>
      </c>
      <c r="AY242" t="s">
        <v>168</v>
      </c>
      <c r="AZ242" t="s">
        <v>158</v>
      </c>
      <c r="BA242" t="s">
        <v>154</v>
      </c>
      <c r="BG242" s="45"/>
      <c r="BI242">
        <v>0</v>
      </c>
    </row>
    <row r="243" spans="3:61" ht="14.45">
      <c r="C243">
        <v>237</v>
      </c>
      <c r="D243">
        <v>257</v>
      </c>
      <c r="E243" t="s">
        <v>1494</v>
      </c>
      <c r="F243" t="s">
        <v>1074</v>
      </c>
      <c r="G243" t="s">
        <v>735</v>
      </c>
      <c r="H243" t="s">
        <v>245</v>
      </c>
      <c r="I243" t="s">
        <v>246</v>
      </c>
      <c r="J243" s="8">
        <v>58493.60</v>
      </c>
      <c r="K243">
        <v>379.80</v>
      </c>
      <c r="L243">
        <v>-0.037</v>
      </c>
      <c r="M243">
        <v>11845.10</v>
      </c>
      <c r="N243">
        <v>413000</v>
      </c>
      <c r="O243">
        <v>27</v>
      </c>
      <c r="P243" t="s">
        <v>154</v>
      </c>
      <c r="S243" t="s">
        <v>150</v>
      </c>
      <c r="T243" t="s">
        <v>150</v>
      </c>
      <c r="U243" t="s">
        <v>151</v>
      </c>
      <c r="V243" t="s">
        <v>353</v>
      </c>
      <c r="W243" s="134">
        <v>2032</v>
      </c>
      <c r="X243" t="s">
        <v>151</v>
      </c>
      <c r="Y243" t="s">
        <v>353</v>
      </c>
      <c r="Z243" s="134">
        <v>2045</v>
      </c>
      <c r="AA243" t="s">
        <v>150</v>
      </c>
      <c r="AB243" t="s">
        <v>151</v>
      </c>
      <c r="AC243">
        <v>2045</v>
      </c>
      <c r="AE243" t="s">
        <v>167</v>
      </c>
      <c r="AF243" t="s">
        <v>6</v>
      </c>
      <c r="AG243" t="s">
        <v>157</v>
      </c>
      <c r="AH243" t="s">
        <v>157</v>
      </c>
      <c r="AI243" t="s">
        <v>157</v>
      </c>
      <c r="AJ243" t="s">
        <v>218</v>
      </c>
      <c r="AL243" t="s">
        <v>154</v>
      </c>
      <c r="AQ243" t="s">
        <v>219</v>
      </c>
      <c r="AR243" t="s">
        <v>150</v>
      </c>
      <c r="AS243" t="s">
        <v>218</v>
      </c>
      <c r="AT243" t="s">
        <v>1498</v>
      </c>
      <c r="AU243">
        <v>2045</v>
      </c>
      <c r="AX243" t="s">
        <v>168</v>
      </c>
      <c r="AY243" t="s">
        <v>168</v>
      </c>
      <c r="AZ243" t="s">
        <v>158</v>
      </c>
      <c r="BA243" t="s">
        <v>154</v>
      </c>
      <c r="BG243" s="45"/>
      <c r="BI243">
        <v>0</v>
      </c>
    </row>
    <row r="244" spans="3:61" ht="409.5">
      <c r="C244">
        <v>238</v>
      </c>
      <c r="D244">
        <v>227</v>
      </c>
      <c r="E244" t="s">
        <v>1499</v>
      </c>
      <c r="F244" t="s">
        <v>415</v>
      </c>
      <c r="G244" t="s">
        <v>244</v>
      </c>
      <c r="H244" t="s">
        <v>245</v>
      </c>
      <c r="I244" t="s">
        <v>246</v>
      </c>
      <c r="J244" s="8">
        <v>58480.60</v>
      </c>
      <c r="K244">
        <v>3136.20</v>
      </c>
      <c r="L244">
        <v>-0.232</v>
      </c>
      <c r="M244">
        <v>76469.30</v>
      </c>
      <c r="N244">
        <v>108167</v>
      </c>
      <c r="O244">
        <v>3</v>
      </c>
      <c r="P244" t="s">
        <v>154</v>
      </c>
      <c r="S244" t="s">
        <v>154</v>
      </c>
      <c r="T244" t="s">
        <v>154</v>
      </c>
      <c r="W244" s="134"/>
      <c r="Z244" s="134"/>
      <c r="AE244" t="s">
        <v>202</v>
      </c>
      <c r="AF244" t="s">
        <v>5</v>
      </c>
      <c r="AG244" t="s">
        <v>157</v>
      </c>
      <c r="AH244" t="s">
        <v>157</v>
      </c>
      <c r="AI244" t="s">
        <v>158</v>
      </c>
      <c r="AJ244" t="s">
        <v>159</v>
      </c>
      <c r="AK244" t="s">
        <v>160</v>
      </c>
      <c r="AL244" t="s">
        <v>150</v>
      </c>
      <c r="AM244" s="1" t="s">
        <v>1503</v>
      </c>
      <c r="AN244">
        <v>2039</v>
      </c>
      <c r="AR244" t="s">
        <v>154</v>
      </c>
      <c r="AX244" t="s">
        <v>157</v>
      </c>
      <c r="AY244" t="s">
        <v>168</v>
      </c>
      <c r="AZ244" t="s">
        <v>158</v>
      </c>
      <c r="BA244" t="s">
        <v>154</v>
      </c>
      <c r="BG244" s="45"/>
      <c r="BI244">
        <v>0</v>
      </c>
    </row>
    <row r="245" spans="3:61" ht="409.5">
      <c r="C245">
        <v>239</v>
      </c>
      <c r="D245">
        <v>241</v>
      </c>
      <c r="E245" t="s">
        <v>1504</v>
      </c>
      <c r="F245" t="s">
        <v>1505</v>
      </c>
      <c r="G245" t="s">
        <v>998</v>
      </c>
      <c r="H245" t="s">
        <v>145</v>
      </c>
      <c r="I245" t="s">
        <v>146</v>
      </c>
      <c r="J245" s="8">
        <v>58452.40</v>
      </c>
      <c r="K245">
        <v>689.10</v>
      </c>
      <c r="L245">
        <v>0.099</v>
      </c>
      <c r="M245">
        <v>30274.50</v>
      </c>
      <c r="N245">
        <v>25750</v>
      </c>
      <c r="O245">
        <v>5</v>
      </c>
      <c r="P245" t="s">
        <v>154</v>
      </c>
      <c r="S245" t="s">
        <v>150</v>
      </c>
      <c r="T245" t="s">
        <v>150</v>
      </c>
      <c r="U245" t="s">
        <v>151</v>
      </c>
      <c r="V245" t="s">
        <v>152</v>
      </c>
      <c r="W245" s="134">
        <v>2030</v>
      </c>
      <c r="X245" t="s">
        <v>151</v>
      </c>
      <c r="Y245" t="s">
        <v>152</v>
      </c>
      <c r="Z245" s="134">
        <v>2045</v>
      </c>
      <c r="AA245" t="s">
        <v>150</v>
      </c>
      <c r="AB245" t="s">
        <v>151</v>
      </c>
      <c r="AC245">
        <v>2045</v>
      </c>
      <c r="AE245" t="s">
        <v>167</v>
      </c>
      <c r="AF245" t="s">
        <v>6</v>
      </c>
      <c r="AG245" t="s">
        <v>157</v>
      </c>
      <c r="AH245" t="s">
        <v>157</v>
      </c>
      <c r="AI245" t="s">
        <v>157</v>
      </c>
      <c r="AJ245" t="s">
        <v>218</v>
      </c>
      <c r="AL245" t="s">
        <v>154</v>
      </c>
      <c r="AQ245" t="s">
        <v>219</v>
      </c>
      <c r="AR245" t="s">
        <v>150</v>
      </c>
      <c r="AS245" t="s">
        <v>218</v>
      </c>
      <c r="AT245" s="1" t="s">
        <v>1509</v>
      </c>
      <c r="AU245">
        <v>2045</v>
      </c>
      <c r="AX245" t="s">
        <v>157</v>
      </c>
      <c r="AY245" t="s">
        <v>168</v>
      </c>
      <c r="AZ245" t="s">
        <v>158</v>
      </c>
      <c r="BA245" t="s">
        <v>154</v>
      </c>
      <c r="BG245" s="45"/>
      <c r="BI245">
        <v>0</v>
      </c>
    </row>
    <row r="246" spans="3:61" ht="14.45">
      <c r="C246">
        <v>240</v>
      </c>
      <c r="D246">
        <v>294</v>
      </c>
      <c r="E246" t="s">
        <v>1510</v>
      </c>
      <c r="F246" t="s">
        <v>333</v>
      </c>
      <c r="G246" t="s">
        <v>229</v>
      </c>
      <c r="H246" t="s">
        <v>756</v>
      </c>
      <c r="I246" t="s">
        <v>146</v>
      </c>
      <c r="J246" s="8">
        <v>58295.10</v>
      </c>
      <c r="K246">
        <v>5378.80</v>
      </c>
      <c r="L246">
        <v>0.662</v>
      </c>
      <c r="M246">
        <v>1011297.10</v>
      </c>
      <c r="N246">
        <v>53597</v>
      </c>
      <c r="O246">
        <v>15</v>
      </c>
      <c r="P246" t="s">
        <v>154</v>
      </c>
      <c r="S246" t="s">
        <v>154</v>
      </c>
      <c r="T246" t="s">
        <v>154</v>
      </c>
      <c r="W246" s="134"/>
      <c r="Z246" s="134"/>
      <c r="AE246" t="s">
        <v>233</v>
      </c>
      <c r="AF246" t="s">
        <v>234</v>
      </c>
      <c r="AG246" t="s">
        <v>157</v>
      </c>
      <c r="AH246" t="s">
        <v>157</v>
      </c>
      <c r="AI246" t="s">
        <v>157</v>
      </c>
      <c r="AJ246" t="s">
        <v>218</v>
      </c>
      <c r="AL246" t="s">
        <v>154</v>
      </c>
      <c r="AQ246" t="s">
        <v>160</v>
      </c>
      <c r="AR246" t="s">
        <v>150</v>
      </c>
      <c r="AT246" t="s">
        <v>1514</v>
      </c>
      <c r="AU246">
        <v>2050</v>
      </c>
      <c r="AV246" t="s">
        <v>1515</v>
      </c>
      <c r="AX246" t="s">
        <v>157</v>
      </c>
      <c r="AY246" t="s">
        <v>262</v>
      </c>
      <c r="AZ246" t="s">
        <v>158</v>
      </c>
      <c r="BA246" t="s">
        <v>150</v>
      </c>
      <c r="BB246" t="s">
        <v>365</v>
      </c>
      <c r="BC246">
        <v>2030</v>
      </c>
      <c r="BD246" t="s">
        <v>1516</v>
      </c>
      <c r="BE246" t="s">
        <v>1517</v>
      </c>
      <c r="BG246" s="45"/>
      <c r="BI246">
        <v>0</v>
      </c>
    </row>
    <row r="247" spans="3:61" ht="14.45">
      <c r="C247">
        <v>241</v>
      </c>
      <c r="D247">
        <v>187</v>
      </c>
      <c r="E247" t="s">
        <v>1518</v>
      </c>
      <c r="F247" t="s">
        <v>314</v>
      </c>
      <c r="G247" t="s">
        <v>229</v>
      </c>
      <c r="H247" t="s">
        <v>175</v>
      </c>
      <c r="I247" t="s">
        <v>176</v>
      </c>
      <c r="J247" s="8">
        <v>57874.30</v>
      </c>
      <c r="K247">
        <v>24.60</v>
      </c>
      <c r="L247">
        <v>0.695</v>
      </c>
      <c r="M247">
        <v>46434.90</v>
      </c>
      <c r="N247">
        <v>31642</v>
      </c>
      <c r="O247">
        <v>8</v>
      </c>
      <c r="P247" t="s">
        <v>154</v>
      </c>
      <c r="S247" t="s">
        <v>154</v>
      </c>
      <c r="T247" t="s">
        <v>154</v>
      </c>
      <c r="W247" s="134"/>
      <c r="Z247" s="134"/>
      <c r="AE247" t="s">
        <v>233</v>
      </c>
      <c r="AF247" t="s">
        <v>234</v>
      </c>
      <c r="AG247" t="s">
        <v>337</v>
      </c>
      <c r="AH247" t="s">
        <v>337</v>
      </c>
      <c r="AJ247" t="s">
        <v>159</v>
      </c>
      <c r="AK247" t="s">
        <v>180</v>
      </c>
      <c r="AL247" t="s">
        <v>154</v>
      </c>
      <c r="AM247" t="s">
        <v>338</v>
      </c>
      <c r="AN247">
        <v>2060</v>
      </c>
      <c r="AO247" t="s">
        <v>1522</v>
      </c>
      <c r="AR247" t="s">
        <v>154</v>
      </c>
      <c r="AX247" t="s">
        <v>168</v>
      </c>
      <c r="BA247" t="s">
        <v>154</v>
      </c>
      <c r="BG247" s="45"/>
      <c r="BI247">
        <v>0</v>
      </c>
    </row>
    <row r="248" spans="3:61" ht="14.45">
      <c r="C248">
        <v>242</v>
      </c>
      <c r="D248">
        <v>232</v>
      </c>
      <c r="E248" t="s">
        <v>1523</v>
      </c>
      <c r="F248" t="s">
        <v>333</v>
      </c>
      <c r="G248" t="s">
        <v>229</v>
      </c>
      <c r="H248" t="s">
        <v>175</v>
      </c>
      <c r="I248" t="s">
        <v>176</v>
      </c>
      <c r="J248" s="8">
        <v>57476.80</v>
      </c>
      <c r="K248">
        <v>10730.10</v>
      </c>
      <c r="L248">
        <v>-0.015</v>
      </c>
      <c r="M248">
        <v>1439576.10</v>
      </c>
      <c r="N248">
        <v>63189</v>
      </c>
      <c r="O248">
        <v>13</v>
      </c>
      <c r="P248" t="s">
        <v>154</v>
      </c>
      <c r="S248" t="s">
        <v>154</v>
      </c>
      <c r="T248" t="s">
        <v>154</v>
      </c>
      <c r="W248" s="134"/>
      <c r="Z248" s="134"/>
      <c r="AE248" t="s">
        <v>202</v>
      </c>
      <c r="AF248" t="s">
        <v>5</v>
      </c>
      <c r="AG248" t="s">
        <v>157</v>
      </c>
      <c r="AH248" t="s">
        <v>157</v>
      </c>
      <c r="AI248" t="s">
        <v>157</v>
      </c>
      <c r="AJ248" t="s">
        <v>218</v>
      </c>
      <c r="AK248" t="s">
        <v>219</v>
      </c>
      <c r="AL248" t="s">
        <v>150</v>
      </c>
      <c r="AM248" t="s">
        <v>1527</v>
      </c>
      <c r="AN248">
        <v>2035</v>
      </c>
      <c r="AR248" t="s">
        <v>154</v>
      </c>
      <c r="AX248" t="s">
        <v>157</v>
      </c>
      <c r="AY248" t="s">
        <v>168</v>
      </c>
      <c r="AZ248" t="s">
        <v>158</v>
      </c>
      <c r="BA248" t="s">
        <v>154</v>
      </c>
      <c r="BG248" s="45"/>
      <c r="BI248">
        <v>0</v>
      </c>
    </row>
    <row r="249" spans="3:61" ht="14.45">
      <c r="C249">
        <v>243</v>
      </c>
      <c r="D249">
        <v>270</v>
      </c>
      <c r="E249" t="s">
        <v>1528</v>
      </c>
      <c r="F249" t="s">
        <v>1433</v>
      </c>
      <c r="G249" t="s">
        <v>790</v>
      </c>
      <c r="H249" t="s">
        <v>145</v>
      </c>
      <c r="I249" t="s">
        <v>146</v>
      </c>
      <c r="J249" s="8">
        <v>57063</v>
      </c>
      <c r="K249">
        <v>3149</v>
      </c>
      <c r="L249">
        <v>0.203</v>
      </c>
      <c r="M249">
        <v>74083</v>
      </c>
      <c r="N249">
        <v>107300</v>
      </c>
      <c r="O249">
        <v>28</v>
      </c>
      <c r="P249" t="s">
        <v>154</v>
      </c>
      <c r="S249" t="s">
        <v>150</v>
      </c>
      <c r="T249" t="s">
        <v>150</v>
      </c>
      <c r="U249" t="s">
        <v>151</v>
      </c>
      <c r="V249" t="s">
        <v>827</v>
      </c>
      <c r="W249" s="134">
        <v>2035</v>
      </c>
      <c r="Z249" s="134"/>
      <c r="AA249" t="s">
        <v>154</v>
      </c>
      <c r="AB249" t="s">
        <v>155</v>
      </c>
      <c r="AE249" t="s">
        <v>167</v>
      </c>
      <c r="AF249" t="s">
        <v>6</v>
      </c>
      <c r="AG249" t="s">
        <v>157</v>
      </c>
      <c r="AH249" t="s">
        <v>157</v>
      </c>
      <c r="AI249" t="s">
        <v>169</v>
      </c>
      <c r="AJ249" t="s">
        <v>159</v>
      </c>
      <c r="AL249" t="s">
        <v>154</v>
      </c>
      <c r="AQ249" t="s">
        <v>160</v>
      </c>
      <c r="AR249" t="s">
        <v>150</v>
      </c>
      <c r="AS249" t="s">
        <v>159</v>
      </c>
      <c r="AT249" t="s">
        <v>1532</v>
      </c>
      <c r="AU249">
        <v>2050</v>
      </c>
      <c r="AX249" t="s">
        <v>158</v>
      </c>
      <c r="AY249" t="s">
        <v>168</v>
      </c>
      <c r="AZ249" t="s">
        <v>158</v>
      </c>
      <c r="BA249" t="s">
        <v>154</v>
      </c>
      <c r="BG249" s="45"/>
      <c r="BI249">
        <v>0</v>
      </c>
    </row>
    <row r="250" spans="3:61" ht="14.45">
      <c r="C250">
        <v>244</v>
      </c>
      <c r="D250">
        <v>220</v>
      </c>
      <c r="E250" t="s">
        <v>1533</v>
      </c>
      <c r="F250" t="s">
        <v>599</v>
      </c>
      <c r="G250" t="s">
        <v>184</v>
      </c>
      <c r="H250" t="s">
        <v>264</v>
      </c>
      <c r="I250" t="s">
        <v>176</v>
      </c>
      <c r="J250" s="8">
        <v>57040.70</v>
      </c>
      <c r="K250">
        <v>2297.40</v>
      </c>
      <c r="L250">
        <v>-0.396</v>
      </c>
      <c r="M250">
        <v>73003.30</v>
      </c>
      <c r="N250">
        <v>120739</v>
      </c>
      <c r="O250">
        <v>31</v>
      </c>
      <c r="P250" t="s">
        <v>154</v>
      </c>
      <c r="S250" t="s">
        <v>154</v>
      </c>
      <c r="T250" t="s">
        <v>154</v>
      </c>
      <c r="W250" s="134"/>
      <c r="Z250" s="134"/>
      <c r="AE250" t="s">
        <v>202</v>
      </c>
      <c r="AF250" t="s">
        <v>5</v>
      </c>
      <c r="AG250" t="s">
        <v>157</v>
      </c>
      <c r="AH250" t="s">
        <v>157</v>
      </c>
      <c r="AI250" t="s">
        <v>157</v>
      </c>
      <c r="AJ250" t="s">
        <v>218</v>
      </c>
      <c r="AK250" t="s">
        <v>219</v>
      </c>
      <c r="AL250" t="s">
        <v>150</v>
      </c>
      <c r="AM250" t="s">
        <v>1537</v>
      </c>
      <c r="AN250">
        <v>2050</v>
      </c>
      <c r="AR250" t="s">
        <v>154</v>
      </c>
      <c r="AX250" t="s">
        <v>157</v>
      </c>
      <c r="AY250" t="s">
        <v>262</v>
      </c>
      <c r="AZ250" t="s">
        <v>158</v>
      </c>
      <c r="BA250" t="s">
        <v>154</v>
      </c>
      <c r="BG250" s="45"/>
      <c r="BI250">
        <v>0</v>
      </c>
    </row>
    <row r="251" spans="3:61" ht="14.45">
      <c r="C251">
        <v>245</v>
      </c>
      <c r="D251">
        <v>235</v>
      </c>
      <c r="E251" t="s">
        <v>1538</v>
      </c>
      <c r="F251" t="s">
        <v>183</v>
      </c>
      <c r="G251" t="s">
        <v>184</v>
      </c>
      <c r="H251" t="s">
        <v>145</v>
      </c>
      <c r="I251" t="s">
        <v>146</v>
      </c>
      <c r="J251" s="8">
        <v>56953</v>
      </c>
      <c r="K251">
        <v>9245</v>
      </c>
      <c r="L251">
        <v>-0.156</v>
      </c>
      <c r="M251">
        <v>122780</v>
      </c>
      <c r="N251">
        <v>11800</v>
      </c>
      <c r="O251">
        <v>30</v>
      </c>
      <c r="P251" t="s">
        <v>154</v>
      </c>
      <c r="S251" t="s">
        <v>154</v>
      </c>
      <c r="T251" t="s">
        <v>154</v>
      </c>
      <c r="W251" s="134"/>
      <c r="Z251" s="134"/>
      <c r="AE251" t="s">
        <v>167</v>
      </c>
      <c r="AF251" t="s">
        <v>6</v>
      </c>
      <c r="AG251" t="s">
        <v>157</v>
      </c>
      <c r="AH251" t="s">
        <v>157</v>
      </c>
      <c r="AI251" t="s">
        <v>158</v>
      </c>
      <c r="AJ251" t="s">
        <v>159</v>
      </c>
      <c r="AL251" t="s">
        <v>154</v>
      </c>
      <c r="AQ251" t="s">
        <v>160</v>
      </c>
      <c r="AR251" t="s">
        <v>150</v>
      </c>
      <c r="AS251" t="s">
        <v>159</v>
      </c>
      <c r="AU251">
        <v>2030</v>
      </c>
      <c r="AX251" t="s">
        <v>157</v>
      </c>
      <c r="AY251" t="s">
        <v>190</v>
      </c>
      <c r="AZ251" t="s">
        <v>158</v>
      </c>
      <c r="BA251" t="s">
        <v>154</v>
      </c>
      <c r="BG251" s="45"/>
      <c r="BI251">
        <v>0</v>
      </c>
    </row>
    <row r="252" spans="3:61" ht="14.45">
      <c r="C252">
        <v>246</v>
      </c>
      <c r="D252">
        <v>277</v>
      </c>
      <c r="E252" t="s">
        <v>1542</v>
      </c>
      <c r="F252" t="s">
        <v>348</v>
      </c>
      <c r="G252" t="s">
        <v>214</v>
      </c>
      <c r="H252" t="s">
        <v>175</v>
      </c>
      <c r="I252" t="s">
        <v>176</v>
      </c>
      <c r="J252" s="8">
        <v>56855.50</v>
      </c>
      <c r="K252">
        <v>5356.20</v>
      </c>
      <c r="L252">
        <v>0.125</v>
      </c>
      <c r="M252">
        <v>82795.9</v>
      </c>
      <c r="N252">
        <v>198432</v>
      </c>
      <c r="O252">
        <v>10</v>
      </c>
      <c r="P252" t="s">
        <v>154</v>
      </c>
      <c r="S252" t="s">
        <v>154</v>
      </c>
      <c r="T252" t="s">
        <v>154</v>
      </c>
      <c r="W252" s="134"/>
      <c r="Z252" s="134"/>
      <c r="AE252" t="s">
        <v>233</v>
      </c>
      <c r="AF252" t="s">
        <v>234</v>
      </c>
      <c r="AG252" t="s">
        <v>337</v>
      </c>
      <c r="AH252" t="s">
        <v>337</v>
      </c>
      <c r="AI252" t="s">
        <v>168</v>
      </c>
      <c r="AJ252" t="s">
        <v>159</v>
      </c>
      <c r="AK252" t="s">
        <v>180</v>
      </c>
      <c r="AL252" t="s">
        <v>154</v>
      </c>
      <c r="AM252" t="s">
        <v>338</v>
      </c>
      <c r="AN252">
        <v>2060</v>
      </c>
      <c r="AO252" t="s">
        <v>1546</v>
      </c>
      <c r="AR252" t="s">
        <v>154</v>
      </c>
      <c r="AX252" t="s">
        <v>168</v>
      </c>
      <c r="AY252" t="s">
        <v>168</v>
      </c>
      <c r="AZ252" t="s">
        <v>158</v>
      </c>
      <c r="BA252" t="s">
        <v>154</v>
      </c>
      <c r="BG252" s="45"/>
      <c r="BI252">
        <v>0</v>
      </c>
    </row>
    <row r="253" spans="3:61" ht="14.45">
      <c r="C253">
        <v>247</v>
      </c>
      <c r="D253">
        <v>265</v>
      </c>
      <c r="E253" t="s">
        <v>1547</v>
      </c>
      <c r="F253" t="s">
        <v>599</v>
      </c>
      <c r="G253" t="s">
        <v>184</v>
      </c>
      <c r="H253" t="s">
        <v>175</v>
      </c>
      <c r="I253" t="s">
        <v>176</v>
      </c>
      <c r="J253" s="8">
        <v>56515.80</v>
      </c>
      <c r="K253">
        <v>960.70</v>
      </c>
      <c r="L253">
        <v>-0.382</v>
      </c>
      <c r="M253">
        <v>22251.40</v>
      </c>
      <c r="N253">
        <v>110327</v>
      </c>
      <c r="O253">
        <v>7</v>
      </c>
      <c r="P253" t="s">
        <v>154</v>
      </c>
      <c r="S253" t="s">
        <v>154</v>
      </c>
      <c r="T253" t="s">
        <v>154</v>
      </c>
      <c r="W253" s="134"/>
      <c r="Z253" s="134"/>
      <c r="AE253" t="s">
        <v>233</v>
      </c>
      <c r="AF253" t="s">
        <v>234</v>
      </c>
      <c r="AG253" t="s">
        <v>168</v>
      </c>
      <c r="AH253" t="s">
        <v>168</v>
      </c>
      <c r="AI253" t="s">
        <v>168</v>
      </c>
      <c r="AL253" t="s">
        <v>154</v>
      </c>
      <c r="AO253" t="s">
        <v>1551</v>
      </c>
      <c r="AP253" t="s">
        <v>431</v>
      </c>
      <c r="AR253" t="s">
        <v>154</v>
      </c>
      <c r="AX253" t="s">
        <v>168</v>
      </c>
      <c r="BA253" t="s">
        <v>154</v>
      </c>
      <c r="BG253" s="45"/>
      <c r="BI253">
        <v>0</v>
      </c>
    </row>
    <row r="254" spans="3:61" ht="14.45">
      <c r="C254">
        <v>248</v>
      </c>
      <c r="D254">
        <v>262</v>
      </c>
      <c r="E254" t="s">
        <v>1552</v>
      </c>
      <c r="F254" t="s">
        <v>449</v>
      </c>
      <c r="G254" t="s">
        <v>144</v>
      </c>
      <c r="H254" t="s">
        <v>145</v>
      </c>
      <c r="I254" t="s">
        <v>146</v>
      </c>
      <c r="J254" s="8">
        <v>56360</v>
      </c>
      <c r="K254">
        <v>4864</v>
      </c>
      <c r="L254">
        <v>0.087</v>
      </c>
      <c r="M254">
        <v>31749</v>
      </c>
      <c r="N254">
        <v>364000</v>
      </c>
      <c r="O254">
        <v>24</v>
      </c>
      <c r="P254" t="s">
        <v>154</v>
      </c>
      <c r="S254" t="s">
        <v>154</v>
      </c>
      <c r="T254" t="s">
        <v>154</v>
      </c>
      <c r="W254" s="134"/>
      <c r="Z254" s="134"/>
      <c r="AE254" t="s">
        <v>167</v>
      </c>
      <c r="AF254" t="s">
        <v>6</v>
      </c>
      <c r="AG254" t="s">
        <v>157</v>
      </c>
      <c r="AH254" t="s">
        <v>157</v>
      </c>
      <c r="AI254" t="s">
        <v>158</v>
      </c>
      <c r="AJ254" t="s">
        <v>159</v>
      </c>
      <c r="AL254" t="s">
        <v>154</v>
      </c>
      <c r="AQ254" t="s">
        <v>160</v>
      </c>
      <c r="AR254" t="s">
        <v>150</v>
      </c>
      <c r="AS254" t="s">
        <v>159</v>
      </c>
      <c r="AT254" t="s">
        <v>1556</v>
      </c>
      <c r="AU254">
        <v>2040</v>
      </c>
      <c r="AX254" t="s">
        <v>157</v>
      </c>
      <c r="AY254" t="s">
        <v>168</v>
      </c>
      <c r="AZ254" t="s">
        <v>158</v>
      </c>
      <c r="BA254" t="s">
        <v>154</v>
      </c>
      <c r="BG254" s="45"/>
      <c r="BI254">
        <v>0</v>
      </c>
    </row>
    <row r="255" spans="3:61" ht="405.95">
      <c r="C255">
        <v>249</v>
      </c>
      <c r="D255">
        <v>259</v>
      </c>
      <c r="E255" t="s">
        <v>1557</v>
      </c>
      <c r="F255" t="s">
        <v>926</v>
      </c>
      <c r="G255" t="s">
        <v>206</v>
      </c>
      <c r="H255" t="s">
        <v>145</v>
      </c>
      <c r="I255" t="s">
        <v>146</v>
      </c>
      <c r="J255" s="8">
        <v>56334</v>
      </c>
      <c r="K255">
        <v>4278</v>
      </c>
      <c r="L255">
        <v>-0.12</v>
      </c>
      <c r="M255">
        <v>135161</v>
      </c>
      <c r="N255">
        <v>55000</v>
      </c>
      <c r="O255">
        <v>10</v>
      </c>
      <c r="P255" t="s">
        <v>154</v>
      </c>
      <c r="S255" t="s">
        <v>150</v>
      </c>
      <c r="T255" t="s">
        <v>150</v>
      </c>
      <c r="U255" t="s">
        <v>151</v>
      </c>
      <c r="V255" t="s">
        <v>152</v>
      </c>
      <c r="W255" s="134">
        <v>2030</v>
      </c>
      <c r="Z255" s="134"/>
      <c r="AE255" t="s">
        <v>281</v>
      </c>
      <c r="AF255" t="s">
        <v>240</v>
      </c>
      <c r="AG255" t="s">
        <v>157</v>
      </c>
      <c r="AH255" t="s">
        <v>157</v>
      </c>
      <c r="AI255" t="s">
        <v>158</v>
      </c>
      <c r="AJ255" t="s">
        <v>159</v>
      </c>
      <c r="AL255" t="s">
        <v>154</v>
      </c>
      <c r="AR255" t="s">
        <v>154</v>
      </c>
      <c r="AX255" t="s">
        <v>168</v>
      </c>
      <c r="AY255" t="s">
        <v>168</v>
      </c>
      <c r="AZ255" t="s">
        <v>158</v>
      </c>
      <c r="BA255" t="s">
        <v>150</v>
      </c>
      <c r="BB255" s="1" t="s">
        <v>1561</v>
      </c>
      <c r="BC255">
        <v>2030</v>
      </c>
      <c r="BG255" s="45"/>
      <c r="BI255">
        <v>0</v>
      </c>
    </row>
    <row r="256" spans="3:61" ht="14.45">
      <c r="C256">
        <v>250</v>
      </c>
      <c r="D256">
        <v>303</v>
      </c>
      <c r="E256" t="s">
        <v>1562</v>
      </c>
      <c r="F256" t="s">
        <v>1036</v>
      </c>
      <c r="G256" t="s">
        <v>174</v>
      </c>
      <c r="H256" t="s">
        <v>145</v>
      </c>
      <c r="I256" t="s">
        <v>146</v>
      </c>
      <c r="J256" s="8">
        <v>56219</v>
      </c>
      <c r="K256">
        <v>5901</v>
      </c>
      <c r="L256">
        <v>0.067</v>
      </c>
      <c r="M256">
        <v>77168</v>
      </c>
      <c r="N256">
        <v>7800</v>
      </c>
      <c r="O256">
        <v>15</v>
      </c>
      <c r="P256" t="s">
        <v>154</v>
      </c>
      <c r="S256" t="s">
        <v>154</v>
      </c>
      <c r="T256" t="s">
        <v>154</v>
      </c>
      <c r="W256" s="134"/>
      <c r="Z256" s="134"/>
      <c r="AL256" t="s">
        <v>154</v>
      </c>
      <c r="AR256" t="s">
        <v>154</v>
      </c>
      <c r="AX256" t="s">
        <v>168</v>
      </c>
      <c r="BA256" t="s">
        <v>154</v>
      </c>
      <c r="BG256" s="45"/>
      <c r="BI256">
        <v>0</v>
      </c>
    </row>
    <row r="257" spans="3:61" ht="14.45">
      <c r="C257">
        <v>251</v>
      </c>
      <c r="D257">
        <v>331</v>
      </c>
      <c r="E257" t="s">
        <v>1566</v>
      </c>
      <c r="F257" t="s">
        <v>443</v>
      </c>
      <c r="G257" t="s">
        <v>229</v>
      </c>
      <c r="H257" t="s">
        <v>175</v>
      </c>
      <c r="I257" t="s">
        <v>176</v>
      </c>
      <c r="J257" s="8">
        <v>56161.20</v>
      </c>
      <c r="K257">
        <v>6248.70</v>
      </c>
      <c r="L257">
        <v>0.623</v>
      </c>
      <c r="M257">
        <v>388380.70</v>
      </c>
      <c r="N257">
        <v>94990</v>
      </c>
      <c r="O257">
        <v>15</v>
      </c>
      <c r="P257" t="s">
        <v>154</v>
      </c>
      <c r="S257" t="s">
        <v>154</v>
      </c>
      <c r="T257" t="s">
        <v>154</v>
      </c>
      <c r="W257" s="134"/>
      <c r="Z257" s="134"/>
      <c r="AE257" t="s">
        <v>233</v>
      </c>
      <c r="AF257" t="s">
        <v>234</v>
      </c>
      <c r="AG257" t="s">
        <v>337</v>
      </c>
      <c r="AH257" t="s">
        <v>337</v>
      </c>
      <c r="AJ257" t="s">
        <v>159</v>
      </c>
      <c r="AK257" t="s">
        <v>180</v>
      </c>
      <c r="AL257" t="s">
        <v>154</v>
      </c>
      <c r="AM257" t="s">
        <v>338</v>
      </c>
      <c r="AN257">
        <v>2060</v>
      </c>
      <c r="AO257" t="s">
        <v>1570</v>
      </c>
      <c r="AR257" t="s">
        <v>154</v>
      </c>
      <c r="AX257" t="s">
        <v>168</v>
      </c>
      <c r="AY257" t="s">
        <v>168</v>
      </c>
      <c r="AZ257" t="s">
        <v>158</v>
      </c>
      <c r="BA257" t="s">
        <v>154</v>
      </c>
      <c r="BG257" s="45"/>
      <c r="BI257">
        <v>0</v>
      </c>
    </row>
    <row r="258" spans="3:61" ht="409.5">
      <c r="C258">
        <v>252</v>
      </c>
      <c r="D258">
        <v>181</v>
      </c>
      <c r="E258" t="s">
        <v>1571</v>
      </c>
      <c r="F258" t="s">
        <v>702</v>
      </c>
      <c r="G258" t="s">
        <v>244</v>
      </c>
      <c r="H258" t="s">
        <v>175</v>
      </c>
      <c r="I258" t="s">
        <v>176</v>
      </c>
      <c r="J258" s="8">
        <v>56059.10</v>
      </c>
      <c r="K258">
        <v>-234.90</v>
      </c>
      <c r="L258">
        <v>-1.68</v>
      </c>
      <c r="M258">
        <v>54421.50</v>
      </c>
      <c r="N258">
        <v>99900</v>
      </c>
      <c r="O258">
        <v>13</v>
      </c>
      <c r="P258" t="s">
        <v>154</v>
      </c>
      <c r="S258" t="s">
        <v>154</v>
      </c>
      <c r="T258" t="s">
        <v>154</v>
      </c>
      <c r="W258" s="134"/>
      <c r="Z258" s="134"/>
      <c r="AE258" t="s">
        <v>202</v>
      </c>
      <c r="AF258" t="s">
        <v>5</v>
      </c>
      <c r="AG258" t="s">
        <v>168</v>
      </c>
      <c r="AH258" t="s">
        <v>168</v>
      </c>
      <c r="AI258" t="s">
        <v>168</v>
      </c>
      <c r="AL258" t="s">
        <v>150</v>
      </c>
      <c r="AM258" s="1" t="s">
        <v>1575</v>
      </c>
      <c r="AN258">
        <v>2050</v>
      </c>
      <c r="AR258" t="s">
        <v>154</v>
      </c>
      <c r="AX258" t="s">
        <v>168</v>
      </c>
      <c r="AY258" t="s">
        <v>168</v>
      </c>
      <c r="AZ258" t="s">
        <v>158</v>
      </c>
      <c r="BA258" t="s">
        <v>154</v>
      </c>
      <c r="BG258" s="45"/>
      <c r="BI258">
        <v>0</v>
      </c>
    </row>
    <row r="259" spans="3:61" ht="409.5">
      <c r="C259">
        <v>253</v>
      </c>
      <c r="D259">
        <v>281</v>
      </c>
      <c r="E259" t="s">
        <v>1576</v>
      </c>
      <c r="F259" t="s">
        <v>333</v>
      </c>
      <c r="G259" t="s">
        <v>229</v>
      </c>
      <c r="H259" t="s">
        <v>756</v>
      </c>
      <c r="I259" t="s">
        <v>146</v>
      </c>
      <c r="J259" s="8">
        <v>55917.40</v>
      </c>
      <c r="K259">
        <v>5702.20</v>
      </c>
      <c r="L259">
        <v>0.038</v>
      </c>
      <c r="M259">
        <v>1013004.50</v>
      </c>
      <c r="N259">
        <v>88488</v>
      </c>
      <c r="O259">
        <v>28</v>
      </c>
      <c r="P259" t="s">
        <v>154</v>
      </c>
      <c r="S259" t="s">
        <v>154</v>
      </c>
      <c r="T259" t="s">
        <v>154</v>
      </c>
      <c r="W259" s="134"/>
      <c r="Z259" s="134"/>
      <c r="AE259" t="s">
        <v>167</v>
      </c>
      <c r="AF259" t="s">
        <v>6</v>
      </c>
      <c r="AG259" t="s">
        <v>157</v>
      </c>
      <c r="AH259" t="s">
        <v>157</v>
      </c>
      <c r="AI259" t="s">
        <v>157</v>
      </c>
      <c r="AJ259" t="s">
        <v>218</v>
      </c>
      <c r="AL259" t="s">
        <v>154</v>
      </c>
      <c r="AQ259" t="s">
        <v>219</v>
      </c>
      <c r="AR259" t="s">
        <v>150</v>
      </c>
      <c r="AS259" t="s">
        <v>218</v>
      </c>
      <c r="AT259" s="1" t="s">
        <v>1580</v>
      </c>
      <c r="AU259">
        <v>2050</v>
      </c>
      <c r="AX259" t="s">
        <v>157</v>
      </c>
      <c r="AY259" t="s">
        <v>158</v>
      </c>
      <c r="AZ259" t="s">
        <v>158</v>
      </c>
      <c r="BA259" t="s">
        <v>154</v>
      </c>
      <c r="BG259" s="45"/>
      <c r="BI259">
        <v>0</v>
      </c>
    </row>
    <row r="260" spans="3:61" ht="14.45">
      <c r="C260">
        <v>254</v>
      </c>
      <c r="D260">
        <v>249</v>
      </c>
      <c r="E260" t="s">
        <v>1581</v>
      </c>
      <c r="F260" t="s">
        <v>599</v>
      </c>
      <c r="G260" t="s">
        <v>184</v>
      </c>
      <c r="H260" t="s">
        <v>175</v>
      </c>
      <c r="I260" t="s">
        <v>176</v>
      </c>
      <c r="J260" s="8">
        <v>55879.70</v>
      </c>
      <c r="K260">
        <v>40.90</v>
      </c>
      <c r="L260">
        <v>0.723</v>
      </c>
      <c r="M260">
        <v>75881.6</v>
      </c>
      <c r="N260">
        <v>85648</v>
      </c>
      <c r="O260">
        <v>17</v>
      </c>
      <c r="P260" t="s">
        <v>154</v>
      </c>
      <c r="S260" t="s">
        <v>154</v>
      </c>
      <c r="T260" t="s">
        <v>154</v>
      </c>
      <c r="W260" s="134"/>
      <c r="Z260" s="134"/>
      <c r="AK260" t="s">
        <v>160</v>
      </c>
      <c r="AL260" t="s">
        <v>150</v>
      </c>
      <c r="AM260" t="s">
        <v>1585</v>
      </c>
      <c r="AN260">
        <v>2050</v>
      </c>
      <c r="AO260" t="s">
        <v>1586</v>
      </c>
      <c r="AP260" t="s">
        <v>1585</v>
      </c>
      <c r="AR260" t="s">
        <v>154</v>
      </c>
      <c r="AX260" t="s">
        <v>168</v>
      </c>
      <c r="BA260" t="s">
        <v>154</v>
      </c>
      <c r="BG260" s="45"/>
      <c r="BI260">
        <v>0</v>
      </c>
    </row>
    <row r="261" spans="3:61" ht="14.45">
      <c r="C261">
        <v>255</v>
      </c>
      <c r="D261">
        <v>283</v>
      </c>
      <c r="E261" t="s">
        <v>1587</v>
      </c>
      <c r="F261" t="s">
        <v>333</v>
      </c>
      <c r="G261" t="s">
        <v>229</v>
      </c>
      <c r="H261" t="s">
        <v>772</v>
      </c>
      <c r="I261" t="s">
        <v>246</v>
      </c>
      <c r="J261" s="8">
        <v>55844.10</v>
      </c>
      <c r="K261">
        <v>9371.7</v>
      </c>
      <c r="L261">
        <v>0.122</v>
      </c>
      <c r="M261">
        <v>966333.60</v>
      </c>
      <c r="N261">
        <v>94736</v>
      </c>
      <c r="O261">
        <v>27</v>
      </c>
      <c r="P261" t="s">
        <v>154</v>
      </c>
      <c r="S261" t="s">
        <v>150</v>
      </c>
      <c r="T261" t="s">
        <v>150</v>
      </c>
      <c r="U261" t="s">
        <v>151</v>
      </c>
      <c r="V261" t="s">
        <v>152</v>
      </c>
      <c r="W261" s="134">
        <v>2028</v>
      </c>
      <c r="Z261" s="134"/>
      <c r="AA261" t="s">
        <v>154</v>
      </c>
      <c r="AB261" t="s">
        <v>210</v>
      </c>
      <c r="AE261" t="s">
        <v>167</v>
      </c>
      <c r="AF261" t="s">
        <v>6</v>
      </c>
      <c r="AG261" t="s">
        <v>157</v>
      </c>
      <c r="AH261" t="s">
        <v>157</v>
      </c>
      <c r="AI261" t="s">
        <v>158</v>
      </c>
      <c r="AJ261" t="s">
        <v>159</v>
      </c>
      <c r="AL261" t="s">
        <v>154</v>
      </c>
      <c r="AQ261" t="s">
        <v>160</v>
      </c>
      <c r="AR261" t="s">
        <v>150</v>
      </c>
      <c r="AS261" t="s">
        <v>159</v>
      </c>
      <c r="AT261" s="135" t="s">
        <v>7839</v>
      </c>
      <c r="AU261">
        <v>2050</v>
      </c>
      <c r="AX261" t="s">
        <v>157</v>
      </c>
      <c r="AY261" t="s">
        <v>168</v>
      </c>
      <c r="AZ261" t="s">
        <v>158</v>
      </c>
      <c r="BA261" t="s">
        <v>154</v>
      </c>
      <c r="BG261" s="45"/>
      <c r="BI261">
        <v>0</v>
      </c>
    </row>
    <row r="262" spans="3:61" ht="14.45">
      <c r="C262">
        <v>256</v>
      </c>
      <c r="D262">
        <v>238</v>
      </c>
      <c r="E262" t="s">
        <v>1592</v>
      </c>
      <c r="F262" t="s">
        <v>679</v>
      </c>
      <c r="G262" t="s">
        <v>174</v>
      </c>
      <c r="H262" t="s">
        <v>175</v>
      </c>
      <c r="I262" t="s">
        <v>176</v>
      </c>
      <c r="J262" s="8">
        <v>55760.20</v>
      </c>
      <c r="K262">
        <v>2718</v>
      </c>
      <c r="L262">
        <v>0.665</v>
      </c>
      <c r="M262">
        <v>233942</v>
      </c>
      <c r="N262">
        <v>123483</v>
      </c>
      <c r="O262">
        <v>17</v>
      </c>
      <c r="P262" t="s">
        <v>154</v>
      </c>
      <c r="S262" t="s">
        <v>154</v>
      </c>
      <c r="T262" t="s">
        <v>154</v>
      </c>
      <c r="W262" s="134"/>
      <c r="Z262" s="134"/>
      <c r="AE262" t="s">
        <v>202</v>
      </c>
      <c r="AF262" t="s">
        <v>5</v>
      </c>
      <c r="AG262" t="s">
        <v>1596</v>
      </c>
      <c r="AH262" t="s">
        <v>1596</v>
      </c>
      <c r="AI262" t="s">
        <v>168</v>
      </c>
      <c r="AJ262" t="s">
        <v>159</v>
      </c>
      <c r="AK262" t="s">
        <v>160</v>
      </c>
      <c r="AL262" t="s">
        <v>150</v>
      </c>
      <c r="AM262" t="s">
        <v>1597</v>
      </c>
      <c r="AN262">
        <v>2060</v>
      </c>
      <c r="AO262" t="s">
        <v>1598</v>
      </c>
      <c r="AR262" t="s">
        <v>154</v>
      </c>
      <c r="AX262" t="s">
        <v>168</v>
      </c>
      <c r="AY262" t="s">
        <v>168</v>
      </c>
      <c r="AZ262" t="s">
        <v>158</v>
      </c>
      <c r="BA262" t="s">
        <v>154</v>
      </c>
      <c r="BG262" s="45"/>
      <c r="BI262">
        <v>0</v>
      </c>
    </row>
    <row r="263" spans="3:61" ht="14.45">
      <c r="C263">
        <v>257</v>
      </c>
      <c r="D263">
        <v>302</v>
      </c>
      <c r="E263" t="s">
        <v>1599</v>
      </c>
      <c r="F263" t="s">
        <v>228</v>
      </c>
      <c r="G263" t="s">
        <v>229</v>
      </c>
      <c r="H263" t="s">
        <v>321</v>
      </c>
      <c r="I263" t="s">
        <v>246</v>
      </c>
      <c r="J263" s="8">
        <v>55753</v>
      </c>
      <c r="K263">
        <v>9272</v>
      </c>
      <c r="L263">
        <v>0.027</v>
      </c>
      <c r="M263">
        <v>246548</v>
      </c>
      <c r="N263">
        <v>43000</v>
      </c>
      <c r="O263">
        <v>9</v>
      </c>
      <c r="P263" t="s">
        <v>154</v>
      </c>
      <c r="S263" t="s">
        <v>154</v>
      </c>
      <c r="T263" t="s">
        <v>154</v>
      </c>
      <c r="W263" s="134"/>
      <c r="Z263" s="134"/>
      <c r="AE263" t="s">
        <v>281</v>
      </c>
      <c r="AF263" t="s">
        <v>240</v>
      </c>
      <c r="AG263" t="s">
        <v>157</v>
      </c>
      <c r="AH263" t="s">
        <v>157</v>
      </c>
      <c r="AI263" t="s">
        <v>169</v>
      </c>
      <c r="AJ263" t="s">
        <v>159</v>
      </c>
      <c r="AL263" t="s">
        <v>154</v>
      </c>
      <c r="AR263" t="s">
        <v>154</v>
      </c>
      <c r="AX263" t="s">
        <v>157</v>
      </c>
      <c r="AY263" t="s">
        <v>312</v>
      </c>
      <c r="AZ263" t="s">
        <v>158</v>
      </c>
      <c r="BA263" t="s">
        <v>150</v>
      </c>
      <c r="BB263" t="s">
        <v>1603</v>
      </c>
      <c r="BC263">
        <v>2035</v>
      </c>
      <c r="BG263" s="45"/>
      <c r="BI263">
        <v>0</v>
      </c>
    </row>
    <row r="264" spans="3:61" ht="14.45">
      <c r="C264">
        <v>258</v>
      </c>
      <c r="D264">
        <v>306</v>
      </c>
      <c r="E264" t="s">
        <v>1604</v>
      </c>
      <c r="F264" t="s">
        <v>333</v>
      </c>
      <c r="G264" t="s">
        <v>229</v>
      </c>
      <c r="H264" t="s">
        <v>686</v>
      </c>
      <c r="I264" t="s">
        <v>176</v>
      </c>
      <c r="J264" s="8">
        <v>55708.60</v>
      </c>
      <c r="K264">
        <v>8374.60</v>
      </c>
      <c r="L264">
        <v>0.082</v>
      </c>
      <c r="M264">
        <v>514129.90</v>
      </c>
      <c r="N264">
        <v>214521</v>
      </c>
      <c r="O264">
        <v>2</v>
      </c>
      <c r="P264" t="s">
        <v>154</v>
      </c>
      <c r="S264" t="s">
        <v>154</v>
      </c>
      <c r="T264" t="s">
        <v>154</v>
      </c>
      <c r="W264" s="134"/>
      <c r="Z264" s="134"/>
      <c r="AE264" t="s">
        <v>202</v>
      </c>
      <c r="AF264" t="s">
        <v>5</v>
      </c>
      <c r="AG264" t="s">
        <v>157</v>
      </c>
      <c r="AH264" t="s">
        <v>157</v>
      </c>
      <c r="AI264" t="s">
        <v>158</v>
      </c>
      <c r="AJ264" t="s">
        <v>159</v>
      </c>
      <c r="AK264" t="s">
        <v>160</v>
      </c>
      <c r="AL264" t="s">
        <v>150</v>
      </c>
      <c r="AM264" t="s">
        <v>1608</v>
      </c>
      <c r="AN264">
        <v>2032</v>
      </c>
      <c r="AR264" t="s">
        <v>154</v>
      </c>
      <c r="AX264" t="s">
        <v>168</v>
      </c>
      <c r="AY264" t="s">
        <v>171</v>
      </c>
      <c r="AZ264" t="s">
        <v>158</v>
      </c>
      <c r="BA264" t="s">
        <v>154</v>
      </c>
      <c r="BG264" s="45"/>
      <c r="BI264">
        <v>0</v>
      </c>
    </row>
    <row r="265" spans="3:61" ht="409.5">
      <c r="C265">
        <v>259</v>
      </c>
      <c r="D265">
        <v>268</v>
      </c>
      <c r="E265" t="s">
        <v>1609</v>
      </c>
      <c r="F265" t="s">
        <v>183</v>
      </c>
      <c r="G265" t="s">
        <v>184</v>
      </c>
      <c r="H265" t="s">
        <v>1610</v>
      </c>
      <c r="I265" t="s">
        <v>3036</v>
      </c>
      <c r="J265" s="8">
        <v>55658</v>
      </c>
      <c r="K265">
        <v>7897</v>
      </c>
      <c r="L265">
        <v>-0.389</v>
      </c>
      <c r="M265">
        <v>102362</v>
      </c>
      <c r="N265">
        <v>40872</v>
      </c>
      <c r="O265">
        <v>31</v>
      </c>
      <c r="P265" t="s">
        <v>154</v>
      </c>
      <c r="S265" t="s">
        <v>154</v>
      </c>
      <c r="T265" t="s">
        <v>154</v>
      </c>
      <c r="W265" s="134"/>
      <c r="Z265" s="134"/>
      <c r="AE265" t="s">
        <v>167</v>
      </c>
      <c r="AF265" t="s">
        <v>6</v>
      </c>
      <c r="AG265" t="s">
        <v>157</v>
      </c>
      <c r="AH265" t="s">
        <v>157</v>
      </c>
      <c r="AI265" t="s">
        <v>169</v>
      </c>
      <c r="AJ265" t="s">
        <v>159</v>
      </c>
      <c r="AL265" t="s">
        <v>154</v>
      </c>
      <c r="AQ265" t="s">
        <v>160</v>
      </c>
      <c r="AR265" t="s">
        <v>150</v>
      </c>
      <c r="AS265" t="s">
        <v>159</v>
      </c>
      <c r="AT265" s="1" t="s">
        <v>1614</v>
      </c>
      <c r="AU265">
        <v>2050</v>
      </c>
      <c r="AX265" t="s">
        <v>157</v>
      </c>
      <c r="AY265" t="s">
        <v>190</v>
      </c>
      <c r="AZ265" t="s">
        <v>158</v>
      </c>
      <c r="BA265" t="s">
        <v>154</v>
      </c>
      <c r="BG265" s="45"/>
      <c r="BI265">
        <v>0</v>
      </c>
    </row>
    <row r="266" spans="3:61" ht="14.45">
      <c r="C266">
        <v>260</v>
      </c>
      <c r="D266">
        <v>247</v>
      </c>
      <c r="E266" t="s">
        <v>1615</v>
      </c>
      <c r="F266" t="s">
        <v>192</v>
      </c>
      <c r="G266" t="s">
        <v>193</v>
      </c>
      <c r="H266" t="s">
        <v>499</v>
      </c>
      <c r="I266" t="s">
        <v>246</v>
      </c>
      <c r="J266" s="8">
        <v>55571.50</v>
      </c>
      <c r="K266">
        <v>1899</v>
      </c>
      <c r="L266">
        <v>-0.446</v>
      </c>
      <c r="M266">
        <v>65423.50</v>
      </c>
      <c r="N266">
        <v>25601</v>
      </c>
      <c r="O266">
        <v>31</v>
      </c>
      <c r="P266" t="s">
        <v>154</v>
      </c>
      <c r="S266" t="s">
        <v>154</v>
      </c>
      <c r="T266" t="s">
        <v>154</v>
      </c>
      <c r="W266" s="134"/>
      <c r="Z266" s="134"/>
      <c r="AE266" t="s">
        <v>167</v>
      </c>
      <c r="AF266" t="s">
        <v>6</v>
      </c>
      <c r="AG266" t="s">
        <v>157</v>
      </c>
      <c r="AH266" t="s">
        <v>157</v>
      </c>
      <c r="AI266" t="s">
        <v>157</v>
      </c>
      <c r="AJ266" t="s">
        <v>218</v>
      </c>
      <c r="AL266" t="s">
        <v>154</v>
      </c>
      <c r="AQ266" t="s">
        <v>219</v>
      </c>
      <c r="AR266" t="s">
        <v>150</v>
      </c>
      <c r="AS266" t="s">
        <v>218</v>
      </c>
      <c r="AT266" t="s">
        <v>1619</v>
      </c>
      <c r="AU266">
        <v>2050</v>
      </c>
      <c r="AX266" t="s">
        <v>157</v>
      </c>
      <c r="AY266" t="s">
        <v>190</v>
      </c>
      <c r="AZ266" t="s">
        <v>158</v>
      </c>
      <c r="BA266" t="s">
        <v>154</v>
      </c>
      <c r="BG266" s="45"/>
      <c r="BI266">
        <v>0</v>
      </c>
    </row>
    <row r="267" spans="3:61" ht="14.45">
      <c r="C267">
        <v>261</v>
      </c>
      <c r="D267">
        <v>234</v>
      </c>
      <c r="E267" t="s">
        <v>1620</v>
      </c>
      <c r="F267" t="s">
        <v>348</v>
      </c>
      <c r="G267" t="s">
        <v>214</v>
      </c>
      <c r="H267" t="s">
        <v>264</v>
      </c>
      <c r="I267" t="s">
        <v>176</v>
      </c>
      <c r="J267" s="8">
        <v>55483.80</v>
      </c>
      <c r="K267">
        <v>2402.2</v>
      </c>
      <c r="L267">
        <v>-0.218</v>
      </c>
      <c r="M267">
        <v>62333.70</v>
      </c>
      <c r="N267">
        <v>207548</v>
      </c>
      <c r="O267">
        <v>31</v>
      </c>
      <c r="P267" t="s">
        <v>150</v>
      </c>
      <c r="Q267">
        <v>2019</v>
      </c>
      <c r="R267">
        <v>2050</v>
      </c>
      <c r="S267" t="s">
        <v>150</v>
      </c>
      <c r="T267" t="s">
        <v>150</v>
      </c>
      <c r="U267" t="s">
        <v>151</v>
      </c>
      <c r="V267" t="s">
        <v>152</v>
      </c>
      <c r="W267" s="134">
        <v>2030</v>
      </c>
      <c r="X267" t="s">
        <v>151</v>
      </c>
      <c r="Y267" t="s">
        <v>152</v>
      </c>
      <c r="Z267" s="134">
        <v>2050</v>
      </c>
      <c r="AA267" t="s">
        <v>150</v>
      </c>
      <c r="AB267" t="s">
        <v>151</v>
      </c>
      <c r="AC267">
        <v>2050</v>
      </c>
      <c r="AE267" t="s">
        <v>9</v>
      </c>
      <c r="AF267" t="s">
        <v>240</v>
      </c>
      <c r="AG267" t="s">
        <v>157</v>
      </c>
      <c r="AH267" t="s">
        <v>157</v>
      </c>
      <c r="AI267" t="s">
        <v>157</v>
      </c>
      <c r="AJ267" t="s">
        <v>218</v>
      </c>
      <c r="AL267" t="s">
        <v>154</v>
      </c>
      <c r="AR267" t="s">
        <v>154</v>
      </c>
      <c r="AX267" t="s">
        <v>157</v>
      </c>
      <c r="AY267" t="s">
        <v>312</v>
      </c>
      <c r="AZ267" t="s">
        <v>158</v>
      </c>
      <c r="BA267" t="s">
        <v>150</v>
      </c>
      <c r="BB267" t="s">
        <v>1624</v>
      </c>
      <c r="BC267">
        <v>2030</v>
      </c>
      <c r="BG267" s="45"/>
      <c r="BI267">
        <v>0</v>
      </c>
    </row>
    <row r="268" spans="3:61" ht="14.45">
      <c r="C268">
        <v>262</v>
      </c>
      <c r="D268">
        <v>289</v>
      </c>
      <c r="E268" t="s">
        <v>1625</v>
      </c>
      <c r="F268" t="s">
        <v>1626</v>
      </c>
      <c r="G268" t="s">
        <v>790</v>
      </c>
      <c r="H268" t="s">
        <v>1627</v>
      </c>
      <c r="I268" t="s">
        <v>246</v>
      </c>
      <c r="J268" s="8">
        <v>55482</v>
      </c>
      <c r="K268">
        <v>6109</v>
      </c>
      <c r="L268">
        <v>0.598</v>
      </c>
      <c r="M268">
        <v>87697</v>
      </c>
      <c r="N268">
        <v>104890</v>
      </c>
      <c r="O268">
        <v>22</v>
      </c>
      <c r="P268" t="s">
        <v>154</v>
      </c>
      <c r="S268" t="s">
        <v>150</v>
      </c>
      <c r="T268" t="s">
        <v>150</v>
      </c>
      <c r="U268" t="s">
        <v>151</v>
      </c>
      <c r="V268" t="s">
        <v>353</v>
      </c>
      <c r="W268" s="134">
        <v>2030</v>
      </c>
      <c r="X268" t="s">
        <v>151</v>
      </c>
      <c r="Y268" t="s">
        <v>353</v>
      </c>
      <c r="Z268" s="134">
        <v>2040</v>
      </c>
      <c r="AA268" t="s">
        <v>150</v>
      </c>
      <c r="AB268" t="s">
        <v>151</v>
      </c>
      <c r="AC268">
        <v>2040</v>
      </c>
      <c r="AE268" t="s">
        <v>167</v>
      </c>
      <c r="AF268" t="s">
        <v>6</v>
      </c>
      <c r="AG268" t="s">
        <v>157</v>
      </c>
      <c r="AH268" t="s">
        <v>157</v>
      </c>
      <c r="AI268" t="s">
        <v>157</v>
      </c>
      <c r="AJ268" t="s">
        <v>218</v>
      </c>
      <c r="AL268" t="s">
        <v>154</v>
      </c>
      <c r="AQ268" t="s">
        <v>219</v>
      </c>
      <c r="AR268" t="s">
        <v>150</v>
      </c>
      <c r="AS268" t="s">
        <v>218</v>
      </c>
      <c r="AT268" t="s">
        <v>1631</v>
      </c>
      <c r="AU268">
        <v>2040</v>
      </c>
      <c r="AX268" t="s">
        <v>157</v>
      </c>
      <c r="AY268" t="s">
        <v>158</v>
      </c>
      <c r="AZ268" t="s">
        <v>157</v>
      </c>
      <c r="BA268" t="s">
        <v>154</v>
      </c>
      <c r="BG268" s="45"/>
      <c r="BI268">
        <v>0</v>
      </c>
    </row>
    <row r="269" spans="3:61" ht="14.45">
      <c r="C269">
        <v>263</v>
      </c>
      <c r="D269">
        <v>287</v>
      </c>
      <c r="E269" t="s">
        <v>1632</v>
      </c>
      <c r="F269" t="s">
        <v>980</v>
      </c>
      <c r="G269" t="s">
        <v>229</v>
      </c>
      <c r="H269" t="s">
        <v>264</v>
      </c>
      <c r="I269" t="s">
        <v>176</v>
      </c>
      <c r="J269" s="8">
        <v>55365.30</v>
      </c>
      <c r="K269">
        <v>6922.40</v>
      </c>
      <c r="L269">
        <v>0.438</v>
      </c>
      <c r="M269">
        <v>208401.80</v>
      </c>
      <c r="N269">
        <v>51436</v>
      </c>
      <c r="O269">
        <v>31</v>
      </c>
      <c r="P269" t="s">
        <v>154</v>
      </c>
      <c r="S269" t="s">
        <v>150</v>
      </c>
      <c r="T269" t="s">
        <v>154</v>
      </c>
      <c r="U269" t="s">
        <v>155</v>
      </c>
      <c r="W269" s="134"/>
      <c r="Z269" s="134"/>
      <c r="AE269" t="s">
        <v>281</v>
      </c>
      <c r="AF269" t="s">
        <v>240</v>
      </c>
      <c r="AG269" t="s">
        <v>157</v>
      </c>
      <c r="AH269" t="s">
        <v>157</v>
      </c>
      <c r="AI269" t="s">
        <v>169</v>
      </c>
      <c r="AJ269" t="s">
        <v>159</v>
      </c>
      <c r="AL269" t="s">
        <v>154</v>
      </c>
      <c r="AP269" t="s">
        <v>1636</v>
      </c>
      <c r="AQ269" t="s">
        <v>219</v>
      </c>
      <c r="AR269" t="s">
        <v>150</v>
      </c>
      <c r="AT269" t="s">
        <v>1637</v>
      </c>
      <c r="AU269">
        <v>2050</v>
      </c>
      <c r="AV269" t="s">
        <v>1638</v>
      </c>
      <c r="AX269" t="s">
        <v>157</v>
      </c>
      <c r="AY269" t="s">
        <v>171</v>
      </c>
      <c r="AZ269" t="s">
        <v>158</v>
      </c>
      <c r="BA269" t="s">
        <v>150</v>
      </c>
      <c r="BB269" t="s">
        <v>1639</v>
      </c>
      <c r="BC269">
        <v>2030</v>
      </c>
      <c r="BG269" s="45"/>
      <c r="BI269">
        <v>0</v>
      </c>
    </row>
    <row r="270" spans="3:61" ht="409.5">
      <c r="C270">
        <v>264</v>
      </c>
      <c r="D270">
        <v>255</v>
      </c>
      <c r="E270" t="s">
        <v>1640</v>
      </c>
      <c r="F270" t="s">
        <v>516</v>
      </c>
      <c r="G270" t="s">
        <v>517</v>
      </c>
      <c r="H270" t="s">
        <v>145</v>
      </c>
      <c r="I270" t="s">
        <v>146</v>
      </c>
      <c r="J270" s="8">
        <v>55085</v>
      </c>
      <c r="K270">
        <v>5083</v>
      </c>
      <c r="L270">
        <v>0.115</v>
      </c>
      <c r="M270">
        <v>150020</v>
      </c>
      <c r="N270">
        <v>94500</v>
      </c>
      <c r="O270">
        <v>9</v>
      </c>
      <c r="P270" t="s">
        <v>154</v>
      </c>
      <c r="S270" t="s">
        <v>154</v>
      </c>
      <c r="T270" t="s">
        <v>154</v>
      </c>
      <c r="W270" s="134"/>
      <c r="Z270" s="134"/>
      <c r="AE270" t="s">
        <v>202</v>
      </c>
      <c r="AF270" t="s">
        <v>5</v>
      </c>
      <c r="AG270" t="s">
        <v>157</v>
      </c>
      <c r="AH270" t="s">
        <v>157</v>
      </c>
      <c r="AI270" t="s">
        <v>158</v>
      </c>
      <c r="AJ270" t="s">
        <v>159</v>
      </c>
      <c r="AK270" t="s">
        <v>160</v>
      </c>
      <c r="AL270" t="s">
        <v>150</v>
      </c>
      <c r="AM270" s="1" t="s">
        <v>1644</v>
      </c>
      <c r="AN270">
        <v>2035</v>
      </c>
      <c r="AR270" t="s">
        <v>154</v>
      </c>
      <c r="AX270" t="s">
        <v>168</v>
      </c>
      <c r="AY270" t="s">
        <v>168</v>
      </c>
      <c r="AZ270" t="s">
        <v>158</v>
      </c>
      <c r="BA270" t="s">
        <v>154</v>
      </c>
      <c r="BG270" s="45"/>
      <c r="BI270">
        <v>0</v>
      </c>
    </row>
    <row r="271" spans="3:61" ht="14.45">
      <c r="C271">
        <v>265</v>
      </c>
      <c r="D271">
        <v>256</v>
      </c>
      <c r="E271" t="s">
        <v>1645</v>
      </c>
      <c r="F271" t="s">
        <v>679</v>
      </c>
      <c r="G271" t="s">
        <v>174</v>
      </c>
      <c r="H271" t="s">
        <v>175</v>
      </c>
      <c r="I271" t="s">
        <v>176</v>
      </c>
      <c r="J271" s="8">
        <v>54963.10</v>
      </c>
      <c r="K271">
        <v>2125.8</v>
      </c>
      <c r="L271">
        <v>0.316</v>
      </c>
      <c r="M271">
        <v>257154.70</v>
      </c>
      <c r="N271">
        <v>126893</v>
      </c>
      <c r="O271">
        <v>14</v>
      </c>
      <c r="P271" t="s">
        <v>154</v>
      </c>
      <c r="S271" t="s">
        <v>154</v>
      </c>
      <c r="T271" t="s">
        <v>154</v>
      </c>
      <c r="W271" s="134"/>
      <c r="Z271" s="134"/>
      <c r="AL271" t="s">
        <v>154</v>
      </c>
      <c r="AR271" t="s">
        <v>154</v>
      </c>
      <c r="AX271" t="s">
        <v>168</v>
      </c>
      <c r="BA271" t="s">
        <v>154</v>
      </c>
      <c r="BG271" s="45"/>
      <c r="BI271">
        <v>0</v>
      </c>
    </row>
    <row r="272" spans="3:61" ht="14.45">
      <c r="C272">
        <v>266</v>
      </c>
      <c r="D272">
        <v>442</v>
      </c>
      <c r="E272" t="s">
        <v>1649</v>
      </c>
      <c r="F272" t="s">
        <v>163</v>
      </c>
      <c r="G272" t="s">
        <v>144</v>
      </c>
      <c r="H272" t="s">
        <v>175</v>
      </c>
      <c r="I272" t="s">
        <v>176</v>
      </c>
      <c r="J272" s="8">
        <v>54736.30</v>
      </c>
      <c r="K272">
        <v>15626.40</v>
      </c>
      <c r="L272">
        <v>0.843</v>
      </c>
      <c r="M272">
        <v>69189.4</v>
      </c>
      <c r="N272">
        <v>23465</v>
      </c>
      <c r="O272">
        <v>2</v>
      </c>
      <c r="P272" t="s">
        <v>154</v>
      </c>
      <c r="S272" t="s">
        <v>154</v>
      </c>
      <c r="T272" t="s">
        <v>154</v>
      </c>
      <c r="W272" s="134"/>
      <c r="Z272" s="134"/>
      <c r="AE272" t="s">
        <v>233</v>
      </c>
      <c r="AF272" t="s">
        <v>234</v>
      </c>
      <c r="AG272" t="s">
        <v>168</v>
      </c>
      <c r="AH272" t="s">
        <v>168</v>
      </c>
      <c r="AI272" t="s">
        <v>168</v>
      </c>
      <c r="AL272" t="s">
        <v>154</v>
      </c>
      <c r="AP272" t="s">
        <v>1028</v>
      </c>
      <c r="AR272" t="s">
        <v>154</v>
      </c>
      <c r="AX272" t="s">
        <v>168</v>
      </c>
      <c r="AY272" t="s">
        <v>168</v>
      </c>
      <c r="AZ272" t="s">
        <v>158</v>
      </c>
      <c r="BA272" t="s">
        <v>154</v>
      </c>
      <c r="BG272" s="45"/>
      <c r="BI272">
        <v>0</v>
      </c>
    </row>
    <row r="273" spans="3:61" ht="348">
      <c r="C273">
        <v>267</v>
      </c>
      <c r="D273">
        <v>272</v>
      </c>
      <c r="E273" t="s">
        <v>1653</v>
      </c>
      <c r="F273" t="s">
        <v>1074</v>
      </c>
      <c r="G273" t="s">
        <v>735</v>
      </c>
      <c r="H273" t="s">
        <v>145</v>
      </c>
      <c r="I273" t="s">
        <v>146</v>
      </c>
      <c r="J273" s="8">
        <v>54681.20</v>
      </c>
      <c r="K273">
        <v>435.90</v>
      </c>
      <c r="L273">
        <v>0.097</v>
      </c>
      <c r="M273">
        <v>13392.90</v>
      </c>
      <c r="N273">
        <v>36815</v>
      </c>
      <c r="O273">
        <v>5</v>
      </c>
      <c r="P273" t="s">
        <v>154</v>
      </c>
      <c r="S273" t="s">
        <v>154</v>
      </c>
      <c r="T273" t="s">
        <v>154</v>
      </c>
      <c r="W273" s="134"/>
      <c r="Z273" s="134"/>
      <c r="AE273" t="s">
        <v>281</v>
      </c>
      <c r="AF273" t="s">
        <v>240</v>
      </c>
      <c r="AG273" t="s">
        <v>157</v>
      </c>
      <c r="AH273" t="s">
        <v>157</v>
      </c>
      <c r="AI273" t="s">
        <v>158</v>
      </c>
      <c r="AJ273" t="s">
        <v>159</v>
      </c>
      <c r="AL273" t="s">
        <v>154</v>
      </c>
      <c r="AR273" t="s">
        <v>154</v>
      </c>
      <c r="AX273" t="s">
        <v>168</v>
      </c>
      <c r="AY273" t="s">
        <v>168</v>
      </c>
      <c r="AZ273" t="s">
        <v>158</v>
      </c>
      <c r="BA273" t="s">
        <v>150</v>
      </c>
      <c r="BB273" s="1" t="s">
        <v>1657</v>
      </c>
      <c r="BC273">
        <v>2034</v>
      </c>
      <c r="BG273" s="45"/>
      <c r="BI273">
        <v>0</v>
      </c>
    </row>
    <row r="274" spans="3:61" ht="14.45">
      <c r="C274">
        <v>268</v>
      </c>
      <c r="D274">
        <v>278</v>
      </c>
      <c r="E274" t="s">
        <v>1658</v>
      </c>
      <c r="F274" t="s">
        <v>1433</v>
      </c>
      <c r="G274" t="s">
        <v>790</v>
      </c>
      <c r="H274" t="s">
        <v>145</v>
      </c>
      <c r="I274" t="s">
        <v>146</v>
      </c>
      <c r="J274" s="8">
        <v>54211</v>
      </c>
      <c r="K274">
        <v>846</v>
      </c>
      <c r="L274">
        <v>0.029</v>
      </c>
      <c r="M274">
        <v>61783</v>
      </c>
      <c r="N274">
        <v>133300</v>
      </c>
      <c r="O274">
        <v>30</v>
      </c>
      <c r="P274" t="s">
        <v>154</v>
      </c>
      <c r="S274" t="s">
        <v>150</v>
      </c>
      <c r="T274" t="s">
        <v>150</v>
      </c>
      <c r="U274" t="s">
        <v>151</v>
      </c>
      <c r="V274" t="s">
        <v>827</v>
      </c>
      <c r="W274" s="134">
        <v>2035</v>
      </c>
      <c r="Z274" s="134"/>
      <c r="AE274" t="s">
        <v>167</v>
      </c>
      <c r="AF274" t="s">
        <v>6</v>
      </c>
      <c r="AG274" t="s">
        <v>157</v>
      </c>
      <c r="AH274" t="s">
        <v>157</v>
      </c>
      <c r="AI274" t="s">
        <v>169</v>
      </c>
      <c r="AJ274" t="s">
        <v>159</v>
      </c>
      <c r="AL274" t="s">
        <v>154</v>
      </c>
      <c r="AQ274" t="s">
        <v>160</v>
      </c>
      <c r="AR274" t="s">
        <v>150</v>
      </c>
      <c r="AS274" t="s">
        <v>159</v>
      </c>
      <c r="AT274" t="s">
        <v>1662</v>
      </c>
      <c r="AU274">
        <v>2050</v>
      </c>
      <c r="AX274" t="s">
        <v>157</v>
      </c>
      <c r="AY274" t="s">
        <v>168</v>
      </c>
      <c r="AZ274" t="s">
        <v>158</v>
      </c>
      <c r="BA274" t="s">
        <v>154</v>
      </c>
      <c r="BG274" s="45"/>
      <c r="BI274">
        <v>0</v>
      </c>
    </row>
    <row r="275" spans="3:61" ht="14.45">
      <c r="C275">
        <v>269</v>
      </c>
      <c r="D275">
        <v>279</v>
      </c>
      <c r="E275" t="s">
        <v>1663</v>
      </c>
      <c r="F275" t="s">
        <v>516</v>
      </c>
      <c r="G275" t="s">
        <v>517</v>
      </c>
      <c r="H275" t="s">
        <v>175</v>
      </c>
      <c r="I275" t="s">
        <v>176</v>
      </c>
      <c r="J275" s="8">
        <v>54146</v>
      </c>
      <c r="K275">
        <v>1255</v>
      </c>
      <c r="L275">
        <v>0.087</v>
      </c>
      <c r="M275">
        <v>92178.30</v>
      </c>
      <c r="N275">
        <v>240617</v>
      </c>
      <c r="O275">
        <v>17</v>
      </c>
      <c r="P275" t="s">
        <v>154</v>
      </c>
      <c r="S275" t="s">
        <v>154</v>
      </c>
      <c r="T275" t="s">
        <v>154</v>
      </c>
      <c r="W275" s="134"/>
      <c r="Z275" s="134"/>
      <c r="AE275" t="s">
        <v>233</v>
      </c>
      <c r="AF275" t="s">
        <v>234</v>
      </c>
      <c r="AG275" t="s">
        <v>157</v>
      </c>
      <c r="AH275" t="s">
        <v>157</v>
      </c>
      <c r="AJ275" t="s">
        <v>159</v>
      </c>
      <c r="AK275" t="s">
        <v>180</v>
      </c>
      <c r="AL275" t="s">
        <v>154</v>
      </c>
      <c r="AM275" t="s">
        <v>338</v>
      </c>
      <c r="AN275">
        <v>2060</v>
      </c>
      <c r="AO275" t="s">
        <v>1667</v>
      </c>
      <c r="AP275" t="s">
        <v>1668</v>
      </c>
      <c r="AR275" t="s">
        <v>154</v>
      </c>
      <c r="AX275" t="s">
        <v>168</v>
      </c>
      <c r="AY275" t="s">
        <v>168</v>
      </c>
      <c r="AZ275" t="s">
        <v>158</v>
      </c>
      <c r="BA275" t="s">
        <v>154</v>
      </c>
      <c r="BG275" s="45"/>
      <c r="BI275">
        <v>0</v>
      </c>
    </row>
    <row r="276" spans="3:61" ht="14.45">
      <c r="C276">
        <v>270</v>
      </c>
      <c r="D276">
        <v>329</v>
      </c>
      <c r="E276" t="s">
        <v>1669</v>
      </c>
      <c r="F276" t="s">
        <v>926</v>
      </c>
      <c r="G276" t="s">
        <v>206</v>
      </c>
      <c r="H276" t="s">
        <v>284</v>
      </c>
      <c r="I276" t="s">
        <v>246</v>
      </c>
      <c r="J276" s="8">
        <v>54073</v>
      </c>
      <c r="K276">
        <v>7035</v>
      </c>
      <c r="L276">
        <v>0.181</v>
      </c>
      <c r="M276">
        <v>104035</v>
      </c>
      <c r="N276">
        <v>94300</v>
      </c>
      <c r="O276">
        <v>24</v>
      </c>
      <c r="P276" t="s">
        <v>150</v>
      </c>
      <c r="Q276">
        <v>2016</v>
      </c>
      <c r="R276">
        <v>2025</v>
      </c>
      <c r="S276" t="s">
        <v>150</v>
      </c>
      <c r="T276" t="s">
        <v>150</v>
      </c>
      <c r="U276" t="s">
        <v>151</v>
      </c>
      <c r="V276" t="s">
        <v>152</v>
      </c>
      <c r="W276" s="134">
        <v>2030</v>
      </c>
      <c r="X276" t="s">
        <v>151</v>
      </c>
      <c r="Y276" t="s">
        <v>152</v>
      </c>
      <c r="Z276" s="134">
        <v>2045</v>
      </c>
      <c r="AA276" t="s">
        <v>150</v>
      </c>
      <c r="AB276" t="s">
        <v>151</v>
      </c>
      <c r="AC276">
        <v>2045</v>
      </c>
      <c r="AE276" t="s">
        <v>167</v>
      </c>
      <c r="AF276" t="s">
        <v>6</v>
      </c>
      <c r="AG276" t="s">
        <v>157</v>
      </c>
      <c r="AH276" t="s">
        <v>157</v>
      </c>
      <c r="AI276" t="s">
        <v>157</v>
      </c>
      <c r="AJ276" t="s">
        <v>218</v>
      </c>
      <c r="AL276" t="s">
        <v>154</v>
      </c>
      <c r="AQ276" t="s">
        <v>219</v>
      </c>
      <c r="AR276" t="s">
        <v>150</v>
      </c>
      <c r="AS276" t="s">
        <v>218</v>
      </c>
      <c r="AT276" t="s">
        <v>1673</v>
      </c>
      <c r="AU276">
        <v>2045</v>
      </c>
      <c r="AX276" t="s">
        <v>168</v>
      </c>
      <c r="AY276" t="s">
        <v>190</v>
      </c>
      <c r="AZ276" t="s">
        <v>157</v>
      </c>
      <c r="BA276" t="s">
        <v>154</v>
      </c>
      <c r="BG276" s="45"/>
      <c r="BI276">
        <v>0</v>
      </c>
    </row>
    <row r="277" spans="3:61" ht="409.5">
      <c r="C277">
        <v>271</v>
      </c>
      <c r="D277">
        <v>304</v>
      </c>
      <c r="E277" t="s">
        <v>1674</v>
      </c>
      <c r="F277" t="s">
        <v>1163</v>
      </c>
      <c r="G277" t="s">
        <v>229</v>
      </c>
      <c r="H277" t="s">
        <v>145</v>
      </c>
      <c r="I277" t="s">
        <v>146</v>
      </c>
      <c r="J277" s="8">
        <v>53938</v>
      </c>
      <c r="K277">
        <v>4750</v>
      </c>
      <c r="L277">
        <v>-0.028</v>
      </c>
      <c r="M277">
        <v>490144</v>
      </c>
      <c r="N277">
        <v>52600</v>
      </c>
      <c r="O277">
        <v>15</v>
      </c>
      <c r="P277" t="s">
        <v>154</v>
      </c>
      <c r="S277" t="s">
        <v>154</v>
      </c>
      <c r="T277" t="s">
        <v>154</v>
      </c>
      <c r="W277" s="134"/>
      <c r="Z277" s="134"/>
      <c r="AE277" t="s">
        <v>281</v>
      </c>
      <c r="AF277" t="s">
        <v>240</v>
      </c>
      <c r="AG277" t="s">
        <v>157</v>
      </c>
      <c r="AH277" t="s">
        <v>158</v>
      </c>
      <c r="AI277" t="s">
        <v>169</v>
      </c>
      <c r="AJ277">
        <v>1</v>
      </c>
      <c r="AL277" t="s">
        <v>154</v>
      </c>
      <c r="AO277" t="s">
        <v>1679</v>
      </c>
      <c r="AP277" t="s">
        <v>1167</v>
      </c>
      <c r="AQ277" t="s">
        <v>160</v>
      </c>
      <c r="AR277" t="s">
        <v>150</v>
      </c>
      <c r="AT277" t="s">
        <v>1680</v>
      </c>
      <c r="AU277">
        <v>2030</v>
      </c>
      <c r="AV277" t="s">
        <v>1681</v>
      </c>
      <c r="AX277" t="s">
        <v>158</v>
      </c>
      <c r="AY277" t="s">
        <v>168</v>
      </c>
      <c r="AZ277" t="s">
        <v>158</v>
      </c>
      <c r="BA277" t="s">
        <v>150</v>
      </c>
      <c r="BB277" s="1" t="s">
        <v>1682</v>
      </c>
      <c r="BC277">
        <v>2030</v>
      </c>
      <c r="BG277" s="45"/>
      <c r="BI277">
        <v>0</v>
      </c>
    </row>
    <row r="278" spans="3:61" ht="174">
      <c r="C278">
        <v>272</v>
      </c>
      <c r="D278">
        <v>233</v>
      </c>
      <c r="E278" t="s">
        <v>1683</v>
      </c>
      <c r="F278" t="s">
        <v>599</v>
      </c>
      <c r="G278" t="s">
        <v>184</v>
      </c>
      <c r="H278" t="s">
        <v>342</v>
      </c>
      <c r="I278" t="s">
        <v>176</v>
      </c>
      <c r="J278" s="8">
        <v>53869.80</v>
      </c>
      <c r="K278">
        <v>825.30</v>
      </c>
      <c r="L278">
        <v>-0.365</v>
      </c>
      <c r="M278">
        <v>70040.20</v>
      </c>
      <c r="N278">
        <v>44502</v>
      </c>
      <c r="O278">
        <v>31</v>
      </c>
      <c r="P278" t="s">
        <v>154</v>
      </c>
      <c r="S278" t="s">
        <v>154</v>
      </c>
      <c r="T278" t="s">
        <v>154</v>
      </c>
      <c r="W278" s="134"/>
      <c r="Z278" s="134"/>
      <c r="AE278" t="s">
        <v>167</v>
      </c>
      <c r="AF278" t="s">
        <v>6</v>
      </c>
      <c r="AG278" t="s">
        <v>157</v>
      </c>
      <c r="AH278" t="s">
        <v>168</v>
      </c>
      <c r="AI278" t="s">
        <v>158</v>
      </c>
      <c r="AJ278">
        <v>1</v>
      </c>
      <c r="AL278" t="s">
        <v>154</v>
      </c>
      <c r="AR278" t="s">
        <v>150</v>
      </c>
      <c r="AS278">
        <v>1</v>
      </c>
      <c r="AT278" s="1" t="s">
        <v>1687</v>
      </c>
      <c r="AU278">
        <v>2050</v>
      </c>
      <c r="AX278" t="s">
        <v>157</v>
      </c>
      <c r="AY278" t="s">
        <v>158</v>
      </c>
      <c r="AZ278" t="s">
        <v>158</v>
      </c>
      <c r="BA278" t="s">
        <v>154</v>
      </c>
      <c r="BG278" s="45"/>
      <c r="BI278">
        <v>0</v>
      </c>
    </row>
    <row r="279" spans="3:61" ht="14.45">
      <c r="C279">
        <v>273</v>
      </c>
      <c r="D279">
        <v>246</v>
      </c>
      <c r="E279" t="s">
        <v>1688</v>
      </c>
      <c r="F279" t="s">
        <v>656</v>
      </c>
      <c r="G279" t="s">
        <v>214</v>
      </c>
      <c r="H279" t="s">
        <v>145</v>
      </c>
      <c r="I279" t="s">
        <v>146</v>
      </c>
      <c r="J279" s="8">
        <v>53803</v>
      </c>
      <c r="K279">
        <v>10320</v>
      </c>
      <c r="L279">
        <v>-0.182</v>
      </c>
      <c r="M279">
        <v>124413</v>
      </c>
      <c r="N279">
        <v>90400</v>
      </c>
      <c r="O279">
        <v>26</v>
      </c>
      <c r="P279" t="s">
        <v>150</v>
      </c>
      <c r="Q279">
        <v>2023</v>
      </c>
      <c r="R279">
        <v>2030</v>
      </c>
      <c r="S279" t="s">
        <v>150</v>
      </c>
      <c r="T279" t="s">
        <v>150</v>
      </c>
      <c r="U279" t="s">
        <v>151</v>
      </c>
      <c r="V279" t="s">
        <v>152</v>
      </c>
      <c r="W279" s="134">
        <v>2030</v>
      </c>
      <c r="X279" t="s">
        <v>151</v>
      </c>
      <c r="Y279" t="s">
        <v>152</v>
      </c>
      <c r="Z279" s="134">
        <v>2040</v>
      </c>
      <c r="AA279" t="s">
        <v>150</v>
      </c>
      <c r="AB279" t="s">
        <v>151</v>
      </c>
      <c r="AC279">
        <v>2040</v>
      </c>
      <c r="AE279" t="s">
        <v>167</v>
      </c>
      <c r="AF279" t="s">
        <v>6</v>
      </c>
      <c r="AG279" t="s">
        <v>157</v>
      </c>
      <c r="AH279" t="s">
        <v>157</v>
      </c>
      <c r="AI279" t="s">
        <v>157</v>
      </c>
      <c r="AJ279" t="s">
        <v>218</v>
      </c>
      <c r="AL279" t="s">
        <v>154</v>
      </c>
      <c r="AQ279" t="s">
        <v>219</v>
      </c>
      <c r="AR279" t="s">
        <v>150</v>
      </c>
      <c r="AS279" t="s">
        <v>218</v>
      </c>
      <c r="AT279" t="s">
        <v>1692</v>
      </c>
      <c r="AU279">
        <v>2040</v>
      </c>
      <c r="AX279" t="s">
        <v>168</v>
      </c>
      <c r="AY279" t="s">
        <v>168</v>
      </c>
      <c r="AZ279" t="s">
        <v>157</v>
      </c>
      <c r="BA279" t="s">
        <v>154</v>
      </c>
      <c r="BG279" s="45"/>
      <c r="BI279">
        <v>0</v>
      </c>
    </row>
    <row r="280" spans="3:61" ht="409.5">
      <c r="C280">
        <v>274</v>
      </c>
      <c r="D280">
        <v>264</v>
      </c>
      <c r="E280" t="s">
        <v>1693</v>
      </c>
      <c r="F280" t="s">
        <v>183</v>
      </c>
      <c r="G280" t="s">
        <v>184</v>
      </c>
      <c r="H280" t="s">
        <v>1694</v>
      </c>
      <c r="I280" t="s">
        <v>246</v>
      </c>
      <c r="J280" s="8">
        <v>53658</v>
      </c>
      <c r="K280">
        <v>11552</v>
      </c>
      <c r="L280">
        <v>0.149</v>
      </c>
      <c r="M280">
        <v>102786</v>
      </c>
      <c r="N280">
        <v>59594</v>
      </c>
      <c r="O280">
        <v>20</v>
      </c>
      <c r="P280" t="s">
        <v>154</v>
      </c>
      <c r="S280" t="s">
        <v>154</v>
      </c>
      <c r="T280" t="s">
        <v>154</v>
      </c>
      <c r="W280" s="134"/>
      <c r="Z280" s="134"/>
      <c r="AE280" t="s">
        <v>167</v>
      </c>
      <c r="AF280" t="s">
        <v>6</v>
      </c>
      <c r="AG280" t="s">
        <v>157</v>
      </c>
      <c r="AH280" t="s">
        <v>157</v>
      </c>
      <c r="AI280" t="s">
        <v>158</v>
      </c>
      <c r="AJ280" t="s">
        <v>159</v>
      </c>
      <c r="AL280" t="s">
        <v>154</v>
      </c>
      <c r="AQ280" t="s">
        <v>160</v>
      </c>
      <c r="AR280" t="s">
        <v>150</v>
      </c>
      <c r="AS280" t="s">
        <v>159</v>
      </c>
      <c r="AT280" s="1" t="s">
        <v>1698</v>
      </c>
      <c r="AU280">
        <v>2050</v>
      </c>
      <c r="AX280" t="s">
        <v>157</v>
      </c>
      <c r="AY280" t="s">
        <v>190</v>
      </c>
      <c r="AZ280" t="s">
        <v>158</v>
      </c>
      <c r="BA280" t="s">
        <v>154</v>
      </c>
      <c r="BG280" s="45"/>
      <c r="BI280">
        <v>0</v>
      </c>
    </row>
    <row r="281" spans="3:61" ht="14.45">
      <c r="C281">
        <v>275</v>
      </c>
      <c r="D281">
        <v>269</v>
      </c>
      <c r="E281" t="s">
        <v>1699</v>
      </c>
      <c r="F281" t="s">
        <v>213</v>
      </c>
      <c r="G281" t="s">
        <v>214</v>
      </c>
      <c r="H281" t="s">
        <v>145</v>
      </c>
      <c r="I281" t="s">
        <v>146</v>
      </c>
      <c r="J281" s="8">
        <v>53559</v>
      </c>
      <c r="K281">
        <v>2775</v>
      </c>
      <c r="L281">
        <v>-0.15</v>
      </c>
      <c r="M281">
        <v>39909</v>
      </c>
      <c r="N281">
        <v>58000</v>
      </c>
      <c r="O281">
        <v>31</v>
      </c>
      <c r="P281" t="s">
        <v>150</v>
      </c>
      <c r="Q281">
        <v>2016</v>
      </c>
      <c r="R281">
        <v>2025</v>
      </c>
      <c r="S281" t="s">
        <v>150</v>
      </c>
      <c r="T281" t="s">
        <v>150</v>
      </c>
      <c r="U281" t="s">
        <v>151</v>
      </c>
      <c r="V281" t="s">
        <v>152</v>
      </c>
      <c r="W281" s="134">
        <v>2030</v>
      </c>
      <c r="X281" t="s">
        <v>151</v>
      </c>
      <c r="Y281" t="s">
        <v>152</v>
      </c>
      <c r="Z281" s="134">
        <v>2040</v>
      </c>
      <c r="AA281" t="s">
        <v>150</v>
      </c>
      <c r="AB281" t="s">
        <v>151</v>
      </c>
      <c r="AC281">
        <v>2040</v>
      </c>
      <c r="AE281" t="s">
        <v>167</v>
      </c>
      <c r="AF281" t="s">
        <v>6</v>
      </c>
      <c r="AG281" t="s">
        <v>157</v>
      </c>
      <c r="AH281" t="s">
        <v>157</v>
      </c>
      <c r="AI281" t="s">
        <v>157</v>
      </c>
      <c r="AJ281" t="s">
        <v>218</v>
      </c>
      <c r="AL281" t="s">
        <v>154</v>
      </c>
      <c r="AQ281" t="s">
        <v>219</v>
      </c>
      <c r="AR281" t="s">
        <v>150</v>
      </c>
      <c r="AS281" t="s">
        <v>218</v>
      </c>
      <c r="AT281" t="s">
        <v>1703</v>
      </c>
      <c r="AU281">
        <v>2040</v>
      </c>
      <c r="AX281" t="s">
        <v>157</v>
      </c>
      <c r="AY281" t="s">
        <v>171</v>
      </c>
      <c r="AZ281" t="s">
        <v>158</v>
      </c>
      <c r="BA281" t="s">
        <v>154</v>
      </c>
      <c r="BG281" s="45"/>
      <c r="BI281">
        <v>0</v>
      </c>
    </row>
    <row r="282" spans="3:61" ht="409.5">
      <c r="C282">
        <v>276</v>
      </c>
      <c r="D282">
        <v>290</v>
      </c>
      <c r="E282" t="s">
        <v>1704</v>
      </c>
      <c r="F282" t="s">
        <v>236</v>
      </c>
      <c r="G282" t="s">
        <v>206</v>
      </c>
      <c r="H282" t="s">
        <v>245</v>
      </c>
      <c r="I282" t="s">
        <v>246</v>
      </c>
      <c r="J282" s="8">
        <v>53536.80</v>
      </c>
      <c r="K282">
        <v>342.80</v>
      </c>
      <c r="L282">
        <v>0.461</v>
      </c>
      <c r="M282">
        <v>15700.60</v>
      </c>
      <c r="N282">
        <v>40885</v>
      </c>
      <c r="O282">
        <v>15</v>
      </c>
      <c r="P282" t="s">
        <v>154</v>
      </c>
      <c r="S282" t="s">
        <v>150</v>
      </c>
      <c r="T282" t="s">
        <v>150</v>
      </c>
      <c r="U282" t="s">
        <v>210</v>
      </c>
      <c r="W282" s="134">
        <v>2030</v>
      </c>
      <c r="Z282" s="134"/>
      <c r="AE282" t="s">
        <v>202</v>
      </c>
      <c r="AF282" t="s">
        <v>5</v>
      </c>
      <c r="AG282" t="s">
        <v>157</v>
      </c>
      <c r="AH282" t="s">
        <v>157</v>
      </c>
      <c r="AI282" t="s">
        <v>169</v>
      </c>
      <c r="AJ282" t="s">
        <v>159</v>
      </c>
      <c r="AK282" t="s">
        <v>160</v>
      </c>
      <c r="AL282" t="s">
        <v>150</v>
      </c>
      <c r="AM282" s="1" t="s">
        <v>1708</v>
      </c>
      <c r="AN282">
        <v>2030</v>
      </c>
      <c r="AR282" t="s">
        <v>154</v>
      </c>
      <c r="AX282" t="s">
        <v>157</v>
      </c>
      <c r="AY282" t="s">
        <v>158</v>
      </c>
      <c r="AZ282" t="s">
        <v>158</v>
      </c>
      <c r="BA282" t="s">
        <v>154</v>
      </c>
      <c r="BG282" s="45"/>
      <c r="BI282">
        <v>0</v>
      </c>
    </row>
    <row r="283" spans="3:61" ht="14.45">
      <c r="C283">
        <v>277</v>
      </c>
      <c r="D283">
        <v>297</v>
      </c>
      <c r="E283" t="s">
        <v>1709</v>
      </c>
      <c r="F283" t="s">
        <v>926</v>
      </c>
      <c r="G283" t="s">
        <v>206</v>
      </c>
      <c r="H283" t="s">
        <v>374</v>
      </c>
      <c r="I283" t="s">
        <v>246</v>
      </c>
      <c r="J283" s="8">
        <v>53333</v>
      </c>
      <c r="K283">
        <v>6012.80</v>
      </c>
      <c r="L283">
        <v>0.03</v>
      </c>
      <c r="M283">
        <v>137500.50</v>
      </c>
      <c r="N283">
        <v>82878</v>
      </c>
      <c r="O283">
        <v>21</v>
      </c>
      <c r="P283" t="s">
        <v>150</v>
      </c>
      <c r="Q283">
        <v>2020</v>
      </c>
      <c r="R283">
        <v>2030</v>
      </c>
      <c r="S283" t="s">
        <v>150</v>
      </c>
      <c r="T283" t="s">
        <v>150</v>
      </c>
      <c r="U283" t="s">
        <v>151</v>
      </c>
      <c r="V283" t="s">
        <v>152</v>
      </c>
      <c r="W283" s="134">
        <v>2030</v>
      </c>
      <c r="X283" t="s">
        <v>151</v>
      </c>
      <c r="Y283" t="s">
        <v>152</v>
      </c>
      <c r="Z283" s="134">
        <v>2045</v>
      </c>
      <c r="AA283" t="s">
        <v>150</v>
      </c>
      <c r="AB283" t="s">
        <v>151</v>
      </c>
      <c r="AC283">
        <v>2045</v>
      </c>
      <c r="AE283" t="s">
        <v>167</v>
      </c>
      <c r="AF283" t="s">
        <v>6</v>
      </c>
      <c r="AG283" t="s">
        <v>157</v>
      </c>
      <c r="AH283" t="s">
        <v>157</v>
      </c>
      <c r="AI283" t="s">
        <v>157</v>
      </c>
      <c r="AJ283" t="s">
        <v>218</v>
      </c>
      <c r="AL283" t="s">
        <v>154</v>
      </c>
      <c r="AQ283" t="s">
        <v>219</v>
      </c>
      <c r="AR283" t="s">
        <v>150</v>
      </c>
      <c r="AS283" t="s">
        <v>218</v>
      </c>
      <c r="AT283" t="s">
        <v>1713</v>
      </c>
      <c r="AU283">
        <v>2045</v>
      </c>
      <c r="AX283" t="s">
        <v>157</v>
      </c>
      <c r="AY283" t="s">
        <v>168</v>
      </c>
      <c r="AZ283" t="s">
        <v>158</v>
      </c>
      <c r="BA283" t="s">
        <v>154</v>
      </c>
      <c r="BG283" s="45"/>
      <c r="BI283">
        <v>0</v>
      </c>
    </row>
    <row r="284" spans="3:61" ht="14.45">
      <c r="C284">
        <v>278</v>
      </c>
      <c r="D284">
        <v>276</v>
      </c>
      <c r="E284" t="s">
        <v>1714</v>
      </c>
      <c r="F284" t="s">
        <v>991</v>
      </c>
      <c r="G284" t="s">
        <v>735</v>
      </c>
      <c r="H284" t="s">
        <v>145</v>
      </c>
      <c r="I284" t="s">
        <v>146</v>
      </c>
      <c r="J284" s="8">
        <v>53309</v>
      </c>
      <c r="K284">
        <v>800</v>
      </c>
      <c r="L284">
        <v>0</v>
      </c>
      <c r="M284">
        <v>37100</v>
      </c>
      <c r="N284">
        <v>138000</v>
      </c>
      <c r="O284">
        <v>24</v>
      </c>
      <c r="P284" t="s">
        <v>154</v>
      </c>
      <c r="S284" t="s">
        <v>150</v>
      </c>
      <c r="T284" t="s">
        <v>150</v>
      </c>
      <c r="U284" t="s">
        <v>151</v>
      </c>
      <c r="V284" t="s">
        <v>720</v>
      </c>
      <c r="W284" s="134">
        <v>2030</v>
      </c>
      <c r="Z284" s="134"/>
      <c r="AE284" t="s">
        <v>167</v>
      </c>
      <c r="AF284" t="s">
        <v>6</v>
      </c>
      <c r="AG284" t="s">
        <v>157</v>
      </c>
      <c r="AH284" t="s">
        <v>157</v>
      </c>
      <c r="AI284" t="s">
        <v>157</v>
      </c>
      <c r="AJ284" t="s">
        <v>218</v>
      </c>
      <c r="AL284" t="s">
        <v>154</v>
      </c>
      <c r="AQ284" t="s">
        <v>219</v>
      </c>
      <c r="AR284" t="s">
        <v>150</v>
      </c>
      <c r="AS284" t="s">
        <v>218</v>
      </c>
      <c r="AT284" t="s">
        <v>1718</v>
      </c>
      <c r="AU284">
        <v>2050</v>
      </c>
      <c r="AX284" t="s">
        <v>157</v>
      </c>
      <c r="AY284" t="s">
        <v>171</v>
      </c>
      <c r="AZ284" t="s">
        <v>157</v>
      </c>
      <c r="BA284" t="s">
        <v>154</v>
      </c>
      <c r="BG284" s="45"/>
      <c r="BI284">
        <v>0</v>
      </c>
    </row>
    <row r="285" spans="3:61" ht="409.5">
      <c r="C285">
        <v>279</v>
      </c>
      <c r="D285">
        <v>230</v>
      </c>
      <c r="E285" t="s">
        <v>1719</v>
      </c>
      <c r="F285" t="s">
        <v>991</v>
      </c>
      <c r="G285" t="s">
        <v>735</v>
      </c>
      <c r="H285" t="s">
        <v>321</v>
      </c>
      <c r="I285" t="s">
        <v>246</v>
      </c>
      <c r="J285" s="8">
        <v>53108</v>
      </c>
      <c r="K285">
        <v>1137</v>
      </c>
      <c r="L285">
        <v>-0.493</v>
      </c>
      <c r="M285">
        <v>24899</v>
      </c>
      <c r="N285">
        <v>23000</v>
      </c>
      <c r="O285">
        <v>23</v>
      </c>
      <c r="P285" t="s">
        <v>154</v>
      </c>
      <c r="S285" t="s">
        <v>150</v>
      </c>
      <c r="T285" t="s">
        <v>150</v>
      </c>
      <c r="U285" t="s">
        <v>151</v>
      </c>
      <c r="V285" t="s">
        <v>827</v>
      </c>
      <c r="W285" s="134">
        <v>2030</v>
      </c>
      <c r="Z285" s="134"/>
      <c r="AE285" t="s">
        <v>281</v>
      </c>
      <c r="AF285" t="s">
        <v>240</v>
      </c>
      <c r="AG285" t="s">
        <v>157</v>
      </c>
      <c r="AH285" t="s">
        <v>157</v>
      </c>
      <c r="AI285" t="s">
        <v>157</v>
      </c>
      <c r="AJ285" t="s">
        <v>218</v>
      </c>
      <c r="AL285" t="s">
        <v>154</v>
      </c>
      <c r="AO285" t="s">
        <v>1723</v>
      </c>
      <c r="AP285" t="s">
        <v>1724</v>
      </c>
      <c r="AR285" t="s">
        <v>154</v>
      </c>
      <c r="AX285" t="s">
        <v>168</v>
      </c>
      <c r="AY285" t="s">
        <v>171</v>
      </c>
      <c r="AZ285" t="s">
        <v>158</v>
      </c>
      <c r="BA285" t="s">
        <v>150</v>
      </c>
      <c r="BB285" s="1" t="s">
        <v>1725</v>
      </c>
      <c r="BC285">
        <v>2030</v>
      </c>
      <c r="BG285" s="45"/>
      <c r="BI285">
        <v>0</v>
      </c>
    </row>
    <row r="286" spans="3:61" ht="409.5">
      <c r="C286">
        <v>280</v>
      </c>
      <c r="D286">
        <v>261</v>
      </c>
      <c r="E286" t="s">
        <v>1726</v>
      </c>
      <c r="F286" t="s">
        <v>1727</v>
      </c>
      <c r="G286" t="s">
        <v>214</v>
      </c>
      <c r="H286" t="s">
        <v>145</v>
      </c>
      <c r="I286" t="s">
        <v>146</v>
      </c>
      <c r="J286" s="8">
        <v>53101</v>
      </c>
      <c r="K286">
        <v>-18756</v>
      </c>
      <c r="L286">
        <v>-12.105</v>
      </c>
      <c r="M286">
        <v>196485</v>
      </c>
      <c r="N286">
        <v>108900</v>
      </c>
      <c r="O286">
        <v>31</v>
      </c>
      <c r="P286" t="s">
        <v>150</v>
      </c>
      <c r="Q286">
        <v>2020</v>
      </c>
      <c r="R286">
        <v>2030</v>
      </c>
      <c r="S286" t="s">
        <v>154</v>
      </c>
      <c r="T286" t="s">
        <v>154</v>
      </c>
      <c r="W286" s="134"/>
      <c r="Z286" s="134"/>
      <c r="AE286" t="s">
        <v>167</v>
      </c>
      <c r="AF286" t="s">
        <v>6</v>
      </c>
      <c r="AG286" t="s">
        <v>157</v>
      </c>
      <c r="AH286" t="s">
        <v>157</v>
      </c>
      <c r="AI286" t="s">
        <v>169</v>
      </c>
      <c r="AJ286" t="s">
        <v>159</v>
      </c>
      <c r="AL286" t="s">
        <v>154</v>
      </c>
      <c r="AQ286" t="s">
        <v>160</v>
      </c>
      <c r="AR286" t="s">
        <v>150</v>
      </c>
      <c r="AS286" t="s">
        <v>159</v>
      </c>
      <c r="AT286" s="136" t="s">
        <v>7840</v>
      </c>
      <c r="AU286">
        <v>2040</v>
      </c>
      <c r="AX286" t="s">
        <v>157</v>
      </c>
      <c r="AY286" t="s">
        <v>312</v>
      </c>
      <c r="AZ286" t="s">
        <v>158</v>
      </c>
      <c r="BA286" t="s">
        <v>154</v>
      </c>
      <c r="BG286" s="45"/>
      <c r="BI286">
        <v>0</v>
      </c>
    </row>
    <row r="287" spans="3:61" ht="409.5">
      <c r="C287">
        <v>281</v>
      </c>
      <c r="D287">
        <v>275</v>
      </c>
      <c r="E287" t="s">
        <v>1732</v>
      </c>
      <c r="F287" t="s">
        <v>192</v>
      </c>
      <c r="G287" t="s">
        <v>193</v>
      </c>
      <c r="H287" t="s">
        <v>264</v>
      </c>
      <c r="I287" t="s">
        <v>176</v>
      </c>
      <c r="J287" s="8">
        <v>53004.80</v>
      </c>
      <c r="K287">
        <v>682.60</v>
      </c>
      <c r="L287">
        <v>-0.568</v>
      </c>
      <c r="M287">
        <v>31860.60</v>
      </c>
      <c r="N287">
        <v>16449</v>
      </c>
      <c r="O287">
        <v>31</v>
      </c>
      <c r="P287" t="s">
        <v>154</v>
      </c>
      <c r="S287" t="s">
        <v>154</v>
      </c>
      <c r="T287" t="s">
        <v>154</v>
      </c>
      <c r="W287" s="134"/>
      <c r="Z287" s="134"/>
      <c r="AE287" t="s">
        <v>202</v>
      </c>
      <c r="AF287" t="s">
        <v>5</v>
      </c>
      <c r="AG287" t="s">
        <v>157</v>
      </c>
      <c r="AH287" t="s">
        <v>157</v>
      </c>
      <c r="AI287" t="s">
        <v>169</v>
      </c>
      <c r="AJ287" t="s">
        <v>159</v>
      </c>
      <c r="AK287" t="s">
        <v>160</v>
      </c>
      <c r="AL287" t="s">
        <v>150</v>
      </c>
      <c r="AM287" s="1" t="s">
        <v>1736</v>
      </c>
      <c r="AN287">
        <v>2050</v>
      </c>
      <c r="AR287" t="s">
        <v>154</v>
      </c>
      <c r="AX287" t="s">
        <v>168</v>
      </c>
      <c r="AY287" t="s">
        <v>312</v>
      </c>
      <c r="AZ287" t="s">
        <v>158</v>
      </c>
      <c r="BA287" t="s">
        <v>154</v>
      </c>
      <c r="BG287" s="45"/>
      <c r="BI287">
        <v>0</v>
      </c>
    </row>
    <row r="288" spans="3:61" ht="409.5">
      <c r="C288">
        <v>282</v>
      </c>
      <c r="D288">
        <v>299</v>
      </c>
      <c r="E288" t="s">
        <v>1737</v>
      </c>
      <c r="F288" t="s">
        <v>306</v>
      </c>
      <c r="G288" t="s">
        <v>214</v>
      </c>
      <c r="H288" t="s">
        <v>145</v>
      </c>
      <c r="I288" t="s">
        <v>146</v>
      </c>
      <c r="J288" s="8">
        <v>52961</v>
      </c>
      <c r="K288">
        <v>10467</v>
      </c>
      <c r="L288">
        <v>0.231</v>
      </c>
      <c r="M288">
        <v>140976</v>
      </c>
      <c r="N288">
        <v>159000</v>
      </c>
      <c r="O288">
        <v>19</v>
      </c>
      <c r="P288" t="s">
        <v>154</v>
      </c>
      <c r="S288" t="s">
        <v>154</v>
      </c>
      <c r="T288" t="s">
        <v>154</v>
      </c>
      <c r="W288" s="134"/>
      <c r="Z288" s="134"/>
      <c r="AE288" t="s">
        <v>167</v>
      </c>
      <c r="AF288" t="s">
        <v>6</v>
      </c>
      <c r="AG288" t="s">
        <v>157</v>
      </c>
      <c r="AH288" t="s">
        <v>157</v>
      </c>
      <c r="AI288" t="s">
        <v>157</v>
      </c>
      <c r="AJ288" t="s">
        <v>218</v>
      </c>
      <c r="AL288" t="s">
        <v>154</v>
      </c>
      <c r="AQ288" t="s">
        <v>219</v>
      </c>
      <c r="AR288" t="s">
        <v>150</v>
      </c>
      <c r="AS288" t="s">
        <v>218</v>
      </c>
      <c r="AT288" s="1" t="s">
        <v>1741</v>
      </c>
      <c r="AU288">
        <v>2050</v>
      </c>
      <c r="AX288" t="s">
        <v>168</v>
      </c>
      <c r="AY288" t="s">
        <v>168</v>
      </c>
      <c r="AZ288" t="s">
        <v>158</v>
      </c>
      <c r="BA288" t="s">
        <v>154</v>
      </c>
      <c r="BG288" s="45"/>
      <c r="BI288">
        <v>0</v>
      </c>
    </row>
    <row r="289" spans="3:61" ht="409.5">
      <c r="C289">
        <v>283</v>
      </c>
      <c r="D289">
        <v>271</v>
      </c>
      <c r="E289" t="s">
        <v>1742</v>
      </c>
      <c r="F289" t="s">
        <v>415</v>
      </c>
      <c r="G289" t="s">
        <v>244</v>
      </c>
      <c r="H289" t="s">
        <v>686</v>
      </c>
      <c r="I289" t="s">
        <v>176</v>
      </c>
      <c r="J289" s="8">
        <v>52753.90</v>
      </c>
      <c r="K289">
        <v>3292.20</v>
      </c>
      <c r="L289">
        <v>-0.132</v>
      </c>
      <c r="M289">
        <v>44319.80</v>
      </c>
      <c r="N289">
        <v>86259</v>
      </c>
      <c r="O289">
        <v>16</v>
      </c>
      <c r="P289" t="s">
        <v>150</v>
      </c>
      <c r="Q289">
        <v>2016</v>
      </c>
      <c r="R289">
        <v>2030</v>
      </c>
      <c r="S289" t="s">
        <v>150</v>
      </c>
      <c r="T289" t="s">
        <v>154</v>
      </c>
      <c r="U289" t="s">
        <v>155</v>
      </c>
      <c r="W289" s="134"/>
      <c r="Z289" s="134"/>
      <c r="AE289" t="s">
        <v>167</v>
      </c>
      <c r="AF289" t="s">
        <v>6</v>
      </c>
      <c r="AG289" t="s">
        <v>157</v>
      </c>
      <c r="AH289" t="s">
        <v>157</v>
      </c>
      <c r="AI289" t="s">
        <v>157</v>
      </c>
      <c r="AJ289" t="s">
        <v>218</v>
      </c>
      <c r="AL289" t="s">
        <v>154</v>
      </c>
      <c r="AQ289" t="s">
        <v>219</v>
      </c>
      <c r="AR289" t="s">
        <v>150</v>
      </c>
      <c r="AS289" t="s">
        <v>218</v>
      </c>
      <c r="AT289" s="1" t="s">
        <v>1746</v>
      </c>
      <c r="AU289">
        <v>2045</v>
      </c>
      <c r="AX289" t="s">
        <v>168</v>
      </c>
      <c r="AY289" t="s">
        <v>168</v>
      </c>
      <c r="AZ289" t="s">
        <v>158</v>
      </c>
      <c r="BA289" t="s">
        <v>154</v>
      </c>
      <c r="BG289" s="45"/>
      <c r="BI289">
        <v>0</v>
      </c>
    </row>
    <row r="290" spans="3:61" ht="14.45">
      <c r="C290">
        <v>284</v>
      </c>
      <c r="D290">
        <v>427</v>
      </c>
      <c r="E290" t="s">
        <v>1747</v>
      </c>
      <c r="F290" t="s">
        <v>560</v>
      </c>
      <c r="G290" t="s">
        <v>214</v>
      </c>
      <c r="H290" t="s">
        <v>145</v>
      </c>
      <c r="I290" t="s">
        <v>146</v>
      </c>
      <c r="J290" s="8">
        <v>52432</v>
      </c>
      <c r="K290">
        <v>5895</v>
      </c>
      <c r="L290">
        <v>-0.581</v>
      </c>
      <c r="M290">
        <v>165645</v>
      </c>
      <c r="N290">
        <v>37000</v>
      </c>
      <c r="O290">
        <v>3</v>
      </c>
      <c r="P290" t="s">
        <v>154</v>
      </c>
      <c r="S290" t="s">
        <v>150</v>
      </c>
      <c r="T290" t="s">
        <v>150</v>
      </c>
      <c r="U290" t="s">
        <v>210</v>
      </c>
      <c r="W290" s="134">
        <v>2030</v>
      </c>
      <c r="Z290" s="134"/>
      <c r="AE290" t="s">
        <v>233</v>
      </c>
      <c r="AF290" t="s">
        <v>234</v>
      </c>
      <c r="AG290" t="s">
        <v>157</v>
      </c>
      <c r="AH290" t="s">
        <v>157</v>
      </c>
      <c r="AI290" t="s">
        <v>169</v>
      </c>
      <c r="AJ290" t="s">
        <v>159</v>
      </c>
      <c r="AL290" t="s">
        <v>154</v>
      </c>
      <c r="AR290" t="s">
        <v>154</v>
      </c>
      <c r="AX290" t="s">
        <v>168</v>
      </c>
      <c r="AY290" t="s">
        <v>168</v>
      </c>
      <c r="AZ290" t="s">
        <v>158</v>
      </c>
      <c r="BA290" t="s">
        <v>150</v>
      </c>
      <c r="BB290" t="s">
        <v>365</v>
      </c>
      <c r="BC290">
        <v>2030</v>
      </c>
      <c r="BD290" t="s">
        <v>1751</v>
      </c>
      <c r="BG290" s="45"/>
      <c r="BI290">
        <v>0</v>
      </c>
    </row>
    <row r="291" spans="3:61" ht="409.5">
      <c r="C291">
        <v>285</v>
      </c>
      <c r="D291">
        <v>258</v>
      </c>
      <c r="E291" t="s">
        <v>1752</v>
      </c>
      <c r="F291" t="s">
        <v>192</v>
      </c>
      <c r="G291" t="s">
        <v>193</v>
      </c>
      <c r="H291" t="s">
        <v>686</v>
      </c>
      <c r="I291" t="s">
        <v>176</v>
      </c>
      <c r="J291" s="8">
        <v>52401</v>
      </c>
      <c r="K291">
        <v>1577.70</v>
      </c>
      <c r="L291">
        <v>-0.514</v>
      </c>
      <c r="M291">
        <v>25561.50</v>
      </c>
      <c r="N291">
        <v>8750</v>
      </c>
      <c r="O291">
        <v>22</v>
      </c>
      <c r="P291" t="s">
        <v>154</v>
      </c>
      <c r="S291" t="s">
        <v>154</v>
      </c>
      <c r="T291" t="s">
        <v>154</v>
      </c>
      <c r="W291" s="134"/>
      <c r="Z291" s="134"/>
      <c r="AE291" t="s">
        <v>167</v>
      </c>
      <c r="AF291" t="s">
        <v>6</v>
      </c>
      <c r="AG291" t="s">
        <v>157</v>
      </c>
      <c r="AH291" t="s">
        <v>157</v>
      </c>
      <c r="AI291" t="s">
        <v>158</v>
      </c>
      <c r="AJ291" t="s">
        <v>159</v>
      </c>
      <c r="AL291" t="s">
        <v>154</v>
      </c>
      <c r="AQ291" t="s">
        <v>160</v>
      </c>
      <c r="AR291" t="s">
        <v>150</v>
      </c>
      <c r="AS291" t="s">
        <v>159</v>
      </c>
      <c r="AT291" s="1" t="s">
        <v>1756</v>
      </c>
      <c r="AU291">
        <v>2040</v>
      </c>
      <c r="AX291" t="s">
        <v>168</v>
      </c>
      <c r="AY291" t="s">
        <v>312</v>
      </c>
      <c r="AZ291" t="s">
        <v>158</v>
      </c>
      <c r="BA291" t="s">
        <v>154</v>
      </c>
      <c r="BG291" s="45"/>
      <c r="BI291">
        <v>0</v>
      </c>
    </row>
    <row r="292" spans="3:61" ht="14.45">
      <c r="C292">
        <v>286</v>
      </c>
      <c r="D292">
        <v>473</v>
      </c>
      <c r="E292" t="s">
        <v>1757</v>
      </c>
      <c r="F292" t="s">
        <v>333</v>
      </c>
      <c r="G292" t="s">
        <v>229</v>
      </c>
      <c r="H292" t="s">
        <v>680</v>
      </c>
      <c r="I292" t="s">
        <v>246</v>
      </c>
      <c r="J292" s="8">
        <v>51825.50</v>
      </c>
      <c r="K292">
        <v>5768.20</v>
      </c>
      <c r="L292">
        <v>0.169</v>
      </c>
      <c r="M292">
        <v>317748.20</v>
      </c>
      <c r="N292">
        <v>55545</v>
      </c>
      <c r="O292">
        <v>5</v>
      </c>
      <c r="P292" t="s">
        <v>154</v>
      </c>
      <c r="S292" t="s">
        <v>154</v>
      </c>
      <c r="T292" t="s">
        <v>154</v>
      </c>
      <c r="W292" s="134"/>
      <c r="Z292" s="134"/>
      <c r="AE292" t="s">
        <v>233</v>
      </c>
      <c r="AF292" t="s">
        <v>234</v>
      </c>
      <c r="AG292" t="s">
        <v>168</v>
      </c>
      <c r="AH292" t="s">
        <v>168</v>
      </c>
      <c r="AI292" t="s">
        <v>168</v>
      </c>
      <c r="AK292" t="s">
        <v>160</v>
      </c>
      <c r="AL292" t="s">
        <v>150</v>
      </c>
      <c r="AM292" t="s">
        <v>1761</v>
      </c>
      <c r="AN292">
        <v>2030</v>
      </c>
      <c r="AO292" t="s">
        <v>1762</v>
      </c>
      <c r="AR292" t="s">
        <v>154</v>
      </c>
      <c r="AX292" t="s">
        <v>168</v>
      </c>
      <c r="AY292" t="s">
        <v>168</v>
      </c>
      <c r="AZ292" t="s">
        <v>158</v>
      </c>
      <c r="BA292" t="s">
        <v>154</v>
      </c>
      <c r="BG292" s="45"/>
      <c r="BI292">
        <v>0</v>
      </c>
    </row>
    <row r="293" spans="3:61" ht="377.1">
      <c r="C293">
        <v>287</v>
      </c>
      <c r="D293">
        <v>263</v>
      </c>
      <c r="E293" t="s">
        <v>1763</v>
      </c>
      <c r="F293" t="s">
        <v>926</v>
      </c>
      <c r="G293" t="s">
        <v>206</v>
      </c>
      <c r="H293" t="s">
        <v>321</v>
      </c>
      <c r="I293" t="s">
        <v>246</v>
      </c>
      <c r="J293" s="8">
        <v>51722</v>
      </c>
      <c r="K293">
        <v>11941</v>
      </c>
      <c r="L293">
        <v>-0.196</v>
      </c>
      <c r="M293">
        <v>102246</v>
      </c>
      <c r="N293">
        <v>75883</v>
      </c>
      <c r="O293">
        <v>31</v>
      </c>
      <c r="P293" t="s">
        <v>150</v>
      </c>
      <c r="Q293">
        <v>2021</v>
      </c>
      <c r="R293">
        <v>2025</v>
      </c>
      <c r="S293" t="s">
        <v>150</v>
      </c>
      <c r="T293" t="s">
        <v>150</v>
      </c>
      <c r="U293" t="s">
        <v>151</v>
      </c>
      <c r="V293" t="s">
        <v>353</v>
      </c>
      <c r="W293" s="134">
        <v>2030</v>
      </c>
      <c r="X293" t="s">
        <v>151</v>
      </c>
      <c r="Y293" t="s">
        <v>353</v>
      </c>
      <c r="Z293" s="134">
        <v>2040</v>
      </c>
      <c r="AA293" t="s">
        <v>150</v>
      </c>
      <c r="AB293" t="s">
        <v>151</v>
      </c>
      <c r="AC293">
        <v>2040</v>
      </c>
      <c r="AE293" t="s">
        <v>167</v>
      </c>
      <c r="AF293" t="s">
        <v>6</v>
      </c>
      <c r="AG293" t="s">
        <v>157</v>
      </c>
      <c r="AH293" t="s">
        <v>157</v>
      </c>
      <c r="AI293" t="s">
        <v>157</v>
      </c>
      <c r="AJ293" t="s">
        <v>218</v>
      </c>
      <c r="AL293" t="s">
        <v>154</v>
      </c>
      <c r="AQ293" t="s">
        <v>219</v>
      </c>
      <c r="AR293" t="s">
        <v>150</v>
      </c>
      <c r="AS293" t="s">
        <v>218</v>
      </c>
      <c r="AT293" s="1" t="s">
        <v>1767</v>
      </c>
      <c r="AU293">
        <v>2040</v>
      </c>
      <c r="AX293" t="s">
        <v>157</v>
      </c>
      <c r="AY293" t="s">
        <v>171</v>
      </c>
      <c r="AZ293" t="s">
        <v>158</v>
      </c>
      <c r="BA293" t="s">
        <v>154</v>
      </c>
      <c r="BG293" s="45"/>
      <c r="BI293">
        <v>0</v>
      </c>
    </row>
    <row r="294" spans="3:61" ht="14.45">
      <c r="C294">
        <v>288</v>
      </c>
      <c r="D294">
        <v>221</v>
      </c>
      <c r="E294" t="s">
        <v>1768</v>
      </c>
      <c r="F294" t="s">
        <v>1371</v>
      </c>
      <c r="G294" t="s">
        <v>272</v>
      </c>
      <c r="H294" t="s">
        <v>145</v>
      </c>
      <c r="I294" t="s">
        <v>146</v>
      </c>
      <c r="J294" s="8">
        <v>51716</v>
      </c>
      <c r="K294">
        <v>7100</v>
      </c>
      <c r="L294">
        <v>-0.302</v>
      </c>
      <c r="M294">
        <v>107320</v>
      </c>
      <c r="N294">
        <v>55524</v>
      </c>
      <c r="O294">
        <v>31</v>
      </c>
      <c r="P294" t="s">
        <v>154</v>
      </c>
      <c r="S294" t="s">
        <v>150</v>
      </c>
      <c r="T294" t="s">
        <v>150</v>
      </c>
      <c r="U294" t="s">
        <v>151</v>
      </c>
      <c r="V294" t="s">
        <v>152</v>
      </c>
      <c r="W294" s="134">
        <v>2030</v>
      </c>
      <c r="Z294" s="134"/>
      <c r="AE294" t="s">
        <v>156</v>
      </c>
      <c r="AF294" t="s">
        <v>6</v>
      </c>
      <c r="AG294" t="s">
        <v>157</v>
      </c>
      <c r="AH294" t="s">
        <v>157</v>
      </c>
      <c r="AI294" t="s">
        <v>169</v>
      </c>
      <c r="AJ294" t="s">
        <v>159</v>
      </c>
      <c r="AL294" t="s">
        <v>154</v>
      </c>
      <c r="AQ294" t="s">
        <v>160</v>
      </c>
      <c r="AR294" t="s">
        <v>150</v>
      </c>
      <c r="AS294" t="s">
        <v>159</v>
      </c>
      <c r="AT294" t="s">
        <v>1772</v>
      </c>
      <c r="AU294">
        <v>2050</v>
      </c>
      <c r="AX294" t="s">
        <v>168</v>
      </c>
      <c r="AY294" t="s">
        <v>312</v>
      </c>
      <c r="AZ294" t="s">
        <v>158</v>
      </c>
      <c r="BA294" t="s">
        <v>154</v>
      </c>
      <c r="BG294" s="45"/>
      <c r="BI294">
        <v>0</v>
      </c>
    </row>
    <row r="295" spans="3:61" ht="14.45">
      <c r="C295">
        <v>289</v>
      </c>
      <c r="D295">
        <v>213</v>
      </c>
      <c r="E295" t="s">
        <v>1773</v>
      </c>
      <c r="F295" t="s">
        <v>183</v>
      </c>
      <c r="G295" t="s">
        <v>184</v>
      </c>
      <c r="H295" t="s">
        <v>175</v>
      </c>
      <c r="I295" t="s">
        <v>176</v>
      </c>
      <c r="J295" s="8">
        <v>51443.40</v>
      </c>
      <c r="K295">
        <v>-352.70</v>
      </c>
      <c r="L295">
        <v>-1.355</v>
      </c>
      <c r="M295">
        <v>148694.4</v>
      </c>
      <c r="N295">
        <v>423143</v>
      </c>
      <c r="O295">
        <v>13</v>
      </c>
      <c r="P295" t="s">
        <v>154</v>
      </c>
      <c r="S295" t="s">
        <v>154</v>
      </c>
      <c r="T295" t="s">
        <v>154</v>
      </c>
      <c r="W295" s="134"/>
      <c r="Z295" s="134"/>
      <c r="AL295" t="s">
        <v>154</v>
      </c>
      <c r="AR295" t="s">
        <v>154</v>
      </c>
      <c r="AX295" t="s">
        <v>168</v>
      </c>
      <c r="BA295" t="s">
        <v>154</v>
      </c>
      <c r="BG295" s="45"/>
      <c r="BI295">
        <v>0</v>
      </c>
    </row>
    <row r="296" spans="3:61" ht="14.45">
      <c r="C296">
        <v>290</v>
      </c>
      <c r="D296">
        <v>288</v>
      </c>
      <c r="E296" t="s">
        <v>1777</v>
      </c>
      <c r="F296" t="s">
        <v>845</v>
      </c>
      <c r="G296" t="s">
        <v>144</v>
      </c>
      <c r="H296" t="s">
        <v>145</v>
      </c>
      <c r="I296" t="s">
        <v>146</v>
      </c>
      <c r="J296" s="8">
        <v>51362</v>
      </c>
      <c r="K296">
        <v>5700</v>
      </c>
      <c r="L296">
        <v>0.124</v>
      </c>
      <c r="M296">
        <v>38110</v>
      </c>
      <c r="N296">
        <v>79400</v>
      </c>
      <c r="O296">
        <v>19</v>
      </c>
      <c r="P296" t="s">
        <v>150</v>
      </c>
      <c r="Q296">
        <v>2015</v>
      </c>
      <c r="R296">
        <v>2025</v>
      </c>
      <c r="S296" t="s">
        <v>150</v>
      </c>
      <c r="T296" t="s">
        <v>150</v>
      </c>
      <c r="U296" t="s">
        <v>151</v>
      </c>
      <c r="V296" t="s">
        <v>152</v>
      </c>
      <c r="W296" s="134">
        <v>2030</v>
      </c>
      <c r="Z296" s="134"/>
      <c r="AE296" t="s">
        <v>1781</v>
      </c>
      <c r="AF296" t="s">
        <v>240</v>
      </c>
      <c r="AG296" t="s">
        <v>157</v>
      </c>
      <c r="AH296" t="s">
        <v>157</v>
      </c>
      <c r="AI296" t="s">
        <v>169</v>
      </c>
      <c r="AJ296" t="s">
        <v>159</v>
      </c>
      <c r="AL296" t="s">
        <v>154</v>
      </c>
      <c r="AR296" t="s">
        <v>154</v>
      </c>
      <c r="AX296" t="s">
        <v>168</v>
      </c>
      <c r="AY296" t="s">
        <v>158</v>
      </c>
      <c r="AZ296" t="s">
        <v>158</v>
      </c>
      <c r="BA296" t="s">
        <v>150</v>
      </c>
      <c r="BB296" t="s">
        <v>1782</v>
      </c>
      <c r="BC296">
        <v>2030</v>
      </c>
      <c r="BG296" s="45"/>
      <c r="BI296">
        <v>0</v>
      </c>
    </row>
    <row r="297" spans="3:61" ht="14.45">
      <c r="C297">
        <v>291</v>
      </c>
      <c r="D297">
        <v>240</v>
      </c>
      <c r="E297" t="s">
        <v>1783</v>
      </c>
      <c r="F297" t="s">
        <v>415</v>
      </c>
      <c r="G297" t="s">
        <v>244</v>
      </c>
      <c r="H297" t="s">
        <v>175</v>
      </c>
      <c r="I297" t="s">
        <v>176</v>
      </c>
      <c r="J297" s="8">
        <v>51309.30</v>
      </c>
      <c r="K297">
        <v>318.4</v>
      </c>
      <c r="L297">
        <v>0</v>
      </c>
      <c r="M297">
        <v>63972.30</v>
      </c>
      <c r="N297">
        <v>118508</v>
      </c>
      <c r="O297">
        <v>16</v>
      </c>
      <c r="P297" t="s">
        <v>154</v>
      </c>
      <c r="S297" t="s">
        <v>154</v>
      </c>
      <c r="T297" t="s">
        <v>154</v>
      </c>
      <c r="W297" s="134"/>
      <c r="Z297" s="134"/>
      <c r="AE297" t="s">
        <v>233</v>
      </c>
      <c r="AF297" t="s">
        <v>234</v>
      </c>
      <c r="AG297" t="s">
        <v>337</v>
      </c>
      <c r="AH297" t="s">
        <v>337</v>
      </c>
      <c r="AJ297" t="s">
        <v>159</v>
      </c>
      <c r="AK297" t="s">
        <v>160</v>
      </c>
      <c r="AL297" t="s">
        <v>150</v>
      </c>
      <c r="AM297" t="s">
        <v>1787</v>
      </c>
      <c r="AN297">
        <v>2050</v>
      </c>
      <c r="AO297" t="s">
        <v>1788</v>
      </c>
      <c r="AR297" t="s">
        <v>154</v>
      </c>
      <c r="AX297" t="s">
        <v>168</v>
      </c>
      <c r="BA297" t="s">
        <v>154</v>
      </c>
      <c r="BG297" s="45"/>
      <c r="BI297">
        <v>0</v>
      </c>
    </row>
    <row r="298" spans="3:61" ht="14.45">
      <c r="C298">
        <v>292</v>
      </c>
      <c r="D298">
        <v>314</v>
      </c>
      <c r="E298" t="s">
        <v>1789</v>
      </c>
      <c r="F298" t="s">
        <v>599</v>
      </c>
      <c r="G298" t="s">
        <v>184</v>
      </c>
      <c r="H298" t="s">
        <v>175</v>
      </c>
      <c r="I298" t="s">
        <v>176</v>
      </c>
      <c r="J298" s="8">
        <v>51224.60</v>
      </c>
      <c r="K298">
        <v>320.1</v>
      </c>
      <c r="L298">
        <v>0.286</v>
      </c>
      <c r="M298">
        <v>14093.90</v>
      </c>
      <c r="N298">
        <v>40000</v>
      </c>
      <c r="O298">
        <v>5</v>
      </c>
      <c r="P298" t="s">
        <v>154</v>
      </c>
      <c r="S298" t="s">
        <v>154</v>
      </c>
      <c r="T298" t="s">
        <v>154</v>
      </c>
      <c r="W298" s="134"/>
      <c r="Z298" s="134"/>
      <c r="AL298" t="s">
        <v>154</v>
      </c>
      <c r="AR298" t="s">
        <v>154</v>
      </c>
      <c r="AX298" t="s">
        <v>168</v>
      </c>
      <c r="BA298" t="s">
        <v>154</v>
      </c>
      <c r="BG298" s="45"/>
      <c r="BI298">
        <v>0</v>
      </c>
    </row>
    <row r="299" spans="3:61" ht="409.5">
      <c r="C299">
        <v>293</v>
      </c>
      <c r="D299">
        <v>252</v>
      </c>
      <c r="E299" t="s">
        <v>1793</v>
      </c>
      <c r="F299" t="s">
        <v>333</v>
      </c>
      <c r="G299" t="s">
        <v>229</v>
      </c>
      <c r="H299" t="s">
        <v>863</v>
      </c>
      <c r="I299" t="s">
        <v>3034</v>
      </c>
      <c r="J299" s="8">
        <v>51104.20</v>
      </c>
      <c r="K299">
        <v>3201.60</v>
      </c>
      <c r="L299">
        <v>0.122</v>
      </c>
      <c r="M299">
        <v>334651.4</v>
      </c>
      <c r="N299">
        <v>78644</v>
      </c>
      <c r="O299">
        <v>29</v>
      </c>
      <c r="P299" t="s">
        <v>154</v>
      </c>
      <c r="S299" t="s">
        <v>154</v>
      </c>
      <c r="T299" t="s">
        <v>154</v>
      </c>
      <c r="W299" s="134"/>
      <c r="Z299" s="134"/>
      <c r="AE299" t="s">
        <v>167</v>
      </c>
      <c r="AF299" t="s">
        <v>6</v>
      </c>
      <c r="AG299" t="s">
        <v>157</v>
      </c>
      <c r="AH299" t="s">
        <v>157</v>
      </c>
      <c r="AI299" t="s">
        <v>157</v>
      </c>
      <c r="AJ299" t="s">
        <v>218</v>
      </c>
      <c r="AL299" t="s">
        <v>154</v>
      </c>
      <c r="AQ299" t="s">
        <v>219</v>
      </c>
      <c r="AR299" t="s">
        <v>150</v>
      </c>
      <c r="AS299" t="s">
        <v>218</v>
      </c>
      <c r="AT299" s="1" t="s">
        <v>1797</v>
      </c>
      <c r="AU299">
        <v>2050</v>
      </c>
      <c r="AX299" t="s">
        <v>157</v>
      </c>
      <c r="AY299" t="s">
        <v>312</v>
      </c>
      <c r="AZ299" t="s">
        <v>158</v>
      </c>
      <c r="BA299" t="s">
        <v>154</v>
      </c>
      <c r="BG299" s="45"/>
      <c r="BI299">
        <v>0</v>
      </c>
    </row>
    <row r="300" spans="3:61" ht="14.45">
      <c r="C300">
        <v>294</v>
      </c>
      <c r="D300">
        <v>298</v>
      </c>
      <c r="E300" t="s">
        <v>1798</v>
      </c>
      <c r="F300" t="s">
        <v>314</v>
      </c>
      <c r="G300" t="s">
        <v>229</v>
      </c>
      <c r="H300" t="s">
        <v>264</v>
      </c>
      <c r="I300" t="s">
        <v>176</v>
      </c>
      <c r="J300" s="8">
        <v>51101.80</v>
      </c>
      <c r="K300">
        <v>3299.30</v>
      </c>
      <c r="L300">
        <v>0.012</v>
      </c>
      <c r="M300">
        <v>61391.50</v>
      </c>
      <c r="N300">
        <v>55489</v>
      </c>
      <c r="O300">
        <v>31</v>
      </c>
      <c r="P300" t="s">
        <v>154</v>
      </c>
      <c r="S300" t="s">
        <v>154</v>
      </c>
      <c r="T300" t="s">
        <v>154</v>
      </c>
      <c r="W300" s="134"/>
      <c r="Z300" s="134"/>
      <c r="AE300" t="s">
        <v>167</v>
      </c>
      <c r="AF300" t="s">
        <v>6</v>
      </c>
      <c r="AG300" t="s">
        <v>157</v>
      </c>
      <c r="AH300" t="s">
        <v>157</v>
      </c>
      <c r="AI300" t="s">
        <v>157</v>
      </c>
      <c r="AJ300" t="s">
        <v>218</v>
      </c>
      <c r="AL300" t="s">
        <v>154</v>
      </c>
      <c r="AQ300" t="s">
        <v>219</v>
      </c>
      <c r="AR300" t="s">
        <v>150</v>
      </c>
      <c r="AS300" t="s">
        <v>218</v>
      </c>
      <c r="AT300" t="s">
        <v>1802</v>
      </c>
      <c r="AU300">
        <v>2050</v>
      </c>
      <c r="AX300" t="s">
        <v>168</v>
      </c>
      <c r="AY300" t="s">
        <v>168</v>
      </c>
      <c r="AZ300" t="s">
        <v>158</v>
      </c>
      <c r="BA300" t="s">
        <v>154</v>
      </c>
      <c r="BG300" s="45"/>
      <c r="BI300">
        <v>0</v>
      </c>
    </row>
    <row r="301" spans="3:61" ht="14.45">
      <c r="C301">
        <v>295</v>
      </c>
      <c r="D301">
        <v>285</v>
      </c>
      <c r="E301" t="s">
        <v>1803</v>
      </c>
      <c r="F301" t="s">
        <v>183</v>
      </c>
      <c r="G301" t="s">
        <v>184</v>
      </c>
      <c r="H301" t="s">
        <v>175</v>
      </c>
      <c r="I301" t="s">
        <v>176</v>
      </c>
      <c r="J301" s="8">
        <v>51062.70</v>
      </c>
      <c r="K301">
        <v>1026.1</v>
      </c>
      <c r="L301">
        <v>0.029</v>
      </c>
      <c r="M301">
        <v>69286.30</v>
      </c>
      <c r="N301">
        <v>126108</v>
      </c>
      <c r="O301">
        <v>13</v>
      </c>
      <c r="P301" t="s">
        <v>154</v>
      </c>
      <c r="S301" t="s">
        <v>154</v>
      </c>
      <c r="T301" t="s">
        <v>154</v>
      </c>
      <c r="W301" s="134"/>
      <c r="Z301" s="134"/>
      <c r="AL301" t="s">
        <v>154</v>
      </c>
      <c r="AR301" t="s">
        <v>154</v>
      </c>
      <c r="AX301" t="s">
        <v>168</v>
      </c>
      <c r="BA301" t="s">
        <v>154</v>
      </c>
      <c r="BG301" s="45"/>
      <c r="BI301">
        <v>0</v>
      </c>
    </row>
    <row r="302" spans="3:61" ht="14.45">
      <c r="C302">
        <v>296</v>
      </c>
      <c r="D302">
        <v>274</v>
      </c>
      <c r="E302" t="s">
        <v>1807</v>
      </c>
      <c r="F302" t="s">
        <v>1808</v>
      </c>
      <c r="G302" t="s">
        <v>790</v>
      </c>
      <c r="H302" t="s">
        <v>245</v>
      </c>
      <c r="I302" t="s">
        <v>246</v>
      </c>
      <c r="J302" s="8">
        <v>50972.20</v>
      </c>
      <c r="K302">
        <v>-844.60</v>
      </c>
      <c r="L302">
        <v>0</v>
      </c>
      <c r="M302">
        <v>86868.90</v>
      </c>
      <c r="N302">
        <v>296662</v>
      </c>
      <c r="O302">
        <v>31</v>
      </c>
      <c r="P302" t="s">
        <v>154</v>
      </c>
      <c r="S302" t="s">
        <v>150</v>
      </c>
      <c r="T302" t="s">
        <v>150</v>
      </c>
      <c r="U302" t="s">
        <v>151</v>
      </c>
      <c r="V302" t="s">
        <v>152</v>
      </c>
      <c r="W302" s="134">
        <v>2034</v>
      </c>
      <c r="X302" t="s">
        <v>151</v>
      </c>
      <c r="Y302" t="s">
        <v>152</v>
      </c>
      <c r="Z302" s="134">
        <v>2040</v>
      </c>
      <c r="AA302" t="s">
        <v>150</v>
      </c>
      <c r="AB302" t="s">
        <v>151</v>
      </c>
      <c r="AC302">
        <v>2040</v>
      </c>
      <c r="AE302" t="s">
        <v>167</v>
      </c>
      <c r="AF302" t="s">
        <v>6</v>
      </c>
      <c r="AG302" t="s">
        <v>157</v>
      </c>
      <c r="AH302" t="s">
        <v>157</v>
      </c>
      <c r="AI302" t="s">
        <v>157</v>
      </c>
      <c r="AJ302" t="s">
        <v>218</v>
      </c>
      <c r="AL302" t="s">
        <v>154</v>
      </c>
      <c r="AQ302" t="s">
        <v>219</v>
      </c>
      <c r="AR302" t="s">
        <v>150</v>
      </c>
      <c r="AS302" t="s">
        <v>218</v>
      </c>
      <c r="AT302" t="s">
        <v>1179</v>
      </c>
      <c r="AU302">
        <v>2050</v>
      </c>
      <c r="AX302" t="s">
        <v>157</v>
      </c>
      <c r="AY302" t="s">
        <v>168</v>
      </c>
      <c r="AZ302" t="s">
        <v>158</v>
      </c>
      <c r="BA302" t="s">
        <v>154</v>
      </c>
      <c r="BG302" s="45"/>
      <c r="BI302">
        <v>0</v>
      </c>
    </row>
    <row r="303" spans="3:61" ht="409.5">
      <c r="C303">
        <v>297</v>
      </c>
      <c r="D303">
        <v>397</v>
      </c>
      <c r="E303" t="s">
        <v>1812</v>
      </c>
      <c r="F303" t="s">
        <v>163</v>
      </c>
      <c r="G303" t="s">
        <v>144</v>
      </c>
      <c r="H303" t="s">
        <v>175</v>
      </c>
      <c r="I303" t="s">
        <v>176</v>
      </c>
      <c r="J303" s="8">
        <v>50854.50</v>
      </c>
      <c r="K303">
        <v>3288.10</v>
      </c>
      <c r="L303">
        <v>0.332</v>
      </c>
      <c r="M303">
        <v>55232.10</v>
      </c>
      <c r="N303">
        <v>43688</v>
      </c>
      <c r="O303">
        <v>7</v>
      </c>
      <c r="P303" t="s">
        <v>154</v>
      </c>
      <c r="S303" t="s">
        <v>154</v>
      </c>
      <c r="T303" t="s">
        <v>154</v>
      </c>
      <c r="W303" s="134"/>
      <c r="Z303" s="134"/>
      <c r="AE303" t="s">
        <v>202</v>
      </c>
      <c r="AF303" t="s">
        <v>5</v>
      </c>
      <c r="AG303" t="s">
        <v>157</v>
      </c>
      <c r="AH303" t="s">
        <v>157</v>
      </c>
      <c r="AI303" t="s">
        <v>157</v>
      </c>
      <c r="AJ303" t="s">
        <v>218</v>
      </c>
      <c r="AK303" t="s">
        <v>219</v>
      </c>
      <c r="AL303" t="s">
        <v>150</v>
      </c>
      <c r="AM303" s="1" t="s">
        <v>1816</v>
      </c>
      <c r="AN303">
        <v>2040</v>
      </c>
      <c r="AR303" t="s">
        <v>154</v>
      </c>
      <c r="AX303" t="s">
        <v>168</v>
      </c>
      <c r="AY303" t="s">
        <v>171</v>
      </c>
      <c r="AZ303" t="s">
        <v>158</v>
      </c>
      <c r="BA303" t="s">
        <v>154</v>
      </c>
      <c r="BG303" s="45"/>
      <c r="BI303">
        <v>0</v>
      </c>
    </row>
    <row r="304" spans="3:61" ht="14.45">
      <c r="C304">
        <v>298</v>
      </c>
      <c r="D304">
        <v>337</v>
      </c>
      <c r="E304" t="s">
        <v>1817</v>
      </c>
      <c r="F304" t="s">
        <v>472</v>
      </c>
      <c r="G304" t="s">
        <v>229</v>
      </c>
      <c r="H304" t="s">
        <v>374</v>
      </c>
      <c r="I304" t="s">
        <v>246</v>
      </c>
      <c r="J304" s="8">
        <v>50619.70</v>
      </c>
      <c r="K304">
        <v>4264.1</v>
      </c>
      <c r="L304">
        <v>0.001</v>
      </c>
      <c r="M304">
        <v>965219.50</v>
      </c>
      <c r="N304">
        <v>72352</v>
      </c>
      <c r="O304">
        <v>2</v>
      </c>
      <c r="P304" t="s">
        <v>154</v>
      </c>
      <c r="S304" t="s">
        <v>154</v>
      </c>
      <c r="T304" t="s">
        <v>154</v>
      </c>
      <c r="W304" s="134"/>
      <c r="Z304" s="134"/>
      <c r="AL304" t="s">
        <v>154</v>
      </c>
      <c r="AO304" t="s">
        <v>1821</v>
      </c>
      <c r="AR304" t="s">
        <v>150</v>
      </c>
      <c r="AU304">
        <v>2050</v>
      </c>
      <c r="AV304" t="s">
        <v>1822</v>
      </c>
      <c r="AW304" t="s">
        <v>1823</v>
      </c>
      <c r="AX304" t="s">
        <v>157</v>
      </c>
      <c r="BA304" t="s">
        <v>154</v>
      </c>
      <c r="BG304" s="45"/>
      <c r="BI304">
        <v>0</v>
      </c>
    </row>
    <row r="305" spans="3:61" ht="14.45">
      <c r="C305">
        <v>299</v>
      </c>
      <c r="D305">
        <v>293</v>
      </c>
      <c r="E305" t="s">
        <v>1824</v>
      </c>
      <c r="F305" t="s">
        <v>991</v>
      </c>
      <c r="G305" t="s">
        <v>735</v>
      </c>
      <c r="H305" t="s">
        <v>416</v>
      </c>
      <c r="I305" t="s">
        <v>246</v>
      </c>
      <c r="J305" s="8">
        <v>50589</v>
      </c>
      <c r="K305">
        <v>726</v>
      </c>
      <c r="L305">
        <v>-0.283</v>
      </c>
      <c r="M305">
        <v>24739</v>
      </c>
      <c r="N305">
        <v>17123</v>
      </c>
      <c r="O305">
        <v>12</v>
      </c>
      <c r="P305" t="s">
        <v>154</v>
      </c>
      <c r="S305" t="s">
        <v>154</v>
      </c>
      <c r="T305" t="s">
        <v>154</v>
      </c>
      <c r="W305" s="134"/>
      <c r="Z305" s="134"/>
      <c r="AE305" t="s">
        <v>281</v>
      </c>
      <c r="AF305" t="s">
        <v>240</v>
      </c>
      <c r="AG305" t="s">
        <v>157</v>
      </c>
      <c r="AH305" t="s">
        <v>157</v>
      </c>
      <c r="AI305" t="s">
        <v>158</v>
      </c>
      <c r="AJ305" t="s">
        <v>159</v>
      </c>
      <c r="AL305" t="s">
        <v>154</v>
      </c>
      <c r="AR305" t="s">
        <v>154</v>
      </c>
      <c r="AX305" t="s">
        <v>157</v>
      </c>
      <c r="AY305" t="s">
        <v>168</v>
      </c>
      <c r="AZ305" t="s">
        <v>158</v>
      </c>
      <c r="BA305" t="s">
        <v>150</v>
      </c>
      <c r="BB305" t="s">
        <v>1828</v>
      </c>
      <c r="BC305">
        <v>2030</v>
      </c>
      <c r="BG305" s="45"/>
      <c r="BI305">
        <v>0</v>
      </c>
    </row>
    <row r="306" spans="3:61" ht="409.5">
      <c r="C306">
        <v>300</v>
      </c>
      <c r="D306">
        <v>280</v>
      </c>
      <c r="E306" t="s">
        <v>1829</v>
      </c>
      <c r="F306" t="s">
        <v>980</v>
      </c>
      <c r="G306" t="s">
        <v>229</v>
      </c>
      <c r="H306" t="s">
        <v>145</v>
      </c>
      <c r="I306" t="s">
        <v>146</v>
      </c>
      <c r="J306" s="8">
        <v>50429</v>
      </c>
      <c r="K306">
        <v>4383</v>
      </c>
      <c r="L306">
        <v>19.578</v>
      </c>
      <c r="M306">
        <v>166695</v>
      </c>
      <c r="N306">
        <v>40000</v>
      </c>
      <c r="O306">
        <v>31</v>
      </c>
      <c r="P306" t="s">
        <v>154</v>
      </c>
      <c r="S306" t="s">
        <v>154</v>
      </c>
      <c r="T306" t="s">
        <v>154</v>
      </c>
      <c r="W306" s="134"/>
      <c r="Z306" s="134"/>
      <c r="AE306" t="s">
        <v>281</v>
      </c>
      <c r="AF306" t="s">
        <v>240</v>
      </c>
      <c r="AG306" t="s">
        <v>157</v>
      </c>
      <c r="AH306" t="s">
        <v>157</v>
      </c>
      <c r="AI306" t="s">
        <v>158</v>
      </c>
      <c r="AJ306" t="s">
        <v>159</v>
      </c>
      <c r="AL306" t="s">
        <v>154</v>
      </c>
      <c r="AR306" t="s">
        <v>154</v>
      </c>
      <c r="AX306" t="s">
        <v>168</v>
      </c>
      <c r="AY306" t="s">
        <v>168</v>
      </c>
      <c r="AZ306" t="s">
        <v>158</v>
      </c>
      <c r="BA306" t="s">
        <v>150</v>
      </c>
      <c r="BB306" s="1" t="s">
        <v>1833</v>
      </c>
      <c r="BC306">
        <v>2030</v>
      </c>
      <c r="BG306" s="45"/>
      <c r="BI306">
        <v>0</v>
      </c>
    </row>
    <row r="307" spans="3:61" ht="14.45">
      <c r="C307">
        <v>301</v>
      </c>
      <c r="D307">
        <v>286</v>
      </c>
      <c r="E307" t="s">
        <v>1834</v>
      </c>
      <c r="F307" t="s">
        <v>852</v>
      </c>
      <c r="G307" t="s">
        <v>852</v>
      </c>
      <c r="H307" t="s">
        <v>245</v>
      </c>
      <c r="I307" t="s">
        <v>246</v>
      </c>
      <c r="J307" s="8">
        <v>50401.20</v>
      </c>
      <c r="K307">
        <v>-2759.80</v>
      </c>
      <c r="L307">
        <v>0</v>
      </c>
      <c r="M307">
        <v>114775.30</v>
      </c>
      <c r="N307">
        <v>92815</v>
      </c>
      <c r="O307">
        <v>31</v>
      </c>
      <c r="P307" t="s">
        <v>154</v>
      </c>
      <c r="S307" t="s">
        <v>150</v>
      </c>
      <c r="T307" t="s">
        <v>150</v>
      </c>
      <c r="U307" t="s">
        <v>151</v>
      </c>
      <c r="V307" t="s">
        <v>152</v>
      </c>
      <c r="W307" s="134">
        <v>2029</v>
      </c>
      <c r="X307" t="s">
        <v>151</v>
      </c>
      <c r="Y307" t="s">
        <v>152</v>
      </c>
      <c r="Z307" s="134">
        <v>2050</v>
      </c>
      <c r="AA307" t="s">
        <v>150</v>
      </c>
      <c r="AB307" t="s">
        <v>151</v>
      </c>
      <c r="AC307">
        <v>2050</v>
      </c>
      <c r="AE307" t="s">
        <v>167</v>
      </c>
      <c r="AF307" t="s">
        <v>6</v>
      </c>
      <c r="AG307" t="s">
        <v>157</v>
      </c>
      <c r="AH307" t="s">
        <v>157</v>
      </c>
      <c r="AI307" t="s">
        <v>157</v>
      </c>
      <c r="AJ307" t="s">
        <v>218</v>
      </c>
      <c r="AL307" t="s">
        <v>154</v>
      </c>
      <c r="AQ307" t="s">
        <v>219</v>
      </c>
      <c r="AR307" t="s">
        <v>150</v>
      </c>
      <c r="AS307" t="s">
        <v>218</v>
      </c>
      <c r="AT307" t="s">
        <v>1838</v>
      </c>
      <c r="AU307">
        <v>2050</v>
      </c>
      <c r="AX307" t="s">
        <v>157</v>
      </c>
      <c r="AY307" t="s">
        <v>171</v>
      </c>
      <c r="AZ307" t="s">
        <v>158</v>
      </c>
      <c r="BA307" t="s">
        <v>154</v>
      </c>
      <c r="BG307" s="45"/>
      <c r="BI307">
        <v>0</v>
      </c>
    </row>
    <row r="308" spans="3:61" ht="14.45">
      <c r="C308">
        <v>302</v>
      </c>
      <c r="D308">
        <v>284</v>
      </c>
      <c r="E308" t="s">
        <v>1839</v>
      </c>
      <c r="F308" t="s">
        <v>1840</v>
      </c>
      <c r="G308" t="s">
        <v>998</v>
      </c>
      <c r="H308" t="s">
        <v>374</v>
      </c>
      <c r="I308" t="s">
        <v>246</v>
      </c>
      <c r="J308" s="8">
        <v>50363.40</v>
      </c>
      <c r="K308">
        <v>3075.60</v>
      </c>
      <c r="L308">
        <v>0.054</v>
      </c>
      <c r="M308">
        <v>63903.50</v>
      </c>
      <c r="N308">
        <v>158413</v>
      </c>
      <c r="O308">
        <v>31</v>
      </c>
      <c r="P308" t="s">
        <v>154</v>
      </c>
      <c r="S308" t="s">
        <v>150</v>
      </c>
      <c r="T308" t="s">
        <v>150</v>
      </c>
      <c r="U308" t="s">
        <v>151</v>
      </c>
      <c r="V308" t="s">
        <v>152</v>
      </c>
      <c r="W308" s="134">
        <v>2030</v>
      </c>
      <c r="X308" t="s">
        <v>151</v>
      </c>
      <c r="Y308" t="s">
        <v>152</v>
      </c>
      <c r="Z308" s="134">
        <v>2050</v>
      </c>
      <c r="AA308" t="s">
        <v>150</v>
      </c>
      <c r="AB308" t="s">
        <v>151</v>
      </c>
      <c r="AC308">
        <v>2050</v>
      </c>
      <c r="AE308" t="s">
        <v>167</v>
      </c>
      <c r="AF308" t="s">
        <v>6</v>
      </c>
      <c r="AG308" t="s">
        <v>157</v>
      </c>
      <c r="AH308" t="s">
        <v>157</v>
      </c>
      <c r="AI308" t="s">
        <v>157</v>
      </c>
      <c r="AJ308" t="s">
        <v>218</v>
      </c>
      <c r="AL308" t="s">
        <v>154</v>
      </c>
      <c r="AQ308" t="s">
        <v>219</v>
      </c>
      <c r="AR308" t="s">
        <v>150</v>
      </c>
      <c r="AS308" t="s">
        <v>218</v>
      </c>
      <c r="AT308" t="s">
        <v>1844</v>
      </c>
      <c r="AU308">
        <v>2050</v>
      </c>
      <c r="AX308" t="s">
        <v>157</v>
      </c>
      <c r="AY308" t="s">
        <v>312</v>
      </c>
      <c r="AZ308" t="s">
        <v>158</v>
      </c>
      <c r="BA308" t="s">
        <v>154</v>
      </c>
      <c r="BG308" s="45"/>
      <c r="BI308">
        <v>0</v>
      </c>
    </row>
    <row r="309" spans="3:61" ht="14.45">
      <c r="C309">
        <v>303</v>
      </c>
      <c r="D309">
        <v>250</v>
      </c>
      <c r="E309" t="s">
        <v>1845</v>
      </c>
      <c r="F309" t="s">
        <v>415</v>
      </c>
      <c r="G309" t="s">
        <v>244</v>
      </c>
      <c r="H309" t="s">
        <v>175</v>
      </c>
      <c r="I309" t="s">
        <v>176</v>
      </c>
      <c r="J309" s="8">
        <v>50313.40</v>
      </c>
      <c r="K309">
        <v>7052.60</v>
      </c>
      <c r="L309">
        <v>0.132</v>
      </c>
      <c r="M309">
        <v>107771.70</v>
      </c>
      <c r="N309">
        <v>131988</v>
      </c>
      <c r="O309">
        <v>3</v>
      </c>
      <c r="P309" t="s">
        <v>154</v>
      </c>
      <c r="S309" t="s">
        <v>154</v>
      </c>
      <c r="T309" t="s">
        <v>154</v>
      </c>
      <c r="W309" s="134"/>
      <c r="Z309" s="134"/>
      <c r="AE309" t="s">
        <v>233</v>
      </c>
      <c r="AF309" t="s">
        <v>234</v>
      </c>
      <c r="AG309" t="s">
        <v>337</v>
      </c>
      <c r="AH309" t="s">
        <v>337</v>
      </c>
      <c r="AJ309" t="s">
        <v>159</v>
      </c>
      <c r="AK309" t="s">
        <v>219</v>
      </c>
      <c r="AL309" t="s">
        <v>150</v>
      </c>
      <c r="AM309" t="s">
        <v>7841</v>
      </c>
      <c r="AN309">
        <v>2035</v>
      </c>
      <c r="AO309" t="s">
        <v>1850</v>
      </c>
      <c r="AR309" t="s">
        <v>154</v>
      </c>
      <c r="AX309" t="s">
        <v>157</v>
      </c>
      <c r="BA309" t="s">
        <v>154</v>
      </c>
      <c r="BG309" s="45"/>
      <c r="BI309">
        <v>0</v>
      </c>
    </row>
    <row r="310" spans="3:61" ht="14.45">
      <c r="C310">
        <v>304</v>
      </c>
      <c r="D310">
        <v>311</v>
      </c>
      <c r="E310" t="s">
        <v>1851</v>
      </c>
      <c r="F310" t="s">
        <v>1036</v>
      </c>
      <c r="G310" t="s">
        <v>174</v>
      </c>
      <c r="H310" t="s">
        <v>145</v>
      </c>
      <c r="I310" t="s">
        <v>146</v>
      </c>
      <c r="J310" s="8">
        <v>50073</v>
      </c>
      <c r="K310">
        <v>103</v>
      </c>
      <c r="L310">
        <v>-0.48</v>
      </c>
      <c r="M310">
        <v>27756</v>
      </c>
      <c r="N310">
        <v>4200</v>
      </c>
      <c r="O310">
        <v>10</v>
      </c>
      <c r="P310" t="s">
        <v>154</v>
      </c>
      <c r="S310" t="s">
        <v>154</v>
      </c>
      <c r="T310" t="s">
        <v>154</v>
      </c>
      <c r="W310" s="134"/>
      <c r="Z310" s="134"/>
      <c r="AL310" t="s">
        <v>154</v>
      </c>
      <c r="AR310" t="s">
        <v>154</v>
      </c>
      <c r="AX310" t="s">
        <v>168</v>
      </c>
      <c r="BA310" t="s">
        <v>154</v>
      </c>
      <c r="BG310" s="45"/>
      <c r="BI310">
        <v>0</v>
      </c>
    </row>
    <row r="311" spans="3:61" ht="409.5">
      <c r="C311">
        <v>305</v>
      </c>
      <c r="D311">
        <v>327</v>
      </c>
      <c r="E311" t="s">
        <v>1855</v>
      </c>
      <c r="F311" t="s">
        <v>980</v>
      </c>
      <c r="G311" t="s">
        <v>229</v>
      </c>
      <c r="H311" t="s">
        <v>245</v>
      </c>
      <c r="I311" t="s">
        <v>246</v>
      </c>
      <c r="J311" s="8">
        <v>50017.30</v>
      </c>
      <c r="K311">
        <v>2138</v>
      </c>
      <c r="L311">
        <v>0.251</v>
      </c>
      <c r="M311">
        <v>186807.80</v>
      </c>
      <c r="N311">
        <v>29976</v>
      </c>
      <c r="O311">
        <v>12</v>
      </c>
      <c r="P311" t="s">
        <v>154</v>
      </c>
      <c r="S311" t="s">
        <v>154</v>
      </c>
      <c r="T311" t="s">
        <v>154</v>
      </c>
      <c r="W311" s="134"/>
      <c r="Z311" s="134"/>
      <c r="AE311" t="s">
        <v>167</v>
      </c>
      <c r="AF311" t="s">
        <v>6</v>
      </c>
      <c r="AG311" t="s">
        <v>157</v>
      </c>
      <c r="AH311" t="s">
        <v>157</v>
      </c>
      <c r="AI311" t="s">
        <v>157</v>
      </c>
      <c r="AJ311" t="s">
        <v>218</v>
      </c>
      <c r="AL311" t="s">
        <v>154</v>
      </c>
      <c r="AQ311" t="s">
        <v>219</v>
      </c>
      <c r="AR311" t="s">
        <v>150</v>
      </c>
      <c r="AS311" t="s">
        <v>218</v>
      </c>
      <c r="AT311" s="1" t="s">
        <v>1859</v>
      </c>
      <c r="AU311">
        <v>2050</v>
      </c>
      <c r="AX311" t="s">
        <v>157</v>
      </c>
      <c r="AY311" t="s">
        <v>171</v>
      </c>
      <c r="AZ311" t="s">
        <v>158</v>
      </c>
      <c r="BA311" t="s">
        <v>154</v>
      </c>
      <c r="BG311" s="45"/>
      <c r="BI311">
        <v>0</v>
      </c>
    </row>
    <row r="312" spans="3:61" ht="14.45">
      <c r="C312">
        <v>306</v>
      </c>
      <c r="D312">
        <v>315</v>
      </c>
      <c r="E312" t="s">
        <v>1860</v>
      </c>
      <c r="F312" t="s">
        <v>333</v>
      </c>
      <c r="G312" t="s">
        <v>229</v>
      </c>
      <c r="H312" t="s">
        <v>772</v>
      </c>
      <c r="I312" t="s">
        <v>246</v>
      </c>
      <c r="J312" s="8">
        <v>49962.20</v>
      </c>
      <c r="K312">
        <v>10510.40</v>
      </c>
      <c r="L312">
        <v>0.023</v>
      </c>
      <c r="M312">
        <v>811766.40</v>
      </c>
      <c r="N312">
        <v>69722</v>
      </c>
      <c r="O312">
        <v>28</v>
      </c>
      <c r="P312" t="s">
        <v>154</v>
      </c>
      <c r="S312" t="s">
        <v>154</v>
      </c>
      <c r="T312" t="s">
        <v>154</v>
      </c>
      <c r="W312" s="134"/>
      <c r="Z312" s="134"/>
      <c r="AE312" t="s">
        <v>167</v>
      </c>
      <c r="AF312" t="s">
        <v>6</v>
      </c>
      <c r="AG312" t="s">
        <v>157</v>
      </c>
      <c r="AH312" t="s">
        <v>157</v>
      </c>
      <c r="AI312" t="s">
        <v>157</v>
      </c>
      <c r="AJ312" t="s">
        <v>218</v>
      </c>
      <c r="AL312" t="s">
        <v>154</v>
      </c>
      <c r="AQ312" t="s">
        <v>219</v>
      </c>
      <c r="AR312" t="s">
        <v>150</v>
      </c>
      <c r="AS312" t="s">
        <v>218</v>
      </c>
      <c r="AT312" t="s">
        <v>1864</v>
      </c>
      <c r="AU312">
        <v>2050</v>
      </c>
      <c r="AX312" t="s">
        <v>168</v>
      </c>
      <c r="AY312" t="s">
        <v>168</v>
      </c>
      <c r="AZ312" t="s">
        <v>158</v>
      </c>
      <c r="BA312" t="s">
        <v>154</v>
      </c>
      <c r="BG312" s="45"/>
      <c r="BI312">
        <v>0</v>
      </c>
    </row>
    <row r="313" spans="3:61" ht="409.5">
      <c r="C313">
        <v>307</v>
      </c>
      <c r="D313">
        <v>282</v>
      </c>
      <c r="E313" t="s">
        <v>1865</v>
      </c>
      <c r="F313" t="s">
        <v>1371</v>
      </c>
      <c r="G313" t="s">
        <v>272</v>
      </c>
      <c r="H313" t="s">
        <v>1866</v>
      </c>
      <c r="I313" t="s">
        <v>246</v>
      </c>
      <c r="J313" s="8">
        <v>49826.50</v>
      </c>
      <c r="K313">
        <v>4765.80</v>
      </c>
      <c r="L313">
        <v>0.015</v>
      </c>
      <c r="M313">
        <v>64681.60</v>
      </c>
      <c r="N313">
        <v>92690</v>
      </c>
      <c r="O313">
        <v>31</v>
      </c>
      <c r="P313" t="s">
        <v>154</v>
      </c>
      <c r="S313" t="s">
        <v>150</v>
      </c>
      <c r="T313" t="s">
        <v>150</v>
      </c>
      <c r="U313" t="s">
        <v>151</v>
      </c>
      <c r="V313" t="s">
        <v>353</v>
      </c>
      <c r="W313" s="134">
        <v>2034</v>
      </c>
      <c r="Z313" s="134"/>
      <c r="AA313" t="s">
        <v>154</v>
      </c>
      <c r="AB313" t="s">
        <v>210</v>
      </c>
      <c r="AE313" t="s">
        <v>167</v>
      </c>
      <c r="AF313" t="s">
        <v>6</v>
      </c>
      <c r="AG313" t="s">
        <v>157</v>
      </c>
      <c r="AH313" t="s">
        <v>157</v>
      </c>
      <c r="AI313" t="s">
        <v>157</v>
      </c>
      <c r="AJ313" t="s">
        <v>218</v>
      </c>
      <c r="AL313" t="s">
        <v>154</v>
      </c>
      <c r="AQ313" t="s">
        <v>219</v>
      </c>
      <c r="AR313" t="s">
        <v>150</v>
      </c>
      <c r="AS313" t="s">
        <v>218</v>
      </c>
      <c r="AT313" s="1" t="s">
        <v>1870</v>
      </c>
      <c r="AU313">
        <v>2040</v>
      </c>
      <c r="AX313" t="s">
        <v>157</v>
      </c>
      <c r="AY313" t="s">
        <v>312</v>
      </c>
      <c r="AZ313" t="s">
        <v>158</v>
      </c>
      <c r="BA313" t="s">
        <v>154</v>
      </c>
      <c r="BG313" s="45"/>
      <c r="BI313">
        <v>0</v>
      </c>
    </row>
    <row r="314" spans="3:61" ht="14.45">
      <c r="C314">
        <v>308</v>
      </c>
      <c r="D314">
        <v>321</v>
      </c>
      <c r="E314" t="s">
        <v>1871</v>
      </c>
      <c r="F314" t="s">
        <v>192</v>
      </c>
      <c r="G314" t="s">
        <v>193</v>
      </c>
      <c r="H314" t="s">
        <v>342</v>
      </c>
      <c r="I314" t="s">
        <v>176</v>
      </c>
      <c r="J314" s="8">
        <v>49694.30</v>
      </c>
      <c r="K314">
        <v>373.30</v>
      </c>
      <c r="L314">
        <v>0.843</v>
      </c>
      <c r="M314">
        <v>50014</v>
      </c>
      <c r="N314">
        <v>34097</v>
      </c>
      <c r="O314">
        <v>3</v>
      </c>
      <c r="P314" t="s">
        <v>154</v>
      </c>
      <c r="S314" t="s">
        <v>154</v>
      </c>
      <c r="T314" t="s">
        <v>154</v>
      </c>
      <c r="W314" s="134"/>
      <c r="Z314" s="134"/>
      <c r="AE314" t="s">
        <v>202</v>
      </c>
      <c r="AF314" t="s">
        <v>5</v>
      </c>
      <c r="AG314" t="s">
        <v>157</v>
      </c>
      <c r="AH314" t="s">
        <v>157</v>
      </c>
      <c r="AI314" t="s">
        <v>157</v>
      </c>
      <c r="AJ314" t="s">
        <v>218</v>
      </c>
      <c r="AK314" t="s">
        <v>219</v>
      </c>
      <c r="AL314" t="s">
        <v>150</v>
      </c>
      <c r="AM314" t="s">
        <v>1875</v>
      </c>
      <c r="AN314">
        <v>2050</v>
      </c>
      <c r="AR314" t="s">
        <v>154</v>
      </c>
      <c r="AX314" t="s">
        <v>157</v>
      </c>
      <c r="AY314" t="s">
        <v>168</v>
      </c>
      <c r="AZ314" t="s">
        <v>158</v>
      </c>
      <c r="BA314" t="s">
        <v>154</v>
      </c>
      <c r="BG314" s="45"/>
      <c r="BI314">
        <v>0</v>
      </c>
    </row>
    <row r="315" spans="3:61" ht="14.45">
      <c r="C315">
        <v>309</v>
      </c>
      <c r="D315">
        <v>292</v>
      </c>
      <c r="E315" t="s">
        <v>1876</v>
      </c>
      <c r="F315" t="s">
        <v>333</v>
      </c>
      <c r="G315" t="s">
        <v>229</v>
      </c>
      <c r="H315" t="s">
        <v>175</v>
      </c>
      <c r="I315" t="s">
        <v>176</v>
      </c>
      <c r="J315" s="8">
        <v>48944</v>
      </c>
      <c r="K315">
        <v>6289.90</v>
      </c>
      <c r="L315">
        <v>0.213</v>
      </c>
      <c r="M315">
        <v>1296272.30</v>
      </c>
      <c r="N315">
        <v>62987</v>
      </c>
      <c r="O315">
        <v>13</v>
      </c>
      <c r="P315" t="s">
        <v>154</v>
      </c>
      <c r="S315" t="s">
        <v>154</v>
      </c>
      <c r="T315" t="s">
        <v>154</v>
      </c>
      <c r="W315" s="134"/>
      <c r="Z315" s="134"/>
      <c r="AE315" t="s">
        <v>233</v>
      </c>
      <c r="AF315" t="s">
        <v>234</v>
      </c>
      <c r="AG315" t="s">
        <v>337</v>
      </c>
      <c r="AH315" t="s">
        <v>337</v>
      </c>
      <c r="AI315" t="s">
        <v>168</v>
      </c>
      <c r="AJ315" t="s">
        <v>159</v>
      </c>
      <c r="AK315" t="s">
        <v>180</v>
      </c>
      <c r="AL315" t="s">
        <v>154</v>
      </c>
      <c r="AM315" t="s">
        <v>338</v>
      </c>
      <c r="AN315">
        <v>2060</v>
      </c>
      <c r="AO315" t="s">
        <v>1880</v>
      </c>
      <c r="AR315" t="s">
        <v>154</v>
      </c>
      <c r="AX315" t="s">
        <v>168</v>
      </c>
      <c r="AY315" t="s">
        <v>168</v>
      </c>
      <c r="AZ315" t="s">
        <v>158</v>
      </c>
      <c r="BA315" t="s">
        <v>154</v>
      </c>
      <c r="BG315" s="45"/>
      <c r="BI315">
        <v>0</v>
      </c>
    </row>
    <row r="316" spans="3:61" ht="14.45">
      <c r="C316">
        <v>310</v>
      </c>
      <c r="D316">
        <v>360</v>
      </c>
      <c r="E316" t="s">
        <v>1881</v>
      </c>
      <c r="F316" t="s">
        <v>228</v>
      </c>
      <c r="G316" t="s">
        <v>229</v>
      </c>
      <c r="H316" t="s">
        <v>145</v>
      </c>
      <c r="I316" t="s">
        <v>146</v>
      </c>
      <c r="J316" s="8">
        <v>48560</v>
      </c>
      <c r="K316">
        <v>3885.40</v>
      </c>
      <c r="L316">
        <v>2.202</v>
      </c>
      <c r="M316">
        <v>220582.60</v>
      </c>
      <c r="N316">
        <v>38018</v>
      </c>
      <c r="O316">
        <v>12</v>
      </c>
      <c r="P316" t="s">
        <v>154</v>
      </c>
      <c r="S316" t="s">
        <v>154</v>
      </c>
      <c r="T316" t="s">
        <v>154</v>
      </c>
      <c r="W316" s="134"/>
      <c r="Z316" s="134"/>
      <c r="AE316" t="s">
        <v>233</v>
      </c>
      <c r="AF316" t="s">
        <v>234</v>
      </c>
      <c r="AL316" t="s">
        <v>154</v>
      </c>
      <c r="AO316" t="s">
        <v>1885</v>
      </c>
      <c r="AP316" t="s">
        <v>431</v>
      </c>
      <c r="AR316" t="s">
        <v>154</v>
      </c>
      <c r="AX316" t="s">
        <v>168</v>
      </c>
      <c r="BA316" t="s">
        <v>154</v>
      </c>
      <c r="BG316" s="45"/>
      <c r="BI316">
        <v>0</v>
      </c>
    </row>
    <row r="317" spans="3:61" ht="14.45">
      <c r="C317">
        <v>311</v>
      </c>
      <c r="D317" t="e">
        <v>#N/A</v>
      </c>
      <c r="E317" t="s">
        <v>1886</v>
      </c>
      <c r="F317" t="s">
        <v>1727</v>
      </c>
      <c r="G317" t="s">
        <v>214</v>
      </c>
      <c r="H317" t="s">
        <v>342</v>
      </c>
      <c r="I317" t="s">
        <v>176</v>
      </c>
      <c r="J317" s="8">
        <v>48541.10</v>
      </c>
      <c r="K317">
        <v>14511.60</v>
      </c>
      <c r="L317">
        <v>0</v>
      </c>
      <c r="M317">
        <v>81152.1</v>
      </c>
      <c r="N317">
        <v>32065</v>
      </c>
      <c r="O317">
        <v>6</v>
      </c>
      <c r="P317" t="s">
        <v>150</v>
      </c>
      <c r="Q317">
        <v>2020</v>
      </c>
      <c r="R317">
        <v>2050</v>
      </c>
      <c r="S317" t="s">
        <v>154</v>
      </c>
      <c r="T317" t="s">
        <v>154</v>
      </c>
      <c r="W317" s="134"/>
      <c r="Z317" s="134"/>
      <c r="AE317" t="s">
        <v>281</v>
      </c>
      <c r="AF317" t="s">
        <v>240</v>
      </c>
      <c r="AG317" t="s">
        <v>157</v>
      </c>
      <c r="AH317" t="s">
        <v>158</v>
      </c>
      <c r="AI317" t="s">
        <v>158</v>
      </c>
      <c r="AJ317">
        <v>1</v>
      </c>
      <c r="AL317" t="s">
        <v>154</v>
      </c>
      <c r="AQ317" t="s">
        <v>219</v>
      </c>
      <c r="AR317" t="s">
        <v>150</v>
      </c>
      <c r="AS317" t="s">
        <v>218</v>
      </c>
      <c r="AT317" t="s">
        <v>1890</v>
      </c>
      <c r="AU317">
        <v>2050</v>
      </c>
      <c r="AV317" t="s">
        <v>1891</v>
      </c>
      <c r="AX317" t="s">
        <v>157</v>
      </c>
      <c r="AY317" t="s">
        <v>168</v>
      </c>
      <c r="AZ317" t="s">
        <v>158</v>
      </c>
      <c r="BA317" t="s">
        <v>150</v>
      </c>
      <c r="BC317">
        <v>2030</v>
      </c>
      <c r="BG317" s="45"/>
      <c r="BI317">
        <v>0</v>
      </c>
    </row>
    <row r="318" spans="3:61" ht="14.45">
      <c r="C318">
        <v>312</v>
      </c>
      <c r="D318">
        <v>273</v>
      </c>
      <c r="E318" t="s">
        <v>1892</v>
      </c>
      <c r="F318" t="s">
        <v>173</v>
      </c>
      <c r="G318" t="s">
        <v>174</v>
      </c>
      <c r="H318" t="s">
        <v>499</v>
      </c>
      <c r="I318" t="s">
        <v>246</v>
      </c>
      <c r="J318" s="8">
        <v>48382.20</v>
      </c>
      <c r="K318">
        <v>6069</v>
      </c>
      <c r="L318">
        <v>0.169</v>
      </c>
      <c r="M318">
        <v>163898.3</v>
      </c>
      <c r="N318">
        <v>41689</v>
      </c>
      <c r="O318">
        <v>21</v>
      </c>
      <c r="P318" t="s">
        <v>154</v>
      </c>
      <c r="S318" t="s">
        <v>150</v>
      </c>
      <c r="T318" t="s">
        <v>150</v>
      </c>
      <c r="U318" t="s">
        <v>151</v>
      </c>
      <c r="V318" t="s">
        <v>353</v>
      </c>
      <c r="W318" s="134">
        <v>2030</v>
      </c>
      <c r="X318" t="s">
        <v>151</v>
      </c>
      <c r="Y318" t="s">
        <v>353</v>
      </c>
      <c r="Z318" s="134">
        <v>2039</v>
      </c>
      <c r="AA318" t="s">
        <v>150</v>
      </c>
      <c r="AB318" t="s">
        <v>151</v>
      </c>
      <c r="AC318">
        <v>2039</v>
      </c>
      <c r="AE318" t="s">
        <v>167</v>
      </c>
      <c r="AF318" t="s">
        <v>6</v>
      </c>
      <c r="AG318" t="s">
        <v>157</v>
      </c>
      <c r="AH318" t="s">
        <v>157</v>
      </c>
      <c r="AI318" t="s">
        <v>157</v>
      </c>
      <c r="AJ318" t="s">
        <v>218</v>
      </c>
      <c r="AL318" t="s">
        <v>154</v>
      </c>
      <c r="AQ318" t="s">
        <v>219</v>
      </c>
      <c r="AR318" t="s">
        <v>150</v>
      </c>
      <c r="AS318" t="s">
        <v>218</v>
      </c>
      <c r="AT318" t="s">
        <v>1896</v>
      </c>
      <c r="AU318">
        <v>2040</v>
      </c>
      <c r="AX318" t="s">
        <v>157</v>
      </c>
      <c r="AY318" t="s">
        <v>171</v>
      </c>
      <c r="AZ318" t="s">
        <v>158</v>
      </c>
      <c r="BA318" t="s">
        <v>154</v>
      </c>
      <c r="BG318" s="45"/>
      <c r="BI318">
        <v>0</v>
      </c>
    </row>
    <row r="319" spans="3:61" ht="14.45">
      <c r="C319">
        <v>313</v>
      </c>
      <c r="D319">
        <v>308</v>
      </c>
      <c r="E319" t="s">
        <v>1897</v>
      </c>
      <c r="F319" t="s">
        <v>173</v>
      </c>
      <c r="G319" t="s">
        <v>174</v>
      </c>
      <c r="H319" t="s">
        <v>374</v>
      </c>
      <c r="I319" t="s">
        <v>246</v>
      </c>
      <c r="J319" s="8">
        <v>48331.40</v>
      </c>
      <c r="K319">
        <v>1187.4</v>
      </c>
      <c r="L319">
        <v>0.172</v>
      </c>
      <c r="M319">
        <v>75542.6</v>
      </c>
      <c r="N319">
        <v>214041</v>
      </c>
      <c r="O319">
        <v>23</v>
      </c>
      <c r="P319" t="s">
        <v>154</v>
      </c>
      <c r="S319" t="s">
        <v>150</v>
      </c>
      <c r="T319" t="s">
        <v>150</v>
      </c>
      <c r="U319" t="s">
        <v>151</v>
      </c>
      <c r="V319" t="s">
        <v>353</v>
      </c>
      <c r="W319" s="134">
        <v>2032</v>
      </c>
      <c r="X319" t="s">
        <v>151</v>
      </c>
      <c r="Y319" t="s">
        <v>353</v>
      </c>
      <c r="Z319" s="134">
        <v>2050</v>
      </c>
      <c r="AA319" t="s">
        <v>150</v>
      </c>
      <c r="AB319" t="s">
        <v>151</v>
      </c>
      <c r="AC319">
        <v>2050</v>
      </c>
      <c r="AE319" t="s">
        <v>167</v>
      </c>
      <c r="AF319" t="s">
        <v>6</v>
      </c>
      <c r="AG319" t="s">
        <v>157</v>
      </c>
      <c r="AH319" t="s">
        <v>157</v>
      </c>
      <c r="AI319" t="s">
        <v>168</v>
      </c>
      <c r="AJ319" t="s">
        <v>159</v>
      </c>
      <c r="AL319" t="s">
        <v>154</v>
      </c>
      <c r="AQ319" t="s">
        <v>160</v>
      </c>
      <c r="AR319" t="s">
        <v>150</v>
      </c>
      <c r="AS319" t="s">
        <v>159</v>
      </c>
      <c r="AT319" t="s">
        <v>1901</v>
      </c>
      <c r="AU319">
        <v>2050</v>
      </c>
      <c r="AX319" t="s">
        <v>157</v>
      </c>
      <c r="AY319" t="s">
        <v>190</v>
      </c>
      <c r="AZ319" t="s">
        <v>158</v>
      </c>
      <c r="BA319" t="s">
        <v>154</v>
      </c>
      <c r="BG319" s="45"/>
      <c r="BI319">
        <v>0</v>
      </c>
    </row>
    <row r="320" spans="3:61" ht="14.45">
      <c r="C320">
        <v>314</v>
      </c>
      <c r="D320">
        <v>342</v>
      </c>
      <c r="E320" t="s">
        <v>1902</v>
      </c>
      <c r="F320" t="s">
        <v>926</v>
      </c>
      <c r="G320" t="s">
        <v>206</v>
      </c>
      <c r="H320" t="s">
        <v>145</v>
      </c>
      <c r="I320" t="s">
        <v>146</v>
      </c>
      <c r="J320" s="8">
        <v>48300</v>
      </c>
      <c r="K320">
        <v>-8948</v>
      </c>
      <c r="L320">
        <v>-2.115</v>
      </c>
      <c r="M320">
        <v>92603</v>
      </c>
      <c r="N320">
        <v>34100</v>
      </c>
      <c r="O320">
        <v>22</v>
      </c>
      <c r="P320" t="s">
        <v>154</v>
      </c>
      <c r="S320" t="s">
        <v>150</v>
      </c>
      <c r="T320" t="s">
        <v>150</v>
      </c>
      <c r="U320" t="s">
        <v>151</v>
      </c>
      <c r="V320" t="s">
        <v>152</v>
      </c>
      <c r="W320" s="134">
        <v>2033</v>
      </c>
      <c r="X320" t="s">
        <v>151</v>
      </c>
      <c r="Y320" t="s">
        <v>152</v>
      </c>
      <c r="Z320" s="134">
        <v>2050</v>
      </c>
      <c r="AA320" t="s">
        <v>150</v>
      </c>
      <c r="AB320" t="s">
        <v>151</v>
      </c>
      <c r="AC320">
        <v>2050</v>
      </c>
      <c r="AE320" t="s">
        <v>167</v>
      </c>
      <c r="AF320" t="s">
        <v>6</v>
      </c>
      <c r="AG320" t="s">
        <v>157</v>
      </c>
      <c r="AH320" t="s">
        <v>157</v>
      </c>
      <c r="AI320" t="s">
        <v>157</v>
      </c>
      <c r="AJ320" t="s">
        <v>218</v>
      </c>
      <c r="AL320" t="s">
        <v>154</v>
      </c>
      <c r="AQ320" t="s">
        <v>219</v>
      </c>
      <c r="AR320" t="s">
        <v>150</v>
      </c>
      <c r="AS320" t="s">
        <v>218</v>
      </c>
      <c r="AT320" t="s">
        <v>1906</v>
      </c>
      <c r="AU320">
        <v>2050</v>
      </c>
      <c r="AX320" t="s">
        <v>168</v>
      </c>
      <c r="AY320" t="s">
        <v>168</v>
      </c>
      <c r="AZ320" t="s">
        <v>158</v>
      </c>
      <c r="BA320" t="s">
        <v>154</v>
      </c>
      <c r="BG320" s="45"/>
      <c r="BI320">
        <v>0</v>
      </c>
    </row>
    <row r="321" spans="3:61" ht="14.45">
      <c r="C321">
        <v>315</v>
      </c>
      <c r="D321">
        <v>312</v>
      </c>
      <c r="E321" t="s">
        <v>1907</v>
      </c>
      <c r="F321" t="s">
        <v>333</v>
      </c>
      <c r="G321" t="s">
        <v>229</v>
      </c>
      <c r="H321" t="s">
        <v>245</v>
      </c>
      <c r="I321" t="s">
        <v>246</v>
      </c>
      <c r="J321" s="8">
        <v>48028.60</v>
      </c>
      <c r="K321">
        <v>943</v>
      </c>
      <c r="L321">
        <v>-0.127</v>
      </c>
      <c r="M321">
        <v>368973.90</v>
      </c>
      <c r="N321">
        <v>10777</v>
      </c>
      <c r="O321">
        <v>18</v>
      </c>
      <c r="P321" t="s">
        <v>154</v>
      </c>
      <c r="S321" t="s">
        <v>154</v>
      </c>
      <c r="T321" t="s">
        <v>154</v>
      </c>
      <c r="W321" s="134"/>
      <c r="Z321" s="134"/>
      <c r="AG321" t="s">
        <v>168</v>
      </c>
      <c r="AH321" t="s">
        <v>168</v>
      </c>
      <c r="AI321" t="s">
        <v>168</v>
      </c>
      <c r="AL321" t="s">
        <v>154</v>
      </c>
      <c r="AQ321" t="s">
        <v>160</v>
      </c>
      <c r="AR321" t="s">
        <v>150</v>
      </c>
      <c r="AU321">
        <v>2050</v>
      </c>
      <c r="AV321" t="s">
        <v>1911</v>
      </c>
      <c r="AX321" t="s">
        <v>157</v>
      </c>
      <c r="BA321" t="s">
        <v>154</v>
      </c>
      <c r="BG321" s="45"/>
      <c r="BI321">
        <v>0</v>
      </c>
    </row>
    <row r="322" spans="3:61" ht="14.45">
      <c r="C322">
        <v>316</v>
      </c>
      <c r="D322" t="e">
        <v>#N/A</v>
      </c>
      <c r="E322" t="s">
        <v>1912</v>
      </c>
      <c r="F322" t="s">
        <v>1505</v>
      </c>
      <c r="G322" t="s">
        <v>998</v>
      </c>
      <c r="H322" t="s">
        <v>145</v>
      </c>
      <c r="I322" t="s">
        <v>146</v>
      </c>
      <c r="J322" s="8">
        <v>47983.70</v>
      </c>
      <c r="K322">
        <v>264.20</v>
      </c>
      <c r="L322">
        <v>-0.251</v>
      </c>
      <c r="M322">
        <v>18779.70</v>
      </c>
      <c r="N322">
        <v>26125</v>
      </c>
      <c r="O322">
        <v>21</v>
      </c>
      <c r="P322" t="s">
        <v>154</v>
      </c>
      <c r="S322" t="s">
        <v>150</v>
      </c>
      <c r="T322" t="s">
        <v>150</v>
      </c>
      <c r="U322" t="s">
        <v>151</v>
      </c>
      <c r="V322" t="s">
        <v>152</v>
      </c>
      <c r="W322" s="134">
        <v>2030</v>
      </c>
      <c r="Z322" s="134"/>
      <c r="AA322" t="s">
        <v>154</v>
      </c>
      <c r="AB322" t="s">
        <v>155</v>
      </c>
      <c r="AE322" t="s">
        <v>1781</v>
      </c>
      <c r="AF322" t="s">
        <v>240</v>
      </c>
      <c r="AG322" t="s">
        <v>157</v>
      </c>
      <c r="AH322" t="s">
        <v>157</v>
      </c>
      <c r="AI322" t="s">
        <v>168</v>
      </c>
      <c r="AJ322" t="s">
        <v>159</v>
      </c>
      <c r="AL322" t="s">
        <v>154</v>
      </c>
      <c r="AR322" t="s">
        <v>154</v>
      </c>
      <c r="AX322" t="s">
        <v>157</v>
      </c>
      <c r="AY322" t="s">
        <v>168</v>
      </c>
      <c r="AZ322" t="s">
        <v>158</v>
      </c>
      <c r="BA322" t="s">
        <v>150</v>
      </c>
      <c r="BB322" t="s">
        <v>1916</v>
      </c>
      <c r="BC322">
        <v>2030</v>
      </c>
      <c r="BG322" s="45"/>
      <c r="BI322">
        <v>0</v>
      </c>
    </row>
    <row r="323" spans="3:61" ht="144.95">
      <c r="C323">
        <v>317</v>
      </c>
      <c r="D323">
        <v>318</v>
      </c>
      <c r="E323" t="s">
        <v>1917</v>
      </c>
      <c r="F323" t="s">
        <v>314</v>
      </c>
      <c r="G323" t="s">
        <v>229</v>
      </c>
      <c r="H323" t="s">
        <v>264</v>
      </c>
      <c r="I323" t="s">
        <v>176</v>
      </c>
      <c r="J323" s="8">
        <v>47834.50</v>
      </c>
      <c r="K323">
        <v>3685.70</v>
      </c>
      <c r="L323">
        <v>0.379</v>
      </c>
      <c r="M323">
        <v>77598</v>
      </c>
      <c r="N323">
        <v>83327</v>
      </c>
      <c r="O323">
        <v>31</v>
      </c>
      <c r="P323" t="s">
        <v>154</v>
      </c>
      <c r="S323" t="s">
        <v>154</v>
      </c>
      <c r="T323" t="s">
        <v>154</v>
      </c>
      <c r="W323" s="134"/>
      <c r="Z323" s="134"/>
      <c r="AE323" t="s">
        <v>202</v>
      </c>
      <c r="AF323" t="s">
        <v>5</v>
      </c>
      <c r="AG323" t="s">
        <v>157</v>
      </c>
      <c r="AH323" t="s">
        <v>157</v>
      </c>
      <c r="AI323" t="s">
        <v>157</v>
      </c>
      <c r="AJ323" t="s">
        <v>218</v>
      </c>
      <c r="AK323" t="s">
        <v>219</v>
      </c>
      <c r="AL323" t="s">
        <v>150</v>
      </c>
      <c r="AM323" s="1" t="s">
        <v>1921</v>
      </c>
      <c r="AN323">
        <v>2050</v>
      </c>
      <c r="AR323" t="s">
        <v>154</v>
      </c>
      <c r="AX323" t="s">
        <v>157</v>
      </c>
      <c r="AY323" t="s">
        <v>190</v>
      </c>
      <c r="AZ323" t="s">
        <v>158</v>
      </c>
      <c r="BA323" t="s">
        <v>154</v>
      </c>
      <c r="BG323" s="45"/>
      <c r="BI323">
        <v>0</v>
      </c>
    </row>
    <row r="324" spans="3:61" ht="409.5">
      <c r="C324">
        <v>318</v>
      </c>
      <c r="D324">
        <v>362</v>
      </c>
      <c r="E324" t="s">
        <v>1922</v>
      </c>
      <c r="F324" t="s">
        <v>1046</v>
      </c>
      <c r="G324" t="s">
        <v>1047</v>
      </c>
      <c r="H324" t="s">
        <v>145</v>
      </c>
      <c r="I324" t="s">
        <v>146</v>
      </c>
      <c r="J324" s="8">
        <v>47716</v>
      </c>
      <c r="K324">
        <v>3782</v>
      </c>
      <c r="L324">
        <v>0.141</v>
      </c>
      <c r="M324">
        <v>55880</v>
      </c>
      <c r="N324">
        <v>117000</v>
      </c>
      <c r="O324">
        <v>25</v>
      </c>
      <c r="P324" t="s">
        <v>154</v>
      </c>
      <c r="S324" t="s">
        <v>154</v>
      </c>
      <c r="T324" t="s">
        <v>154</v>
      </c>
      <c r="W324" s="134"/>
      <c r="Z324" s="134"/>
      <c r="AE324" t="s">
        <v>281</v>
      </c>
      <c r="AF324" t="s">
        <v>240</v>
      </c>
      <c r="AG324" t="s">
        <v>157</v>
      </c>
      <c r="AH324" t="s">
        <v>157</v>
      </c>
      <c r="AI324" t="s">
        <v>158</v>
      </c>
      <c r="AJ324" t="s">
        <v>159</v>
      </c>
      <c r="AK324" t="s">
        <v>219</v>
      </c>
      <c r="AL324" t="s">
        <v>150</v>
      </c>
      <c r="AM324" s="1" t="s">
        <v>1926</v>
      </c>
      <c r="AN324">
        <v>60</v>
      </c>
      <c r="AO324" t="s">
        <v>1927</v>
      </c>
      <c r="AR324" t="s">
        <v>154</v>
      </c>
      <c r="AX324" t="s">
        <v>168</v>
      </c>
      <c r="AY324" t="s">
        <v>168</v>
      </c>
      <c r="AZ324" t="s">
        <v>158</v>
      </c>
      <c r="BA324" t="s">
        <v>150</v>
      </c>
      <c r="BB324" t="s">
        <v>1928</v>
      </c>
      <c r="BC324">
        <v>2034</v>
      </c>
      <c r="BG324" s="45"/>
      <c r="BI324">
        <v>0</v>
      </c>
    </row>
    <row r="325" spans="3:61" ht="14.45">
      <c r="C325">
        <v>319</v>
      </c>
      <c r="D325">
        <v>206</v>
      </c>
      <c r="E325" t="s">
        <v>1929</v>
      </c>
      <c r="F325" t="s">
        <v>1294</v>
      </c>
      <c r="G325" t="s">
        <v>1294</v>
      </c>
      <c r="H325" t="s">
        <v>175</v>
      </c>
      <c r="I325" t="s">
        <v>176</v>
      </c>
      <c r="J325" s="8">
        <v>47695.50</v>
      </c>
      <c r="K325">
        <v>-6876.60</v>
      </c>
      <c r="L325">
        <v>-5.003</v>
      </c>
      <c r="M325">
        <v>176216.90</v>
      </c>
      <c r="N325">
        <v>127638</v>
      </c>
      <c r="O325">
        <v>10</v>
      </c>
      <c r="P325" t="s">
        <v>154</v>
      </c>
      <c r="S325" t="s">
        <v>154</v>
      </c>
      <c r="T325" t="s">
        <v>154</v>
      </c>
      <c r="W325" s="134"/>
      <c r="Z325" s="134"/>
      <c r="AE325" t="s">
        <v>233</v>
      </c>
      <c r="AF325" t="s">
        <v>234</v>
      </c>
      <c r="AG325" t="s">
        <v>337</v>
      </c>
      <c r="AH325" t="s">
        <v>337</v>
      </c>
      <c r="AJ325" t="s">
        <v>159</v>
      </c>
      <c r="AK325" t="s">
        <v>180</v>
      </c>
      <c r="AL325" t="s">
        <v>154</v>
      </c>
      <c r="AM325" t="s">
        <v>338</v>
      </c>
      <c r="AN325">
        <v>2060</v>
      </c>
      <c r="AO325" t="s">
        <v>1933</v>
      </c>
      <c r="AR325" t="s">
        <v>154</v>
      </c>
      <c r="AX325" t="s">
        <v>168</v>
      </c>
      <c r="AY325" t="s">
        <v>168</v>
      </c>
      <c r="AZ325" t="s">
        <v>158</v>
      </c>
      <c r="BA325" t="s">
        <v>154</v>
      </c>
      <c r="BG325" s="45"/>
      <c r="BI325">
        <v>0</v>
      </c>
    </row>
    <row r="326" spans="3:61" ht="14.45">
      <c r="C326">
        <v>320</v>
      </c>
      <c r="D326">
        <v>325</v>
      </c>
      <c r="E326" t="s">
        <v>1934</v>
      </c>
      <c r="F326" t="s">
        <v>516</v>
      </c>
      <c r="G326" t="s">
        <v>517</v>
      </c>
      <c r="H326" t="s">
        <v>264</v>
      </c>
      <c r="I326" t="s">
        <v>176</v>
      </c>
      <c r="J326" s="8">
        <v>47517.40</v>
      </c>
      <c r="K326">
        <v>7565.60</v>
      </c>
      <c r="L326">
        <v>0</v>
      </c>
      <c r="M326">
        <v>300311.9</v>
      </c>
      <c r="N326">
        <v>67229</v>
      </c>
      <c r="O326">
        <v>18</v>
      </c>
      <c r="P326" t="s">
        <v>150</v>
      </c>
      <c r="Q326">
        <v>2024</v>
      </c>
      <c r="R326">
        <v>2040</v>
      </c>
      <c r="S326" t="s">
        <v>150</v>
      </c>
      <c r="T326" t="s">
        <v>150</v>
      </c>
      <c r="U326" t="s">
        <v>151</v>
      </c>
      <c r="V326" t="s">
        <v>152</v>
      </c>
      <c r="W326" s="134">
        <v>2030</v>
      </c>
      <c r="X326" t="s">
        <v>151</v>
      </c>
      <c r="Y326" t="s">
        <v>152</v>
      </c>
      <c r="Z326" s="134">
        <v>2050</v>
      </c>
      <c r="AA326" t="s">
        <v>150</v>
      </c>
      <c r="AB326" t="s">
        <v>151</v>
      </c>
      <c r="AC326">
        <v>2050</v>
      </c>
      <c r="AE326" t="s">
        <v>167</v>
      </c>
      <c r="AF326" t="s">
        <v>6</v>
      </c>
      <c r="AG326" t="s">
        <v>157</v>
      </c>
      <c r="AH326" t="s">
        <v>157</v>
      </c>
      <c r="AI326" t="s">
        <v>157</v>
      </c>
      <c r="AJ326" t="s">
        <v>218</v>
      </c>
      <c r="AL326" t="s">
        <v>154</v>
      </c>
      <c r="AQ326" t="s">
        <v>219</v>
      </c>
      <c r="AR326" t="s">
        <v>150</v>
      </c>
      <c r="AS326" t="s">
        <v>218</v>
      </c>
      <c r="AT326" t="s">
        <v>1938</v>
      </c>
      <c r="AU326">
        <v>2050</v>
      </c>
      <c r="AX326" t="s">
        <v>157</v>
      </c>
      <c r="AY326" t="s">
        <v>158</v>
      </c>
      <c r="AZ326" t="s">
        <v>158</v>
      </c>
      <c r="BA326" t="s">
        <v>154</v>
      </c>
      <c r="BG326" s="45"/>
      <c r="BI326">
        <v>0</v>
      </c>
    </row>
    <row r="327" spans="3:61" ht="14.45">
      <c r="C327">
        <v>321</v>
      </c>
      <c r="D327">
        <v>328</v>
      </c>
      <c r="E327" t="s">
        <v>1939</v>
      </c>
      <c r="F327" t="s">
        <v>516</v>
      </c>
      <c r="G327" t="s">
        <v>517</v>
      </c>
      <c r="H327" t="s">
        <v>869</v>
      </c>
      <c r="I327" t="s">
        <v>3034</v>
      </c>
      <c r="J327" s="8">
        <v>47484.70</v>
      </c>
      <c r="K327">
        <v>1251.1</v>
      </c>
      <c r="L327">
        <v>-0.709</v>
      </c>
      <c r="M327">
        <v>86233.80</v>
      </c>
      <c r="N327">
        <v>178468</v>
      </c>
      <c r="O327">
        <v>19</v>
      </c>
      <c r="P327" t="s">
        <v>154</v>
      </c>
      <c r="S327" t="s">
        <v>154</v>
      </c>
      <c r="T327" t="s">
        <v>154</v>
      </c>
      <c r="W327" s="134"/>
      <c r="Z327" s="134"/>
      <c r="AB327" t="s">
        <v>155</v>
      </c>
      <c r="AL327" t="s">
        <v>154</v>
      </c>
      <c r="AR327" t="s">
        <v>150</v>
      </c>
      <c r="AU327">
        <v>2050</v>
      </c>
      <c r="AV327" t="s">
        <v>1943</v>
      </c>
      <c r="AW327" t="s">
        <v>1944</v>
      </c>
      <c r="AX327" t="s">
        <v>168</v>
      </c>
      <c r="BA327" t="s">
        <v>154</v>
      </c>
      <c r="BG327" s="45"/>
      <c r="BI327">
        <v>0</v>
      </c>
    </row>
    <row r="328" spans="3:61" ht="14.45">
      <c r="C328">
        <v>322</v>
      </c>
      <c r="D328">
        <v>367</v>
      </c>
      <c r="E328" t="s">
        <v>1945</v>
      </c>
      <c r="F328" t="s">
        <v>333</v>
      </c>
      <c r="G328" t="s">
        <v>229</v>
      </c>
      <c r="H328" t="s">
        <v>756</v>
      </c>
      <c r="I328" t="s">
        <v>146</v>
      </c>
      <c r="J328" s="8">
        <v>47111.20</v>
      </c>
      <c r="K328">
        <v>5229.6</v>
      </c>
      <c r="L328">
        <v>0.412</v>
      </c>
      <c r="M328">
        <v>747532.10</v>
      </c>
      <c r="N328">
        <v>48525</v>
      </c>
      <c r="O328">
        <v>16</v>
      </c>
      <c r="P328" t="s">
        <v>154</v>
      </c>
      <c r="S328" t="s">
        <v>154</v>
      </c>
      <c r="T328" t="s">
        <v>154</v>
      </c>
      <c r="W328" s="134"/>
      <c r="Z328" s="134"/>
      <c r="AE328" t="s">
        <v>167</v>
      </c>
      <c r="AF328" t="s">
        <v>6</v>
      </c>
      <c r="AG328" t="s">
        <v>157</v>
      </c>
      <c r="AH328" t="s">
        <v>157</v>
      </c>
      <c r="AI328" t="s">
        <v>169</v>
      </c>
      <c r="AJ328" t="s">
        <v>159</v>
      </c>
      <c r="AL328" t="s">
        <v>154</v>
      </c>
      <c r="AQ328" t="s">
        <v>160</v>
      </c>
      <c r="AR328" t="s">
        <v>150</v>
      </c>
      <c r="AS328" t="s">
        <v>159</v>
      </c>
      <c r="AT328" t="s">
        <v>1949</v>
      </c>
      <c r="AU328">
        <v>2050</v>
      </c>
      <c r="AX328" t="s">
        <v>157</v>
      </c>
      <c r="AY328" t="s">
        <v>168</v>
      </c>
      <c r="AZ328" t="s">
        <v>158</v>
      </c>
      <c r="BA328" t="s">
        <v>154</v>
      </c>
      <c r="BG328" s="45"/>
      <c r="BI328">
        <v>0</v>
      </c>
    </row>
    <row r="329" spans="3:61" ht="116.1">
      <c r="C329">
        <v>323</v>
      </c>
      <c r="D329">
        <v>332</v>
      </c>
      <c r="E329" t="s">
        <v>1950</v>
      </c>
      <c r="F329" t="s">
        <v>1470</v>
      </c>
      <c r="G329" t="s">
        <v>735</v>
      </c>
      <c r="H329" t="s">
        <v>145</v>
      </c>
      <c r="I329" t="s">
        <v>146</v>
      </c>
      <c r="J329" s="8">
        <v>47061</v>
      </c>
      <c r="K329">
        <v>10631</v>
      </c>
      <c r="L329">
        <v>-0.008</v>
      </c>
      <c r="M329">
        <v>100549</v>
      </c>
      <c r="N329">
        <v>69700</v>
      </c>
      <c r="O329">
        <v>31</v>
      </c>
      <c r="P329" t="s">
        <v>154</v>
      </c>
      <c r="S329" t="s">
        <v>150</v>
      </c>
      <c r="T329" t="s">
        <v>150</v>
      </c>
      <c r="U329" t="s">
        <v>151</v>
      </c>
      <c r="V329" t="s">
        <v>1954</v>
      </c>
      <c r="W329" s="134">
        <v>2030</v>
      </c>
      <c r="Z329" s="134"/>
      <c r="AE329" t="s">
        <v>167</v>
      </c>
      <c r="AF329" t="s">
        <v>6</v>
      </c>
      <c r="AG329" t="s">
        <v>157</v>
      </c>
      <c r="AH329" t="s">
        <v>157</v>
      </c>
      <c r="AI329" t="s">
        <v>157</v>
      </c>
      <c r="AJ329" t="s">
        <v>218</v>
      </c>
      <c r="AL329" t="s">
        <v>154</v>
      </c>
      <c r="AQ329" t="s">
        <v>219</v>
      </c>
      <c r="AR329" t="s">
        <v>150</v>
      </c>
      <c r="AS329" t="s">
        <v>218</v>
      </c>
      <c r="AT329" s="1" t="s">
        <v>1955</v>
      </c>
      <c r="AU329">
        <v>2050</v>
      </c>
      <c r="AX329" t="s">
        <v>168</v>
      </c>
      <c r="AY329" t="s">
        <v>168</v>
      </c>
      <c r="AZ329" t="s">
        <v>158</v>
      </c>
      <c r="BA329" t="s">
        <v>154</v>
      </c>
      <c r="BG329" s="45"/>
      <c r="BI329">
        <v>0</v>
      </c>
    </row>
    <row r="330" spans="3:61" ht="14.45">
      <c r="C330">
        <v>324</v>
      </c>
      <c r="D330">
        <v>348</v>
      </c>
      <c r="E330" t="s">
        <v>1956</v>
      </c>
      <c r="F330" t="s">
        <v>1014</v>
      </c>
      <c r="G330" t="s">
        <v>642</v>
      </c>
      <c r="H330" t="s">
        <v>374</v>
      </c>
      <c r="I330" t="s">
        <v>246</v>
      </c>
      <c r="J330" s="8">
        <v>47028</v>
      </c>
      <c r="K330">
        <v>6930.60</v>
      </c>
      <c r="L330">
        <v>0.037</v>
      </c>
      <c r="M330">
        <v>58348.90</v>
      </c>
      <c r="N330">
        <v>94397</v>
      </c>
      <c r="O330">
        <v>31</v>
      </c>
      <c r="P330" t="s">
        <v>154</v>
      </c>
      <c r="S330" t="s">
        <v>150</v>
      </c>
      <c r="T330" t="s">
        <v>150</v>
      </c>
      <c r="U330" t="s">
        <v>151</v>
      </c>
      <c r="V330" t="s">
        <v>152</v>
      </c>
      <c r="W330" s="134">
        <v>2030</v>
      </c>
      <c r="X330" t="s">
        <v>151</v>
      </c>
      <c r="Y330" t="s">
        <v>152</v>
      </c>
      <c r="Z330" s="134">
        <v>2050</v>
      </c>
      <c r="AA330" t="s">
        <v>150</v>
      </c>
      <c r="AB330" t="s">
        <v>151</v>
      </c>
      <c r="AC330">
        <v>2050</v>
      </c>
      <c r="AE330" t="s">
        <v>167</v>
      </c>
      <c r="AF330" t="s">
        <v>6</v>
      </c>
      <c r="AG330" t="s">
        <v>157</v>
      </c>
      <c r="AH330" t="s">
        <v>157</v>
      </c>
      <c r="AI330" t="s">
        <v>157</v>
      </c>
      <c r="AJ330" t="s">
        <v>218</v>
      </c>
      <c r="AL330" t="s">
        <v>154</v>
      </c>
      <c r="AQ330" t="s">
        <v>219</v>
      </c>
      <c r="AR330" t="s">
        <v>150</v>
      </c>
      <c r="AS330" t="s">
        <v>218</v>
      </c>
      <c r="AT330" t="s">
        <v>1960</v>
      </c>
      <c r="AU330">
        <v>2050</v>
      </c>
      <c r="AX330" t="s">
        <v>157</v>
      </c>
      <c r="AY330" t="s">
        <v>158</v>
      </c>
      <c r="AZ330" t="s">
        <v>158</v>
      </c>
      <c r="BA330" t="s">
        <v>154</v>
      </c>
      <c r="BG330" s="45"/>
      <c r="BI330">
        <v>0</v>
      </c>
    </row>
    <row r="331" spans="3:61" ht="409.5">
      <c r="C331">
        <v>325</v>
      </c>
      <c r="D331">
        <v>305</v>
      </c>
      <c r="E331" t="s">
        <v>1961</v>
      </c>
      <c r="F331" t="s">
        <v>778</v>
      </c>
      <c r="G331" t="s">
        <v>244</v>
      </c>
      <c r="H331" t="s">
        <v>264</v>
      </c>
      <c r="I331" t="s">
        <v>176</v>
      </c>
      <c r="J331" s="8">
        <v>46979.70</v>
      </c>
      <c r="K331">
        <v>2749.10</v>
      </c>
      <c r="L331">
        <v>0.27</v>
      </c>
      <c r="M331">
        <v>54206.40</v>
      </c>
      <c r="N331">
        <v>158056</v>
      </c>
      <c r="O331">
        <v>31</v>
      </c>
      <c r="P331" t="s">
        <v>154</v>
      </c>
      <c r="S331" t="s">
        <v>150</v>
      </c>
      <c r="T331" t="s">
        <v>150</v>
      </c>
      <c r="U331" t="s">
        <v>151</v>
      </c>
      <c r="V331" t="s">
        <v>152</v>
      </c>
      <c r="W331" s="134">
        <v>2030</v>
      </c>
      <c r="Z331" s="134"/>
      <c r="AE331" t="s">
        <v>202</v>
      </c>
      <c r="AF331" t="s">
        <v>5</v>
      </c>
      <c r="AG331" t="s">
        <v>157</v>
      </c>
      <c r="AH331" t="s">
        <v>157</v>
      </c>
      <c r="AI331" t="s">
        <v>158</v>
      </c>
      <c r="AJ331" t="s">
        <v>159</v>
      </c>
      <c r="AK331" t="s">
        <v>160</v>
      </c>
      <c r="AL331" t="s">
        <v>150</v>
      </c>
      <c r="AM331" s="1" t="s">
        <v>1965</v>
      </c>
      <c r="AN331">
        <v>2035</v>
      </c>
      <c r="AR331" t="s">
        <v>154</v>
      </c>
      <c r="AX331" t="s">
        <v>157</v>
      </c>
      <c r="AY331" t="s">
        <v>168</v>
      </c>
      <c r="AZ331" t="s">
        <v>158</v>
      </c>
      <c r="BA331" t="s">
        <v>154</v>
      </c>
      <c r="BG331" s="45"/>
      <c r="BI331">
        <v>0</v>
      </c>
    </row>
    <row r="332" spans="3:61" ht="377.1">
      <c r="C332">
        <v>326</v>
      </c>
      <c r="D332">
        <v>333</v>
      </c>
      <c r="E332" t="s">
        <v>1966</v>
      </c>
      <c r="F332" t="s">
        <v>1227</v>
      </c>
      <c r="G332" t="s">
        <v>229</v>
      </c>
      <c r="H332" t="s">
        <v>145</v>
      </c>
      <c r="I332" t="s">
        <v>146</v>
      </c>
      <c r="J332" s="8">
        <v>46945.80</v>
      </c>
      <c r="K332">
        <v>-1935.80</v>
      </c>
      <c r="L332">
        <v>0</v>
      </c>
      <c r="M332">
        <v>655708.3</v>
      </c>
      <c r="N332">
        <v>15623</v>
      </c>
      <c r="O332">
        <v>28</v>
      </c>
      <c r="P332" t="s">
        <v>154</v>
      </c>
      <c r="S332" t="s">
        <v>154</v>
      </c>
      <c r="T332" t="s">
        <v>154</v>
      </c>
      <c r="W332" s="134"/>
      <c r="Z332" s="134"/>
      <c r="AE332" t="s">
        <v>167</v>
      </c>
      <c r="AF332" t="s">
        <v>6</v>
      </c>
      <c r="AG332" t="s">
        <v>157</v>
      </c>
      <c r="AH332" t="s">
        <v>157</v>
      </c>
      <c r="AI332" t="s">
        <v>157</v>
      </c>
      <c r="AJ332" t="s">
        <v>218</v>
      </c>
      <c r="AL332" t="s">
        <v>154</v>
      </c>
      <c r="AQ332" t="s">
        <v>219</v>
      </c>
      <c r="AR332" t="s">
        <v>150</v>
      </c>
      <c r="AS332" t="s">
        <v>218</v>
      </c>
      <c r="AT332" s="1" t="s">
        <v>1970</v>
      </c>
      <c r="AU332">
        <v>2040</v>
      </c>
      <c r="AX332" t="s">
        <v>157</v>
      </c>
      <c r="AY332" t="s">
        <v>168</v>
      </c>
      <c r="AZ332" t="s">
        <v>158</v>
      </c>
      <c r="BA332" t="s">
        <v>154</v>
      </c>
      <c r="BG332" s="45"/>
      <c r="BI332">
        <v>0</v>
      </c>
    </row>
    <row r="333" spans="3:61" ht="14.45">
      <c r="C333">
        <v>327</v>
      </c>
      <c r="D333">
        <v>384</v>
      </c>
      <c r="E333" t="s">
        <v>1971</v>
      </c>
      <c r="F333" t="s">
        <v>163</v>
      </c>
      <c r="G333" t="s">
        <v>144</v>
      </c>
      <c r="H333" t="s">
        <v>175</v>
      </c>
      <c r="I333" t="s">
        <v>176</v>
      </c>
      <c r="J333" s="8">
        <v>46919.30</v>
      </c>
      <c r="K333">
        <v>4976.6</v>
      </c>
      <c r="L333">
        <v>1.543</v>
      </c>
      <c r="M333">
        <v>44436.40</v>
      </c>
      <c r="N333">
        <v>109185</v>
      </c>
      <c r="O333">
        <v>3</v>
      </c>
      <c r="P333" t="s">
        <v>154</v>
      </c>
      <c r="S333" t="s">
        <v>154</v>
      </c>
      <c r="T333" t="s">
        <v>154</v>
      </c>
      <c r="W333" s="134"/>
      <c r="Z333" s="134"/>
      <c r="AE333" t="s">
        <v>233</v>
      </c>
      <c r="AF333" t="s">
        <v>234</v>
      </c>
      <c r="AG333" t="s">
        <v>168</v>
      </c>
      <c r="AH333" t="s">
        <v>168</v>
      </c>
      <c r="AI333" t="s">
        <v>168</v>
      </c>
      <c r="AL333" t="s">
        <v>154</v>
      </c>
      <c r="AM333" t="s">
        <v>1975</v>
      </c>
      <c r="AO333" t="s">
        <v>1976</v>
      </c>
      <c r="AP333" t="s">
        <v>431</v>
      </c>
      <c r="AR333" t="s">
        <v>154</v>
      </c>
      <c r="AX333" t="s">
        <v>168</v>
      </c>
      <c r="AY333" t="s">
        <v>158</v>
      </c>
      <c r="AZ333" t="s">
        <v>158</v>
      </c>
      <c r="BA333" t="s">
        <v>154</v>
      </c>
      <c r="BG333" s="45"/>
      <c r="BI333">
        <v>0</v>
      </c>
    </row>
    <row r="334" spans="3:61" ht="14.45">
      <c r="C334">
        <v>328</v>
      </c>
      <c r="D334">
        <v>341</v>
      </c>
      <c r="E334" t="s">
        <v>1977</v>
      </c>
      <c r="F334" t="s">
        <v>1808</v>
      </c>
      <c r="G334" t="s">
        <v>790</v>
      </c>
      <c r="H334" t="s">
        <v>374</v>
      </c>
      <c r="I334" t="s">
        <v>246</v>
      </c>
      <c r="J334" s="8">
        <v>46884.40</v>
      </c>
      <c r="K334">
        <v>1683.80</v>
      </c>
      <c r="L334">
        <v>0.189</v>
      </c>
      <c r="M334">
        <v>130079.70</v>
      </c>
      <c r="N334">
        <v>289500</v>
      </c>
      <c r="O334">
        <v>31</v>
      </c>
      <c r="P334" t="s">
        <v>154</v>
      </c>
      <c r="S334" t="s">
        <v>150</v>
      </c>
      <c r="T334" t="s">
        <v>150</v>
      </c>
      <c r="U334" t="s">
        <v>151</v>
      </c>
      <c r="V334" t="s">
        <v>353</v>
      </c>
      <c r="W334" s="134">
        <v>2030</v>
      </c>
      <c r="Z334" s="134"/>
      <c r="AG334" t="s">
        <v>157</v>
      </c>
      <c r="AH334" t="s">
        <v>157</v>
      </c>
      <c r="AJ334" t="s">
        <v>159</v>
      </c>
      <c r="AK334" t="s">
        <v>180</v>
      </c>
      <c r="AL334" t="s">
        <v>154</v>
      </c>
      <c r="AN334">
        <v>2050</v>
      </c>
      <c r="AO334" t="s">
        <v>1981</v>
      </c>
      <c r="AR334" t="s">
        <v>154</v>
      </c>
      <c r="AX334" t="s">
        <v>157</v>
      </c>
      <c r="BA334" t="s">
        <v>150</v>
      </c>
      <c r="BG334" s="45"/>
      <c r="BI334">
        <v>0</v>
      </c>
    </row>
    <row r="335" spans="3:61" ht="14.45">
      <c r="C335">
        <v>329</v>
      </c>
      <c r="D335">
        <v>365</v>
      </c>
      <c r="E335" t="s">
        <v>1982</v>
      </c>
      <c r="F335" t="s">
        <v>228</v>
      </c>
      <c r="G335" t="s">
        <v>229</v>
      </c>
      <c r="H335" t="s">
        <v>145</v>
      </c>
      <c r="I335" t="s">
        <v>146</v>
      </c>
      <c r="J335" s="8">
        <v>46423</v>
      </c>
      <c r="K335">
        <v>4999</v>
      </c>
      <c r="L335">
        <v>0.671</v>
      </c>
      <c r="M335">
        <v>133189</v>
      </c>
      <c r="N335">
        <v>34000</v>
      </c>
      <c r="O335">
        <v>22</v>
      </c>
      <c r="P335" t="s">
        <v>154</v>
      </c>
      <c r="S335" t="s">
        <v>154</v>
      </c>
      <c r="T335" t="s">
        <v>154</v>
      </c>
      <c r="W335" s="134"/>
      <c r="Z335" s="134"/>
      <c r="AE335" t="s">
        <v>202</v>
      </c>
      <c r="AF335" t="s">
        <v>5</v>
      </c>
      <c r="AG335" t="s">
        <v>157</v>
      </c>
      <c r="AH335" t="s">
        <v>157</v>
      </c>
      <c r="AI335" t="s">
        <v>158</v>
      </c>
      <c r="AJ335" t="s">
        <v>159</v>
      </c>
      <c r="AK335" t="s">
        <v>160</v>
      </c>
      <c r="AL335" t="s">
        <v>150</v>
      </c>
      <c r="AM335" s="135" t="s">
        <v>7842</v>
      </c>
      <c r="AN335">
        <v>2030</v>
      </c>
      <c r="AR335" t="s">
        <v>154</v>
      </c>
      <c r="AX335" t="s">
        <v>168</v>
      </c>
      <c r="AY335" t="s">
        <v>171</v>
      </c>
      <c r="AZ335" t="s">
        <v>158</v>
      </c>
      <c r="BA335" t="s">
        <v>154</v>
      </c>
      <c r="BG335" s="45"/>
      <c r="BI335">
        <v>0</v>
      </c>
    </row>
    <row r="336" spans="3:61" ht="14.45">
      <c r="C336">
        <v>330</v>
      </c>
      <c r="D336">
        <v>330</v>
      </c>
      <c r="E336" t="s">
        <v>1987</v>
      </c>
      <c r="F336" t="s">
        <v>1988</v>
      </c>
      <c r="G336" t="s">
        <v>790</v>
      </c>
      <c r="H336" t="s">
        <v>175</v>
      </c>
      <c r="I336" t="s">
        <v>176</v>
      </c>
      <c r="J336" s="8">
        <v>45971.60</v>
      </c>
      <c r="K336">
        <v>584</v>
      </c>
      <c r="L336">
        <v>-0.235</v>
      </c>
      <c r="M336">
        <v>137607.90</v>
      </c>
      <c r="N336">
        <v>42113</v>
      </c>
      <c r="O336">
        <v>5</v>
      </c>
      <c r="P336" t="s">
        <v>154</v>
      </c>
      <c r="S336" t="s">
        <v>154</v>
      </c>
      <c r="T336" t="s">
        <v>154</v>
      </c>
      <c r="W336" s="134"/>
      <c r="Z336" s="134"/>
      <c r="AG336" t="s">
        <v>157</v>
      </c>
      <c r="AH336" t="s">
        <v>157</v>
      </c>
      <c r="AJ336" t="s">
        <v>159</v>
      </c>
      <c r="AK336" t="s">
        <v>180</v>
      </c>
      <c r="AL336" t="s">
        <v>154</v>
      </c>
      <c r="AM336" t="s">
        <v>665</v>
      </c>
      <c r="AN336">
        <v>2060</v>
      </c>
      <c r="AO336" t="s">
        <v>1992</v>
      </c>
      <c r="AR336" t="s">
        <v>154</v>
      </c>
      <c r="AX336" t="s">
        <v>168</v>
      </c>
      <c r="BA336" t="s">
        <v>154</v>
      </c>
      <c r="BG336" s="45"/>
      <c r="BI336">
        <v>0</v>
      </c>
    </row>
    <row r="337" spans="3:61" ht="14.45">
      <c r="C337">
        <v>331</v>
      </c>
      <c r="D337">
        <v>301</v>
      </c>
      <c r="E337" t="s">
        <v>1993</v>
      </c>
      <c r="F337" t="s">
        <v>228</v>
      </c>
      <c r="G337" t="s">
        <v>229</v>
      </c>
      <c r="H337" t="s">
        <v>321</v>
      </c>
      <c r="I337" t="s">
        <v>246</v>
      </c>
      <c r="J337" s="8">
        <v>45865</v>
      </c>
      <c r="K337">
        <v>3241</v>
      </c>
      <c r="L337">
        <v>0.042</v>
      </c>
      <c r="M337">
        <v>127229</v>
      </c>
      <c r="N337">
        <v>15021</v>
      </c>
      <c r="O337">
        <v>31</v>
      </c>
      <c r="P337" t="s">
        <v>150</v>
      </c>
      <c r="Q337">
        <v>2014</v>
      </c>
      <c r="R337">
        <v>2020</v>
      </c>
      <c r="S337" t="s">
        <v>150</v>
      </c>
      <c r="T337" t="s">
        <v>154</v>
      </c>
      <c r="U337" t="s">
        <v>155</v>
      </c>
      <c r="W337" s="134"/>
      <c r="Z337" s="134"/>
      <c r="AA337" t="s">
        <v>154</v>
      </c>
      <c r="AB337" t="s">
        <v>155</v>
      </c>
      <c r="AE337" t="s">
        <v>167</v>
      </c>
      <c r="AF337" t="s">
        <v>6</v>
      </c>
      <c r="AG337" t="s">
        <v>157</v>
      </c>
      <c r="AH337" t="s">
        <v>157</v>
      </c>
      <c r="AI337" t="s">
        <v>169</v>
      </c>
      <c r="AJ337" t="s">
        <v>159</v>
      </c>
      <c r="AL337" t="s">
        <v>154</v>
      </c>
      <c r="AQ337" t="s">
        <v>160</v>
      </c>
      <c r="AR337" t="s">
        <v>150</v>
      </c>
      <c r="AS337" t="s">
        <v>159</v>
      </c>
      <c r="AT337" t="s">
        <v>1997</v>
      </c>
      <c r="AU337">
        <v>2050</v>
      </c>
      <c r="AX337" t="s">
        <v>157</v>
      </c>
      <c r="AY337" t="s">
        <v>312</v>
      </c>
      <c r="AZ337" t="s">
        <v>158</v>
      </c>
      <c r="BA337" t="s">
        <v>154</v>
      </c>
      <c r="BG337" s="45"/>
      <c r="BI337">
        <v>1</v>
      </c>
    </row>
    <row r="338" spans="3:61" ht="14.45">
      <c r="C338">
        <v>332</v>
      </c>
      <c r="D338">
        <v>343</v>
      </c>
      <c r="E338" t="s">
        <v>1998</v>
      </c>
      <c r="F338" t="s">
        <v>1438</v>
      </c>
      <c r="G338" t="s">
        <v>1047</v>
      </c>
      <c r="H338" t="s">
        <v>175</v>
      </c>
      <c r="I338" t="s">
        <v>176</v>
      </c>
      <c r="J338" s="8">
        <v>45481.80</v>
      </c>
      <c r="K338">
        <v>850.60</v>
      </c>
      <c r="L338">
        <v>-0.252</v>
      </c>
      <c r="M338">
        <v>66363.1</v>
      </c>
      <c r="N338">
        <v>158371</v>
      </c>
      <c r="O338">
        <v>16</v>
      </c>
      <c r="P338" t="s">
        <v>154</v>
      </c>
      <c r="S338" t="s">
        <v>154</v>
      </c>
      <c r="T338" t="s">
        <v>154</v>
      </c>
      <c r="W338" s="134"/>
      <c r="Z338" s="134"/>
      <c r="AL338" t="s">
        <v>154</v>
      </c>
      <c r="AO338" t="s">
        <v>2002</v>
      </c>
      <c r="AP338" t="s">
        <v>1028</v>
      </c>
      <c r="AR338" t="s">
        <v>154</v>
      </c>
      <c r="AX338" t="s">
        <v>168</v>
      </c>
      <c r="BA338" t="s">
        <v>154</v>
      </c>
      <c r="BG338" s="45"/>
      <c r="BI338">
        <v>0</v>
      </c>
    </row>
    <row r="339" spans="3:61" ht="14.45">
      <c r="C339">
        <v>333</v>
      </c>
      <c r="D339">
        <v>345</v>
      </c>
      <c r="E339" t="s">
        <v>2003</v>
      </c>
      <c r="F339" t="s">
        <v>192</v>
      </c>
      <c r="G339" t="s">
        <v>193</v>
      </c>
      <c r="H339" t="s">
        <v>863</v>
      </c>
      <c r="I339" t="s">
        <v>3034</v>
      </c>
      <c r="J339" s="8">
        <v>45473.90</v>
      </c>
      <c r="K339">
        <v>-758.30</v>
      </c>
      <c r="L339">
        <v>-8.183</v>
      </c>
      <c r="M339">
        <v>24562.30</v>
      </c>
      <c r="N339">
        <v>46000</v>
      </c>
      <c r="O339">
        <v>4</v>
      </c>
      <c r="P339" t="s">
        <v>154</v>
      </c>
      <c r="S339" t="s">
        <v>154</v>
      </c>
      <c r="T339" t="s">
        <v>154</v>
      </c>
      <c r="W339" s="134"/>
      <c r="Z339" s="134"/>
      <c r="AL339" t="s">
        <v>154</v>
      </c>
      <c r="AO339" t="s">
        <v>2007</v>
      </c>
      <c r="AP339" t="s">
        <v>795</v>
      </c>
      <c r="AR339" t="s">
        <v>154</v>
      </c>
      <c r="AX339" t="s">
        <v>168</v>
      </c>
      <c r="BA339" t="s">
        <v>154</v>
      </c>
      <c r="BG339" s="45"/>
      <c r="BI339">
        <v>0</v>
      </c>
    </row>
    <row r="340" spans="3:61" ht="14.45">
      <c r="C340">
        <v>334</v>
      </c>
      <c r="D340">
        <v>381</v>
      </c>
      <c r="E340" t="s">
        <v>2008</v>
      </c>
      <c r="F340" t="s">
        <v>1206</v>
      </c>
      <c r="G340" t="s">
        <v>229</v>
      </c>
      <c r="H340" t="s">
        <v>175</v>
      </c>
      <c r="I340" t="s">
        <v>176</v>
      </c>
      <c r="J340" s="8">
        <v>45456</v>
      </c>
      <c r="K340">
        <v>2115.60</v>
      </c>
      <c r="L340">
        <v>0.185</v>
      </c>
      <c r="M340">
        <v>291482.9</v>
      </c>
      <c r="N340">
        <v>54060</v>
      </c>
      <c r="O340">
        <v>8</v>
      </c>
      <c r="P340" t="s">
        <v>154</v>
      </c>
      <c r="S340" t="s">
        <v>154</v>
      </c>
      <c r="T340" t="s">
        <v>154</v>
      </c>
      <c r="W340" s="134"/>
      <c r="Z340" s="134"/>
      <c r="AE340" t="s">
        <v>233</v>
      </c>
      <c r="AF340" t="s">
        <v>234</v>
      </c>
      <c r="AG340" t="s">
        <v>337</v>
      </c>
      <c r="AH340" t="s">
        <v>337</v>
      </c>
      <c r="AJ340" t="s">
        <v>159</v>
      </c>
      <c r="AK340" t="s">
        <v>180</v>
      </c>
      <c r="AL340" t="s">
        <v>154</v>
      </c>
      <c r="AM340" t="s">
        <v>338</v>
      </c>
      <c r="AN340">
        <v>2060</v>
      </c>
      <c r="AO340" t="s">
        <v>2012</v>
      </c>
      <c r="AR340" t="s">
        <v>154</v>
      </c>
      <c r="AX340" t="s">
        <v>168</v>
      </c>
      <c r="BA340" t="s">
        <v>154</v>
      </c>
      <c r="BG340" s="45"/>
      <c r="BI340">
        <v>0</v>
      </c>
    </row>
    <row r="341" spans="3:61" ht="14.45">
      <c r="C341">
        <v>335</v>
      </c>
      <c r="D341">
        <v>322</v>
      </c>
      <c r="E341" t="s">
        <v>2013</v>
      </c>
      <c r="F341" t="s">
        <v>449</v>
      </c>
      <c r="G341" t="s">
        <v>144</v>
      </c>
      <c r="H341" t="s">
        <v>416</v>
      </c>
      <c r="I341" t="s">
        <v>246</v>
      </c>
      <c r="J341" s="8">
        <v>45215.70</v>
      </c>
      <c r="K341">
        <v>870.90</v>
      </c>
      <c r="L341">
        <v>-0.455</v>
      </c>
      <c r="M341">
        <v>63700.50</v>
      </c>
      <c r="N341">
        <v>162293</v>
      </c>
      <c r="O341">
        <v>5</v>
      </c>
      <c r="P341" t="s">
        <v>150</v>
      </c>
      <c r="Q341">
        <v>2014</v>
      </c>
      <c r="R341">
        <v>2025</v>
      </c>
      <c r="S341" t="s">
        <v>150</v>
      </c>
      <c r="T341" t="s">
        <v>150</v>
      </c>
      <c r="U341" t="s">
        <v>151</v>
      </c>
      <c r="V341" t="s">
        <v>353</v>
      </c>
      <c r="W341" s="134">
        <v>2030</v>
      </c>
      <c r="X341" t="s">
        <v>7843</v>
      </c>
      <c r="Y341" t="s">
        <v>353</v>
      </c>
      <c r="Z341" s="134">
        <v>2050</v>
      </c>
      <c r="AA341" t="s">
        <v>150</v>
      </c>
      <c r="AB341" t="s">
        <v>151</v>
      </c>
      <c r="AC341">
        <v>2050</v>
      </c>
      <c r="AE341" t="s">
        <v>167</v>
      </c>
      <c r="AF341" t="s">
        <v>6</v>
      </c>
      <c r="AG341" t="s">
        <v>157</v>
      </c>
      <c r="AH341" t="s">
        <v>157</v>
      </c>
      <c r="AI341" t="s">
        <v>157</v>
      </c>
      <c r="AJ341" t="s">
        <v>218</v>
      </c>
      <c r="AL341" t="s">
        <v>154</v>
      </c>
      <c r="AQ341" t="s">
        <v>219</v>
      </c>
      <c r="AR341" t="s">
        <v>150</v>
      </c>
      <c r="AS341" t="s">
        <v>218</v>
      </c>
      <c r="AT341" t="s">
        <v>2017</v>
      </c>
      <c r="AU341">
        <v>2050</v>
      </c>
      <c r="AX341" t="s">
        <v>158</v>
      </c>
      <c r="AY341" t="s">
        <v>171</v>
      </c>
      <c r="AZ341" t="s">
        <v>158</v>
      </c>
      <c r="BA341" t="s">
        <v>154</v>
      </c>
      <c r="BG341" s="45"/>
      <c r="BI341">
        <v>0</v>
      </c>
    </row>
    <row r="342" spans="3:61" ht="14.45">
      <c r="C342">
        <v>336</v>
      </c>
      <c r="D342">
        <v>455</v>
      </c>
      <c r="E342" t="s">
        <v>2018</v>
      </c>
      <c r="F342" t="s">
        <v>926</v>
      </c>
      <c r="G342" t="s">
        <v>206</v>
      </c>
      <c r="H342" t="s">
        <v>145</v>
      </c>
      <c r="I342" t="s">
        <v>146</v>
      </c>
      <c r="J342" s="8">
        <v>45042.70</v>
      </c>
      <c r="K342">
        <v>10590</v>
      </c>
      <c r="L342">
        <v>1.021</v>
      </c>
      <c r="M342">
        <v>78714.9</v>
      </c>
      <c r="N342">
        <v>47000</v>
      </c>
      <c r="O342">
        <v>17</v>
      </c>
      <c r="P342" t="s">
        <v>154</v>
      </c>
      <c r="S342" t="s">
        <v>154</v>
      </c>
      <c r="T342" t="s">
        <v>154</v>
      </c>
      <c r="W342" s="134"/>
      <c r="Z342" s="134"/>
      <c r="AE342" t="s">
        <v>202</v>
      </c>
      <c r="AF342" t="s">
        <v>5</v>
      </c>
      <c r="AG342" t="s">
        <v>157</v>
      </c>
      <c r="AH342" t="s">
        <v>157</v>
      </c>
      <c r="AI342" t="s">
        <v>157</v>
      </c>
      <c r="AJ342" t="s">
        <v>218</v>
      </c>
      <c r="AK342" t="s">
        <v>219</v>
      </c>
      <c r="AL342" t="s">
        <v>150</v>
      </c>
      <c r="AM342" t="s">
        <v>2022</v>
      </c>
      <c r="AN342">
        <v>2030</v>
      </c>
      <c r="AR342" t="s">
        <v>154</v>
      </c>
      <c r="AX342" t="s">
        <v>157</v>
      </c>
      <c r="AY342" t="s">
        <v>168</v>
      </c>
      <c r="AZ342" t="s">
        <v>158</v>
      </c>
      <c r="BA342" t="s">
        <v>154</v>
      </c>
      <c r="BG342" s="45"/>
      <c r="BI342">
        <v>0</v>
      </c>
    </row>
    <row r="343" spans="3:61" ht="409.5">
      <c r="C343">
        <v>337</v>
      </c>
      <c r="D343">
        <v>391</v>
      </c>
      <c r="E343" t="s">
        <v>2023</v>
      </c>
      <c r="F343" t="s">
        <v>271</v>
      </c>
      <c r="G343" t="s">
        <v>272</v>
      </c>
      <c r="H343" t="s">
        <v>499</v>
      </c>
      <c r="I343" t="s">
        <v>246</v>
      </c>
      <c r="J343" s="8">
        <v>45023.40</v>
      </c>
      <c r="K343">
        <v>895</v>
      </c>
      <c r="L343">
        <v>0.061</v>
      </c>
      <c r="M343">
        <v>43513.40</v>
      </c>
      <c r="N343">
        <v>157284</v>
      </c>
      <c r="O343">
        <v>21</v>
      </c>
      <c r="P343" t="s">
        <v>154</v>
      </c>
      <c r="S343" t="s">
        <v>154</v>
      </c>
      <c r="T343" t="s">
        <v>154</v>
      </c>
      <c r="W343" s="134"/>
      <c r="Z343" s="134"/>
      <c r="AE343" t="s">
        <v>281</v>
      </c>
      <c r="AF343" t="s">
        <v>240</v>
      </c>
      <c r="AG343" t="s">
        <v>157</v>
      </c>
      <c r="AH343" t="s">
        <v>157</v>
      </c>
      <c r="AI343" t="s">
        <v>158</v>
      </c>
      <c r="AJ343" t="s">
        <v>159</v>
      </c>
      <c r="AL343" t="s">
        <v>154</v>
      </c>
      <c r="AQ343" t="s">
        <v>219</v>
      </c>
      <c r="AR343" t="s">
        <v>150</v>
      </c>
      <c r="AT343" t="s">
        <v>2027</v>
      </c>
      <c r="AU343">
        <v>2045</v>
      </c>
      <c r="AV343" t="s">
        <v>2028</v>
      </c>
      <c r="AX343" t="s">
        <v>157</v>
      </c>
      <c r="AY343" t="s">
        <v>171</v>
      </c>
      <c r="AZ343" t="s">
        <v>158</v>
      </c>
      <c r="BA343" t="s">
        <v>150</v>
      </c>
      <c r="BB343" s="1" t="s">
        <v>2029</v>
      </c>
      <c r="BC343">
        <v>2030</v>
      </c>
      <c r="BG343" s="45"/>
      <c r="BI343">
        <v>0</v>
      </c>
    </row>
    <row r="344" spans="3:61" ht="14.45">
      <c r="C344">
        <v>338</v>
      </c>
      <c r="D344">
        <v>340</v>
      </c>
      <c r="E344" t="s">
        <v>2030</v>
      </c>
      <c r="F344" t="s">
        <v>271</v>
      </c>
      <c r="G344" t="s">
        <v>272</v>
      </c>
      <c r="H344" t="s">
        <v>175</v>
      </c>
      <c r="I344" t="s">
        <v>176</v>
      </c>
      <c r="J344" s="8">
        <v>45003.80</v>
      </c>
      <c r="K344">
        <v>924.20</v>
      </c>
      <c r="L344">
        <v>-0.191</v>
      </c>
      <c r="M344">
        <v>34018.50</v>
      </c>
      <c r="N344">
        <v>122635</v>
      </c>
      <c r="O344">
        <v>4</v>
      </c>
      <c r="P344" t="s">
        <v>154</v>
      </c>
      <c r="S344" t="s">
        <v>154</v>
      </c>
      <c r="T344" t="s">
        <v>154</v>
      </c>
      <c r="W344" s="134"/>
      <c r="Z344" s="134"/>
      <c r="AL344" t="s">
        <v>154</v>
      </c>
      <c r="AP344" t="s">
        <v>1028</v>
      </c>
      <c r="AR344" t="s">
        <v>154</v>
      </c>
      <c r="AX344" t="s">
        <v>168</v>
      </c>
      <c r="BA344" t="s">
        <v>154</v>
      </c>
      <c r="BG344" s="45"/>
      <c r="BI344">
        <v>0</v>
      </c>
    </row>
    <row r="345" spans="3:61" ht="14.45">
      <c r="C345">
        <v>339</v>
      </c>
      <c r="D345">
        <v>336</v>
      </c>
      <c r="E345" t="s">
        <v>2034</v>
      </c>
      <c r="F345" t="s">
        <v>173</v>
      </c>
      <c r="G345" t="s">
        <v>174</v>
      </c>
      <c r="H345" t="s">
        <v>175</v>
      </c>
      <c r="I345" t="s">
        <v>176</v>
      </c>
      <c r="J345" s="8">
        <v>45003.10</v>
      </c>
      <c r="K345">
        <v>2370.7</v>
      </c>
      <c r="L345">
        <v>0.242</v>
      </c>
      <c r="M345">
        <v>166802.7</v>
      </c>
      <c r="N345">
        <v>97694</v>
      </c>
      <c r="O345">
        <v>14</v>
      </c>
      <c r="P345" t="s">
        <v>154</v>
      </c>
      <c r="S345" t="s">
        <v>154</v>
      </c>
      <c r="T345" t="s">
        <v>154</v>
      </c>
      <c r="W345" s="134"/>
      <c r="Z345" s="134"/>
      <c r="AG345" t="s">
        <v>337</v>
      </c>
      <c r="AH345" t="s">
        <v>337</v>
      </c>
      <c r="AJ345" t="s">
        <v>159</v>
      </c>
      <c r="AK345" t="s">
        <v>180</v>
      </c>
      <c r="AL345" t="s">
        <v>154</v>
      </c>
      <c r="AM345" t="s">
        <v>665</v>
      </c>
      <c r="AN345">
        <v>2060</v>
      </c>
      <c r="AO345" t="s">
        <v>2038</v>
      </c>
      <c r="AR345" t="s">
        <v>154</v>
      </c>
      <c r="AX345" t="s">
        <v>168</v>
      </c>
      <c r="BA345" t="s">
        <v>154</v>
      </c>
      <c r="BG345" s="45"/>
      <c r="BI345">
        <v>0</v>
      </c>
    </row>
    <row r="346" spans="3:61" ht="14.45">
      <c r="C346">
        <v>340</v>
      </c>
      <c r="D346">
        <v>347</v>
      </c>
      <c r="E346" t="s">
        <v>2039</v>
      </c>
      <c r="F346" t="s">
        <v>818</v>
      </c>
      <c r="G346" t="s">
        <v>144</v>
      </c>
      <c r="H346" t="s">
        <v>756</v>
      </c>
      <c r="I346" t="s">
        <v>146</v>
      </c>
      <c r="J346" s="8">
        <v>44975.60</v>
      </c>
      <c r="K346">
        <v>992.10</v>
      </c>
      <c r="L346">
        <v>-0.131</v>
      </c>
      <c r="M346">
        <v>35776.60</v>
      </c>
      <c r="N346">
        <v>200250</v>
      </c>
      <c r="O346">
        <v>31</v>
      </c>
      <c r="P346" t="s">
        <v>154</v>
      </c>
      <c r="S346" t="s">
        <v>154</v>
      </c>
      <c r="T346" t="s">
        <v>154</v>
      </c>
      <c r="W346" s="134"/>
      <c r="Z346" s="134"/>
      <c r="AE346" t="s">
        <v>233</v>
      </c>
      <c r="AF346" t="s">
        <v>234</v>
      </c>
      <c r="AG346" t="s">
        <v>157</v>
      </c>
      <c r="AH346" t="s">
        <v>157</v>
      </c>
      <c r="AI346" t="s">
        <v>157</v>
      </c>
      <c r="AJ346" t="s">
        <v>218</v>
      </c>
      <c r="AL346" t="s">
        <v>154</v>
      </c>
      <c r="AQ346" t="s">
        <v>219</v>
      </c>
      <c r="AR346" t="s">
        <v>150</v>
      </c>
      <c r="AS346" t="s">
        <v>218</v>
      </c>
      <c r="AU346">
        <v>2050</v>
      </c>
      <c r="AX346" t="s">
        <v>168</v>
      </c>
      <c r="AY346" t="s">
        <v>158</v>
      </c>
      <c r="AZ346" t="s">
        <v>158</v>
      </c>
      <c r="BA346" t="s">
        <v>154</v>
      </c>
      <c r="BG346" s="45"/>
      <c r="BI346">
        <v>0</v>
      </c>
    </row>
    <row r="347" spans="3:61" ht="14.45">
      <c r="C347">
        <v>341</v>
      </c>
      <c r="D347">
        <v>320</v>
      </c>
      <c r="E347" t="s">
        <v>2043</v>
      </c>
      <c r="F347" t="s">
        <v>516</v>
      </c>
      <c r="G347" t="s">
        <v>517</v>
      </c>
      <c r="H347" t="s">
        <v>374</v>
      </c>
      <c r="I347" t="s">
        <v>246</v>
      </c>
      <c r="J347" s="8">
        <v>44781</v>
      </c>
      <c r="K347">
        <v>2541.40</v>
      </c>
      <c r="L347">
        <v>-0.037</v>
      </c>
      <c r="M347">
        <v>107552.30</v>
      </c>
      <c r="N347">
        <v>119270</v>
      </c>
      <c r="O347">
        <v>31</v>
      </c>
      <c r="P347" t="s">
        <v>154</v>
      </c>
      <c r="S347" t="s">
        <v>150</v>
      </c>
      <c r="T347" t="s">
        <v>150</v>
      </c>
      <c r="U347" t="s">
        <v>151</v>
      </c>
      <c r="V347" t="s">
        <v>152</v>
      </c>
      <c r="W347" s="134">
        <v>2030</v>
      </c>
      <c r="X347" t="s">
        <v>151</v>
      </c>
      <c r="Y347" t="s">
        <v>152</v>
      </c>
      <c r="Z347" s="134">
        <v>2040</v>
      </c>
      <c r="AA347" t="s">
        <v>150</v>
      </c>
      <c r="AB347" t="s">
        <v>151</v>
      </c>
      <c r="AC347">
        <v>2040</v>
      </c>
      <c r="AE347" t="s">
        <v>167</v>
      </c>
      <c r="AF347" t="s">
        <v>6</v>
      </c>
      <c r="AG347" t="s">
        <v>157</v>
      </c>
      <c r="AH347" t="s">
        <v>157</v>
      </c>
      <c r="AI347" t="s">
        <v>157</v>
      </c>
      <c r="AJ347" t="s">
        <v>218</v>
      </c>
      <c r="AL347" t="s">
        <v>154</v>
      </c>
      <c r="AQ347" t="s">
        <v>219</v>
      </c>
      <c r="AR347" t="s">
        <v>150</v>
      </c>
      <c r="AS347" t="s">
        <v>218</v>
      </c>
      <c r="AT347" t="s">
        <v>2047</v>
      </c>
      <c r="AU347">
        <v>2040</v>
      </c>
      <c r="AX347" t="s">
        <v>157</v>
      </c>
      <c r="AY347" t="s">
        <v>171</v>
      </c>
      <c r="AZ347" t="s">
        <v>157</v>
      </c>
      <c r="BA347" t="s">
        <v>154</v>
      </c>
      <c r="BG347" s="45"/>
      <c r="BI347">
        <v>0</v>
      </c>
    </row>
    <row r="348" spans="3:61" ht="14.45">
      <c r="C348">
        <v>342</v>
      </c>
      <c r="D348">
        <v>295</v>
      </c>
      <c r="E348" t="s">
        <v>2048</v>
      </c>
      <c r="F348" t="s">
        <v>778</v>
      </c>
      <c r="G348" t="s">
        <v>244</v>
      </c>
      <c r="H348" t="s">
        <v>245</v>
      </c>
      <c r="I348" t="s">
        <v>246</v>
      </c>
      <c r="J348" s="8">
        <v>44746.40</v>
      </c>
      <c r="K348">
        <v>-1246.9</v>
      </c>
      <c r="L348">
        <v>0</v>
      </c>
      <c r="M348">
        <v>40702</v>
      </c>
      <c r="N348">
        <v>155962</v>
      </c>
      <c r="O348">
        <v>12</v>
      </c>
      <c r="P348" t="s">
        <v>154</v>
      </c>
      <c r="S348" t="s">
        <v>150</v>
      </c>
      <c r="T348" t="s">
        <v>150</v>
      </c>
      <c r="U348" t="s">
        <v>151</v>
      </c>
      <c r="V348" t="s">
        <v>353</v>
      </c>
      <c r="W348" s="134">
        <v>2030</v>
      </c>
      <c r="Z348" s="134"/>
      <c r="AA348" t="s">
        <v>154</v>
      </c>
      <c r="AB348" t="s">
        <v>155</v>
      </c>
      <c r="AE348" t="s">
        <v>782</v>
      </c>
      <c r="AF348" t="s">
        <v>5</v>
      </c>
      <c r="AG348" t="s">
        <v>157</v>
      </c>
      <c r="AH348" t="s">
        <v>157</v>
      </c>
      <c r="AI348" t="s">
        <v>157</v>
      </c>
      <c r="AJ348" t="s">
        <v>218</v>
      </c>
      <c r="AK348" t="s">
        <v>219</v>
      </c>
      <c r="AL348" t="s">
        <v>150</v>
      </c>
      <c r="AM348" t="s">
        <v>2052</v>
      </c>
      <c r="AN348">
        <v>2040</v>
      </c>
      <c r="AR348" t="s">
        <v>154</v>
      </c>
      <c r="AX348" t="s">
        <v>168</v>
      </c>
      <c r="AY348" t="s">
        <v>168</v>
      </c>
      <c r="AZ348" t="s">
        <v>158</v>
      </c>
      <c r="BA348" t="s">
        <v>154</v>
      </c>
      <c r="BG348" s="45"/>
      <c r="BI348">
        <v>0</v>
      </c>
    </row>
    <row r="349" spans="3:61" ht="362.45">
      <c r="C349">
        <v>343</v>
      </c>
      <c r="D349">
        <v>350</v>
      </c>
      <c r="E349" t="s">
        <v>2053</v>
      </c>
      <c r="F349" t="s">
        <v>516</v>
      </c>
      <c r="G349" t="s">
        <v>517</v>
      </c>
      <c r="H349" t="s">
        <v>499</v>
      </c>
      <c r="I349" t="s">
        <v>246</v>
      </c>
      <c r="J349" s="8">
        <v>44679.40</v>
      </c>
      <c r="K349">
        <v>-53</v>
      </c>
      <c r="L349">
        <v>0</v>
      </c>
      <c r="M349">
        <v>104060.90</v>
      </c>
      <c r="N349">
        <v>100870</v>
      </c>
      <c r="O349">
        <v>31</v>
      </c>
      <c r="P349" t="s">
        <v>150</v>
      </c>
      <c r="Q349">
        <v>2017</v>
      </c>
      <c r="R349">
        <v>2030</v>
      </c>
      <c r="S349" t="s">
        <v>150</v>
      </c>
      <c r="T349" t="s">
        <v>150</v>
      </c>
      <c r="U349" t="s">
        <v>151</v>
      </c>
      <c r="V349" t="s">
        <v>152</v>
      </c>
      <c r="W349" s="134">
        <v>2030</v>
      </c>
      <c r="X349" t="s">
        <v>151</v>
      </c>
      <c r="Y349" t="s">
        <v>152</v>
      </c>
      <c r="Z349" s="134">
        <v>2040</v>
      </c>
      <c r="AA349" t="s">
        <v>150</v>
      </c>
      <c r="AB349" t="s">
        <v>151</v>
      </c>
      <c r="AC349">
        <v>2040</v>
      </c>
      <c r="AE349" t="s">
        <v>167</v>
      </c>
      <c r="AF349" t="s">
        <v>6</v>
      </c>
      <c r="AG349" t="s">
        <v>157</v>
      </c>
      <c r="AH349" t="s">
        <v>157</v>
      </c>
      <c r="AI349" t="s">
        <v>157</v>
      </c>
      <c r="AJ349" t="s">
        <v>218</v>
      </c>
      <c r="AL349" t="s">
        <v>154</v>
      </c>
      <c r="AQ349" t="s">
        <v>219</v>
      </c>
      <c r="AR349" t="s">
        <v>150</v>
      </c>
      <c r="AS349" t="s">
        <v>218</v>
      </c>
      <c r="AT349" s="1" t="s">
        <v>2057</v>
      </c>
      <c r="AU349">
        <v>2040</v>
      </c>
      <c r="AX349" t="s">
        <v>157</v>
      </c>
      <c r="AY349" t="s">
        <v>171</v>
      </c>
      <c r="AZ349" t="s">
        <v>157</v>
      </c>
      <c r="BA349" t="s">
        <v>154</v>
      </c>
      <c r="BG349" s="45"/>
      <c r="BI349">
        <v>0</v>
      </c>
    </row>
    <row r="350" spans="3:61" ht="261">
      <c r="C350">
        <v>344</v>
      </c>
      <c r="D350">
        <v>317</v>
      </c>
      <c r="E350" t="s">
        <v>2058</v>
      </c>
      <c r="F350" t="s">
        <v>173</v>
      </c>
      <c r="G350" t="s">
        <v>174</v>
      </c>
      <c r="H350" t="s">
        <v>264</v>
      </c>
      <c r="I350" t="s">
        <v>176</v>
      </c>
      <c r="J350" s="8">
        <v>44674.70</v>
      </c>
      <c r="K350">
        <v>1058</v>
      </c>
      <c r="L350">
        <v>-0.429</v>
      </c>
      <c r="M350">
        <v>99986.60</v>
      </c>
      <c r="N350">
        <v>38074</v>
      </c>
      <c r="O350">
        <v>31</v>
      </c>
      <c r="P350" t="s">
        <v>154</v>
      </c>
      <c r="S350" t="s">
        <v>154</v>
      </c>
      <c r="T350" t="s">
        <v>154</v>
      </c>
      <c r="W350" s="134"/>
      <c r="Z350" s="134"/>
      <c r="AE350" t="s">
        <v>202</v>
      </c>
      <c r="AF350" t="s">
        <v>5</v>
      </c>
      <c r="AG350" t="s">
        <v>157</v>
      </c>
      <c r="AH350" t="s">
        <v>157</v>
      </c>
      <c r="AI350" t="s">
        <v>157</v>
      </c>
      <c r="AJ350" t="s">
        <v>218</v>
      </c>
      <c r="AK350" t="s">
        <v>219</v>
      </c>
      <c r="AL350" t="s">
        <v>150</v>
      </c>
      <c r="AM350" s="1" t="s">
        <v>2062</v>
      </c>
      <c r="AN350">
        <v>2050</v>
      </c>
      <c r="AR350" t="s">
        <v>154</v>
      </c>
      <c r="AT350" t="s">
        <v>2063</v>
      </c>
      <c r="AX350" t="s">
        <v>168</v>
      </c>
      <c r="AY350" t="s">
        <v>168</v>
      </c>
      <c r="AZ350" t="s">
        <v>158</v>
      </c>
      <c r="BA350" t="s">
        <v>154</v>
      </c>
      <c r="BG350" s="45"/>
      <c r="BI350">
        <v>0</v>
      </c>
    </row>
    <row r="351" spans="3:61" ht="14.45">
      <c r="C351">
        <v>345</v>
      </c>
      <c r="D351">
        <v>353</v>
      </c>
      <c r="E351" t="s">
        <v>2064</v>
      </c>
      <c r="F351" t="s">
        <v>818</v>
      </c>
      <c r="G351" t="s">
        <v>144</v>
      </c>
      <c r="H351" t="s">
        <v>1610</v>
      </c>
      <c r="I351" t="s">
        <v>3036</v>
      </c>
      <c r="J351" s="8">
        <v>44521.50</v>
      </c>
      <c r="K351">
        <v>70.80</v>
      </c>
      <c r="L351">
        <v>-0.935</v>
      </c>
      <c r="M351">
        <v>22645.10</v>
      </c>
      <c r="N351">
        <v>201413</v>
      </c>
      <c r="O351">
        <v>29</v>
      </c>
      <c r="P351" t="s">
        <v>150</v>
      </c>
      <c r="Q351">
        <v>2020</v>
      </c>
      <c r="R351">
        <v>2025</v>
      </c>
      <c r="S351" t="s">
        <v>150</v>
      </c>
      <c r="T351" t="s">
        <v>150</v>
      </c>
      <c r="U351" t="s">
        <v>151</v>
      </c>
      <c r="V351" t="s">
        <v>152</v>
      </c>
      <c r="W351" s="134">
        <v>2033</v>
      </c>
      <c r="X351" t="s">
        <v>151</v>
      </c>
      <c r="Y351" t="s">
        <v>152</v>
      </c>
      <c r="Z351" s="134">
        <v>2050</v>
      </c>
      <c r="AA351" t="s">
        <v>150</v>
      </c>
      <c r="AB351" t="s">
        <v>151</v>
      </c>
      <c r="AC351">
        <v>2050</v>
      </c>
      <c r="AE351" t="s">
        <v>2068</v>
      </c>
      <c r="AF351" t="s">
        <v>5</v>
      </c>
      <c r="AG351" t="s">
        <v>157</v>
      </c>
      <c r="AH351" t="s">
        <v>157</v>
      </c>
      <c r="AI351" t="s">
        <v>157</v>
      </c>
      <c r="AJ351" t="s">
        <v>218</v>
      </c>
      <c r="AK351" t="s">
        <v>219</v>
      </c>
      <c r="AL351" t="s">
        <v>150</v>
      </c>
      <c r="AM351" t="s">
        <v>2069</v>
      </c>
      <c r="AN351">
        <v>2050</v>
      </c>
      <c r="AR351" t="s">
        <v>154</v>
      </c>
      <c r="AX351" t="s">
        <v>157</v>
      </c>
      <c r="AY351" t="s">
        <v>168</v>
      </c>
      <c r="AZ351" t="s">
        <v>158</v>
      </c>
      <c r="BA351" t="s">
        <v>154</v>
      </c>
      <c r="BG351" s="45"/>
      <c r="BI351">
        <v>0</v>
      </c>
    </row>
    <row r="352" spans="3:61" ht="14.45">
      <c r="C352">
        <v>346</v>
      </c>
      <c r="D352">
        <v>310</v>
      </c>
      <c r="E352" t="s">
        <v>2070</v>
      </c>
      <c r="F352" t="s">
        <v>516</v>
      </c>
      <c r="G352" t="s">
        <v>517</v>
      </c>
      <c r="H352" t="s">
        <v>284</v>
      </c>
      <c r="I352" t="s">
        <v>246</v>
      </c>
      <c r="J352" s="8">
        <v>44427.30</v>
      </c>
      <c r="K352">
        <v>-4473.1</v>
      </c>
      <c r="L352">
        <v>-4.618</v>
      </c>
      <c r="M352">
        <v>138731.7</v>
      </c>
      <c r="N352">
        <v>92834</v>
      </c>
      <c r="O352">
        <v>26</v>
      </c>
      <c r="P352" t="s">
        <v>150</v>
      </c>
      <c r="Q352">
        <v>2018</v>
      </c>
      <c r="R352">
        <v>2025</v>
      </c>
      <c r="S352" t="s">
        <v>150</v>
      </c>
      <c r="T352" t="s">
        <v>150</v>
      </c>
      <c r="U352" t="s">
        <v>151</v>
      </c>
      <c r="V352" t="s">
        <v>152</v>
      </c>
      <c r="W352" s="134">
        <v>2030</v>
      </c>
      <c r="X352" t="s">
        <v>151</v>
      </c>
      <c r="Y352" t="s">
        <v>152</v>
      </c>
      <c r="Z352" s="134">
        <v>2040</v>
      </c>
      <c r="AA352" t="s">
        <v>150</v>
      </c>
      <c r="AB352" t="s">
        <v>151</v>
      </c>
      <c r="AC352">
        <v>2040</v>
      </c>
      <c r="AE352" t="s">
        <v>167</v>
      </c>
      <c r="AF352" t="s">
        <v>6</v>
      </c>
      <c r="AG352" t="s">
        <v>157</v>
      </c>
      <c r="AH352" t="s">
        <v>157</v>
      </c>
      <c r="AI352" t="s">
        <v>157</v>
      </c>
      <c r="AJ352" t="s">
        <v>218</v>
      </c>
      <c r="AL352" t="s">
        <v>154</v>
      </c>
      <c r="AQ352" t="s">
        <v>219</v>
      </c>
      <c r="AR352" t="s">
        <v>150</v>
      </c>
      <c r="AS352" t="s">
        <v>218</v>
      </c>
      <c r="AT352" t="s">
        <v>2074</v>
      </c>
      <c r="AU352">
        <v>2040</v>
      </c>
      <c r="AX352" t="s">
        <v>168</v>
      </c>
      <c r="AY352" t="s">
        <v>168</v>
      </c>
      <c r="AZ352" t="s">
        <v>158</v>
      </c>
      <c r="BA352" t="s">
        <v>154</v>
      </c>
      <c r="BG352" s="45"/>
      <c r="BI352">
        <v>0</v>
      </c>
    </row>
    <row r="353" spans="3:61" ht="409.5">
      <c r="C353">
        <v>347</v>
      </c>
      <c r="D353">
        <v>403</v>
      </c>
      <c r="E353" t="s">
        <v>2075</v>
      </c>
      <c r="F353" t="s">
        <v>163</v>
      </c>
      <c r="G353" t="s">
        <v>144</v>
      </c>
      <c r="H353" t="s">
        <v>145</v>
      </c>
      <c r="I353" t="s">
        <v>146</v>
      </c>
      <c r="J353" s="8">
        <v>43978</v>
      </c>
      <c r="K353">
        <v>9856</v>
      </c>
      <c r="L353">
        <v>4.223</v>
      </c>
      <c r="M353">
        <v>51244</v>
      </c>
      <c r="N353">
        <v>31100</v>
      </c>
      <c r="O353">
        <v>3</v>
      </c>
      <c r="P353" t="s">
        <v>154</v>
      </c>
      <c r="S353" t="s">
        <v>150</v>
      </c>
      <c r="T353" t="s">
        <v>150</v>
      </c>
      <c r="U353" t="s">
        <v>151</v>
      </c>
      <c r="V353" t="s">
        <v>152</v>
      </c>
      <c r="W353" s="134">
        <v>2030</v>
      </c>
      <c r="X353" t="s">
        <v>151</v>
      </c>
      <c r="Y353" t="s">
        <v>152</v>
      </c>
      <c r="Z353" s="134">
        <v>2040</v>
      </c>
      <c r="AA353" t="s">
        <v>150</v>
      </c>
      <c r="AB353" t="s">
        <v>151</v>
      </c>
      <c r="AC353">
        <v>2040</v>
      </c>
      <c r="AE353" t="s">
        <v>167</v>
      </c>
      <c r="AF353" t="s">
        <v>6</v>
      </c>
      <c r="AG353" t="s">
        <v>157</v>
      </c>
      <c r="AH353" t="s">
        <v>157</v>
      </c>
      <c r="AI353" t="s">
        <v>169</v>
      </c>
      <c r="AJ353" t="s">
        <v>159</v>
      </c>
      <c r="AL353" t="s">
        <v>154</v>
      </c>
      <c r="AQ353" t="s">
        <v>160</v>
      </c>
      <c r="AR353" t="s">
        <v>150</v>
      </c>
      <c r="AS353" t="s">
        <v>159</v>
      </c>
      <c r="AT353" s="1" t="s">
        <v>2079</v>
      </c>
      <c r="AU353">
        <v>2040</v>
      </c>
      <c r="AX353" t="s">
        <v>157</v>
      </c>
      <c r="AY353" t="s">
        <v>158</v>
      </c>
      <c r="AZ353" t="s">
        <v>158</v>
      </c>
      <c r="BA353" t="s">
        <v>154</v>
      </c>
      <c r="BG353" s="45"/>
      <c r="BI353">
        <v>0</v>
      </c>
    </row>
    <row r="354" spans="3:61" ht="14.45">
      <c r="C354">
        <v>348</v>
      </c>
      <c r="D354">
        <v>444</v>
      </c>
      <c r="E354" t="s">
        <v>2080</v>
      </c>
      <c r="F354" t="s">
        <v>213</v>
      </c>
      <c r="G354" t="s">
        <v>214</v>
      </c>
      <c r="H354" t="s">
        <v>349</v>
      </c>
      <c r="I354" t="s">
        <v>176</v>
      </c>
      <c r="J354" s="8">
        <v>43949.60</v>
      </c>
      <c r="K354">
        <v>1859.90</v>
      </c>
      <c r="L354">
        <v>0.46</v>
      </c>
      <c r="M354">
        <v>28432.60</v>
      </c>
      <c r="N354">
        <v>65926</v>
      </c>
      <c r="O354">
        <v>20</v>
      </c>
      <c r="P354" t="s">
        <v>154</v>
      </c>
      <c r="S354" t="s">
        <v>150</v>
      </c>
      <c r="T354" t="s">
        <v>150</v>
      </c>
      <c r="U354" t="s">
        <v>151</v>
      </c>
      <c r="V354" t="s">
        <v>152</v>
      </c>
      <c r="W354" s="134">
        <v>2030</v>
      </c>
      <c r="X354" t="s">
        <v>151</v>
      </c>
      <c r="Y354" t="s">
        <v>152</v>
      </c>
      <c r="Z354" s="134">
        <v>2050</v>
      </c>
      <c r="AA354" t="s">
        <v>150</v>
      </c>
      <c r="AB354" t="s">
        <v>151</v>
      </c>
      <c r="AC354">
        <v>2050</v>
      </c>
      <c r="AE354" t="s">
        <v>202</v>
      </c>
      <c r="AF354" t="s">
        <v>5</v>
      </c>
      <c r="AG354" t="s">
        <v>157</v>
      </c>
      <c r="AH354" t="s">
        <v>157</v>
      </c>
      <c r="AI354" t="s">
        <v>157</v>
      </c>
      <c r="AJ354" t="s">
        <v>218</v>
      </c>
      <c r="AK354" t="s">
        <v>219</v>
      </c>
      <c r="AL354" t="s">
        <v>150</v>
      </c>
      <c r="AM354" t="s">
        <v>2084</v>
      </c>
      <c r="AN354">
        <v>2050</v>
      </c>
      <c r="AR354" t="s">
        <v>154</v>
      </c>
      <c r="AX354" t="s">
        <v>168</v>
      </c>
      <c r="AY354" t="s">
        <v>168</v>
      </c>
      <c r="AZ354" t="s">
        <v>158</v>
      </c>
      <c r="BA354" t="s">
        <v>154</v>
      </c>
      <c r="BG354" s="45"/>
      <c r="BI354">
        <v>0</v>
      </c>
    </row>
    <row r="355" spans="3:61" ht="14.45">
      <c r="C355">
        <v>349</v>
      </c>
      <c r="D355">
        <v>349</v>
      </c>
      <c r="E355" t="s">
        <v>2085</v>
      </c>
      <c r="F355" t="s">
        <v>1470</v>
      </c>
      <c r="G355" t="s">
        <v>735</v>
      </c>
      <c r="H355" t="s">
        <v>869</v>
      </c>
      <c r="I355" t="s">
        <v>3034</v>
      </c>
      <c r="J355" s="8">
        <v>43800.70</v>
      </c>
      <c r="K355">
        <v>1460.50</v>
      </c>
      <c r="L355">
        <v>-0.606</v>
      </c>
      <c r="M355">
        <v>40933.3</v>
      </c>
      <c r="N355">
        <v>388999</v>
      </c>
      <c r="O355">
        <v>6</v>
      </c>
      <c r="P355" t="s">
        <v>154</v>
      </c>
      <c r="S355" t="s">
        <v>154</v>
      </c>
      <c r="T355" t="s">
        <v>154</v>
      </c>
      <c r="W355" s="134"/>
      <c r="Z355" s="134"/>
      <c r="AL355" t="s">
        <v>154</v>
      </c>
      <c r="AO355" t="s">
        <v>2089</v>
      </c>
      <c r="AP355" t="s">
        <v>795</v>
      </c>
      <c r="AR355" t="s">
        <v>154</v>
      </c>
      <c r="AX355" t="s">
        <v>168</v>
      </c>
      <c r="BA355" t="s">
        <v>154</v>
      </c>
      <c r="BG355" s="45"/>
      <c r="BH355" t="s">
        <v>2090</v>
      </c>
      <c r="BI355">
        <v>0</v>
      </c>
    </row>
    <row r="356" spans="3:61" ht="333.6">
      <c r="C356">
        <v>350</v>
      </c>
      <c r="D356">
        <v>338</v>
      </c>
      <c r="E356" t="s">
        <v>2091</v>
      </c>
      <c r="F356" t="s">
        <v>980</v>
      </c>
      <c r="G356" t="s">
        <v>229</v>
      </c>
      <c r="H356" t="s">
        <v>264</v>
      </c>
      <c r="I356" t="s">
        <v>176</v>
      </c>
      <c r="J356" s="8">
        <v>43693.50</v>
      </c>
      <c r="K356">
        <v>4537.1</v>
      </c>
      <c r="L356">
        <v>0.776</v>
      </c>
      <c r="M356">
        <v>175070.40</v>
      </c>
      <c r="N356">
        <v>38247</v>
      </c>
      <c r="O356">
        <v>27</v>
      </c>
      <c r="P356" t="s">
        <v>154</v>
      </c>
      <c r="S356" t="s">
        <v>150</v>
      </c>
      <c r="T356" t="s">
        <v>154</v>
      </c>
      <c r="U356" t="s">
        <v>155</v>
      </c>
      <c r="W356" s="134"/>
      <c r="Z356" s="134"/>
      <c r="AE356" t="s">
        <v>167</v>
      </c>
      <c r="AF356" t="s">
        <v>6</v>
      </c>
      <c r="AG356" t="s">
        <v>157</v>
      </c>
      <c r="AH356" t="s">
        <v>157</v>
      </c>
      <c r="AI356" t="s">
        <v>157</v>
      </c>
      <c r="AJ356" t="s">
        <v>218</v>
      </c>
      <c r="AL356" t="s">
        <v>154</v>
      </c>
      <c r="AQ356" t="s">
        <v>219</v>
      </c>
      <c r="AR356" t="s">
        <v>150</v>
      </c>
      <c r="AS356" t="s">
        <v>218</v>
      </c>
      <c r="AT356" s="1" t="s">
        <v>2095</v>
      </c>
      <c r="AU356">
        <v>2050</v>
      </c>
      <c r="AX356" t="s">
        <v>168</v>
      </c>
      <c r="AY356" t="s">
        <v>168</v>
      </c>
      <c r="AZ356" t="s">
        <v>158</v>
      </c>
      <c r="BA356" t="s">
        <v>154</v>
      </c>
      <c r="BG356" s="45"/>
      <c r="BI356">
        <v>0</v>
      </c>
    </row>
    <row r="357" spans="3:61" ht="14.45">
      <c r="C357">
        <v>351</v>
      </c>
      <c r="D357">
        <v>307</v>
      </c>
      <c r="E357" t="s">
        <v>2096</v>
      </c>
      <c r="F357" t="s">
        <v>1840</v>
      </c>
      <c r="G357" t="s">
        <v>998</v>
      </c>
      <c r="H357" t="s">
        <v>175</v>
      </c>
      <c r="I357" t="s">
        <v>176</v>
      </c>
      <c r="J357" s="8">
        <v>43504.90</v>
      </c>
      <c r="K357">
        <v>82.80</v>
      </c>
      <c r="L357">
        <v>-0.582</v>
      </c>
      <c r="M357">
        <v>97329.30</v>
      </c>
      <c r="N357">
        <v>184226</v>
      </c>
      <c r="O357">
        <v>15</v>
      </c>
      <c r="P357" t="s">
        <v>154</v>
      </c>
      <c r="S357" t="s">
        <v>154</v>
      </c>
      <c r="T357" t="s">
        <v>154</v>
      </c>
      <c r="W357" s="134"/>
      <c r="Z357" s="134"/>
      <c r="AE357" t="s">
        <v>233</v>
      </c>
      <c r="AF357" t="s">
        <v>234</v>
      </c>
      <c r="AG357" t="s">
        <v>337</v>
      </c>
      <c r="AH357" t="s">
        <v>337</v>
      </c>
      <c r="AJ357" t="s">
        <v>159</v>
      </c>
      <c r="AK357" t="s">
        <v>180</v>
      </c>
      <c r="AL357" t="s">
        <v>154</v>
      </c>
      <c r="AM357" t="s">
        <v>338</v>
      </c>
      <c r="AN357">
        <v>2060</v>
      </c>
      <c r="AO357" t="s">
        <v>2100</v>
      </c>
      <c r="AR357" t="s">
        <v>154</v>
      </c>
      <c r="AX357" t="s">
        <v>168</v>
      </c>
      <c r="AY357" t="s">
        <v>168</v>
      </c>
      <c r="AZ357" t="s">
        <v>158</v>
      </c>
      <c r="BA357" t="s">
        <v>154</v>
      </c>
      <c r="BG357" s="45"/>
      <c r="BI357">
        <v>0</v>
      </c>
    </row>
    <row r="358" spans="3:61" ht="14.45">
      <c r="C358">
        <v>352</v>
      </c>
      <c r="D358">
        <v>326</v>
      </c>
      <c r="E358" t="s">
        <v>2101</v>
      </c>
      <c r="F358" t="s">
        <v>997</v>
      </c>
      <c r="G358" t="s">
        <v>998</v>
      </c>
      <c r="H358" t="s">
        <v>175</v>
      </c>
      <c r="I358" t="s">
        <v>176</v>
      </c>
      <c r="J358" s="8">
        <v>43269.20</v>
      </c>
      <c r="K358">
        <v>257.30</v>
      </c>
      <c r="L358">
        <v>0.417</v>
      </c>
      <c r="M358">
        <v>45718.90</v>
      </c>
      <c r="N358">
        <v>114740</v>
      </c>
      <c r="O358">
        <v>15</v>
      </c>
      <c r="P358" t="s">
        <v>154</v>
      </c>
      <c r="S358" t="s">
        <v>154</v>
      </c>
      <c r="T358" t="s">
        <v>154</v>
      </c>
      <c r="W358" s="134"/>
      <c r="Z358" s="134"/>
      <c r="AK358" t="s">
        <v>180</v>
      </c>
      <c r="AL358" t="s">
        <v>154</v>
      </c>
      <c r="AM358" t="s">
        <v>2105</v>
      </c>
      <c r="AN358">
        <v>2060</v>
      </c>
      <c r="AO358" t="s">
        <v>2106</v>
      </c>
      <c r="AR358" t="s">
        <v>154</v>
      </c>
      <c r="AX358" t="s">
        <v>168</v>
      </c>
      <c r="BA358" t="s">
        <v>154</v>
      </c>
      <c r="BG358" s="45"/>
      <c r="BI358">
        <v>0</v>
      </c>
    </row>
    <row r="359" spans="3:61" ht="409.5">
      <c r="C359">
        <v>353</v>
      </c>
      <c r="D359">
        <v>404</v>
      </c>
      <c r="E359" t="s">
        <v>2107</v>
      </c>
      <c r="F359" t="s">
        <v>333</v>
      </c>
      <c r="G359" t="s">
        <v>229</v>
      </c>
      <c r="H359" t="s">
        <v>245</v>
      </c>
      <c r="I359" t="s">
        <v>246</v>
      </c>
      <c r="J359" s="8">
        <v>43262.70</v>
      </c>
      <c r="K359">
        <v>2401.90</v>
      </c>
      <c r="L359">
        <v>0.043</v>
      </c>
      <c r="M359">
        <v>682996.50</v>
      </c>
      <c r="N359">
        <v>30014</v>
      </c>
      <c r="O359">
        <v>30</v>
      </c>
      <c r="P359" t="s">
        <v>154</v>
      </c>
      <c r="S359" t="s">
        <v>154</v>
      </c>
      <c r="T359" t="s">
        <v>154</v>
      </c>
      <c r="W359" s="134"/>
      <c r="Z359" s="134"/>
      <c r="AE359" t="s">
        <v>167</v>
      </c>
      <c r="AF359" t="s">
        <v>6</v>
      </c>
      <c r="AG359" t="s">
        <v>157</v>
      </c>
      <c r="AH359" t="s">
        <v>157</v>
      </c>
      <c r="AI359" t="s">
        <v>157</v>
      </c>
      <c r="AJ359" t="s">
        <v>218</v>
      </c>
      <c r="AL359" t="s">
        <v>154</v>
      </c>
      <c r="AQ359" t="s">
        <v>219</v>
      </c>
      <c r="AR359" t="s">
        <v>150</v>
      </c>
      <c r="AS359" t="s">
        <v>218</v>
      </c>
      <c r="AT359" s="1" t="s">
        <v>2111</v>
      </c>
      <c r="AU359">
        <v>2050</v>
      </c>
      <c r="AX359" t="s">
        <v>157</v>
      </c>
      <c r="AY359" t="s">
        <v>168</v>
      </c>
      <c r="AZ359" t="s">
        <v>158</v>
      </c>
      <c r="BA359" t="s">
        <v>154</v>
      </c>
      <c r="BG359" s="45"/>
      <c r="BI359">
        <v>0</v>
      </c>
    </row>
    <row r="360" spans="3:61" ht="14.45">
      <c r="C360">
        <v>354</v>
      </c>
      <c r="D360">
        <v>359</v>
      </c>
      <c r="E360" t="s">
        <v>2112</v>
      </c>
      <c r="F360" t="s">
        <v>1227</v>
      </c>
      <c r="G360" t="s">
        <v>229</v>
      </c>
      <c r="H360" t="s">
        <v>145</v>
      </c>
      <c r="I360" t="s">
        <v>146</v>
      </c>
      <c r="J360" s="8">
        <v>43072</v>
      </c>
      <c r="K360">
        <v>316.30</v>
      </c>
      <c r="L360">
        <v>0</v>
      </c>
      <c r="M360">
        <v>422113.50</v>
      </c>
      <c r="N360">
        <v>11192</v>
      </c>
      <c r="O360">
        <v>28</v>
      </c>
      <c r="P360" t="s">
        <v>154</v>
      </c>
      <c r="S360" t="s">
        <v>154</v>
      </c>
      <c r="T360" t="s">
        <v>154</v>
      </c>
      <c r="W360" s="134"/>
      <c r="Z360" s="134"/>
      <c r="AE360" t="s">
        <v>167</v>
      </c>
      <c r="AF360" t="s">
        <v>6</v>
      </c>
      <c r="AG360" t="s">
        <v>157</v>
      </c>
      <c r="AH360" t="s">
        <v>157</v>
      </c>
      <c r="AI360" t="s">
        <v>169</v>
      </c>
      <c r="AJ360" t="s">
        <v>159</v>
      </c>
      <c r="AL360" t="s">
        <v>154</v>
      </c>
      <c r="AQ360" t="s">
        <v>160</v>
      </c>
      <c r="AR360" t="s">
        <v>150</v>
      </c>
      <c r="AS360" t="s">
        <v>159</v>
      </c>
      <c r="AT360" t="s">
        <v>2116</v>
      </c>
      <c r="AU360">
        <v>2050</v>
      </c>
      <c r="AX360" t="s">
        <v>157</v>
      </c>
      <c r="AY360" t="s">
        <v>312</v>
      </c>
      <c r="AZ360" t="s">
        <v>158</v>
      </c>
      <c r="BA360" t="s">
        <v>154</v>
      </c>
      <c r="BG360" s="45"/>
      <c r="BI360">
        <v>0</v>
      </c>
    </row>
    <row r="361" spans="3:61" ht="14.45">
      <c r="C361">
        <v>355</v>
      </c>
      <c r="D361">
        <v>346</v>
      </c>
      <c r="E361" t="s">
        <v>2117</v>
      </c>
      <c r="F361" t="s">
        <v>852</v>
      </c>
      <c r="G361" t="s">
        <v>852</v>
      </c>
      <c r="H361" t="s">
        <v>145</v>
      </c>
      <c r="I361" t="s">
        <v>146</v>
      </c>
      <c r="J361" s="8">
        <v>42964</v>
      </c>
      <c r="K361">
        <v>1116</v>
      </c>
      <c r="L361">
        <v>0.895</v>
      </c>
      <c r="M361">
        <v>57312</v>
      </c>
      <c r="N361">
        <v>36000</v>
      </c>
      <c r="O361">
        <v>6</v>
      </c>
      <c r="P361" t="s">
        <v>154</v>
      </c>
      <c r="S361" t="s">
        <v>154</v>
      </c>
      <c r="T361" t="s">
        <v>154</v>
      </c>
      <c r="W361" s="134"/>
      <c r="Z361" s="134"/>
      <c r="AE361" t="s">
        <v>202</v>
      </c>
      <c r="AF361" t="s">
        <v>5</v>
      </c>
      <c r="AG361" t="s">
        <v>157</v>
      </c>
      <c r="AH361" t="s">
        <v>157</v>
      </c>
      <c r="AI361" t="s">
        <v>157</v>
      </c>
      <c r="AJ361" t="s">
        <v>218</v>
      </c>
      <c r="AK361" t="s">
        <v>219</v>
      </c>
      <c r="AL361" t="s">
        <v>150</v>
      </c>
      <c r="AM361" t="s">
        <v>2121</v>
      </c>
      <c r="AN361">
        <v>2050</v>
      </c>
      <c r="AR361" t="s">
        <v>154</v>
      </c>
      <c r="AX361" t="s">
        <v>168</v>
      </c>
      <c r="AY361" t="s">
        <v>312</v>
      </c>
      <c r="AZ361" t="s">
        <v>158</v>
      </c>
      <c r="BA361" t="s">
        <v>154</v>
      </c>
      <c r="BG361" s="45"/>
      <c r="BI361">
        <v>0</v>
      </c>
    </row>
    <row r="362" spans="3:61" ht="14.45">
      <c r="C362">
        <v>356</v>
      </c>
      <c r="D362">
        <v>323</v>
      </c>
      <c r="E362" t="s">
        <v>2122</v>
      </c>
      <c r="F362" t="s">
        <v>333</v>
      </c>
      <c r="G362" t="s">
        <v>229</v>
      </c>
      <c r="H362" t="s">
        <v>1610</v>
      </c>
      <c r="I362" t="s">
        <v>3036</v>
      </c>
      <c r="J362" s="8">
        <v>42962.80</v>
      </c>
      <c r="K362">
        <v>4348.20</v>
      </c>
      <c r="L362">
        <v>-0.08</v>
      </c>
      <c r="M362">
        <v>852221.40</v>
      </c>
      <c r="N362">
        <v>42370</v>
      </c>
      <c r="O362">
        <v>18</v>
      </c>
      <c r="P362" t="s">
        <v>150</v>
      </c>
      <c r="Q362">
        <v>2019</v>
      </c>
      <c r="R362">
        <v>2025</v>
      </c>
      <c r="S362" t="s">
        <v>154</v>
      </c>
      <c r="T362" t="s">
        <v>154</v>
      </c>
      <c r="W362" s="134"/>
      <c r="Z362" s="134"/>
      <c r="AE362" t="s">
        <v>281</v>
      </c>
      <c r="AF362" t="s">
        <v>240</v>
      </c>
      <c r="AG362" t="s">
        <v>157</v>
      </c>
      <c r="AH362" t="s">
        <v>157</v>
      </c>
      <c r="AI362" t="s">
        <v>157</v>
      </c>
      <c r="AJ362" t="s">
        <v>218</v>
      </c>
      <c r="AL362" t="s">
        <v>154</v>
      </c>
      <c r="AR362" t="s">
        <v>154</v>
      </c>
      <c r="AX362" t="s">
        <v>157</v>
      </c>
      <c r="AY362" t="s">
        <v>168</v>
      </c>
      <c r="AZ362" t="s">
        <v>158</v>
      </c>
      <c r="BA362" t="s">
        <v>150</v>
      </c>
      <c r="BB362" t="s">
        <v>2126</v>
      </c>
      <c r="BC362">
        <v>2030</v>
      </c>
      <c r="BG362" s="45"/>
      <c r="BI362">
        <v>0</v>
      </c>
    </row>
    <row r="363" spans="3:61" ht="14.45">
      <c r="C363">
        <v>357</v>
      </c>
      <c r="D363">
        <v>344</v>
      </c>
      <c r="E363" t="s">
        <v>2127</v>
      </c>
      <c r="F363" t="s">
        <v>778</v>
      </c>
      <c r="G363" t="s">
        <v>244</v>
      </c>
      <c r="H363" t="s">
        <v>245</v>
      </c>
      <c r="I363" t="s">
        <v>246</v>
      </c>
      <c r="J363" s="8">
        <v>42953.40</v>
      </c>
      <c r="K363">
        <v>1263.1</v>
      </c>
      <c r="L363">
        <v>0.01</v>
      </c>
      <c r="M363">
        <v>38275</v>
      </c>
      <c r="N363">
        <v>190159</v>
      </c>
      <c r="O363">
        <v>23</v>
      </c>
      <c r="P363" t="s">
        <v>150</v>
      </c>
      <c r="Q363">
        <v>2020</v>
      </c>
      <c r="R363">
        <v>2040</v>
      </c>
      <c r="S363" t="s">
        <v>150</v>
      </c>
      <c r="T363" t="s">
        <v>150</v>
      </c>
      <c r="U363" t="s">
        <v>151</v>
      </c>
      <c r="V363" t="s">
        <v>152</v>
      </c>
      <c r="W363" s="134">
        <v>2030</v>
      </c>
      <c r="Z363" s="134"/>
      <c r="AE363" t="s">
        <v>202</v>
      </c>
      <c r="AF363" t="s">
        <v>5</v>
      </c>
      <c r="AG363" t="s">
        <v>157</v>
      </c>
      <c r="AH363" t="s">
        <v>157</v>
      </c>
      <c r="AI363" t="s">
        <v>157</v>
      </c>
      <c r="AJ363" t="s">
        <v>218</v>
      </c>
      <c r="AK363" t="s">
        <v>219</v>
      </c>
      <c r="AL363" t="s">
        <v>150</v>
      </c>
      <c r="AM363" t="s">
        <v>2131</v>
      </c>
      <c r="AN363">
        <v>2050</v>
      </c>
      <c r="AR363" t="s">
        <v>154</v>
      </c>
      <c r="AX363" t="s">
        <v>168</v>
      </c>
      <c r="AY363" t="s">
        <v>168</v>
      </c>
      <c r="AZ363" t="s">
        <v>158</v>
      </c>
      <c r="BA363" t="s">
        <v>154</v>
      </c>
      <c r="BG363" s="45"/>
      <c r="BI363">
        <v>0</v>
      </c>
    </row>
    <row r="364" spans="3:61" ht="14.45">
      <c r="C364">
        <v>358</v>
      </c>
      <c r="D364">
        <v>484</v>
      </c>
      <c r="E364" t="s">
        <v>2132</v>
      </c>
      <c r="F364" t="s">
        <v>333</v>
      </c>
      <c r="G364" t="s">
        <v>229</v>
      </c>
      <c r="H364" t="s">
        <v>1610</v>
      </c>
      <c r="I364" t="s">
        <v>3036</v>
      </c>
      <c r="J364" s="8">
        <v>42945.70</v>
      </c>
      <c r="K364">
        <v>6157.60</v>
      </c>
      <c r="L364">
        <v>-0.093</v>
      </c>
      <c r="M364">
        <v>836831.70</v>
      </c>
      <c r="N364">
        <v>48887</v>
      </c>
      <c r="O364">
        <v>19</v>
      </c>
      <c r="P364" t="s">
        <v>150</v>
      </c>
      <c r="Q364">
        <v>2018</v>
      </c>
      <c r="R364">
        <v>2030</v>
      </c>
      <c r="S364" t="s">
        <v>154</v>
      </c>
      <c r="T364" t="s">
        <v>154</v>
      </c>
      <c r="W364" s="134"/>
      <c r="Z364" s="134"/>
      <c r="AE364" t="s">
        <v>167</v>
      </c>
      <c r="AF364" t="s">
        <v>6</v>
      </c>
      <c r="AG364" t="s">
        <v>157</v>
      </c>
      <c r="AH364" t="s">
        <v>157</v>
      </c>
      <c r="AI364" t="s">
        <v>169</v>
      </c>
      <c r="AJ364" t="s">
        <v>159</v>
      </c>
      <c r="AL364" t="s">
        <v>154</v>
      </c>
      <c r="AQ364" t="s">
        <v>160</v>
      </c>
      <c r="AR364" t="s">
        <v>150</v>
      </c>
      <c r="AS364" t="s">
        <v>159</v>
      </c>
      <c r="AT364" t="s">
        <v>2136</v>
      </c>
      <c r="AU364">
        <v>2050</v>
      </c>
      <c r="AX364" t="s">
        <v>157</v>
      </c>
      <c r="AY364" t="s">
        <v>168</v>
      </c>
      <c r="AZ364" t="s">
        <v>158</v>
      </c>
      <c r="BA364" t="s">
        <v>154</v>
      </c>
      <c r="BG364" s="45"/>
      <c r="BI364">
        <v>0</v>
      </c>
    </row>
    <row r="365" spans="3:61" ht="14.45">
      <c r="C365">
        <v>359</v>
      </c>
      <c r="D365">
        <v>356</v>
      </c>
      <c r="E365" t="s">
        <v>2137</v>
      </c>
      <c r="F365" t="s">
        <v>2138</v>
      </c>
      <c r="G365" t="s">
        <v>206</v>
      </c>
      <c r="H365" t="s">
        <v>145</v>
      </c>
      <c r="I365" t="s">
        <v>146</v>
      </c>
      <c r="J365" s="8">
        <v>42879</v>
      </c>
      <c r="K365">
        <v>6335</v>
      </c>
      <c r="L365">
        <v>0.057</v>
      </c>
      <c r="M365">
        <v>97321</v>
      </c>
      <c r="N365">
        <v>125000</v>
      </c>
      <c r="O365">
        <v>6</v>
      </c>
      <c r="P365" t="s">
        <v>154</v>
      </c>
      <c r="S365" t="s">
        <v>150</v>
      </c>
      <c r="T365" t="s">
        <v>150</v>
      </c>
      <c r="U365" t="s">
        <v>151</v>
      </c>
      <c r="V365" t="s">
        <v>152</v>
      </c>
      <c r="W365" s="134">
        <v>2030</v>
      </c>
      <c r="X365" t="s">
        <v>151</v>
      </c>
      <c r="Y365" t="s">
        <v>152</v>
      </c>
      <c r="Z365" s="134">
        <v>2050</v>
      </c>
      <c r="AA365" t="s">
        <v>150</v>
      </c>
      <c r="AB365" t="s">
        <v>151</v>
      </c>
      <c r="AC365">
        <v>2050</v>
      </c>
      <c r="AE365" t="s">
        <v>167</v>
      </c>
      <c r="AF365" t="s">
        <v>6</v>
      </c>
      <c r="AG365" t="s">
        <v>157</v>
      </c>
      <c r="AH365" t="s">
        <v>157</v>
      </c>
      <c r="AI365" t="s">
        <v>157</v>
      </c>
      <c r="AJ365" t="s">
        <v>218</v>
      </c>
      <c r="AL365" t="s">
        <v>154</v>
      </c>
      <c r="AQ365" t="s">
        <v>219</v>
      </c>
      <c r="AR365" t="s">
        <v>150</v>
      </c>
      <c r="AS365" t="s">
        <v>218</v>
      </c>
      <c r="AT365" t="s">
        <v>2142</v>
      </c>
      <c r="AU365">
        <v>2050</v>
      </c>
      <c r="AX365" t="s">
        <v>158</v>
      </c>
      <c r="AY365" t="s">
        <v>158</v>
      </c>
      <c r="AZ365" t="s">
        <v>158</v>
      </c>
      <c r="BA365" t="s">
        <v>154</v>
      </c>
      <c r="BG365" s="45"/>
      <c r="BI365">
        <v>0</v>
      </c>
    </row>
    <row r="366" spans="3:61" ht="14.45">
      <c r="C366">
        <v>360</v>
      </c>
      <c r="D366">
        <v>357</v>
      </c>
      <c r="E366" t="s">
        <v>2143</v>
      </c>
      <c r="F366" t="s">
        <v>778</v>
      </c>
      <c r="G366" t="s">
        <v>244</v>
      </c>
      <c r="H366" t="s">
        <v>756</v>
      </c>
      <c r="I366" t="s">
        <v>146</v>
      </c>
      <c r="J366" s="8">
        <v>42836</v>
      </c>
      <c r="K366">
        <v>1009</v>
      </c>
      <c r="L366">
        <v>-0.168</v>
      </c>
      <c r="M366">
        <v>31039</v>
      </c>
      <c r="N366">
        <v>170000</v>
      </c>
      <c r="O366">
        <v>25</v>
      </c>
      <c r="P366" t="s">
        <v>154</v>
      </c>
      <c r="S366" t="s">
        <v>150</v>
      </c>
      <c r="T366" t="s">
        <v>150</v>
      </c>
      <c r="U366" t="s">
        <v>151</v>
      </c>
      <c r="V366" t="s">
        <v>152</v>
      </c>
      <c r="W366" s="134">
        <v>2030</v>
      </c>
      <c r="X366" t="s">
        <v>151</v>
      </c>
      <c r="Y366" t="s">
        <v>152</v>
      </c>
      <c r="Z366" s="134">
        <v>2050</v>
      </c>
      <c r="AA366" t="s">
        <v>150</v>
      </c>
      <c r="AB366" t="s">
        <v>151</v>
      </c>
      <c r="AC366">
        <v>2050</v>
      </c>
      <c r="AE366" t="s">
        <v>167</v>
      </c>
      <c r="AF366" t="s">
        <v>6</v>
      </c>
      <c r="AG366" t="s">
        <v>157</v>
      </c>
      <c r="AH366" t="s">
        <v>157</v>
      </c>
      <c r="AI366" t="s">
        <v>157</v>
      </c>
      <c r="AJ366" t="s">
        <v>218</v>
      </c>
      <c r="AL366" t="s">
        <v>154</v>
      </c>
      <c r="AQ366" t="s">
        <v>219</v>
      </c>
      <c r="AR366" t="s">
        <v>150</v>
      </c>
      <c r="AS366" t="s">
        <v>218</v>
      </c>
      <c r="AT366" t="s">
        <v>2147</v>
      </c>
      <c r="AU366">
        <v>2050</v>
      </c>
      <c r="AX366" t="s">
        <v>157</v>
      </c>
      <c r="AY366" t="s">
        <v>168</v>
      </c>
      <c r="AZ366" t="s">
        <v>158</v>
      </c>
      <c r="BA366" t="s">
        <v>154</v>
      </c>
      <c r="BG366" s="45"/>
      <c r="BI366">
        <v>0</v>
      </c>
    </row>
    <row r="367" spans="3:61" ht="14.45">
      <c r="C367">
        <v>361</v>
      </c>
      <c r="D367">
        <v>373</v>
      </c>
      <c r="E367" t="s">
        <v>2148</v>
      </c>
      <c r="F367" t="s">
        <v>2149</v>
      </c>
      <c r="G367" t="s">
        <v>229</v>
      </c>
      <c r="H367" t="s">
        <v>145</v>
      </c>
      <c r="I367" t="s">
        <v>146</v>
      </c>
      <c r="J367" s="8">
        <v>42712</v>
      </c>
      <c r="K367">
        <v>6299</v>
      </c>
      <c r="L367">
        <v>0.16</v>
      </c>
      <c r="M367">
        <v>678318</v>
      </c>
      <c r="N367">
        <v>70263</v>
      </c>
      <c r="O367">
        <v>18</v>
      </c>
      <c r="P367" t="s">
        <v>154</v>
      </c>
      <c r="S367" t="s">
        <v>154</v>
      </c>
      <c r="T367" t="s">
        <v>154</v>
      </c>
      <c r="W367" s="134"/>
      <c r="Z367" s="134"/>
      <c r="AE367" t="s">
        <v>167</v>
      </c>
      <c r="AF367" t="s">
        <v>6</v>
      </c>
      <c r="AG367" t="s">
        <v>157</v>
      </c>
      <c r="AH367" t="s">
        <v>157</v>
      </c>
      <c r="AI367" t="s">
        <v>157</v>
      </c>
      <c r="AJ367" t="s">
        <v>218</v>
      </c>
      <c r="AL367" t="s">
        <v>154</v>
      </c>
      <c r="AQ367" t="s">
        <v>219</v>
      </c>
      <c r="AR367" t="s">
        <v>150</v>
      </c>
      <c r="AS367" t="s">
        <v>218</v>
      </c>
      <c r="AT367" s="135" t="s">
        <v>7844</v>
      </c>
      <c r="AU367">
        <v>2050</v>
      </c>
      <c r="AX367" t="s">
        <v>168</v>
      </c>
      <c r="AY367" t="s">
        <v>168</v>
      </c>
      <c r="AZ367" t="s">
        <v>158</v>
      </c>
      <c r="BA367" t="s">
        <v>154</v>
      </c>
      <c r="BG367" s="45"/>
      <c r="BI367">
        <v>0</v>
      </c>
    </row>
    <row r="368" spans="3:61" ht="14.45">
      <c r="C368">
        <v>362</v>
      </c>
      <c r="D368">
        <v>334</v>
      </c>
      <c r="E368" t="s">
        <v>2154</v>
      </c>
      <c r="F368" t="s">
        <v>333</v>
      </c>
      <c r="G368" t="s">
        <v>229</v>
      </c>
      <c r="H368" t="s">
        <v>863</v>
      </c>
      <c r="I368" t="s">
        <v>3034</v>
      </c>
      <c r="J368" s="8">
        <v>42397.50</v>
      </c>
      <c r="K368">
        <v>2510.10</v>
      </c>
      <c r="L368">
        <v>0.068</v>
      </c>
      <c r="M368">
        <v>328284.50</v>
      </c>
      <c r="N368">
        <v>83307</v>
      </c>
      <c r="O368">
        <v>5</v>
      </c>
      <c r="P368" t="s">
        <v>154</v>
      </c>
      <c r="S368" t="s">
        <v>154</v>
      </c>
      <c r="T368" t="s">
        <v>154</v>
      </c>
      <c r="W368" s="134"/>
      <c r="Z368" s="134"/>
      <c r="AK368" t="s">
        <v>180</v>
      </c>
      <c r="AL368" t="s">
        <v>154</v>
      </c>
      <c r="AN368">
        <v>2050</v>
      </c>
      <c r="AO368" t="s">
        <v>2158</v>
      </c>
      <c r="AR368" t="s">
        <v>150</v>
      </c>
      <c r="AU368">
        <v>2050</v>
      </c>
      <c r="AV368" t="s">
        <v>2158</v>
      </c>
      <c r="AX368" t="s">
        <v>157</v>
      </c>
      <c r="BA368" t="s">
        <v>154</v>
      </c>
      <c r="BG368" s="45"/>
      <c r="BI368">
        <v>0</v>
      </c>
    </row>
    <row r="369" spans="3:61" ht="14.45">
      <c r="C369">
        <v>363</v>
      </c>
      <c r="D369">
        <v>393</v>
      </c>
      <c r="E369" t="s">
        <v>2159</v>
      </c>
      <c r="F369" t="s">
        <v>980</v>
      </c>
      <c r="G369" t="s">
        <v>229</v>
      </c>
      <c r="H369" t="s">
        <v>756</v>
      </c>
      <c r="I369" t="s">
        <v>146</v>
      </c>
      <c r="J369" s="8">
        <v>42282.30</v>
      </c>
      <c r="K369">
        <v>3874.90</v>
      </c>
      <c r="L369">
        <v>-0.116</v>
      </c>
      <c r="M369">
        <v>96777.30</v>
      </c>
      <c r="N369">
        <v>57050</v>
      </c>
      <c r="O369">
        <v>2</v>
      </c>
      <c r="P369" t="s">
        <v>154</v>
      </c>
      <c r="S369" t="s">
        <v>154</v>
      </c>
      <c r="T369" t="s">
        <v>154</v>
      </c>
      <c r="W369" s="134"/>
      <c r="Z369" s="134"/>
      <c r="AE369" t="s">
        <v>233</v>
      </c>
      <c r="AF369" t="s">
        <v>234</v>
      </c>
      <c r="AG369" t="s">
        <v>168</v>
      </c>
      <c r="AH369" t="s">
        <v>168</v>
      </c>
      <c r="AI369" t="s">
        <v>168</v>
      </c>
      <c r="AL369" t="s">
        <v>154</v>
      </c>
      <c r="AO369" t="s">
        <v>2163</v>
      </c>
      <c r="AP369" t="s">
        <v>431</v>
      </c>
      <c r="AR369" t="s">
        <v>154</v>
      </c>
      <c r="AX369" t="s">
        <v>168</v>
      </c>
      <c r="AY369" t="s">
        <v>168</v>
      </c>
      <c r="AZ369" t="s">
        <v>158</v>
      </c>
      <c r="BA369" t="s">
        <v>154</v>
      </c>
      <c r="BG369" s="45"/>
      <c r="BI369">
        <v>0</v>
      </c>
    </row>
    <row r="370" spans="3:61" ht="14.45">
      <c r="C370">
        <v>364</v>
      </c>
      <c r="D370">
        <v>369</v>
      </c>
      <c r="E370" t="s">
        <v>2164</v>
      </c>
      <c r="F370" t="s">
        <v>818</v>
      </c>
      <c r="G370" t="s">
        <v>144</v>
      </c>
      <c r="H370" t="s">
        <v>284</v>
      </c>
      <c r="I370" t="s">
        <v>246</v>
      </c>
      <c r="J370" s="8">
        <v>42261.30</v>
      </c>
      <c r="K370">
        <v>308.6</v>
      </c>
      <c r="L370">
        <v>0.793</v>
      </c>
      <c r="M370">
        <v>31767</v>
      </c>
      <c r="N370">
        <v>95000</v>
      </c>
      <c r="O370">
        <v>31</v>
      </c>
      <c r="P370" t="s">
        <v>154</v>
      </c>
      <c r="S370" t="s">
        <v>150</v>
      </c>
      <c r="T370" t="s">
        <v>150</v>
      </c>
      <c r="U370" t="s">
        <v>151</v>
      </c>
      <c r="V370" t="s">
        <v>152</v>
      </c>
      <c r="W370" s="134">
        <v>2030</v>
      </c>
      <c r="X370" t="s">
        <v>151</v>
      </c>
      <c r="Y370" t="s">
        <v>152</v>
      </c>
      <c r="Z370" s="134">
        <v>2050</v>
      </c>
      <c r="AA370" t="s">
        <v>150</v>
      </c>
      <c r="AB370" t="s">
        <v>151</v>
      </c>
      <c r="AC370">
        <v>2050</v>
      </c>
      <c r="AE370" t="s">
        <v>167</v>
      </c>
      <c r="AF370" t="s">
        <v>6</v>
      </c>
      <c r="AG370" t="s">
        <v>157</v>
      </c>
      <c r="AH370" t="s">
        <v>157</v>
      </c>
      <c r="AI370" t="s">
        <v>157</v>
      </c>
      <c r="AJ370" t="s">
        <v>218</v>
      </c>
      <c r="AL370" t="s">
        <v>154</v>
      </c>
      <c r="AQ370" t="s">
        <v>219</v>
      </c>
      <c r="AR370" t="s">
        <v>150</v>
      </c>
      <c r="AS370" t="s">
        <v>218</v>
      </c>
      <c r="AT370" t="s">
        <v>2168</v>
      </c>
      <c r="AU370">
        <v>2050</v>
      </c>
      <c r="AX370" t="s">
        <v>168</v>
      </c>
      <c r="AY370" t="s">
        <v>171</v>
      </c>
      <c r="AZ370" t="s">
        <v>158</v>
      </c>
      <c r="BA370" t="s">
        <v>154</v>
      </c>
      <c r="BG370" s="45"/>
      <c r="BI370">
        <v>0</v>
      </c>
    </row>
    <row r="371" spans="3:61" ht="14.45">
      <c r="C371">
        <v>365</v>
      </c>
      <c r="D371">
        <v>364</v>
      </c>
      <c r="E371" t="s">
        <v>2169</v>
      </c>
      <c r="F371" t="s">
        <v>599</v>
      </c>
      <c r="G371" t="s">
        <v>184</v>
      </c>
      <c r="H371" t="s">
        <v>175</v>
      </c>
      <c r="I371" t="s">
        <v>176</v>
      </c>
      <c r="J371" s="8">
        <v>42200.60</v>
      </c>
      <c r="K371">
        <v>4454.50</v>
      </c>
      <c r="L371">
        <v>0.493</v>
      </c>
      <c r="M371">
        <v>54335.50</v>
      </c>
      <c r="N371">
        <v>55690</v>
      </c>
      <c r="O371">
        <v>5</v>
      </c>
      <c r="P371" t="s">
        <v>154</v>
      </c>
      <c r="S371" t="s">
        <v>154</v>
      </c>
      <c r="T371" t="s">
        <v>154</v>
      </c>
      <c r="W371" s="134"/>
      <c r="Z371" s="134"/>
      <c r="AE371" t="s">
        <v>202</v>
      </c>
      <c r="AF371" t="s">
        <v>5</v>
      </c>
      <c r="AG371" t="s">
        <v>157</v>
      </c>
      <c r="AH371" t="s">
        <v>157</v>
      </c>
      <c r="AI371" t="s">
        <v>158</v>
      </c>
      <c r="AJ371" t="s">
        <v>159</v>
      </c>
      <c r="AK371" t="s">
        <v>160</v>
      </c>
      <c r="AL371" t="s">
        <v>150</v>
      </c>
      <c r="AM371" t="s">
        <v>2173</v>
      </c>
      <c r="AN371">
        <v>2050</v>
      </c>
      <c r="AR371" t="s">
        <v>154</v>
      </c>
      <c r="AX371" t="s">
        <v>157</v>
      </c>
      <c r="AY371" t="s">
        <v>190</v>
      </c>
      <c r="AZ371" t="s">
        <v>157</v>
      </c>
      <c r="BA371" t="s">
        <v>154</v>
      </c>
      <c r="BG371" s="45"/>
      <c r="BI371">
        <v>0</v>
      </c>
    </row>
    <row r="372" spans="3:61" ht="14.45">
      <c r="C372">
        <v>366</v>
      </c>
      <c r="D372">
        <v>319</v>
      </c>
      <c r="E372" t="s">
        <v>2174</v>
      </c>
      <c r="F372" t="s">
        <v>679</v>
      </c>
      <c r="G372" t="s">
        <v>174</v>
      </c>
      <c r="H372" t="s">
        <v>145</v>
      </c>
      <c r="I372" t="s">
        <v>146</v>
      </c>
      <c r="J372" s="8">
        <v>42168</v>
      </c>
      <c r="K372">
        <v>67.4</v>
      </c>
      <c r="L372">
        <v>0.274</v>
      </c>
      <c r="M372">
        <v>6731.80</v>
      </c>
      <c r="N372">
        <v>4745</v>
      </c>
      <c r="O372">
        <v>13</v>
      </c>
      <c r="P372" t="s">
        <v>154</v>
      </c>
      <c r="S372" t="s">
        <v>154</v>
      </c>
      <c r="T372" t="s">
        <v>154</v>
      </c>
      <c r="W372" s="134"/>
      <c r="Z372" s="134"/>
      <c r="AE372" t="s">
        <v>167</v>
      </c>
      <c r="AF372" t="s">
        <v>6</v>
      </c>
      <c r="AG372" t="s">
        <v>157</v>
      </c>
      <c r="AH372" t="s">
        <v>157</v>
      </c>
      <c r="AI372" t="s">
        <v>169</v>
      </c>
      <c r="AJ372" t="s">
        <v>159</v>
      </c>
      <c r="AL372" t="s">
        <v>154</v>
      </c>
      <c r="AQ372" t="s">
        <v>160</v>
      </c>
      <c r="AR372" t="s">
        <v>150</v>
      </c>
      <c r="AS372" t="s">
        <v>159</v>
      </c>
      <c r="AT372" s="135" t="s">
        <v>7845</v>
      </c>
      <c r="AU372">
        <v>2050</v>
      </c>
      <c r="AX372" t="s">
        <v>157</v>
      </c>
      <c r="AY372" t="s">
        <v>168</v>
      </c>
      <c r="AZ372" t="s">
        <v>158</v>
      </c>
      <c r="BA372" t="s">
        <v>154</v>
      </c>
      <c r="BG372" s="45"/>
      <c r="BI372">
        <v>0</v>
      </c>
    </row>
    <row r="373" spans="3:61" ht="14.45">
      <c r="C373">
        <v>367</v>
      </c>
      <c r="D373">
        <v>408</v>
      </c>
      <c r="E373" t="s">
        <v>2179</v>
      </c>
      <c r="F373" t="s">
        <v>818</v>
      </c>
      <c r="G373" t="s">
        <v>144</v>
      </c>
      <c r="H373" t="s">
        <v>416</v>
      </c>
      <c r="I373" t="s">
        <v>246</v>
      </c>
      <c r="J373" s="8">
        <v>42111.80</v>
      </c>
      <c r="K373">
        <v>1113.30</v>
      </c>
      <c r="L373">
        <v>0.212</v>
      </c>
      <c r="M373">
        <v>16236.50</v>
      </c>
      <c r="N373">
        <v>417058</v>
      </c>
      <c r="O373">
        <v>6</v>
      </c>
      <c r="P373" t="s">
        <v>154</v>
      </c>
      <c r="S373" t="s">
        <v>150</v>
      </c>
      <c r="T373" t="s">
        <v>150</v>
      </c>
      <c r="U373" t="s">
        <v>210</v>
      </c>
      <c r="W373" s="134">
        <v>2030</v>
      </c>
      <c r="Z373" s="134"/>
      <c r="AE373" t="s">
        <v>202</v>
      </c>
      <c r="AF373" t="s">
        <v>5</v>
      </c>
      <c r="AG373" t="s">
        <v>168</v>
      </c>
      <c r="AH373" t="s">
        <v>168</v>
      </c>
      <c r="AI373" t="s">
        <v>168</v>
      </c>
      <c r="AL373" t="s">
        <v>150</v>
      </c>
      <c r="AM373" t="s">
        <v>2183</v>
      </c>
      <c r="AN373">
        <v>2050</v>
      </c>
      <c r="AR373" t="s">
        <v>154</v>
      </c>
      <c r="AX373" t="s">
        <v>168</v>
      </c>
      <c r="AY373" t="s">
        <v>168</v>
      </c>
      <c r="AZ373" t="s">
        <v>158</v>
      </c>
      <c r="BA373" t="s">
        <v>154</v>
      </c>
      <c r="BG373" s="45"/>
      <c r="BI373">
        <v>0</v>
      </c>
    </row>
    <row r="374" spans="3:61" ht="14.45">
      <c r="C374">
        <v>368</v>
      </c>
      <c r="D374">
        <v>469</v>
      </c>
      <c r="E374" t="s">
        <v>2184</v>
      </c>
      <c r="F374" t="s">
        <v>926</v>
      </c>
      <c r="G374" t="s">
        <v>206</v>
      </c>
      <c r="H374" t="s">
        <v>1627</v>
      </c>
      <c r="I374" t="s">
        <v>246</v>
      </c>
      <c r="J374" s="8">
        <v>42110.80</v>
      </c>
      <c r="K374">
        <v>14644.10</v>
      </c>
      <c r="L374">
        <v>0.206</v>
      </c>
      <c r="M374">
        <v>64681.20</v>
      </c>
      <c r="N374">
        <v>77349</v>
      </c>
      <c r="O374">
        <v>2</v>
      </c>
      <c r="P374" t="s">
        <v>150</v>
      </c>
      <c r="Q374">
        <v>2015</v>
      </c>
      <c r="R374">
        <v>2020</v>
      </c>
      <c r="S374" t="s">
        <v>154</v>
      </c>
      <c r="T374" t="s">
        <v>154</v>
      </c>
      <c r="W374" s="134"/>
      <c r="Z374" s="134"/>
      <c r="AE374" t="s">
        <v>167</v>
      </c>
      <c r="AF374" t="s">
        <v>6</v>
      </c>
      <c r="AG374" t="s">
        <v>157</v>
      </c>
      <c r="AH374" t="s">
        <v>157</v>
      </c>
      <c r="AI374" t="s">
        <v>157</v>
      </c>
      <c r="AJ374" t="s">
        <v>218</v>
      </c>
      <c r="AL374" t="s">
        <v>154</v>
      </c>
      <c r="AQ374" t="s">
        <v>219</v>
      </c>
      <c r="AR374" t="s">
        <v>150</v>
      </c>
      <c r="AS374" t="s">
        <v>218</v>
      </c>
      <c r="AT374" t="s">
        <v>2188</v>
      </c>
      <c r="AU374">
        <v>2045</v>
      </c>
      <c r="AX374" t="s">
        <v>157</v>
      </c>
      <c r="AY374" t="s">
        <v>190</v>
      </c>
      <c r="AZ374" t="s">
        <v>158</v>
      </c>
      <c r="BA374" t="s">
        <v>154</v>
      </c>
      <c r="BG374" s="45"/>
      <c r="BI374">
        <v>1</v>
      </c>
    </row>
    <row r="375" spans="3:61" ht="14.45">
      <c r="C375">
        <v>369</v>
      </c>
      <c r="D375">
        <v>425</v>
      </c>
      <c r="E375" t="s">
        <v>2189</v>
      </c>
      <c r="F375" t="s">
        <v>991</v>
      </c>
      <c r="G375" t="s">
        <v>735</v>
      </c>
      <c r="H375" t="s">
        <v>315</v>
      </c>
      <c r="I375" t="s">
        <v>176</v>
      </c>
      <c r="J375" s="8">
        <v>42028.30</v>
      </c>
      <c r="K375">
        <v>64.70</v>
      </c>
      <c r="L375">
        <v>-0.688</v>
      </c>
      <c r="M375">
        <v>33161.50</v>
      </c>
      <c r="N375">
        <v>65144</v>
      </c>
      <c r="O375">
        <v>5</v>
      </c>
      <c r="P375" t="s">
        <v>154</v>
      </c>
      <c r="S375" t="s">
        <v>150</v>
      </c>
      <c r="T375" t="s">
        <v>150</v>
      </c>
      <c r="U375" t="s">
        <v>151</v>
      </c>
      <c r="V375" t="s">
        <v>827</v>
      </c>
      <c r="W375" s="134">
        <v>2030</v>
      </c>
      <c r="Z375" s="134"/>
      <c r="AE375" t="s">
        <v>167</v>
      </c>
      <c r="AF375" t="s">
        <v>6</v>
      </c>
      <c r="AG375" t="s">
        <v>157</v>
      </c>
      <c r="AH375" t="s">
        <v>157</v>
      </c>
      <c r="AI375" t="s">
        <v>157</v>
      </c>
      <c r="AJ375" t="s">
        <v>218</v>
      </c>
      <c r="AL375" t="s">
        <v>154</v>
      </c>
      <c r="AQ375" t="s">
        <v>219</v>
      </c>
      <c r="AR375" t="s">
        <v>150</v>
      </c>
      <c r="AS375" t="s">
        <v>218</v>
      </c>
      <c r="AT375" t="s">
        <v>2193</v>
      </c>
      <c r="AU375">
        <v>2050</v>
      </c>
      <c r="AX375" t="s">
        <v>168</v>
      </c>
      <c r="AY375" t="s">
        <v>171</v>
      </c>
      <c r="AZ375" t="s">
        <v>158</v>
      </c>
      <c r="BA375" t="s">
        <v>154</v>
      </c>
      <c r="BG375" s="45"/>
      <c r="BI375">
        <v>0</v>
      </c>
    </row>
    <row r="376" spans="3:61" ht="14.45">
      <c r="C376">
        <v>370</v>
      </c>
      <c r="D376">
        <v>398</v>
      </c>
      <c r="E376" t="s">
        <v>2194</v>
      </c>
      <c r="F376" t="s">
        <v>2195</v>
      </c>
      <c r="G376" t="s">
        <v>998</v>
      </c>
      <c r="H376" t="s">
        <v>284</v>
      </c>
      <c r="I376" t="s">
        <v>246</v>
      </c>
      <c r="J376" s="8">
        <v>42002</v>
      </c>
      <c r="K376">
        <v>1404</v>
      </c>
      <c r="L376">
        <v>-0.128</v>
      </c>
      <c r="M376">
        <v>24349</v>
      </c>
      <c r="N376">
        <v>579126</v>
      </c>
      <c r="O376">
        <v>23</v>
      </c>
      <c r="P376" t="s">
        <v>154</v>
      </c>
      <c r="S376" t="s">
        <v>150</v>
      </c>
      <c r="T376" t="s">
        <v>150</v>
      </c>
      <c r="U376" t="s">
        <v>151</v>
      </c>
      <c r="V376" t="s">
        <v>152</v>
      </c>
      <c r="W376" s="134">
        <v>2030</v>
      </c>
      <c r="X376" t="s">
        <v>151</v>
      </c>
      <c r="Y376" t="s">
        <v>152</v>
      </c>
      <c r="Z376" s="134">
        <v>2050</v>
      </c>
      <c r="AA376" t="s">
        <v>150</v>
      </c>
      <c r="AB376" t="s">
        <v>151</v>
      </c>
      <c r="AC376">
        <v>2050</v>
      </c>
      <c r="AE376" t="s">
        <v>167</v>
      </c>
      <c r="AF376" t="s">
        <v>6</v>
      </c>
      <c r="AG376" t="s">
        <v>157</v>
      </c>
      <c r="AH376" t="s">
        <v>157</v>
      </c>
      <c r="AI376" t="s">
        <v>157</v>
      </c>
      <c r="AJ376" t="s">
        <v>218</v>
      </c>
      <c r="AL376" t="s">
        <v>154</v>
      </c>
      <c r="AQ376" t="s">
        <v>219</v>
      </c>
      <c r="AR376" t="s">
        <v>150</v>
      </c>
      <c r="AS376" t="s">
        <v>218</v>
      </c>
      <c r="AT376" t="s">
        <v>2199</v>
      </c>
      <c r="AU376">
        <v>2050</v>
      </c>
      <c r="AX376" t="s">
        <v>157</v>
      </c>
      <c r="AY376" t="s">
        <v>171</v>
      </c>
      <c r="AZ376" t="s">
        <v>158</v>
      </c>
      <c r="BA376" t="s">
        <v>154</v>
      </c>
      <c r="BG376" s="45"/>
      <c r="BI376">
        <v>0</v>
      </c>
    </row>
    <row r="377" spans="3:61" ht="14.45">
      <c r="C377">
        <v>371</v>
      </c>
      <c r="D377">
        <v>339</v>
      </c>
      <c r="E377" t="s">
        <v>2200</v>
      </c>
      <c r="F377" t="s">
        <v>778</v>
      </c>
      <c r="G377" t="s">
        <v>244</v>
      </c>
      <c r="H377" t="s">
        <v>342</v>
      </c>
      <c r="I377" t="s">
        <v>176</v>
      </c>
      <c r="J377" s="8">
        <v>41973.40</v>
      </c>
      <c r="K377">
        <v>2974.10</v>
      </c>
      <c r="L377">
        <v>0.135</v>
      </c>
      <c r="M377">
        <v>45091.80</v>
      </c>
      <c r="N377">
        <v>46947</v>
      </c>
      <c r="O377">
        <v>14</v>
      </c>
      <c r="P377" t="s">
        <v>150</v>
      </c>
      <c r="Q377">
        <v>2022</v>
      </c>
      <c r="R377">
        <v>2040</v>
      </c>
      <c r="S377" t="s">
        <v>150</v>
      </c>
      <c r="T377" t="s">
        <v>150</v>
      </c>
      <c r="U377" t="s">
        <v>151</v>
      </c>
      <c r="V377" t="s">
        <v>152</v>
      </c>
      <c r="W377" s="134">
        <v>2030</v>
      </c>
      <c r="Z377" s="134"/>
      <c r="AA377" t="s">
        <v>154</v>
      </c>
      <c r="AB377" t="s">
        <v>210</v>
      </c>
      <c r="AE377" t="s">
        <v>167</v>
      </c>
      <c r="AF377" t="s">
        <v>6</v>
      </c>
      <c r="AG377" t="s">
        <v>157</v>
      </c>
      <c r="AH377" t="s">
        <v>157</v>
      </c>
      <c r="AI377" t="s">
        <v>157</v>
      </c>
      <c r="AJ377" t="s">
        <v>218</v>
      </c>
      <c r="AL377" t="s">
        <v>154</v>
      </c>
      <c r="AQ377" t="s">
        <v>219</v>
      </c>
      <c r="AR377" t="s">
        <v>150</v>
      </c>
      <c r="AS377" t="s">
        <v>218</v>
      </c>
      <c r="AT377" t="s">
        <v>2204</v>
      </c>
      <c r="AU377">
        <v>2045</v>
      </c>
      <c r="AX377" t="s">
        <v>168</v>
      </c>
      <c r="AY377" t="s">
        <v>171</v>
      </c>
      <c r="AZ377" t="s">
        <v>158</v>
      </c>
      <c r="BA377" t="s">
        <v>154</v>
      </c>
      <c r="BG377" s="45"/>
      <c r="BI377">
        <v>0</v>
      </c>
    </row>
    <row r="378" spans="3:61" ht="409.5">
      <c r="C378">
        <v>372</v>
      </c>
      <c r="D378">
        <v>376</v>
      </c>
      <c r="E378" t="s">
        <v>2205</v>
      </c>
      <c r="F378" t="s">
        <v>2138</v>
      </c>
      <c r="G378" t="s">
        <v>206</v>
      </c>
      <c r="H378" t="s">
        <v>145</v>
      </c>
      <c r="I378" t="s">
        <v>146</v>
      </c>
      <c r="J378" s="8">
        <v>41950</v>
      </c>
      <c r="K378">
        <v>13402</v>
      </c>
      <c r="L378">
        <v>1.342</v>
      </c>
      <c r="M378">
        <v>81414</v>
      </c>
      <c r="N378">
        <v>114000</v>
      </c>
      <c r="O378">
        <v>27</v>
      </c>
      <c r="P378" t="s">
        <v>154</v>
      </c>
      <c r="S378" t="s">
        <v>154</v>
      </c>
      <c r="T378" t="s">
        <v>154</v>
      </c>
      <c r="W378" s="134"/>
      <c r="Z378" s="134"/>
      <c r="AE378" t="s">
        <v>281</v>
      </c>
      <c r="AF378" t="s">
        <v>240</v>
      </c>
      <c r="AG378" t="s">
        <v>157</v>
      </c>
      <c r="AH378" t="s">
        <v>157</v>
      </c>
      <c r="AI378" t="s">
        <v>158</v>
      </c>
      <c r="AJ378" t="s">
        <v>159</v>
      </c>
      <c r="AL378" t="s">
        <v>154</v>
      </c>
      <c r="AQ378" t="s">
        <v>219</v>
      </c>
      <c r="AR378" t="s">
        <v>150</v>
      </c>
      <c r="AU378">
        <v>2050</v>
      </c>
      <c r="AV378" t="s">
        <v>2209</v>
      </c>
      <c r="AX378" t="s">
        <v>168</v>
      </c>
      <c r="AY378" t="s">
        <v>158</v>
      </c>
      <c r="AZ378" t="s">
        <v>158</v>
      </c>
      <c r="BA378" t="s">
        <v>150</v>
      </c>
      <c r="BB378" s="1" t="s">
        <v>2210</v>
      </c>
      <c r="BC378">
        <v>2030</v>
      </c>
      <c r="BG378" s="45"/>
      <c r="BI378">
        <v>0</v>
      </c>
    </row>
    <row r="379" spans="3:61" ht="409.5">
      <c r="C379">
        <v>373</v>
      </c>
      <c r="D379">
        <v>396</v>
      </c>
      <c r="E379" t="s">
        <v>2211</v>
      </c>
      <c r="F379" t="s">
        <v>333</v>
      </c>
      <c r="G379" t="s">
        <v>229</v>
      </c>
      <c r="H379" t="s">
        <v>1694</v>
      </c>
      <c r="I379" t="s">
        <v>246</v>
      </c>
      <c r="J379" s="8">
        <v>41928</v>
      </c>
      <c r="K379">
        <v>4050</v>
      </c>
      <c r="L379">
        <v>0.168</v>
      </c>
      <c r="M379">
        <v>849688</v>
      </c>
      <c r="N379">
        <v>81097</v>
      </c>
      <c r="O379">
        <v>11</v>
      </c>
      <c r="P379" t="s">
        <v>150</v>
      </c>
      <c r="Q379">
        <v>2022</v>
      </c>
      <c r="R379">
        <v>2025</v>
      </c>
      <c r="S379" t="s">
        <v>154</v>
      </c>
      <c r="T379" t="s">
        <v>154</v>
      </c>
      <c r="W379" s="134"/>
      <c r="Z379" s="134"/>
      <c r="AE379" t="s">
        <v>167</v>
      </c>
      <c r="AF379" t="s">
        <v>6</v>
      </c>
      <c r="AG379" t="s">
        <v>157</v>
      </c>
      <c r="AH379" t="s">
        <v>157</v>
      </c>
      <c r="AI379" t="s">
        <v>157</v>
      </c>
      <c r="AJ379" t="s">
        <v>218</v>
      </c>
      <c r="AL379" t="s">
        <v>154</v>
      </c>
      <c r="AQ379" t="s">
        <v>219</v>
      </c>
      <c r="AR379" t="s">
        <v>150</v>
      </c>
      <c r="AS379" t="s">
        <v>218</v>
      </c>
      <c r="AT379" s="1" t="s">
        <v>2215</v>
      </c>
      <c r="AU379">
        <v>2050</v>
      </c>
      <c r="AX379" t="s">
        <v>157</v>
      </c>
      <c r="AY379" t="s">
        <v>190</v>
      </c>
      <c r="AZ379" t="s">
        <v>158</v>
      </c>
      <c r="BA379" t="s">
        <v>154</v>
      </c>
      <c r="BG379" s="45"/>
      <c r="BI379">
        <v>0</v>
      </c>
    </row>
    <row r="380" spans="3:61" ht="14.45">
      <c r="C380">
        <v>374</v>
      </c>
      <c r="D380">
        <v>354</v>
      </c>
      <c r="E380" t="s">
        <v>2216</v>
      </c>
      <c r="F380" t="s">
        <v>271</v>
      </c>
      <c r="G380" t="s">
        <v>272</v>
      </c>
      <c r="H380" t="s">
        <v>175</v>
      </c>
      <c r="I380" t="s">
        <v>176</v>
      </c>
      <c r="J380" s="8">
        <v>41724.8</v>
      </c>
      <c r="K380">
        <v>301.30</v>
      </c>
      <c r="L380">
        <v>0.369</v>
      </c>
      <c r="M380">
        <v>53001.10</v>
      </c>
      <c r="N380">
        <v>48821</v>
      </c>
      <c r="O380">
        <v>6</v>
      </c>
      <c r="P380" t="s">
        <v>154</v>
      </c>
      <c r="S380" t="s">
        <v>154</v>
      </c>
      <c r="T380" t="s">
        <v>154</v>
      </c>
      <c r="W380" s="134"/>
      <c r="Z380" s="134"/>
      <c r="AE380" t="s">
        <v>233</v>
      </c>
      <c r="AF380" t="s">
        <v>234</v>
      </c>
      <c r="AG380" t="s">
        <v>337</v>
      </c>
      <c r="AH380" t="s">
        <v>337</v>
      </c>
      <c r="AJ380" t="s">
        <v>159</v>
      </c>
      <c r="AK380" t="s">
        <v>180</v>
      </c>
      <c r="AL380" t="s">
        <v>154</v>
      </c>
      <c r="AM380" t="s">
        <v>338</v>
      </c>
      <c r="AN380">
        <v>2060</v>
      </c>
      <c r="AO380" t="s">
        <v>2220</v>
      </c>
      <c r="AR380" t="s">
        <v>154</v>
      </c>
      <c r="AX380" t="s">
        <v>168</v>
      </c>
      <c r="BA380" t="s">
        <v>154</v>
      </c>
      <c r="BG380" s="45"/>
      <c r="BI380">
        <v>0</v>
      </c>
    </row>
    <row r="381" spans="3:61" ht="391.5">
      <c r="C381">
        <v>375</v>
      </c>
      <c r="D381">
        <v>386</v>
      </c>
      <c r="E381" t="s">
        <v>2221</v>
      </c>
      <c r="F381" t="s">
        <v>449</v>
      </c>
      <c r="G381" t="s">
        <v>144</v>
      </c>
      <c r="H381" t="s">
        <v>499</v>
      </c>
      <c r="I381" t="s">
        <v>246</v>
      </c>
      <c r="J381" s="8">
        <v>41593.50</v>
      </c>
      <c r="K381">
        <v>6315.70</v>
      </c>
      <c r="L381">
        <v>0.085</v>
      </c>
      <c r="M381">
        <v>36089</v>
      </c>
      <c r="N381">
        <v>114640</v>
      </c>
      <c r="O381">
        <v>9</v>
      </c>
      <c r="P381" t="s">
        <v>154</v>
      </c>
      <c r="S381" t="s">
        <v>150</v>
      </c>
      <c r="T381" t="s">
        <v>150</v>
      </c>
      <c r="U381" t="s">
        <v>151</v>
      </c>
      <c r="V381" t="s">
        <v>152</v>
      </c>
      <c r="W381" s="134">
        <v>2030</v>
      </c>
      <c r="X381" t="s">
        <v>151</v>
      </c>
      <c r="Y381" t="s">
        <v>152</v>
      </c>
      <c r="Z381" s="134">
        <v>2040</v>
      </c>
      <c r="AA381" t="s">
        <v>150</v>
      </c>
      <c r="AB381" t="s">
        <v>151</v>
      </c>
      <c r="AC381">
        <v>2040</v>
      </c>
      <c r="AE381" t="s">
        <v>167</v>
      </c>
      <c r="AF381" t="s">
        <v>6</v>
      </c>
      <c r="AG381" t="s">
        <v>157</v>
      </c>
      <c r="AH381" t="s">
        <v>157</v>
      </c>
      <c r="AI381" t="s">
        <v>157</v>
      </c>
      <c r="AJ381" t="s">
        <v>218</v>
      </c>
      <c r="AL381" t="s">
        <v>154</v>
      </c>
      <c r="AQ381" t="s">
        <v>219</v>
      </c>
      <c r="AR381" t="s">
        <v>150</v>
      </c>
      <c r="AS381" t="s">
        <v>218</v>
      </c>
      <c r="AT381" s="1" t="s">
        <v>2225</v>
      </c>
      <c r="AU381">
        <v>2040</v>
      </c>
      <c r="AX381" t="s">
        <v>168</v>
      </c>
      <c r="AY381" t="s">
        <v>312</v>
      </c>
      <c r="AZ381" t="s">
        <v>157</v>
      </c>
      <c r="BA381" t="s">
        <v>154</v>
      </c>
      <c r="BG381" s="45"/>
      <c r="BI381">
        <v>0</v>
      </c>
    </row>
    <row r="382" spans="3:61" ht="333.6">
      <c r="C382">
        <v>376</v>
      </c>
      <c r="D382">
        <v>352</v>
      </c>
      <c r="E382" t="s">
        <v>2226</v>
      </c>
      <c r="F382" t="s">
        <v>449</v>
      </c>
      <c r="G382" t="s">
        <v>144</v>
      </c>
      <c r="H382" t="s">
        <v>145</v>
      </c>
      <c r="I382" t="s">
        <v>146</v>
      </c>
      <c r="J382" s="8">
        <v>41528</v>
      </c>
      <c r="K382">
        <v>927</v>
      </c>
      <c r="L382">
        <v>-0.253</v>
      </c>
      <c r="M382">
        <v>14782</v>
      </c>
      <c r="N382">
        <v>85000</v>
      </c>
      <c r="O382">
        <v>27</v>
      </c>
      <c r="P382" t="s">
        <v>154</v>
      </c>
      <c r="S382" t="s">
        <v>150</v>
      </c>
      <c r="T382" t="s">
        <v>150</v>
      </c>
      <c r="U382" t="s">
        <v>151</v>
      </c>
      <c r="V382" t="s">
        <v>152</v>
      </c>
      <c r="W382" s="134">
        <v>2030</v>
      </c>
      <c r="Z382" s="134"/>
      <c r="AE382" t="s">
        <v>167</v>
      </c>
      <c r="AF382" t="s">
        <v>6</v>
      </c>
      <c r="AG382" t="s">
        <v>157</v>
      </c>
      <c r="AH382" t="s">
        <v>157</v>
      </c>
      <c r="AI382" t="s">
        <v>169</v>
      </c>
      <c r="AJ382" t="s">
        <v>159</v>
      </c>
      <c r="AL382" t="s">
        <v>154</v>
      </c>
      <c r="AQ382" t="s">
        <v>160</v>
      </c>
      <c r="AR382" t="s">
        <v>150</v>
      </c>
      <c r="AS382" t="s">
        <v>159</v>
      </c>
      <c r="AT382" s="1" t="s">
        <v>2230</v>
      </c>
      <c r="AU382">
        <v>2040</v>
      </c>
      <c r="AX382" t="s">
        <v>157</v>
      </c>
      <c r="AY382" t="s">
        <v>168</v>
      </c>
      <c r="AZ382" t="s">
        <v>158</v>
      </c>
      <c r="BA382" t="s">
        <v>154</v>
      </c>
      <c r="BG382" s="45"/>
      <c r="BI382">
        <v>0</v>
      </c>
    </row>
    <row r="383" spans="3:61" ht="14.45">
      <c r="C383">
        <v>377</v>
      </c>
      <c r="D383">
        <v>388</v>
      </c>
      <c r="E383" t="s">
        <v>2231</v>
      </c>
      <c r="F383" t="s">
        <v>1227</v>
      </c>
      <c r="G383" t="s">
        <v>229</v>
      </c>
      <c r="H383" t="s">
        <v>145</v>
      </c>
      <c r="I383" t="s">
        <v>146</v>
      </c>
      <c r="J383" s="8">
        <v>41445</v>
      </c>
      <c r="K383">
        <v>560.7</v>
      </c>
      <c r="L383">
        <v>-0.212</v>
      </c>
      <c r="M383">
        <v>378324.10</v>
      </c>
      <c r="N383">
        <v>8249</v>
      </c>
      <c r="O383">
        <v>31</v>
      </c>
      <c r="P383" t="s">
        <v>154</v>
      </c>
      <c r="S383" t="s">
        <v>154</v>
      </c>
      <c r="T383" t="s">
        <v>154</v>
      </c>
      <c r="W383" s="134"/>
      <c r="Z383" s="134"/>
      <c r="AE383" t="s">
        <v>233</v>
      </c>
      <c r="AF383" t="s">
        <v>234</v>
      </c>
      <c r="AG383" t="s">
        <v>157</v>
      </c>
      <c r="AH383" t="s">
        <v>157</v>
      </c>
      <c r="AI383" t="s">
        <v>168</v>
      </c>
      <c r="AJ383" t="s">
        <v>159</v>
      </c>
      <c r="AL383" t="s">
        <v>154</v>
      </c>
      <c r="AO383" t="s">
        <v>2235</v>
      </c>
      <c r="AP383" t="s">
        <v>431</v>
      </c>
      <c r="AR383" t="s">
        <v>154</v>
      </c>
      <c r="AX383" t="s">
        <v>168</v>
      </c>
      <c r="BA383" t="s">
        <v>154</v>
      </c>
      <c r="BG383" s="45"/>
      <c r="BI383">
        <v>0</v>
      </c>
    </row>
    <row r="384" spans="3:61" ht="14.45">
      <c r="C384">
        <v>378</v>
      </c>
      <c r="D384">
        <v>387</v>
      </c>
      <c r="E384" t="s">
        <v>2236</v>
      </c>
      <c r="F384" t="s">
        <v>341</v>
      </c>
      <c r="G384" t="s">
        <v>214</v>
      </c>
      <c r="H384" t="s">
        <v>374</v>
      </c>
      <c r="I384" t="s">
        <v>246</v>
      </c>
      <c r="J384" s="8">
        <v>41259.90</v>
      </c>
      <c r="K384">
        <v>4616.6</v>
      </c>
      <c r="L384">
        <v>0.067</v>
      </c>
      <c r="M384">
        <v>68278.1</v>
      </c>
      <c r="N384">
        <v>176962</v>
      </c>
      <c r="O384">
        <v>24</v>
      </c>
      <c r="P384" t="s">
        <v>150</v>
      </c>
      <c r="Q384">
        <v>2017</v>
      </c>
      <c r="R384">
        <v>2030</v>
      </c>
      <c r="S384" t="s">
        <v>150</v>
      </c>
      <c r="T384" t="s">
        <v>150</v>
      </c>
      <c r="U384" t="s">
        <v>151</v>
      </c>
      <c r="V384" t="s">
        <v>152</v>
      </c>
      <c r="W384" s="134">
        <v>2030</v>
      </c>
      <c r="X384" t="s">
        <v>151</v>
      </c>
      <c r="Y384" t="s">
        <v>152</v>
      </c>
      <c r="Z384" s="134">
        <v>2050</v>
      </c>
      <c r="AA384" t="s">
        <v>150</v>
      </c>
      <c r="AB384" t="s">
        <v>151</v>
      </c>
      <c r="AC384">
        <v>2050</v>
      </c>
      <c r="AE384" t="s">
        <v>167</v>
      </c>
      <c r="AF384" t="s">
        <v>6</v>
      </c>
      <c r="AG384" t="s">
        <v>157</v>
      </c>
      <c r="AH384" t="s">
        <v>157</v>
      </c>
      <c r="AI384" t="s">
        <v>157</v>
      </c>
      <c r="AJ384" t="s">
        <v>218</v>
      </c>
      <c r="AL384" t="s">
        <v>154</v>
      </c>
      <c r="AQ384" t="s">
        <v>219</v>
      </c>
      <c r="AR384" t="s">
        <v>150</v>
      </c>
      <c r="AS384" t="s">
        <v>218</v>
      </c>
      <c r="AT384" t="s">
        <v>2240</v>
      </c>
      <c r="AU384">
        <v>2050</v>
      </c>
      <c r="AX384" t="s">
        <v>157</v>
      </c>
      <c r="AY384" t="s">
        <v>312</v>
      </c>
      <c r="AZ384" t="s">
        <v>157</v>
      </c>
      <c r="BA384" t="s">
        <v>154</v>
      </c>
      <c r="BG384" s="45"/>
      <c r="BI384">
        <v>0</v>
      </c>
    </row>
    <row r="385" spans="3:61" ht="409.5">
      <c r="C385">
        <v>379</v>
      </c>
      <c r="D385">
        <v>296</v>
      </c>
      <c r="E385" t="s">
        <v>2241</v>
      </c>
      <c r="F385" t="s">
        <v>333</v>
      </c>
      <c r="G385" t="s">
        <v>229</v>
      </c>
      <c r="H385" t="s">
        <v>342</v>
      </c>
      <c r="I385" t="s">
        <v>176</v>
      </c>
      <c r="J385" s="8">
        <v>41086.50</v>
      </c>
      <c r="K385">
        <v>3724</v>
      </c>
      <c r="L385">
        <v>0.05</v>
      </c>
      <c r="M385">
        <v>513125.70</v>
      </c>
      <c r="N385">
        <v>25839</v>
      </c>
      <c r="O385">
        <v>13</v>
      </c>
      <c r="P385" t="s">
        <v>150</v>
      </c>
      <c r="Q385">
        <v>2021</v>
      </c>
      <c r="R385">
        <v>2040</v>
      </c>
      <c r="S385" t="s">
        <v>150</v>
      </c>
      <c r="T385" t="s">
        <v>150</v>
      </c>
      <c r="U385" t="s">
        <v>151</v>
      </c>
      <c r="V385" t="s">
        <v>152</v>
      </c>
      <c r="W385" s="134">
        <v>2025</v>
      </c>
      <c r="Z385" s="134"/>
      <c r="AE385" t="s">
        <v>167</v>
      </c>
      <c r="AF385" t="s">
        <v>6</v>
      </c>
      <c r="AG385" t="s">
        <v>157</v>
      </c>
      <c r="AH385" t="s">
        <v>157</v>
      </c>
      <c r="AI385" t="s">
        <v>157</v>
      </c>
      <c r="AJ385" t="s">
        <v>218</v>
      </c>
      <c r="AL385" t="s">
        <v>154</v>
      </c>
      <c r="AQ385" t="s">
        <v>219</v>
      </c>
      <c r="AR385" t="s">
        <v>150</v>
      </c>
      <c r="AS385" t="s">
        <v>218</v>
      </c>
      <c r="AT385" s="1" t="s">
        <v>2245</v>
      </c>
      <c r="AU385">
        <v>2050</v>
      </c>
      <c r="AX385" t="s">
        <v>168</v>
      </c>
      <c r="AY385" t="s">
        <v>168</v>
      </c>
      <c r="AZ385" t="s">
        <v>158</v>
      </c>
      <c r="BA385" t="s">
        <v>154</v>
      </c>
      <c r="BG385" s="45"/>
      <c r="BI385">
        <v>0</v>
      </c>
    </row>
    <row r="386" spans="3:61" ht="14.45">
      <c r="C386">
        <v>380</v>
      </c>
      <c r="D386">
        <v>382</v>
      </c>
      <c r="E386" t="s">
        <v>2246</v>
      </c>
      <c r="F386" t="s">
        <v>1046</v>
      </c>
      <c r="G386" t="s">
        <v>1047</v>
      </c>
      <c r="H386" t="s">
        <v>145</v>
      </c>
      <c r="I386" t="s">
        <v>146</v>
      </c>
      <c r="J386" s="8">
        <v>41033</v>
      </c>
      <c r="K386">
        <v>4174</v>
      </c>
      <c r="L386">
        <v>1.03</v>
      </c>
      <c r="M386">
        <v>49359</v>
      </c>
      <c r="N386">
        <v>97000</v>
      </c>
      <c r="O386">
        <v>26</v>
      </c>
      <c r="P386" t="s">
        <v>154</v>
      </c>
      <c r="S386" t="s">
        <v>154</v>
      </c>
      <c r="T386" t="s">
        <v>154</v>
      </c>
      <c r="W386" s="134"/>
      <c r="Z386" s="134"/>
      <c r="AE386" t="s">
        <v>167</v>
      </c>
      <c r="AF386" t="s">
        <v>6</v>
      </c>
      <c r="AG386" t="s">
        <v>157</v>
      </c>
      <c r="AH386" t="s">
        <v>157</v>
      </c>
      <c r="AI386" t="s">
        <v>158</v>
      </c>
      <c r="AJ386" t="s">
        <v>159</v>
      </c>
      <c r="AL386" t="s">
        <v>154</v>
      </c>
      <c r="AQ386" t="s">
        <v>160</v>
      </c>
      <c r="AR386" t="s">
        <v>150</v>
      </c>
      <c r="AS386" t="s">
        <v>159</v>
      </c>
      <c r="AT386" s="135" t="s">
        <v>7846</v>
      </c>
      <c r="AU386">
        <v>2035</v>
      </c>
      <c r="AX386" t="s">
        <v>157</v>
      </c>
      <c r="AY386" t="s">
        <v>168</v>
      </c>
      <c r="AZ386" t="s">
        <v>158</v>
      </c>
      <c r="BA386" t="s">
        <v>154</v>
      </c>
      <c r="BG386" s="45"/>
      <c r="BI386">
        <v>0</v>
      </c>
    </row>
    <row r="387" spans="3:61" ht="14.45">
      <c r="C387">
        <v>381</v>
      </c>
      <c r="D387">
        <v>449</v>
      </c>
      <c r="E387" t="s">
        <v>2251</v>
      </c>
      <c r="F387" t="s">
        <v>333</v>
      </c>
      <c r="G387" t="s">
        <v>229</v>
      </c>
      <c r="H387" t="s">
        <v>1610</v>
      </c>
      <c r="I387" t="s">
        <v>3036</v>
      </c>
      <c r="J387" s="8">
        <v>41000.60</v>
      </c>
      <c r="K387">
        <v>4588.9</v>
      </c>
      <c r="L387">
        <v>-0.07</v>
      </c>
      <c r="M387">
        <v>748716.40</v>
      </c>
      <c r="N387">
        <v>39240</v>
      </c>
      <c r="O387">
        <v>26</v>
      </c>
      <c r="P387" t="s">
        <v>150</v>
      </c>
      <c r="Q387">
        <v>2018</v>
      </c>
      <c r="R387">
        <v>2025</v>
      </c>
      <c r="S387" t="s">
        <v>154</v>
      </c>
      <c r="T387" t="s">
        <v>154</v>
      </c>
      <c r="W387" s="134"/>
      <c r="Z387" s="134"/>
      <c r="AE387" t="s">
        <v>167</v>
      </c>
      <c r="AF387" t="s">
        <v>6</v>
      </c>
      <c r="AG387" t="s">
        <v>157</v>
      </c>
      <c r="AH387" t="s">
        <v>157</v>
      </c>
      <c r="AI387" t="s">
        <v>169</v>
      </c>
      <c r="AJ387" t="s">
        <v>159</v>
      </c>
      <c r="AL387" t="s">
        <v>154</v>
      </c>
      <c r="AQ387" t="s">
        <v>160</v>
      </c>
      <c r="AR387" t="s">
        <v>150</v>
      </c>
      <c r="AS387" t="s">
        <v>159</v>
      </c>
      <c r="AT387" t="s">
        <v>2255</v>
      </c>
      <c r="AU387">
        <v>2050</v>
      </c>
      <c r="AX387" t="s">
        <v>157</v>
      </c>
      <c r="AY387" t="s">
        <v>158</v>
      </c>
      <c r="AZ387" t="s">
        <v>158</v>
      </c>
      <c r="BA387" t="s">
        <v>154</v>
      </c>
      <c r="BG387" s="45"/>
      <c r="BI387">
        <v>0</v>
      </c>
    </row>
    <row r="388" spans="3:61" ht="14.45">
      <c r="C388">
        <v>382</v>
      </c>
      <c r="D388">
        <v>372</v>
      </c>
      <c r="E388" t="s">
        <v>2256</v>
      </c>
      <c r="F388" t="s">
        <v>472</v>
      </c>
      <c r="G388" t="s">
        <v>229</v>
      </c>
      <c r="H388" t="s">
        <v>342</v>
      </c>
      <c r="I388" t="s">
        <v>176</v>
      </c>
      <c r="J388" s="8">
        <v>40807.3</v>
      </c>
      <c r="K388">
        <v>566.8</v>
      </c>
      <c r="L388">
        <v>0.946</v>
      </c>
      <c r="M388">
        <v>170650.40</v>
      </c>
      <c r="N388">
        <v>73237</v>
      </c>
      <c r="O388">
        <v>20</v>
      </c>
      <c r="P388" t="s">
        <v>154</v>
      </c>
      <c r="S388" t="s">
        <v>154</v>
      </c>
      <c r="T388" t="s">
        <v>154</v>
      </c>
      <c r="W388" s="134"/>
      <c r="Z388" s="134"/>
      <c r="AE388" t="s">
        <v>167</v>
      </c>
      <c r="AF388" t="s">
        <v>6</v>
      </c>
      <c r="AG388" t="s">
        <v>157</v>
      </c>
      <c r="AH388" t="s">
        <v>157</v>
      </c>
      <c r="AI388" t="s">
        <v>158</v>
      </c>
      <c r="AJ388" t="s">
        <v>159</v>
      </c>
      <c r="AL388" t="s">
        <v>154</v>
      </c>
      <c r="AQ388" t="s">
        <v>160</v>
      </c>
      <c r="AR388" t="s">
        <v>150</v>
      </c>
      <c r="AS388" t="s">
        <v>159</v>
      </c>
      <c r="AT388" t="s">
        <v>2260</v>
      </c>
      <c r="AU388">
        <v>2040</v>
      </c>
      <c r="AX388" t="s">
        <v>157</v>
      </c>
      <c r="AY388" t="s">
        <v>312</v>
      </c>
      <c r="AZ388" t="s">
        <v>158</v>
      </c>
      <c r="BA388" t="s">
        <v>154</v>
      </c>
      <c r="BG388" s="45"/>
      <c r="BI388">
        <v>0</v>
      </c>
    </row>
    <row r="389" spans="3:61" ht="14.45">
      <c r="C389">
        <v>383</v>
      </c>
      <c r="D389">
        <v>457</v>
      </c>
      <c r="E389" t="s">
        <v>2261</v>
      </c>
      <c r="F389" t="s">
        <v>205</v>
      </c>
      <c r="G389" t="s">
        <v>206</v>
      </c>
      <c r="H389" t="s">
        <v>145</v>
      </c>
      <c r="I389" t="s">
        <v>146</v>
      </c>
      <c r="J389" s="8">
        <v>40650</v>
      </c>
      <c r="K389">
        <v>1179</v>
      </c>
      <c r="L389">
        <v>0.081</v>
      </c>
      <c r="M389">
        <v>15630</v>
      </c>
      <c r="N389">
        <v>18000</v>
      </c>
      <c r="O389">
        <v>3</v>
      </c>
      <c r="P389" t="s">
        <v>154</v>
      </c>
      <c r="S389" t="s">
        <v>154</v>
      </c>
      <c r="T389" t="s">
        <v>154</v>
      </c>
      <c r="W389" s="134"/>
      <c r="Z389" s="134"/>
      <c r="AE389" t="s">
        <v>233</v>
      </c>
      <c r="AF389" t="s">
        <v>234</v>
      </c>
      <c r="AG389" t="s">
        <v>168</v>
      </c>
      <c r="AH389" t="s">
        <v>168</v>
      </c>
      <c r="AI389" t="s">
        <v>168</v>
      </c>
      <c r="AL389" t="s">
        <v>154</v>
      </c>
      <c r="AO389" t="s">
        <v>2265</v>
      </c>
      <c r="AP389" t="s">
        <v>431</v>
      </c>
      <c r="AR389" t="s">
        <v>154</v>
      </c>
      <c r="AX389" t="s">
        <v>168</v>
      </c>
      <c r="AY389" t="s">
        <v>168</v>
      </c>
      <c r="AZ389" t="s">
        <v>158</v>
      </c>
      <c r="BA389" t="s">
        <v>154</v>
      </c>
      <c r="BG389" s="45"/>
      <c r="BI389">
        <v>0</v>
      </c>
    </row>
    <row r="390" spans="3:61" ht="14.45">
      <c r="C390">
        <v>384</v>
      </c>
      <c r="D390">
        <v>374</v>
      </c>
      <c r="E390" t="s">
        <v>2266</v>
      </c>
      <c r="F390" t="s">
        <v>1433</v>
      </c>
      <c r="G390" t="s">
        <v>790</v>
      </c>
      <c r="H390" t="s">
        <v>245</v>
      </c>
      <c r="I390" t="s">
        <v>246</v>
      </c>
      <c r="J390" s="8">
        <v>40641.3</v>
      </c>
      <c r="K390">
        <v>1492.40</v>
      </c>
      <c r="L390">
        <v>-0.175</v>
      </c>
      <c r="M390">
        <v>48718.20</v>
      </c>
      <c r="N390">
        <v>83893</v>
      </c>
      <c r="O390">
        <v>29</v>
      </c>
      <c r="P390" t="s">
        <v>154</v>
      </c>
      <c r="S390" t="s">
        <v>150</v>
      </c>
      <c r="T390" t="s">
        <v>150</v>
      </c>
      <c r="U390" t="s">
        <v>151</v>
      </c>
      <c r="V390" t="s">
        <v>827</v>
      </c>
      <c r="W390" s="134">
        <v>2030</v>
      </c>
      <c r="Z390" s="134"/>
      <c r="AA390" t="s">
        <v>154</v>
      </c>
      <c r="AB390" t="s">
        <v>155</v>
      </c>
      <c r="AE390" t="s">
        <v>202</v>
      </c>
      <c r="AF390" t="s">
        <v>5</v>
      </c>
      <c r="AG390" t="s">
        <v>157</v>
      </c>
      <c r="AH390" t="s">
        <v>157</v>
      </c>
      <c r="AI390" t="s">
        <v>157</v>
      </c>
      <c r="AJ390" t="s">
        <v>218</v>
      </c>
      <c r="AK390" t="s">
        <v>219</v>
      </c>
      <c r="AL390" t="s">
        <v>150</v>
      </c>
      <c r="AM390" t="s">
        <v>2270</v>
      </c>
      <c r="AN390">
        <v>2050</v>
      </c>
      <c r="AR390" t="s">
        <v>154</v>
      </c>
      <c r="AX390" t="s">
        <v>157</v>
      </c>
      <c r="AY390" t="s">
        <v>262</v>
      </c>
      <c r="AZ390" t="s">
        <v>158</v>
      </c>
      <c r="BA390" t="s">
        <v>154</v>
      </c>
      <c r="BG390" s="45"/>
      <c r="BI390">
        <v>0</v>
      </c>
    </row>
    <row r="391" spans="3:61" ht="362.45">
      <c r="C391">
        <v>385</v>
      </c>
      <c r="D391">
        <v>389</v>
      </c>
      <c r="E391" t="s">
        <v>2271</v>
      </c>
      <c r="F391" t="s">
        <v>449</v>
      </c>
      <c r="G391" t="s">
        <v>144</v>
      </c>
      <c r="H391" t="s">
        <v>145</v>
      </c>
      <c r="I391" t="s">
        <v>146</v>
      </c>
      <c r="J391" s="8">
        <v>40612.3</v>
      </c>
      <c r="K391">
        <v>1125.30</v>
      </c>
      <c r="L391">
        <v>-0.323</v>
      </c>
      <c r="M391">
        <v>31132.70</v>
      </c>
      <c r="N391">
        <v>194200</v>
      </c>
      <c r="O391">
        <v>8</v>
      </c>
      <c r="P391" t="s">
        <v>154</v>
      </c>
      <c r="S391" t="s">
        <v>154</v>
      </c>
      <c r="T391" t="s">
        <v>154</v>
      </c>
      <c r="W391" s="134"/>
      <c r="Z391" s="134"/>
      <c r="AE391" t="s">
        <v>281</v>
      </c>
      <c r="AF391" t="s">
        <v>240</v>
      </c>
      <c r="AG391" t="s">
        <v>157</v>
      </c>
      <c r="AH391" t="s">
        <v>157</v>
      </c>
      <c r="AI391" t="s">
        <v>158</v>
      </c>
      <c r="AJ391" t="s">
        <v>159</v>
      </c>
      <c r="AL391" t="s">
        <v>154</v>
      </c>
      <c r="AR391" t="s">
        <v>154</v>
      </c>
      <c r="AX391" t="s">
        <v>157</v>
      </c>
      <c r="AY391" t="s">
        <v>168</v>
      </c>
      <c r="AZ391" t="s">
        <v>158</v>
      </c>
      <c r="BA391" t="s">
        <v>150</v>
      </c>
      <c r="BB391" s="1" t="s">
        <v>2275</v>
      </c>
      <c r="BC391">
        <v>2031</v>
      </c>
      <c r="BG391" s="45"/>
      <c r="BI391">
        <v>0</v>
      </c>
    </row>
    <row r="392" spans="3:61" ht="409.5">
      <c r="C392">
        <v>386</v>
      </c>
      <c r="D392">
        <v>368</v>
      </c>
      <c r="E392" t="s">
        <v>2276</v>
      </c>
      <c r="F392" t="s">
        <v>852</v>
      </c>
      <c r="G392" t="s">
        <v>852</v>
      </c>
      <c r="H392" t="s">
        <v>416</v>
      </c>
      <c r="I392" t="s">
        <v>246</v>
      </c>
      <c r="J392" s="8">
        <v>40302</v>
      </c>
      <c r="K392">
        <v>1360</v>
      </c>
      <c r="L392">
        <v>-0.357</v>
      </c>
      <c r="M392">
        <v>35746</v>
      </c>
      <c r="N392">
        <v>20000</v>
      </c>
      <c r="O392">
        <v>18</v>
      </c>
      <c r="P392" t="s">
        <v>154</v>
      </c>
      <c r="S392" t="s">
        <v>154</v>
      </c>
      <c r="T392" t="s">
        <v>154</v>
      </c>
      <c r="W392" s="134"/>
      <c r="Z392" s="134"/>
      <c r="AE392" t="s">
        <v>167</v>
      </c>
      <c r="AF392" t="s">
        <v>6</v>
      </c>
      <c r="AG392" t="s">
        <v>157</v>
      </c>
      <c r="AH392" t="s">
        <v>157</v>
      </c>
      <c r="AI392" t="s">
        <v>169</v>
      </c>
      <c r="AJ392" t="s">
        <v>159</v>
      </c>
      <c r="AL392" t="s">
        <v>154</v>
      </c>
      <c r="AQ392" t="s">
        <v>160</v>
      </c>
      <c r="AR392" t="s">
        <v>150</v>
      </c>
      <c r="AS392" t="s">
        <v>159</v>
      </c>
      <c r="AT392" s="136" t="s">
        <v>7847</v>
      </c>
      <c r="AU392">
        <v>2050</v>
      </c>
      <c r="AX392" t="s">
        <v>168</v>
      </c>
      <c r="AY392" t="s">
        <v>262</v>
      </c>
      <c r="AZ392" t="s">
        <v>158</v>
      </c>
      <c r="BA392" t="s">
        <v>154</v>
      </c>
      <c r="BG392" s="45"/>
      <c r="BI392">
        <v>0</v>
      </c>
    </row>
    <row r="393" spans="3:61" ht="14.45">
      <c r="C393">
        <v>387</v>
      </c>
      <c r="D393">
        <v>351</v>
      </c>
      <c r="E393" t="s">
        <v>2281</v>
      </c>
      <c r="F393" t="s">
        <v>333</v>
      </c>
      <c r="G393" t="s">
        <v>229</v>
      </c>
      <c r="H393" t="s">
        <v>175</v>
      </c>
      <c r="I393" t="s">
        <v>176</v>
      </c>
      <c r="J393" s="8">
        <v>40217</v>
      </c>
      <c r="K393">
        <v>4488.6</v>
      </c>
      <c r="L393">
        <v>-0.113</v>
      </c>
      <c r="M393">
        <v>1070646.4</v>
      </c>
      <c r="N393">
        <v>63490</v>
      </c>
      <c r="O393">
        <v>13</v>
      </c>
      <c r="P393" t="s">
        <v>154</v>
      </c>
      <c r="S393" t="s">
        <v>154</v>
      </c>
      <c r="T393" t="s">
        <v>154</v>
      </c>
      <c r="W393" s="134"/>
      <c r="Z393" s="134"/>
      <c r="AE393" t="s">
        <v>233</v>
      </c>
      <c r="AF393" t="s">
        <v>234</v>
      </c>
      <c r="AG393" t="s">
        <v>337</v>
      </c>
      <c r="AH393" t="s">
        <v>337</v>
      </c>
      <c r="AJ393" t="s">
        <v>159</v>
      </c>
      <c r="AK393" t="s">
        <v>180</v>
      </c>
      <c r="AL393" t="s">
        <v>154</v>
      </c>
      <c r="AM393" t="s">
        <v>338</v>
      </c>
      <c r="AN393">
        <v>2060</v>
      </c>
      <c r="AO393" t="s">
        <v>2285</v>
      </c>
      <c r="AR393" t="s">
        <v>154</v>
      </c>
      <c r="AX393" t="s">
        <v>168</v>
      </c>
      <c r="AY393" t="s">
        <v>168</v>
      </c>
      <c r="AZ393" t="s">
        <v>158</v>
      </c>
      <c r="BA393" t="s">
        <v>154</v>
      </c>
      <c r="BG393" s="45"/>
      <c r="BI393">
        <v>0</v>
      </c>
    </row>
    <row r="394" spans="3:61" ht="409.5">
      <c r="C394">
        <v>388</v>
      </c>
      <c r="D394">
        <v>400</v>
      </c>
      <c r="E394" t="s">
        <v>2286</v>
      </c>
      <c r="F394" t="s">
        <v>926</v>
      </c>
      <c r="G394" t="s">
        <v>206</v>
      </c>
      <c r="H394" t="s">
        <v>284</v>
      </c>
      <c r="I394" t="s">
        <v>246</v>
      </c>
      <c r="J394" s="8">
        <v>40083.50</v>
      </c>
      <c r="K394">
        <v>3289.60</v>
      </c>
      <c r="L394">
        <v>-0.463</v>
      </c>
      <c r="M394">
        <v>74477.70</v>
      </c>
      <c r="N394">
        <v>68629</v>
      </c>
      <c r="O394">
        <v>31</v>
      </c>
      <c r="P394" t="s">
        <v>150</v>
      </c>
      <c r="Q394">
        <v>2020</v>
      </c>
      <c r="R394">
        <v>2030</v>
      </c>
      <c r="S394" t="s">
        <v>150</v>
      </c>
      <c r="T394" t="s">
        <v>150</v>
      </c>
      <c r="U394" t="s">
        <v>151</v>
      </c>
      <c r="V394" t="s">
        <v>152</v>
      </c>
      <c r="W394" s="134">
        <v>2030</v>
      </c>
      <c r="X394" t="s">
        <v>151</v>
      </c>
      <c r="Y394" t="s">
        <v>152</v>
      </c>
      <c r="Z394" s="134">
        <v>2045</v>
      </c>
      <c r="AA394" t="s">
        <v>150</v>
      </c>
      <c r="AB394" t="s">
        <v>151</v>
      </c>
      <c r="AC394">
        <v>2045</v>
      </c>
      <c r="AE394" t="s">
        <v>167</v>
      </c>
      <c r="AF394" t="s">
        <v>6</v>
      </c>
      <c r="AG394" t="s">
        <v>157</v>
      </c>
      <c r="AH394" t="s">
        <v>157</v>
      </c>
      <c r="AI394" t="s">
        <v>157</v>
      </c>
      <c r="AJ394" t="s">
        <v>218</v>
      </c>
      <c r="AL394" t="s">
        <v>154</v>
      </c>
      <c r="AQ394" t="s">
        <v>219</v>
      </c>
      <c r="AR394" t="s">
        <v>150</v>
      </c>
      <c r="AS394" t="s">
        <v>218</v>
      </c>
      <c r="AT394" s="1" t="s">
        <v>2290</v>
      </c>
      <c r="AU394">
        <v>2045</v>
      </c>
      <c r="AX394" t="s">
        <v>157</v>
      </c>
      <c r="AY394" t="s">
        <v>171</v>
      </c>
      <c r="AZ394" t="s">
        <v>158</v>
      </c>
      <c r="BA394" t="s">
        <v>154</v>
      </c>
      <c r="BG394" s="45"/>
      <c r="BI394">
        <v>0</v>
      </c>
    </row>
    <row r="395" spans="3:61" ht="14.45">
      <c r="C395">
        <v>389</v>
      </c>
      <c r="D395">
        <v>466</v>
      </c>
      <c r="E395" t="s">
        <v>2291</v>
      </c>
      <c r="F395" t="s">
        <v>290</v>
      </c>
      <c r="G395" t="s">
        <v>229</v>
      </c>
      <c r="H395" t="s">
        <v>145</v>
      </c>
      <c r="I395" t="s">
        <v>146</v>
      </c>
      <c r="J395" s="8">
        <v>39914</v>
      </c>
      <c r="K395">
        <v>4530</v>
      </c>
      <c r="L395">
        <v>0.379</v>
      </c>
      <c r="M395">
        <v>416064</v>
      </c>
      <c r="N395">
        <v>51800</v>
      </c>
      <c r="O395">
        <v>2</v>
      </c>
      <c r="P395" t="s">
        <v>154</v>
      </c>
      <c r="S395" t="s">
        <v>154</v>
      </c>
      <c r="T395" t="s">
        <v>154</v>
      </c>
      <c r="W395" s="134"/>
      <c r="Z395" s="134"/>
      <c r="AE395" t="s">
        <v>2295</v>
      </c>
      <c r="AF395" t="s">
        <v>240</v>
      </c>
      <c r="AG395" t="s">
        <v>157</v>
      </c>
      <c r="AH395" t="s">
        <v>157</v>
      </c>
      <c r="AI395" t="s">
        <v>169</v>
      </c>
      <c r="AJ395" t="s">
        <v>159</v>
      </c>
      <c r="AL395" t="s">
        <v>154</v>
      </c>
      <c r="AO395" t="s">
        <v>2296</v>
      </c>
      <c r="AP395" t="s">
        <v>1724</v>
      </c>
      <c r="AR395" t="s">
        <v>154</v>
      </c>
      <c r="AX395" t="s">
        <v>157</v>
      </c>
      <c r="AY395" t="s">
        <v>168</v>
      </c>
      <c r="AZ395" t="s">
        <v>158</v>
      </c>
      <c r="BA395" t="s">
        <v>150</v>
      </c>
      <c r="BB395" t="s">
        <v>2297</v>
      </c>
      <c r="BC395">
        <v>2030</v>
      </c>
      <c r="BG395" s="45"/>
      <c r="BI395">
        <v>0</v>
      </c>
    </row>
    <row r="396" spans="3:61" ht="14.45">
      <c r="C396">
        <v>390</v>
      </c>
      <c r="D396">
        <v>407</v>
      </c>
      <c r="E396" t="s">
        <v>2298</v>
      </c>
      <c r="F396" t="s">
        <v>2299</v>
      </c>
      <c r="G396" t="s">
        <v>642</v>
      </c>
      <c r="H396" t="s">
        <v>175</v>
      </c>
      <c r="I396" t="s">
        <v>176</v>
      </c>
      <c r="J396" s="8">
        <v>39746.3</v>
      </c>
      <c r="K396">
        <v>2604.7</v>
      </c>
      <c r="L396">
        <v>0.111</v>
      </c>
      <c r="M396">
        <v>39745.40</v>
      </c>
      <c r="N396">
        <v>122733</v>
      </c>
      <c r="O396">
        <v>8</v>
      </c>
      <c r="P396" t="s">
        <v>154</v>
      </c>
      <c r="S396" t="s">
        <v>154</v>
      </c>
      <c r="T396" t="s">
        <v>154</v>
      </c>
      <c r="W396" s="134"/>
      <c r="Z396" s="134"/>
      <c r="AE396" t="s">
        <v>167</v>
      </c>
      <c r="AF396" t="s">
        <v>6</v>
      </c>
      <c r="AG396" t="s">
        <v>157</v>
      </c>
      <c r="AH396" t="s">
        <v>157</v>
      </c>
      <c r="AI396" t="s">
        <v>168</v>
      </c>
      <c r="AJ396" t="s">
        <v>159</v>
      </c>
      <c r="AL396" t="s">
        <v>154</v>
      </c>
      <c r="AQ396" t="s">
        <v>160</v>
      </c>
      <c r="AR396" t="s">
        <v>150</v>
      </c>
      <c r="AS396" t="s">
        <v>159</v>
      </c>
      <c r="AT396" t="s">
        <v>2303</v>
      </c>
      <c r="AU396">
        <v>2050</v>
      </c>
      <c r="AX396" t="s">
        <v>168</v>
      </c>
      <c r="AY396" t="s">
        <v>168</v>
      </c>
      <c r="AZ396" t="s">
        <v>158</v>
      </c>
      <c r="BA396" t="s">
        <v>154</v>
      </c>
      <c r="BG396" s="45"/>
      <c r="BI396">
        <v>0</v>
      </c>
    </row>
    <row r="397" spans="3:61" ht="377.1">
      <c r="C397">
        <v>391</v>
      </c>
      <c r="D397">
        <v>390</v>
      </c>
      <c r="E397" t="s">
        <v>2304</v>
      </c>
      <c r="F397" t="s">
        <v>183</v>
      </c>
      <c r="G397" t="s">
        <v>184</v>
      </c>
      <c r="H397" t="s">
        <v>756</v>
      </c>
      <c r="I397" t="s">
        <v>146</v>
      </c>
      <c r="J397" s="8">
        <v>39623.8</v>
      </c>
      <c r="K397">
        <v>2293.8</v>
      </c>
      <c r="L397">
        <v>-0.247</v>
      </c>
      <c r="M397">
        <v>39326</v>
      </c>
      <c r="N397">
        <v>7150</v>
      </c>
      <c r="O397">
        <v>4</v>
      </c>
      <c r="P397" t="s">
        <v>154</v>
      </c>
      <c r="S397" t="s">
        <v>154</v>
      </c>
      <c r="T397" t="s">
        <v>154</v>
      </c>
      <c r="W397" s="134"/>
      <c r="Z397" s="134"/>
      <c r="AE397" t="s">
        <v>167</v>
      </c>
      <c r="AF397" t="s">
        <v>6</v>
      </c>
      <c r="AG397" t="s">
        <v>157</v>
      </c>
      <c r="AH397" t="s">
        <v>157</v>
      </c>
      <c r="AI397" t="s">
        <v>158</v>
      </c>
      <c r="AJ397" t="s">
        <v>159</v>
      </c>
      <c r="AL397" t="s">
        <v>154</v>
      </c>
      <c r="AQ397" t="s">
        <v>160</v>
      </c>
      <c r="AR397" t="s">
        <v>150</v>
      </c>
      <c r="AS397" t="s">
        <v>159</v>
      </c>
      <c r="AT397" s="1" t="s">
        <v>2308</v>
      </c>
      <c r="AU397">
        <v>2050</v>
      </c>
      <c r="AX397" t="s">
        <v>157</v>
      </c>
      <c r="AY397" t="s">
        <v>262</v>
      </c>
      <c r="AZ397" t="s">
        <v>158</v>
      </c>
      <c r="BA397" t="s">
        <v>154</v>
      </c>
      <c r="BG397" s="45"/>
      <c r="BI397">
        <v>0</v>
      </c>
    </row>
    <row r="398" spans="3:61" ht="14.45">
      <c r="C398">
        <v>392</v>
      </c>
      <c r="D398">
        <v>392</v>
      </c>
      <c r="E398" t="s">
        <v>2309</v>
      </c>
      <c r="F398" t="s">
        <v>818</v>
      </c>
      <c r="G398" t="s">
        <v>144</v>
      </c>
      <c r="H398" t="s">
        <v>321</v>
      </c>
      <c r="I398" t="s">
        <v>246</v>
      </c>
      <c r="J398" s="8">
        <v>39591.2</v>
      </c>
      <c r="K398">
        <v>664.40</v>
      </c>
      <c r="L398">
        <v>0.038</v>
      </c>
      <c r="M398">
        <v>25629.10</v>
      </c>
      <c r="N398">
        <v>83959</v>
      </c>
      <c r="O398">
        <v>16</v>
      </c>
      <c r="P398" t="s">
        <v>154</v>
      </c>
      <c r="S398" t="s">
        <v>154</v>
      </c>
      <c r="T398" t="s">
        <v>154</v>
      </c>
      <c r="W398" s="134"/>
      <c r="Z398" s="134"/>
      <c r="AE398" t="s">
        <v>167</v>
      </c>
      <c r="AF398" t="s">
        <v>6</v>
      </c>
      <c r="AG398" t="s">
        <v>157</v>
      </c>
      <c r="AH398" t="s">
        <v>157</v>
      </c>
      <c r="AI398" t="s">
        <v>157</v>
      </c>
      <c r="AJ398" t="s">
        <v>218</v>
      </c>
      <c r="AL398" t="s">
        <v>154</v>
      </c>
      <c r="AQ398" t="s">
        <v>219</v>
      </c>
      <c r="AR398" t="s">
        <v>150</v>
      </c>
      <c r="AS398" t="s">
        <v>218</v>
      </c>
      <c r="AT398" t="s">
        <v>2313</v>
      </c>
      <c r="AU398">
        <v>2040</v>
      </c>
      <c r="AX398" t="s">
        <v>168</v>
      </c>
      <c r="AY398" t="s">
        <v>171</v>
      </c>
      <c r="AZ398" t="s">
        <v>158</v>
      </c>
      <c r="BA398" t="s">
        <v>154</v>
      </c>
      <c r="BG398" s="45"/>
      <c r="BI398">
        <v>0</v>
      </c>
    </row>
    <row r="399" spans="3:61" ht="409.5">
      <c r="C399">
        <v>393</v>
      </c>
      <c r="D399">
        <v>415</v>
      </c>
      <c r="E399" t="s">
        <v>2314</v>
      </c>
      <c r="F399" t="s">
        <v>2315</v>
      </c>
      <c r="G399" t="s">
        <v>790</v>
      </c>
      <c r="H399" t="s">
        <v>175</v>
      </c>
      <c r="I399" t="s">
        <v>176</v>
      </c>
      <c r="J399" s="8">
        <v>39529.40</v>
      </c>
      <c r="K399">
        <v>1413.50</v>
      </c>
      <c r="L399">
        <v>0.215</v>
      </c>
      <c r="M399">
        <v>29293.80</v>
      </c>
      <c r="N399">
        <v>147189</v>
      </c>
      <c r="O399">
        <v>4</v>
      </c>
      <c r="P399" t="s">
        <v>154</v>
      </c>
      <c r="S399" t="s">
        <v>150</v>
      </c>
      <c r="T399" t="s">
        <v>150</v>
      </c>
      <c r="U399" t="s">
        <v>151</v>
      </c>
      <c r="V399" t="s">
        <v>152</v>
      </c>
      <c r="W399" s="134">
        <v>2030</v>
      </c>
      <c r="X399" t="s">
        <v>151</v>
      </c>
      <c r="Y399" t="s">
        <v>152</v>
      </c>
      <c r="Z399" s="134">
        <v>2050</v>
      </c>
      <c r="AA399" t="s">
        <v>150</v>
      </c>
      <c r="AB399" t="s">
        <v>151</v>
      </c>
      <c r="AC399">
        <v>2050</v>
      </c>
      <c r="AE399" t="s">
        <v>167</v>
      </c>
      <c r="AF399" t="s">
        <v>6</v>
      </c>
      <c r="AG399" t="s">
        <v>157</v>
      </c>
      <c r="AH399" t="s">
        <v>157</v>
      </c>
      <c r="AI399" t="s">
        <v>157</v>
      </c>
      <c r="AJ399" t="s">
        <v>218</v>
      </c>
      <c r="AL399" t="s">
        <v>154</v>
      </c>
      <c r="AQ399" t="s">
        <v>219</v>
      </c>
      <c r="AR399" t="s">
        <v>150</v>
      </c>
      <c r="AS399" t="s">
        <v>218</v>
      </c>
      <c r="AT399" s="1" t="s">
        <v>2319</v>
      </c>
      <c r="AU399">
        <v>2050</v>
      </c>
      <c r="AX399" t="s">
        <v>157</v>
      </c>
      <c r="AY399" t="s">
        <v>171</v>
      </c>
      <c r="AZ399" t="s">
        <v>158</v>
      </c>
      <c r="BA399" t="s">
        <v>154</v>
      </c>
      <c r="BG399" s="45"/>
      <c r="BI399">
        <v>0</v>
      </c>
    </row>
    <row r="400" spans="3:61" ht="14.45">
      <c r="C400">
        <v>394</v>
      </c>
      <c r="D400">
        <v>402</v>
      </c>
      <c r="E400" t="s">
        <v>2320</v>
      </c>
      <c r="F400" t="s">
        <v>472</v>
      </c>
      <c r="G400" t="s">
        <v>229</v>
      </c>
      <c r="H400" t="s">
        <v>175</v>
      </c>
      <c r="I400" t="s">
        <v>176</v>
      </c>
      <c r="J400" s="8">
        <v>39495.90</v>
      </c>
      <c r="K400">
        <v>371.40</v>
      </c>
      <c r="L400">
        <v>0.02</v>
      </c>
      <c r="M400">
        <v>12792.80</v>
      </c>
      <c r="N400">
        <v>4010</v>
      </c>
      <c r="O400">
        <v>2</v>
      </c>
      <c r="P400" t="s">
        <v>154</v>
      </c>
      <c r="S400" t="s">
        <v>154</v>
      </c>
      <c r="T400" t="s">
        <v>154</v>
      </c>
      <c r="W400" s="134"/>
      <c r="Z400" s="134"/>
      <c r="AL400" t="s">
        <v>154</v>
      </c>
      <c r="AO400" t="s">
        <v>2324</v>
      </c>
      <c r="AP400" t="s">
        <v>795</v>
      </c>
      <c r="AR400" t="s">
        <v>154</v>
      </c>
      <c r="AX400" t="s">
        <v>168</v>
      </c>
      <c r="BA400" t="s">
        <v>154</v>
      </c>
      <c r="BG400" s="45"/>
      <c r="BI400">
        <v>0</v>
      </c>
    </row>
    <row r="401" spans="3:61" ht="409.5">
      <c r="C401">
        <v>395</v>
      </c>
      <c r="D401">
        <v>366</v>
      </c>
      <c r="E401" t="s">
        <v>2325</v>
      </c>
      <c r="F401" t="s">
        <v>610</v>
      </c>
      <c r="G401" t="s">
        <v>517</v>
      </c>
      <c r="H401" t="s">
        <v>145</v>
      </c>
      <c r="I401" t="s">
        <v>146</v>
      </c>
      <c r="J401" s="8">
        <v>39321</v>
      </c>
      <c r="K401">
        <v>-11311</v>
      </c>
      <c r="L401">
        <v>0</v>
      </c>
      <c r="M401">
        <v>104560</v>
      </c>
      <c r="N401">
        <v>35000</v>
      </c>
      <c r="O401">
        <v>3</v>
      </c>
      <c r="P401" t="s">
        <v>154</v>
      </c>
      <c r="S401" t="s">
        <v>154</v>
      </c>
      <c r="T401" t="s">
        <v>154</v>
      </c>
      <c r="W401" s="134"/>
      <c r="Z401" s="134"/>
      <c r="AE401" t="s">
        <v>167</v>
      </c>
      <c r="AF401" t="s">
        <v>6</v>
      </c>
      <c r="AG401" t="s">
        <v>157</v>
      </c>
      <c r="AH401" t="s">
        <v>157</v>
      </c>
      <c r="AI401" t="s">
        <v>169</v>
      </c>
      <c r="AJ401" t="s">
        <v>159</v>
      </c>
      <c r="AL401" t="s">
        <v>154</v>
      </c>
      <c r="AQ401" t="s">
        <v>160</v>
      </c>
      <c r="AR401" t="s">
        <v>150</v>
      </c>
      <c r="AS401" t="s">
        <v>159</v>
      </c>
      <c r="AT401" s="1" t="s">
        <v>2329</v>
      </c>
      <c r="AU401">
        <v>2030</v>
      </c>
      <c r="AX401" t="s">
        <v>157</v>
      </c>
      <c r="AY401" t="s">
        <v>168</v>
      </c>
      <c r="AZ401" t="s">
        <v>158</v>
      </c>
      <c r="BA401" t="s">
        <v>154</v>
      </c>
      <c r="BG401" s="45"/>
      <c r="BI401">
        <v>0</v>
      </c>
    </row>
    <row r="402" spans="3:61" ht="14.45">
      <c r="C402">
        <v>396</v>
      </c>
      <c r="D402">
        <v>335</v>
      </c>
      <c r="E402" t="s">
        <v>2330</v>
      </c>
      <c r="F402" t="s">
        <v>991</v>
      </c>
      <c r="G402" t="s">
        <v>735</v>
      </c>
      <c r="H402" t="s">
        <v>145</v>
      </c>
      <c r="I402" t="s">
        <v>146</v>
      </c>
      <c r="J402" s="8">
        <v>39261.2</v>
      </c>
      <c r="K402">
        <v>1102.30</v>
      </c>
      <c r="L402">
        <v>-0.42</v>
      </c>
      <c r="M402">
        <v>18715.1</v>
      </c>
      <c r="N402">
        <v>10730</v>
      </c>
      <c r="O402">
        <v>18</v>
      </c>
      <c r="P402" t="s">
        <v>154</v>
      </c>
      <c r="S402" t="s">
        <v>154</v>
      </c>
      <c r="T402" t="s">
        <v>154</v>
      </c>
      <c r="W402" s="134"/>
      <c r="Z402" s="134"/>
      <c r="AE402" t="s">
        <v>233</v>
      </c>
      <c r="AF402" t="s">
        <v>234</v>
      </c>
      <c r="AG402" t="s">
        <v>168</v>
      </c>
      <c r="AH402" t="s">
        <v>168</v>
      </c>
      <c r="AI402" t="s">
        <v>168</v>
      </c>
      <c r="AL402" t="s">
        <v>154</v>
      </c>
      <c r="AO402" t="s">
        <v>2334</v>
      </c>
      <c r="AP402" t="s">
        <v>431</v>
      </c>
      <c r="AR402" t="s">
        <v>154</v>
      </c>
      <c r="AX402" t="s">
        <v>168</v>
      </c>
      <c r="AY402" t="s">
        <v>158</v>
      </c>
      <c r="AZ402" t="s">
        <v>158</v>
      </c>
      <c r="BA402" t="s">
        <v>154</v>
      </c>
      <c r="BG402" s="45"/>
      <c r="BI402">
        <v>0</v>
      </c>
    </row>
    <row r="403" spans="3:61" ht="14.45">
      <c r="C403">
        <v>397</v>
      </c>
      <c r="D403">
        <v>497</v>
      </c>
      <c r="E403" t="s">
        <v>2335</v>
      </c>
      <c r="F403" t="s">
        <v>1036</v>
      </c>
      <c r="G403" t="s">
        <v>174</v>
      </c>
      <c r="H403" t="s">
        <v>756</v>
      </c>
      <c r="I403" t="s">
        <v>146</v>
      </c>
      <c r="J403" s="8">
        <v>39036.90</v>
      </c>
      <c r="K403">
        <v>3972.10</v>
      </c>
      <c r="L403">
        <v>-0.134</v>
      </c>
      <c r="M403">
        <v>152307.90</v>
      </c>
      <c r="N403">
        <v>15250</v>
      </c>
      <c r="O403">
        <v>12</v>
      </c>
      <c r="P403" t="s">
        <v>154</v>
      </c>
      <c r="S403" t="s">
        <v>154</v>
      </c>
      <c r="T403" t="s">
        <v>154</v>
      </c>
      <c r="W403" s="134"/>
      <c r="Z403" s="134"/>
      <c r="AE403" t="s">
        <v>167</v>
      </c>
      <c r="AF403" t="s">
        <v>6</v>
      </c>
      <c r="AG403" t="s">
        <v>157</v>
      </c>
      <c r="AH403" t="s">
        <v>157</v>
      </c>
      <c r="AI403" t="s">
        <v>158</v>
      </c>
      <c r="AJ403" t="s">
        <v>159</v>
      </c>
      <c r="AL403" t="s">
        <v>154</v>
      </c>
      <c r="AQ403" t="s">
        <v>160</v>
      </c>
      <c r="AR403" t="s">
        <v>150</v>
      </c>
      <c r="AS403" t="s">
        <v>159</v>
      </c>
      <c r="AT403" t="s">
        <v>2339</v>
      </c>
      <c r="AU403">
        <v>2050</v>
      </c>
      <c r="AX403" t="s">
        <v>157</v>
      </c>
      <c r="AY403" t="s">
        <v>190</v>
      </c>
      <c r="AZ403" t="s">
        <v>157</v>
      </c>
      <c r="BA403" t="s">
        <v>154</v>
      </c>
      <c r="BG403" s="45"/>
      <c r="BI403">
        <v>0</v>
      </c>
    </row>
    <row r="404" spans="3:61" ht="409.5">
      <c r="C404">
        <v>398</v>
      </c>
      <c r="D404">
        <v>468</v>
      </c>
      <c r="E404" t="s">
        <v>2340</v>
      </c>
      <c r="F404" t="s">
        <v>610</v>
      </c>
      <c r="G404" t="s">
        <v>517</v>
      </c>
      <c r="H404" t="s">
        <v>145</v>
      </c>
      <c r="I404" t="s">
        <v>146</v>
      </c>
      <c r="J404" s="8">
        <v>39001</v>
      </c>
      <c r="K404">
        <v>8711.60</v>
      </c>
      <c r="L404">
        <v>0.611</v>
      </c>
      <c r="M404">
        <v>53630.40</v>
      </c>
      <c r="N404">
        <v>14000</v>
      </c>
      <c r="O404">
        <v>5</v>
      </c>
      <c r="P404" t="s">
        <v>154</v>
      </c>
      <c r="S404" t="s">
        <v>150</v>
      </c>
      <c r="T404" t="s">
        <v>150</v>
      </c>
      <c r="U404" t="s">
        <v>151</v>
      </c>
      <c r="V404" t="s">
        <v>152</v>
      </c>
      <c r="W404" s="134">
        <v>2030</v>
      </c>
      <c r="Z404" s="134"/>
      <c r="AA404" t="s">
        <v>154</v>
      </c>
      <c r="AB404" t="s">
        <v>155</v>
      </c>
      <c r="AE404" t="s">
        <v>167</v>
      </c>
      <c r="AF404" t="s">
        <v>6</v>
      </c>
      <c r="AG404" t="s">
        <v>157</v>
      </c>
      <c r="AH404" t="s">
        <v>157</v>
      </c>
      <c r="AI404" t="s">
        <v>157</v>
      </c>
      <c r="AJ404" t="s">
        <v>218</v>
      </c>
      <c r="AL404" t="s">
        <v>154</v>
      </c>
      <c r="AQ404" t="s">
        <v>219</v>
      </c>
      <c r="AR404" t="s">
        <v>150</v>
      </c>
      <c r="AS404" t="s">
        <v>218</v>
      </c>
      <c r="AT404" s="1" t="s">
        <v>2344</v>
      </c>
      <c r="AU404">
        <v>2050</v>
      </c>
      <c r="AX404" t="s">
        <v>157</v>
      </c>
      <c r="AY404" t="s">
        <v>190</v>
      </c>
      <c r="AZ404" t="s">
        <v>157</v>
      </c>
      <c r="BA404" t="s">
        <v>154</v>
      </c>
      <c r="BG404" s="45"/>
      <c r="BI404">
        <v>0</v>
      </c>
    </row>
    <row r="405" spans="3:61" ht="14.45">
      <c r="C405">
        <v>399</v>
      </c>
      <c r="D405">
        <v>426</v>
      </c>
      <c r="E405" t="s">
        <v>2345</v>
      </c>
      <c r="F405" t="s">
        <v>560</v>
      </c>
      <c r="G405" t="s">
        <v>214</v>
      </c>
      <c r="H405" t="s">
        <v>145</v>
      </c>
      <c r="I405" t="s">
        <v>146</v>
      </c>
      <c r="J405" s="8">
        <v>38962</v>
      </c>
      <c r="K405">
        <v>10142</v>
      </c>
      <c r="L405">
        <v>0.402</v>
      </c>
      <c r="M405">
        <v>55154</v>
      </c>
      <c r="N405">
        <v>49000</v>
      </c>
      <c r="O405">
        <v>8</v>
      </c>
      <c r="P405" t="s">
        <v>154</v>
      </c>
      <c r="S405" t="s">
        <v>150</v>
      </c>
      <c r="T405" t="s">
        <v>150</v>
      </c>
      <c r="U405" t="s">
        <v>151</v>
      </c>
      <c r="V405" t="s">
        <v>353</v>
      </c>
      <c r="W405" s="134">
        <v>2030</v>
      </c>
      <c r="X405" t="s">
        <v>151</v>
      </c>
      <c r="Y405" t="s">
        <v>353</v>
      </c>
      <c r="Z405" s="134">
        <v>2040</v>
      </c>
      <c r="AA405" t="s">
        <v>150</v>
      </c>
      <c r="AB405" t="s">
        <v>151</v>
      </c>
      <c r="AC405">
        <v>2040</v>
      </c>
      <c r="AE405" t="s">
        <v>167</v>
      </c>
      <c r="AF405" t="s">
        <v>6</v>
      </c>
      <c r="AG405" t="s">
        <v>157</v>
      </c>
      <c r="AH405" t="s">
        <v>157</v>
      </c>
      <c r="AI405" t="s">
        <v>157</v>
      </c>
      <c r="AJ405" t="s">
        <v>218</v>
      </c>
      <c r="AL405" t="s">
        <v>154</v>
      </c>
      <c r="AQ405" t="s">
        <v>219</v>
      </c>
      <c r="AR405" t="s">
        <v>150</v>
      </c>
      <c r="AS405" t="s">
        <v>218</v>
      </c>
      <c r="AT405" s="135" t="s">
        <v>7848</v>
      </c>
      <c r="AU405">
        <v>2040</v>
      </c>
      <c r="AX405" t="s">
        <v>157</v>
      </c>
      <c r="AY405" t="s">
        <v>168</v>
      </c>
      <c r="AZ405" t="s">
        <v>158</v>
      </c>
      <c r="BA405" t="s">
        <v>154</v>
      </c>
      <c r="BG405" s="45"/>
      <c r="BI405">
        <v>0</v>
      </c>
    </row>
    <row r="406" spans="3:61" ht="188.45">
      <c r="C406">
        <v>400</v>
      </c>
      <c r="D406">
        <v>379</v>
      </c>
      <c r="E406" t="s">
        <v>2350</v>
      </c>
      <c r="F406" t="s">
        <v>516</v>
      </c>
      <c r="G406" t="s">
        <v>517</v>
      </c>
      <c r="H406" t="s">
        <v>264</v>
      </c>
      <c r="I406" t="s">
        <v>176</v>
      </c>
      <c r="J406" s="8">
        <v>38820.50</v>
      </c>
      <c r="K406">
        <v>4497.9</v>
      </c>
      <c r="L406">
        <v>0.019</v>
      </c>
      <c r="M406">
        <v>112590.70</v>
      </c>
      <c r="N406">
        <v>64636</v>
      </c>
      <c r="O406">
        <v>28</v>
      </c>
      <c r="P406" t="s">
        <v>150</v>
      </c>
      <c r="Q406">
        <v>2023</v>
      </c>
      <c r="R406">
        <v>2050</v>
      </c>
      <c r="S406" t="s">
        <v>150</v>
      </c>
      <c r="T406" t="s">
        <v>150</v>
      </c>
      <c r="U406" t="s">
        <v>151</v>
      </c>
      <c r="V406" t="s">
        <v>152</v>
      </c>
      <c r="W406" s="134">
        <v>2030</v>
      </c>
      <c r="X406" t="s">
        <v>151</v>
      </c>
      <c r="Y406" t="s">
        <v>152</v>
      </c>
      <c r="Z406" s="134">
        <v>2040</v>
      </c>
      <c r="AA406" t="s">
        <v>150</v>
      </c>
      <c r="AB406" t="s">
        <v>151</v>
      </c>
      <c r="AC406">
        <v>2040</v>
      </c>
      <c r="AE406" t="s">
        <v>167</v>
      </c>
      <c r="AF406" t="s">
        <v>6</v>
      </c>
      <c r="AG406" t="s">
        <v>157</v>
      </c>
      <c r="AH406" t="s">
        <v>157</v>
      </c>
      <c r="AI406" t="s">
        <v>157</v>
      </c>
      <c r="AJ406" t="s">
        <v>218</v>
      </c>
      <c r="AL406" t="s">
        <v>154</v>
      </c>
      <c r="AQ406" t="s">
        <v>219</v>
      </c>
      <c r="AR406" t="s">
        <v>150</v>
      </c>
      <c r="AS406" t="s">
        <v>218</v>
      </c>
      <c r="AT406" s="1" t="s">
        <v>2354</v>
      </c>
      <c r="AU406">
        <v>2050</v>
      </c>
      <c r="AX406" t="s">
        <v>157</v>
      </c>
      <c r="AY406" t="s">
        <v>168</v>
      </c>
      <c r="AZ406" t="s">
        <v>158</v>
      </c>
      <c r="BA406" t="s">
        <v>154</v>
      </c>
      <c r="BG406" s="45"/>
      <c r="BI406">
        <v>0</v>
      </c>
    </row>
    <row r="407" spans="3:61" ht="14.45">
      <c r="C407">
        <v>401</v>
      </c>
      <c r="D407">
        <v>412</v>
      </c>
      <c r="E407" t="s">
        <v>2355</v>
      </c>
      <c r="F407" t="s">
        <v>1988</v>
      </c>
      <c r="G407" t="s">
        <v>790</v>
      </c>
      <c r="H407" t="s">
        <v>175</v>
      </c>
      <c r="I407" t="s">
        <v>176</v>
      </c>
      <c r="J407" s="8">
        <v>38819.60</v>
      </c>
      <c r="K407">
        <v>579.7</v>
      </c>
      <c r="L407">
        <v>0.179</v>
      </c>
      <c r="M407">
        <v>222106.50</v>
      </c>
      <c r="N407">
        <v>52858</v>
      </c>
      <c r="O407">
        <v>4</v>
      </c>
      <c r="P407" t="s">
        <v>154</v>
      </c>
      <c r="S407" t="s">
        <v>154</v>
      </c>
      <c r="T407" t="s">
        <v>154</v>
      </c>
      <c r="W407" s="134"/>
      <c r="Z407" s="134"/>
      <c r="AG407" t="s">
        <v>157</v>
      </c>
      <c r="AH407" t="s">
        <v>157</v>
      </c>
      <c r="AJ407" t="s">
        <v>159</v>
      </c>
      <c r="AK407" t="s">
        <v>180</v>
      </c>
      <c r="AL407" t="s">
        <v>154</v>
      </c>
      <c r="AM407" t="s">
        <v>2359</v>
      </c>
      <c r="AN407">
        <v>2060</v>
      </c>
      <c r="AO407" t="s">
        <v>2360</v>
      </c>
      <c r="AX407" t="s">
        <v>157</v>
      </c>
      <c r="BA407" t="s">
        <v>154</v>
      </c>
      <c r="BG407" s="45"/>
      <c r="BI407">
        <v>0</v>
      </c>
    </row>
    <row r="408" spans="3:61" ht="409.5">
      <c r="C408">
        <v>402</v>
      </c>
      <c r="D408" t="e">
        <v>#N/A</v>
      </c>
      <c r="E408" t="s">
        <v>2361</v>
      </c>
      <c r="F408" t="s">
        <v>1046</v>
      </c>
      <c r="G408" t="s">
        <v>1047</v>
      </c>
      <c r="H408" t="s">
        <v>145</v>
      </c>
      <c r="I408" t="s">
        <v>146</v>
      </c>
      <c r="J408" s="8">
        <v>38702</v>
      </c>
      <c r="K408">
        <v>6556</v>
      </c>
      <c r="L408">
        <v>-0.309</v>
      </c>
      <c r="M408">
        <v>123140</v>
      </c>
      <c r="N408">
        <v>53000</v>
      </c>
      <c r="O408">
        <v>31</v>
      </c>
      <c r="P408" t="s">
        <v>154</v>
      </c>
      <c r="S408" t="s">
        <v>154</v>
      </c>
      <c r="T408" t="s">
        <v>154</v>
      </c>
      <c r="W408" s="134"/>
      <c r="Z408" s="134"/>
      <c r="AE408" t="s">
        <v>167</v>
      </c>
      <c r="AF408" t="s">
        <v>6</v>
      </c>
      <c r="AG408" t="s">
        <v>157</v>
      </c>
      <c r="AH408" t="s">
        <v>157</v>
      </c>
      <c r="AI408" t="s">
        <v>169</v>
      </c>
      <c r="AJ408" t="s">
        <v>159</v>
      </c>
      <c r="AL408" t="s">
        <v>154</v>
      </c>
      <c r="AQ408" t="s">
        <v>160</v>
      </c>
      <c r="AR408" t="s">
        <v>150</v>
      </c>
      <c r="AS408" t="s">
        <v>159</v>
      </c>
      <c r="AT408" s="136" t="s">
        <v>7849</v>
      </c>
      <c r="AU408">
        <v>2050</v>
      </c>
      <c r="AX408" t="s">
        <v>157</v>
      </c>
      <c r="AY408" t="s">
        <v>262</v>
      </c>
      <c r="AZ408" t="s">
        <v>158</v>
      </c>
      <c r="BA408" t="s">
        <v>154</v>
      </c>
      <c r="BG408" s="45"/>
      <c r="BH408" t="s">
        <v>2366</v>
      </c>
      <c r="BI408">
        <v>0</v>
      </c>
    </row>
    <row r="409" spans="3:61" ht="14.45">
      <c r="C409">
        <v>403</v>
      </c>
      <c r="D409">
        <v>433</v>
      </c>
      <c r="E409" t="s">
        <v>2367</v>
      </c>
      <c r="F409" t="s">
        <v>818</v>
      </c>
      <c r="G409" t="s">
        <v>144</v>
      </c>
      <c r="H409" t="s">
        <v>499</v>
      </c>
      <c r="I409" t="s">
        <v>246</v>
      </c>
      <c r="J409" s="8">
        <v>38505.3</v>
      </c>
      <c r="K409">
        <v>1496.60</v>
      </c>
      <c r="L409">
        <v>0.372</v>
      </c>
      <c r="M409">
        <v>15532.80</v>
      </c>
      <c r="N409">
        <v>110000</v>
      </c>
      <c r="O409">
        <v>3</v>
      </c>
      <c r="P409" t="s">
        <v>154</v>
      </c>
      <c r="S409" t="s">
        <v>150</v>
      </c>
      <c r="T409" t="s">
        <v>154</v>
      </c>
      <c r="U409" t="s">
        <v>155</v>
      </c>
      <c r="W409" s="134"/>
      <c r="Z409" s="134"/>
      <c r="AA409" t="s">
        <v>154</v>
      </c>
      <c r="AB409" t="s">
        <v>155</v>
      </c>
      <c r="AE409" t="s">
        <v>233</v>
      </c>
      <c r="AF409" t="s">
        <v>234</v>
      </c>
      <c r="AG409" t="s">
        <v>168</v>
      </c>
      <c r="AH409" t="s">
        <v>168</v>
      </c>
      <c r="AI409" t="s">
        <v>168</v>
      </c>
      <c r="AL409" t="s">
        <v>154</v>
      </c>
      <c r="AR409" t="s">
        <v>154</v>
      </c>
      <c r="AX409" t="s">
        <v>168</v>
      </c>
      <c r="BA409" t="s">
        <v>150</v>
      </c>
      <c r="BB409" t="s">
        <v>365</v>
      </c>
      <c r="BC409">
        <v>2030</v>
      </c>
      <c r="BD409" t="s">
        <v>2371</v>
      </c>
      <c r="BG409" s="45"/>
      <c r="BI409">
        <v>0</v>
      </c>
    </row>
    <row r="410" spans="3:61" ht="14.45">
      <c r="C410">
        <v>404</v>
      </c>
      <c r="D410">
        <v>413</v>
      </c>
      <c r="E410" t="s">
        <v>2372</v>
      </c>
      <c r="F410" t="s">
        <v>997</v>
      </c>
      <c r="G410" t="s">
        <v>998</v>
      </c>
      <c r="H410" t="s">
        <v>145</v>
      </c>
      <c r="I410" t="s">
        <v>146</v>
      </c>
      <c r="J410" s="8">
        <v>38498</v>
      </c>
      <c r="K410">
        <v>5705</v>
      </c>
      <c r="L410">
        <v>0.008</v>
      </c>
      <c r="M410">
        <v>75196</v>
      </c>
      <c r="N410">
        <v>102000</v>
      </c>
      <c r="O410">
        <v>31</v>
      </c>
      <c r="P410" t="s">
        <v>154</v>
      </c>
      <c r="S410" t="s">
        <v>150</v>
      </c>
      <c r="T410" t="s">
        <v>150</v>
      </c>
      <c r="U410" t="s">
        <v>151</v>
      </c>
      <c r="V410" t="s">
        <v>827</v>
      </c>
      <c r="W410" s="134">
        <v>2037</v>
      </c>
      <c r="Z410" s="134"/>
      <c r="AE410" t="s">
        <v>202</v>
      </c>
      <c r="AF410" t="s">
        <v>5</v>
      </c>
      <c r="AG410" t="s">
        <v>157</v>
      </c>
      <c r="AH410" t="s">
        <v>157</v>
      </c>
      <c r="AI410" t="s">
        <v>169</v>
      </c>
      <c r="AJ410" t="s">
        <v>159</v>
      </c>
      <c r="AK410" t="s">
        <v>160</v>
      </c>
      <c r="AL410" t="s">
        <v>150</v>
      </c>
      <c r="AM410" t="s">
        <v>2376</v>
      </c>
      <c r="AN410">
        <v>2035</v>
      </c>
      <c r="AR410" t="s">
        <v>154</v>
      </c>
      <c r="AX410" t="s">
        <v>157</v>
      </c>
      <c r="AY410" t="s">
        <v>171</v>
      </c>
      <c r="AZ410" t="s">
        <v>157</v>
      </c>
      <c r="BA410" t="s">
        <v>154</v>
      </c>
      <c r="BG410" s="45"/>
      <c r="BI410">
        <v>0</v>
      </c>
    </row>
    <row r="411" spans="3:61" ht="14.45">
      <c r="C411">
        <v>405</v>
      </c>
      <c r="D411">
        <v>410</v>
      </c>
      <c r="E411" t="s">
        <v>2377</v>
      </c>
      <c r="F411" t="s">
        <v>599</v>
      </c>
      <c r="G411" t="s">
        <v>184</v>
      </c>
      <c r="H411" t="s">
        <v>175</v>
      </c>
      <c r="I411" t="s">
        <v>176</v>
      </c>
      <c r="J411" s="8">
        <v>38430.7</v>
      </c>
      <c r="K411">
        <v>158.60</v>
      </c>
      <c r="L411">
        <v>-0.196</v>
      </c>
      <c r="M411">
        <v>14497</v>
      </c>
      <c r="N411">
        <v>11492</v>
      </c>
      <c r="O411">
        <v>4</v>
      </c>
      <c r="P411" t="s">
        <v>154</v>
      </c>
      <c r="S411" t="s">
        <v>154</v>
      </c>
      <c r="T411" t="s">
        <v>154</v>
      </c>
      <c r="W411" s="134"/>
      <c r="Z411" s="134"/>
      <c r="AL411" t="s">
        <v>154</v>
      </c>
      <c r="AO411" t="s">
        <v>2381</v>
      </c>
      <c r="AP411" t="s">
        <v>795</v>
      </c>
      <c r="AR411" t="s">
        <v>154</v>
      </c>
      <c r="AX411" t="s">
        <v>168</v>
      </c>
      <c r="BA411" t="s">
        <v>154</v>
      </c>
      <c r="BG411" s="45"/>
      <c r="BI411">
        <v>0</v>
      </c>
    </row>
    <row r="412" spans="3:61" ht="14.45">
      <c r="C412">
        <v>406</v>
      </c>
      <c r="D412">
        <v>394</v>
      </c>
      <c r="E412" t="s">
        <v>2382</v>
      </c>
      <c r="F412" t="s">
        <v>997</v>
      </c>
      <c r="G412" t="s">
        <v>998</v>
      </c>
      <c r="H412" t="s">
        <v>175</v>
      </c>
      <c r="I412" t="s">
        <v>176</v>
      </c>
      <c r="J412" s="8">
        <v>38344.60</v>
      </c>
      <c r="K412">
        <v>85.10</v>
      </c>
      <c r="L412">
        <v>-0.436</v>
      </c>
      <c r="M412">
        <v>48023.20</v>
      </c>
      <c r="N412">
        <v>83115</v>
      </c>
      <c r="O412">
        <v>3</v>
      </c>
      <c r="P412" t="s">
        <v>154</v>
      </c>
      <c r="S412" t="s">
        <v>154</v>
      </c>
      <c r="T412" t="s">
        <v>154</v>
      </c>
      <c r="W412" s="134"/>
      <c r="Z412" s="134"/>
      <c r="AL412" t="s">
        <v>154</v>
      </c>
      <c r="AO412" t="s">
        <v>2386</v>
      </c>
      <c r="AP412" t="s">
        <v>1028</v>
      </c>
      <c r="AR412" t="s">
        <v>154</v>
      </c>
      <c r="AX412" t="s">
        <v>168</v>
      </c>
      <c r="BA412" t="s">
        <v>154</v>
      </c>
      <c r="BG412" s="45"/>
      <c r="BH412" t="s">
        <v>2387</v>
      </c>
      <c r="BI412">
        <v>0</v>
      </c>
    </row>
    <row r="413" spans="3:61" ht="14.45">
      <c r="C413">
        <v>407</v>
      </c>
      <c r="D413">
        <v>411</v>
      </c>
      <c r="E413" t="s">
        <v>2388</v>
      </c>
      <c r="F413" t="s">
        <v>236</v>
      </c>
      <c r="G413" t="s">
        <v>206</v>
      </c>
      <c r="H413" t="s">
        <v>175</v>
      </c>
      <c r="I413" t="s">
        <v>176</v>
      </c>
      <c r="J413" s="8">
        <v>38255</v>
      </c>
      <c r="K413">
        <v>632.7</v>
      </c>
      <c r="L413">
        <v>0.189</v>
      </c>
      <c r="M413">
        <v>30305.60</v>
      </c>
      <c r="N413">
        <v>49402</v>
      </c>
      <c r="O413">
        <v>6</v>
      </c>
      <c r="P413" t="s">
        <v>154</v>
      </c>
      <c r="S413" t="s">
        <v>154</v>
      </c>
      <c r="T413" t="s">
        <v>154</v>
      </c>
      <c r="W413" s="134"/>
      <c r="Z413" s="134"/>
      <c r="AE413" t="s">
        <v>233</v>
      </c>
      <c r="AF413" t="s">
        <v>234</v>
      </c>
      <c r="AG413" t="s">
        <v>337</v>
      </c>
      <c r="AH413" t="s">
        <v>337</v>
      </c>
      <c r="AI413" t="s">
        <v>2392</v>
      </c>
      <c r="AJ413" t="s">
        <v>159</v>
      </c>
      <c r="AK413" t="s">
        <v>180</v>
      </c>
      <c r="AL413" t="s">
        <v>154</v>
      </c>
      <c r="AM413" t="s">
        <v>338</v>
      </c>
      <c r="AN413">
        <v>2060</v>
      </c>
      <c r="AO413" t="s">
        <v>2393</v>
      </c>
      <c r="AR413" t="s">
        <v>154</v>
      </c>
      <c r="AX413" t="s">
        <v>168</v>
      </c>
      <c r="AY413" t="s">
        <v>168</v>
      </c>
      <c r="AZ413" t="s">
        <v>158</v>
      </c>
      <c r="BA413" t="s">
        <v>154</v>
      </c>
      <c r="BG413" s="45"/>
      <c r="BI413">
        <v>0</v>
      </c>
    </row>
    <row r="414" spans="3:61" ht="14.45">
      <c r="C414">
        <v>408</v>
      </c>
      <c r="D414">
        <v>406</v>
      </c>
      <c r="E414" t="s">
        <v>2394</v>
      </c>
      <c r="F414" t="s">
        <v>415</v>
      </c>
      <c r="G414" t="s">
        <v>244</v>
      </c>
      <c r="H414" t="s">
        <v>264</v>
      </c>
      <c r="I414" t="s">
        <v>176</v>
      </c>
      <c r="J414" s="8">
        <v>38211.8</v>
      </c>
      <c r="K414">
        <v>2729.20</v>
      </c>
      <c r="L414">
        <v>0.244</v>
      </c>
      <c r="M414">
        <v>39987</v>
      </c>
      <c r="N414">
        <v>74077</v>
      </c>
      <c r="O414">
        <v>31</v>
      </c>
      <c r="P414" t="s">
        <v>154</v>
      </c>
      <c r="S414" t="s">
        <v>154</v>
      </c>
      <c r="T414" t="s">
        <v>154</v>
      </c>
      <c r="W414" s="134"/>
      <c r="Z414" s="134"/>
      <c r="AE414" t="s">
        <v>202</v>
      </c>
      <c r="AF414" t="s">
        <v>5</v>
      </c>
      <c r="AG414" t="s">
        <v>157</v>
      </c>
      <c r="AH414" t="s">
        <v>157</v>
      </c>
      <c r="AI414" t="s">
        <v>157</v>
      </c>
      <c r="AJ414" t="s">
        <v>218</v>
      </c>
      <c r="AK414" t="s">
        <v>219</v>
      </c>
      <c r="AL414" t="s">
        <v>150</v>
      </c>
      <c r="AM414" t="s">
        <v>2398</v>
      </c>
      <c r="AN414">
        <v>2070</v>
      </c>
      <c r="AR414" t="s">
        <v>154</v>
      </c>
      <c r="AX414" t="s">
        <v>157</v>
      </c>
      <c r="AY414" t="s">
        <v>168</v>
      </c>
      <c r="AZ414" t="s">
        <v>158</v>
      </c>
      <c r="BA414" t="s">
        <v>154</v>
      </c>
      <c r="BG414" s="45"/>
      <c r="BI414">
        <v>0</v>
      </c>
    </row>
    <row r="415" spans="3:61" ht="203.1">
      <c r="C415">
        <v>409</v>
      </c>
      <c r="D415">
        <v>363</v>
      </c>
      <c r="E415" t="s">
        <v>2399</v>
      </c>
      <c r="F415" t="s">
        <v>183</v>
      </c>
      <c r="G415" t="s">
        <v>184</v>
      </c>
      <c r="H415" t="s">
        <v>863</v>
      </c>
      <c r="I415" t="s">
        <v>3034</v>
      </c>
      <c r="J415" s="8">
        <v>38056</v>
      </c>
      <c r="K415">
        <v>6166</v>
      </c>
      <c r="L415">
        <v>-0.228</v>
      </c>
      <c r="M415">
        <v>80152</v>
      </c>
      <c r="N415">
        <v>64610</v>
      </c>
      <c r="O415">
        <v>19</v>
      </c>
      <c r="P415" t="s">
        <v>154</v>
      </c>
      <c r="S415" t="s">
        <v>150</v>
      </c>
      <c r="T415" t="s">
        <v>154</v>
      </c>
      <c r="U415" t="s">
        <v>155</v>
      </c>
      <c r="W415" s="134"/>
      <c r="Z415" s="134"/>
      <c r="AE415" t="s">
        <v>167</v>
      </c>
      <c r="AF415" t="s">
        <v>6</v>
      </c>
      <c r="AG415" t="s">
        <v>157</v>
      </c>
      <c r="AH415" t="s">
        <v>157</v>
      </c>
      <c r="AI415" t="s">
        <v>158</v>
      </c>
      <c r="AJ415" t="s">
        <v>159</v>
      </c>
      <c r="AL415" t="s">
        <v>154</v>
      </c>
      <c r="AQ415" t="s">
        <v>160</v>
      </c>
      <c r="AR415" t="s">
        <v>150</v>
      </c>
      <c r="AS415" t="s">
        <v>159</v>
      </c>
      <c r="AT415" s="1" t="s">
        <v>2403</v>
      </c>
      <c r="AU415">
        <v>2050</v>
      </c>
      <c r="AX415" t="s">
        <v>157</v>
      </c>
      <c r="AY415" t="s">
        <v>171</v>
      </c>
      <c r="AZ415" t="s">
        <v>158</v>
      </c>
      <c r="BA415" t="s">
        <v>154</v>
      </c>
      <c r="BG415" s="45"/>
      <c r="BI415">
        <v>0</v>
      </c>
    </row>
    <row r="416" spans="3:61" ht="409.5">
      <c r="C416">
        <v>410</v>
      </c>
      <c r="D416">
        <v>377</v>
      </c>
      <c r="E416" t="s">
        <v>2404</v>
      </c>
      <c r="F416" t="s">
        <v>599</v>
      </c>
      <c r="G416" t="s">
        <v>184</v>
      </c>
      <c r="H416" t="s">
        <v>245</v>
      </c>
      <c r="I416" t="s">
        <v>246</v>
      </c>
      <c r="J416" s="8">
        <v>37985.2</v>
      </c>
      <c r="K416">
        <v>-1632.50</v>
      </c>
      <c r="L416">
        <v>0</v>
      </c>
      <c r="M416">
        <v>32690.30</v>
      </c>
      <c r="N416">
        <v>98120</v>
      </c>
      <c r="O416">
        <v>31</v>
      </c>
      <c r="P416" t="s">
        <v>154</v>
      </c>
      <c r="S416" t="s">
        <v>150</v>
      </c>
      <c r="T416" t="s">
        <v>150</v>
      </c>
      <c r="U416" t="s">
        <v>151</v>
      </c>
      <c r="V416" t="s">
        <v>353</v>
      </c>
      <c r="W416" s="134">
        <v>2030</v>
      </c>
      <c r="X416" t="s">
        <v>151</v>
      </c>
      <c r="Y416" t="s">
        <v>353</v>
      </c>
      <c r="Z416" s="134">
        <v>2050</v>
      </c>
      <c r="AA416" t="s">
        <v>150</v>
      </c>
      <c r="AB416" t="s">
        <v>151</v>
      </c>
      <c r="AC416">
        <v>2050</v>
      </c>
      <c r="AE416" t="s">
        <v>782</v>
      </c>
      <c r="AF416" t="s">
        <v>5</v>
      </c>
      <c r="AG416" t="s">
        <v>157</v>
      </c>
      <c r="AH416" t="s">
        <v>157</v>
      </c>
      <c r="AI416" t="s">
        <v>169</v>
      </c>
      <c r="AJ416" t="s">
        <v>159</v>
      </c>
      <c r="AK416" t="s">
        <v>160</v>
      </c>
      <c r="AL416" t="s">
        <v>150</v>
      </c>
      <c r="AM416" s="1" t="s">
        <v>2408</v>
      </c>
      <c r="AN416">
        <v>2045</v>
      </c>
      <c r="AR416" t="s">
        <v>154</v>
      </c>
      <c r="AX416" t="s">
        <v>168</v>
      </c>
      <c r="AY416" t="s">
        <v>262</v>
      </c>
      <c r="AZ416" t="s">
        <v>158</v>
      </c>
      <c r="BA416" t="s">
        <v>154</v>
      </c>
      <c r="BG416" s="45"/>
      <c r="BI416">
        <v>0</v>
      </c>
    </row>
    <row r="417" spans="3:61" ht="409.5">
      <c r="C417">
        <v>411</v>
      </c>
      <c r="D417">
        <v>445</v>
      </c>
      <c r="E417" t="s">
        <v>2409</v>
      </c>
      <c r="F417" t="s">
        <v>306</v>
      </c>
      <c r="G417" t="s">
        <v>214</v>
      </c>
      <c r="H417" t="s">
        <v>145</v>
      </c>
      <c r="I417" t="s">
        <v>146</v>
      </c>
      <c r="J417" s="8">
        <v>37895</v>
      </c>
      <c r="K417">
        <v>6197</v>
      </c>
      <c r="L417">
        <v>0.498</v>
      </c>
      <c r="M417">
        <v>102928</v>
      </c>
      <c r="N417">
        <v>76453</v>
      </c>
      <c r="O417">
        <v>3</v>
      </c>
      <c r="P417" t="s">
        <v>154</v>
      </c>
      <c r="S417" t="s">
        <v>150</v>
      </c>
      <c r="T417" t="s">
        <v>150</v>
      </c>
      <c r="U417" t="s">
        <v>151</v>
      </c>
      <c r="V417" t="s">
        <v>152</v>
      </c>
      <c r="W417" s="134">
        <v>2031</v>
      </c>
      <c r="X417" t="s">
        <v>151</v>
      </c>
      <c r="Y417" t="s">
        <v>152</v>
      </c>
      <c r="Z417" s="134">
        <v>2041</v>
      </c>
      <c r="AA417" t="s">
        <v>150</v>
      </c>
      <c r="AB417" t="s">
        <v>151</v>
      </c>
      <c r="AC417">
        <v>2041</v>
      </c>
      <c r="AE417" t="s">
        <v>167</v>
      </c>
      <c r="AF417" t="s">
        <v>6</v>
      </c>
      <c r="AG417" t="s">
        <v>157</v>
      </c>
      <c r="AH417" t="s">
        <v>157</v>
      </c>
      <c r="AI417" t="s">
        <v>157</v>
      </c>
      <c r="AJ417" t="s">
        <v>218</v>
      </c>
      <c r="AL417" t="s">
        <v>154</v>
      </c>
      <c r="AQ417" t="s">
        <v>219</v>
      </c>
      <c r="AR417" t="s">
        <v>150</v>
      </c>
      <c r="AS417" t="s">
        <v>218</v>
      </c>
      <c r="AT417" s="1" t="s">
        <v>2413</v>
      </c>
      <c r="AU417">
        <v>2050</v>
      </c>
      <c r="AX417" t="s">
        <v>157</v>
      </c>
      <c r="AY417" t="s">
        <v>168</v>
      </c>
      <c r="AZ417" t="s">
        <v>157</v>
      </c>
      <c r="BA417" t="s">
        <v>154</v>
      </c>
      <c r="BG417" s="45"/>
      <c r="BI417">
        <v>0</v>
      </c>
    </row>
    <row r="418" spans="3:61" ht="14.45">
      <c r="C418">
        <v>412</v>
      </c>
      <c r="D418">
        <v>440</v>
      </c>
      <c r="E418" t="s">
        <v>2414</v>
      </c>
      <c r="F418" t="s">
        <v>2415</v>
      </c>
      <c r="G418" t="s">
        <v>642</v>
      </c>
      <c r="H418" t="s">
        <v>145</v>
      </c>
      <c r="I418" t="s">
        <v>146</v>
      </c>
      <c r="J418" s="8">
        <v>37878</v>
      </c>
      <c r="K418">
        <v>7057</v>
      </c>
      <c r="L418">
        <v>-0.097</v>
      </c>
      <c r="M418">
        <v>61784</v>
      </c>
      <c r="N418">
        <v>83100</v>
      </c>
      <c r="O418">
        <v>17</v>
      </c>
      <c r="P418" t="s">
        <v>154</v>
      </c>
      <c r="S418" t="s">
        <v>150</v>
      </c>
      <c r="T418" t="s">
        <v>150</v>
      </c>
      <c r="U418" t="s">
        <v>151</v>
      </c>
      <c r="V418" t="s">
        <v>152</v>
      </c>
      <c r="W418" s="134">
        <v>2030</v>
      </c>
      <c r="X418" t="s">
        <v>151</v>
      </c>
      <c r="Y418" t="s">
        <v>152</v>
      </c>
      <c r="Z418" s="134">
        <v>2040</v>
      </c>
      <c r="AA418" t="s">
        <v>150</v>
      </c>
      <c r="AB418" t="s">
        <v>151</v>
      </c>
      <c r="AC418">
        <v>2040</v>
      </c>
      <c r="AE418" t="s">
        <v>167</v>
      </c>
      <c r="AF418" t="s">
        <v>6</v>
      </c>
      <c r="AG418" t="s">
        <v>157</v>
      </c>
      <c r="AH418" t="s">
        <v>157</v>
      </c>
      <c r="AI418" t="s">
        <v>157</v>
      </c>
      <c r="AJ418" t="s">
        <v>218</v>
      </c>
      <c r="AL418" t="s">
        <v>154</v>
      </c>
      <c r="AQ418" t="s">
        <v>219</v>
      </c>
      <c r="AR418" t="s">
        <v>150</v>
      </c>
      <c r="AS418" t="s">
        <v>218</v>
      </c>
      <c r="AT418" t="s">
        <v>2419</v>
      </c>
      <c r="AU418">
        <v>2040</v>
      </c>
      <c r="AX418" t="s">
        <v>157</v>
      </c>
      <c r="AY418" t="s">
        <v>171</v>
      </c>
      <c r="AZ418" t="s">
        <v>158</v>
      </c>
      <c r="BA418" t="s">
        <v>154</v>
      </c>
      <c r="BG418" s="45"/>
      <c r="BI418">
        <v>0</v>
      </c>
    </row>
    <row r="419" spans="3:61" ht="409.5">
      <c r="C419">
        <v>413</v>
      </c>
      <c r="D419">
        <v>430</v>
      </c>
      <c r="E419" t="s">
        <v>2420</v>
      </c>
      <c r="F419" t="s">
        <v>1074</v>
      </c>
      <c r="G419" t="s">
        <v>735</v>
      </c>
      <c r="H419" t="s">
        <v>145</v>
      </c>
      <c r="I419" t="s">
        <v>146</v>
      </c>
      <c r="J419" s="8">
        <v>37877</v>
      </c>
      <c r="K419">
        <v>494</v>
      </c>
      <c r="L419">
        <v>-0.024</v>
      </c>
      <c r="M419">
        <v>13436</v>
      </c>
      <c r="N419">
        <v>30000</v>
      </c>
      <c r="O419">
        <v>8</v>
      </c>
      <c r="P419" t="s">
        <v>154</v>
      </c>
      <c r="S419" t="s">
        <v>150</v>
      </c>
      <c r="T419" t="s">
        <v>150</v>
      </c>
      <c r="U419" t="s">
        <v>151</v>
      </c>
      <c r="V419" t="s">
        <v>827</v>
      </c>
      <c r="W419" s="134">
        <v>2032</v>
      </c>
      <c r="Z419" s="134"/>
      <c r="AE419" t="s">
        <v>281</v>
      </c>
      <c r="AF419" t="s">
        <v>240</v>
      </c>
      <c r="AG419" t="s">
        <v>157</v>
      </c>
      <c r="AH419" t="s">
        <v>157</v>
      </c>
      <c r="AI419" t="s">
        <v>158</v>
      </c>
      <c r="AJ419" t="s">
        <v>159</v>
      </c>
      <c r="AL419" t="s">
        <v>154</v>
      </c>
      <c r="AR419" t="s">
        <v>154</v>
      </c>
      <c r="AX419" t="s">
        <v>168</v>
      </c>
      <c r="AY419" t="s">
        <v>168</v>
      </c>
      <c r="AZ419" t="s">
        <v>158</v>
      </c>
      <c r="BA419" t="s">
        <v>150</v>
      </c>
      <c r="BB419" s="1" t="s">
        <v>2424</v>
      </c>
      <c r="BC419">
        <v>2032</v>
      </c>
      <c r="BG419" s="45"/>
      <c r="BI419">
        <v>0</v>
      </c>
    </row>
    <row r="420" spans="3:61" ht="14.45">
      <c r="C420">
        <v>414</v>
      </c>
      <c r="D420">
        <v>370</v>
      </c>
      <c r="E420" t="s">
        <v>2425</v>
      </c>
      <c r="F420" t="s">
        <v>472</v>
      </c>
      <c r="G420" t="s">
        <v>229</v>
      </c>
      <c r="H420" t="s">
        <v>175</v>
      </c>
      <c r="I420" t="s">
        <v>176</v>
      </c>
      <c r="J420" s="8">
        <v>37717.2</v>
      </c>
      <c r="K420">
        <v>818.10</v>
      </c>
      <c r="L420">
        <v>-0.421</v>
      </c>
      <c r="M420">
        <v>167092</v>
      </c>
      <c r="N420">
        <v>100057</v>
      </c>
      <c r="O420">
        <v>6</v>
      </c>
      <c r="P420" t="s">
        <v>154</v>
      </c>
      <c r="S420" t="s">
        <v>154</v>
      </c>
      <c r="T420" t="s">
        <v>154</v>
      </c>
      <c r="W420" s="134"/>
      <c r="Z420" s="134"/>
      <c r="AL420" t="s">
        <v>154</v>
      </c>
      <c r="AO420" t="s">
        <v>2429</v>
      </c>
      <c r="AP420" t="s">
        <v>795</v>
      </c>
      <c r="AR420" t="s">
        <v>154</v>
      </c>
      <c r="AX420" t="s">
        <v>168</v>
      </c>
      <c r="BA420" t="s">
        <v>154</v>
      </c>
      <c r="BG420" s="45"/>
      <c r="BH420" t="s">
        <v>2430</v>
      </c>
      <c r="BI420">
        <v>0</v>
      </c>
    </row>
    <row r="421" spans="3:61" ht="14.45">
      <c r="C421">
        <v>415</v>
      </c>
      <c r="D421" t="e">
        <v>#N/A</v>
      </c>
      <c r="E421" t="s">
        <v>2431</v>
      </c>
      <c r="F421" t="s">
        <v>333</v>
      </c>
      <c r="G421" t="s">
        <v>229</v>
      </c>
      <c r="H421" t="s">
        <v>1610</v>
      </c>
      <c r="I421" t="s">
        <v>3036</v>
      </c>
      <c r="J421" s="8">
        <v>37701.40</v>
      </c>
      <c r="K421">
        <v>4608.70</v>
      </c>
      <c r="L421">
        <v>-0.038</v>
      </c>
      <c r="M421">
        <v>746842.30</v>
      </c>
      <c r="N421">
        <v>35240</v>
      </c>
      <c r="O421">
        <v>17</v>
      </c>
      <c r="P421" t="s">
        <v>154</v>
      </c>
      <c r="S421" t="s">
        <v>154</v>
      </c>
      <c r="T421" t="s">
        <v>154</v>
      </c>
      <c r="W421" s="134"/>
      <c r="Z421" s="134"/>
      <c r="AE421" t="s">
        <v>167</v>
      </c>
      <c r="AF421" t="s">
        <v>6</v>
      </c>
      <c r="AG421" t="s">
        <v>157</v>
      </c>
      <c r="AH421" t="s">
        <v>157</v>
      </c>
      <c r="AI421" t="s">
        <v>169</v>
      </c>
      <c r="AJ421" t="s">
        <v>159</v>
      </c>
      <c r="AL421" t="s">
        <v>154</v>
      </c>
      <c r="AQ421" t="s">
        <v>160</v>
      </c>
      <c r="AR421" t="s">
        <v>150</v>
      </c>
      <c r="AS421" t="s">
        <v>159</v>
      </c>
      <c r="AT421" t="s">
        <v>2435</v>
      </c>
      <c r="AU421">
        <v>2050</v>
      </c>
      <c r="AX421" t="s">
        <v>157</v>
      </c>
      <c r="AY421" t="s">
        <v>190</v>
      </c>
      <c r="AZ421" t="s">
        <v>158</v>
      </c>
      <c r="BA421" t="s">
        <v>154</v>
      </c>
      <c r="BG421" s="45"/>
      <c r="BI421">
        <v>0</v>
      </c>
    </row>
    <row r="422" spans="3:61" ht="14.45">
      <c r="C422">
        <v>416</v>
      </c>
      <c r="D422">
        <v>383</v>
      </c>
      <c r="E422" t="s">
        <v>2436</v>
      </c>
      <c r="F422" t="s">
        <v>599</v>
      </c>
      <c r="G422" t="s">
        <v>184</v>
      </c>
      <c r="H422" t="s">
        <v>175</v>
      </c>
      <c r="I422" t="s">
        <v>176</v>
      </c>
      <c r="J422" s="8">
        <v>37615.50</v>
      </c>
      <c r="K422">
        <v>196.90</v>
      </c>
      <c r="L422">
        <v>-0.136</v>
      </c>
      <c r="M422">
        <v>50811.50</v>
      </c>
      <c r="N422">
        <v>45661</v>
      </c>
      <c r="O422">
        <v>17</v>
      </c>
      <c r="P422" t="s">
        <v>154</v>
      </c>
      <c r="S422" t="s">
        <v>154</v>
      </c>
      <c r="T422" t="s">
        <v>154</v>
      </c>
      <c r="W422" s="134"/>
      <c r="Z422" s="134"/>
      <c r="AE422" t="s">
        <v>233</v>
      </c>
      <c r="AF422" t="s">
        <v>234</v>
      </c>
      <c r="AG422" t="s">
        <v>337</v>
      </c>
      <c r="AH422" t="s">
        <v>337</v>
      </c>
      <c r="AJ422" t="s">
        <v>159</v>
      </c>
      <c r="AK422" t="s">
        <v>180</v>
      </c>
      <c r="AL422" t="s">
        <v>154</v>
      </c>
      <c r="AM422" t="s">
        <v>338</v>
      </c>
      <c r="AN422">
        <v>2060</v>
      </c>
      <c r="AO422" t="s">
        <v>2440</v>
      </c>
      <c r="AR422" t="s">
        <v>154</v>
      </c>
      <c r="AX422" t="s">
        <v>168</v>
      </c>
      <c r="BA422" t="s">
        <v>154</v>
      </c>
      <c r="BG422" s="45"/>
      <c r="BI422">
        <v>0</v>
      </c>
    </row>
    <row r="423" spans="3:61" ht="14.45">
      <c r="C423">
        <v>417</v>
      </c>
      <c r="D423">
        <v>446</v>
      </c>
      <c r="E423" t="s">
        <v>2441</v>
      </c>
      <c r="F423" t="s">
        <v>443</v>
      </c>
      <c r="G423" t="s">
        <v>229</v>
      </c>
      <c r="H423" t="s">
        <v>175</v>
      </c>
      <c r="I423" t="s">
        <v>176</v>
      </c>
      <c r="J423" s="8">
        <v>37612</v>
      </c>
      <c r="K423">
        <v>6836</v>
      </c>
      <c r="L423">
        <v>0.816</v>
      </c>
      <c r="M423">
        <v>305454</v>
      </c>
      <c r="N423">
        <v>27421</v>
      </c>
      <c r="O423">
        <v>10</v>
      </c>
      <c r="P423" t="s">
        <v>154</v>
      </c>
      <c r="S423" t="s">
        <v>150</v>
      </c>
      <c r="T423" t="s">
        <v>150</v>
      </c>
      <c r="U423" t="s">
        <v>151</v>
      </c>
      <c r="V423" t="s">
        <v>152</v>
      </c>
      <c r="W423" s="134">
        <v>2025</v>
      </c>
      <c r="Z423" s="134"/>
      <c r="AE423" t="s">
        <v>167</v>
      </c>
      <c r="AF423" t="s">
        <v>6</v>
      </c>
      <c r="AG423" t="s">
        <v>157</v>
      </c>
      <c r="AH423" t="s">
        <v>157</v>
      </c>
      <c r="AI423" t="s">
        <v>158</v>
      </c>
      <c r="AJ423" t="s">
        <v>159</v>
      </c>
      <c r="AL423" t="s">
        <v>154</v>
      </c>
      <c r="AQ423" t="s">
        <v>160</v>
      </c>
      <c r="AR423" t="s">
        <v>150</v>
      </c>
      <c r="AS423" t="s">
        <v>159</v>
      </c>
      <c r="AT423" s="135" t="s">
        <v>7850</v>
      </c>
      <c r="AU423">
        <v>2050</v>
      </c>
      <c r="AX423" t="s">
        <v>168</v>
      </c>
      <c r="AY423" t="s">
        <v>168</v>
      </c>
      <c r="AZ423" t="s">
        <v>158</v>
      </c>
      <c r="BA423" t="s">
        <v>154</v>
      </c>
      <c r="BG423" s="45"/>
      <c r="BI423">
        <v>0</v>
      </c>
    </row>
    <row r="424" spans="3:61" ht="14.45">
      <c r="C424">
        <v>418</v>
      </c>
      <c r="D424">
        <v>414</v>
      </c>
      <c r="E424" t="s">
        <v>2446</v>
      </c>
      <c r="F424" t="s">
        <v>472</v>
      </c>
      <c r="G424" t="s">
        <v>229</v>
      </c>
      <c r="H424" t="s">
        <v>175</v>
      </c>
      <c r="I424" t="s">
        <v>176</v>
      </c>
      <c r="J424" s="8">
        <v>37542.8</v>
      </c>
      <c r="K424">
        <v>144.7</v>
      </c>
      <c r="L424">
        <v>0.683</v>
      </c>
      <c r="M424">
        <v>18758.1</v>
      </c>
      <c r="N424">
        <v>44102</v>
      </c>
      <c r="O424">
        <v>3</v>
      </c>
      <c r="P424" t="s">
        <v>154</v>
      </c>
      <c r="S424" t="s">
        <v>154</v>
      </c>
      <c r="T424" t="s">
        <v>154</v>
      </c>
      <c r="W424" s="134"/>
      <c r="Z424" s="134"/>
      <c r="AL424" t="s">
        <v>154</v>
      </c>
      <c r="AO424" t="s">
        <v>2450</v>
      </c>
      <c r="AP424" t="s">
        <v>795</v>
      </c>
      <c r="AR424" t="s">
        <v>154</v>
      </c>
      <c r="AX424" t="s">
        <v>168</v>
      </c>
      <c r="BA424" t="s">
        <v>154</v>
      </c>
      <c r="BG424" s="45"/>
      <c r="BI424">
        <v>0</v>
      </c>
    </row>
    <row r="425" spans="3:61" ht="14.45">
      <c r="C425">
        <v>419</v>
      </c>
      <c r="D425" t="e">
        <v>#N/A</v>
      </c>
      <c r="E425" t="s">
        <v>2451</v>
      </c>
      <c r="F425" t="s">
        <v>333</v>
      </c>
      <c r="G425" t="s">
        <v>229</v>
      </c>
      <c r="H425" t="s">
        <v>2452</v>
      </c>
      <c r="I425" t="s">
        <v>3035</v>
      </c>
      <c r="J425" s="8">
        <v>37472.7</v>
      </c>
      <c r="K425">
        <v>4584.80</v>
      </c>
      <c r="L425">
        <v>0.079</v>
      </c>
      <c r="M425">
        <v>356091.20</v>
      </c>
      <c r="N425">
        <v>31000</v>
      </c>
      <c r="O425">
        <v>1</v>
      </c>
      <c r="P425" t="s">
        <v>154</v>
      </c>
      <c r="S425" t="s">
        <v>154</v>
      </c>
      <c r="T425" t="s">
        <v>154</v>
      </c>
      <c r="W425" s="134"/>
      <c r="Z425" s="134"/>
      <c r="AE425" t="s">
        <v>281</v>
      </c>
      <c r="AF425" t="s">
        <v>240</v>
      </c>
      <c r="AG425" t="s">
        <v>157</v>
      </c>
      <c r="AH425" t="s">
        <v>157</v>
      </c>
      <c r="AI425" t="s">
        <v>169</v>
      </c>
      <c r="AJ425" t="s">
        <v>159</v>
      </c>
      <c r="AL425" t="s">
        <v>154</v>
      </c>
      <c r="AR425" t="s">
        <v>154</v>
      </c>
      <c r="AX425" t="s">
        <v>168</v>
      </c>
      <c r="AY425" t="s">
        <v>168</v>
      </c>
      <c r="AZ425" t="s">
        <v>158</v>
      </c>
      <c r="BA425" t="s">
        <v>150</v>
      </c>
      <c r="BB425" t="s">
        <v>2456</v>
      </c>
      <c r="BC425">
        <v>2022</v>
      </c>
      <c r="BG425" s="45"/>
      <c r="BI425">
        <v>0</v>
      </c>
    </row>
    <row r="426" spans="3:61" ht="304.5">
      <c r="C426">
        <v>420</v>
      </c>
      <c r="D426" t="e">
        <v>#N/A</v>
      </c>
      <c r="E426" t="s">
        <v>2457</v>
      </c>
      <c r="F426" t="s">
        <v>333</v>
      </c>
      <c r="G426" t="s">
        <v>229</v>
      </c>
      <c r="H426" t="s">
        <v>284</v>
      </c>
      <c r="I426" t="s">
        <v>246</v>
      </c>
      <c r="J426" s="8">
        <v>37460.7</v>
      </c>
      <c r="K426">
        <v>6134.70</v>
      </c>
      <c r="L426">
        <v>0.065</v>
      </c>
      <c r="M426">
        <v>886754.80</v>
      </c>
      <c r="N426">
        <v>61400</v>
      </c>
      <c r="O426">
        <v>19</v>
      </c>
      <c r="P426" t="s">
        <v>150</v>
      </c>
      <c r="Q426">
        <v>2018</v>
      </c>
      <c r="R426">
        <v>2025</v>
      </c>
      <c r="S426" t="s">
        <v>150</v>
      </c>
      <c r="T426" t="s">
        <v>150</v>
      </c>
      <c r="U426" t="s">
        <v>151</v>
      </c>
      <c r="V426" t="s">
        <v>152</v>
      </c>
      <c r="W426" s="134">
        <v>2025</v>
      </c>
      <c r="Z426" s="134"/>
      <c r="AA426" t="s">
        <v>154</v>
      </c>
      <c r="AB426" t="s">
        <v>210</v>
      </c>
      <c r="AE426" t="s">
        <v>167</v>
      </c>
      <c r="AF426" t="s">
        <v>6</v>
      </c>
      <c r="AG426" t="s">
        <v>157</v>
      </c>
      <c r="AH426" t="s">
        <v>157</v>
      </c>
      <c r="AI426" t="s">
        <v>169</v>
      </c>
      <c r="AJ426" t="s">
        <v>159</v>
      </c>
      <c r="AL426" t="s">
        <v>154</v>
      </c>
      <c r="AQ426" t="s">
        <v>160</v>
      </c>
      <c r="AR426" t="s">
        <v>150</v>
      </c>
      <c r="AS426" t="s">
        <v>159</v>
      </c>
      <c r="AT426" s="1" t="s">
        <v>2461</v>
      </c>
      <c r="AU426">
        <v>2050</v>
      </c>
      <c r="AX426" t="s">
        <v>157</v>
      </c>
      <c r="AY426" t="s">
        <v>158</v>
      </c>
      <c r="AZ426" t="s">
        <v>158</v>
      </c>
      <c r="BA426" t="s">
        <v>154</v>
      </c>
      <c r="BG426" s="45"/>
      <c r="BI426">
        <v>0</v>
      </c>
    </row>
    <row r="427" spans="3:61" ht="14.45">
      <c r="C427">
        <v>421</v>
      </c>
      <c r="D427">
        <v>409</v>
      </c>
      <c r="E427" t="s">
        <v>2462</v>
      </c>
      <c r="F427" t="s">
        <v>880</v>
      </c>
      <c r="G427" t="s">
        <v>790</v>
      </c>
      <c r="H427" t="s">
        <v>374</v>
      </c>
      <c r="I427" t="s">
        <v>246</v>
      </c>
      <c r="J427" s="8">
        <v>37384</v>
      </c>
      <c r="K427">
        <v>1524.80</v>
      </c>
      <c r="L427">
        <v>1.744</v>
      </c>
      <c r="M427">
        <v>794638.60</v>
      </c>
      <c r="N427">
        <v>226831</v>
      </c>
      <c r="O427">
        <v>30</v>
      </c>
      <c r="P427" t="s">
        <v>150</v>
      </c>
      <c r="Q427">
        <v>2015</v>
      </c>
      <c r="R427">
        <v>2020</v>
      </c>
      <c r="S427" t="s">
        <v>150</v>
      </c>
      <c r="T427" t="s">
        <v>150</v>
      </c>
      <c r="U427" t="s">
        <v>151</v>
      </c>
      <c r="V427" t="s">
        <v>152</v>
      </c>
      <c r="W427" s="134">
        <v>2030</v>
      </c>
      <c r="X427" t="s">
        <v>151</v>
      </c>
      <c r="Y427" t="s">
        <v>152</v>
      </c>
      <c r="Z427" s="134">
        <v>2040</v>
      </c>
      <c r="AA427" t="s">
        <v>150</v>
      </c>
      <c r="AB427" t="s">
        <v>151</v>
      </c>
      <c r="AC427">
        <v>2040</v>
      </c>
      <c r="AL427" t="s">
        <v>154</v>
      </c>
      <c r="AO427" t="s">
        <v>2466</v>
      </c>
      <c r="AR427" t="s">
        <v>154</v>
      </c>
      <c r="AX427" t="s">
        <v>168</v>
      </c>
      <c r="BA427" t="s">
        <v>154</v>
      </c>
      <c r="BG427" s="45"/>
      <c r="BI427">
        <v>1</v>
      </c>
    </row>
    <row r="428" spans="3:61" ht="14.45">
      <c r="C428">
        <v>422</v>
      </c>
      <c r="D428">
        <v>478</v>
      </c>
      <c r="E428" t="s">
        <v>2467</v>
      </c>
      <c r="F428" t="s">
        <v>679</v>
      </c>
      <c r="G428" t="s">
        <v>174</v>
      </c>
      <c r="H428" t="s">
        <v>245</v>
      </c>
      <c r="I428" t="s">
        <v>246</v>
      </c>
      <c r="J428" s="8">
        <v>37360.8</v>
      </c>
      <c r="K428">
        <v>1283.50</v>
      </c>
      <c r="L428">
        <v>0</v>
      </c>
      <c r="M428">
        <v>56696.80</v>
      </c>
      <c r="N428">
        <v>98000</v>
      </c>
      <c r="O428">
        <v>5</v>
      </c>
      <c r="P428" t="s">
        <v>154</v>
      </c>
      <c r="S428" t="s">
        <v>150</v>
      </c>
      <c r="T428" t="s">
        <v>150</v>
      </c>
      <c r="U428" t="s">
        <v>151</v>
      </c>
      <c r="V428" t="s">
        <v>152</v>
      </c>
      <c r="W428" s="134">
        <v>2030</v>
      </c>
      <c r="Z428" s="134"/>
      <c r="AG428" t="s">
        <v>157</v>
      </c>
      <c r="AH428" t="s">
        <v>157</v>
      </c>
      <c r="AJ428" t="s">
        <v>159</v>
      </c>
      <c r="AK428" t="s">
        <v>219</v>
      </c>
      <c r="AL428" t="s">
        <v>150</v>
      </c>
      <c r="AM428" t="s">
        <v>782</v>
      </c>
      <c r="AN428">
        <v>2030</v>
      </c>
      <c r="AO428" t="s">
        <v>2471</v>
      </c>
      <c r="AR428" t="s">
        <v>154</v>
      </c>
      <c r="AX428" t="s">
        <v>168</v>
      </c>
      <c r="BA428" t="s">
        <v>154</v>
      </c>
      <c r="BG428" s="45"/>
      <c r="BI428">
        <v>0</v>
      </c>
    </row>
    <row r="429" spans="3:61" ht="14.45">
      <c r="C429">
        <v>423</v>
      </c>
      <c r="D429">
        <v>488</v>
      </c>
      <c r="E429" t="s">
        <v>2472</v>
      </c>
      <c r="F429" t="s">
        <v>348</v>
      </c>
      <c r="G429" t="s">
        <v>214</v>
      </c>
      <c r="H429" t="s">
        <v>175</v>
      </c>
      <c r="I429" t="s">
        <v>176</v>
      </c>
      <c r="J429" s="8">
        <v>37357.7</v>
      </c>
      <c r="K429">
        <v>1857.60</v>
      </c>
      <c r="L429">
        <v>0.201</v>
      </c>
      <c r="M429">
        <v>30664.30</v>
      </c>
      <c r="N429">
        <v>278103</v>
      </c>
      <c r="O429">
        <v>3</v>
      </c>
      <c r="P429" t="s">
        <v>154</v>
      </c>
      <c r="S429" t="s">
        <v>150</v>
      </c>
      <c r="T429" t="s">
        <v>150</v>
      </c>
      <c r="U429" t="s">
        <v>151</v>
      </c>
      <c r="V429" t="s">
        <v>152</v>
      </c>
      <c r="W429" s="134">
        <v>2032</v>
      </c>
      <c r="Z429" s="134"/>
      <c r="AA429" t="s">
        <v>154</v>
      </c>
      <c r="AB429" t="s">
        <v>155</v>
      </c>
      <c r="AE429" t="s">
        <v>202</v>
      </c>
      <c r="AF429" t="s">
        <v>5</v>
      </c>
      <c r="AG429" t="s">
        <v>157</v>
      </c>
      <c r="AH429" t="s">
        <v>157</v>
      </c>
      <c r="AI429" t="s">
        <v>157</v>
      </c>
      <c r="AJ429" t="s">
        <v>218</v>
      </c>
      <c r="AK429" t="s">
        <v>219</v>
      </c>
      <c r="AL429" t="s">
        <v>150</v>
      </c>
      <c r="AM429" t="s">
        <v>2476</v>
      </c>
      <c r="AN429">
        <v>2050</v>
      </c>
      <c r="AR429" t="s">
        <v>154</v>
      </c>
      <c r="AX429" t="s">
        <v>168</v>
      </c>
      <c r="AY429" t="s">
        <v>168</v>
      </c>
      <c r="AZ429" t="s">
        <v>158</v>
      </c>
      <c r="BA429" t="s">
        <v>154</v>
      </c>
      <c r="BG429" s="45"/>
      <c r="BI429">
        <v>0</v>
      </c>
    </row>
    <row r="430" spans="3:61" ht="409.5">
      <c r="C430">
        <v>424</v>
      </c>
      <c r="D430">
        <v>316</v>
      </c>
      <c r="E430" t="s">
        <v>2477</v>
      </c>
      <c r="F430" t="s">
        <v>173</v>
      </c>
      <c r="G430" t="s">
        <v>174</v>
      </c>
      <c r="H430" t="s">
        <v>245</v>
      </c>
      <c r="I430" t="s">
        <v>246</v>
      </c>
      <c r="J430" s="8">
        <v>37335.8</v>
      </c>
      <c r="K430">
        <v>1345</v>
      </c>
      <c r="L430">
        <v>-0.191</v>
      </c>
      <c r="M430">
        <v>66553.80</v>
      </c>
      <c r="N430">
        <v>28597</v>
      </c>
      <c r="O430">
        <v>15</v>
      </c>
      <c r="P430" t="s">
        <v>154</v>
      </c>
      <c r="S430" t="s">
        <v>150</v>
      </c>
      <c r="T430" t="s">
        <v>150</v>
      </c>
      <c r="U430" t="s">
        <v>151</v>
      </c>
      <c r="V430" t="s">
        <v>152</v>
      </c>
      <c r="W430" s="134">
        <v>2035</v>
      </c>
      <c r="Z430" s="134"/>
      <c r="AE430" t="s">
        <v>782</v>
      </c>
      <c r="AF430" t="s">
        <v>5</v>
      </c>
      <c r="AG430" t="s">
        <v>157</v>
      </c>
      <c r="AH430" t="s">
        <v>157</v>
      </c>
      <c r="AI430" t="s">
        <v>157</v>
      </c>
      <c r="AJ430" t="s">
        <v>218</v>
      </c>
      <c r="AK430" t="s">
        <v>219</v>
      </c>
      <c r="AL430" t="s">
        <v>150</v>
      </c>
      <c r="AM430" s="1" t="s">
        <v>2481</v>
      </c>
      <c r="AN430">
        <v>2035</v>
      </c>
      <c r="AR430" t="s">
        <v>154</v>
      </c>
      <c r="AX430" t="s">
        <v>157</v>
      </c>
      <c r="AY430" t="s">
        <v>168</v>
      </c>
      <c r="AZ430" t="s">
        <v>158</v>
      </c>
      <c r="BA430" t="s">
        <v>154</v>
      </c>
      <c r="BG430" s="45"/>
      <c r="BI430">
        <v>0</v>
      </c>
    </row>
    <row r="431" spans="3:61" ht="14.45">
      <c r="C431">
        <v>425</v>
      </c>
      <c r="D431">
        <v>401</v>
      </c>
      <c r="E431" t="s">
        <v>2482</v>
      </c>
      <c r="F431" t="s">
        <v>192</v>
      </c>
      <c r="G431" t="s">
        <v>193</v>
      </c>
      <c r="H431" t="s">
        <v>756</v>
      </c>
      <c r="I431" t="s">
        <v>146</v>
      </c>
      <c r="J431" s="8">
        <v>37329.3</v>
      </c>
      <c r="K431">
        <v>4391.9</v>
      </c>
      <c r="L431">
        <v>-0.286</v>
      </c>
      <c r="M431">
        <v>62449.80</v>
      </c>
      <c r="N431">
        <v>15010</v>
      </c>
      <c r="O431">
        <v>15</v>
      </c>
      <c r="P431" t="s">
        <v>154</v>
      </c>
      <c r="S431" t="s">
        <v>154</v>
      </c>
      <c r="T431" t="s">
        <v>154</v>
      </c>
      <c r="W431" s="134"/>
      <c r="Z431" s="134"/>
      <c r="AE431" t="s">
        <v>167</v>
      </c>
      <c r="AF431" t="s">
        <v>6</v>
      </c>
      <c r="AG431" t="s">
        <v>157</v>
      </c>
      <c r="AH431" t="s">
        <v>157</v>
      </c>
      <c r="AI431" t="s">
        <v>158</v>
      </c>
      <c r="AJ431" t="s">
        <v>159</v>
      </c>
      <c r="AL431" t="s">
        <v>154</v>
      </c>
      <c r="AQ431" t="s">
        <v>160</v>
      </c>
      <c r="AR431" t="s">
        <v>150</v>
      </c>
      <c r="AS431" t="s">
        <v>159</v>
      </c>
      <c r="AT431" s="135" t="s">
        <v>7851</v>
      </c>
      <c r="AU431">
        <v>2050</v>
      </c>
      <c r="AX431" t="s">
        <v>157</v>
      </c>
      <c r="AY431" t="s">
        <v>262</v>
      </c>
      <c r="AZ431" t="s">
        <v>158</v>
      </c>
      <c r="BA431" t="s">
        <v>154</v>
      </c>
      <c r="BG431" s="45"/>
      <c r="BI431">
        <v>0</v>
      </c>
    </row>
    <row r="432" spans="3:61" ht="14.45">
      <c r="C432">
        <v>426</v>
      </c>
      <c r="D432">
        <v>378</v>
      </c>
      <c r="E432" t="s">
        <v>2487</v>
      </c>
      <c r="F432" t="s">
        <v>991</v>
      </c>
      <c r="G432" t="s">
        <v>735</v>
      </c>
      <c r="H432" t="s">
        <v>175</v>
      </c>
      <c r="I432" t="s">
        <v>176</v>
      </c>
      <c r="J432" s="8">
        <v>37283.90</v>
      </c>
      <c r="K432">
        <v>86.90</v>
      </c>
      <c r="L432">
        <v>0</v>
      </c>
      <c r="M432">
        <v>34814.3</v>
      </c>
      <c r="N432">
        <v>81693</v>
      </c>
      <c r="O432">
        <v>5</v>
      </c>
      <c r="P432" t="s">
        <v>154</v>
      </c>
      <c r="S432" t="s">
        <v>154</v>
      </c>
      <c r="T432" t="s">
        <v>154</v>
      </c>
      <c r="W432" s="134"/>
      <c r="Z432" s="134"/>
      <c r="AG432" t="s">
        <v>157</v>
      </c>
      <c r="AH432" t="s">
        <v>157</v>
      </c>
      <c r="AJ432" t="s">
        <v>159</v>
      </c>
      <c r="AK432" t="s">
        <v>160</v>
      </c>
      <c r="AL432" t="s">
        <v>150</v>
      </c>
      <c r="AM432" t="s">
        <v>652</v>
      </c>
      <c r="AN432">
        <v>2050</v>
      </c>
      <c r="AO432" t="s">
        <v>2491</v>
      </c>
      <c r="AR432" t="s">
        <v>154</v>
      </c>
      <c r="AX432" t="s">
        <v>168</v>
      </c>
      <c r="BA432" t="s">
        <v>154</v>
      </c>
      <c r="BG432" s="45"/>
      <c r="BI432">
        <v>0</v>
      </c>
    </row>
    <row r="433" spans="3:61" ht="14.45">
      <c r="C433">
        <v>427</v>
      </c>
      <c r="D433">
        <v>435</v>
      </c>
      <c r="E433" t="s">
        <v>2492</v>
      </c>
      <c r="F433" t="s">
        <v>348</v>
      </c>
      <c r="G433" t="s">
        <v>214</v>
      </c>
      <c r="H433" t="s">
        <v>175</v>
      </c>
      <c r="I433" t="s">
        <v>176</v>
      </c>
      <c r="J433" s="8">
        <v>37030</v>
      </c>
      <c r="K433">
        <v>1989.80</v>
      </c>
      <c r="L433">
        <v>73.326</v>
      </c>
      <c r="M433">
        <v>65274.90</v>
      </c>
      <c r="N433">
        <v>179733</v>
      </c>
      <c r="O433">
        <v>15</v>
      </c>
      <c r="P433" t="s">
        <v>154</v>
      </c>
      <c r="S433" t="s">
        <v>154</v>
      </c>
      <c r="T433" t="s">
        <v>154</v>
      </c>
      <c r="W433" s="134"/>
      <c r="Z433" s="134"/>
      <c r="AL433" t="s">
        <v>154</v>
      </c>
      <c r="AP433" t="s">
        <v>1028</v>
      </c>
      <c r="AR433" t="s">
        <v>154</v>
      </c>
      <c r="AX433" t="s">
        <v>168</v>
      </c>
      <c r="BA433" t="s">
        <v>154</v>
      </c>
      <c r="BG433" s="45"/>
      <c r="BI433">
        <v>0</v>
      </c>
    </row>
    <row r="434" spans="3:61" ht="14.45">
      <c r="C434">
        <v>428</v>
      </c>
      <c r="D434">
        <v>355</v>
      </c>
      <c r="E434" t="s">
        <v>2496</v>
      </c>
      <c r="F434" t="s">
        <v>852</v>
      </c>
      <c r="G434" t="s">
        <v>852</v>
      </c>
      <c r="H434" t="s">
        <v>342</v>
      </c>
      <c r="I434" t="s">
        <v>176</v>
      </c>
      <c r="J434" s="8">
        <v>37021</v>
      </c>
      <c r="K434">
        <v>-506.60</v>
      </c>
      <c r="L434">
        <v>-1.495</v>
      </c>
      <c r="M434">
        <v>63549.70</v>
      </c>
      <c r="N434">
        <v>18750</v>
      </c>
      <c r="O434">
        <v>6</v>
      </c>
      <c r="P434" t="s">
        <v>154</v>
      </c>
      <c r="S434" t="s">
        <v>150</v>
      </c>
      <c r="T434" t="s">
        <v>154</v>
      </c>
      <c r="U434" t="s">
        <v>155</v>
      </c>
      <c r="W434" s="134"/>
      <c r="Z434" s="134"/>
      <c r="AA434" t="s">
        <v>154</v>
      </c>
      <c r="AB434" t="s">
        <v>155</v>
      </c>
      <c r="AE434" t="s">
        <v>167</v>
      </c>
      <c r="AF434" t="s">
        <v>6</v>
      </c>
      <c r="AG434" t="s">
        <v>157</v>
      </c>
      <c r="AH434" t="s">
        <v>157</v>
      </c>
      <c r="AI434" t="s">
        <v>158</v>
      </c>
      <c r="AJ434" t="s">
        <v>159</v>
      </c>
      <c r="AL434" t="s">
        <v>154</v>
      </c>
      <c r="AQ434" t="s">
        <v>160</v>
      </c>
      <c r="AR434" t="s">
        <v>150</v>
      </c>
      <c r="AS434" t="s">
        <v>159</v>
      </c>
      <c r="AT434" t="s">
        <v>2500</v>
      </c>
      <c r="AU434">
        <v>2050</v>
      </c>
      <c r="AX434" t="s">
        <v>157</v>
      </c>
      <c r="AY434" t="s">
        <v>312</v>
      </c>
      <c r="AZ434" t="s">
        <v>158</v>
      </c>
      <c r="BA434" t="s">
        <v>154</v>
      </c>
      <c r="BG434" s="45"/>
      <c r="BI434">
        <v>0</v>
      </c>
    </row>
    <row r="435" spans="3:61" ht="14.45">
      <c r="C435">
        <v>429</v>
      </c>
      <c r="D435">
        <v>450</v>
      </c>
      <c r="E435" t="s">
        <v>2501</v>
      </c>
      <c r="F435" t="s">
        <v>306</v>
      </c>
      <c r="G435" t="s">
        <v>214</v>
      </c>
      <c r="H435" t="s">
        <v>245</v>
      </c>
      <c r="I435" t="s">
        <v>246</v>
      </c>
      <c r="J435" s="8">
        <v>36959</v>
      </c>
      <c r="K435">
        <v>3378.40</v>
      </c>
      <c r="L435">
        <v>-0.491</v>
      </c>
      <c r="M435">
        <v>76746.70</v>
      </c>
      <c r="N435">
        <v>109121</v>
      </c>
      <c r="O435">
        <v>10</v>
      </c>
      <c r="P435" t="s">
        <v>150</v>
      </c>
      <c r="Q435">
        <v>2015</v>
      </c>
      <c r="R435">
        <v>2014</v>
      </c>
      <c r="S435" t="s">
        <v>150</v>
      </c>
      <c r="T435" t="s">
        <v>150</v>
      </c>
      <c r="U435" t="s">
        <v>151</v>
      </c>
      <c r="V435" t="s">
        <v>353</v>
      </c>
      <c r="W435" s="134">
        <v>2030</v>
      </c>
      <c r="X435" t="s">
        <v>151</v>
      </c>
      <c r="Y435" t="s">
        <v>353</v>
      </c>
      <c r="Z435" s="134">
        <v>2030</v>
      </c>
      <c r="AA435" t="s">
        <v>150</v>
      </c>
      <c r="AB435" t="s">
        <v>151</v>
      </c>
      <c r="AC435">
        <v>2030</v>
      </c>
      <c r="AE435" t="s">
        <v>167</v>
      </c>
      <c r="AF435" t="s">
        <v>6</v>
      </c>
      <c r="AG435" t="s">
        <v>157</v>
      </c>
      <c r="AH435" t="s">
        <v>157</v>
      </c>
      <c r="AI435" t="s">
        <v>157</v>
      </c>
      <c r="AJ435" t="s">
        <v>218</v>
      </c>
      <c r="AL435" t="s">
        <v>154</v>
      </c>
      <c r="AQ435" t="s">
        <v>219</v>
      </c>
      <c r="AR435" t="s">
        <v>150</v>
      </c>
      <c r="AS435" t="s">
        <v>218</v>
      </c>
      <c r="AT435" t="s">
        <v>2505</v>
      </c>
      <c r="AU435">
        <v>2030</v>
      </c>
      <c r="AX435" t="s">
        <v>157</v>
      </c>
      <c r="AY435" t="s">
        <v>168</v>
      </c>
      <c r="AZ435" t="s">
        <v>158</v>
      </c>
      <c r="BA435" t="s">
        <v>154</v>
      </c>
      <c r="BG435" s="45"/>
      <c r="BI435">
        <v>1</v>
      </c>
    </row>
    <row r="436" spans="3:61" ht="333.6">
      <c r="C436">
        <v>430</v>
      </c>
      <c r="D436">
        <v>432</v>
      </c>
      <c r="E436" t="s">
        <v>2506</v>
      </c>
      <c r="F436" t="s">
        <v>818</v>
      </c>
      <c r="G436" t="s">
        <v>144</v>
      </c>
      <c r="H436" t="s">
        <v>321</v>
      </c>
      <c r="I436" t="s">
        <v>246</v>
      </c>
      <c r="J436" s="8">
        <v>36942.7</v>
      </c>
      <c r="K436">
        <v>475.90</v>
      </c>
      <c r="L436">
        <v>1.311</v>
      </c>
      <c r="M436">
        <v>90530.90</v>
      </c>
      <c r="N436">
        <v>72249</v>
      </c>
      <c r="O436">
        <v>31</v>
      </c>
      <c r="P436" t="s">
        <v>154</v>
      </c>
      <c r="S436" t="s">
        <v>150</v>
      </c>
      <c r="T436" t="s">
        <v>150</v>
      </c>
      <c r="U436" t="s">
        <v>151</v>
      </c>
      <c r="V436" t="s">
        <v>152</v>
      </c>
      <c r="W436" s="134">
        <v>2030</v>
      </c>
      <c r="X436" t="s">
        <v>151</v>
      </c>
      <c r="Y436" t="s">
        <v>152</v>
      </c>
      <c r="Z436" s="134">
        <v>2050</v>
      </c>
      <c r="AA436" t="s">
        <v>150</v>
      </c>
      <c r="AB436" t="s">
        <v>151</v>
      </c>
      <c r="AC436">
        <v>2050</v>
      </c>
      <c r="AE436" t="s">
        <v>167</v>
      </c>
      <c r="AF436" t="s">
        <v>6</v>
      </c>
      <c r="AG436" t="s">
        <v>157</v>
      </c>
      <c r="AH436" t="s">
        <v>157</v>
      </c>
      <c r="AI436" t="s">
        <v>157</v>
      </c>
      <c r="AJ436" t="s">
        <v>218</v>
      </c>
      <c r="AL436" t="s">
        <v>154</v>
      </c>
      <c r="AQ436" t="s">
        <v>219</v>
      </c>
      <c r="AR436" t="s">
        <v>150</v>
      </c>
      <c r="AS436" t="s">
        <v>218</v>
      </c>
      <c r="AT436" s="1" t="s">
        <v>2510</v>
      </c>
      <c r="AU436">
        <v>2050</v>
      </c>
      <c r="AX436" t="s">
        <v>157</v>
      </c>
      <c r="AY436" t="s">
        <v>262</v>
      </c>
      <c r="AZ436" t="s">
        <v>158</v>
      </c>
      <c r="BA436" t="s">
        <v>154</v>
      </c>
      <c r="BG436" s="45"/>
      <c r="BI436">
        <v>0</v>
      </c>
    </row>
    <row r="437" spans="3:61" ht="409.5">
      <c r="C437">
        <v>431</v>
      </c>
      <c r="D437">
        <v>399</v>
      </c>
      <c r="E437" t="s">
        <v>2511</v>
      </c>
      <c r="F437" t="s">
        <v>1206</v>
      </c>
      <c r="G437" t="s">
        <v>229</v>
      </c>
      <c r="H437" t="s">
        <v>264</v>
      </c>
      <c r="I437" t="s">
        <v>176</v>
      </c>
      <c r="J437" s="8">
        <v>36877.7</v>
      </c>
      <c r="K437">
        <v>1007</v>
      </c>
      <c r="L437">
        <v>-0.052</v>
      </c>
      <c r="M437">
        <v>356656.70</v>
      </c>
      <c r="N437">
        <v>47787</v>
      </c>
      <c r="O437">
        <v>31</v>
      </c>
      <c r="P437" t="s">
        <v>154</v>
      </c>
      <c r="S437" t="s">
        <v>154</v>
      </c>
      <c r="T437" t="s">
        <v>154</v>
      </c>
      <c r="W437" s="134"/>
      <c r="Z437" s="134"/>
      <c r="AE437" t="s">
        <v>167</v>
      </c>
      <c r="AF437" t="s">
        <v>6</v>
      </c>
      <c r="AG437" t="s">
        <v>157</v>
      </c>
      <c r="AH437" t="s">
        <v>157</v>
      </c>
      <c r="AI437" t="s">
        <v>157</v>
      </c>
      <c r="AJ437" t="s">
        <v>218</v>
      </c>
      <c r="AL437" t="s">
        <v>154</v>
      </c>
      <c r="AQ437" t="s">
        <v>219</v>
      </c>
      <c r="AR437" t="s">
        <v>150</v>
      </c>
      <c r="AS437" t="s">
        <v>218</v>
      </c>
      <c r="AT437" s="1" t="s">
        <v>2515</v>
      </c>
      <c r="AU437">
        <v>2050</v>
      </c>
      <c r="AX437" t="s">
        <v>168</v>
      </c>
      <c r="AY437" t="s">
        <v>171</v>
      </c>
      <c r="AZ437" t="s">
        <v>158</v>
      </c>
      <c r="BA437" t="s">
        <v>154</v>
      </c>
      <c r="BG437" s="45"/>
      <c r="BI437">
        <v>0</v>
      </c>
    </row>
    <row r="438" spans="3:61" ht="14.45">
      <c r="C438">
        <v>432</v>
      </c>
      <c r="D438">
        <v>434</v>
      </c>
      <c r="E438" t="s">
        <v>2516</v>
      </c>
      <c r="F438" t="s">
        <v>2517</v>
      </c>
      <c r="G438" t="s">
        <v>272</v>
      </c>
      <c r="H438" t="s">
        <v>145</v>
      </c>
      <c r="I438" t="s">
        <v>146</v>
      </c>
      <c r="J438" s="8">
        <v>36801.40</v>
      </c>
      <c r="K438">
        <v>4756.4</v>
      </c>
      <c r="L438">
        <v>0.002</v>
      </c>
      <c r="M438">
        <v>36104.3</v>
      </c>
      <c r="N438">
        <v>14766</v>
      </c>
      <c r="O438">
        <v>5</v>
      </c>
      <c r="P438" t="s">
        <v>154</v>
      </c>
      <c r="S438" t="s">
        <v>154</v>
      </c>
      <c r="T438" t="s">
        <v>154</v>
      </c>
      <c r="W438" s="134"/>
      <c r="Z438" s="134"/>
      <c r="AE438" t="s">
        <v>233</v>
      </c>
      <c r="AF438" t="s">
        <v>234</v>
      </c>
      <c r="AG438" t="s">
        <v>158</v>
      </c>
      <c r="AH438" t="s">
        <v>158</v>
      </c>
      <c r="AI438" t="s">
        <v>158</v>
      </c>
      <c r="AL438" t="s">
        <v>154</v>
      </c>
      <c r="AO438" t="s">
        <v>2521</v>
      </c>
      <c r="AP438" t="s">
        <v>431</v>
      </c>
      <c r="AR438" t="s">
        <v>154</v>
      </c>
      <c r="AX438" t="s">
        <v>168</v>
      </c>
      <c r="AY438" t="s">
        <v>168</v>
      </c>
      <c r="AZ438" t="s">
        <v>158</v>
      </c>
      <c r="BA438" t="s">
        <v>154</v>
      </c>
      <c r="BG438" s="45"/>
      <c r="BI438">
        <v>0</v>
      </c>
    </row>
    <row r="439" spans="3:61" ht="14.45">
      <c r="C439">
        <v>433</v>
      </c>
      <c r="D439">
        <v>358</v>
      </c>
      <c r="E439" t="s">
        <v>2522</v>
      </c>
      <c r="F439" t="s">
        <v>192</v>
      </c>
      <c r="G439" t="s">
        <v>193</v>
      </c>
      <c r="H439" t="s">
        <v>2523</v>
      </c>
      <c r="I439" t="s">
        <v>246</v>
      </c>
      <c r="J439" s="8">
        <v>36748.10</v>
      </c>
      <c r="K439">
        <v>1571.30</v>
      </c>
      <c r="L439">
        <v>-0.064</v>
      </c>
      <c r="M439">
        <v>50541.50</v>
      </c>
      <c r="N439">
        <v>23557</v>
      </c>
      <c r="O439">
        <v>17</v>
      </c>
      <c r="P439" t="s">
        <v>154</v>
      </c>
      <c r="S439" t="s">
        <v>154</v>
      </c>
      <c r="T439" t="s">
        <v>154</v>
      </c>
      <c r="W439" s="134"/>
      <c r="Z439" s="134"/>
      <c r="AE439" t="s">
        <v>167</v>
      </c>
      <c r="AF439" t="s">
        <v>6</v>
      </c>
      <c r="AG439" t="s">
        <v>157</v>
      </c>
      <c r="AH439" t="s">
        <v>157</v>
      </c>
      <c r="AI439" t="s">
        <v>157</v>
      </c>
      <c r="AJ439" t="s">
        <v>218</v>
      </c>
      <c r="AL439" t="s">
        <v>154</v>
      </c>
      <c r="AQ439" t="s">
        <v>219</v>
      </c>
      <c r="AR439" t="s">
        <v>150</v>
      </c>
      <c r="AS439" t="s">
        <v>218</v>
      </c>
      <c r="AT439" t="s">
        <v>2527</v>
      </c>
      <c r="AU439">
        <v>2050</v>
      </c>
      <c r="AX439" t="s">
        <v>157</v>
      </c>
      <c r="AY439" t="s">
        <v>262</v>
      </c>
      <c r="AZ439" t="s">
        <v>158</v>
      </c>
      <c r="BA439" t="s">
        <v>154</v>
      </c>
      <c r="BG439" s="45"/>
      <c r="BI439">
        <v>0</v>
      </c>
    </row>
    <row r="440" spans="3:61" ht="14.45">
      <c r="C440">
        <v>434</v>
      </c>
      <c r="D440" t="e">
        <v>#N/A</v>
      </c>
      <c r="E440" t="s">
        <v>2528</v>
      </c>
      <c r="F440" t="s">
        <v>449</v>
      </c>
      <c r="G440" t="s">
        <v>144</v>
      </c>
      <c r="H440" t="s">
        <v>145</v>
      </c>
      <c r="I440" t="s">
        <v>146</v>
      </c>
      <c r="J440" s="8">
        <v>36610.60</v>
      </c>
      <c r="K440">
        <v>802.10</v>
      </c>
      <c r="L440">
        <v>-0.199</v>
      </c>
      <c r="M440">
        <v>23127.90</v>
      </c>
      <c r="N440">
        <v>30164</v>
      </c>
      <c r="O440">
        <v>1</v>
      </c>
      <c r="P440" t="s">
        <v>154</v>
      </c>
      <c r="S440" t="s">
        <v>154</v>
      </c>
      <c r="T440" t="s">
        <v>154</v>
      </c>
      <c r="W440" s="134"/>
      <c r="Z440" s="134"/>
      <c r="AL440" t="s">
        <v>154</v>
      </c>
      <c r="AO440" t="s">
        <v>2532</v>
      </c>
      <c r="AP440" t="s">
        <v>2533</v>
      </c>
      <c r="AR440" t="s">
        <v>154</v>
      </c>
      <c r="AX440" t="s">
        <v>337</v>
      </c>
      <c r="BA440" t="s">
        <v>150</v>
      </c>
      <c r="BB440" t="s">
        <v>2534</v>
      </c>
      <c r="BD440" t="s">
        <v>2535</v>
      </c>
      <c r="BG440" s="45"/>
      <c r="BI440">
        <v>0</v>
      </c>
    </row>
    <row r="441" spans="3:61" ht="14.45">
      <c r="C441">
        <v>435</v>
      </c>
      <c r="D441">
        <v>420</v>
      </c>
      <c r="E441" t="s">
        <v>2536</v>
      </c>
      <c r="F441" t="s">
        <v>173</v>
      </c>
      <c r="G441" t="s">
        <v>174</v>
      </c>
      <c r="H441" t="s">
        <v>869</v>
      </c>
      <c r="I441" t="s">
        <v>3034</v>
      </c>
      <c r="J441" s="8">
        <v>36450.90</v>
      </c>
      <c r="K441">
        <v>-15081.60</v>
      </c>
      <c r="L441">
        <v>-3.751</v>
      </c>
      <c r="M441">
        <v>127433.80</v>
      </c>
      <c r="N441">
        <v>92137</v>
      </c>
      <c r="O441">
        <v>15</v>
      </c>
      <c r="P441" t="s">
        <v>154</v>
      </c>
      <c r="S441" t="s">
        <v>154</v>
      </c>
      <c r="T441" t="s">
        <v>154</v>
      </c>
      <c r="W441" s="134"/>
      <c r="Z441" s="134"/>
      <c r="AL441" t="s">
        <v>154</v>
      </c>
      <c r="AR441" t="s">
        <v>154</v>
      </c>
      <c r="AX441" t="s">
        <v>168</v>
      </c>
      <c r="BA441" t="s">
        <v>150</v>
      </c>
      <c r="BB441" t="s">
        <v>2540</v>
      </c>
      <c r="BC441">
        <v>2028</v>
      </c>
      <c r="BD441" t="s">
        <v>2541</v>
      </c>
      <c r="BG441" s="45"/>
      <c r="BH441" t="s">
        <v>2542</v>
      </c>
      <c r="BI441">
        <v>0</v>
      </c>
    </row>
    <row r="442" spans="3:61" ht="14.45">
      <c r="C442">
        <v>436</v>
      </c>
      <c r="D442">
        <v>422</v>
      </c>
      <c r="E442" t="s">
        <v>2543</v>
      </c>
      <c r="F442" t="s">
        <v>734</v>
      </c>
      <c r="G442" t="s">
        <v>735</v>
      </c>
      <c r="H442" t="s">
        <v>145</v>
      </c>
      <c r="I442" t="s">
        <v>146</v>
      </c>
      <c r="J442" s="8">
        <v>36441</v>
      </c>
      <c r="K442">
        <v>4611</v>
      </c>
      <c r="L442">
        <v>-0.07</v>
      </c>
      <c r="M442">
        <v>68497</v>
      </c>
      <c r="N442">
        <v>90000</v>
      </c>
      <c r="O442">
        <v>18</v>
      </c>
      <c r="P442" t="s">
        <v>154</v>
      </c>
      <c r="S442" t="s">
        <v>150</v>
      </c>
      <c r="T442" t="s">
        <v>150</v>
      </c>
      <c r="U442" t="s">
        <v>151</v>
      </c>
      <c r="V442" t="s">
        <v>152</v>
      </c>
      <c r="W442" s="134">
        <v>2030</v>
      </c>
      <c r="X442" t="s">
        <v>151</v>
      </c>
      <c r="Y442" t="s">
        <v>152</v>
      </c>
      <c r="Z442" s="134">
        <v>2050</v>
      </c>
      <c r="AA442" t="s">
        <v>150</v>
      </c>
      <c r="AB442" t="s">
        <v>151</v>
      </c>
      <c r="AC442">
        <v>2050</v>
      </c>
      <c r="AE442" t="s">
        <v>167</v>
      </c>
      <c r="AF442" t="s">
        <v>6</v>
      </c>
      <c r="AG442" t="s">
        <v>157</v>
      </c>
      <c r="AH442" t="s">
        <v>157</v>
      </c>
      <c r="AI442" t="s">
        <v>157</v>
      </c>
      <c r="AJ442" t="s">
        <v>218</v>
      </c>
      <c r="AL442" t="s">
        <v>154</v>
      </c>
      <c r="AQ442" t="s">
        <v>219</v>
      </c>
      <c r="AR442" t="s">
        <v>150</v>
      </c>
      <c r="AS442" t="s">
        <v>218</v>
      </c>
      <c r="AT442" s="135" t="s">
        <v>7852</v>
      </c>
      <c r="AU442">
        <v>2050</v>
      </c>
      <c r="AX442" t="s">
        <v>168</v>
      </c>
      <c r="AY442" t="s">
        <v>171</v>
      </c>
      <c r="AZ442" t="s">
        <v>158</v>
      </c>
      <c r="BA442" t="s">
        <v>154</v>
      </c>
      <c r="BG442" s="45"/>
      <c r="BI442">
        <v>0</v>
      </c>
    </row>
    <row r="443" spans="3:61" ht="116.1">
      <c r="C443">
        <v>437</v>
      </c>
      <c r="D443">
        <v>479</v>
      </c>
      <c r="E443" t="s">
        <v>2548</v>
      </c>
      <c r="F443" t="s">
        <v>2549</v>
      </c>
      <c r="G443" t="s">
        <v>193</v>
      </c>
      <c r="H443" t="s">
        <v>145</v>
      </c>
      <c r="I443" t="s">
        <v>146</v>
      </c>
      <c r="J443" s="8">
        <v>36289</v>
      </c>
      <c r="K443">
        <v>4461</v>
      </c>
      <c r="L443">
        <v>0.061</v>
      </c>
      <c r="M443">
        <v>48935</v>
      </c>
      <c r="N443">
        <v>110000</v>
      </c>
      <c r="O443">
        <v>22</v>
      </c>
      <c r="P443" t="s">
        <v>154</v>
      </c>
      <c r="S443" t="s">
        <v>154</v>
      </c>
      <c r="T443" t="s">
        <v>154</v>
      </c>
      <c r="W443" s="134"/>
      <c r="Z443" s="134"/>
      <c r="AE443" t="s">
        <v>167</v>
      </c>
      <c r="AF443" t="s">
        <v>6</v>
      </c>
      <c r="AG443" t="s">
        <v>157</v>
      </c>
      <c r="AH443" t="s">
        <v>157</v>
      </c>
      <c r="AI443" t="s">
        <v>157</v>
      </c>
      <c r="AJ443" t="s">
        <v>218</v>
      </c>
      <c r="AL443" t="s">
        <v>154</v>
      </c>
      <c r="AQ443" t="s">
        <v>219</v>
      </c>
      <c r="AR443" t="s">
        <v>150</v>
      </c>
      <c r="AS443" t="s">
        <v>218</v>
      </c>
      <c r="AT443" s="1" t="s">
        <v>2553</v>
      </c>
      <c r="AU443">
        <v>2050</v>
      </c>
      <c r="AX443" t="s">
        <v>168</v>
      </c>
      <c r="AY443" t="s">
        <v>262</v>
      </c>
      <c r="AZ443" t="s">
        <v>158</v>
      </c>
      <c r="BA443" t="s">
        <v>154</v>
      </c>
      <c r="BG443" s="45"/>
      <c r="BI443">
        <v>0</v>
      </c>
    </row>
    <row r="444" spans="3:61" ht="14.45">
      <c r="C444">
        <v>438</v>
      </c>
      <c r="D444">
        <v>371</v>
      </c>
      <c r="E444" t="s">
        <v>2554</v>
      </c>
      <c r="F444" t="s">
        <v>599</v>
      </c>
      <c r="G444" t="s">
        <v>184</v>
      </c>
      <c r="H444" t="s">
        <v>175</v>
      </c>
      <c r="I444" t="s">
        <v>176</v>
      </c>
      <c r="J444" s="8">
        <v>36270.60</v>
      </c>
      <c r="K444">
        <v>-1382.20</v>
      </c>
      <c r="L444">
        <v>0</v>
      </c>
      <c r="M444">
        <v>69392.9</v>
      </c>
      <c r="N444">
        <v>128584</v>
      </c>
      <c r="O444">
        <v>12</v>
      </c>
      <c r="P444" t="s">
        <v>154</v>
      </c>
      <c r="S444" t="s">
        <v>154</v>
      </c>
      <c r="T444" t="s">
        <v>154</v>
      </c>
      <c r="W444" s="134"/>
      <c r="Z444" s="134"/>
      <c r="AK444" t="s">
        <v>160</v>
      </c>
      <c r="AL444" t="s">
        <v>150</v>
      </c>
      <c r="AM444" t="s">
        <v>2558</v>
      </c>
      <c r="AN444">
        <v>2060</v>
      </c>
      <c r="AO444" t="s">
        <v>2559</v>
      </c>
      <c r="AP444" t="s">
        <v>2560</v>
      </c>
      <c r="AR444" t="s">
        <v>154</v>
      </c>
      <c r="AX444" t="s">
        <v>168</v>
      </c>
      <c r="BA444" t="s">
        <v>154</v>
      </c>
      <c r="BG444" s="45"/>
      <c r="BI444">
        <v>0</v>
      </c>
    </row>
    <row r="445" spans="3:61" ht="14.45">
      <c r="C445">
        <v>439</v>
      </c>
      <c r="D445">
        <v>416</v>
      </c>
      <c r="E445" t="s">
        <v>2561</v>
      </c>
      <c r="F445" t="s">
        <v>348</v>
      </c>
      <c r="G445" t="s">
        <v>214</v>
      </c>
      <c r="H445" t="s">
        <v>264</v>
      </c>
      <c r="I445" t="s">
        <v>176</v>
      </c>
      <c r="J445" s="8">
        <v>36221.2</v>
      </c>
      <c r="K445">
        <v>2125.90</v>
      </c>
      <c r="L445">
        <v>0.078</v>
      </c>
      <c r="M445">
        <v>42535.70</v>
      </c>
      <c r="N445">
        <v>149914</v>
      </c>
      <c r="O445">
        <v>31</v>
      </c>
      <c r="P445" t="s">
        <v>154</v>
      </c>
      <c r="S445" t="s">
        <v>150</v>
      </c>
      <c r="T445" t="s">
        <v>150</v>
      </c>
      <c r="U445" t="s">
        <v>151</v>
      </c>
      <c r="V445" t="s">
        <v>152</v>
      </c>
      <c r="W445" s="134">
        <v>2031</v>
      </c>
      <c r="Z445" s="134"/>
      <c r="AE445" t="s">
        <v>167</v>
      </c>
      <c r="AF445" t="s">
        <v>6</v>
      </c>
      <c r="AG445" t="s">
        <v>157</v>
      </c>
      <c r="AH445" t="s">
        <v>157</v>
      </c>
      <c r="AI445" t="s">
        <v>157</v>
      </c>
      <c r="AJ445" t="s">
        <v>218</v>
      </c>
      <c r="AL445" t="s">
        <v>154</v>
      </c>
      <c r="AQ445" t="s">
        <v>219</v>
      </c>
      <c r="AR445" t="s">
        <v>150</v>
      </c>
      <c r="AS445" t="s">
        <v>218</v>
      </c>
      <c r="AT445" s="135" t="s">
        <v>7853</v>
      </c>
      <c r="AU445">
        <v>2050</v>
      </c>
      <c r="AX445" t="s">
        <v>168</v>
      </c>
      <c r="AY445" t="s">
        <v>168</v>
      </c>
      <c r="AZ445" t="s">
        <v>158</v>
      </c>
      <c r="BA445" t="s">
        <v>154</v>
      </c>
      <c r="BG445" s="45"/>
      <c r="BI445">
        <v>0</v>
      </c>
    </row>
    <row r="446" spans="3:61" ht="409.5">
      <c r="C446">
        <v>440</v>
      </c>
      <c r="D446">
        <v>482</v>
      </c>
      <c r="E446" t="s">
        <v>2566</v>
      </c>
      <c r="F446" t="s">
        <v>818</v>
      </c>
      <c r="G446" t="s">
        <v>144</v>
      </c>
      <c r="H446" t="s">
        <v>2567</v>
      </c>
      <c r="I446" t="s">
        <v>246</v>
      </c>
      <c r="J446" s="8">
        <v>36176.2</v>
      </c>
      <c r="K446">
        <v>3760.90</v>
      </c>
      <c r="L446">
        <v>-0.088</v>
      </c>
      <c r="M446">
        <v>31339.30</v>
      </c>
      <c r="N446">
        <v>361000</v>
      </c>
      <c r="O446">
        <v>5</v>
      </c>
      <c r="P446" t="s">
        <v>154</v>
      </c>
      <c r="S446" t="s">
        <v>154</v>
      </c>
      <c r="T446" t="s">
        <v>150</v>
      </c>
      <c r="U446" t="s">
        <v>151</v>
      </c>
      <c r="V446" t="s">
        <v>1368</v>
      </c>
      <c r="W446" s="134">
        <v>2033</v>
      </c>
      <c r="X446" t="s">
        <v>151</v>
      </c>
      <c r="Y446" t="s">
        <v>353</v>
      </c>
      <c r="Z446" s="134">
        <v>2050</v>
      </c>
      <c r="AA446" t="s">
        <v>150</v>
      </c>
      <c r="AB446" t="s">
        <v>151</v>
      </c>
      <c r="AC446">
        <v>2050</v>
      </c>
      <c r="AE446" t="s">
        <v>202</v>
      </c>
      <c r="AF446" t="s">
        <v>5</v>
      </c>
      <c r="AG446" t="s">
        <v>157</v>
      </c>
      <c r="AH446" t="s">
        <v>157</v>
      </c>
      <c r="AI446" t="s">
        <v>157</v>
      </c>
      <c r="AJ446" t="s">
        <v>218</v>
      </c>
      <c r="AK446" t="s">
        <v>219</v>
      </c>
      <c r="AL446" t="s">
        <v>150</v>
      </c>
      <c r="AM446" s="1" t="s">
        <v>2571</v>
      </c>
      <c r="AN446">
        <v>2050</v>
      </c>
      <c r="AR446" t="s">
        <v>154</v>
      </c>
      <c r="AX446" t="s">
        <v>157</v>
      </c>
      <c r="AY446" t="s">
        <v>171</v>
      </c>
      <c r="AZ446" t="s">
        <v>158</v>
      </c>
      <c r="BA446" t="s">
        <v>154</v>
      </c>
      <c r="BG446" s="45"/>
      <c r="BH446" t="s">
        <v>2572</v>
      </c>
      <c r="BI446">
        <v>0</v>
      </c>
    </row>
    <row r="447" spans="3:61" ht="14.45">
      <c r="C447">
        <v>441</v>
      </c>
      <c r="D447">
        <v>424</v>
      </c>
      <c r="E447" t="s">
        <v>2573</v>
      </c>
      <c r="F447" t="s">
        <v>2574</v>
      </c>
      <c r="G447" t="s">
        <v>735</v>
      </c>
      <c r="H447" t="s">
        <v>145</v>
      </c>
      <c r="I447" t="s">
        <v>146</v>
      </c>
      <c r="J447" s="8">
        <v>36166.50</v>
      </c>
      <c r="K447">
        <v>-1.1</v>
      </c>
      <c r="L447">
        <v>-1.034</v>
      </c>
      <c r="M447">
        <v>10646.20</v>
      </c>
      <c r="N447">
        <v>26727</v>
      </c>
      <c r="O447">
        <v>6</v>
      </c>
      <c r="P447" t="s">
        <v>150</v>
      </c>
      <c r="Q447">
        <v>2015</v>
      </c>
      <c r="R447">
        <v>2022</v>
      </c>
      <c r="S447" t="s">
        <v>150</v>
      </c>
      <c r="T447" t="s">
        <v>150</v>
      </c>
      <c r="U447" t="s">
        <v>151</v>
      </c>
      <c r="V447" t="s">
        <v>152</v>
      </c>
      <c r="W447" s="134">
        <v>2030</v>
      </c>
      <c r="Z447" s="134"/>
      <c r="AE447" t="s">
        <v>167</v>
      </c>
      <c r="AF447" t="s">
        <v>6</v>
      </c>
      <c r="AG447" t="s">
        <v>157</v>
      </c>
      <c r="AH447" t="s">
        <v>157</v>
      </c>
      <c r="AI447" t="s">
        <v>169</v>
      </c>
      <c r="AJ447" t="s">
        <v>159</v>
      </c>
      <c r="AL447" t="s">
        <v>154</v>
      </c>
      <c r="AQ447" t="s">
        <v>160</v>
      </c>
      <c r="AR447" t="s">
        <v>150</v>
      </c>
      <c r="AS447" t="s">
        <v>159</v>
      </c>
      <c r="AT447" s="135" t="s">
        <v>7854</v>
      </c>
      <c r="AU447">
        <v>2050</v>
      </c>
      <c r="AX447" t="s">
        <v>158</v>
      </c>
      <c r="AY447" t="s">
        <v>171</v>
      </c>
      <c r="AZ447" t="s">
        <v>158</v>
      </c>
      <c r="BA447" t="s">
        <v>154</v>
      </c>
      <c r="BG447" s="45"/>
      <c r="BI447">
        <v>1</v>
      </c>
    </row>
    <row r="448" spans="3:61" ht="14.45">
      <c r="C448">
        <v>442</v>
      </c>
      <c r="D448">
        <v>429</v>
      </c>
      <c r="E448" t="s">
        <v>2579</v>
      </c>
      <c r="F448" t="s">
        <v>314</v>
      </c>
      <c r="G448" t="s">
        <v>229</v>
      </c>
      <c r="H448" t="s">
        <v>175</v>
      </c>
      <c r="I448" t="s">
        <v>176</v>
      </c>
      <c r="J448" s="8">
        <v>36102.7</v>
      </c>
      <c r="K448">
        <v>1046.30</v>
      </c>
      <c r="L448">
        <v>0.429</v>
      </c>
      <c r="M448">
        <v>58714.90</v>
      </c>
      <c r="N448">
        <v>30585</v>
      </c>
      <c r="O448">
        <v>16</v>
      </c>
      <c r="P448" t="s">
        <v>154</v>
      </c>
      <c r="S448" t="s">
        <v>154</v>
      </c>
      <c r="T448" t="s">
        <v>154</v>
      </c>
      <c r="W448" s="134"/>
      <c r="Z448" s="134"/>
      <c r="AE448" t="s">
        <v>167</v>
      </c>
      <c r="AF448" t="s">
        <v>6</v>
      </c>
      <c r="AG448" t="s">
        <v>157</v>
      </c>
      <c r="AH448" t="s">
        <v>157</v>
      </c>
      <c r="AI448" t="s">
        <v>169</v>
      </c>
      <c r="AJ448" t="s">
        <v>159</v>
      </c>
      <c r="AL448" t="s">
        <v>154</v>
      </c>
      <c r="AQ448" t="s">
        <v>160</v>
      </c>
      <c r="AR448" t="s">
        <v>150</v>
      </c>
      <c r="AS448" t="s">
        <v>159</v>
      </c>
      <c r="AT448" t="s">
        <v>2583</v>
      </c>
      <c r="AU448">
        <v>2035</v>
      </c>
      <c r="AX448" t="s">
        <v>168</v>
      </c>
      <c r="AY448" t="s">
        <v>171</v>
      </c>
      <c r="AZ448" t="s">
        <v>158</v>
      </c>
      <c r="BA448" t="s">
        <v>154</v>
      </c>
      <c r="BG448" s="45"/>
      <c r="BI448">
        <v>0</v>
      </c>
    </row>
    <row r="449" spans="3:61" ht="14.45">
      <c r="C449">
        <v>443</v>
      </c>
      <c r="D449">
        <v>419</v>
      </c>
      <c r="E449" t="s">
        <v>2584</v>
      </c>
      <c r="F449" t="s">
        <v>980</v>
      </c>
      <c r="G449" t="s">
        <v>229</v>
      </c>
      <c r="H449" t="s">
        <v>499</v>
      </c>
      <c r="I449" t="s">
        <v>246</v>
      </c>
      <c r="J449" s="8">
        <v>36057.3</v>
      </c>
      <c r="K449">
        <v>2190</v>
      </c>
      <c r="L449">
        <v>-0.27</v>
      </c>
      <c r="M449">
        <v>143226.7</v>
      </c>
      <c r="N449">
        <v>300000</v>
      </c>
      <c r="O449">
        <v>10</v>
      </c>
      <c r="P449" t="s">
        <v>154</v>
      </c>
      <c r="S449" t="s">
        <v>154</v>
      </c>
      <c r="T449" t="s">
        <v>154</v>
      </c>
      <c r="W449" s="134"/>
      <c r="Z449" s="134"/>
      <c r="AE449" t="s">
        <v>202</v>
      </c>
      <c r="AF449" t="s">
        <v>5</v>
      </c>
      <c r="AG449" t="s">
        <v>157</v>
      </c>
      <c r="AH449" t="s">
        <v>157</v>
      </c>
      <c r="AI449" t="s">
        <v>158</v>
      </c>
      <c r="AJ449" t="s">
        <v>159</v>
      </c>
      <c r="AK449" t="s">
        <v>160</v>
      </c>
      <c r="AL449" t="s">
        <v>150</v>
      </c>
      <c r="AM449" t="s">
        <v>2588</v>
      </c>
      <c r="AN449">
        <v>2030</v>
      </c>
      <c r="AR449" t="s">
        <v>154</v>
      </c>
      <c r="AX449" t="s">
        <v>157</v>
      </c>
      <c r="AY449" t="s">
        <v>168</v>
      </c>
      <c r="AZ449" t="s">
        <v>157</v>
      </c>
      <c r="BA449" t="s">
        <v>154</v>
      </c>
      <c r="BG449" s="45"/>
      <c r="BI449">
        <v>0</v>
      </c>
    </row>
    <row r="450" spans="3:61" ht="409.5">
      <c r="C450">
        <v>444</v>
      </c>
      <c r="D450">
        <v>439</v>
      </c>
      <c r="E450" t="s">
        <v>2589</v>
      </c>
      <c r="F450" t="s">
        <v>449</v>
      </c>
      <c r="G450" t="s">
        <v>144</v>
      </c>
      <c r="H450" t="s">
        <v>175</v>
      </c>
      <c r="I450" t="s">
        <v>176</v>
      </c>
      <c r="J450" s="8">
        <v>35945.7</v>
      </c>
      <c r="K450">
        <v>-1319.40</v>
      </c>
      <c r="L450">
        <v>0</v>
      </c>
      <c r="M450">
        <v>21475.50</v>
      </c>
      <c r="N450">
        <v>138444</v>
      </c>
      <c r="O450">
        <v>29</v>
      </c>
      <c r="P450" t="s">
        <v>154</v>
      </c>
      <c r="S450" t="s">
        <v>154</v>
      </c>
      <c r="T450" t="s">
        <v>154</v>
      </c>
      <c r="W450" s="134"/>
      <c r="Z450" s="134"/>
      <c r="AE450" t="s">
        <v>167</v>
      </c>
      <c r="AF450" t="s">
        <v>6</v>
      </c>
      <c r="AG450" t="s">
        <v>157</v>
      </c>
      <c r="AH450" t="s">
        <v>157</v>
      </c>
      <c r="AI450" t="s">
        <v>157</v>
      </c>
      <c r="AJ450" t="s">
        <v>218</v>
      </c>
      <c r="AL450" t="s">
        <v>154</v>
      </c>
      <c r="AQ450" t="s">
        <v>219</v>
      </c>
      <c r="AR450" t="s">
        <v>150</v>
      </c>
      <c r="AS450" t="s">
        <v>218</v>
      </c>
      <c r="AT450" s="1" t="s">
        <v>2593</v>
      </c>
      <c r="AU450">
        <v>2050</v>
      </c>
      <c r="AX450" t="s">
        <v>168</v>
      </c>
      <c r="AY450" t="s">
        <v>168</v>
      </c>
      <c r="AZ450" t="s">
        <v>158</v>
      </c>
      <c r="BA450" t="s">
        <v>154</v>
      </c>
      <c r="BG450" s="45"/>
      <c r="BI450">
        <v>0</v>
      </c>
    </row>
    <row r="451" spans="3:61" ht="14.45">
      <c r="C451">
        <v>445</v>
      </c>
      <c r="D451">
        <v>431</v>
      </c>
      <c r="E451" t="s">
        <v>2594</v>
      </c>
      <c r="F451" t="s">
        <v>818</v>
      </c>
      <c r="G451" t="s">
        <v>144</v>
      </c>
      <c r="H451" t="s">
        <v>374</v>
      </c>
      <c r="I451" t="s">
        <v>246</v>
      </c>
      <c r="J451" s="8">
        <v>35926</v>
      </c>
      <c r="K451">
        <v>19743</v>
      </c>
      <c r="L451">
        <v>0.143</v>
      </c>
      <c r="M451">
        <v>94511</v>
      </c>
      <c r="N451">
        <v>31600</v>
      </c>
      <c r="O451">
        <v>2</v>
      </c>
      <c r="P451" t="s">
        <v>154</v>
      </c>
      <c r="S451" t="s">
        <v>154</v>
      </c>
      <c r="T451" t="s">
        <v>154</v>
      </c>
      <c r="W451" s="134"/>
      <c r="Z451" s="134"/>
      <c r="AL451" t="s">
        <v>154</v>
      </c>
      <c r="AO451" t="s">
        <v>2598</v>
      </c>
      <c r="AP451" t="s">
        <v>795</v>
      </c>
      <c r="AR451" t="s">
        <v>154</v>
      </c>
      <c r="AX451" t="s">
        <v>168</v>
      </c>
      <c r="BA451" t="s">
        <v>154</v>
      </c>
      <c r="BG451" s="45"/>
      <c r="BH451" t="s">
        <v>2599</v>
      </c>
      <c r="BI451">
        <v>0</v>
      </c>
    </row>
    <row r="452" spans="3:61" ht="14.45">
      <c r="C452">
        <v>446</v>
      </c>
      <c r="D452">
        <v>490</v>
      </c>
      <c r="E452" t="s">
        <v>2600</v>
      </c>
      <c r="F452" t="s">
        <v>1163</v>
      </c>
      <c r="G452" t="s">
        <v>229</v>
      </c>
      <c r="H452" t="s">
        <v>145</v>
      </c>
      <c r="I452" t="s">
        <v>146</v>
      </c>
      <c r="J452" s="8">
        <v>35901.40</v>
      </c>
      <c r="K452">
        <v>891.20</v>
      </c>
      <c r="L452">
        <v>1.677</v>
      </c>
      <c r="M452">
        <v>126435.10</v>
      </c>
      <c r="N452">
        <v>88040</v>
      </c>
      <c r="O452">
        <v>16</v>
      </c>
      <c r="P452" t="s">
        <v>150</v>
      </c>
      <c r="Q452">
        <v>2018</v>
      </c>
      <c r="R452">
        <v>2019</v>
      </c>
      <c r="S452" t="s">
        <v>150</v>
      </c>
      <c r="T452" t="s">
        <v>150</v>
      </c>
      <c r="U452" t="s">
        <v>151</v>
      </c>
      <c r="V452" t="s">
        <v>152</v>
      </c>
      <c r="W452" s="134">
        <v>2030</v>
      </c>
      <c r="X452" t="s">
        <v>151</v>
      </c>
      <c r="Y452" t="s">
        <v>152</v>
      </c>
      <c r="Z452" s="134">
        <v>2040</v>
      </c>
      <c r="AA452" t="s">
        <v>150</v>
      </c>
      <c r="AB452" t="s">
        <v>151</v>
      </c>
      <c r="AC452">
        <v>2040</v>
      </c>
      <c r="AE452" t="s">
        <v>167</v>
      </c>
      <c r="AF452" t="s">
        <v>6</v>
      </c>
      <c r="AG452" t="s">
        <v>157</v>
      </c>
      <c r="AH452" t="s">
        <v>157</v>
      </c>
      <c r="AI452" t="s">
        <v>157</v>
      </c>
      <c r="AJ452" t="s">
        <v>218</v>
      </c>
      <c r="AL452" t="s">
        <v>154</v>
      </c>
      <c r="AQ452" t="s">
        <v>219</v>
      </c>
      <c r="AR452" t="s">
        <v>150</v>
      </c>
      <c r="AS452" t="s">
        <v>218</v>
      </c>
      <c r="AT452" t="s">
        <v>2604</v>
      </c>
      <c r="AU452">
        <v>2040</v>
      </c>
      <c r="AX452" t="s">
        <v>157</v>
      </c>
      <c r="AY452" t="s">
        <v>168</v>
      </c>
      <c r="AZ452" t="s">
        <v>158</v>
      </c>
      <c r="BA452" t="s">
        <v>154</v>
      </c>
      <c r="BG452" s="45"/>
      <c r="BI452">
        <v>1</v>
      </c>
    </row>
    <row r="453" spans="3:61" ht="14.45">
      <c r="C453">
        <v>447</v>
      </c>
      <c r="D453">
        <v>418</v>
      </c>
      <c r="E453" t="s">
        <v>2605</v>
      </c>
      <c r="F453" t="s">
        <v>679</v>
      </c>
      <c r="G453" t="s">
        <v>174</v>
      </c>
      <c r="H453" t="s">
        <v>175</v>
      </c>
      <c r="I453" t="s">
        <v>176</v>
      </c>
      <c r="J453" s="8">
        <v>35876.10</v>
      </c>
      <c r="K453">
        <v>788.40</v>
      </c>
      <c r="L453">
        <v>-0.085</v>
      </c>
      <c r="M453">
        <v>80710.4</v>
      </c>
      <c r="N453">
        <v>161110</v>
      </c>
      <c r="O453">
        <v>7</v>
      </c>
      <c r="P453" t="s">
        <v>154</v>
      </c>
      <c r="S453" t="s">
        <v>154</v>
      </c>
      <c r="T453" t="s">
        <v>154</v>
      </c>
      <c r="W453" s="134"/>
      <c r="Z453" s="134"/>
      <c r="AG453" t="s">
        <v>337</v>
      </c>
      <c r="AH453" t="s">
        <v>337</v>
      </c>
      <c r="AJ453" t="s">
        <v>159</v>
      </c>
      <c r="AK453" t="s">
        <v>180</v>
      </c>
      <c r="AL453" t="s">
        <v>154</v>
      </c>
      <c r="AM453" t="s">
        <v>665</v>
      </c>
      <c r="AN453">
        <v>2060</v>
      </c>
      <c r="AO453" t="s">
        <v>2609</v>
      </c>
      <c r="AR453" t="s">
        <v>154</v>
      </c>
      <c r="AX453" t="s">
        <v>168</v>
      </c>
      <c r="BA453" t="s">
        <v>154</v>
      </c>
      <c r="BG453" s="45"/>
      <c r="BI453">
        <v>0</v>
      </c>
    </row>
    <row r="454" spans="3:61" ht="14.45">
      <c r="C454">
        <v>448</v>
      </c>
      <c r="D454">
        <v>451</v>
      </c>
      <c r="E454" t="s">
        <v>2610</v>
      </c>
      <c r="F454" t="s">
        <v>997</v>
      </c>
      <c r="G454" t="s">
        <v>998</v>
      </c>
      <c r="H454" t="s">
        <v>175</v>
      </c>
      <c r="I454" t="s">
        <v>176</v>
      </c>
      <c r="J454" s="8">
        <v>35779</v>
      </c>
      <c r="K454">
        <v>-468</v>
      </c>
      <c r="L454">
        <v>-1.682</v>
      </c>
      <c r="M454">
        <v>86779</v>
      </c>
      <c r="N454">
        <v>433000</v>
      </c>
      <c r="O454">
        <v>26</v>
      </c>
      <c r="P454" t="s">
        <v>154</v>
      </c>
      <c r="S454" t="s">
        <v>154</v>
      </c>
      <c r="T454" t="s">
        <v>154</v>
      </c>
      <c r="W454" s="134"/>
      <c r="Z454" s="134"/>
      <c r="AE454" t="s">
        <v>233</v>
      </c>
      <c r="AF454" t="s">
        <v>234</v>
      </c>
      <c r="AG454" t="s">
        <v>168</v>
      </c>
      <c r="AH454" t="s">
        <v>168</v>
      </c>
      <c r="AI454" t="s">
        <v>168</v>
      </c>
      <c r="AK454" t="s">
        <v>219</v>
      </c>
      <c r="AL454" t="s">
        <v>150</v>
      </c>
      <c r="AM454" t="s">
        <v>2614</v>
      </c>
      <c r="AN454">
        <v>2050</v>
      </c>
      <c r="AO454" t="s">
        <v>2615</v>
      </c>
      <c r="AR454" t="s">
        <v>154</v>
      </c>
      <c r="AX454" t="s">
        <v>168</v>
      </c>
      <c r="AY454" t="s">
        <v>168</v>
      </c>
      <c r="AZ454" t="s">
        <v>158</v>
      </c>
      <c r="BA454" t="s">
        <v>154</v>
      </c>
      <c r="BG454" s="45"/>
      <c r="BI454">
        <v>0</v>
      </c>
    </row>
    <row r="455" spans="3:61" ht="14.45">
      <c r="C455">
        <v>449</v>
      </c>
      <c r="D455">
        <v>421</v>
      </c>
      <c r="E455" t="s">
        <v>2616</v>
      </c>
      <c r="F455" t="s">
        <v>415</v>
      </c>
      <c r="G455" t="s">
        <v>244</v>
      </c>
      <c r="H455" t="s">
        <v>175</v>
      </c>
      <c r="I455" t="s">
        <v>176</v>
      </c>
      <c r="J455" s="8">
        <v>35775.50</v>
      </c>
      <c r="K455">
        <v>2774.30</v>
      </c>
      <c r="L455">
        <v>-0.036</v>
      </c>
      <c r="M455">
        <v>100273.6</v>
      </c>
      <c r="N455">
        <v>48793</v>
      </c>
      <c r="O455">
        <v>29</v>
      </c>
      <c r="P455" t="s">
        <v>154</v>
      </c>
      <c r="S455" t="s">
        <v>154</v>
      </c>
      <c r="T455" t="s">
        <v>154</v>
      </c>
      <c r="W455" s="134"/>
      <c r="Z455" s="134"/>
      <c r="AE455" t="s">
        <v>167</v>
      </c>
      <c r="AF455" t="s">
        <v>6</v>
      </c>
      <c r="AG455" t="s">
        <v>157</v>
      </c>
      <c r="AH455" t="s">
        <v>157</v>
      </c>
      <c r="AI455" t="s">
        <v>158</v>
      </c>
      <c r="AJ455" t="s">
        <v>159</v>
      </c>
      <c r="AL455" t="s">
        <v>154</v>
      </c>
      <c r="AQ455" t="s">
        <v>160</v>
      </c>
      <c r="AR455" t="s">
        <v>150</v>
      </c>
      <c r="AS455" t="s">
        <v>159</v>
      </c>
      <c r="AT455" t="s">
        <v>2620</v>
      </c>
      <c r="AU455">
        <v>2050</v>
      </c>
      <c r="AX455" t="s">
        <v>168</v>
      </c>
      <c r="AY455" t="s">
        <v>168</v>
      </c>
      <c r="AZ455" t="s">
        <v>158</v>
      </c>
      <c r="BA455" t="s">
        <v>154</v>
      </c>
      <c r="BG455" s="45"/>
      <c r="BI455">
        <v>0</v>
      </c>
    </row>
    <row r="456" spans="3:61" ht="14.45">
      <c r="C456">
        <v>450</v>
      </c>
      <c r="D456">
        <v>454</v>
      </c>
      <c r="E456" t="s">
        <v>2621</v>
      </c>
      <c r="F456" t="s">
        <v>980</v>
      </c>
      <c r="G456" t="s">
        <v>229</v>
      </c>
      <c r="H456" t="s">
        <v>264</v>
      </c>
      <c r="I456" t="s">
        <v>176</v>
      </c>
      <c r="J456" s="8">
        <v>35773.50</v>
      </c>
      <c r="K456">
        <v>175.20</v>
      </c>
      <c r="L456">
        <v>1.936</v>
      </c>
      <c r="M456">
        <v>14408.50</v>
      </c>
      <c r="N456">
        <v>21224</v>
      </c>
      <c r="O456">
        <v>7</v>
      </c>
      <c r="P456" t="s">
        <v>154</v>
      </c>
      <c r="S456" t="s">
        <v>150</v>
      </c>
      <c r="T456" t="s">
        <v>154</v>
      </c>
      <c r="U456" t="s">
        <v>155</v>
      </c>
      <c r="W456" s="134"/>
      <c r="Z456" s="134"/>
      <c r="AE456" t="s">
        <v>167</v>
      </c>
      <c r="AF456" t="s">
        <v>6</v>
      </c>
      <c r="AG456" t="s">
        <v>157</v>
      </c>
      <c r="AH456" t="s">
        <v>157</v>
      </c>
      <c r="AI456" t="s">
        <v>157</v>
      </c>
      <c r="AJ456" t="s">
        <v>218</v>
      </c>
      <c r="AL456" t="s">
        <v>154</v>
      </c>
      <c r="AQ456" t="s">
        <v>219</v>
      </c>
      <c r="AR456" t="s">
        <v>150</v>
      </c>
      <c r="AS456" t="s">
        <v>218</v>
      </c>
      <c r="AT456" t="s">
        <v>2625</v>
      </c>
      <c r="AU456">
        <v>2050</v>
      </c>
      <c r="AX456" t="s">
        <v>157</v>
      </c>
      <c r="AY456" t="s">
        <v>168</v>
      </c>
      <c r="AZ456" t="s">
        <v>158</v>
      </c>
      <c r="BA456" t="s">
        <v>154</v>
      </c>
      <c r="BG456" s="45"/>
      <c r="BI456">
        <v>0</v>
      </c>
    </row>
    <row r="457" spans="3:61" ht="14.45">
      <c r="C457">
        <v>451</v>
      </c>
      <c r="D457">
        <v>438</v>
      </c>
      <c r="E457" t="s">
        <v>2626</v>
      </c>
      <c r="F457" t="s">
        <v>599</v>
      </c>
      <c r="G457" t="s">
        <v>184</v>
      </c>
      <c r="H457" t="s">
        <v>175</v>
      </c>
      <c r="I457" t="s">
        <v>176</v>
      </c>
      <c r="J457" s="8">
        <v>35767</v>
      </c>
      <c r="K457">
        <v>968</v>
      </c>
      <c r="L457">
        <v>-0.018</v>
      </c>
      <c r="M457">
        <v>24383</v>
      </c>
      <c r="N457">
        <v>140000</v>
      </c>
      <c r="O457">
        <v>1</v>
      </c>
      <c r="P457" t="s">
        <v>154</v>
      </c>
      <c r="S457" t="s">
        <v>154</v>
      </c>
      <c r="T457" t="s">
        <v>154</v>
      </c>
      <c r="W457" s="134"/>
      <c r="Z457" s="134"/>
      <c r="AE457" t="s">
        <v>202</v>
      </c>
      <c r="AF457" t="s">
        <v>5</v>
      </c>
      <c r="AG457" t="s">
        <v>168</v>
      </c>
      <c r="AH457" t="s">
        <v>168</v>
      </c>
      <c r="AI457" t="s">
        <v>168</v>
      </c>
      <c r="AL457" t="s">
        <v>150</v>
      </c>
      <c r="AM457" t="s">
        <v>2630</v>
      </c>
      <c r="AN457">
        <v>2060</v>
      </c>
      <c r="AR457" t="s">
        <v>154</v>
      </c>
      <c r="AT457" t="s">
        <v>2631</v>
      </c>
      <c r="AX457" t="s">
        <v>168</v>
      </c>
      <c r="AY457" t="s">
        <v>168</v>
      </c>
      <c r="AZ457" t="s">
        <v>158</v>
      </c>
      <c r="BA457" t="s">
        <v>154</v>
      </c>
      <c r="BG457" s="45"/>
      <c r="BI457">
        <v>0</v>
      </c>
    </row>
    <row r="458" spans="3:61" ht="409.5">
      <c r="C458">
        <v>452</v>
      </c>
      <c r="D458" t="e">
        <v>#N/A</v>
      </c>
      <c r="E458" t="s">
        <v>2632</v>
      </c>
      <c r="F458" t="s">
        <v>2633</v>
      </c>
      <c r="G458" t="s">
        <v>1294</v>
      </c>
      <c r="H458" t="s">
        <v>145</v>
      </c>
      <c r="I458" t="s">
        <v>146</v>
      </c>
      <c r="J458" s="8">
        <v>35764</v>
      </c>
      <c r="K458">
        <v>5513.10</v>
      </c>
      <c r="L458">
        <v>0.19</v>
      </c>
      <c r="M458">
        <v>651535.50</v>
      </c>
      <c r="N458">
        <v>49272</v>
      </c>
      <c r="O458">
        <v>27</v>
      </c>
      <c r="P458" t="s">
        <v>154</v>
      </c>
      <c r="S458" t="s">
        <v>150</v>
      </c>
      <c r="T458" t="s">
        <v>150</v>
      </c>
      <c r="U458" t="s">
        <v>151</v>
      </c>
      <c r="V458" t="s">
        <v>152</v>
      </c>
      <c r="W458" s="134">
        <v>2030</v>
      </c>
      <c r="X458" t="s">
        <v>151</v>
      </c>
      <c r="Y458" t="s">
        <v>152</v>
      </c>
      <c r="Z458" s="134">
        <v>2040</v>
      </c>
      <c r="AA458" t="s">
        <v>150</v>
      </c>
      <c r="AB458" t="s">
        <v>151</v>
      </c>
      <c r="AC458">
        <v>2040</v>
      </c>
      <c r="AE458" t="s">
        <v>167</v>
      </c>
      <c r="AF458" t="s">
        <v>6</v>
      </c>
      <c r="AG458" t="s">
        <v>157</v>
      </c>
      <c r="AH458" t="s">
        <v>157</v>
      </c>
      <c r="AI458" t="s">
        <v>157</v>
      </c>
      <c r="AJ458" t="s">
        <v>218</v>
      </c>
      <c r="AL458" t="s">
        <v>154</v>
      </c>
      <c r="AQ458" t="s">
        <v>219</v>
      </c>
      <c r="AR458" t="s">
        <v>150</v>
      </c>
      <c r="AS458" t="s">
        <v>218</v>
      </c>
      <c r="AT458" s="1" t="s">
        <v>2637</v>
      </c>
      <c r="AU458">
        <v>2040</v>
      </c>
      <c r="AX458" t="s">
        <v>157</v>
      </c>
      <c r="AY458" t="s">
        <v>158</v>
      </c>
      <c r="AZ458" t="s">
        <v>158</v>
      </c>
      <c r="BA458" t="s">
        <v>154</v>
      </c>
      <c r="BG458" s="45"/>
      <c r="BI458">
        <v>0</v>
      </c>
    </row>
    <row r="459" spans="3:61" ht="14.45">
      <c r="C459">
        <v>453</v>
      </c>
      <c r="D459">
        <v>461</v>
      </c>
      <c r="E459" t="s">
        <v>2638</v>
      </c>
      <c r="F459" t="s">
        <v>333</v>
      </c>
      <c r="G459" t="s">
        <v>229</v>
      </c>
      <c r="H459" t="s">
        <v>416</v>
      </c>
      <c r="I459" t="s">
        <v>246</v>
      </c>
      <c r="J459" s="8">
        <v>35732.8</v>
      </c>
      <c r="K459">
        <v>533.90</v>
      </c>
      <c r="L459">
        <v>-0.222</v>
      </c>
      <c r="M459">
        <v>205533.50</v>
      </c>
      <c r="N459">
        <v>58166</v>
      </c>
      <c r="O459">
        <v>4</v>
      </c>
      <c r="P459" t="s">
        <v>154</v>
      </c>
      <c r="S459" t="s">
        <v>154</v>
      </c>
      <c r="T459" t="s">
        <v>154</v>
      </c>
      <c r="W459" s="134"/>
      <c r="Z459" s="134"/>
      <c r="AL459" t="s">
        <v>154</v>
      </c>
      <c r="AO459" t="s">
        <v>2642</v>
      </c>
      <c r="AR459" t="s">
        <v>154</v>
      </c>
      <c r="AT459" t="s">
        <v>2643</v>
      </c>
      <c r="AV459" t="s">
        <v>2644</v>
      </c>
      <c r="AX459" t="s">
        <v>168</v>
      </c>
      <c r="AZ459" t="s">
        <v>160</v>
      </c>
      <c r="BA459" t="s">
        <v>150</v>
      </c>
      <c r="BB459" t="s">
        <v>2645</v>
      </c>
      <c r="BC459">
        <v>2050</v>
      </c>
      <c r="BG459" s="45"/>
      <c r="BI459">
        <v>0</v>
      </c>
    </row>
    <row r="460" spans="3:61" ht="14.45">
      <c r="C460">
        <v>454</v>
      </c>
      <c r="D460">
        <v>436</v>
      </c>
      <c r="E460" t="s">
        <v>2646</v>
      </c>
      <c r="F460" t="s">
        <v>271</v>
      </c>
      <c r="G460" t="s">
        <v>272</v>
      </c>
      <c r="H460" t="s">
        <v>175</v>
      </c>
      <c r="I460" t="s">
        <v>176</v>
      </c>
      <c r="J460" s="8">
        <v>35676</v>
      </c>
      <c r="K460">
        <v>108.90</v>
      </c>
      <c r="L460">
        <v>-0.283</v>
      </c>
      <c r="M460">
        <v>29621.30</v>
      </c>
      <c r="N460">
        <v>43287</v>
      </c>
      <c r="O460">
        <v>5</v>
      </c>
      <c r="P460" t="s">
        <v>154</v>
      </c>
      <c r="S460" t="s">
        <v>154</v>
      </c>
      <c r="T460" t="s">
        <v>154</v>
      </c>
      <c r="W460" s="134"/>
      <c r="Z460" s="134"/>
      <c r="AL460" t="s">
        <v>154</v>
      </c>
      <c r="AO460" t="s">
        <v>2650</v>
      </c>
      <c r="AP460" t="s">
        <v>795</v>
      </c>
      <c r="AR460" t="s">
        <v>154</v>
      </c>
      <c r="AX460" t="s">
        <v>168</v>
      </c>
      <c r="BA460" t="s">
        <v>154</v>
      </c>
      <c r="BG460" s="45"/>
      <c r="BH460" t="s">
        <v>2651</v>
      </c>
      <c r="BI460">
        <v>0</v>
      </c>
    </row>
    <row r="461" spans="3:61" ht="14.45">
      <c r="C461">
        <v>455</v>
      </c>
      <c r="D461">
        <v>361</v>
      </c>
      <c r="E461" t="s">
        <v>2652</v>
      </c>
      <c r="F461" t="s">
        <v>271</v>
      </c>
      <c r="G461" t="s">
        <v>272</v>
      </c>
      <c r="H461" t="s">
        <v>175</v>
      </c>
      <c r="I461" t="s">
        <v>176</v>
      </c>
      <c r="J461" s="8">
        <v>35651.2</v>
      </c>
      <c r="K461">
        <v>2132.3</v>
      </c>
      <c r="L461">
        <v>0.032</v>
      </c>
      <c r="M461">
        <v>47030</v>
      </c>
      <c r="N461">
        <v>50390</v>
      </c>
      <c r="O461">
        <v>21</v>
      </c>
      <c r="P461" t="s">
        <v>154</v>
      </c>
      <c r="S461" t="s">
        <v>154</v>
      </c>
      <c r="T461" t="s">
        <v>154</v>
      </c>
      <c r="W461" s="134"/>
      <c r="Z461" s="134"/>
      <c r="AL461" t="s">
        <v>154</v>
      </c>
      <c r="AO461" t="s">
        <v>2656</v>
      </c>
      <c r="AP461" t="s">
        <v>1028</v>
      </c>
      <c r="AR461" t="s">
        <v>154</v>
      </c>
      <c r="AX461" t="s">
        <v>168</v>
      </c>
      <c r="BA461" t="s">
        <v>154</v>
      </c>
      <c r="BG461" s="45"/>
      <c r="BI461">
        <v>0</v>
      </c>
    </row>
    <row r="462" spans="3:61" ht="14.45">
      <c r="C462">
        <v>456</v>
      </c>
      <c r="D462">
        <v>423</v>
      </c>
      <c r="E462" t="s">
        <v>2657</v>
      </c>
      <c r="F462" t="s">
        <v>271</v>
      </c>
      <c r="G462" t="s">
        <v>272</v>
      </c>
      <c r="H462" t="s">
        <v>264</v>
      </c>
      <c r="I462" t="s">
        <v>176</v>
      </c>
      <c r="J462" s="8">
        <v>35572</v>
      </c>
      <c r="K462">
        <v>3492</v>
      </c>
      <c r="L462">
        <v>0.099</v>
      </c>
      <c r="M462">
        <v>50613</v>
      </c>
      <c r="N462">
        <v>79800</v>
      </c>
      <c r="O462">
        <v>22</v>
      </c>
      <c r="P462" t="s">
        <v>154</v>
      </c>
      <c r="S462" t="s">
        <v>150</v>
      </c>
      <c r="T462" t="s">
        <v>150</v>
      </c>
      <c r="U462" t="s">
        <v>151</v>
      </c>
      <c r="V462" t="s">
        <v>152</v>
      </c>
      <c r="W462" s="134">
        <v>2031</v>
      </c>
      <c r="X462" t="s">
        <v>151</v>
      </c>
      <c r="Y462" t="s">
        <v>152</v>
      </c>
      <c r="Z462" s="134">
        <v>2050</v>
      </c>
      <c r="AA462" t="s">
        <v>150</v>
      </c>
      <c r="AB462" t="s">
        <v>151</v>
      </c>
      <c r="AC462">
        <v>2050</v>
      </c>
      <c r="AE462" t="s">
        <v>202</v>
      </c>
      <c r="AF462" t="s">
        <v>5</v>
      </c>
      <c r="AG462" t="s">
        <v>157</v>
      </c>
      <c r="AH462" t="s">
        <v>157</v>
      </c>
      <c r="AI462" t="s">
        <v>157</v>
      </c>
      <c r="AJ462" t="s">
        <v>218</v>
      </c>
      <c r="AK462" t="s">
        <v>219</v>
      </c>
      <c r="AL462" t="s">
        <v>150</v>
      </c>
      <c r="AM462" t="s">
        <v>2661</v>
      </c>
      <c r="AN462">
        <v>2050</v>
      </c>
      <c r="AR462" t="s">
        <v>154</v>
      </c>
      <c r="AX462" t="s">
        <v>157</v>
      </c>
      <c r="AY462" t="s">
        <v>171</v>
      </c>
      <c r="AZ462" t="s">
        <v>158</v>
      </c>
      <c r="BA462" t="s">
        <v>154</v>
      </c>
      <c r="BG462" s="45"/>
      <c r="BI462">
        <v>0</v>
      </c>
    </row>
    <row r="463" spans="3:61" ht="174">
      <c r="C463">
        <v>457</v>
      </c>
      <c r="D463">
        <v>443</v>
      </c>
      <c r="E463" t="s">
        <v>2662</v>
      </c>
      <c r="F463" t="s">
        <v>1840</v>
      </c>
      <c r="G463" t="s">
        <v>998</v>
      </c>
      <c r="H463" t="s">
        <v>1358</v>
      </c>
      <c r="I463" t="s">
        <v>246</v>
      </c>
      <c r="J463" s="8">
        <v>35441.50</v>
      </c>
      <c r="K463">
        <v>3932.50</v>
      </c>
      <c r="L463">
        <v>-0.002</v>
      </c>
      <c r="M463">
        <v>41312.8</v>
      </c>
      <c r="N463">
        <v>13265</v>
      </c>
      <c r="O463">
        <v>5</v>
      </c>
      <c r="P463" t="s">
        <v>154</v>
      </c>
      <c r="S463" t="s">
        <v>150</v>
      </c>
      <c r="T463" t="s">
        <v>150</v>
      </c>
      <c r="U463" t="s">
        <v>151</v>
      </c>
      <c r="V463" t="s">
        <v>152</v>
      </c>
      <c r="W463" s="134">
        <v>2030</v>
      </c>
      <c r="Z463" s="134"/>
      <c r="AE463" t="s">
        <v>167</v>
      </c>
      <c r="AF463" t="s">
        <v>6</v>
      </c>
      <c r="AG463" t="s">
        <v>157</v>
      </c>
      <c r="AH463" t="s">
        <v>157</v>
      </c>
      <c r="AI463" t="s">
        <v>157</v>
      </c>
      <c r="AJ463" t="s">
        <v>218</v>
      </c>
      <c r="AL463" t="s">
        <v>154</v>
      </c>
      <c r="AQ463" t="s">
        <v>219</v>
      </c>
      <c r="AR463" t="s">
        <v>150</v>
      </c>
      <c r="AS463" t="s">
        <v>218</v>
      </c>
      <c r="AT463" s="1" t="s">
        <v>2666</v>
      </c>
      <c r="AU463">
        <v>2050</v>
      </c>
      <c r="AX463" t="s">
        <v>168</v>
      </c>
      <c r="AY463" t="s">
        <v>262</v>
      </c>
      <c r="AZ463" t="s">
        <v>158</v>
      </c>
      <c r="BA463" t="s">
        <v>154</v>
      </c>
      <c r="BG463" s="45"/>
      <c r="BI463">
        <v>0</v>
      </c>
    </row>
    <row r="464" spans="3:61" ht="14.45">
      <c r="C464">
        <v>458</v>
      </c>
      <c r="D464">
        <v>453</v>
      </c>
      <c r="E464" t="s">
        <v>2667</v>
      </c>
      <c r="F464" t="s">
        <v>2517</v>
      </c>
      <c r="G464" t="s">
        <v>272</v>
      </c>
      <c r="H464" t="s">
        <v>145</v>
      </c>
      <c r="I464" t="s">
        <v>146</v>
      </c>
      <c r="J464" s="8">
        <v>35164.10</v>
      </c>
      <c r="K464">
        <v>316.50</v>
      </c>
      <c r="L464">
        <v>-0.023</v>
      </c>
      <c r="M464">
        <v>12607.30</v>
      </c>
      <c r="N464">
        <v>35505</v>
      </c>
      <c r="O464">
        <v>5</v>
      </c>
      <c r="P464" t="s">
        <v>154</v>
      </c>
      <c r="S464" t="s">
        <v>154</v>
      </c>
      <c r="T464" t="s">
        <v>154</v>
      </c>
      <c r="W464" s="134"/>
      <c r="Z464" s="134"/>
      <c r="AE464" t="s">
        <v>233</v>
      </c>
      <c r="AF464" t="s">
        <v>234</v>
      </c>
      <c r="AG464" t="s">
        <v>168</v>
      </c>
      <c r="AH464" t="s">
        <v>168</v>
      </c>
      <c r="AI464" t="s">
        <v>168</v>
      </c>
      <c r="AL464" t="s">
        <v>154</v>
      </c>
      <c r="AR464" t="s">
        <v>154</v>
      </c>
      <c r="AX464" t="s">
        <v>168</v>
      </c>
      <c r="AY464" t="s">
        <v>168</v>
      </c>
      <c r="AZ464" t="s">
        <v>158</v>
      </c>
      <c r="BA464" t="s">
        <v>154</v>
      </c>
      <c r="BG464" s="45"/>
      <c r="BI464">
        <v>0</v>
      </c>
    </row>
    <row r="465" spans="3:61" ht="409.5">
      <c r="C465">
        <v>459</v>
      </c>
      <c r="D465">
        <v>417</v>
      </c>
      <c r="E465" t="s">
        <v>2671</v>
      </c>
      <c r="F465" t="s">
        <v>926</v>
      </c>
      <c r="G465" t="s">
        <v>206</v>
      </c>
      <c r="H465" t="s">
        <v>175</v>
      </c>
      <c r="I465" t="s">
        <v>176</v>
      </c>
      <c r="J465" s="8">
        <v>35128.60</v>
      </c>
      <c r="K465">
        <v>-4563.50</v>
      </c>
      <c r="L465">
        <v>0</v>
      </c>
      <c r="M465">
        <v>141909.90</v>
      </c>
      <c r="N465">
        <v>22794</v>
      </c>
      <c r="O465">
        <v>8</v>
      </c>
      <c r="P465" t="s">
        <v>154</v>
      </c>
      <c r="S465" t="s">
        <v>154</v>
      </c>
      <c r="T465" t="s">
        <v>154</v>
      </c>
      <c r="W465" s="134"/>
      <c r="Z465" s="134"/>
      <c r="AE465" t="s">
        <v>281</v>
      </c>
      <c r="AF465" t="s">
        <v>240</v>
      </c>
      <c r="AG465" t="s">
        <v>157</v>
      </c>
      <c r="AH465" t="s">
        <v>157</v>
      </c>
      <c r="AI465" t="s">
        <v>169</v>
      </c>
      <c r="AJ465" t="s">
        <v>159</v>
      </c>
      <c r="AL465" t="s">
        <v>154</v>
      </c>
      <c r="AR465" t="s">
        <v>154</v>
      </c>
      <c r="AX465" t="s">
        <v>168</v>
      </c>
      <c r="AY465" t="s">
        <v>168</v>
      </c>
      <c r="AZ465" t="s">
        <v>158</v>
      </c>
      <c r="BA465" t="s">
        <v>150</v>
      </c>
      <c r="BB465" s="1" t="s">
        <v>2675</v>
      </c>
      <c r="BC465">
        <v>2030</v>
      </c>
      <c r="BG465" s="45"/>
      <c r="BI465">
        <v>0</v>
      </c>
    </row>
    <row r="466" spans="3:61" ht="14.45">
      <c r="C466">
        <v>460</v>
      </c>
      <c r="D466" t="e">
        <v>#N/A</v>
      </c>
      <c r="E466" t="s">
        <v>2676</v>
      </c>
      <c r="F466" t="s">
        <v>1294</v>
      </c>
      <c r="G466" t="s">
        <v>1294</v>
      </c>
      <c r="H466" t="s">
        <v>175</v>
      </c>
      <c r="I466" t="s">
        <v>176</v>
      </c>
      <c r="J466" s="8">
        <v>35058.2</v>
      </c>
      <c r="K466">
        <v>525.8</v>
      </c>
      <c r="L466">
        <v>0.042</v>
      </c>
      <c r="M466">
        <v>20574.9</v>
      </c>
      <c r="N466">
        <v>98202</v>
      </c>
      <c r="O466">
        <v>13</v>
      </c>
      <c r="P466" t="s">
        <v>154</v>
      </c>
      <c r="S466" t="s">
        <v>154</v>
      </c>
      <c r="T466" t="s">
        <v>154</v>
      </c>
      <c r="W466" s="134"/>
      <c r="Z466" s="134"/>
      <c r="AE466" t="s">
        <v>233</v>
      </c>
      <c r="AF466" t="s">
        <v>234</v>
      </c>
      <c r="AG466" t="s">
        <v>157</v>
      </c>
      <c r="AH466" t="s">
        <v>157</v>
      </c>
      <c r="AJ466" t="s">
        <v>159</v>
      </c>
      <c r="AK466" t="s">
        <v>180</v>
      </c>
      <c r="AL466" t="s">
        <v>154</v>
      </c>
      <c r="AM466" t="s">
        <v>338</v>
      </c>
      <c r="AN466">
        <v>2060</v>
      </c>
      <c r="AO466" t="s">
        <v>2680</v>
      </c>
      <c r="AR466" t="s">
        <v>154</v>
      </c>
      <c r="AX466" t="s">
        <v>168</v>
      </c>
      <c r="AY466" t="s">
        <v>168</v>
      </c>
      <c r="AZ466" t="s">
        <v>158</v>
      </c>
      <c r="BA466" t="s">
        <v>154</v>
      </c>
      <c r="BG466" s="45"/>
      <c r="BI466">
        <v>0</v>
      </c>
    </row>
    <row r="467" spans="3:61" ht="409.5">
      <c r="C467">
        <v>461</v>
      </c>
      <c r="D467">
        <v>375</v>
      </c>
      <c r="E467" t="s">
        <v>2681</v>
      </c>
      <c r="F467" t="s">
        <v>348</v>
      </c>
      <c r="G467" t="s">
        <v>214</v>
      </c>
      <c r="H467" t="s">
        <v>349</v>
      </c>
      <c r="I467" t="s">
        <v>176</v>
      </c>
      <c r="J467" s="8">
        <v>34935</v>
      </c>
      <c r="K467">
        <v>1552</v>
      </c>
      <c r="L467">
        <v>0</v>
      </c>
      <c r="M467">
        <v>51485</v>
      </c>
      <c r="N467">
        <v>76800</v>
      </c>
      <c r="O467">
        <v>1</v>
      </c>
      <c r="P467" t="s">
        <v>154</v>
      </c>
      <c r="S467" t="s">
        <v>150</v>
      </c>
      <c r="T467" t="s">
        <v>150</v>
      </c>
      <c r="U467" t="s">
        <v>151</v>
      </c>
      <c r="V467" t="s">
        <v>152</v>
      </c>
      <c r="W467" s="134">
        <v>2030</v>
      </c>
      <c r="X467" t="s">
        <v>151</v>
      </c>
      <c r="Y467" t="s">
        <v>152</v>
      </c>
      <c r="Z467" s="134">
        <v>2050</v>
      </c>
      <c r="AA467" t="s">
        <v>150</v>
      </c>
      <c r="AB467" t="s">
        <v>151</v>
      </c>
      <c r="AC467">
        <v>2050</v>
      </c>
      <c r="AE467" t="s">
        <v>167</v>
      </c>
      <c r="AF467" t="s">
        <v>6</v>
      </c>
      <c r="AG467" t="s">
        <v>157</v>
      </c>
      <c r="AH467" t="s">
        <v>157</v>
      </c>
      <c r="AI467" t="s">
        <v>157</v>
      </c>
      <c r="AJ467" t="s">
        <v>218</v>
      </c>
      <c r="AL467" t="s">
        <v>154</v>
      </c>
      <c r="AQ467" t="s">
        <v>219</v>
      </c>
      <c r="AR467" t="s">
        <v>150</v>
      </c>
      <c r="AS467" t="s">
        <v>218</v>
      </c>
      <c r="AT467" s="1" t="s">
        <v>2685</v>
      </c>
      <c r="AU467">
        <v>2050</v>
      </c>
      <c r="AX467" t="s">
        <v>168</v>
      </c>
      <c r="AY467" t="s">
        <v>168</v>
      </c>
      <c r="AZ467" t="s">
        <v>158</v>
      </c>
      <c r="BA467" t="s">
        <v>154</v>
      </c>
      <c r="BG467" s="45"/>
      <c r="BI467">
        <v>0</v>
      </c>
    </row>
    <row r="468" spans="3:61" ht="14.45">
      <c r="C468">
        <v>462</v>
      </c>
      <c r="D468" t="e">
        <v>#N/A</v>
      </c>
      <c r="E468" t="s">
        <v>2686</v>
      </c>
      <c r="F468" t="s">
        <v>679</v>
      </c>
      <c r="G468" t="s">
        <v>174</v>
      </c>
      <c r="H468" t="s">
        <v>145</v>
      </c>
      <c r="I468" t="s">
        <v>146</v>
      </c>
      <c r="J468" s="8">
        <v>34916.8</v>
      </c>
      <c r="K468">
        <v>79.9</v>
      </c>
      <c r="L468">
        <v>-0.909</v>
      </c>
      <c r="M468">
        <v>15690.50</v>
      </c>
      <c r="N468">
        <v>3201</v>
      </c>
      <c r="O468">
        <v>13</v>
      </c>
      <c r="P468" t="s">
        <v>154</v>
      </c>
      <c r="S468" t="s">
        <v>154</v>
      </c>
      <c r="T468" t="s">
        <v>154</v>
      </c>
      <c r="W468" s="134"/>
      <c r="Z468" s="134"/>
      <c r="AE468" t="s">
        <v>167</v>
      </c>
      <c r="AF468" t="s">
        <v>6</v>
      </c>
      <c r="AG468" t="s">
        <v>157</v>
      </c>
      <c r="AH468" t="s">
        <v>157</v>
      </c>
      <c r="AI468" t="s">
        <v>157</v>
      </c>
      <c r="AJ468" t="s">
        <v>218</v>
      </c>
      <c r="AL468" t="s">
        <v>154</v>
      </c>
      <c r="AQ468" t="s">
        <v>219</v>
      </c>
      <c r="AR468" t="s">
        <v>150</v>
      </c>
      <c r="AS468" t="s">
        <v>218</v>
      </c>
      <c r="AT468" t="s">
        <v>2690</v>
      </c>
      <c r="AU468">
        <v>2050</v>
      </c>
      <c r="AX468" t="s">
        <v>157</v>
      </c>
      <c r="AY468" t="s">
        <v>262</v>
      </c>
      <c r="AZ468" t="s">
        <v>158</v>
      </c>
      <c r="BA468" t="s">
        <v>154</v>
      </c>
      <c r="BG468" s="45"/>
      <c r="BI468">
        <v>0</v>
      </c>
    </row>
    <row r="469" spans="3:61" ht="14.45">
      <c r="C469">
        <v>463</v>
      </c>
      <c r="D469">
        <v>405</v>
      </c>
      <c r="E469" t="s">
        <v>2691</v>
      </c>
      <c r="F469" t="s">
        <v>192</v>
      </c>
      <c r="G469" t="s">
        <v>193</v>
      </c>
      <c r="H469" t="s">
        <v>342</v>
      </c>
      <c r="I469" t="s">
        <v>176</v>
      </c>
      <c r="J469" s="8">
        <v>34849.2</v>
      </c>
      <c r="K469">
        <v>6036.70</v>
      </c>
      <c r="L469">
        <v>0.129</v>
      </c>
      <c r="M469">
        <v>309272.80</v>
      </c>
      <c r="N469">
        <v>129177</v>
      </c>
      <c r="O469">
        <v>1</v>
      </c>
      <c r="P469" t="s">
        <v>154</v>
      </c>
      <c r="S469" t="s">
        <v>154</v>
      </c>
      <c r="T469" t="s">
        <v>154</v>
      </c>
      <c r="W469" s="134"/>
      <c r="Z469" s="134"/>
      <c r="AE469" t="s">
        <v>202</v>
      </c>
      <c r="AF469" t="s">
        <v>5</v>
      </c>
      <c r="AG469" t="s">
        <v>157</v>
      </c>
      <c r="AH469" t="s">
        <v>157</v>
      </c>
      <c r="AI469" t="s">
        <v>168</v>
      </c>
      <c r="AJ469" t="s">
        <v>159</v>
      </c>
      <c r="AK469" t="s">
        <v>160</v>
      </c>
      <c r="AL469" t="s">
        <v>150</v>
      </c>
      <c r="AM469" t="s">
        <v>2695</v>
      </c>
      <c r="AN469">
        <v>2050</v>
      </c>
      <c r="AR469" t="s">
        <v>154</v>
      </c>
      <c r="AX469" t="s">
        <v>168</v>
      </c>
      <c r="AY469" t="s">
        <v>262</v>
      </c>
      <c r="AZ469" t="s">
        <v>158</v>
      </c>
      <c r="BA469" t="s">
        <v>154</v>
      </c>
      <c r="BG469" s="45"/>
      <c r="BI469">
        <v>0</v>
      </c>
    </row>
    <row r="470" spans="3:61" ht="409.5">
      <c r="C470">
        <v>464</v>
      </c>
      <c r="D470" t="e">
        <v>#N/A</v>
      </c>
      <c r="E470" t="s">
        <v>2696</v>
      </c>
      <c r="F470" t="s">
        <v>333</v>
      </c>
      <c r="G470" t="s">
        <v>229</v>
      </c>
      <c r="H470" t="s">
        <v>686</v>
      </c>
      <c r="I470" t="s">
        <v>176</v>
      </c>
      <c r="J470" s="8">
        <v>34762.60</v>
      </c>
      <c r="K470">
        <v>32.60</v>
      </c>
      <c r="L470">
        <v>1.242</v>
      </c>
      <c r="M470">
        <v>30879.30</v>
      </c>
      <c r="N470">
        <v>26149</v>
      </c>
      <c r="O470">
        <v>1</v>
      </c>
      <c r="P470" t="s">
        <v>154</v>
      </c>
      <c r="S470" t="s">
        <v>154</v>
      </c>
      <c r="T470" t="s">
        <v>154</v>
      </c>
      <c r="W470" s="134"/>
      <c r="Z470" s="134"/>
      <c r="AE470" t="s">
        <v>202</v>
      </c>
      <c r="AF470" t="s">
        <v>5</v>
      </c>
      <c r="AG470" t="s">
        <v>157</v>
      </c>
      <c r="AH470" t="s">
        <v>157</v>
      </c>
      <c r="AI470" t="s">
        <v>169</v>
      </c>
      <c r="AJ470" t="s">
        <v>159</v>
      </c>
      <c r="AK470" t="s">
        <v>160</v>
      </c>
      <c r="AL470" t="s">
        <v>150</v>
      </c>
      <c r="AM470" s="1" t="s">
        <v>2700</v>
      </c>
      <c r="AN470">
        <v>2032</v>
      </c>
      <c r="AR470" t="s">
        <v>154</v>
      </c>
      <c r="AX470" t="s">
        <v>168</v>
      </c>
      <c r="AY470" t="s">
        <v>168</v>
      </c>
      <c r="AZ470" t="s">
        <v>158</v>
      </c>
      <c r="BA470" t="s">
        <v>154</v>
      </c>
      <c r="BG470" s="45"/>
      <c r="BI470">
        <v>0</v>
      </c>
    </row>
    <row r="471" spans="3:61" ht="14.45">
      <c r="C471">
        <v>465</v>
      </c>
      <c r="D471" t="e">
        <v>#N/A</v>
      </c>
      <c r="E471" t="s">
        <v>2701</v>
      </c>
      <c r="F471" t="s">
        <v>599</v>
      </c>
      <c r="G471" t="s">
        <v>184</v>
      </c>
      <c r="H471" t="s">
        <v>175</v>
      </c>
      <c r="I471" t="s">
        <v>176</v>
      </c>
      <c r="J471" s="8">
        <v>34714</v>
      </c>
      <c r="K471">
        <v>2954.50</v>
      </c>
      <c r="L471">
        <v>0.029</v>
      </c>
      <c r="M471">
        <v>45355.20</v>
      </c>
      <c r="N471">
        <v>74378</v>
      </c>
      <c r="O471">
        <v>24</v>
      </c>
      <c r="P471" t="s">
        <v>154</v>
      </c>
      <c r="S471" t="s">
        <v>154</v>
      </c>
      <c r="T471" t="s">
        <v>154</v>
      </c>
      <c r="W471" s="134"/>
      <c r="Z471" s="134"/>
      <c r="AE471" t="s">
        <v>233</v>
      </c>
      <c r="AF471" t="s">
        <v>234</v>
      </c>
      <c r="AG471" t="s">
        <v>168</v>
      </c>
      <c r="AH471" t="s">
        <v>168</v>
      </c>
      <c r="AI471" t="s">
        <v>168</v>
      </c>
      <c r="AK471" t="s">
        <v>180</v>
      </c>
      <c r="AL471" t="s">
        <v>154</v>
      </c>
      <c r="AO471" t="s">
        <v>2705</v>
      </c>
      <c r="AP471" t="s">
        <v>431</v>
      </c>
      <c r="AR471" t="s">
        <v>154</v>
      </c>
      <c r="AX471" t="s">
        <v>168</v>
      </c>
      <c r="AY471" t="s">
        <v>168</v>
      </c>
      <c r="AZ471" t="s">
        <v>158</v>
      </c>
      <c r="BA471" t="s">
        <v>154</v>
      </c>
      <c r="BG471" s="45"/>
      <c r="BI471">
        <v>0</v>
      </c>
    </row>
    <row r="472" spans="3:61" ht="409.5">
      <c r="C472">
        <v>466</v>
      </c>
      <c r="D472" t="e">
        <v>#N/A</v>
      </c>
      <c r="E472" t="s">
        <v>2706</v>
      </c>
      <c r="F472" t="s">
        <v>1433</v>
      </c>
      <c r="G472" t="s">
        <v>790</v>
      </c>
      <c r="H472" t="s">
        <v>1694</v>
      </c>
      <c r="I472" t="s">
        <v>246</v>
      </c>
      <c r="J472" s="8">
        <v>34513.90</v>
      </c>
      <c r="K472">
        <v>207.10</v>
      </c>
      <c r="L472">
        <v>-0.072</v>
      </c>
      <c r="M472">
        <v>23254.30</v>
      </c>
      <c r="N472">
        <v>38358</v>
      </c>
      <c r="O472">
        <v>4</v>
      </c>
      <c r="P472" t="s">
        <v>154</v>
      </c>
      <c r="S472" t="s">
        <v>154</v>
      </c>
      <c r="T472" t="s">
        <v>154</v>
      </c>
      <c r="W472" s="134"/>
      <c r="Z472" s="134"/>
      <c r="AE472" t="s">
        <v>167</v>
      </c>
      <c r="AF472" t="s">
        <v>6</v>
      </c>
      <c r="AG472" t="s">
        <v>157</v>
      </c>
      <c r="AH472" t="s">
        <v>157</v>
      </c>
      <c r="AI472" t="s">
        <v>157</v>
      </c>
      <c r="AJ472" t="s">
        <v>218</v>
      </c>
      <c r="AL472" t="s">
        <v>154</v>
      </c>
      <c r="AQ472" t="s">
        <v>219</v>
      </c>
      <c r="AR472" t="s">
        <v>150</v>
      </c>
      <c r="AS472" t="s">
        <v>218</v>
      </c>
      <c r="AT472" s="1" t="s">
        <v>2710</v>
      </c>
      <c r="AU472">
        <v>2050</v>
      </c>
      <c r="AX472" t="s">
        <v>157</v>
      </c>
      <c r="AY472" t="s">
        <v>190</v>
      </c>
      <c r="AZ472" t="s">
        <v>157</v>
      </c>
      <c r="BA472" t="s">
        <v>154</v>
      </c>
      <c r="BG472" s="45"/>
      <c r="BI472">
        <v>0</v>
      </c>
    </row>
    <row r="473" spans="3:61" ht="14.45">
      <c r="C473">
        <v>467</v>
      </c>
      <c r="D473">
        <v>452</v>
      </c>
      <c r="E473" t="s">
        <v>2711</v>
      </c>
      <c r="F473" t="s">
        <v>599</v>
      </c>
      <c r="G473" t="s">
        <v>184</v>
      </c>
      <c r="H473" t="s">
        <v>175</v>
      </c>
      <c r="I473" t="s">
        <v>176</v>
      </c>
      <c r="J473" s="8">
        <v>34440</v>
      </c>
      <c r="K473">
        <v>5889</v>
      </c>
      <c r="L473">
        <v>0.056</v>
      </c>
      <c r="M473">
        <v>560038</v>
      </c>
      <c r="N473">
        <v>54435</v>
      </c>
      <c r="O473">
        <v>2</v>
      </c>
      <c r="P473" t="s">
        <v>154</v>
      </c>
      <c r="S473" t="s">
        <v>154</v>
      </c>
      <c r="T473" t="s">
        <v>154</v>
      </c>
      <c r="W473" s="134"/>
      <c r="Z473" s="134"/>
      <c r="AL473" t="s">
        <v>154</v>
      </c>
      <c r="AO473" t="s">
        <v>2715</v>
      </c>
      <c r="AP473" t="s">
        <v>795</v>
      </c>
      <c r="AR473" t="s">
        <v>154</v>
      </c>
      <c r="AX473" t="s">
        <v>168</v>
      </c>
      <c r="BA473" t="s">
        <v>154</v>
      </c>
      <c r="BG473" s="45"/>
      <c r="BI473">
        <v>0</v>
      </c>
    </row>
    <row r="474" spans="3:61" ht="409.5">
      <c r="C474">
        <v>468</v>
      </c>
      <c r="D474" t="e">
        <v>#N/A</v>
      </c>
      <c r="E474" t="s">
        <v>2716</v>
      </c>
      <c r="F474" t="s">
        <v>2149</v>
      </c>
      <c r="G474" t="s">
        <v>229</v>
      </c>
      <c r="H474" t="s">
        <v>145</v>
      </c>
      <c r="I474" t="s">
        <v>146</v>
      </c>
      <c r="J474" s="8">
        <v>34437.3</v>
      </c>
      <c r="K474">
        <v>1118</v>
      </c>
      <c r="L474">
        <v>-0.227</v>
      </c>
      <c r="M474">
        <v>110153.80</v>
      </c>
      <c r="N474">
        <v>51435</v>
      </c>
      <c r="O474">
        <v>3</v>
      </c>
      <c r="P474" t="s">
        <v>154</v>
      </c>
      <c r="S474" t="s">
        <v>154</v>
      </c>
      <c r="T474" t="s">
        <v>154</v>
      </c>
      <c r="W474" s="134"/>
      <c r="Z474" s="134"/>
      <c r="AE474" t="s">
        <v>281</v>
      </c>
      <c r="AF474" t="s">
        <v>240</v>
      </c>
      <c r="AG474" t="s">
        <v>157</v>
      </c>
      <c r="AH474" t="s">
        <v>157</v>
      </c>
      <c r="AI474" t="s">
        <v>158</v>
      </c>
      <c r="AJ474" t="s">
        <v>159</v>
      </c>
      <c r="AL474" t="s">
        <v>154</v>
      </c>
      <c r="AR474" t="s">
        <v>154</v>
      </c>
      <c r="AX474" t="s">
        <v>157</v>
      </c>
      <c r="AY474" t="s">
        <v>168</v>
      </c>
      <c r="AZ474" t="s">
        <v>158</v>
      </c>
      <c r="BA474" t="s">
        <v>150</v>
      </c>
      <c r="BB474" s="1" t="s">
        <v>2720</v>
      </c>
      <c r="BC474">
        <v>2030</v>
      </c>
      <c r="BG474" s="45"/>
      <c r="BI474">
        <v>0</v>
      </c>
    </row>
    <row r="475" spans="3:61" ht="14.45">
      <c r="C475">
        <v>469</v>
      </c>
      <c r="D475" t="e">
        <v>#N/A</v>
      </c>
      <c r="E475" t="s">
        <v>2721</v>
      </c>
      <c r="F475" t="s">
        <v>173</v>
      </c>
      <c r="G475" t="s">
        <v>174</v>
      </c>
      <c r="H475" t="s">
        <v>1138</v>
      </c>
      <c r="I475" t="s">
        <v>176</v>
      </c>
      <c r="J475" s="8">
        <v>34257.90</v>
      </c>
      <c r="K475">
        <v>5191.20</v>
      </c>
      <c r="L475">
        <v>0.106</v>
      </c>
      <c r="M475">
        <v>45739.70</v>
      </c>
      <c r="N475">
        <v>121223</v>
      </c>
      <c r="O475">
        <v>6</v>
      </c>
      <c r="P475" t="s">
        <v>154</v>
      </c>
      <c r="S475" t="s">
        <v>154</v>
      </c>
      <c r="T475" t="s">
        <v>154</v>
      </c>
      <c r="W475" s="134"/>
      <c r="Z475" s="134"/>
      <c r="AL475" t="s">
        <v>154</v>
      </c>
      <c r="AR475" t="s">
        <v>150</v>
      </c>
      <c r="AT475" t="s">
        <v>2725</v>
      </c>
      <c r="AU475">
        <v>2060</v>
      </c>
      <c r="AV475" t="s">
        <v>2726</v>
      </c>
      <c r="AX475" t="s">
        <v>157</v>
      </c>
      <c r="AY475" t="s">
        <v>150</v>
      </c>
      <c r="BA475" t="s">
        <v>154</v>
      </c>
      <c r="BG475" s="45"/>
      <c r="BI475">
        <v>0</v>
      </c>
    </row>
    <row r="476" spans="3:61" ht="14.45">
      <c r="C476">
        <v>470</v>
      </c>
      <c r="D476">
        <v>492</v>
      </c>
      <c r="E476" t="s">
        <v>2727</v>
      </c>
      <c r="F476" t="s">
        <v>1433</v>
      </c>
      <c r="G476" t="s">
        <v>790</v>
      </c>
      <c r="H476" t="s">
        <v>2728</v>
      </c>
      <c r="I476" t="s">
        <v>3035</v>
      </c>
      <c r="J476" s="8">
        <v>34238.50</v>
      </c>
      <c r="K476">
        <v>188.60</v>
      </c>
      <c r="L476">
        <v>0.358</v>
      </c>
      <c r="M476">
        <v>27206.10</v>
      </c>
      <c r="N476">
        <v>59157</v>
      </c>
      <c r="O476">
        <v>5</v>
      </c>
      <c r="P476" t="s">
        <v>154</v>
      </c>
      <c r="S476" t="s">
        <v>154</v>
      </c>
      <c r="T476" t="s">
        <v>154</v>
      </c>
      <c r="W476" s="134"/>
      <c r="Z476" s="134"/>
      <c r="AL476" t="s">
        <v>154</v>
      </c>
      <c r="AO476" t="s">
        <v>2732</v>
      </c>
      <c r="AR476" t="s">
        <v>154</v>
      </c>
      <c r="AV476" t="s">
        <v>2733</v>
      </c>
      <c r="AW476" t="s">
        <v>795</v>
      </c>
      <c r="AX476" t="s">
        <v>168</v>
      </c>
      <c r="BA476" t="s">
        <v>154</v>
      </c>
      <c r="BG476" s="45"/>
      <c r="BI476">
        <v>0</v>
      </c>
    </row>
    <row r="477" spans="3:61" ht="14.45">
      <c r="C477">
        <v>471</v>
      </c>
      <c r="D477">
        <v>458</v>
      </c>
      <c r="E477" t="s">
        <v>2734</v>
      </c>
      <c r="F477" t="s">
        <v>599</v>
      </c>
      <c r="G477" t="s">
        <v>184</v>
      </c>
      <c r="H477" t="s">
        <v>175</v>
      </c>
      <c r="I477" t="s">
        <v>176</v>
      </c>
      <c r="J477" s="8">
        <v>34102</v>
      </c>
      <c r="K477">
        <v>3946</v>
      </c>
      <c r="L477">
        <v>4.369</v>
      </c>
      <c r="M477">
        <v>31540</v>
      </c>
      <c r="N477">
        <v>69600</v>
      </c>
      <c r="O477">
        <v>2</v>
      </c>
      <c r="P477" t="s">
        <v>154</v>
      </c>
      <c r="S477" t="s">
        <v>154</v>
      </c>
      <c r="T477" t="s">
        <v>154</v>
      </c>
      <c r="W477" s="134"/>
      <c r="Z477" s="134"/>
      <c r="AG477" t="s">
        <v>157</v>
      </c>
      <c r="AH477" t="s">
        <v>157</v>
      </c>
      <c r="AJ477" t="s">
        <v>159</v>
      </c>
      <c r="AK477" t="s">
        <v>180</v>
      </c>
      <c r="AL477" t="s">
        <v>154</v>
      </c>
      <c r="AM477" t="s">
        <v>665</v>
      </c>
      <c r="AN477">
        <v>2060</v>
      </c>
      <c r="AO477" t="s">
        <v>2738</v>
      </c>
      <c r="AR477" t="s">
        <v>154</v>
      </c>
      <c r="AX477" t="s">
        <v>168</v>
      </c>
      <c r="BA477" t="s">
        <v>154</v>
      </c>
      <c r="BG477" s="45"/>
      <c r="BI477">
        <v>0</v>
      </c>
    </row>
    <row r="478" spans="3:61" ht="14.45">
      <c r="C478">
        <v>472</v>
      </c>
      <c r="D478">
        <v>459</v>
      </c>
      <c r="E478" t="s">
        <v>2739</v>
      </c>
      <c r="F478" t="s">
        <v>997</v>
      </c>
      <c r="G478" t="s">
        <v>998</v>
      </c>
      <c r="H478" t="s">
        <v>145</v>
      </c>
      <c r="I478" t="s">
        <v>146</v>
      </c>
      <c r="J478" s="8">
        <v>34057.90</v>
      </c>
      <c r="K478">
        <v>2206.10</v>
      </c>
      <c r="L478">
        <v>0.024</v>
      </c>
      <c r="M478">
        <v>76754.80</v>
      </c>
      <c r="N478">
        <v>139163</v>
      </c>
      <c r="O478">
        <v>6</v>
      </c>
      <c r="P478" t="s">
        <v>154</v>
      </c>
      <c r="S478" t="s">
        <v>150</v>
      </c>
      <c r="T478" t="s">
        <v>150</v>
      </c>
      <c r="U478" t="s">
        <v>151</v>
      </c>
      <c r="V478" t="s">
        <v>152</v>
      </c>
      <c r="W478" s="134">
        <v>2030</v>
      </c>
      <c r="Z478" s="134"/>
      <c r="AE478" t="s">
        <v>167</v>
      </c>
      <c r="AF478" t="s">
        <v>6</v>
      </c>
      <c r="AG478" t="s">
        <v>157</v>
      </c>
      <c r="AH478" t="s">
        <v>157</v>
      </c>
      <c r="AI478" t="s">
        <v>158</v>
      </c>
      <c r="AJ478" t="s">
        <v>159</v>
      </c>
      <c r="AL478" t="s">
        <v>154</v>
      </c>
      <c r="AQ478" t="s">
        <v>160</v>
      </c>
      <c r="AR478" t="s">
        <v>150</v>
      </c>
      <c r="AS478" t="s">
        <v>159</v>
      </c>
      <c r="AT478" t="s">
        <v>2743</v>
      </c>
      <c r="AU478">
        <v>2050</v>
      </c>
      <c r="AX478" t="s">
        <v>168</v>
      </c>
      <c r="AY478" t="s">
        <v>158</v>
      </c>
      <c r="AZ478" t="s">
        <v>158</v>
      </c>
      <c r="BA478" t="s">
        <v>154</v>
      </c>
      <c r="BG478" s="45"/>
      <c r="BI478">
        <v>0</v>
      </c>
    </row>
    <row r="479" spans="3:61" ht="14.45">
      <c r="C479">
        <v>473</v>
      </c>
      <c r="D479">
        <v>437</v>
      </c>
      <c r="E479" t="s">
        <v>2744</v>
      </c>
      <c r="F479" t="s">
        <v>183</v>
      </c>
      <c r="G479" t="s">
        <v>184</v>
      </c>
      <c r="H479" t="s">
        <v>175</v>
      </c>
      <c r="I479" t="s">
        <v>176</v>
      </c>
      <c r="J479" s="8">
        <v>34020.8</v>
      </c>
      <c r="K479">
        <v>342.80</v>
      </c>
      <c r="L479">
        <v>-0.661</v>
      </c>
      <c r="M479">
        <v>37435.3</v>
      </c>
      <c r="N479">
        <v>80730</v>
      </c>
      <c r="O479">
        <v>26</v>
      </c>
      <c r="P479" t="s">
        <v>154</v>
      </c>
      <c r="S479" t="s">
        <v>154</v>
      </c>
      <c r="T479" t="s">
        <v>154</v>
      </c>
      <c r="W479" s="134"/>
      <c r="Z479" s="134"/>
      <c r="AG479" t="s">
        <v>157</v>
      </c>
      <c r="AH479" t="s">
        <v>157</v>
      </c>
      <c r="AJ479" t="s">
        <v>159</v>
      </c>
      <c r="AL479" t="s">
        <v>154</v>
      </c>
      <c r="AM479" t="s">
        <v>2747</v>
      </c>
      <c r="AN479">
        <v>2060</v>
      </c>
      <c r="AO479" t="s">
        <v>2748</v>
      </c>
      <c r="AR479" t="s">
        <v>154</v>
      </c>
      <c r="AX479" t="s">
        <v>168</v>
      </c>
      <c r="BA479" t="s">
        <v>154</v>
      </c>
      <c r="BG479" s="45"/>
      <c r="BH479" t="s">
        <v>2749</v>
      </c>
      <c r="BI479">
        <v>0</v>
      </c>
    </row>
    <row r="480" spans="3:61" ht="14.45">
      <c r="C480">
        <v>474</v>
      </c>
      <c r="D480">
        <v>496</v>
      </c>
      <c r="E480" t="s">
        <v>2750</v>
      </c>
      <c r="F480" t="s">
        <v>1433</v>
      </c>
      <c r="G480" t="s">
        <v>790</v>
      </c>
      <c r="H480" t="s">
        <v>374</v>
      </c>
      <c r="I480" t="s">
        <v>246</v>
      </c>
      <c r="J480" s="8">
        <v>33996.7</v>
      </c>
      <c r="K480">
        <v>322.70</v>
      </c>
      <c r="L480">
        <v>-0.716</v>
      </c>
      <c r="M480">
        <v>326031.20</v>
      </c>
      <c r="N480">
        <v>42511</v>
      </c>
      <c r="O480">
        <v>30</v>
      </c>
      <c r="P480" t="s">
        <v>154</v>
      </c>
      <c r="S480" t="s">
        <v>150</v>
      </c>
      <c r="T480" t="s">
        <v>150</v>
      </c>
      <c r="U480" t="s">
        <v>151</v>
      </c>
      <c r="V480" t="s">
        <v>827</v>
      </c>
      <c r="W480" s="134">
        <v>2030</v>
      </c>
      <c r="Z480" s="134"/>
      <c r="AE480" t="s">
        <v>167</v>
      </c>
      <c r="AF480" t="s">
        <v>6</v>
      </c>
      <c r="AG480" t="s">
        <v>157</v>
      </c>
      <c r="AH480" t="s">
        <v>157</v>
      </c>
      <c r="AI480" t="s">
        <v>157</v>
      </c>
      <c r="AJ480" t="s">
        <v>218</v>
      </c>
      <c r="AL480" t="s">
        <v>154</v>
      </c>
      <c r="AQ480" t="s">
        <v>219</v>
      </c>
      <c r="AR480" t="s">
        <v>150</v>
      </c>
      <c r="AS480" t="s">
        <v>218</v>
      </c>
      <c r="AT480" t="s">
        <v>2754</v>
      </c>
      <c r="AU480">
        <v>2050</v>
      </c>
      <c r="AX480" t="s">
        <v>157</v>
      </c>
      <c r="AY480" t="s">
        <v>312</v>
      </c>
      <c r="AZ480" t="s">
        <v>158</v>
      </c>
      <c r="BA480" t="s">
        <v>154</v>
      </c>
      <c r="BG480" s="45"/>
      <c r="BI480">
        <v>0</v>
      </c>
    </row>
    <row r="481" spans="3:61" ht="14.45">
      <c r="C481">
        <v>475</v>
      </c>
      <c r="D481" t="e">
        <v>#N/A</v>
      </c>
      <c r="E481" t="s">
        <v>2755</v>
      </c>
      <c r="F481" t="s">
        <v>1206</v>
      </c>
      <c r="G481" t="s">
        <v>229</v>
      </c>
      <c r="H481" t="s">
        <v>264</v>
      </c>
      <c r="I481" t="s">
        <v>176</v>
      </c>
      <c r="J481" s="8">
        <v>33663.8</v>
      </c>
      <c r="K481">
        <v>4162</v>
      </c>
      <c r="L481">
        <v>-0.095</v>
      </c>
      <c r="M481">
        <v>43418.90</v>
      </c>
      <c r="N481">
        <v>30100</v>
      </c>
      <c r="O481">
        <v>5</v>
      </c>
      <c r="P481" t="s">
        <v>154</v>
      </c>
      <c r="S481" t="s">
        <v>154</v>
      </c>
      <c r="T481" t="s">
        <v>154</v>
      </c>
      <c r="W481" s="134"/>
      <c r="Z481" s="134"/>
      <c r="AE481" t="s">
        <v>167</v>
      </c>
      <c r="AF481" t="s">
        <v>6</v>
      </c>
      <c r="AG481" t="s">
        <v>157</v>
      </c>
      <c r="AH481" t="s">
        <v>157</v>
      </c>
      <c r="AI481" t="s">
        <v>169</v>
      </c>
      <c r="AJ481" t="s">
        <v>159</v>
      </c>
      <c r="AL481" t="s">
        <v>154</v>
      </c>
      <c r="AQ481" t="s">
        <v>160</v>
      </c>
      <c r="AR481" t="s">
        <v>150</v>
      </c>
      <c r="AS481" t="s">
        <v>159</v>
      </c>
      <c r="AT481" t="s">
        <v>2759</v>
      </c>
      <c r="AU481">
        <v>2050</v>
      </c>
      <c r="AX481" t="s">
        <v>157</v>
      </c>
      <c r="AY481" t="s">
        <v>168</v>
      </c>
      <c r="AZ481" t="s">
        <v>158</v>
      </c>
      <c r="BA481" t="s">
        <v>154</v>
      </c>
      <c r="BG481" s="45"/>
      <c r="BI481">
        <v>0</v>
      </c>
    </row>
    <row r="482" spans="3:61" ht="409.5">
      <c r="C482">
        <v>476</v>
      </c>
      <c r="D482">
        <v>441</v>
      </c>
      <c r="E482" t="s">
        <v>2760</v>
      </c>
      <c r="F482" t="s">
        <v>1371</v>
      </c>
      <c r="G482" t="s">
        <v>272</v>
      </c>
      <c r="H482" t="s">
        <v>145</v>
      </c>
      <c r="I482" t="s">
        <v>146</v>
      </c>
      <c r="J482" s="8">
        <v>33636.10</v>
      </c>
      <c r="K482">
        <v>-130.10</v>
      </c>
      <c r="L482">
        <v>-1.278</v>
      </c>
      <c r="M482">
        <v>13079.20</v>
      </c>
      <c r="N482">
        <v>80951</v>
      </c>
      <c r="O482">
        <v>8</v>
      </c>
      <c r="P482" t="s">
        <v>154</v>
      </c>
      <c r="S482" t="s">
        <v>150</v>
      </c>
      <c r="T482" t="s">
        <v>150</v>
      </c>
      <c r="U482" t="s">
        <v>151</v>
      </c>
      <c r="V482" t="s">
        <v>827</v>
      </c>
      <c r="W482" s="134">
        <v>2030</v>
      </c>
      <c r="Z482" s="134"/>
      <c r="AE482" t="s">
        <v>281</v>
      </c>
      <c r="AF482" t="s">
        <v>240</v>
      </c>
      <c r="AG482" t="s">
        <v>157</v>
      </c>
      <c r="AH482" t="s">
        <v>157</v>
      </c>
      <c r="AI482" t="s">
        <v>169</v>
      </c>
      <c r="AJ482" t="s">
        <v>159</v>
      </c>
      <c r="AL482" t="s">
        <v>154</v>
      </c>
      <c r="AR482" t="s">
        <v>154</v>
      </c>
      <c r="AX482" t="s">
        <v>168</v>
      </c>
      <c r="AY482" t="s">
        <v>168</v>
      </c>
      <c r="AZ482" t="s">
        <v>158</v>
      </c>
      <c r="BA482" t="s">
        <v>150</v>
      </c>
      <c r="BB482" s="1" t="s">
        <v>2764</v>
      </c>
      <c r="BC482">
        <v>2030</v>
      </c>
      <c r="BG482" s="45"/>
      <c r="BI482">
        <v>0</v>
      </c>
    </row>
    <row r="483" spans="3:61" ht="409.5">
      <c r="C483">
        <v>477</v>
      </c>
      <c r="D483">
        <v>494</v>
      </c>
      <c r="E483" t="s">
        <v>2765</v>
      </c>
      <c r="F483" t="s">
        <v>1074</v>
      </c>
      <c r="G483" t="s">
        <v>735</v>
      </c>
      <c r="H483" t="s">
        <v>245</v>
      </c>
      <c r="I483" t="s">
        <v>246</v>
      </c>
      <c r="J483" s="8">
        <v>33614.10</v>
      </c>
      <c r="K483">
        <v>2498.8</v>
      </c>
      <c r="L483">
        <v>0.083</v>
      </c>
      <c r="M483">
        <v>47773.10</v>
      </c>
      <c r="N483">
        <v>100000</v>
      </c>
      <c r="O483">
        <v>26</v>
      </c>
      <c r="P483" t="s">
        <v>154</v>
      </c>
      <c r="S483" t="s">
        <v>150</v>
      </c>
      <c r="T483" t="s">
        <v>150</v>
      </c>
      <c r="U483" t="s">
        <v>210</v>
      </c>
      <c r="W483" s="134">
        <v>2030</v>
      </c>
      <c r="Z483" s="134"/>
      <c r="AE483" t="s">
        <v>281</v>
      </c>
      <c r="AF483" t="s">
        <v>240</v>
      </c>
      <c r="AG483" t="s">
        <v>157</v>
      </c>
      <c r="AH483" t="s">
        <v>157</v>
      </c>
      <c r="AI483" t="s">
        <v>157</v>
      </c>
      <c r="AJ483" t="s">
        <v>218</v>
      </c>
      <c r="AK483" t="s">
        <v>219</v>
      </c>
      <c r="AL483" t="s">
        <v>150</v>
      </c>
      <c r="AM483" t="s">
        <v>2769</v>
      </c>
      <c r="AN483">
        <v>2040</v>
      </c>
      <c r="AO483" t="s">
        <v>2770</v>
      </c>
      <c r="AR483" t="s">
        <v>154</v>
      </c>
      <c r="AX483" t="s">
        <v>2392</v>
      </c>
      <c r="AY483" t="s">
        <v>158</v>
      </c>
      <c r="AZ483" t="s">
        <v>158</v>
      </c>
      <c r="BA483" t="s">
        <v>150</v>
      </c>
      <c r="BB483" s="1" t="s">
        <v>2771</v>
      </c>
      <c r="BC483">
        <v>2030</v>
      </c>
      <c r="BG483" s="45"/>
      <c r="BI483">
        <v>0</v>
      </c>
    </row>
    <row r="484" spans="3:61" ht="14.45">
      <c r="C484">
        <v>478</v>
      </c>
      <c r="D484" t="e">
        <v>#N/A</v>
      </c>
      <c r="E484" t="s">
        <v>2772</v>
      </c>
      <c r="F484" t="s">
        <v>1046</v>
      </c>
      <c r="G484" t="s">
        <v>1047</v>
      </c>
      <c r="H484" t="s">
        <v>284</v>
      </c>
      <c r="I484" t="s">
        <v>246</v>
      </c>
      <c r="J484" s="8">
        <v>33547.60</v>
      </c>
      <c r="K484">
        <v>30.90</v>
      </c>
      <c r="L484">
        <v>-0.948</v>
      </c>
      <c r="M484">
        <v>28874.30</v>
      </c>
      <c r="N484">
        <v>60038</v>
      </c>
      <c r="O484">
        <v>3</v>
      </c>
      <c r="P484" t="s">
        <v>154</v>
      </c>
      <c r="S484" t="s">
        <v>150</v>
      </c>
      <c r="T484" t="s">
        <v>150</v>
      </c>
      <c r="U484" t="s">
        <v>151</v>
      </c>
      <c r="V484" t="s">
        <v>152</v>
      </c>
      <c r="W484" s="134">
        <v>2030</v>
      </c>
      <c r="X484" t="s">
        <v>151</v>
      </c>
      <c r="Y484" t="s">
        <v>152</v>
      </c>
      <c r="Z484" s="134">
        <v>2050</v>
      </c>
      <c r="AA484" t="s">
        <v>150</v>
      </c>
      <c r="AB484" t="s">
        <v>151</v>
      </c>
      <c r="AC484">
        <v>2050</v>
      </c>
      <c r="AE484" t="s">
        <v>167</v>
      </c>
      <c r="AF484" t="s">
        <v>6</v>
      </c>
      <c r="AG484" t="s">
        <v>157</v>
      </c>
      <c r="AH484" t="s">
        <v>157</v>
      </c>
      <c r="AI484" t="s">
        <v>169</v>
      </c>
      <c r="AJ484" t="s">
        <v>159</v>
      </c>
      <c r="AL484" t="s">
        <v>154</v>
      </c>
      <c r="AQ484" t="s">
        <v>160</v>
      </c>
      <c r="AR484" t="s">
        <v>150</v>
      </c>
      <c r="AS484" t="s">
        <v>159</v>
      </c>
      <c r="AT484" t="s">
        <v>2776</v>
      </c>
      <c r="AU484">
        <v>2050</v>
      </c>
      <c r="AX484" t="s">
        <v>168</v>
      </c>
      <c r="AY484" t="s">
        <v>168</v>
      </c>
      <c r="AZ484" t="s">
        <v>158</v>
      </c>
      <c r="BA484" t="s">
        <v>154</v>
      </c>
      <c r="BG484" s="45"/>
      <c r="BI484">
        <v>0</v>
      </c>
    </row>
    <row r="485" spans="3:61" ht="14.45">
      <c r="C485">
        <v>479</v>
      </c>
      <c r="D485">
        <v>467</v>
      </c>
      <c r="E485" t="s">
        <v>2777</v>
      </c>
      <c r="F485" t="s">
        <v>679</v>
      </c>
      <c r="G485" t="s">
        <v>174</v>
      </c>
      <c r="H485" t="s">
        <v>175</v>
      </c>
      <c r="I485" t="s">
        <v>176</v>
      </c>
      <c r="J485" s="8">
        <v>33482</v>
      </c>
      <c r="K485">
        <v>-2161.50</v>
      </c>
      <c r="L485">
        <v>0</v>
      </c>
      <c r="M485">
        <v>150686.8</v>
      </c>
      <c r="N485">
        <v>50508</v>
      </c>
      <c r="O485">
        <v>14</v>
      </c>
      <c r="P485" t="s">
        <v>150</v>
      </c>
      <c r="Q485">
        <v>2024</v>
      </c>
      <c r="R485">
        <v>2030</v>
      </c>
      <c r="S485" t="s">
        <v>154</v>
      </c>
      <c r="T485" t="s">
        <v>154</v>
      </c>
      <c r="W485" s="134"/>
      <c r="Z485" s="134"/>
      <c r="AG485" t="s">
        <v>337</v>
      </c>
      <c r="AH485" t="s">
        <v>337</v>
      </c>
      <c r="AJ485" t="s">
        <v>159</v>
      </c>
      <c r="AK485" t="s">
        <v>160</v>
      </c>
      <c r="AL485" t="s">
        <v>150</v>
      </c>
      <c r="AM485" t="s">
        <v>2781</v>
      </c>
      <c r="AN485">
        <v>2030</v>
      </c>
      <c r="AO485" t="s">
        <v>2782</v>
      </c>
      <c r="AR485" t="s">
        <v>154</v>
      </c>
      <c r="AX485" t="s">
        <v>157</v>
      </c>
      <c r="BA485" t="s">
        <v>154</v>
      </c>
      <c r="BG485" s="45"/>
      <c r="BI485">
        <v>0</v>
      </c>
    </row>
    <row r="486" spans="3:61" ht="14.45">
      <c r="C486">
        <v>480</v>
      </c>
      <c r="D486">
        <v>291</v>
      </c>
      <c r="E486" t="s">
        <v>2783</v>
      </c>
      <c r="F486" t="s">
        <v>1294</v>
      </c>
      <c r="G486" t="s">
        <v>1294</v>
      </c>
      <c r="H486" t="s">
        <v>175</v>
      </c>
      <c r="I486" t="s">
        <v>176</v>
      </c>
      <c r="J486" s="8">
        <v>33447.8</v>
      </c>
      <c r="K486">
        <v>381.90</v>
      </c>
      <c r="L486">
        <v>2.868</v>
      </c>
      <c r="M486">
        <v>10591.70</v>
      </c>
      <c r="N486">
        <v>13354</v>
      </c>
      <c r="O486">
        <v>14</v>
      </c>
      <c r="P486" t="s">
        <v>154</v>
      </c>
      <c r="S486" t="s">
        <v>154</v>
      </c>
      <c r="T486" t="s">
        <v>154</v>
      </c>
      <c r="W486" s="134"/>
      <c r="Z486" s="134"/>
      <c r="AE486" t="s">
        <v>233</v>
      </c>
      <c r="AF486" t="s">
        <v>234</v>
      </c>
      <c r="AG486" t="s">
        <v>337</v>
      </c>
      <c r="AH486" t="s">
        <v>337</v>
      </c>
      <c r="AJ486" t="s">
        <v>159</v>
      </c>
      <c r="AK486" t="s">
        <v>180</v>
      </c>
      <c r="AL486" t="s">
        <v>154</v>
      </c>
      <c r="AM486" t="s">
        <v>338</v>
      </c>
      <c r="AN486">
        <v>2060</v>
      </c>
      <c r="AO486" t="s">
        <v>2787</v>
      </c>
      <c r="AR486" t="s">
        <v>154</v>
      </c>
      <c r="AX486" t="s">
        <v>168</v>
      </c>
      <c r="AY486" t="s">
        <v>158</v>
      </c>
      <c r="AZ486" t="s">
        <v>158</v>
      </c>
      <c r="BA486" t="s">
        <v>154</v>
      </c>
      <c r="BG486" s="45"/>
      <c r="BI486">
        <v>0</v>
      </c>
    </row>
    <row r="487" spans="3:61" ht="14.45">
      <c r="C487">
        <v>481</v>
      </c>
      <c r="D487">
        <v>483</v>
      </c>
      <c r="E487" t="s">
        <v>2788</v>
      </c>
      <c r="F487" t="s">
        <v>314</v>
      </c>
      <c r="G487" t="s">
        <v>229</v>
      </c>
      <c r="H487" t="s">
        <v>175</v>
      </c>
      <c r="I487" t="s">
        <v>176</v>
      </c>
      <c r="J487" s="8">
        <v>33424</v>
      </c>
      <c r="K487">
        <v>4090</v>
      </c>
      <c r="L487">
        <v>-0.391</v>
      </c>
      <c r="M487">
        <v>91839</v>
      </c>
      <c r="N487">
        <v>28000</v>
      </c>
      <c r="O487">
        <v>4</v>
      </c>
      <c r="P487" t="s">
        <v>154</v>
      </c>
      <c r="S487" t="s">
        <v>154</v>
      </c>
      <c r="T487" t="s">
        <v>154</v>
      </c>
      <c r="W487" s="134"/>
      <c r="Z487" s="134"/>
      <c r="AG487" t="s">
        <v>157</v>
      </c>
      <c r="AH487" t="s">
        <v>157</v>
      </c>
      <c r="AJ487" t="s">
        <v>159</v>
      </c>
      <c r="AK487" t="s">
        <v>180</v>
      </c>
      <c r="AL487" t="s">
        <v>154</v>
      </c>
      <c r="AM487" t="s">
        <v>665</v>
      </c>
      <c r="AN487">
        <v>2060</v>
      </c>
      <c r="AO487" t="s">
        <v>2792</v>
      </c>
      <c r="AP487" t="s">
        <v>2793</v>
      </c>
      <c r="AR487" t="s">
        <v>154</v>
      </c>
      <c r="AX487" t="s">
        <v>158</v>
      </c>
      <c r="BA487" t="s">
        <v>154</v>
      </c>
      <c r="BG487" s="45"/>
      <c r="BI487">
        <v>0</v>
      </c>
    </row>
    <row r="488" spans="3:61" ht="14.45">
      <c r="C488">
        <v>482</v>
      </c>
      <c r="D488" t="e">
        <v>#N/A</v>
      </c>
      <c r="E488" t="s">
        <v>2794</v>
      </c>
      <c r="F488" t="s">
        <v>926</v>
      </c>
      <c r="G488" t="s">
        <v>206</v>
      </c>
      <c r="H488" t="s">
        <v>145</v>
      </c>
      <c r="I488" t="s">
        <v>146</v>
      </c>
      <c r="J488" s="8">
        <v>36189</v>
      </c>
      <c r="K488">
        <v>647.8</v>
      </c>
      <c r="L488">
        <v>-0.207</v>
      </c>
      <c r="M488">
        <v>15838.70</v>
      </c>
      <c r="N488">
        <v>139907</v>
      </c>
      <c r="O488">
        <v>2</v>
      </c>
      <c r="P488" t="s">
        <v>154</v>
      </c>
      <c r="S488" t="s">
        <v>150</v>
      </c>
      <c r="T488" t="s">
        <v>150</v>
      </c>
      <c r="U488" t="s">
        <v>151</v>
      </c>
      <c r="V488" t="s">
        <v>152</v>
      </c>
      <c r="W488" s="134">
        <v>2030</v>
      </c>
      <c r="Z488" s="134"/>
      <c r="AE488" t="s">
        <v>202</v>
      </c>
      <c r="AF488" t="s">
        <v>5</v>
      </c>
      <c r="AG488" t="s">
        <v>157</v>
      </c>
      <c r="AH488" t="s">
        <v>157</v>
      </c>
      <c r="AI488" t="s">
        <v>157</v>
      </c>
      <c r="AJ488" t="s">
        <v>218</v>
      </c>
      <c r="AK488" t="s">
        <v>219</v>
      </c>
      <c r="AL488" t="s">
        <v>150</v>
      </c>
      <c r="AM488" t="s">
        <v>2798</v>
      </c>
      <c r="AN488">
        <v>2027</v>
      </c>
      <c r="AR488" t="s">
        <v>154</v>
      </c>
      <c r="AX488" t="s">
        <v>168</v>
      </c>
      <c r="AY488" t="s">
        <v>312</v>
      </c>
      <c r="AZ488" t="s">
        <v>158</v>
      </c>
      <c r="BA488" t="s">
        <v>154</v>
      </c>
      <c r="BG488" s="45"/>
      <c r="BI488">
        <v>0</v>
      </c>
    </row>
    <row r="489" spans="3:61" ht="409.5">
      <c r="C489">
        <v>483</v>
      </c>
      <c r="D489">
        <v>475</v>
      </c>
      <c r="E489" t="s">
        <v>2799</v>
      </c>
      <c r="F489" t="s">
        <v>599</v>
      </c>
      <c r="G489" t="s">
        <v>184</v>
      </c>
      <c r="H489" t="s">
        <v>175</v>
      </c>
      <c r="I489" t="s">
        <v>176</v>
      </c>
      <c r="J489" s="8">
        <v>33366.8</v>
      </c>
      <c r="K489">
        <v>639.10</v>
      </c>
      <c r="L489">
        <v>-0.234</v>
      </c>
      <c r="M489">
        <v>27356.90</v>
      </c>
      <c r="N489">
        <v>35368</v>
      </c>
      <c r="O489">
        <v>4</v>
      </c>
      <c r="P489" t="s">
        <v>154</v>
      </c>
      <c r="S489" t="s">
        <v>154</v>
      </c>
      <c r="T489" t="s">
        <v>154</v>
      </c>
      <c r="W489" s="134"/>
      <c r="Z489" s="134"/>
      <c r="AE489" t="s">
        <v>202</v>
      </c>
      <c r="AF489" t="s">
        <v>5</v>
      </c>
      <c r="AG489" t="s">
        <v>168</v>
      </c>
      <c r="AH489" t="s">
        <v>168</v>
      </c>
      <c r="AI489" t="s">
        <v>168</v>
      </c>
      <c r="AL489" t="s">
        <v>150</v>
      </c>
      <c r="AM489" s="1" t="s">
        <v>2803</v>
      </c>
      <c r="AN489">
        <v>2060</v>
      </c>
      <c r="AR489" t="s">
        <v>154</v>
      </c>
      <c r="AX489" t="s">
        <v>168</v>
      </c>
      <c r="AY489" t="s">
        <v>168</v>
      </c>
      <c r="AZ489" t="s">
        <v>158</v>
      </c>
      <c r="BA489" t="s">
        <v>154</v>
      </c>
      <c r="BG489" s="45"/>
      <c r="BI489">
        <v>0</v>
      </c>
    </row>
    <row r="490" spans="3:61" ht="14.45">
      <c r="C490">
        <v>484</v>
      </c>
      <c r="D490" t="e">
        <v>#N/A</v>
      </c>
      <c r="E490" t="s">
        <v>2804</v>
      </c>
      <c r="F490" t="s">
        <v>472</v>
      </c>
      <c r="G490" t="s">
        <v>229</v>
      </c>
      <c r="H490" t="s">
        <v>1694</v>
      </c>
      <c r="I490" t="s">
        <v>246</v>
      </c>
      <c r="J490" s="8">
        <v>33178.90</v>
      </c>
      <c r="K490">
        <v>509</v>
      </c>
      <c r="L490">
        <v>0</v>
      </c>
      <c r="M490">
        <v>244082</v>
      </c>
      <c r="N490">
        <v>3334</v>
      </c>
      <c r="O490">
        <v>1</v>
      </c>
      <c r="P490" t="s">
        <v>154</v>
      </c>
      <c r="S490" t="s">
        <v>150</v>
      </c>
      <c r="T490" t="s">
        <v>150</v>
      </c>
      <c r="U490" t="s">
        <v>210</v>
      </c>
      <c r="W490" s="134">
        <v>2030</v>
      </c>
      <c r="Z490" s="134"/>
      <c r="AA490" t="s">
        <v>154</v>
      </c>
      <c r="AB490" t="s">
        <v>210</v>
      </c>
      <c r="AE490" t="s">
        <v>167</v>
      </c>
      <c r="AF490" t="s">
        <v>6</v>
      </c>
      <c r="AG490" t="s">
        <v>157</v>
      </c>
      <c r="AH490" t="s">
        <v>157</v>
      </c>
      <c r="AI490" t="s">
        <v>157</v>
      </c>
      <c r="AJ490" t="s">
        <v>218</v>
      </c>
      <c r="AL490" t="s">
        <v>154</v>
      </c>
      <c r="AQ490" t="s">
        <v>219</v>
      </c>
      <c r="AR490" t="s">
        <v>150</v>
      </c>
      <c r="AS490" t="s">
        <v>218</v>
      </c>
      <c r="AT490" t="s">
        <v>2808</v>
      </c>
      <c r="AU490">
        <v>2050</v>
      </c>
      <c r="AX490" t="s">
        <v>157</v>
      </c>
      <c r="AY490" t="s">
        <v>168</v>
      </c>
      <c r="AZ490" t="s">
        <v>158</v>
      </c>
      <c r="BA490" t="s">
        <v>154</v>
      </c>
      <c r="BG490" s="45"/>
      <c r="BI490">
        <v>0</v>
      </c>
    </row>
    <row r="491" spans="3:61" ht="14.45">
      <c r="C491">
        <v>485</v>
      </c>
      <c r="D491">
        <v>395</v>
      </c>
      <c r="E491" t="s">
        <v>2809</v>
      </c>
      <c r="F491" t="s">
        <v>192</v>
      </c>
      <c r="G491" t="s">
        <v>193</v>
      </c>
      <c r="H491" t="s">
        <v>145</v>
      </c>
      <c r="I491" t="s">
        <v>146</v>
      </c>
      <c r="J491" s="8">
        <v>33115.3</v>
      </c>
      <c r="K491">
        <v>-533.8</v>
      </c>
      <c r="L491">
        <v>-1.249</v>
      </c>
      <c r="M491">
        <v>12703.20</v>
      </c>
      <c r="N491">
        <v>3855</v>
      </c>
      <c r="O491">
        <v>4</v>
      </c>
      <c r="P491" t="s">
        <v>154</v>
      </c>
      <c r="S491" t="s">
        <v>154</v>
      </c>
      <c r="T491" t="s">
        <v>154</v>
      </c>
      <c r="W491" s="134"/>
      <c r="Z491" s="134"/>
      <c r="AE491" t="s">
        <v>233</v>
      </c>
      <c r="AF491" t="s">
        <v>234</v>
      </c>
      <c r="AG491" t="s">
        <v>157</v>
      </c>
      <c r="AH491" t="s">
        <v>157</v>
      </c>
      <c r="AI491" t="s">
        <v>168</v>
      </c>
      <c r="AJ491" t="s">
        <v>159</v>
      </c>
      <c r="AL491" t="s">
        <v>154</v>
      </c>
      <c r="AR491" t="s">
        <v>154</v>
      </c>
      <c r="AX491" t="s">
        <v>168</v>
      </c>
      <c r="AY491" t="s">
        <v>262</v>
      </c>
      <c r="AZ491" t="s">
        <v>158</v>
      </c>
      <c r="BA491" t="s">
        <v>2813</v>
      </c>
      <c r="BB491" t="s">
        <v>365</v>
      </c>
      <c r="BD491" t="s">
        <v>2814</v>
      </c>
      <c r="BG491" s="45"/>
      <c r="BI491">
        <v>0</v>
      </c>
    </row>
    <row r="492" spans="3:61" ht="409.5">
      <c r="C492">
        <v>486</v>
      </c>
      <c r="D492">
        <v>464</v>
      </c>
      <c r="E492" t="s">
        <v>2815</v>
      </c>
      <c r="F492" t="s">
        <v>2415</v>
      </c>
      <c r="G492" t="s">
        <v>642</v>
      </c>
      <c r="H492" t="s">
        <v>1694</v>
      </c>
      <c r="I492" t="s">
        <v>246</v>
      </c>
      <c r="J492" s="8">
        <v>33045.60</v>
      </c>
      <c r="K492">
        <v>3919.40</v>
      </c>
      <c r="L492">
        <v>0</v>
      </c>
      <c r="M492">
        <v>148921.6</v>
      </c>
      <c r="N492">
        <v>48209</v>
      </c>
      <c r="O492">
        <v>28</v>
      </c>
      <c r="P492" t="s">
        <v>154</v>
      </c>
      <c r="S492" t="s">
        <v>150</v>
      </c>
      <c r="T492" t="s">
        <v>150</v>
      </c>
      <c r="U492" t="s">
        <v>151</v>
      </c>
      <c r="V492" t="s">
        <v>353</v>
      </c>
      <c r="W492" s="134">
        <v>2030</v>
      </c>
      <c r="X492" t="s">
        <v>151</v>
      </c>
      <c r="Y492" t="s">
        <v>353</v>
      </c>
      <c r="Z492" s="134">
        <v>2050</v>
      </c>
      <c r="AA492" t="s">
        <v>150</v>
      </c>
      <c r="AB492" t="s">
        <v>151</v>
      </c>
      <c r="AC492">
        <v>2050</v>
      </c>
      <c r="AE492" t="s">
        <v>167</v>
      </c>
      <c r="AF492" t="s">
        <v>6</v>
      </c>
      <c r="AG492" t="s">
        <v>157</v>
      </c>
      <c r="AH492" t="s">
        <v>157</v>
      </c>
      <c r="AI492" t="s">
        <v>157</v>
      </c>
      <c r="AJ492" t="s">
        <v>218</v>
      </c>
      <c r="AL492" t="s">
        <v>154</v>
      </c>
      <c r="AQ492" t="s">
        <v>219</v>
      </c>
      <c r="AR492" t="s">
        <v>150</v>
      </c>
      <c r="AS492" t="s">
        <v>218</v>
      </c>
      <c r="AT492" s="1" t="s">
        <v>2819</v>
      </c>
      <c r="AU492">
        <v>2050</v>
      </c>
      <c r="AX492" t="s">
        <v>168</v>
      </c>
      <c r="AY492" t="s">
        <v>190</v>
      </c>
      <c r="AZ492" t="s">
        <v>158</v>
      </c>
      <c r="BA492" t="s">
        <v>154</v>
      </c>
      <c r="BG492" s="45"/>
      <c r="BI492">
        <v>0</v>
      </c>
    </row>
    <row r="493" spans="3:61" ht="409.5">
      <c r="C493">
        <v>487</v>
      </c>
      <c r="D493">
        <v>486</v>
      </c>
      <c r="E493" t="s">
        <v>2820</v>
      </c>
      <c r="F493" t="s">
        <v>852</v>
      </c>
      <c r="G493" t="s">
        <v>852</v>
      </c>
      <c r="H493" t="s">
        <v>1694</v>
      </c>
      <c r="I493" t="s">
        <v>246</v>
      </c>
      <c r="J493" s="8">
        <v>33005</v>
      </c>
      <c r="K493">
        <v>6565</v>
      </c>
      <c r="L493">
        <v>0.059</v>
      </c>
      <c r="M493">
        <v>80147</v>
      </c>
      <c r="N493">
        <v>65289</v>
      </c>
      <c r="O493">
        <v>6</v>
      </c>
      <c r="P493" t="s">
        <v>154</v>
      </c>
      <c r="S493" t="s">
        <v>150</v>
      </c>
      <c r="T493" t="s">
        <v>150</v>
      </c>
      <c r="U493" t="s">
        <v>151</v>
      </c>
      <c r="V493" t="s">
        <v>827</v>
      </c>
      <c r="W493" s="134">
        <v>2035</v>
      </c>
      <c r="Z493" s="134"/>
      <c r="AE493" t="s">
        <v>782</v>
      </c>
      <c r="AF493" t="s">
        <v>5</v>
      </c>
      <c r="AG493" t="s">
        <v>157</v>
      </c>
      <c r="AH493" t="s">
        <v>157</v>
      </c>
      <c r="AI493" t="s">
        <v>168</v>
      </c>
      <c r="AJ493" t="s">
        <v>159</v>
      </c>
      <c r="AK493" t="s">
        <v>160</v>
      </c>
      <c r="AL493" t="s">
        <v>150</v>
      </c>
      <c r="AM493" s="1" t="s">
        <v>2824</v>
      </c>
      <c r="AN493">
        <v>2050</v>
      </c>
      <c r="AR493" t="s">
        <v>154</v>
      </c>
      <c r="AX493" t="s">
        <v>168</v>
      </c>
      <c r="AY493" t="s">
        <v>262</v>
      </c>
      <c r="AZ493" t="s">
        <v>158</v>
      </c>
      <c r="BA493" t="s">
        <v>154</v>
      </c>
      <c r="BG493" s="45"/>
      <c r="BI493">
        <v>0</v>
      </c>
    </row>
    <row r="494" spans="3:61" ht="409.5">
      <c r="C494">
        <v>488</v>
      </c>
      <c r="D494">
        <v>499</v>
      </c>
      <c r="E494" t="s">
        <v>2825</v>
      </c>
      <c r="F494" t="s">
        <v>997</v>
      </c>
      <c r="G494" t="s">
        <v>998</v>
      </c>
      <c r="H494" t="s">
        <v>264</v>
      </c>
      <c r="I494" t="s">
        <v>176</v>
      </c>
      <c r="J494" s="8">
        <v>32977.2</v>
      </c>
      <c r="K494">
        <v>1610.10</v>
      </c>
      <c r="L494">
        <v>0.048</v>
      </c>
      <c r="M494">
        <v>44425.40</v>
      </c>
      <c r="N494">
        <v>77274</v>
      </c>
      <c r="O494">
        <v>31</v>
      </c>
      <c r="P494" t="s">
        <v>154</v>
      </c>
      <c r="S494" t="s">
        <v>154</v>
      </c>
      <c r="T494" t="s">
        <v>154</v>
      </c>
      <c r="W494" s="134"/>
      <c r="Z494" s="134"/>
      <c r="AE494" t="s">
        <v>167</v>
      </c>
      <c r="AF494" t="s">
        <v>6</v>
      </c>
      <c r="AG494" t="s">
        <v>157</v>
      </c>
      <c r="AH494" t="s">
        <v>157</v>
      </c>
      <c r="AI494" t="s">
        <v>157</v>
      </c>
      <c r="AJ494" t="s">
        <v>218</v>
      </c>
      <c r="AL494" t="s">
        <v>154</v>
      </c>
      <c r="AQ494" t="s">
        <v>219</v>
      </c>
      <c r="AR494" t="s">
        <v>150</v>
      </c>
      <c r="AS494" t="s">
        <v>218</v>
      </c>
      <c r="AT494" s="1" t="s">
        <v>2829</v>
      </c>
      <c r="AU494">
        <v>2040</v>
      </c>
      <c r="AX494" t="s">
        <v>168</v>
      </c>
      <c r="AY494" t="s">
        <v>262</v>
      </c>
      <c r="AZ494" t="s">
        <v>158</v>
      </c>
      <c r="BA494" t="s">
        <v>154</v>
      </c>
      <c r="BG494" s="45"/>
      <c r="BI494">
        <v>0</v>
      </c>
    </row>
    <row r="495" spans="3:61" ht="14.45">
      <c r="C495">
        <v>489</v>
      </c>
      <c r="D495">
        <v>472</v>
      </c>
      <c r="E495" t="s">
        <v>2830</v>
      </c>
      <c r="F495" t="s">
        <v>472</v>
      </c>
      <c r="G495" t="s">
        <v>229</v>
      </c>
      <c r="H495" t="s">
        <v>175</v>
      </c>
      <c r="I495" t="s">
        <v>176</v>
      </c>
      <c r="J495" s="8">
        <v>32974.60</v>
      </c>
      <c r="K495">
        <v>28</v>
      </c>
      <c r="L495">
        <v>-0.59</v>
      </c>
      <c r="M495">
        <v>118053.70</v>
      </c>
      <c r="N495">
        <v>31983</v>
      </c>
      <c r="O495">
        <v>6</v>
      </c>
      <c r="P495" t="s">
        <v>154</v>
      </c>
      <c r="S495" t="s">
        <v>154</v>
      </c>
      <c r="T495" t="s">
        <v>154</v>
      </c>
      <c r="W495" s="134"/>
      <c r="Z495" s="134"/>
      <c r="AE495" t="s">
        <v>233</v>
      </c>
      <c r="AF495" t="s">
        <v>234</v>
      </c>
      <c r="AG495" t="s">
        <v>337</v>
      </c>
      <c r="AH495" t="s">
        <v>337</v>
      </c>
      <c r="AI495" t="s">
        <v>168</v>
      </c>
      <c r="AJ495" t="s">
        <v>159</v>
      </c>
      <c r="AK495" t="s">
        <v>180</v>
      </c>
      <c r="AL495" t="s">
        <v>154</v>
      </c>
      <c r="AM495" t="s">
        <v>338</v>
      </c>
      <c r="AN495">
        <v>2060</v>
      </c>
      <c r="AO495" t="s">
        <v>2834</v>
      </c>
      <c r="AR495" t="s">
        <v>154</v>
      </c>
      <c r="AX495" t="s">
        <v>168</v>
      </c>
      <c r="AY495" t="s">
        <v>168</v>
      </c>
      <c r="AZ495" t="s">
        <v>158</v>
      </c>
      <c r="BA495" t="s">
        <v>154</v>
      </c>
      <c r="BG495" s="45"/>
      <c r="BI495">
        <v>0</v>
      </c>
    </row>
    <row r="496" spans="3:61" ht="14.45">
      <c r="C496">
        <v>490</v>
      </c>
      <c r="D496" t="e">
        <v>#N/A</v>
      </c>
      <c r="E496" t="s">
        <v>2835</v>
      </c>
      <c r="F496" t="s">
        <v>205</v>
      </c>
      <c r="G496" t="s">
        <v>206</v>
      </c>
      <c r="H496" t="s">
        <v>145</v>
      </c>
      <c r="I496" t="s">
        <v>146</v>
      </c>
      <c r="J496" s="8">
        <v>32955</v>
      </c>
      <c r="K496">
        <v>284.70</v>
      </c>
      <c r="L496">
        <v>-0.465</v>
      </c>
      <c r="M496">
        <v>20238.20</v>
      </c>
      <c r="N496">
        <v>17936</v>
      </c>
      <c r="O496">
        <v>1</v>
      </c>
      <c r="P496" t="s">
        <v>154</v>
      </c>
      <c r="S496" t="s">
        <v>154</v>
      </c>
      <c r="T496" t="s">
        <v>154</v>
      </c>
      <c r="W496" s="134"/>
      <c r="Z496" s="134"/>
      <c r="AL496" t="s">
        <v>154</v>
      </c>
      <c r="AO496" t="s">
        <v>2839</v>
      </c>
      <c r="AP496" t="s">
        <v>795</v>
      </c>
      <c r="AR496" t="s">
        <v>154</v>
      </c>
      <c r="AX496" t="s">
        <v>168</v>
      </c>
      <c r="BA496" t="s">
        <v>154</v>
      </c>
      <c r="BG496" s="45"/>
      <c r="BI496">
        <v>0</v>
      </c>
    </row>
    <row r="497" spans="3:61" ht="14.45">
      <c r="C497">
        <v>491</v>
      </c>
      <c r="D497">
        <v>474</v>
      </c>
      <c r="E497" t="s">
        <v>2840</v>
      </c>
      <c r="F497" t="s">
        <v>415</v>
      </c>
      <c r="G497" t="s">
        <v>244</v>
      </c>
      <c r="H497" t="s">
        <v>264</v>
      </c>
      <c r="I497" t="s">
        <v>176</v>
      </c>
      <c r="J497" s="8">
        <v>32922.8</v>
      </c>
      <c r="K497">
        <v>748.30</v>
      </c>
      <c r="L497">
        <v>-0.479</v>
      </c>
      <c r="M497">
        <v>27287.20</v>
      </c>
      <c r="N497">
        <v>48783</v>
      </c>
      <c r="O497">
        <v>29</v>
      </c>
      <c r="P497" t="s">
        <v>154</v>
      </c>
      <c r="S497" t="s">
        <v>154</v>
      </c>
      <c r="T497" t="s">
        <v>154</v>
      </c>
      <c r="W497" s="134"/>
      <c r="Z497" s="134"/>
      <c r="AE497" t="s">
        <v>202</v>
      </c>
      <c r="AF497" t="s">
        <v>5</v>
      </c>
      <c r="AG497" t="s">
        <v>157</v>
      </c>
      <c r="AH497" t="s">
        <v>157</v>
      </c>
      <c r="AI497" t="s">
        <v>169</v>
      </c>
      <c r="AJ497" t="s">
        <v>159</v>
      </c>
      <c r="AK497" t="s">
        <v>160</v>
      </c>
      <c r="AL497" t="s">
        <v>150</v>
      </c>
      <c r="AM497" s="135" t="s">
        <v>7855</v>
      </c>
      <c r="AN497">
        <v>2050</v>
      </c>
      <c r="AR497" t="s">
        <v>154</v>
      </c>
      <c r="AX497" t="s">
        <v>157</v>
      </c>
      <c r="AY497" t="s">
        <v>158</v>
      </c>
      <c r="AZ497" t="s">
        <v>157</v>
      </c>
      <c r="BA497" t="s">
        <v>154</v>
      </c>
      <c r="BG497" s="45"/>
      <c r="BI497">
        <v>0</v>
      </c>
    </row>
    <row r="498" spans="3:61" ht="409.5">
      <c r="C498">
        <v>492</v>
      </c>
      <c r="D498">
        <v>498</v>
      </c>
      <c r="E498" t="s">
        <v>2845</v>
      </c>
      <c r="F498" t="s">
        <v>997</v>
      </c>
      <c r="G498" t="s">
        <v>998</v>
      </c>
      <c r="H498" t="s">
        <v>321</v>
      </c>
      <c r="I498" t="s">
        <v>246</v>
      </c>
      <c r="J498" s="8">
        <v>32850</v>
      </c>
      <c r="K498">
        <v>3935</v>
      </c>
      <c r="L498">
        <v>0.051</v>
      </c>
      <c r="M498">
        <v>40357</v>
      </c>
      <c r="N498">
        <v>109900</v>
      </c>
      <c r="O498">
        <v>30</v>
      </c>
      <c r="P498" t="s">
        <v>150</v>
      </c>
      <c r="Q498">
        <v>2021</v>
      </c>
      <c r="R498">
        <v>2030</v>
      </c>
      <c r="S498" t="s">
        <v>150</v>
      </c>
      <c r="T498" t="s">
        <v>150</v>
      </c>
      <c r="U498" t="s">
        <v>151</v>
      </c>
      <c r="V498" t="s">
        <v>152</v>
      </c>
      <c r="W498" s="134">
        <v>2030</v>
      </c>
      <c r="X498" t="s">
        <v>151</v>
      </c>
      <c r="Y498" t="s">
        <v>152</v>
      </c>
      <c r="Z498" s="134">
        <v>2050</v>
      </c>
      <c r="AA498" t="s">
        <v>150</v>
      </c>
      <c r="AB498" t="s">
        <v>151</v>
      </c>
      <c r="AC498">
        <v>2050</v>
      </c>
      <c r="AE498" t="s">
        <v>167</v>
      </c>
      <c r="AF498" t="s">
        <v>6</v>
      </c>
      <c r="AG498" t="s">
        <v>157</v>
      </c>
      <c r="AH498" t="s">
        <v>157</v>
      </c>
      <c r="AI498" t="s">
        <v>157</v>
      </c>
      <c r="AJ498" t="s">
        <v>218</v>
      </c>
      <c r="AL498" t="s">
        <v>154</v>
      </c>
      <c r="AQ498" t="s">
        <v>219</v>
      </c>
      <c r="AR498" t="s">
        <v>150</v>
      </c>
      <c r="AS498" t="s">
        <v>218</v>
      </c>
      <c r="AT498" s="1" t="s">
        <v>2849</v>
      </c>
      <c r="AU498">
        <v>2050</v>
      </c>
      <c r="AX498" t="s">
        <v>168</v>
      </c>
      <c r="AY498" t="s">
        <v>168</v>
      </c>
      <c r="AZ498" t="s">
        <v>158</v>
      </c>
      <c r="BA498" t="s">
        <v>154</v>
      </c>
      <c r="BG498" s="45"/>
      <c r="BI498">
        <v>0</v>
      </c>
    </row>
    <row r="499" spans="3:61" ht="14.45">
      <c r="C499">
        <v>493</v>
      </c>
      <c r="D499" t="e">
        <v>#N/A</v>
      </c>
      <c r="E499" t="s">
        <v>2850</v>
      </c>
      <c r="F499" t="s">
        <v>818</v>
      </c>
      <c r="G499" t="s">
        <v>144</v>
      </c>
      <c r="H499" t="s">
        <v>680</v>
      </c>
      <c r="I499" t="s">
        <v>246</v>
      </c>
      <c r="J499" s="8">
        <v>32795</v>
      </c>
      <c r="K499">
        <v>475.20</v>
      </c>
      <c r="L499">
        <v>-0.31</v>
      </c>
      <c r="M499">
        <v>13776.80</v>
      </c>
      <c r="N499">
        <v>369000</v>
      </c>
      <c r="O499">
        <v>2</v>
      </c>
      <c r="P499" t="s">
        <v>154</v>
      </c>
      <c r="S499" t="s">
        <v>150</v>
      </c>
      <c r="T499" t="s">
        <v>150</v>
      </c>
      <c r="U499" t="s">
        <v>151</v>
      </c>
      <c r="V499" t="s">
        <v>353</v>
      </c>
      <c r="W499" s="134">
        <v>2030</v>
      </c>
      <c r="Z499" s="134"/>
      <c r="AA499" t="s">
        <v>154</v>
      </c>
      <c r="AB499" t="s">
        <v>155</v>
      </c>
      <c r="AE499" t="s">
        <v>513</v>
      </c>
      <c r="AF499" t="s">
        <v>240</v>
      </c>
      <c r="AG499" t="s">
        <v>157</v>
      </c>
      <c r="AH499" t="s">
        <v>157</v>
      </c>
      <c r="AI499" t="s">
        <v>157</v>
      </c>
      <c r="AJ499" t="s">
        <v>218</v>
      </c>
      <c r="AL499" t="s">
        <v>154</v>
      </c>
      <c r="AO499" t="s">
        <v>2854</v>
      </c>
      <c r="AP499" t="s">
        <v>2855</v>
      </c>
      <c r="AQ499" t="s">
        <v>160</v>
      </c>
      <c r="AR499" t="s">
        <v>150</v>
      </c>
      <c r="AT499" t="s">
        <v>2856</v>
      </c>
      <c r="AU499">
        <v>2030</v>
      </c>
      <c r="AV499" t="s">
        <v>2857</v>
      </c>
      <c r="AX499" t="s">
        <v>168</v>
      </c>
      <c r="AY499" t="s">
        <v>171</v>
      </c>
      <c r="AZ499" t="s">
        <v>158</v>
      </c>
      <c r="BA499" t="s">
        <v>150</v>
      </c>
      <c r="BB499" t="s">
        <v>2858</v>
      </c>
      <c r="BC499">
        <v>2050</v>
      </c>
      <c r="BG499" s="45"/>
      <c r="BI499">
        <v>0</v>
      </c>
    </row>
    <row r="500" spans="3:61" ht="409.5">
      <c r="C500">
        <v>494</v>
      </c>
      <c r="D500">
        <v>465</v>
      </c>
      <c r="E500" t="s">
        <v>2859</v>
      </c>
      <c r="F500" t="s">
        <v>192</v>
      </c>
      <c r="G500" t="s">
        <v>193</v>
      </c>
      <c r="H500" t="s">
        <v>349</v>
      </c>
      <c r="I500" t="s">
        <v>176</v>
      </c>
      <c r="J500" s="8">
        <v>32768.90</v>
      </c>
      <c r="K500">
        <v>-1028.9</v>
      </c>
      <c r="L500">
        <v>0</v>
      </c>
      <c r="M500">
        <v>33926.50</v>
      </c>
      <c r="N500">
        <v>16637</v>
      </c>
      <c r="O500">
        <v>24</v>
      </c>
      <c r="P500" t="s">
        <v>154</v>
      </c>
      <c r="S500" t="s">
        <v>154</v>
      </c>
      <c r="T500" t="s">
        <v>154</v>
      </c>
      <c r="W500" s="134"/>
      <c r="Z500" s="134"/>
      <c r="AE500" s="1" t="s">
        <v>2863</v>
      </c>
      <c r="AG500" t="s">
        <v>157</v>
      </c>
      <c r="AH500" t="s">
        <v>157</v>
      </c>
      <c r="AJ500" t="s">
        <v>159</v>
      </c>
      <c r="AL500" t="s">
        <v>154</v>
      </c>
      <c r="AM500" t="s">
        <v>2864</v>
      </c>
      <c r="AQ500" t="s">
        <v>160</v>
      </c>
      <c r="AR500" t="s">
        <v>150</v>
      </c>
      <c r="AS500" t="s">
        <v>159</v>
      </c>
      <c r="AU500">
        <v>2050</v>
      </c>
      <c r="AX500" t="s">
        <v>157</v>
      </c>
      <c r="BA500" t="s">
        <v>154</v>
      </c>
      <c r="BG500" s="45"/>
      <c r="BH500" t="s">
        <v>2865</v>
      </c>
      <c r="BI500">
        <v>0</v>
      </c>
    </row>
    <row r="501" spans="3:61" ht="409.5">
      <c r="C501">
        <v>495</v>
      </c>
      <c r="D501">
        <v>480</v>
      </c>
      <c r="E501" t="s">
        <v>2866</v>
      </c>
      <c r="F501" t="s">
        <v>183</v>
      </c>
      <c r="G501" t="s">
        <v>184</v>
      </c>
      <c r="H501" t="s">
        <v>2867</v>
      </c>
      <c r="I501" t="s">
        <v>3034</v>
      </c>
      <c r="J501" s="8">
        <v>32736.30</v>
      </c>
      <c r="K501">
        <v>3398.40</v>
      </c>
      <c r="L501">
        <v>-0.303</v>
      </c>
      <c r="M501">
        <v>67752.1</v>
      </c>
      <c r="N501">
        <v>19581</v>
      </c>
      <c r="O501">
        <v>8</v>
      </c>
      <c r="P501" t="s">
        <v>154</v>
      </c>
      <c r="S501" t="s">
        <v>154</v>
      </c>
      <c r="T501" t="s">
        <v>154</v>
      </c>
      <c r="W501" s="134"/>
      <c r="Z501" s="134"/>
      <c r="AE501" t="s">
        <v>167</v>
      </c>
      <c r="AF501" t="s">
        <v>6</v>
      </c>
      <c r="AG501" t="s">
        <v>157</v>
      </c>
      <c r="AH501" t="s">
        <v>157</v>
      </c>
      <c r="AI501" t="s">
        <v>157</v>
      </c>
      <c r="AJ501" t="s">
        <v>218</v>
      </c>
      <c r="AL501" t="s">
        <v>154</v>
      </c>
      <c r="AQ501" t="s">
        <v>219</v>
      </c>
      <c r="AR501" t="s">
        <v>150</v>
      </c>
      <c r="AS501" t="s">
        <v>218</v>
      </c>
      <c r="AT501" s="136" t="s">
        <v>7856</v>
      </c>
      <c r="AU501">
        <v>2050</v>
      </c>
      <c r="AX501" t="s">
        <v>157</v>
      </c>
      <c r="AY501" t="s">
        <v>190</v>
      </c>
      <c r="AZ501" t="s">
        <v>158</v>
      </c>
      <c r="BA501" t="s">
        <v>154</v>
      </c>
      <c r="BG501" s="45"/>
      <c r="BI501">
        <v>0</v>
      </c>
    </row>
    <row r="502" spans="3:61" ht="14.45">
      <c r="C502">
        <v>496</v>
      </c>
      <c r="D502" t="e">
        <v>#N/A</v>
      </c>
      <c r="E502" t="s">
        <v>2872</v>
      </c>
      <c r="F502" t="s">
        <v>213</v>
      </c>
      <c r="G502" t="s">
        <v>214</v>
      </c>
      <c r="H502" t="s">
        <v>349</v>
      </c>
      <c r="I502" t="s">
        <v>176</v>
      </c>
      <c r="J502" s="8">
        <v>32687.70</v>
      </c>
      <c r="K502">
        <v>543.50</v>
      </c>
      <c r="L502">
        <v>0.475</v>
      </c>
      <c r="M502">
        <v>17985.70</v>
      </c>
      <c r="N502">
        <v>42091</v>
      </c>
      <c r="O502">
        <v>9</v>
      </c>
      <c r="P502" t="s">
        <v>154</v>
      </c>
      <c r="S502" t="s">
        <v>150</v>
      </c>
      <c r="T502" t="s">
        <v>150</v>
      </c>
      <c r="U502" t="s">
        <v>151</v>
      </c>
      <c r="V502" t="s">
        <v>152</v>
      </c>
      <c r="W502" s="134">
        <v>2030</v>
      </c>
      <c r="X502" t="s">
        <v>151</v>
      </c>
      <c r="Y502" t="s">
        <v>152</v>
      </c>
      <c r="Z502" s="134">
        <v>2050</v>
      </c>
      <c r="AA502" t="s">
        <v>150</v>
      </c>
      <c r="AB502" t="s">
        <v>151</v>
      </c>
      <c r="AC502">
        <v>2050</v>
      </c>
      <c r="AE502" t="s">
        <v>167</v>
      </c>
      <c r="AF502" t="s">
        <v>6</v>
      </c>
      <c r="AG502" t="s">
        <v>157</v>
      </c>
      <c r="AH502" t="s">
        <v>157</v>
      </c>
      <c r="AI502" t="s">
        <v>157</v>
      </c>
      <c r="AJ502" t="s">
        <v>218</v>
      </c>
      <c r="AL502" t="s">
        <v>154</v>
      </c>
      <c r="AO502" t="s">
        <v>2876</v>
      </c>
      <c r="AP502" t="s">
        <v>2855</v>
      </c>
      <c r="AQ502" t="s">
        <v>219</v>
      </c>
      <c r="AR502" t="s">
        <v>150</v>
      </c>
      <c r="AS502" t="s">
        <v>218</v>
      </c>
      <c r="AT502" t="s">
        <v>2877</v>
      </c>
      <c r="AU502">
        <v>2050</v>
      </c>
      <c r="AX502" t="s">
        <v>157</v>
      </c>
      <c r="AY502" t="s">
        <v>190</v>
      </c>
      <c r="AZ502" t="s">
        <v>158</v>
      </c>
      <c r="BA502" t="s">
        <v>154</v>
      </c>
      <c r="BG502" s="45"/>
      <c r="BI502">
        <v>0</v>
      </c>
    </row>
    <row r="503" spans="3:61" ht="409.5">
      <c r="C503">
        <v>497</v>
      </c>
      <c r="D503" t="e">
        <v>#N/A</v>
      </c>
      <c r="E503" t="s">
        <v>2878</v>
      </c>
      <c r="F503" t="s">
        <v>2138</v>
      </c>
      <c r="G503" t="s">
        <v>206</v>
      </c>
      <c r="H503" t="s">
        <v>1358</v>
      </c>
      <c r="I503" t="s">
        <v>246</v>
      </c>
      <c r="J503" s="8">
        <v>32364</v>
      </c>
      <c r="K503">
        <v>3676</v>
      </c>
      <c r="L503">
        <v>-0.022</v>
      </c>
      <c r="M503">
        <v>89981</v>
      </c>
      <c r="N503">
        <v>95000</v>
      </c>
      <c r="O503">
        <v>8</v>
      </c>
      <c r="P503" t="s">
        <v>154</v>
      </c>
      <c r="S503" t="s">
        <v>150</v>
      </c>
      <c r="T503" t="s">
        <v>150</v>
      </c>
      <c r="U503" t="s">
        <v>151</v>
      </c>
      <c r="V503" t="s">
        <v>152</v>
      </c>
      <c r="W503" s="134">
        <v>2034</v>
      </c>
      <c r="Z503" s="134"/>
      <c r="AA503" t="s">
        <v>154</v>
      </c>
      <c r="AB503" t="s">
        <v>155</v>
      </c>
      <c r="AE503" t="s">
        <v>167</v>
      </c>
      <c r="AF503" t="s">
        <v>6</v>
      </c>
      <c r="AG503" t="s">
        <v>157</v>
      </c>
      <c r="AH503" t="s">
        <v>157</v>
      </c>
      <c r="AI503" t="s">
        <v>157</v>
      </c>
      <c r="AJ503" t="s">
        <v>218</v>
      </c>
      <c r="AK503" t="s">
        <v>160</v>
      </c>
      <c r="AL503" t="s">
        <v>150</v>
      </c>
      <c r="AM503" t="s">
        <v>2882</v>
      </c>
      <c r="AN503">
        <v>2030</v>
      </c>
      <c r="AO503" t="s">
        <v>2883</v>
      </c>
      <c r="AQ503" t="s">
        <v>219</v>
      </c>
      <c r="AR503" t="s">
        <v>150</v>
      </c>
      <c r="AS503" t="s">
        <v>218</v>
      </c>
      <c r="AT503" s="1" t="s">
        <v>2884</v>
      </c>
      <c r="AU503">
        <v>2045</v>
      </c>
      <c r="AX503" t="s">
        <v>157</v>
      </c>
      <c r="AY503" t="s">
        <v>168</v>
      </c>
      <c r="AZ503" t="s">
        <v>158</v>
      </c>
      <c r="BA503" t="s">
        <v>154</v>
      </c>
      <c r="BG503" s="45"/>
      <c r="BI503">
        <v>0</v>
      </c>
    </row>
    <row r="504" spans="3:61" ht="14.45">
      <c r="C504">
        <v>498</v>
      </c>
      <c r="D504" t="e">
        <v>#N/A</v>
      </c>
      <c r="E504" t="s">
        <v>2885</v>
      </c>
      <c r="F504" t="s">
        <v>443</v>
      </c>
      <c r="G504" t="s">
        <v>229</v>
      </c>
      <c r="H504" t="s">
        <v>175</v>
      </c>
      <c r="I504" t="s">
        <v>176</v>
      </c>
      <c r="J504" s="8">
        <v>32293.10</v>
      </c>
      <c r="K504">
        <v>-1438.20</v>
      </c>
      <c r="L504">
        <v>0</v>
      </c>
      <c r="M504">
        <v>231852.40</v>
      </c>
      <c r="N504">
        <v>28675</v>
      </c>
      <c r="O504">
        <v>6</v>
      </c>
      <c r="P504" t="s">
        <v>154</v>
      </c>
      <c r="S504" t="s">
        <v>154</v>
      </c>
      <c r="T504" t="s">
        <v>154</v>
      </c>
      <c r="W504" s="134"/>
      <c r="Z504" s="134"/>
      <c r="AE504" t="s">
        <v>233</v>
      </c>
      <c r="AF504" t="s">
        <v>234</v>
      </c>
      <c r="AG504" t="s">
        <v>168</v>
      </c>
      <c r="AH504" t="s">
        <v>168</v>
      </c>
      <c r="AI504" t="s">
        <v>168</v>
      </c>
      <c r="AK504" t="s">
        <v>180</v>
      </c>
      <c r="AL504" t="s">
        <v>154</v>
      </c>
      <c r="AN504">
        <v>2060</v>
      </c>
      <c r="AO504" t="s">
        <v>2889</v>
      </c>
      <c r="AP504" t="s">
        <v>2890</v>
      </c>
      <c r="AR504" t="s">
        <v>154</v>
      </c>
      <c r="AX504" t="s">
        <v>168</v>
      </c>
      <c r="AY504" t="s">
        <v>168</v>
      </c>
      <c r="AZ504" t="s">
        <v>158</v>
      </c>
      <c r="BA504" t="s">
        <v>154</v>
      </c>
      <c r="BG504" s="45"/>
      <c r="BI504">
        <v>0</v>
      </c>
    </row>
    <row r="505" spans="3:61" ht="14.45">
      <c r="C505">
        <v>499</v>
      </c>
      <c r="D505" t="e">
        <v>#N/A</v>
      </c>
      <c r="E505" t="s">
        <v>2891</v>
      </c>
      <c r="F505" t="s">
        <v>314</v>
      </c>
      <c r="G505" t="s">
        <v>229</v>
      </c>
      <c r="H505" t="s">
        <v>175</v>
      </c>
      <c r="I505" t="s">
        <v>176</v>
      </c>
      <c r="J505" s="8">
        <v>32282.40</v>
      </c>
      <c r="K505">
        <v>-150.60</v>
      </c>
      <c r="L505">
        <v>-1.486</v>
      </c>
      <c r="M505">
        <v>44268.60</v>
      </c>
      <c r="N505">
        <v>102874</v>
      </c>
      <c r="O505">
        <v>8</v>
      </c>
      <c r="P505" t="s">
        <v>154</v>
      </c>
      <c r="S505" t="s">
        <v>154</v>
      </c>
      <c r="T505" t="s">
        <v>154</v>
      </c>
      <c r="W505" s="134"/>
      <c r="Z505" s="134"/>
      <c r="AK505" t="s">
        <v>180</v>
      </c>
      <c r="AL505" t="s">
        <v>154</v>
      </c>
      <c r="AO505" t="s">
        <v>2895</v>
      </c>
      <c r="AP505" t="s">
        <v>2896</v>
      </c>
      <c r="AR505" t="s">
        <v>154</v>
      </c>
      <c r="AX505" t="s">
        <v>168</v>
      </c>
      <c r="BA505" t="s">
        <v>154</v>
      </c>
      <c r="BG505" s="45"/>
      <c r="BH505" t="s">
        <v>2897</v>
      </c>
      <c r="BI505">
        <v>0</v>
      </c>
    </row>
    <row r="506" spans="3:61" ht="409.5">
      <c r="C506">
        <v>500</v>
      </c>
      <c r="D506">
        <v>487</v>
      </c>
      <c r="E506" t="s">
        <v>2898</v>
      </c>
      <c r="F506" t="s">
        <v>1470</v>
      </c>
      <c r="G506" t="s">
        <v>735</v>
      </c>
      <c r="H506" t="s">
        <v>416</v>
      </c>
      <c r="I506" t="s">
        <v>246</v>
      </c>
      <c r="J506" s="8">
        <v>32249.40</v>
      </c>
      <c r="K506">
        <v>538.60</v>
      </c>
      <c r="L506">
        <v>-0.576</v>
      </c>
      <c r="M506">
        <v>55368.60</v>
      </c>
      <c r="N506">
        <v>88497</v>
      </c>
      <c r="O506">
        <v>16</v>
      </c>
      <c r="P506" t="s">
        <v>150</v>
      </c>
      <c r="Q506">
        <v>2021</v>
      </c>
      <c r="R506">
        <v>2030</v>
      </c>
      <c r="S506" t="s">
        <v>150</v>
      </c>
      <c r="T506" t="s">
        <v>150</v>
      </c>
      <c r="U506" t="s">
        <v>151</v>
      </c>
      <c r="V506" t="s">
        <v>353</v>
      </c>
      <c r="W506" s="134">
        <v>2030</v>
      </c>
      <c r="X506" t="s">
        <v>151</v>
      </c>
      <c r="Y506" t="s">
        <v>353</v>
      </c>
      <c r="Z506" s="134">
        <v>2040</v>
      </c>
      <c r="AA506" t="s">
        <v>150</v>
      </c>
      <c r="AB506" t="s">
        <v>151</v>
      </c>
      <c r="AC506">
        <v>2040</v>
      </c>
      <c r="AE506" t="s">
        <v>167</v>
      </c>
      <c r="AF506" t="s">
        <v>6</v>
      </c>
      <c r="AG506" t="s">
        <v>157</v>
      </c>
      <c r="AH506" t="s">
        <v>157</v>
      </c>
      <c r="AI506" t="s">
        <v>157</v>
      </c>
      <c r="AJ506" t="s">
        <v>218</v>
      </c>
      <c r="AL506" t="s">
        <v>154</v>
      </c>
      <c r="AQ506" t="s">
        <v>219</v>
      </c>
      <c r="AR506" t="s">
        <v>150</v>
      </c>
      <c r="AS506" t="s">
        <v>218</v>
      </c>
      <c r="AT506" s="1" t="s">
        <v>2902</v>
      </c>
      <c r="AU506">
        <v>2040</v>
      </c>
      <c r="AX506" t="s">
        <v>157</v>
      </c>
      <c r="AY506" t="s">
        <v>168</v>
      </c>
      <c r="AZ506" t="s">
        <v>158</v>
      </c>
      <c r="BA506" t="s">
        <v>154</v>
      </c>
      <c r="BG506" s="45"/>
      <c r="BI506">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0B0705C-42A0-443D-A837-5F348E73B2AA}">
  <sheetPr codeName="Sheet24"/>
  <dimension ref="B2:BI513"/>
  <sheetViews>
    <sheetView workbookViewId="0" topLeftCell="A8"/>
  </sheetViews>
  <sheetFormatPr defaultColWidth="8.85428571428571" defaultRowHeight="14.45"/>
  <cols>
    <col min="10" max="10" width="12" bestFit="1" customWidth="1"/>
    <col min="11" max="11" width="9.28571428571429" bestFit="1" customWidth="1"/>
    <col min="59" max="59" width="11.1428571428571" bestFit="1" customWidth="1"/>
  </cols>
  <sheetData>
    <row r="2" spans="2:2" ht="14.45">
      <c r="B2" s="131" t="s">
        <v>7817</v>
      </c>
    </row>
    <row r="3" spans="2:2" ht="14.45">
      <c r="B3" s="132" t="s">
        <v>7818</v>
      </c>
    </row>
    <row r="4" spans="2:2" ht="14.45">
      <c r="B4" s="132"/>
    </row>
    <row r="6" spans="3:61" ht="14.45">
      <c r="C6" t="s">
        <v>17</v>
      </c>
      <c r="D6" t="s">
        <v>18</v>
      </c>
      <c r="E6" t="s">
        <v>19</v>
      </c>
      <c r="F6" t="s">
        <v>20</v>
      </c>
      <c r="G6" t="s">
        <v>21</v>
      </c>
      <c r="H6" t="s">
        <v>22</v>
      </c>
      <c r="I6" t="s">
        <v>23</v>
      </c>
      <c r="J6" t="s">
        <v>24</v>
      </c>
      <c r="K6" t="s">
        <v>25</v>
      </c>
      <c r="L6" t="s">
        <v>26</v>
      </c>
      <c r="M6" t="s">
        <v>27</v>
      </c>
      <c r="N6" t="s">
        <v>28</v>
      </c>
      <c r="O6" t="s">
        <v>29</v>
      </c>
      <c r="P6" t="s">
        <v>30</v>
      </c>
      <c r="Q6" t="s">
        <v>31</v>
      </c>
      <c r="R6" t="s">
        <v>32</v>
      </c>
      <c r="S6" t="s">
        <v>33</v>
      </c>
      <c r="T6" t="s">
        <v>34</v>
      </c>
      <c r="U6" t="s">
        <v>35</v>
      </c>
      <c r="V6" t="s">
        <v>36</v>
      </c>
      <c r="W6" t="s">
        <v>37</v>
      </c>
      <c r="X6" t="s">
        <v>38</v>
      </c>
      <c r="Y6" t="s">
        <v>39</v>
      </c>
      <c r="Z6" t="s">
        <v>40</v>
      </c>
      <c r="AA6" t="s">
        <v>41</v>
      </c>
      <c r="AB6" t="s">
        <v>42</v>
      </c>
      <c r="AC6" t="s">
        <v>43</v>
      </c>
      <c r="AD6" t="s">
        <v>44</v>
      </c>
      <c r="AE6" t="s">
        <v>45</v>
      </c>
      <c r="AF6" t="s">
        <v>46</v>
      </c>
      <c r="AG6" t="s">
        <v>47</v>
      </c>
      <c r="AH6" t="s">
        <v>48</v>
      </c>
      <c r="AI6" t="s">
        <v>49</v>
      </c>
      <c r="AJ6" t="s">
        <v>50</v>
      </c>
      <c r="AK6" t="s">
        <v>51</v>
      </c>
      <c r="AL6" t="s">
        <v>52</v>
      </c>
      <c r="AM6" t="s">
        <v>53</v>
      </c>
      <c r="AN6" t="s">
        <v>7819</v>
      </c>
      <c r="AO6" t="s">
        <v>54</v>
      </c>
      <c r="AP6" t="s">
        <v>55</v>
      </c>
      <c r="AQ6" t="s">
        <v>56</v>
      </c>
      <c r="AR6" t="s">
        <v>57</v>
      </c>
      <c r="AS6" t="s">
        <v>58</v>
      </c>
      <c r="AT6" t="s">
        <v>59</v>
      </c>
      <c r="AU6" t="s">
        <v>60</v>
      </c>
      <c r="AV6" t="s">
        <v>7820</v>
      </c>
      <c r="AW6" t="s">
        <v>7821</v>
      </c>
      <c r="AX6" t="s">
        <v>62</v>
      </c>
      <c r="AY6" t="s">
        <v>63</v>
      </c>
      <c r="AZ6" t="s">
        <v>64</v>
      </c>
      <c r="BA6" t="s">
        <v>65</v>
      </c>
      <c r="BB6" t="s">
        <v>66</v>
      </c>
      <c r="BC6" t="s">
        <v>7822</v>
      </c>
      <c r="BD6" t="s">
        <v>7823</v>
      </c>
      <c r="BE6" t="s">
        <v>7824</v>
      </c>
      <c r="BF6" t="s">
        <v>68</v>
      </c>
      <c r="BG6" t="s">
        <v>69</v>
      </c>
      <c r="BH6" t="s">
        <v>70</v>
      </c>
      <c r="BI6" t="s">
        <v>71</v>
      </c>
    </row>
    <row r="7" spans="3:61" ht="14.45">
      <c r="C7">
        <v>1</v>
      </c>
      <c r="D7">
        <v>1</v>
      </c>
      <c r="E7" t="s">
        <v>142</v>
      </c>
      <c r="F7" t="s">
        <v>143</v>
      </c>
      <c r="G7" t="s">
        <v>144</v>
      </c>
      <c r="H7" t="s">
        <v>145</v>
      </c>
      <c r="I7" t="s">
        <v>146</v>
      </c>
      <c r="J7" s="133">
        <v>680985</v>
      </c>
      <c r="K7">
        <v>19436</v>
      </c>
      <c r="L7">
        <v>0.253</v>
      </c>
      <c r="M7">
        <v>260823</v>
      </c>
      <c r="N7">
        <v>2100000</v>
      </c>
      <c r="O7">
        <v>31</v>
      </c>
      <c r="P7" t="s">
        <v>150</v>
      </c>
      <c r="Q7">
        <v>2015</v>
      </c>
      <c r="R7">
        <v>2035</v>
      </c>
      <c r="S7" t="s">
        <v>150</v>
      </c>
      <c r="T7" t="s">
        <v>150</v>
      </c>
      <c r="U7" t="s">
        <v>151</v>
      </c>
      <c r="V7" t="s">
        <v>152</v>
      </c>
      <c r="W7" s="134">
        <v>2030</v>
      </c>
      <c r="Z7" s="134"/>
      <c r="AA7" t="s">
        <v>154</v>
      </c>
      <c r="AB7" t="s">
        <v>155</v>
      </c>
      <c r="AE7" t="s">
        <v>156</v>
      </c>
      <c r="AF7" t="s">
        <v>6</v>
      </c>
      <c r="AG7" t="s">
        <v>157</v>
      </c>
      <c r="AH7" t="s">
        <v>157</v>
      </c>
      <c r="AI7" t="s">
        <v>158</v>
      </c>
      <c r="AJ7" t="s">
        <v>159</v>
      </c>
      <c r="AL7" t="s">
        <v>154</v>
      </c>
      <c r="AQ7" t="s">
        <v>160</v>
      </c>
      <c r="AR7" t="s">
        <v>150</v>
      </c>
      <c r="AS7" t="s">
        <v>159</v>
      </c>
      <c r="AT7" t="s">
        <v>161</v>
      </c>
      <c r="AU7">
        <v>2040</v>
      </c>
      <c r="AX7" t="s">
        <v>158</v>
      </c>
      <c r="AY7" t="s">
        <v>158</v>
      </c>
      <c r="AZ7" t="s">
        <v>158</v>
      </c>
      <c r="BA7" t="s">
        <v>154</v>
      </c>
      <c r="BG7" s="45"/>
      <c r="BI7">
        <v>0</v>
      </c>
    </row>
    <row r="8" spans="3:61" ht="348">
      <c r="C8">
        <v>2</v>
      </c>
      <c r="D8">
        <v>2</v>
      </c>
      <c r="E8" t="s">
        <v>162</v>
      </c>
      <c r="F8" t="s">
        <v>163</v>
      </c>
      <c r="G8" t="s">
        <v>144</v>
      </c>
      <c r="H8" t="s">
        <v>145</v>
      </c>
      <c r="I8" t="s">
        <v>146</v>
      </c>
      <c r="J8" s="8">
        <v>637959</v>
      </c>
      <c r="K8">
        <v>59248</v>
      </c>
      <c r="L8">
        <v>0.947</v>
      </c>
      <c r="M8">
        <v>624894</v>
      </c>
      <c r="N8">
        <v>1556000</v>
      </c>
      <c r="O8">
        <v>17</v>
      </c>
      <c r="P8" t="s">
        <v>154</v>
      </c>
      <c r="S8" t="s">
        <v>150</v>
      </c>
      <c r="T8" t="s">
        <v>154</v>
      </c>
      <c r="U8" t="s">
        <v>155</v>
      </c>
      <c r="W8" s="134"/>
      <c r="Z8" s="134"/>
      <c r="AE8" t="s">
        <v>167</v>
      </c>
      <c r="AF8" t="s">
        <v>6</v>
      </c>
      <c r="AG8" t="s">
        <v>168</v>
      </c>
      <c r="AH8" t="s">
        <v>168</v>
      </c>
      <c r="AI8" t="s">
        <v>169</v>
      </c>
      <c r="AL8" t="s">
        <v>154</v>
      </c>
      <c r="AR8" t="s">
        <v>150</v>
      </c>
      <c r="AT8" s="1" t="s">
        <v>170</v>
      </c>
      <c r="AU8">
        <v>2040</v>
      </c>
      <c r="AX8" t="s">
        <v>157</v>
      </c>
      <c r="AY8" t="s">
        <v>171</v>
      </c>
      <c r="AZ8" t="s">
        <v>158</v>
      </c>
      <c r="BA8" t="s">
        <v>154</v>
      </c>
      <c r="BG8" s="45"/>
      <c r="BI8">
        <v>0</v>
      </c>
    </row>
    <row r="9" spans="3:61" ht="14.45">
      <c r="C9">
        <v>3</v>
      </c>
      <c r="D9">
        <v>3</v>
      </c>
      <c r="E9" t="s">
        <v>172</v>
      </c>
      <c r="F9" t="s">
        <v>173</v>
      </c>
      <c r="G9" t="s">
        <v>174</v>
      </c>
      <c r="H9" t="s">
        <v>175</v>
      </c>
      <c r="I9" t="s">
        <v>176</v>
      </c>
      <c r="J9" s="8">
        <v>548414.40</v>
      </c>
      <c r="K9">
        <v>10044.90</v>
      </c>
      <c r="L9">
        <v>0.091</v>
      </c>
      <c r="M9">
        <v>797694</v>
      </c>
      <c r="N9">
        <v>1354310</v>
      </c>
      <c r="O9">
        <v>25</v>
      </c>
      <c r="P9" t="s">
        <v>154</v>
      </c>
      <c r="S9" t="s">
        <v>154</v>
      </c>
      <c r="T9" t="s">
        <v>154</v>
      </c>
      <c r="W9" s="134"/>
      <c r="Z9" s="134"/>
      <c r="AK9" t="s">
        <v>180</v>
      </c>
      <c r="AL9" t="s">
        <v>154</v>
      </c>
      <c r="AN9">
        <v>2060</v>
      </c>
      <c r="AO9" t="s">
        <v>181</v>
      </c>
      <c r="AR9" t="s">
        <v>154</v>
      </c>
      <c r="AX9" t="s">
        <v>168</v>
      </c>
      <c r="BA9" t="s">
        <v>154</v>
      </c>
      <c r="BG9" s="45"/>
      <c r="BI9">
        <v>0</v>
      </c>
    </row>
    <row r="10" spans="3:61" ht="14.45">
      <c r="C10">
        <v>4</v>
      </c>
      <c r="D10">
        <v>4</v>
      </c>
      <c r="E10" t="s">
        <v>182</v>
      </c>
      <c r="F10" t="s">
        <v>183</v>
      </c>
      <c r="G10" t="s">
        <v>184</v>
      </c>
      <c r="H10" t="s">
        <v>185</v>
      </c>
      <c r="I10" t="s">
        <v>3035</v>
      </c>
      <c r="J10" s="8">
        <v>480193.50</v>
      </c>
      <c r="K10">
        <v>104982.30</v>
      </c>
      <c r="L10">
        <v>-0.13</v>
      </c>
      <c r="M10">
        <v>645097.2</v>
      </c>
      <c r="N10">
        <v>75118</v>
      </c>
      <c r="O10">
        <v>7</v>
      </c>
      <c r="P10" t="s">
        <v>154</v>
      </c>
      <c r="S10" t="s">
        <v>154</v>
      </c>
      <c r="T10" t="s">
        <v>154</v>
      </c>
      <c r="W10" s="134"/>
      <c r="Z10" s="134"/>
      <c r="AE10" t="s">
        <v>167</v>
      </c>
      <c r="AF10" t="s">
        <v>6</v>
      </c>
      <c r="AG10" t="s">
        <v>157</v>
      </c>
      <c r="AH10" t="s">
        <v>157</v>
      </c>
      <c r="AI10" t="s">
        <v>158</v>
      </c>
      <c r="AJ10" t="s">
        <v>159</v>
      </c>
      <c r="AL10" t="s">
        <v>154</v>
      </c>
      <c r="AQ10" t="s">
        <v>160</v>
      </c>
      <c r="AR10" t="s">
        <v>150</v>
      </c>
      <c r="AS10" t="s">
        <v>159</v>
      </c>
      <c r="AT10" s="135" t="s">
        <v>7825</v>
      </c>
      <c r="AU10">
        <v>2050</v>
      </c>
      <c r="AX10" t="s">
        <v>157</v>
      </c>
      <c r="AY10" t="s">
        <v>190</v>
      </c>
      <c r="AZ10" t="s">
        <v>158</v>
      </c>
      <c r="BA10" t="s">
        <v>154</v>
      </c>
      <c r="BG10" s="45"/>
      <c r="BI10">
        <v>0</v>
      </c>
    </row>
    <row r="11" spans="3:61" ht="14.45">
      <c r="C11">
        <v>5</v>
      </c>
      <c r="D11">
        <v>6</v>
      </c>
      <c r="E11" t="s">
        <v>191</v>
      </c>
      <c r="F11" t="s">
        <v>192</v>
      </c>
      <c r="G11" t="s">
        <v>193</v>
      </c>
      <c r="H11" t="s">
        <v>175</v>
      </c>
      <c r="I11" t="s">
        <v>176</v>
      </c>
      <c r="J11" s="8">
        <v>412645.30</v>
      </c>
      <c r="K11">
        <v>22424</v>
      </c>
      <c r="L11">
        <v>0.053</v>
      </c>
      <c r="M11">
        <v>607615.10</v>
      </c>
      <c r="N11">
        <v>985155</v>
      </c>
      <c r="O11">
        <v>25</v>
      </c>
      <c r="P11" t="s">
        <v>154</v>
      </c>
      <c r="S11" t="s">
        <v>154</v>
      </c>
      <c r="T11" t="s">
        <v>154</v>
      </c>
      <c r="W11" s="134"/>
      <c r="Z11" s="134"/>
      <c r="AE11" t="s">
        <v>167</v>
      </c>
      <c r="AF11" t="s">
        <v>6</v>
      </c>
      <c r="AG11" t="s">
        <v>157</v>
      </c>
      <c r="AH11" t="s">
        <v>157</v>
      </c>
      <c r="AI11" t="s">
        <v>168</v>
      </c>
      <c r="AJ11" t="s">
        <v>159</v>
      </c>
      <c r="AK11" t="s">
        <v>180</v>
      </c>
      <c r="AL11" t="s">
        <v>154</v>
      </c>
      <c r="AQ11" t="s">
        <v>160</v>
      </c>
      <c r="AR11" t="s">
        <v>150</v>
      </c>
      <c r="AS11" t="s">
        <v>159</v>
      </c>
      <c r="AT11" t="s">
        <v>197</v>
      </c>
      <c r="AU11">
        <v>2050</v>
      </c>
      <c r="AX11" t="s">
        <v>168</v>
      </c>
      <c r="AY11" t="s">
        <v>158</v>
      </c>
      <c r="AZ11" t="s">
        <v>158</v>
      </c>
      <c r="BA11" t="s">
        <v>154</v>
      </c>
      <c r="BG11" s="45"/>
      <c r="BI11">
        <v>0</v>
      </c>
    </row>
    <row r="12" spans="3:61" ht="14.45">
      <c r="C12">
        <v>6</v>
      </c>
      <c r="D12">
        <v>5</v>
      </c>
      <c r="E12" t="s">
        <v>198</v>
      </c>
      <c r="F12" t="s">
        <v>192</v>
      </c>
      <c r="G12" t="s">
        <v>193</v>
      </c>
      <c r="H12" t="s">
        <v>175</v>
      </c>
      <c r="I12" t="s">
        <v>176</v>
      </c>
      <c r="J12" s="8">
        <v>407490.10</v>
      </c>
      <c r="K12">
        <v>8036.40</v>
      </c>
      <c r="L12">
        <v>-0.145</v>
      </c>
      <c r="M12">
        <v>375395.10</v>
      </c>
      <c r="N12">
        <v>495096</v>
      </c>
      <c r="O12">
        <v>27</v>
      </c>
      <c r="P12" t="s">
        <v>154</v>
      </c>
      <c r="S12" t="s">
        <v>154</v>
      </c>
      <c r="T12" t="s">
        <v>154</v>
      </c>
      <c r="W12" s="134"/>
      <c r="Z12" s="134"/>
      <c r="AE12" t="s">
        <v>202</v>
      </c>
      <c r="AF12" t="s">
        <v>5</v>
      </c>
      <c r="AG12" t="s">
        <v>157</v>
      </c>
      <c r="AH12" t="s">
        <v>157</v>
      </c>
      <c r="AI12" t="s">
        <v>168</v>
      </c>
      <c r="AJ12" t="s">
        <v>159</v>
      </c>
      <c r="AK12" t="s">
        <v>160</v>
      </c>
      <c r="AL12" t="s">
        <v>150</v>
      </c>
      <c r="AM12" t="s">
        <v>203</v>
      </c>
      <c r="AN12">
        <v>2050</v>
      </c>
      <c r="AR12" t="s">
        <v>154</v>
      </c>
      <c r="AX12" t="s">
        <v>157</v>
      </c>
      <c r="AY12" t="s">
        <v>171</v>
      </c>
      <c r="AZ12" t="s">
        <v>158</v>
      </c>
      <c r="BA12" t="s">
        <v>154</v>
      </c>
      <c r="BG12" s="45"/>
      <c r="BI12">
        <v>0</v>
      </c>
    </row>
    <row r="13" spans="3:61" ht="333.6">
      <c r="C13">
        <v>7</v>
      </c>
      <c r="D13">
        <v>8</v>
      </c>
      <c r="E13" t="s">
        <v>204</v>
      </c>
      <c r="F13" t="s">
        <v>205</v>
      </c>
      <c r="G13" t="s">
        <v>206</v>
      </c>
      <c r="H13" t="s">
        <v>145</v>
      </c>
      <c r="I13" t="s">
        <v>146</v>
      </c>
      <c r="J13" s="8">
        <v>400278</v>
      </c>
      <c r="K13">
        <v>14405</v>
      </c>
      <c r="L13">
        <v>-0.356</v>
      </c>
      <c r="M13">
        <v>298278</v>
      </c>
      <c r="N13">
        <v>400000</v>
      </c>
      <c r="O13">
        <v>29</v>
      </c>
      <c r="P13" t="s">
        <v>154</v>
      </c>
      <c r="S13" t="s">
        <v>150</v>
      </c>
      <c r="T13" t="s">
        <v>150</v>
      </c>
      <c r="U13" t="s">
        <v>151</v>
      </c>
      <c r="V13" t="s">
        <v>152</v>
      </c>
      <c r="W13" s="134">
        <v>2030</v>
      </c>
      <c r="Z13" s="134"/>
      <c r="AA13" t="s">
        <v>154</v>
      </c>
      <c r="AB13" t="s">
        <v>210</v>
      </c>
      <c r="AE13" t="s">
        <v>167</v>
      </c>
      <c r="AF13" t="s">
        <v>6</v>
      </c>
      <c r="AG13" t="s">
        <v>157</v>
      </c>
      <c r="AH13" t="s">
        <v>157</v>
      </c>
      <c r="AI13" t="s">
        <v>158</v>
      </c>
      <c r="AJ13" t="s">
        <v>159</v>
      </c>
      <c r="AL13" t="s">
        <v>154</v>
      </c>
      <c r="AQ13" t="s">
        <v>160</v>
      </c>
      <c r="AR13" t="s">
        <v>150</v>
      </c>
      <c r="AS13" t="s">
        <v>159</v>
      </c>
      <c r="AT13" s="1" t="s">
        <v>211</v>
      </c>
      <c r="AU13">
        <v>2035</v>
      </c>
      <c r="AX13" t="s">
        <v>168</v>
      </c>
      <c r="AY13" t="s">
        <v>168</v>
      </c>
      <c r="AZ13" t="s">
        <v>158</v>
      </c>
      <c r="BA13" t="s">
        <v>154</v>
      </c>
      <c r="BG13" s="45"/>
      <c r="BI13">
        <v>0</v>
      </c>
    </row>
    <row r="14" spans="3:61" ht="409.5">
      <c r="C14">
        <v>8</v>
      </c>
      <c r="D14">
        <v>7</v>
      </c>
      <c r="E14" t="s">
        <v>212</v>
      </c>
      <c r="F14" t="s">
        <v>213</v>
      </c>
      <c r="G14" t="s">
        <v>214</v>
      </c>
      <c r="H14" t="s">
        <v>145</v>
      </c>
      <c r="I14" t="s">
        <v>146</v>
      </c>
      <c r="J14" s="8">
        <v>391035</v>
      </c>
      <c r="K14">
        <v>93736</v>
      </c>
      <c r="L14">
        <v>-0.034</v>
      </c>
      <c r="M14">
        <v>364980</v>
      </c>
      <c r="N14">
        <v>164000</v>
      </c>
      <c r="O14">
        <v>23</v>
      </c>
      <c r="P14" t="s">
        <v>150</v>
      </c>
      <c r="Q14">
        <v>2016</v>
      </c>
      <c r="R14">
        <v>2021</v>
      </c>
      <c r="S14" t="s">
        <v>150</v>
      </c>
      <c r="T14" t="s">
        <v>150</v>
      </c>
      <c r="U14" t="s">
        <v>151</v>
      </c>
      <c r="V14" t="s">
        <v>152</v>
      </c>
      <c r="W14" s="134">
        <v>2030</v>
      </c>
      <c r="Z14" s="134"/>
      <c r="AE14" t="s">
        <v>202</v>
      </c>
      <c r="AF14" t="s">
        <v>5</v>
      </c>
      <c r="AG14" t="s">
        <v>157</v>
      </c>
      <c r="AH14" t="s">
        <v>157</v>
      </c>
      <c r="AI14" t="s">
        <v>157</v>
      </c>
      <c r="AJ14" t="s">
        <v>218</v>
      </c>
      <c r="AK14" t="s">
        <v>219</v>
      </c>
      <c r="AL14" t="s">
        <v>150</v>
      </c>
      <c r="AM14" s="1" t="s">
        <v>220</v>
      </c>
      <c r="AN14">
        <v>2030</v>
      </c>
      <c r="AR14" t="s">
        <v>154</v>
      </c>
      <c r="AX14" t="s">
        <v>157</v>
      </c>
      <c r="AY14" t="s">
        <v>171</v>
      </c>
      <c r="AZ14" t="s">
        <v>157</v>
      </c>
      <c r="BA14" t="s">
        <v>154</v>
      </c>
      <c r="BG14" s="45"/>
      <c r="BI14">
        <v>1</v>
      </c>
    </row>
    <row r="15" spans="3:61" ht="409.5">
      <c r="C15">
        <v>9</v>
      </c>
      <c r="D15">
        <v>10</v>
      </c>
      <c r="E15" t="s">
        <v>221</v>
      </c>
      <c r="F15" t="s">
        <v>222</v>
      </c>
      <c r="G15" t="s">
        <v>206</v>
      </c>
      <c r="H15" t="s">
        <v>145</v>
      </c>
      <c r="I15" t="s">
        <v>146</v>
      </c>
      <c r="J15" s="8">
        <v>372809</v>
      </c>
      <c r="K15">
        <v>4614</v>
      </c>
      <c r="L15">
        <v>-0.447</v>
      </c>
      <c r="M15">
        <v>253215</v>
      </c>
      <c r="N15">
        <v>259500</v>
      </c>
      <c r="O15">
        <v>30</v>
      </c>
      <c r="P15" t="s">
        <v>154</v>
      </c>
      <c r="S15" t="s">
        <v>150</v>
      </c>
      <c r="T15" t="s">
        <v>150</v>
      </c>
      <c r="U15" t="s">
        <v>151</v>
      </c>
      <c r="V15" t="s">
        <v>152</v>
      </c>
      <c r="W15" s="134">
        <v>2030</v>
      </c>
      <c r="X15" t="s">
        <v>151</v>
      </c>
      <c r="Y15" t="s">
        <v>152</v>
      </c>
      <c r="Z15" s="134">
        <v>2050</v>
      </c>
      <c r="AA15" t="s">
        <v>150</v>
      </c>
      <c r="AB15" t="s">
        <v>151</v>
      </c>
      <c r="AC15">
        <v>2050</v>
      </c>
      <c r="AE15" t="s">
        <v>167</v>
      </c>
      <c r="AF15" t="s">
        <v>6</v>
      </c>
      <c r="AG15" t="s">
        <v>157</v>
      </c>
      <c r="AH15" t="s">
        <v>157</v>
      </c>
      <c r="AI15" t="s">
        <v>157</v>
      </c>
      <c r="AJ15" t="s">
        <v>218</v>
      </c>
      <c r="AL15" t="s">
        <v>154</v>
      </c>
      <c r="AQ15" t="s">
        <v>219</v>
      </c>
      <c r="AR15" t="s">
        <v>150</v>
      </c>
      <c r="AS15" t="s">
        <v>218</v>
      </c>
      <c r="AT15" s="1" t="s">
        <v>226</v>
      </c>
      <c r="AU15">
        <v>2050</v>
      </c>
      <c r="AX15" t="s">
        <v>157</v>
      </c>
      <c r="AY15" t="s">
        <v>168</v>
      </c>
      <c r="AZ15" t="s">
        <v>158</v>
      </c>
      <c r="BA15" t="s">
        <v>154</v>
      </c>
      <c r="BG15" s="45"/>
      <c r="BI15">
        <v>0</v>
      </c>
    </row>
    <row r="16" spans="3:61" ht="14.45">
      <c r="C16">
        <v>10</v>
      </c>
      <c r="D16">
        <v>9</v>
      </c>
      <c r="E16" t="s">
        <v>227</v>
      </c>
      <c r="F16" t="s">
        <v>228</v>
      </c>
      <c r="G16" t="s">
        <v>229</v>
      </c>
      <c r="H16" t="s">
        <v>145</v>
      </c>
      <c r="I16" t="s">
        <v>146</v>
      </c>
      <c r="J16" s="8">
        <v>371433</v>
      </c>
      <c r="K16">
        <v>88995</v>
      </c>
      <c r="L16">
        <v>-0.075</v>
      </c>
      <c r="M16">
        <v>1153881</v>
      </c>
      <c r="N16">
        <v>392400</v>
      </c>
      <c r="O16">
        <v>29</v>
      </c>
      <c r="P16" t="s">
        <v>154</v>
      </c>
      <c r="S16" t="s">
        <v>154</v>
      </c>
      <c r="T16" t="s">
        <v>154</v>
      </c>
      <c r="W16" s="134"/>
      <c r="Z16" s="134"/>
      <c r="AE16" t="s">
        <v>233</v>
      </c>
      <c r="AF16" t="s">
        <v>234</v>
      </c>
      <c r="AG16" t="s">
        <v>168</v>
      </c>
      <c r="AH16" t="s">
        <v>168</v>
      </c>
      <c r="AI16" t="s">
        <v>168</v>
      </c>
      <c r="AL16" t="s">
        <v>154</v>
      </c>
      <c r="AR16" t="s">
        <v>154</v>
      </c>
      <c r="AX16" t="s">
        <v>168</v>
      </c>
      <c r="AY16" t="s">
        <v>168</v>
      </c>
      <c r="AZ16" t="s">
        <v>158</v>
      </c>
      <c r="BA16" t="s">
        <v>154</v>
      </c>
      <c r="BG16" s="45"/>
      <c r="BI16">
        <v>0</v>
      </c>
    </row>
    <row r="17" spans="3:61" ht="14.45">
      <c r="C17">
        <v>11</v>
      </c>
      <c r="D17">
        <v>16</v>
      </c>
      <c r="E17" t="s">
        <v>235</v>
      </c>
      <c r="F17" t="s">
        <v>236</v>
      </c>
      <c r="G17" t="s">
        <v>206</v>
      </c>
      <c r="H17" t="s">
        <v>145</v>
      </c>
      <c r="I17" t="s">
        <v>146</v>
      </c>
      <c r="J17" s="8">
        <v>359051</v>
      </c>
      <c r="K17">
        <v>3295</v>
      </c>
      <c r="L17">
        <v>0.098</v>
      </c>
      <c r="M17">
        <v>75140</v>
      </c>
      <c r="N17">
        <v>44000</v>
      </c>
      <c r="O17">
        <v>31</v>
      </c>
      <c r="P17" t="s">
        <v>154</v>
      </c>
      <c r="S17" t="s">
        <v>150</v>
      </c>
      <c r="T17" t="s">
        <v>150</v>
      </c>
      <c r="U17" t="s">
        <v>151</v>
      </c>
      <c r="V17" t="s">
        <v>152</v>
      </c>
      <c r="W17" s="134">
        <v>2032</v>
      </c>
      <c r="Z17" s="134"/>
      <c r="AE17" t="s">
        <v>9</v>
      </c>
      <c r="AF17" t="s">
        <v>240</v>
      </c>
      <c r="AG17" t="s">
        <v>157</v>
      </c>
      <c r="AH17" t="s">
        <v>157</v>
      </c>
      <c r="AI17" t="s">
        <v>169</v>
      </c>
      <c r="AJ17" t="s">
        <v>159</v>
      </c>
      <c r="AL17" t="s">
        <v>154</v>
      </c>
      <c r="AR17" t="s">
        <v>154</v>
      </c>
      <c r="AX17" t="s">
        <v>168</v>
      </c>
      <c r="AY17" t="s">
        <v>168</v>
      </c>
      <c r="AZ17" t="s">
        <v>158</v>
      </c>
      <c r="BA17" t="s">
        <v>150</v>
      </c>
      <c r="BB17" t="s">
        <v>241</v>
      </c>
      <c r="BC17">
        <v>2032</v>
      </c>
      <c r="BG17" s="45"/>
      <c r="BI17">
        <v>0</v>
      </c>
    </row>
    <row r="18" spans="3:61" ht="14.45">
      <c r="C18">
        <v>12</v>
      </c>
      <c r="D18">
        <v>11</v>
      </c>
      <c r="E18" t="s">
        <v>242</v>
      </c>
      <c r="F18" t="s">
        <v>243</v>
      </c>
      <c r="G18" t="s">
        <v>244</v>
      </c>
      <c r="H18" t="s">
        <v>245</v>
      </c>
      <c r="I18" t="s">
        <v>246</v>
      </c>
      <c r="J18" s="8">
        <v>351093.30</v>
      </c>
      <c r="K18">
        <v>12275.30</v>
      </c>
      <c r="L18">
        <v>-0.316</v>
      </c>
      <c r="M18">
        <v>655316.8</v>
      </c>
      <c r="N18">
        <v>646501</v>
      </c>
      <c r="O18">
        <v>31</v>
      </c>
      <c r="P18" t="s">
        <v>154</v>
      </c>
      <c r="S18" t="s">
        <v>150</v>
      </c>
      <c r="T18" t="s">
        <v>150</v>
      </c>
      <c r="U18" t="s">
        <v>151</v>
      </c>
      <c r="V18" t="s">
        <v>250</v>
      </c>
      <c r="W18" s="134">
        <v>2030</v>
      </c>
      <c r="Z18" s="134"/>
      <c r="AE18" t="s">
        <v>202</v>
      </c>
      <c r="AF18" t="s">
        <v>5</v>
      </c>
      <c r="AG18" t="s">
        <v>157</v>
      </c>
      <c r="AH18" t="s">
        <v>157</v>
      </c>
      <c r="AI18" t="s">
        <v>169</v>
      </c>
      <c r="AJ18" t="s">
        <v>159</v>
      </c>
      <c r="AK18" t="s">
        <v>160</v>
      </c>
      <c r="AL18" t="s">
        <v>150</v>
      </c>
      <c r="AM18" t="s">
        <v>251</v>
      </c>
      <c r="AN18">
        <v>2050</v>
      </c>
      <c r="AR18" t="s">
        <v>154</v>
      </c>
      <c r="AX18" t="s">
        <v>157</v>
      </c>
      <c r="AY18" t="s">
        <v>171</v>
      </c>
      <c r="AZ18" t="s">
        <v>158</v>
      </c>
      <c r="BA18" t="s">
        <v>154</v>
      </c>
      <c r="BG18" s="45"/>
      <c r="BI18">
        <v>0</v>
      </c>
    </row>
    <row r="19" spans="3:61" ht="377.1">
      <c r="C19">
        <v>13</v>
      </c>
      <c r="D19">
        <v>17</v>
      </c>
      <c r="E19" t="s">
        <v>252</v>
      </c>
      <c r="F19" t="s">
        <v>163</v>
      </c>
      <c r="G19" t="s">
        <v>144</v>
      </c>
      <c r="H19" t="s">
        <v>145</v>
      </c>
      <c r="I19" t="s">
        <v>146</v>
      </c>
      <c r="J19" s="8">
        <v>350018</v>
      </c>
      <c r="K19">
        <v>100118</v>
      </c>
      <c r="L19">
        <v>0.357</v>
      </c>
      <c r="M19">
        <v>450256</v>
      </c>
      <c r="N19">
        <v>183323</v>
      </c>
      <c r="O19">
        <v>17</v>
      </c>
      <c r="P19" t="s">
        <v>154</v>
      </c>
      <c r="S19" t="s">
        <v>150</v>
      </c>
      <c r="T19" t="s">
        <v>150</v>
      </c>
      <c r="U19" t="s">
        <v>151</v>
      </c>
      <c r="V19" t="s">
        <v>152</v>
      </c>
      <c r="W19" s="134">
        <v>2030</v>
      </c>
      <c r="Z19" s="134"/>
      <c r="AE19" t="s">
        <v>167</v>
      </c>
      <c r="AF19" t="s">
        <v>6</v>
      </c>
      <c r="AG19" t="s">
        <v>157</v>
      </c>
      <c r="AH19" t="s">
        <v>157</v>
      </c>
      <c r="AI19" t="s">
        <v>157</v>
      </c>
      <c r="AJ19" t="s">
        <v>218</v>
      </c>
      <c r="AL19" t="s">
        <v>154</v>
      </c>
      <c r="AQ19" t="s">
        <v>219</v>
      </c>
      <c r="AR19" t="s">
        <v>150</v>
      </c>
      <c r="AS19" t="s">
        <v>218</v>
      </c>
      <c r="AT19" s="1" t="s">
        <v>256</v>
      </c>
      <c r="AU19">
        <v>2030</v>
      </c>
      <c r="AX19" t="s">
        <v>158</v>
      </c>
      <c r="AY19" t="s">
        <v>190</v>
      </c>
      <c r="AZ19" t="s">
        <v>157</v>
      </c>
      <c r="BA19" t="s">
        <v>154</v>
      </c>
      <c r="BG19" s="45"/>
      <c r="BI19">
        <v>0</v>
      </c>
    </row>
    <row r="20" spans="3:61" ht="391.5">
      <c r="C20">
        <v>14</v>
      </c>
      <c r="D20">
        <v>12</v>
      </c>
      <c r="E20" t="s">
        <v>257</v>
      </c>
      <c r="F20" t="s">
        <v>192</v>
      </c>
      <c r="G20" t="s">
        <v>193</v>
      </c>
      <c r="H20" t="s">
        <v>145</v>
      </c>
      <c r="I20" t="s">
        <v>146</v>
      </c>
      <c r="J20" s="8">
        <v>349585</v>
      </c>
      <c r="K20">
        <v>33680</v>
      </c>
      <c r="L20">
        <v>-0.065</v>
      </c>
      <c r="M20">
        <v>453475</v>
      </c>
      <c r="N20">
        <v>60900</v>
      </c>
      <c r="O20">
        <v>31</v>
      </c>
      <c r="P20" t="s">
        <v>154</v>
      </c>
      <c r="S20" t="s">
        <v>154</v>
      </c>
      <c r="T20" t="s">
        <v>154</v>
      </c>
      <c r="W20" s="134"/>
      <c r="Z20" s="134"/>
      <c r="AE20" t="s">
        <v>167</v>
      </c>
      <c r="AF20" t="s">
        <v>6</v>
      </c>
      <c r="AG20" t="s">
        <v>157</v>
      </c>
      <c r="AH20" t="s">
        <v>157</v>
      </c>
      <c r="AI20" t="s">
        <v>158</v>
      </c>
      <c r="AJ20" t="s">
        <v>159</v>
      </c>
      <c r="AL20" t="s">
        <v>154</v>
      </c>
      <c r="AQ20" t="s">
        <v>160</v>
      </c>
      <c r="AR20" t="s">
        <v>150</v>
      </c>
      <c r="AS20" t="s">
        <v>159</v>
      </c>
      <c r="AT20" s="1" t="s">
        <v>261</v>
      </c>
      <c r="AU20">
        <v>2050</v>
      </c>
      <c r="AX20" t="s">
        <v>157</v>
      </c>
      <c r="AY20" t="s">
        <v>262</v>
      </c>
      <c r="AZ20" t="s">
        <v>158</v>
      </c>
      <c r="BA20" t="s">
        <v>154</v>
      </c>
      <c r="BG20" s="45"/>
      <c r="BI20">
        <v>0</v>
      </c>
    </row>
    <row r="21" spans="3:61" ht="409.5">
      <c r="C21">
        <v>15</v>
      </c>
      <c r="D21">
        <v>15</v>
      </c>
      <c r="E21" t="s">
        <v>263</v>
      </c>
      <c r="F21" t="s">
        <v>243</v>
      </c>
      <c r="G21" t="s">
        <v>244</v>
      </c>
      <c r="H21" t="s">
        <v>264</v>
      </c>
      <c r="I21" t="s">
        <v>176</v>
      </c>
      <c r="J21" s="8">
        <v>315110.20</v>
      </c>
      <c r="K21">
        <v>31257.90</v>
      </c>
      <c r="L21">
        <v>-0.086</v>
      </c>
      <c r="M21">
        <v>624466.90</v>
      </c>
      <c r="N21">
        <v>383853</v>
      </c>
      <c r="O21">
        <v>31</v>
      </c>
      <c r="P21" t="s">
        <v>154</v>
      </c>
      <c r="S21" t="s">
        <v>150</v>
      </c>
      <c r="T21" t="s">
        <v>150</v>
      </c>
      <c r="U21" t="s">
        <v>151</v>
      </c>
      <c r="V21" t="s">
        <v>268</v>
      </c>
      <c r="W21" s="134">
        <v>2035</v>
      </c>
      <c r="Z21" s="134"/>
      <c r="AE21" t="s">
        <v>202</v>
      </c>
      <c r="AF21" t="s">
        <v>5</v>
      </c>
      <c r="AG21" t="s">
        <v>157</v>
      </c>
      <c r="AH21" t="s">
        <v>157</v>
      </c>
      <c r="AI21" t="s">
        <v>157</v>
      </c>
      <c r="AJ21" t="s">
        <v>218</v>
      </c>
      <c r="AK21" t="s">
        <v>219</v>
      </c>
      <c r="AL21" t="s">
        <v>150</v>
      </c>
      <c r="AM21" s="1" t="s">
        <v>269</v>
      </c>
      <c r="AN21">
        <v>2050</v>
      </c>
      <c r="AR21" t="s">
        <v>154</v>
      </c>
      <c r="AX21" t="s">
        <v>168</v>
      </c>
      <c r="AY21" t="s">
        <v>262</v>
      </c>
      <c r="AZ21" t="s">
        <v>158</v>
      </c>
      <c r="BA21" t="s">
        <v>154</v>
      </c>
      <c r="BG21" s="45"/>
      <c r="BI21">
        <v>0</v>
      </c>
    </row>
    <row r="22" spans="3:61" ht="409.5">
      <c r="C22">
        <v>16</v>
      </c>
      <c r="D22">
        <v>14</v>
      </c>
      <c r="E22" t="s">
        <v>270</v>
      </c>
      <c r="F22" t="s">
        <v>271</v>
      </c>
      <c r="G22" t="s">
        <v>272</v>
      </c>
      <c r="H22" t="s">
        <v>175</v>
      </c>
      <c r="I22" t="s">
        <v>176</v>
      </c>
      <c r="J22" s="8">
        <v>304121.30</v>
      </c>
      <c r="K22">
        <v>3667.40</v>
      </c>
      <c r="L22">
        <v>-0.161</v>
      </c>
      <c r="M22">
        <v>438013.20</v>
      </c>
      <c r="N22">
        <v>361249</v>
      </c>
      <c r="O22">
        <v>14</v>
      </c>
      <c r="P22" t="s">
        <v>154</v>
      </c>
      <c r="S22" t="s">
        <v>154</v>
      </c>
      <c r="T22" t="s">
        <v>154</v>
      </c>
      <c r="W22" s="134"/>
      <c r="Z22" s="134"/>
      <c r="AE22" t="s">
        <v>202</v>
      </c>
      <c r="AF22" t="s">
        <v>5</v>
      </c>
      <c r="AG22" t="s">
        <v>157</v>
      </c>
      <c r="AH22" t="s">
        <v>157</v>
      </c>
      <c r="AI22" t="s">
        <v>168</v>
      </c>
      <c r="AJ22" t="s">
        <v>159</v>
      </c>
      <c r="AK22" t="s">
        <v>160</v>
      </c>
      <c r="AL22" t="s">
        <v>150</v>
      </c>
      <c r="AM22" s="1" t="s">
        <v>276</v>
      </c>
      <c r="AN22">
        <v>2060</v>
      </c>
      <c r="AR22" t="s">
        <v>154</v>
      </c>
      <c r="AX22" t="s">
        <v>168</v>
      </c>
      <c r="AY22" t="s">
        <v>168</v>
      </c>
      <c r="AZ22" t="s">
        <v>158</v>
      </c>
      <c r="BA22" t="s">
        <v>154</v>
      </c>
      <c r="BG22" s="45"/>
      <c r="BI22">
        <v>0</v>
      </c>
    </row>
    <row r="23" spans="3:61" ht="409.5">
      <c r="C23">
        <v>17</v>
      </c>
      <c r="D23">
        <v>18</v>
      </c>
      <c r="E23" t="s">
        <v>277</v>
      </c>
      <c r="F23" t="s">
        <v>236</v>
      </c>
      <c r="G23" t="s">
        <v>206</v>
      </c>
      <c r="H23" t="s">
        <v>145</v>
      </c>
      <c r="I23" t="s">
        <v>146</v>
      </c>
      <c r="J23" s="8">
        <v>293958.6</v>
      </c>
      <c r="K23">
        <v>1509.10</v>
      </c>
      <c r="L23">
        <v>-0.135</v>
      </c>
      <c r="M23">
        <v>67101.70</v>
      </c>
      <c r="N23">
        <v>44000</v>
      </c>
      <c r="O23">
        <v>26</v>
      </c>
      <c r="P23" t="s">
        <v>154</v>
      </c>
      <c r="S23" t="s">
        <v>150</v>
      </c>
      <c r="T23" t="s">
        <v>150</v>
      </c>
      <c r="U23" t="s">
        <v>151</v>
      </c>
      <c r="V23" t="s">
        <v>152</v>
      </c>
      <c r="W23" s="134">
        <v>2032</v>
      </c>
      <c r="Z23" s="134"/>
      <c r="AE23" t="s">
        <v>281</v>
      </c>
      <c r="AF23" t="s">
        <v>240</v>
      </c>
      <c r="AG23" t="s">
        <v>157</v>
      </c>
      <c r="AH23" t="s">
        <v>157</v>
      </c>
      <c r="AI23" t="s">
        <v>157</v>
      </c>
      <c r="AJ23" t="s">
        <v>218</v>
      </c>
      <c r="AL23" t="s">
        <v>154</v>
      </c>
      <c r="AR23" t="s">
        <v>154</v>
      </c>
      <c r="AX23" t="s">
        <v>168</v>
      </c>
      <c r="AY23" t="s">
        <v>168</v>
      </c>
      <c r="AZ23" t="s">
        <v>158</v>
      </c>
      <c r="BA23" t="s">
        <v>150</v>
      </c>
      <c r="BB23" s="1" t="s">
        <v>282</v>
      </c>
      <c r="BC23">
        <v>2032</v>
      </c>
      <c r="BG23" s="45"/>
      <c r="BI23">
        <v>0</v>
      </c>
    </row>
    <row r="24" spans="3:61" ht="409.5">
      <c r="C24">
        <v>18</v>
      </c>
      <c r="D24">
        <v>13</v>
      </c>
      <c r="E24" t="s">
        <v>283</v>
      </c>
      <c r="F24" t="s">
        <v>192</v>
      </c>
      <c r="G24" t="s">
        <v>193</v>
      </c>
      <c r="H24" t="s">
        <v>284</v>
      </c>
      <c r="I24" t="s">
        <v>246</v>
      </c>
      <c r="J24" s="8">
        <v>289029</v>
      </c>
      <c r="K24">
        <v>16094</v>
      </c>
      <c r="L24">
        <v>-0.169</v>
      </c>
      <c r="M24">
        <v>387609</v>
      </c>
      <c r="N24">
        <v>96000</v>
      </c>
      <c r="O24">
        <v>31</v>
      </c>
      <c r="P24" t="s">
        <v>154</v>
      </c>
      <c r="S24" t="s">
        <v>154</v>
      </c>
      <c r="T24" t="s">
        <v>154</v>
      </c>
      <c r="W24" s="134"/>
      <c r="Z24" s="134"/>
      <c r="AE24" t="s">
        <v>167</v>
      </c>
      <c r="AF24" t="s">
        <v>6</v>
      </c>
      <c r="AG24" t="s">
        <v>157</v>
      </c>
      <c r="AH24" t="s">
        <v>157</v>
      </c>
      <c r="AI24" t="s">
        <v>157</v>
      </c>
      <c r="AJ24" t="s">
        <v>218</v>
      </c>
      <c r="AL24" t="s">
        <v>154</v>
      </c>
      <c r="AQ24" t="s">
        <v>219</v>
      </c>
      <c r="AR24" t="s">
        <v>150</v>
      </c>
      <c r="AS24" t="s">
        <v>218</v>
      </c>
      <c r="AT24" s="1" t="s">
        <v>288</v>
      </c>
      <c r="AU24">
        <v>2050</v>
      </c>
      <c r="AX24" t="s">
        <v>157</v>
      </c>
      <c r="AY24" t="s">
        <v>190</v>
      </c>
      <c r="AZ24" t="s">
        <v>158</v>
      </c>
      <c r="BA24" t="s">
        <v>154</v>
      </c>
      <c r="BG24" s="45"/>
      <c r="BI24">
        <v>0</v>
      </c>
    </row>
    <row r="25" spans="3:61" ht="14.45">
      <c r="C25">
        <v>19</v>
      </c>
      <c r="D25">
        <v>21</v>
      </c>
      <c r="E25" t="s">
        <v>289</v>
      </c>
      <c r="F25" t="s">
        <v>290</v>
      </c>
      <c r="G25" t="s">
        <v>229</v>
      </c>
      <c r="H25" t="s">
        <v>145</v>
      </c>
      <c r="I25" t="s">
        <v>146</v>
      </c>
      <c r="J25" s="8">
        <v>278906</v>
      </c>
      <c r="K25">
        <v>58471</v>
      </c>
      <c r="L25">
        <v>0.18</v>
      </c>
      <c r="M25">
        <v>4002814</v>
      </c>
      <c r="N25">
        <v>317233</v>
      </c>
      <c r="O25">
        <v>31</v>
      </c>
      <c r="P25" t="s">
        <v>154</v>
      </c>
      <c r="S25" t="s">
        <v>154</v>
      </c>
      <c r="T25" t="s">
        <v>154</v>
      </c>
      <c r="W25" s="134"/>
      <c r="Z25" s="134"/>
      <c r="AE25" t="s">
        <v>167</v>
      </c>
      <c r="AF25" t="s">
        <v>6</v>
      </c>
      <c r="AG25" t="s">
        <v>157</v>
      </c>
      <c r="AH25" t="s">
        <v>157</v>
      </c>
      <c r="AI25" t="s">
        <v>169</v>
      </c>
      <c r="AJ25" t="s">
        <v>159</v>
      </c>
      <c r="AL25" t="s">
        <v>154</v>
      </c>
      <c r="AQ25" t="s">
        <v>160</v>
      </c>
      <c r="AR25" t="s">
        <v>150</v>
      </c>
      <c r="AS25" t="s">
        <v>159</v>
      </c>
      <c r="AT25" t="s">
        <v>294</v>
      </c>
      <c r="AU25">
        <v>2050</v>
      </c>
      <c r="AX25" t="s">
        <v>157</v>
      </c>
      <c r="AY25" t="s">
        <v>190</v>
      </c>
      <c r="AZ25" t="s">
        <v>157</v>
      </c>
      <c r="BA25" t="s">
        <v>154</v>
      </c>
      <c r="BG25" s="45"/>
      <c r="BI25">
        <v>0</v>
      </c>
    </row>
    <row r="26" spans="3:61" ht="14.45">
      <c r="C26">
        <v>20</v>
      </c>
      <c r="D26">
        <v>20</v>
      </c>
      <c r="E26" t="s">
        <v>295</v>
      </c>
      <c r="F26" t="s">
        <v>143</v>
      </c>
      <c r="G26" t="s">
        <v>144</v>
      </c>
      <c r="H26" t="s">
        <v>145</v>
      </c>
      <c r="I26" t="s">
        <v>146</v>
      </c>
      <c r="J26" s="8">
        <v>254453</v>
      </c>
      <c r="K26">
        <v>7367</v>
      </c>
      <c r="L26">
        <v>0.171</v>
      </c>
      <c r="M26">
        <v>69831</v>
      </c>
      <c r="N26">
        <v>333000</v>
      </c>
      <c r="O26">
        <v>31</v>
      </c>
      <c r="P26" t="s">
        <v>154</v>
      </c>
      <c r="S26" t="s">
        <v>154</v>
      </c>
      <c r="T26" t="s">
        <v>154</v>
      </c>
      <c r="W26" s="134"/>
      <c r="Z26" s="134"/>
      <c r="AE26" t="s">
        <v>281</v>
      </c>
      <c r="AF26" t="s">
        <v>240</v>
      </c>
      <c r="AG26" t="s">
        <v>157</v>
      </c>
      <c r="AH26" t="s">
        <v>157</v>
      </c>
      <c r="AI26" t="s">
        <v>169</v>
      </c>
      <c r="AJ26" t="s">
        <v>159</v>
      </c>
      <c r="AL26" t="s">
        <v>154</v>
      </c>
      <c r="AR26" t="s">
        <v>154</v>
      </c>
      <c r="AX26" t="s">
        <v>168</v>
      </c>
      <c r="AY26" t="s">
        <v>168</v>
      </c>
      <c r="AZ26" t="s">
        <v>158</v>
      </c>
      <c r="BA26" t="s">
        <v>150</v>
      </c>
      <c r="BB26" t="s">
        <v>299</v>
      </c>
      <c r="BC26">
        <v>2030</v>
      </c>
      <c r="BG26" s="45"/>
      <c r="BI26">
        <v>0</v>
      </c>
    </row>
    <row r="27" spans="3:61" ht="409.5">
      <c r="C27">
        <v>21</v>
      </c>
      <c r="D27">
        <v>33</v>
      </c>
      <c r="E27" t="s">
        <v>300</v>
      </c>
      <c r="F27" t="s">
        <v>222</v>
      </c>
      <c r="G27" t="s">
        <v>206</v>
      </c>
      <c r="H27" t="s">
        <v>145</v>
      </c>
      <c r="I27" t="s">
        <v>146</v>
      </c>
      <c r="J27" s="8">
        <v>247121</v>
      </c>
      <c r="K27">
        <v>3434</v>
      </c>
      <c r="L27">
        <v>-0.335</v>
      </c>
      <c r="M27">
        <v>155881</v>
      </c>
      <c r="N27">
        <v>72398</v>
      </c>
      <c r="O27">
        <v>30</v>
      </c>
      <c r="P27" t="s">
        <v>150</v>
      </c>
      <c r="Q27">
        <v>2022</v>
      </c>
      <c r="R27">
        <v>2030</v>
      </c>
      <c r="S27" t="s">
        <v>150</v>
      </c>
      <c r="T27" t="s">
        <v>150</v>
      </c>
      <c r="U27" t="s">
        <v>210</v>
      </c>
      <c r="W27" s="134">
        <v>2030</v>
      </c>
      <c r="Z27" s="134"/>
      <c r="AE27" t="s">
        <v>202</v>
      </c>
      <c r="AF27" t="s">
        <v>5</v>
      </c>
      <c r="AG27" t="s">
        <v>157</v>
      </c>
      <c r="AH27" t="s">
        <v>157</v>
      </c>
      <c r="AI27" t="s">
        <v>157</v>
      </c>
      <c r="AJ27" t="s">
        <v>218</v>
      </c>
      <c r="AK27" t="s">
        <v>219</v>
      </c>
      <c r="AL27" t="s">
        <v>150</v>
      </c>
      <c r="AM27" s="1" t="s">
        <v>304</v>
      </c>
      <c r="AN27">
        <v>2040</v>
      </c>
      <c r="AR27" t="s">
        <v>154</v>
      </c>
      <c r="AX27" t="s">
        <v>168</v>
      </c>
      <c r="AY27" t="s">
        <v>168</v>
      </c>
      <c r="AZ27" t="s">
        <v>157</v>
      </c>
      <c r="BA27" t="s">
        <v>154</v>
      </c>
      <c r="BG27" s="45"/>
      <c r="BI27">
        <v>0</v>
      </c>
    </row>
    <row r="28" spans="3:61" ht="409.5">
      <c r="C28">
        <v>22</v>
      </c>
      <c r="D28">
        <v>26</v>
      </c>
      <c r="E28" t="s">
        <v>305</v>
      </c>
      <c r="F28" t="s">
        <v>306</v>
      </c>
      <c r="G28" t="s">
        <v>214</v>
      </c>
      <c r="H28" t="s">
        <v>145</v>
      </c>
      <c r="I28" t="s">
        <v>146</v>
      </c>
      <c r="J28" s="8">
        <v>245122</v>
      </c>
      <c r="K28">
        <v>88136</v>
      </c>
      <c r="L28">
        <v>0.218</v>
      </c>
      <c r="M28">
        <v>512163</v>
      </c>
      <c r="N28">
        <v>228000</v>
      </c>
      <c r="O28">
        <v>28</v>
      </c>
      <c r="P28" t="s">
        <v>150</v>
      </c>
      <c r="Q28">
        <v>2015</v>
      </c>
      <c r="R28">
        <v>2014</v>
      </c>
      <c r="S28" t="s">
        <v>150</v>
      </c>
      <c r="T28" t="s">
        <v>150</v>
      </c>
      <c r="U28" t="s">
        <v>151</v>
      </c>
      <c r="V28" t="s">
        <v>152</v>
      </c>
      <c r="W28" s="134">
        <v>2030</v>
      </c>
      <c r="Z28" s="134"/>
      <c r="AA28" t="s">
        <v>154</v>
      </c>
      <c r="AB28" t="s">
        <v>155</v>
      </c>
      <c r="AE28" t="s">
        <v>310</v>
      </c>
      <c r="AF28" t="s">
        <v>5</v>
      </c>
      <c r="AG28" t="s">
        <v>157</v>
      </c>
      <c r="AH28" t="s">
        <v>157</v>
      </c>
      <c r="AI28" t="s">
        <v>157</v>
      </c>
      <c r="AJ28" t="s">
        <v>218</v>
      </c>
      <c r="AK28" t="s">
        <v>219</v>
      </c>
      <c r="AL28" t="s">
        <v>150</v>
      </c>
      <c r="AM28" s="1" t="s">
        <v>311</v>
      </c>
      <c r="AN28">
        <v>2030</v>
      </c>
      <c r="AR28" t="s">
        <v>154</v>
      </c>
      <c r="AX28" t="s">
        <v>157</v>
      </c>
      <c r="AY28" t="s">
        <v>312</v>
      </c>
      <c r="AZ28" t="s">
        <v>157</v>
      </c>
      <c r="BA28" t="s">
        <v>154</v>
      </c>
      <c r="BG28" s="45"/>
      <c r="BI28">
        <v>1</v>
      </c>
    </row>
    <row r="29" spans="3:61" ht="362.45">
      <c r="C29">
        <v>23</v>
      </c>
      <c r="D29">
        <v>19</v>
      </c>
      <c r="E29" t="s">
        <v>313</v>
      </c>
      <c r="F29" t="s">
        <v>314</v>
      </c>
      <c r="G29" t="s">
        <v>229</v>
      </c>
      <c r="H29" t="s">
        <v>315</v>
      </c>
      <c r="I29" t="s">
        <v>176</v>
      </c>
      <c r="J29" s="8">
        <v>243201.80</v>
      </c>
      <c r="K29">
        <v>2771.80</v>
      </c>
      <c r="L29">
        <v>-0.625</v>
      </c>
      <c r="M29">
        <v>76426.50</v>
      </c>
      <c r="N29">
        <v>13086</v>
      </c>
      <c r="O29">
        <v>11</v>
      </c>
      <c r="P29" t="s">
        <v>154</v>
      </c>
      <c r="S29" t="s">
        <v>154</v>
      </c>
      <c r="T29" t="s">
        <v>154</v>
      </c>
      <c r="W29" s="134"/>
      <c r="Z29" s="134"/>
      <c r="AE29" t="s">
        <v>202</v>
      </c>
      <c r="AF29" t="s">
        <v>5</v>
      </c>
      <c r="AG29" t="s">
        <v>157</v>
      </c>
      <c r="AH29" t="s">
        <v>157</v>
      </c>
      <c r="AI29" t="s">
        <v>157</v>
      </c>
      <c r="AJ29" t="s">
        <v>218</v>
      </c>
      <c r="AK29" t="s">
        <v>219</v>
      </c>
      <c r="AL29" t="s">
        <v>150</v>
      </c>
      <c r="AM29" s="1" t="s">
        <v>319</v>
      </c>
      <c r="AN29">
        <v>2050</v>
      </c>
      <c r="AR29" t="s">
        <v>154</v>
      </c>
      <c r="AX29" t="s">
        <v>157</v>
      </c>
      <c r="AY29" t="s">
        <v>171</v>
      </c>
      <c r="AZ29" t="s">
        <v>158</v>
      </c>
      <c r="BA29" t="s">
        <v>154</v>
      </c>
      <c r="BG29" s="45"/>
      <c r="BI29">
        <v>0</v>
      </c>
    </row>
    <row r="30" spans="3:61" ht="14.45">
      <c r="C30">
        <v>24</v>
      </c>
      <c r="D30">
        <v>24</v>
      </c>
      <c r="E30" t="s">
        <v>320</v>
      </c>
      <c r="F30" t="s">
        <v>183</v>
      </c>
      <c r="G30" t="s">
        <v>184</v>
      </c>
      <c r="H30" t="s">
        <v>321</v>
      </c>
      <c r="I30" t="s">
        <v>246</v>
      </c>
      <c r="J30" s="8">
        <v>230944</v>
      </c>
      <c r="K30">
        <v>-1634</v>
      </c>
      <c r="L30">
        <v>-1.382</v>
      </c>
      <c r="M30">
        <v>130460</v>
      </c>
      <c r="N30">
        <v>84146</v>
      </c>
      <c r="O30">
        <v>15</v>
      </c>
      <c r="P30" t="s">
        <v>154</v>
      </c>
      <c r="S30" t="s">
        <v>154</v>
      </c>
      <c r="T30" t="s">
        <v>154</v>
      </c>
      <c r="W30" s="134"/>
      <c r="Z30" s="134"/>
      <c r="AE30" t="s">
        <v>167</v>
      </c>
      <c r="AF30" t="s">
        <v>6</v>
      </c>
      <c r="AG30" t="s">
        <v>157</v>
      </c>
      <c r="AH30" t="s">
        <v>157</v>
      </c>
      <c r="AI30" t="s">
        <v>157</v>
      </c>
      <c r="AJ30" t="s">
        <v>218</v>
      </c>
      <c r="AL30" t="s">
        <v>154</v>
      </c>
      <c r="AQ30" t="s">
        <v>219</v>
      </c>
      <c r="AR30" t="s">
        <v>150</v>
      </c>
      <c r="AS30" t="s">
        <v>218</v>
      </c>
      <c r="AT30" t="s">
        <v>325</v>
      </c>
      <c r="AU30">
        <v>2050</v>
      </c>
      <c r="AX30" t="s">
        <v>168</v>
      </c>
      <c r="AY30" t="s">
        <v>262</v>
      </c>
      <c r="AZ30" t="s">
        <v>158</v>
      </c>
      <c r="BA30" t="s">
        <v>154</v>
      </c>
      <c r="BG30" s="45"/>
      <c r="BI30">
        <v>0</v>
      </c>
    </row>
    <row r="31" spans="3:61" ht="14.45">
      <c r="C31">
        <v>25</v>
      </c>
      <c r="D31">
        <v>27</v>
      </c>
      <c r="E31" t="s">
        <v>326</v>
      </c>
      <c r="F31" t="s">
        <v>236</v>
      </c>
      <c r="G31" t="s">
        <v>206</v>
      </c>
      <c r="H31" t="s">
        <v>145</v>
      </c>
      <c r="I31" t="s">
        <v>146</v>
      </c>
      <c r="J31" s="8">
        <v>226827</v>
      </c>
      <c r="K31">
        <v>852</v>
      </c>
      <c r="L31">
        <v>2.264</v>
      </c>
      <c r="M31">
        <v>45121</v>
      </c>
      <c r="N31">
        <v>48411</v>
      </c>
      <c r="O31">
        <v>28</v>
      </c>
      <c r="P31" t="s">
        <v>154</v>
      </c>
      <c r="S31" t="s">
        <v>150</v>
      </c>
      <c r="T31" t="s">
        <v>150</v>
      </c>
      <c r="U31" t="s">
        <v>151</v>
      </c>
      <c r="V31" t="s">
        <v>152</v>
      </c>
      <c r="W31" s="134">
        <v>2030</v>
      </c>
      <c r="Z31" s="134"/>
      <c r="AE31" t="s">
        <v>281</v>
      </c>
      <c r="AF31" t="s">
        <v>240</v>
      </c>
      <c r="AG31" t="s">
        <v>157</v>
      </c>
      <c r="AH31" t="s">
        <v>157</v>
      </c>
      <c r="AI31" t="s">
        <v>169</v>
      </c>
      <c r="AJ31" t="s">
        <v>159</v>
      </c>
      <c r="AL31" t="s">
        <v>154</v>
      </c>
      <c r="AR31" t="s">
        <v>154</v>
      </c>
      <c r="AT31" t="s">
        <v>330</v>
      </c>
      <c r="AX31" t="s">
        <v>168</v>
      </c>
      <c r="AY31" t="s">
        <v>168</v>
      </c>
      <c r="AZ31" t="s">
        <v>158</v>
      </c>
      <c r="BA31" t="s">
        <v>150</v>
      </c>
      <c r="BB31" t="s">
        <v>331</v>
      </c>
      <c r="BC31">
        <v>2030</v>
      </c>
      <c r="BG31" s="45"/>
      <c r="BI31">
        <v>0</v>
      </c>
    </row>
    <row r="32" spans="3:61" ht="14.45">
      <c r="C32">
        <v>26</v>
      </c>
      <c r="D32">
        <v>22</v>
      </c>
      <c r="E32" t="s">
        <v>332</v>
      </c>
      <c r="F32" t="s">
        <v>333</v>
      </c>
      <c r="G32" t="s">
        <v>229</v>
      </c>
      <c r="H32" t="s">
        <v>175</v>
      </c>
      <c r="I32" t="s">
        <v>176</v>
      </c>
      <c r="J32" s="8">
        <v>221461.30</v>
      </c>
      <c r="K32">
        <v>50848.50</v>
      </c>
      <c r="L32">
        <v>-0.011</v>
      </c>
      <c r="M32">
        <v>6688551.8</v>
      </c>
      <c r="N32">
        <v>415159</v>
      </c>
      <c r="O32">
        <v>27</v>
      </c>
      <c r="P32" t="s">
        <v>154</v>
      </c>
      <c r="S32" t="s">
        <v>154</v>
      </c>
      <c r="T32" t="s">
        <v>154</v>
      </c>
      <c r="W32" s="134"/>
      <c r="Z32" s="134"/>
      <c r="AE32" t="s">
        <v>233</v>
      </c>
      <c r="AF32" t="s">
        <v>234</v>
      </c>
      <c r="AG32" t="s">
        <v>337</v>
      </c>
      <c r="AH32" t="s">
        <v>337</v>
      </c>
      <c r="AI32" t="s">
        <v>168</v>
      </c>
      <c r="AJ32" t="s">
        <v>159</v>
      </c>
      <c r="AK32" t="s">
        <v>180</v>
      </c>
      <c r="AL32" t="s">
        <v>154</v>
      </c>
      <c r="AM32" t="s">
        <v>338</v>
      </c>
      <c r="AN32">
        <v>2060</v>
      </c>
      <c r="AO32" t="s">
        <v>339</v>
      </c>
      <c r="AR32" t="s">
        <v>154</v>
      </c>
      <c r="AX32" t="s">
        <v>157</v>
      </c>
      <c r="AY32" t="s">
        <v>168</v>
      </c>
      <c r="AZ32" t="s">
        <v>158</v>
      </c>
      <c r="BA32" t="s">
        <v>154</v>
      </c>
      <c r="BG32" s="45"/>
      <c r="BI32">
        <v>0</v>
      </c>
    </row>
    <row r="33" spans="3:61" ht="409.5">
      <c r="C33">
        <v>27</v>
      </c>
      <c r="D33">
        <v>31</v>
      </c>
      <c r="E33" t="s">
        <v>340</v>
      </c>
      <c r="F33" t="s">
        <v>341</v>
      </c>
      <c r="G33" t="s">
        <v>214</v>
      </c>
      <c r="H33" t="s">
        <v>342</v>
      </c>
      <c r="I33" t="s">
        <v>176</v>
      </c>
      <c r="J33" s="8">
        <v>220636.70</v>
      </c>
      <c r="K33">
        <v>24655.40</v>
      </c>
      <c r="L33">
        <v>1.225</v>
      </c>
      <c r="M33">
        <v>348381.70</v>
      </c>
      <c r="N33">
        <v>262647</v>
      </c>
      <c r="O33">
        <v>31</v>
      </c>
      <c r="P33" t="s">
        <v>150</v>
      </c>
      <c r="Q33">
        <v>2022</v>
      </c>
      <c r="R33">
        <v>2050</v>
      </c>
      <c r="S33" t="s">
        <v>154</v>
      </c>
      <c r="T33" t="s">
        <v>154</v>
      </c>
      <c r="W33" s="134"/>
      <c r="Z33" s="134"/>
      <c r="AE33" t="s">
        <v>167</v>
      </c>
      <c r="AF33" t="s">
        <v>6</v>
      </c>
      <c r="AG33" t="s">
        <v>157</v>
      </c>
      <c r="AH33" t="s">
        <v>157</v>
      </c>
      <c r="AI33" t="s">
        <v>158</v>
      </c>
      <c r="AJ33" t="s">
        <v>159</v>
      </c>
      <c r="AL33" t="s">
        <v>154</v>
      </c>
      <c r="AQ33" t="s">
        <v>160</v>
      </c>
      <c r="AR33" t="s">
        <v>150</v>
      </c>
      <c r="AS33" t="s">
        <v>159</v>
      </c>
      <c r="AT33" s="1" t="s">
        <v>346</v>
      </c>
      <c r="AU33">
        <v>2050</v>
      </c>
      <c r="AX33" t="s">
        <v>157</v>
      </c>
      <c r="AY33" t="s">
        <v>190</v>
      </c>
      <c r="AZ33" t="s">
        <v>158</v>
      </c>
      <c r="BA33" t="s">
        <v>154</v>
      </c>
      <c r="BG33" s="45"/>
      <c r="BI33">
        <v>0</v>
      </c>
    </row>
    <row r="34" spans="3:61" ht="14.45">
      <c r="C34">
        <v>28</v>
      </c>
      <c r="D34">
        <v>32</v>
      </c>
      <c r="E34" t="s">
        <v>347</v>
      </c>
      <c r="F34" t="s">
        <v>348</v>
      </c>
      <c r="G34" t="s">
        <v>214</v>
      </c>
      <c r="H34" t="s">
        <v>349</v>
      </c>
      <c r="I34" t="s">
        <v>176</v>
      </c>
      <c r="J34" s="8">
        <v>213699.10</v>
      </c>
      <c r="K34">
        <v>4757.30</v>
      </c>
      <c r="L34">
        <v>0.043</v>
      </c>
      <c r="M34">
        <v>133999.10</v>
      </c>
      <c r="N34">
        <v>633167</v>
      </c>
      <c r="O34">
        <v>21</v>
      </c>
      <c r="P34" t="s">
        <v>150</v>
      </c>
      <c r="Q34">
        <v>2024</v>
      </c>
      <c r="R34">
        <v>2040</v>
      </c>
      <c r="S34" t="s">
        <v>150</v>
      </c>
      <c r="T34" t="s">
        <v>150</v>
      </c>
      <c r="U34" t="s">
        <v>151</v>
      </c>
      <c r="V34" t="s">
        <v>353</v>
      </c>
      <c r="W34" s="134">
        <v>2030</v>
      </c>
      <c r="X34" t="s">
        <v>151</v>
      </c>
      <c r="Y34" t="s">
        <v>353</v>
      </c>
      <c r="Z34" s="134">
        <v>2050</v>
      </c>
      <c r="AA34" t="s">
        <v>150</v>
      </c>
      <c r="AB34" t="s">
        <v>151</v>
      </c>
      <c r="AC34">
        <v>2050</v>
      </c>
      <c r="AE34" t="s">
        <v>167</v>
      </c>
      <c r="AF34" t="s">
        <v>6</v>
      </c>
      <c r="AG34" t="s">
        <v>157</v>
      </c>
      <c r="AH34" t="s">
        <v>157</v>
      </c>
      <c r="AI34" t="s">
        <v>158</v>
      </c>
      <c r="AJ34" t="s">
        <v>159</v>
      </c>
      <c r="AL34" t="s">
        <v>154</v>
      </c>
      <c r="AQ34" t="s">
        <v>160</v>
      </c>
      <c r="AR34" t="s">
        <v>150</v>
      </c>
      <c r="AS34" t="s">
        <v>159</v>
      </c>
      <c r="AT34" s="135" t="s">
        <v>7826</v>
      </c>
      <c r="AU34">
        <v>2050</v>
      </c>
      <c r="AX34" t="s">
        <v>168</v>
      </c>
      <c r="AY34" t="s">
        <v>168</v>
      </c>
      <c r="AZ34" t="s">
        <v>158</v>
      </c>
      <c r="BA34" t="s">
        <v>154</v>
      </c>
      <c r="BG34" s="45"/>
      <c r="BI34">
        <v>0</v>
      </c>
    </row>
    <row r="35" spans="3:61" ht="14.45">
      <c r="C35">
        <v>29</v>
      </c>
      <c r="D35">
        <v>29</v>
      </c>
      <c r="E35" t="s">
        <v>355</v>
      </c>
      <c r="F35" t="s">
        <v>192</v>
      </c>
      <c r="G35" t="s">
        <v>193</v>
      </c>
      <c r="H35" t="s">
        <v>145</v>
      </c>
      <c r="I35" t="s">
        <v>146</v>
      </c>
      <c r="J35" s="8">
        <v>202792</v>
      </c>
      <c r="K35">
        <v>17661</v>
      </c>
      <c r="L35">
        <v>-0.174</v>
      </c>
      <c r="M35">
        <v>256938</v>
      </c>
      <c r="N35">
        <v>45298</v>
      </c>
      <c r="O35">
        <v>31</v>
      </c>
      <c r="P35" t="s">
        <v>154</v>
      </c>
      <c r="S35" t="s">
        <v>154</v>
      </c>
      <c r="T35" t="s">
        <v>154</v>
      </c>
      <c r="W35" s="134"/>
      <c r="Z35" s="134"/>
      <c r="AE35" t="s">
        <v>167</v>
      </c>
      <c r="AF35" t="s">
        <v>6</v>
      </c>
      <c r="AG35" t="s">
        <v>157</v>
      </c>
      <c r="AH35" t="s">
        <v>157</v>
      </c>
      <c r="AI35" t="s">
        <v>169</v>
      </c>
      <c r="AJ35" t="s">
        <v>159</v>
      </c>
      <c r="AL35" t="s">
        <v>154</v>
      </c>
      <c r="AQ35" t="s">
        <v>160</v>
      </c>
      <c r="AR35" t="s">
        <v>150</v>
      </c>
      <c r="AS35" t="s">
        <v>159</v>
      </c>
      <c r="AT35" t="s">
        <v>359</v>
      </c>
      <c r="AU35">
        <v>2050</v>
      </c>
      <c r="AX35" t="s">
        <v>157</v>
      </c>
      <c r="AY35" t="s">
        <v>262</v>
      </c>
      <c r="AZ35" t="s">
        <v>157</v>
      </c>
      <c r="BA35" t="s">
        <v>154</v>
      </c>
      <c r="BG35" s="45"/>
      <c r="BI35">
        <v>0</v>
      </c>
    </row>
    <row r="36" spans="3:61" ht="14.45">
      <c r="C36">
        <v>30</v>
      </c>
      <c r="D36">
        <v>34</v>
      </c>
      <c r="E36" t="s">
        <v>360</v>
      </c>
      <c r="F36" t="s">
        <v>333</v>
      </c>
      <c r="G36" t="s">
        <v>229</v>
      </c>
      <c r="H36" t="s">
        <v>175</v>
      </c>
      <c r="I36" t="s">
        <v>176</v>
      </c>
      <c r="J36" s="8">
        <v>197466.40</v>
      </c>
      <c r="K36">
        <v>39204.60</v>
      </c>
      <c r="L36">
        <v>0.03</v>
      </c>
      <c r="M36">
        <v>5923600.2</v>
      </c>
      <c r="N36">
        <v>454716</v>
      </c>
      <c r="O36">
        <v>26</v>
      </c>
      <c r="P36" t="s">
        <v>154</v>
      </c>
      <c r="S36" t="s">
        <v>154</v>
      </c>
      <c r="T36" t="s">
        <v>154</v>
      </c>
      <c r="W36" s="134"/>
      <c r="Z36" s="134"/>
      <c r="AE36" t="s">
        <v>233</v>
      </c>
      <c r="AF36" t="s">
        <v>234</v>
      </c>
      <c r="AG36" t="s">
        <v>337</v>
      </c>
      <c r="AH36" t="s">
        <v>337</v>
      </c>
      <c r="AI36" t="s">
        <v>158</v>
      </c>
      <c r="AJ36" t="s">
        <v>159</v>
      </c>
      <c r="AK36" t="s">
        <v>180</v>
      </c>
      <c r="AL36" t="s">
        <v>154</v>
      </c>
      <c r="AM36" t="s">
        <v>338</v>
      </c>
      <c r="AN36">
        <v>2060</v>
      </c>
      <c r="AO36" t="s">
        <v>364</v>
      </c>
      <c r="AR36" t="s">
        <v>154</v>
      </c>
      <c r="AX36" t="s">
        <v>158</v>
      </c>
      <c r="AY36" t="s">
        <v>158</v>
      </c>
      <c r="AZ36" t="s">
        <v>158</v>
      </c>
      <c r="BA36" t="s">
        <v>150</v>
      </c>
      <c r="BB36" t="s">
        <v>365</v>
      </c>
      <c r="BD36" t="s">
        <v>366</v>
      </c>
      <c r="BG36" s="45"/>
      <c r="BI36">
        <v>0</v>
      </c>
    </row>
    <row r="37" spans="3:61" ht="14.45">
      <c r="C37">
        <v>31</v>
      </c>
      <c r="D37">
        <v>30</v>
      </c>
      <c r="E37" t="s">
        <v>367</v>
      </c>
      <c r="F37" t="s">
        <v>333</v>
      </c>
      <c r="G37" t="s">
        <v>229</v>
      </c>
      <c r="H37" t="s">
        <v>175</v>
      </c>
      <c r="I37" t="s">
        <v>176</v>
      </c>
      <c r="J37" s="8">
        <v>196738.30</v>
      </c>
      <c r="K37">
        <v>46639.30</v>
      </c>
      <c r="L37">
        <v>-0.008</v>
      </c>
      <c r="M37">
        <v>5558224.6</v>
      </c>
      <c r="N37">
        <v>376847</v>
      </c>
      <c r="O37">
        <v>26</v>
      </c>
      <c r="P37" t="s">
        <v>154</v>
      </c>
      <c r="S37" t="s">
        <v>154</v>
      </c>
      <c r="T37" t="s">
        <v>154</v>
      </c>
      <c r="W37" s="134"/>
      <c r="Z37" s="134"/>
      <c r="AE37" t="s">
        <v>9</v>
      </c>
      <c r="AF37" t="s">
        <v>240</v>
      </c>
      <c r="AG37" t="s">
        <v>337</v>
      </c>
      <c r="AH37" t="s">
        <v>337</v>
      </c>
      <c r="AJ37" t="s">
        <v>159</v>
      </c>
      <c r="AK37" t="s">
        <v>180</v>
      </c>
      <c r="AL37" t="s">
        <v>154</v>
      </c>
      <c r="AM37" t="s">
        <v>338</v>
      </c>
      <c r="AN37">
        <v>2060</v>
      </c>
      <c r="AO37" t="s">
        <v>371</v>
      </c>
      <c r="AR37" t="s">
        <v>154</v>
      </c>
      <c r="AX37" t="s">
        <v>168</v>
      </c>
      <c r="AY37" t="s">
        <v>168</v>
      </c>
      <c r="AZ37" t="s">
        <v>158</v>
      </c>
      <c r="BA37" t="s">
        <v>150</v>
      </c>
      <c r="BB37" t="s">
        <v>372</v>
      </c>
      <c r="BG37" s="45"/>
      <c r="BI37">
        <v>0</v>
      </c>
    </row>
    <row r="38" spans="3:61" ht="14.45">
      <c r="C38">
        <v>32</v>
      </c>
      <c r="D38">
        <v>23</v>
      </c>
      <c r="E38" t="s">
        <v>373</v>
      </c>
      <c r="F38" t="s">
        <v>192</v>
      </c>
      <c r="G38" t="s">
        <v>193</v>
      </c>
      <c r="H38" t="s">
        <v>374</v>
      </c>
      <c r="I38" t="s">
        <v>246</v>
      </c>
      <c r="J38" s="8">
        <v>195610</v>
      </c>
      <c r="K38">
        <v>15758</v>
      </c>
      <c r="L38">
        <v>-0.263</v>
      </c>
      <c r="M38">
        <v>285487</v>
      </c>
      <c r="N38">
        <v>102887</v>
      </c>
      <c r="O38">
        <v>31</v>
      </c>
      <c r="P38" t="s">
        <v>154</v>
      </c>
      <c r="S38" t="s">
        <v>154</v>
      </c>
      <c r="T38" t="s">
        <v>154</v>
      </c>
      <c r="W38" s="134"/>
      <c r="Z38" s="134"/>
      <c r="AE38" t="s">
        <v>167</v>
      </c>
      <c r="AF38" t="s">
        <v>6</v>
      </c>
      <c r="AG38" t="s">
        <v>157</v>
      </c>
      <c r="AH38" t="s">
        <v>157</v>
      </c>
      <c r="AI38" t="s">
        <v>169</v>
      </c>
      <c r="AJ38" t="s">
        <v>159</v>
      </c>
      <c r="AL38" t="s">
        <v>154</v>
      </c>
      <c r="AQ38" t="s">
        <v>160</v>
      </c>
      <c r="AR38" t="s">
        <v>150</v>
      </c>
      <c r="AS38" t="s">
        <v>159</v>
      </c>
      <c r="AT38" t="s">
        <v>378</v>
      </c>
      <c r="AU38">
        <v>2050</v>
      </c>
      <c r="AX38" t="s">
        <v>157</v>
      </c>
      <c r="AY38" t="s">
        <v>171</v>
      </c>
      <c r="AZ38" t="s">
        <v>158</v>
      </c>
      <c r="BA38" t="s">
        <v>154</v>
      </c>
      <c r="BG38" s="45"/>
      <c r="BI38">
        <v>0</v>
      </c>
    </row>
    <row r="39" spans="3:61" ht="409.5">
      <c r="C39">
        <v>33</v>
      </c>
      <c r="D39">
        <v>25</v>
      </c>
      <c r="E39" t="s">
        <v>379</v>
      </c>
      <c r="F39" t="s">
        <v>192</v>
      </c>
      <c r="G39" t="s">
        <v>193</v>
      </c>
      <c r="H39" t="s">
        <v>284</v>
      </c>
      <c r="I39" t="s">
        <v>246</v>
      </c>
      <c r="J39" s="8">
        <v>194629</v>
      </c>
      <c r="K39">
        <v>381</v>
      </c>
      <c r="L39">
        <v>-0.975</v>
      </c>
      <c r="M39">
        <v>282228</v>
      </c>
      <c r="N39">
        <v>100500</v>
      </c>
      <c r="O39">
        <v>31</v>
      </c>
      <c r="P39" t="s">
        <v>154</v>
      </c>
      <c r="S39" t="s">
        <v>154</v>
      </c>
      <c r="T39" t="s">
        <v>154</v>
      </c>
      <c r="W39" s="134"/>
      <c r="Z39" s="134"/>
      <c r="AE39" t="s">
        <v>167</v>
      </c>
      <c r="AF39" t="s">
        <v>6</v>
      </c>
      <c r="AG39" t="s">
        <v>157</v>
      </c>
      <c r="AH39" t="s">
        <v>157</v>
      </c>
      <c r="AI39" t="s">
        <v>158</v>
      </c>
      <c r="AJ39" t="s">
        <v>159</v>
      </c>
      <c r="AL39" t="s">
        <v>154</v>
      </c>
      <c r="AQ39" t="s">
        <v>160</v>
      </c>
      <c r="AR39" t="s">
        <v>150</v>
      </c>
      <c r="AS39" t="s">
        <v>159</v>
      </c>
      <c r="AT39" s="1" t="s">
        <v>383</v>
      </c>
      <c r="AU39">
        <v>2050</v>
      </c>
      <c r="AX39" t="s">
        <v>157</v>
      </c>
      <c r="AY39" t="s">
        <v>190</v>
      </c>
      <c r="AZ39" t="s">
        <v>158</v>
      </c>
      <c r="BA39" t="s">
        <v>154</v>
      </c>
      <c r="BG39" s="45"/>
      <c r="BI39">
        <v>0</v>
      </c>
    </row>
    <row r="40" spans="3:61" ht="14.45">
      <c r="C40">
        <v>34</v>
      </c>
      <c r="D40">
        <v>38</v>
      </c>
      <c r="E40" t="s">
        <v>384</v>
      </c>
      <c r="F40" t="s">
        <v>290</v>
      </c>
      <c r="G40" t="s">
        <v>229</v>
      </c>
      <c r="H40" t="s">
        <v>145</v>
      </c>
      <c r="I40" t="s">
        <v>146</v>
      </c>
      <c r="J40" s="8">
        <v>192434</v>
      </c>
      <c r="K40">
        <v>27132</v>
      </c>
      <c r="L40">
        <v>0.023</v>
      </c>
      <c r="M40">
        <v>3261519</v>
      </c>
      <c r="N40">
        <v>213193</v>
      </c>
      <c r="O40">
        <v>31</v>
      </c>
      <c r="P40" t="s">
        <v>154</v>
      </c>
      <c r="S40" t="s">
        <v>154</v>
      </c>
      <c r="T40" t="s">
        <v>154</v>
      </c>
      <c r="W40" s="134"/>
      <c r="Z40" s="134"/>
      <c r="AE40" t="s">
        <v>167</v>
      </c>
      <c r="AF40" t="s">
        <v>6</v>
      </c>
      <c r="AG40" t="s">
        <v>157</v>
      </c>
      <c r="AH40" t="s">
        <v>157</v>
      </c>
      <c r="AI40" t="s">
        <v>157</v>
      </c>
      <c r="AJ40" t="s">
        <v>218</v>
      </c>
      <c r="AL40" t="s">
        <v>154</v>
      </c>
      <c r="AQ40" t="s">
        <v>219</v>
      </c>
      <c r="AR40" t="s">
        <v>150</v>
      </c>
      <c r="AS40" t="s">
        <v>218</v>
      </c>
      <c r="AT40" s="135" t="s">
        <v>7827</v>
      </c>
      <c r="AU40">
        <v>2050</v>
      </c>
      <c r="AX40" t="s">
        <v>157</v>
      </c>
      <c r="AY40" t="s">
        <v>168</v>
      </c>
      <c r="AZ40" t="s">
        <v>158</v>
      </c>
      <c r="BA40" t="s">
        <v>154</v>
      </c>
      <c r="BG40" s="45"/>
      <c r="BI40">
        <v>0</v>
      </c>
    </row>
    <row r="41" spans="3:61" ht="391.5">
      <c r="C41">
        <v>35</v>
      </c>
      <c r="D41">
        <v>39</v>
      </c>
      <c r="E41" t="s">
        <v>389</v>
      </c>
      <c r="F41" t="s">
        <v>243</v>
      </c>
      <c r="G41" t="s">
        <v>244</v>
      </c>
      <c r="H41" t="s">
        <v>145</v>
      </c>
      <c r="I41" t="s">
        <v>146</v>
      </c>
      <c r="J41" s="8">
        <v>187442</v>
      </c>
      <c r="K41">
        <v>6008</v>
      </c>
      <c r="L41">
        <v>-0.407</v>
      </c>
      <c r="M41">
        <v>279761</v>
      </c>
      <c r="N41">
        <v>162000</v>
      </c>
      <c r="O41">
        <v>31</v>
      </c>
      <c r="P41" t="s">
        <v>150</v>
      </c>
      <c r="Q41">
        <v>2016</v>
      </c>
      <c r="R41">
        <v>2035</v>
      </c>
      <c r="S41" t="s">
        <v>150</v>
      </c>
      <c r="T41" t="s">
        <v>150</v>
      </c>
      <c r="U41" t="s">
        <v>151</v>
      </c>
      <c r="V41" t="s">
        <v>268</v>
      </c>
      <c r="W41" s="134">
        <v>2035</v>
      </c>
      <c r="Z41" s="134"/>
      <c r="AA41" t="s">
        <v>154</v>
      </c>
      <c r="AB41" t="s">
        <v>155</v>
      </c>
      <c r="AE41" t="s">
        <v>202</v>
      </c>
      <c r="AF41" t="s">
        <v>5</v>
      </c>
      <c r="AG41" t="s">
        <v>157</v>
      </c>
      <c r="AH41" t="s">
        <v>157</v>
      </c>
      <c r="AI41" t="s">
        <v>169</v>
      </c>
      <c r="AJ41" t="s">
        <v>159</v>
      </c>
      <c r="AK41" t="s">
        <v>160</v>
      </c>
      <c r="AL41" t="s">
        <v>150</v>
      </c>
      <c r="AM41" s="1" t="s">
        <v>393</v>
      </c>
      <c r="AN41">
        <v>2040</v>
      </c>
      <c r="AR41" t="s">
        <v>154</v>
      </c>
      <c r="AX41" t="s">
        <v>157</v>
      </c>
      <c r="AY41" t="s">
        <v>158</v>
      </c>
      <c r="AZ41" t="s">
        <v>158</v>
      </c>
      <c r="BA41" t="s">
        <v>154</v>
      </c>
      <c r="BG41" s="45"/>
      <c r="BI41">
        <v>0</v>
      </c>
    </row>
    <row r="42" spans="3:61" ht="290.1">
      <c r="C42">
        <v>36</v>
      </c>
      <c r="D42">
        <v>36</v>
      </c>
      <c r="E42" t="s">
        <v>394</v>
      </c>
      <c r="F42" t="s">
        <v>243</v>
      </c>
      <c r="G42" t="s">
        <v>244</v>
      </c>
      <c r="H42" t="s">
        <v>145</v>
      </c>
      <c r="I42" t="s">
        <v>146</v>
      </c>
      <c r="J42" s="8">
        <v>184992</v>
      </c>
      <c r="K42">
        <v>5879</v>
      </c>
      <c r="L42">
        <v>0.352</v>
      </c>
      <c r="M42">
        <v>285196</v>
      </c>
      <c r="N42">
        <v>171000</v>
      </c>
      <c r="O42">
        <v>31</v>
      </c>
      <c r="P42" t="s">
        <v>154</v>
      </c>
      <c r="S42" t="s">
        <v>150</v>
      </c>
      <c r="T42" t="s">
        <v>150</v>
      </c>
      <c r="U42" t="s">
        <v>151</v>
      </c>
      <c r="V42" t="s">
        <v>268</v>
      </c>
      <c r="W42" s="134">
        <v>2035</v>
      </c>
      <c r="Z42" s="134"/>
      <c r="AA42" t="s">
        <v>154</v>
      </c>
      <c r="AB42" t="s">
        <v>155</v>
      </c>
      <c r="AE42" t="s">
        <v>202</v>
      </c>
      <c r="AF42" t="s">
        <v>5</v>
      </c>
      <c r="AG42" t="s">
        <v>157</v>
      </c>
      <c r="AH42" t="s">
        <v>157</v>
      </c>
      <c r="AI42" t="s">
        <v>157</v>
      </c>
      <c r="AJ42" t="s">
        <v>218</v>
      </c>
      <c r="AK42" t="s">
        <v>219</v>
      </c>
      <c r="AL42" t="s">
        <v>150</v>
      </c>
      <c r="AM42" s="1" t="s">
        <v>398</v>
      </c>
      <c r="AN42">
        <v>2050</v>
      </c>
      <c r="AR42" t="s">
        <v>154</v>
      </c>
      <c r="AX42" t="s">
        <v>157</v>
      </c>
      <c r="AY42" t="s">
        <v>312</v>
      </c>
      <c r="AZ42" t="s">
        <v>158</v>
      </c>
      <c r="BA42" t="s">
        <v>154</v>
      </c>
      <c r="BG42" s="45"/>
      <c r="BI42">
        <v>0</v>
      </c>
    </row>
    <row r="43" spans="3:61" ht="14.45">
      <c r="C43">
        <v>37</v>
      </c>
      <c r="D43">
        <v>40</v>
      </c>
      <c r="E43" t="s">
        <v>399</v>
      </c>
      <c r="F43" t="s">
        <v>205</v>
      </c>
      <c r="G43" t="s">
        <v>206</v>
      </c>
      <c r="H43" t="s">
        <v>145</v>
      </c>
      <c r="I43" t="s">
        <v>146</v>
      </c>
      <c r="J43" s="8">
        <v>177011</v>
      </c>
      <c r="K43">
        <v>5980</v>
      </c>
      <c r="L43">
        <v>-0.001</v>
      </c>
      <c r="M43">
        <v>116889</v>
      </c>
      <c r="N43">
        <v>103679</v>
      </c>
      <c r="O43">
        <v>24</v>
      </c>
      <c r="P43" t="s">
        <v>150</v>
      </c>
      <c r="Q43">
        <v>2019</v>
      </c>
      <c r="R43">
        <v>2025</v>
      </c>
      <c r="S43" t="s">
        <v>150</v>
      </c>
      <c r="T43" t="s">
        <v>150</v>
      </c>
      <c r="U43" t="s">
        <v>151</v>
      </c>
      <c r="V43" t="s">
        <v>152</v>
      </c>
      <c r="W43" s="134">
        <v>2030</v>
      </c>
      <c r="Z43" s="134"/>
      <c r="AE43" t="s">
        <v>167</v>
      </c>
      <c r="AF43" t="s">
        <v>6</v>
      </c>
      <c r="AG43" t="s">
        <v>157</v>
      </c>
      <c r="AH43" t="s">
        <v>157</v>
      </c>
      <c r="AI43" t="s">
        <v>169</v>
      </c>
      <c r="AJ43" t="s">
        <v>159</v>
      </c>
      <c r="AL43" t="s">
        <v>154</v>
      </c>
      <c r="AQ43" t="s">
        <v>160</v>
      </c>
      <c r="AR43" t="s">
        <v>150</v>
      </c>
      <c r="AS43" t="s">
        <v>159</v>
      </c>
      <c r="AT43" t="s">
        <v>403</v>
      </c>
      <c r="AU43">
        <v>2050</v>
      </c>
      <c r="AX43" t="s">
        <v>157</v>
      </c>
      <c r="AY43" t="s">
        <v>168</v>
      </c>
      <c r="AZ43" t="s">
        <v>158</v>
      </c>
      <c r="BA43" t="s">
        <v>154</v>
      </c>
      <c r="BG43" s="45"/>
      <c r="BI43">
        <v>0</v>
      </c>
    </row>
    <row r="44" spans="3:61" ht="409.5">
      <c r="C44">
        <v>38</v>
      </c>
      <c r="D44">
        <v>37</v>
      </c>
      <c r="E44" t="s">
        <v>404</v>
      </c>
      <c r="F44" t="s">
        <v>333</v>
      </c>
      <c r="G44" t="s">
        <v>229</v>
      </c>
      <c r="H44" t="s">
        <v>175</v>
      </c>
      <c r="I44" t="s">
        <v>176</v>
      </c>
      <c r="J44" s="8">
        <v>176142.50</v>
      </c>
      <c r="K44">
        <v>33055.7</v>
      </c>
      <c r="L44">
        <v>0.009</v>
      </c>
      <c r="M44">
        <v>4803378.30</v>
      </c>
      <c r="N44">
        <v>312757</v>
      </c>
      <c r="O44">
        <v>31</v>
      </c>
      <c r="P44" t="s">
        <v>154</v>
      </c>
      <c r="S44" t="s">
        <v>154</v>
      </c>
      <c r="T44" t="s">
        <v>154</v>
      </c>
      <c r="W44" s="134"/>
      <c r="Z44" s="134"/>
      <c r="AE44" t="s">
        <v>202</v>
      </c>
      <c r="AF44" t="s">
        <v>5</v>
      </c>
      <c r="AG44" t="s">
        <v>157</v>
      </c>
      <c r="AH44" t="s">
        <v>157</v>
      </c>
      <c r="AI44" t="s">
        <v>169</v>
      </c>
      <c r="AJ44" t="s">
        <v>159</v>
      </c>
      <c r="AK44" t="s">
        <v>160</v>
      </c>
      <c r="AL44" t="s">
        <v>150</v>
      </c>
      <c r="AM44" s="1" t="s">
        <v>408</v>
      </c>
      <c r="AN44">
        <v>2060</v>
      </c>
      <c r="AR44" t="s">
        <v>154</v>
      </c>
      <c r="AX44" t="s">
        <v>157</v>
      </c>
      <c r="AY44" t="s">
        <v>262</v>
      </c>
      <c r="AZ44" t="s">
        <v>158</v>
      </c>
      <c r="BA44" t="s">
        <v>154</v>
      </c>
      <c r="BG44" s="45"/>
      <c r="BI44">
        <v>0</v>
      </c>
    </row>
    <row r="45" spans="3:61" ht="348">
      <c r="C45">
        <v>39</v>
      </c>
      <c r="D45">
        <v>45</v>
      </c>
      <c r="E45" t="s">
        <v>409</v>
      </c>
      <c r="F45" t="s">
        <v>290</v>
      </c>
      <c r="G45" t="s">
        <v>229</v>
      </c>
      <c r="H45" t="s">
        <v>145</v>
      </c>
      <c r="I45" t="s">
        <v>146</v>
      </c>
      <c r="J45" s="8">
        <v>170757</v>
      </c>
      <c r="K45">
        <v>12682</v>
      </c>
      <c r="L45">
        <v>0.374</v>
      </c>
      <c r="M45">
        <v>2352945</v>
      </c>
      <c r="N45">
        <v>227855</v>
      </c>
      <c r="O45">
        <v>31</v>
      </c>
      <c r="P45" t="s">
        <v>154</v>
      </c>
      <c r="S45" t="s">
        <v>154</v>
      </c>
      <c r="T45" t="s">
        <v>154</v>
      </c>
      <c r="W45" s="134"/>
      <c r="Z45" s="134"/>
      <c r="AE45" t="s">
        <v>167</v>
      </c>
      <c r="AF45" t="s">
        <v>6</v>
      </c>
      <c r="AG45" t="s">
        <v>157</v>
      </c>
      <c r="AH45" t="s">
        <v>157</v>
      </c>
      <c r="AI45" t="s">
        <v>157</v>
      </c>
      <c r="AJ45" t="s">
        <v>218</v>
      </c>
      <c r="AL45" t="s">
        <v>154</v>
      </c>
      <c r="AQ45" t="s">
        <v>219</v>
      </c>
      <c r="AR45" t="s">
        <v>150</v>
      </c>
      <c r="AS45" t="s">
        <v>218</v>
      </c>
      <c r="AT45" s="1" t="s">
        <v>413</v>
      </c>
      <c r="AU45">
        <v>2050</v>
      </c>
      <c r="AX45" t="s">
        <v>157</v>
      </c>
      <c r="AY45" t="s">
        <v>168</v>
      </c>
      <c r="AZ45" t="s">
        <v>158</v>
      </c>
      <c r="BA45" t="s">
        <v>154</v>
      </c>
      <c r="BG45" s="45"/>
      <c r="BI45">
        <v>0</v>
      </c>
    </row>
    <row r="46" spans="3:61" ht="14.45">
      <c r="C46">
        <v>40</v>
      </c>
      <c r="D46">
        <v>28</v>
      </c>
      <c r="E46" t="s">
        <v>414</v>
      </c>
      <c r="F46" t="s">
        <v>415</v>
      </c>
      <c r="G46" t="s">
        <v>244</v>
      </c>
      <c r="H46" t="s">
        <v>416</v>
      </c>
      <c r="I46" t="s">
        <v>246</v>
      </c>
      <c r="J46" s="8">
        <v>169652.90</v>
      </c>
      <c r="K46">
        <v>5918.70</v>
      </c>
      <c r="L46">
        <v>-0.706</v>
      </c>
      <c r="M46">
        <v>214958.60</v>
      </c>
      <c r="N46">
        <v>248243</v>
      </c>
      <c r="O46">
        <v>20</v>
      </c>
      <c r="P46" t="s">
        <v>154</v>
      </c>
      <c r="S46" t="s">
        <v>154</v>
      </c>
      <c r="T46" t="s">
        <v>154</v>
      </c>
      <c r="W46" s="134"/>
      <c r="Z46" s="134"/>
      <c r="AE46" t="s">
        <v>167</v>
      </c>
      <c r="AF46" t="s">
        <v>6</v>
      </c>
      <c r="AG46" t="s">
        <v>157</v>
      </c>
      <c r="AH46" t="s">
        <v>157</v>
      </c>
      <c r="AI46" t="s">
        <v>157</v>
      </c>
      <c r="AJ46" t="s">
        <v>218</v>
      </c>
      <c r="AL46" t="s">
        <v>154</v>
      </c>
      <c r="AQ46" t="s">
        <v>219</v>
      </c>
      <c r="AR46" t="s">
        <v>150</v>
      </c>
      <c r="AS46" t="s">
        <v>218</v>
      </c>
      <c r="AT46" t="s">
        <v>420</v>
      </c>
      <c r="AU46">
        <v>2038</v>
      </c>
      <c r="AX46" t="s">
        <v>157</v>
      </c>
      <c r="AY46" t="s">
        <v>158</v>
      </c>
      <c r="AZ46" t="s">
        <v>158</v>
      </c>
      <c r="BA46" t="s">
        <v>154</v>
      </c>
      <c r="BG46" s="45"/>
      <c r="BI46">
        <v>0</v>
      </c>
    </row>
    <row r="47" spans="3:61" ht="14.45">
      <c r="C47">
        <v>41</v>
      </c>
      <c r="D47">
        <v>66</v>
      </c>
      <c r="E47" t="s">
        <v>421</v>
      </c>
      <c r="F47" t="s">
        <v>163</v>
      </c>
      <c r="G47" t="s">
        <v>144</v>
      </c>
      <c r="H47" t="s">
        <v>145</v>
      </c>
      <c r="I47" t="s">
        <v>146</v>
      </c>
      <c r="J47" s="8">
        <v>164501</v>
      </c>
      <c r="K47">
        <v>62360</v>
      </c>
      <c r="L47">
        <v>0.595</v>
      </c>
      <c r="M47">
        <v>276054</v>
      </c>
      <c r="N47">
        <v>74067</v>
      </c>
      <c r="O47">
        <v>9</v>
      </c>
      <c r="P47" t="s">
        <v>154</v>
      </c>
      <c r="S47" t="s">
        <v>150</v>
      </c>
      <c r="T47" t="s">
        <v>150</v>
      </c>
      <c r="U47" t="s">
        <v>151</v>
      </c>
      <c r="V47" t="s">
        <v>152</v>
      </c>
      <c r="W47" s="134">
        <v>2031</v>
      </c>
      <c r="Z47" s="134"/>
      <c r="AA47" t="s">
        <v>154</v>
      </c>
      <c r="AB47" t="s">
        <v>210</v>
      </c>
      <c r="AE47" t="s">
        <v>167</v>
      </c>
      <c r="AF47" t="s">
        <v>6</v>
      </c>
      <c r="AG47" t="s">
        <v>157</v>
      </c>
      <c r="AH47" t="s">
        <v>157</v>
      </c>
      <c r="AI47" t="s">
        <v>157</v>
      </c>
      <c r="AJ47" t="s">
        <v>218</v>
      </c>
      <c r="AL47" t="s">
        <v>154</v>
      </c>
      <c r="AQ47" t="s">
        <v>219</v>
      </c>
      <c r="AR47" t="s">
        <v>150</v>
      </c>
      <c r="AS47" t="s">
        <v>218</v>
      </c>
      <c r="AT47" t="s">
        <v>425</v>
      </c>
      <c r="AU47">
        <v>2030</v>
      </c>
      <c r="AX47" t="s">
        <v>157</v>
      </c>
      <c r="AY47" t="s">
        <v>190</v>
      </c>
      <c r="AZ47" t="s">
        <v>157</v>
      </c>
      <c r="BA47" t="s">
        <v>154</v>
      </c>
      <c r="BG47" s="45"/>
      <c r="BI47">
        <v>0</v>
      </c>
    </row>
    <row r="48" spans="3:61" ht="14.45">
      <c r="C48">
        <v>42</v>
      </c>
      <c r="D48">
        <v>46</v>
      </c>
      <c r="E48" t="s">
        <v>426</v>
      </c>
      <c r="F48" t="s">
        <v>205</v>
      </c>
      <c r="G48" t="s">
        <v>206</v>
      </c>
      <c r="H48" t="s">
        <v>145</v>
      </c>
      <c r="I48" t="s">
        <v>146</v>
      </c>
      <c r="J48" s="8">
        <v>163071</v>
      </c>
      <c r="K48">
        <v>3305</v>
      </c>
      <c r="L48">
        <v>0.223</v>
      </c>
      <c r="M48">
        <v>82445</v>
      </c>
      <c r="N48">
        <v>60500</v>
      </c>
      <c r="O48">
        <v>10</v>
      </c>
      <c r="P48" t="s">
        <v>154</v>
      </c>
      <c r="S48" t="s">
        <v>154</v>
      </c>
      <c r="T48" t="s">
        <v>154</v>
      </c>
      <c r="W48" s="134"/>
      <c r="Z48" s="134"/>
      <c r="AE48" t="s">
        <v>233</v>
      </c>
      <c r="AF48" t="s">
        <v>234</v>
      </c>
      <c r="AG48" t="s">
        <v>168</v>
      </c>
      <c r="AH48" t="s">
        <v>168</v>
      </c>
      <c r="AI48" t="s">
        <v>168</v>
      </c>
      <c r="AL48" t="s">
        <v>154</v>
      </c>
      <c r="AO48" t="s">
        <v>430</v>
      </c>
      <c r="AP48" t="s">
        <v>431</v>
      </c>
      <c r="AR48" t="s">
        <v>154</v>
      </c>
      <c r="AX48" t="s">
        <v>168</v>
      </c>
      <c r="AY48" t="s">
        <v>168</v>
      </c>
      <c r="AZ48" t="s">
        <v>158</v>
      </c>
      <c r="BA48" t="s">
        <v>154</v>
      </c>
      <c r="BG48" s="45"/>
      <c r="BI48">
        <v>0</v>
      </c>
    </row>
    <row r="49" spans="3:61" ht="14.45">
      <c r="C49">
        <v>43</v>
      </c>
      <c r="D49">
        <v>35</v>
      </c>
      <c r="E49" t="s">
        <v>432</v>
      </c>
      <c r="F49" t="s">
        <v>271</v>
      </c>
      <c r="G49" t="s">
        <v>272</v>
      </c>
      <c r="H49" t="s">
        <v>175</v>
      </c>
      <c r="I49" t="s">
        <v>176</v>
      </c>
      <c r="J49" s="8">
        <v>161336.50</v>
      </c>
      <c r="K49">
        <v>1810.50</v>
      </c>
      <c r="L49">
        <v>-0.159</v>
      </c>
      <c r="M49">
        <v>309912.30</v>
      </c>
      <c r="N49">
        <v>313067</v>
      </c>
      <c r="O49">
        <v>11</v>
      </c>
      <c r="P49" t="s">
        <v>154</v>
      </c>
      <c r="S49" t="s">
        <v>154</v>
      </c>
      <c r="T49" t="s">
        <v>154</v>
      </c>
      <c r="W49" s="134"/>
      <c r="Z49" s="134"/>
      <c r="AL49" t="s">
        <v>154</v>
      </c>
      <c r="AR49" t="s">
        <v>154</v>
      </c>
      <c r="AX49" t="s">
        <v>168</v>
      </c>
      <c r="BA49" t="s">
        <v>154</v>
      </c>
      <c r="BG49" s="45"/>
      <c r="BI49">
        <v>0</v>
      </c>
    </row>
    <row r="50" spans="3:61" ht="14.45">
      <c r="C50">
        <v>44</v>
      </c>
      <c r="D50">
        <v>47</v>
      </c>
      <c r="E50" t="s">
        <v>436</v>
      </c>
      <c r="F50" t="s">
        <v>437</v>
      </c>
      <c r="G50" t="s">
        <v>144</v>
      </c>
      <c r="H50" t="s">
        <v>175</v>
      </c>
      <c r="I50" t="s">
        <v>176</v>
      </c>
      <c r="J50" s="8">
        <v>161055.40</v>
      </c>
      <c r="K50">
        <v>5748.20</v>
      </c>
      <c r="L50">
        <v>0.684</v>
      </c>
      <c r="M50">
        <v>95657.70</v>
      </c>
      <c r="N50">
        <v>570895</v>
      </c>
      <c r="O50">
        <v>10</v>
      </c>
      <c r="P50" t="s">
        <v>154</v>
      </c>
      <c r="S50" t="s">
        <v>154</v>
      </c>
      <c r="T50" t="s">
        <v>154</v>
      </c>
      <c r="W50" s="134"/>
      <c r="Z50" s="134"/>
      <c r="AE50" t="s">
        <v>233</v>
      </c>
      <c r="AF50" t="s">
        <v>234</v>
      </c>
      <c r="AG50" t="s">
        <v>168</v>
      </c>
      <c r="AH50" t="s">
        <v>168</v>
      </c>
      <c r="AI50" t="s">
        <v>168</v>
      </c>
      <c r="AK50" t="s">
        <v>180</v>
      </c>
      <c r="AL50" t="s">
        <v>154</v>
      </c>
      <c r="AR50" t="s">
        <v>154</v>
      </c>
      <c r="AX50" t="s">
        <v>168</v>
      </c>
      <c r="AY50" t="s">
        <v>168</v>
      </c>
      <c r="AZ50" t="s">
        <v>158</v>
      </c>
      <c r="BA50" t="s">
        <v>154</v>
      </c>
      <c r="BD50" t="s">
        <v>441</v>
      </c>
      <c r="BG50" s="45"/>
      <c r="BI50">
        <v>0</v>
      </c>
    </row>
    <row r="51" spans="3:61" ht="14.45">
      <c r="C51">
        <v>45</v>
      </c>
      <c r="D51">
        <v>59</v>
      </c>
      <c r="E51" t="s">
        <v>442</v>
      </c>
      <c r="F51" t="s">
        <v>443</v>
      </c>
      <c r="G51" t="s">
        <v>229</v>
      </c>
      <c r="H51" t="s">
        <v>175</v>
      </c>
      <c r="I51" t="s">
        <v>176</v>
      </c>
      <c r="J51" s="8">
        <v>160276.8</v>
      </c>
      <c r="K51">
        <v>1329.20</v>
      </c>
      <c r="L51">
        <v>0</v>
      </c>
      <c r="M51">
        <v>1024671.40</v>
      </c>
      <c r="N51">
        <v>179415</v>
      </c>
      <c r="O51">
        <v>23</v>
      </c>
      <c r="P51" t="s">
        <v>154</v>
      </c>
      <c r="S51" t="s">
        <v>154</v>
      </c>
      <c r="T51" t="s">
        <v>154</v>
      </c>
      <c r="W51" s="134"/>
      <c r="Z51" s="134"/>
      <c r="AE51" t="s">
        <v>233</v>
      </c>
      <c r="AF51" t="s">
        <v>234</v>
      </c>
      <c r="AG51" t="s">
        <v>337</v>
      </c>
      <c r="AH51" t="s">
        <v>337</v>
      </c>
      <c r="AJ51" t="s">
        <v>159</v>
      </c>
      <c r="AK51" t="s">
        <v>180</v>
      </c>
      <c r="AL51" t="s">
        <v>154</v>
      </c>
      <c r="AM51" t="s">
        <v>338</v>
      </c>
      <c r="AN51">
        <v>2060</v>
      </c>
      <c r="AO51" t="s">
        <v>447</v>
      </c>
      <c r="AR51" t="s">
        <v>154</v>
      </c>
      <c r="AX51" t="s">
        <v>168</v>
      </c>
      <c r="AY51" t="s">
        <v>168</v>
      </c>
      <c r="AZ51" t="s">
        <v>158</v>
      </c>
      <c r="BA51" t="s">
        <v>154</v>
      </c>
      <c r="BG51" s="45"/>
      <c r="BI51">
        <v>0</v>
      </c>
    </row>
    <row r="52" spans="3:61" ht="14.45">
      <c r="C52">
        <v>46</v>
      </c>
      <c r="D52">
        <v>48</v>
      </c>
      <c r="E52" t="s">
        <v>448</v>
      </c>
      <c r="F52" t="s">
        <v>449</v>
      </c>
      <c r="G52" t="s">
        <v>144</v>
      </c>
      <c r="H52" t="s">
        <v>145</v>
      </c>
      <c r="I52" t="s">
        <v>146</v>
      </c>
      <c r="J52" s="8">
        <v>159514</v>
      </c>
      <c r="K52">
        <v>14806</v>
      </c>
      <c r="L52">
        <v>-0.022</v>
      </c>
      <c r="M52">
        <v>96119</v>
      </c>
      <c r="N52">
        <v>470100</v>
      </c>
      <c r="O52">
        <v>31</v>
      </c>
      <c r="P52" t="s">
        <v>150</v>
      </c>
      <c r="Q52">
        <v>2021</v>
      </c>
      <c r="R52">
        <v>2030</v>
      </c>
      <c r="S52" t="s">
        <v>150</v>
      </c>
      <c r="T52" t="s">
        <v>150</v>
      </c>
      <c r="U52" t="s">
        <v>151</v>
      </c>
      <c r="V52" t="s">
        <v>353</v>
      </c>
      <c r="W52" s="134">
        <v>2030</v>
      </c>
      <c r="Z52" s="134"/>
      <c r="AE52" t="s">
        <v>281</v>
      </c>
      <c r="AF52" t="s">
        <v>240</v>
      </c>
      <c r="AG52" t="s">
        <v>157</v>
      </c>
      <c r="AH52" t="s">
        <v>157</v>
      </c>
      <c r="AI52" t="s">
        <v>157</v>
      </c>
      <c r="AJ52" t="s">
        <v>218</v>
      </c>
      <c r="AL52" t="s">
        <v>154</v>
      </c>
      <c r="AR52" t="s">
        <v>154</v>
      </c>
      <c r="AX52" t="s">
        <v>168</v>
      </c>
      <c r="AY52" t="s">
        <v>168</v>
      </c>
      <c r="AZ52" t="s">
        <v>158</v>
      </c>
      <c r="BA52" t="s">
        <v>150</v>
      </c>
      <c r="BB52" t="s">
        <v>453</v>
      </c>
      <c r="BC52">
        <v>2030</v>
      </c>
      <c r="BG52" s="45"/>
      <c r="BI52">
        <v>0</v>
      </c>
    </row>
    <row r="53" spans="3:61" ht="14.45">
      <c r="C53">
        <v>47</v>
      </c>
      <c r="D53">
        <v>53</v>
      </c>
      <c r="E53" t="s">
        <v>454</v>
      </c>
      <c r="F53" t="s">
        <v>443</v>
      </c>
      <c r="G53" t="s">
        <v>229</v>
      </c>
      <c r="H53" t="s">
        <v>175</v>
      </c>
      <c r="I53" t="s">
        <v>176</v>
      </c>
      <c r="J53" s="8">
        <v>158627</v>
      </c>
      <c r="K53">
        <v>17596.1</v>
      </c>
      <c r="L53">
        <v>0.454</v>
      </c>
      <c r="M53">
        <v>1775215</v>
      </c>
      <c r="N53">
        <v>273053</v>
      </c>
      <c r="O53">
        <v>16</v>
      </c>
      <c r="P53" t="s">
        <v>154</v>
      </c>
      <c r="S53" t="s">
        <v>154</v>
      </c>
      <c r="T53" t="s">
        <v>154</v>
      </c>
      <c r="W53" s="134"/>
      <c r="Z53" s="134"/>
      <c r="AE53" t="s">
        <v>202</v>
      </c>
      <c r="AF53" t="s">
        <v>5</v>
      </c>
      <c r="AG53" t="s">
        <v>157</v>
      </c>
      <c r="AH53" t="s">
        <v>157</v>
      </c>
      <c r="AI53" t="s">
        <v>157</v>
      </c>
      <c r="AJ53" t="s">
        <v>218</v>
      </c>
      <c r="AK53" t="s">
        <v>219</v>
      </c>
      <c r="AL53" t="s">
        <v>150</v>
      </c>
      <c r="AM53" s="135" t="s">
        <v>7828</v>
      </c>
      <c r="AN53">
        <v>2030</v>
      </c>
      <c r="AR53" t="s">
        <v>154</v>
      </c>
      <c r="AX53" t="s">
        <v>168</v>
      </c>
      <c r="AY53" t="s">
        <v>171</v>
      </c>
      <c r="AZ53" t="s">
        <v>158</v>
      </c>
      <c r="BA53" t="s">
        <v>154</v>
      </c>
      <c r="BG53" s="45"/>
      <c r="BI53">
        <v>0</v>
      </c>
    </row>
    <row r="54" spans="3:61" ht="409.5">
      <c r="C54">
        <v>48</v>
      </c>
      <c r="D54">
        <v>42</v>
      </c>
      <c r="E54" t="s">
        <v>459</v>
      </c>
      <c r="F54" t="s">
        <v>243</v>
      </c>
      <c r="G54" t="s">
        <v>244</v>
      </c>
      <c r="H54" t="s">
        <v>245</v>
      </c>
      <c r="I54" t="s">
        <v>246</v>
      </c>
      <c r="J54" s="8">
        <v>157450</v>
      </c>
      <c r="K54">
        <v>11038.20</v>
      </c>
      <c r="L54">
        <v>-0.284</v>
      </c>
      <c r="M54">
        <v>274394.30</v>
      </c>
      <c r="N54">
        <v>169198</v>
      </c>
      <c r="O54">
        <v>31</v>
      </c>
      <c r="P54" t="s">
        <v>154</v>
      </c>
      <c r="S54" t="s">
        <v>150</v>
      </c>
      <c r="T54" t="s">
        <v>150</v>
      </c>
      <c r="U54" t="s">
        <v>151</v>
      </c>
      <c r="V54" t="s">
        <v>463</v>
      </c>
      <c r="W54" s="134">
        <v>2030</v>
      </c>
      <c r="Z54" s="134"/>
      <c r="AE54" t="s">
        <v>202</v>
      </c>
      <c r="AF54" t="s">
        <v>5</v>
      </c>
      <c r="AG54" t="s">
        <v>157</v>
      </c>
      <c r="AH54" t="s">
        <v>157</v>
      </c>
      <c r="AI54" t="s">
        <v>169</v>
      </c>
      <c r="AJ54" t="s">
        <v>159</v>
      </c>
      <c r="AK54" t="s">
        <v>160</v>
      </c>
      <c r="AL54" t="s">
        <v>150</v>
      </c>
      <c r="AM54" s="1" t="s">
        <v>464</v>
      </c>
      <c r="AN54">
        <v>2030</v>
      </c>
      <c r="AR54" t="s">
        <v>154</v>
      </c>
      <c r="AX54" t="s">
        <v>168</v>
      </c>
      <c r="AY54" t="s">
        <v>190</v>
      </c>
      <c r="AZ54" t="s">
        <v>158</v>
      </c>
      <c r="BA54" t="s">
        <v>154</v>
      </c>
      <c r="BG54" s="45"/>
      <c r="BI54">
        <v>0</v>
      </c>
    </row>
    <row r="55" spans="3:61" ht="14.45">
      <c r="C55">
        <v>49</v>
      </c>
      <c r="D55">
        <v>41</v>
      </c>
      <c r="E55" t="s">
        <v>465</v>
      </c>
      <c r="F55" t="s">
        <v>243</v>
      </c>
      <c r="G55" t="s">
        <v>244</v>
      </c>
      <c r="H55" t="s">
        <v>245</v>
      </c>
      <c r="I55" t="s">
        <v>246</v>
      </c>
      <c r="J55" s="8">
        <v>153974.3</v>
      </c>
      <c r="K55">
        <v>7883.60</v>
      </c>
      <c r="L55">
        <v>-0.354</v>
      </c>
      <c r="M55">
        <v>277212.70</v>
      </c>
      <c r="N55">
        <v>159104</v>
      </c>
      <c r="O55">
        <v>31</v>
      </c>
      <c r="P55" t="s">
        <v>150</v>
      </c>
      <c r="Q55">
        <v>2015</v>
      </c>
      <c r="R55">
        <v>2050</v>
      </c>
      <c r="S55" t="s">
        <v>150</v>
      </c>
      <c r="T55" t="s">
        <v>150</v>
      </c>
      <c r="U55" t="s">
        <v>151</v>
      </c>
      <c r="V55" t="s">
        <v>268</v>
      </c>
      <c r="W55" s="134">
        <v>2030</v>
      </c>
      <c r="Z55" s="134"/>
      <c r="AA55" t="s">
        <v>154</v>
      </c>
      <c r="AB55" t="s">
        <v>155</v>
      </c>
      <c r="AE55" t="s">
        <v>281</v>
      </c>
      <c r="AF55" t="s">
        <v>240</v>
      </c>
      <c r="AG55" t="s">
        <v>157</v>
      </c>
      <c r="AH55" t="s">
        <v>157</v>
      </c>
      <c r="AI55" t="s">
        <v>157</v>
      </c>
      <c r="AJ55" t="s">
        <v>218</v>
      </c>
      <c r="AL55" t="s">
        <v>154</v>
      </c>
      <c r="AQ55" t="s">
        <v>160</v>
      </c>
      <c r="AR55" t="s">
        <v>150</v>
      </c>
      <c r="AU55">
        <v>2050</v>
      </c>
      <c r="AV55" t="s">
        <v>469</v>
      </c>
      <c r="AX55" t="s">
        <v>157</v>
      </c>
      <c r="AY55" t="s">
        <v>168</v>
      </c>
      <c r="AZ55" t="s">
        <v>158</v>
      </c>
      <c r="BA55" t="s">
        <v>150</v>
      </c>
      <c r="BB55" t="s">
        <v>470</v>
      </c>
      <c r="BC55">
        <v>2050</v>
      </c>
      <c r="BG55" s="45"/>
      <c r="BI55">
        <v>0</v>
      </c>
    </row>
    <row r="56" spans="3:61" ht="14.45">
      <c r="C56">
        <v>50</v>
      </c>
      <c r="D56">
        <v>58</v>
      </c>
      <c r="E56" t="s">
        <v>471</v>
      </c>
      <c r="F56" t="s">
        <v>472</v>
      </c>
      <c r="G56" t="s">
        <v>229</v>
      </c>
      <c r="H56" t="s">
        <v>145</v>
      </c>
      <c r="I56" t="s">
        <v>146</v>
      </c>
      <c r="J56" s="8">
        <v>152670</v>
      </c>
      <c r="K56">
        <v>16978</v>
      </c>
      <c r="L56">
        <v>-0.025</v>
      </c>
      <c r="M56">
        <v>4349731</v>
      </c>
      <c r="N56">
        <v>8200</v>
      </c>
      <c r="O56">
        <v>28</v>
      </c>
      <c r="P56" t="s">
        <v>154</v>
      </c>
      <c r="S56" t="s">
        <v>154</v>
      </c>
      <c r="T56" t="s">
        <v>154</v>
      </c>
      <c r="W56" s="134"/>
      <c r="Z56" s="134"/>
      <c r="AE56" t="s">
        <v>233</v>
      </c>
      <c r="AF56" t="s">
        <v>234</v>
      </c>
      <c r="AG56" t="s">
        <v>158</v>
      </c>
      <c r="AH56" t="s">
        <v>158</v>
      </c>
      <c r="AI56" t="s">
        <v>158</v>
      </c>
      <c r="AL56" t="s">
        <v>154</v>
      </c>
      <c r="AO56" t="s">
        <v>476</v>
      </c>
      <c r="AP56" t="s">
        <v>431</v>
      </c>
      <c r="AR56" t="s">
        <v>154</v>
      </c>
      <c r="AX56" t="s">
        <v>168</v>
      </c>
      <c r="AY56" t="s">
        <v>158</v>
      </c>
      <c r="AZ56" t="s">
        <v>158</v>
      </c>
      <c r="BA56" t="s">
        <v>154</v>
      </c>
      <c r="BG56" s="45"/>
      <c r="BI56">
        <v>0</v>
      </c>
    </row>
    <row r="57" spans="3:61" ht="409.5">
      <c r="C57">
        <v>51</v>
      </c>
      <c r="D57">
        <v>43</v>
      </c>
      <c r="E57" t="s">
        <v>477</v>
      </c>
      <c r="F57" t="s">
        <v>271</v>
      </c>
      <c r="G57" t="s">
        <v>272</v>
      </c>
      <c r="H57" t="s">
        <v>175</v>
      </c>
      <c r="I57" t="s">
        <v>176</v>
      </c>
      <c r="J57" s="8">
        <v>148467.40</v>
      </c>
      <c r="K57">
        <v>1265.20</v>
      </c>
      <c r="L57">
        <v>-0.256</v>
      </c>
      <c r="M57">
        <v>260668.30</v>
      </c>
      <c r="N57">
        <v>325108</v>
      </c>
      <c r="O57">
        <v>14</v>
      </c>
      <c r="P57" t="s">
        <v>154</v>
      </c>
      <c r="S57" t="s">
        <v>154</v>
      </c>
      <c r="T57" t="s">
        <v>154</v>
      </c>
      <c r="W57" s="134"/>
      <c r="Z57" s="134"/>
      <c r="AE57" t="s">
        <v>202</v>
      </c>
      <c r="AF57" t="s">
        <v>5</v>
      </c>
      <c r="AG57" t="s">
        <v>157</v>
      </c>
      <c r="AH57" t="s">
        <v>157</v>
      </c>
      <c r="AI57" t="s">
        <v>158</v>
      </c>
      <c r="AJ57" t="s">
        <v>159</v>
      </c>
      <c r="AK57" t="s">
        <v>160</v>
      </c>
      <c r="AL57" t="s">
        <v>150</v>
      </c>
      <c r="AM57" s="1" t="s">
        <v>481</v>
      </c>
      <c r="AN57">
        <v>2060</v>
      </c>
      <c r="AR57" t="s">
        <v>154</v>
      </c>
      <c r="AX57" t="s">
        <v>168</v>
      </c>
      <c r="AY57" t="s">
        <v>171</v>
      </c>
      <c r="AZ57" t="s">
        <v>158</v>
      </c>
      <c r="BA57" t="s">
        <v>154</v>
      </c>
      <c r="BG57" s="45"/>
      <c r="BI57">
        <v>0</v>
      </c>
    </row>
    <row r="58" spans="3:61" ht="231.95">
      <c r="C58">
        <v>52</v>
      </c>
      <c r="D58">
        <v>60</v>
      </c>
      <c r="E58" t="s">
        <v>482</v>
      </c>
      <c r="F58" t="s">
        <v>222</v>
      </c>
      <c r="G58" t="s">
        <v>206</v>
      </c>
      <c r="H58" t="s">
        <v>145</v>
      </c>
      <c r="I58" t="s">
        <v>146</v>
      </c>
      <c r="J58" s="8">
        <v>147658</v>
      </c>
      <c r="K58">
        <v>-8636</v>
      </c>
      <c r="L58">
        <v>0</v>
      </c>
      <c r="M58">
        <v>81037</v>
      </c>
      <c r="N58">
        <v>252500</v>
      </c>
      <c r="O58">
        <v>31</v>
      </c>
      <c r="P58" t="s">
        <v>154</v>
      </c>
      <c r="S58" t="s">
        <v>154</v>
      </c>
      <c r="T58" t="s">
        <v>154</v>
      </c>
      <c r="W58" s="134"/>
      <c r="Z58" s="134"/>
      <c r="AE58" t="s">
        <v>281</v>
      </c>
      <c r="AF58" t="s">
        <v>240</v>
      </c>
      <c r="AG58" t="s">
        <v>157</v>
      </c>
      <c r="AH58" t="s">
        <v>157</v>
      </c>
      <c r="AI58" t="s">
        <v>158</v>
      </c>
      <c r="AJ58" t="s">
        <v>159</v>
      </c>
      <c r="AL58" t="s">
        <v>154</v>
      </c>
      <c r="AR58" t="s">
        <v>154</v>
      </c>
      <c r="AX58" t="s">
        <v>168</v>
      </c>
      <c r="AY58" t="s">
        <v>168</v>
      </c>
      <c r="AZ58" t="s">
        <v>158</v>
      </c>
      <c r="BA58" t="s">
        <v>150</v>
      </c>
      <c r="BB58" s="1" t="s">
        <v>486</v>
      </c>
      <c r="BC58">
        <v>2030</v>
      </c>
      <c r="BG58" s="45"/>
      <c r="BI58">
        <v>0</v>
      </c>
    </row>
    <row r="59" spans="3:61" ht="14.45">
      <c r="C59">
        <v>53</v>
      </c>
      <c r="D59">
        <v>51</v>
      </c>
      <c r="E59" t="s">
        <v>487</v>
      </c>
      <c r="F59" t="s">
        <v>488</v>
      </c>
      <c r="G59" t="s">
        <v>144</v>
      </c>
      <c r="H59" t="s">
        <v>145</v>
      </c>
      <c r="I59" t="s">
        <v>146</v>
      </c>
      <c r="J59" s="8">
        <v>147123</v>
      </c>
      <c r="K59">
        <v>2665</v>
      </c>
      <c r="L59">
        <v>0.232</v>
      </c>
      <c r="M59">
        <v>52616</v>
      </c>
      <c r="N59">
        <v>409000</v>
      </c>
      <c r="O59">
        <v>31</v>
      </c>
      <c r="P59" t="s">
        <v>154</v>
      </c>
      <c r="S59" t="s">
        <v>150</v>
      </c>
      <c r="T59" t="s">
        <v>154</v>
      </c>
      <c r="U59" t="s">
        <v>155</v>
      </c>
      <c r="W59" s="134"/>
      <c r="Z59" s="134"/>
      <c r="AE59" t="s">
        <v>281</v>
      </c>
      <c r="AF59" t="s">
        <v>240</v>
      </c>
      <c r="AG59" t="s">
        <v>157</v>
      </c>
      <c r="AH59" t="s">
        <v>157</v>
      </c>
      <c r="AI59" t="s">
        <v>169</v>
      </c>
      <c r="AJ59" t="s">
        <v>159</v>
      </c>
      <c r="AL59" t="s">
        <v>154</v>
      </c>
      <c r="AR59" t="s">
        <v>154</v>
      </c>
      <c r="AX59" t="s">
        <v>168</v>
      </c>
      <c r="AY59" t="s">
        <v>168</v>
      </c>
      <c r="AZ59" t="s">
        <v>158</v>
      </c>
      <c r="BA59" t="s">
        <v>150</v>
      </c>
      <c r="BB59" t="s">
        <v>492</v>
      </c>
      <c r="BC59">
        <v>2030</v>
      </c>
      <c r="BG59" s="45"/>
      <c r="BI59">
        <v>0</v>
      </c>
    </row>
    <row r="60" spans="3:61" ht="14.45">
      <c r="C60">
        <v>54</v>
      </c>
      <c r="D60">
        <v>64</v>
      </c>
      <c r="E60" t="s">
        <v>493</v>
      </c>
      <c r="F60" t="s">
        <v>290</v>
      </c>
      <c r="G60" t="s">
        <v>229</v>
      </c>
      <c r="H60" t="s">
        <v>374</v>
      </c>
      <c r="I60" t="s">
        <v>246</v>
      </c>
      <c r="J60" s="8">
        <v>146390.2</v>
      </c>
      <c r="K60">
        <v>12639.80</v>
      </c>
      <c r="L60">
        <v>0.065</v>
      </c>
      <c r="M60">
        <v>2800691.70</v>
      </c>
      <c r="N60">
        <v>175853</v>
      </c>
      <c r="O60">
        <v>31</v>
      </c>
      <c r="P60" t="s">
        <v>154</v>
      </c>
      <c r="S60" t="s">
        <v>150</v>
      </c>
      <c r="T60" t="s">
        <v>150</v>
      </c>
      <c r="U60" t="s">
        <v>210</v>
      </c>
      <c r="W60" s="134">
        <v>2030</v>
      </c>
      <c r="Z60" s="134"/>
      <c r="AE60" t="s">
        <v>202</v>
      </c>
      <c r="AF60" t="s">
        <v>5</v>
      </c>
      <c r="AG60" t="s">
        <v>157</v>
      </c>
      <c r="AH60" t="s">
        <v>157</v>
      </c>
      <c r="AI60" t="s">
        <v>169</v>
      </c>
      <c r="AJ60" t="s">
        <v>159</v>
      </c>
      <c r="AK60" t="s">
        <v>160</v>
      </c>
      <c r="AL60" t="s">
        <v>150</v>
      </c>
      <c r="AM60" t="s">
        <v>497</v>
      </c>
      <c r="AN60">
        <v>2050</v>
      </c>
      <c r="AR60" t="s">
        <v>154</v>
      </c>
      <c r="AX60" t="s">
        <v>157</v>
      </c>
      <c r="AY60" t="s">
        <v>171</v>
      </c>
      <c r="AZ60" t="s">
        <v>158</v>
      </c>
      <c r="BA60" t="s">
        <v>154</v>
      </c>
      <c r="BG60" s="45"/>
      <c r="BI60">
        <v>0</v>
      </c>
    </row>
    <row r="61" spans="3:61" ht="409.5">
      <c r="C61">
        <v>55</v>
      </c>
      <c r="D61">
        <v>62</v>
      </c>
      <c r="E61" t="s">
        <v>498</v>
      </c>
      <c r="F61" t="s">
        <v>290</v>
      </c>
      <c r="G61" t="s">
        <v>229</v>
      </c>
      <c r="H61" t="s">
        <v>499</v>
      </c>
      <c r="I61" t="s">
        <v>246</v>
      </c>
      <c r="J61" s="8">
        <v>146326.4</v>
      </c>
      <c r="K61">
        <v>13597.90</v>
      </c>
      <c r="L61">
        <v>0.136</v>
      </c>
      <c r="M61">
        <v>1902134</v>
      </c>
      <c r="N61">
        <v>206417</v>
      </c>
      <c r="O61">
        <v>31</v>
      </c>
      <c r="P61" t="s">
        <v>154</v>
      </c>
      <c r="S61" t="s">
        <v>154</v>
      </c>
      <c r="T61" t="s">
        <v>154</v>
      </c>
      <c r="W61" s="134"/>
      <c r="Z61" s="134"/>
      <c r="AE61" t="s">
        <v>167</v>
      </c>
      <c r="AF61" t="s">
        <v>6</v>
      </c>
      <c r="AG61" t="s">
        <v>157</v>
      </c>
      <c r="AH61" t="s">
        <v>157</v>
      </c>
      <c r="AI61" t="s">
        <v>157</v>
      </c>
      <c r="AJ61" t="s">
        <v>218</v>
      </c>
      <c r="AL61" t="s">
        <v>154</v>
      </c>
      <c r="AQ61" t="s">
        <v>219</v>
      </c>
      <c r="AR61" t="s">
        <v>150</v>
      </c>
      <c r="AS61" t="s">
        <v>218</v>
      </c>
      <c r="AT61" s="1" t="s">
        <v>503</v>
      </c>
      <c r="AU61">
        <v>2050</v>
      </c>
      <c r="AX61" t="s">
        <v>157</v>
      </c>
      <c r="AY61" t="s">
        <v>190</v>
      </c>
      <c r="AZ61" t="s">
        <v>158</v>
      </c>
      <c r="BA61" t="s">
        <v>154</v>
      </c>
      <c r="BG61" s="45"/>
      <c r="BI61">
        <v>0</v>
      </c>
    </row>
    <row r="62" spans="3:61" ht="409.5">
      <c r="C62">
        <v>56</v>
      </c>
      <c r="D62">
        <v>67</v>
      </c>
      <c r="E62" t="s">
        <v>504</v>
      </c>
      <c r="F62" t="s">
        <v>290</v>
      </c>
      <c r="G62" t="s">
        <v>229</v>
      </c>
      <c r="H62" t="s">
        <v>284</v>
      </c>
      <c r="I62" t="s">
        <v>246</v>
      </c>
      <c r="J62" s="8">
        <v>145717</v>
      </c>
      <c r="K62">
        <v>23979</v>
      </c>
      <c r="L62">
        <v>0.019</v>
      </c>
      <c r="M62">
        <v>3017048</v>
      </c>
      <c r="N62">
        <v>211304</v>
      </c>
      <c r="O62">
        <v>31</v>
      </c>
      <c r="P62" t="s">
        <v>150</v>
      </c>
      <c r="Q62">
        <v>2017</v>
      </c>
      <c r="R62">
        <v>2030</v>
      </c>
      <c r="S62" t="s">
        <v>154</v>
      </c>
      <c r="T62" t="s">
        <v>154</v>
      </c>
      <c r="W62" s="134"/>
      <c r="Z62" s="134"/>
      <c r="AE62" t="s">
        <v>167</v>
      </c>
      <c r="AF62" t="s">
        <v>6</v>
      </c>
      <c r="AG62" t="s">
        <v>157</v>
      </c>
      <c r="AH62" t="s">
        <v>157</v>
      </c>
      <c r="AI62" t="s">
        <v>157</v>
      </c>
      <c r="AJ62" t="s">
        <v>218</v>
      </c>
      <c r="AL62" t="s">
        <v>154</v>
      </c>
      <c r="AQ62" t="s">
        <v>219</v>
      </c>
      <c r="AR62" t="s">
        <v>150</v>
      </c>
      <c r="AS62" t="s">
        <v>218</v>
      </c>
      <c r="AT62" s="1" t="s">
        <v>508</v>
      </c>
      <c r="AU62">
        <v>2050</v>
      </c>
      <c r="AX62" t="s">
        <v>157</v>
      </c>
      <c r="AY62" t="s">
        <v>312</v>
      </c>
      <c r="AZ62" t="s">
        <v>158</v>
      </c>
      <c r="BA62" t="s">
        <v>154</v>
      </c>
      <c r="BG62" s="45"/>
      <c r="BI62">
        <v>0</v>
      </c>
    </row>
    <row r="63" spans="3:61" ht="409.5">
      <c r="C63">
        <v>57</v>
      </c>
      <c r="D63">
        <v>52</v>
      </c>
      <c r="E63" t="s">
        <v>509</v>
      </c>
      <c r="F63" t="s">
        <v>192</v>
      </c>
      <c r="G63" t="s">
        <v>193</v>
      </c>
      <c r="H63" t="s">
        <v>145</v>
      </c>
      <c r="I63" t="s">
        <v>146</v>
      </c>
      <c r="J63" s="8">
        <v>145496</v>
      </c>
      <c r="K63">
        <v>2117</v>
      </c>
      <c r="L63">
        <v>-0.698</v>
      </c>
      <c r="M63">
        <v>72582</v>
      </c>
      <c r="N63">
        <v>13200</v>
      </c>
      <c r="O63">
        <v>13</v>
      </c>
      <c r="P63" t="s">
        <v>154</v>
      </c>
      <c r="S63" t="s">
        <v>154</v>
      </c>
      <c r="T63" t="s">
        <v>154</v>
      </c>
      <c r="W63" s="134"/>
      <c r="Z63" s="134"/>
      <c r="AE63" t="s">
        <v>513</v>
      </c>
      <c r="AF63" t="s">
        <v>240</v>
      </c>
      <c r="AG63" t="s">
        <v>157</v>
      </c>
      <c r="AH63" t="s">
        <v>157</v>
      </c>
      <c r="AI63" t="s">
        <v>157</v>
      </c>
      <c r="AJ63" t="s">
        <v>218</v>
      </c>
      <c r="AL63" t="s">
        <v>154</v>
      </c>
      <c r="AR63" t="s">
        <v>154</v>
      </c>
      <c r="AX63" t="s">
        <v>168</v>
      </c>
      <c r="AY63" t="s">
        <v>262</v>
      </c>
      <c r="AZ63" t="s">
        <v>158</v>
      </c>
      <c r="BA63" t="s">
        <v>150</v>
      </c>
      <c r="BB63" s="1" t="s">
        <v>514</v>
      </c>
      <c r="BC63">
        <v>2050</v>
      </c>
      <c r="BG63" s="45"/>
      <c r="BI63">
        <v>0</v>
      </c>
    </row>
    <row r="64" spans="3:61" ht="14.45">
      <c r="C64">
        <v>58</v>
      </c>
      <c r="D64">
        <v>55</v>
      </c>
      <c r="E64" t="s">
        <v>515</v>
      </c>
      <c r="F64" t="s">
        <v>516</v>
      </c>
      <c r="G64" t="s">
        <v>517</v>
      </c>
      <c r="H64" t="s">
        <v>175</v>
      </c>
      <c r="I64" t="s">
        <v>176</v>
      </c>
      <c r="J64" s="8">
        <v>145239.90</v>
      </c>
      <c r="K64">
        <v>14698.80</v>
      </c>
      <c r="L64">
        <v>-0.036</v>
      </c>
      <c r="M64">
        <v>350174.20</v>
      </c>
      <c r="N64">
        <v>456965</v>
      </c>
      <c r="O64">
        <v>25</v>
      </c>
      <c r="P64" t="s">
        <v>154</v>
      </c>
      <c r="S64" t="s">
        <v>154</v>
      </c>
      <c r="T64" t="s">
        <v>154</v>
      </c>
      <c r="W64" s="134"/>
      <c r="Z64" s="134"/>
      <c r="AE64" t="s">
        <v>513</v>
      </c>
      <c r="AF64" t="s">
        <v>240</v>
      </c>
      <c r="AG64" t="s">
        <v>157</v>
      </c>
      <c r="AH64" t="s">
        <v>157</v>
      </c>
      <c r="AI64" t="s">
        <v>158</v>
      </c>
      <c r="AJ64" t="s">
        <v>159</v>
      </c>
      <c r="AL64" t="s">
        <v>154</v>
      </c>
      <c r="AR64" t="s">
        <v>154</v>
      </c>
      <c r="AX64" t="s">
        <v>168</v>
      </c>
      <c r="AY64" t="s">
        <v>168</v>
      </c>
      <c r="AZ64" t="s">
        <v>158</v>
      </c>
      <c r="BA64" t="s">
        <v>150</v>
      </c>
      <c r="BB64" t="s">
        <v>521</v>
      </c>
      <c r="BC64">
        <v>2025</v>
      </c>
      <c r="BG64" s="45"/>
      <c r="BI64">
        <v>0</v>
      </c>
    </row>
    <row r="65" spans="3:61" ht="14.45">
      <c r="C65">
        <v>59</v>
      </c>
      <c r="D65">
        <v>57</v>
      </c>
      <c r="E65" t="s">
        <v>522</v>
      </c>
      <c r="F65" t="s">
        <v>243</v>
      </c>
      <c r="G65" t="s">
        <v>244</v>
      </c>
      <c r="H65" t="s">
        <v>264</v>
      </c>
      <c r="I65" t="s">
        <v>176</v>
      </c>
      <c r="J65" s="8">
        <v>142273.6</v>
      </c>
      <c r="K65">
        <v>5482.90</v>
      </c>
      <c r="L65">
        <v>-0.284</v>
      </c>
      <c r="M65">
        <v>205323</v>
      </c>
      <c r="N65">
        <v>194173</v>
      </c>
      <c r="O65">
        <v>31</v>
      </c>
      <c r="P65" t="s">
        <v>154</v>
      </c>
      <c r="S65" t="s">
        <v>154</v>
      </c>
      <c r="T65" t="s">
        <v>154</v>
      </c>
      <c r="W65" s="134"/>
      <c r="Z65" s="134"/>
      <c r="AE65" t="s">
        <v>202</v>
      </c>
      <c r="AF65" t="s">
        <v>5</v>
      </c>
      <c r="AG65" t="s">
        <v>157</v>
      </c>
      <c r="AH65" t="s">
        <v>157</v>
      </c>
      <c r="AI65" t="s">
        <v>157</v>
      </c>
      <c r="AJ65" t="s">
        <v>218</v>
      </c>
      <c r="AK65" t="s">
        <v>219</v>
      </c>
      <c r="AL65" t="s">
        <v>150</v>
      </c>
      <c r="AM65" t="s">
        <v>526</v>
      </c>
      <c r="AN65">
        <v>2050</v>
      </c>
      <c r="AR65" t="s">
        <v>154</v>
      </c>
      <c r="AX65" t="s">
        <v>157</v>
      </c>
      <c r="AY65" t="s">
        <v>168</v>
      </c>
      <c r="AZ65" t="s">
        <v>158</v>
      </c>
      <c r="BA65" t="s">
        <v>154</v>
      </c>
      <c r="BG65" s="45"/>
      <c r="BI65">
        <v>0</v>
      </c>
    </row>
    <row r="66" spans="3:61" ht="14.45">
      <c r="C66">
        <v>60</v>
      </c>
      <c r="D66">
        <v>50</v>
      </c>
      <c r="E66" t="s">
        <v>527</v>
      </c>
      <c r="F66" t="s">
        <v>192</v>
      </c>
      <c r="G66" t="s">
        <v>193</v>
      </c>
      <c r="H66" t="s">
        <v>145</v>
      </c>
      <c r="I66" t="s">
        <v>146</v>
      </c>
      <c r="J66" s="8">
        <v>140412</v>
      </c>
      <c r="K66">
        <v>3445</v>
      </c>
      <c r="L66">
        <v>-0.644</v>
      </c>
      <c r="M66">
        <v>78858</v>
      </c>
      <c r="N66">
        <v>18300</v>
      </c>
      <c r="O66">
        <v>14</v>
      </c>
      <c r="P66" t="s">
        <v>154</v>
      </c>
      <c r="S66" t="s">
        <v>154</v>
      </c>
      <c r="T66" t="s">
        <v>154</v>
      </c>
      <c r="W66" s="134"/>
      <c r="Z66" s="134"/>
      <c r="AE66" t="s">
        <v>513</v>
      </c>
      <c r="AF66" t="s">
        <v>240</v>
      </c>
      <c r="AG66" t="s">
        <v>157</v>
      </c>
      <c r="AH66" t="s">
        <v>157</v>
      </c>
      <c r="AI66" t="s">
        <v>169</v>
      </c>
      <c r="AJ66" t="s">
        <v>159</v>
      </c>
      <c r="AL66" t="s">
        <v>154</v>
      </c>
      <c r="AR66" t="s">
        <v>154</v>
      </c>
      <c r="AX66" t="s">
        <v>168</v>
      </c>
      <c r="AY66" t="s">
        <v>190</v>
      </c>
      <c r="AZ66" t="s">
        <v>158</v>
      </c>
      <c r="BA66" t="s">
        <v>150</v>
      </c>
      <c r="BB66" t="s">
        <v>531</v>
      </c>
      <c r="BC66">
        <v>2035</v>
      </c>
      <c r="BG66" s="45"/>
      <c r="BI66">
        <v>0</v>
      </c>
    </row>
    <row r="67" spans="3:61" ht="14.45">
      <c r="C67">
        <v>61</v>
      </c>
      <c r="D67">
        <v>63</v>
      </c>
      <c r="E67" t="s">
        <v>532</v>
      </c>
      <c r="F67" t="s">
        <v>271</v>
      </c>
      <c r="G67" t="s">
        <v>272</v>
      </c>
      <c r="H67" t="s">
        <v>175</v>
      </c>
      <c r="I67" t="s">
        <v>176</v>
      </c>
      <c r="J67" s="8">
        <v>139229</v>
      </c>
      <c r="K67">
        <v>937</v>
      </c>
      <c r="L67">
        <v>-0.44</v>
      </c>
      <c r="M67">
        <v>371057.20</v>
      </c>
      <c r="N67">
        <v>204994</v>
      </c>
      <c r="O67">
        <v>18</v>
      </c>
      <c r="P67" t="s">
        <v>154</v>
      </c>
      <c r="S67" t="s">
        <v>154</v>
      </c>
      <c r="T67" t="s">
        <v>154</v>
      </c>
      <c r="W67" s="134"/>
      <c r="Z67" s="134"/>
      <c r="AE67" t="s">
        <v>9</v>
      </c>
      <c r="AF67" t="s">
        <v>240</v>
      </c>
      <c r="AG67" t="s">
        <v>158</v>
      </c>
      <c r="AH67" t="s">
        <v>158</v>
      </c>
      <c r="AI67" t="s">
        <v>158</v>
      </c>
      <c r="AL67" t="s">
        <v>154</v>
      </c>
      <c r="AR67" t="s">
        <v>154</v>
      </c>
      <c r="AX67" t="s">
        <v>158</v>
      </c>
      <c r="AY67" t="s">
        <v>158</v>
      </c>
      <c r="AZ67" t="s">
        <v>158</v>
      </c>
      <c r="BA67" t="s">
        <v>150</v>
      </c>
      <c r="BB67" t="s">
        <v>536</v>
      </c>
      <c r="BG67" s="45"/>
      <c r="BI67">
        <v>0</v>
      </c>
    </row>
    <row r="68" spans="3:61" ht="409.5">
      <c r="C68">
        <v>62</v>
      </c>
      <c r="D68">
        <v>71</v>
      </c>
      <c r="E68" t="s">
        <v>537</v>
      </c>
      <c r="F68" t="s">
        <v>472</v>
      </c>
      <c r="G68" t="s">
        <v>229</v>
      </c>
      <c r="H68" t="s">
        <v>175</v>
      </c>
      <c r="I68" t="s">
        <v>176</v>
      </c>
      <c r="J68" s="8">
        <v>138940.60</v>
      </c>
      <c r="K68">
        <v>3953.10</v>
      </c>
      <c r="L68">
        <v>-0.042</v>
      </c>
      <c r="M68">
        <v>1690451.40</v>
      </c>
      <c r="N68">
        <v>214660</v>
      </c>
      <c r="O68">
        <v>17</v>
      </c>
      <c r="P68" t="s">
        <v>154</v>
      </c>
      <c r="S68" t="s">
        <v>154</v>
      </c>
      <c r="T68" t="s">
        <v>154</v>
      </c>
      <c r="W68" s="134"/>
      <c r="Z68" s="134"/>
      <c r="AE68" t="s">
        <v>202</v>
      </c>
      <c r="AF68" t="s">
        <v>5</v>
      </c>
      <c r="AG68" t="s">
        <v>157</v>
      </c>
      <c r="AH68" t="s">
        <v>157</v>
      </c>
      <c r="AI68" t="s">
        <v>157</v>
      </c>
      <c r="AJ68" t="s">
        <v>218</v>
      </c>
      <c r="AK68" t="s">
        <v>219</v>
      </c>
      <c r="AL68" t="s">
        <v>150</v>
      </c>
      <c r="AM68" s="1" t="s">
        <v>541</v>
      </c>
      <c r="AN68">
        <v>2060</v>
      </c>
      <c r="AR68" t="s">
        <v>154</v>
      </c>
      <c r="AX68" t="s">
        <v>168</v>
      </c>
      <c r="AY68" t="s">
        <v>262</v>
      </c>
      <c r="AZ68" t="s">
        <v>158</v>
      </c>
      <c r="BA68" t="s">
        <v>154</v>
      </c>
      <c r="BG68" s="45"/>
      <c r="BI68">
        <v>0</v>
      </c>
    </row>
    <row r="69" spans="3:61" ht="14.45">
      <c r="C69">
        <v>63</v>
      </c>
      <c r="D69">
        <v>70</v>
      </c>
      <c r="E69" t="s">
        <v>542</v>
      </c>
      <c r="F69" t="s">
        <v>163</v>
      </c>
      <c r="G69" t="s">
        <v>144</v>
      </c>
      <c r="H69" t="s">
        <v>175</v>
      </c>
      <c r="I69" t="s">
        <v>176</v>
      </c>
      <c r="J69" s="8">
        <v>138065</v>
      </c>
      <c r="K69">
        <v>18029.40</v>
      </c>
      <c r="L69">
        <v>0.615</v>
      </c>
      <c r="M69">
        <v>248629.10</v>
      </c>
      <c r="N69">
        <v>124320</v>
      </c>
      <c r="O69">
        <v>9</v>
      </c>
      <c r="P69" t="s">
        <v>154</v>
      </c>
      <c r="S69" t="s">
        <v>150</v>
      </c>
      <c r="T69" t="s">
        <v>154</v>
      </c>
      <c r="U69" t="s">
        <v>155</v>
      </c>
      <c r="W69" s="134"/>
      <c r="Z69" s="134"/>
      <c r="AA69" t="s">
        <v>154</v>
      </c>
      <c r="AB69" t="s">
        <v>155</v>
      </c>
      <c r="AE69" t="s">
        <v>202</v>
      </c>
      <c r="AF69" t="s">
        <v>5</v>
      </c>
      <c r="AG69" t="s">
        <v>157</v>
      </c>
      <c r="AH69" t="s">
        <v>157</v>
      </c>
      <c r="AI69" t="s">
        <v>157</v>
      </c>
      <c r="AJ69" t="s">
        <v>218</v>
      </c>
      <c r="AK69" t="s">
        <v>219</v>
      </c>
      <c r="AL69" t="s">
        <v>150</v>
      </c>
      <c r="AM69" t="s">
        <v>546</v>
      </c>
      <c r="AN69">
        <v>2030</v>
      </c>
      <c r="AR69" t="s">
        <v>154</v>
      </c>
      <c r="AS69" t="s">
        <v>547</v>
      </c>
      <c r="AT69" t="s">
        <v>548</v>
      </c>
      <c r="AX69" t="s">
        <v>168</v>
      </c>
      <c r="AY69" t="s">
        <v>190</v>
      </c>
      <c r="AZ69" t="s">
        <v>158</v>
      </c>
      <c r="BA69" t="s">
        <v>154</v>
      </c>
      <c r="BG69" s="45"/>
      <c r="BI69">
        <v>0</v>
      </c>
    </row>
    <row r="70" spans="3:61" ht="409.5">
      <c r="C70">
        <v>64</v>
      </c>
      <c r="D70">
        <v>68</v>
      </c>
      <c r="E70" t="s">
        <v>549</v>
      </c>
      <c r="F70" t="s">
        <v>516</v>
      </c>
      <c r="G70" t="s">
        <v>517</v>
      </c>
      <c r="H70" t="s">
        <v>145</v>
      </c>
      <c r="I70" t="s">
        <v>146</v>
      </c>
      <c r="J70" s="8">
        <v>134788</v>
      </c>
      <c r="K70">
        <v>17506</v>
      </c>
      <c r="L70">
        <v>0.507</v>
      </c>
      <c r="M70">
        <v>384711</v>
      </c>
      <c r="N70">
        <v>99600</v>
      </c>
      <c r="O70">
        <v>31</v>
      </c>
      <c r="P70" t="s">
        <v>150</v>
      </c>
      <c r="Q70">
        <v>2024</v>
      </c>
      <c r="R70">
        <v>2030</v>
      </c>
      <c r="S70" t="s">
        <v>154</v>
      </c>
      <c r="T70" t="s">
        <v>154</v>
      </c>
      <c r="W70" s="134"/>
      <c r="Z70" s="134"/>
      <c r="AE70" t="s">
        <v>167</v>
      </c>
      <c r="AF70" t="s">
        <v>6</v>
      </c>
      <c r="AG70" t="s">
        <v>157</v>
      </c>
      <c r="AH70" t="s">
        <v>157</v>
      </c>
      <c r="AI70" t="s">
        <v>157</v>
      </c>
      <c r="AJ70" t="s">
        <v>218</v>
      </c>
      <c r="AL70" t="s">
        <v>154</v>
      </c>
      <c r="AQ70" t="s">
        <v>219</v>
      </c>
      <c r="AR70" t="s">
        <v>150</v>
      </c>
      <c r="AS70" t="s">
        <v>218</v>
      </c>
      <c r="AT70" s="1" t="s">
        <v>553</v>
      </c>
      <c r="AU70">
        <v>2050</v>
      </c>
      <c r="AX70" t="s">
        <v>168</v>
      </c>
      <c r="AY70" t="s">
        <v>312</v>
      </c>
      <c r="AZ70" t="s">
        <v>158</v>
      </c>
      <c r="BA70" t="s">
        <v>154</v>
      </c>
      <c r="BG70" s="45"/>
      <c r="BI70">
        <v>0</v>
      </c>
    </row>
    <row r="71" spans="3:61" ht="409.5">
      <c r="C71">
        <v>65</v>
      </c>
      <c r="D71">
        <v>56</v>
      </c>
      <c r="E71" t="s">
        <v>554</v>
      </c>
      <c r="F71" t="s">
        <v>183</v>
      </c>
      <c r="G71" t="s">
        <v>184</v>
      </c>
      <c r="H71" t="s">
        <v>175</v>
      </c>
      <c r="I71" t="s">
        <v>176</v>
      </c>
      <c r="J71" s="8">
        <v>130832</v>
      </c>
      <c r="K71">
        <v>14772.80</v>
      </c>
      <c r="L71">
        <v>0.015</v>
      </c>
      <c r="M71">
        <v>231744.60</v>
      </c>
      <c r="N71">
        <v>85957</v>
      </c>
      <c r="O71">
        <v>19</v>
      </c>
      <c r="P71" t="s">
        <v>154</v>
      </c>
      <c r="S71" t="s">
        <v>154</v>
      </c>
      <c r="T71" t="s">
        <v>154</v>
      </c>
      <c r="W71" s="134"/>
      <c r="Z71" s="134"/>
      <c r="AE71" t="s">
        <v>9</v>
      </c>
      <c r="AF71" t="s">
        <v>240</v>
      </c>
      <c r="AG71" t="s">
        <v>168</v>
      </c>
      <c r="AH71" t="s">
        <v>168</v>
      </c>
      <c r="AI71" t="s">
        <v>168</v>
      </c>
      <c r="AL71" t="s">
        <v>154</v>
      </c>
      <c r="AR71" t="s">
        <v>154</v>
      </c>
      <c r="AX71" t="s">
        <v>157</v>
      </c>
      <c r="AY71" t="s">
        <v>262</v>
      </c>
      <c r="AZ71" t="s">
        <v>158</v>
      </c>
      <c r="BA71" t="s">
        <v>150</v>
      </c>
      <c r="BB71" s="1" t="s">
        <v>558</v>
      </c>
      <c r="BC71">
        <v>2025</v>
      </c>
      <c r="BG71" s="45"/>
      <c r="BI71">
        <v>0</v>
      </c>
    </row>
    <row r="72" spans="3:61" ht="275.45">
      <c r="C72">
        <v>66</v>
      </c>
      <c r="D72">
        <v>222</v>
      </c>
      <c r="E72" t="s">
        <v>559</v>
      </c>
      <c r="F72" t="s">
        <v>560</v>
      </c>
      <c r="G72" t="s">
        <v>214</v>
      </c>
      <c r="H72" t="s">
        <v>145</v>
      </c>
      <c r="I72" t="s">
        <v>146</v>
      </c>
      <c r="J72" s="8">
        <v>130497</v>
      </c>
      <c r="K72">
        <v>72880</v>
      </c>
      <c r="L72">
        <v>1.449</v>
      </c>
      <c r="M72">
        <v>111601</v>
      </c>
      <c r="N72">
        <v>36000</v>
      </c>
      <c r="O72">
        <v>2</v>
      </c>
      <c r="P72" t="s">
        <v>154</v>
      </c>
      <c r="S72" t="s">
        <v>150</v>
      </c>
      <c r="T72" t="s">
        <v>150</v>
      </c>
      <c r="U72" t="s">
        <v>151</v>
      </c>
      <c r="V72" t="s">
        <v>152</v>
      </c>
      <c r="W72" s="134">
        <v>2030</v>
      </c>
      <c r="Z72" s="134"/>
      <c r="AE72" t="s">
        <v>281</v>
      </c>
      <c r="AF72" t="s">
        <v>240</v>
      </c>
      <c r="AG72" t="s">
        <v>157</v>
      </c>
      <c r="AH72" t="s">
        <v>157</v>
      </c>
      <c r="AI72" t="s">
        <v>157</v>
      </c>
      <c r="AJ72" t="s">
        <v>218</v>
      </c>
      <c r="AL72" t="s">
        <v>154</v>
      </c>
      <c r="AR72" t="s">
        <v>154</v>
      </c>
      <c r="AX72" t="s">
        <v>168</v>
      </c>
      <c r="AY72" t="s">
        <v>168</v>
      </c>
      <c r="AZ72" t="s">
        <v>158</v>
      </c>
      <c r="BA72" t="s">
        <v>150</v>
      </c>
      <c r="BB72" s="1" t="s">
        <v>564</v>
      </c>
      <c r="BC72">
        <v>2030</v>
      </c>
      <c r="BG72" s="45"/>
      <c r="BI72">
        <v>0</v>
      </c>
    </row>
    <row r="73" spans="3:61" ht="14.45">
      <c r="C73">
        <v>67</v>
      </c>
      <c r="D73">
        <v>72</v>
      </c>
      <c r="E73" t="s">
        <v>565</v>
      </c>
      <c r="F73" t="s">
        <v>472</v>
      </c>
      <c r="G73" t="s">
        <v>229</v>
      </c>
      <c r="H73" t="s">
        <v>175</v>
      </c>
      <c r="I73" t="s">
        <v>176</v>
      </c>
      <c r="J73" s="8">
        <v>129623.50</v>
      </c>
      <c r="K73">
        <v>3638.10</v>
      </c>
      <c r="L73">
        <v>-0.042</v>
      </c>
      <c r="M73">
        <v>371795.60</v>
      </c>
      <c r="N73">
        <v>396087</v>
      </c>
      <c r="O73">
        <v>16</v>
      </c>
      <c r="P73" t="s">
        <v>154</v>
      </c>
      <c r="S73" t="s">
        <v>154</v>
      </c>
      <c r="T73" t="s">
        <v>154</v>
      </c>
      <c r="W73" s="134"/>
      <c r="Z73" s="134"/>
      <c r="AE73" t="s">
        <v>281</v>
      </c>
      <c r="AF73" t="s">
        <v>240</v>
      </c>
      <c r="AG73" t="s">
        <v>168</v>
      </c>
      <c r="AH73" t="s">
        <v>168</v>
      </c>
      <c r="AI73" t="s">
        <v>158</v>
      </c>
      <c r="AL73" t="s">
        <v>154</v>
      </c>
      <c r="AR73" t="s">
        <v>154</v>
      </c>
      <c r="AX73" t="s">
        <v>168</v>
      </c>
      <c r="AY73" t="s">
        <v>168</v>
      </c>
      <c r="AZ73" t="s">
        <v>158</v>
      </c>
      <c r="BA73" t="s">
        <v>150</v>
      </c>
      <c r="BB73" t="s">
        <v>569</v>
      </c>
      <c r="BC73">
        <v>2025</v>
      </c>
      <c r="BG73" s="45"/>
      <c r="BI73">
        <v>0</v>
      </c>
    </row>
    <row r="74" spans="3:61" ht="409.5">
      <c r="C74">
        <v>68</v>
      </c>
      <c r="D74">
        <v>73</v>
      </c>
      <c r="E74" t="s">
        <v>570</v>
      </c>
      <c r="F74" t="s">
        <v>243</v>
      </c>
      <c r="G74" t="s">
        <v>244</v>
      </c>
      <c r="H74" t="s">
        <v>342</v>
      </c>
      <c r="I74" t="s">
        <v>176</v>
      </c>
      <c r="J74" s="8">
        <v>128501.80</v>
      </c>
      <c r="K74">
        <v>9186.2</v>
      </c>
      <c r="L74">
        <v>0.003</v>
      </c>
      <c r="M74">
        <v>230072.30</v>
      </c>
      <c r="N74">
        <v>75137</v>
      </c>
      <c r="O74">
        <v>30</v>
      </c>
      <c r="P74" t="s">
        <v>150</v>
      </c>
      <c r="Q74">
        <v>2022</v>
      </c>
      <c r="R74">
        <v>2045</v>
      </c>
      <c r="S74" t="s">
        <v>150</v>
      </c>
      <c r="T74" t="s">
        <v>150</v>
      </c>
      <c r="U74" t="s">
        <v>210</v>
      </c>
      <c r="W74" s="134">
        <v>2030</v>
      </c>
      <c r="Z74" s="134"/>
      <c r="AE74" t="s">
        <v>202</v>
      </c>
      <c r="AF74" t="s">
        <v>5</v>
      </c>
      <c r="AG74" t="s">
        <v>157</v>
      </c>
      <c r="AH74" t="s">
        <v>157</v>
      </c>
      <c r="AI74" t="s">
        <v>168</v>
      </c>
      <c r="AJ74" t="s">
        <v>159</v>
      </c>
      <c r="AK74" t="s">
        <v>160</v>
      </c>
      <c r="AL74" t="s">
        <v>150</v>
      </c>
      <c r="AM74" s="1" t="s">
        <v>574</v>
      </c>
      <c r="AN74">
        <v>2045</v>
      </c>
      <c r="AR74" t="s">
        <v>154</v>
      </c>
      <c r="AX74" t="s">
        <v>168</v>
      </c>
      <c r="AY74" t="s">
        <v>262</v>
      </c>
      <c r="AZ74" t="s">
        <v>158</v>
      </c>
      <c r="BA74" t="s">
        <v>154</v>
      </c>
      <c r="BG74" s="45"/>
      <c r="BI74">
        <v>0</v>
      </c>
    </row>
    <row r="75" spans="3:61" ht="14.45">
      <c r="C75">
        <v>69</v>
      </c>
      <c r="D75">
        <v>49</v>
      </c>
      <c r="E75" t="s">
        <v>575</v>
      </c>
      <c r="F75" t="s">
        <v>173</v>
      </c>
      <c r="G75" t="s">
        <v>174</v>
      </c>
      <c r="H75" t="s">
        <v>374</v>
      </c>
      <c r="I75" t="s">
        <v>246</v>
      </c>
      <c r="J75" s="8">
        <v>128355.10</v>
      </c>
      <c r="K75">
        <v>12334.80</v>
      </c>
      <c r="L75">
        <v>0.139</v>
      </c>
      <c r="M75">
        <v>378137.30</v>
      </c>
      <c r="N75">
        <v>181850</v>
      </c>
      <c r="O75">
        <v>31</v>
      </c>
      <c r="P75" t="s">
        <v>154</v>
      </c>
      <c r="S75" t="s">
        <v>150</v>
      </c>
      <c r="T75" t="s">
        <v>150</v>
      </c>
      <c r="U75" t="s">
        <v>151</v>
      </c>
      <c r="V75" t="s">
        <v>579</v>
      </c>
      <c r="W75" s="134">
        <v>2030</v>
      </c>
      <c r="Z75" s="134"/>
      <c r="AA75" t="s">
        <v>154</v>
      </c>
      <c r="AB75" t="s">
        <v>155</v>
      </c>
      <c r="AE75" t="s">
        <v>167</v>
      </c>
      <c r="AF75" t="s">
        <v>6</v>
      </c>
      <c r="AG75" t="s">
        <v>157</v>
      </c>
      <c r="AH75" t="s">
        <v>157</v>
      </c>
      <c r="AI75" t="s">
        <v>157</v>
      </c>
      <c r="AJ75" t="s">
        <v>218</v>
      </c>
      <c r="AL75" t="s">
        <v>154</v>
      </c>
      <c r="AQ75" t="s">
        <v>219</v>
      </c>
      <c r="AR75" t="s">
        <v>150</v>
      </c>
      <c r="AS75" t="s">
        <v>218</v>
      </c>
      <c r="AT75">
        <v>2020</v>
      </c>
      <c r="AU75">
        <v>2050</v>
      </c>
      <c r="AX75" t="s">
        <v>158</v>
      </c>
      <c r="AY75" t="s">
        <v>190</v>
      </c>
      <c r="BA75" t="s">
        <v>154</v>
      </c>
      <c r="BG75" s="45"/>
      <c r="BI75">
        <v>0</v>
      </c>
    </row>
    <row r="76" spans="3:61" ht="14.45">
      <c r="C76">
        <v>70</v>
      </c>
      <c r="D76">
        <v>87</v>
      </c>
      <c r="E76" t="s">
        <v>580</v>
      </c>
      <c r="F76" t="s">
        <v>290</v>
      </c>
      <c r="G76" t="s">
        <v>229</v>
      </c>
      <c r="H76" t="s">
        <v>145</v>
      </c>
      <c r="I76" t="s">
        <v>146</v>
      </c>
      <c r="J76" s="8">
        <v>126853</v>
      </c>
      <c r="K76">
        <v>14276</v>
      </c>
      <c r="L76">
        <v>0.676</v>
      </c>
      <c r="M76">
        <v>1675972</v>
      </c>
      <c r="N76">
        <v>46500</v>
      </c>
      <c r="O76">
        <v>26</v>
      </c>
      <c r="P76" t="s">
        <v>150</v>
      </c>
      <c r="Q76">
        <v>2015</v>
      </c>
      <c r="R76">
        <v>2021</v>
      </c>
      <c r="S76" t="s">
        <v>154</v>
      </c>
      <c r="T76" t="s">
        <v>154</v>
      </c>
      <c r="W76" s="134"/>
      <c r="Z76" s="134"/>
      <c r="AE76" t="s">
        <v>167</v>
      </c>
      <c r="AF76" t="s">
        <v>6</v>
      </c>
      <c r="AG76" t="s">
        <v>157</v>
      </c>
      <c r="AH76" t="s">
        <v>157</v>
      </c>
      <c r="AI76" t="s">
        <v>168</v>
      </c>
      <c r="AJ76" t="s">
        <v>159</v>
      </c>
      <c r="AL76" t="s">
        <v>154</v>
      </c>
      <c r="AQ76" t="s">
        <v>160</v>
      </c>
      <c r="AR76" t="s">
        <v>150</v>
      </c>
      <c r="AS76" t="s">
        <v>159</v>
      </c>
      <c r="AT76" t="s">
        <v>584</v>
      </c>
      <c r="AU76">
        <v>2050</v>
      </c>
      <c r="AX76" t="s">
        <v>157</v>
      </c>
      <c r="AY76" t="s">
        <v>168</v>
      </c>
      <c r="AZ76" t="s">
        <v>158</v>
      </c>
      <c r="BA76" t="s">
        <v>154</v>
      </c>
      <c r="BG76" s="45"/>
      <c r="BI76">
        <v>1</v>
      </c>
    </row>
    <row r="77" spans="3:61" ht="14.45">
      <c r="C77">
        <v>71</v>
      </c>
      <c r="D77">
        <v>80</v>
      </c>
      <c r="E77" t="s">
        <v>585</v>
      </c>
      <c r="F77" t="s">
        <v>586</v>
      </c>
      <c r="G77" t="s">
        <v>229</v>
      </c>
      <c r="H77" t="s">
        <v>145</v>
      </c>
      <c r="I77" t="s">
        <v>146</v>
      </c>
      <c r="J77" s="8">
        <v>125397</v>
      </c>
      <c r="K77">
        <v>19722</v>
      </c>
      <c r="L77">
        <v>0.03</v>
      </c>
      <c r="M77">
        <v>1929845</v>
      </c>
      <c r="N77">
        <v>217502</v>
      </c>
      <c r="O77">
        <v>28</v>
      </c>
      <c r="P77" t="s">
        <v>154</v>
      </c>
      <c r="S77" t="s">
        <v>154</v>
      </c>
      <c r="T77" t="s">
        <v>154</v>
      </c>
      <c r="W77" s="134"/>
      <c r="Z77" s="134"/>
      <c r="AE77" t="s">
        <v>281</v>
      </c>
      <c r="AF77" t="s">
        <v>240</v>
      </c>
      <c r="AG77" t="s">
        <v>157</v>
      </c>
      <c r="AH77" t="s">
        <v>157</v>
      </c>
      <c r="AI77" t="s">
        <v>158</v>
      </c>
      <c r="AJ77" t="s">
        <v>159</v>
      </c>
      <c r="AL77" t="s">
        <v>154</v>
      </c>
      <c r="AR77" t="s">
        <v>154</v>
      </c>
      <c r="AV77" t="s">
        <v>590</v>
      </c>
      <c r="AW77" t="s">
        <v>591</v>
      </c>
      <c r="AX77" t="s">
        <v>157</v>
      </c>
      <c r="AY77" t="s">
        <v>168</v>
      </c>
      <c r="AZ77" t="s">
        <v>158</v>
      </c>
      <c r="BA77" t="s">
        <v>150</v>
      </c>
      <c r="BB77" t="s">
        <v>592</v>
      </c>
      <c r="BC77">
        <v>2030</v>
      </c>
      <c r="BG77" s="45"/>
      <c r="BI77">
        <v>0</v>
      </c>
    </row>
    <row r="78" spans="3:61" ht="14.45">
      <c r="C78">
        <v>72</v>
      </c>
      <c r="D78">
        <v>77</v>
      </c>
      <c r="E78" t="s">
        <v>593</v>
      </c>
      <c r="F78" t="s">
        <v>516</v>
      </c>
      <c r="G78" t="s">
        <v>517</v>
      </c>
      <c r="H78" t="s">
        <v>245</v>
      </c>
      <c r="I78" t="s">
        <v>246</v>
      </c>
      <c r="J78" s="8">
        <v>125196.30</v>
      </c>
      <c r="K78">
        <v>12121.80</v>
      </c>
      <c r="L78">
        <v>-0.37</v>
      </c>
      <c r="M78">
        <v>315732</v>
      </c>
      <c r="N78">
        <v>198194</v>
      </c>
      <c r="O78">
        <v>31</v>
      </c>
      <c r="P78" t="s">
        <v>150</v>
      </c>
      <c r="Q78">
        <v>2019</v>
      </c>
      <c r="R78">
        <v>2021</v>
      </c>
      <c r="S78" t="s">
        <v>150</v>
      </c>
      <c r="T78" t="s">
        <v>150</v>
      </c>
      <c r="U78" t="s">
        <v>151</v>
      </c>
      <c r="V78" t="s">
        <v>353</v>
      </c>
      <c r="W78" s="134">
        <v>2030</v>
      </c>
      <c r="X78" t="s">
        <v>151</v>
      </c>
      <c r="Y78" t="s">
        <v>353</v>
      </c>
      <c r="Z78" s="134">
        <v>2040</v>
      </c>
      <c r="AA78" t="s">
        <v>150</v>
      </c>
      <c r="AB78" t="s">
        <v>151</v>
      </c>
      <c r="AC78">
        <v>2040</v>
      </c>
      <c r="AE78" t="s">
        <v>202</v>
      </c>
      <c r="AF78" t="s">
        <v>5</v>
      </c>
      <c r="AG78" t="s">
        <v>157</v>
      </c>
      <c r="AH78" t="s">
        <v>157</v>
      </c>
      <c r="AI78" t="s">
        <v>157</v>
      </c>
      <c r="AJ78" t="s">
        <v>218</v>
      </c>
      <c r="AK78" t="s">
        <v>219</v>
      </c>
      <c r="AL78" t="s">
        <v>150</v>
      </c>
      <c r="AM78" t="s">
        <v>597</v>
      </c>
      <c r="AN78">
        <v>2040</v>
      </c>
      <c r="AR78" t="s">
        <v>154</v>
      </c>
      <c r="AX78" t="s">
        <v>157</v>
      </c>
      <c r="AY78" t="s">
        <v>190</v>
      </c>
      <c r="AZ78" t="s">
        <v>157</v>
      </c>
      <c r="BA78" t="s">
        <v>154</v>
      </c>
      <c r="BG78" s="45"/>
      <c r="BI78">
        <v>1</v>
      </c>
    </row>
    <row r="79" spans="3:61" ht="14.45">
      <c r="C79">
        <v>73</v>
      </c>
      <c r="D79">
        <v>44</v>
      </c>
      <c r="E79" t="s">
        <v>598</v>
      </c>
      <c r="F79" t="s">
        <v>599</v>
      </c>
      <c r="G79" t="s">
        <v>184</v>
      </c>
      <c r="H79" t="s">
        <v>175</v>
      </c>
      <c r="I79" t="s">
        <v>176</v>
      </c>
      <c r="J79" s="8">
        <v>125112.50</v>
      </c>
      <c r="K79">
        <v>2497.3</v>
      </c>
      <c r="L79">
        <v>0.001</v>
      </c>
      <c r="M79">
        <v>183117.20</v>
      </c>
      <c r="N79">
        <v>237100</v>
      </c>
      <c r="O79">
        <v>22</v>
      </c>
      <c r="P79" t="s">
        <v>154</v>
      </c>
      <c r="S79" t="s">
        <v>154</v>
      </c>
      <c r="T79" t="s">
        <v>154</v>
      </c>
      <c r="W79" s="134"/>
      <c r="Z79" s="134"/>
      <c r="AK79" t="s">
        <v>180</v>
      </c>
      <c r="AL79" t="s">
        <v>154</v>
      </c>
      <c r="AR79" t="s">
        <v>154</v>
      </c>
      <c r="AX79" t="s">
        <v>157</v>
      </c>
      <c r="BA79" t="s">
        <v>154</v>
      </c>
      <c r="BF79" t="s">
        <v>603</v>
      </c>
      <c r="BG79" s="45">
        <v>45967</v>
      </c>
      <c r="BI79">
        <v>0</v>
      </c>
    </row>
    <row r="80" spans="3:61" ht="377.1">
      <c r="C80">
        <v>74</v>
      </c>
      <c r="D80">
        <v>61</v>
      </c>
      <c r="E80" t="s">
        <v>604</v>
      </c>
      <c r="F80" t="s">
        <v>192</v>
      </c>
      <c r="G80" t="s">
        <v>193</v>
      </c>
      <c r="H80" t="s">
        <v>145</v>
      </c>
      <c r="I80" t="s">
        <v>146</v>
      </c>
      <c r="J80" s="8">
        <v>123974</v>
      </c>
      <c r="K80">
        <v>2770</v>
      </c>
      <c r="L80">
        <v>-0.687</v>
      </c>
      <c r="M80">
        <v>60143</v>
      </c>
      <c r="N80">
        <v>9910</v>
      </c>
      <c r="O80">
        <v>25</v>
      </c>
      <c r="P80" t="s">
        <v>154</v>
      </c>
      <c r="S80" t="s">
        <v>154</v>
      </c>
      <c r="T80" t="s">
        <v>154</v>
      </c>
      <c r="W80" s="134"/>
      <c r="Z80" s="134"/>
      <c r="AE80" t="s">
        <v>310</v>
      </c>
      <c r="AF80" t="s">
        <v>5</v>
      </c>
      <c r="AG80" t="s">
        <v>157</v>
      </c>
      <c r="AH80" t="s">
        <v>157</v>
      </c>
      <c r="AI80" t="s">
        <v>157</v>
      </c>
      <c r="AJ80" t="s">
        <v>218</v>
      </c>
      <c r="AK80" t="s">
        <v>219</v>
      </c>
      <c r="AL80" t="s">
        <v>150</v>
      </c>
      <c r="AM80" s="1" t="s">
        <v>608</v>
      </c>
      <c r="AN80">
        <v>2050</v>
      </c>
      <c r="AR80" t="s">
        <v>154</v>
      </c>
      <c r="AX80" t="s">
        <v>157</v>
      </c>
      <c r="AY80" t="s">
        <v>262</v>
      </c>
      <c r="AZ80" t="s">
        <v>157</v>
      </c>
      <c r="BA80" t="s">
        <v>154</v>
      </c>
      <c r="BG80" s="45"/>
      <c r="BI80">
        <v>0</v>
      </c>
    </row>
    <row r="81" spans="3:61" ht="14.45">
      <c r="C81">
        <v>75</v>
      </c>
      <c r="D81">
        <v>76</v>
      </c>
      <c r="E81" t="s">
        <v>609</v>
      </c>
      <c r="F81" t="s">
        <v>610</v>
      </c>
      <c r="G81" t="s">
        <v>517</v>
      </c>
      <c r="H81" t="s">
        <v>145</v>
      </c>
      <c r="I81" t="s">
        <v>146</v>
      </c>
      <c r="J81" s="8">
        <v>123731</v>
      </c>
      <c r="K81">
        <v>16192</v>
      </c>
      <c r="L81">
        <v>0.052</v>
      </c>
      <c r="M81">
        <v>266211</v>
      </c>
      <c r="N81">
        <v>182000</v>
      </c>
      <c r="O81">
        <v>23</v>
      </c>
      <c r="P81" t="s">
        <v>154</v>
      </c>
      <c r="S81" t="s">
        <v>150</v>
      </c>
      <c r="T81" t="s">
        <v>150</v>
      </c>
      <c r="U81" t="s">
        <v>151</v>
      </c>
      <c r="V81" t="s">
        <v>152</v>
      </c>
      <c r="W81" s="134">
        <v>2030</v>
      </c>
      <c r="Z81" s="134"/>
      <c r="AE81" t="s">
        <v>202</v>
      </c>
      <c r="AF81" t="s">
        <v>5</v>
      </c>
      <c r="AG81" t="s">
        <v>157</v>
      </c>
      <c r="AH81" t="s">
        <v>157</v>
      </c>
      <c r="AI81" t="s">
        <v>158</v>
      </c>
      <c r="AJ81" t="s">
        <v>159</v>
      </c>
      <c r="AK81" t="s">
        <v>160</v>
      </c>
      <c r="AL81" t="s">
        <v>150</v>
      </c>
      <c r="AM81" t="s">
        <v>614</v>
      </c>
      <c r="AN81">
        <v>2035</v>
      </c>
      <c r="AR81" t="s">
        <v>154</v>
      </c>
      <c r="AX81" t="s">
        <v>157</v>
      </c>
      <c r="AY81" t="s">
        <v>168</v>
      </c>
      <c r="AZ81" t="s">
        <v>158</v>
      </c>
      <c r="BA81" t="s">
        <v>154</v>
      </c>
      <c r="BG81" s="45"/>
      <c r="BI81">
        <v>0</v>
      </c>
    </row>
    <row r="82" spans="3:61" ht="14.45">
      <c r="C82">
        <v>76</v>
      </c>
      <c r="D82">
        <v>82</v>
      </c>
      <c r="E82" t="s">
        <v>615</v>
      </c>
      <c r="F82" t="s">
        <v>443</v>
      </c>
      <c r="G82" t="s">
        <v>229</v>
      </c>
      <c r="H82" t="s">
        <v>245</v>
      </c>
      <c r="I82" t="s">
        <v>246</v>
      </c>
      <c r="J82" s="8">
        <v>123148.10</v>
      </c>
      <c r="K82">
        <v>10739.70</v>
      </c>
      <c r="L82">
        <v>0.163</v>
      </c>
      <c r="M82">
        <v>1081567.6</v>
      </c>
      <c r="N82">
        <v>156626</v>
      </c>
      <c r="O82">
        <v>31</v>
      </c>
      <c r="P82" t="s">
        <v>150</v>
      </c>
      <c r="Q82">
        <v>2018</v>
      </c>
      <c r="R82">
        <v>2023</v>
      </c>
      <c r="S82" t="s">
        <v>150</v>
      </c>
      <c r="T82" t="s">
        <v>154</v>
      </c>
      <c r="U82" t="s">
        <v>155</v>
      </c>
      <c r="W82" s="134"/>
      <c r="Z82" s="134"/>
      <c r="AE82" t="s">
        <v>167</v>
      </c>
      <c r="AF82" t="s">
        <v>6</v>
      </c>
      <c r="AG82" t="s">
        <v>157</v>
      </c>
      <c r="AH82" t="s">
        <v>157</v>
      </c>
      <c r="AI82" t="s">
        <v>157</v>
      </c>
      <c r="AJ82" t="s">
        <v>218</v>
      </c>
      <c r="AL82" t="s">
        <v>154</v>
      </c>
      <c r="AQ82" t="s">
        <v>219</v>
      </c>
      <c r="AR82" t="s">
        <v>150</v>
      </c>
      <c r="AS82" t="s">
        <v>218</v>
      </c>
      <c r="AU82">
        <v>2050</v>
      </c>
      <c r="AX82" t="s">
        <v>157</v>
      </c>
      <c r="AY82" t="s">
        <v>190</v>
      </c>
      <c r="AZ82" t="s">
        <v>158</v>
      </c>
      <c r="BA82" t="s">
        <v>154</v>
      </c>
      <c r="BG82" s="45"/>
      <c r="BI82">
        <v>1</v>
      </c>
    </row>
    <row r="83" spans="3:61" ht="14.45">
      <c r="C83">
        <v>77</v>
      </c>
      <c r="D83">
        <v>94</v>
      </c>
      <c r="E83" t="s">
        <v>619</v>
      </c>
      <c r="F83" t="s">
        <v>620</v>
      </c>
      <c r="G83" t="s">
        <v>229</v>
      </c>
      <c r="H83" t="s">
        <v>145</v>
      </c>
      <c r="I83" t="s">
        <v>146</v>
      </c>
      <c r="J83" s="8">
        <v>122951</v>
      </c>
      <c r="K83">
        <v>5287.30</v>
      </c>
      <c r="L83">
        <v>0</v>
      </c>
      <c r="M83">
        <v>367414</v>
      </c>
      <c r="N83">
        <v>67381</v>
      </c>
      <c r="O83">
        <v>31</v>
      </c>
      <c r="P83" t="s">
        <v>154</v>
      </c>
      <c r="S83" t="s">
        <v>154</v>
      </c>
      <c r="T83" t="s">
        <v>154</v>
      </c>
      <c r="W83" s="134"/>
      <c r="Z83" s="134"/>
      <c r="AE83" t="s">
        <v>281</v>
      </c>
      <c r="AF83" t="s">
        <v>240</v>
      </c>
      <c r="AG83" t="s">
        <v>157</v>
      </c>
      <c r="AH83" t="s">
        <v>157</v>
      </c>
      <c r="AI83" t="s">
        <v>158</v>
      </c>
      <c r="AJ83" t="s">
        <v>159</v>
      </c>
      <c r="AL83" t="s">
        <v>154</v>
      </c>
      <c r="AR83" t="s">
        <v>154</v>
      </c>
      <c r="AX83" t="s">
        <v>168</v>
      </c>
      <c r="AY83" t="s">
        <v>168</v>
      </c>
      <c r="AZ83" t="s">
        <v>158</v>
      </c>
      <c r="BA83" t="s">
        <v>150</v>
      </c>
      <c r="BB83" t="s">
        <v>624</v>
      </c>
      <c r="BC83">
        <v>2030</v>
      </c>
      <c r="BG83" s="45"/>
      <c r="BI83">
        <v>0</v>
      </c>
    </row>
    <row r="84" spans="3:61" ht="14.45">
      <c r="C84">
        <v>78</v>
      </c>
      <c r="D84">
        <v>74</v>
      </c>
      <c r="E84" t="s">
        <v>625</v>
      </c>
      <c r="F84" t="s">
        <v>516</v>
      </c>
      <c r="G84" t="s">
        <v>517</v>
      </c>
      <c r="H84" t="s">
        <v>145</v>
      </c>
      <c r="I84" t="s">
        <v>146</v>
      </c>
      <c r="J84" s="8">
        <v>122336</v>
      </c>
      <c r="K84">
        <v>10948</v>
      </c>
      <c r="L84">
        <v>-0.24</v>
      </c>
      <c r="M84">
        <v>394795</v>
      </c>
      <c r="N84">
        <v>140990</v>
      </c>
      <c r="O84">
        <v>31</v>
      </c>
      <c r="P84" t="s">
        <v>154</v>
      </c>
      <c r="S84" t="s">
        <v>150</v>
      </c>
      <c r="T84" t="s">
        <v>150</v>
      </c>
      <c r="U84" t="s">
        <v>151</v>
      </c>
      <c r="V84" t="s">
        <v>152</v>
      </c>
      <c r="W84" s="134">
        <v>2030</v>
      </c>
      <c r="Z84" s="134"/>
      <c r="AE84" t="s">
        <v>167</v>
      </c>
      <c r="AF84" t="s">
        <v>6</v>
      </c>
      <c r="AG84" t="s">
        <v>157</v>
      </c>
      <c r="AH84" t="s">
        <v>157</v>
      </c>
      <c r="AI84" t="s">
        <v>169</v>
      </c>
      <c r="AJ84" t="s">
        <v>159</v>
      </c>
      <c r="AL84" t="s">
        <v>154</v>
      </c>
      <c r="AQ84" t="s">
        <v>160</v>
      </c>
      <c r="AR84" t="s">
        <v>150</v>
      </c>
      <c r="AS84" t="s">
        <v>159</v>
      </c>
      <c r="AT84" t="s">
        <v>629</v>
      </c>
      <c r="AU84">
        <v>2035</v>
      </c>
      <c r="AX84" t="s">
        <v>157</v>
      </c>
      <c r="AY84" t="s">
        <v>168</v>
      </c>
      <c r="AZ84" t="s">
        <v>158</v>
      </c>
      <c r="BA84" t="s">
        <v>154</v>
      </c>
      <c r="BG84" s="45"/>
      <c r="BI84">
        <v>0</v>
      </c>
    </row>
    <row r="85" spans="3:61" ht="14.45">
      <c r="C85">
        <v>79</v>
      </c>
      <c r="D85">
        <v>65</v>
      </c>
      <c r="E85" t="s">
        <v>630</v>
      </c>
      <c r="F85" t="s">
        <v>314</v>
      </c>
      <c r="G85" t="s">
        <v>229</v>
      </c>
      <c r="H85" t="s">
        <v>264</v>
      </c>
      <c r="I85" t="s">
        <v>176</v>
      </c>
      <c r="J85" s="8">
        <v>122127.40</v>
      </c>
      <c r="K85">
        <v>6236.40</v>
      </c>
      <c r="L85">
        <v>-0.065</v>
      </c>
      <c r="M85">
        <v>143412.50</v>
      </c>
      <c r="N85">
        <v>62062</v>
      </c>
      <c r="O85">
        <v>31</v>
      </c>
      <c r="P85" t="s">
        <v>154</v>
      </c>
      <c r="S85" t="s">
        <v>154</v>
      </c>
      <c r="T85" t="s">
        <v>154</v>
      </c>
      <c r="W85" s="134"/>
      <c r="Z85" s="134"/>
      <c r="AE85" t="s">
        <v>167</v>
      </c>
      <c r="AF85" t="s">
        <v>6</v>
      </c>
      <c r="AG85" t="s">
        <v>157</v>
      </c>
      <c r="AH85" t="s">
        <v>157</v>
      </c>
      <c r="AI85" t="s">
        <v>157</v>
      </c>
      <c r="AJ85" t="s">
        <v>218</v>
      </c>
      <c r="AL85" t="s">
        <v>154</v>
      </c>
      <c r="AQ85" t="s">
        <v>219</v>
      </c>
      <c r="AR85" t="s">
        <v>150</v>
      </c>
      <c r="AS85" t="s">
        <v>218</v>
      </c>
      <c r="AT85" t="s">
        <v>634</v>
      </c>
      <c r="AU85">
        <v>2050</v>
      </c>
      <c r="AX85" t="s">
        <v>157</v>
      </c>
      <c r="AY85" t="s">
        <v>312</v>
      </c>
      <c r="AZ85" t="s">
        <v>158</v>
      </c>
      <c r="BA85" t="s">
        <v>154</v>
      </c>
      <c r="BG85" s="45"/>
      <c r="BI85">
        <v>0</v>
      </c>
    </row>
    <row r="86" spans="3:61" ht="14.45">
      <c r="C86">
        <v>80</v>
      </c>
      <c r="D86">
        <v>88</v>
      </c>
      <c r="E86" t="s">
        <v>635</v>
      </c>
      <c r="F86" t="s">
        <v>472</v>
      </c>
      <c r="G86" t="s">
        <v>229</v>
      </c>
      <c r="H86" t="s">
        <v>145</v>
      </c>
      <c r="I86" t="s">
        <v>146</v>
      </c>
      <c r="J86" s="8">
        <v>122052</v>
      </c>
      <c r="K86">
        <v>11858</v>
      </c>
      <c r="L86">
        <v>0.125</v>
      </c>
      <c r="M86">
        <v>3386692</v>
      </c>
      <c r="N86">
        <v>8090</v>
      </c>
      <c r="O86">
        <v>29</v>
      </c>
      <c r="P86" t="s">
        <v>154</v>
      </c>
      <c r="S86" t="s">
        <v>154</v>
      </c>
      <c r="T86" t="s">
        <v>154</v>
      </c>
      <c r="W86" s="134"/>
      <c r="Z86" s="134"/>
      <c r="AE86" t="s">
        <v>233</v>
      </c>
      <c r="AF86" t="s">
        <v>234</v>
      </c>
      <c r="AG86" t="s">
        <v>168</v>
      </c>
      <c r="AH86" t="s">
        <v>168</v>
      </c>
      <c r="AI86" t="s">
        <v>168</v>
      </c>
      <c r="AL86" t="s">
        <v>154</v>
      </c>
      <c r="AO86" t="s">
        <v>639</v>
      </c>
      <c r="AP86" t="s">
        <v>431</v>
      </c>
      <c r="AR86" t="s">
        <v>154</v>
      </c>
      <c r="AX86" t="s">
        <v>168</v>
      </c>
      <c r="AY86" t="s">
        <v>168</v>
      </c>
      <c r="AZ86" t="s">
        <v>158</v>
      </c>
      <c r="BA86" t="s">
        <v>154</v>
      </c>
      <c r="BG86" s="45"/>
      <c r="BI86">
        <v>0</v>
      </c>
    </row>
    <row r="87" spans="3:61" ht="14.45">
      <c r="C87">
        <v>81</v>
      </c>
      <c r="D87">
        <v>81</v>
      </c>
      <c r="E87" t="s">
        <v>640</v>
      </c>
      <c r="F87" t="s">
        <v>641</v>
      </c>
      <c r="G87" t="s">
        <v>642</v>
      </c>
      <c r="H87" t="s">
        <v>175</v>
      </c>
      <c r="I87" t="s">
        <v>176</v>
      </c>
      <c r="J87" s="8">
        <v>121126</v>
      </c>
      <c r="K87">
        <v>815.50</v>
      </c>
      <c r="L87">
        <v>-0.169</v>
      </c>
      <c r="M87">
        <v>54307.60</v>
      </c>
      <c r="N87">
        <v>211360</v>
      </c>
      <c r="O87">
        <v>9</v>
      </c>
      <c r="P87" t="s">
        <v>154</v>
      </c>
      <c r="S87" t="s">
        <v>154</v>
      </c>
      <c r="T87" t="s">
        <v>154</v>
      </c>
      <c r="W87" s="134"/>
      <c r="Z87" s="134"/>
      <c r="AE87" t="s">
        <v>233</v>
      </c>
      <c r="AF87" t="s">
        <v>234</v>
      </c>
      <c r="AK87" t="s">
        <v>180</v>
      </c>
      <c r="AL87" t="s">
        <v>154</v>
      </c>
      <c r="AM87" t="s">
        <v>646</v>
      </c>
      <c r="AO87" t="s">
        <v>647</v>
      </c>
      <c r="AR87" t="s">
        <v>154</v>
      </c>
      <c r="AX87" t="s">
        <v>168</v>
      </c>
      <c r="BA87" t="s">
        <v>154</v>
      </c>
      <c r="BG87" s="45"/>
      <c r="BI87">
        <v>0</v>
      </c>
    </row>
    <row r="88" spans="3:61" ht="14.45">
      <c r="C88">
        <v>82</v>
      </c>
      <c r="D88">
        <v>75</v>
      </c>
      <c r="E88" t="s">
        <v>648</v>
      </c>
      <c r="F88" t="s">
        <v>183</v>
      </c>
      <c r="G88" t="s">
        <v>184</v>
      </c>
      <c r="H88" t="s">
        <v>175</v>
      </c>
      <c r="I88" t="s">
        <v>176</v>
      </c>
      <c r="J88" s="8">
        <v>120426</v>
      </c>
      <c r="K88">
        <v>105</v>
      </c>
      <c r="L88">
        <v>-0.873</v>
      </c>
      <c r="M88">
        <v>143217.2</v>
      </c>
      <c r="N88">
        <v>199526</v>
      </c>
      <c r="O88">
        <v>8</v>
      </c>
      <c r="P88" t="s">
        <v>154</v>
      </c>
      <c r="S88" t="s">
        <v>154</v>
      </c>
      <c r="T88" t="s">
        <v>154</v>
      </c>
      <c r="W88" s="134"/>
      <c r="Z88" s="134"/>
      <c r="AK88" t="s">
        <v>180</v>
      </c>
      <c r="AL88" t="s">
        <v>154</v>
      </c>
      <c r="AM88" t="s">
        <v>652</v>
      </c>
      <c r="AN88">
        <v>2060</v>
      </c>
      <c r="AO88" t="s">
        <v>653</v>
      </c>
      <c r="AP88" t="s">
        <v>654</v>
      </c>
      <c r="AR88" t="s">
        <v>154</v>
      </c>
      <c r="AX88" t="s">
        <v>168</v>
      </c>
      <c r="BA88" t="s">
        <v>154</v>
      </c>
      <c r="BG88" s="45"/>
      <c r="BI88">
        <v>0</v>
      </c>
    </row>
    <row r="89" spans="3:61" ht="14.45">
      <c r="C89">
        <v>83</v>
      </c>
      <c r="D89">
        <v>103</v>
      </c>
      <c r="E89" t="s">
        <v>655</v>
      </c>
      <c r="F89" t="s">
        <v>656</v>
      </c>
      <c r="G89" t="s">
        <v>214</v>
      </c>
      <c r="H89" t="s">
        <v>175</v>
      </c>
      <c r="I89" t="s">
        <v>176</v>
      </c>
      <c r="J89" s="8">
        <v>119812.80</v>
      </c>
      <c r="K89">
        <v>8685.2</v>
      </c>
      <c r="L89">
        <v>-0.292</v>
      </c>
      <c r="M89">
        <v>176749.70</v>
      </c>
      <c r="N89">
        <v>208000</v>
      </c>
      <c r="O89">
        <v>16</v>
      </c>
      <c r="P89" t="s">
        <v>154</v>
      </c>
      <c r="S89" t="s">
        <v>154</v>
      </c>
      <c r="T89" t="s">
        <v>154</v>
      </c>
      <c r="W89" s="134"/>
      <c r="Z89" s="134"/>
      <c r="AE89" t="s">
        <v>281</v>
      </c>
      <c r="AF89" t="s">
        <v>240</v>
      </c>
      <c r="AG89" t="s">
        <v>157</v>
      </c>
      <c r="AH89" t="s">
        <v>157</v>
      </c>
      <c r="AI89" t="s">
        <v>168</v>
      </c>
      <c r="AJ89" t="s">
        <v>159</v>
      </c>
      <c r="AL89" t="s">
        <v>154</v>
      </c>
      <c r="AR89" t="s">
        <v>154</v>
      </c>
      <c r="AX89" t="s">
        <v>168</v>
      </c>
      <c r="AY89" t="s">
        <v>168</v>
      </c>
      <c r="AZ89" t="s">
        <v>158</v>
      </c>
      <c r="BA89" t="s">
        <v>150</v>
      </c>
      <c r="BB89" t="s">
        <v>660</v>
      </c>
      <c r="BC89">
        <v>2025</v>
      </c>
      <c r="BG89" s="45"/>
      <c r="BI89">
        <v>0</v>
      </c>
    </row>
    <row r="90" spans="3:61" ht="14.45">
      <c r="C90">
        <v>84</v>
      </c>
      <c r="D90">
        <v>78</v>
      </c>
      <c r="E90" t="s">
        <v>661</v>
      </c>
      <c r="F90" t="s">
        <v>173</v>
      </c>
      <c r="G90" t="s">
        <v>174</v>
      </c>
      <c r="H90" t="s">
        <v>175</v>
      </c>
      <c r="I90" t="s">
        <v>176</v>
      </c>
      <c r="J90" s="8">
        <v>118607.50</v>
      </c>
      <c r="K90">
        <v>2500.7</v>
      </c>
      <c r="L90">
        <v>0.068</v>
      </c>
      <c r="M90">
        <v>184827.10</v>
      </c>
      <c r="N90">
        <v>269097</v>
      </c>
      <c r="O90">
        <v>21</v>
      </c>
      <c r="P90" t="s">
        <v>154</v>
      </c>
      <c r="S90" t="s">
        <v>150</v>
      </c>
      <c r="T90" t="s">
        <v>150</v>
      </c>
      <c r="U90" t="s">
        <v>210</v>
      </c>
      <c r="W90" s="134">
        <v>2030</v>
      </c>
      <c r="Z90" s="134"/>
      <c r="AG90" t="s">
        <v>157</v>
      </c>
      <c r="AH90" t="s">
        <v>157</v>
      </c>
      <c r="AJ90" t="s">
        <v>159</v>
      </c>
      <c r="AK90" t="s">
        <v>180</v>
      </c>
      <c r="AL90" t="s">
        <v>154</v>
      </c>
      <c r="AM90" t="s">
        <v>665</v>
      </c>
      <c r="AN90">
        <v>2060</v>
      </c>
      <c r="AO90" t="s">
        <v>666</v>
      </c>
      <c r="AR90" t="s">
        <v>154</v>
      </c>
      <c r="AX90" t="s">
        <v>168</v>
      </c>
      <c r="BA90" t="s">
        <v>154</v>
      </c>
      <c r="BG90" s="45"/>
      <c r="BI90">
        <v>0</v>
      </c>
    </row>
    <row r="91" spans="3:61" ht="14.45">
      <c r="C91">
        <v>85</v>
      </c>
      <c r="D91">
        <v>92</v>
      </c>
      <c r="E91" t="s">
        <v>667</v>
      </c>
      <c r="F91" t="s">
        <v>205</v>
      </c>
      <c r="G91" t="s">
        <v>206</v>
      </c>
      <c r="H91" t="s">
        <v>145</v>
      </c>
      <c r="I91" t="s">
        <v>146</v>
      </c>
      <c r="J91" s="8">
        <v>117761</v>
      </c>
      <c r="K91">
        <v>1207</v>
      </c>
      <c r="L91">
        <v>-0.515</v>
      </c>
      <c r="M91">
        <v>46479</v>
      </c>
      <c r="N91">
        <v>65680</v>
      </c>
      <c r="O91">
        <v>27</v>
      </c>
      <c r="P91" t="s">
        <v>154</v>
      </c>
      <c r="S91" t="s">
        <v>150</v>
      </c>
      <c r="T91" t="s">
        <v>150</v>
      </c>
      <c r="U91" t="s">
        <v>151</v>
      </c>
      <c r="V91" t="s">
        <v>152</v>
      </c>
      <c r="W91" s="134">
        <v>2029</v>
      </c>
      <c r="Z91" s="134"/>
      <c r="AE91" t="s">
        <v>281</v>
      </c>
      <c r="AF91" t="s">
        <v>240</v>
      </c>
      <c r="AG91" t="s">
        <v>157</v>
      </c>
      <c r="AH91" t="s">
        <v>157</v>
      </c>
      <c r="AI91" t="s">
        <v>157</v>
      </c>
      <c r="AJ91" t="s">
        <v>218</v>
      </c>
      <c r="AL91" t="s">
        <v>154</v>
      </c>
      <c r="AR91" t="s">
        <v>154</v>
      </c>
      <c r="AX91" t="s">
        <v>168</v>
      </c>
      <c r="AY91" t="s">
        <v>168</v>
      </c>
      <c r="AZ91" t="s">
        <v>158</v>
      </c>
      <c r="BA91" t="s">
        <v>150</v>
      </c>
      <c r="BB91" t="s">
        <v>671</v>
      </c>
      <c r="BC91">
        <v>2032</v>
      </c>
      <c r="BG91" s="45"/>
      <c r="BI91">
        <v>0</v>
      </c>
    </row>
    <row r="92" spans="3:61" ht="14.45">
      <c r="C92">
        <v>86</v>
      </c>
      <c r="D92">
        <v>69</v>
      </c>
      <c r="E92" t="s">
        <v>672</v>
      </c>
      <c r="F92" t="s">
        <v>599</v>
      </c>
      <c r="G92" t="s">
        <v>184</v>
      </c>
      <c r="H92" t="s">
        <v>175</v>
      </c>
      <c r="I92" t="s">
        <v>176</v>
      </c>
      <c r="J92" s="8">
        <v>115805.60</v>
      </c>
      <c r="K92">
        <v>923.70</v>
      </c>
      <c r="L92">
        <v>0.206</v>
      </c>
      <c r="M92">
        <v>183860.40</v>
      </c>
      <c r="N92">
        <v>170430</v>
      </c>
      <c r="O92">
        <v>19</v>
      </c>
      <c r="P92" t="s">
        <v>154</v>
      </c>
      <c r="S92" t="s">
        <v>154</v>
      </c>
      <c r="T92" t="s">
        <v>154</v>
      </c>
      <c r="W92" s="134"/>
      <c r="Z92" s="134"/>
      <c r="AK92" t="s">
        <v>180</v>
      </c>
      <c r="AL92" t="s">
        <v>154</v>
      </c>
      <c r="AO92" t="s">
        <v>676</v>
      </c>
      <c r="AP92" t="s">
        <v>677</v>
      </c>
      <c r="AR92" t="s">
        <v>154</v>
      </c>
      <c r="AX92" t="s">
        <v>168</v>
      </c>
      <c r="BA92" t="s">
        <v>154</v>
      </c>
      <c r="BG92" s="45"/>
      <c r="BI92">
        <v>0</v>
      </c>
    </row>
    <row r="93" spans="3:61" ht="409.5">
      <c r="C93">
        <v>87</v>
      </c>
      <c r="D93">
        <v>102</v>
      </c>
      <c r="E93" t="s">
        <v>678</v>
      </c>
      <c r="F93" t="s">
        <v>679</v>
      </c>
      <c r="G93" t="s">
        <v>174</v>
      </c>
      <c r="H93" t="s">
        <v>680</v>
      </c>
      <c r="I93" t="s">
        <v>246</v>
      </c>
      <c r="J93" s="8">
        <v>115457.70</v>
      </c>
      <c r="K93">
        <v>13130.60</v>
      </c>
      <c r="L93">
        <v>0</v>
      </c>
      <c r="M93">
        <v>270425.80</v>
      </c>
      <c r="N93">
        <v>501000</v>
      </c>
      <c r="O93">
        <v>29</v>
      </c>
      <c r="P93" t="s">
        <v>154</v>
      </c>
      <c r="S93" t="s">
        <v>154</v>
      </c>
      <c r="T93" t="s">
        <v>154</v>
      </c>
      <c r="W93" s="134"/>
      <c r="Z93" s="134"/>
      <c r="AE93" t="s">
        <v>513</v>
      </c>
      <c r="AF93" t="s">
        <v>240</v>
      </c>
      <c r="AG93" t="s">
        <v>157</v>
      </c>
      <c r="AH93" t="s">
        <v>157</v>
      </c>
      <c r="AI93" t="s">
        <v>157</v>
      </c>
      <c r="AJ93" t="s">
        <v>218</v>
      </c>
      <c r="AL93" t="s">
        <v>154</v>
      </c>
      <c r="AR93" t="s">
        <v>154</v>
      </c>
      <c r="AX93" t="s">
        <v>157</v>
      </c>
      <c r="AY93" t="s">
        <v>190</v>
      </c>
      <c r="AZ93" t="s">
        <v>158</v>
      </c>
      <c r="BA93" t="s">
        <v>150</v>
      </c>
      <c r="BB93" s="1" t="s">
        <v>684</v>
      </c>
      <c r="BC93">
        <v>2050</v>
      </c>
      <c r="BG93" s="45"/>
      <c r="BI93">
        <v>0</v>
      </c>
    </row>
    <row r="94" spans="3:61" ht="14.45">
      <c r="C94">
        <v>88</v>
      </c>
      <c r="D94">
        <v>86</v>
      </c>
      <c r="E94" t="s">
        <v>685</v>
      </c>
      <c r="F94" t="s">
        <v>192</v>
      </c>
      <c r="G94" t="s">
        <v>193</v>
      </c>
      <c r="H94" t="s">
        <v>686</v>
      </c>
      <c r="I94" t="s">
        <v>176</v>
      </c>
      <c r="J94" s="8">
        <v>114121.6</v>
      </c>
      <c r="K94">
        <v>8239.3</v>
      </c>
      <c r="L94">
        <v>-0.021</v>
      </c>
      <c r="M94">
        <v>228260.50</v>
      </c>
      <c r="N94">
        <v>381876</v>
      </c>
      <c r="O94">
        <v>22</v>
      </c>
      <c r="P94" t="s">
        <v>154</v>
      </c>
      <c r="S94" t="s">
        <v>154</v>
      </c>
      <c r="T94" t="s">
        <v>154</v>
      </c>
      <c r="W94" s="134"/>
      <c r="Z94" s="134"/>
      <c r="AE94" t="s">
        <v>167</v>
      </c>
      <c r="AF94" t="s">
        <v>6</v>
      </c>
      <c r="AG94" t="s">
        <v>157</v>
      </c>
      <c r="AH94" t="s">
        <v>157</v>
      </c>
      <c r="AI94" t="s">
        <v>157</v>
      </c>
      <c r="AJ94" t="s">
        <v>218</v>
      </c>
      <c r="AL94" t="s">
        <v>154</v>
      </c>
      <c r="AQ94" t="s">
        <v>219</v>
      </c>
      <c r="AR94" t="s">
        <v>150</v>
      </c>
      <c r="AS94" t="s">
        <v>218</v>
      </c>
      <c r="AT94" t="s">
        <v>690</v>
      </c>
      <c r="AU94">
        <v>2035</v>
      </c>
      <c r="AX94" t="s">
        <v>157</v>
      </c>
      <c r="AY94" t="s">
        <v>262</v>
      </c>
      <c r="AZ94" t="s">
        <v>158</v>
      </c>
      <c r="BA94" t="s">
        <v>154</v>
      </c>
      <c r="BG94" s="45"/>
      <c r="BI94">
        <v>0</v>
      </c>
    </row>
    <row r="95" spans="3:61" ht="14.45">
      <c r="C95">
        <v>89</v>
      </c>
      <c r="D95">
        <v>104</v>
      </c>
      <c r="E95" t="s">
        <v>691</v>
      </c>
      <c r="F95" t="s">
        <v>290</v>
      </c>
      <c r="G95" t="s">
        <v>229</v>
      </c>
      <c r="H95" t="s">
        <v>374</v>
      </c>
      <c r="I95" t="s">
        <v>246</v>
      </c>
      <c r="J95" s="8">
        <v>110647.80</v>
      </c>
      <c r="K95">
        <v>4542</v>
      </c>
      <c r="L95">
        <v>0.685</v>
      </c>
      <c r="M95">
        <v>1629265.90</v>
      </c>
      <c r="N95">
        <v>114139</v>
      </c>
      <c r="O95">
        <v>29</v>
      </c>
      <c r="P95" t="s">
        <v>154</v>
      </c>
      <c r="S95" t="s">
        <v>154</v>
      </c>
      <c r="T95" t="s">
        <v>154</v>
      </c>
      <c r="W95" s="134"/>
      <c r="Z95" s="134"/>
      <c r="AE95" t="s">
        <v>202</v>
      </c>
      <c r="AF95" t="s">
        <v>5</v>
      </c>
      <c r="AG95" t="s">
        <v>157</v>
      </c>
      <c r="AH95" t="s">
        <v>157</v>
      </c>
      <c r="AI95" t="s">
        <v>157</v>
      </c>
      <c r="AJ95" t="s">
        <v>218</v>
      </c>
      <c r="AK95" t="s">
        <v>219</v>
      </c>
      <c r="AL95" t="s">
        <v>150</v>
      </c>
      <c r="AM95" t="s">
        <v>695</v>
      </c>
      <c r="AN95">
        <v>2050</v>
      </c>
      <c r="AR95" t="s">
        <v>154</v>
      </c>
      <c r="AX95" t="s">
        <v>168</v>
      </c>
      <c r="AY95" t="s">
        <v>190</v>
      </c>
      <c r="AZ95" t="s">
        <v>158</v>
      </c>
      <c r="BA95" t="s">
        <v>154</v>
      </c>
      <c r="BG95" s="45"/>
      <c r="BI95">
        <v>0</v>
      </c>
    </row>
    <row r="96" spans="3:61" ht="409.5">
      <c r="C96">
        <v>90</v>
      </c>
      <c r="D96">
        <v>89</v>
      </c>
      <c r="E96" t="s">
        <v>696</v>
      </c>
      <c r="F96" t="s">
        <v>192</v>
      </c>
      <c r="G96" t="s">
        <v>193</v>
      </c>
      <c r="H96" t="s">
        <v>680</v>
      </c>
      <c r="I96" t="s">
        <v>246</v>
      </c>
      <c r="J96" s="8">
        <v>109254.30</v>
      </c>
      <c r="K96">
        <v>11680.80</v>
      </c>
      <c r="L96">
        <v>-0.215</v>
      </c>
      <c r="M96">
        <v>182191.10</v>
      </c>
      <c r="N96">
        <v>333700</v>
      </c>
      <c r="O96">
        <v>19</v>
      </c>
      <c r="P96" t="s">
        <v>154</v>
      </c>
      <c r="S96" t="s">
        <v>154</v>
      </c>
      <c r="T96" t="s">
        <v>154</v>
      </c>
      <c r="W96" s="134"/>
      <c r="Z96" s="134"/>
      <c r="AE96" t="s">
        <v>202</v>
      </c>
      <c r="AF96" t="s">
        <v>5</v>
      </c>
      <c r="AG96" t="s">
        <v>157</v>
      </c>
      <c r="AH96" t="s">
        <v>157</v>
      </c>
      <c r="AI96" t="s">
        <v>158</v>
      </c>
      <c r="AJ96" t="s">
        <v>159</v>
      </c>
      <c r="AK96" t="s">
        <v>160</v>
      </c>
      <c r="AL96" t="s">
        <v>150</v>
      </c>
      <c r="AM96" s="1" t="s">
        <v>700</v>
      </c>
      <c r="AN96">
        <v>2050</v>
      </c>
      <c r="AR96" t="s">
        <v>154</v>
      </c>
      <c r="AX96" t="s">
        <v>168</v>
      </c>
      <c r="AY96" t="s">
        <v>190</v>
      </c>
      <c r="AZ96" t="s">
        <v>158</v>
      </c>
      <c r="BA96" t="s">
        <v>154</v>
      </c>
      <c r="BG96" s="45"/>
      <c r="BI96">
        <v>0</v>
      </c>
    </row>
    <row r="97" spans="3:61" ht="409.5">
      <c r="C97">
        <v>91</v>
      </c>
      <c r="D97">
        <v>143</v>
      </c>
      <c r="E97" t="s">
        <v>701</v>
      </c>
      <c r="F97" t="s">
        <v>702</v>
      </c>
      <c r="G97" t="s">
        <v>244</v>
      </c>
      <c r="H97" t="s">
        <v>175</v>
      </c>
      <c r="I97" t="s">
        <v>176</v>
      </c>
      <c r="J97" s="8">
        <v>108003.50</v>
      </c>
      <c r="K97">
        <v>5594.60</v>
      </c>
      <c r="L97">
        <v>0.318</v>
      </c>
      <c r="M97">
        <v>107319.30</v>
      </c>
      <c r="N97">
        <v>968872</v>
      </c>
      <c r="O97">
        <v>4</v>
      </c>
      <c r="P97" t="s">
        <v>154</v>
      </c>
      <c r="S97" t="s">
        <v>154</v>
      </c>
      <c r="T97" t="s">
        <v>154</v>
      </c>
      <c r="W97" s="134"/>
      <c r="Z97" s="134"/>
      <c r="AE97" t="s">
        <v>202</v>
      </c>
      <c r="AF97" t="s">
        <v>5</v>
      </c>
      <c r="AG97" t="s">
        <v>157</v>
      </c>
      <c r="AH97" t="s">
        <v>157</v>
      </c>
      <c r="AI97" t="s">
        <v>157</v>
      </c>
      <c r="AJ97" t="s">
        <v>218</v>
      </c>
      <c r="AK97" t="s">
        <v>219</v>
      </c>
      <c r="AL97" t="s">
        <v>150</v>
      </c>
      <c r="AM97" s="1" t="s">
        <v>706</v>
      </c>
      <c r="AN97">
        <v>2045</v>
      </c>
      <c r="AR97" t="s">
        <v>154</v>
      </c>
      <c r="AX97" t="s">
        <v>168</v>
      </c>
      <c r="AY97" t="s">
        <v>168</v>
      </c>
      <c r="AZ97" t="s">
        <v>158</v>
      </c>
      <c r="BA97" t="s">
        <v>154</v>
      </c>
      <c r="BG97" s="45"/>
      <c r="BI97">
        <v>0</v>
      </c>
    </row>
    <row r="98" spans="3:61" ht="14.45">
      <c r="C98">
        <v>92</v>
      </c>
      <c r="D98">
        <v>84</v>
      </c>
      <c r="E98" t="s">
        <v>707</v>
      </c>
      <c r="F98" t="s">
        <v>679</v>
      </c>
      <c r="G98" t="s">
        <v>174</v>
      </c>
      <c r="H98" t="s">
        <v>175</v>
      </c>
      <c r="I98" t="s">
        <v>176</v>
      </c>
      <c r="J98" s="8">
        <v>107690.20</v>
      </c>
      <c r="K98">
        <v>6901.50</v>
      </c>
      <c r="L98">
        <v>0.089</v>
      </c>
      <c r="M98">
        <v>307073.20</v>
      </c>
      <c r="N98">
        <v>305247</v>
      </c>
      <c r="O98">
        <v>16</v>
      </c>
      <c r="P98" t="s">
        <v>154</v>
      </c>
      <c r="S98" t="s">
        <v>154</v>
      </c>
      <c r="T98" t="s">
        <v>154</v>
      </c>
      <c r="W98" s="134"/>
      <c r="Z98" s="134"/>
      <c r="AK98" t="s">
        <v>180</v>
      </c>
      <c r="AL98" t="s">
        <v>154</v>
      </c>
      <c r="AR98" t="s">
        <v>154</v>
      </c>
      <c r="AX98" t="s">
        <v>168</v>
      </c>
      <c r="BA98" t="s">
        <v>154</v>
      </c>
      <c r="BG98" s="45"/>
      <c r="BI98">
        <v>0</v>
      </c>
    </row>
    <row r="99" spans="3:61" ht="14.45">
      <c r="C99">
        <v>93</v>
      </c>
      <c r="D99">
        <v>111</v>
      </c>
      <c r="E99" t="s">
        <v>711</v>
      </c>
      <c r="F99" t="s">
        <v>290</v>
      </c>
      <c r="G99" t="s">
        <v>229</v>
      </c>
      <c r="H99" t="s">
        <v>145</v>
      </c>
      <c r="I99" t="s">
        <v>146</v>
      </c>
      <c r="J99" s="8">
        <v>107285</v>
      </c>
      <c r="K99">
        <v>13390</v>
      </c>
      <c r="L99">
        <v>0.474</v>
      </c>
      <c r="M99">
        <v>1215071</v>
      </c>
      <c r="N99">
        <v>80478</v>
      </c>
      <c r="O99">
        <v>28</v>
      </c>
      <c r="P99" t="s">
        <v>154</v>
      </c>
      <c r="S99" t="s">
        <v>154</v>
      </c>
      <c r="T99" t="s">
        <v>154</v>
      </c>
      <c r="W99" s="134"/>
      <c r="Z99" s="134"/>
      <c r="AE99" t="s">
        <v>167</v>
      </c>
      <c r="AF99" t="s">
        <v>6</v>
      </c>
      <c r="AG99" t="s">
        <v>157</v>
      </c>
      <c r="AH99" t="s">
        <v>157</v>
      </c>
      <c r="AI99" t="s">
        <v>169</v>
      </c>
      <c r="AJ99" t="s">
        <v>159</v>
      </c>
      <c r="AL99" t="s">
        <v>154</v>
      </c>
      <c r="AQ99" t="s">
        <v>160</v>
      </c>
      <c r="AR99" t="s">
        <v>150</v>
      </c>
      <c r="AS99" t="s">
        <v>159</v>
      </c>
      <c r="AT99" t="s">
        <v>715</v>
      </c>
      <c r="AU99">
        <v>2050</v>
      </c>
      <c r="AX99" t="s">
        <v>157</v>
      </c>
      <c r="AY99" t="s">
        <v>168</v>
      </c>
      <c r="AZ99" t="s">
        <v>158</v>
      </c>
      <c r="BA99" t="s">
        <v>154</v>
      </c>
      <c r="BG99" s="45"/>
      <c r="BI99">
        <v>0</v>
      </c>
    </row>
    <row r="100" spans="3:61" ht="14.45">
      <c r="C100">
        <v>94</v>
      </c>
      <c r="D100">
        <v>90</v>
      </c>
      <c r="E100" t="s">
        <v>716</v>
      </c>
      <c r="F100" t="s">
        <v>143</v>
      </c>
      <c r="G100" t="s">
        <v>144</v>
      </c>
      <c r="H100" t="s">
        <v>145</v>
      </c>
      <c r="I100" t="s">
        <v>146</v>
      </c>
      <c r="J100" s="8">
        <v>106566</v>
      </c>
      <c r="K100">
        <v>4091</v>
      </c>
      <c r="L100">
        <v>-0.011</v>
      </c>
      <c r="M100">
        <v>57769</v>
      </c>
      <c r="N100">
        <v>440000</v>
      </c>
      <c r="O100">
        <v>31</v>
      </c>
      <c r="P100" t="s">
        <v>150</v>
      </c>
      <c r="Q100">
        <v>2019</v>
      </c>
      <c r="R100">
        <v>2030</v>
      </c>
      <c r="S100" t="s">
        <v>150</v>
      </c>
      <c r="T100" t="s">
        <v>150</v>
      </c>
      <c r="U100" t="s">
        <v>151</v>
      </c>
      <c r="V100" t="s">
        <v>720</v>
      </c>
      <c r="W100" s="134">
        <v>2030</v>
      </c>
      <c r="Z100" s="134"/>
      <c r="AA100" t="s">
        <v>154</v>
      </c>
      <c r="AB100" t="s">
        <v>210</v>
      </c>
      <c r="AE100" t="s">
        <v>167</v>
      </c>
      <c r="AF100" t="s">
        <v>6</v>
      </c>
      <c r="AG100" t="s">
        <v>157</v>
      </c>
      <c r="AH100" t="s">
        <v>157</v>
      </c>
      <c r="AI100" t="s">
        <v>157</v>
      </c>
      <c r="AJ100" t="s">
        <v>218</v>
      </c>
      <c r="AL100" t="s">
        <v>154</v>
      </c>
      <c r="AQ100" t="s">
        <v>219</v>
      </c>
      <c r="AR100" t="s">
        <v>150</v>
      </c>
      <c r="AS100" t="s">
        <v>218</v>
      </c>
      <c r="AT100" t="s">
        <v>721</v>
      </c>
      <c r="AU100">
        <v>2040</v>
      </c>
      <c r="AX100" t="s">
        <v>168</v>
      </c>
      <c r="AY100" t="s">
        <v>312</v>
      </c>
      <c r="AZ100" t="s">
        <v>158</v>
      </c>
      <c r="BA100" t="s">
        <v>154</v>
      </c>
      <c r="BG100" s="45"/>
      <c r="BI100">
        <v>0</v>
      </c>
    </row>
    <row r="101" spans="3:61" ht="14.45">
      <c r="C101">
        <v>95</v>
      </c>
      <c r="D101">
        <v>95</v>
      </c>
      <c r="E101" t="s">
        <v>722</v>
      </c>
      <c r="F101" t="s">
        <v>443</v>
      </c>
      <c r="G101" t="s">
        <v>229</v>
      </c>
      <c r="H101" t="s">
        <v>686</v>
      </c>
      <c r="I101" t="s">
        <v>176</v>
      </c>
      <c r="J101" s="8">
        <v>104970.80</v>
      </c>
      <c r="K101">
        <v>5716.20</v>
      </c>
      <c r="L101">
        <v>0.156</v>
      </c>
      <c r="M101">
        <v>662566.2</v>
      </c>
      <c r="N101">
        <v>98661</v>
      </c>
      <c r="O101">
        <v>4</v>
      </c>
      <c r="P101" t="s">
        <v>154</v>
      </c>
      <c r="S101" t="s">
        <v>154</v>
      </c>
      <c r="T101" t="s">
        <v>154</v>
      </c>
      <c r="W101" s="134"/>
      <c r="Z101" s="134"/>
      <c r="AE101" t="s">
        <v>233</v>
      </c>
      <c r="AF101" t="s">
        <v>234</v>
      </c>
      <c r="AL101" t="s">
        <v>154</v>
      </c>
      <c r="AO101" t="s">
        <v>726</v>
      </c>
      <c r="AP101" t="s">
        <v>431</v>
      </c>
      <c r="AR101" t="s">
        <v>154</v>
      </c>
      <c r="AX101" t="s">
        <v>168</v>
      </c>
      <c r="AY101" t="s">
        <v>168</v>
      </c>
      <c r="AZ101" t="s">
        <v>158</v>
      </c>
      <c r="BA101" t="s">
        <v>154</v>
      </c>
      <c r="BG101" s="45"/>
      <c r="BI101">
        <v>0</v>
      </c>
    </row>
    <row r="102" spans="3:61" ht="217.5">
      <c r="C102">
        <v>96</v>
      </c>
      <c r="D102">
        <v>91</v>
      </c>
      <c r="E102" t="s">
        <v>727</v>
      </c>
      <c r="F102" t="s">
        <v>192</v>
      </c>
      <c r="G102" t="s">
        <v>193</v>
      </c>
      <c r="H102" t="s">
        <v>728</v>
      </c>
      <c r="I102" t="s">
        <v>246</v>
      </c>
      <c r="J102" s="8">
        <v>103774</v>
      </c>
      <c r="K102">
        <v>8806</v>
      </c>
      <c r="L102">
        <v>-0.259</v>
      </c>
      <c r="M102">
        <v>131141</v>
      </c>
      <c r="N102">
        <v>24898</v>
      </c>
      <c r="O102">
        <v>31</v>
      </c>
      <c r="P102" t="s">
        <v>154</v>
      </c>
      <c r="S102" t="s">
        <v>154</v>
      </c>
      <c r="T102" t="s">
        <v>154</v>
      </c>
      <c r="W102" s="134"/>
      <c r="Z102" s="134"/>
      <c r="AE102" t="s">
        <v>167</v>
      </c>
      <c r="AF102" t="s">
        <v>6</v>
      </c>
      <c r="AG102" t="s">
        <v>157</v>
      </c>
      <c r="AH102" t="s">
        <v>157</v>
      </c>
      <c r="AI102" t="s">
        <v>157</v>
      </c>
      <c r="AJ102" t="s">
        <v>218</v>
      </c>
      <c r="AL102" t="s">
        <v>154</v>
      </c>
      <c r="AQ102" t="s">
        <v>219</v>
      </c>
      <c r="AR102" t="s">
        <v>150</v>
      </c>
      <c r="AS102" t="s">
        <v>218</v>
      </c>
      <c r="AT102" s="1" t="s">
        <v>732</v>
      </c>
      <c r="AU102">
        <v>2050</v>
      </c>
      <c r="AX102" t="s">
        <v>157</v>
      </c>
      <c r="AY102" t="s">
        <v>190</v>
      </c>
      <c r="AZ102" t="s">
        <v>158</v>
      </c>
      <c r="BA102" t="s">
        <v>154</v>
      </c>
      <c r="BG102" s="45"/>
      <c r="BI102">
        <v>0</v>
      </c>
    </row>
    <row r="103" spans="3:61" ht="409.5">
      <c r="C103">
        <v>97</v>
      </c>
      <c r="D103">
        <v>96</v>
      </c>
      <c r="E103" t="s">
        <v>733</v>
      </c>
      <c r="F103" t="s">
        <v>734</v>
      </c>
      <c r="G103" t="s">
        <v>735</v>
      </c>
      <c r="H103" t="s">
        <v>321</v>
      </c>
      <c r="I103" t="s">
        <v>246</v>
      </c>
      <c r="J103" s="8">
        <v>103749.50</v>
      </c>
      <c r="K103">
        <v>12360.80</v>
      </c>
      <c r="L103">
        <v>-0.009</v>
      </c>
      <c r="M103">
        <v>153713</v>
      </c>
      <c r="N103">
        <v>277000</v>
      </c>
      <c r="O103">
        <v>31</v>
      </c>
      <c r="P103" t="s">
        <v>150</v>
      </c>
      <c r="Q103">
        <v>2014</v>
      </c>
      <c r="R103">
        <v>2025</v>
      </c>
      <c r="S103" t="s">
        <v>150</v>
      </c>
      <c r="T103" t="s">
        <v>150</v>
      </c>
      <c r="U103" t="s">
        <v>151</v>
      </c>
      <c r="V103" t="s">
        <v>152</v>
      </c>
      <c r="W103" s="134">
        <v>2030</v>
      </c>
      <c r="X103" t="s">
        <v>151</v>
      </c>
      <c r="Y103" t="s">
        <v>152</v>
      </c>
      <c r="Z103" s="134">
        <v>2050</v>
      </c>
      <c r="AA103" t="s">
        <v>150</v>
      </c>
      <c r="AB103" t="s">
        <v>151</v>
      </c>
      <c r="AC103">
        <v>2050</v>
      </c>
      <c r="AE103" t="s">
        <v>167</v>
      </c>
      <c r="AF103" t="s">
        <v>6</v>
      </c>
      <c r="AG103" t="s">
        <v>157</v>
      </c>
      <c r="AH103" t="s">
        <v>157</v>
      </c>
      <c r="AI103" t="s">
        <v>169</v>
      </c>
      <c r="AJ103" t="s">
        <v>159</v>
      </c>
      <c r="AL103" t="s">
        <v>154</v>
      </c>
      <c r="AQ103" t="s">
        <v>160</v>
      </c>
      <c r="AR103" t="s">
        <v>150</v>
      </c>
      <c r="AS103" t="s">
        <v>159</v>
      </c>
      <c r="AT103" s="1" t="s">
        <v>739</v>
      </c>
      <c r="AU103">
        <v>2050</v>
      </c>
      <c r="AX103" t="s">
        <v>158</v>
      </c>
      <c r="AY103" t="s">
        <v>171</v>
      </c>
      <c r="AZ103" t="s">
        <v>157</v>
      </c>
      <c r="BA103" t="s">
        <v>154</v>
      </c>
      <c r="BG103" s="45"/>
      <c r="BI103">
        <v>0</v>
      </c>
    </row>
    <row r="104" spans="3:61" ht="14.45">
      <c r="C104">
        <v>98</v>
      </c>
      <c r="D104">
        <v>85</v>
      </c>
      <c r="E104" t="s">
        <v>740</v>
      </c>
      <c r="F104" t="s">
        <v>314</v>
      </c>
      <c r="G104" t="s">
        <v>229</v>
      </c>
      <c r="H104" t="s">
        <v>175</v>
      </c>
      <c r="I104" t="s">
        <v>176</v>
      </c>
      <c r="J104" s="8">
        <v>100600.10</v>
      </c>
      <c r="K104">
        <v>375.30</v>
      </c>
      <c r="L104">
        <v>-0.645</v>
      </c>
      <c r="M104">
        <v>115042.70</v>
      </c>
      <c r="N104">
        <v>59074</v>
      </c>
      <c r="O104">
        <v>9</v>
      </c>
      <c r="P104" t="s">
        <v>154</v>
      </c>
      <c r="S104" t="s">
        <v>154</v>
      </c>
      <c r="T104" t="s">
        <v>154</v>
      </c>
      <c r="W104" s="134"/>
      <c r="Z104" s="134"/>
      <c r="AE104" t="s">
        <v>233</v>
      </c>
      <c r="AF104" t="s">
        <v>234</v>
      </c>
      <c r="AG104" t="s">
        <v>337</v>
      </c>
      <c r="AH104" t="s">
        <v>337</v>
      </c>
      <c r="AJ104" t="s">
        <v>159</v>
      </c>
      <c r="AK104" t="s">
        <v>180</v>
      </c>
      <c r="AL104" t="s">
        <v>154</v>
      </c>
      <c r="AM104" t="s">
        <v>338</v>
      </c>
      <c r="AN104">
        <v>2060</v>
      </c>
      <c r="AO104" t="s">
        <v>744</v>
      </c>
      <c r="AR104" t="s">
        <v>154</v>
      </c>
      <c r="AX104" t="s">
        <v>168</v>
      </c>
      <c r="BA104" t="s">
        <v>154</v>
      </c>
      <c r="BG104" s="45"/>
      <c r="BI104">
        <v>0</v>
      </c>
    </row>
    <row r="105" spans="3:61" ht="14.45">
      <c r="C105">
        <v>99</v>
      </c>
      <c r="D105">
        <v>223</v>
      </c>
      <c r="E105" t="s">
        <v>745</v>
      </c>
      <c r="F105" t="s">
        <v>472</v>
      </c>
      <c r="G105" t="s">
        <v>229</v>
      </c>
      <c r="H105" t="s">
        <v>145</v>
      </c>
      <c r="I105" t="s">
        <v>146</v>
      </c>
      <c r="J105" s="8">
        <v>99887.80</v>
      </c>
      <c r="K105">
        <v>260.80</v>
      </c>
      <c r="L105">
        <v>0.094</v>
      </c>
      <c r="M105">
        <v>27466.30</v>
      </c>
      <c r="N105">
        <v>4500</v>
      </c>
      <c r="O105">
        <v>15</v>
      </c>
      <c r="P105" t="s">
        <v>154</v>
      </c>
      <c r="S105" t="s">
        <v>154</v>
      </c>
      <c r="T105" t="s">
        <v>154</v>
      </c>
      <c r="W105" s="134"/>
      <c r="Z105" s="134"/>
      <c r="AE105" t="s">
        <v>167</v>
      </c>
      <c r="AF105" t="s">
        <v>6</v>
      </c>
      <c r="AG105" t="s">
        <v>168</v>
      </c>
      <c r="AH105" t="s">
        <v>168</v>
      </c>
      <c r="AI105" t="s">
        <v>168</v>
      </c>
      <c r="AL105" t="s">
        <v>154</v>
      </c>
      <c r="AR105" t="s">
        <v>150</v>
      </c>
      <c r="AT105" s="135" t="s">
        <v>7829</v>
      </c>
      <c r="AU105">
        <v>2050</v>
      </c>
      <c r="AX105" t="s">
        <v>157</v>
      </c>
      <c r="AY105" t="s">
        <v>158</v>
      </c>
      <c r="AZ105" t="s">
        <v>158</v>
      </c>
      <c r="BA105" t="s">
        <v>154</v>
      </c>
      <c r="BG105" s="45"/>
      <c r="BI105">
        <v>0</v>
      </c>
    </row>
    <row r="106" spans="3:61" ht="14.45">
      <c r="C106">
        <v>100</v>
      </c>
      <c r="D106">
        <v>108</v>
      </c>
      <c r="E106" t="s">
        <v>750</v>
      </c>
      <c r="F106" t="s">
        <v>271</v>
      </c>
      <c r="G106" t="s">
        <v>272</v>
      </c>
      <c r="H106" t="s">
        <v>175</v>
      </c>
      <c r="I106" t="s">
        <v>176</v>
      </c>
      <c r="J106" s="8">
        <v>99829.50</v>
      </c>
      <c r="K106">
        <v>607</v>
      </c>
      <c r="L106">
        <v>-0.218</v>
      </c>
      <c r="M106">
        <v>213009.20</v>
      </c>
      <c r="N106">
        <v>182299</v>
      </c>
      <c r="O106">
        <v>14</v>
      </c>
      <c r="P106" t="s">
        <v>154</v>
      </c>
      <c r="S106" t="s">
        <v>154</v>
      </c>
      <c r="T106" t="s">
        <v>154</v>
      </c>
      <c r="W106" s="134"/>
      <c r="Z106" s="134"/>
      <c r="AE106" t="s">
        <v>233</v>
      </c>
      <c r="AF106" t="s">
        <v>234</v>
      </c>
      <c r="AG106" t="s">
        <v>337</v>
      </c>
      <c r="AH106" t="s">
        <v>337</v>
      </c>
      <c r="AI106" t="s">
        <v>168</v>
      </c>
      <c r="AJ106" t="s">
        <v>159</v>
      </c>
      <c r="AK106" t="s">
        <v>180</v>
      </c>
      <c r="AL106" t="s">
        <v>154</v>
      </c>
      <c r="AM106" t="s">
        <v>338</v>
      </c>
      <c r="AN106">
        <v>2060</v>
      </c>
      <c r="AO106" t="s">
        <v>754</v>
      </c>
      <c r="AR106" t="s">
        <v>154</v>
      </c>
      <c r="AX106" t="s">
        <v>168</v>
      </c>
      <c r="AY106" t="s">
        <v>168</v>
      </c>
      <c r="AZ106" t="s">
        <v>158</v>
      </c>
      <c r="BA106" t="s">
        <v>154</v>
      </c>
      <c r="BG106" s="45"/>
      <c r="BI106">
        <v>0</v>
      </c>
    </row>
    <row r="107" spans="3:61" ht="14.45">
      <c r="C107">
        <v>101</v>
      </c>
      <c r="D107">
        <v>137</v>
      </c>
      <c r="E107" t="s">
        <v>755</v>
      </c>
      <c r="F107" t="s">
        <v>290</v>
      </c>
      <c r="G107" t="s">
        <v>229</v>
      </c>
      <c r="H107" t="s">
        <v>756</v>
      </c>
      <c r="I107" t="s">
        <v>146</v>
      </c>
      <c r="J107" s="8">
        <v>98742.80</v>
      </c>
      <c r="K107">
        <v>11929.20</v>
      </c>
      <c r="L107">
        <v>0.083</v>
      </c>
      <c r="M107">
        <v>1557918.10</v>
      </c>
      <c r="N107">
        <v>94838</v>
      </c>
      <c r="O107">
        <v>31</v>
      </c>
      <c r="P107" t="s">
        <v>154</v>
      </c>
      <c r="S107" t="s">
        <v>154</v>
      </c>
      <c r="T107" t="s">
        <v>154</v>
      </c>
      <c r="W107" s="134"/>
      <c r="Z107" s="134"/>
      <c r="AE107" t="s">
        <v>167</v>
      </c>
      <c r="AF107" t="s">
        <v>6</v>
      </c>
      <c r="AG107" t="s">
        <v>157</v>
      </c>
      <c r="AH107" t="s">
        <v>157</v>
      </c>
      <c r="AI107" t="s">
        <v>169</v>
      </c>
      <c r="AJ107" t="s">
        <v>159</v>
      </c>
      <c r="AL107" t="s">
        <v>154</v>
      </c>
      <c r="AQ107" t="s">
        <v>160</v>
      </c>
      <c r="AR107" t="s">
        <v>150</v>
      </c>
      <c r="AS107" t="s">
        <v>159</v>
      </c>
      <c r="AT107" t="s">
        <v>760</v>
      </c>
      <c r="AU107">
        <v>2050</v>
      </c>
      <c r="AX107" t="s">
        <v>157</v>
      </c>
      <c r="AY107" t="s">
        <v>168</v>
      </c>
      <c r="AZ107" t="s">
        <v>158</v>
      </c>
      <c r="BA107" t="s">
        <v>154</v>
      </c>
      <c r="BG107" s="45"/>
      <c r="BI107">
        <v>0</v>
      </c>
    </row>
    <row r="108" spans="3:61" ht="14.45">
      <c r="C108">
        <v>102</v>
      </c>
      <c r="D108">
        <v>216</v>
      </c>
      <c r="E108" t="s">
        <v>761</v>
      </c>
      <c r="F108" t="s">
        <v>333</v>
      </c>
      <c r="G108" t="s">
        <v>229</v>
      </c>
      <c r="H108" t="s">
        <v>680</v>
      </c>
      <c r="I108" t="s">
        <v>246</v>
      </c>
      <c r="J108" s="8">
        <v>98742.70</v>
      </c>
      <c r="K108">
        <v>17042.80</v>
      </c>
      <c r="L108">
        <v>-0.04</v>
      </c>
      <c r="M108">
        <v>536082.3</v>
      </c>
      <c r="N108">
        <v>308092</v>
      </c>
      <c r="O108">
        <v>18</v>
      </c>
      <c r="P108" t="s">
        <v>154</v>
      </c>
      <c r="S108" t="s">
        <v>154</v>
      </c>
      <c r="T108" t="s">
        <v>154</v>
      </c>
      <c r="W108" s="134"/>
      <c r="Z108" s="134"/>
      <c r="AE108" t="s">
        <v>202</v>
      </c>
      <c r="AF108" t="s">
        <v>5</v>
      </c>
      <c r="AG108" t="s">
        <v>157</v>
      </c>
      <c r="AH108" t="s">
        <v>157</v>
      </c>
      <c r="AI108" t="s">
        <v>158</v>
      </c>
      <c r="AJ108" t="s">
        <v>159</v>
      </c>
      <c r="AK108" t="s">
        <v>160</v>
      </c>
      <c r="AL108" t="s">
        <v>150</v>
      </c>
      <c r="AM108" t="s">
        <v>765</v>
      </c>
      <c r="AN108">
        <v>2030</v>
      </c>
      <c r="AR108" t="s">
        <v>154</v>
      </c>
      <c r="AX108" t="s">
        <v>157</v>
      </c>
      <c r="AY108" t="s">
        <v>168</v>
      </c>
      <c r="BA108" t="s">
        <v>154</v>
      </c>
      <c r="BG108" s="45"/>
      <c r="BI108">
        <v>0</v>
      </c>
    </row>
    <row r="109" spans="3:61" ht="14.45">
      <c r="C109">
        <v>103</v>
      </c>
      <c r="D109">
        <v>126</v>
      </c>
      <c r="E109" t="s">
        <v>766</v>
      </c>
      <c r="F109" t="s">
        <v>443</v>
      </c>
      <c r="G109" t="s">
        <v>229</v>
      </c>
      <c r="H109" t="s">
        <v>374</v>
      </c>
      <c r="I109" t="s">
        <v>246</v>
      </c>
      <c r="J109" s="8">
        <v>98686.10</v>
      </c>
      <c r="K109">
        <v>8528.2</v>
      </c>
      <c r="L109">
        <v>0.097</v>
      </c>
      <c r="M109">
        <v>676912.40</v>
      </c>
      <c r="N109">
        <v>100041</v>
      </c>
      <c r="O109">
        <v>31</v>
      </c>
      <c r="P109" t="s">
        <v>150</v>
      </c>
      <c r="Q109">
        <v>2017</v>
      </c>
      <c r="R109">
        <v>2025</v>
      </c>
      <c r="S109" t="s">
        <v>150</v>
      </c>
      <c r="T109" t="s">
        <v>150</v>
      </c>
      <c r="U109" t="s">
        <v>210</v>
      </c>
      <c r="W109" s="134">
        <v>2030</v>
      </c>
      <c r="Z109" s="134"/>
      <c r="AE109" t="s">
        <v>167</v>
      </c>
      <c r="AF109" t="s">
        <v>6</v>
      </c>
      <c r="AG109" t="s">
        <v>168</v>
      </c>
      <c r="AH109" t="s">
        <v>168</v>
      </c>
      <c r="AI109" t="s">
        <v>168</v>
      </c>
      <c r="AL109" t="s">
        <v>154</v>
      </c>
      <c r="AR109" t="s">
        <v>150</v>
      </c>
      <c r="AT109" t="s">
        <v>770</v>
      </c>
      <c r="AU109">
        <v>2050</v>
      </c>
      <c r="AX109" t="s">
        <v>157</v>
      </c>
      <c r="AY109" t="s">
        <v>171</v>
      </c>
      <c r="AZ109" t="s">
        <v>157</v>
      </c>
      <c r="BA109" t="s">
        <v>154</v>
      </c>
      <c r="BG109" s="45"/>
      <c r="BI109">
        <v>0</v>
      </c>
    </row>
    <row r="110" spans="3:61" ht="14.45">
      <c r="C110">
        <v>104</v>
      </c>
      <c r="D110">
        <v>98</v>
      </c>
      <c r="E110" t="s">
        <v>771</v>
      </c>
      <c r="F110" t="s">
        <v>192</v>
      </c>
      <c r="G110" t="s">
        <v>193</v>
      </c>
      <c r="H110" t="s">
        <v>772</v>
      </c>
      <c r="I110" t="s">
        <v>246</v>
      </c>
      <c r="J110" s="8">
        <v>98641.70</v>
      </c>
      <c r="K110">
        <v>2837.70</v>
      </c>
      <c r="L110">
        <v>-0.45</v>
      </c>
      <c r="M110">
        <v>152142.3</v>
      </c>
      <c r="N110">
        <v>32492</v>
      </c>
      <c r="O110">
        <v>31</v>
      </c>
      <c r="P110" t="s">
        <v>154</v>
      </c>
      <c r="S110" t="s">
        <v>154</v>
      </c>
      <c r="T110" t="s">
        <v>154</v>
      </c>
      <c r="W110" s="134"/>
      <c r="Z110" s="134"/>
      <c r="AE110" t="s">
        <v>167</v>
      </c>
      <c r="AF110" t="s">
        <v>6</v>
      </c>
      <c r="AG110" t="s">
        <v>157</v>
      </c>
      <c r="AH110" t="s">
        <v>157</v>
      </c>
      <c r="AI110" t="s">
        <v>157</v>
      </c>
      <c r="AJ110" t="s">
        <v>218</v>
      </c>
      <c r="AL110" t="s">
        <v>154</v>
      </c>
      <c r="AQ110" t="s">
        <v>219</v>
      </c>
      <c r="AR110" t="s">
        <v>150</v>
      </c>
      <c r="AS110" t="s">
        <v>218</v>
      </c>
      <c r="AT110" t="s">
        <v>776</v>
      </c>
      <c r="AU110">
        <v>2050</v>
      </c>
      <c r="AX110" t="s">
        <v>157</v>
      </c>
      <c r="AY110" t="s">
        <v>190</v>
      </c>
      <c r="AZ110" t="s">
        <v>157</v>
      </c>
      <c r="BA110" t="s">
        <v>154</v>
      </c>
      <c r="BG110" s="45"/>
      <c r="BI110">
        <v>0</v>
      </c>
    </row>
    <row r="111" spans="3:61" ht="14.45">
      <c r="C111">
        <v>105</v>
      </c>
      <c r="D111">
        <v>105</v>
      </c>
      <c r="E111" t="s">
        <v>777</v>
      </c>
      <c r="F111" t="s">
        <v>778</v>
      </c>
      <c r="G111" t="s">
        <v>244</v>
      </c>
      <c r="H111" t="s">
        <v>245</v>
      </c>
      <c r="I111" t="s">
        <v>246</v>
      </c>
      <c r="J111" s="8">
        <v>97702</v>
      </c>
      <c r="K111">
        <v>850</v>
      </c>
      <c r="L111">
        <v>-0.626</v>
      </c>
      <c r="M111">
        <v>116759.20</v>
      </c>
      <c r="N111">
        <v>417859</v>
      </c>
      <c r="O111">
        <v>31</v>
      </c>
      <c r="P111" t="s">
        <v>154</v>
      </c>
      <c r="S111" t="s">
        <v>150</v>
      </c>
      <c r="T111" t="s">
        <v>150</v>
      </c>
      <c r="U111" t="s">
        <v>151</v>
      </c>
      <c r="V111" t="s">
        <v>152</v>
      </c>
      <c r="W111" s="134">
        <v>2030</v>
      </c>
      <c r="Z111" s="134"/>
      <c r="AE111" t="s">
        <v>782</v>
      </c>
      <c r="AF111" t="s">
        <v>5</v>
      </c>
      <c r="AG111" t="s">
        <v>157</v>
      </c>
      <c r="AH111" t="s">
        <v>157</v>
      </c>
      <c r="AI111" t="s">
        <v>158</v>
      </c>
      <c r="AJ111" t="s">
        <v>159</v>
      </c>
      <c r="AK111" t="s">
        <v>160</v>
      </c>
      <c r="AL111" t="s">
        <v>150</v>
      </c>
      <c r="AM111" t="s">
        <v>783</v>
      </c>
      <c r="AN111">
        <v>2020</v>
      </c>
      <c r="AR111" t="s">
        <v>154</v>
      </c>
      <c r="AX111" t="s">
        <v>157</v>
      </c>
      <c r="AY111" t="s">
        <v>171</v>
      </c>
      <c r="AZ111" t="s">
        <v>158</v>
      </c>
      <c r="BA111" t="s">
        <v>154</v>
      </c>
      <c r="BG111" s="45"/>
      <c r="BI111">
        <v>0</v>
      </c>
    </row>
    <row r="112" spans="3:61" ht="14.45">
      <c r="C112">
        <v>106</v>
      </c>
      <c r="D112">
        <v>110</v>
      </c>
      <c r="E112" t="s">
        <v>784</v>
      </c>
      <c r="F112" t="s">
        <v>243</v>
      </c>
      <c r="G112" t="s">
        <v>244</v>
      </c>
      <c r="H112" t="s">
        <v>145</v>
      </c>
      <c r="I112" t="s">
        <v>146</v>
      </c>
      <c r="J112" s="8">
        <v>97690</v>
      </c>
      <c r="K112">
        <v>7091</v>
      </c>
      <c r="L112">
        <v>-0.527</v>
      </c>
      <c r="M112">
        <v>122070</v>
      </c>
      <c r="N112">
        <v>125665</v>
      </c>
      <c r="O112">
        <v>5</v>
      </c>
      <c r="P112" t="s">
        <v>154</v>
      </c>
      <c r="S112" t="s">
        <v>150</v>
      </c>
      <c r="T112" t="s">
        <v>154</v>
      </c>
      <c r="U112" t="s">
        <v>155</v>
      </c>
      <c r="W112" s="134"/>
      <c r="Z112" s="134"/>
      <c r="AE112" t="s">
        <v>233</v>
      </c>
      <c r="AF112" t="s">
        <v>234</v>
      </c>
      <c r="AG112" t="s">
        <v>168</v>
      </c>
      <c r="AH112" t="s">
        <v>168</v>
      </c>
      <c r="AI112" t="s">
        <v>168</v>
      </c>
      <c r="AL112" t="s">
        <v>154</v>
      </c>
      <c r="AR112" t="s">
        <v>154</v>
      </c>
      <c r="AX112" t="s">
        <v>168</v>
      </c>
      <c r="AY112" t="s">
        <v>168</v>
      </c>
      <c r="AZ112" t="s">
        <v>158</v>
      </c>
      <c r="BA112" t="s">
        <v>154</v>
      </c>
      <c r="BG112" s="45"/>
      <c r="BI112">
        <v>0</v>
      </c>
    </row>
    <row r="113" spans="3:61" ht="14.45">
      <c r="C113">
        <v>107</v>
      </c>
      <c r="D113">
        <v>83</v>
      </c>
      <c r="E113" t="s">
        <v>788</v>
      </c>
      <c r="F113" t="s">
        <v>789</v>
      </c>
      <c r="G113" t="s">
        <v>790</v>
      </c>
      <c r="H113" t="s">
        <v>175</v>
      </c>
      <c r="I113" t="s">
        <v>176</v>
      </c>
      <c r="J113" s="8">
        <v>97544.40</v>
      </c>
      <c r="K113">
        <v>5222.20</v>
      </c>
      <c r="L113">
        <v>-0.113</v>
      </c>
      <c r="M113">
        <v>2459729.3</v>
      </c>
      <c r="N113">
        <v>723227</v>
      </c>
      <c r="O113">
        <v>15</v>
      </c>
      <c r="P113" t="s">
        <v>154</v>
      </c>
      <c r="S113" t="s">
        <v>154</v>
      </c>
      <c r="T113" t="s">
        <v>154</v>
      </c>
      <c r="W113" s="134"/>
      <c r="Z113" s="134"/>
      <c r="AL113" t="s">
        <v>154</v>
      </c>
      <c r="AO113" t="s">
        <v>794</v>
      </c>
      <c r="AP113" t="s">
        <v>795</v>
      </c>
      <c r="AR113" t="s">
        <v>154</v>
      </c>
      <c r="AX113" t="s">
        <v>168</v>
      </c>
      <c r="BA113" t="s">
        <v>154</v>
      </c>
      <c r="BG113" s="45"/>
      <c r="BH113" t="s">
        <v>796</v>
      </c>
      <c r="BI113">
        <v>0</v>
      </c>
    </row>
    <row r="114" spans="3:61" ht="409.5">
      <c r="C114">
        <v>108</v>
      </c>
      <c r="D114">
        <v>114</v>
      </c>
      <c r="E114" t="s">
        <v>797</v>
      </c>
      <c r="F114" t="s">
        <v>488</v>
      </c>
      <c r="G114" t="s">
        <v>144</v>
      </c>
      <c r="H114" t="s">
        <v>416</v>
      </c>
      <c r="I114" t="s">
        <v>246</v>
      </c>
      <c r="J114" s="8">
        <v>96632.40</v>
      </c>
      <c r="K114">
        <v>1907.70</v>
      </c>
      <c r="L114">
        <v>-0.058</v>
      </c>
      <c r="M114">
        <v>53677.80</v>
      </c>
      <c r="N114">
        <v>222000</v>
      </c>
      <c r="O114">
        <v>31</v>
      </c>
      <c r="P114" t="s">
        <v>154</v>
      </c>
      <c r="S114" t="s">
        <v>150</v>
      </c>
      <c r="T114" t="s">
        <v>150</v>
      </c>
      <c r="U114" t="s">
        <v>151</v>
      </c>
      <c r="V114" t="s">
        <v>152</v>
      </c>
      <c r="W114" s="134">
        <v>2030</v>
      </c>
      <c r="X114" t="s">
        <v>151</v>
      </c>
      <c r="Y114" t="s">
        <v>152</v>
      </c>
      <c r="Z114" s="134">
        <v>2050</v>
      </c>
      <c r="AA114" t="s">
        <v>150</v>
      </c>
      <c r="AB114" t="s">
        <v>151</v>
      </c>
      <c r="AC114">
        <v>2050</v>
      </c>
      <c r="AE114" t="s">
        <v>167</v>
      </c>
      <c r="AF114" t="s">
        <v>6</v>
      </c>
      <c r="AG114" t="s">
        <v>157</v>
      </c>
      <c r="AH114" t="s">
        <v>157</v>
      </c>
      <c r="AI114" t="s">
        <v>157</v>
      </c>
      <c r="AJ114" t="s">
        <v>218</v>
      </c>
      <c r="AL114" t="s">
        <v>154</v>
      </c>
      <c r="AQ114" t="s">
        <v>219</v>
      </c>
      <c r="AR114" t="s">
        <v>150</v>
      </c>
      <c r="AS114" t="s">
        <v>218</v>
      </c>
      <c r="AT114" s="1" t="s">
        <v>801</v>
      </c>
      <c r="AU114">
        <v>2050</v>
      </c>
      <c r="AX114" t="s">
        <v>157</v>
      </c>
      <c r="AY114" t="s">
        <v>312</v>
      </c>
      <c r="AZ114" t="s">
        <v>157</v>
      </c>
      <c r="BA114" t="s">
        <v>154</v>
      </c>
      <c r="BG114" s="45"/>
      <c r="BI114">
        <v>0</v>
      </c>
    </row>
    <row r="115" spans="3:61" ht="14.45">
      <c r="C115">
        <v>109</v>
      </c>
      <c r="D115">
        <v>107</v>
      </c>
      <c r="E115" t="s">
        <v>802</v>
      </c>
      <c r="F115" t="s">
        <v>314</v>
      </c>
      <c r="G115" t="s">
        <v>229</v>
      </c>
      <c r="H115" t="s">
        <v>264</v>
      </c>
      <c r="I115" t="s">
        <v>176</v>
      </c>
      <c r="J115" s="8">
        <v>96587.70</v>
      </c>
      <c r="K115">
        <v>5774.30</v>
      </c>
      <c r="L115">
        <v>0.041</v>
      </c>
      <c r="M115">
        <v>100969.10</v>
      </c>
      <c r="N115">
        <v>138129</v>
      </c>
      <c r="O115">
        <v>31</v>
      </c>
      <c r="P115" t="s">
        <v>154</v>
      </c>
      <c r="S115" t="s">
        <v>154</v>
      </c>
      <c r="T115" t="s">
        <v>154</v>
      </c>
      <c r="W115" s="134"/>
      <c r="Z115" s="134"/>
      <c r="AE115" t="s">
        <v>167</v>
      </c>
      <c r="AF115" t="s">
        <v>6</v>
      </c>
      <c r="AG115" t="s">
        <v>157</v>
      </c>
      <c r="AH115" t="s">
        <v>157</v>
      </c>
      <c r="AI115" t="s">
        <v>157</v>
      </c>
      <c r="AJ115" t="s">
        <v>218</v>
      </c>
      <c r="AL115" t="s">
        <v>154</v>
      </c>
      <c r="AQ115" t="s">
        <v>219</v>
      </c>
      <c r="AR115" t="s">
        <v>150</v>
      </c>
      <c r="AS115" t="s">
        <v>218</v>
      </c>
      <c r="AT115" t="s">
        <v>806</v>
      </c>
      <c r="AU115">
        <v>2050</v>
      </c>
      <c r="AX115" t="s">
        <v>157</v>
      </c>
      <c r="AY115" t="s">
        <v>262</v>
      </c>
      <c r="AZ115" t="s">
        <v>158</v>
      </c>
      <c r="BA115" t="s">
        <v>154</v>
      </c>
      <c r="BG115" s="45"/>
      <c r="BI115">
        <v>0</v>
      </c>
    </row>
    <row r="116" spans="3:61" ht="14.45">
      <c r="C116">
        <v>110</v>
      </c>
      <c r="D116">
        <v>121</v>
      </c>
      <c r="E116" t="s">
        <v>807</v>
      </c>
      <c r="F116" t="s">
        <v>314</v>
      </c>
      <c r="G116" t="s">
        <v>229</v>
      </c>
      <c r="H116" t="s">
        <v>264</v>
      </c>
      <c r="I116" t="s">
        <v>176</v>
      </c>
      <c r="J116" s="8">
        <v>96183.60</v>
      </c>
      <c r="K116">
        <v>5906.10</v>
      </c>
      <c r="L116">
        <v>-0.198</v>
      </c>
      <c r="M116">
        <v>112159</v>
      </c>
      <c r="N116">
        <v>56400</v>
      </c>
      <c r="O116">
        <v>31</v>
      </c>
      <c r="P116" t="s">
        <v>154</v>
      </c>
      <c r="S116" t="s">
        <v>154</v>
      </c>
      <c r="T116" t="s">
        <v>154</v>
      </c>
      <c r="W116" s="134"/>
      <c r="Z116" s="134"/>
      <c r="AE116" t="s">
        <v>167</v>
      </c>
      <c r="AF116" t="s">
        <v>6</v>
      </c>
      <c r="AG116" t="s">
        <v>157</v>
      </c>
      <c r="AH116" t="s">
        <v>157</v>
      </c>
      <c r="AI116" t="s">
        <v>169</v>
      </c>
      <c r="AJ116" t="s">
        <v>159</v>
      </c>
      <c r="AL116" t="s">
        <v>154</v>
      </c>
      <c r="AQ116" t="s">
        <v>160</v>
      </c>
      <c r="AR116" t="s">
        <v>150</v>
      </c>
      <c r="AS116" t="s">
        <v>159</v>
      </c>
      <c r="AT116" t="s">
        <v>811</v>
      </c>
      <c r="AU116">
        <v>2050</v>
      </c>
      <c r="AX116" t="s">
        <v>157</v>
      </c>
      <c r="AY116" t="s">
        <v>171</v>
      </c>
      <c r="AZ116" t="s">
        <v>158</v>
      </c>
      <c r="BA116" t="s">
        <v>154</v>
      </c>
      <c r="BG116" s="45"/>
      <c r="BI116">
        <v>0</v>
      </c>
    </row>
    <row r="117" spans="3:61" ht="409.5">
      <c r="C117">
        <v>111</v>
      </c>
      <c r="D117">
        <v>133</v>
      </c>
      <c r="E117" t="s">
        <v>812</v>
      </c>
      <c r="F117" t="s">
        <v>213</v>
      </c>
      <c r="G117" t="s">
        <v>214</v>
      </c>
      <c r="H117" t="s">
        <v>145</v>
      </c>
      <c r="I117" t="s">
        <v>146</v>
      </c>
      <c r="J117" s="8">
        <v>95567</v>
      </c>
      <c r="K117">
        <v>4592</v>
      </c>
      <c r="L117">
        <v>0.355</v>
      </c>
      <c r="M117">
        <v>79746</v>
      </c>
      <c r="N117">
        <v>108000</v>
      </c>
      <c r="O117">
        <v>25</v>
      </c>
      <c r="P117" t="s">
        <v>150</v>
      </c>
      <c r="Q117">
        <v>2019</v>
      </c>
      <c r="R117">
        <v>2040</v>
      </c>
      <c r="S117" t="s">
        <v>150</v>
      </c>
      <c r="T117" t="s">
        <v>150</v>
      </c>
      <c r="U117" t="s">
        <v>151</v>
      </c>
      <c r="V117" t="s">
        <v>152</v>
      </c>
      <c r="W117" s="134">
        <v>2031</v>
      </c>
      <c r="X117" t="s">
        <v>151</v>
      </c>
      <c r="Y117" t="s">
        <v>152</v>
      </c>
      <c r="Z117" s="134">
        <v>2051</v>
      </c>
      <c r="AA117" t="s">
        <v>150</v>
      </c>
      <c r="AB117" t="s">
        <v>151</v>
      </c>
      <c r="AC117">
        <v>2051</v>
      </c>
      <c r="AE117" t="s">
        <v>167</v>
      </c>
      <c r="AF117" t="s">
        <v>6</v>
      </c>
      <c r="AG117" t="s">
        <v>157</v>
      </c>
      <c r="AH117" t="s">
        <v>157</v>
      </c>
      <c r="AI117" t="s">
        <v>157</v>
      </c>
      <c r="AJ117" t="s">
        <v>218</v>
      </c>
      <c r="AL117" t="s">
        <v>154</v>
      </c>
      <c r="AQ117" t="s">
        <v>219</v>
      </c>
      <c r="AR117" t="s">
        <v>150</v>
      </c>
      <c r="AS117" t="s">
        <v>218</v>
      </c>
      <c r="AT117" s="1" t="s">
        <v>816</v>
      </c>
      <c r="AU117">
        <v>2050</v>
      </c>
      <c r="AX117" t="s">
        <v>168</v>
      </c>
      <c r="AY117" t="s">
        <v>158</v>
      </c>
      <c r="AZ117" t="s">
        <v>158</v>
      </c>
      <c r="BA117" t="s">
        <v>154</v>
      </c>
      <c r="BG117" s="45"/>
      <c r="BI117">
        <v>0</v>
      </c>
    </row>
    <row r="118" spans="3:61" ht="409.5">
      <c r="C118">
        <v>112</v>
      </c>
      <c r="D118" t="e">
        <v>#N/A</v>
      </c>
      <c r="E118" t="s">
        <v>817</v>
      </c>
      <c r="F118" t="s">
        <v>818</v>
      </c>
      <c r="G118" t="s">
        <v>144</v>
      </c>
      <c r="H118" t="s">
        <v>245</v>
      </c>
      <c r="I118" t="s">
        <v>246</v>
      </c>
      <c r="J118" s="8">
        <v>95044.20</v>
      </c>
      <c r="K118">
        <v>1057</v>
      </c>
      <c r="L118">
        <v>0.455</v>
      </c>
      <c r="M118">
        <v>43864.60</v>
      </c>
      <c r="N118">
        <v>194956</v>
      </c>
      <c r="O118">
        <v>1</v>
      </c>
      <c r="P118" t="s">
        <v>154</v>
      </c>
      <c r="S118" t="s">
        <v>154</v>
      </c>
      <c r="T118" t="s">
        <v>154</v>
      </c>
      <c r="W118" s="134"/>
      <c r="Z118" s="134"/>
      <c r="AE118" t="s">
        <v>167</v>
      </c>
      <c r="AF118" t="s">
        <v>6</v>
      </c>
      <c r="AG118" t="s">
        <v>157</v>
      </c>
      <c r="AH118" t="s">
        <v>157</v>
      </c>
      <c r="AI118" t="s">
        <v>157</v>
      </c>
      <c r="AJ118" t="s">
        <v>218</v>
      </c>
      <c r="AL118" t="s">
        <v>154</v>
      </c>
      <c r="AQ118" t="s">
        <v>219</v>
      </c>
      <c r="AR118" t="s">
        <v>150</v>
      </c>
      <c r="AS118" t="s">
        <v>218</v>
      </c>
      <c r="AT118" s="1" t="s">
        <v>822</v>
      </c>
      <c r="AU118">
        <v>2050</v>
      </c>
      <c r="AX118" t="s">
        <v>157</v>
      </c>
      <c r="AY118" t="s">
        <v>168</v>
      </c>
      <c r="AZ118" t="s">
        <v>158</v>
      </c>
      <c r="BA118" t="s">
        <v>154</v>
      </c>
      <c r="BG118" s="45"/>
      <c r="BI118">
        <v>0</v>
      </c>
    </row>
    <row r="119" spans="3:61" ht="409.5">
      <c r="C119">
        <v>113</v>
      </c>
      <c r="D119">
        <v>122</v>
      </c>
      <c r="E119" t="s">
        <v>823</v>
      </c>
      <c r="F119" t="s">
        <v>818</v>
      </c>
      <c r="G119" t="s">
        <v>144</v>
      </c>
      <c r="H119" t="s">
        <v>374</v>
      </c>
      <c r="I119" t="s">
        <v>246</v>
      </c>
      <c r="J119" s="8">
        <v>94376.60</v>
      </c>
      <c r="K119">
        <v>781.90</v>
      </c>
      <c r="L119">
        <v>-0.564</v>
      </c>
      <c r="M119">
        <v>59394.30</v>
      </c>
      <c r="N119">
        <v>324750</v>
      </c>
      <c r="O119">
        <v>31</v>
      </c>
      <c r="P119" t="s">
        <v>154</v>
      </c>
      <c r="S119" t="s">
        <v>150</v>
      </c>
      <c r="T119" t="s">
        <v>150</v>
      </c>
      <c r="U119" t="s">
        <v>151</v>
      </c>
      <c r="V119" t="s">
        <v>827</v>
      </c>
      <c r="W119" s="134">
        <v>2030</v>
      </c>
      <c r="Z119" s="134"/>
      <c r="AA119" t="s">
        <v>154</v>
      </c>
      <c r="AB119" t="s">
        <v>155</v>
      </c>
      <c r="AE119" t="s">
        <v>202</v>
      </c>
      <c r="AF119" t="s">
        <v>5</v>
      </c>
      <c r="AG119" t="s">
        <v>157</v>
      </c>
      <c r="AH119" t="s">
        <v>157</v>
      </c>
      <c r="AI119" t="s">
        <v>169</v>
      </c>
      <c r="AJ119" t="s">
        <v>159</v>
      </c>
      <c r="AK119" t="s">
        <v>160</v>
      </c>
      <c r="AL119" t="s">
        <v>150</v>
      </c>
      <c r="AM119" s="1" t="s">
        <v>828</v>
      </c>
      <c r="AN119">
        <v>2040</v>
      </c>
      <c r="AR119" t="s">
        <v>154</v>
      </c>
      <c r="AX119" t="s">
        <v>168</v>
      </c>
      <c r="AY119" t="s">
        <v>312</v>
      </c>
      <c r="AZ119" t="s">
        <v>158</v>
      </c>
      <c r="BA119" t="s">
        <v>154</v>
      </c>
      <c r="BG119" s="45"/>
      <c r="BI119">
        <v>0</v>
      </c>
    </row>
    <row r="120" spans="3:61" ht="14.45">
      <c r="C120">
        <v>114</v>
      </c>
      <c r="D120">
        <v>100</v>
      </c>
      <c r="E120" t="s">
        <v>829</v>
      </c>
      <c r="F120" t="s">
        <v>192</v>
      </c>
      <c r="G120" t="s">
        <v>193</v>
      </c>
      <c r="H120" t="s">
        <v>342</v>
      </c>
      <c r="I120" t="s">
        <v>176</v>
      </c>
      <c r="J120" s="8">
        <v>92973.30</v>
      </c>
      <c r="K120">
        <v>-948</v>
      </c>
      <c r="L120">
        <v>0</v>
      </c>
      <c r="M120">
        <v>145558.2</v>
      </c>
      <c r="N120">
        <v>108301</v>
      </c>
      <c r="O120">
        <v>10</v>
      </c>
      <c r="P120" t="s">
        <v>150</v>
      </c>
      <c r="Q120">
        <v>2020</v>
      </c>
      <c r="R120">
        <v>2040</v>
      </c>
      <c r="S120" t="s">
        <v>150</v>
      </c>
      <c r="T120" t="s">
        <v>154</v>
      </c>
      <c r="U120" t="s">
        <v>155</v>
      </c>
      <c r="W120" s="134"/>
      <c r="Z120" s="134"/>
      <c r="AE120" t="s">
        <v>167</v>
      </c>
      <c r="AF120" t="s">
        <v>6</v>
      </c>
      <c r="AG120" t="s">
        <v>157</v>
      </c>
      <c r="AH120" t="s">
        <v>157</v>
      </c>
      <c r="AI120" t="s">
        <v>157</v>
      </c>
      <c r="AJ120" t="s">
        <v>218</v>
      </c>
      <c r="AL120" t="s">
        <v>154</v>
      </c>
      <c r="AQ120" t="s">
        <v>219</v>
      </c>
      <c r="AR120" t="s">
        <v>150</v>
      </c>
      <c r="AS120" t="s">
        <v>218</v>
      </c>
      <c r="AT120" t="s">
        <v>833</v>
      </c>
      <c r="AU120">
        <v>2040</v>
      </c>
      <c r="AX120" t="s">
        <v>157</v>
      </c>
      <c r="AY120" t="s">
        <v>190</v>
      </c>
      <c r="AZ120" t="s">
        <v>158</v>
      </c>
      <c r="BA120" t="s">
        <v>154</v>
      </c>
      <c r="BG120" s="45"/>
      <c r="BI120">
        <v>0</v>
      </c>
    </row>
    <row r="121" spans="3:61" ht="409.5">
      <c r="C121">
        <v>115</v>
      </c>
      <c r="D121">
        <v>123</v>
      </c>
      <c r="E121" t="s">
        <v>834</v>
      </c>
      <c r="F121" t="s">
        <v>734</v>
      </c>
      <c r="G121" t="s">
        <v>735</v>
      </c>
      <c r="H121" t="s">
        <v>145</v>
      </c>
      <c r="I121" t="s">
        <v>146</v>
      </c>
      <c r="J121" s="8">
        <v>91854</v>
      </c>
      <c r="K121">
        <v>9578</v>
      </c>
      <c r="L121">
        <v>0.056</v>
      </c>
      <c r="M121">
        <v>99467</v>
      </c>
      <c r="N121">
        <v>319000</v>
      </c>
      <c r="O121">
        <v>31</v>
      </c>
      <c r="P121" t="s">
        <v>150</v>
      </c>
      <c r="Q121">
        <v>2020</v>
      </c>
      <c r="R121">
        <v>2040</v>
      </c>
      <c r="S121" t="s">
        <v>150</v>
      </c>
      <c r="T121" t="s">
        <v>150</v>
      </c>
      <c r="U121" t="s">
        <v>151</v>
      </c>
      <c r="V121" t="s">
        <v>152</v>
      </c>
      <c r="W121" s="134">
        <v>2030</v>
      </c>
      <c r="X121" t="s">
        <v>151</v>
      </c>
      <c r="Y121" t="s">
        <v>152</v>
      </c>
      <c r="Z121" s="134">
        <v>2050</v>
      </c>
      <c r="AA121" t="s">
        <v>150</v>
      </c>
      <c r="AB121" t="s">
        <v>151</v>
      </c>
      <c r="AC121">
        <v>2050</v>
      </c>
      <c r="AE121" t="s">
        <v>167</v>
      </c>
      <c r="AF121" t="s">
        <v>6</v>
      </c>
      <c r="AG121" t="s">
        <v>157</v>
      </c>
      <c r="AH121" t="s">
        <v>157</v>
      </c>
      <c r="AI121" t="s">
        <v>157</v>
      </c>
      <c r="AJ121" t="s">
        <v>218</v>
      </c>
      <c r="AL121" t="s">
        <v>154</v>
      </c>
      <c r="AQ121" t="s">
        <v>219</v>
      </c>
      <c r="AR121" t="s">
        <v>150</v>
      </c>
      <c r="AS121" t="s">
        <v>218</v>
      </c>
      <c r="AT121" s="1" t="s">
        <v>838</v>
      </c>
      <c r="AU121">
        <v>2050</v>
      </c>
      <c r="AX121" t="s">
        <v>157</v>
      </c>
      <c r="AY121" t="s">
        <v>190</v>
      </c>
      <c r="AZ121" t="s">
        <v>158</v>
      </c>
      <c r="BA121" t="s">
        <v>154</v>
      </c>
      <c r="BG121" s="45"/>
      <c r="BI121">
        <v>0</v>
      </c>
    </row>
    <row r="122" spans="3:61" ht="409.5">
      <c r="C122">
        <v>116</v>
      </c>
      <c r="D122">
        <v>141</v>
      </c>
      <c r="E122" t="s">
        <v>839</v>
      </c>
      <c r="F122" t="s">
        <v>163</v>
      </c>
      <c r="G122" t="s">
        <v>144</v>
      </c>
      <c r="H122" t="s">
        <v>175</v>
      </c>
      <c r="I122" t="s">
        <v>176</v>
      </c>
      <c r="J122" s="8">
        <v>91764.10</v>
      </c>
      <c r="K122">
        <v>26972.70</v>
      </c>
      <c r="L122">
        <v>0.657</v>
      </c>
      <c r="M122">
        <v>243995.30</v>
      </c>
      <c r="N122">
        <v>110558</v>
      </c>
      <c r="O122">
        <v>9</v>
      </c>
      <c r="P122" t="s">
        <v>154</v>
      </c>
      <c r="S122" t="s">
        <v>150</v>
      </c>
      <c r="T122" t="s">
        <v>150</v>
      </c>
      <c r="U122" t="s">
        <v>151</v>
      </c>
      <c r="V122" t="s">
        <v>152</v>
      </c>
      <c r="W122" s="134">
        <v>2030</v>
      </c>
      <c r="X122" t="s">
        <v>151</v>
      </c>
      <c r="Y122" t="s">
        <v>152</v>
      </c>
      <c r="Z122" s="134">
        <v>2050</v>
      </c>
      <c r="AA122" t="s">
        <v>150</v>
      </c>
      <c r="AB122" t="s">
        <v>151</v>
      </c>
      <c r="AC122">
        <v>2050</v>
      </c>
      <c r="AE122" t="s">
        <v>202</v>
      </c>
      <c r="AF122" t="s">
        <v>5</v>
      </c>
      <c r="AG122" t="s">
        <v>157</v>
      </c>
      <c r="AH122" t="s">
        <v>157</v>
      </c>
      <c r="AI122" t="s">
        <v>157</v>
      </c>
      <c r="AJ122" t="s">
        <v>218</v>
      </c>
      <c r="AK122" t="s">
        <v>219</v>
      </c>
      <c r="AL122" t="s">
        <v>150</v>
      </c>
      <c r="AM122" s="1" t="s">
        <v>843</v>
      </c>
      <c r="AN122">
        <v>2030</v>
      </c>
      <c r="AR122" t="s">
        <v>154</v>
      </c>
      <c r="AX122" t="s">
        <v>168</v>
      </c>
      <c r="AY122" t="s">
        <v>168</v>
      </c>
      <c r="AZ122" t="s">
        <v>158</v>
      </c>
      <c r="BA122" t="s">
        <v>154</v>
      </c>
      <c r="BG122" s="45"/>
      <c r="BI122">
        <v>0</v>
      </c>
    </row>
    <row r="123" spans="3:61" ht="14.45">
      <c r="C123">
        <v>117</v>
      </c>
      <c r="D123">
        <v>119</v>
      </c>
      <c r="E123" t="s">
        <v>844</v>
      </c>
      <c r="F123" t="s">
        <v>845</v>
      </c>
      <c r="G123" t="s">
        <v>144</v>
      </c>
      <c r="H123" t="s">
        <v>374</v>
      </c>
      <c r="I123" t="s">
        <v>246</v>
      </c>
      <c r="J123" s="8">
        <v>91578.90</v>
      </c>
      <c r="K123">
        <v>5632.10</v>
      </c>
      <c r="L123">
        <v>-0.174</v>
      </c>
      <c r="M123">
        <v>151525.2</v>
      </c>
      <c r="N123">
        <v>200518</v>
      </c>
      <c r="O123">
        <v>25</v>
      </c>
      <c r="P123" t="s">
        <v>154</v>
      </c>
      <c r="S123" t="s">
        <v>150</v>
      </c>
      <c r="T123" t="s">
        <v>150</v>
      </c>
      <c r="U123" t="s">
        <v>151</v>
      </c>
      <c r="V123" t="s">
        <v>152</v>
      </c>
      <c r="W123" s="134">
        <v>2030</v>
      </c>
      <c r="Z123" s="134"/>
      <c r="AL123" t="s">
        <v>154</v>
      </c>
      <c r="AO123" t="s">
        <v>849</v>
      </c>
      <c r="AP123" t="s">
        <v>850</v>
      </c>
      <c r="AR123" t="s">
        <v>154</v>
      </c>
      <c r="AX123" t="s">
        <v>168</v>
      </c>
      <c r="BA123" t="s">
        <v>154</v>
      </c>
      <c r="BG123" s="45"/>
      <c r="BI123">
        <v>0</v>
      </c>
    </row>
    <row r="124" spans="3:61" ht="14.45">
      <c r="C124">
        <v>118</v>
      </c>
      <c r="D124">
        <v>138</v>
      </c>
      <c r="E124" t="s">
        <v>851</v>
      </c>
      <c r="F124" t="s">
        <v>852</v>
      </c>
      <c r="G124" t="s">
        <v>852</v>
      </c>
      <c r="H124" t="s">
        <v>175</v>
      </c>
      <c r="I124" t="s">
        <v>176</v>
      </c>
      <c r="J124" s="8">
        <v>91534</v>
      </c>
      <c r="K124">
        <v>25</v>
      </c>
      <c r="L124">
        <v>-0.665</v>
      </c>
      <c r="M124">
        <v>57603.80</v>
      </c>
      <c r="N124">
        <v>23653</v>
      </c>
      <c r="O124">
        <v>5</v>
      </c>
      <c r="P124" t="s">
        <v>154</v>
      </c>
      <c r="S124" t="s">
        <v>154</v>
      </c>
      <c r="T124" t="s">
        <v>154</v>
      </c>
      <c r="W124" s="134"/>
      <c r="Z124" s="134"/>
      <c r="AK124" t="s">
        <v>180</v>
      </c>
      <c r="AL124" t="s">
        <v>154</v>
      </c>
      <c r="AM124" t="s">
        <v>665</v>
      </c>
      <c r="AN124">
        <v>2060</v>
      </c>
      <c r="AR124" t="s">
        <v>154</v>
      </c>
      <c r="AX124" t="s">
        <v>168</v>
      </c>
      <c r="BA124" t="s">
        <v>154</v>
      </c>
      <c r="BG124" s="45"/>
      <c r="BH124" t="s">
        <v>856</v>
      </c>
      <c r="BI124">
        <v>0</v>
      </c>
    </row>
    <row r="125" spans="3:61" ht="14.45">
      <c r="C125">
        <v>119</v>
      </c>
      <c r="D125">
        <v>112</v>
      </c>
      <c r="E125" t="s">
        <v>857</v>
      </c>
      <c r="F125" t="s">
        <v>236</v>
      </c>
      <c r="G125" t="s">
        <v>206</v>
      </c>
      <c r="H125" t="s">
        <v>175</v>
      </c>
      <c r="I125" t="s">
        <v>176</v>
      </c>
      <c r="J125" s="8">
        <v>91485.70</v>
      </c>
      <c r="K125">
        <v>643.90</v>
      </c>
      <c r="L125">
        <v>-0.44</v>
      </c>
      <c r="M125">
        <v>80401.4</v>
      </c>
      <c r="N125">
        <v>193615</v>
      </c>
      <c r="O125">
        <v>13</v>
      </c>
      <c r="P125" t="s">
        <v>154</v>
      </c>
      <c r="S125" t="s">
        <v>154</v>
      </c>
      <c r="T125" t="s">
        <v>154</v>
      </c>
      <c r="W125" s="134"/>
      <c r="Z125" s="134"/>
      <c r="AE125" t="s">
        <v>281</v>
      </c>
      <c r="AF125" t="s">
        <v>240</v>
      </c>
      <c r="AG125" t="s">
        <v>157</v>
      </c>
      <c r="AH125" t="s">
        <v>157</v>
      </c>
      <c r="AI125" t="s">
        <v>158</v>
      </c>
      <c r="AJ125" t="s">
        <v>159</v>
      </c>
      <c r="AL125" t="s">
        <v>154</v>
      </c>
      <c r="AR125" t="s">
        <v>154</v>
      </c>
      <c r="AX125" t="s">
        <v>168</v>
      </c>
      <c r="AY125" t="s">
        <v>168</v>
      </c>
      <c r="AZ125" t="s">
        <v>158</v>
      </c>
      <c r="BA125" t="s">
        <v>150</v>
      </c>
      <c r="BB125" t="s">
        <v>861</v>
      </c>
      <c r="BC125">
        <v>2025</v>
      </c>
      <c r="BG125" s="45"/>
      <c r="BI125">
        <v>0</v>
      </c>
    </row>
    <row r="126" spans="3:61" ht="14.45">
      <c r="C126">
        <v>120</v>
      </c>
      <c r="D126">
        <v>99</v>
      </c>
      <c r="E126" t="s">
        <v>862</v>
      </c>
      <c r="F126" t="s">
        <v>192</v>
      </c>
      <c r="G126" t="s">
        <v>193</v>
      </c>
      <c r="H126" t="s">
        <v>863</v>
      </c>
      <c r="I126" t="s">
        <v>3034</v>
      </c>
      <c r="J126" s="8">
        <v>91416</v>
      </c>
      <c r="K126">
        <v>7528</v>
      </c>
      <c r="L126">
        <v>-0.698</v>
      </c>
      <c r="M126">
        <v>181645</v>
      </c>
      <c r="N126">
        <v>49185</v>
      </c>
      <c r="O126">
        <v>31</v>
      </c>
      <c r="P126" t="s">
        <v>154</v>
      </c>
      <c r="S126" t="s">
        <v>154</v>
      </c>
      <c r="T126" t="s">
        <v>154</v>
      </c>
      <c r="W126" s="134"/>
      <c r="Z126" s="134"/>
      <c r="AE126" t="s">
        <v>167</v>
      </c>
      <c r="AF126" t="s">
        <v>6</v>
      </c>
      <c r="AG126" t="s">
        <v>157</v>
      </c>
      <c r="AH126" t="s">
        <v>157</v>
      </c>
      <c r="AI126" t="s">
        <v>158</v>
      </c>
      <c r="AJ126" t="s">
        <v>159</v>
      </c>
      <c r="AL126" t="s">
        <v>154</v>
      </c>
      <c r="AQ126" t="s">
        <v>160</v>
      </c>
      <c r="AR126" t="s">
        <v>150</v>
      </c>
      <c r="AS126" t="s">
        <v>159</v>
      </c>
      <c r="AT126" t="s">
        <v>867</v>
      </c>
      <c r="AU126">
        <v>2050</v>
      </c>
      <c r="AX126" t="s">
        <v>157</v>
      </c>
      <c r="AY126" t="s">
        <v>190</v>
      </c>
      <c r="AZ126" t="s">
        <v>158</v>
      </c>
      <c r="BA126" t="s">
        <v>154</v>
      </c>
      <c r="BG126" s="45"/>
      <c r="BI126">
        <v>0</v>
      </c>
    </row>
    <row r="127" spans="3:61" ht="14.45">
      <c r="C127">
        <v>121</v>
      </c>
      <c r="D127">
        <v>109</v>
      </c>
      <c r="E127" t="s">
        <v>868</v>
      </c>
      <c r="F127" t="s">
        <v>183</v>
      </c>
      <c r="G127" t="s">
        <v>184</v>
      </c>
      <c r="H127" t="s">
        <v>869</v>
      </c>
      <c r="I127" t="s">
        <v>3034</v>
      </c>
      <c r="J127" s="8">
        <v>91376.50</v>
      </c>
      <c r="K127">
        <v>-42633.40</v>
      </c>
      <c r="L127">
        <v>-94.27</v>
      </c>
      <c r="M127">
        <v>106174.70</v>
      </c>
      <c r="N127">
        <v>129198</v>
      </c>
      <c r="O127">
        <v>31</v>
      </c>
      <c r="P127" t="s">
        <v>154</v>
      </c>
      <c r="S127" t="s">
        <v>154</v>
      </c>
      <c r="T127" t="s">
        <v>154</v>
      </c>
      <c r="W127" s="134"/>
      <c r="Z127" s="134"/>
      <c r="AG127" t="s">
        <v>157</v>
      </c>
      <c r="AH127" t="s">
        <v>157</v>
      </c>
      <c r="AI127" t="s">
        <v>158</v>
      </c>
      <c r="AJ127" t="s">
        <v>159</v>
      </c>
      <c r="AL127" t="s">
        <v>154</v>
      </c>
      <c r="AQ127" t="s">
        <v>160</v>
      </c>
      <c r="AR127" t="s">
        <v>150</v>
      </c>
      <c r="AS127" t="s">
        <v>159</v>
      </c>
      <c r="AU127">
        <v>2050</v>
      </c>
      <c r="AX127" t="s">
        <v>157</v>
      </c>
      <c r="AY127" t="s">
        <v>168</v>
      </c>
      <c r="AZ127" t="s">
        <v>158</v>
      </c>
      <c r="BA127" t="s">
        <v>154</v>
      </c>
      <c r="BE127" t="s">
        <v>873</v>
      </c>
      <c r="BG127" s="45"/>
      <c r="BI127">
        <v>0</v>
      </c>
    </row>
    <row r="128" spans="3:61" ht="14.45">
      <c r="C128">
        <v>122</v>
      </c>
      <c r="D128">
        <v>131</v>
      </c>
      <c r="E128" t="s">
        <v>874</v>
      </c>
      <c r="F128" t="s">
        <v>610</v>
      </c>
      <c r="G128" t="s">
        <v>517</v>
      </c>
      <c r="H128" t="s">
        <v>145</v>
      </c>
      <c r="I128" t="s">
        <v>146</v>
      </c>
      <c r="J128" s="8">
        <v>91361</v>
      </c>
      <c r="K128">
        <v>4972</v>
      </c>
      <c r="L128">
        <v>1.112</v>
      </c>
      <c r="M128">
        <v>196219</v>
      </c>
      <c r="N128">
        <v>205040</v>
      </c>
      <c r="O128">
        <v>31</v>
      </c>
      <c r="P128" t="s">
        <v>154</v>
      </c>
      <c r="S128" t="s">
        <v>150</v>
      </c>
      <c r="T128" t="s">
        <v>150</v>
      </c>
      <c r="U128" t="s">
        <v>151</v>
      </c>
      <c r="V128" t="s">
        <v>353</v>
      </c>
      <c r="W128" s="134">
        <v>2030</v>
      </c>
      <c r="Z128" s="134"/>
      <c r="AE128" t="s">
        <v>167</v>
      </c>
      <c r="AF128" t="s">
        <v>6</v>
      </c>
      <c r="AG128" t="s">
        <v>157</v>
      </c>
      <c r="AH128" t="s">
        <v>157</v>
      </c>
      <c r="AI128" t="s">
        <v>157</v>
      </c>
      <c r="AJ128" t="s">
        <v>218</v>
      </c>
      <c r="AL128" t="s">
        <v>154</v>
      </c>
      <c r="AQ128" t="s">
        <v>219</v>
      </c>
      <c r="AR128" t="s">
        <v>150</v>
      </c>
      <c r="AS128" t="s">
        <v>218</v>
      </c>
      <c r="AT128" t="s">
        <v>878</v>
      </c>
      <c r="AU128">
        <v>2030</v>
      </c>
      <c r="AX128" t="s">
        <v>157</v>
      </c>
      <c r="AY128" t="s">
        <v>171</v>
      </c>
      <c r="AZ128" t="s">
        <v>158</v>
      </c>
      <c r="BA128" t="s">
        <v>154</v>
      </c>
      <c r="BG128" s="45"/>
      <c r="BI128">
        <v>0</v>
      </c>
    </row>
    <row r="129" spans="3:61" ht="14.45">
      <c r="C129">
        <v>123</v>
      </c>
      <c r="D129">
        <v>124</v>
      </c>
      <c r="E129" t="s">
        <v>879</v>
      </c>
      <c r="F129" t="s">
        <v>880</v>
      </c>
      <c r="G129" t="s">
        <v>790</v>
      </c>
      <c r="H129" t="s">
        <v>145</v>
      </c>
      <c r="I129" t="s">
        <v>146</v>
      </c>
      <c r="J129" s="8">
        <v>91070</v>
      </c>
      <c r="K129">
        <v>5782</v>
      </c>
      <c r="L129">
        <v>-0.138</v>
      </c>
      <c r="M129">
        <v>70070</v>
      </c>
      <c r="N129">
        <v>372180</v>
      </c>
      <c r="O129">
        <v>31</v>
      </c>
      <c r="P129" t="s">
        <v>154</v>
      </c>
      <c r="S129" t="s">
        <v>154</v>
      </c>
      <c r="T129" t="s">
        <v>154</v>
      </c>
      <c r="W129" s="134"/>
      <c r="Z129" s="134"/>
      <c r="AE129" t="s">
        <v>202</v>
      </c>
      <c r="AF129" t="s">
        <v>5</v>
      </c>
      <c r="AG129" t="s">
        <v>157</v>
      </c>
      <c r="AH129" t="s">
        <v>157</v>
      </c>
      <c r="AI129" t="s">
        <v>157</v>
      </c>
      <c r="AJ129" t="s">
        <v>218</v>
      </c>
      <c r="AK129" t="s">
        <v>219</v>
      </c>
      <c r="AL129" t="s">
        <v>150</v>
      </c>
      <c r="AM129" t="s">
        <v>884</v>
      </c>
      <c r="AN129">
        <v>2050</v>
      </c>
      <c r="AR129" t="s">
        <v>154</v>
      </c>
      <c r="AX129" t="s">
        <v>158</v>
      </c>
      <c r="AY129" t="s">
        <v>158</v>
      </c>
      <c r="AZ129" t="s">
        <v>158</v>
      </c>
      <c r="BA129" t="s">
        <v>154</v>
      </c>
      <c r="BE129" t="s">
        <v>885</v>
      </c>
      <c r="BG129" s="45"/>
      <c r="BI129">
        <v>0</v>
      </c>
    </row>
    <row r="130" spans="3:61" ht="14.45">
      <c r="C130">
        <v>124</v>
      </c>
      <c r="D130">
        <v>134</v>
      </c>
      <c r="E130" t="s">
        <v>886</v>
      </c>
      <c r="F130" t="s">
        <v>880</v>
      </c>
      <c r="G130" t="s">
        <v>790</v>
      </c>
      <c r="H130" t="s">
        <v>245</v>
      </c>
      <c r="I130" t="s">
        <v>246</v>
      </c>
      <c r="J130" s="8">
        <v>91041.40</v>
      </c>
      <c r="K130">
        <v>3603.30</v>
      </c>
      <c r="L130">
        <v>-0.094</v>
      </c>
      <c r="M130">
        <v>72349.4</v>
      </c>
      <c r="N130">
        <v>559051</v>
      </c>
      <c r="O130">
        <v>31</v>
      </c>
      <c r="P130" t="s">
        <v>154</v>
      </c>
      <c r="S130" t="s">
        <v>150</v>
      </c>
      <c r="T130" t="s">
        <v>150</v>
      </c>
      <c r="U130" t="s">
        <v>151</v>
      </c>
      <c r="V130" t="s">
        <v>152</v>
      </c>
      <c r="W130" s="134">
        <v>2030</v>
      </c>
      <c r="X130" t="s">
        <v>151</v>
      </c>
      <c r="Y130" t="s">
        <v>152</v>
      </c>
      <c r="Z130" s="134">
        <v>2050</v>
      </c>
      <c r="AA130" t="s">
        <v>150</v>
      </c>
      <c r="AB130" t="s">
        <v>151</v>
      </c>
      <c r="AC130">
        <v>2050</v>
      </c>
      <c r="AE130" t="s">
        <v>167</v>
      </c>
      <c r="AF130" t="s">
        <v>6</v>
      </c>
      <c r="AG130" t="s">
        <v>168</v>
      </c>
      <c r="AH130" t="s">
        <v>168</v>
      </c>
      <c r="AI130" t="s">
        <v>168</v>
      </c>
      <c r="AL130" t="s">
        <v>154</v>
      </c>
      <c r="AR130" t="s">
        <v>150</v>
      </c>
      <c r="AT130" t="s">
        <v>890</v>
      </c>
      <c r="AU130">
        <v>2050</v>
      </c>
      <c r="AX130" t="s">
        <v>157</v>
      </c>
      <c r="AY130" t="s">
        <v>168</v>
      </c>
      <c r="AZ130" t="s">
        <v>158</v>
      </c>
      <c r="BA130" t="s">
        <v>154</v>
      </c>
      <c r="BG130" s="45"/>
      <c r="BI130">
        <v>0</v>
      </c>
    </row>
    <row r="131" spans="3:61" ht="14.45">
      <c r="C131">
        <v>125</v>
      </c>
      <c r="D131">
        <v>118</v>
      </c>
      <c r="E131" t="s">
        <v>891</v>
      </c>
      <c r="F131" t="s">
        <v>333</v>
      </c>
      <c r="G131" t="s">
        <v>229</v>
      </c>
      <c r="H131" t="s">
        <v>374</v>
      </c>
      <c r="I131" t="s">
        <v>246</v>
      </c>
      <c r="J131" s="8">
        <v>90552.60</v>
      </c>
      <c r="K131">
        <v>7664.10</v>
      </c>
      <c r="L131">
        <v>0.117</v>
      </c>
      <c r="M131">
        <v>2391573.8</v>
      </c>
      <c r="N131">
        <v>78401</v>
      </c>
      <c r="O131">
        <v>31</v>
      </c>
      <c r="P131" t="s">
        <v>150</v>
      </c>
      <c r="Q131">
        <v>2016</v>
      </c>
      <c r="R131">
        <v>2030</v>
      </c>
      <c r="S131" t="s">
        <v>150</v>
      </c>
      <c r="T131" t="s">
        <v>150</v>
      </c>
      <c r="U131" t="s">
        <v>210</v>
      </c>
      <c r="W131" s="134">
        <v>2030</v>
      </c>
      <c r="Z131" s="134"/>
      <c r="AE131" t="s">
        <v>167</v>
      </c>
      <c r="AF131" t="s">
        <v>6</v>
      </c>
      <c r="AG131" t="s">
        <v>157</v>
      </c>
      <c r="AH131" t="s">
        <v>157</v>
      </c>
      <c r="AI131" t="s">
        <v>169</v>
      </c>
      <c r="AJ131" t="s">
        <v>159</v>
      </c>
      <c r="AL131" t="s">
        <v>154</v>
      </c>
      <c r="AQ131" t="s">
        <v>160</v>
      </c>
      <c r="AR131" t="s">
        <v>150</v>
      </c>
      <c r="AS131" t="s">
        <v>159</v>
      </c>
      <c r="AT131" t="s">
        <v>895</v>
      </c>
      <c r="AU131">
        <v>2050</v>
      </c>
      <c r="AX131" t="s">
        <v>157</v>
      </c>
      <c r="AY131" t="s">
        <v>312</v>
      </c>
      <c r="AZ131" t="s">
        <v>158</v>
      </c>
      <c r="BA131" t="s">
        <v>154</v>
      </c>
      <c r="BE131" t="s">
        <v>896</v>
      </c>
      <c r="BG131" s="45"/>
      <c r="BI131">
        <v>0</v>
      </c>
    </row>
    <row r="132" spans="3:61" ht="409.5">
      <c r="C132">
        <v>126</v>
      </c>
      <c r="D132">
        <v>186</v>
      </c>
      <c r="E132" t="s">
        <v>897</v>
      </c>
      <c r="F132" t="s">
        <v>560</v>
      </c>
      <c r="G132" t="s">
        <v>214</v>
      </c>
      <c r="H132" t="s">
        <v>349</v>
      </c>
      <c r="I132" t="s">
        <v>176</v>
      </c>
      <c r="J132" s="8">
        <v>90167</v>
      </c>
      <c r="K132">
        <v>36087.3</v>
      </c>
      <c r="L132">
        <v>0.319</v>
      </c>
      <c r="M132">
        <v>204048.30</v>
      </c>
      <c r="N132">
        <v>83825</v>
      </c>
      <c r="O132">
        <v>11</v>
      </c>
      <c r="P132" t="s">
        <v>154</v>
      </c>
      <c r="S132" t="s">
        <v>154</v>
      </c>
      <c r="T132" t="s">
        <v>154</v>
      </c>
      <c r="W132" s="134"/>
      <c r="Z132" s="134"/>
      <c r="AE132" t="s">
        <v>9</v>
      </c>
      <c r="AF132" t="s">
        <v>240</v>
      </c>
      <c r="AG132" t="s">
        <v>157</v>
      </c>
      <c r="AH132" t="s">
        <v>157</v>
      </c>
      <c r="AI132" t="s">
        <v>168</v>
      </c>
      <c r="AJ132" t="s">
        <v>159</v>
      </c>
      <c r="AL132" t="s">
        <v>154</v>
      </c>
      <c r="AQ132" t="s">
        <v>901</v>
      </c>
      <c r="AR132" t="s">
        <v>150</v>
      </c>
      <c r="AS132" t="s">
        <v>218</v>
      </c>
      <c r="AT132" t="s">
        <v>902</v>
      </c>
      <c r="AU132">
        <v>2050</v>
      </c>
      <c r="AV132" t="s">
        <v>903</v>
      </c>
      <c r="AX132" t="s">
        <v>157</v>
      </c>
      <c r="AY132" t="s">
        <v>168</v>
      </c>
      <c r="AZ132" t="s">
        <v>158</v>
      </c>
      <c r="BA132" t="s">
        <v>150</v>
      </c>
      <c r="BB132" s="1" t="s">
        <v>904</v>
      </c>
      <c r="BC132">
        <v>2030</v>
      </c>
      <c r="BG132" s="45"/>
      <c r="BI132">
        <v>0</v>
      </c>
    </row>
    <row r="133" spans="3:61" ht="14.45">
      <c r="C133">
        <v>127</v>
      </c>
      <c r="D133">
        <v>116</v>
      </c>
      <c r="E133" t="s">
        <v>905</v>
      </c>
      <c r="F133" t="s">
        <v>192</v>
      </c>
      <c r="G133" t="s">
        <v>193</v>
      </c>
      <c r="H133" t="s">
        <v>686</v>
      </c>
      <c r="I133" t="s">
        <v>176</v>
      </c>
      <c r="J133" s="8">
        <v>90098.40</v>
      </c>
      <c r="K133">
        <v>1608.60</v>
      </c>
      <c r="L133">
        <v>-0.681</v>
      </c>
      <c r="M133">
        <v>59328.50</v>
      </c>
      <c r="N133">
        <v>31528</v>
      </c>
      <c r="O133">
        <v>31</v>
      </c>
      <c r="P133" t="s">
        <v>154</v>
      </c>
      <c r="S133" t="s">
        <v>154</v>
      </c>
      <c r="T133" t="s">
        <v>154</v>
      </c>
      <c r="W133" s="134"/>
      <c r="Z133" s="134"/>
      <c r="AE133" t="s">
        <v>167</v>
      </c>
      <c r="AF133" t="s">
        <v>6</v>
      </c>
      <c r="AG133" t="s">
        <v>157</v>
      </c>
      <c r="AH133" t="s">
        <v>157</v>
      </c>
      <c r="AI133" t="s">
        <v>157</v>
      </c>
      <c r="AJ133" t="s">
        <v>218</v>
      </c>
      <c r="AL133" t="s">
        <v>154</v>
      </c>
      <c r="AQ133" t="s">
        <v>219</v>
      </c>
      <c r="AR133" t="s">
        <v>150</v>
      </c>
      <c r="AS133" t="s">
        <v>218</v>
      </c>
      <c r="AT133" t="s">
        <v>909</v>
      </c>
      <c r="AU133">
        <v>2046</v>
      </c>
      <c r="AX133" t="s">
        <v>157</v>
      </c>
      <c r="AY133" t="s">
        <v>190</v>
      </c>
      <c r="AZ133" t="s">
        <v>158</v>
      </c>
      <c r="BA133" t="s">
        <v>154</v>
      </c>
      <c r="BG133" s="45"/>
      <c r="BI133">
        <v>0</v>
      </c>
    </row>
    <row r="134" spans="3:61" ht="14.45">
      <c r="C134">
        <v>128</v>
      </c>
      <c r="D134" t="e">
        <v>#N/A</v>
      </c>
      <c r="E134" t="s">
        <v>910</v>
      </c>
      <c r="F134" t="s">
        <v>516</v>
      </c>
      <c r="G134" t="s">
        <v>517</v>
      </c>
      <c r="H134" t="s">
        <v>264</v>
      </c>
      <c r="I134" t="s">
        <v>176</v>
      </c>
      <c r="J134" s="8">
        <v>89900</v>
      </c>
      <c r="K134">
        <v>6559.90</v>
      </c>
      <c r="L134">
        <v>-0.259</v>
      </c>
      <c r="M134">
        <v>200563.60</v>
      </c>
      <c r="N134">
        <v>341321</v>
      </c>
      <c r="O134">
        <v>31</v>
      </c>
      <c r="P134" t="s">
        <v>154</v>
      </c>
      <c r="S134" t="s">
        <v>150</v>
      </c>
      <c r="T134" t="s">
        <v>150</v>
      </c>
      <c r="U134" t="s">
        <v>151</v>
      </c>
      <c r="V134" t="s">
        <v>152</v>
      </c>
      <c r="W134" s="134">
        <v>2030</v>
      </c>
      <c r="X134" t="s">
        <v>151</v>
      </c>
      <c r="Y134" t="s">
        <v>152</v>
      </c>
      <c r="Z134" s="134">
        <v>2040</v>
      </c>
      <c r="AA134" t="s">
        <v>150</v>
      </c>
      <c r="AB134" t="s">
        <v>151</v>
      </c>
      <c r="AC134">
        <v>2040</v>
      </c>
      <c r="AE134" t="s">
        <v>167</v>
      </c>
      <c r="AF134" t="s">
        <v>6</v>
      </c>
      <c r="AG134" t="s">
        <v>157</v>
      </c>
      <c r="AH134" t="s">
        <v>157</v>
      </c>
      <c r="AI134" t="s">
        <v>157</v>
      </c>
      <c r="AJ134" t="s">
        <v>218</v>
      </c>
      <c r="AL134" t="s">
        <v>154</v>
      </c>
      <c r="AQ134" t="s">
        <v>219</v>
      </c>
      <c r="AR134" t="s">
        <v>150</v>
      </c>
      <c r="AS134" t="s">
        <v>218</v>
      </c>
      <c r="AT134" s="135" t="s">
        <v>7830</v>
      </c>
      <c r="AU134">
        <v>2040</v>
      </c>
      <c r="AX134" t="s">
        <v>157</v>
      </c>
      <c r="AY134" t="s">
        <v>168</v>
      </c>
      <c r="AZ134" t="s">
        <v>158</v>
      </c>
      <c r="BA134" t="s">
        <v>154</v>
      </c>
      <c r="BG134" s="45"/>
      <c r="BI134">
        <v>0</v>
      </c>
    </row>
    <row r="135" spans="3:61" ht="14.45">
      <c r="C135">
        <v>129</v>
      </c>
      <c r="D135">
        <v>140</v>
      </c>
      <c r="E135" t="s">
        <v>915</v>
      </c>
      <c r="F135" t="s">
        <v>818</v>
      </c>
      <c r="G135" t="s">
        <v>144</v>
      </c>
      <c r="H135" t="s">
        <v>284</v>
      </c>
      <c r="I135" t="s">
        <v>246</v>
      </c>
      <c r="J135" s="8">
        <v>89745.60</v>
      </c>
      <c r="K135">
        <v>2071</v>
      </c>
      <c r="L135">
        <v>0.393</v>
      </c>
      <c r="M135">
        <v>48961.40</v>
      </c>
      <c r="N135">
        <v>229140</v>
      </c>
      <c r="O135">
        <v>31</v>
      </c>
      <c r="P135" t="s">
        <v>150</v>
      </c>
      <c r="Q135">
        <v>2017</v>
      </c>
      <c r="R135">
        <v>2030</v>
      </c>
      <c r="S135" t="s">
        <v>150</v>
      </c>
      <c r="T135" t="s">
        <v>150</v>
      </c>
      <c r="U135" t="s">
        <v>151</v>
      </c>
      <c r="V135" t="s">
        <v>152</v>
      </c>
      <c r="W135" s="134">
        <v>2032</v>
      </c>
      <c r="X135" t="s">
        <v>151</v>
      </c>
      <c r="Y135" t="s">
        <v>152</v>
      </c>
      <c r="Z135" s="134">
        <v>2050</v>
      </c>
      <c r="AA135" t="s">
        <v>150</v>
      </c>
      <c r="AB135" t="s">
        <v>151</v>
      </c>
      <c r="AC135">
        <v>2050</v>
      </c>
      <c r="AE135" t="s">
        <v>167</v>
      </c>
      <c r="AF135" t="s">
        <v>6</v>
      </c>
      <c r="AG135" t="s">
        <v>157</v>
      </c>
      <c r="AH135" t="s">
        <v>157</v>
      </c>
      <c r="AI135" t="s">
        <v>157</v>
      </c>
      <c r="AJ135" t="s">
        <v>218</v>
      </c>
      <c r="AL135" t="s">
        <v>154</v>
      </c>
      <c r="AQ135" t="s">
        <v>219</v>
      </c>
      <c r="AR135" t="s">
        <v>150</v>
      </c>
      <c r="AS135" t="s">
        <v>218</v>
      </c>
      <c r="AT135" t="s">
        <v>919</v>
      </c>
      <c r="AU135">
        <v>2050</v>
      </c>
      <c r="AX135" t="s">
        <v>157</v>
      </c>
      <c r="AY135" t="s">
        <v>312</v>
      </c>
      <c r="AZ135" t="s">
        <v>158</v>
      </c>
      <c r="BA135" t="s">
        <v>154</v>
      </c>
      <c r="BG135" s="45"/>
      <c r="BI135">
        <v>0</v>
      </c>
    </row>
    <row r="136" spans="3:61" ht="14.45">
      <c r="C136">
        <v>130</v>
      </c>
      <c r="D136">
        <v>148</v>
      </c>
      <c r="E136" t="s">
        <v>920</v>
      </c>
      <c r="F136" t="s">
        <v>290</v>
      </c>
      <c r="G136" t="s">
        <v>229</v>
      </c>
      <c r="H136" t="s">
        <v>264</v>
      </c>
      <c r="I136" t="s">
        <v>176</v>
      </c>
      <c r="J136" s="8">
        <v>89409.80</v>
      </c>
      <c r="K136">
        <v>12220.50</v>
      </c>
      <c r="L136">
        <v>0.185</v>
      </c>
      <c r="M136">
        <v>2756111.20</v>
      </c>
      <c r="N136">
        <v>156253</v>
      </c>
      <c r="O136">
        <v>24</v>
      </c>
      <c r="P136" t="s">
        <v>154</v>
      </c>
      <c r="S136" t="s">
        <v>154</v>
      </c>
      <c r="T136" t="s">
        <v>154</v>
      </c>
      <c r="W136" s="134"/>
      <c r="Z136" s="134"/>
      <c r="AE136" t="s">
        <v>167</v>
      </c>
      <c r="AF136" t="s">
        <v>6</v>
      </c>
      <c r="AG136" t="s">
        <v>157</v>
      </c>
      <c r="AH136" t="s">
        <v>157</v>
      </c>
      <c r="AI136" t="s">
        <v>168</v>
      </c>
      <c r="AJ136" t="s">
        <v>159</v>
      </c>
      <c r="AL136" t="s">
        <v>154</v>
      </c>
      <c r="AQ136" t="s">
        <v>160</v>
      </c>
      <c r="AR136" t="s">
        <v>150</v>
      </c>
      <c r="AS136" t="s">
        <v>159</v>
      </c>
      <c r="AT136" t="s">
        <v>924</v>
      </c>
      <c r="AU136">
        <v>2030</v>
      </c>
      <c r="AX136" t="s">
        <v>157</v>
      </c>
      <c r="AY136" t="s">
        <v>158</v>
      </c>
      <c r="AZ136" t="s">
        <v>158</v>
      </c>
      <c r="BA136" t="s">
        <v>154</v>
      </c>
      <c r="BG136" s="45"/>
      <c r="BI136">
        <v>0</v>
      </c>
    </row>
    <row r="137" spans="3:61" ht="409.5">
      <c r="C137">
        <v>131</v>
      </c>
      <c r="D137">
        <v>115</v>
      </c>
      <c r="E137" t="s">
        <v>925</v>
      </c>
      <c r="F137" t="s">
        <v>926</v>
      </c>
      <c r="G137" t="s">
        <v>206</v>
      </c>
      <c r="H137" t="s">
        <v>145</v>
      </c>
      <c r="I137" t="s">
        <v>146</v>
      </c>
      <c r="J137" s="8">
        <v>88821</v>
      </c>
      <c r="K137">
        <v>14066</v>
      </c>
      <c r="L137">
        <v>-0.60</v>
      </c>
      <c r="M137">
        <v>180104</v>
      </c>
      <c r="N137">
        <v>138100</v>
      </c>
      <c r="O137">
        <v>25</v>
      </c>
      <c r="P137" t="s">
        <v>150</v>
      </c>
      <c r="Q137">
        <v>2015</v>
      </c>
      <c r="R137">
        <v>2025</v>
      </c>
      <c r="S137" t="s">
        <v>150</v>
      </c>
      <c r="T137" t="s">
        <v>150</v>
      </c>
      <c r="U137" t="s">
        <v>151</v>
      </c>
      <c r="V137" t="s">
        <v>152</v>
      </c>
      <c r="W137" s="134">
        <v>2030</v>
      </c>
      <c r="Z137" s="134"/>
      <c r="AA137" t="s">
        <v>154</v>
      </c>
      <c r="AB137" t="s">
        <v>155</v>
      </c>
      <c r="AE137" t="s">
        <v>167</v>
      </c>
      <c r="AF137" t="s">
        <v>6</v>
      </c>
      <c r="AG137" t="s">
        <v>157</v>
      </c>
      <c r="AH137" t="s">
        <v>157</v>
      </c>
      <c r="AI137" t="s">
        <v>157</v>
      </c>
      <c r="AJ137" t="s">
        <v>218</v>
      </c>
      <c r="AL137" t="s">
        <v>154</v>
      </c>
      <c r="AQ137" t="s">
        <v>219</v>
      </c>
      <c r="AR137" t="s">
        <v>150</v>
      </c>
      <c r="AS137" t="s">
        <v>218</v>
      </c>
      <c r="AT137" s="1" t="s">
        <v>930</v>
      </c>
      <c r="AU137">
        <v>2045</v>
      </c>
      <c r="AX137" t="s">
        <v>157</v>
      </c>
      <c r="AY137" t="s">
        <v>171</v>
      </c>
      <c r="AZ137" t="s">
        <v>158</v>
      </c>
      <c r="BA137" t="s">
        <v>154</v>
      </c>
      <c r="BE137" t="s">
        <v>931</v>
      </c>
      <c r="BG137" s="45"/>
      <c r="BI137">
        <v>0</v>
      </c>
    </row>
    <row r="138" spans="3:61" ht="14.45">
      <c r="C138">
        <v>132</v>
      </c>
      <c r="D138">
        <v>168</v>
      </c>
      <c r="E138" t="s">
        <v>932</v>
      </c>
      <c r="F138" t="s">
        <v>333</v>
      </c>
      <c r="G138" t="s">
        <v>229</v>
      </c>
      <c r="H138" t="s">
        <v>756</v>
      </c>
      <c r="I138" t="s">
        <v>146</v>
      </c>
      <c r="J138" s="8">
        <v>88304.20</v>
      </c>
      <c r="K138">
        <v>6499</v>
      </c>
      <c r="L138">
        <v>-0.187</v>
      </c>
      <c r="M138">
        <v>1479124</v>
      </c>
      <c r="N138">
        <v>101759</v>
      </c>
      <c r="O138">
        <v>26</v>
      </c>
      <c r="P138" t="s">
        <v>150</v>
      </c>
      <c r="Q138">
        <v>2016</v>
      </c>
      <c r="R138">
        <v>2017</v>
      </c>
      <c r="S138" t="s">
        <v>154</v>
      </c>
      <c r="T138" t="s">
        <v>154</v>
      </c>
      <c r="W138" s="134"/>
      <c r="Z138" s="134"/>
      <c r="AE138" t="s">
        <v>167</v>
      </c>
      <c r="AF138" t="s">
        <v>6</v>
      </c>
      <c r="AG138" t="s">
        <v>157</v>
      </c>
      <c r="AH138" t="s">
        <v>157</v>
      </c>
      <c r="AI138" t="s">
        <v>169</v>
      </c>
      <c r="AJ138" t="s">
        <v>159</v>
      </c>
      <c r="AL138" t="s">
        <v>154</v>
      </c>
      <c r="AQ138" t="s">
        <v>160</v>
      </c>
      <c r="AR138" t="s">
        <v>150</v>
      </c>
      <c r="AS138" t="s">
        <v>159</v>
      </c>
      <c r="AT138" t="s">
        <v>936</v>
      </c>
      <c r="AU138">
        <v>2050</v>
      </c>
      <c r="AX138" t="s">
        <v>157</v>
      </c>
      <c r="AY138" t="s">
        <v>168</v>
      </c>
      <c r="AZ138" t="s">
        <v>158</v>
      </c>
      <c r="BA138" t="s">
        <v>154</v>
      </c>
      <c r="BE138" t="s">
        <v>937</v>
      </c>
      <c r="BG138" s="45"/>
      <c r="BI138">
        <v>1</v>
      </c>
    </row>
    <row r="139" spans="3:61" ht="14.45">
      <c r="C139">
        <v>133</v>
      </c>
      <c r="D139">
        <v>106</v>
      </c>
      <c r="E139" t="s">
        <v>938</v>
      </c>
      <c r="F139" t="s">
        <v>314</v>
      </c>
      <c r="G139" t="s">
        <v>229</v>
      </c>
      <c r="H139" t="s">
        <v>175</v>
      </c>
      <c r="I139" t="s">
        <v>176</v>
      </c>
      <c r="J139" s="8">
        <v>88260</v>
      </c>
      <c r="K139">
        <v>143</v>
      </c>
      <c r="L139">
        <v>-0.887</v>
      </c>
      <c r="M139">
        <v>95897.70</v>
      </c>
      <c r="N139">
        <v>106365</v>
      </c>
      <c r="O139">
        <v>31</v>
      </c>
      <c r="P139" t="s">
        <v>154</v>
      </c>
      <c r="S139" t="s">
        <v>150</v>
      </c>
      <c r="T139" t="s">
        <v>150</v>
      </c>
      <c r="U139" t="s">
        <v>151</v>
      </c>
      <c r="V139" t="s">
        <v>152</v>
      </c>
      <c r="W139" s="134">
        <v>2033</v>
      </c>
      <c r="Z139" s="134"/>
      <c r="AL139" t="s">
        <v>154</v>
      </c>
      <c r="AR139" t="s">
        <v>154</v>
      </c>
      <c r="AX139" t="s">
        <v>168</v>
      </c>
      <c r="BA139" t="s">
        <v>154</v>
      </c>
      <c r="BG139" s="45"/>
      <c r="BI139">
        <v>0</v>
      </c>
    </row>
    <row r="140" spans="3:61" ht="14.45">
      <c r="C140">
        <v>134</v>
      </c>
      <c r="D140">
        <v>135</v>
      </c>
      <c r="E140" t="s">
        <v>942</v>
      </c>
      <c r="F140" t="s">
        <v>516</v>
      </c>
      <c r="G140" t="s">
        <v>517</v>
      </c>
      <c r="H140" t="s">
        <v>175</v>
      </c>
      <c r="I140" t="s">
        <v>176</v>
      </c>
      <c r="J140" s="8">
        <v>87996.50</v>
      </c>
      <c r="K140">
        <v>2552.90</v>
      </c>
      <c r="L140">
        <v>0.187</v>
      </c>
      <c r="M140">
        <v>154143.60</v>
      </c>
      <c r="N140">
        <v>376371</v>
      </c>
      <c r="O140">
        <v>26</v>
      </c>
      <c r="P140" t="s">
        <v>154</v>
      </c>
      <c r="S140" t="s">
        <v>154</v>
      </c>
      <c r="T140" t="s">
        <v>154</v>
      </c>
      <c r="W140" s="134"/>
      <c r="Z140" s="134"/>
      <c r="AE140" t="s">
        <v>233</v>
      </c>
      <c r="AF140" t="s">
        <v>234</v>
      </c>
      <c r="AG140" t="s">
        <v>337</v>
      </c>
      <c r="AH140" t="s">
        <v>337</v>
      </c>
      <c r="AJ140" t="s">
        <v>159</v>
      </c>
      <c r="AK140" t="s">
        <v>180</v>
      </c>
      <c r="AL140" t="s">
        <v>154</v>
      </c>
      <c r="AM140" t="s">
        <v>338</v>
      </c>
      <c r="AN140">
        <v>2060</v>
      </c>
      <c r="AO140" t="s">
        <v>946</v>
      </c>
      <c r="AR140" t="s">
        <v>154</v>
      </c>
      <c r="AX140" t="s">
        <v>168</v>
      </c>
      <c r="AY140" t="s">
        <v>168</v>
      </c>
      <c r="AZ140" t="s">
        <v>158</v>
      </c>
      <c r="BA140" t="s">
        <v>154</v>
      </c>
      <c r="BG140" s="45"/>
      <c r="BI140">
        <v>0</v>
      </c>
    </row>
    <row r="141" spans="3:61" ht="14.45">
      <c r="C141">
        <v>135</v>
      </c>
      <c r="D141">
        <v>127</v>
      </c>
      <c r="E141" t="s">
        <v>947</v>
      </c>
      <c r="F141" t="s">
        <v>880</v>
      </c>
      <c r="G141" t="s">
        <v>790</v>
      </c>
      <c r="H141" t="s">
        <v>145</v>
      </c>
      <c r="I141" t="s">
        <v>146</v>
      </c>
      <c r="J141" s="8">
        <v>87693</v>
      </c>
      <c r="K141">
        <v>4331</v>
      </c>
      <c r="L141">
        <v>0.09</v>
      </c>
      <c r="M141">
        <v>87007</v>
      </c>
      <c r="N141">
        <v>494824</v>
      </c>
      <c r="O141">
        <v>31</v>
      </c>
      <c r="P141" t="s">
        <v>154</v>
      </c>
      <c r="S141" t="s">
        <v>150</v>
      </c>
      <c r="T141" t="s">
        <v>150</v>
      </c>
      <c r="U141" t="s">
        <v>210</v>
      </c>
      <c r="W141" s="134">
        <v>2030</v>
      </c>
      <c r="Z141" s="134"/>
      <c r="AE141" t="s">
        <v>202</v>
      </c>
      <c r="AF141" t="s">
        <v>5</v>
      </c>
      <c r="AG141" t="s">
        <v>157</v>
      </c>
      <c r="AH141" t="s">
        <v>157</v>
      </c>
      <c r="AI141" t="s">
        <v>169</v>
      </c>
      <c r="AJ141" t="s">
        <v>159</v>
      </c>
      <c r="AK141" t="s">
        <v>160</v>
      </c>
      <c r="AL141" t="s">
        <v>150</v>
      </c>
      <c r="AN141">
        <v>2040</v>
      </c>
      <c r="AR141" t="s">
        <v>154</v>
      </c>
      <c r="AX141" t="s">
        <v>168</v>
      </c>
      <c r="AY141" t="s">
        <v>168</v>
      </c>
      <c r="AZ141" t="s">
        <v>158</v>
      </c>
      <c r="BA141" t="s">
        <v>154</v>
      </c>
      <c r="BG141" s="45"/>
      <c r="BI141">
        <v>0</v>
      </c>
    </row>
    <row r="142" spans="3:61" ht="409.5">
      <c r="C142">
        <v>136</v>
      </c>
      <c r="D142">
        <v>125</v>
      </c>
      <c r="E142" t="s">
        <v>951</v>
      </c>
      <c r="F142" t="s">
        <v>192</v>
      </c>
      <c r="G142" t="s">
        <v>193</v>
      </c>
      <c r="H142" t="s">
        <v>952</v>
      </c>
      <c r="I142" t="s">
        <v>176</v>
      </c>
      <c r="J142" s="8">
        <v>87638.50</v>
      </c>
      <c r="K142">
        <v>2554.3</v>
      </c>
      <c r="L142">
        <v>-0.207</v>
      </c>
      <c r="M142">
        <v>100490.50</v>
      </c>
      <c r="N142">
        <v>30251</v>
      </c>
      <c r="O142">
        <v>22</v>
      </c>
      <c r="P142" t="s">
        <v>154</v>
      </c>
      <c r="S142" t="s">
        <v>154</v>
      </c>
      <c r="T142" t="s">
        <v>154</v>
      </c>
      <c r="W142" s="134"/>
      <c r="Z142" s="134"/>
      <c r="AE142" t="s">
        <v>167</v>
      </c>
      <c r="AF142" t="s">
        <v>6</v>
      </c>
      <c r="AG142" t="s">
        <v>157</v>
      </c>
      <c r="AH142" t="s">
        <v>157</v>
      </c>
      <c r="AI142" t="s">
        <v>169</v>
      </c>
      <c r="AJ142" t="s">
        <v>159</v>
      </c>
      <c r="AL142" t="s">
        <v>154</v>
      </c>
      <c r="AQ142" t="s">
        <v>160</v>
      </c>
      <c r="AR142" t="s">
        <v>150</v>
      </c>
      <c r="AS142" t="s">
        <v>159</v>
      </c>
      <c r="AT142" s="1" t="s">
        <v>956</v>
      </c>
      <c r="AU142">
        <v>2050</v>
      </c>
      <c r="AX142" t="s">
        <v>157</v>
      </c>
      <c r="AY142" t="s">
        <v>190</v>
      </c>
      <c r="AZ142" t="s">
        <v>158</v>
      </c>
      <c r="BA142" t="s">
        <v>154</v>
      </c>
      <c r="BG142" s="45"/>
      <c r="BI142">
        <v>0</v>
      </c>
    </row>
    <row r="143" spans="3:61" ht="14.45">
      <c r="C143">
        <v>137</v>
      </c>
      <c r="D143">
        <v>200</v>
      </c>
      <c r="E143" t="s">
        <v>957</v>
      </c>
      <c r="F143" t="s">
        <v>333</v>
      </c>
      <c r="G143" t="s">
        <v>229</v>
      </c>
      <c r="H143" t="s">
        <v>499</v>
      </c>
      <c r="I143" t="s">
        <v>246</v>
      </c>
      <c r="J143" s="8">
        <v>87457.60</v>
      </c>
      <c r="K143">
        <v>10872.70</v>
      </c>
      <c r="L143">
        <v>0.254</v>
      </c>
      <c r="M143">
        <v>799753.60</v>
      </c>
      <c r="N143">
        <v>125916</v>
      </c>
      <c r="O143">
        <v>31</v>
      </c>
      <c r="P143" t="s">
        <v>154</v>
      </c>
      <c r="S143" t="s">
        <v>150</v>
      </c>
      <c r="T143" t="s">
        <v>154</v>
      </c>
      <c r="U143" t="s">
        <v>155</v>
      </c>
      <c r="W143" s="134"/>
      <c r="Z143" s="134"/>
      <c r="AE143" t="s">
        <v>6</v>
      </c>
      <c r="AF143" t="s">
        <v>6</v>
      </c>
      <c r="AG143" t="s">
        <v>157</v>
      </c>
      <c r="AH143" t="s">
        <v>157</v>
      </c>
      <c r="AI143" t="s">
        <v>168</v>
      </c>
      <c r="AJ143" t="s">
        <v>159</v>
      </c>
      <c r="AL143" t="s">
        <v>154</v>
      </c>
      <c r="AQ143" t="s">
        <v>160</v>
      </c>
      <c r="AR143" t="s">
        <v>150</v>
      </c>
      <c r="AS143" t="s">
        <v>159</v>
      </c>
      <c r="AT143" t="s">
        <v>961</v>
      </c>
      <c r="AU143">
        <v>2050</v>
      </c>
      <c r="AX143" t="s">
        <v>157</v>
      </c>
      <c r="AY143" t="s">
        <v>168</v>
      </c>
      <c r="AZ143" t="s">
        <v>158</v>
      </c>
      <c r="BA143" t="s">
        <v>154</v>
      </c>
      <c r="BG143" s="45"/>
      <c r="BI143">
        <v>0</v>
      </c>
    </row>
    <row r="144" spans="3:61" ht="405.95">
      <c r="C144">
        <v>138</v>
      </c>
      <c r="D144">
        <v>93</v>
      </c>
      <c r="E144" t="s">
        <v>962</v>
      </c>
      <c r="F144" t="s">
        <v>415</v>
      </c>
      <c r="G144" t="s">
        <v>244</v>
      </c>
      <c r="H144" t="s">
        <v>175</v>
      </c>
      <c r="I144" t="s">
        <v>176</v>
      </c>
      <c r="J144" s="8">
        <v>87223.90</v>
      </c>
      <c r="K144">
        <v>231.60</v>
      </c>
      <c r="L144">
        <v>-0.884</v>
      </c>
      <c r="M144">
        <v>131128.10</v>
      </c>
      <c r="N144">
        <v>134323</v>
      </c>
      <c r="O144">
        <v>14</v>
      </c>
      <c r="P144" t="s">
        <v>154</v>
      </c>
      <c r="S144" t="s">
        <v>154</v>
      </c>
      <c r="T144" t="s">
        <v>154</v>
      </c>
      <c r="W144" s="134"/>
      <c r="Z144" s="134"/>
      <c r="AE144" t="s">
        <v>9</v>
      </c>
      <c r="AF144" t="s">
        <v>240</v>
      </c>
      <c r="AG144" t="s">
        <v>157</v>
      </c>
      <c r="AH144" t="s">
        <v>157</v>
      </c>
      <c r="AI144" t="s">
        <v>158</v>
      </c>
      <c r="AJ144" t="s">
        <v>159</v>
      </c>
      <c r="AK144" t="s">
        <v>160</v>
      </c>
      <c r="AL144" t="s">
        <v>150</v>
      </c>
      <c r="AM144" t="s">
        <v>966</v>
      </c>
      <c r="AN144">
        <v>2050</v>
      </c>
      <c r="AO144" t="s">
        <v>967</v>
      </c>
      <c r="AR144" t="s">
        <v>154</v>
      </c>
      <c r="AX144" t="s">
        <v>168</v>
      </c>
      <c r="AY144" t="s">
        <v>168</v>
      </c>
      <c r="AZ144" t="s">
        <v>158</v>
      </c>
      <c r="BA144" t="s">
        <v>150</v>
      </c>
      <c r="BB144" s="136" t="s">
        <v>7831</v>
      </c>
      <c r="BC144">
        <v>2025</v>
      </c>
      <c r="BG144" s="45"/>
      <c r="BI144">
        <v>0</v>
      </c>
    </row>
    <row r="145" spans="3:61" ht="409.5">
      <c r="C145">
        <v>139</v>
      </c>
      <c r="D145">
        <v>182</v>
      </c>
      <c r="E145" t="s">
        <v>969</v>
      </c>
      <c r="F145" t="s">
        <v>290</v>
      </c>
      <c r="G145" t="s">
        <v>229</v>
      </c>
      <c r="H145" t="s">
        <v>321</v>
      </c>
      <c r="I145" t="s">
        <v>246</v>
      </c>
      <c r="J145" s="8">
        <v>87150</v>
      </c>
      <c r="K145">
        <v>5085</v>
      </c>
      <c r="L145">
        <v>-0.817</v>
      </c>
      <c r="M145">
        <v>1565028</v>
      </c>
      <c r="N145">
        <v>108648</v>
      </c>
      <c r="O145">
        <v>31</v>
      </c>
      <c r="P145" t="s">
        <v>150</v>
      </c>
      <c r="Q145">
        <v>2015</v>
      </c>
      <c r="R145">
        <v>2025</v>
      </c>
      <c r="S145" t="s">
        <v>154</v>
      </c>
      <c r="T145" t="s">
        <v>154</v>
      </c>
      <c r="W145" s="134"/>
      <c r="Z145" s="134"/>
      <c r="AE145" t="s">
        <v>167</v>
      </c>
      <c r="AF145" t="s">
        <v>6</v>
      </c>
      <c r="AG145" t="s">
        <v>157</v>
      </c>
      <c r="AH145" t="s">
        <v>157</v>
      </c>
      <c r="AI145" t="s">
        <v>158</v>
      </c>
      <c r="AJ145" t="s">
        <v>159</v>
      </c>
      <c r="AL145" t="s">
        <v>154</v>
      </c>
      <c r="AQ145" t="s">
        <v>160</v>
      </c>
      <c r="AR145" t="s">
        <v>150</v>
      </c>
      <c r="AS145" t="s">
        <v>159</v>
      </c>
      <c r="AT145" s="136" t="s">
        <v>7832</v>
      </c>
      <c r="AU145">
        <v>2035</v>
      </c>
      <c r="AX145" t="s">
        <v>157</v>
      </c>
      <c r="AY145" t="s">
        <v>158</v>
      </c>
      <c r="AZ145" t="s">
        <v>158</v>
      </c>
      <c r="BA145" t="s">
        <v>154</v>
      </c>
      <c r="BG145" s="45"/>
      <c r="BI145">
        <v>0</v>
      </c>
    </row>
    <row r="146" spans="3:61" ht="409.5">
      <c r="C146">
        <v>140</v>
      </c>
      <c r="D146">
        <v>101</v>
      </c>
      <c r="E146" t="s">
        <v>974</v>
      </c>
      <c r="F146" t="s">
        <v>679</v>
      </c>
      <c r="G146" t="s">
        <v>174</v>
      </c>
      <c r="H146" t="s">
        <v>245</v>
      </c>
      <c r="I146" t="s">
        <v>246</v>
      </c>
      <c r="J146" s="8">
        <v>86643.20</v>
      </c>
      <c r="K146">
        <v>4900</v>
      </c>
      <c r="L146">
        <v>7.767</v>
      </c>
      <c r="M146">
        <v>115304.40</v>
      </c>
      <c r="N146">
        <v>76566</v>
      </c>
      <c r="O146">
        <v>31</v>
      </c>
      <c r="P146" t="s">
        <v>154</v>
      </c>
      <c r="S146" t="s">
        <v>150</v>
      </c>
      <c r="T146" t="s">
        <v>150</v>
      </c>
      <c r="U146" t="s">
        <v>151</v>
      </c>
      <c r="V146" t="s">
        <v>353</v>
      </c>
      <c r="W146" s="134">
        <v>2030</v>
      </c>
      <c r="Z146" s="134"/>
      <c r="AE146" t="s">
        <v>782</v>
      </c>
      <c r="AF146" t="s">
        <v>5</v>
      </c>
      <c r="AG146" t="s">
        <v>157</v>
      </c>
      <c r="AH146" t="s">
        <v>157</v>
      </c>
      <c r="AI146" t="s">
        <v>157</v>
      </c>
      <c r="AJ146" t="s">
        <v>218</v>
      </c>
      <c r="AK146" t="s">
        <v>219</v>
      </c>
      <c r="AL146" t="s">
        <v>150</v>
      </c>
      <c r="AM146" s="1" t="s">
        <v>978</v>
      </c>
      <c r="AN146">
        <v>2050</v>
      </c>
      <c r="AR146" t="s">
        <v>154</v>
      </c>
      <c r="AX146" t="s">
        <v>168</v>
      </c>
      <c r="AY146" t="s">
        <v>312</v>
      </c>
      <c r="AZ146" t="s">
        <v>158</v>
      </c>
      <c r="BA146" t="s">
        <v>154</v>
      </c>
      <c r="BG146" s="45"/>
      <c r="BI146">
        <v>0</v>
      </c>
    </row>
    <row r="147" spans="3:61" ht="14.45">
      <c r="C147">
        <v>141</v>
      </c>
      <c r="D147">
        <v>158</v>
      </c>
      <c r="E147" t="s">
        <v>979</v>
      </c>
      <c r="F147" t="s">
        <v>980</v>
      </c>
      <c r="G147" t="s">
        <v>229</v>
      </c>
      <c r="H147" t="s">
        <v>175</v>
      </c>
      <c r="I147" t="s">
        <v>176</v>
      </c>
      <c r="J147" s="8">
        <v>86477.60</v>
      </c>
      <c r="K147">
        <v>5858.20</v>
      </c>
      <c r="L147">
        <v>0.858</v>
      </c>
      <c r="M147">
        <v>241985</v>
      </c>
      <c r="N147">
        <v>175121</v>
      </c>
      <c r="O147">
        <v>16</v>
      </c>
      <c r="P147" t="s">
        <v>154</v>
      </c>
      <c r="S147" t="s">
        <v>154</v>
      </c>
      <c r="T147" t="s">
        <v>154</v>
      </c>
      <c r="W147" s="134"/>
      <c r="Z147" s="134"/>
      <c r="AE147" t="s">
        <v>233</v>
      </c>
      <c r="AF147" t="s">
        <v>234</v>
      </c>
      <c r="AG147" t="s">
        <v>337</v>
      </c>
      <c r="AH147" t="s">
        <v>337</v>
      </c>
      <c r="AI147" t="s">
        <v>168</v>
      </c>
      <c r="AJ147" t="s">
        <v>159</v>
      </c>
      <c r="AK147" t="s">
        <v>180</v>
      </c>
      <c r="AL147" t="s">
        <v>154</v>
      </c>
      <c r="AM147" t="s">
        <v>338</v>
      </c>
      <c r="AN147">
        <v>2060</v>
      </c>
      <c r="AO147" t="s">
        <v>984</v>
      </c>
      <c r="AR147" t="s">
        <v>154</v>
      </c>
      <c r="AX147" t="s">
        <v>168</v>
      </c>
      <c r="AY147" t="s">
        <v>168</v>
      </c>
      <c r="AZ147" t="s">
        <v>158</v>
      </c>
      <c r="BA147" t="s">
        <v>154</v>
      </c>
      <c r="BG147" s="45"/>
      <c r="BI147">
        <v>0</v>
      </c>
    </row>
    <row r="148" spans="3:61" ht="14.45">
      <c r="C148">
        <v>142</v>
      </c>
      <c r="D148">
        <v>113</v>
      </c>
      <c r="E148" t="s">
        <v>985</v>
      </c>
      <c r="F148" t="s">
        <v>472</v>
      </c>
      <c r="G148" t="s">
        <v>229</v>
      </c>
      <c r="H148" t="s">
        <v>756</v>
      </c>
      <c r="I148" t="s">
        <v>146</v>
      </c>
      <c r="J148" s="8">
        <v>86006</v>
      </c>
      <c r="K148">
        <v>641</v>
      </c>
      <c r="L148">
        <v>-0.433</v>
      </c>
      <c r="M148">
        <v>490424</v>
      </c>
      <c r="N148">
        <v>250000</v>
      </c>
      <c r="O148">
        <v>9</v>
      </c>
      <c r="P148" t="s">
        <v>154</v>
      </c>
      <c r="S148" t="s">
        <v>154</v>
      </c>
      <c r="T148" t="s">
        <v>154</v>
      </c>
      <c r="W148" s="134"/>
      <c r="Z148" s="134"/>
      <c r="AE148" t="s">
        <v>167</v>
      </c>
      <c r="AF148" t="s">
        <v>6</v>
      </c>
      <c r="AG148" t="s">
        <v>157</v>
      </c>
      <c r="AH148" t="s">
        <v>157</v>
      </c>
      <c r="AI148" t="s">
        <v>169</v>
      </c>
      <c r="AJ148" t="s">
        <v>159</v>
      </c>
      <c r="AL148" t="s">
        <v>154</v>
      </c>
      <c r="AQ148" t="s">
        <v>160</v>
      </c>
      <c r="AR148" t="s">
        <v>150</v>
      </c>
      <c r="AS148" t="s">
        <v>159</v>
      </c>
      <c r="AT148" t="s">
        <v>989</v>
      </c>
      <c r="AU148">
        <v>2050</v>
      </c>
      <c r="AX148" t="s">
        <v>157</v>
      </c>
      <c r="AY148" t="s">
        <v>168</v>
      </c>
      <c r="AZ148" t="s">
        <v>158</v>
      </c>
      <c r="BA148" t="s">
        <v>154</v>
      </c>
      <c r="BG148" s="45"/>
      <c r="BI148">
        <v>0</v>
      </c>
    </row>
    <row r="149" spans="3:61" ht="409.5">
      <c r="C149">
        <v>143</v>
      </c>
      <c r="D149">
        <v>117</v>
      </c>
      <c r="E149" t="s">
        <v>990</v>
      </c>
      <c r="F149" t="s">
        <v>991</v>
      </c>
      <c r="G149" t="s">
        <v>735</v>
      </c>
      <c r="H149" t="s">
        <v>145</v>
      </c>
      <c r="I149" t="s">
        <v>146</v>
      </c>
      <c r="J149" s="8">
        <v>85530</v>
      </c>
      <c r="K149">
        <v>1800</v>
      </c>
      <c r="L149">
        <v>-0.483</v>
      </c>
      <c r="M149">
        <v>53271</v>
      </c>
      <c r="N149">
        <v>43213</v>
      </c>
      <c r="O149">
        <v>31</v>
      </c>
      <c r="P149" t="s">
        <v>154</v>
      </c>
      <c r="S149" t="s">
        <v>150</v>
      </c>
      <c r="T149" t="s">
        <v>154</v>
      </c>
      <c r="U149" t="s">
        <v>155</v>
      </c>
      <c r="W149" s="134"/>
      <c r="Z149" s="134"/>
      <c r="AE149" t="s">
        <v>281</v>
      </c>
      <c r="AF149" t="s">
        <v>240</v>
      </c>
      <c r="AG149" t="s">
        <v>157</v>
      </c>
      <c r="AH149" t="s">
        <v>157</v>
      </c>
      <c r="AI149" t="s">
        <v>157</v>
      </c>
      <c r="AJ149" t="s">
        <v>218</v>
      </c>
      <c r="AL149" t="s">
        <v>154</v>
      </c>
      <c r="AR149" t="s">
        <v>154</v>
      </c>
      <c r="AX149" t="s">
        <v>168</v>
      </c>
      <c r="AY149" t="s">
        <v>190</v>
      </c>
      <c r="AZ149" t="s">
        <v>158</v>
      </c>
      <c r="BA149" t="s">
        <v>150</v>
      </c>
      <c r="BB149" s="1" t="s">
        <v>995</v>
      </c>
      <c r="BC149">
        <v>2050</v>
      </c>
      <c r="BG149" s="45"/>
      <c r="BI149">
        <v>0</v>
      </c>
    </row>
    <row r="150" spans="3:61" ht="405.95">
      <c r="C150">
        <v>144</v>
      </c>
      <c r="D150">
        <v>145</v>
      </c>
      <c r="E150" t="s">
        <v>996</v>
      </c>
      <c r="F150" t="s">
        <v>997</v>
      </c>
      <c r="G150" t="s">
        <v>998</v>
      </c>
      <c r="H150" t="s">
        <v>245</v>
      </c>
      <c r="I150" t="s">
        <v>246</v>
      </c>
      <c r="J150" s="8">
        <v>85432.80</v>
      </c>
      <c r="K150">
        <v>8998.50</v>
      </c>
      <c r="L150">
        <v>0.062</v>
      </c>
      <c r="M150">
        <v>164729.7</v>
      </c>
      <c r="N150">
        <v>327000</v>
      </c>
      <c r="O150">
        <v>31</v>
      </c>
      <c r="P150" t="s">
        <v>154</v>
      </c>
      <c r="S150" t="s">
        <v>150</v>
      </c>
      <c r="T150" t="s">
        <v>150</v>
      </c>
      <c r="U150" t="s">
        <v>151</v>
      </c>
      <c r="V150" t="s">
        <v>152</v>
      </c>
      <c r="W150" s="134">
        <v>2030</v>
      </c>
      <c r="X150" t="s">
        <v>151</v>
      </c>
      <c r="Y150" t="s">
        <v>152</v>
      </c>
      <c r="Z150" s="134">
        <v>2050</v>
      </c>
      <c r="AA150" t="s">
        <v>150</v>
      </c>
      <c r="AB150" t="s">
        <v>151</v>
      </c>
      <c r="AC150">
        <v>2050</v>
      </c>
      <c r="AE150" t="s">
        <v>167</v>
      </c>
      <c r="AF150" t="s">
        <v>6</v>
      </c>
      <c r="AG150" t="s">
        <v>157</v>
      </c>
      <c r="AH150" t="s">
        <v>157</v>
      </c>
      <c r="AI150" t="s">
        <v>157</v>
      </c>
      <c r="AJ150" t="s">
        <v>218</v>
      </c>
      <c r="AL150" t="s">
        <v>154</v>
      </c>
      <c r="AQ150" t="s">
        <v>219</v>
      </c>
      <c r="AR150" t="s">
        <v>150</v>
      </c>
      <c r="AS150" t="s">
        <v>218</v>
      </c>
      <c r="AT150" s="1" t="s">
        <v>1002</v>
      </c>
      <c r="AU150">
        <v>2050</v>
      </c>
      <c r="AX150" t="s">
        <v>157</v>
      </c>
      <c r="AY150" t="s">
        <v>168</v>
      </c>
      <c r="AZ150" t="s">
        <v>158</v>
      </c>
      <c r="BA150" t="s">
        <v>154</v>
      </c>
      <c r="BG150" s="45"/>
      <c r="BI150">
        <v>0</v>
      </c>
    </row>
    <row r="151" spans="3:61" ht="409.5">
      <c r="C151">
        <v>145</v>
      </c>
      <c r="D151">
        <v>97</v>
      </c>
      <c r="E151" t="s">
        <v>1003</v>
      </c>
      <c r="F151" t="s">
        <v>173</v>
      </c>
      <c r="G151" t="s">
        <v>174</v>
      </c>
      <c r="H151" t="s">
        <v>772</v>
      </c>
      <c r="I151" t="s">
        <v>246</v>
      </c>
      <c r="J151" s="8">
        <v>85375.80</v>
      </c>
      <c r="K151">
        <v>7587.30</v>
      </c>
      <c r="L151">
        <v>1.041</v>
      </c>
      <c r="M151">
        <v>193765.80</v>
      </c>
      <c r="N151">
        <v>60359</v>
      </c>
      <c r="O151">
        <v>31</v>
      </c>
      <c r="P151" t="s">
        <v>154</v>
      </c>
      <c r="S151" t="s">
        <v>150</v>
      </c>
      <c r="T151" t="s">
        <v>150</v>
      </c>
      <c r="U151" t="s">
        <v>151</v>
      </c>
      <c r="V151" t="s">
        <v>353</v>
      </c>
      <c r="W151" s="134">
        <v>2030</v>
      </c>
      <c r="X151" t="s">
        <v>151</v>
      </c>
      <c r="Y151" t="s">
        <v>353</v>
      </c>
      <c r="Z151" s="134">
        <v>2040</v>
      </c>
      <c r="AA151" t="s">
        <v>150</v>
      </c>
      <c r="AB151" t="s">
        <v>151</v>
      </c>
      <c r="AC151">
        <v>2040</v>
      </c>
      <c r="AE151" t="s">
        <v>167</v>
      </c>
      <c r="AF151" t="s">
        <v>6</v>
      </c>
      <c r="AG151" t="s">
        <v>157</v>
      </c>
      <c r="AH151" t="s">
        <v>157</v>
      </c>
      <c r="AI151" t="s">
        <v>157</v>
      </c>
      <c r="AJ151" t="s">
        <v>218</v>
      </c>
      <c r="AL151" t="s">
        <v>154</v>
      </c>
      <c r="AQ151" t="s">
        <v>219</v>
      </c>
      <c r="AR151" t="s">
        <v>150</v>
      </c>
      <c r="AS151" t="s">
        <v>218</v>
      </c>
      <c r="AT151" s="1" t="s">
        <v>1007</v>
      </c>
      <c r="AU151">
        <v>2040</v>
      </c>
      <c r="AX151" t="s">
        <v>158</v>
      </c>
      <c r="AY151" t="s">
        <v>312</v>
      </c>
      <c r="AZ151" t="s">
        <v>157</v>
      </c>
      <c r="BA151" t="s">
        <v>154</v>
      </c>
      <c r="BG151" s="45"/>
      <c r="BI151">
        <v>0</v>
      </c>
    </row>
    <row r="152" spans="3:61" ht="409.5">
      <c r="C152">
        <v>146</v>
      </c>
      <c r="D152">
        <v>128</v>
      </c>
      <c r="E152" t="s">
        <v>1008</v>
      </c>
      <c r="F152" t="s">
        <v>341</v>
      </c>
      <c r="G152" t="s">
        <v>214</v>
      </c>
      <c r="H152" t="s">
        <v>264</v>
      </c>
      <c r="I152" t="s">
        <v>176</v>
      </c>
      <c r="J152" s="8">
        <v>84995.50</v>
      </c>
      <c r="K152">
        <v>7488.70</v>
      </c>
      <c r="L152">
        <v>0.115</v>
      </c>
      <c r="M152">
        <v>235460.50</v>
      </c>
      <c r="N152">
        <v>112300</v>
      </c>
      <c r="O152">
        <v>31</v>
      </c>
      <c r="P152" t="s">
        <v>150</v>
      </c>
      <c r="Q152">
        <v>2018</v>
      </c>
      <c r="R152">
        <v>2030</v>
      </c>
      <c r="S152" t="s">
        <v>150</v>
      </c>
      <c r="T152" t="s">
        <v>150</v>
      </c>
      <c r="U152" t="s">
        <v>151</v>
      </c>
      <c r="V152" t="s">
        <v>152</v>
      </c>
      <c r="W152" s="134">
        <v>2035</v>
      </c>
      <c r="X152" t="s">
        <v>151</v>
      </c>
      <c r="Y152" t="s">
        <v>152</v>
      </c>
      <c r="Z152" s="134">
        <v>2040</v>
      </c>
      <c r="AA152" t="s">
        <v>150</v>
      </c>
      <c r="AB152" t="s">
        <v>151</v>
      </c>
      <c r="AC152">
        <v>2040</v>
      </c>
      <c r="AE152" t="s">
        <v>167</v>
      </c>
      <c r="AF152" t="s">
        <v>6</v>
      </c>
      <c r="AG152" t="s">
        <v>157</v>
      </c>
      <c r="AH152" t="s">
        <v>157</v>
      </c>
      <c r="AI152" t="s">
        <v>157</v>
      </c>
      <c r="AJ152" t="s">
        <v>218</v>
      </c>
      <c r="AL152" t="s">
        <v>154</v>
      </c>
      <c r="AQ152" t="s">
        <v>219</v>
      </c>
      <c r="AR152" t="s">
        <v>150</v>
      </c>
      <c r="AS152" t="s">
        <v>218</v>
      </c>
      <c r="AT152" s="1" t="s">
        <v>1012</v>
      </c>
      <c r="AU152">
        <v>2040</v>
      </c>
      <c r="AX152" t="s">
        <v>157</v>
      </c>
      <c r="AY152" t="s">
        <v>168</v>
      </c>
      <c r="AZ152" t="s">
        <v>158</v>
      </c>
      <c r="BA152" t="s">
        <v>154</v>
      </c>
      <c r="BG152" s="45"/>
      <c r="BI152">
        <v>0</v>
      </c>
    </row>
    <row r="153" spans="3:61" ht="14.45">
      <c r="C153">
        <v>147</v>
      </c>
      <c r="D153">
        <v>149</v>
      </c>
      <c r="E153" t="s">
        <v>1013</v>
      </c>
      <c r="F153" t="s">
        <v>1014</v>
      </c>
      <c r="G153" t="s">
        <v>642</v>
      </c>
      <c r="H153" t="s">
        <v>145</v>
      </c>
      <c r="I153" t="s">
        <v>146</v>
      </c>
      <c r="J153" s="8">
        <v>84039</v>
      </c>
      <c r="K153">
        <v>14879</v>
      </c>
      <c r="L153">
        <v>0.015</v>
      </c>
      <c r="M153">
        <v>122370</v>
      </c>
      <c r="N153">
        <v>108000</v>
      </c>
      <c r="O153">
        <v>31</v>
      </c>
      <c r="P153" t="s">
        <v>154</v>
      </c>
      <c r="S153" t="s">
        <v>150</v>
      </c>
      <c r="T153" t="s">
        <v>150</v>
      </c>
      <c r="U153" t="s">
        <v>151</v>
      </c>
      <c r="V153" t="s">
        <v>152</v>
      </c>
      <c r="W153" s="134">
        <v>2030</v>
      </c>
      <c r="Z153" s="134"/>
      <c r="AA153" t="s">
        <v>154</v>
      </c>
      <c r="AB153" t="s">
        <v>155</v>
      </c>
      <c r="AE153" t="s">
        <v>167</v>
      </c>
      <c r="AF153" t="s">
        <v>6</v>
      </c>
      <c r="AG153" t="s">
        <v>157</v>
      </c>
      <c r="AH153" t="s">
        <v>157</v>
      </c>
      <c r="AI153" t="s">
        <v>157</v>
      </c>
      <c r="AJ153" t="s">
        <v>218</v>
      </c>
      <c r="AL153" t="s">
        <v>154</v>
      </c>
      <c r="AQ153" t="s">
        <v>219</v>
      </c>
      <c r="AR153" t="s">
        <v>150</v>
      </c>
      <c r="AS153" t="s">
        <v>218</v>
      </c>
      <c r="AT153" t="s">
        <v>1018</v>
      </c>
      <c r="AU153">
        <v>2040</v>
      </c>
      <c r="AX153" t="s">
        <v>157</v>
      </c>
      <c r="AY153" t="s">
        <v>190</v>
      </c>
      <c r="AZ153" t="s">
        <v>158</v>
      </c>
      <c r="BA153" t="s">
        <v>154</v>
      </c>
      <c r="BG153" s="45"/>
      <c r="BI153">
        <v>0</v>
      </c>
    </row>
    <row r="154" spans="3:61" ht="14.45">
      <c r="C154">
        <v>148</v>
      </c>
      <c r="D154">
        <v>139</v>
      </c>
      <c r="E154" t="s">
        <v>1019</v>
      </c>
      <c r="F154" t="s">
        <v>449</v>
      </c>
      <c r="G154" t="s">
        <v>144</v>
      </c>
      <c r="H154" t="s">
        <v>145</v>
      </c>
      <c r="I154" t="s">
        <v>146</v>
      </c>
      <c r="J154" s="8">
        <v>83674</v>
      </c>
      <c r="K154">
        <v>6957</v>
      </c>
      <c r="L154">
        <v>-0.10</v>
      </c>
      <c r="M154">
        <v>43102</v>
      </c>
      <c r="N154">
        <v>215500</v>
      </c>
      <c r="O154">
        <v>28</v>
      </c>
      <c r="P154" t="s">
        <v>154</v>
      </c>
      <c r="S154" t="s">
        <v>150</v>
      </c>
      <c r="T154" t="s">
        <v>154</v>
      </c>
      <c r="U154" t="s">
        <v>155</v>
      </c>
      <c r="W154" s="134"/>
      <c r="Z154" s="134"/>
      <c r="AA154" t="s">
        <v>154</v>
      </c>
      <c r="AB154" t="s">
        <v>155</v>
      </c>
      <c r="AE154" t="s">
        <v>167</v>
      </c>
      <c r="AF154" t="s">
        <v>6</v>
      </c>
      <c r="AG154" t="s">
        <v>157</v>
      </c>
      <c r="AH154" t="s">
        <v>157</v>
      </c>
      <c r="AI154" t="s">
        <v>157</v>
      </c>
      <c r="AJ154" t="s">
        <v>218</v>
      </c>
      <c r="AL154" t="s">
        <v>154</v>
      </c>
      <c r="AQ154" t="s">
        <v>219</v>
      </c>
      <c r="AR154" t="s">
        <v>150</v>
      </c>
      <c r="AS154" t="s">
        <v>218</v>
      </c>
      <c r="AT154" s="135" t="s">
        <v>7833</v>
      </c>
      <c r="AU154">
        <v>2050</v>
      </c>
      <c r="AX154" t="s">
        <v>168</v>
      </c>
      <c r="AY154" t="s">
        <v>168</v>
      </c>
      <c r="AZ154" t="s">
        <v>158</v>
      </c>
      <c r="BA154" t="s">
        <v>154</v>
      </c>
      <c r="BG154" s="45"/>
      <c r="BI154">
        <v>0</v>
      </c>
    </row>
    <row r="155" spans="3:61" ht="14.45">
      <c r="C155">
        <v>149</v>
      </c>
      <c r="D155">
        <v>150</v>
      </c>
      <c r="E155" t="s">
        <v>1024</v>
      </c>
      <c r="F155" t="s">
        <v>314</v>
      </c>
      <c r="G155" t="s">
        <v>229</v>
      </c>
      <c r="H155" t="s">
        <v>175</v>
      </c>
      <c r="I155" t="s">
        <v>176</v>
      </c>
      <c r="J155" s="8">
        <v>83322.6</v>
      </c>
      <c r="K155">
        <v>427.90</v>
      </c>
      <c r="L155">
        <v>-0.163</v>
      </c>
      <c r="M155">
        <v>24095.30</v>
      </c>
      <c r="N155">
        <v>26233</v>
      </c>
      <c r="O155">
        <v>15</v>
      </c>
      <c r="P155" t="s">
        <v>154</v>
      </c>
      <c r="S155" t="s">
        <v>154</v>
      </c>
      <c r="T155" t="s">
        <v>154</v>
      </c>
      <c r="W155" s="134"/>
      <c r="Z155" s="134"/>
      <c r="AE155" t="s">
        <v>233</v>
      </c>
      <c r="AF155" t="s">
        <v>234</v>
      </c>
      <c r="AL155" t="s">
        <v>154</v>
      </c>
      <c r="AP155" t="s">
        <v>1028</v>
      </c>
      <c r="AR155" t="s">
        <v>154</v>
      </c>
      <c r="AX155" t="s">
        <v>168</v>
      </c>
      <c r="BA155" t="s">
        <v>154</v>
      </c>
      <c r="BG155" s="45"/>
      <c r="BI155">
        <v>0</v>
      </c>
    </row>
    <row r="156" spans="3:61" ht="14.45">
      <c r="C156">
        <v>150</v>
      </c>
      <c r="D156">
        <v>136</v>
      </c>
      <c r="E156" t="s">
        <v>1029</v>
      </c>
      <c r="F156" t="s">
        <v>415</v>
      </c>
      <c r="G156" t="s">
        <v>244</v>
      </c>
      <c r="H156" t="s">
        <v>264</v>
      </c>
      <c r="I156" t="s">
        <v>176</v>
      </c>
      <c r="J156" s="8">
        <v>82871.1</v>
      </c>
      <c r="K156">
        <v>-4400.9</v>
      </c>
      <c r="L156">
        <v>-2.491</v>
      </c>
      <c r="M156">
        <v>126920.10</v>
      </c>
      <c r="N156">
        <v>140806</v>
      </c>
      <c r="O156">
        <v>31</v>
      </c>
      <c r="P156" t="s">
        <v>154</v>
      </c>
      <c r="S156" t="s">
        <v>150</v>
      </c>
      <c r="T156" t="s">
        <v>150</v>
      </c>
      <c r="U156" t="s">
        <v>151</v>
      </c>
      <c r="V156" t="s">
        <v>1033</v>
      </c>
      <c r="W156" s="134">
        <v>2030</v>
      </c>
      <c r="Z156" s="134"/>
      <c r="AA156" t="s">
        <v>154</v>
      </c>
      <c r="AB156" t="s">
        <v>155</v>
      </c>
      <c r="AE156" t="s">
        <v>202</v>
      </c>
      <c r="AF156" t="s">
        <v>5</v>
      </c>
      <c r="AG156" t="s">
        <v>157</v>
      </c>
      <c r="AH156" t="s">
        <v>157</v>
      </c>
      <c r="AI156" t="s">
        <v>169</v>
      </c>
      <c r="AJ156" t="s">
        <v>159</v>
      </c>
      <c r="AK156" t="s">
        <v>160</v>
      </c>
      <c r="AL156" t="s">
        <v>150</v>
      </c>
      <c r="AM156" t="s">
        <v>1034</v>
      </c>
      <c r="AN156">
        <v>2050</v>
      </c>
      <c r="AR156" t="s">
        <v>154</v>
      </c>
      <c r="AX156" t="s">
        <v>157</v>
      </c>
      <c r="AY156" t="s">
        <v>158</v>
      </c>
      <c r="AZ156" t="s">
        <v>158</v>
      </c>
      <c r="BA156" t="s">
        <v>154</v>
      </c>
      <c r="BG156" s="45"/>
      <c r="BI156">
        <v>0</v>
      </c>
    </row>
    <row r="157" spans="3:61" ht="14.45">
      <c r="C157">
        <v>151</v>
      </c>
      <c r="D157">
        <v>155</v>
      </c>
      <c r="E157" t="s">
        <v>1035</v>
      </c>
      <c r="F157" t="s">
        <v>1036</v>
      </c>
      <c r="G157" t="s">
        <v>174</v>
      </c>
      <c r="H157" t="s">
        <v>145</v>
      </c>
      <c r="I157" t="s">
        <v>146</v>
      </c>
      <c r="J157" s="8">
        <v>82671</v>
      </c>
      <c r="K157">
        <v>4814</v>
      </c>
      <c r="L157">
        <v>0.223</v>
      </c>
      <c r="M157">
        <v>125380</v>
      </c>
      <c r="N157">
        <v>16248</v>
      </c>
      <c r="O157">
        <v>12</v>
      </c>
      <c r="P157" t="s">
        <v>154</v>
      </c>
      <c r="S157" t="s">
        <v>154</v>
      </c>
      <c r="T157" t="s">
        <v>154</v>
      </c>
      <c r="W157" s="134"/>
      <c r="Z157" s="134"/>
      <c r="AL157" t="s">
        <v>154</v>
      </c>
      <c r="AR157" t="s">
        <v>154</v>
      </c>
      <c r="AX157" t="s">
        <v>168</v>
      </c>
      <c r="BA157" t="s">
        <v>154</v>
      </c>
      <c r="BG157" s="45"/>
      <c r="BI157">
        <v>0</v>
      </c>
    </row>
    <row r="158" spans="3:61" ht="409.5">
      <c r="C158">
        <v>152</v>
      </c>
      <c r="D158">
        <v>174</v>
      </c>
      <c r="E158" t="s">
        <v>1040</v>
      </c>
      <c r="F158" t="s">
        <v>333</v>
      </c>
      <c r="G158" t="s">
        <v>229</v>
      </c>
      <c r="H158" t="s">
        <v>374</v>
      </c>
      <c r="I158" t="s">
        <v>246</v>
      </c>
      <c r="J158" s="8">
        <v>81716.20</v>
      </c>
      <c r="K158">
        <v>3806.60</v>
      </c>
      <c r="L158">
        <v>0.256</v>
      </c>
      <c r="M158">
        <v>1640668.90</v>
      </c>
      <c r="N158">
        <v>98371</v>
      </c>
      <c r="O158">
        <v>16</v>
      </c>
      <c r="P158" t="s">
        <v>154</v>
      </c>
      <c r="S158" t="s">
        <v>154</v>
      </c>
      <c r="T158" t="s">
        <v>154</v>
      </c>
      <c r="W158" s="134"/>
      <c r="Z158" s="134"/>
      <c r="AE158" t="s">
        <v>167</v>
      </c>
      <c r="AF158" t="s">
        <v>6</v>
      </c>
      <c r="AG158" t="s">
        <v>157</v>
      </c>
      <c r="AH158" t="s">
        <v>157</v>
      </c>
      <c r="AI158" t="s">
        <v>157</v>
      </c>
      <c r="AJ158" t="s">
        <v>218</v>
      </c>
      <c r="AL158" t="s">
        <v>154</v>
      </c>
      <c r="AQ158" t="s">
        <v>219</v>
      </c>
      <c r="AR158" t="s">
        <v>150</v>
      </c>
      <c r="AS158" t="s">
        <v>218</v>
      </c>
      <c r="AT158" s="1" t="s">
        <v>1044</v>
      </c>
      <c r="AU158">
        <v>2050</v>
      </c>
      <c r="AX158" t="s">
        <v>157</v>
      </c>
      <c r="AY158" t="s">
        <v>168</v>
      </c>
      <c r="AZ158" t="s">
        <v>158</v>
      </c>
      <c r="BA158" t="s">
        <v>154</v>
      </c>
      <c r="BG158" s="45"/>
      <c r="BI158">
        <v>0</v>
      </c>
    </row>
    <row r="159" spans="3:61" ht="14.45">
      <c r="C159">
        <v>153</v>
      </c>
      <c r="D159">
        <v>188</v>
      </c>
      <c r="E159" t="s">
        <v>1045</v>
      </c>
      <c r="F159" t="s">
        <v>1046</v>
      </c>
      <c r="G159" t="s">
        <v>1047</v>
      </c>
      <c r="H159" t="s">
        <v>145</v>
      </c>
      <c r="I159" t="s">
        <v>146</v>
      </c>
      <c r="J159" s="8">
        <v>80738</v>
      </c>
      <c r="K159">
        <v>4774</v>
      </c>
      <c r="L159">
        <v>0.494</v>
      </c>
      <c r="M159">
        <v>162861</v>
      </c>
      <c r="N159">
        <v>186000</v>
      </c>
      <c r="O159">
        <v>31</v>
      </c>
      <c r="P159" t="s">
        <v>154</v>
      </c>
      <c r="S159" t="s">
        <v>154</v>
      </c>
      <c r="T159" t="s">
        <v>154</v>
      </c>
      <c r="W159" s="134"/>
      <c r="Z159" s="134"/>
      <c r="AE159" t="s">
        <v>281</v>
      </c>
      <c r="AF159" t="s">
        <v>240</v>
      </c>
      <c r="AG159" t="s">
        <v>157</v>
      </c>
      <c r="AH159" t="s">
        <v>157</v>
      </c>
      <c r="AI159" t="s">
        <v>168</v>
      </c>
      <c r="AJ159" t="s">
        <v>159</v>
      </c>
      <c r="AL159" t="s">
        <v>154</v>
      </c>
      <c r="AR159" t="s">
        <v>154</v>
      </c>
      <c r="AX159" t="s">
        <v>168</v>
      </c>
      <c r="AY159" t="s">
        <v>168</v>
      </c>
      <c r="AZ159" t="s">
        <v>158</v>
      </c>
      <c r="BA159" t="s">
        <v>150</v>
      </c>
      <c r="BB159" s="135" t="s">
        <v>7834</v>
      </c>
      <c r="BC159">
        <v>2050</v>
      </c>
      <c r="BG159" s="45"/>
      <c r="BI159">
        <v>0</v>
      </c>
    </row>
    <row r="160" spans="3:61" ht="14.45">
      <c r="C160">
        <v>154</v>
      </c>
      <c r="D160">
        <v>152</v>
      </c>
      <c r="E160" t="s">
        <v>1052</v>
      </c>
      <c r="F160" t="s">
        <v>818</v>
      </c>
      <c r="G160" t="s">
        <v>144</v>
      </c>
      <c r="H160" t="s">
        <v>145</v>
      </c>
      <c r="I160" t="s">
        <v>146</v>
      </c>
      <c r="J160" s="8">
        <v>80390.9</v>
      </c>
      <c r="K160">
        <v>958.60</v>
      </c>
      <c r="L160">
        <v>-0.26</v>
      </c>
      <c r="M160">
        <v>26755.70</v>
      </c>
      <c r="N160">
        <v>196650</v>
      </c>
      <c r="O160">
        <v>21</v>
      </c>
      <c r="P160" t="s">
        <v>154</v>
      </c>
      <c r="S160" t="s">
        <v>150</v>
      </c>
      <c r="T160" t="s">
        <v>150</v>
      </c>
      <c r="U160" t="s">
        <v>151</v>
      </c>
      <c r="V160" t="s">
        <v>152</v>
      </c>
      <c r="W160" s="134">
        <v>2030</v>
      </c>
      <c r="Z160" s="134"/>
      <c r="AL160" t="s">
        <v>154</v>
      </c>
      <c r="AO160" t="s">
        <v>1056</v>
      </c>
      <c r="AQ160" t="s">
        <v>160</v>
      </c>
      <c r="AR160" t="s">
        <v>150</v>
      </c>
      <c r="AS160" t="s">
        <v>159</v>
      </c>
      <c r="AT160" t="s">
        <v>547</v>
      </c>
      <c r="AU160">
        <v>2040</v>
      </c>
      <c r="AV160" t="s">
        <v>1056</v>
      </c>
      <c r="AX160" t="s">
        <v>168</v>
      </c>
      <c r="BA160" t="s">
        <v>154</v>
      </c>
      <c r="BG160" s="45"/>
      <c r="BI160">
        <v>0</v>
      </c>
    </row>
    <row r="161" spans="3:61" ht="14.45">
      <c r="C161">
        <v>155</v>
      </c>
      <c r="D161">
        <v>185</v>
      </c>
      <c r="E161" t="s">
        <v>1057</v>
      </c>
      <c r="F161" t="s">
        <v>415</v>
      </c>
      <c r="G161" t="s">
        <v>244</v>
      </c>
      <c r="H161" t="s">
        <v>175</v>
      </c>
      <c r="I161" t="s">
        <v>176</v>
      </c>
      <c r="J161" s="8">
        <v>79890.6</v>
      </c>
      <c r="K161">
        <v>835.10</v>
      </c>
      <c r="L161">
        <v>0.028</v>
      </c>
      <c r="M161">
        <v>99153.20</v>
      </c>
      <c r="N161">
        <v>142465</v>
      </c>
      <c r="O161">
        <v>14</v>
      </c>
      <c r="P161" t="s">
        <v>154</v>
      </c>
      <c r="S161" t="s">
        <v>150</v>
      </c>
      <c r="T161" t="s">
        <v>154</v>
      </c>
      <c r="U161" t="s">
        <v>155</v>
      </c>
      <c r="W161" s="134"/>
      <c r="Z161" s="134"/>
      <c r="AA161" t="s">
        <v>154</v>
      </c>
      <c r="AB161" t="s">
        <v>155</v>
      </c>
      <c r="AE161" t="s">
        <v>202</v>
      </c>
      <c r="AF161" t="s">
        <v>5</v>
      </c>
      <c r="AG161" t="s">
        <v>168</v>
      </c>
      <c r="AH161" t="s">
        <v>168</v>
      </c>
      <c r="AI161" t="s">
        <v>168</v>
      </c>
      <c r="AL161" t="s">
        <v>150</v>
      </c>
      <c r="AM161" t="s">
        <v>1061</v>
      </c>
      <c r="AN161">
        <v>2045</v>
      </c>
      <c r="AR161" t="s">
        <v>154</v>
      </c>
      <c r="AX161" t="s">
        <v>168</v>
      </c>
      <c r="AY161" t="s">
        <v>168</v>
      </c>
      <c r="AZ161" t="s">
        <v>158</v>
      </c>
      <c r="BA161" t="s">
        <v>154</v>
      </c>
      <c r="BG161" s="45"/>
      <c r="BI161">
        <v>0</v>
      </c>
    </row>
    <row r="162" spans="3:61" ht="409.5">
      <c r="C162">
        <v>156</v>
      </c>
      <c r="D162">
        <v>130</v>
      </c>
      <c r="E162" t="s">
        <v>1062</v>
      </c>
      <c r="F162" t="s">
        <v>679</v>
      </c>
      <c r="G162" t="s">
        <v>174</v>
      </c>
      <c r="H162" t="s">
        <v>374</v>
      </c>
      <c r="I162" t="s">
        <v>246</v>
      </c>
      <c r="J162" s="8">
        <v>79822.70</v>
      </c>
      <c r="K162">
        <v>4440.4</v>
      </c>
      <c r="L162">
        <v>0.86</v>
      </c>
      <c r="M162">
        <v>196256</v>
      </c>
      <c r="N162">
        <v>94017</v>
      </c>
      <c r="O162">
        <v>30</v>
      </c>
      <c r="P162" t="s">
        <v>154</v>
      </c>
      <c r="S162" t="s">
        <v>150</v>
      </c>
      <c r="T162" t="s">
        <v>150</v>
      </c>
      <c r="U162" t="s">
        <v>151</v>
      </c>
      <c r="V162" t="s">
        <v>827</v>
      </c>
      <c r="W162" s="134">
        <v>2030</v>
      </c>
      <c r="Z162" s="134"/>
      <c r="AE162" t="s">
        <v>167</v>
      </c>
      <c r="AF162" t="s">
        <v>6</v>
      </c>
      <c r="AG162" t="s">
        <v>157</v>
      </c>
      <c r="AH162" t="s">
        <v>157</v>
      </c>
      <c r="AI162" t="s">
        <v>157</v>
      </c>
      <c r="AJ162" t="s">
        <v>218</v>
      </c>
      <c r="AL162" t="s">
        <v>154</v>
      </c>
      <c r="AQ162" t="s">
        <v>219</v>
      </c>
      <c r="AR162" t="s">
        <v>150</v>
      </c>
      <c r="AS162" t="s">
        <v>218</v>
      </c>
      <c r="AT162" s="1" t="s">
        <v>1066</v>
      </c>
      <c r="AU162">
        <v>2045</v>
      </c>
      <c r="AX162" t="s">
        <v>157</v>
      </c>
      <c r="AY162" t="s">
        <v>312</v>
      </c>
      <c r="AZ162" t="s">
        <v>158</v>
      </c>
      <c r="BA162" t="s">
        <v>154</v>
      </c>
      <c r="BG162" s="45"/>
      <c r="BI162">
        <v>0</v>
      </c>
    </row>
    <row r="163" spans="3:61" ht="14.45">
      <c r="C163">
        <v>157</v>
      </c>
      <c r="D163">
        <v>156</v>
      </c>
      <c r="E163" t="s">
        <v>1067</v>
      </c>
      <c r="F163" t="s">
        <v>789</v>
      </c>
      <c r="G163" t="s">
        <v>790</v>
      </c>
      <c r="H163" t="s">
        <v>145</v>
      </c>
      <c r="I163" t="s">
        <v>146</v>
      </c>
      <c r="J163" s="8">
        <v>79547</v>
      </c>
      <c r="K163">
        <v>-9520</v>
      </c>
      <c r="L163">
        <v>0</v>
      </c>
      <c r="M163">
        <v>45567</v>
      </c>
      <c r="N163">
        <v>586700</v>
      </c>
      <c r="O163">
        <v>31</v>
      </c>
      <c r="P163" t="s">
        <v>154</v>
      </c>
      <c r="S163" t="s">
        <v>154</v>
      </c>
      <c r="T163" t="s">
        <v>154</v>
      </c>
      <c r="W163" s="134"/>
      <c r="Z163" s="134"/>
      <c r="AL163" t="s">
        <v>154</v>
      </c>
      <c r="AR163" t="s">
        <v>154</v>
      </c>
      <c r="AX163" t="s">
        <v>168</v>
      </c>
      <c r="BA163" t="s">
        <v>150</v>
      </c>
      <c r="BB163" t="s">
        <v>1071</v>
      </c>
      <c r="BC163">
        <v>2030</v>
      </c>
      <c r="BD163" t="s">
        <v>1072</v>
      </c>
      <c r="BG163" s="45"/>
      <c r="BI163">
        <v>0</v>
      </c>
    </row>
    <row r="164" spans="3:61" ht="409.5">
      <c r="C164">
        <v>158</v>
      </c>
      <c r="D164">
        <v>163</v>
      </c>
      <c r="E164" t="s">
        <v>1073</v>
      </c>
      <c r="F164" t="s">
        <v>1074</v>
      </c>
      <c r="G164" t="s">
        <v>735</v>
      </c>
      <c r="H164" t="s">
        <v>145</v>
      </c>
      <c r="I164" t="s">
        <v>146</v>
      </c>
      <c r="J164" s="8">
        <v>78844</v>
      </c>
      <c r="K164">
        <v>1955</v>
      </c>
      <c r="L164">
        <v>0.104</v>
      </c>
      <c r="M164">
        <v>24917</v>
      </c>
      <c r="N164">
        <v>76000</v>
      </c>
      <c r="O164">
        <v>31</v>
      </c>
      <c r="P164" t="s">
        <v>154</v>
      </c>
      <c r="S164" t="s">
        <v>150</v>
      </c>
      <c r="T164" t="s">
        <v>150</v>
      </c>
      <c r="U164" t="s">
        <v>151</v>
      </c>
      <c r="V164" t="s">
        <v>827</v>
      </c>
      <c r="W164" s="134">
        <v>2030</v>
      </c>
      <c r="Z164" s="134"/>
      <c r="AE164" t="s">
        <v>281</v>
      </c>
      <c r="AF164" t="s">
        <v>240</v>
      </c>
      <c r="AG164" t="s">
        <v>157</v>
      </c>
      <c r="AH164" t="s">
        <v>157</v>
      </c>
      <c r="AI164" t="s">
        <v>157</v>
      </c>
      <c r="AJ164" t="s">
        <v>218</v>
      </c>
      <c r="AL164" t="s">
        <v>154</v>
      </c>
      <c r="AR164" t="s">
        <v>154</v>
      </c>
      <c r="AX164" t="s">
        <v>157</v>
      </c>
      <c r="AY164" t="s">
        <v>171</v>
      </c>
      <c r="AZ164" t="s">
        <v>158</v>
      </c>
      <c r="BA164" t="s">
        <v>150</v>
      </c>
      <c r="BB164" s="1" t="s">
        <v>1078</v>
      </c>
      <c r="BC164">
        <v>2030</v>
      </c>
      <c r="BG164" s="45"/>
      <c r="BI164">
        <v>0</v>
      </c>
    </row>
    <row r="165" spans="3:61" ht="409.5">
      <c r="C165">
        <v>159</v>
      </c>
      <c r="D165">
        <v>162</v>
      </c>
      <c r="E165" t="s">
        <v>1079</v>
      </c>
      <c r="F165" t="s">
        <v>415</v>
      </c>
      <c r="G165" t="s">
        <v>244</v>
      </c>
      <c r="H165" t="s">
        <v>342</v>
      </c>
      <c r="I165" t="s">
        <v>176</v>
      </c>
      <c r="J165" s="8">
        <v>78795</v>
      </c>
      <c r="K165">
        <v>7166.80</v>
      </c>
      <c r="L165">
        <v>0.067</v>
      </c>
      <c r="M165">
        <v>62803.60</v>
      </c>
      <c r="N165">
        <v>35741</v>
      </c>
      <c r="O165">
        <v>14</v>
      </c>
      <c r="P165" t="s">
        <v>150</v>
      </c>
      <c r="Q165">
        <v>2022</v>
      </c>
      <c r="R165">
        <v>2040</v>
      </c>
      <c r="S165" t="s">
        <v>150</v>
      </c>
      <c r="T165" t="s">
        <v>150</v>
      </c>
      <c r="U165" t="s">
        <v>210</v>
      </c>
      <c r="W165" s="134">
        <v>2030</v>
      </c>
      <c r="Z165" s="134"/>
      <c r="AE165" t="s">
        <v>782</v>
      </c>
      <c r="AF165" t="s">
        <v>5</v>
      </c>
      <c r="AG165" t="s">
        <v>157</v>
      </c>
      <c r="AH165" t="s">
        <v>157</v>
      </c>
      <c r="AI165" t="s">
        <v>168</v>
      </c>
      <c r="AJ165" t="s">
        <v>159</v>
      </c>
      <c r="AK165" t="s">
        <v>160</v>
      </c>
      <c r="AL165" t="s">
        <v>150</v>
      </c>
      <c r="AM165" s="1" t="s">
        <v>1083</v>
      </c>
      <c r="AN165">
        <v>2045</v>
      </c>
      <c r="AR165" t="s">
        <v>154</v>
      </c>
      <c r="AX165" t="s">
        <v>168</v>
      </c>
      <c r="AY165" t="s">
        <v>168</v>
      </c>
      <c r="AZ165" t="s">
        <v>158</v>
      </c>
      <c r="BA165" t="s">
        <v>154</v>
      </c>
      <c r="BG165" s="45"/>
      <c r="BI165">
        <v>0</v>
      </c>
    </row>
    <row r="166" spans="3:61" ht="14.45">
      <c r="C166">
        <v>160</v>
      </c>
      <c r="D166">
        <v>166</v>
      </c>
      <c r="E166" t="s">
        <v>1084</v>
      </c>
      <c r="F166" t="s">
        <v>1085</v>
      </c>
      <c r="G166" t="s">
        <v>272</v>
      </c>
      <c r="H166" t="s">
        <v>374</v>
      </c>
      <c r="I166" t="s">
        <v>246</v>
      </c>
      <c r="J166" s="8">
        <v>78692.6</v>
      </c>
      <c r="K166">
        <v>5259</v>
      </c>
      <c r="L166">
        <v>0.035</v>
      </c>
      <c r="M166">
        <v>134076.40</v>
      </c>
      <c r="N166">
        <v>284526</v>
      </c>
      <c r="O166">
        <v>25</v>
      </c>
      <c r="P166" t="s">
        <v>154</v>
      </c>
      <c r="S166" t="s">
        <v>150</v>
      </c>
      <c r="T166" t="s">
        <v>150</v>
      </c>
      <c r="U166" t="s">
        <v>151</v>
      </c>
      <c r="V166" t="s">
        <v>579</v>
      </c>
      <c r="W166" s="134">
        <v>2030</v>
      </c>
      <c r="Z166" s="134"/>
      <c r="AE166" t="s">
        <v>167</v>
      </c>
      <c r="AF166" t="s">
        <v>6</v>
      </c>
      <c r="AG166" t="s">
        <v>157</v>
      </c>
      <c r="AH166" t="s">
        <v>157</v>
      </c>
      <c r="AI166" t="s">
        <v>169</v>
      </c>
      <c r="AJ166" t="s">
        <v>159</v>
      </c>
      <c r="AL166" t="s">
        <v>154</v>
      </c>
      <c r="AQ166" t="s">
        <v>160</v>
      </c>
      <c r="AR166" t="s">
        <v>150</v>
      </c>
      <c r="AS166" t="s">
        <v>159</v>
      </c>
      <c r="AT166" s="135" t="s">
        <v>7835</v>
      </c>
      <c r="AU166">
        <v>2050</v>
      </c>
      <c r="AX166" t="s">
        <v>157</v>
      </c>
      <c r="AY166" t="s">
        <v>168</v>
      </c>
      <c r="AZ166" t="s">
        <v>158</v>
      </c>
      <c r="BA166" t="s">
        <v>154</v>
      </c>
      <c r="BG166" s="45"/>
      <c r="BI166">
        <v>0</v>
      </c>
    </row>
    <row r="167" spans="3:61" ht="14.45">
      <c r="C167">
        <v>161</v>
      </c>
      <c r="D167">
        <v>171</v>
      </c>
      <c r="E167" t="s">
        <v>1090</v>
      </c>
      <c r="F167" t="s">
        <v>852</v>
      </c>
      <c r="G167" t="s">
        <v>852</v>
      </c>
      <c r="H167" t="s">
        <v>175</v>
      </c>
      <c r="I167" t="s">
        <v>176</v>
      </c>
      <c r="J167" s="8">
        <v>78611.70</v>
      </c>
      <c r="K167">
        <v>401.40</v>
      </c>
      <c r="L167">
        <v>-0.268</v>
      </c>
      <c r="M167">
        <v>34109.50</v>
      </c>
      <c r="N167">
        <v>59553</v>
      </c>
      <c r="O167">
        <v>6</v>
      </c>
      <c r="P167" t="s">
        <v>154</v>
      </c>
      <c r="S167" t="s">
        <v>154</v>
      </c>
      <c r="T167" t="s">
        <v>154</v>
      </c>
      <c r="W167" s="134"/>
      <c r="Z167" s="134"/>
      <c r="AL167" t="s">
        <v>154</v>
      </c>
      <c r="AR167" t="s">
        <v>154</v>
      </c>
      <c r="AX167" t="s">
        <v>168</v>
      </c>
      <c r="BA167" t="s">
        <v>154</v>
      </c>
      <c r="BG167" s="45"/>
      <c r="BI167">
        <v>0</v>
      </c>
    </row>
    <row r="168" spans="3:61" ht="14.45">
      <c r="C168">
        <v>162</v>
      </c>
      <c r="D168">
        <v>151</v>
      </c>
      <c r="E168" t="s">
        <v>1094</v>
      </c>
      <c r="F168" t="s">
        <v>818</v>
      </c>
      <c r="G168" t="s">
        <v>144</v>
      </c>
      <c r="H168" t="s">
        <v>264</v>
      </c>
      <c r="I168" t="s">
        <v>176</v>
      </c>
      <c r="J168" s="8">
        <v>78509.4</v>
      </c>
      <c r="K168">
        <v>1134.9</v>
      </c>
      <c r="L168">
        <v>-0.277</v>
      </c>
      <c r="M168">
        <v>75569.9</v>
      </c>
      <c r="N168">
        <v>107436</v>
      </c>
      <c r="O168">
        <v>20</v>
      </c>
      <c r="P168" t="s">
        <v>150</v>
      </c>
      <c r="Q168">
        <v>2020</v>
      </c>
      <c r="R168">
        <v>2050</v>
      </c>
      <c r="S168" t="s">
        <v>150</v>
      </c>
      <c r="T168" t="s">
        <v>154</v>
      </c>
      <c r="U168" t="s">
        <v>155</v>
      </c>
      <c r="W168" s="134"/>
      <c r="Z168" s="134"/>
      <c r="AE168" t="s">
        <v>167</v>
      </c>
      <c r="AF168" t="s">
        <v>6</v>
      </c>
      <c r="AG168" t="s">
        <v>157</v>
      </c>
      <c r="AH168" t="s">
        <v>157</v>
      </c>
      <c r="AI168" t="s">
        <v>157</v>
      </c>
      <c r="AJ168" t="s">
        <v>218</v>
      </c>
      <c r="AL168" t="s">
        <v>154</v>
      </c>
      <c r="AQ168" t="s">
        <v>219</v>
      </c>
      <c r="AR168" t="s">
        <v>150</v>
      </c>
      <c r="AS168" t="s">
        <v>218</v>
      </c>
      <c r="AT168" t="s">
        <v>1098</v>
      </c>
      <c r="AU168">
        <v>2050</v>
      </c>
      <c r="AX168" t="s">
        <v>168</v>
      </c>
      <c r="AY168" t="s">
        <v>168</v>
      </c>
      <c r="AZ168" t="s">
        <v>158</v>
      </c>
      <c r="BA168" t="s">
        <v>154</v>
      </c>
      <c r="BG168" s="45"/>
      <c r="BI168">
        <v>0</v>
      </c>
    </row>
    <row r="169" spans="3:61" ht="14.45">
      <c r="C169">
        <v>163</v>
      </c>
      <c r="D169">
        <v>178</v>
      </c>
      <c r="E169" t="s">
        <v>1099</v>
      </c>
      <c r="F169" t="s">
        <v>333</v>
      </c>
      <c r="G169" t="s">
        <v>229</v>
      </c>
      <c r="H169" t="s">
        <v>686</v>
      </c>
      <c r="I169" t="s">
        <v>176</v>
      </c>
      <c r="J169" s="8">
        <v>78472.4</v>
      </c>
      <c r="K169">
        <v>9175.40</v>
      </c>
      <c r="L169">
        <v>0.132</v>
      </c>
      <c r="M169">
        <v>856121.10</v>
      </c>
      <c r="N169">
        <v>236226</v>
      </c>
      <c r="O169">
        <v>20</v>
      </c>
      <c r="P169" t="s">
        <v>154</v>
      </c>
      <c r="S169" t="s">
        <v>154</v>
      </c>
      <c r="T169" t="s">
        <v>154</v>
      </c>
      <c r="W169" s="134"/>
      <c r="Z169" s="134"/>
      <c r="AE169" t="s">
        <v>202</v>
      </c>
      <c r="AF169" t="s">
        <v>5</v>
      </c>
      <c r="AG169" t="s">
        <v>157</v>
      </c>
      <c r="AH169" t="s">
        <v>157</v>
      </c>
      <c r="AI169" t="s">
        <v>168</v>
      </c>
      <c r="AJ169" t="s">
        <v>159</v>
      </c>
      <c r="AK169" t="s">
        <v>160</v>
      </c>
      <c r="AL169" t="s">
        <v>150</v>
      </c>
      <c r="AN169">
        <v>2030</v>
      </c>
      <c r="AR169" t="s">
        <v>154</v>
      </c>
      <c r="AX169" t="s">
        <v>168</v>
      </c>
      <c r="AY169" t="s">
        <v>168</v>
      </c>
      <c r="AZ169" t="s">
        <v>158</v>
      </c>
      <c r="BA169" t="s">
        <v>154</v>
      </c>
      <c r="BG169" s="45"/>
      <c r="BI169">
        <v>0</v>
      </c>
    </row>
    <row r="170" spans="3:61" ht="14.45">
      <c r="C170">
        <v>164</v>
      </c>
      <c r="D170">
        <v>129</v>
      </c>
      <c r="E170" t="s">
        <v>1103</v>
      </c>
      <c r="F170" t="s">
        <v>415</v>
      </c>
      <c r="G170" t="s">
        <v>244</v>
      </c>
      <c r="H170" t="s">
        <v>175</v>
      </c>
      <c r="I170" t="s">
        <v>176</v>
      </c>
      <c r="J170" s="8">
        <v>77736.80</v>
      </c>
      <c r="K170">
        <v>835.90</v>
      </c>
      <c r="L170">
        <v>-0.708</v>
      </c>
      <c r="M170">
        <v>89346.50</v>
      </c>
      <c r="N170">
        <v>121737</v>
      </c>
      <c r="O170">
        <v>21</v>
      </c>
      <c r="P170" t="s">
        <v>154</v>
      </c>
      <c r="S170" t="s">
        <v>154</v>
      </c>
      <c r="T170" t="s">
        <v>154</v>
      </c>
      <c r="W170" s="134"/>
      <c r="Z170" s="134"/>
      <c r="AK170" t="s">
        <v>180</v>
      </c>
      <c r="AL170" t="s">
        <v>154</v>
      </c>
      <c r="AN170">
        <v>2060</v>
      </c>
      <c r="AR170" t="s">
        <v>154</v>
      </c>
      <c r="AX170" t="s">
        <v>168</v>
      </c>
      <c r="BA170" t="s">
        <v>154</v>
      </c>
      <c r="BG170" s="45"/>
      <c r="BI170">
        <v>0</v>
      </c>
    </row>
    <row r="171" spans="3:61" ht="14.45">
      <c r="C171">
        <v>165</v>
      </c>
      <c r="D171">
        <v>157</v>
      </c>
      <c r="E171" t="s">
        <v>1107</v>
      </c>
      <c r="F171" t="s">
        <v>599</v>
      </c>
      <c r="G171" t="s">
        <v>184</v>
      </c>
      <c r="H171" t="s">
        <v>175</v>
      </c>
      <c r="I171" t="s">
        <v>176</v>
      </c>
      <c r="J171" s="8">
        <v>77667.6</v>
      </c>
      <c r="K171">
        <v>364.10</v>
      </c>
      <c r="L171">
        <v>-0.019</v>
      </c>
      <c r="M171">
        <v>34230</v>
      </c>
      <c r="N171">
        <v>32863</v>
      </c>
      <c r="O171">
        <v>13</v>
      </c>
      <c r="P171" t="s">
        <v>154</v>
      </c>
      <c r="S171" t="s">
        <v>154</v>
      </c>
      <c r="T171" t="s">
        <v>154</v>
      </c>
      <c r="W171" s="134"/>
      <c r="Z171" s="134"/>
      <c r="AE171" t="s">
        <v>202</v>
      </c>
      <c r="AF171" t="s">
        <v>5</v>
      </c>
      <c r="AG171" t="s">
        <v>168</v>
      </c>
      <c r="AH171" t="s">
        <v>168</v>
      </c>
      <c r="AI171" t="s">
        <v>168</v>
      </c>
      <c r="AL171" t="s">
        <v>150</v>
      </c>
      <c r="AM171" t="s">
        <v>1111</v>
      </c>
      <c r="AN171">
        <v>2060</v>
      </c>
      <c r="AR171" t="s">
        <v>154</v>
      </c>
      <c r="AX171" t="s">
        <v>168</v>
      </c>
      <c r="AY171" t="s">
        <v>171</v>
      </c>
      <c r="AZ171" t="s">
        <v>158</v>
      </c>
      <c r="BA171" t="s">
        <v>154</v>
      </c>
      <c r="BG171" s="45"/>
      <c r="BI171">
        <v>0</v>
      </c>
    </row>
    <row r="172" spans="3:61" ht="14.45">
      <c r="C172">
        <v>166</v>
      </c>
      <c r="D172">
        <v>175</v>
      </c>
      <c r="E172" t="s">
        <v>1112</v>
      </c>
      <c r="F172" t="s">
        <v>641</v>
      </c>
      <c r="G172" t="s">
        <v>642</v>
      </c>
      <c r="H172" t="s">
        <v>175</v>
      </c>
      <c r="I172" t="s">
        <v>176</v>
      </c>
      <c r="J172" s="8">
        <v>77626.20</v>
      </c>
      <c r="K172">
        <v>2013.80</v>
      </c>
      <c r="L172">
        <v>0.689</v>
      </c>
      <c r="M172">
        <v>41794.8</v>
      </c>
      <c r="N172">
        <v>103046</v>
      </c>
      <c r="O172">
        <v>14</v>
      </c>
      <c r="P172" t="s">
        <v>154</v>
      </c>
      <c r="S172" t="s">
        <v>154</v>
      </c>
      <c r="T172" t="s">
        <v>154</v>
      </c>
      <c r="W172" s="134"/>
      <c r="Z172" s="134"/>
      <c r="AE172" t="s">
        <v>202</v>
      </c>
      <c r="AF172" t="s">
        <v>5</v>
      </c>
      <c r="AG172" t="s">
        <v>157</v>
      </c>
      <c r="AH172" t="s">
        <v>157</v>
      </c>
      <c r="AI172" t="s">
        <v>158</v>
      </c>
      <c r="AJ172" t="s">
        <v>159</v>
      </c>
      <c r="AK172" t="s">
        <v>160</v>
      </c>
      <c r="AL172" t="s">
        <v>150</v>
      </c>
      <c r="AM172" t="s">
        <v>1116</v>
      </c>
      <c r="AN172">
        <v>2049</v>
      </c>
      <c r="AR172" t="s">
        <v>154</v>
      </c>
      <c r="AX172" t="s">
        <v>168</v>
      </c>
      <c r="AY172" t="s">
        <v>168</v>
      </c>
      <c r="AZ172" t="s">
        <v>158</v>
      </c>
      <c r="BA172" t="s">
        <v>154</v>
      </c>
      <c r="BG172" s="45"/>
      <c r="BI172">
        <v>0</v>
      </c>
    </row>
    <row r="173" spans="3:61" ht="409.5">
      <c r="C173">
        <v>167</v>
      </c>
      <c r="D173">
        <v>176</v>
      </c>
      <c r="E173" t="s">
        <v>1117</v>
      </c>
      <c r="F173" t="s">
        <v>991</v>
      </c>
      <c r="G173" t="s">
        <v>735</v>
      </c>
      <c r="H173" t="s">
        <v>416</v>
      </c>
      <c r="I173" t="s">
        <v>246</v>
      </c>
      <c r="J173" s="8">
        <v>77182.6</v>
      </c>
      <c r="K173">
        <v>1766.90</v>
      </c>
      <c r="L173">
        <v>0</v>
      </c>
      <c r="M173">
        <v>40685.40</v>
      </c>
      <c r="N173">
        <v>281974</v>
      </c>
      <c r="O173">
        <v>16</v>
      </c>
      <c r="P173" t="s">
        <v>154</v>
      </c>
      <c r="S173" t="s">
        <v>150</v>
      </c>
      <c r="T173" t="s">
        <v>154</v>
      </c>
      <c r="U173" t="s">
        <v>155</v>
      </c>
      <c r="W173" s="134"/>
      <c r="Z173" s="134"/>
      <c r="AA173" t="s">
        <v>154</v>
      </c>
      <c r="AB173" t="s">
        <v>155</v>
      </c>
      <c r="AE173" t="s">
        <v>167</v>
      </c>
      <c r="AF173" t="s">
        <v>6</v>
      </c>
      <c r="AG173" t="s">
        <v>157</v>
      </c>
      <c r="AH173" t="s">
        <v>157</v>
      </c>
      <c r="AI173" t="s">
        <v>157</v>
      </c>
      <c r="AJ173" t="s">
        <v>218</v>
      </c>
      <c r="AL173" t="s">
        <v>154</v>
      </c>
      <c r="AQ173" t="s">
        <v>219</v>
      </c>
      <c r="AR173" t="s">
        <v>150</v>
      </c>
      <c r="AS173" t="s">
        <v>218</v>
      </c>
      <c r="AT173" s="1" t="s">
        <v>1121</v>
      </c>
      <c r="AU173">
        <v>2040</v>
      </c>
      <c r="AX173" t="s">
        <v>168</v>
      </c>
      <c r="AY173" t="s">
        <v>312</v>
      </c>
      <c r="AZ173" t="s">
        <v>158</v>
      </c>
      <c r="BA173" t="s">
        <v>154</v>
      </c>
      <c r="BG173" s="45"/>
      <c r="BI173">
        <v>0</v>
      </c>
    </row>
    <row r="174" spans="3:61" ht="14.45">
      <c r="C174">
        <v>168</v>
      </c>
      <c r="D174">
        <v>154</v>
      </c>
      <c r="E174" t="s">
        <v>1122</v>
      </c>
      <c r="F174" t="s">
        <v>333</v>
      </c>
      <c r="G174" t="s">
        <v>229</v>
      </c>
      <c r="H174" t="s">
        <v>175</v>
      </c>
      <c r="I174" t="s">
        <v>176</v>
      </c>
      <c r="J174" s="8">
        <v>75834.20</v>
      </c>
      <c r="K174">
        <v>13006.80</v>
      </c>
      <c r="L174">
        <v>-0.007</v>
      </c>
      <c r="M174">
        <v>2041389.90</v>
      </c>
      <c r="N174">
        <v>95746</v>
      </c>
      <c r="O174">
        <v>17</v>
      </c>
      <c r="P174" t="s">
        <v>154</v>
      </c>
      <c r="S174" t="s">
        <v>154</v>
      </c>
      <c r="T174" t="s">
        <v>154</v>
      </c>
      <c r="W174" s="134"/>
      <c r="Z174" s="134"/>
      <c r="AE174" t="s">
        <v>281</v>
      </c>
      <c r="AF174" t="s">
        <v>240</v>
      </c>
      <c r="AG174" t="s">
        <v>168</v>
      </c>
      <c r="AH174" t="s">
        <v>168</v>
      </c>
      <c r="AI174" t="s">
        <v>168</v>
      </c>
      <c r="AL174" t="s">
        <v>154</v>
      </c>
      <c r="AR174" t="s">
        <v>154</v>
      </c>
      <c r="AX174" t="s">
        <v>168</v>
      </c>
      <c r="AY174" t="s">
        <v>168</v>
      </c>
      <c r="AZ174" t="s">
        <v>158</v>
      </c>
      <c r="BA174" t="s">
        <v>150</v>
      </c>
      <c r="BB174" s="135" t="s">
        <v>7836</v>
      </c>
      <c r="BC174">
        <v>2025</v>
      </c>
      <c r="BG174" s="45"/>
      <c r="BI174">
        <v>0</v>
      </c>
    </row>
    <row r="175" spans="3:61" ht="14.45">
      <c r="C175">
        <v>169</v>
      </c>
      <c r="D175">
        <v>218</v>
      </c>
      <c r="E175" t="s">
        <v>1127</v>
      </c>
      <c r="F175" t="s">
        <v>228</v>
      </c>
      <c r="G175" t="s">
        <v>229</v>
      </c>
      <c r="H175" t="s">
        <v>145</v>
      </c>
      <c r="I175" t="s">
        <v>146</v>
      </c>
      <c r="J175" s="8">
        <v>75372</v>
      </c>
      <c r="K175">
        <v>8480</v>
      </c>
      <c r="L175">
        <v>1.173</v>
      </c>
      <c r="M175">
        <v>105745</v>
      </c>
      <c r="N175">
        <v>66308</v>
      </c>
      <c r="O175">
        <v>12</v>
      </c>
      <c r="P175" t="s">
        <v>154</v>
      </c>
      <c r="S175" t="s">
        <v>154</v>
      </c>
      <c r="T175" t="s">
        <v>154</v>
      </c>
      <c r="W175" s="134"/>
      <c r="Z175" s="134"/>
      <c r="AE175" t="s">
        <v>202</v>
      </c>
      <c r="AF175" t="s">
        <v>5</v>
      </c>
      <c r="AG175" t="s">
        <v>157</v>
      </c>
      <c r="AH175" t="s">
        <v>157</v>
      </c>
      <c r="AI175" t="s">
        <v>158</v>
      </c>
      <c r="AJ175" t="s">
        <v>159</v>
      </c>
      <c r="AK175" t="s">
        <v>160</v>
      </c>
      <c r="AL175" t="s">
        <v>150</v>
      </c>
      <c r="AM175" t="s">
        <v>1131</v>
      </c>
      <c r="AN175">
        <v>2025</v>
      </c>
      <c r="AR175" t="s">
        <v>154</v>
      </c>
      <c r="AX175" t="s">
        <v>168</v>
      </c>
      <c r="AY175" t="s">
        <v>168</v>
      </c>
      <c r="AZ175" t="s">
        <v>158</v>
      </c>
      <c r="BA175" t="s">
        <v>154</v>
      </c>
      <c r="BG175" s="45"/>
      <c r="BI175">
        <v>0</v>
      </c>
    </row>
    <row r="176" spans="3:61" ht="14.45">
      <c r="C176">
        <v>170</v>
      </c>
      <c r="D176">
        <v>161</v>
      </c>
      <c r="E176" t="s">
        <v>1132</v>
      </c>
      <c r="F176" t="s">
        <v>271</v>
      </c>
      <c r="G176" t="s">
        <v>272</v>
      </c>
      <c r="H176" t="s">
        <v>175</v>
      </c>
      <c r="I176" t="s">
        <v>176</v>
      </c>
      <c r="J176" s="8">
        <v>75359.80</v>
      </c>
      <c r="K176">
        <v>4897.50</v>
      </c>
      <c r="L176">
        <v>-0.027</v>
      </c>
      <c r="M176">
        <v>63162.20</v>
      </c>
      <c r="N176">
        <v>265245</v>
      </c>
      <c r="O176">
        <v>12</v>
      </c>
      <c r="P176" t="s">
        <v>154</v>
      </c>
      <c r="S176" t="s">
        <v>154</v>
      </c>
      <c r="T176" t="s">
        <v>154</v>
      </c>
      <c r="W176" s="134"/>
      <c r="Z176" s="134"/>
      <c r="AE176" t="s">
        <v>167</v>
      </c>
      <c r="AF176" t="s">
        <v>6</v>
      </c>
      <c r="AG176" t="s">
        <v>157</v>
      </c>
      <c r="AH176" t="s">
        <v>157</v>
      </c>
      <c r="AI176" t="s">
        <v>158</v>
      </c>
      <c r="AJ176" t="s">
        <v>159</v>
      </c>
      <c r="AL176" t="s">
        <v>154</v>
      </c>
      <c r="AQ176" t="s">
        <v>160</v>
      </c>
      <c r="AR176" t="s">
        <v>150</v>
      </c>
      <c r="AS176" t="s">
        <v>159</v>
      </c>
      <c r="AT176" t="s">
        <v>1136</v>
      </c>
      <c r="AU176">
        <v>2050</v>
      </c>
      <c r="AX176" t="s">
        <v>157</v>
      </c>
      <c r="AY176" t="s">
        <v>168</v>
      </c>
      <c r="AZ176" t="s">
        <v>158</v>
      </c>
      <c r="BA176" t="s">
        <v>154</v>
      </c>
      <c r="BG176" s="45"/>
      <c r="BI176">
        <v>0</v>
      </c>
    </row>
    <row r="177" spans="3:61" ht="14.45">
      <c r="C177">
        <v>171</v>
      </c>
      <c r="D177">
        <v>165</v>
      </c>
      <c r="E177" t="s">
        <v>1137</v>
      </c>
      <c r="F177" t="s">
        <v>192</v>
      </c>
      <c r="G177" t="s">
        <v>193</v>
      </c>
      <c r="H177" t="s">
        <v>1138</v>
      </c>
      <c r="I177" t="s">
        <v>176</v>
      </c>
      <c r="J177" s="8">
        <v>75327</v>
      </c>
      <c r="K177">
        <v>3125.90</v>
      </c>
      <c r="L177">
        <v>-0.296</v>
      </c>
      <c r="M177">
        <v>89850.30</v>
      </c>
      <c r="N177">
        <v>43998</v>
      </c>
      <c r="O177">
        <v>12</v>
      </c>
      <c r="P177" t="s">
        <v>154</v>
      </c>
      <c r="S177" t="s">
        <v>154</v>
      </c>
      <c r="T177" t="s">
        <v>154</v>
      </c>
      <c r="W177" s="134"/>
      <c r="Z177" s="134"/>
      <c r="AG177" t="s">
        <v>157</v>
      </c>
      <c r="AH177" t="s">
        <v>157</v>
      </c>
      <c r="AI177" t="s">
        <v>169</v>
      </c>
      <c r="AJ177" t="s">
        <v>159</v>
      </c>
      <c r="AL177" t="s">
        <v>154</v>
      </c>
      <c r="AQ177" t="s">
        <v>160</v>
      </c>
      <c r="AR177" t="s">
        <v>150</v>
      </c>
      <c r="AS177" t="s">
        <v>159</v>
      </c>
      <c r="AU177">
        <v>2060</v>
      </c>
      <c r="AX177" t="s">
        <v>168</v>
      </c>
      <c r="BA177" t="s">
        <v>154</v>
      </c>
      <c r="BC177">
        <v>2060</v>
      </c>
      <c r="BD177" t="s">
        <v>1142</v>
      </c>
      <c r="BE177" t="s">
        <v>1143</v>
      </c>
      <c r="BG177" s="45"/>
      <c r="BI177">
        <v>0</v>
      </c>
    </row>
    <row r="178" spans="3:61" ht="14.45">
      <c r="C178">
        <v>172</v>
      </c>
      <c r="D178">
        <v>79</v>
      </c>
      <c r="E178" t="s">
        <v>1144</v>
      </c>
      <c r="F178" t="s">
        <v>679</v>
      </c>
      <c r="G178" t="s">
        <v>174</v>
      </c>
      <c r="H178" t="s">
        <v>245</v>
      </c>
      <c r="I178" t="s">
        <v>246</v>
      </c>
      <c r="J178" s="8">
        <v>75306.6</v>
      </c>
      <c r="K178">
        <v>321.20</v>
      </c>
      <c r="L178">
        <v>-0.953</v>
      </c>
      <c r="M178">
        <v>39851.90</v>
      </c>
      <c r="N178">
        <v>7464</v>
      </c>
      <c r="O178">
        <v>7</v>
      </c>
      <c r="P178" t="s">
        <v>154</v>
      </c>
      <c r="S178" t="s">
        <v>154</v>
      </c>
      <c r="T178" t="s">
        <v>154</v>
      </c>
      <c r="W178" s="134"/>
      <c r="Z178" s="134"/>
      <c r="AG178" t="s">
        <v>157</v>
      </c>
      <c r="AH178" t="s">
        <v>157</v>
      </c>
      <c r="AI178" t="s">
        <v>169</v>
      </c>
      <c r="AJ178" t="s">
        <v>159</v>
      </c>
      <c r="AK178" t="s">
        <v>1148</v>
      </c>
      <c r="AL178" t="s">
        <v>150</v>
      </c>
      <c r="AM178" t="s">
        <v>1149</v>
      </c>
      <c r="AN178">
        <v>2045</v>
      </c>
      <c r="AO178" t="s">
        <v>1150</v>
      </c>
      <c r="AP178" t="s">
        <v>1151</v>
      </c>
      <c r="AR178" t="s">
        <v>154</v>
      </c>
      <c r="AX178" t="s">
        <v>157</v>
      </c>
      <c r="BA178" t="s">
        <v>154</v>
      </c>
      <c r="BG178" s="45"/>
      <c r="BI178">
        <v>0</v>
      </c>
    </row>
    <row r="179" spans="3:61" ht="14.45">
      <c r="C179">
        <v>173</v>
      </c>
      <c r="D179">
        <v>146</v>
      </c>
      <c r="E179" t="s">
        <v>1152</v>
      </c>
      <c r="F179" t="s">
        <v>443</v>
      </c>
      <c r="G179" t="s">
        <v>229</v>
      </c>
      <c r="H179" t="s">
        <v>264</v>
      </c>
      <c r="I179" t="s">
        <v>176</v>
      </c>
      <c r="J179" s="8">
        <v>75230</v>
      </c>
      <c r="K179">
        <v>2430.8</v>
      </c>
      <c r="L179">
        <v>0.308</v>
      </c>
      <c r="M179">
        <v>1982451.50</v>
      </c>
      <c r="N179">
        <v>218718</v>
      </c>
      <c r="O179">
        <v>29</v>
      </c>
      <c r="P179" t="s">
        <v>154</v>
      </c>
      <c r="S179" t="s">
        <v>150</v>
      </c>
      <c r="T179" t="s">
        <v>150</v>
      </c>
      <c r="U179" t="s">
        <v>210</v>
      </c>
      <c r="W179" s="134">
        <v>2030</v>
      </c>
      <c r="Z179" s="134"/>
      <c r="AE179" t="s">
        <v>202</v>
      </c>
      <c r="AF179" t="s">
        <v>5</v>
      </c>
      <c r="AG179" t="s">
        <v>157</v>
      </c>
      <c r="AH179" t="s">
        <v>157</v>
      </c>
      <c r="AI179" t="s">
        <v>158</v>
      </c>
      <c r="AJ179" t="s">
        <v>159</v>
      </c>
      <c r="AK179" t="s">
        <v>160</v>
      </c>
      <c r="AL179" t="s">
        <v>150</v>
      </c>
      <c r="AM179" t="s">
        <v>1156</v>
      </c>
      <c r="AN179">
        <v>2050</v>
      </c>
      <c r="AR179" t="s">
        <v>154</v>
      </c>
      <c r="AX179" t="s">
        <v>168</v>
      </c>
      <c r="AY179" t="s">
        <v>168</v>
      </c>
      <c r="AZ179" t="s">
        <v>158</v>
      </c>
      <c r="BA179" t="s">
        <v>154</v>
      </c>
      <c r="BG179" s="45"/>
      <c r="BI179">
        <v>0</v>
      </c>
    </row>
    <row r="180" spans="3:61" ht="14.45">
      <c r="C180">
        <v>174</v>
      </c>
      <c r="D180">
        <v>183</v>
      </c>
      <c r="E180" t="s">
        <v>1157</v>
      </c>
      <c r="F180" t="s">
        <v>1046</v>
      </c>
      <c r="G180" t="s">
        <v>1047</v>
      </c>
      <c r="H180" t="s">
        <v>416</v>
      </c>
      <c r="I180" t="s">
        <v>246</v>
      </c>
      <c r="J180" s="8">
        <v>74867.50</v>
      </c>
      <c r="K180">
        <v>4576.6</v>
      </c>
      <c r="L180">
        <v>0.117</v>
      </c>
      <c r="M180">
        <v>133788.60</v>
      </c>
      <c r="N180">
        <v>156921</v>
      </c>
      <c r="O180">
        <v>31</v>
      </c>
      <c r="P180" t="s">
        <v>154</v>
      </c>
      <c r="S180" t="s">
        <v>150</v>
      </c>
      <c r="T180" t="s">
        <v>150</v>
      </c>
      <c r="U180" t="s">
        <v>151</v>
      </c>
      <c r="V180" t="s">
        <v>152</v>
      </c>
      <c r="W180" s="134">
        <v>2035</v>
      </c>
      <c r="Z180" s="134"/>
      <c r="AE180" t="s">
        <v>281</v>
      </c>
      <c r="AF180" t="s">
        <v>240</v>
      </c>
      <c r="AG180" t="s">
        <v>157</v>
      </c>
      <c r="AH180" t="s">
        <v>157</v>
      </c>
      <c r="AI180" t="s">
        <v>158</v>
      </c>
      <c r="AJ180" t="s">
        <v>159</v>
      </c>
      <c r="AL180" t="s">
        <v>154</v>
      </c>
      <c r="AR180" t="s">
        <v>154</v>
      </c>
      <c r="AX180" t="s">
        <v>157</v>
      </c>
      <c r="AY180" t="s">
        <v>168</v>
      </c>
      <c r="AZ180" t="s">
        <v>158</v>
      </c>
      <c r="BA180" t="s">
        <v>150</v>
      </c>
      <c r="BB180" t="s">
        <v>1161</v>
      </c>
      <c r="BC180">
        <v>2030</v>
      </c>
      <c r="BG180" s="45"/>
      <c r="BI180">
        <v>0</v>
      </c>
    </row>
    <row r="181" spans="3:61" ht="14.45">
      <c r="C181">
        <v>175</v>
      </c>
      <c r="D181">
        <v>195</v>
      </c>
      <c r="E181" t="s">
        <v>1162</v>
      </c>
      <c r="F181" t="s">
        <v>1163</v>
      </c>
      <c r="G181" t="s">
        <v>229</v>
      </c>
      <c r="H181" t="s">
        <v>145</v>
      </c>
      <c r="I181" t="s">
        <v>146</v>
      </c>
      <c r="J181" s="8">
        <v>74201</v>
      </c>
      <c r="K181">
        <v>10129</v>
      </c>
      <c r="L181">
        <v>0.21</v>
      </c>
      <c r="M181">
        <v>271461</v>
      </c>
      <c r="N181">
        <v>75100</v>
      </c>
      <c r="O181">
        <v>31</v>
      </c>
      <c r="P181" t="s">
        <v>150</v>
      </c>
      <c r="Q181">
        <v>2020</v>
      </c>
      <c r="R181">
        <v>2025</v>
      </c>
      <c r="S181" t="s">
        <v>150</v>
      </c>
      <c r="T181" t="s">
        <v>150</v>
      </c>
      <c r="U181" t="s">
        <v>151</v>
      </c>
      <c r="V181" t="s">
        <v>152</v>
      </c>
      <c r="W181" s="134">
        <v>2033</v>
      </c>
      <c r="X181" t="s">
        <v>151</v>
      </c>
      <c r="Y181" t="s">
        <v>152</v>
      </c>
      <c r="Z181" s="134">
        <v>2050</v>
      </c>
      <c r="AA181" t="s">
        <v>150</v>
      </c>
      <c r="AB181" t="s">
        <v>151</v>
      </c>
      <c r="AC181">
        <v>2050</v>
      </c>
      <c r="AE181" t="s">
        <v>167</v>
      </c>
      <c r="AF181" t="s">
        <v>6</v>
      </c>
      <c r="AG181" t="s">
        <v>157</v>
      </c>
      <c r="AH181" t="s">
        <v>157</v>
      </c>
      <c r="AI181" t="s">
        <v>169</v>
      </c>
      <c r="AJ181" t="s">
        <v>159</v>
      </c>
      <c r="AL181" t="s">
        <v>154</v>
      </c>
      <c r="AP181" t="s">
        <v>1167</v>
      </c>
      <c r="AQ181" t="s">
        <v>160</v>
      </c>
      <c r="AR181" t="s">
        <v>150</v>
      </c>
      <c r="AS181" t="s">
        <v>159</v>
      </c>
      <c r="AT181" t="s">
        <v>1168</v>
      </c>
      <c r="AU181">
        <v>2035</v>
      </c>
      <c r="AX181" t="s">
        <v>157</v>
      </c>
      <c r="AY181" t="s">
        <v>168</v>
      </c>
      <c r="AZ181" t="s">
        <v>158</v>
      </c>
      <c r="BA181" t="s">
        <v>154</v>
      </c>
      <c r="BG181" s="45"/>
      <c r="BI181">
        <v>0</v>
      </c>
    </row>
    <row r="182" spans="3:61" ht="14.45">
      <c r="C182">
        <v>176</v>
      </c>
      <c r="D182">
        <v>132</v>
      </c>
      <c r="E182" t="s">
        <v>1169</v>
      </c>
      <c r="F182" t="s">
        <v>192</v>
      </c>
      <c r="G182" t="s">
        <v>193</v>
      </c>
      <c r="H182" t="s">
        <v>1170</v>
      </c>
      <c r="I182" t="s">
        <v>246</v>
      </c>
      <c r="J182" s="8">
        <v>74121.30</v>
      </c>
      <c r="K182">
        <v>369.10</v>
      </c>
      <c r="L182">
        <v>-0.925</v>
      </c>
      <c r="M182">
        <v>61826.50</v>
      </c>
      <c r="N182">
        <v>67809</v>
      </c>
      <c r="O182">
        <v>17</v>
      </c>
      <c r="P182" t="s">
        <v>154</v>
      </c>
      <c r="S182" t="s">
        <v>154</v>
      </c>
      <c r="T182" t="s">
        <v>154</v>
      </c>
      <c r="W182" s="134"/>
      <c r="Z182" s="134"/>
      <c r="AE182" t="s">
        <v>167</v>
      </c>
      <c r="AF182" t="s">
        <v>6</v>
      </c>
      <c r="AG182" t="s">
        <v>157</v>
      </c>
      <c r="AH182" t="s">
        <v>157</v>
      </c>
      <c r="AI182" t="s">
        <v>157</v>
      </c>
      <c r="AJ182" t="s">
        <v>218</v>
      </c>
      <c r="AL182" t="s">
        <v>154</v>
      </c>
      <c r="AQ182" t="s">
        <v>219</v>
      </c>
      <c r="AR182" t="s">
        <v>150</v>
      </c>
      <c r="AS182" t="s">
        <v>218</v>
      </c>
      <c r="AT182" t="s">
        <v>1174</v>
      </c>
      <c r="AU182">
        <v>2050</v>
      </c>
      <c r="AX182" t="s">
        <v>168</v>
      </c>
      <c r="AY182" t="s">
        <v>312</v>
      </c>
      <c r="AZ182" t="s">
        <v>158</v>
      </c>
      <c r="BA182" t="s">
        <v>154</v>
      </c>
      <c r="BG182" s="45"/>
      <c r="BI182">
        <v>0</v>
      </c>
    </row>
    <row r="183" spans="3:61" ht="14.45">
      <c r="C183">
        <v>177</v>
      </c>
      <c r="D183">
        <v>205</v>
      </c>
      <c r="E183" t="s">
        <v>1175</v>
      </c>
      <c r="F183" t="s">
        <v>333</v>
      </c>
      <c r="G183" t="s">
        <v>229</v>
      </c>
      <c r="H183" t="s">
        <v>245</v>
      </c>
      <c r="I183" t="s">
        <v>246</v>
      </c>
      <c r="J183" s="8">
        <v>73708.20</v>
      </c>
      <c r="K183">
        <v>4695.6</v>
      </c>
      <c r="L183">
        <v>-0.314</v>
      </c>
      <c r="M183">
        <v>1440291</v>
      </c>
      <c r="N183">
        <v>89753</v>
      </c>
      <c r="O183">
        <v>31</v>
      </c>
      <c r="P183" t="s">
        <v>150</v>
      </c>
      <c r="Q183">
        <v>2022</v>
      </c>
      <c r="R183">
        <v>2025</v>
      </c>
      <c r="S183" t="s">
        <v>154</v>
      </c>
      <c r="T183" t="s">
        <v>154</v>
      </c>
      <c r="W183" s="134"/>
      <c r="Z183" s="134"/>
      <c r="AE183" t="s">
        <v>167</v>
      </c>
      <c r="AF183" t="s">
        <v>6</v>
      </c>
      <c r="AG183" t="s">
        <v>157</v>
      </c>
      <c r="AH183" t="s">
        <v>157</v>
      </c>
      <c r="AI183" t="s">
        <v>157</v>
      </c>
      <c r="AJ183" t="s">
        <v>218</v>
      </c>
      <c r="AL183" t="s">
        <v>154</v>
      </c>
      <c r="AQ183" t="s">
        <v>219</v>
      </c>
      <c r="AR183" t="s">
        <v>150</v>
      </c>
      <c r="AS183" t="s">
        <v>218</v>
      </c>
      <c r="AT183" t="s">
        <v>1179</v>
      </c>
      <c r="AU183">
        <v>2050</v>
      </c>
      <c r="AX183" t="s">
        <v>157</v>
      </c>
      <c r="AY183" t="s">
        <v>168</v>
      </c>
      <c r="AZ183" t="s">
        <v>158</v>
      </c>
      <c r="BA183" t="s">
        <v>154</v>
      </c>
      <c r="BG183" s="45"/>
      <c r="BI183">
        <v>0</v>
      </c>
    </row>
    <row r="184" spans="3:61" ht="409.5">
      <c r="C184">
        <v>178</v>
      </c>
      <c r="D184">
        <v>170</v>
      </c>
      <c r="E184" t="s">
        <v>1180</v>
      </c>
      <c r="F184" t="s">
        <v>183</v>
      </c>
      <c r="G184" t="s">
        <v>184</v>
      </c>
      <c r="H184" t="s">
        <v>175</v>
      </c>
      <c r="I184" t="s">
        <v>176</v>
      </c>
      <c r="J184" s="8">
        <v>73683.6</v>
      </c>
      <c r="K184">
        <v>1358.90</v>
      </c>
      <c r="L184">
        <v>0.22</v>
      </c>
      <c r="M184">
        <v>99261.30</v>
      </c>
      <c r="N184">
        <v>140860</v>
      </c>
      <c r="O184">
        <v>11</v>
      </c>
      <c r="P184" t="s">
        <v>154</v>
      </c>
      <c r="S184" t="s">
        <v>154</v>
      </c>
      <c r="T184" t="s">
        <v>154</v>
      </c>
      <c r="W184" s="134"/>
      <c r="Z184" s="134"/>
      <c r="AE184" t="s">
        <v>202</v>
      </c>
      <c r="AF184" t="s">
        <v>5</v>
      </c>
      <c r="AG184" t="s">
        <v>168</v>
      </c>
      <c r="AH184" t="s">
        <v>168</v>
      </c>
      <c r="AI184" t="s">
        <v>168</v>
      </c>
      <c r="AL184" t="s">
        <v>150</v>
      </c>
      <c r="AM184" s="1" t="s">
        <v>1184</v>
      </c>
      <c r="AN184">
        <v>2060</v>
      </c>
      <c r="AR184" t="s">
        <v>154</v>
      </c>
      <c r="AX184" t="s">
        <v>168</v>
      </c>
      <c r="AY184" t="s">
        <v>168</v>
      </c>
      <c r="BA184" t="s">
        <v>154</v>
      </c>
      <c r="BG184" s="45"/>
      <c r="BI184">
        <v>0</v>
      </c>
    </row>
    <row r="185" spans="3:61" ht="409.5">
      <c r="C185">
        <v>179</v>
      </c>
      <c r="D185">
        <v>204</v>
      </c>
      <c r="E185" t="s">
        <v>1185</v>
      </c>
      <c r="F185" t="s">
        <v>333</v>
      </c>
      <c r="G185" t="s">
        <v>229</v>
      </c>
      <c r="H185" t="s">
        <v>284</v>
      </c>
      <c r="I185" t="s">
        <v>246</v>
      </c>
      <c r="J185" s="8">
        <v>73085.6</v>
      </c>
      <c r="K185">
        <v>5647.90</v>
      </c>
      <c r="L185">
        <v>-0.168</v>
      </c>
      <c r="M185">
        <v>1135642.50</v>
      </c>
      <c r="N185">
        <v>61228</v>
      </c>
      <c r="O185">
        <v>30</v>
      </c>
      <c r="P185" t="s">
        <v>150</v>
      </c>
      <c r="Q185">
        <v>2019</v>
      </c>
      <c r="R185">
        <v>2020</v>
      </c>
      <c r="S185" t="s">
        <v>154</v>
      </c>
      <c r="T185" t="s">
        <v>154</v>
      </c>
      <c r="W185" s="134"/>
      <c r="Z185" s="134"/>
      <c r="AE185" t="s">
        <v>167</v>
      </c>
      <c r="AF185" t="s">
        <v>6</v>
      </c>
      <c r="AG185" t="s">
        <v>157</v>
      </c>
      <c r="AH185" t="s">
        <v>157</v>
      </c>
      <c r="AI185" t="s">
        <v>157</v>
      </c>
      <c r="AJ185" t="s">
        <v>218</v>
      </c>
      <c r="AL185" t="s">
        <v>154</v>
      </c>
      <c r="AQ185" t="s">
        <v>219</v>
      </c>
      <c r="AR185" t="s">
        <v>150</v>
      </c>
      <c r="AS185" t="s">
        <v>218</v>
      </c>
      <c r="AT185" s="1" t="s">
        <v>1189</v>
      </c>
      <c r="AU185">
        <v>2050</v>
      </c>
      <c r="AX185" t="s">
        <v>157</v>
      </c>
      <c r="AY185" t="s">
        <v>168</v>
      </c>
      <c r="AZ185" t="s">
        <v>158</v>
      </c>
      <c r="BA185" t="s">
        <v>154</v>
      </c>
      <c r="BG185" s="45"/>
      <c r="BI185">
        <v>1</v>
      </c>
    </row>
    <row r="186" spans="3:61" ht="14.45">
      <c r="C186">
        <v>180</v>
      </c>
      <c r="D186">
        <v>153</v>
      </c>
      <c r="E186" t="s">
        <v>1190</v>
      </c>
      <c r="F186" t="s">
        <v>192</v>
      </c>
      <c r="G186" t="s">
        <v>193</v>
      </c>
      <c r="H186" t="s">
        <v>264</v>
      </c>
      <c r="I186" t="s">
        <v>176</v>
      </c>
      <c r="J186" s="8">
        <v>72819.30</v>
      </c>
      <c r="K186">
        <v>1483</v>
      </c>
      <c r="L186">
        <v>-0.256</v>
      </c>
      <c r="M186">
        <v>58638.90</v>
      </c>
      <c r="N186">
        <v>40256</v>
      </c>
      <c r="O186">
        <v>31</v>
      </c>
      <c r="P186" t="s">
        <v>154</v>
      </c>
      <c r="S186" t="s">
        <v>154</v>
      </c>
      <c r="T186" t="s">
        <v>154</v>
      </c>
      <c r="W186" s="134"/>
      <c r="Z186" s="134"/>
      <c r="AE186" t="s">
        <v>202</v>
      </c>
      <c r="AF186" t="s">
        <v>5</v>
      </c>
      <c r="AG186" t="s">
        <v>157</v>
      </c>
      <c r="AH186" t="s">
        <v>157</v>
      </c>
      <c r="AI186" t="s">
        <v>157</v>
      </c>
      <c r="AJ186" t="s">
        <v>218</v>
      </c>
      <c r="AK186" t="s">
        <v>219</v>
      </c>
      <c r="AL186" t="s">
        <v>150</v>
      </c>
      <c r="AM186" t="s">
        <v>1194</v>
      </c>
      <c r="AN186">
        <v>2050</v>
      </c>
      <c r="AR186" t="s">
        <v>154</v>
      </c>
      <c r="AX186" t="s">
        <v>157</v>
      </c>
      <c r="AY186" t="s">
        <v>190</v>
      </c>
      <c r="AZ186" t="s">
        <v>158</v>
      </c>
      <c r="BA186" t="s">
        <v>154</v>
      </c>
      <c r="BG186" s="45"/>
      <c r="BI186">
        <v>0</v>
      </c>
    </row>
    <row r="187" spans="3:61" ht="14.45">
      <c r="C187">
        <v>181</v>
      </c>
      <c r="D187">
        <v>180</v>
      </c>
      <c r="E187" t="s">
        <v>1195</v>
      </c>
      <c r="F187" t="s">
        <v>183</v>
      </c>
      <c r="G187" t="s">
        <v>184</v>
      </c>
      <c r="H187" t="s">
        <v>686</v>
      </c>
      <c r="I187" t="s">
        <v>176</v>
      </c>
      <c r="J187" s="8">
        <v>72406.30</v>
      </c>
      <c r="K187">
        <v>4285.4</v>
      </c>
      <c r="L187">
        <v>-0.28</v>
      </c>
      <c r="M187">
        <v>88808.10</v>
      </c>
      <c r="N187">
        <v>35795</v>
      </c>
      <c r="O187">
        <v>19</v>
      </c>
      <c r="P187" t="s">
        <v>154</v>
      </c>
      <c r="S187" t="s">
        <v>154</v>
      </c>
      <c r="T187" t="s">
        <v>154</v>
      </c>
      <c r="W187" s="134"/>
      <c r="Z187" s="134"/>
      <c r="AE187" t="s">
        <v>167</v>
      </c>
      <c r="AF187" t="s">
        <v>6</v>
      </c>
      <c r="AG187" t="s">
        <v>157</v>
      </c>
      <c r="AH187" t="s">
        <v>157</v>
      </c>
      <c r="AI187" t="s">
        <v>158</v>
      </c>
      <c r="AJ187" t="s">
        <v>159</v>
      </c>
      <c r="AL187" t="s">
        <v>154</v>
      </c>
      <c r="AQ187" t="s">
        <v>160</v>
      </c>
      <c r="AR187" t="s">
        <v>150</v>
      </c>
      <c r="AS187" t="s">
        <v>159</v>
      </c>
      <c r="AT187" t="s">
        <v>1199</v>
      </c>
      <c r="AU187">
        <v>2038</v>
      </c>
      <c r="AX187" t="s">
        <v>157</v>
      </c>
      <c r="AY187" t="s">
        <v>262</v>
      </c>
      <c r="AZ187" t="s">
        <v>158</v>
      </c>
      <c r="BA187" t="s">
        <v>154</v>
      </c>
      <c r="BG187" s="45"/>
      <c r="BI187">
        <v>0</v>
      </c>
    </row>
    <row r="188" spans="3:61" ht="14.45">
      <c r="C188">
        <v>182</v>
      </c>
      <c r="D188">
        <v>169</v>
      </c>
      <c r="E188" t="s">
        <v>1200</v>
      </c>
      <c r="F188" t="s">
        <v>192</v>
      </c>
      <c r="G188" t="s">
        <v>193</v>
      </c>
      <c r="H188" t="s">
        <v>680</v>
      </c>
      <c r="I188" t="s">
        <v>246</v>
      </c>
      <c r="J188" s="8">
        <v>72270.30</v>
      </c>
      <c r="K188">
        <v>9143.3</v>
      </c>
      <c r="L188">
        <v>-0.325</v>
      </c>
      <c r="M188">
        <v>81772.1</v>
      </c>
      <c r="N188">
        <v>104736</v>
      </c>
      <c r="O188">
        <v>25</v>
      </c>
      <c r="P188" t="s">
        <v>154</v>
      </c>
      <c r="S188" t="s">
        <v>154</v>
      </c>
      <c r="T188" t="s">
        <v>154</v>
      </c>
      <c r="W188" s="134"/>
      <c r="Z188" s="134"/>
      <c r="AE188" t="s">
        <v>281</v>
      </c>
      <c r="AF188" t="s">
        <v>240</v>
      </c>
      <c r="AG188" t="s">
        <v>157</v>
      </c>
      <c r="AH188" t="s">
        <v>157</v>
      </c>
      <c r="AI188" t="s">
        <v>158</v>
      </c>
      <c r="AJ188" t="s">
        <v>159</v>
      </c>
      <c r="AL188" t="s">
        <v>154</v>
      </c>
      <c r="AR188" t="s">
        <v>154</v>
      </c>
      <c r="AX188" t="s">
        <v>168</v>
      </c>
      <c r="AY188" t="s">
        <v>312</v>
      </c>
      <c r="AZ188" t="s">
        <v>158</v>
      </c>
      <c r="BA188" t="s">
        <v>150</v>
      </c>
      <c r="BB188" t="s">
        <v>1204</v>
      </c>
      <c r="BC188">
        <v>2030</v>
      </c>
      <c r="BG188" s="45"/>
      <c r="BI188">
        <v>0</v>
      </c>
    </row>
    <row r="189" spans="3:61" ht="409.5">
      <c r="C189">
        <v>183</v>
      </c>
      <c r="D189">
        <v>144</v>
      </c>
      <c r="E189" t="s">
        <v>1205</v>
      </c>
      <c r="F189" t="s">
        <v>1206</v>
      </c>
      <c r="G189" t="s">
        <v>229</v>
      </c>
      <c r="H189" t="s">
        <v>264</v>
      </c>
      <c r="I189" t="s">
        <v>176</v>
      </c>
      <c r="J189" s="8">
        <v>72181</v>
      </c>
      <c r="K189">
        <v>2856.60</v>
      </c>
      <c r="L189">
        <v>0.001</v>
      </c>
      <c r="M189">
        <v>642755.60</v>
      </c>
      <c r="N189">
        <v>170711</v>
      </c>
      <c r="O189">
        <v>31</v>
      </c>
      <c r="P189" t="s">
        <v>150</v>
      </c>
      <c r="Q189">
        <v>2024</v>
      </c>
      <c r="R189">
        <v>2040</v>
      </c>
      <c r="S189" t="s">
        <v>154</v>
      </c>
      <c r="T189" t="s">
        <v>154</v>
      </c>
      <c r="W189" s="134"/>
      <c r="Z189" s="134"/>
      <c r="AE189" t="s">
        <v>167</v>
      </c>
      <c r="AF189" t="s">
        <v>6</v>
      </c>
      <c r="AG189" t="s">
        <v>157</v>
      </c>
      <c r="AH189" t="s">
        <v>157</v>
      </c>
      <c r="AI189" t="s">
        <v>157</v>
      </c>
      <c r="AJ189" t="s">
        <v>218</v>
      </c>
      <c r="AL189" t="s">
        <v>154</v>
      </c>
      <c r="AQ189" t="s">
        <v>219</v>
      </c>
      <c r="AR189" t="s">
        <v>150</v>
      </c>
      <c r="AS189" t="s">
        <v>218</v>
      </c>
      <c r="AT189" s="1" t="s">
        <v>1210</v>
      </c>
      <c r="AU189">
        <v>2050</v>
      </c>
      <c r="AX189" t="s">
        <v>168</v>
      </c>
      <c r="AY189" t="s">
        <v>171</v>
      </c>
      <c r="AZ189" t="s">
        <v>158</v>
      </c>
      <c r="BA189" t="s">
        <v>154</v>
      </c>
      <c r="BG189" s="45"/>
      <c r="BI189">
        <v>0</v>
      </c>
    </row>
    <row r="190" spans="3:61" ht="409.5">
      <c r="C190">
        <v>184</v>
      </c>
      <c r="D190">
        <v>228</v>
      </c>
      <c r="E190" t="s">
        <v>1211</v>
      </c>
      <c r="F190" t="s">
        <v>333</v>
      </c>
      <c r="G190" t="s">
        <v>229</v>
      </c>
      <c r="H190" t="s">
        <v>416</v>
      </c>
      <c r="I190" t="s">
        <v>246</v>
      </c>
      <c r="J190" s="8">
        <v>71973.6</v>
      </c>
      <c r="K190">
        <v>5768.40</v>
      </c>
      <c r="L190">
        <v>0.289</v>
      </c>
      <c r="M190">
        <v>1060111.80</v>
      </c>
      <c r="N190">
        <v>61121</v>
      </c>
      <c r="O190">
        <v>31</v>
      </c>
      <c r="P190" t="s">
        <v>150</v>
      </c>
      <c r="Q190">
        <v>2015</v>
      </c>
      <c r="R190">
        <v>2020</v>
      </c>
      <c r="S190" t="s">
        <v>150</v>
      </c>
      <c r="T190" t="s">
        <v>150</v>
      </c>
      <c r="U190" t="s">
        <v>151</v>
      </c>
      <c r="V190" t="s">
        <v>152</v>
      </c>
      <c r="W190" s="134">
        <v>2025</v>
      </c>
      <c r="Z190" s="134"/>
      <c r="AE190" t="s">
        <v>167</v>
      </c>
      <c r="AF190" t="s">
        <v>6</v>
      </c>
      <c r="AG190" t="s">
        <v>157</v>
      </c>
      <c r="AH190" t="s">
        <v>157</v>
      </c>
      <c r="AI190" t="s">
        <v>169</v>
      </c>
      <c r="AJ190" t="s">
        <v>159</v>
      </c>
      <c r="AL190" t="s">
        <v>154</v>
      </c>
      <c r="AQ190" t="s">
        <v>160</v>
      </c>
      <c r="AR190" t="s">
        <v>150</v>
      </c>
      <c r="AS190" t="s">
        <v>159</v>
      </c>
      <c r="AT190" s="1" t="s">
        <v>1215</v>
      </c>
      <c r="AU190">
        <v>2050</v>
      </c>
      <c r="AX190" t="s">
        <v>158</v>
      </c>
      <c r="AY190" t="s">
        <v>158</v>
      </c>
      <c r="AZ190" t="s">
        <v>158</v>
      </c>
      <c r="BA190" t="s">
        <v>154</v>
      </c>
      <c r="BG190" s="45"/>
      <c r="BI190">
        <v>1</v>
      </c>
    </row>
    <row r="191" spans="3:61" ht="14.45">
      <c r="C191">
        <v>185</v>
      </c>
      <c r="D191">
        <v>212</v>
      </c>
      <c r="E191" t="s">
        <v>1216</v>
      </c>
      <c r="F191" t="s">
        <v>290</v>
      </c>
      <c r="G191" t="s">
        <v>229</v>
      </c>
      <c r="H191" t="s">
        <v>284</v>
      </c>
      <c r="I191" t="s">
        <v>246</v>
      </c>
      <c r="J191" s="8">
        <v>71257.50</v>
      </c>
      <c r="K191">
        <v>8057.30</v>
      </c>
      <c r="L191">
        <v>0.233</v>
      </c>
      <c r="M191">
        <v>1901555.60</v>
      </c>
      <c r="N191">
        <v>93000</v>
      </c>
      <c r="O191">
        <v>31</v>
      </c>
      <c r="P191" t="s">
        <v>150</v>
      </c>
      <c r="Q191">
        <v>2019</v>
      </c>
      <c r="R191">
        <v>2025</v>
      </c>
      <c r="S191" t="s">
        <v>154</v>
      </c>
      <c r="T191" t="s">
        <v>154</v>
      </c>
      <c r="W191" s="134"/>
      <c r="Z191" s="134"/>
      <c r="AE191" t="s">
        <v>167</v>
      </c>
      <c r="AF191" t="s">
        <v>6</v>
      </c>
      <c r="AG191" t="s">
        <v>157</v>
      </c>
      <c r="AH191" t="s">
        <v>157</v>
      </c>
      <c r="AI191" t="s">
        <v>169</v>
      </c>
      <c r="AJ191" t="s">
        <v>159</v>
      </c>
      <c r="AL191" t="s">
        <v>154</v>
      </c>
      <c r="AQ191" t="s">
        <v>160</v>
      </c>
      <c r="AR191" t="s">
        <v>150</v>
      </c>
      <c r="AS191" t="s">
        <v>159</v>
      </c>
      <c r="AT191" t="s">
        <v>1220</v>
      </c>
      <c r="AU191">
        <v>2050</v>
      </c>
      <c r="AX191" t="s">
        <v>157</v>
      </c>
      <c r="AY191" t="s">
        <v>262</v>
      </c>
      <c r="BA191" t="s">
        <v>154</v>
      </c>
      <c r="BG191" s="45"/>
      <c r="BI191">
        <v>0</v>
      </c>
    </row>
    <row r="192" spans="3:61" ht="14.45">
      <c r="C192">
        <v>186</v>
      </c>
      <c r="D192">
        <v>193</v>
      </c>
      <c r="E192" t="s">
        <v>1221</v>
      </c>
      <c r="F192" t="s">
        <v>1046</v>
      </c>
      <c r="G192" t="s">
        <v>1047</v>
      </c>
      <c r="H192" t="s">
        <v>145</v>
      </c>
      <c r="I192" t="s">
        <v>146</v>
      </c>
      <c r="J192" s="8">
        <v>71043</v>
      </c>
      <c r="K192">
        <v>5336</v>
      </c>
      <c r="L192">
        <v>-0.229</v>
      </c>
      <c r="M192">
        <v>55617</v>
      </c>
      <c r="N192">
        <v>121000</v>
      </c>
      <c r="O192">
        <v>31</v>
      </c>
      <c r="P192" t="s">
        <v>154</v>
      </c>
      <c r="S192" t="s">
        <v>154</v>
      </c>
      <c r="T192" t="s">
        <v>154</v>
      </c>
      <c r="W192" s="134"/>
      <c r="Z192" s="134"/>
      <c r="AE192" t="s">
        <v>281</v>
      </c>
      <c r="AF192" t="s">
        <v>240</v>
      </c>
      <c r="AG192" t="s">
        <v>157</v>
      </c>
      <c r="AH192" t="s">
        <v>157</v>
      </c>
      <c r="AI192" t="s">
        <v>158</v>
      </c>
      <c r="AJ192" t="s">
        <v>159</v>
      </c>
      <c r="AL192" t="s">
        <v>154</v>
      </c>
      <c r="AR192" t="s">
        <v>154</v>
      </c>
      <c r="AX192" t="s">
        <v>168</v>
      </c>
      <c r="AY192" t="s">
        <v>168</v>
      </c>
      <c r="AZ192" t="s">
        <v>158</v>
      </c>
      <c r="BA192" t="s">
        <v>150</v>
      </c>
      <c r="BB192" t="s">
        <v>1225</v>
      </c>
      <c r="BC192">
        <v>2030</v>
      </c>
      <c r="BG192" s="45"/>
      <c r="BI192">
        <v>0</v>
      </c>
    </row>
    <row r="193" spans="3:61" ht="409.5">
      <c r="C193">
        <v>187</v>
      </c>
      <c r="D193">
        <v>202</v>
      </c>
      <c r="E193" t="s">
        <v>1226</v>
      </c>
      <c r="F193" t="s">
        <v>1227</v>
      </c>
      <c r="G193" t="s">
        <v>229</v>
      </c>
      <c r="H193" t="s">
        <v>145</v>
      </c>
      <c r="I193" t="s">
        <v>146</v>
      </c>
      <c r="J193" s="8">
        <v>70986</v>
      </c>
      <c r="K193">
        <v>4426</v>
      </c>
      <c r="L193">
        <v>1.805</v>
      </c>
      <c r="M193">
        <v>677457</v>
      </c>
      <c r="N193">
        <v>45000</v>
      </c>
      <c r="O193">
        <v>31</v>
      </c>
      <c r="P193" t="s">
        <v>154</v>
      </c>
      <c r="S193" t="s">
        <v>150</v>
      </c>
      <c r="T193" t="s">
        <v>150</v>
      </c>
      <c r="U193" t="s">
        <v>210</v>
      </c>
      <c r="W193" s="134">
        <v>2030</v>
      </c>
      <c r="Z193" s="134"/>
      <c r="AE193" t="s">
        <v>167</v>
      </c>
      <c r="AF193" t="s">
        <v>6</v>
      </c>
      <c r="AG193" t="s">
        <v>157</v>
      </c>
      <c r="AH193" t="s">
        <v>157</v>
      </c>
      <c r="AI193" t="s">
        <v>169</v>
      </c>
      <c r="AJ193" t="s">
        <v>159</v>
      </c>
      <c r="AL193" t="s">
        <v>154</v>
      </c>
      <c r="AQ193" t="s">
        <v>160</v>
      </c>
      <c r="AR193" t="s">
        <v>150</v>
      </c>
      <c r="AS193" t="s">
        <v>159</v>
      </c>
      <c r="AT193" s="1" t="s">
        <v>1231</v>
      </c>
      <c r="AU193">
        <v>2050</v>
      </c>
      <c r="AX193" t="s">
        <v>157</v>
      </c>
      <c r="AY193" t="s">
        <v>168</v>
      </c>
      <c r="AZ193" t="s">
        <v>157</v>
      </c>
      <c r="BA193" t="s">
        <v>154</v>
      </c>
      <c r="BG193" s="45"/>
      <c r="BI193">
        <v>0</v>
      </c>
    </row>
    <row r="194" spans="3:61" ht="409.5">
      <c r="C194">
        <v>188</v>
      </c>
      <c r="D194">
        <v>197</v>
      </c>
      <c r="E194" t="s">
        <v>1232</v>
      </c>
      <c r="F194" t="s">
        <v>926</v>
      </c>
      <c r="G194" t="s">
        <v>206</v>
      </c>
      <c r="H194" t="s">
        <v>321</v>
      </c>
      <c r="I194" t="s">
        <v>246</v>
      </c>
      <c r="J194" s="8">
        <v>70861.1</v>
      </c>
      <c r="K194">
        <v>9400.10</v>
      </c>
      <c r="L194">
        <v>-0.266</v>
      </c>
      <c r="M194">
        <v>112363.10</v>
      </c>
      <c r="N194">
        <v>103249</v>
      </c>
      <c r="O194">
        <v>31</v>
      </c>
      <c r="P194" t="s">
        <v>154</v>
      </c>
      <c r="S194" t="s">
        <v>150</v>
      </c>
      <c r="T194" t="s">
        <v>150</v>
      </c>
      <c r="U194" t="s">
        <v>151</v>
      </c>
      <c r="V194" t="s">
        <v>152</v>
      </c>
      <c r="W194" s="134">
        <v>2029</v>
      </c>
      <c r="X194" t="s">
        <v>151</v>
      </c>
      <c r="Y194" t="s">
        <v>152</v>
      </c>
      <c r="Z194" s="134">
        <v>2045</v>
      </c>
      <c r="AA194" t="s">
        <v>150</v>
      </c>
      <c r="AB194" t="s">
        <v>151</v>
      </c>
      <c r="AC194">
        <v>2045</v>
      </c>
      <c r="AE194" t="s">
        <v>156</v>
      </c>
      <c r="AF194" t="s">
        <v>6</v>
      </c>
      <c r="AG194" t="s">
        <v>157</v>
      </c>
      <c r="AH194" t="s">
        <v>157</v>
      </c>
      <c r="AI194" t="s">
        <v>169</v>
      </c>
      <c r="AJ194" t="s">
        <v>159</v>
      </c>
      <c r="AL194" t="s">
        <v>154</v>
      </c>
      <c r="AQ194" t="s">
        <v>160</v>
      </c>
      <c r="AR194" t="s">
        <v>150</v>
      </c>
      <c r="AS194" t="s">
        <v>159</v>
      </c>
      <c r="AT194" s="1" t="s">
        <v>1236</v>
      </c>
      <c r="AU194">
        <v>2050</v>
      </c>
      <c r="AX194" t="s">
        <v>168</v>
      </c>
      <c r="AY194" t="s">
        <v>312</v>
      </c>
      <c r="AZ194" t="s">
        <v>158</v>
      </c>
      <c r="BA194" t="s">
        <v>154</v>
      </c>
      <c r="BG194" s="45"/>
      <c r="BI194">
        <v>0</v>
      </c>
    </row>
    <row r="195" spans="3:61" ht="14.45">
      <c r="C195">
        <v>189</v>
      </c>
      <c r="D195">
        <v>207</v>
      </c>
      <c r="E195" t="s">
        <v>1237</v>
      </c>
      <c r="F195" t="s">
        <v>1238</v>
      </c>
      <c r="G195" t="s">
        <v>206</v>
      </c>
      <c r="H195" t="s">
        <v>145</v>
      </c>
      <c r="I195" t="s">
        <v>146</v>
      </c>
      <c r="J195" s="8">
        <v>70603</v>
      </c>
      <c r="K195">
        <v>5760</v>
      </c>
      <c r="L195">
        <v>0.099</v>
      </c>
      <c r="M195">
        <v>59513</v>
      </c>
      <c r="N195">
        <v>271000</v>
      </c>
      <c r="O195">
        <v>31</v>
      </c>
      <c r="P195" t="s">
        <v>154</v>
      </c>
      <c r="S195" t="s">
        <v>154</v>
      </c>
      <c r="T195" t="s">
        <v>154</v>
      </c>
      <c r="W195" s="134"/>
      <c r="Z195" s="134"/>
      <c r="AE195" t="s">
        <v>233</v>
      </c>
      <c r="AF195" t="s">
        <v>234</v>
      </c>
      <c r="AG195" t="s">
        <v>168</v>
      </c>
      <c r="AH195" t="s">
        <v>168</v>
      </c>
      <c r="AI195" t="s">
        <v>168</v>
      </c>
      <c r="AL195" t="s">
        <v>154</v>
      </c>
      <c r="AQ195" t="s">
        <v>160</v>
      </c>
      <c r="AR195" t="s">
        <v>150</v>
      </c>
      <c r="AS195" t="s">
        <v>159</v>
      </c>
      <c r="AT195" t="s">
        <v>1242</v>
      </c>
      <c r="AU195">
        <v>2050</v>
      </c>
      <c r="AV195" t="s">
        <v>1243</v>
      </c>
      <c r="AX195" t="s">
        <v>168</v>
      </c>
      <c r="AY195" t="s">
        <v>168</v>
      </c>
      <c r="AZ195" t="s">
        <v>158</v>
      </c>
      <c r="BA195" t="s">
        <v>150</v>
      </c>
      <c r="BB195" t="s">
        <v>1244</v>
      </c>
      <c r="BC195">
        <v>2030</v>
      </c>
      <c r="BD195" t="s">
        <v>1245</v>
      </c>
      <c r="BG195" s="45"/>
      <c r="BI195">
        <v>0</v>
      </c>
    </row>
    <row r="196" spans="3:61" ht="14.45">
      <c r="C196">
        <v>190</v>
      </c>
      <c r="D196">
        <v>172</v>
      </c>
      <c r="E196" t="s">
        <v>1246</v>
      </c>
      <c r="F196" t="s">
        <v>852</v>
      </c>
      <c r="G196" t="s">
        <v>852</v>
      </c>
      <c r="H196" t="s">
        <v>245</v>
      </c>
      <c r="I196" t="s">
        <v>246</v>
      </c>
      <c r="J196" s="8">
        <v>70574.20</v>
      </c>
      <c r="K196">
        <v>1403.70</v>
      </c>
      <c r="L196">
        <v>4.771</v>
      </c>
      <c r="M196">
        <v>83262.6</v>
      </c>
      <c r="N196">
        <v>111822</v>
      </c>
      <c r="O196">
        <v>31</v>
      </c>
      <c r="P196" t="s">
        <v>154</v>
      </c>
      <c r="S196" t="s">
        <v>154</v>
      </c>
      <c r="T196" t="s">
        <v>154</v>
      </c>
      <c r="W196" s="134"/>
      <c r="Z196" s="134"/>
      <c r="AE196" t="s">
        <v>167</v>
      </c>
      <c r="AF196" t="s">
        <v>6</v>
      </c>
      <c r="AG196" t="s">
        <v>157</v>
      </c>
      <c r="AH196" t="s">
        <v>157</v>
      </c>
      <c r="AI196" t="s">
        <v>169</v>
      </c>
      <c r="AJ196" t="s">
        <v>159</v>
      </c>
      <c r="AL196" t="s">
        <v>154</v>
      </c>
      <c r="AQ196" t="s">
        <v>160</v>
      </c>
      <c r="AR196" t="s">
        <v>150</v>
      </c>
      <c r="AS196" t="s">
        <v>159</v>
      </c>
      <c r="AT196" t="s">
        <v>1250</v>
      </c>
      <c r="AU196">
        <v>2050</v>
      </c>
      <c r="AX196" t="s">
        <v>157</v>
      </c>
      <c r="AY196" t="s">
        <v>168</v>
      </c>
      <c r="AZ196" t="s">
        <v>158</v>
      </c>
      <c r="BA196" t="s">
        <v>154</v>
      </c>
      <c r="BG196" s="45"/>
      <c r="BI196">
        <v>0</v>
      </c>
    </row>
    <row r="197" spans="3:61" ht="409.5">
      <c r="C197">
        <v>191</v>
      </c>
      <c r="D197">
        <v>194</v>
      </c>
      <c r="E197" t="s">
        <v>1251</v>
      </c>
      <c r="F197" t="s">
        <v>679</v>
      </c>
      <c r="G197" t="s">
        <v>174</v>
      </c>
      <c r="H197" t="s">
        <v>1252</v>
      </c>
      <c r="I197" t="s">
        <v>246</v>
      </c>
      <c r="J197" s="8">
        <v>70543.20</v>
      </c>
      <c r="K197">
        <v>39.8</v>
      </c>
      <c r="L197">
        <v>-0.987</v>
      </c>
      <c r="M197">
        <v>110532.50</v>
      </c>
      <c r="N197">
        <v>130760</v>
      </c>
      <c r="O197">
        <v>24</v>
      </c>
      <c r="P197" t="s">
        <v>154</v>
      </c>
      <c r="S197" t="s">
        <v>154</v>
      </c>
      <c r="T197" t="s">
        <v>154</v>
      </c>
      <c r="W197" s="134"/>
      <c r="Z197" s="134"/>
      <c r="AE197" t="s">
        <v>202</v>
      </c>
      <c r="AF197" t="s">
        <v>5</v>
      </c>
      <c r="AG197" t="s">
        <v>157</v>
      </c>
      <c r="AH197" t="s">
        <v>157</v>
      </c>
      <c r="AI197" t="s">
        <v>158</v>
      </c>
      <c r="AJ197" t="s">
        <v>159</v>
      </c>
      <c r="AK197" t="s">
        <v>160</v>
      </c>
      <c r="AL197" t="s">
        <v>150</v>
      </c>
      <c r="AM197" s="1" t="s">
        <v>1256</v>
      </c>
      <c r="AN197">
        <v>2050</v>
      </c>
      <c r="AR197" t="s">
        <v>154</v>
      </c>
      <c r="AX197" t="s">
        <v>168</v>
      </c>
      <c r="AY197" t="s">
        <v>168</v>
      </c>
      <c r="AZ197" t="s">
        <v>158</v>
      </c>
      <c r="BA197" t="s">
        <v>154</v>
      </c>
      <c r="BG197" s="45"/>
      <c r="BI197">
        <v>0</v>
      </c>
    </row>
    <row r="198" spans="3:61" ht="14.45">
      <c r="C198">
        <v>192</v>
      </c>
      <c r="D198">
        <v>266</v>
      </c>
      <c r="E198" t="s">
        <v>1257</v>
      </c>
      <c r="F198" t="s">
        <v>1227</v>
      </c>
      <c r="G198" t="s">
        <v>229</v>
      </c>
      <c r="H198" t="s">
        <v>145</v>
      </c>
      <c r="I198" t="s">
        <v>146</v>
      </c>
      <c r="J198" s="8">
        <v>70405</v>
      </c>
      <c r="K198">
        <v>2727</v>
      </c>
      <c r="L198">
        <v>0.096</v>
      </c>
      <c r="M198">
        <v>735587</v>
      </c>
      <c r="N198">
        <v>37936</v>
      </c>
      <c r="O198">
        <v>31</v>
      </c>
      <c r="P198" t="s">
        <v>154</v>
      </c>
      <c r="S198" t="s">
        <v>150</v>
      </c>
      <c r="T198" t="s">
        <v>154</v>
      </c>
      <c r="U198" t="s">
        <v>155</v>
      </c>
      <c r="W198" s="134"/>
      <c r="Z198" s="134"/>
      <c r="AJ198" t="s">
        <v>159</v>
      </c>
      <c r="AK198" t="s">
        <v>160</v>
      </c>
      <c r="AL198" t="s">
        <v>150</v>
      </c>
      <c r="AM198" t="s">
        <v>1261</v>
      </c>
      <c r="AN198">
        <v>2040</v>
      </c>
      <c r="AQ198" t="s">
        <v>160</v>
      </c>
      <c r="AR198" t="s">
        <v>150</v>
      </c>
      <c r="AS198" t="s">
        <v>159</v>
      </c>
      <c r="AT198" t="s">
        <v>1261</v>
      </c>
      <c r="AU198">
        <v>2050</v>
      </c>
      <c r="AV198" t="s">
        <v>1262</v>
      </c>
      <c r="AX198" t="s">
        <v>157</v>
      </c>
      <c r="AY198" t="s">
        <v>150</v>
      </c>
      <c r="BA198" t="s">
        <v>154</v>
      </c>
      <c r="BG198" s="45"/>
      <c r="BI198">
        <v>0</v>
      </c>
    </row>
    <row r="199" spans="3:61" ht="14.45">
      <c r="C199">
        <v>193</v>
      </c>
      <c r="D199">
        <v>179</v>
      </c>
      <c r="E199" t="s">
        <v>1263</v>
      </c>
      <c r="F199" t="s">
        <v>333</v>
      </c>
      <c r="G199" t="s">
        <v>229</v>
      </c>
      <c r="H199" t="s">
        <v>175</v>
      </c>
      <c r="I199" t="s">
        <v>176</v>
      </c>
      <c r="J199" s="8">
        <v>70384.70</v>
      </c>
      <c r="K199">
        <v>20623.70</v>
      </c>
      <c r="L199">
        <v>-0.004</v>
      </c>
      <c r="M199">
        <v>1664822.10</v>
      </c>
      <c r="N199">
        <v>117201</v>
      </c>
      <c r="O199">
        <v>14</v>
      </c>
      <c r="P199" t="s">
        <v>154</v>
      </c>
      <c r="S199" t="s">
        <v>154</v>
      </c>
      <c r="T199" t="s">
        <v>154</v>
      </c>
      <c r="W199" s="134"/>
      <c r="Z199" s="134"/>
      <c r="AE199" t="s">
        <v>202</v>
      </c>
      <c r="AF199" t="s">
        <v>5</v>
      </c>
      <c r="AG199" t="s">
        <v>157</v>
      </c>
      <c r="AH199" t="s">
        <v>157</v>
      </c>
      <c r="AI199" t="s">
        <v>157</v>
      </c>
      <c r="AJ199" t="s">
        <v>218</v>
      </c>
      <c r="AK199" t="s">
        <v>219</v>
      </c>
      <c r="AL199" t="s">
        <v>150</v>
      </c>
      <c r="AM199" t="s">
        <v>1267</v>
      </c>
      <c r="AN199">
        <v>2060</v>
      </c>
      <c r="AR199" t="s">
        <v>154</v>
      </c>
      <c r="AX199" t="s">
        <v>168</v>
      </c>
      <c r="AY199" t="s">
        <v>171</v>
      </c>
      <c r="AZ199" t="s">
        <v>158</v>
      </c>
      <c r="BA199" t="s">
        <v>154</v>
      </c>
      <c r="BG199" s="45"/>
      <c r="BI199">
        <v>0</v>
      </c>
    </row>
    <row r="200" spans="3:61" ht="14.45">
      <c r="C200">
        <v>194</v>
      </c>
      <c r="D200">
        <v>167</v>
      </c>
      <c r="E200" t="s">
        <v>1268</v>
      </c>
      <c r="F200" t="s">
        <v>679</v>
      </c>
      <c r="G200" t="s">
        <v>174</v>
      </c>
      <c r="H200" t="s">
        <v>1269</v>
      </c>
      <c r="I200" t="s">
        <v>176</v>
      </c>
      <c r="J200" s="8">
        <v>69973.9</v>
      </c>
      <c r="K200">
        <v>10738.90</v>
      </c>
      <c r="L200">
        <v>-0.342</v>
      </c>
      <c r="M200">
        <v>171592</v>
      </c>
      <c r="N200">
        <v>52157</v>
      </c>
      <c r="O200">
        <v>29</v>
      </c>
      <c r="P200" t="s">
        <v>154</v>
      </c>
      <c r="S200" t="s">
        <v>154</v>
      </c>
      <c r="T200" t="s">
        <v>154</v>
      </c>
      <c r="W200" s="134"/>
      <c r="Z200" s="134"/>
      <c r="AE200" t="s">
        <v>6</v>
      </c>
      <c r="AF200" t="s">
        <v>6</v>
      </c>
      <c r="AG200" t="s">
        <v>157</v>
      </c>
      <c r="AH200" t="s">
        <v>157</v>
      </c>
      <c r="AI200" t="s">
        <v>158</v>
      </c>
      <c r="AJ200" t="s">
        <v>159</v>
      </c>
      <c r="AL200" t="s">
        <v>154</v>
      </c>
      <c r="AQ200" t="s">
        <v>160</v>
      </c>
      <c r="AR200" t="s">
        <v>150</v>
      </c>
      <c r="AS200" t="s">
        <v>159</v>
      </c>
      <c r="AU200">
        <v>2050</v>
      </c>
      <c r="AX200" t="s">
        <v>168</v>
      </c>
      <c r="AY200" t="s">
        <v>262</v>
      </c>
      <c r="AZ200" t="s">
        <v>158</v>
      </c>
      <c r="BA200" t="s">
        <v>154</v>
      </c>
      <c r="BG200" s="45"/>
      <c r="BI200">
        <v>0</v>
      </c>
    </row>
    <row r="201" spans="3:61" ht="14.45">
      <c r="C201">
        <v>195</v>
      </c>
      <c r="D201">
        <v>177</v>
      </c>
      <c r="E201" t="s">
        <v>1273</v>
      </c>
      <c r="F201" t="s">
        <v>449</v>
      </c>
      <c r="G201" t="s">
        <v>144</v>
      </c>
      <c r="H201" t="s">
        <v>756</v>
      </c>
      <c r="I201" t="s">
        <v>146</v>
      </c>
      <c r="J201" s="8">
        <v>69263.50</v>
      </c>
      <c r="K201">
        <v>2729.70</v>
      </c>
      <c r="L201">
        <v>-0.117</v>
      </c>
      <c r="M201">
        <v>36942.10</v>
      </c>
      <c r="N201">
        <v>149000</v>
      </c>
      <c r="O201">
        <v>12</v>
      </c>
      <c r="P201" t="s">
        <v>154</v>
      </c>
      <c r="S201" t="s">
        <v>154</v>
      </c>
      <c r="T201" t="s">
        <v>154</v>
      </c>
      <c r="W201" s="134"/>
      <c r="Z201" s="134"/>
      <c r="AE201" t="s">
        <v>202</v>
      </c>
      <c r="AF201" t="s">
        <v>5</v>
      </c>
      <c r="AG201" t="s">
        <v>157</v>
      </c>
      <c r="AH201" t="s">
        <v>157</v>
      </c>
      <c r="AI201" t="s">
        <v>158</v>
      </c>
      <c r="AJ201" t="s">
        <v>159</v>
      </c>
      <c r="AK201" t="s">
        <v>160</v>
      </c>
      <c r="AL201" t="s">
        <v>150</v>
      </c>
      <c r="AM201" t="s">
        <v>1277</v>
      </c>
      <c r="AN201">
        <v>2030</v>
      </c>
      <c r="AR201" t="s">
        <v>154</v>
      </c>
      <c r="AS201" t="s">
        <v>547</v>
      </c>
      <c r="AX201" t="s">
        <v>168</v>
      </c>
      <c r="AY201" t="s">
        <v>312</v>
      </c>
      <c r="AZ201" t="s">
        <v>158</v>
      </c>
      <c r="BA201" t="s">
        <v>154</v>
      </c>
      <c r="BG201" s="45"/>
      <c r="BI201">
        <v>0</v>
      </c>
    </row>
    <row r="202" spans="3:61" ht="14.45">
      <c r="C202">
        <v>196</v>
      </c>
      <c r="D202">
        <v>248</v>
      </c>
      <c r="E202" t="s">
        <v>1278</v>
      </c>
      <c r="F202" t="s">
        <v>213</v>
      </c>
      <c r="G202" t="s">
        <v>214</v>
      </c>
      <c r="H202" t="s">
        <v>175</v>
      </c>
      <c r="I202" t="s">
        <v>176</v>
      </c>
      <c r="J202" s="8">
        <v>69077</v>
      </c>
      <c r="K202">
        <v>1384.50</v>
      </c>
      <c r="L202">
        <v>0.37</v>
      </c>
      <c r="M202">
        <v>44230.80</v>
      </c>
      <c r="N202">
        <v>72000</v>
      </c>
      <c r="O202">
        <v>16</v>
      </c>
      <c r="P202" t="s">
        <v>154</v>
      </c>
      <c r="S202" t="s">
        <v>150</v>
      </c>
      <c r="T202" t="s">
        <v>150</v>
      </c>
      <c r="U202" t="s">
        <v>151</v>
      </c>
      <c r="V202" t="s">
        <v>152</v>
      </c>
      <c r="W202" s="134">
        <v>2030</v>
      </c>
      <c r="X202" t="s">
        <v>151</v>
      </c>
      <c r="Y202" t="s">
        <v>152</v>
      </c>
      <c r="Z202" s="134">
        <v>2050</v>
      </c>
      <c r="AA202" t="s">
        <v>150</v>
      </c>
      <c r="AB202" t="s">
        <v>151</v>
      </c>
      <c r="AC202">
        <v>2050</v>
      </c>
      <c r="AE202" t="s">
        <v>167</v>
      </c>
      <c r="AF202" t="s">
        <v>6</v>
      </c>
      <c r="AG202" t="s">
        <v>157</v>
      </c>
      <c r="AH202" t="s">
        <v>157</v>
      </c>
      <c r="AI202" t="s">
        <v>157</v>
      </c>
      <c r="AJ202" t="s">
        <v>218</v>
      </c>
      <c r="AL202" t="s">
        <v>154</v>
      </c>
      <c r="AQ202" t="s">
        <v>219</v>
      </c>
      <c r="AR202" t="s">
        <v>150</v>
      </c>
      <c r="AS202" t="s">
        <v>218</v>
      </c>
      <c r="AT202" t="s">
        <v>1282</v>
      </c>
      <c r="AU202">
        <v>2050</v>
      </c>
      <c r="AX202" t="s">
        <v>168</v>
      </c>
      <c r="AY202" t="s">
        <v>168</v>
      </c>
      <c r="AZ202" t="s">
        <v>158</v>
      </c>
      <c r="BA202" t="s">
        <v>154</v>
      </c>
      <c r="BG202" s="45"/>
      <c r="BI202">
        <v>0</v>
      </c>
    </row>
    <row r="203" spans="3:61" ht="14.45">
      <c r="C203">
        <v>197</v>
      </c>
      <c r="D203">
        <v>201</v>
      </c>
      <c r="E203" t="s">
        <v>1283</v>
      </c>
      <c r="F203" t="s">
        <v>173</v>
      </c>
      <c r="G203" t="s">
        <v>174</v>
      </c>
      <c r="H203" t="s">
        <v>342</v>
      </c>
      <c r="I203" t="s">
        <v>176</v>
      </c>
      <c r="J203" s="8">
        <v>67890.1</v>
      </c>
      <c r="K203">
        <v>2560.60</v>
      </c>
      <c r="L203">
        <v>0</v>
      </c>
      <c r="M203">
        <v>167109.8</v>
      </c>
      <c r="N203">
        <v>48440</v>
      </c>
      <c r="O203">
        <v>31</v>
      </c>
      <c r="P203" t="s">
        <v>154</v>
      </c>
      <c r="S203" t="s">
        <v>154</v>
      </c>
      <c r="T203" t="s">
        <v>154</v>
      </c>
      <c r="W203" s="134"/>
      <c r="Z203" s="134"/>
      <c r="AE203" t="s">
        <v>202</v>
      </c>
      <c r="AF203" t="s">
        <v>5</v>
      </c>
      <c r="AG203" t="s">
        <v>157</v>
      </c>
      <c r="AH203" t="s">
        <v>157</v>
      </c>
      <c r="AI203" t="s">
        <v>157</v>
      </c>
      <c r="AJ203" t="s">
        <v>218</v>
      </c>
      <c r="AK203" t="s">
        <v>219</v>
      </c>
      <c r="AL203" t="s">
        <v>150</v>
      </c>
      <c r="AM203" t="s">
        <v>1287</v>
      </c>
      <c r="AN203">
        <v>2050</v>
      </c>
      <c r="AR203" t="s">
        <v>154</v>
      </c>
      <c r="AX203" t="s">
        <v>157</v>
      </c>
      <c r="AY203" t="s">
        <v>171</v>
      </c>
      <c r="AZ203" t="s">
        <v>158</v>
      </c>
      <c r="BA203" t="s">
        <v>154</v>
      </c>
      <c r="BG203" s="45"/>
      <c r="BI203">
        <v>0</v>
      </c>
    </row>
    <row r="204" spans="3:61" ht="409.5">
      <c r="C204">
        <v>198</v>
      </c>
      <c r="D204">
        <v>184</v>
      </c>
      <c r="E204" t="s">
        <v>1288</v>
      </c>
      <c r="F204" t="s">
        <v>314</v>
      </c>
      <c r="G204" t="s">
        <v>229</v>
      </c>
      <c r="H204" t="s">
        <v>264</v>
      </c>
      <c r="I204" t="s">
        <v>176</v>
      </c>
      <c r="J204" s="8">
        <v>67628.4</v>
      </c>
      <c r="K204">
        <v>2378</v>
      </c>
      <c r="L204">
        <v>0.037</v>
      </c>
      <c r="M204">
        <v>47084.30</v>
      </c>
      <c r="N204">
        <v>69111</v>
      </c>
      <c r="O204">
        <v>17</v>
      </c>
      <c r="P204" t="s">
        <v>154</v>
      </c>
      <c r="S204" t="s">
        <v>150</v>
      </c>
      <c r="T204" t="s">
        <v>150</v>
      </c>
      <c r="U204" t="s">
        <v>151</v>
      </c>
      <c r="V204" t="s">
        <v>152</v>
      </c>
      <c r="W204" s="134">
        <v>2030</v>
      </c>
      <c r="X204" t="s">
        <v>151</v>
      </c>
      <c r="Y204" t="s">
        <v>152</v>
      </c>
      <c r="Z204" s="134">
        <v>2050</v>
      </c>
      <c r="AA204" t="s">
        <v>150</v>
      </c>
      <c r="AB204" t="s">
        <v>151</v>
      </c>
      <c r="AC204">
        <v>2050</v>
      </c>
      <c r="AE204" t="s">
        <v>167</v>
      </c>
      <c r="AF204" t="s">
        <v>6</v>
      </c>
      <c r="AG204" t="s">
        <v>157</v>
      </c>
      <c r="AH204" t="s">
        <v>157</v>
      </c>
      <c r="AI204" t="s">
        <v>157</v>
      </c>
      <c r="AJ204" t="s">
        <v>218</v>
      </c>
      <c r="AL204" t="s">
        <v>154</v>
      </c>
      <c r="AQ204" t="s">
        <v>219</v>
      </c>
      <c r="AR204" t="s">
        <v>150</v>
      </c>
      <c r="AS204" t="s">
        <v>218</v>
      </c>
      <c r="AT204" s="1" t="s">
        <v>1292</v>
      </c>
      <c r="AU204">
        <v>2050</v>
      </c>
      <c r="AX204" t="s">
        <v>168</v>
      </c>
      <c r="AY204" t="s">
        <v>168</v>
      </c>
      <c r="AZ204" t="s">
        <v>158</v>
      </c>
      <c r="BA204" t="s">
        <v>154</v>
      </c>
      <c r="BG204" s="45"/>
      <c r="BI204">
        <v>0</v>
      </c>
    </row>
    <row r="205" spans="3:61" ht="14.45">
      <c r="C205">
        <v>199</v>
      </c>
      <c r="D205">
        <v>173</v>
      </c>
      <c r="E205" t="s">
        <v>1293</v>
      </c>
      <c r="F205" t="s">
        <v>1294</v>
      </c>
      <c r="G205" t="s">
        <v>1294</v>
      </c>
      <c r="H205" t="s">
        <v>175</v>
      </c>
      <c r="I205" t="s">
        <v>176</v>
      </c>
      <c r="J205" s="8">
        <v>67617.70</v>
      </c>
      <c r="K205">
        <v>552.60</v>
      </c>
      <c r="L205">
        <v>-0.441</v>
      </c>
      <c r="M205">
        <v>234343.10</v>
      </c>
      <c r="N205">
        <v>95918</v>
      </c>
      <c r="O205">
        <v>11</v>
      </c>
      <c r="P205" t="s">
        <v>154</v>
      </c>
      <c r="S205" t="s">
        <v>154</v>
      </c>
      <c r="T205" t="s">
        <v>154</v>
      </c>
      <c r="W205" s="134"/>
      <c r="Z205" s="134"/>
      <c r="AK205" t="s">
        <v>180</v>
      </c>
      <c r="AL205" t="s">
        <v>154</v>
      </c>
      <c r="AN205">
        <v>2060</v>
      </c>
      <c r="AO205" t="s">
        <v>1298</v>
      </c>
      <c r="AP205" t="s">
        <v>1299</v>
      </c>
      <c r="AR205" t="s">
        <v>154</v>
      </c>
      <c r="AX205" t="s">
        <v>168</v>
      </c>
      <c r="BA205" t="s">
        <v>154</v>
      </c>
      <c r="BG205" s="45"/>
      <c r="BI205">
        <v>0</v>
      </c>
    </row>
    <row r="206" spans="3:61" ht="409.5">
      <c r="C206">
        <v>200</v>
      </c>
      <c r="D206">
        <v>198</v>
      </c>
      <c r="E206" t="s">
        <v>1300</v>
      </c>
      <c r="F206" t="s">
        <v>991</v>
      </c>
      <c r="G206" t="s">
        <v>735</v>
      </c>
      <c r="H206" t="s">
        <v>315</v>
      </c>
      <c r="I206" t="s">
        <v>176</v>
      </c>
      <c r="J206" s="8">
        <v>67379.1</v>
      </c>
      <c r="K206">
        <v>1169.80</v>
      </c>
      <c r="L206">
        <v>-0.233</v>
      </c>
      <c r="M206">
        <v>59572.20</v>
      </c>
      <c r="N206">
        <v>100000</v>
      </c>
      <c r="O206">
        <v>17</v>
      </c>
      <c r="P206" t="s">
        <v>154</v>
      </c>
      <c r="S206" t="s">
        <v>150</v>
      </c>
      <c r="T206" t="s">
        <v>150</v>
      </c>
      <c r="U206" t="s">
        <v>151</v>
      </c>
      <c r="V206" t="s">
        <v>152</v>
      </c>
      <c r="W206" s="134">
        <v>2032</v>
      </c>
      <c r="X206" t="s">
        <v>151</v>
      </c>
      <c r="Y206" t="s">
        <v>152</v>
      </c>
      <c r="Z206" s="134">
        <v>2050</v>
      </c>
      <c r="AA206" t="s">
        <v>150</v>
      </c>
      <c r="AB206" t="s">
        <v>151</v>
      </c>
      <c r="AC206">
        <v>2050</v>
      </c>
      <c r="AE206" t="s">
        <v>167</v>
      </c>
      <c r="AF206" t="s">
        <v>6</v>
      </c>
      <c r="AG206" t="s">
        <v>157</v>
      </c>
      <c r="AH206" t="s">
        <v>157</v>
      </c>
      <c r="AI206" t="s">
        <v>157</v>
      </c>
      <c r="AJ206" t="s">
        <v>218</v>
      </c>
      <c r="AL206" t="s">
        <v>154</v>
      </c>
      <c r="AQ206" t="s">
        <v>219</v>
      </c>
      <c r="AR206" t="s">
        <v>150</v>
      </c>
      <c r="AS206" t="s">
        <v>218</v>
      </c>
      <c r="AT206" s="1" t="s">
        <v>1304</v>
      </c>
      <c r="AU206">
        <v>2050</v>
      </c>
      <c r="AX206" t="s">
        <v>168</v>
      </c>
      <c r="AY206" t="s">
        <v>190</v>
      </c>
      <c r="AZ206" t="s">
        <v>158</v>
      </c>
      <c r="BA206" t="s">
        <v>154</v>
      </c>
      <c r="BG206" s="45"/>
      <c r="BI206">
        <v>0</v>
      </c>
    </row>
    <row r="207" spans="3:61" ht="14.45">
      <c r="C207">
        <v>201</v>
      </c>
      <c r="D207">
        <v>192</v>
      </c>
      <c r="E207" t="s">
        <v>1305</v>
      </c>
      <c r="F207" t="s">
        <v>415</v>
      </c>
      <c r="G207" t="s">
        <v>244</v>
      </c>
      <c r="H207" t="s">
        <v>175</v>
      </c>
      <c r="I207" t="s">
        <v>176</v>
      </c>
      <c r="J207" s="8">
        <v>67199.70</v>
      </c>
      <c r="K207">
        <v>88</v>
      </c>
      <c r="L207">
        <v>-0.732</v>
      </c>
      <c r="M207">
        <v>62151.40</v>
      </c>
      <c r="N207">
        <v>97000</v>
      </c>
      <c r="O207">
        <v>13</v>
      </c>
      <c r="P207" t="s">
        <v>154</v>
      </c>
      <c r="S207" t="s">
        <v>154</v>
      </c>
      <c r="T207" t="s">
        <v>154</v>
      </c>
      <c r="W207" s="134"/>
      <c r="Z207" s="134"/>
      <c r="AG207" t="s">
        <v>157</v>
      </c>
      <c r="AH207" t="s">
        <v>157</v>
      </c>
      <c r="AJ207" t="s">
        <v>159</v>
      </c>
      <c r="AK207" t="s">
        <v>160</v>
      </c>
      <c r="AL207" t="s">
        <v>150</v>
      </c>
      <c r="AM207" t="s">
        <v>1309</v>
      </c>
      <c r="AN207">
        <v>2050</v>
      </c>
      <c r="AO207" t="s">
        <v>1310</v>
      </c>
      <c r="AR207" t="s">
        <v>154</v>
      </c>
      <c r="AX207" t="s">
        <v>168</v>
      </c>
      <c r="BA207" t="s">
        <v>154</v>
      </c>
      <c r="BG207" s="45"/>
      <c r="BI207">
        <v>0</v>
      </c>
    </row>
    <row r="208" spans="3:61" ht="304.5">
      <c r="C208">
        <v>202</v>
      </c>
      <c r="D208">
        <v>215</v>
      </c>
      <c r="E208" t="s">
        <v>1311</v>
      </c>
      <c r="F208" t="s">
        <v>228</v>
      </c>
      <c r="G208" t="s">
        <v>229</v>
      </c>
      <c r="H208" t="s">
        <v>245</v>
      </c>
      <c r="I208" t="s">
        <v>246</v>
      </c>
      <c r="J208" s="8">
        <v>67118</v>
      </c>
      <c r="K208">
        <v>6147.90</v>
      </c>
      <c r="L208">
        <v>0.235</v>
      </c>
      <c r="M208">
        <v>296660.80</v>
      </c>
      <c r="N208">
        <v>43584</v>
      </c>
      <c r="O208">
        <v>31</v>
      </c>
      <c r="P208" t="s">
        <v>154</v>
      </c>
      <c r="S208" t="s">
        <v>154</v>
      </c>
      <c r="T208" t="s">
        <v>154</v>
      </c>
      <c r="W208" s="134"/>
      <c r="Z208" s="134"/>
      <c r="AE208" t="s">
        <v>167</v>
      </c>
      <c r="AF208" t="s">
        <v>6</v>
      </c>
      <c r="AG208" t="s">
        <v>157</v>
      </c>
      <c r="AH208" t="s">
        <v>157</v>
      </c>
      <c r="AI208" t="s">
        <v>157</v>
      </c>
      <c r="AJ208" t="s">
        <v>218</v>
      </c>
      <c r="AL208" t="s">
        <v>154</v>
      </c>
      <c r="AQ208" t="s">
        <v>219</v>
      </c>
      <c r="AR208" t="s">
        <v>150</v>
      </c>
      <c r="AS208" t="s">
        <v>218</v>
      </c>
      <c r="AT208" s="1" t="s">
        <v>1315</v>
      </c>
      <c r="AU208">
        <v>2050</v>
      </c>
      <c r="AX208" t="s">
        <v>157</v>
      </c>
      <c r="AY208" t="s">
        <v>168</v>
      </c>
      <c r="AZ208" t="s">
        <v>158</v>
      </c>
      <c r="BA208" t="s">
        <v>154</v>
      </c>
      <c r="BG208" s="45"/>
      <c r="BI208">
        <v>0</v>
      </c>
    </row>
    <row r="209" spans="3:61" ht="14.45">
      <c r="C209">
        <v>203</v>
      </c>
      <c r="D209">
        <v>214</v>
      </c>
      <c r="E209" t="s">
        <v>1316</v>
      </c>
      <c r="F209" t="s">
        <v>599</v>
      </c>
      <c r="G209" t="s">
        <v>184</v>
      </c>
      <c r="H209" t="s">
        <v>175</v>
      </c>
      <c r="I209" t="s">
        <v>176</v>
      </c>
      <c r="J209" s="8">
        <v>66811.1</v>
      </c>
      <c r="K209">
        <v>1326.80</v>
      </c>
      <c r="L209">
        <v>0.514</v>
      </c>
      <c r="M209">
        <v>83626.6</v>
      </c>
      <c r="N209">
        <v>122340</v>
      </c>
      <c r="O209">
        <v>18</v>
      </c>
      <c r="P209" t="s">
        <v>154</v>
      </c>
      <c r="S209" t="s">
        <v>154</v>
      </c>
      <c r="T209" t="s">
        <v>154</v>
      </c>
      <c r="W209" s="134"/>
      <c r="Z209" s="134"/>
      <c r="AE209" t="s">
        <v>202</v>
      </c>
      <c r="AF209" t="s">
        <v>5</v>
      </c>
      <c r="AG209" t="s">
        <v>168</v>
      </c>
      <c r="AH209" t="s">
        <v>168</v>
      </c>
      <c r="AI209" t="s">
        <v>168</v>
      </c>
      <c r="AK209" t="s">
        <v>180</v>
      </c>
      <c r="AL209" t="s">
        <v>154</v>
      </c>
      <c r="AM209" t="s">
        <v>665</v>
      </c>
      <c r="AN209">
        <v>2060</v>
      </c>
      <c r="AR209" t="s">
        <v>154</v>
      </c>
      <c r="AX209" t="s">
        <v>168</v>
      </c>
      <c r="AY209" t="s">
        <v>168</v>
      </c>
      <c r="AZ209" t="s">
        <v>158</v>
      </c>
      <c r="BA209" t="s">
        <v>154</v>
      </c>
      <c r="BG209" s="45"/>
      <c r="BI209">
        <v>0</v>
      </c>
    </row>
    <row r="210" spans="3:61" ht="14.45">
      <c r="C210">
        <v>204</v>
      </c>
      <c r="D210">
        <v>208</v>
      </c>
      <c r="E210" t="s">
        <v>1320</v>
      </c>
      <c r="F210" t="s">
        <v>290</v>
      </c>
      <c r="G210" t="s">
        <v>229</v>
      </c>
      <c r="H210" t="s">
        <v>264</v>
      </c>
      <c r="I210" t="s">
        <v>176</v>
      </c>
      <c r="J210" s="8">
        <v>66745.1</v>
      </c>
      <c r="K210">
        <v>7727.40</v>
      </c>
      <c r="L210">
        <v>0.16</v>
      </c>
      <c r="M210">
        <v>2043378.60</v>
      </c>
      <c r="N210">
        <v>127930</v>
      </c>
      <c r="O210">
        <v>31</v>
      </c>
      <c r="P210" t="s">
        <v>154</v>
      </c>
      <c r="S210" t="s">
        <v>154</v>
      </c>
      <c r="T210" t="s">
        <v>154</v>
      </c>
      <c r="W210" s="134"/>
      <c r="Z210" s="134"/>
      <c r="AE210" t="s">
        <v>167</v>
      </c>
      <c r="AF210" t="s">
        <v>6</v>
      </c>
      <c r="AG210" t="s">
        <v>157</v>
      </c>
      <c r="AH210" t="s">
        <v>157</v>
      </c>
      <c r="AI210" t="s">
        <v>157</v>
      </c>
      <c r="AJ210" t="s">
        <v>218</v>
      </c>
      <c r="AL210" t="s">
        <v>154</v>
      </c>
      <c r="AQ210" t="s">
        <v>219</v>
      </c>
      <c r="AR210" t="s">
        <v>150</v>
      </c>
      <c r="AS210" t="s">
        <v>218</v>
      </c>
      <c r="AT210" t="s">
        <v>1324</v>
      </c>
      <c r="AU210">
        <v>2050</v>
      </c>
      <c r="AX210" t="s">
        <v>157</v>
      </c>
      <c r="AY210" t="s">
        <v>190</v>
      </c>
      <c r="AZ210" t="s">
        <v>158</v>
      </c>
      <c r="BA210" t="s">
        <v>154</v>
      </c>
      <c r="BG210" s="45"/>
      <c r="BI210">
        <v>0</v>
      </c>
    </row>
    <row r="211" spans="3:61" ht="203.1">
      <c r="C211">
        <v>205</v>
      </c>
      <c r="D211">
        <v>189</v>
      </c>
      <c r="E211" t="s">
        <v>1325</v>
      </c>
      <c r="F211" t="s">
        <v>333</v>
      </c>
      <c r="G211" t="s">
        <v>229</v>
      </c>
      <c r="H211" t="s">
        <v>863</v>
      </c>
      <c r="I211" t="s">
        <v>3034</v>
      </c>
      <c r="J211" s="8">
        <v>66620.1</v>
      </c>
      <c r="K211">
        <v>7624.10</v>
      </c>
      <c r="L211">
        <v>0.15</v>
      </c>
      <c r="M211">
        <v>461590.40</v>
      </c>
      <c r="N211">
        <v>96219</v>
      </c>
      <c r="O211">
        <v>12</v>
      </c>
      <c r="P211" t="s">
        <v>154</v>
      </c>
      <c r="S211" t="s">
        <v>154</v>
      </c>
      <c r="T211" t="s">
        <v>154</v>
      </c>
      <c r="W211" s="134"/>
      <c r="Z211" s="134"/>
      <c r="AE211" t="s">
        <v>167</v>
      </c>
      <c r="AF211" t="s">
        <v>6</v>
      </c>
      <c r="AG211" t="s">
        <v>157</v>
      </c>
      <c r="AH211" t="s">
        <v>157</v>
      </c>
      <c r="AI211" t="s">
        <v>168</v>
      </c>
      <c r="AJ211" t="s">
        <v>159</v>
      </c>
      <c r="AL211" t="s">
        <v>154</v>
      </c>
      <c r="AQ211" t="s">
        <v>160</v>
      </c>
      <c r="AR211" t="s">
        <v>150</v>
      </c>
      <c r="AS211" t="s">
        <v>159</v>
      </c>
      <c r="AT211" s="1" t="s">
        <v>1329</v>
      </c>
      <c r="AU211">
        <v>2050</v>
      </c>
      <c r="AX211" t="s">
        <v>157</v>
      </c>
      <c r="AY211" t="s">
        <v>312</v>
      </c>
      <c r="AZ211" t="s">
        <v>157</v>
      </c>
      <c r="BA211" t="s">
        <v>154</v>
      </c>
      <c r="BG211" s="45"/>
      <c r="BI211">
        <v>0</v>
      </c>
    </row>
    <row r="212" spans="3:61" ht="409.5">
      <c r="C212">
        <v>206</v>
      </c>
      <c r="D212">
        <v>159</v>
      </c>
      <c r="E212" t="s">
        <v>1330</v>
      </c>
      <c r="F212" t="s">
        <v>1046</v>
      </c>
      <c r="G212" t="s">
        <v>1047</v>
      </c>
      <c r="H212" t="s">
        <v>145</v>
      </c>
      <c r="I212" t="s">
        <v>146</v>
      </c>
      <c r="J212" s="8">
        <v>66517</v>
      </c>
      <c r="K212">
        <v>-11817</v>
      </c>
      <c r="L212">
        <v>0</v>
      </c>
      <c r="M212">
        <v>156363</v>
      </c>
      <c r="N212">
        <v>172000</v>
      </c>
      <c r="O212">
        <v>31</v>
      </c>
      <c r="P212" t="s">
        <v>154</v>
      </c>
      <c r="S212" t="s">
        <v>154</v>
      </c>
      <c r="T212" t="s">
        <v>154</v>
      </c>
      <c r="W212" s="134"/>
      <c r="Z212" s="134"/>
      <c r="AE212" t="s">
        <v>281</v>
      </c>
      <c r="AF212" t="s">
        <v>240</v>
      </c>
      <c r="AG212" t="s">
        <v>157</v>
      </c>
      <c r="AH212" t="s">
        <v>157</v>
      </c>
      <c r="AI212" t="s">
        <v>168</v>
      </c>
      <c r="AJ212" t="s">
        <v>159</v>
      </c>
      <c r="AL212" t="s">
        <v>154</v>
      </c>
      <c r="AR212" t="s">
        <v>154</v>
      </c>
      <c r="AW212" t="s">
        <v>1167</v>
      </c>
      <c r="AX212" t="s">
        <v>157</v>
      </c>
      <c r="AY212" t="s">
        <v>171</v>
      </c>
      <c r="AZ212" t="s">
        <v>158</v>
      </c>
      <c r="BA212" t="s">
        <v>150</v>
      </c>
      <c r="BB212" s="1" t="s">
        <v>1334</v>
      </c>
      <c r="BC212">
        <v>2030</v>
      </c>
      <c r="BG212" s="45"/>
      <c r="BI212">
        <v>0</v>
      </c>
    </row>
    <row r="213" spans="3:61" ht="14.45">
      <c r="C213">
        <v>207</v>
      </c>
      <c r="D213">
        <v>203</v>
      </c>
      <c r="E213" t="s">
        <v>1335</v>
      </c>
      <c r="F213" t="s">
        <v>818</v>
      </c>
      <c r="G213" t="s">
        <v>144</v>
      </c>
      <c r="H213" t="s">
        <v>264</v>
      </c>
      <c r="I213" t="s">
        <v>176</v>
      </c>
      <c r="J213" s="8">
        <v>66457.70</v>
      </c>
      <c r="K213">
        <v>188.70</v>
      </c>
      <c r="L213">
        <v>-0.395</v>
      </c>
      <c r="M213">
        <v>91812</v>
      </c>
      <c r="N213">
        <v>392001</v>
      </c>
      <c r="O213">
        <v>31</v>
      </c>
      <c r="P213" t="s">
        <v>150</v>
      </c>
      <c r="Q213">
        <v>2018</v>
      </c>
      <c r="R213">
        <v>2030</v>
      </c>
      <c r="S213" t="s">
        <v>150</v>
      </c>
      <c r="T213" t="s">
        <v>150</v>
      </c>
      <c r="U213" t="s">
        <v>151</v>
      </c>
      <c r="V213" t="s">
        <v>152</v>
      </c>
      <c r="W213" s="134">
        <v>2030</v>
      </c>
      <c r="Z213" s="134"/>
      <c r="AA213" t="s">
        <v>154</v>
      </c>
      <c r="AB213" t="s">
        <v>155</v>
      </c>
      <c r="AE213" t="s">
        <v>156</v>
      </c>
      <c r="AF213" t="s">
        <v>6</v>
      </c>
      <c r="AG213" t="s">
        <v>157</v>
      </c>
      <c r="AH213" t="s">
        <v>157</v>
      </c>
      <c r="AI213" t="s">
        <v>157</v>
      </c>
      <c r="AJ213" t="s">
        <v>218</v>
      </c>
      <c r="AL213" t="s">
        <v>154</v>
      </c>
      <c r="AQ213" t="s">
        <v>219</v>
      </c>
      <c r="AR213" t="s">
        <v>150</v>
      </c>
      <c r="AS213" t="s">
        <v>218</v>
      </c>
      <c r="AT213" t="s">
        <v>1339</v>
      </c>
      <c r="AU213">
        <v>2040</v>
      </c>
      <c r="AX213" t="s">
        <v>168</v>
      </c>
      <c r="AY213" t="s">
        <v>168</v>
      </c>
      <c r="AZ213" t="s">
        <v>158</v>
      </c>
      <c r="BA213" t="s">
        <v>154</v>
      </c>
      <c r="BG213" s="45"/>
      <c r="BI213">
        <v>0</v>
      </c>
    </row>
    <row r="214" spans="3:61" ht="14.45">
      <c r="C214">
        <v>208</v>
      </c>
      <c r="D214">
        <v>142</v>
      </c>
      <c r="E214" t="s">
        <v>1340</v>
      </c>
      <c r="F214" t="s">
        <v>314</v>
      </c>
      <c r="G214" t="s">
        <v>229</v>
      </c>
      <c r="H214" t="s">
        <v>175</v>
      </c>
      <c r="I214" t="s">
        <v>176</v>
      </c>
      <c r="J214" s="8">
        <v>66225.70</v>
      </c>
      <c r="K214">
        <v>18.50</v>
      </c>
      <c r="L214">
        <v>-0.897</v>
      </c>
      <c r="M214">
        <v>47253.10</v>
      </c>
      <c r="N214">
        <v>37066</v>
      </c>
      <c r="O214">
        <v>9</v>
      </c>
      <c r="P214" t="s">
        <v>154</v>
      </c>
      <c r="S214" t="s">
        <v>154</v>
      </c>
      <c r="T214" t="s">
        <v>154</v>
      </c>
      <c r="W214" s="134"/>
      <c r="Z214" s="134"/>
      <c r="AK214" t="s">
        <v>180</v>
      </c>
      <c r="AL214" t="s">
        <v>154</v>
      </c>
      <c r="AN214">
        <v>2060</v>
      </c>
      <c r="AO214" t="s">
        <v>1344</v>
      </c>
      <c r="AP214" t="s">
        <v>1345</v>
      </c>
      <c r="AR214" t="s">
        <v>154</v>
      </c>
      <c r="AX214" t="s">
        <v>168</v>
      </c>
      <c r="BA214" t="s">
        <v>154</v>
      </c>
      <c r="BG214" s="45"/>
      <c r="BI214">
        <v>0</v>
      </c>
    </row>
    <row r="215" spans="3:61" ht="409.5">
      <c r="C215">
        <v>209</v>
      </c>
      <c r="D215">
        <v>224</v>
      </c>
      <c r="E215" t="s">
        <v>1346</v>
      </c>
      <c r="F215" t="s">
        <v>228</v>
      </c>
      <c r="G215" t="s">
        <v>229</v>
      </c>
      <c r="H215" t="s">
        <v>321</v>
      </c>
      <c r="I215" t="s">
        <v>246</v>
      </c>
      <c r="J215" s="8">
        <v>65801</v>
      </c>
      <c r="K215">
        <v>5814</v>
      </c>
      <c r="L215">
        <v>0.336</v>
      </c>
      <c r="M215">
        <v>358005</v>
      </c>
      <c r="N215">
        <v>62393</v>
      </c>
      <c r="O215">
        <v>31</v>
      </c>
      <c r="P215" t="s">
        <v>150</v>
      </c>
      <c r="Q215">
        <v>2019</v>
      </c>
      <c r="R215">
        <v>2022</v>
      </c>
      <c r="S215" t="s">
        <v>150</v>
      </c>
      <c r="T215" t="s">
        <v>154</v>
      </c>
      <c r="U215" t="s">
        <v>155</v>
      </c>
      <c r="W215" s="134"/>
      <c r="Z215" s="134"/>
      <c r="AE215" t="s">
        <v>167</v>
      </c>
      <c r="AF215" t="s">
        <v>6</v>
      </c>
      <c r="AG215" t="s">
        <v>157</v>
      </c>
      <c r="AH215" t="s">
        <v>157</v>
      </c>
      <c r="AI215" t="s">
        <v>157</v>
      </c>
      <c r="AJ215" t="s">
        <v>218</v>
      </c>
      <c r="AL215" t="s">
        <v>154</v>
      </c>
      <c r="AQ215" t="s">
        <v>219</v>
      </c>
      <c r="AR215" t="s">
        <v>150</v>
      </c>
      <c r="AS215" t="s">
        <v>218</v>
      </c>
      <c r="AT215" s="1" t="s">
        <v>1350</v>
      </c>
      <c r="AU215">
        <v>2050</v>
      </c>
      <c r="AX215" t="s">
        <v>157</v>
      </c>
      <c r="AY215" t="s">
        <v>168</v>
      </c>
      <c r="AZ215" t="s">
        <v>158</v>
      </c>
      <c r="BA215" t="s">
        <v>154</v>
      </c>
      <c r="BG215" s="45"/>
      <c r="BI215">
        <v>1</v>
      </c>
    </row>
    <row r="216" spans="3:61" ht="14.45">
      <c r="C216">
        <v>210</v>
      </c>
      <c r="D216">
        <v>210</v>
      </c>
      <c r="E216" t="s">
        <v>1351</v>
      </c>
      <c r="F216" t="s">
        <v>1014</v>
      </c>
      <c r="G216" t="s">
        <v>642</v>
      </c>
      <c r="H216" t="s">
        <v>284</v>
      </c>
      <c r="I216" t="s">
        <v>246</v>
      </c>
      <c r="J216" s="8">
        <v>65708.9</v>
      </c>
      <c r="K216">
        <v>6211.70</v>
      </c>
      <c r="L216">
        <v>-0.114</v>
      </c>
      <c r="M216">
        <v>82574</v>
      </c>
      <c r="N216">
        <v>120040</v>
      </c>
      <c r="O216">
        <v>31</v>
      </c>
      <c r="P216" t="s">
        <v>150</v>
      </c>
      <c r="Q216">
        <v>2015</v>
      </c>
      <c r="R216">
        <v>2030</v>
      </c>
      <c r="S216" t="s">
        <v>150</v>
      </c>
      <c r="T216" t="s">
        <v>150</v>
      </c>
      <c r="U216" t="s">
        <v>151</v>
      </c>
      <c r="V216" t="s">
        <v>152</v>
      </c>
      <c r="W216" s="134">
        <v>2030</v>
      </c>
      <c r="Z216" s="134"/>
      <c r="AA216" t="s">
        <v>154</v>
      </c>
      <c r="AB216" t="s">
        <v>155</v>
      </c>
      <c r="AE216" t="s">
        <v>167</v>
      </c>
      <c r="AF216" t="s">
        <v>6</v>
      </c>
      <c r="AG216" t="s">
        <v>157</v>
      </c>
      <c r="AH216" t="s">
        <v>157</v>
      </c>
      <c r="AI216" t="s">
        <v>169</v>
      </c>
      <c r="AJ216" t="s">
        <v>159</v>
      </c>
      <c r="AL216" t="s">
        <v>154</v>
      </c>
      <c r="AQ216" t="s">
        <v>160</v>
      </c>
      <c r="AR216" t="s">
        <v>150</v>
      </c>
      <c r="AS216" t="s">
        <v>159</v>
      </c>
      <c r="AT216" t="s">
        <v>1355</v>
      </c>
      <c r="AU216">
        <v>2039</v>
      </c>
      <c r="AX216" t="s">
        <v>158</v>
      </c>
      <c r="AY216" t="s">
        <v>158</v>
      </c>
      <c r="AZ216" t="s">
        <v>158</v>
      </c>
      <c r="BA216" t="s">
        <v>154</v>
      </c>
      <c r="BG216" s="45"/>
      <c r="BI216">
        <v>0</v>
      </c>
    </row>
    <row r="217" spans="3:61" ht="14.45">
      <c r="C217">
        <v>211</v>
      </c>
      <c r="D217">
        <v>211</v>
      </c>
      <c r="E217" t="s">
        <v>1356</v>
      </c>
      <c r="F217" t="s">
        <v>1357</v>
      </c>
      <c r="G217" t="s">
        <v>214</v>
      </c>
      <c r="H217" t="s">
        <v>1358</v>
      </c>
      <c r="I217" t="s">
        <v>246</v>
      </c>
      <c r="J217" s="8">
        <v>64896.50</v>
      </c>
      <c r="K217">
        <v>7264.80</v>
      </c>
      <c r="L217">
        <v>0.057</v>
      </c>
      <c r="M217">
        <v>55932.40</v>
      </c>
      <c r="N217">
        <v>774303</v>
      </c>
      <c r="O217">
        <v>24</v>
      </c>
      <c r="P217" t="s">
        <v>150</v>
      </c>
      <c r="Q217">
        <v>2019</v>
      </c>
      <c r="R217">
        <v>2023</v>
      </c>
      <c r="S217" t="s">
        <v>150</v>
      </c>
      <c r="T217" t="s">
        <v>150</v>
      </c>
      <c r="U217" t="s">
        <v>151</v>
      </c>
      <c r="V217" t="s">
        <v>152</v>
      </c>
      <c r="W217" s="134">
        <v>2030</v>
      </c>
      <c r="X217" t="s">
        <v>151</v>
      </c>
      <c r="Y217" t="s">
        <v>152</v>
      </c>
      <c r="Z217" s="134">
        <v>2040</v>
      </c>
      <c r="AA217" t="s">
        <v>150</v>
      </c>
      <c r="AB217" t="s">
        <v>151</v>
      </c>
      <c r="AC217">
        <v>2040</v>
      </c>
      <c r="AE217" t="s">
        <v>167</v>
      </c>
      <c r="AF217" t="s">
        <v>6</v>
      </c>
      <c r="AG217" t="s">
        <v>157</v>
      </c>
      <c r="AH217" t="s">
        <v>157</v>
      </c>
      <c r="AI217" t="s">
        <v>157</v>
      </c>
      <c r="AJ217" t="s">
        <v>218</v>
      </c>
      <c r="AL217" t="s">
        <v>154</v>
      </c>
      <c r="AQ217" t="s">
        <v>219</v>
      </c>
      <c r="AR217" t="s">
        <v>150</v>
      </c>
      <c r="AS217" t="s">
        <v>218</v>
      </c>
      <c r="AT217" t="s">
        <v>1362</v>
      </c>
      <c r="AU217">
        <v>2025</v>
      </c>
      <c r="AX217" t="s">
        <v>168</v>
      </c>
      <c r="AY217" t="s">
        <v>171</v>
      </c>
      <c r="AZ217" t="s">
        <v>158</v>
      </c>
      <c r="BA217" t="s">
        <v>154</v>
      </c>
      <c r="BG217" s="45"/>
      <c r="BI217">
        <v>1</v>
      </c>
    </row>
    <row r="218" spans="3:61" ht="14.45">
      <c r="C218">
        <v>212</v>
      </c>
      <c r="D218">
        <v>267</v>
      </c>
      <c r="E218" t="s">
        <v>1363</v>
      </c>
      <c r="F218" t="s">
        <v>1364</v>
      </c>
      <c r="G218" t="s">
        <v>790</v>
      </c>
      <c r="H218" t="s">
        <v>175</v>
      </c>
      <c r="I218" t="s">
        <v>176</v>
      </c>
      <c r="J218" s="8">
        <v>64863.10</v>
      </c>
      <c r="K218">
        <v>5866.10</v>
      </c>
      <c r="L218">
        <v>0.637</v>
      </c>
      <c r="M218">
        <v>156110.10</v>
      </c>
      <c r="N218">
        <v>104487</v>
      </c>
      <c r="O218">
        <v>18</v>
      </c>
      <c r="P218" t="s">
        <v>154</v>
      </c>
      <c r="S218" t="s">
        <v>150</v>
      </c>
      <c r="T218" t="s">
        <v>150</v>
      </c>
      <c r="U218" t="s">
        <v>151</v>
      </c>
      <c r="V218" t="s">
        <v>1368</v>
      </c>
      <c r="W218" s="134">
        <v>2030</v>
      </c>
      <c r="X218" t="s">
        <v>151</v>
      </c>
      <c r="Y218" t="s">
        <v>1368</v>
      </c>
      <c r="Z218" s="134">
        <v>2050</v>
      </c>
      <c r="AA218" t="s">
        <v>150</v>
      </c>
      <c r="AB218" t="s">
        <v>151</v>
      </c>
      <c r="AC218">
        <v>2050</v>
      </c>
      <c r="AE218" t="s">
        <v>202</v>
      </c>
      <c r="AF218" t="s">
        <v>5</v>
      </c>
      <c r="AG218" t="s">
        <v>168</v>
      </c>
      <c r="AH218" t="s">
        <v>168</v>
      </c>
      <c r="AI218" t="s">
        <v>168</v>
      </c>
      <c r="AL218" t="s">
        <v>150</v>
      </c>
      <c r="AM218" t="s">
        <v>1369</v>
      </c>
      <c r="AN218">
        <v>2060</v>
      </c>
      <c r="AR218" t="s">
        <v>154</v>
      </c>
      <c r="AX218" t="s">
        <v>168</v>
      </c>
      <c r="AY218" t="s">
        <v>168</v>
      </c>
      <c r="AZ218" t="s">
        <v>158</v>
      </c>
      <c r="BA218" t="s">
        <v>154</v>
      </c>
      <c r="BG218" s="45"/>
      <c r="BI218">
        <v>0</v>
      </c>
    </row>
    <row r="219" spans="3:61" ht="14.45">
      <c r="C219">
        <v>213</v>
      </c>
      <c r="D219">
        <v>199</v>
      </c>
      <c r="E219" t="s">
        <v>1370</v>
      </c>
      <c r="F219" t="s">
        <v>1371</v>
      </c>
      <c r="G219" t="s">
        <v>272</v>
      </c>
      <c r="H219" t="s">
        <v>145</v>
      </c>
      <c r="I219" t="s">
        <v>146</v>
      </c>
      <c r="J219" s="8">
        <v>64809</v>
      </c>
      <c r="K219">
        <v>10792</v>
      </c>
      <c r="L219">
        <v>0.044</v>
      </c>
      <c r="M219">
        <v>87764</v>
      </c>
      <c r="N219">
        <v>112900</v>
      </c>
      <c r="O219">
        <v>31</v>
      </c>
      <c r="P219" t="s">
        <v>154</v>
      </c>
      <c r="S219" t="s">
        <v>154</v>
      </c>
      <c r="T219" t="s">
        <v>154</v>
      </c>
      <c r="W219" s="134"/>
      <c r="Z219" s="134"/>
      <c r="AE219" t="s">
        <v>281</v>
      </c>
      <c r="AF219" t="s">
        <v>240</v>
      </c>
      <c r="AG219" t="s">
        <v>157</v>
      </c>
      <c r="AH219" t="s">
        <v>157</v>
      </c>
      <c r="AI219" t="s">
        <v>158</v>
      </c>
      <c r="AJ219" t="s">
        <v>159</v>
      </c>
      <c r="AL219" t="s">
        <v>154</v>
      </c>
      <c r="AR219" t="s">
        <v>154</v>
      </c>
      <c r="AX219" t="s">
        <v>168</v>
      </c>
      <c r="AY219" t="s">
        <v>168</v>
      </c>
      <c r="AZ219" t="s">
        <v>158</v>
      </c>
      <c r="BA219" t="s">
        <v>150</v>
      </c>
      <c r="BB219" t="s">
        <v>1375</v>
      </c>
      <c r="BC219">
        <v>2030</v>
      </c>
      <c r="BG219" s="45"/>
      <c r="BI219">
        <v>0</v>
      </c>
    </row>
    <row r="220" spans="3:61" ht="14.45">
      <c r="C220">
        <v>214</v>
      </c>
      <c r="D220">
        <v>164</v>
      </c>
      <c r="E220" t="s">
        <v>1376</v>
      </c>
      <c r="F220" t="s">
        <v>443</v>
      </c>
      <c r="G220" t="s">
        <v>229</v>
      </c>
      <c r="H220" t="s">
        <v>264</v>
      </c>
      <c r="I220" t="s">
        <v>176</v>
      </c>
      <c r="J220" s="8">
        <v>64766.40</v>
      </c>
      <c r="K220">
        <v>2818.20</v>
      </c>
      <c r="L220">
        <v>0.27</v>
      </c>
      <c r="M220">
        <v>464293.60</v>
      </c>
      <c r="N220">
        <v>60814</v>
      </c>
      <c r="O220">
        <v>31</v>
      </c>
      <c r="P220" t="s">
        <v>154</v>
      </c>
      <c r="S220" t="s">
        <v>154</v>
      </c>
      <c r="T220" t="s">
        <v>154</v>
      </c>
      <c r="W220" s="134"/>
      <c r="Z220" s="134"/>
      <c r="AE220" t="s">
        <v>167</v>
      </c>
      <c r="AF220" t="s">
        <v>6</v>
      </c>
      <c r="AG220" t="s">
        <v>157</v>
      </c>
      <c r="AH220" t="s">
        <v>157</v>
      </c>
      <c r="AI220" t="s">
        <v>157</v>
      </c>
      <c r="AJ220" t="s">
        <v>218</v>
      </c>
      <c r="AL220" t="s">
        <v>154</v>
      </c>
      <c r="AQ220" t="s">
        <v>219</v>
      </c>
      <c r="AR220" t="s">
        <v>150</v>
      </c>
      <c r="AS220" t="s">
        <v>218</v>
      </c>
      <c r="AT220" t="s">
        <v>1380</v>
      </c>
      <c r="AU220">
        <v>2050</v>
      </c>
      <c r="AX220" t="s">
        <v>168</v>
      </c>
      <c r="AY220" t="s">
        <v>168</v>
      </c>
      <c r="AZ220" t="s">
        <v>158</v>
      </c>
      <c r="BA220" t="s">
        <v>154</v>
      </c>
      <c r="BG220" s="45"/>
      <c r="BI220">
        <v>0</v>
      </c>
    </row>
    <row r="221" spans="3:61" ht="14.45">
      <c r="C221">
        <v>215</v>
      </c>
      <c r="D221">
        <v>209</v>
      </c>
      <c r="E221" t="s">
        <v>1381</v>
      </c>
      <c r="F221" t="s">
        <v>341</v>
      </c>
      <c r="G221" t="s">
        <v>214</v>
      </c>
      <c r="H221" t="s">
        <v>342</v>
      </c>
      <c r="I221" t="s">
        <v>176</v>
      </c>
      <c r="J221" s="8">
        <v>64333.50</v>
      </c>
      <c r="K221">
        <v>269.50</v>
      </c>
      <c r="L221">
        <v>-0.506</v>
      </c>
      <c r="M221">
        <v>44436.80</v>
      </c>
      <c r="N221">
        <v>75000</v>
      </c>
      <c r="O221">
        <v>25</v>
      </c>
      <c r="P221" t="s">
        <v>150</v>
      </c>
      <c r="Q221">
        <v>2023</v>
      </c>
      <c r="R221">
        <v>2050</v>
      </c>
      <c r="S221" t="s">
        <v>150</v>
      </c>
      <c r="T221" t="s">
        <v>150</v>
      </c>
      <c r="U221" t="s">
        <v>151</v>
      </c>
      <c r="V221" t="s">
        <v>152</v>
      </c>
      <c r="W221" s="134">
        <v>2030</v>
      </c>
      <c r="Z221" s="134"/>
      <c r="AE221" t="s">
        <v>202</v>
      </c>
      <c r="AF221" t="s">
        <v>5</v>
      </c>
      <c r="AG221" t="s">
        <v>157</v>
      </c>
      <c r="AH221" t="s">
        <v>157</v>
      </c>
      <c r="AI221" t="s">
        <v>157</v>
      </c>
      <c r="AJ221" t="s">
        <v>218</v>
      </c>
      <c r="AK221" t="s">
        <v>219</v>
      </c>
      <c r="AL221" t="s">
        <v>150</v>
      </c>
      <c r="AM221" t="s">
        <v>1385</v>
      </c>
      <c r="AN221">
        <v>2030</v>
      </c>
      <c r="AR221" t="s">
        <v>154</v>
      </c>
      <c r="AX221" t="s">
        <v>157</v>
      </c>
      <c r="AY221" t="s">
        <v>168</v>
      </c>
      <c r="AZ221" t="s">
        <v>157</v>
      </c>
      <c r="BA221" t="s">
        <v>154</v>
      </c>
      <c r="BG221" s="45"/>
      <c r="BI221">
        <v>0</v>
      </c>
    </row>
    <row r="222" spans="3:61" ht="14.45">
      <c r="C222">
        <v>216</v>
      </c>
      <c r="D222">
        <v>196</v>
      </c>
      <c r="E222" t="s">
        <v>1386</v>
      </c>
      <c r="F222" t="s">
        <v>348</v>
      </c>
      <c r="G222" t="s">
        <v>214</v>
      </c>
      <c r="H222" t="s">
        <v>264</v>
      </c>
      <c r="I222" t="s">
        <v>176</v>
      </c>
      <c r="J222" s="8">
        <v>64176.80</v>
      </c>
      <c r="K222">
        <v>4039</v>
      </c>
      <c r="L222">
        <v>-0.01</v>
      </c>
      <c r="M222">
        <v>88630.40</v>
      </c>
      <c r="N222">
        <v>282743</v>
      </c>
      <c r="O222">
        <v>31</v>
      </c>
      <c r="P222" t="s">
        <v>154</v>
      </c>
      <c r="S222" t="s">
        <v>150</v>
      </c>
      <c r="T222" t="s">
        <v>150</v>
      </c>
      <c r="U222" t="s">
        <v>151</v>
      </c>
      <c r="V222" t="s">
        <v>152</v>
      </c>
      <c r="W222" s="134">
        <v>2030</v>
      </c>
      <c r="X222" t="s">
        <v>151</v>
      </c>
      <c r="Y222" t="s">
        <v>152</v>
      </c>
      <c r="Z222" s="134">
        <v>2050</v>
      </c>
      <c r="AA222" t="s">
        <v>150</v>
      </c>
      <c r="AB222" t="s">
        <v>151</v>
      </c>
      <c r="AC222">
        <v>2050</v>
      </c>
      <c r="AE222" t="s">
        <v>202</v>
      </c>
      <c r="AF222" t="s">
        <v>5</v>
      </c>
      <c r="AG222" t="s">
        <v>157</v>
      </c>
      <c r="AH222" t="s">
        <v>157</v>
      </c>
      <c r="AI222" t="s">
        <v>157</v>
      </c>
      <c r="AJ222" t="s">
        <v>218</v>
      </c>
      <c r="AK222" t="s">
        <v>219</v>
      </c>
      <c r="AL222" t="s">
        <v>150</v>
      </c>
      <c r="AM222" t="s">
        <v>1390</v>
      </c>
      <c r="AN222">
        <v>2050</v>
      </c>
      <c r="AR222" t="s">
        <v>154</v>
      </c>
      <c r="AX222" t="s">
        <v>168</v>
      </c>
      <c r="AY222" t="s">
        <v>168</v>
      </c>
      <c r="AZ222" t="s">
        <v>158</v>
      </c>
      <c r="BA222" t="s">
        <v>154</v>
      </c>
      <c r="BG222" s="45"/>
      <c r="BI222">
        <v>0</v>
      </c>
    </row>
    <row r="223" spans="3:61" ht="14.45">
      <c r="C223">
        <v>217</v>
      </c>
      <c r="D223">
        <v>229</v>
      </c>
      <c r="E223" t="s">
        <v>1391</v>
      </c>
      <c r="F223" t="s">
        <v>926</v>
      </c>
      <c r="G223" t="s">
        <v>206</v>
      </c>
      <c r="H223" t="s">
        <v>145</v>
      </c>
      <c r="I223" t="s">
        <v>146</v>
      </c>
      <c r="J223" s="8">
        <v>64168</v>
      </c>
      <c r="K223">
        <v>17117</v>
      </c>
      <c r="L223">
        <v>45.896</v>
      </c>
      <c r="M223">
        <v>117106</v>
      </c>
      <c r="N223">
        <v>74000</v>
      </c>
      <c r="O223">
        <v>31</v>
      </c>
      <c r="P223" t="s">
        <v>154</v>
      </c>
      <c r="S223" t="s">
        <v>150</v>
      </c>
      <c r="T223" t="s">
        <v>150</v>
      </c>
      <c r="U223" t="s">
        <v>151</v>
      </c>
      <c r="V223" t="s">
        <v>353</v>
      </c>
      <c r="W223" s="134">
        <v>2030</v>
      </c>
      <c r="X223" t="s">
        <v>151</v>
      </c>
      <c r="Y223" t="s">
        <v>353</v>
      </c>
      <c r="Z223" s="134">
        <v>2045</v>
      </c>
      <c r="AA223" t="s">
        <v>150</v>
      </c>
      <c r="AB223" t="s">
        <v>151</v>
      </c>
      <c r="AC223">
        <v>2045</v>
      </c>
      <c r="AE223" t="s">
        <v>167</v>
      </c>
      <c r="AF223" t="s">
        <v>6</v>
      </c>
      <c r="AG223" t="s">
        <v>157</v>
      </c>
      <c r="AH223" t="s">
        <v>157</v>
      </c>
      <c r="AI223" t="s">
        <v>157</v>
      </c>
      <c r="AJ223" t="s">
        <v>218</v>
      </c>
      <c r="AL223" t="s">
        <v>154</v>
      </c>
      <c r="AQ223" t="s">
        <v>219</v>
      </c>
      <c r="AR223" t="s">
        <v>150</v>
      </c>
      <c r="AS223" t="s">
        <v>218</v>
      </c>
      <c r="AT223" t="s">
        <v>1395</v>
      </c>
      <c r="AU223">
        <v>2045</v>
      </c>
      <c r="AX223" t="s">
        <v>157</v>
      </c>
      <c r="AY223" t="s">
        <v>168</v>
      </c>
      <c r="AZ223" t="s">
        <v>158</v>
      </c>
      <c r="BA223" t="s">
        <v>154</v>
      </c>
      <c r="BG223" s="45"/>
      <c r="BI223">
        <v>0</v>
      </c>
    </row>
    <row r="224" spans="3:61" ht="14.45">
      <c r="C224">
        <v>218</v>
      </c>
      <c r="D224">
        <v>244</v>
      </c>
      <c r="E224" t="s">
        <v>1396</v>
      </c>
      <c r="F224" t="s">
        <v>228</v>
      </c>
      <c r="G224" t="s">
        <v>229</v>
      </c>
      <c r="H224" t="s">
        <v>145</v>
      </c>
      <c r="I224" t="s">
        <v>146</v>
      </c>
      <c r="J224" s="8">
        <v>64106</v>
      </c>
      <c r="K224">
        <v>4667</v>
      </c>
      <c r="L224">
        <v>0</v>
      </c>
      <c r="M224">
        <v>111617</v>
      </c>
      <c r="N224">
        <v>55200</v>
      </c>
      <c r="O224">
        <v>30</v>
      </c>
      <c r="P224" t="s">
        <v>154</v>
      </c>
      <c r="S224" t="s">
        <v>154</v>
      </c>
      <c r="T224" t="s">
        <v>154</v>
      </c>
      <c r="W224" s="134"/>
      <c r="Z224" s="134"/>
      <c r="AE224" t="s">
        <v>167</v>
      </c>
      <c r="AF224" t="s">
        <v>6</v>
      </c>
      <c r="AG224" t="s">
        <v>157</v>
      </c>
      <c r="AH224" t="s">
        <v>157</v>
      </c>
      <c r="AI224" t="s">
        <v>158</v>
      </c>
      <c r="AJ224" t="s">
        <v>159</v>
      </c>
      <c r="AL224" t="s">
        <v>154</v>
      </c>
      <c r="AQ224" t="s">
        <v>160</v>
      </c>
      <c r="AR224" t="s">
        <v>150</v>
      </c>
      <c r="AS224" t="s">
        <v>159</v>
      </c>
      <c r="AT224" t="s">
        <v>1400</v>
      </c>
      <c r="AU224">
        <v>2030</v>
      </c>
      <c r="AX224" t="s">
        <v>168</v>
      </c>
      <c r="AY224" t="s">
        <v>168</v>
      </c>
      <c r="AZ224" t="s">
        <v>158</v>
      </c>
      <c r="BA224" t="s">
        <v>154</v>
      </c>
      <c r="BG224" s="45"/>
      <c r="BI224">
        <v>0</v>
      </c>
    </row>
    <row r="225" spans="3:61" ht="409.5">
      <c r="C225">
        <v>219</v>
      </c>
      <c r="D225">
        <v>236</v>
      </c>
      <c r="E225" t="s">
        <v>1401</v>
      </c>
      <c r="F225" t="s">
        <v>926</v>
      </c>
      <c r="G225" t="s">
        <v>206</v>
      </c>
      <c r="H225" t="s">
        <v>145</v>
      </c>
      <c r="I225" t="s">
        <v>146</v>
      </c>
      <c r="J225" s="8">
        <v>63627</v>
      </c>
      <c r="K225">
        <v>8031</v>
      </c>
      <c r="L225">
        <v>2.79</v>
      </c>
      <c r="M225">
        <v>213396</v>
      </c>
      <c r="N225">
        <v>81000</v>
      </c>
      <c r="O225">
        <v>31</v>
      </c>
      <c r="P225" t="s">
        <v>150</v>
      </c>
      <c r="Q225">
        <v>2022</v>
      </c>
      <c r="R225">
        <v>2030</v>
      </c>
      <c r="S225" t="s">
        <v>150</v>
      </c>
      <c r="T225" t="s">
        <v>150</v>
      </c>
      <c r="U225" t="s">
        <v>151</v>
      </c>
      <c r="V225" t="s">
        <v>152</v>
      </c>
      <c r="W225" s="134">
        <v>2030</v>
      </c>
      <c r="Z225" s="134"/>
      <c r="AA225" t="s">
        <v>154</v>
      </c>
      <c r="AB225" t="s">
        <v>155</v>
      </c>
      <c r="AE225" t="s">
        <v>167</v>
      </c>
      <c r="AF225" t="s">
        <v>6</v>
      </c>
      <c r="AG225" t="s">
        <v>157</v>
      </c>
      <c r="AH225" t="s">
        <v>157</v>
      </c>
      <c r="AI225" t="s">
        <v>169</v>
      </c>
      <c r="AJ225" t="s">
        <v>159</v>
      </c>
      <c r="AL225" t="s">
        <v>154</v>
      </c>
      <c r="AQ225" t="s">
        <v>160</v>
      </c>
      <c r="AR225" t="s">
        <v>150</v>
      </c>
      <c r="AS225" t="s">
        <v>159</v>
      </c>
      <c r="AT225" s="1" t="s">
        <v>1405</v>
      </c>
      <c r="AU225">
        <v>2040</v>
      </c>
      <c r="AX225" t="s">
        <v>157</v>
      </c>
      <c r="AY225" t="s">
        <v>168</v>
      </c>
      <c r="AZ225" t="s">
        <v>158</v>
      </c>
      <c r="BA225" t="s">
        <v>154</v>
      </c>
      <c r="BG225" s="45"/>
      <c r="BI225">
        <v>0</v>
      </c>
    </row>
    <row r="226" spans="3:61" ht="14.45">
      <c r="C226">
        <v>220</v>
      </c>
      <c r="D226">
        <v>243</v>
      </c>
      <c r="E226" t="s">
        <v>1406</v>
      </c>
      <c r="F226" t="s">
        <v>852</v>
      </c>
      <c r="G226" t="s">
        <v>852</v>
      </c>
      <c r="H226" t="s">
        <v>175</v>
      </c>
      <c r="I226" t="s">
        <v>176</v>
      </c>
      <c r="J226" s="8">
        <v>62792.30</v>
      </c>
      <c r="K226">
        <v>35.40</v>
      </c>
      <c r="L226">
        <v>0.503</v>
      </c>
      <c r="M226">
        <v>18651.70</v>
      </c>
      <c r="N226">
        <v>23099</v>
      </c>
      <c r="O226">
        <v>5</v>
      </c>
      <c r="P226" t="s">
        <v>154</v>
      </c>
      <c r="S226" t="s">
        <v>154</v>
      </c>
      <c r="T226" t="s">
        <v>154</v>
      </c>
      <c r="W226" s="134"/>
      <c r="Z226" s="134"/>
      <c r="AG226" t="s">
        <v>157</v>
      </c>
      <c r="AH226" t="s">
        <v>157</v>
      </c>
      <c r="AJ226" t="s">
        <v>159</v>
      </c>
      <c r="AK226" t="s">
        <v>180</v>
      </c>
      <c r="AL226" t="s">
        <v>154</v>
      </c>
      <c r="AM226" t="s">
        <v>665</v>
      </c>
      <c r="AN226">
        <v>2060</v>
      </c>
      <c r="AO226" t="s">
        <v>1410</v>
      </c>
      <c r="AR226" t="s">
        <v>154</v>
      </c>
      <c r="AX226" t="s">
        <v>168</v>
      </c>
      <c r="BA226" t="s">
        <v>154</v>
      </c>
      <c r="BG226" s="45"/>
      <c r="BI226">
        <v>0</v>
      </c>
    </row>
    <row r="227" spans="3:61" ht="409.5">
      <c r="C227">
        <v>221</v>
      </c>
      <c r="D227">
        <v>219</v>
      </c>
      <c r="E227" t="s">
        <v>1411</v>
      </c>
      <c r="F227" t="s">
        <v>1357</v>
      </c>
      <c r="G227" t="s">
        <v>214</v>
      </c>
      <c r="H227" t="s">
        <v>145</v>
      </c>
      <c r="I227" t="s">
        <v>146</v>
      </c>
      <c r="J227" s="8">
        <v>62753</v>
      </c>
      <c r="K227">
        <v>6023</v>
      </c>
      <c r="L227">
        <v>-0.197</v>
      </c>
      <c r="M227">
        <v>137175</v>
      </c>
      <c r="N227">
        <v>284500</v>
      </c>
      <c r="O227">
        <v>31</v>
      </c>
      <c r="P227" t="s">
        <v>154</v>
      </c>
      <c r="S227" t="s">
        <v>154</v>
      </c>
      <c r="T227" t="s">
        <v>154</v>
      </c>
      <c r="W227" s="134"/>
      <c r="Z227" s="134"/>
      <c r="AE227" t="s">
        <v>167</v>
      </c>
      <c r="AF227" t="s">
        <v>6</v>
      </c>
      <c r="AG227" t="s">
        <v>157</v>
      </c>
      <c r="AH227" t="s">
        <v>157</v>
      </c>
      <c r="AI227" t="s">
        <v>169</v>
      </c>
      <c r="AJ227" t="s">
        <v>159</v>
      </c>
      <c r="AL227" t="s">
        <v>154</v>
      </c>
      <c r="AQ227" t="s">
        <v>160</v>
      </c>
      <c r="AR227" t="s">
        <v>150</v>
      </c>
      <c r="AS227" t="s">
        <v>159</v>
      </c>
      <c r="AT227" s="1" t="s">
        <v>1415</v>
      </c>
      <c r="AU227">
        <v>2030</v>
      </c>
      <c r="AX227" t="s">
        <v>157</v>
      </c>
      <c r="AY227" t="s">
        <v>262</v>
      </c>
      <c r="AZ227" t="s">
        <v>157</v>
      </c>
      <c r="BA227" t="s">
        <v>154</v>
      </c>
      <c r="BG227" s="45"/>
      <c r="BI227">
        <v>0</v>
      </c>
    </row>
    <row r="228" spans="3:61" ht="14.45">
      <c r="C228">
        <v>222</v>
      </c>
      <c r="D228">
        <v>260</v>
      </c>
      <c r="E228" t="s">
        <v>1416</v>
      </c>
      <c r="F228" t="s">
        <v>1227</v>
      </c>
      <c r="G228" t="s">
        <v>229</v>
      </c>
      <c r="H228" t="s">
        <v>145</v>
      </c>
      <c r="I228" t="s">
        <v>146</v>
      </c>
      <c r="J228" s="8">
        <v>62639.20</v>
      </c>
      <c r="K228">
        <v>250.20</v>
      </c>
      <c r="L228">
        <v>-0.689</v>
      </c>
      <c r="M228">
        <v>431944.20</v>
      </c>
      <c r="N228">
        <v>15131</v>
      </c>
      <c r="O228">
        <v>31</v>
      </c>
      <c r="P228" t="s">
        <v>154</v>
      </c>
      <c r="S228" t="s">
        <v>154</v>
      </c>
      <c r="T228" t="s">
        <v>154</v>
      </c>
      <c r="W228" s="134"/>
      <c r="Z228" s="134"/>
      <c r="AE228" t="s">
        <v>281</v>
      </c>
      <c r="AF228" t="s">
        <v>240</v>
      </c>
      <c r="AG228" t="s">
        <v>157</v>
      </c>
      <c r="AH228" t="s">
        <v>157</v>
      </c>
      <c r="AI228" t="s">
        <v>158</v>
      </c>
      <c r="AJ228" t="s">
        <v>159</v>
      </c>
      <c r="AL228" t="s">
        <v>154</v>
      </c>
      <c r="AR228" t="s">
        <v>154</v>
      </c>
      <c r="AX228" t="s">
        <v>168</v>
      </c>
      <c r="AY228" t="s">
        <v>168</v>
      </c>
      <c r="AZ228" t="s">
        <v>158</v>
      </c>
      <c r="BA228" t="s">
        <v>150</v>
      </c>
      <c r="BB228" t="s">
        <v>1420</v>
      </c>
      <c r="BC228">
        <v>2030</v>
      </c>
      <c r="BG228" s="45"/>
      <c r="BI228">
        <v>0</v>
      </c>
    </row>
    <row r="229" spans="3:61" ht="409.5">
      <c r="C229">
        <v>223</v>
      </c>
      <c r="D229">
        <v>190</v>
      </c>
      <c r="E229" t="s">
        <v>1421</v>
      </c>
      <c r="F229" t="s">
        <v>599</v>
      </c>
      <c r="G229" t="s">
        <v>184</v>
      </c>
      <c r="H229" t="s">
        <v>1422</v>
      </c>
      <c r="I229" t="s">
        <v>246</v>
      </c>
      <c r="J229" s="8">
        <v>62441</v>
      </c>
      <c r="K229">
        <v>1339</v>
      </c>
      <c r="L229">
        <v>0.457</v>
      </c>
      <c r="M229">
        <v>89385</v>
      </c>
      <c r="N229">
        <v>125416</v>
      </c>
      <c r="O229">
        <v>21</v>
      </c>
      <c r="P229" t="s">
        <v>154</v>
      </c>
      <c r="S229" t="s">
        <v>150</v>
      </c>
      <c r="T229" t="s">
        <v>154</v>
      </c>
      <c r="U229" t="s">
        <v>155</v>
      </c>
      <c r="W229" s="134"/>
      <c r="Z229" s="134"/>
      <c r="AE229" t="s">
        <v>167</v>
      </c>
      <c r="AF229" t="s">
        <v>6</v>
      </c>
      <c r="AG229" t="s">
        <v>157</v>
      </c>
      <c r="AH229" t="s">
        <v>157</v>
      </c>
      <c r="AI229" t="s">
        <v>158</v>
      </c>
      <c r="AJ229" t="s">
        <v>159</v>
      </c>
      <c r="AL229" t="s">
        <v>154</v>
      </c>
      <c r="AQ229" t="s">
        <v>160</v>
      </c>
      <c r="AR229" t="s">
        <v>150</v>
      </c>
      <c r="AS229" t="s">
        <v>159</v>
      </c>
      <c r="AT229" s="1" t="s">
        <v>1426</v>
      </c>
      <c r="AU229">
        <v>2050</v>
      </c>
      <c r="AX229" t="s">
        <v>157</v>
      </c>
      <c r="AY229" t="s">
        <v>262</v>
      </c>
      <c r="AZ229" t="s">
        <v>158</v>
      </c>
      <c r="BA229" t="s">
        <v>154</v>
      </c>
      <c r="BG229" s="45"/>
      <c r="BI229">
        <v>0</v>
      </c>
    </row>
    <row r="230" spans="3:61" ht="275.45">
      <c r="C230">
        <v>224</v>
      </c>
      <c r="D230">
        <v>245</v>
      </c>
      <c r="E230" t="s">
        <v>1427</v>
      </c>
      <c r="F230" t="s">
        <v>443</v>
      </c>
      <c r="G230" t="s">
        <v>229</v>
      </c>
      <c r="H230" t="s">
        <v>772</v>
      </c>
      <c r="I230" t="s">
        <v>246</v>
      </c>
      <c r="J230" s="8">
        <v>62196.40</v>
      </c>
      <c r="K230">
        <v>4027.30</v>
      </c>
      <c r="L230">
        <v>-0.006</v>
      </c>
      <c r="M230">
        <v>557721.10</v>
      </c>
      <c r="N230">
        <v>86851</v>
      </c>
      <c r="O230">
        <v>31</v>
      </c>
      <c r="P230" t="s">
        <v>154</v>
      </c>
      <c r="S230" t="s">
        <v>154</v>
      </c>
      <c r="T230" t="s">
        <v>154</v>
      </c>
      <c r="W230" s="134"/>
      <c r="Z230" s="134"/>
      <c r="AE230" t="s">
        <v>167</v>
      </c>
      <c r="AF230" t="s">
        <v>6</v>
      </c>
      <c r="AG230" t="s">
        <v>168</v>
      </c>
      <c r="AH230" t="s">
        <v>168</v>
      </c>
      <c r="AI230" t="s">
        <v>168</v>
      </c>
      <c r="AL230" t="s">
        <v>154</v>
      </c>
      <c r="AQ230" t="s">
        <v>160</v>
      </c>
      <c r="AR230" t="s">
        <v>150</v>
      </c>
      <c r="AT230" s="1" t="s">
        <v>1431</v>
      </c>
      <c r="AU230">
        <v>2040</v>
      </c>
      <c r="AX230" t="s">
        <v>157</v>
      </c>
      <c r="AY230" t="s">
        <v>168</v>
      </c>
      <c r="AZ230" t="s">
        <v>158</v>
      </c>
      <c r="BA230" t="s">
        <v>154</v>
      </c>
      <c r="BG230" s="45"/>
      <c r="BI230">
        <v>0</v>
      </c>
    </row>
    <row r="231" spans="3:61" ht="14.45">
      <c r="C231">
        <v>225</v>
      </c>
      <c r="D231">
        <v>237</v>
      </c>
      <c r="E231" t="s">
        <v>1432</v>
      </c>
      <c r="F231" t="s">
        <v>1433</v>
      </c>
      <c r="G231" t="s">
        <v>790</v>
      </c>
      <c r="H231" t="s">
        <v>145</v>
      </c>
      <c r="I231" t="s">
        <v>146</v>
      </c>
      <c r="J231" s="8">
        <v>61643</v>
      </c>
      <c r="K231">
        <v>3457</v>
      </c>
      <c r="L231">
        <v>-0.25</v>
      </c>
      <c r="M231">
        <v>75372</v>
      </c>
      <c r="N231">
        <v>103000</v>
      </c>
      <c r="O231">
        <v>30</v>
      </c>
      <c r="P231" t="s">
        <v>154</v>
      </c>
      <c r="S231" t="s">
        <v>150</v>
      </c>
      <c r="T231" t="s">
        <v>150</v>
      </c>
      <c r="U231" t="s">
        <v>151</v>
      </c>
      <c r="V231" t="s">
        <v>827</v>
      </c>
      <c r="W231" s="134">
        <v>2035</v>
      </c>
      <c r="Z231" s="134"/>
      <c r="AA231" t="s">
        <v>154</v>
      </c>
      <c r="AB231" t="s">
        <v>210</v>
      </c>
      <c r="AE231" t="s">
        <v>167</v>
      </c>
      <c r="AF231" t="s">
        <v>6</v>
      </c>
      <c r="AG231" t="s">
        <v>157</v>
      </c>
      <c r="AH231" t="s">
        <v>157</v>
      </c>
      <c r="AI231" t="s">
        <v>157</v>
      </c>
      <c r="AJ231" t="s">
        <v>218</v>
      </c>
      <c r="AL231" t="s">
        <v>154</v>
      </c>
      <c r="AQ231" t="s">
        <v>219</v>
      </c>
      <c r="AR231" t="s">
        <v>150</v>
      </c>
      <c r="AS231" t="s">
        <v>218</v>
      </c>
      <c r="AT231" t="s">
        <v>1436</v>
      </c>
      <c r="AU231">
        <v>2050</v>
      </c>
      <c r="AX231" t="s">
        <v>157</v>
      </c>
      <c r="AY231" t="s">
        <v>312</v>
      </c>
      <c r="AZ231" t="s">
        <v>158</v>
      </c>
      <c r="BA231" t="s">
        <v>154</v>
      </c>
      <c r="BG231" s="45"/>
      <c r="BI231">
        <v>0</v>
      </c>
    </row>
    <row r="232" spans="3:61" ht="14.45">
      <c r="C232">
        <v>226</v>
      </c>
      <c r="D232">
        <v>160</v>
      </c>
      <c r="E232" t="s">
        <v>1437</v>
      </c>
      <c r="F232" t="s">
        <v>1438</v>
      </c>
      <c r="G232" t="s">
        <v>1047</v>
      </c>
      <c r="H232" t="s">
        <v>175</v>
      </c>
      <c r="I232" t="s">
        <v>176</v>
      </c>
      <c r="J232" s="8">
        <v>61519.50</v>
      </c>
      <c r="K232">
        <v>1982.90</v>
      </c>
      <c r="L232">
        <v>0.026</v>
      </c>
      <c r="M232">
        <v>80880.20</v>
      </c>
      <c r="N232">
        <v>223575</v>
      </c>
      <c r="O232">
        <v>16</v>
      </c>
      <c r="P232" t="s">
        <v>154</v>
      </c>
      <c r="S232" t="s">
        <v>154</v>
      </c>
      <c r="T232" t="s">
        <v>154</v>
      </c>
      <c r="W232" s="134"/>
      <c r="Z232" s="134"/>
      <c r="AL232" t="s">
        <v>154</v>
      </c>
      <c r="AO232" t="s">
        <v>1442</v>
      </c>
      <c r="AP232" t="s">
        <v>795</v>
      </c>
      <c r="AR232" t="s">
        <v>154</v>
      </c>
      <c r="AX232" t="s">
        <v>168</v>
      </c>
      <c r="BA232" t="s">
        <v>154</v>
      </c>
      <c r="BG232" s="45"/>
      <c r="BI232">
        <v>0</v>
      </c>
    </row>
    <row r="233" spans="3:61" ht="409.5">
      <c r="C233">
        <v>227</v>
      </c>
      <c r="D233">
        <v>225</v>
      </c>
      <c r="E233" t="s">
        <v>1443</v>
      </c>
      <c r="F233" t="s">
        <v>271</v>
      </c>
      <c r="G233" t="s">
        <v>272</v>
      </c>
      <c r="H233" t="s">
        <v>374</v>
      </c>
      <c r="I233" t="s">
        <v>246</v>
      </c>
      <c r="J233" s="8">
        <v>61423.20</v>
      </c>
      <c r="K233">
        <v>1144.20</v>
      </c>
      <c r="L233">
        <v>0.018</v>
      </c>
      <c r="M233">
        <v>65317.90</v>
      </c>
      <c r="N233">
        <v>200234</v>
      </c>
      <c r="O233">
        <v>31</v>
      </c>
      <c r="P233" t="s">
        <v>154</v>
      </c>
      <c r="S233" t="s">
        <v>154</v>
      </c>
      <c r="T233" t="s">
        <v>154</v>
      </c>
      <c r="W233" s="134"/>
      <c r="Z233" s="134"/>
      <c r="AE233" t="s">
        <v>167</v>
      </c>
      <c r="AF233" t="s">
        <v>6</v>
      </c>
      <c r="AG233" t="s">
        <v>157</v>
      </c>
      <c r="AH233" t="s">
        <v>157</v>
      </c>
      <c r="AI233" t="s">
        <v>169</v>
      </c>
      <c r="AJ233" t="s">
        <v>159</v>
      </c>
      <c r="AL233" t="s">
        <v>154</v>
      </c>
      <c r="AQ233" t="s">
        <v>160</v>
      </c>
      <c r="AR233" t="s">
        <v>150</v>
      </c>
      <c r="AS233" t="s">
        <v>159</v>
      </c>
      <c r="AT233" s="1" t="s">
        <v>1447</v>
      </c>
      <c r="AU233">
        <v>2050</v>
      </c>
      <c r="AX233" t="s">
        <v>168</v>
      </c>
      <c r="AY233" t="s">
        <v>171</v>
      </c>
      <c r="AZ233" t="s">
        <v>158</v>
      </c>
      <c r="BA233" t="s">
        <v>154</v>
      </c>
      <c r="BG233" s="45"/>
      <c r="BI233">
        <v>0</v>
      </c>
    </row>
    <row r="234" spans="3:61" ht="14.45">
      <c r="C234">
        <v>228</v>
      </c>
      <c r="D234">
        <v>239</v>
      </c>
      <c r="E234" t="s">
        <v>1448</v>
      </c>
      <c r="F234" t="s">
        <v>271</v>
      </c>
      <c r="G234" t="s">
        <v>272</v>
      </c>
      <c r="H234" t="s">
        <v>175</v>
      </c>
      <c r="I234" t="s">
        <v>176</v>
      </c>
      <c r="J234" s="8">
        <v>61099.50</v>
      </c>
      <c r="K234">
        <v>559.90</v>
      </c>
      <c r="L234">
        <v>-0.067</v>
      </c>
      <c r="M234">
        <v>121726.10</v>
      </c>
      <c r="N234">
        <v>118422</v>
      </c>
      <c r="O234">
        <v>12</v>
      </c>
      <c r="P234" t="s">
        <v>154</v>
      </c>
      <c r="S234" t="s">
        <v>154</v>
      </c>
      <c r="T234" t="s">
        <v>154</v>
      </c>
      <c r="W234" s="134"/>
      <c r="Z234" s="134"/>
      <c r="AE234" t="s">
        <v>233</v>
      </c>
      <c r="AF234" t="s">
        <v>234</v>
      </c>
      <c r="AG234" t="s">
        <v>337</v>
      </c>
      <c r="AH234" t="s">
        <v>337</v>
      </c>
      <c r="AJ234" t="s">
        <v>159</v>
      </c>
      <c r="AK234" t="s">
        <v>180</v>
      </c>
      <c r="AL234" t="s">
        <v>154</v>
      </c>
      <c r="AM234" t="s">
        <v>338</v>
      </c>
      <c r="AN234">
        <v>2060</v>
      </c>
      <c r="AO234" t="s">
        <v>1452</v>
      </c>
      <c r="AR234" t="s">
        <v>154</v>
      </c>
      <c r="AX234" t="s">
        <v>168</v>
      </c>
      <c r="BA234" t="s">
        <v>150</v>
      </c>
      <c r="BB234" t="s">
        <v>365</v>
      </c>
      <c r="BD234" t="s">
        <v>1452</v>
      </c>
      <c r="BG234" s="45"/>
      <c r="BI234">
        <v>0</v>
      </c>
    </row>
    <row r="235" spans="3:61" ht="14.45">
      <c r="C235">
        <v>229</v>
      </c>
      <c r="D235">
        <v>251</v>
      </c>
      <c r="E235" t="s">
        <v>1453</v>
      </c>
      <c r="F235" t="s">
        <v>415</v>
      </c>
      <c r="G235" t="s">
        <v>244</v>
      </c>
      <c r="H235" t="s">
        <v>374</v>
      </c>
      <c r="I235" t="s">
        <v>246</v>
      </c>
      <c r="J235" s="8">
        <v>60811.10</v>
      </c>
      <c r="K235">
        <v>813.20</v>
      </c>
      <c r="L235">
        <v>-0.658</v>
      </c>
      <c r="M235">
        <v>133947</v>
      </c>
      <c r="N235">
        <v>98636</v>
      </c>
      <c r="O235">
        <v>31</v>
      </c>
      <c r="P235" t="s">
        <v>154</v>
      </c>
      <c r="S235" t="s">
        <v>150</v>
      </c>
      <c r="T235" t="s">
        <v>150</v>
      </c>
      <c r="U235" t="s">
        <v>151</v>
      </c>
      <c r="V235" t="s">
        <v>1457</v>
      </c>
      <c r="W235" s="134">
        <v>2030</v>
      </c>
      <c r="Z235" s="134"/>
      <c r="AE235" t="s">
        <v>202</v>
      </c>
      <c r="AF235" t="s">
        <v>5</v>
      </c>
      <c r="AG235" t="s">
        <v>157</v>
      </c>
      <c r="AH235" t="s">
        <v>157</v>
      </c>
      <c r="AI235" t="s">
        <v>157</v>
      </c>
      <c r="AJ235" t="s">
        <v>218</v>
      </c>
      <c r="AK235" t="s">
        <v>219</v>
      </c>
      <c r="AL235" t="s">
        <v>150</v>
      </c>
      <c r="AM235" t="s">
        <v>1458</v>
      </c>
      <c r="AN235">
        <v>2050</v>
      </c>
      <c r="AR235" t="s">
        <v>154</v>
      </c>
      <c r="AX235" t="s">
        <v>168</v>
      </c>
      <c r="AY235" t="s">
        <v>168</v>
      </c>
      <c r="AZ235" t="s">
        <v>158</v>
      </c>
      <c r="BA235" t="s">
        <v>154</v>
      </c>
      <c r="BG235" s="45"/>
      <c r="BI235">
        <v>0</v>
      </c>
    </row>
    <row r="236" spans="3:61" ht="14.45">
      <c r="C236">
        <v>230</v>
      </c>
      <c r="D236">
        <v>217</v>
      </c>
      <c r="E236" t="s">
        <v>1459</v>
      </c>
      <c r="F236" t="s">
        <v>333</v>
      </c>
      <c r="G236" t="s">
        <v>229</v>
      </c>
      <c r="H236" t="s">
        <v>863</v>
      </c>
      <c r="I236" t="s">
        <v>3034</v>
      </c>
      <c r="J236" s="8">
        <v>60802</v>
      </c>
      <c r="K236">
        <v>4891.4</v>
      </c>
      <c r="L236">
        <v>-0.182</v>
      </c>
      <c r="M236">
        <v>387891.20</v>
      </c>
      <c r="N236">
        <v>86574</v>
      </c>
      <c r="O236">
        <v>31</v>
      </c>
      <c r="P236" t="s">
        <v>154</v>
      </c>
      <c r="S236" t="s">
        <v>150</v>
      </c>
      <c r="T236" t="s">
        <v>150</v>
      </c>
      <c r="U236" t="s">
        <v>210</v>
      </c>
      <c r="W236" s="134">
        <v>2030</v>
      </c>
      <c r="Z236" s="134"/>
      <c r="AA236" t="s">
        <v>154</v>
      </c>
      <c r="AB236" t="s">
        <v>210</v>
      </c>
      <c r="AE236" t="s">
        <v>281</v>
      </c>
      <c r="AF236" t="s">
        <v>240</v>
      </c>
      <c r="AG236" t="s">
        <v>157</v>
      </c>
      <c r="AH236" t="s">
        <v>157</v>
      </c>
      <c r="AI236" t="s">
        <v>158</v>
      </c>
      <c r="AJ236" t="s">
        <v>159</v>
      </c>
      <c r="AL236" t="s">
        <v>154</v>
      </c>
      <c r="AR236" t="s">
        <v>154</v>
      </c>
      <c r="AX236" t="s">
        <v>157</v>
      </c>
      <c r="AY236" t="s">
        <v>168</v>
      </c>
      <c r="AZ236" t="s">
        <v>158</v>
      </c>
      <c r="BA236" t="s">
        <v>150</v>
      </c>
      <c r="BB236" s="135" t="s">
        <v>7837</v>
      </c>
      <c r="BC236">
        <v>2030</v>
      </c>
      <c r="BG236" s="45"/>
      <c r="BI236">
        <v>0</v>
      </c>
    </row>
    <row r="237" spans="3:61" ht="14.45">
      <c r="C237">
        <v>231</v>
      </c>
      <c r="D237">
        <v>242</v>
      </c>
      <c r="E237" t="s">
        <v>1464</v>
      </c>
      <c r="F237" t="s">
        <v>488</v>
      </c>
      <c r="G237" t="s">
        <v>144</v>
      </c>
      <c r="H237" t="s">
        <v>145</v>
      </c>
      <c r="I237" t="s">
        <v>146</v>
      </c>
      <c r="J237" s="8">
        <v>60177</v>
      </c>
      <c r="K237">
        <v>4635</v>
      </c>
      <c r="L237">
        <v>0.066</v>
      </c>
      <c r="M237">
        <v>37601</v>
      </c>
      <c r="N237">
        <v>255000</v>
      </c>
      <c r="O237">
        <v>31</v>
      </c>
      <c r="P237" t="s">
        <v>154</v>
      </c>
      <c r="S237" t="s">
        <v>154</v>
      </c>
      <c r="T237" t="s">
        <v>154</v>
      </c>
      <c r="W237" s="134"/>
      <c r="Z237" s="134"/>
      <c r="AE237" t="s">
        <v>233</v>
      </c>
      <c r="AF237" t="s">
        <v>234</v>
      </c>
      <c r="AG237" t="s">
        <v>157</v>
      </c>
      <c r="AH237" t="s">
        <v>157</v>
      </c>
      <c r="AI237" t="s">
        <v>168</v>
      </c>
      <c r="AJ237" t="s">
        <v>159</v>
      </c>
      <c r="AL237" t="s">
        <v>154</v>
      </c>
      <c r="AO237" t="s">
        <v>1468</v>
      </c>
      <c r="AP237" t="s">
        <v>1028</v>
      </c>
      <c r="AR237" t="s">
        <v>154</v>
      </c>
      <c r="AX237" t="s">
        <v>168</v>
      </c>
      <c r="AY237" t="s">
        <v>158</v>
      </c>
      <c r="AZ237" t="s">
        <v>158</v>
      </c>
      <c r="BA237" t="s">
        <v>154</v>
      </c>
      <c r="BG237" s="45"/>
      <c r="BI237">
        <v>0</v>
      </c>
    </row>
    <row r="238" spans="3:61" ht="116.1">
      <c r="C238">
        <v>232</v>
      </c>
      <c r="D238">
        <v>231</v>
      </c>
      <c r="E238" t="s">
        <v>1469</v>
      </c>
      <c r="F238" t="s">
        <v>1470</v>
      </c>
      <c r="G238" t="s">
        <v>735</v>
      </c>
      <c r="H238" t="s">
        <v>1471</v>
      </c>
      <c r="I238" t="s">
        <v>246</v>
      </c>
      <c r="J238" s="8">
        <v>59768</v>
      </c>
      <c r="K238">
        <v>5855</v>
      </c>
      <c r="L238">
        <v>0.096</v>
      </c>
      <c r="M238">
        <v>206637</v>
      </c>
      <c r="N238">
        <v>143885</v>
      </c>
      <c r="O238">
        <v>20</v>
      </c>
      <c r="P238" t="s">
        <v>150</v>
      </c>
      <c r="Q238">
        <v>2017</v>
      </c>
      <c r="R238">
        <v>2025</v>
      </c>
      <c r="S238" t="s">
        <v>150</v>
      </c>
      <c r="T238" t="s">
        <v>150</v>
      </c>
      <c r="U238" t="s">
        <v>151</v>
      </c>
      <c r="V238" t="s">
        <v>353</v>
      </c>
      <c r="W238" s="134">
        <v>2025</v>
      </c>
      <c r="Z238" s="134"/>
      <c r="AA238" t="s">
        <v>154</v>
      </c>
      <c r="AB238" t="s">
        <v>155</v>
      </c>
      <c r="AE238" t="s">
        <v>167</v>
      </c>
      <c r="AF238" t="s">
        <v>6</v>
      </c>
      <c r="AG238" t="s">
        <v>157</v>
      </c>
      <c r="AH238" t="s">
        <v>157</v>
      </c>
      <c r="AI238" t="s">
        <v>157</v>
      </c>
      <c r="AJ238" t="s">
        <v>218</v>
      </c>
      <c r="AL238" t="s">
        <v>154</v>
      </c>
      <c r="AQ238" t="s">
        <v>219</v>
      </c>
      <c r="AR238" t="s">
        <v>150</v>
      </c>
      <c r="AS238" t="s">
        <v>218</v>
      </c>
      <c r="AT238" s="1" t="s">
        <v>1475</v>
      </c>
      <c r="AU238">
        <v>2040</v>
      </c>
      <c r="AX238" t="s">
        <v>168</v>
      </c>
      <c r="AY238" t="s">
        <v>171</v>
      </c>
      <c r="AZ238" t="s">
        <v>158</v>
      </c>
      <c r="BA238" t="s">
        <v>154</v>
      </c>
      <c r="BG238" s="45"/>
      <c r="BI238">
        <v>0</v>
      </c>
    </row>
    <row r="239" spans="3:61" ht="14.45">
      <c r="C239">
        <v>233</v>
      </c>
      <c r="D239">
        <v>385</v>
      </c>
      <c r="E239" t="s">
        <v>1476</v>
      </c>
      <c r="F239" t="s">
        <v>415</v>
      </c>
      <c r="G239" t="s">
        <v>244</v>
      </c>
      <c r="H239" t="s">
        <v>175</v>
      </c>
      <c r="I239" t="s">
        <v>176</v>
      </c>
      <c r="J239" s="8">
        <v>59693.90</v>
      </c>
      <c r="K239">
        <v>458.70</v>
      </c>
      <c r="L239">
        <v>-0.217</v>
      </c>
      <c r="M239">
        <v>43927</v>
      </c>
      <c r="N239">
        <v>69647</v>
      </c>
      <c r="O239">
        <v>2</v>
      </c>
      <c r="P239" t="s">
        <v>154</v>
      </c>
      <c r="S239" t="s">
        <v>154</v>
      </c>
      <c r="T239" t="s">
        <v>154</v>
      </c>
      <c r="W239" s="134"/>
      <c r="Z239" s="134"/>
      <c r="AL239" t="s">
        <v>154</v>
      </c>
      <c r="AR239" t="s">
        <v>154</v>
      </c>
      <c r="AX239" t="s">
        <v>168</v>
      </c>
      <c r="BA239" t="s">
        <v>154</v>
      </c>
      <c r="BG239" s="45"/>
      <c r="BI239">
        <v>0</v>
      </c>
    </row>
    <row r="240" spans="3:61" ht="14.45">
      <c r="C240">
        <v>234</v>
      </c>
      <c r="D240">
        <v>226</v>
      </c>
      <c r="E240" t="s">
        <v>1480</v>
      </c>
      <c r="F240" t="s">
        <v>333</v>
      </c>
      <c r="G240" t="s">
        <v>229</v>
      </c>
      <c r="H240" t="s">
        <v>264</v>
      </c>
      <c r="I240" t="s">
        <v>176</v>
      </c>
      <c r="J240" s="8">
        <v>59237.30</v>
      </c>
      <c r="K240">
        <v>5808.30</v>
      </c>
      <c r="L240">
        <v>0.236</v>
      </c>
      <c r="M240">
        <v>1890188.80</v>
      </c>
      <c r="N240">
        <v>52554</v>
      </c>
      <c r="O240">
        <v>25</v>
      </c>
      <c r="P240" t="s">
        <v>154</v>
      </c>
      <c r="S240" t="s">
        <v>154</v>
      </c>
      <c r="T240" t="s">
        <v>154</v>
      </c>
      <c r="W240" s="134"/>
      <c r="Z240" s="134"/>
      <c r="AE240" t="s">
        <v>167</v>
      </c>
      <c r="AF240" t="s">
        <v>6</v>
      </c>
      <c r="AG240" t="s">
        <v>157</v>
      </c>
      <c r="AH240" t="s">
        <v>157</v>
      </c>
      <c r="AI240" t="s">
        <v>157</v>
      </c>
      <c r="AJ240" t="s">
        <v>218</v>
      </c>
      <c r="AL240" t="s">
        <v>154</v>
      </c>
      <c r="AQ240" t="s">
        <v>219</v>
      </c>
      <c r="AR240" t="s">
        <v>150</v>
      </c>
      <c r="AS240" t="s">
        <v>218</v>
      </c>
      <c r="AT240" t="s">
        <v>1484</v>
      </c>
      <c r="AU240">
        <v>2050</v>
      </c>
      <c r="AX240" t="s">
        <v>158</v>
      </c>
      <c r="AY240" t="s">
        <v>168</v>
      </c>
      <c r="AZ240" t="s">
        <v>158</v>
      </c>
      <c r="BA240" t="s">
        <v>154</v>
      </c>
      <c r="BG240" s="45"/>
      <c r="BI240">
        <v>0</v>
      </c>
    </row>
    <row r="241" spans="3:61" ht="14.45">
      <c r="C241">
        <v>235</v>
      </c>
      <c r="D241">
        <v>300</v>
      </c>
      <c r="E241" t="s">
        <v>1485</v>
      </c>
      <c r="F241" t="s">
        <v>599</v>
      </c>
      <c r="G241" t="s">
        <v>184</v>
      </c>
      <c r="H241" t="s">
        <v>175</v>
      </c>
      <c r="I241" t="s">
        <v>176</v>
      </c>
      <c r="J241" s="8">
        <v>58886</v>
      </c>
      <c r="K241">
        <v>1440.70</v>
      </c>
      <c r="L241">
        <v>0.06</v>
      </c>
      <c r="M241">
        <v>30119.50</v>
      </c>
      <c r="N241">
        <v>31822</v>
      </c>
      <c r="O241">
        <v>7</v>
      </c>
      <c r="P241" t="s">
        <v>154</v>
      </c>
      <c r="S241" t="s">
        <v>154</v>
      </c>
      <c r="T241" t="s">
        <v>154</v>
      </c>
      <c r="W241" s="134"/>
      <c r="Z241" s="134"/>
      <c r="AK241" t="s">
        <v>180</v>
      </c>
      <c r="AL241" t="s">
        <v>154</v>
      </c>
      <c r="AN241">
        <v>2060</v>
      </c>
      <c r="AR241" t="s">
        <v>154</v>
      </c>
      <c r="AX241" t="s">
        <v>168</v>
      </c>
      <c r="BA241" t="s">
        <v>154</v>
      </c>
      <c r="BG241" s="45"/>
      <c r="BI241">
        <v>0</v>
      </c>
    </row>
    <row r="242" spans="3:61" ht="409.5">
      <c r="C242">
        <v>236</v>
      </c>
      <c r="D242">
        <v>254</v>
      </c>
      <c r="E242" t="s">
        <v>1489</v>
      </c>
      <c r="F242" t="s">
        <v>620</v>
      </c>
      <c r="G242" t="s">
        <v>229</v>
      </c>
      <c r="H242" t="s">
        <v>145</v>
      </c>
      <c r="I242" t="s">
        <v>146</v>
      </c>
      <c r="J242" s="8">
        <v>58645.90</v>
      </c>
      <c r="K242">
        <v>2062.2</v>
      </c>
      <c r="L242">
        <v>0</v>
      </c>
      <c r="M242">
        <v>307070.9</v>
      </c>
      <c r="N242">
        <v>22453</v>
      </c>
      <c r="O242">
        <v>31</v>
      </c>
      <c r="P242" t="s">
        <v>154</v>
      </c>
      <c r="S242" t="s">
        <v>154</v>
      </c>
      <c r="T242" t="s">
        <v>154</v>
      </c>
      <c r="W242" s="134"/>
      <c r="Z242" s="134"/>
      <c r="AE242" t="s">
        <v>167</v>
      </c>
      <c r="AF242" t="s">
        <v>6</v>
      </c>
      <c r="AG242" t="s">
        <v>157</v>
      </c>
      <c r="AH242" t="s">
        <v>157</v>
      </c>
      <c r="AI242" t="s">
        <v>157</v>
      </c>
      <c r="AJ242" t="s">
        <v>218</v>
      </c>
      <c r="AL242" t="s">
        <v>154</v>
      </c>
      <c r="AQ242" t="s">
        <v>219</v>
      </c>
      <c r="AR242" t="s">
        <v>150</v>
      </c>
      <c r="AS242" t="s">
        <v>218</v>
      </c>
      <c r="AT242" s="136" t="s">
        <v>7838</v>
      </c>
      <c r="AU242">
        <v>2050</v>
      </c>
      <c r="AX242" t="s">
        <v>157</v>
      </c>
      <c r="AY242" t="s">
        <v>168</v>
      </c>
      <c r="AZ242" t="s">
        <v>158</v>
      </c>
      <c r="BA242" t="s">
        <v>154</v>
      </c>
      <c r="BG242" s="45"/>
      <c r="BI242">
        <v>0</v>
      </c>
    </row>
    <row r="243" spans="3:61" ht="14.45">
      <c r="C243">
        <v>237</v>
      </c>
      <c r="D243">
        <v>257</v>
      </c>
      <c r="E243" t="s">
        <v>1494</v>
      </c>
      <c r="F243" t="s">
        <v>1074</v>
      </c>
      <c r="G243" t="s">
        <v>735</v>
      </c>
      <c r="H243" t="s">
        <v>245</v>
      </c>
      <c r="I243" t="s">
        <v>246</v>
      </c>
      <c r="J243" s="8">
        <v>58493.60</v>
      </c>
      <c r="K243">
        <v>379.80</v>
      </c>
      <c r="L243">
        <v>-0.037</v>
      </c>
      <c r="M243">
        <v>11845.10</v>
      </c>
      <c r="N243">
        <v>413000</v>
      </c>
      <c r="O243">
        <v>27</v>
      </c>
      <c r="P243" t="s">
        <v>154</v>
      </c>
      <c r="S243" t="s">
        <v>150</v>
      </c>
      <c r="T243" t="s">
        <v>150</v>
      </c>
      <c r="U243" t="s">
        <v>151</v>
      </c>
      <c r="V243" t="s">
        <v>353</v>
      </c>
      <c r="W243" s="134">
        <v>2032</v>
      </c>
      <c r="X243" t="s">
        <v>151</v>
      </c>
      <c r="Y243" t="s">
        <v>353</v>
      </c>
      <c r="Z243" s="134">
        <v>2045</v>
      </c>
      <c r="AA243" t="s">
        <v>150</v>
      </c>
      <c r="AB243" t="s">
        <v>151</v>
      </c>
      <c r="AC243">
        <v>2045</v>
      </c>
      <c r="AE243" t="s">
        <v>167</v>
      </c>
      <c r="AF243" t="s">
        <v>6</v>
      </c>
      <c r="AG243" t="s">
        <v>157</v>
      </c>
      <c r="AH243" t="s">
        <v>157</v>
      </c>
      <c r="AI243" t="s">
        <v>157</v>
      </c>
      <c r="AJ243" t="s">
        <v>218</v>
      </c>
      <c r="AL243" t="s">
        <v>154</v>
      </c>
      <c r="AQ243" t="s">
        <v>219</v>
      </c>
      <c r="AR243" t="s">
        <v>150</v>
      </c>
      <c r="AS243" t="s">
        <v>218</v>
      </c>
      <c r="AT243" t="s">
        <v>1498</v>
      </c>
      <c r="AU243">
        <v>2045</v>
      </c>
      <c r="AX243" t="s">
        <v>168</v>
      </c>
      <c r="AY243" t="s">
        <v>168</v>
      </c>
      <c r="AZ243" t="s">
        <v>158</v>
      </c>
      <c r="BA243" t="s">
        <v>154</v>
      </c>
      <c r="BG243" s="45"/>
      <c r="BI243">
        <v>0</v>
      </c>
    </row>
    <row r="244" spans="3:61" ht="409.5">
      <c r="C244">
        <v>238</v>
      </c>
      <c r="D244">
        <v>227</v>
      </c>
      <c r="E244" t="s">
        <v>1499</v>
      </c>
      <c r="F244" t="s">
        <v>415</v>
      </c>
      <c r="G244" t="s">
        <v>244</v>
      </c>
      <c r="H244" t="s">
        <v>245</v>
      </c>
      <c r="I244" t="s">
        <v>246</v>
      </c>
      <c r="J244" s="8">
        <v>58480.60</v>
      </c>
      <c r="K244">
        <v>3136.20</v>
      </c>
      <c r="L244">
        <v>-0.232</v>
      </c>
      <c r="M244">
        <v>76469.30</v>
      </c>
      <c r="N244">
        <v>108167</v>
      </c>
      <c r="O244">
        <v>3</v>
      </c>
      <c r="P244" t="s">
        <v>154</v>
      </c>
      <c r="S244" t="s">
        <v>154</v>
      </c>
      <c r="T244" t="s">
        <v>154</v>
      </c>
      <c r="W244" s="134"/>
      <c r="Z244" s="134"/>
      <c r="AE244" t="s">
        <v>202</v>
      </c>
      <c r="AF244" t="s">
        <v>5</v>
      </c>
      <c r="AG244" t="s">
        <v>157</v>
      </c>
      <c r="AH244" t="s">
        <v>157</v>
      </c>
      <c r="AI244" t="s">
        <v>158</v>
      </c>
      <c r="AJ244" t="s">
        <v>159</v>
      </c>
      <c r="AK244" t="s">
        <v>160</v>
      </c>
      <c r="AL244" t="s">
        <v>150</v>
      </c>
      <c r="AM244" s="1" t="s">
        <v>1503</v>
      </c>
      <c r="AN244">
        <v>2039</v>
      </c>
      <c r="AR244" t="s">
        <v>154</v>
      </c>
      <c r="AX244" t="s">
        <v>157</v>
      </c>
      <c r="AY244" t="s">
        <v>168</v>
      </c>
      <c r="AZ244" t="s">
        <v>158</v>
      </c>
      <c r="BA244" t="s">
        <v>154</v>
      </c>
      <c r="BG244" s="45"/>
      <c r="BI244">
        <v>0</v>
      </c>
    </row>
    <row r="245" spans="3:61" ht="409.5">
      <c r="C245">
        <v>239</v>
      </c>
      <c r="D245">
        <v>241</v>
      </c>
      <c r="E245" t="s">
        <v>1504</v>
      </c>
      <c r="F245" t="s">
        <v>1505</v>
      </c>
      <c r="G245" t="s">
        <v>998</v>
      </c>
      <c r="H245" t="s">
        <v>145</v>
      </c>
      <c r="I245" t="s">
        <v>146</v>
      </c>
      <c r="J245" s="8">
        <v>58452.40</v>
      </c>
      <c r="K245">
        <v>689.10</v>
      </c>
      <c r="L245">
        <v>0.099</v>
      </c>
      <c r="M245">
        <v>30274.50</v>
      </c>
      <c r="N245">
        <v>25750</v>
      </c>
      <c r="O245">
        <v>5</v>
      </c>
      <c r="P245" t="s">
        <v>154</v>
      </c>
      <c r="S245" t="s">
        <v>150</v>
      </c>
      <c r="T245" t="s">
        <v>150</v>
      </c>
      <c r="U245" t="s">
        <v>151</v>
      </c>
      <c r="V245" t="s">
        <v>152</v>
      </c>
      <c r="W245" s="134">
        <v>2030</v>
      </c>
      <c r="X245" t="s">
        <v>151</v>
      </c>
      <c r="Y245" t="s">
        <v>152</v>
      </c>
      <c r="Z245" s="134">
        <v>2045</v>
      </c>
      <c r="AA245" t="s">
        <v>150</v>
      </c>
      <c r="AB245" t="s">
        <v>151</v>
      </c>
      <c r="AC245">
        <v>2045</v>
      </c>
      <c r="AE245" t="s">
        <v>167</v>
      </c>
      <c r="AF245" t="s">
        <v>6</v>
      </c>
      <c r="AG245" t="s">
        <v>157</v>
      </c>
      <c r="AH245" t="s">
        <v>157</v>
      </c>
      <c r="AI245" t="s">
        <v>157</v>
      </c>
      <c r="AJ245" t="s">
        <v>218</v>
      </c>
      <c r="AL245" t="s">
        <v>154</v>
      </c>
      <c r="AQ245" t="s">
        <v>219</v>
      </c>
      <c r="AR245" t="s">
        <v>150</v>
      </c>
      <c r="AS245" t="s">
        <v>218</v>
      </c>
      <c r="AT245" s="1" t="s">
        <v>1509</v>
      </c>
      <c r="AU245">
        <v>2045</v>
      </c>
      <c r="AX245" t="s">
        <v>157</v>
      </c>
      <c r="AY245" t="s">
        <v>168</v>
      </c>
      <c r="AZ245" t="s">
        <v>158</v>
      </c>
      <c r="BA245" t="s">
        <v>154</v>
      </c>
      <c r="BG245" s="45"/>
      <c r="BI245">
        <v>0</v>
      </c>
    </row>
    <row r="246" spans="3:61" ht="14.45">
      <c r="C246">
        <v>240</v>
      </c>
      <c r="D246">
        <v>294</v>
      </c>
      <c r="E246" t="s">
        <v>1510</v>
      </c>
      <c r="F246" t="s">
        <v>333</v>
      </c>
      <c r="G246" t="s">
        <v>229</v>
      </c>
      <c r="H246" t="s">
        <v>756</v>
      </c>
      <c r="I246" t="s">
        <v>146</v>
      </c>
      <c r="J246" s="8">
        <v>58295.10</v>
      </c>
      <c r="K246">
        <v>5378.80</v>
      </c>
      <c r="L246">
        <v>0.662</v>
      </c>
      <c r="M246">
        <v>1011297.10</v>
      </c>
      <c r="N246">
        <v>53597</v>
      </c>
      <c r="O246">
        <v>15</v>
      </c>
      <c r="P246" t="s">
        <v>154</v>
      </c>
      <c r="S246" t="s">
        <v>154</v>
      </c>
      <c r="T246" t="s">
        <v>154</v>
      </c>
      <c r="W246" s="134"/>
      <c r="Z246" s="134"/>
      <c r="AE246" t="s">
        <v>233</v>
      </c>
      <c r="AF246" t="s">
        <v>234</v>
      </c>
      <c r="AG246" t="s">
        <v>157</v>
      </c>
      <c r="AH246" t="s">
        <v>157</v>
      </c>
      <c r="AI246" t="s">
        <v>157</v>
      </c>
      <c r="AJ246" t="s">
        <v>218</v>
      </c>
      <c r="AL246" t="s">
        <v>154</v>
      </c>
      <c r="AQ246" t="s">
        <v>160</v>
      </c>
      <c r="AR246" t="s">
        <v>150</v>
      </c>
      <c r="AT246" t="s">
        <v>1514</v>
      </c>
      <c r="AU246">
        <v>2050</v>
      </c>
      <c r="AV246" t="s">
        <v>1515</v>
      </c>
      <c r="AX246" t="s">
        <v>157</v>
      </c>
      <c r="AY246" t="s">
        <v>262</v>
      </c>
      <c r="AZ246" t="s">
        <v>158</v>
      </c>
      <c r="BA246" t="s">
        <v>150</v>
      </c>
      <c r="BB246" t="s">
        <v>365</v>
      </c>
      <c r="BC246">
        <v>2030</v>
      </c>
      <c r="BD246" t="s">
        <v>1516</v>
      </c>
      <c r="BE246" t="s">
        <v>1517</v>
      </c>
      <c r="BG246" s="45"/>
      <c r="BI246">
        <v>0</v>
      </c>
    </row>
    <row r="247" spans="3:61" ht="14.45">
      <c r="C247">
        <v>241</v>
      </c>
      <c r="D247">
        <v>187</v>
      </c>
      <c r="E247" t="s">
        <v>1518</v>
      </c>
      <c r="F247" t="s">
        <v>314</v>
      </c>
      <c r="G247" t="s">
        <v>229</v>
      </c>
      <c r="H247" t="s">
        <v>175</v>
      </c>
      <c r="I247" t="s">
        <v>176</v>
      </c>
      <c r="J247" s="8">
        <v>57874.30</v>
      </c>
      <c r="K247">
        <v>24.60</v>
      </c>
      <c r="L247">
        <v>0.695</v>
      </c>
      <c r="M247">
        <v>46434.90</v>
      </c>
      <c r="N247">
        <v>31642</v>
      </c>
      <c r="O247">
        <v>8</v>
      </c>
      <c r="P247" t="s">
        <v>154</v>
      </c>
      <c r="S247" t="s">
        <v>154</v>
      </c>
      <c r="T247" t="s">
        <v>154</v>
      </c>
      <c r="W247" s="134"/>
      <c r="Z247" s="134"/>
      <c r="AE247" t="s">
        <v>233</v>
      </c>
      <c r="AF247" t="s">
        <v>234</v>
      </c>
      <c r="AG247" t="s">
        <v>337</v>
      </c>
      <c r="AH247" t="s">
        <v>337</v>
      </c>
      <c r="AJ247" t="s">
        <v>159</v>
      </c>
      <c r="AK247" t="s">
        <v>180</v>
      </c>
      <c r="AL247" t="s">
        <v>154</v>
      </c>
      <c r="AM247" t="s">
        <v>338</v>
      </c>
      <c r="AN247">
        <v>2060</v>
      </c>
      <c r="AO247" t="s">
        <v>1522</v>
      </c>
      <c r="AR247" t="s">
        <v>154</v>
      </c>
      <c r="AX247" t="s">
        <v>168</v>
      </c>
      <c r="BA247" t="s">
        <v>154</v>
      </c>
      <c r="BG247" s="45"/>
      <c r="BI247">
        <v>0</v>
      </c>
    </row>
    <row r="248" spans="3:61" ht="14.45">
      <c r="C248">
        <v>242</v>
      </c>
      <c r="D248">
        <v>232</v>
      </c>
      <c r="E248" t="s">
        <v>1523</v>
      </c>
      <c r="F248" t="s">
        <v>333</v>
      </c>
      <c r="G248" t="s">
        <v>229</v>
      </c>
      <c r="H248" t="s">
        <v>175</v>
      </c>
      <c r="I248" t="s">
        <v>176</v>
      </c>
      <c r="J248" s="8">
        <v>57476.80</v>
      </c>
      <c r="K248">
        <v>10730.10</v>
      </c>
      <c r="L248">
        <v>-0.015</v>
      </c>
      <c r="M248">
        <v>1439576.10</v>
      </c>
      <c r="N248">
        <v>63189</v>
      </c>
      <c r="O248">
        <v>13</v>
      </c>
      <c r="P248" t="s">
        <v>154</v>
      </c>
      <c r="S248" t="s">
        <v>154</v>
      </c>
      <c r="T248" t="s">
        <v>154</v>
      </c>
      <c r="W248" s="134"/>
      <c r="Z248" s="134"/>
      <c r="AE248" t="s">
        <v>202</v>
      </c>
      <c r="AF248" t="s">
        <v>5</v>
      </c>
      <c r="AG248" t="s">
        <v>157</v>
      </c>
      <c r="AH248" t="s">
        <v>157</v>
      </c>
      <c r="AI248" t="s">
        <v>157</v>
      </c>
      <c r="AJ248" t="s">
        <v>218</v>
      </c>
      <c r="AK248" t="s">
        <v>219</v>
      </c>
      <c r="AL248" t="s">
        <v>150</v>
      </c>
      <c r="AM248" t="s">
        <v>1527</v>
      </c>
      <c r="AN248">
        <v>2035</v>
      </c>
      <c r="AR248" t="s">
        <v>154</v>
      </c>
      <c r="AX248" t="s">
        <v>157</v>
      </c>
      <c r="AY248" t="s">
        <v>168</v>
      </c>
      <c r="AZ248" t="s">
        <v>158</v>
      </c>
      <c r="BA248" t="s">
        <v>154</v>
      </c>
      <c r="BG248" s="45"/>
      <c r="BI248">
        <v>0</v>
      </c>
    </row>
    <row r="249" spans="3:61" ht="14.45">
      <c r="C249">
        <v>243</v>
      </c>
      <c r="D249">
        <v>270</v>
      </c>
      <c r="E249" t="s">
        <v>1528</v>
      </c>
      <c r="F249" t="s">
        <v>1433</v>
      </c>
      <c r="G249" t="s">
        <v>790</v>
      </c>
      <c r="H249" t="s">
        <v>145</v>
      </c>
      <c r="I249" t="s">
        <v>146</v>
      </c>
      <c r="J249" s="8">
        <v>57063</v>
      </c>
      <c r="K249">
        <v>3149</v>
      </c>
      <c r="L249">
        <v>0.203</v>
      </c>
      <c r="M249">
        <v>74083</v>
      </c>
      <c r="N249">
        <v>107300</v>
      </c>
      <c r="O249">
        <v>28</v>
      </c>
      <c r="P249" t="s">
        <v>154</v>
      </c>
      <c r="S249" t="s">
        <v>150</v>
      </c>
      <c r="T249" t="s">
        <v>150</v>
      </c>
      <c r="U249" t="s">
        <v>151</v>
      </c>
      <c r="V249" t="s">
        <v>827</v>
      </c>
      <c r="W249" s="134">
        <v>2035</v>
      </c>
      <c r="Z249" s="134"/>
      <c r="AA249" t="s">
        <v>154</v>
      </c>
      <c r="AB249" t="s">
        <v>155</v>
      </c>
      <c r="AE249" t="s">
        <v>167</v>
      </c>
      <c r="AF249" t="s">
        <v>6</v>
      </c>
      <c r="AG249" t="s">
        <v>157</v>
      </c>
      <c r="AH249" t="s">
        <v>157</v>
      </c>
      <c r="AI249" t="s">
        <v>169</v>
      </c>
      <c r="AJ249" t="s">
        <v>159</v>
      </c>
      <c r="AL249" t="s">
        <v>154</v>
      </c>
      <c r="AQ249" t="s">
        <v>160</v>
      </c>
      <c r="AR249" t="s">
        <v>150</v>
      </c>
      <c r="AS249" t="s">
        <v>159</v>
      </c>
      <c r="AT249" t="s">
        <v>1532</v>
      </c>
      <c r="AU249">
        <v>2050</v>
      </c>
      <c r="AX249" t="s">
        <v>158</v>
      </c>
      <c r="AY249" t="s">
        <v>168</v>
      </c>
      <c r="AZ249" t="s">
        <v>158</v>
      </c>
      <c r="BA249" t="s">
        <v>154</v>
      </c>
      <c r="BG249" s="45"/>
      <c r="BI249">
        <v>0</v>
      </c>
    </row>
    <row r="250" spans="3:61" ht="14.45">
      <c r="C250">
        <v>244</v>
      </c>
      <c r="D250">
        <v>220</v>
      </c>
      <c r="E250" t="s">
        <v>1533</v>
      </c>
      <c r="F250" t="s">
        <v>599</v>
      </c>
      <c r="G250" t="s">
        <v>184</v>
      </c>
      <c r="H250" t="s">
        <v>264</v>
      </c>
      <c r="I250" t="s">
        <v>176</v>
      </c>
      <c r="J250" s="8">
        <v>57040.70</v>
      </c>
      <c r="K250">
        <v>2297.40</v>
      </c>
      <c r="L250">
        <v>-0.396</v>
      </c>
      <c r="M250">
        <v>73003.30</v>
      </c>
      <c r="N250">
        <v>120739</v>
      </c>
      <c r="O250">
        <v>31</v>
      </c>
      <c r="P250" t="s">
        <v>154</v>
      </c>
      <c r="S250" t="s">
        <v>154</v>
      </c>
      <c r="T250" t="s">
        <v>154</v>
      </c>
      <c r="W250" s="134"/>
      <c r="Z250" s="134"/>
      <c r="AE250" t="s">
        <v>202</v>
      </c>
      <c r="AF250" t="s">
        <v>5</v>
      </c>
      <c r="AG250" t="s">
        <v>157</v>
      </c>
      <c r="AH250" t="s">
        <v>157</v>
      </c>
      <c r="AI250" t="s">
        <v>157</v>
      </c>
      <c r="AJ250" t="s">
        <v>218</v>
      </c>
      <c r="AK250" t="s">
        <v>219</v>
      </c>
      <c r="AL250" t="s">
        <v>150</v>
      </c>
      <c r="AM250" t="s">
        <v>1537</v>
      </c>
      <c r="AN250">
        <v>2050</v>
      </c>
      <c r="AR250" t="s">
        <v>154</v>
      </c>
      <c r="AX250" t="s">
        <v>157</v>
      </c>
      <c r="AY250" t="s">
        <v>262</v>
      </c>
      <c r="AZ250" t="s">
        <v>158</v>
      </c>
      <c r="BA250" t="s">
        <v>154</v>
      </c>
      <c r="BG250" s="45"/>
      <c r="BI250">
        <v>0</v>
      </c>
    </row>
    <row r="251" spans="3:61" ht="14.45">
      <c r="C251">
        <v>245</v>
      </c>
      <c r="D251">
        <v>235</v>
      </c>
      <c r="E251" t="s">
        <v>1538</v>
      </c>
      <c r="F251" t="s">
        <v>183</v>
      </c>
      <c r="G251" t="s">
        <v>184</v>
      </c>
      <c r="H251" t="s">
        <v>145</v>
      </c>
      <c r="I251" t="s">
        <v>146</v>
      </c>
      <c r="J251" s="8">
        <v>56953</v>
      </c>
      <c r="K251">
        <v>9245</v>
      </c>
      <c r="L251">
        <v>-0.156</v>
      </c>
      <c r="M251">
        <v>122780</v>
      </c>
      <c r="N251">
        <v>11800</v>
      </c>
      <c r="O251">
        <v>30</v>
      </c>
      <c r="P251" t="s">
        <v>154</v>
      </c>
      <c r="S251" t="s">
        <v>154</v>
      </c>
      <c r="T251" t="s">
        <v>154</v>
      </c>
      <c r="W251" s="134"/>
      <c r="Z251" s="134"/>
      <c r="AE251" t="s">
        <v>167</v>
      </c>
      <c r="AF251" t="s">
        <v>6</v>
      </c>
      <c r="AG251" t="s">
        <v>157</v>
      </c>
      <c r="AH251" t="s">
        <v>157</v>
      </c>
      <c r="AI251" t="s">
        <v>158</v>
      </c>
      <c r="AJ251" t="s">
        <v>159</v>
      </c>
      <c r="AL251" t="s">
        <v>154</v>
      </c>
      <c r="AQ251" t="s">
        <v>160</v>
      </c>
      <c r="AR251" t="s">
        <v>150</v>
      </c>
      <c r="AS251" t="s">
        <v>159</v>
      </c>
      <c r="AU251">
        <v>2030</v>
      </c>
      <c r="AX251" t="s">
        <v>157</v>
      </c>
      <c r="AY251" t="s">
        <v>190</v>
      </c>
      <c r="AZ251" t="s">
        <v>158</v>
      </c>
      <c r="BA251" t="s">
        <v>154</v>
      </c>
      <c r="BG251" s="45"/>
      <c r="BI251">
        <v>0</v>
      </c>
    </row>
    <row r="252" spans="3:61" ht="14.45">
      <c r="C252">
        <v>246</v>
      </c>
      <c r="D252">
        <v>277</v>
      </c>
      <c r="E252" t="s">
        <v>1542</v>
      </c>
      <c r="F252" t="s">
        <v>348</v>
      </c>
      <c r="G252" t="s">
        <v>214</v>
      </c>
      <c r="H252" t="s">
        <v>175</v>
      </c>
      <c r="I252" t="s">
        <v>176</v>
      </c>
      <c r="J252" s="8">
        <v>56855.50</v>
      </c>
      <c r="K252">
        <v>5356.20</v>
      </c>
      <c r="L252">
        <v>0.125</v>
      </c>
      <c r="M252">
        <v>82795.9</v>
      </c>
      <c r="N252">
        <v>198432</v>
      </c>
      <c r="O252">
        <v>10</v>
      </c>
      <c r="P252" t="s">
        <v>154</v>
      </c>
      <c r="S252" t="s">
        <v>154</v>
      </c>
      <c r="T252" t="s">
        <v>154</v>
      </c>
      <c r="W252" s="134"/>
      <c r="Z252" s="134"/>
      <c r="AE252" t="s">
        <v>233</v>
      </c>
      <c r="AF252" t="s">
        <v>234</v>
      </c>
      <c r="AG252" t="s">
        <v>337</v>
      </c>
      <c r="AH252" t="s">
        <v>337</v>
      </c>
      <c r="AI252" t="s">
        <v>168</v>
      </c>
      <c r="AJ252" t="s">
        <v>159</v>
      </c>
      <c r="AK252" t="s">
        <v>180</v>
      </c>
      <c r="AL252" t="s">
        <v>154</v>
      </c>
      <c r="AM252" t="s">
        <v>338</v>
      </c>
      <c r="AN252">
        <v>2060</v>
      </c>
      <c r="AO252" t="s">
        <v>1546</v>
      </c>
      <c r="AR252" t="s">
        <v>154</v>
      </c>
      <c r="AX252" t="s">
        <v>168</v>
      </c>
      <c r="AY252" t="s">
        <v>168</v>
      </c>
      <c r="AZ252" t="s">
        <v>158</v>
      </c>
      <c r="BA252" t="s">
        <v>154</v>
      </c>
      <c r="BG252" s="45"/>
      <c r="BI252">
        <v>0</v>
      </c>
    </row>
    <row r="253" spans="3:61" ht="14.45">
      <c r="C253">
        <v>247</v>
      </c>
      <c r="D253">
        <v>265</v>
      </c>
      <c r="E253" t="s">
        <v>1547</v>
      </c>
      <c r="F253" t="s">
        <v>599</v>
      </c>
      <c r="G253" t="s">
        <v>184</v>
      </c>
      <c r="H253" t="s">
        <v>175</v>
      </c>
      <c r="I253" t="s">
        <v>176</v>
      </c>
      <c r="J253" s="8">
        <v>56515.80</v>
      </c>
      <c r="K253">
        <v>960.70</v>
      </c>
      <c r="L253">
        <v>-0.382</v>
      </c>
      <c r="M253">
        <v>22251.40</v>
      </c>
      <c r="N253">
        <v>110327</v>
      </c>
      <c r="O253">
        <v>7</v>
      </c>
      <c r="P253" t="s">
        <v>154</v>
      </c>
      <c r="S253" t="s">
        <v>154</v>
      </c>
      <c r="T253" t="s">
        <v>154</v>
      </c>
      <c r="W253" s="134"/>
      <c r="Z253" s="134"/>
      <c r="AE253" t="s">
        <v>233</v>
      </c>
      <c r="AF253" t="s">
        <v>234</v>
      </c>
      <c r="AG253" t="s">
        <v>168</v>
      </c>
      <c r="AH253" t="s">
        <v>168</v>
      </c>
      <c r="AI253" t="s">
        <v>168</v>
      </c>
      <c r="AL253" t="s">
        <v>154</v>
      </c>
      <c r="AO253" t="s">
        <v>1551</v>
      </c>
      <c r="AP253" t="s">
        <v>431</v>
      </c>
      <c r="AR253" t="s">
        <v>154</v>
      </c>
      <c r="AX253" t="s">
        <v>168</v>
      </c>
      <c r="BA253" t="s">
        <v>154</v>
      </c>
      <c r="BG253" s="45"/>
      <c r="BI253">
        <v>0</v>
      </c>
    </row>
    <row r="254" spans="3:61" ht="14.45">
      <c r="C254">
        <v>248</v>
      </c>
      <c r="D254">
        <v>262</v>
      </c>
      <c r="E254" t="s">
        <v>1552</v>
      </c>
      <c r="F254" t="s">
        <v>449</v>
      </c>
      <c r="G254" t="s">
        <v>144</v>
      </c>
      <c r="H254" t="s">
        <v>145</v>
      </c>
      <c r="I254" t="s">
        <v>146</v>
      </c>
      <c r="J254" s="8">
        <v>56360</v>
      </c>
      <c r="K254">
        <v>4864</v>
      </c>
      <c r="L254">
        <v>0.087</v>
      </c>
      <c r="M254">
        <v>31749</v>
      </c>
      <c r="N254">
        <v>364000</v>
      </c>
      <c r="O254">
        <v>24</v>
      </c>
      <c r="P254" t="s">
        <v>154</v>
      </c>
      <c r="S254" t="s">
        <v>154</v>
      </c>
      <c r="T254" t="s">
        <v>154</v>
      </c>
      <c r="W254" s="134"/>
      <c r="Z254" s="134"/>
      <c r="AE254" t="s">
        <v>167</v>
      </c>
      <c r="AF254" t="s">
        <v>6</v>
      </c>
      <c r="AG254" t="s">
        <v>157</v>
      </c>
      <c r="AH254" t="s">
        <v>157</v>
      </c>
      <c r="AI254" t="s">
        <v>158</v>
      </c>
      <c r="AJ254" t="s">
        <v>159</v>
      </c>
      <c r="AL254" t="s">
        <v>154</v>
      </c>
      <c r="AQ254" t="s">
        <v>160</v>
      </c>
      <c r="AR254" t="s">
        <v>150</v>
      </c>
      <c r="AS254" t="s">
        <v>159</v>
      </c>
      <c r="AT254" t="s">
        <v>1556</v>
      </c>
      <c r="AU254">
        <v>2040</v>
      </c>
      <c r="AX254" t="s">
        <v>157</v>
      </c>
      <c r="AY254" t="s">
        <v>168</v>
      </c>
      <c r="AZ254" t="s">
        <v>158</v>
      </c>
      <c r="BA254" t="s">
        <v>154</v>
      </c>
      <c r="BG254" s="45"/>
      <c r="BI254">
        <v>0</v>
      </c>
    </row>
    <row r="255" spans="3:61" ht="405.95">
      <c r="C255">
        <v>249</v>
      </c>
      <c r="D255">
        <v>259</v>
      </c>
      <c r="E255" t="s">
        <v>1557</v>
      </c>
      <c r="F255" t="s">
        <v>926</v>
      </c>
      <c r="G255" t="s">
        <v>206</v>
      </c>
      <c r="H255" t="s">
        <v>145</v>
      </c>
      <c r="I255" t="s">
        <v>146</v>
      </c>
      <c r="J255" s="8">
        <v>56334</v>
      </c>
      <c r="K255">
        <v>4278</v>
      </c>
      <c r="L255">
        <v>-0.12</v>
      </c>
      <c r="M255">
        <v>135161</v>
      </c>
      <c r="N255">
        <v>55000</v>
      </c>
      <c r="O255">
        <v>10</v>
      </c>
      <c r="P255" t="s">
        <v>154</v>
      </c>
      <c r="S255" t="s">
        <v>150</v>
      </c>
      <c r="T255" t="s">
        <v>150</v>
      </c>
      <c r="U255" t="s">
        <v>151</v>
      </c>
      <c r="V255" t="s">
        <v>152</v>
      </c>
      <c r="W255" s="134">
        <v>2030</v>
      </c>
      <c r="Z255" s="134"/>
      <c r="AE255" t="s">
        <v>281</v>
      </c>
      <c r="AF255" t="s">
        <v>240</v>
      </c>
      <c r="AG255" t="s">
        <v>157</v>
      </c>
      <c r="AH255" t="s">
        <v>157</v>
      </c>
      <c r="AI255" t="s">
        <v>158</v>
      </c>
      <c r="AJ255" t="s">
        <v>159</v>
      </c>
      <c r="AL255" t="s">
        <v>154</v>
      </c>
      <c r="AR255" t="s">
        <v>154</v>
      </c>
      <c r="AX255" t="s">
        <v>168</v>
      </c>
      <c r="AY255" t="s">
        <v>168</v>
      </c>
      <c r="AZ255" t="s">
        <v>158</v>
      </c>
      <c r="BA255" t="s">
        <v>150</v>
      </c>
      <c r="BB255" s="1" t="s">
        <v>1561</v>
      </c>
      <c r="BC255">
        <v>2030</v>
      </c>
      <c r="BG255" s="45"/>
      <c r="BI255">
        <v>0</v>
      </c>
    </row>
    <row r="256" spans="3:61" ht="14.45">
      <c r="C256">
        <v>250</v>
      </c>
      <c r="D256">
        <v>303</v>
      </c>
      <c r="E256" t="s">
        <v>1562</v>
      </c>
      <c r="F256" t="s">
        <v>1036</v>
      </c>
      <c r="G256" t="s">
        <v>174</v>
      </c>
      <c r="H256" t="s">
        <v>145</v>
      </c>
      <c r="I256" t="s">
        <v>146</v>
      </c>
      <c r="J256" s="8">
        <v>56219</v>
      </c>
      <c r="K256">
        <v>5901</v>
      </c>
      <c r="L256">
        <v>0.067</v>
      </c>
      <c r="M256">
        <v>77168</v>
      </c>
      <c r="N256">
        <v>7800</v>
      </c>
      <c r="O256">
        <v>15</v>
      </c>
      <c r="P256" t="s">
        <v>154</v>
      </c>
      <c r="S256" t="s">
        <v>154</v>
      </c>
      <c r="T256" t="s">
        <v>154</v>
      </c>
      <c r="W256" s="134"/>
      <c r="Z256" s="134"/>
      <c r="AL256" t="s">
        <v>154</v>
      </c>
      <c r="AR256" t="s">
        <v>154</v>
      </c>
      <c r="AX256" t="s">
        <v>168</v>
      </c>
      <c r="BA256" t="s">
        <v>154</v>
      </c>
      <c r="BG256" s="45"/>
      <c r="BI256">
        <v>0</v>
      </c>
    </row>
    <row r="257" spans="3:61" ht="14.45">
      <c r="C257">
        <v>251</v>
      </c>
      <c r="D257">
        <v>331</v>
      </c>
      <c r="E257" t="s">
        <v>1566</v>
      </c>
      <c r="F257" t="s">
        <v>443</v>
      </c>
      <c r="G257" t="s">
        <v>229</v>
      </c>
      <c r="H257" t="s">
        <v>175</v>
      </c>
      <c r="I257" t="s">
        <v>176</v>
      </c>
      <c r="J257" s="8">
        <v>56161.20</v>
      </c>
      <c r="K257">
        <v>6248.70</v>
      </c>
      <c r="L257">
        <v>0.623</v>
      </c>
      <c r="M257">
        <v>388380.70</v>
      </c>
      <c r="N257">
        <v>94990</v>
      </c>
      <c r="O257">
        <v>15</v>
      </c>
      <c r="P257" t="s">
        <v>154</v>
      </c>
      <c r="S257" t="s">
        <v>154</v>
      </c>
      <c r="T257" t="s">
        <v>154</v>
      </c>
      <c r="W257" s="134"/>
      <c r="Z257" s="134"/>
      <c r="AE257" t="s">
        <v>233</v>
      </c>
      <c r="AF257" t="s">
        <v>234</v>
      </c>
      <c r="AG257" t="s">
        <v>337</v>
      </c>
      <c r="AH257" t="s">
        <v>337</v>
      </c>
      <c r="AJ257" t="s">
        <v>159</v>
      </c>
      <c r="AK257" t="s">
        <v>180</v>
      </c>
      <c r="AL257" t="s">
        <v>154</v>
      </c>
      <c r="AM257" t="s">
        <v>338</v>
      </c>
      <c r="AN257">
        <v>2060</v>
      </c>
      <c r="AO257" t="s">
        <v>1570</v>
      </c>
      <c r="AR257" t="s">
        <v>154</v>
      </c>
      <c r="AX257" t="s">
        <v>168</v>
      </c>
      <c r="AY257" t="s">
        <v>168</v>
      </c>
      <c r="AZ257" t="s">
        <v>158</v>
      </c>
      <c r="BA257" t="s">
        <v>154</v>
      </c>
      <c r="BG257" s="45"/>
      <c r="BI257">
        <v>0</v>
      </c>
    </row>
    <row r="258" spans="3:61" ht="409.5">
      <c r="C258">
        <v>252</v>
      </c>
      <c r="D258">
        <v>181</v>
      </c>
      <c r="E258" t="s">
        <v>1571</v>
      </c>
      <c r="F258" t="s">
        <v>702</v>
      </c>
      <c r="G258" t="s">
        <v>244</v>
      </c>
      <c r="H258" t="s">
        <v>175</v>
      </c>
      <c r="I258" t="s">
        <v>176</v>
      </c>
      <c r="J258" s="8">
        <v>56059.10</v>
      </c>
      <c r="K258">
        <v>-234.90</v>
      </c>
      <c r="L258">
        <v>-1.68</v>
      </c>
      <c r="M258">
        <v>54421.50</v>
      </c>
      <c r="N258">
        <v>99900</v>
      </c>
      <c r="O258">
        <v>13</v>
      </c>
      <c r="P258" t="s">
        <v>154</v>
      </c>
      <c r="S258" t="s">
        <v>154</v>
      </c>
      <c r="T258" t="s">
        <v>154</v>
      </c>
      <c r="W258" s="134"/>
      <c r="Z258" s="134"/>
      <c r="AE258" t="s">
        <v>202</v>
      </c>
      <c r="AF258" t="s">
        <v>5</v>
      </c>
      <c r="AG258" t="s">
        <v>168</v>
      </c>
      <c r="AH258" t="s">
        <v>168</v>
      </c>
      <c r="AI258" t="s">
        <v>168</v>
      </c>
      <c r="AL258" t="s">
        <v>150</v>
      </c>
      <c r="AM258" s="1" t="s">
        <v>1575</v>
      </c>
      <c r="AN258">
        <v>2050</v>
      </c>
      <c r="AR258" t="s">
        <v>154</v>
      </c>
      <c r="AX258" t="s">
        <v>168</v>
      </c>
      <c r="AY258" t="s">
        <v>168</v>
      </c>
      <c r="AZ258" t="s">
        <v>158</v>
      </c>
      <c r="BA258" t="s">
        <v>154</v>
      </c>
      <c r="BG258" s="45"/>
      <c r="BI258">
        <v>0</v>
      </c>
    </row>
    <row r="259" spans="3:61" ht="409.5">
      <c r="C259">
        <v>253</v>
      </c>
      <c r="D259">
        <v>281</v>
      </c>
      <c r="E259" t="s">
        <v>1576</v>
      </c>
      <c r="F259" t="s">
        <v>333</v>
      </c>
      <c r="G259" t="s">
        <v>229</v>
      </c>
      <c r="H259" t="s">
        <v>756</v>
      </c>
      <c r="I259" t="s">
        <v>146</v>
      </c>
      <c r="J259" s="8">
        <v>55917.40</v>
      </c>
      <c r="K259">
        <v>5702.20</v>
      </c>
      <c r="L259">
        <v>0.038</v>
      </c>
      <c r="M259">
        <v>1013004.50</v>
      </c>
      <c r="N259">
        <v>88488</v>
      </c>
      <c r="O259">
        <v>28</v>
      </c>
      <c r="P259" t="s">
        <v>154</v>
      </c>
      <c r="S259" t="s">
        <v>154</v>
      </c>
      <c r="T259" t="s">
        <v>154</v>
      </c>
      <c r="W259" s="134"/>
      <c r="Z259" s="134"/>
      <c r="AE259" t="s">
        <v>167</v>
      </c>
      <c r="AF259" t="s">
        <v>6</v>
      </c>
      <c r="AG259" t="s">
        <v>157</v>
      </c>
      <c r="AH259" t="s">
        <v>157</v>
      </c>
      <c r="AI259" t="s">
        <v>157</v>
      </c>
      <c r="AJ259" t="s">
        <v>218</v>
      </c>
      <c r="AL259" t="s">
        <v>154</v>
      </c>
      <c r="AQ259" t="s">
        <v>219</v>
      </c>
      <c r="AR259" t="s">
        <v>150</v>
      </c>
      <c r="AS259" t="s">
        <v>218</v>
      </c>
      <c r="AT259" s="1" t="s">
        <v>1580</v>
      </c>
      <c r="AU259">
        <v>2050</v>
      </c>
      <c r="AX259" t="s">
        <v>157</v>
      </c>
      <c r="AY259" t="s">
        <v>158</v>
      </c>
      <c r="AZ259" t="s">
        <v>158</v>
      </c>
      <c r="BA259" t="s">
        <v>154</v>
      </c>
      <c r="BG259" s="45"/>
      <c r="BI259">
        <v>0</v>
      </c>
    </row>
    <row r="260" spans="3:61" ht="14.45">
      <c r="C260">
        <v>254</v>
      </c>
      <c r="D260">
        <v>249</v>
      </c>
      <c r="E260" t="s">
        <v>1581</v>
      </c>
      <c r="F260" t="s">
        <v>599</v>
      </c>
      <c r="G260" t="s">
        <v>184</v>
      </c>
      <c r="H260" t="s">
        <v>175</v>
      </c>
      <c r="I260" t="s">
        <v>176</v>
      </c>
      <c r="J260" s="8">
        <v>55879.70</v>
      </c>
      <c r="K260">
        <v>40.90</v>
      </c>
      <c r="L260">
        <v>0.723</v>
      </c>
      <c r="M260">
        <v>75881.6</v>
      </c>
      <c r="N260">
        <v>85648</v>
      </c>
      <c r="O260">
        <v>17</v>
      </c>
      <c r="P260" t="s">
        <v>154</v>
      </c>
      <c r="S260" t="s">
        <v>154</v>
      </c>
      <c r="T260" t="s">
        <v>154</v>
      </c>
      <c r="W260" s="134"/>
      <c r="Z260" s="134"/>
      <c r="AK260" t="s">
        <v>160</v>
      </c>
      <c r="AL260" t="s">
        <v>150</v>
      </c>
      <c r="AM260" t="s">
        <v>1585</v>
      </c>
      <c r="AN260">
        <v>2050</v>
      </c>
      <c r="AO260" t="s">
        <v>1586</v>
      </c>
      <c r="AP260" t="s">
        <v>1585</v>
      </c>
      <c r="AR260" t="s">
        <v>154</v>
      </c>
      <c r="AX260" t="s">
        <v>168</v>
      </c>
      <c r="BA260" t="s">
        <v>154</v>
      </c>
      <c r="BG260" s="45"/>
      <c r="BI260">
        <v>0</v>
      </c>
    </row>
    <row r="261" spans="3:61" ht="14.45">
      <c r="C261">
        <v>255</v>
      </c>
      <c r="D261">
        <v>283</v>
      </c>
      <c r="E261" t="s">
        <v>1587</v>
      </c>
      <c r="F261" t="s">
        <v>333</v>
      </c>
      <c r="G261" t="s">
        <v>229</v>
      </c>
      <c r="H261" t="s">
        <v>772</v>
      </c>
      <c r="I261" t="s">
        <v>246</v>
      </c>
      <c r="J261" s="8">
        <v>55844.10</v>
      </c>
      <c r="K261">
        <v>9371.7</v>
      </c>
      <c r="L261">
        <v>0.122</v>
      </c>
      <c r="M261">
        <v>966333.60</v>
      </c>
      <c r="N261">
        <v>94736</v>
      </c>
      <c r="O261">
        <v>27</v>
      </c>
      <c r="P261" t="s">
        <v>154</v>
      </c>
      <c r="S261" t="s">
        <v>150</v>
      </c>
      <c r="T261" t="s">
        <v>150</v>
      </c>
      <c r="U261" t="s">
        <v>151</v>
      </c>
      <c r="V261" t="s">
        <v>152</v>
      </c>
      <c r="W261" s="134">
        <v>2028</v>
      </c>
      <c r="Z261" s="134"/>
      <c r="AA261" t="s">
        <v>154</v>
      </c>
      <c r="AB261" t="s">
        <v>210</v>
      </c>
      <c r="AE261" t="s">
        <v>167</v>
      </c>
      <c r="AF261" t="s">
        <v>6</v>
      </c>
      <c r="AG261" t="s">
        <v>157</v>
      </c>
      <c r="AH261" t="s">
        <v>157</v>
      </c>
      <c r="AI261" t="s">
        <v>158</v>
      </c>
      <c r="AJ261" t="s">
        <v>159</v>
      </c>
      <c r="AL261" t="s">
        <v>154</v>
      </c>
      <c r="AQ261" t="s">
        <v>160</v>
      </c>
      <c r="AR261" t="s">
        <v>150</v>
      </c>
      <c r="AS261" t="s">
        <v>159</v>
      </c>
      <c r="AT261" s="135" t="s">
        <v>7839</v>
      </c>
      <c r="AU261">
        <v>2050</v>
      </c>
      <c r="AX261" t="s">
        <v>157</v>
      </c>
      <c r="AY261" t="s">
        <v>168</v>
      </c>
      <c r="AZ261" t="s">
        <v>158</v>
      </c>
      <c r="BA261" t="s">
        <v>154</v>
      </c>
      <c r="BG261" s="45"/>
      <c r="BI261">
        <v>0</v>
      </c>
    </row>
    <row r="262" spans="3:61" ht="14.45">
      <c r="C262">
        <v>256</v>
      </c>
      <c r="D262">
        <v>238</v>
      </c>
      <c r="E262" t="s">
        <v>1592</v>
      </c>
      <c r="F262" t="s">
        <v>679</v>
      </c>
      <c r="G262" t="s">
        <v>174</v>
      </c>
      <c r="H262" t="s">
        <v>175</v>
      </c>
      <c r="I262" t="s">
        <v>176</v>
      </c>
      <c r="J262" s="8">
        <v>55760.20</v>
      </c>
      <c r="K262">
        <v>2718</v>
      </c>
      <c r="L262">
        <v>0.665</v>
      </c>
      <c r="M262">
        <v>233942</v>
      </c>
      <c r="N262">
        <v>123483</v>
      </c>
      <c r="O262">
        <v>17</v>
      </c>
      <c r="P262" t="s">
        <v>154</v>
      </c>
      <c r="S262" t="s">
        <v>154</v>
      </c>
      <c r="T262" t="s">
        <v>154</v>
      </c>
      <c r="W262" s="134"/>
      <c r="Z262" s="134"/>
      <c r="AE262" t="s">
        <v>202</v>
      </c>
      <c r="AF262" t="s">
        <v>5</v>
      </c>
      <c r="AG262" t="s">
        <v>1596</v>
      </c>
      <c r="AH262" t="s">
        <v>1596</v>
      </c>
      <c r="AI262" t="s">
        <v>168</v>
      </c>
      <c r="AJ262" t="s">
        <v>159</v>
      </c>
      <c r="AK262" t="s">
        <v>160</v>
      </c>
      <c r="AL262" t="s">
        <v>150</v>
      </c>
      <c r="AM262" t="s">
        <v>1597</v>
      </c>
      <c r="AN262">
        <v>2060</v>
      </c>
      <c r="AO262" t="s">
        <v>1598</v>
      </c>
      <c r="AR262" t="s">
        <v>154</v>
      </c>
      <c r="AX262" t="s">
        <v>168</v>
      </c>
      <c r="AY262" t="s">
        <v>168</v>
      </c>
      <c r="AZ262" t="s">
        <v>158</v>
      </c>
      <c r="BA262" t="s">
        <v>154</v>
      </c>
      <c r="BG262" s="45"/>
      <c r="BI262">
        <v>0</v>
      </c>
    </row>
    <row r="263" spans="3:61" ht="14.45">
      <c r="C263">
        <v>257</v>
      </c>
      <c r="D263">
        <v>302</v>
      </c>
      <c r="E263" t="s">
        <v>1599</v>
      </c>
      <c r="F263" t="s">
        <v>228</v>
      </c>
      <c r="G263" t="s">
        <v>229</v>
      </c>
      <c r="H263" t="s">
        <v>321</v>
      </c>
      <c r="I263" t="s">
        <v>246</v>
      </c>
      <c r="J263" s="8">
        <v>55753</v>
      </c>
      <c r="K263">
        <v>9272</v>
      </c>
      <c r="L263">
        <v>0.027</v>
      </c>
      <c r="M263">
        <v>246548</v>
      </c>
      <c r="N263">
        <v>43000</v>
      </c>
      <c r="O263">
        <v>9</v>
      </c>
      <c r="P263" t="s">
        <v>154</v>
      </c>
      <c r="S263" t="s">
        <v>154</v>
      </c>
      <c r="T263" t="s">
        <v>154</v>
      </c>
      <c r="W263" s="134"/>
      <c r="Z263" s="134"/>
      <c r="AE263" t="s">
        <v>281</v>
      </c>
      <c r="AF263" t="s">
        <v>240</v>
      </c>
      <c r="AG263" t="s">
        <v>157</v>
      </c>
      <c r="AH263" t="s">
        <v>157</v>
      </c>
      <c r="AI263" t="s">
        <v>169</v>
      </c>
      <c r="AJ263" t="s">
        <v>159</v>
      </c>
      <c r="AL263" t="s">
        <v>154</v>
      </c>
      <c r="AR263" t="s">
        <v>154</v>
      </c>
      <c r="AX263" t="s">
        <v>157</v>
      </c>
      <c r="AY263" t="s">
        <v>312</v>
      </c>
      <c r="AZ263" t="s">
        <v>158</v>
      </c>
      <c r="BA263" t="s">
        <v>150</v>
      </c>
      <c r="BB263" t="s">
        <v>1603</v>
      </c>
      <c r="BC263">
        <v>2035</v>
      </c>
      <c r="BG263" s="45"/>
      <c r="BI263">
        <v>0</v>
      </c>
    </row>
    <row r="264" spans="3:61" ht="14.45">
      <c r="C264">
        <v>258</v>
      </c>
      <c r="D264">
        <v>306</v>
      </c>
      <c r="E264" t="s">
        <v>1604</v>
      </c>
      <c r="F264" t="s">
        <v>333</v>
      </c>
      <c r="G264" t="s">
        <v>229</v>
      </c>
      <c r="H264" t="s">
        <v>686</v>
      </c>
      <c r="I264" t="s">
        <v>176</v>
      </c>
      <c r="J264" s="8">
        <v>55708.60</v>
      </c>
      <c r="K264">
        <v>8374.60</v>
      </c>
      <c r="L264">
        <v>0.082</v>
      </c>
      <c r="M264">
        <v>514129.90</v>
      </c>
      <c r="N264">
        <v>214521</v>
      </c>
      <c r="O264">
        <v>2</v>
      </c>
      <c r="P264" t="s">
        <v>154</v>
      </c>
      <c r="S264" t="s">
        <v>154</v>
      </c>
      <c r="T264" t="s">
        <v>154</v>
      </c>
      <c r="W264" s="134"/>
      <c r="Z264" s="134"/>
      <c r="AE264" t="s">
        <v>202</v>
      </c>
      <c r="AF264" t="s">
        <v>5</v>
      </c>
      <c r="AG264" t="s">
        <v>157</v>
      </c>
      <c r="AH264" t="s">
        <v>157</v>
      </c>
      <c r="AI264" t="s">
        <v>158</v>
      </c>
      <c r="AJ264" t="s">
        <v>159</v>
      </c>
      <c r="AK264" t="s">
        <v>160</v>
      </c>
      <c r="AL264" t="s">
        <v>150</v>
      </c>
      <c r="AM264" t="s">
        <v>1608</v>
      </c>
      <c r="AN264">
        <v>2032</v>
      </c>
      <c r="AR264" t="s">
        <v>154</v>
      </c>
      <c r="AX264" t="s">
        <v>168</v>
      </c>
      <c r="AY264" t="s">
        <v>171</v>
      </c>
      <c r="AZ264" t="s">
        <v>158</v>
      </c>
      <c r="BA264" t="s">
        <v>154</v>
      </c>
      <c r="BG264" s="45"/>
      <c r="BI264">
        <v>0</v>
      </c>
    </row>
    <row r="265" spans="3:61" ht="409.5">
      <c r="C265">
        <v>259</v>
      </c>
      <c r="D265">
        <v>268</v>
      </c>
      <c r="E265" t="s">
        <v>1609</v>
      </c>
      <c r="F265" t="s">
        <v>183</v>
      </c>
      <c r="G265" t="s">
        <v>184</v>
      </c>
      <c r="H265" t="s">
        <v>1610</v>
      </c>
      <c r="I265" t="s">
        <v>3036</v>
      </c>
      <c r="J265" s="8">
        <v>55658</v>
      </c>
      <c r="K265">
        <v>7897</v>
      </c>
      <c r="L265">
        <v>-0.389</v>
      </c>
      <c r="M265">
        <v>102362</v>
      </c>
      <c r="N265">
        <v>40872</v>
      </c>
      <c r="O265">
        <v>31</v>
      </c>
      <c r="P265" t="s">
        <v>154</v>
      </c>
      <c r="S265" t="s">
        <v>154</v>
      </c>
      <c r="T265" t="s">
        <v>154</v>
      </c>
      <c r="W265" s="134"/>
      <c r="Z265" s="134"/>
      <c r="AE265" t="s">
        <v>167</v>
      </c>
      <c r="AF265" t="s">
        <v>6</v>
      </c>
      <c r="AG265" t="s">
        <v>157</v>
      </c>
      <c r="AH265" t="s">
        <v>157</v>
      </c>
      <c r="AI265" t="s">
        <v>169</v>
      </c>
      <c r="AJ265" t="s">
        <v>159</v>
      </c>
      <c r="AL265" t="s">
        <v>154</v>
      </c>
      <c r="AQ265" t="s">
        <v>160</v>
      </c>
      <c r="AR265" t="s">
        <v>150</v>
      </c>
      <c r="AS265" t="s">
        <v>159</v>
      </c>
      <c r="AT265" s="1" t="s">
        <v>1614</v>
      </c>
      <c r="AU265">
        <v>2050</v>
      </c>
      <c r="AX265" t="s">
        <v>157</v>
      </c>
      <c r="AY265" t="s">
        <v>190</v>
      </c>
      <c r="AZ265" t="s">
        <v>158</v>
      </c>
      <c r="BA265" t="s">
        <v>154</v>
      </c>
      <c r="BG265" s="45"/>
      <c r="BI265">
        <v>0</v>
      </c>
    </row>
    <row r="266" spans="3:61" ht="14.45">
      <c r="C266">
        <v>260</v>
      </c>
      <c r="D266">
        <v>247</v>
      </c>
      <c r="E266" t="s">
        <v>1615</v>
      </c>
      <c r="F266" t="s">
        <v>192</v>
      </c>
      <c r="G266" t="s">
        <v>193</v>
      </c>
      <c r="H266" t="s">
        <v>499</v>
      </c>
      <c r="I266" t="s">
        <v>246</v>
      </c>
      <c r="J266" s="8">
        <v>55571.50</v>
      </c>
      <c r="K266">
        <v>1899</v>
      </c>
      <c r="L266">
        <v>-0.446</v>
      </c>
      <c r="M266">
        <v>65423.50</v>
      </c>
      <c r="N266">
        <v>25601</v>
      </c>
      <c r="O266">
        <v>31</v>
      </c>
      <c r="P266" t="s">
        <v>154</v>
      </c>
      <c r="S266" t="s">
        <v>154</v>
      </c>
      <c r="T266" t="s">
        <v>154</v>
      </c>
      <c r="W266" s="134"/>
      <c r="Z266" s="134"/>
      <c r="AE266" t="s">
        <v>167</v>
      </c>
      <c r="AF266" t="s">
        <v>6</v>
      </c>
      <c r="AG266" t="s">
        <v>157</v>
      </c>
      <c r="AH266" t="s">
        <v>157</v>
      </c>
      <c r="AI266" t="s">
        <v>157</v>
      </c>
      <c r="AJ266" t="s">
        <v>218</v>
      </c>
      <c r="AL266" t="s">
        <v>154</v>
      </c>
      <c r="AQ266" t="s">
        <v>219</v>
      </c>
      <c r="AR266" t="s">
        <v>150</v>
      </c>
      <c r="AS266" t="s">
        <v>218</v>
      </c>
      <c r="AT266" t="s">
        <v>1619</v>
      </c>
      <c r="AU266">
        <v>2050</v>
      </c>
      <c r="AX266" t="s">
        <v>157</v>
      </c>
      <c r="AY266" t="s">
        <v>190</v>
      </c>
      <c r="AZ266" t="s">
        <v>158</v>
      </c>
      <c r="BA266" t="s">
        <v>154</v>
      </c>
      <c r="BG266" s="45"/>
      <c r="BI266">
        <v>0</v>
      </c>
    </row>
    <row r="267" spans="3:61" ht="14.45">
      <c r="C267">
        <v>261</v>
      </c>
      <c r="D267">
        <v>234</v>
      </c>
      <c r="E267" t="s">
        <v>1620</v>
      </c>
      <c r="F267" t="s">
        <v>348</v>
      </c>
      <c r="G267" t="s">
        <v>214</v>
      </c>
      <c r="H267" t="s">
        <v>264</v>
      </c>
      <c r="I267" t="s">
        <v>176</v>
      </c>
      <c r="J267" s="8">
        <v>55483.80</v>
      </c>
      <c r="K267">
        <v>2402.2</v>
      </c>
      <c r="L267">
        <v>-0.218</v>
      </c>
      <c r="M267">
        <v>62333.70</v>
      </c>
      <c r="N267">
        <v>207548</v>
      </c>
      <c r="O267">
        <v>31</v>
      </c>
      <c r="P267" t="s">
        <v>150</v>
      </c>
      <c r="Q267">
        <v>2019</v>
      </c>
      <c r="R267">
        <v>2050</v>
      </c>
      <c r="S267" t="s">
        <v>150</v>
      </c>
      <c r="T267" t="s">
        <v>150</v>
      </c>
      <c r="U267" t="s">
        <v>151</v>
      </c>
      <c r="V267" t="s">
        <v>152</v>
      </c>
      <c r="W267" s="134">
        <v>2030</v>
      </c>
      <c r="X267" t="s">
        <v>151</v>
      </c>
      <c r="Y267" t="s">
        <v>152</v>
      </c>
      <c r="Z267" s="134">
        <v>2050</v>
      </c>
      <c r="AA267" t="s">
        <v>150</v>
      </c>
      <c r="AB267" t="s">
        <v>151</v>
      </c>
      <c r="AC267">
        <v>2050</v>
      </c>
      <c r="AE267" t="s">
        <v>9</v>
      </c>
      <c r="AF267" t="s">
        <v>240</v>
      </c>
      <c r="AG267" t="s">
        <v>157</v>
      </c>
      <c r="AH267" t="s">
        <v>157</v>
      </c>
      <c r="AI267" t="s">
        <v>157</v>
      </c>
      <c r="AJ267" t="s">
        <v>218</v>
      </c>
      <c r="AL267" t="s">
        <v>154</v>
      </c>
      <c r="AR267" t="s">
        <v>154</v>
      </c>
      <c r="AX267" t="s">
        <v>157</v>
      </c>
      <c r="AY267" t="s">
        <v>312</v>
      </c>
      <c r="AZ267" t="s">
        <v>158</v>
      </c>
      <c r="BA267" t="s">
        <v>150</v>
      </c>
      <c r="BB267" t="s">
        <v>1624</v>
      </c>
      <c r="BC267">
        <v>2030</v>
      </c>
      <c r="BG267" s="45"/>
      <c r="BI267">
        <v>0</v>
      </c>
    </row>
    <row r="268" spans="3:61" ht="14.45">
      <c r="C268">
        <v>262</v>
      </c>
      <c r="D268">
        <v>289</v>
      </c>
      <c r="E268" t="s">
        <v>1625</v>
      </c>
      <c r="F268" t="s">
        <v>1626</v>
      </c>
      <c r="G268" t="s">
        <v>790</v>
      </c>
      <c r="H268" t="s">
        <v>1627</v>
      </c>
      <c r="I268" t="s">
        <v>246</v>
      </c>
      <c r="J268" s="8">
        <v>55482</v>
      </c>
      <c r="K268">
        <v>6109</v>
      </c>
      <c r="L268">
        <v>0.598</v>
      </c>
      <c r="M268">
        <v>87697</v>
      </c>
      <c r="N268">
        <v>104890</v>
      </c>
      <c r="O268">
        <v>22</v>
      </c>
      <c r="P268" t="s">
        <v>154</v>
      </c>
      <c r="S268" t="s">
        <v>150</v>
      </c>
      <c r="T268" t="s">
        <v>150</v>
      </c>
      <c r="U268" t="s">
        <v>151</v>
      </c>
      <c r="V268" t="s">
        <v>353</v>
      </c>
      <c r="W268" s="134">
        <v>2030</v>
      </c>
      <c r="X268" t="s">
        <v>151</v>
      </c>
      <c r="Y268" t="s">
        <v>353</v>
      </c>
      <c r="Z268" s="134">
        <v>2040</v>
      </c>
      <c r="AA268" t="s">
        <v>150</v>
      </c>
      <c r="AB268" t="s">
        <v>151</v>
      </c>
      <c r="AC268">
        <v>2040</v>
      </c>
      <c r="AE268" t="s">
        <v>167</v>
      </c>
      <c r="AF268" t="s">
        <v>6</v>
      </c>
      <c r="AG268" t="s">
        <v>157</v>
      </c>
      <c r="AH268" t="s">
        <v>157</v>
      </c>
      <c r="AI268" t="s">
        <v>157</v>
      </c>
      <c r="AJ268" t="s">
        <v>218</v>
      </c>
      <c r="AL268" t="s">
        <v>154</v>
      </c>
      <c r="AQ268" t="s">
        <v>219</v>
      </c>
      <c r="AR268" t="s">
        <v>150</v>
      </c>
      <c r="AS268" t="s">
        <v>218</v>
      </c>
      <c r="AT268" t="s">
        <v>1631</v>
      </c>
      <c r="AU268">
        <v>2040</v>
      </c>
      <c r="AX268" t="s">
        <v>157</v>
      </c>
      <c r="AY268" t="s">
        <v>158</v>
      </c>
      <c r="AZ268" t="s">
        <v>157</v>
      </c>
      <c r="BA268" t="s">
        <v>154</v>
      </c>
      <c r="BG268" s="45"/>
      <c r="BI268">
        <v>0</v>
      </c>
    </row>
    <row r="269" spans="3:61" ht="14.45">
      <c r="C269">
        <v>263</v>
      </c>
      <c r="D269">
        <v>287</v>
      </c>
      <c r="E269" t="s">
        <v>1632</v>
      </c>
      <c r="F269" t="s">
        <v>980</v>
      </c>
      <c r="G269" t="s">
        <v>229</v>
      </c>
      <c r="H269" t="s">
        <v>264</v>
      </c>
      <c r="I269" t="s">
        <v>176</v>
      </c>
      <c r="J269" s="8">
        <v>55365.30</v>
      </c>
      <c r="K269">
        <v>6922.40</v>
      </c>
      <c r="L269">
        <v>0.438</v>
      </c>
      <c r="M269">
        <v>208401.80</v>
      </c>
      <c r="N269">
        <v>51436</v>
      </c>
      <c r="O269">
        <v>31</v>
      </c>
      <c r="P269" t="s">
        <v>154</v>
      </c>
      <c r="S269" t="s">
        <v>150</v>
      </c>
      <c r="T269" t="s">
        <v>154</v>
      </c>
      <c r="U269" t="s">
        <v>155</v>
      </c>
      <c r="W269" s="134"/>
      <c r="Z269" s="134"/>
      <c r="AE269" t="s">
        <v>281</v>
      </c>
      <c r="AF269" t="s">
        <v>240</v>
      </c>
      <c r="AG269" t="s">
        <v>157</v>
      </c>
      <c r="AH269" t="s">
        <v>157</v>
      </c>
      <c r="AI269" t="s">
        <v>169</v>
      </c>
      <c r="AJ269" t="s">
        <v>159</v>
      </c>
      <c r="AL269" t="s">
        <v>154</v>
      </c>
      <c r="AP269" t="s">
        <v>1636</v>
      </c>
      <c r="AQ269" t="s">
        <v>219</v>
      </c>
      <c r="AR269" t="s">
        <v>150</v>
      </c>
      <c r="AT269" t="s">
        <v>1637</v>
      </c>
      <c r="AU269">
        <v>2050</v>
      </c>
      <c r="AV269" t="s">
        <v>1638</v>
      </c>
      <c r="AX269" t="s">
        <v>157</v>
      </c>
      <c r="AY269" t="s">
        <v>171</v>
      </c>
      <c r="AZ269" t="s">
        <v>158</v>
      </c>
      <c r="BA269" t="s">
        <v>150</v>
      </c>
      <c r="BB269" t="s">
        <v>1639</v>
      </c>
      <c r="BC269">
        <v>2030</v>
      </c>
      <c r="BG269" s="45"/>
      <c r="BI269">
        <v>0</v>
      </c>
    </row>
    <row r="270" spans="3:61" ht="409.5">
      <c r="C270">
        <v>264</v>
      </c>
      <c r="D270">
        <v>255</v>
      </c>
      <c r="E270" t="s">
        <v>1640</v>
      </c>
      <c r="F270" t="s">
        <v>516</v>
      </c>
      <c r="G270" t="s">
        <v>517</v>
      </c>
      <c r="H270" t="s">
        <v>145</v>
      </c>
      <c r="I270" t="s">
        <v>146</v>
      </c>
      <c r="J270" s="8">
        <v>55085</v>
      </c>
      <c r="K270">
        <v>5083</v>
      </c>
      <c r="L270">
        <v>0.115</v>
      </c>
      <c r="M270">
        <v>150020</v>
      </c>
      <c r="N270">
        <v>94500</v>
      </c>
      <c r="O270">
        <v>9</v>
      </c>
      <c r="P270" t="s">
        <v>154</v>
      </c>
      <c r="S270" t="s">
        <v>154</v>
      </c>
      <c r="T270" t="s">
        <v>154</v>
      </c>
      <c r="W270" s="134"/>
      <c r="Z270" s="134"/>
      <c r="AE270" t="s">
        <v>202</v>
      </c>
      <c r="AF270" t="s">
        <v>5</v>
      </c>
      <c r="AG270" t="s">
        <v>157</v>
      </c>
      <c r="AH270" t="s">
        <v>157</v>
      </c>
      <c r="AI270" t="s">
        <v>158</v>
      </c>
      <c r="AJ270" t="s">
        <v>159</v>
      </c>
      <c r="AK270" t="s">
        <v>160</v>
      </c>
      <c r="AL270" t="s">
        <v>150</v>
      </c>
      <c r="AM270" s="1" t="s">
        <v>1644</v>
      </c>
      <c r="AN270">
        <v>2035</v>
      </c>
      <c r="AR270" t="s">
        <v>154</v>
      </c>
      <c r="AX270" t="s">
        <v>168</v>
      </c>
      <c r="AY270" t="s">
        <v>168</v>
      </c>
      <c r="AZ270" t="s">
        <v>158</v>
      </c>
      <c r="BA270" t="s">
        <v>154</v>
      </c>
      <c r="BG270" s="45"/>
      <c r="BI270">
        <v>0</v>
      </c>
    </row>
    <row r="271" spans="3:61" ht="14.45">
      <c r="C271">
        <v>265</v>
      </c>
      <c r="D271">
        <v>256</v>
      </c>
      <c r="E271" t="s">
        <v>1645</v>
      </c>
      <c r="F271" t="s">
        <v>679</v>
      </c>
      <c r="G271" t="s">
        <v>174</v>
      </c>
      <c r="H271" t="s">
        <v>175</v>
      </c>
      <c r="I271" t="s">
        <v>176</v>
      </c>
      <c r="J271" s="8">
        <v>54963.10</v>
      </c>
      <c r="K271">
        <v>2125.8</v>
      </c>
      <c r="L271">
        <v>0.316</v>
      </c>
      <c r="M271">
        <v>257154.70</v>
      </c>
      <c r="N271">
        <v>126893</v>
      </c>
      <c r="O271">
        <v>14</v>
      </c>
      <c r="P271" t="s">
        <v>154</v>
      </c>
      <c r="S271" t="s">
        <v>154</v>
      </c>
      <c r="T271" t="s">
        <v>154</v>
      </c>
      <c r="W271" s="134"/>
      <c r="Z271" s="134"/>
      <c r="AL271" t="s">
        <v>154</v>
      </c>
      <c r="AR271" t="s">
        <v>154</v>
      </c>
      <c r="AX271" t="s">
        <v>168</v>
      </c>
      <c r="BA271" t="s">
        <v>154</v>
      </c>
      <c r="BG271" s="45"/>
      <c r="BI271">
        <v>0</v>
      </c>
    </row>
    <row r="272" spans="3:61" ht="14.45">
      <c r="C272">
        <v>266</v>
      </c>
      <c r="D272">
        <v>442</v>
      </c>
      <c r="E272" t="s">
        <v>1649</v>
      </c>
      <c r="F272" t="s">
        <v>163</v>
      </c>
      <c r="G272" t="s">
        <v>144</v>
      </c>
      <c r="H272" t="s">
        <v>175</v>
      </c>
      <c r="I272" t="s">
        <v>176</v>
      </c>
      <c r="J272" s="8">
        <v>54736.30</v>
      </c>
      <c r="K272">
        <v>15626.40</v>
      </c>
      <c r="L272">
        <v>0.843</v>
      </c>
      <c r="M272">
        <v>69189.4</v>
      </c>
      <c r="N272">
        <v>23465</v>
      </c>
      <c r="O272">
        <v>2</v>
      </c>
      <c r="P272" t="s">
        <v>154</v>
      </c>
      <c r="S272" t="s">
        <v>154</v>
      </c>
      <c r="T272" t="s">
        <v>154</v>
      </c>
      <c r="W272" s="134"/>
      <c r="Z272" s="134"/>
      <c r="AE272" t="s">
        <v>233</v>
      </c>
      <c r="AF272" t="s">
        <v>234</v>
      </c>
      <c r="AG272" t="s">
        <v>168</v>
      </c>
      <c r="AH272" t="s">
        <v>168</v>
      </c>
      <c r="AI272" t="s">
        <v>168</v>
      </c>
      <c r="AL272" t="s">
        <v>154</v>
      </c>
      <c r="AP272" t="s">
        <v>1028</v>
      </c>
      <c r="AR272" t="s">
        <v>154</v>
      </c>
      <c r="AX272" t="s">
        <v>168</v>
      </c>
      <c r="AY272" t="s">
        <v>168</v>
      </c>
      <c r="AZ272" t="s">
        <v>158</v>
      </c>
      <c r="BA272" t="s">
        <v>154</v>
      </c>
      <c r="BG272" s="45"/>
      <c r="BI272">
        <v>0</v>
      </c>
    </row>
    <row r="273" spans="3:61" ht="348">
      <c r="C273">
        <v>267</v>
      </c>
      <c r="D273">
        <v>272</v>
      </c>
      <c r="E273" t="s">
        <v>1653</v>
      </c>
      <c r="F273" t="s">
        <v>1074</v>
      </c>
      <c r="G273" t="s">
        <v>735</v>
      </c>
      <c r="H273" t="s">
        <v>145</v>
      </c>
      <c r="I273" t="s">
        <v>146</v>
      </c>
      <c r="J273" s="8">
        <v>54681.20</v>
      </c>
      <c r="K273">
        <v>435.90</v>
      </c>
      <c r="L273">
        <v>0.097</v>
      </c>
      <c r="M273">
        <v>13392.90</v>
      </c>
      <c r="N273">
        <v>36815</v>
      </c>
      <c r="O273">
        <v>5</v>
      </c>
      <c r="P273" t="s">
        <v>154</v>
      </c>
      <c r="S273" t="s">
        <v>154</v>
      </c>
      <c r="T273" t="s">
        <v>154</v>
      </c>
      <c r="W273" s="134"/>
      <c r="Z273" s="134"/>
      <c r="AE273" t="s">
        <v>281</v>
      </c>
      <c r="AF273" t="s">
        <v>240</v>
      </c>
      <c r="AG273" t="s">
        <v>157</v>
      </c>
      <c r="AH273" t="s">
        <v>157</v>
      </c>
      <c r="AI273" t="s">
        <v>158</v>
      </c>
      <c r="AJ273" t="s">
        <v>159</v>
      </c>
      <c r="AL273" t="s">
        <v>154</v>
      </c>
      <c r="AR273" t="s">
        <v>154</v>
      </c>
      <c r="AX273" t="s">
        <v>168</v>
      </c>
      <c r="AY273" t="s">
        <v>168</v>
      </c>
      <c r="AZ273" t="s">
        <v>158</v>
      </c>
      <c r="BA273" t="s">
        <v>150</v>
      </c>
      <c r="BB273" s="1" t="s">
        <v>1657</v>
      </c>
      <c r="BC273">
        <v>2034</v>
      </c>
      <c r="BG273" s="45"/>
      <c r="BI273">
        <v>0</v>
      </c>
    </row>
    <row r="274" spans="3:61" ht="14.45">
      <c r="C274">
        <v>268</v>
      </c>
      <c r="D274">
        <v>278</v>
      </c>
      <c r="E274" t="s">
        <v>1658</v>
      </c>
      <c r="F274" t="s">
        <v>1433</v>
      </c>
      <c r="G274" t="s">
        <v>790</v>
      </c>
      <c r="H274" t="s">
        <v>145</v>
      </c>
      <c r="I274" t="s">
        <v>146</v>
      </c>
      <c r="J274" s="8">
        <v>54211</v>
      </c>
      <c r="K274">
        <v>846</v>
      </c>
      <c r="L274">
        <v>0.029</v>
      </c>
      <c r="M274">
        <v>61783</v>
      </c>
      <c r="N274">
        <v>133300</v>
      </c>
      <c r="O274">
        <v>30</v>
      </c>
      <c r="P274" t="s">
        <v>154</v>
      </c>
      <c r="S274" t="s">
        <v>150</v>
      </c>
      <c r="T274" t="s">
        <v>150</v>
      </c>
      <c r="U274" t="s">
        <v>151</v>
      </c>
      <c r="V274" t="s">
        <v>827</v>
      </c>
      <c r="W274" s="134">
        <v>2035</v>
      </c>
      <c r="Z274" s="134"/>
      <c r="AE274" t="s">
        <v>167</v>
      </c>
      <c r="AF274" t="s">
        <v>6</v>
      </c>
      <c r="AG274" t="s">
        <v>157</v>
      </c>
      <c r="AH274" t="s">
        <v>157</v>
      </c>
      <c r="AI274" t="s">
        <v>169</v>
      </c>
      <c r="AJ274" t="s">
        <v>159</v>
      </c>
      <c r="AL274" t="s">
        <v>154</v>
      </c>
      <c r="AQ274" t="s">
        <v>160</v>
      </c>
      <c r="AR274" t="s">
        <v>150</v>
      </c>
      <c r="AS274" t="s">
        <v>159</v>
      </c>
      <c r="AT274" t="s">
        <v>1662</v>
      </c>
      <c r="AU274">
        <v>2050</v>
      </c>
      <c r="AX274" t="s">
        <v>157</v>
      </c>
      <c r="AY274" t="s">
        <v>168</v>
      </c>
      <c r="AZ274" t="s">
        <v>158</v>
      </c>
      <c r="BA274" t="s">
        <v>154</v>
      </c>
      <c r="BG274" s="45"/>
      <c r="BI274">
        <v>0</v>
      </c>
    </row>
    <row r="275" spans="3:61" ht="14.45">
      <c r="C275">
        <v>269</v>
      </c>
      <c r="D275">
        <v>279</v>
      </c>
      <c r="E275" t="s">
        <v>1663</v>
      </c>
      <c r="F275" t="s">
        <v>516</v>
      </c>
      <c r="G275" t="s">
        <v>517</v>
      </c>
      <c r="H275" t="s">
        <v>175</v>
      </c>
      <c r="I275" t="s">
        <v>176</v>
      </c>
      <c r="J275" s="8">
        <v>54146</v>
      </c>
      <c r="K275">
        <v>1255</v>
      </c>
      <c r="L275">
        <v>0.087</v>
      </c>
      <c r="M275">
        <v>92178.30</v>
      </c>
      <c r="N275">
        <v>240617</v>
      </c>
      <c r="O275">
        <v>17</v>
      </c>
      <c r="P275" t="s">
        <v>154</v>
      </c>
      <c r="S275" t="s">
        <v>154</v>
      </c>
      <c r="T275" t="s">
        <v>154</v>
      </c>
      <c r="W275" s="134"/>
      <c r="Z275" s="134"/>
      <c r="AE275" t="s">
        <v>233</v>
      </c>
      <c r="AF275" t="s">
        <v>234</v>
      </c>
      <c r="AG275" t="s">
        <v>157</v>
      </c>
      <c r="AH275" t="s">
        <v>157</v>
      </c>
      <c r="AJ275" t="s">
        <v>159</v>
      </c>
      <c r="AK275" t="s">
        <v>180</v>
      </c>
      <c r="AL275" t="s">
        <v>154</v>
      </c>
      <c r="AM275" t="s">
        <v>338</v>
      </c>
      <c r="AN275">
        <v>2060</v>
      </c>
      <c r="AO275" t="s">
        <v>1667</v>
      </c>
      <c r="AP275" t="s">
        <v>1668</v>
      </c>
      <c r="AR275" t="s">
        <v>154</v>
      </c>
      <c r="AX275" t="s">
        <v>168</v>
      </c>
      <c r="AY275" t="s">
        <v>168</v>
      </c>
      <c r="AZ275" t="s">
        <v>158</v>
      </c>
      <c r="BA275" t="s">
        <v>154</v>
      </c>
      <c r="BG275" s="45"/>
      <c r="BI275">
        <v>0</v>
      </c>
    </row>
    <row r="276" spans="3:61" ht="14.45">
      <c r="C276">
        <v>270</v>
      </c>
      <c r="D276">
        <v>329</v>
      </c>
      <c r="E276" t="s">
        <v>1669</v>
      </c>
      <c r="F276" t="s">
        <v>926</v>
      </c>
      <c r="G276" t="s">
        <v>206</v>
      </c>
      <c r="H276" t="s">
        <v>284</v>
      </c>
      <c r="I276" t="s">
        <v>246</v>
      </c>
      <c r="J276" s="8">
        <v>54073</v>
      </c>
      <c r="K276">
        <v>7035</v>
      </c>
      <c r="L276">
        <v>0.181</v>
      </c>
      <c r="M276">
        <v>104035</v>
      </c>
      <c r="N276">
        <v>94300</v>
      </c>
      <c r="O276">
        <v>24</v>
      </c>
      <c r="P276" t="s">
        <v>150</v>
      </c>
      <c r="Q276">
        <v>2016</v>
      </c>
      <c r="R276">
        <v>2025</v>
      </c>
      <c r="S276" t="s">
        <v>150</v>
      </c>
      <c r="T276" t="s">
        <v>150</v>
      </c>
      <c r="U276" t="s">
        <v>151</v>
      </c>
      <c r="V276" t="s">
        <v>152</v>
      </c>
      <c r="W276" s="134">
        <v>2030</v>
      </c>
      <c r="X276" t="s">
        <v>151</v>
      </c>
      <c r="Y276" t="s">
        <v>152</v>
      </c>
      <c r="Z276" s="134">
        <v>2045</v>
      </c>
      <c r="AA276" t="s">
        <v>150</v>
      </c>
      <c r="AB276" t="s">
        <v>151</v>
      </c>
      <c r="AC276">
        <v>2045</v>
      </c>
      <c r="AE276" t="s">
        <v>167</v>
      </c>
      <c r="AF276" t="s">
        <v>6</v>
      </c>
      <c r="AG276" t="s">
        <v>157</v>
      </c>
      <c r="AH276" t="s">
        <v>157</v>
      </c>
      <c r="AI276" t="s">
        <v>157</v>
      </c>
      <c r="AJ276" t="s">
        <v>218</v>
      </c>
      <c r="AL276" t="s">
        <v>154</v>
      </c>
      <c r="AQ276" t="s">
        <v>219</v>
      </c>
      <c r="AR276" t="s">
        <v>150</v>
      </c>
      <c r="AS276" t="s">
        <v>218</v>
      </c>
      <c r="AT276" t="s">
        <v>1673</v>
      </c>
      <c r="AU276">
        <v>2045</v>
      </c>
      <c r="AX276" t="s">
        <v>168</v>
      </c>
      <c r="AY276" t="s">
        <v>190</v>
      </c>
      <c r="AZ276" t="s">
        <v>157</v>
      </c>
      <c r="BA276" t="s">
        <v>154</v>
      </c>
      <c r="BG276" s="45"/>
      <c r="BI276">
        <v>0</v>
      </c>
    </row>
    <row r="277" spans="3:61" ht="409.5">
      <c r="C277">
        <v>271</v>
      </c>
      <c r="D277">
        <v>304</v>
      </c>
      <c r="E277" t="s">
        <v>1674</v>
      </c>
      <c r="F277" t="s">
        <v>1163</v>
      </c>
      <c r="G277" t="s">
        <v>229</v>
      </c>
      <c r="H277" t="s">
        <v>145</v>
      </c>
      <c r="I277" t="s">
        <v>146</v>
      </c>
      <c r="J277" s="8">
        <v>53938</v>
      </c>
      <c r="K277">
        <v>4750</v>
      </c>
      <c r="L277">
        <v>-0.028</v>
      </c>
      <c r="M277">
        <v>490144</v>
      </c>
      <c r="N277">
        <v>52600</v>
      </c>
      <c r="O277">
        <v>15</v>
      </c>
      <c r="P277" t="s">
        <v>154</v>
      </c>
      <c r="S277" t="s">
        <v>154</v>
      </c>
      <c r="T277" t="s">
        <v>154</v>
      </c>
      <c r="W277" s="134"/>
      <c r="Z277" s="134"/>
      <c r="AE277" t="s">
        <v>281</v>
      </c>
      <c r="AF277" t="s">
        <v>240</v>
      </c>
      <c r="AG277" t="s">
        <v>157</v>
      </c>
      <c r="AH277" t="s">
        <v>158</v>
      </c>
      <c r="AI277" t="s">
        <v>169</v>
      </c>
      <c r="AJ277">
        <v>1</v>
      </c>
      <c r="AL277" t="s">
        <v>154</v>
      </c>
      <c r="AO277" t="s">
        <v>1679</v>
      </c>
      <c r="AP277" t="s">
        <v>1167</v>
      </c>
      <c r="AQ277" t="s">
        <v>160</v>
      </c>
      <c r="AR277" t="s">
        <v>150</v>
      </c>
      <c r="AT277" t="s">
        <v>1680</v>
      </c>
      <c r="AU277">
        <v>2030</v>
      </c>
      <c r="AV277" t="s">
        <v>1681</v>
      </c>
      <c r="AX277" t="s">
        <v>158</v>
      </c>
      <c r="AY277" t="s">
        <v>168</v>
      </c>
      <c r="AZ277" t="s">
        <v>158</v>
      </c>
      <c r="BA277" t="s">
        <v>150</v>
      </c>
      <c r="BB277" s="1" t="s">
        <v>1682</v>
      </c>
      <c r="BC277">
        <v>2030</v>
      </c>
      <c r="BG277" s="45"/>
      <c r="BI277">
        <v>0</v>
      </c>
    </row>
    <row r="278" spans="3:61" ht="174">
      <c r="C278">
        <v>272</v>
      </c>
      <c r="D278">
        <v>233</v>
      </c>
      <c r="E278" t="s">
        <v>1683</v>
      </c>
      <c r="F278" t="s">
        <v>599</v>
      </c>
      <c r="G278" t="s">
        <v>184</v>
      </c>
      <c r="H278" t="s">
        <v>342</v>
      </c>
      <c r="I278" t="s">
        <v>176</v>
      </c>
      <c r="J278" s="8">
        <v>53869.80</v>
      </c>
      <c r="K278">
        <v>825.30</v>
      </c>
      <c r="L278">
        <v>-0.365</v>
      </c>
      <c r="M278">
        <v>70040.20</v>
      </c>
      <c r="N278">
        <v>44502</v>
      </c>
      <c r="O278">
        <v>31</v>
      </c>
      <c r="P278" t="s">
        <v>154</v>
      </c>
      <c r="S278" t="s">
        <v>154</v>
      </c>
      <c r="T278" t="s">
        <v>154</v>
      </c>
      <c r="W278" s="134"/>
      <c r="Z278" s="134"/>
      <c r="AE278" t="s">
        <v>167</v>
      </c>
      <c r="AF278" t="s">
        <v>6</v>
      </c>
      <c r="AG278" t="s">
        <v>157</v>
      </c>
      <c r="AH278" t="s">
        <v>168</v>
      </c>
      <c r="AI278" t="s">
        <v>158</v>
      </c>
      <c r="AJ278">
        <v>1</v>
      </c>
      <c r="AL278" t="s">
        <v>154</v>
      </c>
      <c r="AR278" t="s">
        <v>150</v>
      </c>
      <c r="AS278">
        <v>1</v>
      </c>
      <c r="AT278" s="1" t="s">
        <v>1687</v>
      </c>
      <c r="AU278">
        <v>2050</v>
      </c>
      <c r="AX278" t="s">
        <v>157</v>
      </c>
      <c r="AY278" t="s">
        <v>158</v>
      </c>
      <c r="AZ278" t="s">
        <v>158</v>
      </c>
      <c r="BA278" t="s">
        <v>154</v>
      </c>
      <c r="BG278" s="45"/>
      <c r="BI278">
        <v>0</v>
      </c>
    </row>
    <row r="279" spans="3:61" ht="14.45">
      <c r="C279">
        <v>273</v>
      </c>
      <c r="D279">
        <v>246</v>
      </c>
      <c r="E279" t="s">
        <v>1688</v>
      </c>
      <c r="F279" t="s">
        <v>656</v>
      </c>
      <c r="G279" t="s">
        <v>214</v>
      </c>
      <c r="H279" t="s">
        <v>145</v>
      </c>
      <c r="I279" t="s">
        <v>146</v>
      </c>
      <c r="J279" s="8">
        <v>53803</v>
      </c>
      <c r="K279">
        <v>10320</v>
      </c>
      <c r="L279">
        <v>-0.182</v>
      </c>
      <c r="M279">
        <v>124413</v>
      </c>
      <c r="N279">
        <v>90400</v>
      </c>
      <c r="O279">
        <v>26</v>
      </c>
      <c r="P279" t="s">
        <v>150</v>
      </c>
      <c r="Q279">
        <v>2023</v>
      </c>
      <c r="R279">
        <v>2030</v>
      </c>
      <c r="S279" t="s">
        <v>150</v>
      </c>
      <c r="T279" t="s">
        <v>150</v>
      </c>
      <c r="U279" t="s">
        <v>151</v>
      </c>
      <c r="V279" t="s">
        <v>152</v>
      </c>
      <c r="W279" s="134">
        <v>2030</v>
      </c>
      <c r="X279" t="s">
        <v>151</v>
      </c>
      <c r="Y279" t="s">
        <v>152</v>
      </c>
      <c r="Z279" s="134">
        <v>2040</v>
      </c>
      <c r="AA279" t="s">
        <v>150</v>
      </c>
      <c r="AB279" t="s">
        <v>151</v>
      </c>
      <c r="AC279">
        <v>2040</v>
      </c>
      <c r="AE279" t="s">
        <v>167</v>
      </c>
      <c r="AF279" t="s">
        <v>6</v>
      </c>
      <c r="AG279" t="s">
        <v>157</v>
      </c>
      <c r="AH279" t="s">
        <v>157</v>
      </c>
      <c r="AI279" t="s">
        <v>157</v>
      </c>
      <c r="AJ279" t="s">
        <v>218</v>
      </c>
      <c r="AL279" t="s">
        <v>154</v>
      </c>
      <c r="AQ279" t="s">
        <v>219</v>
      </c>
      <c r="AR279" t="s">
        <v>150</v>
      </c>
      <c r="AS279" t="s">
        <v>218</v>
      </c>
      <c r="AT279" t="s">
        <v>1692</v>
      </c>
      <c r="AU279">
        <v>2040</v>
      </c>
      <c r="AX279" t="s">
        <v>168</v>
      </c>
      <c r="AY279" t="s">
        <v>168</v>
      </c>
      <c r="AZ279" t="s">
        <v>157</v>
      </c>
      <c r="BA279" t="s">
        <v>154</v>
      </c>
      <c r="BG279" s="45"/>
      <c r="BI279">
        <v>0</v>
      </c>
    </row>
    <row r="280" spans="3:61" ht="409.5">
      <c r="C280">
        <v>274</v>
      </c>
      <c r="D280">
        <v>264</v>
      </c>
      <c r="E280" t="s">
        <v>1693</v>
      </c>
      <c r="F280" t="s">
        <v>183</v>
      </c>
      <c r="G280" t="s">
        <v>184</v>
      </c>
      <c r="H280" t="s">
        <v>1694</v>
      </c>
      <c r="I280" t="s">
        <v>246</v>
      </c>
      <c r="J280" s="8">
        <v>53658</v>
      </c>
      <c r="K280">
        <v>11552</v>
      </c>
      <c r="L280">
        <v>0.149</v>
      </c>
      <c r="M280">
        <v>102786</v>
      </c>
      <c r="N280">
        <v>59594</v>
      </c>
      <c r="O280">
        <v>20</v>
      </c>
      <c r="P280" t="s">
        <v>154</v>
      </c>
      <c r="S280" t="s">
        <v>154</v>
      </c>
      <c r="T280" t="s">
        <v>154</v>
      </c>
      <c r="W280" s="134"/>
      <c r="Z280" s="134"/>
      <c r="AE280" t="s">
        <v>167</v>
      </c>
      <c r="AF280" t="s">
        <v>6</v>
      </c>
      <c r="AG280" t="s">
        <v>157</v>
      </c>
      <c r="AH280" t="s">
        <v>157</v>
      </c>
      <c r="AI280" t="s">
        <v>158</v>
      </c>
      <c r="AJ280" t="s">
        <v>159</v>
      </c>
      <c r="AL280" t="s">
        <v>154</v>
      </c>
      <c r="AQ280" t="s">
        <v>160</v>
      </c>
      <c r="AR280" t="s">
        <v>150</v>
      </c>
      <c r="AS280" t="s">
        <v>159</v>
      </c>
      <c r="AT280" s="1" t="s">
        <v>1698</v>
      </c>
      <c r="AU280">
        <v>2050</v>
      </c>
      <c r="AX280" t="s">
        <v>157</v>
      </c>
      <c r="AY280" t="s">
        <v>190</v>
      </c>
      <c r="AZ280" t="s">
        <v>158</v>
      </c>
      <c r="BA280" t="s">
        <v>154</v>
      </c>
      <c r="BG280" s="45"/>
      <c r="BI280">
        <v>0</v>
      </c>
    </row>
    <row r="281" spans="3:61" ht="14.45">
      <c r="C281">
        <v>275</v>
      </c>
      <c r="D281">
        <v>269</v>
      </c>
      <c r="E281" t="s">
        <v>1699</v>
      </c>
      <c r="F281" t="s">
        <v>213</v>
      </c>
      <c r="G281" t="s">
        <v>214</v>
      </c>
      <c r="H281" t="s">
        <v>145</v>
      </c>
      <c r="I281" t="s">
        <v>146</v>
      </c>
      <c r="J281" s="8">
        <v>53559</v>
      </c>
      <c r="K281">
        <v>2775</v>
      </c>
      <c r="L281">
        <v>-0.15</v>
      </c>
      <c r="M281">
        <v>39909</v>
      </c>
      <c r="N281">
        <v>58000</v>
      </c>
      <c r="O281">
        <v>31</v>
      </c>
      <c r="P281" t="s">
        <v>150</v>
      </c>
      <c r="Q281">
        <v>2016</v>
      </c>
      <c r="R281">
        <v>2025</v>
      </c>
      <c r="S281" t="s">
        <v>150</v>
      </c>
      <c r="T281" t="s">
        <v>150</v>
      </c>
      <c r="U281" t="s">
        <v>151</v>
      </c>
      <c r="V281" t="s">
        <v>152</v>
      </c>
      <c r="W281" s="134">
        <v>2030</v>
      </c>
      <c r="X281" t="s">
        <v>151</v>
      </c>
      <c r="Y281" t="s">
        <v>152</v>
      </c>
      <c r="Z281" s="134">
        <v>2040</v>
      </c>
      <c r="AA281" t="s">
        <v>150</v>
      </c>
      <c r="AB281" t="s">
        <v>151</v>
      </c>
      <c r="AC281">
        <v>2040</v>
      </c>
      <c r="AE281" t="s">
        <v>167</v>
      </c>
      <c r="AF281" t="s">
        <v>6</v>
      </c>
      <c r="AG281" t="s">
        <v>157</v>
      </c>
      <c r="AH281" t="s">
        <v>157</v>
      </c>
      <c r="AI281" t="s">
        <v>157</v>
      </c>
      <c r="AJ281" t="s">
        <v>218</v>
      </c>
      <c r="AL281" t="s">
        <v>154</v>
      </c>
      <c r="AQ281" t="s">
        <v>219</v>
      </c>
      <c r="AR281" t="s">
        <v>150</v>
      </c>
      <c r="AS281" t="s">
        <v>218</v>
      </c>
      <c r="AT281" t="s">
        <v>1703</v>
      </c>
      <c r="AU281">
        <v>2040</v>
      </c>
      <c r="AX281" t="s">
        <v>157</v>
      </c>
      <c r="AY281" t="s">
        <v>171</v>
      </c>
      <c r="AZ281" t="s">
        <v>158</v>
      </c>
      <c r="BA281" t="s">
        <v>154</v>
      </c>
      <c r="BG281" s="45"/>
      <c r="BI281">
        <v>0</v>
      </c>
    </row>
    <row r="282" spans="3:61" ht="409.5">
      <c r="C282">
        <v>276</v>
      </c>
      <c r="D282">
        <v>290</v>
      </c>
      <c r="E282" t="s">
        <v>1704</v>
      </c>
      <c r="F282" t="s">
        <v>236</v>
      </c>
      <c r="G282" t="s">
        <v>206</v>
      </c>
      <c r="H282" t="s">
        <v>245</v>
      </c>
      <c r="I282" t="s">
        <v>246</v>
      </c>
      <c r="J282" s="8">
        <v>53536.80</v>
      </c>
      <c r="K282">
        <v>342.80</v>
      </c>
      <c r="L282">
        <v>0.461</v>
      </c>
      <c r="M282">
        <v>15700.60</v>
      </c>
      <c r="N282">
        <v>40885</v>
      </c>
      <c r="O282">
        <v>15</v>
      </c>
      <c r="P282" t="s">
        <v>154</v>
      </c>
      <c r="S282" t="s">
        <v>150</v>
      </c>
      <c r="T282" t="s">
        <v>150</v>
      </c>
      <c r="U282" t="s">
        <v>210</v>
      </c>
      <c r="W282" s="134">
        <v>2030</v>
      </c>
      <c r="Z282" s="134"/>
      <c r="AE282" t="s">
        <v>202</v>
      </c>
      <c r="AF282" t="s">
        <v>5</v>
      </c>
      <c r="AG282" t="s">
        <v>157</v>
      </c>
      <c r="AH282" t="s">
        <v>157</v>
      </c>
      <c r="AI282" t="s">
        <v>169</v>
      </c>
      <c r="AJ282" t="s">
        <v>159</v>
      </c>
      <c r="AK282" t="s">
        <v>160</v>
      </c>
      <c r="AL282" t="s">
        <v>150</v>
      </c>
      <c r="AM282" s="1" t="s">
        <v>1708</v>
      </c>
      <c r="AN282">
        <v>2030</v>
      </c>
      <c r="AR282" t="s">
        <v>154</v>
      </c>
      <c r="AX282" t="s">
        <v>157</v>
      </c>
      <c r="AY282" t="s">
        <v>158</v>
      </c>
      <c r="AZ282" t="s">
        <v>158</v>
      </c>
      <c r="BA282" t="s">
        <v>154</v>
      </c>
      <c r="BG282" s="45"/>
      <c r="BI282">
        <v>0</v>
      </c>
    </row>
    <row r="283" spans="3:61" ht="14.45">
      <c r="C283">
        <v>277</v>
      </c>
      <c r="D283">
        <v>297</v>
      </c>
      <c r="E283" t="s">
        <v>1709</v>
      </c>
      <c r="F283" t="s">
        <v>926</v>
      </c>
      <c r="G283" t="s">
        <v>206</v>
      </c>
      <c r="H283" t="s">
        <v>374</v>
      </c>
      <c r="I283" t="s">
        <v>246</v>
      </c>
      <c r="J283" s="8">
        <v>53333</v>
      </c>
      <c r="K283">
        <v>6012.80</v>
      </c>
      <c r="L283">
        <v>0.03</v>
      </c>
      <c r="M283">
        <v>137500.50</v>
      </c>
      <c r="N283">
        <v>82878</v>
      </c>
      <c r="O283">
        <v>21</v>
      </c>
      <c r="P283" t="s">
        <v>150</v>
      </c>
      <c r="Q283">
        <v>2020</v>
      </c>
      <c r="R283">
        <v>2030</v>
      </c>
      <c r="S283" t="s">
        <v>150</v>
      </c>
      <c r="T283" t="s">
        <v>150</v>
      </c>
      <c r="U283" t="s">
        <v>151</v>
      </c>
      <c r="V283" t="s">
        <v>152</v>
      </c>
      <c r="W283" s="134">
        <v>2030</v>
      </c>
      <c r="X283" t="s">
        <v>151</v>
      </c>
      <c r="Y283" t="s">
        <v>152</v>
      </c>
      <c r="Z283" s="134">
        <v>2045</v>
      </c>
      <c r="AA283" t="s">
        <v>150</v>
      </c>
      <c r="AB283" t="s">
        <v>151</v>
      </c>
      <c r="AC283">
        <v>2045</v>
      </c>
      <c r="AE283" t="s">
        <v>167</v>
      </c>
      <c r="AF283" t="s">
        <v>6</v>
      </c>
      <c r="AG283" t="s">
        <v>157</v>
      </c>
      <c r="AH283" t="s">
        <v>157</v>
      </c>
      <c r="AI283" t="s">
        <v>157</v>
      </c>
      <c r="AJ283" t="s">
        <v>218</v>
      </c>
      <c r="AL283" t="s">
        <v>154</v>
      </c>
      <c r="AQ283" t="s">
        <v>219</v>
      </c>
      <c r="AR283" t="s">
        <v>150</v>
      </c>
      <c r="AS283" t="s">
        <v>218</v>
      </c>
      <c r="AT283" t="s">
        <v>1713</v>
      </c>
      <c r="AU283">
        <v>2045</v>
      </c>
      <c r="AX283" t="s">
        <v>157</v>
      </c>
      <c r="AY283" t="s">
        <v>168</v>
      </c>
      <c r="AZ283" t="s">
        <v>158</v>
      </c>
      <c r="BA283" t="s">
        <v>154</v>
      </c>
      <c r="BG283" s="45"/>
      <c r="BI283">
        <v>0</v>
      </c>
    </row>
    <row r="284" spans="3:61" ht="14.45">
      <c r="C284">
        <v>278</v>
      </c>
      <c r="D284">
        <v>276</v>
      </c>
      <c r="E284" t="s">
        <v>1714</v>
      </c>
      <c r="F284" t="s">
        <v>991</v>
      </c>
      <c r="G284" t="s">
        <v>735</v>
      </c>
      <c r="H284" t="s">
        <v>145</v>
      </c>
      <c r="I284" t="s">
        <v>146</v>
      </c>
      <c r="J284" s="8">
        <v>53309</v>
      </c>
      <c r="K284">
        <v>800</v>
      </c>
      <c r="L284">
        <v>0</v>
      </c>
      <c r="M284">
        <v>37100</v>
      </c>
      <c r="N284">
        <v>138000</v>
      </c>
      <c r="O284">
        <v>24</v>
      </c>
      <c r="P284" t="s">
        <v>154</v>
      </c>
      <c r="S284" t="s">
        <v>150</v>
      </c>
      <c r="T284" t="s">
        <v>150</v>
      </c>
      <c r="U284" t="s">
        <v>151</v>
      </c>
      <c r="V284" t="s">
        <v>720</v>
      </c>
      <c r="W284" s="134">
        <v>2030</v>
      </c>
      <c r="Z284" s="134"/>
      <c r="AE284" t="s">
        <v>167</v>
      </c>
      <c r="AF284" t="s">
        <v>6</v>
      </c>
      <c r="AG284" t="s">
        <v>157</v>
      </c>
      <c r="AH284" t="s">
        <v>157</v>
      </c>
      <c r="AI284" t="s">
        <v>157</v>
      </c>
      <c r="AJ284" t="s">
        <v>218</v>
      </c>
      <c r="AL284" t="s">
        <v>154</v>
      </c>
      <c r="AQ284" t="s">
        <v>219</v>
      </c>
      <c r="AR284" t="s">
        <v>150</v>
      </c>
      <c r="AS284" t="s">
        <v>218</v>
      </c>
      <c r="AT284" t="s">
        <v>1718</v>
      </c>
      <c r="AU284">
        <v>2050</v>
      </c>
      <c r="AX284" t="s">
        <v>157</v>
      </c>
      <c r="AY284" t="s">
        <v>171</v>
      </c>
      <c r="AZ284" t="s">
        <v>157</v>
      </c>
      <c r="BA284" t="s">
        <v>154</v>
      </c>
      <c r="BG284" s="45"/>
      <c r="BI284">
        <v>0</v>
      </c>
    </row>
    <row r="285" spans="3:61" ht="409.5">
      <c r="C285">
        <v>279</v>
      </c>
      <c r="D285">
        <v>230</v>
      </c>
      <c r="E285" t="s">
        <v>1719</v>
      </c>
      <c r="F285" t="s">
        <v>991</v>
      </c>
      <c r="G285" t="s">
        <v>735</v>
      </c>
      <c r="H285" t="s">
        <v>321</v>
      </c>
      <c r="I285" t="s">
        <v>246</v>
      </c>
      <c r="J285" s="8">
        <v>53108</v>
      </c>
      <c r="K285">
        <v>1137</v>
      </c>
      <c r="L285">
        <v>-0.493</v>
      </c>
      <c r="M285">
        <v>24899</v>
      </c>
      <c r="N285">
        <v>23000</v>
      </c>
      <c r="O285">
        <v>23</v>
      </c>
      <c r="P285" t="s">
        <v>154</v>
      </c>
      <c r="S285" t="s">
        <v>150</v>
      </c>
      <c r="T285" t="s">
        <v>150</v>
      </c>
      <c r="U285" t="s">
        <v>151</v>
      </c>
      <c r="V285" t="s">
        <v>827</v>
      </c>
      <c r="W285" s="134">
        <v>2030</v>
      </c>
      <c r="Z285" s="134"/>
      <c r="AE285" t="s">
        <v>281</v>
      </c>
      <c r="AF285" t="s">
        <v>240</v>
      </c>
      <c r="AG285" t="s">
        <v>157</v>
      </c>
      <c r="AH285" t="s">
        <v>157</v>
      </c>
      <c r="AI285" t="s">
        <v>157</v>
      </c>
      <c r="AJ285" t="s">
        <v>218</v>
      </c>
      <c r="AL285" t="s">
        <v>154</v>
      </c>
      <c r="AO285" t="s">
        <v>1723</v>
      </c>
      <c r="AP285" t="s">
        <v>1724</v>
      </c>
      <c r="AR285" t="s">
        <v>154</v>
      </c>
      <c r="AX285" t="s">
        <v>168</v>
      </c>
      <c r="AY285" t="s">
        <v>171</v>
      </c>
      <c r="AZ285" t="s">
        <v>158</v>
      </c>
      <c r="BA285" t="s">
        <v>150</v>
      </c>
      <c r="BB285" s="1" t="s">
        <v>1725</v>
      </c>
      <c r="BC285">
        <v>2030</v>
      </c>
      <c r="BG285" s="45"/>
      <c r="BI285">
        <v>0</v>
      </c>
    </row>
    <row r="286" spans="3:61" ht="409.5">
      <c r="C286">
        <v>280</v>
      </c>
      <c r="D286">
        <v>261</v>
      </c>
      <c r="E286" t="s">
        <v>1726</v>
      </c>
      <c r="F286" t="s">
        <v>1727</v>
      </c>
      <c r="G286" t="s">
        <v>214</v>
      </c>
      <c r="H286" t="s">
        <v>145</v>
      </c>
      <c r="I286" t="s">
        <v>146</v>
      </c>
      <c r="J286" s="8">
        <v>53101</v>
      </c>
      <c r="K286">
        <v>-18756</v>
      </c>
      <c r="L286">
        <v>-12.105</v>
      </c>
      <c r="M286">
        <v>196485</v>
      </c>
      <c r="N286">
        <v>108900</v>
      </c>
      <c r="O286">
        <v>31</v>
      </c>
      <c r="P286" t="s">
        <v>150</v>
      </c>
      <c r="Q286">
        <v>2020</v>
      </c>
      <c r="R286">
        <v>2030</v>
      </c>
      <c r="S286" t="s">
        <v>154</v>
      </c>
      <c r="T286" t="s">
        <v>154</v>
      </c>
      <c r="W286" s="134"/>
      <c r="Z286" s="134"/>
      <c r="AE286" t="s">
        <v>167</v>
      </c>
      <c r="AF286" t="s">
        <v>6</v>
      </c>
      <c r="AG286" t="s">
        <v>157</v>
      </c>
      <c r="AH286" t="s">
        <v>157</v>
      </c>
      <c r="AI286" t="s">
        <v>169</v>
      </c>
      <c r="AJ286" t="s">
        <v>159</v>
      </c>
      <c r="AL286" t="s">
        <v>154</v>
      </c>
      <c r="AQ286" t="s">
        <v>160</v>
      </c>
      <c r="AR286" t="s">
        <v>150</v>
      </c>
      <c r="AS286" t="s">
        <v>159</v>
      </c>
      <c r="AT286" s="136" t="s">
        <v>7840</v>
      </c>
      <c r="AU286">
        <v>2040</v>
      </c>
      <c r="AX286" t="s">
        <v>157</v>
      </c>
      <c r="AY286" t="s">
        <v>312</v>
      </c>
      <c r="AZ286" t="s">
        <v>158</v>
      </c>
      <c r="BA286" t="s">
        <v>154</v>
      </c>
      <c r="BG286" s="45"/>
      <c r="BI286">
        <v>0</v>
      </c>
    </row>
    <row r="287" spans="3:61" ht="409.5">
      <c r="C287">
        <v>281</v>
      </c>
      <c r="D287">
        <v>275</v>
      </c>
      <c r="E287" t="s">
        <v>1732</v>
      </c>
      <c r="F287" t="s">
        <v>192</v>
      </c>
      <c r="G287" t="s">
        <v>193</v>
      </c>
      <c r="H287" t="s">
        <v>264</v>
      </c>
      <c r="I287" t="s">
        <v>176</v>
      </c>
      <c r="J287" s="8">
        <v>53004.80</v>
      </c>
      <c r="K287">
        <v>682.60</v>
      </c>
      <c r="L287">
        <v>-0.568</v>
      </c>
      <c r="M287">
        <v>31860.60</v>
      </c>
      <c r="N287">
        <v>16449</v>
      </c>
      <c r="O287">
        <v>31</v>
      </c>
      <c r="P287" t="s">
        <v>154</v>
      </c>
      <c r="S287" t="s">
        <v>154</v>
      </c>
      <c r="T287" t="s">
        <v>154</v>
      </c>
      <c r="W287" s="134"/>
      <c r="Z287" s="134"/>
      <c r="AE287" t="s">
        <v>202</v>
      </c>
      <c r="AF287" t="s">
        <v>5</v>
      </c>
      <c r="AG287" t="s">
        <v>157</v>
      </c>
      <c r="AH287" t="s">
        <v>157</v>
      </c>
      <c r="AI287" t="s">
        <v>169</v>
      </c>
      <c r="AJ287" t="s">
        <v>159</v>
      </c>
      <c r="AK287" t="s">
        <v>160</v>
      </c>
      <c r="AL287" t="s">
        <v>150</v>
      </c>
      <c r="AM287" s="1" t="s">
        <v>1736</v>
      </c>
      <c r="AN287">
        <v>2050</v>
      </c>
      <c r="AR287" t="s">
        <v>154</v>
      </c>
      <c r="AX287" t="s">
        <v>168</v>
      </c>
      <c r="AY287" t="s">
        <v>312</v>
      </c>
      <c r="AZ287" t="s">
        <v>158</v>
      </c>
      <c r="BA287" t="s">
        <v>154</v>
      </c>
      <c r="BG287" s="45"/>
      <c r="BI287">
        <v>0</v>
      </c>
    </row>
    <row r="288" spans="3:61" ht="409.5">
      <c r="C288">
        <v>282</v>
      </c>
      <c r="D288">
        <v>299</v>
      </c>
      <c r="E288" t="s">
        <v>1737</v>
      </c>
      <c r="F288" t="s">
        <v>306</v>
      </c>
      <c r="G288" t="s">
        <v>214</v>
      </c>
      <c r="H288" t="s">
        <v>145</v>
      </c>
      <c r="I288" t="s">
        <v>146</v>
      </c>
      <c r="J288" s="8">
        <v>52961</v>
      </c>
      <c r="K288">
        <v>10467</v>
      </c>
      <c r="L288">
        <v>0.231</v>
      </c>
      <c r="M288">
        <v>140976</v>
      </c>
      <c r="N288">
        <v>159000</v>
      </c>
      <c r="O288">
        <v>19</v>
      </c>
      <c r="P288" t="s">
        <v>154</v>
      </c>
      <c r="S288" t="s">
        <v>154</v>
      </c>
      <c r="T288" t="s">
        <v>154</v>
      </c>
      <c r="W288" s="134"/>
      <c r="Z288" s="134"/>
      <c r="AE288" t="s">
        <v>167</v>
      </c>
      <c r="AF288" t="s">
        <v>6</v>
      </c>
      <c r="AG288" t="s">
        <v>157</v>
      </c>
      <c r="AH288" t="s">
        <v>157</v>
      </c>
      <c r="AI288" t="s">
        <v>157</v>
      </c>
      <c r="AJ288" t="s">
        <v>218</v>
      </c>
      <c r="AL288" t="s">
        <v>154</v>
      </c>
      <c r="AQ288" t="s">
        <v>219</v>
      </c>
      <c r="AR288" t="s">
        <v>150</v>
      </c>
      <c r="AS288" t="s">
        <v>218</v>
      </c>
      <c r="AT288" s="1" t="s">
        <v>1741</v>
      </c>
      <c r="AU288">
        <v>2050</v>
      </c>
      <c r="AX288" t="s">
        <v>168</v>
      </c>
      <c r="AY288" t="s">
        <v>168</v>
      </c>
      <c r="AZ288" t="s">
        <v>158</v>
      </c>
      <c r="BA288" t="s">
        <v>154</v>
      </c>
      <c r="BG288" s="45"/>
      <c r="BI288">
        <v>0</v>
      </c>
    </row>
    <row r="289" spans="3:61" ht="409.5">
      <c r="C289">
        <v>283</v>
      </c>
      <c r="D289">
        <v>271</v>
      </c>
      <c r="E289" t="s">
        <v>1742</v>
      </c>
      <c r="F289" t="s">
        <v>415</v>
      </c>
      <c r="G289" t="s">
        <v>244</v>
      </c>
      <c r="H289" t="s">
        <v>686</v>
      </c>
      <c r="I289" t="s">
        <v>176</v>
      </c>
      <c r="J289" s="8">
        <v>52753.90</v>
      </c>
      <c r="K289">
        <v>3292.20</v>
      </c>
      <c r="L289">
        <v>-0.132</v>
      </c>
      <c r="M289">
        <v>44319.80</v>
      </c>
      <c r="N289">
        <v>86259</v>
      </c>
      <c r="O289">
        <v>16</v>
      </c>
      <c r="P289" t="s">
        <v>150</v>
      </c>
      <c r="Q289">
        <v>2016</v>
      </c>
      <c r="R289">
        <v>2030</v>
      </c>
      <c r="S289" t="s">
        <v>150</v>
      </c>
      <c r="T289" t="s">
        <v>154</v>
      </c>
      <c r="U289" t="s">
        <v>155</v>
      </c>
      <c r="W289" s="134"/>
      <c r="Z289" s="134"/>
      <c r="AE289" t="s">
        <v>167</v>
      </c>
      <c r="AF289" t="s">
        <v>6</v>
      </c>
      <c r="AG289" t="s">
        <v>157</v>
      </c>
      <c r="AH289" t="s">
        <v>157</v>
      </c>
      <c r="AI289" t="s">
        <v>157</v>
      </c>
      <c r="AJ289" t="s">
        <v>218</v>
      </c>
      <c r="AL289" t="s">
        <v>154</v>
      </c>
      <c r="AQ289" t="s">
        <v>219</v>
      </c>
      <c r="AR289" t="s">
        <v>150</v>
      </c>
      <c r="AS289" t="s">
        <v>218</v>
      </c>
      <c r="AT289" s="1" t="s">
        <v>1746</v>
      </c>
      <c r="AU289">
        <v>2045</v>
      </c>
      <c r="AX289" t="s">
        <v>168</v>
      </c>
      <c r="AY289" t="s">
        <v>168</v>
      </c>
      <c r="AZ289" t="s">
        <v>158</v>
      </c>
      <c r="BA289" t="s">
        <v>154</v>
      </c>
      <c r="BG289" s="45"/>
      <c r="BI289">
        <v>0</v>
      </c>
    </row>
    <row r="290" spans="3:61" ht="14.45">
      <c r="C290">
        <v>284</v>
      </c>
      <c r="D290">
        <v>427</v>
      </c>
      <c r="E290" t="s">
        <v>1747</v>
      </c>
      <c r="F290" t="s">
        <v>560</v>
      </c>
      <c r="G290" t="s">
        <v>214</v>
      </c>
      <c r="H290" t="s">
        <v>145</v>
      </c>
      <c r="I290" t="s">
        <v>146</v>
      </c>
      <c r="J290" s="8">
        <v>52432</v>
      </c>
      <c r="K290">
        <v>5895</v>
      </c>
      <c r="L290">
        <v>-0.581</v>
      </c>
      <c r="M290">
        <v>165645</v>
      </c>
      <c r="N290">
        <v>37000</v>
      </c>
      <c r="O290">
        <v>3</v>
      </c>
      <c r="P290" t="s">
        <v>154</v>
      </c>
      <c r="S290" t="s">
        <v>150</v>
      </c>
      <c r="T290" t="s">
        <v>150</v>
      </c>
      <c r="U290" t="s">
        <v>210</v>
      </c>
      <c r="W290" s="134">
        <v>2030</v>
      </c>
      <c r="Z290" s="134"/>
      <c r="AE290" t="s">
        <v>233</v>
      </c>
      <c r="AF290" t="s">
        <v>234</v>
      </c>
      <c r="AG290" t="s">
        <v>157</v>
      </c>
      <c r="AH290" t="s">
        <v>157</v>
      </c>
      <c r="AI290" t="s">
        <v>169</v>
      </c>
      <c r="AJ290" t="s">
        <v>159</v>
      </c>
      <c r="AL290" t="s">
        <v>154</v>
      </c>
      <c r="AR290" t="s">
        <v>154</v>
      </c>
      <c r="AX290" t="s">
        <v>168</v>
      </c>
      <c r="AY290" t="s">
        <v>168</v>
      </c>
      <c r="AZ290" t="s">
        <v>158</v>
      </c>
      <c r="BA290" t="s">
        <v>150</v>
      </c>
      <c r="BB290" t="s">
        <v>365</v>
      </c>
      <c r="BC290">
        <v>2030</v>
      </c>
      <c r="BD290" t="s">
        <v>1751</v>
      </c>
      <c r="BG290" s="45"/>
      <c r="BI290">
        <v>0</v>
      </c>
    </row>
    <row r="291" spans="3:61" ht="409.5">
      <c r="C291">
        <v>285</v>
      </c>
      <c r="D291">
        <v>258</v>
      </c>
      <c r="E291" t="s">
        <v>1752</v>
      </c>
      <c r="F291" t="s">
        <v>192</v>
      </c>
      <c r="G291" t="s">
        <v>193</v>
      </c>
      <c r="H291" t="s">
        <v>686</v>
      </c>
      <c r="I291" t="s">
        <v>176</v>
      </c>
      <c r="J291" s="8">
        <v>52401</v>
      </c>
      <c r="K291">
        <v>1577.70</v>
      </c>
      <c r="L291">
        <v>-0.514</v>
      </c>
      <c r="M291">
        <v>25561.50</v>
      </c>
      <c r="N291">
        <v>8750</v>
      </c>
      <c r="O291">
        <v>22</v>
      </c>
      <c r="P291" t="s">
        <v>154</v>
      </c>
      <c r="S291" t="s">
        <v>154</v>
      </c>
      <c r="T291" t="s">
        <v>154</v>
      </c>
      <c r="W291" s="134"/>
      <c r="Z291" s="134"/>
      <c r="AE291" t="s">
        <v>167</v>
      </c>
      <c r="AF291" t="s">
        <v>6</v>
      </c>
      <c r="AG291" t="s">
        <v>157</v>
      </c>
      <c r="AH291" t="s">
        <v>157</v>
      </c>
      <c r="AI291" t="s">
        <v>158</v>
      </c>
      <c r="AJ291" t="s">
        <v>159</v>
      </c>
      <c r="AL291" t="s">
        <v>154</v>
      </c>
      <c r="AQ291" t="s">
        <v>160</v>
      </c>
      <c r="AR291" t="s">
        <v>150</v>
      </c>
      <c r="AS291" t="s">
        <v>159</v>
      </c>
      <c r="AT291" s="1" t="s">
        <v>1756</v>
      </c>
      <c r="AU291">
        <v>2040</v>
      </c>
      <c r="AX291" t="s">
        <v>168</v>
      </c>
      <c r="AY291" t="s">
        <v>312</v>
      </c>
      <c r="AZ291" t="s">
        <v>158</v>
      </c>
      <c r="BA291" t="s">
        <v>154</v>
      </c>
      <c r="BG291" s="45"/>
      <c r="BI291">
        <v>0</v>
      </c>
    </row>
    <row r="292" spans="3:61" ht="14.45">
      <c r="C292">
        <v>286</v>
      </c>
      <c r="D292">
        <v>473</v>
      </c>
      <c r="E292" t="s">
        <v>1757</v>
      </c>
      <c r="F292" t="s">
        <v>333</v>
      </c>
      <c r="G292" t="s">
        <v>229</v>
      </c>
      <c r="H292" t="s">
        <v>680</v>
      </c>
      <c r="I292" t="s">
        <v>246</v>
      </c>
      <c r="J292" s="8">
        <v>51825.50</v>
      </c>
      <c r="K292">
        <v>5768.20</v>
      </c>
      <c r="L292">
        <v>0.169</v>
      </c>
      <c r="M292">
        <v>317748.20</v>
      </c>
      <c r="N292">
        <v>55545</v>
      </c>
      <c r="O292">
        <v>5</v>
      </c>
      <c r="P292" t="s">
        <v>154</v>
      </c>
      <c r="S292" t="s">
        <v>154</v>
      </c>
      <c r="T292" t="s">
        <v>154</v>
      </c>
      <c r="W292" s="134"/>
      <c r="Z292" s="134"/>
      <c r="AE292" t="s">
        <v>233</v>
      </c>
      <c r="AF292" t="s">
        <v>234</v>
      </c>
      <c r="AG292" t="s">
        <v>168</v>
      </c>
      <c r="AH292" t="s">
        <v>168</v>
      </c>
      <c r="AI292" t="s">
        <v>168</v>
      </c>
      <c r="AK292" t="s">
        <v>160</v>
      </c>
      <c r="AL292" t="s">
        <v>150</v>
      </c>
      <c r="AM292" t="s">
        <v>1761</v>
      </c>
      <c r="AN292">
        <v>2030</v>
      </c>
      <c r="AO292" t="s">
        <v>1762</v>
      </c>
      <c r="AR292" t="s">
        <v>154</v>
      </c>
      <c r="AX292" t="s">
        <v>168</v>
      </c>
      <c r="AY292" t="s">
        <v>168</v>
      </c>
      <c r="AZ292" t="s">
        <v>158</v>
      </c>
      <c r="BA292" t="s">
        <v>154</v>
      </c>
      <c r="BG292" s="45"/>
      <c r="BI292">
        <v>0</v>
      </c>
    </row>
    <row r="293" spans="3:61" ht="377.1">
      <c r="C293">
        <v>287</v>
      </c>
      <c r="D293">
        <v>263</v>
      </c>
      <c r="E293" t="s">
        <v>1763</v>
      </c>
      <c r="F293" t="s">
        <v>926</v>
      </c>
      <c r="G293" t="s">
        <v>206</v>
      </c>
      <c r="H293" t="s">
        <v>321</v>
      </c>
      <c r="I293" t="s">
        <v>246</v>
      </c>
      <c r="J293" s="8">
        <v>51722</v>
      </c>
      <c r="K293">
        <v>11941</v>
      </c>
      <c r="L293">
        <v>-0.196</v>
      </c>
      <c r="M293">
        <v>102246</v>
      </c>
      <c r="N293">
        <v>75883</v>
      </c>
      <c r="O293">
        <v>31</v>
      </c>
      <c r="P293" t="s">
        <v>150</v>
      </c>
      <c r="Q293">
        <v>2021</v>
      </c>
      <c r="R293">
        <v>2025</v>
      </c>
      <c r="S293" t="s">
        <v>150</v>
      </c>
      <c r="T293" t="s">
        <v>150</v>
      </c>
      <c r="U293" t="s">
        <v>151</v>
      </c>
      <c r="V293" t="s">
        <v>353</v>
      </c>
      <c r="W293" s="134">
        <v>2030</v>
      </c>
      <c r="X293" t="s">
        <v>151</v>
      </c>
      <c r="Y293" t="s">
        <v>353</v>
      </c>
      <c r="Z293" s="134">
        <v>2040</v>
      </c>
      <c r="AA293" t="s">
        <v>150</v>
      </c>
      <c r="AB293" t="s">
        <v>151</v>
      </c>
      <c r="AC293">
        <v>2040</v>
      </c>
      <c r="AE293" t="s">
        <v>167</v>
      </c>
      <c r="AF293" t="s">
        <v>6</v>
      </c>
      <c r="AG293" t="s">
        <v>157</v>
      </c>
      <c r="AH293" t="s">
        <v>157</v>
      </c>
      <c r="AI293" t="s">
        <v>157</v>
      </c>
      <c r="AJ293" t="s">
        <v>218</v>
      </c>
      <c r="AL293" t="s">
        <v>154</v>
      </c>
      <c r="AQ293" t="s">
        <v>219</v>
      </c>
      <c r="AR293" t="s">
        <v>150</v>
      </c>
      <c r="AS293" t="s">
        <v>218</v>
      </c>
      <c r="AT293" s="1" t="s">
        <v>1767</v>
      </c>
      <c r="AU293">
        <v>2040</v>
      </c>
      <c r="AX293" t="s">
        <v>157</v>
      </c>
      <c r="AY293" t="s">
        <v>171</v>
      </c>
      <c r="AZ293" t="s">
        <v>158</v>
      </c>
      <c r="BA293" t="s">
        <v>154</v>
      </c>
      <c r="BG293" s="45"/>
      <c r="BI293">
        <v>0</v>
      </c>
    </row>
    <row r="294" spans="3:61" ht="14.45">
      <c r="C294">
        <v>288</v>
      </c>
      <c r="D294">
        <v>221</v>
      </c>
      <c r="E294" t="s">
        <v>1768</v>
      </c>
      <c r="F294" t="s">
        <v>1371</v>
      </c>
      <c r="G294" t="s">
        <v>272</v>
      </c>
      <c r="H294" t="s">
        <v>145</v>
      </c>
      <c r="I294" t="s">
        <v>146</v>
      </c>
      <c r="J294" s="8">
        <v>51716</v>
      </c>
      <c r="K294">
        <v>7100</v>
      </c>
      <c r="L294">
        <v>-0.302</v>
      </c>
      <c r="M294">
        <v>107320</v>
      </c>
      <c r="N294">
        <v>55524</v>
      </c>
      <c r="O294">
        <v>31</v>
      </c>
      <c r="P294" t="s">
        <v>154</v>
      </c>
      <c r="S294" t="s">
        <v>150</v>
      </c>
      <c r="T294" t="s">
        <v>150</v>
      </c>
      <c r="U294" t="s">
        <v>151</v>
      </c>
      <c r="V294" t="s">
        <v>152</v>
      </c>
      <c r="W294" s="134">
        <v>2030</v>
      </c>
      <c r="Z294" s="134"/>
      <c r="AE294" t="s">
        <v>156</v>
      </c>
      <c r="AF294" t="s">
        <v>6</v>
      </c>
      <c r="AG294" t="s">
        <v>157</v>
      </c>
      <c r="AH294" t="s">
        <v>157</v>
      </c>
      <c r="AI294" t="s">
        <v>169</v>
      </c>
      <c r="AJ294" t="s">
        <v>159</v>
      </c>
      <c r="AL294" t="s">
        <v>154</v>
      </c>
      <c r="AQ294" t="s">
        <v>160</v>
      </c>
      <c r="AR294" t="s">
        <v>150</v>
      </c>
      <c r="AS294" t="s">
        <v>159</v>
      </c>
      <c r="AT294" t="s">
        <v>1772</v>
      </c>
      <c r="AU294">
        <v>2050</v>
      </c>
      <c r="AX294" t="s">
        <v>168</v>
      </c>
      <c r="AY294" t="s">
        <v>312</v>
      </c>
      <c r="AZ294" t="s">
        <v>158</v>
      </c>
      <c r="BA294" t="s">
        <v>154</v>
      </c>
      <c r="BG294" s="45"/>
      <c r="BI294">
        <v>0</v>
      </c>
    </row>
    <row r="295" spans="3:61" ht="14.45">
      <c r="C295">
        <v>289</v>
      </c>
      <c r="D295">
        <v>213</v>
      </c>
      <c r="E295" t="s">
        <v>1773</v>
      </c>
      <c r="F295" t="s">
        <v>183</v>
      </c>
      <c r="G295" t="s">
        <v>184</v>
      </c>
      <c r="H295" t="s">
        <v>175</v>
      </c>
      <c r="I295" t="s">
        <v>176</v>
      </c>
      <c r="J295" s="8">
        <v>51443.40</v>
      </c>
      <c r="K295">
        <v>-352.70</v>
      </c>
      <c r="L295">
        <v>-1.355</v>
      </c>
      <c r="M295">
        <v>148694.4</v>
      </c>
      <c r="N295">
        <v>423143</v>
      </c>
      <c r="O295">
        <v>13</v>
      </c>
      <c r="P295" t="s">
        <v>154</v>
      </c>
      <c r="S295" t="s">
        <v>154</v>
      </c>
      <c r="T295" t="s">
        <v>154</v>
      </c>
      <c r="W295" s="134"/>
      <c r="Z295" s="134"/>
      <c r="AL295" t="s">
        <v>154</v>
      </c>
      <c r="AR295" t="s">
        <v>154</v>
      </c>
      <c r="AX295" t="s">
        <v>168</v>
      </c>
      <c r="BA295" t="s">
        <v>154</v>
      </c>
      <c r="BG295" s="45"/>
      <c r="BI295">
        <v>0</v>
      </c>
    </row>
    <row r="296" spans="3:61" ht="14.45">
      <c r="C296">
        <v>290</v>
      </c>
      <c r="D296">
        <v>288</v>
      </c>
      <c r="E296" t="s">
        <v>1777</v>
      </c>
      <c r="F296" t="s">
        <v>845</v>
      </c>
      <c r="G296" t="s">
        <v>144</v>
      </c>
      <c r="H296" t="s">
        <v>145</v>
      </c>
      <c r="I296" t="s">
        <v>146</v>
      </c>
      <c r="J296" s="8">
        <v>51362</v>
      </c>
      <c r="K296">
        <v>5700</v>
      </c>
      <c r="L296">
        <v>0.124</v>
      </c>
      <c r="M296">
        <v>38110</v>
      </c>
      <c r="N296">
        <v>79400</v>
      </c>
      <c r="O296">
        <v>19</v>
      </c>
      <c r="P296" t="s">
        <v>150</v>
      </c>
      <c r="Q296">
        <v>2015</v>
      </c>
      <c r="R296">
        <v>2025</v>
      </c>
      <c r="S296" t="s">
        <v>150</v>
      </c>
      <c r="T296" t="s">
        <v>150</v>
      </c>
      <c r="U296" t="s">
        <v>151</v>
      </c>
      <c r="V296" t="s">
        <v>152</v>
      </c>
      <c r="W296" s="134">
        <v>2030</v>
      </c>
      <c r="Z296" s="134"/>
      <c r="AE296" t="s">
        <v>1781</v>
      </c>
      <c r="AF296" t="s">
        <v>240</v>
      </c>
      <c r="AG296" t="s">
        <v>157</v>
      </c>
      <c r="AH296" t="s">
        <v>157</v>
      </c>
      <c r="AI296" t="s">
        <v>169</v>
      </c>
      <c r="AJ296" t="s">
        <v>159</v>
      </c>
      <c r="AL296" t="s">
        <v>154</v>
      </c>
      <c r="AR296" t="s">
        <v>154</v>
      </c>
      <c r="AX296" t="s">
        <v>168</v>
      </c>
      <c r="AY296" t="s">
        <v>158</v>
      </c>
      <c r="AZ296" t="s">
        <v>158</v>
      </c>
      <c r="BA296" t="s">
        <v>150</v>
      </c>
      <c r="BB296" t="s">
        <v>1782</v>
      </c>
      <c r="BC296">
        <v>2030</v>
      </c>
      <c r="BG296" s="45"/>
      <c r="BI296">
        <v>0</v>
      </c>
    </row>
    <row r="297" spans="3:61" ht="14.45">
      <c r="C297">
        <v>291</v>
      </c>
      <c r="D297">
        <v>240</v>
      </c>
      <c r="E297" t="s">
        <v>1783</v>
      </c>
      <c r="F297" t="s">
        <v>415</v>
      </c>
      <c r="G297" t="s">
        <v>244</v>
      </c>
      <c r="H297" t="s">
        <v>175</v>
      </c>
      <c r="I297" t="s">
        <v>176</v>
      </c>
      <c r="J297" s="8">
        <v>51309.30</v>
      </c>
      <c r="K297">
        <v>318.4</v>
      </c>
      <c r="L297">
        <v>0</v>
      </c>
      <c r="M297">
        <v>63972.30</v>
      </c>
      <c r="N297">
        <v>118508</v>
      </c>
      <c r="O297">
        <v>16</v>
      </c>
      <c r="P297" t="s">
        <v>154</v>
      </c>
      <c r="S297" t="s">
        <v>154</v>
      </c>
      <c r="T297" t="s">
        <v>154</v>
      </c>
      <c r="W297" s="134"/>
      <c r="Z297" s="134"/>
      <c r="AE297" t="s">
        <v>233</v>
      </c>
      <c r="AF297" t="s">
        <v>234</v>
      </c>
      <c r="AG297" t="s">
        <v>337</v>
      </c>
      <c r="AH297" t="s">
        <v>337</v>
      </c>
      <c r="AJ297" t="s">
        <v>159</v>
      </c>
      <c r="AK297" t="s">
        <v>160</v>
      </c>
      <c r="AL297" t="s">
        <v>150</v>
      </c>
      <c r="AM297" t="s">
        <v>1787</v>
      </c>
      <c r="AN297">
        <v>2050</v>
      </c>
      <c r="AO297" t="s">
        <v>1788</v>
      </c>
      <c r="AR297" t="s">
        <v>154</v>
      </c>
      <c r="AX297" t="s">
        <v>168</v>
      </c>
      <c r="BA297" t="s">
        <v>154</v>
      </c>
      <c r="BG297" s="45"/>
      <c r="BI297">
        <v>0</v>
      </c>
    </row>
    <row r="298" spans="3:61" ht="14.45">
      <c r="C298">
        <v>292</v>
      </c>
      <c r="D298">
        <v>314</v>
      </c>
      <c r="E298" t="s">
        <v>1789</v>
      </c>
      <c r="F298" t="s">
        <v>599</v>
      </c>
      <c r="G298" t="s">
        <v>184</v>
      </c>
      <c r="H298" t="s">
        <v>175</v>
      </c>
      <c r="I298" t="s">
        <v>176</v>
      </c>
      <c r="J298" s="8">
        <v>51224.60</v>
      </c>
      <c r="K298">
        <v>320.1</v>
      </c>
      <c r="L298">
        <v>0.286</v>
      </c>
      <c r="M298">
        <v>14093.90</v>
      </c>
      <c r="N298">
        <v>40000</v>
      </c>
      <c r="O298">
        <v>5</v>
      </c>
      <c r="P298" t="s">
        <v>154</v>
      </c>
      <c r="S298" t="s">
        <v>154</v>
      </c>
      <c r="T298" t="s">
        <v>154</v>
      </c>
      <c r="W298" s="134"/>
      <c r="Z298" s="134"/>
      <c r="AL298" t="s">
        <v>154</v>
      </c>
      <c r="AR298" t="s">
        <v>154</v>
      </c>
      <c r="AX298" t="s">
        <v>168</v>
      </c>
      <c r="BA298" t="s">
        <v>154</v>
      </c>
      <c r="BG298" s="45"/>
      <c r="BI298">
        <v>0</v>
      </c>
    </row>
    <row r="299" spans="3:61" ht="409.5">
      <c r="C299">
        <v>293</v>
      </c>
      <c r="D299">
        <v>252</v>
      </c>
      <c r="E299" t="s">
        <v>1793</v>
      </c>
      <c r="F299" t="s">
        <v>333</v>
      </c>
      <c r="G299" t="s">
        <v>229</v>
      </c>
      <c r="H299" t="s">
        <v>863</v>
      </c>
      <c r="I299" t="s">
        <v>3034</v>
      </c>
      <c r="J299" s="8">
        <v>51104.20</v>
      </c>
      <c r="K299">
        <v>3201.60</v>
      </c>
      <c r="L299">
        <v>0.122</v>
      </c>
      <c r="M299">
        <v>334651.4</v>
      </c>
      <c r="N299">
        <v>78644</v>
      </c>
      <c r="O299">
        <v>29</v>
      </c>
      <c r="P299" t="s">
        <v>154</v>
      </c>
      <c r="S299" t="s">
        <v>154</v>
      </c>
      <c r="T299" t="s">
        <v>154</v>
      </c>
      <c r="W299" s="134"/>
      <c r="Z299" s="134"/>
      <c r="AE299" t="s">
        <v>167</v>
      </c>
      <c r="AF299" t="s">
        <v>6</v>
      </c>
      <c r="AG299" t="s">
        <v>157</v>
      </c>
      <c r="AH299" t="s">
        <v>157</v>
      </c>
      <c r="AI299" t="s">
        <v>157</v>
      </c>
      <c r="AJ299" t="s">
        <v>218</v>
      </c>
      <c r="AL299" t="s">
        <v>154</v>
      </c>
      <c r="AQ299" t="s">
        <v>219</v>
      </c>
      <c r="AR299" t="s">
        <v>150</v>
      </c>
      <c r="AS299" t="s">
        <v>218</v>
      </c>
      <c r="AT299" s="1" t="s">
        <v>1797</v>
      </c>
      <c r="AU299">
        <v>2050</v>
      </c>
      <c r="AX299" t="s">
        <v>157</v>
      </c>
      <c r="AY299" t="s">
        <v>312</v>
      </c>
      <c r="AZ299" t="s">
        <v>158</v>
      </c>
      <c r="BA299" t="s">
        <v>154</v>
      </c>
      <c r="BG299" s="45"/>
      <c r="BI299">
        <v>0</v>
      </c>
    </row>
    <row r="300" spans="3:61" ht="14.45">
      <c r="C300">
        <v>294</v>
      </c>
      <c r="D300">
        <v>298</v>
      </c>
      <c r="E300" t="s">
        <v>1798</v>
      </c>
      <c r="F300" t="s">
        <v>314</v>
      </c>
      <c r="G300" t="s">
        <v>229</v>
      </c>
      <c r="H300" t="s">
        <v>264</v>
      </c>
      <c r="I300" t="s">
        <v>176</v>
      </c>
      <c r="J300" s="8">
        <v>51101.80</v>
      </c>
      <c r="K300">
        <v>3299.30</v>
      </c>
      <c r="L300">
        <v>0.012</v>
      </c>
      <c r="M300">
        <v>61391.50</v>
      </c>
      <c r="N300">
        <v>55489</v>
      </c>
      <c r="O300">
        <v>31</v>
      </c>
      <c r="P300" t="s">
        <v>154</v>
      </c>
      <c r="S300" t="s">
        <v>154</v>
      </c>
      <c r="T300" t="s">
        <v>154</v>
      </c>
      <c r="W300" s="134"/>
      <c r="Z300" s="134"/>
      <c r="AE300" t="s">
        <v>167</v>
      </c>
      <c r="AF300" t="s">
        <v>6</v>
      </c>
      <c r="AG300" t="s">
        <v>157</v>
      </c>
      <c r="AH300" t="s">
        <v>157</v>
      </c>
      <c r="AI300" t="s">
        <v>157</v>
      </c>
      <c r="AJ300" t="s">
        <v>218</v>
      </c>
      <c r="AL300" t="s">
        <v>154</v>
      </c>
      <c r="AQ300" t="s">
        <v>219</v>
      </c>
      <c r="AR300" t="s">
        <v>150</v>
      </c>
      <c r="AS300" t="s">
        <v>218</v>
      </c>
      <c r="AT300" t="s">
        <v>1802</v>
      </c>
      <c r="AU300">
        <v>2050</v>
      </c>
      <c r="AX300" t="s">
        <v>168</v>
      </c>
      <c r="AY300" t="s">
        <v>168</v>
      </c>
      <c r="AZ300" t="s">
        <v>158</v>
      </c>
      <c r="BA300" t="s">
        <v>154</v>
      </c>
      <c r="BG300" s="45"/>
      <c r="BI300">
        <v>0</v>
      </c>
    </row>
    <row r="301" spans="3:61" ht="14.45">
      <c r="C301">
        <v>295</v>
      </c>
      <c r="D301">
        <v>285</v>
      </c>
      <c r="E301" t="s">
        <v>1803</v>
      </c>
      <c r="F301" t="s">
        <v>183</v>
      </c>
      <c r="G301" t="s">
        <v>184</v>
      </c>
      <c r="H301" t="s">
        <v>175</v>
      </c>
      <c r="I301" t="s">
        <v>176</v>
      </c>
      <c r="J301" s="8">
        <v>51062.70</v>
      </c>
      <c r="K301">
        <v>1026.1</v>
      </c>
      <c r="L301">
        <v>0.029</v>
      </c>
      <c r="M301">
        <v>69286.30</v>
      </c>
      <c r="N301">
        <v>126108</v>
      </c>
      <c r="O301">
        <v>13</v>
      </c>
      <c r="P301" t="s">
        <v>154</v>
      </c>
      <c r="S301" t="s">
        <v>154</v>
      </c>
      <c r="T301" t="s">
        <v>154</v>
      </c>
      <c r="W301" s="134"/>
      <c r="Z301" s="134"/>
      <c r="AL301" t="s">
        <v>154</v>
      </c>
      <c r="AR301" t="s">
        <v>154</v>
      </c>
      <c r="AX301" t="s">
        <v>168</v>
      </c>
      <c r="BA301" t="s">
        <v>154</v>
      </c>
      <c r="BG301" s="45"/>
      <c r="BI301">
        <v>0</v>
      </c>
    </row>
    <row r="302" spans="3:61" ht="14.45">
      <c r="C302">
        <v>296</v>
      </c>
      <c r="D302">
        <v>274</v>
      </c>
      <c r="E302" t="s">
        <v>1807</v>
      </c>
      <c r="F302" t="s">
        <v>1808</v>
      </c>
      <c r="G302" t="s">
        <v>790</v>
      </c>
      <c r="H302" t="s">
        <v>245</v>
      </c>
      <c r="I302" t="s">
        <v>246</v>
      </c>
      <c r="J302" s="8">
        <v>50972.20</v>
      </c>
      <c r="K302">
        <v>-844.60</v>
      </c>
      <c r="L302">
        <v>0</v>
      </c>
      <c r="M302">
        <v>86868.90</v>
      </c>
      <c r="N302">
        <v>296662</v>
      </c>
      <c r="O302">
        <v>31</v>
      </c>
      <c r="P302" t="s">
        <v>154</v>
      </c>
      <c r="S302" t="s">
        <v>150</v>
      </c>
      <c r="T302" t="s">
        <v>150</v>
      </c>
      <c r="U302" t="s">
        <v>151</v>
      </c>
      <c r="V302" t="s">
        <v>152</v>
      </c>
      <c r="W302" s="134">
        <v>2034</v>
      </c>
      <c r="X302" t="s">
        <v>151</v>
      </c>
      <c r="Y302" t="s">
        <v>152</v>
      </c>
      <c r="Z302" s="134">
        <v>2040</v>
      </c>
      <c r="AA302" t="s">
        <v>150</v>
      </c>
      <c r="AB302" t="s">
        <v>151</v>
      </c>
      <c r="AC302">
        <v>2040</v>
      </c>
      <c r="AE302" t="s">
        <v>167</v>
      </c>
      <c r="AF302" t="s">
        <v>6</v>
      </c>
      <c r="AG302" t="s">
        <v>157</v>
      </c>
      <c r="AH302" t="s">
        <v>157</v>
      </c>
      <c r="AI302" t="s">
        <v>157</v>
      </c>
      <c r="AJ302" t="s">
        <v>218</v>
      </c>
      <c r="AL302" t="s">
        <v>154</v>
      </c>
      <c r="AQ302" t="s">
        <v>219</v>
      </c>
      <c r="AR302" t="s">
        <v>150</v>
      </c>
      <c r="AS302" t="s">
        <v>218</v>
      </c>
      <c r="AT302" t="s">
        <v>1179</v>
      </c>
      <c r="AU302">
        <v>2050</v>
      </c>
      <c r="AX302" t="s">
        <v>157</v>
      </c>
      <c r="AY302" t="s">
        <v>168</v>
      </c>
      <c r="AZ302" t="s">
        <v>158</v>
      </c>
      <c r="BA302" t="s">
        <v>154</v>
      </c>
      <c r="BG302" s="45"/>
      <c r="BI302">
        <v>0</v>
      </c>
    </row>
    <row r="303" spans="3:61" ht="409.5">
      <c r="C303">
        <v>297</v>
      </c>
      <c r="D303">
        <v>397</v>
      </c>
      <c r="E303" t="s">
        <v>1812</v>
      </c>
      <c r="F303" t="s">
        <v>163</v>
      </c>
      <c r="G303" t="s">
        <v>144</v>
      </c>
      <c r="H303" t="s">
        <v>175</v>
      </c>
      <c r="I303" t="s">
        <v>176</v>
      </c>
      <c r="J303" s="8">
        <v>50854.50</v>
      </c>
      <c r="K303">
        <v>3288.10</v>
      </c>
      <c r="L303">
        <v>0.332</v>
      </c>
      <c r="M303">
        <v>55232.10</v>
      </c>
      <c r="N303">
        <v>43688</v>
      </c>
      <c r="O303">
        <v>7</v>
      </c>
      <c r="P303" t="s">
        <v>154</v>
      </c>
      <c r="S303" t="s">
        <v>154</v>
      </c>
      <c r="T303" t="s">
        <v>154</v>
      </c>
      <c r="W303" s="134"/>
      <c r="Z303" s="134"/>
      <c r="AE303" t="s">
        <v>202</v>
      </c>
      <c r="AF303" t="s">
        <v>5</v>
      </c>
      <c r="AG303" t="s">
        <v>157</v>
      </c>
      <c r="AH303" t="s">
        <v>157</v>
      </c>
      <c r="AI303" t="s">
        <v>157</v>
      </c>
      <c r="AJ303" t="s">
        <v>218</v>
      </c>
      <c r="AK303" t="s">
        <v>219</v>
      </c>
      <c r="AL303" t="s">
        <v>150</v>
      </c>
      <c r="AM303" s="1" t="s">
        <v>1816</v>
      </c>
      <c r="AN303">
        <v>2040</v>
      </c>
      <c r="AR303" t="s">
        <v>154</v>
      </c>
      <c r="AX303" t="s">
        <v>168</v>
      </c>
      <c r="AY303" t="s">
        <v>171</v>
      </c>
      <c r="AZ303" t="s">
        <v>158</v>
      </c>
      <c r="BA303" t="s">
        <v>154</v>
      </c>
      <c r="BG303" s="45"/>
      <c r="BI303">
        <v>0</v>
      </c>
    </row>
    <row r="304" spans="3:61" ht="14.45">
      <c r="C304">
        <v>298</v>
      </c>
      <c r="D304">
        <v>337</v>
      </c>
      <c r="E304" t="s">
        <v>1817</v>
      </c>
      <c r="F304" t="s">
        <v>472</v>
      </c>
      <c r="G304" t="s">
        <v>229</v>
      </c>
      <c r="H304" t="s">
        <v>374</v>
      </c>
      <c r="I304" t="s">
        <v>246</v>
      </c>
      <c r="J304" s="8">
        <v>50619.70</v>
      </c>
      <c r="K304">
        <v>4264.1</v>
      </c>
      <c r="L304">
        <v>0.001</v>
      </c>
      <c r="M304">
        <v>965219.50</v>
      </c>
      <c r="N304">
        <v>72352</v>
      </c>
      <c r="O304">
        <v>2</v>
      </c>
      <c r="P304" t="s">
        <v>154</v>
      </c>
      <c r="S304" t="s">
        <v>154</v>
      </c>
      <c r="T304" t="s">
        <v>154</v>
      </c>
      <c r="W304" s="134"/>
      <c r="Z304" s="134"/>
      <c r="AL304" t="s">
        <v>154</v>
      </c>
      <c r="AO304" t="s">
        <v>1821</v>
      </c>
      <c r="AR304" t="s">
        <v>150</v>
      </c>
      <c r="AU304">
        <v>2050</v>
      </c>
      <c r="AV304" t="s">
        <v>1822</v>
      </c>
      <c r="AW304" t="s">
        <v>1823</v>
      </c>
      <c r="AX304" t="s">
        <v>157</v>
      </c>
      <c r="BA304" t="s">
        <v>154</v>
      </c>
      <c r="BG304" s="45"/>
      <c r="BI304">
        <v>0</v>
      </c>
    </row>
    <row r="305" spans="3:61" ht="14.45">
      <c r="C305">
        <v>299</v>
      </c>
      <c r="D305">
        <v>293</v>
      </c>
      <c r="E305" t="s">
        <v>1824</v>
      </c>
      <c r="F305" t="s">
        <v>991</v>
      </c>
      <c r="G305" t="s">
        <v>735</v>
      </c>
      <c r="H305" t="s">
        <v>416</v>
      </c>
      <c r="I305" t="s">
        <v>246</v>
      </c>
      <c r="J305" s="8">
        <v>50589</v>
      </c>
      <c r="K305">
        <v>726</v>
      </c>
      <c r="L305">
        <v>-0.283</v>
      </c>
      <c r="M305">
        <v>24739</v>
      </c>
      <c r="N305">
        <v>17123</v>
      </c>
      <c r="O305">
        <v>12</v>
      </c>
      <c r="P305" t="s">
        <v>154</v>
      </c>
      <c r="S305" t="s">
        <v>154</v>
      </c>
      <c r="T305" t="s">
        <v>154</v>
      </c>
      <c r="W305" s="134"/>
      <c r="Z305" s="134"/>
      <c r="AE305" t="s">
        <v>281</v>
      </c>
      <c r="AF305" t="s">
        <v>240</v>
      </c>
      <c r="AG305" t="s">
        <v>157</v>
      </c>
      <c r="AH305" t="s">
        <v>157</v>
      </c>
      <c r="AI305" t="s">
        <v>158</v>
      </c>
      <c r="AJ305" t="s">
        <v>159</v>
      </c>
      <c r="AL305" t="s">
        <v>154</v>
      </c>
      <c r="AR305" t="s">
        <v>154</v>
      </c>
      <c r="AX305" t="s">
        <v>157</v>
      </c>
      <c r="AY305" t="s">
        <v>168</v>
      </c>
      <c r="AZ305" t="s">
        <v>158</v>
      </c>
      <c r="BA305" t="s">
        <v>150</v>
      </c>
      <c r="BB305" t="s">
        <v>1828</v>
      </c>
      <c r="BC305">
        <v>2030</v>
      </c>
      <c r="BG305" s="45"/>
      <c r="BI305">
        <v>0</v>
      </c>
    </row>
    <row r="306" spans="3:61" ht="409.5">
      <c r="C306">
        <v>300</v>
      </c>
      <c r="D306">
        <v>280</v>
      </c>
      <c r="E306" t="s">
        <v>1829</v>
      </c>
      <c r="F306" t="s">
        <v>980</v>
      </c>
      <c r="G306" t="s">
        <v>229</v>
      </c>
      <c r="H306" t="s">
        <v>145</v>
      </c>
      <c r="I306" t="s">
        <v>146</v>
      </c>
      <c r="J306" s="8">
        <v>50429</v>
      </c>
      <c r="K306">
        <v>4383</v>
      </c>
      <c r="L306">
        <v>19.578</v>
      </c>
      <c r="M306">
        <v>166695</v>
      </c>
      <c r="N306">
        <v>40000</v>
      </c>
      <c r="O306">
        <v>31</v>
      </c>
      <c r="P306" t="s">
        <v>154</v>
      </c>
      <c r="S306" t="s">
        <v>154</v>
      </c>
      <c r="T306" t="s">
        <v>154</v>
      </c>
      <c r="W306" s="134"/>
      <c r="Z306" s="134"/>
      <c r="AE306" t="s">
        <v>281</v>
      </c>
      <c r="AF306" t="s">
        <v>240</v>
      </c>
      <c r="AG306" t="s">
        <v>157</v>
      </c>
      <c r="AH306" t="s">
        <v>157</v>
      </c>
      <c r="AI306" t="s">
        <v>158</v>
      </c>
      <c r="AJ306" t="s">
        <v>159</v>
      </c>
      <c r="AL306" t="s">
        <v>154</v>
      </c>
      <c r="AR306" t="s">
        <v>154</v>
      </c>
      <c r="AX306" t="s">
        <v>168</v>
      </c>
      <c r="AY306" t="s">
        <v>168</v>
      </c>
      <c r="AZ306" t="s">
        <v>158</v>
      </c>
      <c r="BA306" t="s">
        <v>150</v>
      </c>
      <c r="BB306" s="1" t="s">
        <v>1833</v>
      </c>
      <c r="BC306">
        <v>2030</v>
      </c>
      <c r="BG306" s="45"/>
      <c r="BI306">
        <v>0</v>
      </c>
    </row>
    <row r="307" spans="3:61" ht="14.45">
      <c r="C307">
        <v>301</v>
      </c>
      <c r="D307">
        <v>286</v>
      </c>
      <c r="E307" t="s">
        <v>1834</v>
      </c>
      <c r="F307" t="s">
        <v>852</v>
      </c>
      <c r="G307" t="s">
        <v>852</v>
      </c>
      <c r="H307" t="s">
        <v>245</v>
      </c>
      <c r="I307" t="s">
        <v>246</v>
      </c>
      <c r="J307" s="8">
        <v>50401.20</v>
      </c>
      <c r="K307">
        <v>-2759.80</v>
      </c>
      <c r="L307">
        <v>0</v>
      </c>
      <c r="M307">
        <v>114775.30</v>
      </c>
      <c r="N307">
        <v>92815</v>
      </c>
      <c r="O307">
        <v>31</v>
      </c>
      <c r="P307" t="s">
        <v>154</v>
      </c>
      <c r="S307" t="s">
        <v>150</v>
      </c>
      <c r="T307" t="s">
        <v>150</v>
      </c>
      <c r="U307" t="s">
        <v>151</v>
      </c>
      <c r="V307" t="s">
        <v>152</v>
      </c>
      <c r="W307" s="134">
        <v>2029</v>
      </c>
      <c r="X307" t="s">
        <v>151</v>
      </c>
      <c r="Y307" t="s">
        <v>152</v>
      </c>
      <c r="Z307" s="134">
        <v>2050</v>
      </c>
      <c r="AA307" t="s">
        <v>150</v>
      </c>
      <c r="AB307" t="s">
        <v>151</v>
      </c>
      <c r="AC307">
        <v>2050</v>
      </c>
      <c r="AE307" t="s">
        <v>167</v>
      </c>
      <c r="AF307" t="s">
        <v>6</v>
      </c>
      <c r="AG307" t="s">
        <v>157</v>
      </c>
      <c r="AH307" t="s">
        <v>157</v>
      </c>
      <c r="AI307" t="s">
        <v>157</v>
      </c>
      <c r="AJ307" t="s">
        <v>218</v>
      </c>
      <c r="AL307" t="s">
        <v>154</v>
      </c>
      <c r="AQ307" t="s">
        <v>219</v>
      </c>
      <c r="AR307" t="s">
        <v>150</v>
      </c>
      <c r="AS307" t="s">
        <v>218</v>
      </c>
      <c r="AT307" t="s">
        <v>1838</v>
      </c>
      <c r="AU307">
        <v>2050</v>
      </c>
      <c r="AX307" t="s">
        <v>157</v>
      </c>
      <c r="AY307" t="s">
        <v>171</v>
      </c>
      <c r="AZ307" t="s">
        <v>158</v>
      </c>
      <c r="BA307" t="s">
        <v>154</v>
      </c>
      <c r="BG307" s="45"/>
      <c r="BI307">
        <v>0</v>
      </c>
    </row>
    <row r="308" spans="3:61" ht="14.45">
      <c r="C308">
        <v>302</v>
      </c>
      <c r="D308">
        <v>284</v>
      </c>
      <c r="E308" t="s">
        <v>1839</v>
      </c>
      <c r="F308" t="s">
        <v>1840</v>
      </c>
      <c r="G308" t="s">
        <v>998</v>
      </c>
      <c r="H308" t="s">
        <v>374</v>
      </c>
      <c r="I308" t="s">
        <v>246</v>
      </c>
      <c r="J308" s="8">
        <v>50363.40</v>
      </c>
      <c r="K308">
        <v>3075.60</v>
      </c>
      <c r="L308">
        <v>0.054</v>
      </c>
      <c r="M308">
        <v>63903.50</v>
      </c>
      <c r="N308">
        <v>158413</v>
      </c>
      <c r="O308">
        <v>31</v>
      </c>
      <c r="P308" t="s">
        <v>154</v>
      </c>
      <c r="S308" t="s">
        <v>150</v>
      </c>
      <c r="T308" t="s">
        <v>150</v>
      </c>
      <c r="U308" t="s">
        <v>151</v>
      </c>
      <c r="V308" t="s">
        <v>152</v>
      </c>
      <c r="W308" s="134">
        <v>2030</v>
      </c>
      <c r="X308" t="s">
        <v>151</v>
      </c>
      <c r="Y308" t="s">
        <v>152</v>
      </c>
      <c r="Z308" s="134">
        <v>2050</v>
      </c>
      <c r="AA308" t="s">
        <v>150</v>
      </c>
      <c r="AB308" t="s">
        <v>151</v>
      </c>
      <c r="AC308">
        <v>2050</v>
      </c>
      <c r="AE308" t="s">
        <v>167</v>
      </c>
      <c r="AF308" t="s">
        <v>6</v>
      </c>
      <c r="AG308" t="s">
        <v>157</v>
      </c>
      <c r="AH308" t="s">
        <v>157</v>
      </c>
      <c r="AI308" t="s">
        <v>157</v>
      </c>
      <c r="AJ308" t="s">
        <v>218</v>
      </c>
      <c r="AL308" t="s">
        <v>154</v>
      </c>
      <c r="AQ308" t="s">
        <v>219</v>
      </c>
      <c r="AR308" t="s">
        <v>150</v>
      </c>
      <c r="AS308" t="s">
        <v>218</v>
      </c>
      <c r="AT308" t="s">
        <v>1844</v>
      </c>
      <c r="AU308">
        <v>2050</v>
      </c>
      <c r="AX308" t="s">
        <v>157</v>
      </c>
      <c r="AY308" t="s">
        <v>312</v>
      </c>
      <c r="AZ308" t="s">
        <v>158</v>
      </c>
      <c r="BA308" t="s">
        <v>154</v>
      </c>
      <c r="BG308" s="45"/>
      <c r="BI308">
        <v>0</v>
      </c>
    </row>
    <row r="309" spans="3:61" ht="14.45">
      <c r="C309">
        <v>303</v>
      </c>
      <c r="D309">
        <v>250</v>
      </c>
      <c r="E309" t="s">
        <v>1845</v>
      </c>
      <c r="F309" t="s">
        <v>415</v>
      </c>
      <c r="G309" t="s">
        <v>244</v>
      </c>
      <c r="H309" t="s">
        <v>175</v>
      </c>
      <c r="I309" t="s">
        <v>176</v>
      </c>
      <c r="J309" s="8">
        <v>50313.40</v>
      </c>
      <c r="K309">
        <v>7052.60</v>
      </c>
      <c r="L309">
        <v>0.132</v>
      </c>
      <c r="M309">
        <v>107771.70</v>
      </c>
      <c r="N309">
        <v>131988</v>
      </c>
      <c r="O309">
        <v>3</v>
      </c>
      <c r="P309" t="s">
        <v>154</v>
      </c>
      <c r="S309" t="s">
        <v>154</v>
      </c>
      <c r="T309" t="s">
        <v>154</v>
      </c>
      <c r="W309" s="134"/>
      <c r="Z309" s="134"/>
      <c r="AE309" t="s">
        <v>233</v>
      </c>
      <c r="AF309" t="s">
        <v>234</v>
      </c>
      <c r="AG309" t="s">
        <v>337</v>
      </c>
      <c r="AH309" t="s">
        <v>337</v>
      </c>
      <c r="AJ309" t="s">
        <v>159</v>
      </c>
      <c r="AK309" t="s">
        <v>219</v>
      </c>
      <c r="AL309" t="s">
        <v>150</v>
      </c>
      <c r="AM309" t="s">
        <v>7841</v>
      </c>
      <c r="AN309">
        <v>2035</v>
      </c>
      <c r="AO309" t="s">
        <v>1850</v>
      </c>
      <c r="AR309" t="s">
        <v>154</v>
      </c>
      <c r="AX309" t="s">
        <v>157</v>
      </c>
      <c r="BA309" t="s">
        <v>154</v>
      </c>
      <c r="BG309" s="45"/>
      <c r="BI309">
        <v>0</v>
      </c>
    </row>
    <row r="310" spans="3:61" ht="14.45">
      <c r="C310">
        <v>304</v>
      </c>
      <c r="D310">
        <v>311</v>
      </c>
      <c r="E310" t="s">
        <v>1851</v>
      </c>
      <c r="F310" t="s">
        <v>1036</v>
      </c>
      <c r="G310" t="s">
        <v>174</v>
      </c>
      <c r="H310" t="s">
        <v>145</v>
      </c>
      <c r="I310" t="s">
        <v>146</v>
      </c>
      <c r="J310" s="8">
        <v>50073</v>
      </c>
      <c r="K310">
        <v>103</v>
      </c>
      <c r="L310">
        <v>-0.48</v>
      </c>
      <c r="M310">
        <v>27756</v>
      </c>
      <c r="N310">
        <v>4200</v>
      </c>
      <c r="O310">
        <v>10</v>
      </c>
      <c r="P310" t="s">
        <v>154</v>
      </c>
      <c r="S310" t="s">
        <v>154</v>
      </c>
      <c r="T310" t="s">
        <v>154</v>
      </c>
      <c r="W310" s="134"/>
      <c r="Z310" s="134"/>
      <c r="AL310" t="s">
        <v>154</v>
      </c>
      <c r="AR310" t="s">
        <v>154</v>
      </c>
      <c r="AX310" t="s">
        <v>168</v>
      </c>
      <c r="BA310" t="s">
        <v>154</v>
      </c>
      <c r="BG310" s="45"/>
      <c r="BI310">
        <v>0</v>
      </c>
    </row>
    <row r="311" spans="3:61" ht="409.5">
      <c r="C311">
        <v>305</v>
      </c>
      <c r="D311">
        <v>327</v>
      </c>
      <c r="E311" t="s">
        <v>1855</v>
      </c>
      <c r="F311" t="s">
        <v>980</v>
      </c>
      <c r="G311" t="s">
        <v>229</v>
      </c>
      <c r="H311" t="s">
        <v>245</v>
      </c>
      <c r="I311" t="s">
        <v>246</v>
      </c>
      <c r="J311" s="8">
        <v>50017.30</v>
      </c>
      <c r="K311">
        <v>2138</v>
      </c>
      <c r="L311">
        <v>0.251</v>
      </c>
      <c r="M311">
        <v>186807.80</v>
      </c>
      <c r="N311">
        <v>29976</v>
      </c>
      <c r="O311">
        <v>12</v>
      </c>
      <c r="P311" t="s">
        <v>154</v>
      </c>
      <c r="S311" t="s">
        <v>154</v>
      </c>
      <c r="T311" t="s">
        <v>154</v>
      </c>
      <c r="W311" s="134"/>
      <c r="Z311" s="134"/>
      <c r="AE311" t="s">
        <v>167</v>
      </c>
      <c r="AF311" t="s">
        <v>6</v>
      </c>
      <c r="AG311" t="s">
        <v>157</v>
      </c>
      <c r="AH311" t="s">
        <v>157</v>
      </c>
      <c r="AI311" t="s">
        <v>157</v>
      </c>
      <c r="AJ311" t="s">
        <v>218</v>
      </c>
      <c r="AL311" t="s">
        <v>154</v>
      </c>
      <c r="AQ311" t="s">
        <v>219</v>
      </c>
      <c r="AR311" t="s">
        <v>150</v>
      </c>
      <c r="AS311" t="s">
        <v>218</v>
      </c>
      <c r="AT311" s="1" t="s">
        <v>1859</v>
      </c>
      <c r="AU311">
        <v>2050</v>
      </c>
      <c r="AX311" t="s">
        <v>157</v>
      </c>
      <c r="AY311" t="s">
        <v>171</v>
      </c>
      <c r="AZ311" t="s">
        <v>158</v>
      </c>
      <c r="BA311" t="s">
        <v>154</v>
      </c>
      <c r="BG311" s="45"/>
      <c r="BI311">
        <v>0</v>
      </c>
    </row>
    <row r="312" spans="3:61" ht="14.45">
      <c r="C312">
        <v>306</v>
      </c>
      <c r="D312">
        <v>315</v>
      </c>
      <c r="E312" t="s">
        <v>1860</v>
      </c>
      <c r="F312" t="s">
        <v>333</v>
      </c>
      <c r="G312" t="s">
        <v>229</v>
      </c>
      <c r="H312" t="s">
        <v>772</v>
      </c>
      <c r="I312" t="s">
        <v>246</v>
      </c>
      <c r="J312" s="8">
        <v>49962.20</v>
      </c>
      <c r="K312">
        <v>10510.40</v>
      </c>
      <c r="L312">
        <v>0.023</v>
      </c>
      <c r="M312">
        <v>811766.40</v>
      </c>
      <c r="N312">
        <v>69722</v>
      </c>
      <c r="O312">
        <v>28</v>
      </c>
      <c r="P312" t="s">
        <v>154</v>
      </c>
      <c r="S312" t="s">
        <v>154</v>
      </c>
      <c r="T312" t="s">
        <v>154</v>
      </c>
      <c r="W312" s="134"/>
      <c r="Z312" s="134"/>
      <c r="AE312" t="s">
        <v>167</v>
      </c>
      <c r="AF312" t="s">
        <v>6</v>
      </c>
      <c r="AG312" t="s">
        <v>157</v>
      </c>
      <c r="AH312" t="s">
        <v>157</v>
      </c>
      <c r="AI312" t="s">
        <v>157</v>
      </c>
      <c r="AJ312" t="s">
        <v>218</v>
      </c>
      <c r="AL312" t="s">
        <v>154</v>
      </c>
      <c r="AQ312" t="s">
        <v>219</v>
      </c>
      <c r="AR312" t="s">
        <v>150</v>
      </c>
      <c r="AS312" t="s">
        <v>218</v>
      </c>
      <c r="AT312" t="s">
        <v>1864</v>
      </c>
      <c r="AU312">
        <v>2050</v>
      </c>
      <c r="AX312" t="s">
        <v>168</v>
      </c>
      <c r="AY312" t="s">
        <v>168</v>
      </c>
      <c r="AZ312" t="s">
        <v>158</v>
      </c>
      <c r="BA312" t="s">
        <v>154</v>
      </c>
      <c r="BG312" s="45"/>
      <c r="BI312">
        <v>0</v>
      </c>
    </row>
    <row r="313" spans="3:61" ht="409.5">
      <c r="C313">
        <v>307</v>
      </c>
      <c r="D313">
        <v>282</v>
      </c>
      <c r="E313" t="s">
        <v>1865</v>
      </c>
      <c r="F313" t="s">
        <v>1371</v>
      </c>
      <c r="G313" t="s">
        <v>272</v>
      </c>
      <c r="H313" t="s">
        <v>1866</v>
      </c>
      <c r="I313" t="s">
        <v>246</v>
      </c>
      <c r="J313" s="8">
        <v>49826.50</v>
      </c>
      <c r="K313">
        <v>4765.80</v>
      </c>
      <c r="L313">
        <v>0.015</v>
      </c>
      <c r="M313">
        <v>64681.60</v>
      </c>
      <c r="N313">
        <v>92690</v>
      </c>
      <c r="O313">
        <v>31</v>
      </c>
      <c r="P313" t="s">
        <v>154</v>
      </c>
      <c r="S313" t="s">
        <v>150</v>
      </c>
      <c r="T313" t="s">
        <v>150</v>
      </c>
      <c r="U313" t="s">
        <v>151</v>
      </c>
      <c r="V313" t="s">
        <v>353</v>
      </c>
      <c r="W313" s="134">
        <v>2034</v>
      </c>
      <c r="Z313" s="134"/>
      <c r="AA313" t="s">
        <v>154</v>
      </c>
      <c r="AB313" t="s">
        <v>210</v>
      </c>
      <c r="AE313" t="s">
        <v>167</v>
      </c>
      <c r="AF313" t="s">
        <v>6</v>
      </c>
      <c r="AG313" t="s">
        <v>157</v>
      </c>
      <c r="AH313" t="s">
        <v>157</v>
      </c>
      <c r="AI313" t="s">
        <v>157</v>
      </c>
      <c r="AJ313" t="s">
        <v>218</v>
      </c>
      <c r="AL313" t="s">
        <v>154</v>
      </c>
      <c r="AQ313" t="s">
        <v>219</v>
      </c>
      <c r="AR313" t="s">
        <v>150</v>
      </c>
      <c r="AS313" t="s">
        <v>218</v>
      </c>
      <c r="AT313" s="1" t="s">
        <v>1870</v>
      </c>
      <c r="AU313">
        <v>2040</v>
      </c>
      <c r="AX313" t="s">
        <v>157</v>
      </c>
      <c r="AY313" t="s">
        <v>312</v>
      </c>
      <c r="AZ313" t="s">
        <v>158</v>
      </c>
      <c r="BA313" t="s">
        <v>154</v>
      </c>
      <c r="BG313" s="45"/>
      <c r="BI313">
        <v>0</v>
      </c>
    </row>
    <row r="314" spans="3:61" ht="14.45">
      <c r="C314">
        <v>308</v>
      </c>
      <c r="D314">
        <v>321</v>
      </c>
      <c r="E314" t="s">
        <v>1871</v>
      </c>
      <c r="F314" t="s">
        <v>192</v>
      </c>
      <c r="G314" t="s">
        <v>193</v>
      </c>
      <c r="H314" t="s">
        <v>342</v>
      </c>
      <c r="I314" t="s">
        <v>176</v>
      </c>
      <c r="J314" s="8">
        <v>49694.30</v>
      </c>
      <c r="K314">
        <v>373.30</v>
      </c>
      <c r="L314">
        <v>0.843</v>
      </c>
      <c r="M314">
        <v>50014</v>
      </c>
      <c r="N314">
        <v>34097</v>
      </c>
      <c r="O314">
        <v>3</v>
      </c>
      <c r="P314" t="s">
        <v>154</v>
      </c>
      <c r="S314" t="s">
        <v>154</v>
      </c>
      <c r="T314" t="s">
        <v>154</v>
      </c>
      <c r="W314" s="134"/>
      <c r="Z314" s="134"/>
      <c r="AE314" t="s">
        <v>202</v>
      </c>
      <c r="AF314" t="s">
        <v>5</v>
      </c>
      <c r="AG314" t="s">
        <v>157</v>
      </c>
      <c r="AH314" t="s">
        <v>157</v>
      </c>
      <c r="AI314" t="s">
        <v>157</v>
      </c>
      <c r="AJ314" t="s">
        <v>218</v>
      </c>
      <c r="AK314" t="s">
        <v>219</v>
      </c>
      <c r="AL314" t="s">
        <v>150</v>
      </c>
      <c r="AM314" t="s">
        <v>1875</v>
      </c>
      <c r="AN314">
        <v>2050</v>
      </c>
      <c r="AR314" t="s">
        <v>154</v>
      </c>
      <c r="AX314" t="s">
        <v>157</v>
      </c>
      <c r="AY314" t="s">
        <v>168</v>
      </c>
      <c r="AZ314" t="s">
        <v>158</v>
      </c>
      <c r="BA314" t="s">
        <v>154</v>
      </c>
      <c r="BG314" s="45"/>
      <c r="BI314">
        <v>0</v>
      </c>
    </row>
    <row r="315" spans="3:61" ht="14.45">
      <c r="C315">
        <v>309</v>
      </c>
      <c r="D315">
        <v>292</v>
      </c>
      <c r="E315" t="s">
        <v>1876</v>
      </c>
      <c r="F315" t="s">
        <v>333</v>
      </c>
      <c r="G315" t="s">
        <v>229</v>
      </c>
      <c r="H315" t="s">
        <v>175</v>
      </c>
      <c r="I315" t="s">
        <v>176</v>
      </c>
      <c r="J315" s="8">
        <v>48944</v>
      </c>
      <c r="K315">
        <v>6289.90</v>
      </c>
      <c r="L315">
        <v>0.213</v>
      </c>
      <c r="M315">
        <v>1296272.30</v>
      </c>
      <c r="N315">
        <v>62987</v>
      </c>
      <c r="O315">
        <v>13</v>
      </c>
      <c r="P315" t="s">
        <v>154</v>
      </c>
      <c r="S315" t="s">
        <v>154</v>
      </c>
      <c r="T315" t="s">
        <v>154</v>
      </c>
      <c r="W315" s="134"/>
      <c r="Z315" s="134"/>
      <c r="AE315" t="s">
        <v>233</v>
      </c>
      <c r="AF315" t="s">
        <v>234</v>
      </c>
      <c r="AG315" t="s">
        <v>337</v>
      </c>
      <c r="AH315" t="s">
        <v>337</v>
      </c>
      <c r="AI315" t="s">
        <v>168</v>
      </c>
      <c r="AJ315" t="s">
        <v>159</v>
      </c>
      <c r="AK315" t="s">
        <v>180</v>
      </c>
      <c r="AL315" t="s">
        <v>154</v>
      </c>
      <c r="AM315" t="s">
        <v>338</v>
      </c>
      <c r="AN315">
        <v>2060</v>
      </c>
      <c r="AO315" t="s">
        <v>1880</v>
      </c>
      <c r="AR315" t="s">
        <v>154</v>
      </c>
      <c r="AX315" t="s">
        <v>168</v>
      </c>
      <c r="AY315" t="s">
        <v>168</v>
      </c>
      <c r="AZ315" t="s">
        <v>158</v>
      </c>
      <c r="BA315" t="s">
        <v>154</v>
      </c>
      <c r="BG315" s="45"/>
      <c r="BI315">
        <v>0</v>
      </c>
    </row>
    <row r="316" spans="3:61" ht="14.45">
      <c r="C316">
        <v>310</v>
      </c>
      <c r="D316">
        <v>360</v>
      </c>
      <c r="E316" t="s">
        <v>1881</v>
      </c>
      <c r="F316" t="s">
        <v>228</v>
      </c>
      <c r="G316" t="s">
        <v>229</v>
      </c>
      <c r="H316" t="s">
        <v>145</v>
      </c>
      <c r="I316" t="s">
        <v>146</v>
      </c>
      <c r="J316" s="8">
        <v>48560</v>
      </c>
      <c r="K316">
        <v>3885.40</v>
      </c>
      <c r="L316">
        <v>2.202</v>
      </c>
      <c r="M316">
        <v>220582.60</v>
      </c>
      <c r="N316">
        <v>38018</v>
      </c>
      <c r="O316">
        <v>12</v>
      </c>
      <c r="P316" t="s">
        <v>154</v>
      </c>
      <c r="S316" t="s">
        <v>154</v>
      </c>
      <c r="T316" t="s">
        <v>154</v>
      </c>
      <c r="W316" s="134"/>
      <c r="Z316" s="134"/>
      <c r="AE316" t="s">
        <v>233</v>
      </c>
      <c r="AF316" t="s">
        <v>234</v>
      </c>
      <c r="AL316" t="s">
        <v>154</v>
      </c>
      <c r="AO316" t="s">
        <v>1885</v>
      </c>
      <c r="AP316" t="s">
        <v>431</v>
      </c>
      <c r="AR316" t="s">
        <v>154</v>
      </c>
      <c r="AX316" t="s">
        <v>168</v>
      </c>
      <c r="BA316" t="s">
        <v>154</v>
      </c>
      <c r="BG316" s="45"/>
      <c r="BI316">
        <v>0</v>
      </c>
    </row>
    <row r="317" spans="3:61" ht="14.45">
      <c r="C317">
        <v>311</v>
      </c>
      <c r="D317" t="e">
        <v>#N/A</v>
      </c>
      <c r="E317" t="s">
        <v>1886</v>
      </c>
      <c r="F317" t="s">
        <v>1727</v>
      </c>
      <c r="G317" t="s">
        <v>214</v>
      </c>
      <c r="H317" t="s">
        <v>342</v>
      </c>
      <c r="I317" t="s">
        <v>176</v>
      </c>
      <c r="J317" s="8">
        <v>48541.10</v>
      </c>
      <c r="K317">
        <v>14511.60</v>
      </c>
      <c r="L317">
        <v>0</v>
      </c>
      <c r="M317">
        <v>81152.1</v>
      </c>
      <c r="N317">
        <v>32065</v>
      </c>
      <c r="O317">
        <v>6</v>
      </c>
      <c r="P317" t="s">
        <v>150</v>
      </c>
      <c r="Q317">
        <v>2020</v>
      </c>
      <c r="R317">
        <v>2050</v>
      </c>
      <c r="S317" t="s">
        <v>154</v>
      </c>
      <c r="T317" t="s">
        <v>154</v>
      </c>
      <c r="W317" s="134"/>
      <c r="Z317" s="134"/>
      <c r="AE317" t="s">
        <v>281</v>
      </c>
      <c r="AF317" t="s">
        <v>240</v>
      </c>
      <c r="AG317" t="s">
        <v>157</v>
      </c>
      <c r="AH317" t="s">
        <v>158</v>
      </c>
      <c r="AI317" t="s">
        <v>158</v>
      </c>
      <c r="AJ317">
        <v>1</v>
      </c>
      <c r="AL317" t="s">
        <v>154</v>
      </c>
      <c r="AQ317" t="s">
        <v>219</v>
      </c>
      <c r="AR317" t="s">
        <v>150</v>
      </c>
      <c r="AS317" t="s">
        <v>218</v>
      </c>
      <c r="AT317" t="s">
        <v>1890</v>
      </c>
      <c r="AU317">
        <v>2050</v>
      </c>
      <c r="AV317" t="s">
        <v>1891</v>
      </c>
      <c r="AX317" t="s">
        <v>157</v>
      </c>
      <c r="AY317" t="s">
        <v>168</v>
      </c>
      <c r="AZ317" t="s">
        <v>158</v>
      </c>
      <c r="BA317" t="s">
        <v>150</v>
      </c>
      <c r="BC317">
        <v>2030</v>
      </c>
      <c r="BG317" s="45"/>
      <c r="BI317">
        <v>0</v>
      </c>
    </row>
    <row r="318" spans="3:61" ht="14.45">
      <c r="C318">
        <v>312</v>
      </c>
      <c r="D318">
        <v>273</v>
      </c>
      <c r="E318" t="s">
        <v>1892</v>
      </c>
      <c r="F318" t="s">
        <v>173</v>
      </c>
      <c r="G318" t="s">
        <v>174</v>
      </c>
      <c r="H318" t="s">
        <v>499</v>
      </c>
      <c r="I318" t="s">
        <v>246</v>
      </c>
      <c r="J318" s="8">
        <v>48382.20</v>
      </c>
      <c r="K318">
        <v>6069</v>
      </c>
      <c r="L318">
        <v>0.169</v>
      </c>
      <c r="M318">
        <v>163898.3</v>
      </c>
      <c r="N318">
        <v>41689</v>
      </c>
      <c r="O318">
        <v>21</v>
      </c>
      <c r="P318" t="s">
        <v>154</v>
      </c>
      <c r="S318" t="s">
        <v>150</v>
      </c>
      <c r="T318" t="s">
        <v>150</v>
      </c>
      <c r="U318" t="s">
        <v>151</v>
      </c>
      <c r="V318" t="s">
        <v>353</v>
      </c>
      <c r="W318" s="134">
        <v>2030</v>
      </c>
      <c r="X318" t="s">
        <v>151</v>
      </c>
      <c r="Y318" t="s">
        <v>353</v>
      </c>
      <c r="Z318" s="134">
        <v>2039</v>
      </c>
      <c r="AA318" t="s">
        <v>150</v>
      </c>
      <c r="AB318" t="s">
        <v>151</v>
      </c>
      <c r="AC318">
        <v>2039</v>
      </c>
      <c r="AE318" t="s">
        <v>167</v>
      </c>
      <c r="AF318" t="s">
        <v>6</v>
      </c>
      <c r="AG318" t="s">
        <v>157</v>
      </c>
      <c r="AH318" t="s">
        <v>157</v>
      </c>
      <c r="AI318" t="s">
        <v>157</v>
      </c>
      <c r="AJ318" t="s">
        <v>218</v>
      </c>
      <c r="AL318" t="s">
        <v>154</v>
      </c>
      <c r="AQ318" t="s">
        <v>219</v>
      </c>
      <c r="AR318" t="s">
        <v>150</v>
      </c>
      <c r="AS318" t="s">
        <v>218</v>
      </c>
      <c r="AT318" t="s">
        <v>1896</v>
      </c>
      <c r="AU318">
        <v>2040</v>
      </c>
      <c r="AX318" t="s">
        <v>157</v>
      </c>
      <c r="AY318" t="s">
        <v>171</v>
      </c>
      <c r="AZ318" t="s">
        <v>158</v>
      </c>
      <c r="BA318" t="s">
        <v>154</v>
      </c>
      <c r="BG318" s="45"/>
      <c r="BI318">
        <v>0</v>
      </c>
    </row>
    <row r="319" spans="3:61" ht="14.45">
      <c r="C319">
        <v>313</v>
      </c>
      <c r="D319">
        <v>308</v>
      </c>
      <c r="E319" t="s">
        <v>1897</v>
      </c>
      <c r="F319" t="s">
        <v>173</v>
      </c>
      <c r="G319" t="s">
        <v>174</v>
      </c>
      <c r="H319" t="s">
        <v>374</v>
      </c>
      <c r="I319" t="s">
        <v>246</v>
      </c>
      <c r="J319" s="8">
        <v>48331.40</v>
      </c>
      <c r="K319">
        <v>1187.4</v>
      </c>
      <c r="L319">
        <v>0.172</v>
      </c>
      <c r="M319">
        <v>75542.6</v>
      </c>
      <c r="N319">
        <v>214041</v>
      </c>
      <c r="O319">
        <v>23</v>
      </c>
      <c r="P319" t="s">
        <v>154</v>
      </c>
      <c r="S319" t="s">
        <v>150</v>
      </c>
      <c r="T319" t="s">
        <v>150</v>
      </c>
      <c r="U319" t="s">
        <v>151</v>
      </c>
      <c r="V319" t="s">
        <v>353</v>
      </c>
      <c r="W319" s="134">
        <v>2032</v>
      </c>
      <c r="X319" t="s">
        <v>151</v>
      </c>
      <c r="Y319" t="s">
        <v>353</v>
      </c>
      <c r="Z319" s="134">
        <v>2050</v>
      </c>
      <c r="AA319" t="s">
        <v>150</v>
      </c>
      <c r="AB319" t="s">
        <v>151</v>
      </c>
      <c r="AC319">
        <v>2050</v>
      </c>
      <c r="AE319" t="s">
        <v>167</v>
      </c>
      <c r="AF319" t="s">
        <v>6</v>
      </c>
      <c r="AG319" t="s">
        <v>157</v>
      </c>
      <c r="AH319" t="s">
        <v>157</v>
      </c>
      <c r="AI319" t="s">
        <v>168</v>
      </c>
      <c r="AJ319" t="s">
        <v>159</v>
      </c>
      <c r="AL319" t="s">
        <v>154</v>
      </c>
      <c r="AQ319" t="s">
        <v>160</v>
      </c>
      <c r="AR319" t="s">
        <v>150</v>
      </c>
      <c r="AS319" t="s">
        <v>159</v>
      </c>
      <c r="AT319" t="s">
        <v>1901</v>
      </c>
      <c r="AU319">
        <v>2050</v>
      </c>
      <c r="AX319" t="s">
        <v>157</v>
      </c>
      <c r="AY319" t="s">
        <v>190</v>
      </c>
      <c r="AZ319" t="s">
        <v>158</v>
      </c>
      <c r="BA319" t="s">
        <v>154</v>
      </c>
      <c r="BG319" s="45"/>
      <c r="BI319">
        <v>0</v>
      </c>
    </row>
    <row r="320" spans="3:61" ht="14.45">
      <c r="C320">
        <v>314</v>
      </c>
      <c r="D320">
        <v>342</v>
      </c>
      <c r="E320" t="s">
        <v>1902</v>
      </c>
      <c r="F320" t="s">
        <v>926</v>
      </c>
      <c r="G320" t="s">
        <v>206</v>
      </c>
      <c r="H320" t="s">
        <v>145</v>
      </c>
      <c r="I320" t="s">
        <v>146</v>
      </c>
      <c r="J320" s="8">
        <v>48300</v>
      </c>
      <c r="K320">
        <v>-8948</v>
      </c>
      <c r="L320">
        <v>-2.115</v>
      </c>
      <c r="M320">
        <v>92603</v>
      </c>
      <c r="N320">
        <v>34100</v>
      </c>
      <c r="O320">
        <v>22</v>
      </c>
      <c r="P320" t="s">
        <v>154</v>
      </c>
      <c r="S320" t="s">
        <v>150</v>
      </c>
      <c r="T320" t="s">
        <v>150</v>
      </c>
      <c r="U320" t="s">
        <v>151</v>
      </c>
      <c r="V320" t="s">
        <v>152</v>
      </c>
      <c r="W320" s="134">
        <v>2033</v>
      </c>
      <c r="X320" t="s">
        <v>151</v>
      </c>
      <c r="Y320" t="s">
        <v>152</v>
      </c>
      <c r="Z320" s="134">
        <v>2050</v>
      </c>
      <c r="AA320" t="s">
        <v>150</v>
      </c>
      <c r="AB320" t="s">
        <v>151</v>
      </c>
      <c r="AC320">
        <v>2050</v>
      </c>
      <c r="AE320" t="s">
        <v>167</v>
      </c>
      <c r="AF320" t="s">
        <v>6</v>
      </c>
      <c r="AG320" t="s">
        <v>157</v>
      </c>
      <c r="AH320" t="s">
        <v>157</v>
      </c>
      <c r="AI320" t="s">
        <v>157</v>
      </c>
      <c r="AJ320" t="s">
        <v>218</v>
      </c>
      <c r="AL320" t="s">
        <v>154</v>
      </c>
      <c r="AQ320" t="s">
        <v>219</v>
      </c>
      <c r="AR320" t="s">
        <v>150</v>
      </c>
      <c r="AS320" t="s">
        <v>218</v>
      </c>
      <c r="AT320" t="s">
        <v>1906</v>
      </c>
      <c r="AU320">
        <v>2050</v>
      </c>
      <c r="AX320" t="s">
        <v>168</v>
      </c>
      <c r="AY320" t="s">
        <v>168</v>
      </c>
      <c r="AZ320" t="s">
        <v>158</v>
      </c>
      <c r="BA320" t="s">
        <v>154</v>
      </c>
      <c r="BG320" s="45"/>
      <c r="BI320">
        <v>0</v>
      </c>
    </row>
    <row r="321" spans="3:61" ht="14.45">
      <c r="C321">
        <v>315</v>
      </c>
      <c r="D321">
        <v>312</v>
      </c>
      <c r="E321" t="s">
        <v>1907</v>
      </c>
      <c r="F321" t="s">
        <v>333</v>
      </c>
      <c r="G321" t="s">
        <v>229</v>
      </c>
      <c r="H321" t="s">
        <v>245</v>
      </c>
      <c r="I321" t="s">
        <v>246</v>
      </c>
      <c r="J321" s="8">
        <v>48028.60</v>
      </c>
      <c r="K321">
        <v>943</v>
      </c>
      <c r="L321">
        <v>-0.127</v>
      </c>
      <c r="M321">
        <v>368973.90</v>
      </c>
      <c r="N321">
        <v>10777</v>
      </c>
      <c r="O321">
        <v>18</v>
      </c>
      <c r="P321" t="s">
        <v>154</v>
      </c>
      <c r="S321" t="s">
        <v>154</v>
      </c>
      <c r="T321" t="s">
        <v>154</v>
      </c>
      <c r="W321" s="134"/>
      <c r="Z321" s="134"/>
      <c r="AG321" t="s">
        <v>168</v>
      </c>
      <c r="AH321" t="s">
        <v>168</v>
      </c>
      <c r="AI321" t="s">
        <v>168</v>
      </c>
      <c r="AL321" t="s">
        <v>154</v>
      </c>
      <c r="AQ321" t="s">
        <v>160</v>
      </c>
      <c r="AR321" t="s">
        <v>150</v>
      </c>
      <c r="AU321">
        <v>2050</v>
      </c>
      <c r="AV321" t="s">
        <v>1911</v>
      </c>
      <c r="AX321" t="s">
        <v>157</v>
      </c>
      <c r="BA321" t="s">
        <v>154</v>
      </c>
      <c r="BG321" s="45"/>
      <c r="BI321">
        <v>0</v>
      </c>
    </row>
    <row r="322" spans="3:61" ht="14.45">
      <c r="C322">
        <v>316</v>
      </c>
      <c r="D322" t="e">
        <v>#N/A</v>
      </c>
      <c r="E322" t="s">
        <v>1912</v>
      </c>
      <c r="F322" t="s">
        <v>1505</v>
      </c>
      <c r="G322" t="s">
        <v>998</v>
      </c>
      <c r="H322" t="s">
        <v>145</v>
      </c>
      <c r="I322" t="s">
        <v>146</v>
      </c>
      <c r="J322" s="8">
        <v>47983.70</v>
      </c>
      <c r="K322">
        <v>264.20</v>
      </c>
      <c r="L322">
        <v>-0.251</v>
      </c>
      <c r="M322">
        <v>18779.70</v>
      </c>
      <c r="N322">
        <v>26125</v>
      </c>
      <c r="O322">
        <v>21</v>
      </c>
      <c r="P322" t="s">
        <v>154</v>
      </c>
      <c r="S322" t="s">
        <v>150</v>
      </c>
      <c r="T322" t="s">
        <v>150</v>
      </c>
      <c r="U322" t="s">
        <v>151</v>
      </c>
      <c r="V322" t="s">
        <v>152</v>
      </c>
      <c r="W322" s="134">
        <v>2030</v>
      </c>
      <c r="Z322" s="134"/>
      <c r="AA322" t="s">
        <v>154</v>
      </c>
      <c r="AB322" t="s">
        <v>155</v>
      </c>
      <c r="AE322" t="s">
        <v>1781</v>
      </c>
      <c r="AF322" t="s">
        <v>240</v>
      </c>
      <c r="AG322" t="s">
        <v>157</v>
      </c>
      <c r="AH322" t="s">
        <v>157</v>
      </c>
      <c r="AI322" t="s">
        <v>168</v>
      </c>
      <c r="AJ322" t="s">
        <v>159</v>
      </c>
      <c r="AL322" t="s">
        <v>154</v>
      </c>
      <c r="AR322" t="s">
        <v>154</v>
      </c>
      <c r="AX322" t="s">
        <v>157</v>
      </c>
      <c r="AY322" t="s">
        <v>168</v>
      </c>
      <c r="AZ322" t="s">
        <v>158</v>
      </c>
      <c r="BA322" t="s">
        <v>150</v>
      </c>
      <c r="BB322" t="s">
        <v>1916</v>
      </c>
      <c r="BC322">
        <v>2030</v>
      </c>
      <c r="BG322" s="45"/>
      <c r="BI322">
        <v>0</v>
      </c>
    </row>
    <row r="323" spans="3:61" ht="144.95">
      <c r="C323">
        <v>317</v>
      </c>
      <c r="D323">
        <v>318</v>
      </c>
      <c r="E323" t="s">
        <v>1917</v>
      </c>
      <c r="F323" t="s">
        <v>314</v>
      </c>
      <c r="G323" t="s">
        <v>229</v>
      </c>
      <c r="H323" t="s">
        <v>264</v>
      </c>
      <c r="I323" t="s">
        <v>176</v>
      </c>
      <c r="J323" s="8">
        <v>47834.50</v>
      </c>
      <c r="K323">
        <v>3685.70</v>
      </c>
      <c r="L323">
        <v>0.379</v>
      </c>
      <c r="M323">
        <v>77598</v>
      </c>
      <c r="N323">
        <v>83327</v>
      </c>
      <c r="O323">
        <v>31</v>
      </c>
      <c r="P323" t="s">
        <v>154</v>
      </c>
      <c r="S323" t="s">
        <v>154</v>
      </c>
      <c r="T323" t="s">
        <v>154</v>
      </c>
      <c r="W323" s="134"/>
      <c r="Z323" s="134"/>
      <c r="AE323" t="s">
        <v>202</v>
      </c>
      <c r="AF323" t="s">
        <v>5</v>
      </c>
      <c r="AG323" t="s">
        <v>157</v>
      </c>
      <c r="AH323" t="s">
        <v>157</v>
      </c>
      <c r="AI323" t="s">
        <v>157</v>
      </c>
      <c r="AJ323" t="s">
        <v>218</v>
      </c>
      <c r="AK323" t="s">
        <v>219</v>
      </c>
      <c r="AL323" t="s">
        <v>150</v>
      </c>
      <c r="AM323" s="1" t="s">
        <v>1921</v>
      </c>
      <c r="AN323">
        <v>2050</v>
      </c>
      <c r="AR323" t="s">
        <v>154</v>
      </c>
      <c r="AX323" t="s">
        <v>157</v>
      </c>
      <c r="AY323" t="s">
        <v>190</v>
      </c>
      <c r="AZ323" t="s">
        <v>158</v>
      </c>
      <c r="BA323" t="s">
        <v>154</v>
      </c>
      <c r="BG323" s="45"/>
      <c r="BI323">
        <v>0</v>
      </c>
    </row>
    <row r="324" spans="3:61" ht="409.5">
      <c r="C324">
        <v>318</v>
      </c>
      <c r="D324">
        <v>362</v>
      </c>
      <c r="E324" t="s">
        <v>1922</v>
      </c>
      <c r="F324" t="s">
        <v>1046</v>
      </c>
      <c r="G324" t="s">
        <v>1047</v>
      </c>
      <c r="H324" t="s">
        <v>145</v>
      </c>
      <c r="I324" t="s">
        <v>146</v>
      </c>
      <c r="J324" s="8">
        <v>47716</v>
      </c>
      <c r="K324">
        <v>3782</v>
      </c>
      <c r="L324">
        <v>0.141</v>
      </c>
      <c r="M324">
        <v>55880</v>
      </c>
      <c r="N324">
        <v>117000</v>
      </c>
      <c r="O324">
        <v>25</v>
      </c>
      <c r="P324" t="s">
        <v>154</v>
      </c>
      <c r="S324" t="s">
        <v>154</v>
      </c>
      <c r="T324" t="s">
        <v>154</v>
      </c>
      <c r="W324" s="134"/>
      <c r="Z324" s="134"/>
      <c r="AE324" t="s">
        <v>281</v>
      </c>
      <c r="AF324" t="s">
        <v>240</v>
      </c>
      <c r="AG324" t="s">
        <v>157</v>
      </c>
      <c r="AH324" t="s">
        <v>157</v>
      </c>
      <c r="AI324" t="s">
        <v>158</v>
      </c>
      <c r="AJ324" t="s">
        <v>159</v>
      </c>
      <c r="AK324" t="s">
        <v>219</v>
      </c>
      <c r="AL324" t="s">
        <v>150</v>
      </c>
      <c r="AM324" s="1" t="s">
        <v>1926</v>
      </c>
      <c r="AN324">
        <v>60</v>
      </c>
      <c r="AO324" t="s">
        <v>1927</v>
      </c>
      <c r="AR324" t="s">
        <v>154</v>
      </c>
      <c r="AX324" t="s">
        <v>168</v>
      </c>
      <c r="AY324" t="s">
        <v>168</v>
      </c>
      <c r="AZ324" t="s">
        <v>158</v>
      </c>
      <c r="BA324" t="s">
        <v>150</v>
      </c>
      <c r="BB324" t="s">
        <v>1928</v>
      </c>
      <c r="BC324">
        <v>2034</v>
      </c>
      <c r="BG324" s="45"/>
      <c r="BI324">
        <v>0</v>
      </c>
    </row>
    <row r="325" spans="3:61" ht="14.45">
      <c r="C325">
        <v>319</v>
      </c>
      <c r="D325">
        <v>206</v>
      </c>
      <c r="E325" t="s">
        <v>1929</v>
      </c>
      <c r="F325" t="s">
        <v>1294</v>
      </c>
      <c r="G325" t="s">
        <v>1294</v>
      </c>
      <c r="H325" t="s">
        <v>175</v>
      </c>
      <c r="I325" t="s">
        <v>176</v>
      </c>
      <c r="J325" s="8">
        <v>47695.50</v>
      </c>
      <c r="K325">
        <v>-6876.60</v>
      </c>
      <c r="L325">
        <v>-5.003</v>
      </c>
      <c r="M325">
        <v>176216.90</v>
      </c>
      <c r="N325">
        <v>127638</v>
      </c>
      <c r="O325">
        <v>10</v>
      </c>
      <c r="P325" t="s">
        <v>154</v>
      </c>
      <c r="S325" t="s">
        <v>154</v>
      </c>
      <c r="T325" t="s">
        <v>154</v>
      </c>
      <c r="W325" s="134"/>
      <c r="Z325" s="134"/>
      <c r="AE325" t="s">
        <v>233</v>
      </c>
      <c r="AF325" t="s">
        <v>234</v>
      </c>
      <c r="AG325" t="s">
        <v>337</v>
      </c>
      <c r="AH325" t="s">
        <v>337</v>
      </c>
      <c r="AJ325" t="s">
        <v>159</v>
      </c>
      <c r="AK325" t="s">
        <v>180</v>
      </c>
      <c r="AL325" t="s">
        <v>154</v>
      </c>
      <c r="AM325" t="s">
        <v>338</v>
      </c>
      <c r="AN325">
        <v>2060</v>
      </c>
      <c r="AO325" t="s">
        <v>1933</v>
      </c>
      <c r="AR325" t="s">
        <v>154</v>
      </c>
      <c r="AX325" t="s">
        <v>168</v>
      </c>
      <c r="AY325" t="s">
        <v>168</v>
      </c>
      <c r="AZ325" t="s">
        <v>158</v>
      </c>
      <c r="BA325" t="s">
        <v>154</v>
      </c>
      <c r="BG325" s="45"/>
      <c r="BI325">
        <v>0</v>
      </c>
    </row>
    <row r="326" spans="3:61" ht="14.45">
      <c r="C326">
        <v>320</v>
      </c>
      <c r="D326">
        <v>325</v>
      </c>
      <c r="E326" t="s">
        <v>1934</v>
      </c>
      <c r="F326" t="s">
        <v>516</v>
      </c>
      <c r="G326" t="s">
        <v>517</v>
      </c>
      <c r="H326" t="s">
        <v>264</v>
      </c>
      <c r="I326" t="s">
        <v>176</v>
      </c>
      <c r="J326" s="8">
        <v>47517.40</v>
      </c>
      <c r="K326">
        <v>7565.60</v>
      </c>
      <c r="L326">
        <v>0</v>
      </c>
      <c r="M326">
        <v>300311.9</v>
      </c>
      <c r="N326">
        <v>67229</v>
      </c>
      <c r="O326">
        <v>18</v>
      </c>
      <c r="P326" t="s">
        <v>150</v>
      </c>
      <c r="Q326">
        <v>2024</v>
      </c>
      <c r="R326">
        <v>2040</v>
      </c>
      <c r="S326" t="s">
        <v>150</v>
      </c>
      <c r="T326" t="s">
        <v>150</v>
      </c>
      <c r="U326" t="s">
        <v>151</v>
      </c>
      <c r="V326" t="s">
        <v>152</v>
      </c>
      <c r="W326" s="134">
        <v>2030</v>
      </c>
      <c r="X326" t="s">
        <v>151</v>
      </c>
      <c r="Y326" t="s">
        <v>152</v>
      </c>
      <c r="Z326" s="134">
        <v>2050</v>
      </c>
      <c r="AA326" t="s">
        <v>150</v>
      </c>
      <c r="AB326" t="s">
        <v>151</v>
      </c>
      <c r="AC326">
        <v>2050</v>
      </c>
      <c r="AE326" t="s">
        <v>167</v>
      </c>
      <c r="AF326" t="s">
        <v>6</v>
      </c>
      <c r="AG326" t="s">
        <v>157</v>
      </c>
      <c r="AH326" t="s">
        <v>157</v>
      </c>
      <c r="AI326" t="s">
        <v>157</v>
      </c>
      <c r="AJ326" t="s">
        <v>218</v>
      </c>
      <c r="AL326" t="s">
        <v>154</v>
      </c>
      <c r="AQ326" t="s">
        <v>219</v>
      </c>
      <c r="AR326" t="s">
        <v>150</v>
      </c>
      <c r="AS326" t="s">
        <v>218</v>
      </c>
      <c r="AT326" t="s">
        <v>1938</v>
      </c>
      <c r="AU326">
        <v>2050</v>
      </c>
      <c r="AX326" t="s">
        <v>157</v>
      </c>
      <c r="AY326" t="s">
        <v>158</v>
      </c>
      <c r="AZ326" t="s">
        <v>158</v>
      </c>
      <c r="BA326" t="s">
        <v>154</v>
      </c>
      <c r="BG326" s="45"/>
      <c r="BI326">
        <v>0</v>
      </c>
    </row>
    <row r="327" spans="3:61" ht="14.45">
      <c r="C327">
        <v>321</v>
      </c>
      <c r="D327">
        <v>328</v>
      </c>
      <c r="E327" t="s">
        <v>1939</v>
      </c>
      <c r="F327" t="s">
        <v>516</v>
      </c>
      <c r="G327" t="s">
        <v>517</v>
      </c>
      <c r="H327" t="s">
        <v>869</v>
      </c>
      <c r="I327" t="s">
        <v>3034</v>
      </c>
      <c r="J327" s="8">
        <v>47484.70</v>
      </c>
      <c r="K327">
        <v>1251.1</v>
      </c>
      <c r="L327">
        <v>-0.709</v>
      </c>
      <c r="M327">
        <v>86233.80</v>
      </c>
      <c r="N327">
        <v>178468</v>
      </c>
      <c r="O327">
        <v>19</v>
      </c>
      <c r="P327" t="s">
        <v>154</v>
      </c>
      <c r="S327" t="s">
        <v>154</v>
      </c>
      <c r="T327" t="s">
        <v>154</v>
      </c>
      <c r="W327" s="134"/>
      <c r="Z327" s="134"/>
      <c r="AB327" t="s">
        <v>155</v>
      </c>
      <c r="AL327" t="s">
        <v>154</v>
      </c>
      <c r="AR327" t="s">
        <v>150</v>
      </c>
      <c r="AU327">
        <v>2050</v>
      </c>
      <c r="AV327" t="s">
        <v>1943</v>
      </c>
      <c r="AW327" t="s">
        <v>1944</v>
      </c>
      <c r="AX327" t="s">
        <v>168</v>
      </c>
      <c r="BA327" t="s">
        <v>154</v>
      </c>
      <c r="BG327" s="45"/>
      <c r="BI327">
        <v>0</v>
      </c>
    </row>
    <row r="328" spans="3:61" ht="14.45">
      <c r="C328">
        <v>322</v>
      </c>
      <c r="D328">
        <v>367</v>
      </c>
      <c r="E328" t="s">
        <v>1945</v>
      </c>
      <c r="F328" t="s">
        <v>333</v>
      </c>
      <c r="G328" t="s">
        <v>229</v>
      </c>
      <c r="H328" t="s">
        <v>756</v>
      </c>
      <c r="I328" t="s">
        <v>146</v>
      </c>
      <c r="J328" s="8">
        <v>47111.20</v>
      </c>
      <c r="K328">
        <v>5229.6</v>
      </c>
      <c r="L328">
        <v>0.412</v>
      </c>
      <c r="M328">
        <v>747532.10</v>
      </c>
      <c r="N328">
        <v>48525</v>
      </c>
      <c r="O328">
        <v>16</v>
      </c>
      <c r="P328" t="s">
        <v>154</v>
      </c>
      <c r="S328" t="s">
        <v>154</v>
      </c>
      <c r="T328" t="s">
        <v>154</v>
      </c>
      <c r="W328" s="134"/>
      <c r="Z328" s="134"/>
      <c r="AE328" t="s">
        <v>167</v>
      </c>
      <c r="AF328" t="s">
        <v>6</v>
      </c>
      <c r="AG328" t="s">
        <v>157</v>
      </c>
      <c r="AH328" t="s">
        <v>157</v>
      </c>
      <c r="AI328" t="s">
        <v>169</v>
      </c>
      <c r="AJ328" t="s">
        <v>159</v>
      </c>
      <c r="AL328" t="s">
        <v>154</v>
      </c>
      <c r="AQ328" t="s">
        <v>160</v>
      </c>
      <c r="AR328" t="s">
        <v>150</v>
      </c>
      <c r="AS328" t="s">
        <v>159</v>
      </c>
      <c r="AT328" t="s">
        <v>1949</v>
      </c>
      <c r="AU328">
        <v>2050</v>
      </c>
      <c r="AX328" t="s">
        <v>157</v>
      </c>
      <c r="AY328" t="s">
        <v>168</v>
      </c>
      <c r="AZ328" t="s">
        <v>158</v>
      </c>
      <c r="BA328" t="s">
        <v>154</v>
      </c>
      <c r="BG328" s="45"/>
      <c r="BI328">
        <v>0</v>
      </c>
    </row>
    <row r="329" spans="3:61" ht="116.1">
      <c r="C329">
        <v>323</v>
      </c>
      <c r="D329">
        <v>332</v>
      </c>
      <c r="E329" t="s">
        <v>1950</v>
      </c>
      <c r="F329" t="s">
        <v>1470</v>
      </c>
      <c r="G329" t="s">
        <v>735</v>
      </c>
      <c r="H329" t="s">
        <v>145</v>
      </c>
      <c r="I329" t="s">
        <v>146</v>
      </c>
      <c r="J329" s="8">
        <v>47061</v>
      </c>
      <c r="K329">
        <v>10631</v>
      </c>
      <c r="L329">
        <v>-0.008</v>
      </c>
      <c r="M329">
        <v>100549</v>
      </c>
      <c r="N329">
        <v>69700</v>
      </c>
      <c r="O329">
        <v>31</v>
      </c>
      <c r="P329" t="s">
        <v>154</v>
      </c>
      <c r="S329" t="s">
        <v>150</v>
      </c>
      <c r="T329" t="s">
        <v>150</v>
      </c>
      <c r="U329" t="s">
        <v>151</v>
      </c>
      <c r="V329" t="s">
        <v>1954</v>
      </c>
      <c r="W329" s="134">
        <v>2030</v>
      </c>
      <c r="Z329" s="134"/>
      <c r="AE329" t="s">
        <v>167</v>
      </c>
      <c r="AF329" t="s">
        <v>6</v>
      </c>
      <c r="AG329" t="s">
        <v>157</v>
      </c>
      <c r="AH329" t="s">
        <v>157</v>
      </c>
      <c r="AI329" t="s">
        <v>157</v>
      </c>
      <c r="AJ329" t="s">
        <v>218</v>
      </c>
      <c r="AL329" t="s">
        <v>154</v>
      </c>
      <c r="AQ329" t="s">
        <v>219</v>
      </c>
      <c r="AR329" t="s">
        <v>150</v>
      </c>
      <c r="AS329" t="s">
        <v>218</v>
      </c>
      <c r="AT329" s="1" t="s">
        <v>1955</v>
      </c>
      <c r="AU329">
        <v>2050</v>
      </c>
      <c r="AX329" t="s">
        <v>168</v>
      </c>
      <c r="AY329" t="s">
        <v>168</v>
      </c>
      <c r="AZ329" t="s">
        <v>158</v>
      </c>
      <c r="BA329" t="s">
        <v>154</v>
      </c>
      <c r="BG329" s="45"/>
      <c r="BI329">
        <v>0</v>
      </c>
    </row>
    <row r="330" spans="3:61" ht="14.45">
      <c r="C330">
        <v>324</v>
      </c>
      <c r="D330">
        <v>348</v>
      </c>
      <c r="E330" t="s">
        <v>1956</v>
      </c>
      <c r="F330" t="s">
        <v>1014</v>
      </c>
      <c r="G330" t="s">
        <v>642</v>
      </c>
      <c r="H330" t="s">
        <v>374</v>
      </c>
      <c r="I330" t="s">
        <v>246</v>
      </c>
      <c r="J330" s="8">
        <v>47028</v>
      </c>
      <c r="K330">
        <v>6930.60</v>
      </c>
      <c r="L330">
        <v>0.037</v>
      </c>
      <c r="M330">
        <v>58348.90</v>
      </c>
      <c r="N330">
        <v>94397</v>
      </c>
      <c r="O330">
        <v>31</v>
      </c>
      <c r="P330" t="s">
        <v>154</v>
      </c>
      <c r="S330" t="s">
        <v>150</v>
      </c>
      <c r="T330" t="s">
        <v>150</v>
      </c>
      <c r="U330" t="s">
        <v>151</v>
      </c>
      <c r="V330" t="s">
        <v>152</v>
      </c>
      <c r="W330" s="134">
        <v>2030</v>
      </c>
      <c r="X330" t="s">
        <v>151</v>
      </c>
      <c r="Y330" t="s">
        <v>152</v>
      </c>
      <c r="Z330" s="134">
        <v>2050</v>
      </c>
      <c r="AA330" t="s">
        <v>150</v>
      </c>
      <c r="AB330" t="s">
        <v>151</v>
      </c>
      <c r="AC330">
        <v>2050</v>
      </c>
      <c r="AE330" t="s">
        <v>167</v>
      </c>
      <c r="AF330" t="s">
        <v>6</v>
      </c>
      <c r="AG330" t="s">
        <v>157</v>
      </c>
      <c r="AH330" t="s">
        <v>157</v>
      </c>
      <c r="AI330" t="s">
        <v>157</v>
      </c>
      <c r="AJ330" t="s">
        <v>218</v>
      </c>
      <c r="AL330" t="s">
        <v>154</v>
      </c>
      <c r="AQ330" t="s">
        <v>219</v>
      </c>
      <c r="AR330" t="s">
        <v>150</v>
      </c>
      <c r="AS330" t="s">
        <v>218</v>
      </c>
      <c r="AT330" t="s">
        <v>1960</v>
      </c>
      <c r="AU330">
        <v>2050</v>
      </c>
      <c r="AX330" t="s">
        <v>157</v>
      </c>
      <c r="AY330" t="s">
        <v>158</v>
      </c>
      <c r="AZ330" t="s">
        <v>158</v>
      </c>
      <c r="BA330" t="s">
        <v>154</v>
      </c>
      <c r="BG330" s="45"/>
      <c r="BI330">
        <v>0</v>
      </c>
    </row>
    <row r="331" spans="3:61" ht="409.5">
      <c r="C331">
        <v>325</v>
      </c>
      <c r="D331">
        <v>305</v>
      </c>
      <c r="E331" t="s">
        <v>1961</v>
      </c>
      <c r="F331" t="s">
        <v>778</v>
      </c>
      <c r="G331" t="s">
        <v>244</v>
      </c>
      <c r="H331" t="s">
        <v>264</v>
      </c>
      <c r="I331" t="s">
        <v>176</v>
      </c>
      <c r="J331" s="8">
        <v>46979.70</v>
      </c>
      <c r="K331">
        <v>2749.10</v>
      </c>
      <c r="L331">
        <v>0.27</v>
      </c>
      <c r="M331">
        <v>54206.40</v>
      </c>
      <c r="N331">
        <v>158056</v>
      </c>
      <c r="O331">
        <v>31</v>
      </c>
      <c r="P331" t="s">
        <v>154</v>
      </c>
      <c r="S331" t="s">
        <v>150</v>
      </c>
      <c r="T331" t="s">
        <v>150</v>
      </c>
      <c r="U331" t="s">
        <v>151</v>
      </c>
      <c r="V331" t="s">
        <v>152</v>
      </c>
      <c r="W331" s="134">
        <v>2030</v>
      </c>
      <c r="Z331" s="134"/>
      <c r="AE331" t="s">
        <v>202</v>
      </c>
      <c r="AF331" t="s">
        <v>5</v>
      </c>
      <c r="AG331" t="s">
        <v>157</v>
      </c>
      <c r="AH331" t="s">
        <v>157</v>
      </c>
      <c r="AI331" t="s">
        <v>158</v>
      </c>
      <c r="AJ331" t="s">
        <v>159</v>
      </c>
      <c r="AK331" t="s">
        <v>160</v>
      </c>
      <c r="AL331" t="s">
        <v>150</v>
      </c>
      <c r="AM331" s="1" t="s">
        <v>1965</v>
      </c>
      <c r="AN331">
        <v>2035</v>
      </c>
      <c r="AR331" t="s">
        <v>154</v>
      </c>
      <c r="AX331" t="s">
        <v>157</v>
      </c>
      <c r="AY331" t="s">
        <v>168</v>
      </c>
      <c r="AZ331" t="s">
        <v>158</v>
      </c>
      <c r="BA331" t="s">
        <v>154</v>
      </c>
      <c r="BG331" s="45"/>
      <c r="BI331">
        <v>0</v>
      </c>
    </row>
    <row r="332" spans="3:61" ht="377.1">
      <c r="C332">
        <v>326</v>
      </c>
      <c r="D332">
        <v>333</v>
      </c>
      <c r="E332" t="s">
        <v>1966</v>
      </c>
      <c r="F332" t="s">
        <v>1227</v>
      </c>
      <c r="G332" t="s">
        <v>229</v>
      </c>
      <c r="H332" t="s">
        <v>145</v>
      </c>
      <c r="I332" t="s">
        <v>146</v>
      </c>
      <c r="J332" s="8">
        <v>46945.80</v>
      </c>
      <c r="K332">
        <v>-1935.80</v>
      </c>
      <c r="L332">
        <v>0</v>
      </c>
      <c r="M332">
        <v>655708.3</v>
      </c>
      <c r="N332">
        <v>15623</v>
      </c>
      <c r="O332">
        <v>28</v>
      </c>
      <c r="P332" t="s">
        <v>154</v>
      </c>
      <c r="S332" t="s">
        <v>154</v>
      </c>
      <c r="T332" t="s">
        <v>154</v>
      </c>
      <c r="W332" s="134"/>
      <c r="Z332" s="134"/>
      <c r="AE332" t="s">
        <v>167</v>
      </c>
      <c r="AF332" t="s">
        <v>6</v>
      </c>
      <c r="AG332" t="s">
        <v>157</v>
      </c>
      <c r="AH332" t="s">
        <v>157</v>
      </c>
      <c r="AI332" t="s">
        <v>157</v>
      </c>
      <c r="AJ332" t="s">
        <v>218</v>
      </c>
      <c r="AL332" t="s">
        <v>154</v>
      </c>
      <c r="AQ332" t="s">
        <v>219</v>
      </c>
      <c r="AR332" t="s">
        <v>150</v>
      </c>
      <c r="AS332" t="s">
        <v>218</v>
      </c>
      <c r="AT332" s="1" t="s">
        <v>1970</v>
      </c>
      <c r="AU332">
        <v>2040</v>
      </c>
      <c r="AX332" t="s">
        <v>157</v>
      </c>
      <c r="AY332" t="s">
        <v>168</v>
      </c>
      <c r="AZ332" t="s">
        <v>158</v>
      </c>
      <c r="BA332" t="s">
        <v>154</v>
      </c>
      <c r="BG332" s="45"/>
      <c r="BI332">
        <v>0</v>
      </c>
    </row>
    <row r="333" spans="3:61" ht="14.45">
      <c r="C333">
        <v>327</v>
      </c>
      <c r="D333">
        <v>384</v>
      </c>
      <c r="E333" t="s">
        <v>1971</v>
      </c>
      <c r="F333" t="s">
        <v>163</v>
      </c>
      <c r="G333" t="s">
        <v>144</v>
      </c>
      <c r="H333" t="s">
        <v>175</v>
      </c>
      <c r="I333" t="s">
        <v>176</v>
      </c>
      <c r="J333" s="8">
        <v>46919.30</v>
      </c>
      <c r="K333">
        <v>4976.6</v>
      </c>
      <c r="L333">
        <v>1.543</v>
      </c>
      <c r="M333">
        <v>44436.40</v>
      </c>
      <c r="N333">
        <v>109185</v>
      </c>
      <c r="O333">
        <v>3</v>
      </c>
      <c r="P333" t="s">
        <v>154</v>
      </c>
      <c r="S333" t="s">
        <v>154</v>
      </c>
      <c r="T333" t="s">
        <v>154</v>
      </c>
      <c r="W333" s="134"/>
      <c r="Z333" s="134"/>
      <c r="AE333" t="s">
        <v>233</v>
      </c>
      <c r="AF333" t="s">
        <v>234</v>
      </c>
      <c r="AG333" t="s">
        <v>168</v>
      </c>
      <c r="AH333" t="s">
        <v>168</v>
      </c>
      <c r="AI333" t="s">
        <v>168</v>
      </c>
      <c r="AL333" t="s">
        <v>154</v>
      </c>
      <c r="AM333" t="s">
        <v>1975</v>
      </c>
      <c r="AO333" t="s">
        <v>1976</v>
      </c>
      <c r="AP333" t="s">
        <v>431</v>
      </c>
      <c r="AR333" t="s">
        <v>154</v>
      </c>
      <c r="AX333" t="s">
        <v>168</v>
      </c>
      <c r="AY333" t="s">
        <v>158</v>
      </c>
      <c r="AZ333" t="s">
        <v>158</v>
      </c>
      <c r="BA333" t="s">
        <v>154</v>
      </c>
      <c r="BG333" s="45"/>
      <c r="BI333">
        <v>0</v>
      </c>
    </row>
    <row r="334" spans="3:61" ht="14.45">
      <c r="C334">
        <v>328</v>
      </c>
      <c r="D334">
        <v>341</v>
      </c>
      <c r="E334" t="s">
        <v>1977</v>
      </c>
      <c r="F334" t="s">
        <v>1808</v>
      </c>
      <c r="G334" t="s">
        <v>790</v>
      </c>
      <c r="H334" t="s">
        <v>374</v>
      </c>
      <c r="I334" t="s">
        <v>246</v>
      </c>
      <c r="J334" s="8">
        <v>46884.40</v>
      </c>
      <c r="K334">
        <v>1683.80</v>
      </c>
      <c r="L334">
        <v>0.189</v>
      </c>
      <c r="M334">
        <v>130079.70</v>
      </c>
      <c r="N334">
        <v>289500</v>
      </c>
      <c r="O334">
        <v>31</v>
      </c>
      <c r="P334" t="s">
        <v>154</v>
      </c>
      <c r="S334" t="s">
        <v>150</v>
      </c>
      <c r="T334" t="s">
        <v>150</v>
      </c>
      <c r="U334" t="s">
        <v>151</v>
      </c>
      <c r="V334" t="s">
        <v>353</v>
      </c>
      <c r="W334" s="134">
        <v>2030</v>
      </c>
      <c r="Z334" s="134"/>
      <c r="AG334" t="s">
        <v>157</v>
      </c>
      <c r="AH334" t="s">
        <v>157</v>
      </c>
      <c r="AJ334" t="s">
        <v>159</v>
      </c>
      <c r="AK334" t="s">
        <v>180</v>
      </c>
      <c r="AL334" t="s">
        <v>154</v>
      </c>
      <c r="AN334">
        <v>2050</v>
      </c>
      <c r="AO334" t="s">
        <v>1981</v>
      </c>
      <c r="AR334" t="s">
        <v>154</v>
      </c>
      <c r="AX334" t="s">
        <v>157</v>
      </c>
      <c r="BA334" t="s">
        <v>150</v>
      </c>
      <c r="BG334" s="45"/>
      <c r="BI334">
        <v>0</v>
      </c>
    </row>
    <row r="335" spans="3:61" ht="14.45">
      <c r="C335">
        <v>329</v>
      </c>
      <c r="D335">
        <v>365</v>
      </c>
      <c r="E335" t="s">
        <v>1982</v>
      </c>
      <c r="F335" t="s">
        <v>228</v>
      </c>
      <c r="G335" t="s">
        <v>229</v>
      </c>
      <c r="H335" t="s">
        <v>145</v>
      </c>
      <c r="I335" t="s">
        <v>146</v>
      </c>
      <c r="J335" s="8">
        <v>46423</v>
      </c>
      <c r="K335">
        <v>4999</v>
      </c>
      <c r="L335">
        <v>0.671</v>
      </c>
      <c r="M335">
        <v>133189</v>
      </c>
      <c r="N335">
        <v>34000</v>
      </c>
      <c r="O335">
        <v>22</v>
      </c>
      <c r="P335" t="s">
        <v>154</v>
      </c>
      <c r="S335" t="s">
        <v>154</v>
      </c>
      <c r="T335" t="s">
        <v>154</v>
      </c>
      <c r="W335" s="134"/>
      <c r="Z335" s="134"/>
      <c r="AE335" t="s">
        <v>202</v>
      </c>
      <c r="AF335" t="s">
        <v>5</v>
      </c>
      <c r="AG335" t="s">
        <v>157</v>
      </c>
      <c r="AH335" t="s">
        <v>157</v>
      </c>
      <c r="AI335" t="s">
        <v>158</v>
      </c>
      <c r="AJ335" t="s">
        <v>159</v>
      </c>
      <c r="AK335" t="s">
        <v>160</v>
      </c>
      <c r="AL335" t="s">
        <v>150</v>
      </c>
      <c r="AM335" s="135" t="s">
        <v>7842</v>
      </c>
      <c r="AN335">
        <v>2030</v>
      </c>
      <c r="AR335" t="s">
        <v>154</v>
      </c>
      <c r="AX335" t="s">
        <v>168</v>
      </c>
      <c r="AY335" t="s">
        <v>171</v>
      </c>
      <c r="AZ335" t="s">
        <v>158</v>
      </c>
      <c r="BA335" t="s">
        <v>154</v>
      </c>
      <c r="BG335" s="45"/>
      <c r="BI335">
        <v>0</v>
      </c>
    </row>
    <row r="336" spans="3:61" ht="14.45">
      <c r="C336">
        <v>330</v>
      </c>
      <c r="D336">
        <v>330</v>
      </c>
      <c r="E336" t="s">
        <v>1987</v>
      </c>
      <c r="F336" t="s">
        <v>1988</v>
      </c>
      <c r="G336" t="s">
        <v>790</v>
      </c>
      <c r="H336" t="s">
        <v>175</v>
      </c>
      <c r="I336" t="s">
        <v>176</v>
      </c>
      <c r="J336" s="8">
        <v>45971.60</v>
      </c>
      <c r="K336">
        <v>584</v>
      </c>
      <c r="L336">
        <v>-0.235</v>
      </c>
      <c r="M336">
        <v>137607.90</v>
      </c>
      <c r="N336">
        <v>42113</v>
      </c>
      <c r="O336">
        <v>5</v>
      </c>
      <c r="P336" t="s">
        <v>154</v>
      </c>
      <c r="S336" t="s">
        <v>154</v>
      </c>
      <c r="T336" t="s">
        <v>154</v>
      </c>
      <c r="W336" s="134"/>
      <c r="Z336" s="134"/>
      <c r="AG336" t="s">
        <v>157</v>
      </c>
      <c r="AH336" t="s">
        <v>157</v>
      </c>
      <c r="AJ336" t="s">
        <v>159</v>
      </c>
      <c r="AK336" t="s">
        <v>180</v>
      </c>
      <c r="AL336" t="s">
        <v>154</v>
      </c>
      <c r="AM336" t="s">
        <v>665</v>
      </c>
      <c r="AN336">
        <v>2060</v>
      </c>
      <c r="AO336" t="s">
        <v>1992</v>
      </c>
      <c r="AR336" t="s">
        <v>154</v>
      </c>
      <c r="AX336" t="s">
        <v>168</v>
      </c>
      <c r="BA336" t="s">
        <v>154</v>
      </c>
      <c r="BG336" s="45"/>
      <c r="BI336">
        <v>0</v>
      </c>
    </row>
    <row r="337" spans="3:61" ht="14.45">
      <c r="C337">
        <v>331</v>
      </c>
      <c r="D337">
        <v>301</v>
      </c>
      <c r="E337" t="s">
        <v>1993</v>
      </c>
      <c r="F337" t="s">
        <v>228</v>
      </c>
      <c r="G337" t="s">
        <v>229</v>
      </c>
      <c r="H337" t="s">
        <v>321</v>
      </c>
      <c r="I337" t="s">
        <v>246</v>
      </c>
      <c r="J337" s="8">
        <v>45865</v>
      </c>
      <c r="K337">
        <v>3241</v>
      </c>
      <c r="L337">
        <v>0.042</v>
      </c>
      <c r="M337">
        <v>127229</v>
      </c>
      <c r="N337">
        <v>15021</v>
      </c>
      <c r="O337">
        <v>31</v>
      </c>
      <c r="P337" t="s">
        <v>150</v>
      </c>
      <c r="Q337">
        <v>2014</v>
      </c>
      <c r="R337">
        <v>2020</v>
      </c>
      <c r="S337" t="s">
        <v>150</v>
      </c>
      <c r="T337" t="s">
        <v>154</v>
      </c>
      <c r="U337" t="s">
        <v>155</v>
      </c>
      <c r="W337" s="134"/>
      <c r="Z337" s="134"/>
      <c r="AA337" t="s">
        <v>154</v>
      </c>
      <c r="AB337" t="s">
        <v>155</v>
      </c>
      <c r="AE337" t="s">
        <v>167</v>
      </c>
      <c r="AF337" t="s">
        <v>6</v>
      </c>
      <c r="AG337" t="s">
        <v>157</v>
      </c>
      <c r="AH337" t="s">
        <v>157</v>
      </c>
      <c r="AI337" t="s">
        <v>169</v>
      </c>
      <c r="AJ337" t="s">
        <v>159</v>
      </c>
      <c r="AL337" t="s">
        <v>154</v>
      </c>
      <c r="AQ337" t="s">
        <v>160</v>
      </c>
      <c r="AR337" t="s">
        <v>150</v>
      </c>
      <c r="AS337" t="s">
        <v>159</v>
      </c>
      <c r="AT337" t="s">
        <v>1997</v>
      </c>
      <c r="AU337">
        <v>2050</v>
      </c>
      <c r="AX337" t="s">
        <v>157</v>
      </c>
      <c r="AY337" t="s">
        <v>312</v>
      </c>
      <c r="AZ337" t="s">
        <v>158</v>
      </c>
      <c r="BA337" t="s">
        <v>154</v>
      </c>
      <c r="BG337" s="45"/>
      <c r="BI337">
        <v>1</v>
      </c>
    </row>
    <row r="338" spans="3:61" ht="14.45">
      <c r="C338">
        <v>332</v>
      </c>
      <c r="D338">
        <v>343</v>
      </c>
      <c r="E338" t="s">
        <v>1998</v>
      </c>
      <c r="F338" t="s">
        <v>1438</v>
      </c>
      <c r="G338" t="s">
        <v>1047</v>
      </c>
      <c r="H338" t="s">
        <v>175</v>
      </c>
      <c r="I338" t="s">
        <v>176</v>
      </c>
      <c r="J338" s="8">
        <v>45481.80</v>
      </c>
      <c r="K338">
        <v>850.60</v>
      </c>
      <c r="L338">
        <v>-0.252</v>
      </c>
      <c r="M338">
        <v>66363.1</v>
      </c>
      <c r="N338">
        <v>158371</v>
      </c>
      <c r="O338">
        <v>16</v>
      </c>
      <c r="P338" t="s">
        <v>154</v>
      </c>
      <c r="S338" t="s">
        <v>154</v>
      </c>
      <c r="T338" t="s">
        <v>154</v>
      </c>
      <c r="W338" s="134"/>
      <c r="Z338" s="134"/>
      <c r="AL338" t="s">
        <v>154</v>
      </c>
      <c r="AO338" t="s">
        <v>2002</v>
      </c>
      <c r="AP338" t="s">
        <v>1028</v>
      </c>
      <c r="AR338" t="s">
        <v>154</v>
      </c>
      <c r="AX338" t="s">
        <v>168</v>
      </c>
      <c r="BA338" t="s">
        <v>154</v>
      </c>
      <c r="BG338" s="45"/>
      <c r="BI338">
        <v>0</v>
      </c>
    </row>
    <row r="339" spans="3:61" ht="14.45">
      <c r="C339">
        <v>333</v>
      </c>
      <c r="D339">
        <v>345</v>
      </c>
      <c r="E339" t="s">
        <v>2003</v>
      </c>
      <c r="F339" t="s">
        <v>192</v>
      </c>
      <c r="G339" t="s">
        <v>193</v>
      </c>
      <c r="H339" t="s">
        <v>863</v>
      </c>
      <c r="I339" t="s">
        <v>3034</v>
      </c>
      <c r="J339" s="8">
        <v>45473.90</v>
      </c>
      <c r="K339">
        <v>-758.30</v>
      </c>
      <c r="L339">
        <v>-8.183</v>
      </c>
      <c r="M339">
        <v>24562.30</v>
      </c>
      <c r="N339">
        <v>46000</v>
      </c>
      <c r="O339">
        <v>4</v>
      </c>
      <c r="P339" t="s">
        <v>154</v>
      </c>
      <c r="S339" t="s">
        <v>154</v>
      </c>
      <c r="T339" t="s">
        <v>154</v>
      </c>
      <c r="W339" s="134"/>
      <c r="Z339" s="134"/>
      <c r="AL339" t="s">
        <v>154</v>
      </c>
      <c r="AO339" t="s">
        <v>2007</v>
      </c>
      <c r="AP339" t="s">
        <v>795</v>
      </c>
      <c r="AR339" t="s">
        <v>154</v>
      </c>
      <c r="AX339" t="s">
        <v>168</v>
      </c>
      <c r="BA339" t="s">
        <v>154</v>
      </c>
      <c r="BG339" s="45"/>
      <c r="BI339">
        <v>0</v>
      </c>
    </row>
    <row r="340" spans="3:61" ht="14.45">
      <c r="C340">
        <v>334</v>
      </c>
      <c r="D340">
        <v>381</v>
      </c>
      <c r="E340" t="s">
        <v>2008</v>
      </c>
      <c r="F340" t="s">
        <v>1206</v>
      </c>
      <c r="G340" t="s">
        <v>229</v>
      </c>
      <c r="H340" t="s">
        <v>175</v>
      </c>
      <c r="I340" t="s">
        <v>176</v>
      </c>
      <c r="J340" s="8">
        <v>45456</v>
      </c>
      <c r="K340">
        <v>2115.60</v>
      </c>
      <c r="L340">
        <v>0.185</v>
      </c>
      <c r="M340">
        <v>291482.9</v>
      </c>
      <c r="N340">
        <v>54060</v>
      </c>
      <c r="O340">
        <v>8</v>
      </c>
      <c r="P340" t="s">
        <v>154</v>
      </c>
      <c r="S340" t="s">
        <v>154</v>
      </c>
      <c r="T340" t="s">
        <v>154</v>
      </c>
      <c r="W340" s="134"/>
      <c r="Z340" s="134"/>
      <c r="AE340" t="s">
        <v>233</v>
      </c>
      <c r="AF340" t="s">
        <v>234</v>
      </c>
      <c r="AG340" t="s">
        <v>337</v>
      </c>
      <c r="AH340" t="s">
        <v>337</v>
      </c>
      <c r="AJ340" t="s">
        <v>159</v>
      </c>
      <c r="AK340" t="s">
        <v>180</v>
      </c>
      <c r="AL340" t="s">
        <v>154</v>
      </c>
      <c r="AM340" t="s">
        <v>338</v>
      </c>
      <c r="AN340">
        <v>2060</v>
      </c>
      <c r="AO340" t="s">
        <v>2012</v>
      </c>
      <c r="AR340" t="s">
        <v>154</v>
      </c>
      <c r="AX340" t="s">
        <v>168</v>
      </c>
      <c r="BA340" t="s">
        <v>154</v>
      </c>
      <c r="BG340" s="45"/>
      <c r="BI340">
        <v>0</v>
      </c>
    </row>
    <row r="341" spans="3:61" ht="14.45">
      <c r="C341">
        <v>335</v>
      </c>
      <c r="D341">
        <v>322</v>
      </c>
      <c r="E341" t="s">
        <v>2013</v>
      </c>
      <c r="F341" t="s">
        <v>449</v>
      </c>
      <c r="G341" t="s">
        <v>144</v>
      </c>
      <c r="H341" t="s">
        <v>416</v>
      </c>
      <c r="I341" t="s">
        <v>246</v>
      </c>
      <c r="J341" s="8">
        <v>45215.70</v>
      </c>
      <c r="K341">
        <v>870.90</v>
      </c>
      <c r="L341">
        <v>-0.455</v>
      </c>
      <c r="M341">
        <v>63700.50</v>
      </c>
      <c r="N341">
        <v>162293</v>
      </c>
      <c r="O341">
        <v>5</v>
      </c>
      <c r="P341" t="s">
        <v>150</v>
      </c>
      <c r="Q341">
        <v>2014</v>
      </c>
      <c r="R341">
        <v>2025</v>
      </c>
      <c r="S341" t="s">
        <v>150</v>
      </c>
      <c r="T341" t="s">
        <v>150</v>
      </c>
      <c r="U341" t="s">
        <v>151</v>
      </c>
      <c r="V341" t="s">
        <v>353</v>
      </c>
      <c r="W341" s="134">
        <v>2030</v>
      </c>
      <c r="X341" t="s">
        <v>7843</v>
      </c>
      <c r="Y341" t="s">
        <v>353</v>
      </c>
      <c r="Z341" s="134">
        <v>2050</v>
      </c>
      <c r="AA341" t="s">
        <v>150</v>
      </c>
      <c r="AB341" t="s">
        <v>151</v>
      </c>
      <c r="AC341">
        <v>2050</v>
      </c>
      <c r="AE341" t="s">
        <v>167</v>
      </c>
      <c r="AF341" t="s">
        <v>6</v>
      </c>
      <c r="AG341" t="s">
        <v>157</v>
      </c>
      <c r="AH341" t="s">
        <v>157</v>
      </c>
      <c r="AI341" t="s">
        <v>157</v>
      </c>
      <c r="AJ341" t="s">
        <v>218</v>
      </c>
      <c r="AL341" t="s">
        <v>154</v>
      </c>
      <c r="AQ341" t="s">
        <v>219</v>
      </c>
      <c r="AR341" t="s">
        <v>150</v>
      </c>
      <c r="AS341" t="s">
        <v>218</v>
      </c>
      <c r="AT341" t="s">
        <v>2017</v>
      </c>
      <c r="AU341">
        <v>2050</v>
      </c>
      <c r="AX341" t="s">
        <v>158</v>
      </c>
      <c r="AY341" t="s">
        <v>171</v>
      </c>
      <c r="AZ341" t="s">
        <v>158</v>
      </c>
      <c r="BA341" t="s">
        <v>154</v>
      </c>
      <c r="BG341" s="45"/>
      <c r="BI341">
        <v>0</v>
      </c>
    </row>
    <row r="342" spans="3:61" ht="14.45">
      <c r="C342">
        <v>336</v>
      </c>
      <c r="D342">
        <v>455</v>
      </c>
      <c r="E342" t="s">
        <v>2018</v>
      </c>
      <c r="F342" t="s">
        <v>926</v>
      </c>
      <c r="G342" t="s">
        <v>206</v>
      </c>
      <c r="H342" t="s">
        <v>145</v>
      </c>
      <c r="I342" t="s">
        <v>146</v>
      </c>
      <c r="J342" s="8">
        <v>45042.70</v>
      </c>
      <c r="K342">
        <v>10590</v>
      </c>
      <c r="L342">
        <v>1.021</v>
      </c>
      <c r="M342">
        <v>78714.9</v>
      </c>
      <c r="N342">
        <v>47000</v>
      </c>
      <c r="O342">
        <v>17</v>
      </c>
      <c r="P342" t="s">
        <v>154</v>
      </c>
      <c r="S342" t="s">
        <v>154</v>
      </c>
      <c r="T342" t="s">
        <v>154</v>
      </c>
      <c r="W342" s="134"/>
      <c r="Z342" s="134"/>
      <c r="AE342" t="s">
        <v>202</v>
      </c>
      <c r="AF342" t="s">
        <v>5</v>
      </c>
      <c r="AG342" t="s">
        <v>157</v>
      </c>
      <c r="AH342" t="s">
        <v>157</v>
      </c>
      <c r="AI342" t="s">
        <v>157</v>
      </c>
      <c r="AJ342" t="s">
        <v>218</v>
      </c>
      <c r="AK342" t="s">
        <v>219</v>
      </c>
      <c r="AL342" t="s">
        <v>150</v>
      </c>
      <c r="AM342" t="s">
        <v>2022</v>
      </c>
      <c r="AN342">
        <v>2030</v>
      </c>
      <c r="AR342" t="s">
        <v>154</v>
      </c>
      <c r="AX342" t="s">
        <v>157</v>
      </c>
      <c r="AY342" t="s">
        <v>168</v>
      </c>
      <c r="AZ342" t="s">
        <v>158</v>
      </c>
      <c r="BA342" t="s">
        <v>154</v>
      </c>
      <c r="BG342" s="45"/>
      <c r="BI342">
        <v>0</v>
      </c>
    </row>
    <row r="343" spans="3:61" ht="409.5">
      <c r="C343">
        <v>337</v>
      </c>
      <c r="D343">
        <v>391</v>
      </c>
      <c r="E343" t="s">
        <v>2023</v>
      </c>
      <c r="F343" t="s">
        <v>271</v>
      </c>
      <c r="G343" t="s">
        <v>272</v>
      </c>
      <c r="H343" t="s">
        <v>499</v>
      </c>
      <c r="I343" t="s">
        <v>246</v>
      </c>
      <c r="J343" s="8">
        <v>45023.40</v>
      </c>
      <c r="K343">
        <v>895</v>
      </c>
      <c r="L343">
        <v>0.061</v>
      </c>
      <c r="M343">
        <v>43513.40</v>
      </c>
      <c r="N343">
        <v>157284</v>
      </c>
      <c r="O343">
        <v>21</v>
      </c>
      <c r="P343" t="s">
        <v>154</v>
      </c>
      <c r="S343" t="s">
        <v>154</v>
      </c>
      <c r="T343" t="s">
        <v>154</v>
      </c>
      <c r="W343" s="134"/>
      <c r="Z343" s="134"/>
      <c r="AE343" t="s">
        <v>281</v>
      </c>
      <c r="AF343" t="s">
        <v>240</v>
      </c>
      <c r="AG343" t="s">
        <v>157</v>
      </c>
      <c r="AH343" t="s">
        <v>157</v>
      </c>
      <c r="AI343" t="s">
        <v>158</v>
      </c>
      <c r="AJ343" t="s">
        <v>159</v>
      </c>
      <c r="AL343" t="s">
        <v>154</v>
      </c>
      <c r="AQ343" t="s">
        <v>219</v>
      </c>
      <c r="AR343" t="s">
        <v>150</v>
      </c>
      <c r="AT343" t="s">
        <v>2027</v>
      </c>
      <c r="AU343">
        <v>2045</v>
      </c>
      <c r="AV343" t="s">
        <v>2028</v>
      </c>
      <c r="AX343" t="s">
        <v>157</v>
      </c>
      <c r="AY343" t="s">
        <v>171</v>
      </c>
      <c r="AZ343" t="s">
        <v>158</v>
      </c>
      <c r="BA343" t="s">
        <v>150</v>
      </c>
      <c r="BB343" s="1" t="s">
        <v>2029</v>
      </c>
      <c r="BC343">
        <v>2030</v>
      </c>
      <c r="BG343" s="45"/>
      <c r="BI343">
        <v>0</v>
      </c>
    </row>
    <row r="344" spans="3:61" ht="14.45">
      <c r="C344">
        <v>338</v>
      </c>
      <c r="D344">
        <v>340</v>
      </c>
      <c r="E344" t="s">
        <v>2030</v>
      </c>
      <c r="F344" t="s">
        <v>271</v>
      </c>
      <c r="G344" t="s">
        <v>272</v>
      </c>
      <c r="H344" t="s">
        <v>175</v>
      </c>
      <c r="I344" t="s">
        <v>176</v>
      </c>
      <c r="J344" s="8">
        <v>45003.80</v>
      </c>
      <c r="K344">
        <v>924.20</v>
      </c>
      <c r="L344">
        <v>-0.191</v>
      </c>
      <c r="M344">
        <v>34018.50</v>
      </c>
      <c r="N344">
        <v>122635</v>
      </c>
      <c r="O344">
        <v>4</v>
      </c>
      <c r="P344" t="s">
        <v>154</v>
      </c>
      <c r="S344" t="s">
        <v>154</v>
      </c>
      <c r="T344" t="s">
        <v>154</v>
      </c>
      <c r="W344" s="134"/>
      <c r="Z344" s="134"/>
      <c r="AL344" t="s">
        <v>154</v>
      </c>
      <c r="AP344" t="s">
        <v>1028</v>
      </c>
      <c r="AR344" t="s">
        <v>154</v>
      </c>
      <c r="AX344" t="s">
        <v>168</v>
      </c>
      <c r="BA344" t="s">
        <v>154</v>
      </c>
      <c r="BG344" s="45"/>
      <c r="BI344">
        <v>0</v>
      </c>
    </row>
    <row r="345" spans="3:61" ht="14.45">
      <c r="C345">
        <v>339</v>
      </c>
      <c r="D345">
        <v>336</v>
      </c>
      <c r="E345" t="s">
        <v>2034</v>
      </c>
      <c r="F345" t="s">
        <v>173</v>
      </c>
      <c r="G345" t="s">
        <v>174</v>
      </c>
      <c r="H345" t="s">
        <v>175</v>
      </c>
      <c r="I345" t="s">
        <v>176</v>
      </c>
      <c r="J345" s="8">
        <v>45003.10</v>
      </c>
      <c r="K345">
        <v>2370.7</v>
      </c>
      <c r="L345">
        <v>0.242</v>
      </c>
      <c r="M345">
        <v>166802.7</v>
      </c>
      <c r="N345">
        <v>97694</v>
      </c>
      <c r="O345">
        <v>14</v>
      </c>
      <c r="P345" t="s">
        <v>154</v>
      </c>
      <c r="S345" t="s">
        <v>154</v>
      </c>
      <c r="T345" t="s">
        <v>154</v>
      </c>
      <c r="W345" s="134"/>
      <c r="Z345" s="134"/>
      <c r="AG345" t="s">
        <v>337</v>
      </c>
      <c r="AH345" t="s">
        <v>337</v>
      </c>
      <c r="AJ345" t="s">
        <v>159</v>
      </c>
      <c r="AK345" t="s">
        <v>180</v>
      </c>
      <c r="AL345" t="s">
        <v>154</v>
      </c>
      <c r="AM345" t="s">
        <v>665</v>
      </c>
      <c r="AN345">
        <v>2060</v>
      </c>
      <c r="AO345" t="s">
        <v>2038</v>
      </c>
      <c r="AR345" t="s">
        <v>154</v>
      </c>
      <c r="AX345" t="s">
        <v>168</v>
      </c>
      <c r="BA345" t="s">
        <v>154</v>
      </c>
      <c r="BG345" s="45"/>
      <c r="BI345">
        <v>0</v>
      </c>
    </row>
    <row r="346" spans="3:61" ht="14.45">
      <c r="C346">
        <v>340</v>
      </c>
      <c r="D346">
        <v>347</v>
      </c>
      <c r="E346" t="s">
        <v>2039</v>
      </c>
      <c r="F346" t="s">
        <v>818</v>
      </c>
      <c r="G346" t="s">
        <v>144</v>
      </c>
      <c r="H346" t="s">
        <v>756</v>
      </c>
      <c r="I346" t="s">
        <v>146</v>
      </c>
      <c r="J346" s="8">
        <v>44975.60</v>
      </c>
      <c r="K346">
        <v>992.10</v>
      </c>
      <c r="L346">
        <v>-0.131</v>
      </c>
      <c r="M346">
        <v>35776.60</v>
      </c>
      <c r="N346">
        <v>200250</v>
      </c>
      <c r="O346">
        <v>31</v>
      </c>
      <c r="P346" t="s">
        <v>154</v>
      </c>
      <c r="S346" t="s">
        <v>154</v>
      </c>
      <c r="T346" t="s">
        <v>154</v>
      </c>
      <c r="W346" s="134"/>
      <c r="Z346" s="134"/>
      <c r="AE346" t="s">
        <v>233</v>
      </c>
      <c r="AF346" t="s">
        <v>234</v>
      </c>
      <c r="AG346" t="s">
        <v>157</v>
      </c>
      <c r="AH346" t="s">
        <v>157</v>
      </c>
      <c r="AI346" t="s">
        <v>157</v>
      </c>
      <c r="AJ346" t="s">
        <v>218</v>
      </c>
      <c r="AL346" t="s">
        <v>154</v>
      </c>
      <c r="AQ346" t="s">
        <v>219</v>
      </c>
      <c r="AR346" t="s">
        <v>150</v>
      </c>
      <c r="AS346" t="s">
        <v>218</v>
      </c>
      <c r="AU346">
        <v>2050</v>
      </c>
      <c r="AX346" t="s">
        <v>168</v>
      </c>
      <c r="AY346" t="s">
        <v>158</v>
      </c>
      <c r="AZ346" t="s">
        <v>158</v>
      </c>
      <c r="BA346" t="s">
        <v>154</v>
      </c>
      <c r="BG346" s="45"/>
      <c r="BI346">
        <v>0</v>
      </c>
    </row>
    <row r="347" spans="3:61" ht="14.45">
      <c r="C347">
        <v>341</v>
      </c>
      <c r="D347">
        <v>320</v>
      </c>
      <c r="E347" t="s">
        <v>2043</v>
      </c>
      <c r="F347" t="s">
        <v>516</v>
      </c>
      <c r="G347" t="s">
        <v>517</v>
      </c>
      <c r="H347" t="s">
        <v>374</v>
      </c>
      <c r="I347" t="s">
        <v>246</v>
      </c>
      <c r="J347" s="8">
        <v>44781</v>
      </c>
      <c r="K347">
        <v>2541.40</v>
      </c>
      <c r="L347">
        <v>-0.037</v>
      </c>
      <c r="M347">
        <v>107552.30</v>
      </c>
      <c r="N347">
        <v>119270</v>
      </c>
      <c r="O347">
        <v>31</v>
      </c>
      <c r="P347" t="s">
        <v>154</v>
      </c>
      <c r="S347" t="s">
        <v>150</v>
      </c>
      <c r="T347" t="s">
        <v>150</v>
      </c>
      <c r="U347" t="s">
        <v>151</v>
      </c>
      <c r="V347" t="s">
        <v>152</v>
      </c>
      <c r="W347" s="134">
        <v>2030</v>
      </c>
      <c r="X347" t="s">
        <v>151</v>
      </c>
      <c r="Y347" t="s">
        <v>152</v>
      </c>
      <c r="Z347" s="134">
        <v>2040</v>
      </c>
      <c r="AA347" t="s">
        <v>150</v>
      </c>
      <c r="AB347" t="s">
        <v>151</v>
      </c>
      <c r="AC347">
        <v>2040</v>
      </c>
      <c r="AE347" t="s">
        <v>167</v>
      </c>
      <c r="AF347" t="s">
        <v>6</v>
      </c>
      <c r="AG347" t="s">
        <v>157</v>
      </c>
      <c r="AH347" t="s">
        <v>157</v>
      </c>
      <c r="AI347" t="s">
        <v>157</v>
      </c>
      <c r="AJ347" t="s">
        <v>218</v>
      </c>
      <c r="AL347" t="s">
        <v>154</v>
      </c>
      <c r="AQ347" t="s">
        <v>219</v>
      </c>
      <c r="AR347" t="s">
        <v>150</v>
      </c>
      <c r="AS347" t="s">
        <v>218</v>
      </c>
      <c r="AT347" t="s">
        <v>2047</v>
      </c>
      <c r="AU347">
        <v>2040</v>
      </c>
      <c r="AX347" t="s">
        <v>157</v>
      </c>
      <c r="AY347" t="s">
        <v>171</v>
      </c>
      <c r="AZ347" t="s">
        <v>157</v>
      </c>
      <c r="BA347" t="s">
        <v>154</v>
      </c>
      <c r="BG347" s="45"/>
      <c r="BI347">
        <v>0</v>
      </c>
    </row>
    <row r="348" spans="3:61" ht="14.45">
      <c r="C348">
        <v>342</v>
      </c>
      <c r="D348">
        <v>295</v>
      </c>
      <c r="E348" t="s">
        <v>2048</v>
      </c>
      <c r="F348" t="s">
        <v>778</v>
      </c>
      <c r="G348" t="s">
        <v>244</v>
      </c>
      <c r="H348" t="s">
        <v>245</v>
      </c>
      <c r="I348" t="s">
        <v>246</v>
      </c>
      <c r="J348" s="8">
        <v>44746.40</v>
      </c>
      <c r="K348">
        <v>-1246.9</v>
      </c>
      <c r="L348">
        <v>0</v>
      </c>
      <c r="M348">
        <v>40702</v>
      </c>
      <c r="N348">
        <v>155962</v>
      </c>
      <c r="O348">
        <v>12</v>
      </c>
      <c r="P348" t="s">
        <v>154</v>
      </c>
      <c r="S348" t="s">
        <v>150</v>
      </c>
      <c r="T348" t="s">
        <v>150</v>
      </c>
      <c r="U348" t="s">
        <v>151</v>
      </c>
      <c r="V348" t="s">
        <v>353</v>
      </c>
      <c r="W348" s="134">
        <v>2030</v>
      </c>
      <c r="Z348" s="134"/>
      <c r="AA348" t="s">
        <v>154</v>
      </c>
      <c r="AB348" t="s">
        <v>155</v>
      </c>
      <c r="AE348" t="s">
        <v>782</v>
      </c>
      <c r="AF348" t="s">
        <v>5</v>
      </c>
      <c r="AG348" t="s">
        <v>157</v>
      </c>
      <c r="AH348" t="s">
        <v>157</v>
      </c>
      <c r="AI348" t="s">
        <v>157</v>
      </c>
      <c r="AJ348" t="s">
        <v>218</v>
      </c>
      <c r="AK348" t="s">
        <v>219</v>
      </c>
      <c r="AL348" t="s">
        <v>150</v>
      </c>
      <c r="AM348" t="s">
        <v>2052</v>
      </c>
      <c r="AN348">
        <v>2040</v>
      </c>
      <c r="AR348" t="s">
        <v>154</v>
      </c>
      <c r="AX348" t="s">
        <v>168</v>
      </c>
      <c r="AY348" t="s">
        <v>168</v>
      </c>
      <c r="AZ348" t="s">
        <v>158</v>
      </c>
      <c r="BA348" t="s">
        <v>154</v>
      </c>
      <c r="BG348" s="45"/>
      <c r="BI348">
        <v>0</v>
      </c>
    </row>
    <row r="349" spans="3:61" ht="362.45">
      <c r="C349">
        <v>343</v>
      </c>
      <c r="D349">
        <v>350</v>
      </c>
      <c r="E349" t="s">
        <v>2053</v>
      </c>
      <c r="F349" t="s">
        <v>516</v>
      </c>
      <c r="G349" t="s">
        <v>517</v>
      </c>
      <c r="H349" t="s">
        <v>499</v>
      </c>
      <c r="I349" t="s">
        <v>246</v>
      </c>
      <c r="J349" s="8">
        <v>44679.40</v>
      </c>
      <c r="K349">
        <v>-53</v>
      </c>
      <c r="L349">
        <v>0</v>
      </c>
      <c r="M349">
        <v>104060.90</v>
      </c>
      <c r="N349">
        <v>100870</v>
      </c>
      <c r="O349">
        <v>31</v>
      </c>
      <c r="P349" t="s">
        <v>150</v>
      </c>
      <c r="Q349">
        <v>2017</v>
      </c>
      <c r="R349">
        <v>2030</v>
      </c>
      <c r="S349" t="s">
        <v>150</v>
      </c>
      <c r="T349" t="s">
        <v>150</v>
      </c>
      <c r="U349" t="s">
        <v>151</v>
      </c>
      <c r="V349" t="s">
        <v>152</v>
      </c>
      <c r="W349" s="134">
        <v>2030</v>
      </c>
      <c r="X349" t="s">
        <v>151</v>
      </c>
      <c r="Y349" t="s">
        <v>152</v>
      </c>
      <c r="Z349" s="134">
        <v>2040</v>
      </c>
      <c r="AA349" t="s">
        <v>150</v>
      </c>
      <c r="AB349" t="s">
        <v>151</v>
      </c>
      <c r="AC349">
        <v>2040</v>
      </c>
      <c r="AE349" t="s">
        <v>167</v>
      </c>
      <c r="AF349" t="s">
        <v>6</v>
      </c>
      <c r="AG349" t="s">
        <v>157</v>
      </c>
      <c r="AH349" t="s">
        <v>157</v>
      </c>
      <c r="AI349" t="s">
        <v>157</v>
      </c>
      <c r="AJ349" t="s">
        <v>218</v>
      </c>
      <c r="AL349" t="s">
        <v>154</v>
      </c>
      <c r="AQ349" t="s">
        <v>219</v>
      </c>
      <c r="AR349" t="s">
        <v>150</v>
      </c>
      <c r="AS349" t="s">
        <v>218</v>
      </c>
      <c r="AT349" s="1" t="s">
        <v>2057</v>
      </c>
      <c r="AU349">
        <v>2040</v>
      </c>
      <c r="AX349" t="s">
        <v>157</v>
      </c>
      <c r="AY349" t="s">
        <v>171</v>
      </c>
      <c r="AZ349" t="s">
        <v>157</v>
      </c>
      <c r="BA349" t="s">
        <v>154</v>
      </c>
      <c r="BG349" s="45"/>
      <c r="BI349">
        <v>0</v>
      </c>
    </row>
    <row r="350" spans="3:61" ht="261">
      <c r="C350">
        <v>344</v>
      </c>
      <c r="D350">
        <v>317</v>
      </c>
      <c r="E350" t="s">
        <v>2058</v>
      </c>
      <c r="F350" t="s">
        <v>173</v>
      </c>
      <c r="G350" t="s">
        <v>174</v>
      </c>
      <c r="H350" t="s">
        <v>264</v>
      </c>
      <c r="I350" t="s">
        <v>176</v>
      </c>
      <c r="J350" s="8">
        <v>44674.70</v>
      </c>
      <c r="K350">
        <v>1058</v>
      </c>
      <c r="L350">
        <v>-0.429</v>
      </c>
      <c r="M350">
        <v>99986.60</v>
      </c>
      <c r="N350">
        <v>38074</v>
      </c>
      <c r="O350">
        <v>31</v>
      </c>
      <c r="P350" t="s">
        <v>154</v>
      </c>
      <c r="S350" t="s">
        <v>154</v>
      </c>
      <c r="T350" t="s">
        <v>154</v>
      </c>
      <c r="W350" s="134"/>
      <c r="Z350" s="134"/>
      <c r="AE350" t="s">
        <v>202</v>
      </c>
      <c r="AF350" t="s">
        <v>5</v>
      </c>
      <c r="AG350" t="s">
        <v>157</v>
      </c>
      <c r="AH350" t="s">
        <v>157</v>
      </c>
      <c r="AI350" t="s">
        <v>157</v>
      </c>
      <c r="AJ350" t="s">
        <v>218</v>
      </c>
      <c r="AK350" t="s">
        <v>219</v>
      </c>
      <c r="AL350" t="s">
        <v>150</v>
      </c>
      <c r="AM350" s="1" t="s">
        <v>2062</v>
      </c>
      <c r="AN350">
        <v>2050</v>
      </c>
      <c r="AR350" t="s">
        <v>154</v>
      </c>
      <c r="AT350" t="s">
        <v>2063</v>
      </c>
      <c r="AX350" t="s">
        <v>168</v>
      </c>
      <c r="AY350" t="s">
        <v>168</v>
      </c>
      <c r="AZ350" t="s">
        <v>158</v>
      </c>
      <c r="BA350" t="s">
        <v>154</v>
      </c>
      <c r="BG350" s="45"/>
      <c r="BI350">
        <v>0</v>
      </c>
    </row>
    <row r="351" spans="3:61" ht="14.45">
      <c r="C351">
        <v>345</v>
      </c>
      <c r="D351">
        <v>353</v>
      </c>
      <c r="E351" t="s">
        <v>2064</v>
      </c>
      <c r="F351" t="s">
        <v>818</v>
      </c>
      <c r="G351" t="s">
        <v>144</v>
      </c>
      <c r="H351" t="s">
        <v>1610</v>
      </c>
      <c r="I351" t="s">
        <v>3036</v>
      </c>
      <c r="J351" s="8">
        <v>44521.50</v>
      </c>
      <c r="K351">
        <v>70.80</v>
      </c>
      <c r="L351">
        <v>-0.935</v>
      </c>
      <c r="M351">
        <v>22645.10</v>
      </c>
      <c r="N351">
        <v>201413</v>
      </c>
      <c r="O351">
        <v>29</v>
      </c>
      <c r="P351" t="s">
        <v>150</v>
      </c>
      <c r="Q351">
        <v>2020</v>
      </c>
      <c r="R351">
        <v>2025</v>
      </c>
      <c r="S351" t="s">
        <v>150</v>
      </c>
      <c r="T351" t="s">
        <v>150</v>
      </c>
      <c r="U351" t="s">
        <v>151</v>
      </c>
      <c r="V351" t="s">
        <v>152</v>
      </c>
      <c r="W351" s="134">
        <v>2033</v>
      </c>
      <c r="X351" t="s">
        <v>151</v>
      </c>
      <c r="Y351" t="s">
        <v>152</v>
      </c>
      <c r="Z351" s="134">
        <v>2050</v>
      </c>
      <c r="AA351" t="s">
        <v>150</v>
      </c>
      <c r="AB351" t="s">
        <v>151</v>
      </c>
      <c r="AC351">
        <v>2050</v>
      </c>
      <c r="AE351" t="s">
        <v>2068</v>
      </c>
      <c r="AF351" t="s">
        <v>5</v>
      </c>
      <c r="AG351" t="s">
        <v>157</v>
      </c>
      <c r="AH351" t="s">
        <v>157</v>
      </c>
      <c r="AI351" t="s">
        <v>157</v>
      </c>
      <c r="AJ351" t="s">
        <v>218</v>
      </c>
      <c r="AK351" t="s">
        <v>219</v>
      </c>
      <c r="AL351" t="s">
        <v>150</v>
      </c>
      <c r="AM351" t="s">
        <v>2069</v>
      </c>
      <c r="AN351">
        <v>2050</v>
      </c>
      <c r="AR351" t="s">
        <v>154</v>
      </c>
      <c r="AX351" t="s">
        <v>157</v>
      </c>
      <c r="AY351" t="s">
        <v>168</v>
      </c>
      <c r="AZ351" t="s">
        <v>158</v>
      </c>
      <c r="BA351" t="s">
        <v>154</v>
      </c>
      <c r="BG351" s="45"/>
      <c r="BI351">
        <v>0</v>
      </c>
    </row>
    <row r="352" spans="3:61" ht="14.45">
      <c r="C352">
        <v>346</v>
      </c>
      <c r="D352">
        <v>310</v>
      </c>
      <c r="E352" t="s">
        <v>2070</v>
      </c>
      <c r="F352" t="s">
        <v>516</v>
      </c>
      <c r="G352" t="s">
        <v>517</v>
      </c>
      <c r="H352" t="s">
        <v>284</v>
      </c>
      <c r="I352" t="s">
        <v>246</v>
      </c>
      <c r="J352" s="8">
        <v>44427.30</v>
      </c>
      <c r="K352">
        <v>-4473.1</v>
      </c>
      <c r="L352">
        <v>-4.618</v>
      </c>
      <c r="M352">
        <v>138731.7</v>
      </c>
      <c r="N352">
        <v>92834</v>
      </c>
      <c r="O352">
        <v>26</v>
      </c>
      <c r="P352" t="s">
        <v>150</v>
      </c>
      <c r="Q352">
        <v>2018</v>
      </c>
      <c r="R352">
        <v>2025</v>
      </c>
      <c r="S352" t="s">
        <v>150</v>
      </c>
      <c r="T352" t="s">
        <v>150</v>
      </c>
      <c r="U352" t="s">
        <v>151</v>
      </c>
      <c r="V352" t="s">
        <v>152</v>
      </c>
      <c r="W352" s="134">
        <v>2030</v>
      </c>
      <c r="X352" t="s">
        <v>151</v>
      </c>
      <c r="Y352" t="s">
        <v>152</v>
      </c>
      <c r="Z352" s="134">
        <v>2040</v>
      </c>
      <c r="AA352" t="s">
        <v>150</v>
      </c>
      <c r="AB352" t="s">
        <v>151</v>
      </c>
      <c r="AC352">
        <v>2040</v>
      </c>
      <c r="AE352" t="s">
        <v>167</v>
      </c>
      <c r="AF352" t="s">
        <v>6</v>
      </c>
      <c r="AG352" t="s">
        <v>157</v>
      </c>
      <c r="AH352" t="s">
        <v>157</v>
      </c>
      <c r="AI352" t="s">
        <v>157</v>
      </c>
      <c r="AJ352" t="s">
        <v>218</v>
      </c>
      <c r="AL352" t="s">
        <v>154</v>
      </c>
      <c r="AQ352" t="s">
        <v>219</v>
      </c>
      <c r="AR352" t="s">
        <v>150</v>
      </c>
      <c r="AS352" t="s">
        <v>218</v>
      </c>
      <c r="AT352" t="s">
        <v>2074</v>
      </c>
      <c r="AU352">
        <v>2040</v>
      </c>
      <c r="AX352" t="s">
        <v>168</v>
      </c>
      <c r="AY352" t="s">
        <v>168</v>
      </c>
      <c r="AZ352" t="s">
        <v>158</v>
      </c>
      <c r="BA352" t="s">
        <v>154</v>
      </c>
      <c r="BG352" s="45"/>
      <c r="BI352">
        <v>0</v>
      </c>
    </row>
    <row r="353" spans="3:61" ht="409.5">
      <c r="C353">
        <v>347</v>
      </c>
      <c r="D353">
        <v>403</v>
      </c>
      <c r="E353" t="s">
        <v>2075</v>
      </c>
      <c r="F353" t="s">
        <v>163</v>
      </c>
      <c r="G353" t="s">
        <v>144</v>
      </c>
      <c r="H353" t="s">
        <v>145</v>
      </c>
      <c r="I353" t="s">
        <v>146</v>
      </c>
      <c r="J353" s="8">
        <v>43978</v>
      </c>
      <c r="K353">
        <v>9856</v>
      </c>
      <c r="L353">
        <v>4.223</v>
      </c>
      <c r="M353">
        <v>51244</v>
      </c>
      <c r="N353">
        <v>31100</v>
      </c>
      <c r="O353">
        <v>3</v>
      </c>
      <c r="P353" t="s">
        <v>154</v>
      </c>
      <c r="S353" t="s">
        <v>150</v>
      </c>
      <c r="T353" t="s">
        <v>150</v>
      </c>
      <c r="U353" t="s">
        <v>151</v>
      </c>
      <c r="V353" t="s">
        <v>152</v>
      </c>
      <c r="W353" s="134">
        <v>2030</v>
      </c>
      <c r="X353" t="s">
        <v>151</v>
      </c>
      <c r="Y353" t="s">
        <v>152</v>
      </c>
      <c r="Z353" s="134">
        <v>2040</v>
      </c>
      <c r="AA353" t="s">
        <v>150</v>
      </c>
      <c r="AB353" t="s">
        <v>151</v>
      </c>
      <c r="AC353">
        <v>2040</v>
      </c>
      <c r="AE353" t="s">
        <v>167</v>
      </c>
      <c r="AF353" t="s">
        <v>6</v>
      </c>
      <c r="AG353" t="s">
        <v>157</v>
      </c>
      <c r="AH353" t="s">
        <v>157</v>
      </c>
      <c r="AI353" t="s">
        <v>169</v>
      </c>
      <c r="AJ353" t="s">
        <v>159</v>
      </c>
      <c r="AL353" t="s">
        <v>154</v>
      </c>
      <c r="AQ353" t="s">
        <v>160</v>
      </c>
      <c r="AR353" t="s">
        <v>150</v>
      </c>
      <c r="AS353" t="s">
        <v>159</v>
      </c>
      <c r="AT353" s="1" t="s">
        <v>2079</v>
      </c>
      <c r="AU353">
        <v>2040</v>
      </c>
      <c r="AX353" t="s">
        <v>157</v>
      </c>
      <c r="AY353" t="s">
        <v>158</v>
      </c>
      <c r="AZ353" t="s">
        <v>158</v>
      </c>
      <c r="BA353" t="s">
        <v>154</v>
      </c>
      <c r="BG353" s="45"/>
      <c r="BI353">
        <v>0</v>
      </c>
    </row>
    <row r="354" spans="3:61" ht="14.45">
      <c r="C354">
        <v>348</v>
      </c>
      <c r="D354">
        <v>444</v>
      </c>
      <c r="E354" t="s">
        <v>2080</v>
      </c>
      <c r="F354" t="s">
        <v>213</v>
      </c>
      <c r="G354" t="s">
        <v>214</v>
      </c>
      <c r="H354" t="s">
        <v>349</v>
      </c>
      <c r="I354" t="s">
        <v>176</v>
      </c>
      <c r="J354" s="8">
        <v>43949.60</v>
      </c>
      <c r="K354">
        <v>1859.90</v>
      </c>
      <c r="L354">
        <v>0.46</v>
      </c>
      <c r="M354">
        <v>28432.60</v>
      </c>
      <c r="N354">
        <v>65926</v>
      </c>
      <c r="O354">
        <v>20</v>
      </c>
      <c r="P354" t="s">
        <v>154</v>
      </c>
      <c r="S354" t="s">
        <v>150</v>
      </c>
      <c r="T354" t="s">
        <v>150</v>
      </c>
      <c r="U354" t="s">
        <v>151</v>
      </c>
      <c r="V354" t="s">
        <v>152</v>
      </c>
      <c r="W354" s="134">
        <v>2030</v>
      </c>
      <c r="X354" t="s">
        <v>151</v>
      </c>
      <c r="Y354" t="s">
        <v>152</v>
      </c>
      <c r="Z354" s="134">
        <v>2050</v>
      </c>
      <c r="AA354" t="s">
        <v>150</v>
      </c>
      <c r="AB354" t="s">
        <v>151</v>
      </c>
      <c r="AC354">
        <v>2050</v>
      </c>
      <c r="AE354" t="s">
        <v>202</v>
      </c>
      <c r="AF354" t="s">
        <v>5</v>
      </c>
      <c r="AG354" t="s">
        <v>157</v>
      </c>
      <c r="AH354" t="s">
        <v>157</v>
      </c>
      <c r="AI354" t="s">
        <v>157</v>
      </c>
      <c r="AJ354" t="s">
        <v>218</v>
      </c>
      <c r="AK354" t="s">
        <v>219</v>
      </c>
      <c r="AL354" t="s">
        <v>150</v>
      </c>
      <c r="AM354" t="s">
        <v>2084</v>
      </c>
      <c r="AN354">
        <v>2050</v>
      </c>
      <c r="AR354" t="s">
        <v>154</v>
      </c>
      <c r="AX354" t="s">
        <v>168</v>
      </c>
      <c r="AY354" t="s">
        <v>168</v>
      </c>
      <c r="AZ354" t="s">
        <v>158</v>
      </c>
      <c r="BA354" t="s">
        <v>154</v>
      </c>
      <c r="BG354" s="45"/>
      <c r="BI354">
        <v>0</v>
      </c>
    </row>
    <row r="355" spans="3:61" ht="14.45">
      <c r="C355">
        <v>349</v>
      </c>
      <c r="D355">
        <v>349</v>
      </c>
      <c r="E355" t="s">
        <v>2085</v>
      </c>
      <c r="F355" t="s">
        <v>1470</v>
      </c>
      <c r="G355" t="s">
        <v>735</v>
      </c>
      <c r="H355" t="s">
        <v>869</v>
      </c>
      <c r="I355" t="s">
        <v>3034</v>
      </c>
      <c r="J355" s="8">
        <v>43800.70</v>
      </c>
      <c r="K355">
        <v>1460.50</v>
      </c>
      <c r="L355">
        <v>-0.606</v>
      </c>
      <c r="M355">
        <v>40933.3</v>
      </c>
      <c r="N355">
        <v>388999</v>
      </c>
      <c r="O355">
        <v>6</v>
      </c>
      <c r="P355" t="s">
        <v>154</v>
      </c>
      <c r="S355" t="s">
        <v>154</v>
      </c>
      <c r="T355" t="s">
        <v>154</v>
      </c>
      <c r="W355" s="134"/>
      <c r="Z355" s="134"/>
      <c r="AL355" t="s">
        <v>154</v>
      </c>
      <c r="AO355" t="s">
        <v>2089</v>
      </c>
      <c r="AP355" t="s">
        <v>795</v>
      </c>
      <c r="AR355" t="s">
        <v>154</v>
      </c>
      <c r="AX355" t="s">
        <v>168</v>
      </c>
      <c r="BA355" t="s">
        <v>154</v>
      </c>
      <c r="BG355" s="45"/>
      <c r="BH355" t="s">
        <v>2090</v>
      </c>
      <c r="BI355">
        <v>0</v>
      </c>
    </row>
    <row r="356" spans="3:61" ht="333.6">
      <c r="C356">
        <v>350</v>
      </c>
      <c r="D356">
        <v>338</v>
      </c>
      <c r="E356" t="s">
        <v>2091</v>
      </c>
      <c r="F356" t="s">
        <v>980</v>
      </c>
      <c r="G356" t="s">
        <v>229</v>
      </c>
      <c r="H356" t="s">
        <v>264</v>
      </c>
      <c r="I356" t="s">
        <v>176</v>
      </c>
      <c r="J356" s="8">
        <v>43693.50</v>
      </c>
      <c r="K356">
        <v>4537.1</v>
      </c>
      <c r="L356">
        <v>0.776</v>
      </c>
      <c r="M356">
        <v>175070.40</v>
      </c>
      <c r="N356">
        <v>38247</v>
      </c>
      <c r="O356">
        <v>27</v>
      </c>
      <c r="P356" t="s">
        <v>154</v>
      </c>
      <c r="S356" t="s">
        <v>150</v>
      </c>
      <c r="T356" t="s">
        <v>154</v>
      </c>
      <c r="U356" t="s">
        <v>155</v>
      </c>
      <c r="W356" s="134"/>
      <c r="Z356" s="134"/>
      <c r="AE356" t="s">
        <v>167</v>
      </c>
      <c r="AF356" t="s">
        <v>6</v>
      </c>
      <c r="AG356" t="s">
        <v>157</v>
      </c>
      <c r="AH356" t="s">
        <v>157</v>
      </c>
      <c r="AI356" t="s">
        <v>157</v>
      </c>
      <c r="AJ356" t="s">
        <v>218</v>
      </c>
      <c r="AL356" t="s">
        <v>154</v>
      </c>
      <c r="AQ356" t="s">
        <v>219</v>
      </c>
      <c r="AR356" t="s">
        <v>150</v>
      </c>
      <c r="AS356" t="s">
        <v>218</v>
      </c>
      <c r="AT356" s="1" t="s">
        <v>2095</v>
      </c>
      <c r="AU356">
        <v>2050</v>
      </c>
      <c r="AX356" t="s">
        <v>168</v>
      </c>
      <c r="AY356" t="s">
        <v>168</v>
      </c>
      <c r="AZ356" t="s">
        <v>158</v>
      </c>
      <c r="BA356" t="s">
        <v>154</v>
      </c>
      <c r="BG356" s="45"/>
      <c r="BI356">
        <v>0</v>
      </c>
    </row>
    <row r="357" spans="3:61" ht="14.45">
      <c r="C357">
        <v>351</v>
      </c>
      <c r="D357">
        <v>307</v>
      </c>
      <c r="E357" t="s">
        <v>2096</v>
      </c>
      <c r="F357" t="s">
        <v>1840</v>
      </c>
      <c r="G357" t="s">
        <v>998</v>
      </c>
      <c r="H357" t="s">
        <v>175</v>
      </c>
      <c r="I357" t="s">
        <v>176</v>
      </c>
      <c r="J357" s="8">
        <v>43504.90</v>
      </c>
      <c r="K357">
        <v>82.80</v>
      </c>
      <c r="L357">
        <v>-0.582</v>
      </c>
      <c r="M357">
        <v>97329.30</v>
      </c>
      <c r="N357">
        <v>184226</v>
      </c>
      <c r="O357">
        <v>15</v>
      </c>
      <c r="P357" t="s">
        <v>154</v>
      </c>
      <c r="S357" t="s">
        <v>154</v>
      </c>
      <c r="T357" t="s">
        <v>154</v>
      </c>
      <c r="W357" s="134"/>
      <c r="Z357" s="134"/>
      <c r="AE357" t="s">
        <v>233</v>
      </c>
      <c r="AF357" t="s">
        <v>234</v>
      </c>
      <c r="AG357" t="s">
        <v>337</v>
      </c>
      <c r="AH357" t="s">
        <v>337</v>
      </c>
      <c r="AJ357" t="s">
        <v>159</v>
      </c>
      <c r="AK357" t="s">
        <v>180</v>
      </c>
      <c r="AL357" t="s">
        <v>154</v>
      </c>
      <c r="AM357" t="s">
        <v>338</v>
      </c>
      <c r="AN357">
        <v>2060</v>
      </c>
      <c r="AO357" t="s">
        <v>2100</v>
      </c>
      <c r="AR357" t="s">
        <v>154</v>
      </c>
      <c r="AX357" t="s">
        <v>168</v>
      </c>
      <c r="AY357" t="s">
        <v>168</v>
      </c>
      <c r="AZ357" t="s">
        <v>158</v>
      </c>
      <c r="BA357" t="s">
        <v>154</v>
      </c>
      <c r="BG357" s="45"/>
      <c r="BI357">
        <v>0</v>
      </c>
    </row>
    <row r="358" spans="3:61" ht="14.45">
      <c r="C358">
        <v>352</v>
      </c>
      <c r="D358">
        <v>326</v>
      </c>
      <c r="E358" t="s">
        <v>2101</v>
      </c>
      <c r="F358" t="s">
        <v>997</v>
      </c>
      <c r="G358" t="s">
        <v>998</v>
      </c>
      <c r="H358" t="s">
        <v>175</v>
      </c>
      <c r="I358" t="s">
        <v>176</v>
      </c>
      <c r="J358" s="8">
        <v>43269.20</v>
      </c>
      <c r="K358">
        <v>257.30</v>
      </c>
      <c r="L358">
        <v>0.417</v>
      </c>
      <c r="M358">
        <v>45718.90</v>
      </c>
      <c r="N358">
        <v>114740</v>
      </c>
      <c r="O358">
        <v>15</v>
      </c>
      <c r="P358" t="s">
        <v>154</v>
      </c>
      <c r="S358" t="s">
        <v>154</v>
      </c>
      <c r="T358" t="s">
        <v>154</v>
      </c>
      <c r="W358" s="134"/>
      <c r="Z358" s="134"/>
      <c r="AK358" t="s">
        <v>180</v>
      </c>
      <c r="AL358" t="s">
        <v>154</v>
      </c>
      <c r="AM358" t="s">
        <v>2105</v>
      </c>
      <c r="AN358">
        <v>2060</v>
      </c>
      <c r="AO358" t="s">
        <v>2106</v>
      </c>
      <c r="AR358" t="s">
        <v>154</v>
      </c>
      <c r="AX358" t="s">
        <v>168</v>
      </c>
      <c r="BA358" t="s">
        <v>154</v>
      </c>
      <c r="BG358" s="45"/>
      <c r="BI358">
        <v>0</v>
      </c>
    </row>
    <row r="359" spans="3:61" ht="409.5">
      <c r="C359">
        <v>353</v>
      </c>
      <c r="D359">
        <v>404</v>
      </c>
      <c r="E359" t="s">
        <v>2107</v>
      </c>
      <c r="F359" t="s">
        <v>333</v>
      </c>
      <c r="G359" t="s">
        <v>229</v>
      </c>
      <c r="H359" t="s">
        <v>245</v>
      </c>
      <c r="I359" t="s">
        <v>246</v>
      </c>
      <c r="J359" s="8">
        <v>43262.70</v>
      </c>
      <c r="K359">
        <v>2401.90</v>
      </c>
      <c r="L359">
        <v>0.043</v>
      </c>
      <c r="M359">
        <v>682996.50</v>
      </c>
      <c r="N359">
        <v>30014</v>
      </c>
      <c r="O359">
        <v>30</v>
      </c>
      <c r="P359" t="s">
        <v>154</v>
      </c>
      <c r="S359" t="s">
        <v>154</v>
      </c>
      <c r="T359" t="s">
        <v>154</v>
      </c>
      <c r="W359" s="134"/>
      <c r="Z359" s="134"/>
      <c r="AE359" t="s">
        <v>167</v>
      </c>
      <c r="AF359" t="s">
        <v>6</v>
      </c>
      <c r="AG359" t="s">
        <v>157</v>
      </c>
      <c r="AH359" t="s">
        <v>157</v>
      </c>
      <c r="AI359" t="s">
        <v>157</v>
      </c>
      <c r="AJ359" t="s">
        <v>218</v>
      </c>
      <c r="AL359" t="s">
        <v>154</v>
      </c>
      <c r="AQ359" t="s">
        <v>219</v>
      </c>
      <c r="AR359" t="s">
        <v>150</v>
      </c>
      <c r="AS359" t="s">
        <v>218</v>
      </c>
      <c r="AT359" s="1" t="s">
        <v>2111</v>
      </c>
      <c r="AU359">
        <v>2050</v>
      </c>
      <c r="AX359" t="s">
        <v>157</v>
      </c>
      <c r="AY359" t="s">
        <v>168</v>
      </c>
      <c r="AZ359" t="s">
        <v>158</v>
      </c>
      <c r="BA359" t="s">
        <v>154</v>
      </c>
      <c r="BG359" s="45"/>
      <c r="BI359">
        <v>0</v>
      </c>
    </row>
    <row r="360" spans="3:61" ht="14.45">
      <c r="C360">
        <v>354</v>
      </c>
      <c r="D360">
        <v>359</v>
      </c>
      <c r="E360" t="s">
        <v>2112</v>
      </c>
      <c r="F360" t="s">
        <v>1227</v>
      </c>
      <c r="G360" t="s">
        <v>229</v>
      </c>
      <c r="H360" t="s">
        <v>145</v>
      </c>
      <c r="I360" t="s">
        <v>146</v>
      </c>
      <c r="J360" s="8">
        <v>43072</v>
      </c>
      <c r="K360">
        <v>316.30</v>
      </c>
      <c r="L360">
        <v>0</v>
      </c>
      <c r="M360">
        <v>422113.50</v>
      </c>
      <c r="N360">
        <v>11192</v>
      </c>
      <c r="O360">
        <v>28</v>
      </c>
      <c r="P360" t="s">
        <v>154</v>
      </c>
      <c r="S360" t="s">
        <v>154</v>
      </c>
      <c r="T360" t="s">
        <v>154</v>
      </c>
      <c r="W360" s="134"/>
      <c r="Z360" s="134"/>
      <c r="AE360" t="s">
        <v>167</v>
      </c>
      <c r="AF360" t="s">
        <v>6</v>
      </c>
      <c r="AG360" t="s">
        <v>157</v>
      </c>
      <c r="AH360" t="s">
        <v>157</v>
      </c>
      <c r="AI360" t="s">
        <v>169</v>
      </c>
      <c r="AJ360" t="s">
        <v>159</v>
      </c>
      <c r="AL360" t="s">
        <v>154</v>
      </c>
      <c r="AQ360" t="s">
        <v>160</v>
      </c>
      <c r="AR360" t="s">
        <v>150</v>
      </c>
      <c r="AS360" t="s">
        <v>159</v>
      </c>
      <c r="AT360" t="s">
        <v>2116</v>
      </c>
      <c r="AU360">
        <v>2050</v>
      </c>
      <c r="AX360" t="s">
        <v>157</v>
      </c>
      <c r="AY360" t="s">
        <v>312</v>
      </c>
      <c r="AZ360" t="s">
        <v>158</v>
      </c>
      <c r="BA360" t="s">
        <v>154</v>
      </c>
      <c r="BG360" s="45"/>
      <c r="BI360">
        <v>0</v>
      </c>
    </row>
    <row r="361" spans="3:61" ht="14.45">
      <c r="C361">
        <v>355</v>
      </c>
      <c r="D361">
        <v>346</v>
      </c>
      <c r="E361" t="s">
        <v>2117</v>
      </c>
      <c r="F361" t="s">
        <v>852</v>
      </c>
      <c r="G361" t="s">
        <v>852</v>
      </c>
      <c r="H361" t="s">
        <v>145</v>
      </c>
      <c r="I361" t="s">
        <v>146</v>
      </c>
      <c r="J361" s="8">
        <v>42964</v>
      </c>
      <c r="K361">
        <v>1116</v>
      </c>
      <c r="L361">
        <v>0.895</v>
      </c>
      <c r="M361">
        <v>57312</v>
      </c>
      <c r="N361">
        <v>36000</v>
      </c>
      <c r="O361">
        <v>6</v>
      </c>
      <c r="P361" t="s">
        <v>154</v>
      </c>
      <c r="S361" t="s">
        <v>154</v>
      </c>
      <c r="T361" t="s">
        <v>154</v>
      </c>
      <c r="W361" s="134"/>
      <c r="Z361" s="134"/>
      <c r="AE361" t="s">
        <v>202</v>
      </c>
      <c r="AF361" t="s">
        <v>5</v>
      </c>
      <c r="AG361" t="s">
        <v>157</v>
      </c>
      <c r="AH361" t="s">
        <v>157</v>
      </c>
      <c r="AI361" t="s">
        <v>157</v>
      </c>
      <c r="AJ361" t="s">
        <v>218</v>
      </c>
      <c r="AK361" t="s">
        <v>219</v>
      </c>
      <c r="AL361" t="s">
        <v>150</v>
      </c>
      <c r="AM361" t="s">
        <v>2121</v>
      </c>
      <c r="AN361">
        <v>2050</v>
      </c>
      <c r="AR361" t="s">
        <v>154</v>
      </c>
      <c r="AX361" t="s">
        <v>168</v>
      </c>
      <c r="AY361" t="s">
        <v>312</v>
      </c>
      <c r="AZ361" t="s">
        <v>158</v>
      </c>
      <c r="BA361" t="s">
        <v>154</v>
      </c>
      <c r="BG361" s="45"/>
      <c r="BI361">
        <v>0</v>
      </c>
    </row>
    <row r="362" spans="3:61" ht="14.45">
      <c r="C362">
        <v>356</v>
      </c>
      <c r="D362">
        <v>323</v>
      </c>
      <c r="E362" t="s">
        <v>2122</v>
      </c>
      <c r="F362" t="s">
        <v>333</v>
      </c>
      <c r="G362" t="s">
        <v>229</v>
      </c>
      <c r="H362" t="s">
        <v>1610</v>
      </c>
      <c r="I362" t="s">
        <v>3036</v>
      </c>
      <c r="J362" s="8">
        <v>42962.80</v>
      </c>
      <c r="K362">
        <v>4348.20</v>
      </c>
      <c r="L362">
        <v>-0.08</v>
      </c>
      <c r="M362">
        <v>852221.40</v>
      </c>
      <c r="N362">
        <v>42370</v>
      </c>
      <c r="O362">
        <v>18</v>
      </c>
      <c r="P362" t="s">
        <v>150</v>
      </c>
      <c r="Q362">
        <v>2019</v>
      </c>
      <c r="R362">
        <v>2025</v>
      </c>
      <c r="S362" t="s">
        <v>154</v>
      </c>
      <c r="T362" t="s">
        <v>154</v>
      </c>
      <c r="W362" s="134"/>
      <c r="Z362" s="134"/>
      <c r="AE362" t="s">
        <v>281</v>
      </c>
      <c r="AF362" t="s">
        <v>240</v>
      </c>
      <c r="AG362" t="s">
        <v>157</v>
      </c>
      <c r="AH362" t="s">
        <v>157</v>
      </c>
      <c r="AI362" t="s">
        <v>157</v>
      </c>
      <c r="AJ362" t="s">
        <v>218</v>
      </c>
      <c r="AL362" t="s">
        <v>154</v>
      </c>
      <c r="AR362" t="s">
        <v>154</v>
      </c>
      <c r="AX362" t="s">
        <v>157</v>
      </c>
      <c r="AY362" t="s">
        <v>168</v>
      </c>
      <c r="AZ362" t="s">
        <v>158</v>
      </c>
      <c r="BA362" t="s">
        <v>150</v>
      </c>
      <c r="BB362" t="s">
        <v>2126</v>
      </c>
      <c r="BC362">
        <v>2030</v>
      </c>
      <c r="BG362" s="45"/>
      <c r="BI362">
        <v>0</v>
      </c>
    </row>
    <row r="363" spans="3:61" ht="14.45">
      <c r="C363">
        <v>357</v>
      </c>
      <c r="D363">
        <v>344</v>
      </c>
      <c r="E363" t="s">
        <v>2127</v>
      </c>
      <c r="F363" t="s">
        <v>778</v>
      </c>
      <c r="G363" t="s">
        <v>244</v>
      </c>
      <c r="H363" t="s">
        <v>245</v>
      </c>
      <c r="I363" t="s">
        <v>246</v>
      </c>
      <c r="J363" s="8">
        <v>42953.40</v>
      </c>
      <c r="K363">
        <v>1263.1</v>
      </c>
      <c r="L363">
        <v>0.01</v>
      </c>
      <c r="M363">
        <v>38275</v>
      </c>
      <c r="N363">
        <v>190159</v>
      </c>
      <c r="O363">
        <v>23</v>
      </c>
      <c r="P363" t="s">
        <v>150</v>
      </c>
      <c r="Q363">
        <v>2020</v>
      </c>
      <c r="R363">
        <v>2040</v>
      </c>
      <c r="S363" t="s">
        <v>150</v>
      </c>
      <c r="T363" t="s">
        <v>150</v>
      </c>
      <c r="U363" t="s">
        <v>151</v>
      </c>
      <c r="V363" t="s">
        <v>152</v>
      </c>
      <c r="W363" s="134">
        <v>2030</v>
      </c>
      <c r="Z363" s="134"/>
      <c r="AE363" t="s">
        <v>202</v>
      </c>
      <c r="AF363" t="s">
        <v>5</v>
      </c>
      <c r="AG363" t="s">
        <v>157</v>
      </c>
      <c r="AH363" t="s">
        <v>157</v>
      </c>
      <c r="AI363" t="s">
        <v>157</v>
      </c>
      <c r="AJ363" t="s">
        <v>218</v>
      </c>
      <c r="AK363" t="s">
        <v>219</v>
      </c>
      <c r="AL363" t="s">
        <v>150</v>
      </c>
      <c r="AM363" t="s">
        <v>2131</v>
      </c>
      <c r="AN363">
        <v>2050</v>
      </c>
      <c r="AR363" t="s">
        <v>154</v>
      </c>
      <c r="AX363" t="s">
        <v>168</v>
      </c>
      <c r="AY363" t="s">
        <v>168</v>
      </c>
      <c r="AZ363" t="s">
        <v>158</v>
      </c>
      <c r="BA363" t="s">
        <v>154</v>
      </c>
      <c r="BG363" s="45"/>
      <c r="BI363">
        <v>0</v>
      </c>
    </row>
    <row r="364" spans="3:61" ht="14.45">
      <c r="C364">
        <v>358</v>
      </c>
      <c r="D364">
        <v>484</v>
      </c>
      <c r="E364" t="s">
        <v>2132</v>
      </c>
      <c r="F364" t="s">
        <v>333</v>
      </c>
      <c r="G364" t="s">
        <v>229</v>
      </c>
      <c r="H364" t="s">
        <v>1610</v>
      </c>
      <c r="I364" t="s">
        <v>3036</v>
      </c>
      <c r="J364" s="8">
        <v>42945.70</v>
      </c>
      <c r="K364">
        <v>6157.60</v>
      </c>
      <c r="L364">
        <v>-0.093</v>
      </c>
      <c r="M364">
        <v>836831.70</v>
      </c>
      <c r="N364">
        <v>48887</v>
      </c>
      <c r="O364">
        <v>19</v>
      </c>
      <c r="P364" t="s">
        <v>150</v>
      </c>
      <c r="Q364">
        <v>2018</v>
      </c>
      <c r="R364">
        <v>2030</v>
      </c>
      <c r="S364" t="s">
        <v>154</v>
      </c>
      <c r="T364" t="s">
        <v>154</v>
      </c>
      <c r="W364" s="134"/>
      <c r="Z364" s="134"/>
      <c r="AE364" t="s">
        <v>167</v>
      </c>
      <c r="AF364" t="s">
        <v>6</v>
      </c>
      <c r="AG364" t="s">
        <v>157</v>
      </c>
      <c r="AH364" t="s">
        <v>157</v>
      </c>
      <c r="AI364" t="s">
        <v>169</v>
      </c>
      <c r="AJ364" t="s">
        <v>159</v>
      </c>
      <c r="AL364" t="s">
        <v>154</v>
      </c>
      <c r="AQ364" t="s">
        <v>160</v>
      </c>
      <c r="AR364" t="s">
        <v>150</v>
      </c>
      <c r="AS364" t="s">
        <v>159</v>
      </c>
      <c r="AT364" t="s">
        <v>2136</v>
      </c>
      <c r="AU364">
        <v>2050</v>
      </c>
      <c r="AX364" t="s">
        <v>157</v>
      </c>
      <c r="AY364" t="s">
        <v>168</v>
      </c>
      <c r="AZ364" t="s">
        <v>158</v>
      </c>
      <c r="BA364" t="s">
        <v>154</v>
      </c>
      <c r="BG364" s="45"/>
      <c r="BI364">
        <v>0</v>
      </c>
    </row>
    <row r="365" spans="3:61" ht="14.45">
      <c r="C365">
        <v>359</v>
      </c>
      <c r="D365">
        <v>356</v>
      </c>
      <c r="E365" t="s">
        <v>2137</v>
      </c>
      <c r="F365" t="s">
        <v>2138</v>
      </c>
      <c r="G365" t="s">
        <v>206</v>
      </c>
      <c r="H365" t="s">
        <v>145</v>
      </c>
      <c r="I365" t="s">
        <v>146</v>
      </c>
      <c r="J365" s="8">
        <v>42879</v>
      </c>
      <c r="K365">
        <v>6335</v>
      </c>
      <c r="L365">
        <v>0.057</v>
      </c>
      <c r="M365">
        <v>97321</v>
      </c>
      <c r="N365">
        <v>125000</v>
      </c>
      <c r="O365">
        <v>6</v>
      </c>
      <c r="P365" t="s">
        <v>154</v>
      </c>
      <c r="S365" t="s">
        <v>150</v>
      </c>
      <c r="T365" t="s">
        <v>150</v>
      </c>
      <c r="U365" t="s">
        <v>151</v>
      </c>
      <c r="V365" t="s">
        <v>152</v>
      </c>
      <c r="W365" s="134">
        <v>2030</v>
      </c>
      <c r="X365" t="s">
        <v>151</v>
      </c>
      <c r="Y365" t="s">
        <v>152</v>
      </c>
      <c r="Z365" s="134">
        <v>2050</v>
      </c>
      <c r="AA365" t="s">
        <v>150</v>
      </c>
      <c r="AB365" t="s">
        <v>151</v>
      </c>
      <c r="AC365">
        <v>2050</v>
      </c>
      <c r="AE365" t="s">
        <v>167</v>
      </c>
      <c r="AF365" t="s">
        <v>6</v>
      </c>
      <c r="AG365" t="s">
        <v>157</v>
      </c>
      <c r="AH365" t="s">
        <v>157</v>
      </c>
      <c r="AI365" t="s">
        <v>157</v>
      </c>
      <c r="AJ365" t="s">
        <v>218</v>
      </c>
      <c r="AL365" t="s">
        <v>154</v>
      </c>
      <c r="AQ365" t="s">
        <v>219</v>
      </c>
      <c r="AR365" t="s">
        <v>150</v>
      </c>
      <c r="AS365" t="s">
        <v>218</v>
      </c>
      <c r="AT365" t="s">
        <v>2142</v>
      </c>
      <c r="AU365">
        <v>2050</v>
      </c>
      <c r="AX365" t="s">
        <v>158</v>
      </c>
      <c r="AY365" t="s">
        <v>158</v>
      </c>
      <c r="AZ365" t="s">
        <v>158</v>
      </c>
      <c r="BA365" t="s">
        <v>154</v>
      </c>
      <c r="BG365" s="45"/>
      <c r="BI365">
        <v>0</v>
      </c>
    </row>
    <row r="366" spans="3:61" ht="14.45">
      <c r="C366">
        <v>360</v>
      </c>
      <c r="D366">
        <v>357</v>
      </c>
      <c r="E366" t="s">
        <v>2143</v>
      </c>
      <c r="F366" t="s">
        <v>778</v>
      </c>
      <c r="G366" t="s">
        <v>244</v>
      </c>
      <c r="H366" t="s">
        <v>756</v>
      </c>
      <c r="I366" t="s">
        <v>146</v>
      </c>
      <c r="J366" s="8">
        <v>42836</v>
      </c>
      <c r="K366">
        <v>1009</v>
      </c>
      <c r="L366">
        <v>-0.168</v>
      </c>
      <c r="M366">
        <v>31039</v>
      </c>
      <c r="N366">
        <v>170000</v>
      </c>
      <c r="O366">
        <v>25</v>
      </c>
      <c r="P366" t="s">
        <v>154</v>
      </c>
      <c r="S366" t="s">
        <v>150</v>
      </c>
      <c r="T366" t="s">
        <v>150</v>
      </c>
      <c r="U366" t="s">
        <v>151</v>
      </c>
      <c r="V366" t="s">
        <v>152</v>
      </c>
      <c r="W366" s="134">
        <v>2030</v>
      </c>
      <c r="X366" t="s">
        <v>151</v>
      </c>
      <c r="Y366" t="s">
        <v>152</v>
      </c>
      <c r="Z366" s="134">
        <v>2050</v>
      </c>
      <c r="AA366" t="s">
        <v>150</v>
      </c>
      <c r="AB366" t="s">
        <v>151</v>
      </c>
      <c r="AC366">
        <v>2050</v>
      </c>
      <c r="AE366" t="s">
        <v>167</v>
      </c>
      <c r="AF366" t="s">
        <v>6</v>
      </c>
      <c r="AG366" t="s">
        <v>157</v>
      </c>
      <c r="AH366" t="s">
        <v>157</v>
      </c>
      <c r="AI366" t="s">
        <v>157</v>
      </c>
      <c r="AJ366" t="s">
        <v>218</v>
      </c>
      <c r="AL366" t="s">
        <v>154</v>
      </c>
      <c r="AQ366" t="s">
        <v>219</v>
      </c>
      <c r="AR366" t="s">
        <v>150</v>
      </c>
      <c r="AS366" t="s">
        <v>218</v>
      </c>
      <c r="AT366" t="s">
        <v>2147</v>
      </c>
      <c r="AU366">
        <v>2050</v>
      </c>
      <c r="AX366" t="s">
        <v>157</v>
      </c>
      <c r="AY366" t="s">
        <v>168</v>
      </c>
      <c r="AZ366" t="s">
        <v>158</v>
      </c>
      <c r="BA366" t="s">
        <v>154</v>
      </c>
      <c r="BG366" s="45"/>
      <c r="BI366">
        <v>0</v>
      </c>
    </row>
    <row r="367" spans="3:61" ht="14.45">
      <c r="C367">
        <v>361</v>
      </c>
      <c r="D367">
        <v>373</v>
      </c>
      <c r="E367" t="s">
        <v>2148</v>
      </c>
      <c r="F367" t="s">
        <v>2149</v>
      </c>
      <c r="G367" t="s">
        <v>229</v>
      </c>
      <c r="H367" t="s">
        <v>145</v>
      </c>
      <c r="I367" t="s">
        <v>146</v>
      </c>
      <c r="J367" s="8">
        <v>42712</v>
      </c>
      <c r="K367">
        <v>6299</v>
      </c>
      <c r="L367">
        <v>0.16</v>
      </c>
      <c r="M367">
        <v>678318</v>
      </c>
      <c r="N367">
        <v>70263</v>
      </c>
      <c r="O367">
        <v>18</v>
      </c>
      <c r="P367" t="s">
        <v>154</v>
      </c>
      <c r="S367" t="s">
        <v>154</v>
      </c>
      <c r="T367" t="s">
        <v>154</v>
      </c>
      <c r="W367" s="134"/>
      <c r="Z367" s="134"/>
      <c r="AE367" t="s">
        <v>167</v>
      </c>
      <c r="AF367" t="s">
        <v>6</v>
      </c>
      <c r="AG367" t="s">
        <v>157</v>
      </c>
      <c r="AH367" t="s">
        <v>157</v>
      </c>
      <c r="AI367" t="s">
        <v>157</v>
      </c>
      <c r="AJ367" t="s">
        <v>218</v>
      </c>
      <c r="AL367" t="s">
        <v>154</v>
      </c>
      <c r="AQ367" t="s">
        <v>219</v>
      </c>
      <c r="AR367" t="s">
        <v>150</v>
      </c>
      <c r="AS367" t="s">
        <v>218</v>
      </c>
      <c r="AT367" s="135" t="s">
        <v>7844</v>
      </c>
      <c r="AU367">
        <v>2050</v>
      </c>
      <c r="AX367" t="s">
        <v>168</v>
      </c>
      <c r="AY367" t="s">
        <v>168</v>
      </c>
      <c r="AZ367" t="s">
        <v>158</v>
      </c>
      <c r="BA367" t="s">
        <v>154</v>
      </c>
      <c r="BG367" s="45"/>
      <c r="BI367">
        <v>0</v>
      </c>
    </row>
    <row r="368" spans="3:61" ht="14.45">
      <c r="C368">
        <v>362</v>
      </c>
      <c r="D368">
        <v>334</v>
      </c>
      <c r="E368" t="s">
        <v>2154</v>
      </c>
      <c r="F368" t="s">
        <v>333</v>
      </c>
      <c r="G368" t="s">
        <v>229</v>
      </c>
      <c r="H368" t="s">
        <v>863</v>
      </c>
      <c r="I368" t="s">
        <v>3034</v>
      </c>
      <c r="J368" s="8">
        <v>42397.50</v>
      </c>
      <c r="K368">
        <v>2510.10</v>
      </c>
      <c r="L368">
        <v>0.068</v>
      </c>
      <c r="M368">
        <v>328284.50</v>
      </c>
      <c r="N368">
        <v>83307</v>
      </c>
      <c r="O368">
        <v>5</v>
      </c>
      <c r="P368" t="s">
        <v>154</v>
      </c>
      <c r="S368" t="s">
        <v>154</v>
      </c>
      <c r="T368" t="s">
        <v>154</v>
      </c>
      <c r="W368" s="134"/>
      <c r="Z368" s="134"/>
      <c r="AK368" t="s">
        <v>180</v>
      </c>
      <c r="AL368" t="s">
        <v>154</v>
      </c>
      <c r="AN368">
        <v>2050</v>
      </c>
      <c r="AO368" t="s">
        <v>2158</v>
      </c>
      <c r="AR368" t="s">
        <v>150</v>
      </c>
      <c r="AU368">
        <v>2050</v>
      </c>
      <c r="AV368" t="s">
        <v>2158</v>
      </c>
      <c r="AX368" t="s">
        <v>157</v>
      </c>
      <c r="BA368" t="s">
        <v>154</v>
      </c>
      <c r="BG368" s="45"/>
      <c r="BI368">
        <v>0</v>
      </c>
    </row>
    <row r="369" spans="3:61" ht="14.45">
      <c r="C369">
        <v>363</v>
      </c>
      <c r="D369">
        <v>393</v>
      </c>
      <c r="E369" t="s">
        <v>2159</v>
      </c>
      <c r="F369" t="s">
        <v>980</v>
      </c>
      <c r="G369" t="s">
        <v>229</v>
      </c>
      <c r="H369" t="s">
        <v>756</v>
      </c>
      <c r="I369" t="s">
        <v>146</v>
      </c>
      <c r="J369" s="8">
        <v>42282.30</v>
      </c>
      <c r="K369">
        <v>3874.90</v>
      </c>
      <c r="L369">
        <v>-0.116</v>
      </c>
      <c r="M369">
        <v>96777.30</v>
      </c>
      <c r="N369">
        <v>57050</v>
      </c>
      <c r="O369">
        <v>2</v>
      </c>
      <c r="P369" t="s">
        <v>154</v>
      </c>
      <c r="S369" t="s">
        <v>154</v>
      </c>
      <c r="T369" t="s">
        <v>154</v>
      </c>
      <c r="W369" s="134"/>
      <c r="Z369" s="134"/>
      <c r="AE369" t="s">
        <v>233</v>
      </c>
      <c r="AF369" t="s">
        <v>234</v>
      </c>
      <c r="AG369" t="s">
        <v>168</v>
      </c>
      <c r="AH369" t="s">
        <v>168</v>
      </c>
      <c r="AI369" t="s">
        <v>168</v>
      </c>
      <c r="AL369" t="s">
        <v>154</v>
      </c>
      <c r="AO369" t="s">
        <v>2163</v>
      </c>
      <c r="AP369" t="s">
        <v>431</v>
      </c>
      <c r="AR369" t="s">
        <v>154</v>
      </c>
      <c r="AX369" t="s">
        <v>168</v>
      </c>
      <c r="AY369" t="s">
        <v>168</v>
      </c>
      <c r="AZ369" t="s">
        <v>158</v>
      </c>
      <c r="BA369" t="s">
        <v>154</v>
      </c>
      <c r="BG369" s="45"/>
      <c r="BI369">
        <v>0</v>
      </c>
    </row>
    <row r="370" spans="3:61" ht="14.45">
      <c r="C370">
        <v>364</v>
      </c>
      <c r="D370">
        <v>369</v>
      </c>
      <c r="E370" t="s">
        <v>2164</v>
      </c>
      <c r="F370" t="s">
        <v>818</v>
      </c>
      <c r="G370" t="s">
        <v>144</v>
      </c>
      <c r="H370" t="s">
        <v>284</v>
      </c>
      <c r="I370" t="s">
        <v>246</v>
      </c>
      <c r="J370" s="8">
        <v>42261.30</v>
      </c>
      <c r="K370">
        <v>308.6</v>
      </c>
      <c r="L370">
        <v>0.793</v>
      </c>
      <c r="M370">
        <v>31767</v>
      </c>
      <c r="N370">
        <v>95000</v>
      </c>
      <c r="O370">
        <v>31</v>
      </c>
      <c r="P370" t="s">
        <v>154</v>
      </c>
      <c r="S370" t="s">
        <v>150</v>
      </c>
      <c r="T370" t="s">
        <v>150</v>
      </c>
      <c r="U370" t="s">
        <v>151</v>
      </c>
      <c r="V370" t="s">
        <v>152</v>
      </c>
      <c r="W370" s="134">
        <v>2030</v>
      </c>
      <c r="X370" t="s">
        <v>151</v>
      </c>
      <c r="Y370" t="s">
        <v>152</v>
      </c>
      <c r="Z370" s="134">
        <v>2050</v>
      </c>
      <c r="AA370" t="s">
        <v>150</v>
      </c>
      <c r="AB370" t="s">
        <v>151</v>
      </c>
      <c r="AC370">
        <v>2050</v>
      </c>
      <c r="AE370" t="s">
        <v>167</v>
      </c>
      <c r="AF370" t="s">
        <v>6</v>
      </c>
      <c r="AG370" t="s">
        <v>157</v>
      </c>
      <c r="AH370" t="s">
        <v>157</v>
      </c>
      <c r="AI370" t="s">
        <v>157</v>
      </c>
      <c r="AJ370" t="s">
        <v>218</v>
      </c>
      <c r="AL370" t="s">
        <v>154</v>
      </c>
      <c r="AQ370" t="s">
        <v>219</v>
      </c>
      <c r="AR370" t="s">
        <v>150</v>
      </c>
      <c r="AS370" t="s">
        <v>218</v>
      </c>
      <c r="AT370" t="s">
        <v>2168</v>
      </c>
      <c r="AU370">
        <v>2050</v>
      </c>
      <c r="AX370" t="s">
        <v>168</v>
      </c>
      <c r="AY370" t="s">
        <v>171</v>
      </c>
      <c r="AZ370" t="s">
        <v>158</v>
      </c>
      <c r="BA370" t="s">
        <v>154</v>
      </c>
      <c r="BG370" s="45"/>
      <c r="BI370">
        <v>0</v>
      </c>
    </row>
    <row r="371" spans="3:61" ht="14.45">
      <c r="C371">
        <v>365</v>
      </c>
      <c r="D371">
        <v>364</v>
      </c>
      <c r="E371" t="s">
        <v>2169</v>
      </c>
      <c r="F371" t="s">
        <v>599</v>
      </c>
      <c r="G371" t="s">
        <v>184</v>
      </c>
      <c r="H371" t="s">
        <v>175</v>
      </c>
      <c r="I371" t="s">
        <v>176</v>
      </c>
      <c r="J371" s="8">
        <v>42200.60</v>
      </c>
      <c r="K371">
        <v>4454.50</v>
      </c>
      <c r="L371">
        <v>0.493</v>
      </c>
      <c r="M371">
        <v>54335.50</v>
      </c>
      <c r="N371">
        <v>55690</v>
      </c>
      <c r="O371">
        <v>5</v>
      </c>
      <c r="P371" t="s">
        <v>154</v>
      </c>
      <c r="S371" t="s">
        <v>154</v>
      </c>
      <c r="T371" t="s">
        <v>154</v>
      </c>
      <c r="W371" s="134"/>
      <c r="Z371" s="134"/>
      <c r="AE371" t="s">
        <v>202</v>
      </c>
      <c r="AF371" t="s">
        <v>5</v>
      </c>
      <c r="AG371" t="s">
        <v>157</v>
      </c>
      <c r="AH371" t="s">
        <v>157</v>
      </c>
      <c r="AI371" t="s">
        <v>158</v>
      </c>
      <c r="AJ371" t="s">
        <v>159</v>
      </c>
      <c r="AK371" t="s">
        <v>160</v>
      </c>
      <c r="AL371" t="s">
        <v>150</v>
      </c>
      <c r="AM371" t="s">
        <v>2173</v>
      </c>
      <c r="AN371">
        <v>2050</v>
      </c>
      <c r="AR371" t="s">
        <v>154</v>
      </c>
      <c r="AX371" t="s">
        <v>157</v>
      </c>
      <c r="AY371" t="s">
        <v>190</v>
      </c>
      <c r="AZ371" t="s">
        <v>157</v>
      </c>
      <c r="BA371" t="s">
        <v>154</v>
      </c>
      <c r="BG371" s="45"/>
      <c r="BI371">
        <v>0</v>
      </c>
    </row>
    <row r="372" spans="3:61" ht="14.45">
      <c r="C372">
        <v>366</v>
      </c>
      <c r="D372">
        <v>319</v>
      </c>
      <c r="E372" t="s">
        <v>2174</v>
      </c>
      <c r="F372" t="s">
        <v>679</v>
      </c>
      <c r="G372" t="s">
        <v>174</v>
      </c>
      <c r="H372" t="s">
        <v>145</v>
      </c>
      <c r="I372" t="s">
        <v>146</v>
      </c>
      <c r="J372" s="8">
        <v>42168</v>
      </c>
      <c r="K372">
        <v>67.4</v>
      </c>
      <c r="L372">
        <v>0.274</v>
      </c>
      <c r="M372">
        <v>6731.80</v>
      </c>
      <c r="N372">
        <v>4745</v>
      </c>
      <c r="O372">
        <v>13</v>
      </c>
      <c r="P372" t="s">
        <v>154</v>
      </c>
      <c r="S372" t="s">
        <v>154</v>
      </c>
      <c r="T372" t="s">
        <v>154</v>
      </c>
      <c r="W372" s="134"/>
      <c r="Z372" s="134"/>
      <c r="AE372" t="s">
        <v>167</v>
      </c>
      <c r="AF372" t="s">
        <v>6</v>
      </c>
      <c r="AG372" t="s">
        <v>157</v>
      </c>
      <c r="AH372" t="s">
        <v>157</v>
      </c>
      <c r="AI372" t="s">
        <v>169</v>
      </c>
      <c r="AJ372" t="s">
        <v>159</v>
      </c>
      <c r="AL372" t="s">
        <v>154</v>
      </c>
      <c r="AQ372" t="s">
        <v>160</v>
      </c>
      <c r="AR372" t="s">
        <v>150</v>
      </c>
      <c r="AS372" t="s">
        <v>159</v>
      </c>
      <c r="AT372" s="135" t="s">
        <v>7845</v>
      </c>
      <c r="AU372">
        <v>2050</v>
      </c>
      <c r="AX372" t="s">
        <v>157</v>
      </c>
      <c r="AY372" t="s">
        <v>168</v>
      </c>
      <c r="AZ372" t="s">
        <v>158</v>
      </c>
      <c r="BA372" t="s">
        <v>154</v>
      </c>
      <c r="BG372" s="45"/>
      <c r="BI372">
        <v>0</v>
      </c>
    </row>
    <row r="373" spans="3:61" ht="14.45">
      <c r="C373">
        <v>367</v>
      </c>
      <c r="D373">
        <v>408</v>
      </c>
      <c r="E373" t="s">
        <v>2179</v>
      </c>
      <c r="F373" t="s">
        <v>818</v>
      </c>
      <c r="G373" t="s">
        <v>144</v>
      </c>
      <c r="H373" t="s">
        <v>416</v>
      </c>
      <c r="I373" t="s">
        <v>246</v>
      </c>
      <c r="J373" s="8">
        <v>42111.80</v>
      </c>
      <c r="K373">
        <v>1113.30</v>
      </c>
      <c r="L373">
        <v>0.212</v>
      </c>
      <c r="M373">
        <v>16236.50</v>
      </c>
      <c r="N373">
        <v>417058</v>
      </c>
      <c r="O373">
        <v>6</v>
      </c>
      <c r="P373" t="s">
        <v>154</v>
      </c>
      <c r="S373" t="s">
        <v>150</v>
      </c>
      <c r="T373" t="s">
        <v>150</v>
      </c>
      <c r="U373" t="s">
        <v>210</v>
      </c>
      <c r="W373" s="134">
        <v>2030</v>
      </c>
      <c r="Z373" s="134"/>
      <c r="AE373" t="s">
        <v>202</v>
      </c>
      <c r="AF373" t="s">
        <v>5</v>
      </c>
      <c r="AG373" t="s">
        <v>168</v>
      </c>
      <c r="AH373" t="s">
        <v>168</v>
      </c>
      <c r="AI373" t="s">
        <v>168</v>
      </c>
      <c r="AL373" t="s">
        <v>150</v>
      </c>
      <c r="AM373" t="s">
        <v>2183</v>
      </c>
      <c r="AN373">
        <v>2050</v>
      </c>
      <c r="AR373" t="s">
        <v>154</v>
      </c>
      <c r="AX373" t="s">
        <v>168</v>
      </c>
      <c r="AY373" t="s">
        <v>168</v>
      </c>
      <c r="AZ373" t="s">
        <v>158</v>
      </c>
      <c r="BA373" t="s">
        <v>154</v>
      </c>
      <c r="BG373" s="45"/>
      <c r="BI373">
        <v>0</v>
      </c>
    </row>
    <row r="374" spans="3:61" ht="14.45">
      <c r="C374">
        <v>368</v>
      </c>
      <c r="D374">
        <v>469</v>
      </c>
      <c r="E374" t="s">
        <v>2184</v>
      </c>
      <c r="F374" t="s">
        <v>926</v>
      </c>
      <c r="G374" t="s">
        <v>206</v>
      </c>
      <c r="H374" t="s">
        <v>1627</v>
      </c>
      <c r="I374" t="s">
        <v>246</v>
      </c>
      <c r="J374" s="8">
        <v>42110.80</v>
      </c>
      <c r="K374">
        <v>14644.10</v>
      </c>
      <c r="L374">
        <v>0.206</v>
      </c>
      <c r="M374">
        <v>64681.20</v>
      </c>
      <c r="N374">
        <v>77349</v>
      </c>
      <c r="O374">
        <v>2</v>
      </c>
      <c r="P374" t="s">
        <v>150</v>
      </c>
      <c r="Q374">
        <v>2015</v>
      </c>
      <c r="R374">
        <v>2020</v>
      </c>
      <c r="S374" t="s">
        <v>154</v>
      </c>
      <c r="T374" t="s">
        <v>154</v>
      </c>
      <c r="W374" s="134"/>
      <c r="Z374" s="134"/>
      <c r="AE374" t="s">
        <v>167</v>
      </c>
      <c r="AF374" t="s">
        <v>6</v>
      </c>
      <c r="AG374" t="s">
        <v>157</v>
      </c>
      <c r="AH374" t="s">
        <v>157</v>
      </c>
      <c r="AI374" t="s">
        <v>157</v>
      </c>
      <c r="AJ374" t="s">
        <v>218</v>
      </c>
      <c r="AL374" t="s">
        <v>154</v>
      </c>
      <c r="AQ374" t="s">
        <v>219</v>
      </c>
      <c r="AR374" t="s">
        <v>150</v>
      </c>
      <c r="AS374" t="s">
        <v>218</v>
      </c>
      <c r="AT374" t="s">
        <v>2188</v>
      </c>
      <c r="AU374">
        <v>2045</v>
      </c>
      <c r="AX374" t="s">
        <v>157</v>
      </c>
      <c r="AY374" t="s">
        <v>190</v>
      </c>
      <c r="AZ374" t="s">
        <v>158</v>
      </c>
      <c r="BA374" t="s">
        <v>154</v>
      </c>
      <c r="BG374" s="45"/>
      <c r="BI374">
        <v>1</v>
      </c>
    </row>
    <row r="375" spans="3:61" ht="14.45">
      <c r="C375">
        <v>369</v>
      </c>
      <c r="D375">
        <v>425</v>
      </c>
      <c r="E375" t="s">
        <v>2189</v>
      </c>
      <c r="F375" t="s">
        <v>991</v>
      </c>
      <c r="G375" t="s">
        <v>735</v>
      </c>
      <c r="H375" t="s">
        <v>315</v>
      </c>
      <c r="I375" t="s">
        <v>176</v>
      </c>
      <c r="J375" s="8">
        <v>42028.30</v>
      </c>
      <c r="K375">
        <v>64.70</v>
      </c>
      <c r="L375">
        <v>-0.688</v>
      </c>
      <c r="M375">
        <v>33161.50</v>
      </c>
      <c r="N375">
        <v>65144</v>
      </c>
      <c r="O375">
        <v>5</v>
      </c>
      <c r="P375" t="s">
        <v>154</v>
      </c>
      <c r="S375" t="s">
        <v>150</v>
      </c>
      <c r="T375" t="s">
        <v>150</v>
      </c>
      <c r="U375" t="s">
        <v>151</v>
      </c>
      <c r="V375" t="s">
        <v>827</v>
      </c>
      <c r="W375" s="134">
        <v>2030</v>
      </c>
      <c r="Z375" s="134"/>
      <c r="AE375" t="s">
        <v>167</v>
      </c>
      <c r="AF375" t="s">
        <v>6</v>
      </c>
      <c r="AG375" t="s">
        <v>157</v>
      </c>
      <c r="AH375" t="s">
        <v>157</v>
      </c>
      <c r="AI375" t="s">
        <v>157</v>
      </c>
      <c r="AJ375" t="s">
        <v>218</v>
      </c>
      <c r="AL375" t="s">
        <v>154</v>
      </c>
      <c r="AQ375" t="s">
        <v>219</v>
      </c>
      <c r="AR375" t="s">
        <v>150</v>
      </c>
      <c r="AS375" t="s">
        <v>218</v>
      </c>
      <c r="AT375" t="s">
        <v>2193</v>
      </c>
      <c r="AU375">
        <v>2050</v>
      </c>
      <c r="AX375" t="s">
        <v>168</v>
      </c>
      <c r="AY375" t="s">
        <v>171</v>
      </c>
      <c r="AZ375" t="s">
        <v>158</v>
      </c>
      <c r="BA375" t="s">
        <v>154</v>
      </c>
      <c r="BG375" s="45"/>
      <c r="BI375">
        <v>0</v>
      </c>
    </row>
    <row r="376" spans="3:61" ht="14.45">
      <c r="C376">
        <v>370</v>
      </c>
      <c r="D376">
        <v>398</v>
      </c>
      <c r="E376" t="s">
        <v>2194</v>
      </c>
      <c r="F376" t="s">
        <v>2195</v>
      </c>
      <c r="G376" t="s">
        <v>998</v>
      </c>
      <c r="H376" t="s">
        <v>284</v>
      </c>
      <c r="I376" t="s">
        <v>246</v>
      </c>
      <c r="J376" s="8">
        <v>42002</v>
      </c>
      <c r="K376">
        <v>1404</v>
      </c>
      <c r="L376">
        <v>-0.128</v>
      </c>
      <c r="M376">
        <v>24349</v>
      </c>
      <c r="N376">
        <v>579126</v>
      </c>
      <c r="O376">
        <v>23</v>
      </c>
      <c r="P376" t="s">
        <v>154</v>
      </c>
      <c r="S376" t="s">
        <v>150</v>
      </c>
      <c r="T376" t="s">
        <v>150</v>
      </c>
      <c r="U376" t="s">
        <v>151</v>
      </c>
      <c r="V376" t="s">
        <v>152</v>
      </c>
      <c r="W376" s="134">
        <v>2030</v>
      </c>
      <c r="X376" t="s">
        <v>151</v>
      </c>
      <c r="Y376" t="s">
        <v>152</v>
      </c>
      <c r="Z376" s="134">
        <v>2050</v>
      </c>
      <c r="AA376" t="s">
        <v>150</v>
      </c>
      <c r="AB376" t="s">
        <v>151</v>
      </c>
      <c r="AC376">
        <v>2050</v>
      </c>
      <c r="AE376" t="s">
        <v>167</v>
      </c>
      <c r="AF376" t="s">
        <v>6</v>
      </c>
      <c r="AG376" t="s">
        <v>157</v>
      </c>
      <c r="AH376" t="s">
        <v>157</v>
      </c>
      <c r="AI376" t="s">
        <v>157</v>
      </c>
      <c r="AJ376" t="s">
        <v>218</v>
      </c>
      <c r="AL376" t="s">
        <v>154</v>
      </c>
      <c r="AQ376" t="s">
        <v>219</v>
      </c>
      <c r="AR376" t="s">
        <v>150</v>
      </c>
      <c r="AS376" t="s">
        <v>218</v>
      </c>
      <c r="AT376" t="s">
        <v>2199</v>
      </c>
      <c r="AU376">
        <v>2050</v>
      </c>
      <c r="AX376" t="s">
        <v>157</v>
      </c>
      <c r="AY376" t="s">
        <v>171</v>
      </c>
      <c r="AZ376" t="s">
        <v>158</v>
      </c>
      <c r="BA376" t="s">
        <v>154</v>
      </c>
      <c r="BG376" s="45"/>
      <c r="BI376">
        <v>0</v>
      </c>
    </row>
    <row r="377" spans="3:61" ht="14.45">
      <c r="C377">
        <v>371</v>
      </c>
      <c r="D377">
        <v>339</v>
      </c>
      <c r="E377" t="s">
        <v>2200</v>
      </c>
      <c r="F377" t="s">
        <v>778</v>
      </c>
      <c r="G377" t="s">
        <v>244</v>
      </c>
      <c r="H377" t="s">
        <v>342</v>
      </c>
      <c r="I377" t="s">
        <v>176</v>
      </c>
      <c r="J377" s="8">
        <v>41973.40</v>
      </c>
      <c r="K377">
        <v>2974.10</v>
      </c>
      <c r="L377">
        <v>0.135</v>
      </c>
      <c r="M377">
        <v>45091.80</v>
      </c>
      <c r="N377">
        <v>46947</v>
      </c>
      <c r="O377">
        <v>14</v>
      </c>
      <c r="P377" t="s">
        <v>150</v>
      </c>
      <c r="Q377">
        <v>2022</v>
      </c>
      <c r="R377">
        <v>2040</v>
      </c>
      <c r="S377" t="s">
        <v>150</v>
      </c>
      <c r="T377" t="s">
        <v>150</v>
      </c>
      <c r="U377" t="s">
        <v>151</v>
      </c>
      <c r="V377" t="s">
        <v>152</v>
      </c>
      <c r="W377" s="134">
        <v>2030</v>
      </c>
      <c r="Z377" s="134"/>
      <c r="AA377" t="s">
        <v>154</v>
      </c>
      <c r="AB377" t="s">
        <v>210</v>
      </c>
      <c r="AE377" t="s">
        <v>167</v>
      </c>
      <c r="AF377" t="s">
        <v>6</v>
      </c>
      <c r="AG377" t="s">
        <v>157</v>
      </c>
      <c r="AH377" t="s">
        <v>157</v>
      </c>
      <c r="AI377" t="s">
        <v>157</v>
      </c>
      <c r="AJ377" t="s">
        <v>218</v>
      </c>
      <c r="AL377" t="s">
        <v>154</v>
      </c>
      <c r="AQ377" t="s">
        <v>219</v>
      </c>
      <c r="AR377" t="s">
        <v>150</v>
      </c>
      <c r="AS377" t="s">
        <v>218</v>
      </c>
      <c r="AT377" t="s">
        <v>2204</v>
      </c>
      <c r="AU377">
        <v>2045</v>
      </c>
      <c r="AX377" t="s">
        <v>168</v>
      </c>
      <c r="AY377" t="s">
        <v>171</v>
      </c>
      <c r="AZ377" t="s">
        <v>158</v>
      </c>
      <c r="BA377" t="s">
        <v>154</v>
      </c>
      <c r="BG377" s="45"/>
      <c r="BI377">
        <v>0</v>
      </c>
    </row>
    <row r="378" spans="3:61" ht="409.5">
      <c r="C378">
        <v>372</v>
      </c>
      <c r="D378">
        <v>376</v>
      </c>
      <c r="E378" t="s">
        <v>2205</v>
      </c>
      <c r="F378" t="s">
        <v>2138</v>
      </c>
      <c r="G378" t="s">
        <v>206</v>
      </c>
      <c r="H378" t="s">
        <v>145</v>
      </c>
      <c r="I378" t="s">
        <v>146</v>
      </c>
      <c r="J378" s="8">
        <v>41950</v>
      </c>
      <c r="K378">
        <v>13402</v>
      </c>
      <c r="L378">
        <v>1.342</v>
      </c>
      <c r="M378">
        <v>81414</v>
      </c>
      <c r="N378">
        <v>114000</v>
      </c>
      <c r="O378">
        <v>27</v>
      </c>
      <c r="P378" t="s">
        <v>154</v>
      </c>
      <c r="S378" t="s">
        <v>154</v>
      </c>
      <c r="T378" t="s">
        <v>154</v>
      </c>
      <c r="W378" s="134"/>
      <c r="Z378" s="134"/>
      <c r="AE378" t="s">
        <v>281</v>
      </c>
      <c r="AF378" t="s">
        <v>240</v>
      </c>
      <c r="AG378" t="s">
        <v>157</v>
      </c>
      <c r="AH378" t="s">
        <v>157</v>
      </c>
      <c r="AI378" t="s">
        <v>158</v>
      </c>
      <c r="AJ378" t="s">
        <v>159</v>
      </c>
      <c r="AL378" t="s">
        <v>154</v>
      </c>
      <c r="AQ378" t="s">
        <v>219</v>
      </c>
      <c r="AR378" t="s">
        <v>150</v>
      </c>
      <c r="AU378">
        <v>2050</v>
      </c>
      <c r="AV378" t="s">
        <v>2209</v>
      </c>
      <c r="AX378" t="s">
        <v>168</v>
      </c>
      <c r="AY378" t="s">
        <v>158</v>
      </c>
      <c r="AZ378" t="s">
        <v>158</v>
      </c>
      <c r="BA378" t="s">
        <v>150</v>
      </c>
      <c r="BB378" s="1" t="s">
        <v>2210</v>
      </c>
      <c r="BC378">
        <v>2030</v>
      </c>
      <c r="BG378" s="45"/>
      <c r="BI378">
        <v>0</v>
      </c>
    </row>
    <row r="379" spans="3:61" ht="409.5">
      <c r="C379">
        <v>373</v>
      </c>
      <c r="D379">
        <v>396</v>
      </c>
      <c r="E379" t="s">
        <v>2211</v>
      </c>
      <c r="F379" t="s">
        <v>333</v>
      </c>
      <c r="G379" t="s">
        <v>229</v>
      </c>
      <c r="H379" t="s">
        <v>1694</v>
      </c>
      <c r="I379" t="s">
        <v>246</v>
      </c>
      <c r="J379" s="8">
        <v>41928</v>
      </c>
      <c r="K379">
        <v>4050</v>
      </c>
      <c r="L379">
        <v>0.168</v>
      </c>
      <c r="M379">
        <v>849688</v>
      </c>
      <c r="N379">
        <v>81097</v>
      </c>
      <c r="O379">
        <v>11</v>
      </c>
      <c r="P379" t="s">
        <v>150</v>
      </c>
      <c r="Q379">
        <v>2022</v>
      </c>
      <c r="R379">
        <v>2025</v>
      </c>
      <c r="S379" t="s">
        <v>154</v>
      </c>
      <c r="T379" t="s">
        <v>154</v>
      </c>
      <c r="W379" s="134"/>
      <c r="Z379" s="134"/>
      <c r="AE379" t="s">
        <v>167</v>
      </c>
      <c r="AF379" t="s">
        <v>6</v>
      </c>
      <c r="AG379" t="s">
        <v>157</v>
      </c>
      <c r="AH379" t="s">
        <v>157</v>
      </c>
      <c r="AI379" t="s">
        <v>157</v>
      </c>
      <c r="AJ379" t="s">
        <v>218</v>
      </c>
      <c r="AL379" t="s">
        <v>154</v>
      </c>
      <c r="AQ379" t="s">
        <v>219</v>
      </c>
      <c r="AR379" t="s">
        <v>150</v>
      </c>
      <c r="AS379" t="s">
        <v>218</v>
      </c>
      <c r="AT379" s="1" t="s">
        <v>2215</v>
      </c>
      <c r="AU379">
        <v>2050</v>
      </c>
      <c r="AX379" t="s">
        <v>157</v>
      </c>
      <c r="AY379" t="s">
        <v>190</v>
      </c>
      <c r="AZ379" t="s">
        <v>158</v>
      </c>
      <c r="BA379" t="s">
        <v>154</v>
      </c>
      <c r="BG379" s="45"/>
      <c r="BI379">
        <v>0</v>
      </c>
    </row>
    <row r="380" spans="3:61" ht="14.45">
      <c r="C380">
        <v>374</v>
      </c>
      <c r="D380">
        <v>354</v>
      </c>
      <c r="E380" t="s">
        <v>2216</v>
      </c>
      <c r="F380" t="s">
        <v>271</v>
      </c>
      <c r="G380" t="s">
        <v>272</v>
      </c>
      <c r="H380" t="s">
        <v>175</v>
      </c>
      <c r="I380" t="s">
        <v>176</v>
      </c>
      <c r="J380" s="8">
        <v>41724.8</v>
      </c>
      <c r="K380">
        <v>301.30</v>
      </c>
      <c r="L380">
        <v>0.369</v>
      </c>
      <c r="M380">
        <v>53001.10</v>
      </c>
      <c r="N380">
        <v>48821</v>
      </c>
      <c r="O380">
        <v>6</v>
      </c>
      <c r="P380" t="s">
        <v>154</v>
      </c>
      <c r="S380" t="s">
        <v>154</v>
      </c>
      <c r="T380" t="s">
        <v>154</v>
      </c>
      <c r="W380" s="134"/>
      <c r="Z380" s="134"/>
      <c r="AE380" t="s">
        <v>233</v>
      </c>
      <c r="AF380" t="s">
        <v>234</v>
      </c>
      <c r="AG380" t="s">
        <v>337</v>
      </c>
      <c r="AH380" t="s">
        <v>337</v>
      </c>
      <c r="AJ380" t="s">
        <v>159</v>
      </c>
      <c r="AK380" t="s">
        <v>180</v>
      </c>
      <c r="AL380" t="s">
        <v>154</v>
      </c>
      <c r="AM380" t="s">
        <v>338</v>
      </c>
      <c r="AN380">
        <v>2060</v>
      </c>
      <c r="AO380" t="s">
        <v>2220</v>
      </c>
      <c r="AR380" t="s">
        <v>154</v>
      </c>
      <c r="AX380" t="s">
        <v>168</v>
      </c>
      <c r="BA380" t="s">
        <v>154</v>
      </c>
      <c r="BG380" s="45"/>
      <c r="BI380">
        <v>0</v>
      </c>
    </row>
    <row r="381" spans="3:61" ht="391.5">
      <c r="C381">
        <v>375</v>
      </c>
      <c r="D381">
        <v>386</v>
      </c>
      <c r="E381" t="s">
        <v>2221</v>
      </c>
      <c r="F381" t="s">
        <v>449</v>
      </c>
      <c r="G381" t="s">
        <v>144</v>
      </c>
      <c r="H381" t="s">
        <v>499</v>
      </c>
      <c r="I381" t="s">
        <v>246</v>
      </c>
      <c r="J381" s="8">
        <v>41593.50</v>
      </c>
      <c r="K381">
        <v>6315.70</v>
      </c>
      <c r="L381">
        <v>0.085</v>
      </c>
      <c r="M381">
        <v>36089</v>
      </c>
      <c r="N381">
        <v>114640</v>
      </c>
      <c r="O381">
        <v>9</v>
      </c>
      <c r="P381" t="s">
        <v>154</v>
      </c>
      <c r="S381" t="s">
        <v>150</v>
      </c>
      <c r="T381" t="s">
        <v>150</v>
      </c>
      <c r="U381" t="s">
        <v>151</v>
      </c>
      <c r="V381" t="s">
        <v>152</v>
      </c>
      <c r="W381" s="134">
        <v>2030</v>
      </c>
      <c r="X381" t="s">
        <v>151</v>
      </c>
      <c r="Y381" t="s">
        <v>152</v>
      </c>
      <c r="Z381" s="134">
        <v>2040</v>
      </c>
      <c r="AA381" t="s">
        <v>150</v>
      </c>
      <c r="AB381" t="s">
        <v>151</v>
      </c>
      <c r="AC381">
        <v>2040</v>
      </c>
      <c r="AE381" t="s">
        <v>167</v>
      </c>
      <c r="AF381" t="s">
        <v>6</v>
      </c>
      <c r="AG381" t="s">
        <v>157</v>
      </c>
      <c r="AH381" t="s">
        <v>157</v>
      </c>
      <c r="AI381" t="s">
        <v>157</v>
      </c>
      <c r="AJ381" t="s">
        <v>218</v>
      </c>
      <c r="AL381" t="s">
        <v>154</v>
      </c>
      <c r="AQ381" t="s">
        <v>219</v>
      </c>
      <c r="AR381" t="s">
        <v>150</v>
      </c>
      <c r="AS381" t="s">
        <v>218</v>
      </c>
      <c r="AT381" s="1" t="s">
        <v>2225</v>
      </c>
      <c r="AU381">
        <v>2040</v>
      </c>
      <c r="AX381" t="s">
        <v>168</v>
      </c>
      <c r="AY381" t="s">
        <v>312</v>
      </c>
      <c r="AZ381" t="s">
        <v>157</v>
      </c>
      <c r="BA381" t="s">
        <v>154</v>
      </c>
      <c r="BG381" s="45"/>
      <c r="BI381">
        <v>0</v>
      </c>
    </row>
    <row r="382" spans="3:61" ht="333.6">
      <c r="C382">
        <v>376</v>
      </c>
      <c r="D382">
        <v>352</v>
      </c>
      <c r="E382" t="s">
        <v>2226</v>
      </c>
      <c r="F382" t="s">
        <v>449</v>
      </c>
      <c r="G382" t="s">
        <v>144</v>
      </c>
      <c r="H382" t="s">
        <v>145</v>
      </c>
      <c r="I382" t="s">
        <v>146</v>
      </c>
      <c r="J382" s="8">
        <v>41528</v>
      </c>
      <c r="K382">
        <v>927</v>
      </c>
      <c r="L382">
        <v>-0.253</v>
      </c>
      <c r="M382">
        <v>14782</v>
      </c>
      <c r="N382">
        <v>85000</v>
      </c>
      <c r="O382">
        <v>27</v>
      </c>
      <c r="P382" t="s">
        <v>154</v>
      </c>
      <c r="S382" t="s">
        <v>150</v>
      </c>
      <c r="T382" t="s">
        <v>150</v>
      </c>
      <c r="U382" t="s">
        <v>151</v>
      </c>
      <c r="V382" t="s">
        <v>152</v>
      </c>
      <c r="W382" s="134">
        <v>2030</v>
      </c>
      <c r="Z382" s="134"/>
      <c r="AE382" t="s">
        <v>167</v>
      </c>
      <c r="AF382" t="s">
        <v>6</v>
      </c>
      <c r="AG382" t="s">
        <v>157</v>
      </c>
      <c r="AH382" t="s">
        <v>157</v>
      </c>
      <c r="AI382" t="s">
        <v>169</v>
      </c>
      <c r="AJ382" t="s">
        <v>159</v>
      </c>
      <c r="AL382" t="s">
        <v>154</v>
      </c>
      <c r="AQ382" t="s">
        <v>160</v>
      </c>
      <c r="AR382" t="s">
        <v>150</v>
      </c>
      <c r="AS382" t="s">
        <v>159</v>
      </c>
      <c r="AT382" s="1" t="s">
        <v>2230</v>
      </c>
      <c r="AU382">
        <v>2040</v>
      </c>
      <c r="AX382" t="s">
        <v>157</v>
      </c>
      <c r="AY382" t="s">
        <v>168</v>
      </c>
      <c r="AZ382" t="s">
        <v>158</v>
      </c>
      <c r="BA382" t="s">
        <v>154</v>
      </c>
      <c r="BG382" s="45"/>
      <c r="BI382">
        <v>0</v>
      </c>
    </row>
    <row r="383" spans="3:61" ht="14.45">
      <c r="C383">
        <v>377</v>
      </c>
      <c r="D383">
        <v>388</v>
      </c>
      <c r="E383" t="s">
        <v>2231</v>
      </c>
      <c r="F383" t="s">
        <v>1227</v>
      </c>
      <c r="G383" t="s">
        <v>229</v>
      </c>
      <c r="H383" t="s">
        <v>145</v>
      </c>
      <c r="I383" t="s">
        <v>146</v>
      </c>
      <c r="J383" s="8">
        <v>41445</v>
      </c>
      <c r="K383">
        <v>560.7</v>
      </c>
      <c r="L383">
        <v>-0.212</v>
      </c>
      <c r="M383">
        <v>378324.10</v>
      </c>
      <c r="N383">
        <v>8249</v>
      </c>
      <c r="O383">
        <v>31</v>
      </c>
      <c r="P383" t="s">
        <v>154</v>
      </c>
      <c r="S383" t="s">
        <v>154</v>
      </c>
      <c r="T383" t="s">
        <v>154</v>
      </c>
      <c r="W383" s="134"/>
      <c r="Z383" s="134"/>
      <c r="AE383" t="s">
        <v>233</v>
      </c>
      <c r="AF383" t="s">
        <v>234</v>
      </c>
      <c r="AG383" t="s">
        <v>157</v>
      </c>
      <c r="AH383" t="s">
        <v>157</v>
      </c>
      <c r="AI383" t="s">
        <v>168</v>
      </c>
      <c r="AJ383" t="s">
        <v>159</v>
      </c>
      <c r="AL383" t="s">
        <v>154</v>
      </c>
      <c r="AO383" t="s">
        <v>2235</v>
      </c>
      <c r="AP383" t="s">
        <v>431</v>
      </c>
      <c r="AR383" t="s">
        <v>154</v>
      </c>
      <c r="AX383" t="s">
        <v>168</v>
      </c>
      <c r="BA383" t="s">
        <v>154</v>
      </c>
      <c r="BG383" s="45"/>
      <c r="BI383">
        <v>0</v>
      </c>
    </row>
    <row r="384" spans="3:61" ht="14.45">
      <c r="C384">
        <v>378</v>
      </c>
      <c r="D384">
        <v>387</v>
      </c>
      <c r="E384" t="s">
        <v>2236</v>
      </c>
      <c r="F384" t="s">
        <v>341</v>
      </c>
      <c r="G384" t="s">
        <v>214</v>
      </c>
      <c r="H384" t="s">
        <v>374</v>
      </c>
      <c r="I384" t="s">
        <v>246</v>
      </c>
      <c r="J384" s="8">
        <v>41259.90</v>
      </c>
      <c r="K384">
        <v>4616.6</v>
      </c>
      <c r="L384">
        <v>0.067</v>
      </c>
      <c r="M384">
        <v>68278.1</v>
      </c>
      <c r="N384">
        <v>176962</v>
      </c>
      <c r="O384">
        <v>24</v>
      </c>
      <c r="P384" t="s">
        <v>150</v>
      </c>
      <c r="Q384">
        <v>2017</v>
      </c>
      <c r="R384">
        <v>2030</v>
      </c>
      <c r="S384" t="s">
        <v>150</v>
      </c>
      <c r="T384" t="s">
        <v>150</v>
      </c>
      <c r="U384" t="s">
        <v>151</v>
      </c>
      <c r="V384" t="s">
        <v>152</v>
      </c>
      <c r="W384" s="134">
        <v>2030</v>
      </c>
      <c r="X384" t="s">
        <v>151</v>
      </c>
      <c r="Y384" t="s">
        <v>152</v>
      </c>
      <c r="Z384" s="134">
        <v>2050</v>
      </c>
      <c r="AA384" t="s">
        <v>150</v>
      </c>
      <c r="AB384" t="s">
        <v>151</v>
      </c>
      <c r="AC384">
        <v>2050</v>
      </c>
      <c r="AE384" t="s">
        <v>167</v>
      </c>
      <c r="AF384" t="s">
        <v>6</v>
      </c>
      <c r="AG384" t="s">
        <v>157</v>
      </c>
      <c r="AH384" t="s">
        <v>157</v>
      </c>
      <c r="AI384" t="s">
        <v>157</v>
      </c>
      <c r="AJ384" t="s">
        <v>218</v>
      </c>
      <c r="AL384" t="s">
        <v>154</v>
      </c>
      <c r="AQ384" t="s">
        <v>219</v>
      </c>
      <c r="AR384" t="s">
        <v>150</v>
      </c>
      <c r="AS384" t="s">
        <v>218</v>
      </c>
      <c r="AT384" t="s">
        <v>2240</v>
      </c>
      <c r="AU384">
        <v>2050</v>
      </c>
      <c r="AX384" t="s">
        <v>157</v>
      </c>
      <c r="AY384" t="s">
        <v>312</v>
      </c>
      <c r="AZ384" t="s">
        <v>157</v>
      </c>
      <c r="BA384" t="s">
        <v>154</v>
      </c>
      <c r="BG384" s="45"/>
      <c r="BI384">
        <v>0</v>
      </c>
    </row>
    <row r="385" spans="3:61" ht="409.5">
      <c r="C385">
        <v>379</v>
      </c>
      <c r="D385">
        <v>296</v>
      </c>
      <c r="E385" t="s">
        <v>2241</v>
      </c>
      <c r="F385" t="s">
        <v>333</v>
      </c>
      <c r="G385" t="s">
        <v>229</v>
      </c>
      <c r="H385" t="s">
        <v>342</v>
      </c>
      <c r="I385" t="s">
        <v>176</v>
      </c>
      <c r="J385" s="8">
        <v>41086.50</v>
      </c>
      <c r="K385">
        <v>3724</v>
      </c>
      <c r="L385">
        <v>0.05</v>
      </c>
      <c r="M385">
        <v>513125.70</v>
      </c>
      <c r="N385">
        <v>25839</v>
      </c>
      <c r="O385">
        <v>13</v>
      </c>
      <c r="P385" t="s">
        <v>150</v>
      </c>
      <c r="Q385">
        <v>2021</v>
      </c>
      <c r="R385">
        <v>2040</v>
      </c>
      <c r="S385" t="s">
        <v>150</v>
      </c>
      <c r="T385" t="s">
        <v>150</v>
      </c>
      <c r="U385" t="s">
        <v>151</v>
      </c>
      <c r="V385" t="s">
        <v>152</v>
      </c>
      <c r="W385" s="134">
        <v>2025</v>
      </c>
      <c r="Z385" s="134"/>
      <c r="AE385" t="s">
        <v>167</v>
      </c>
      <c r="AF385" t="s">
        <v>6</v>
      </c>
      <c r="AG385" t="s">
        <v>157</v>
      </c>
      <c r="AH385" t="s">
        <v>157</v>
      </c>
      <c r="AI385" t="s">
        <v>157</v>
      </c>
      <c r="AJ385" t="s">
        <v>218</v>
      </c>
      <c r="AL385" t="s">
        <v>154</v>
      </c>
      <c r="AQ385" t="s">
        <v>219</v>
      </c>
      <c r="AR385" t="s">
        <v>150</v>
      </c>
      <c r="AS385" t="s">
        <v>218</v>
      </c>
      <c r="AT385" s="1" t="s">
        <v>2245</v>
      </c>
      <c r="AU385">
        <v>2050</v>
      </c>
      <c r="AX385" t="s">
        <v>168</v>
      </c>
      <c r="AY385" t="s">
        <v>168</v>
      </c>
      <c r="AZ385" t="s">
        <v>158</v>
      </c>
      <c r="BA385" t="s">
        <v>154</v>
      </c>
      <c r="BG385" s="45"/>
      <c r="BI385">
        <v>0</v>
      </c>
    </row>
    <row r="386" spans="3:61" ht="14.45">
      <c r="C386">
        <v>380</v>
      </c>
      <c r="D386">
        <v>382</v>
      </c>
      <c r="E386" t="s">
        <v>2246</v>
      </c>
      <c r="F386" t="s">
        <v>1046</v>
      </c>
      <c r="G386" t="s">
        <v>1047</v>
      </c>
      <c r="H386" t="s">
        <v>145</v>
      </c>
      <c r="I386" t="s">
        <v>146</v>
      </c>
      <c r="J386" s="8">
        <v>41033</v>
      </c>
      <c r="K386">
        <v>4174</v>
      </c>
      <c r="L386">
        <v>1.03</v>
      </c>
      <c r="M386">
        <v>49359</v>
      </c>
      <c r="N386">
        <v>97000</v>
      </c>
      <c r="O386">
        <v>26</v>
      </c>
      <c r="P386" t="s">
        <v>154</v>
      </c>
      <c r="S386" t="s">
        <v>154</v>
      </c>
      <c r="T386" t="s">
        <v>154</v>
      </c>
      <c r="W386" s="134"/>
      <c r="Z386" s="134"/>
      <c r="AE386" t="s">
        <v>167</v>
      </c>
      <c r="AF386" t="s">
        <v>6</v>
      </c>
      <c r="AG386" t="s">
        <v>157</v>
      </c>
      <c r="AH386" t="s">
        <v>157</v>
      </c>
      <c r="AI386" t="s">
        <v>158</v>
      </c>
      <c r="AJ386" t="s">
        <v>159</v>
      </c>
      <c r="AL386" t="s">
        <v>154</v>
      </c>
      <c r="AQ386" t="s">
        <v>160</v>
      </c>
      <c r="AR386" t="s">
        <v>150</v>
      </c>
      <c r="AS386" t="s">
        <v>159</v>
      </c>
      <c r="AT386" s="135" t="s">
        <v>7846</v>
      </c>
      <c r="AU386">
        <v>2035</v>
      </c>
      <c r="AX386" t="s">
        <v>157</v>
      </c>
      <c r="AY386" t="s">
        <v>168</v>
      </c>
      <c r="AZ386" t="s">
        <v>158</v>
      </c>
      <c r="BA386" t="s">
        <v>154</v>
      </c>
      <c r="BG386" s="45"/>
      <c r="BI386">
        <v>0</v>
      </c>
    </row>
    <row r="387" spans="3:61" ht="14.45">
      <c r="C387">
        <v>381</v>
      </c>
      <c r="D387">
        <v>449</v>
      </c>
      <c r="E387" t="s">
        <v>2251</v>
      </c>
      <c r="F387" t="s">
        <v>333</v>
      </c>
      <c r="G387" t="s">
        <v>229</v>
      </c>
      <c r="H387" t="s">
        <v>1610</v>
      </c>
      <c r="I387" t="s">
        <v>3036</v>
      </c>
      <c r="J387" s="8">
        <v>41000.60</v>
      </c>
      <c r="K387">
        <v>4588.9</v>
      </c>
      <c r="L387">
        <v>-0.07</v>
      </c>
      <c r="M387">
        <v>748716.40</v>
      </c>
      <c r="N387">
        <v>39240</v>
      </c>
      <c r="O387">
        <v>26</v>
      </c>
      <c r="P387" t="s">
        <v>150</v>
      </c>
      <c r="Q387">
        <v>2018</v>
      </c>
      <c r="R387">
        <v>2025</v>
      </c>
      <c r="S387" t="s">
        <v>154</v>
      </c>
      <c r="T387" t="s">
        <v>154</v>
      </c>
      <c r="W387" s="134"/>
      <c r="Z387" s="134"/>
      <c r="AE387" t="s">
        <v>167</v>
      </c>
      <c r="AF387" t="s">
        <v>6</v>
      </c>
      <c r="AG387" t="s">
        <v>157</v>
      </c>
      <c r="AH387" t="s">
        <v>157</v>
      </c>
      <c r="AI387" t="s">
        <v>169</v>
      </c>
      <c r="AJ387" t="s">
        <v>159</v>
      </c>
      <c r="AL387" t="s">
        <v>154</v>
      </c>
      <c r="AQ387" t="s">
        <v>160</v>
      </c>
      <c r="AR387" t="s">
        <v>150</v>
      </c>
      <c r="AS387" t="s">
        <v>159</v>
      </c>
      <c r="AT387" t="s">
        <v>2255</v>
      </c>
      <c r="AU387">
        <v>2050</v>
      </c>
      <c r="AX387" t="s">
        <v>157</v>
      </c>
      <c r="AY387" t="s">
        <v>158</v>
      </c>
      <c r="AZ387" t="s">
        <v>158</v>
      </c>
      <c r="BA387" t="s">
        <v>154</v>
      </c>
      <c r="BG387" s="45"/>
      <c r="BI387">
        <v>0</v>
      </c>
    </row>
    <row r="388" spans="3:61" ht="14.45">
      <c r="C388">
        <v>382</v>
      </c>
      <c r="D388">
        <v>372</v>
      </c>
      <c r="E388" t="s">
        <v>2256</v>
      </c>
      <c r="F388" t="s">
        <v>472</v>
      </c>
      <c r="G388" t="s">
        <v>229</v>
      </c>
      <c r="H388" t="s">
        <v>342</v>
      </c>
      <c r="I388" t="s">
        <v>176</v>
      </c>
      <c r="J388" s="8">
        <v>40807.3</v>
      </c>
      <c r="K388">
        <v>566.8</v>
      </c>
      <c r="L388">
        <v>0.946</v>
      </c>
      <c r="M388">
        <v>170650.40</v>
      </c>
      <c r="N388">
        <v>73237</v>
      </c>
      <c r="O388">
        <v>20</v>
      </c>
      <c r="P388" t="s">
        <v>154</v>
      </c>
      <c r="S388" t="s">
        <v>154</v>
      </c>
      <c r="T388" t="s">
        <v>154</v>
      </c>
      <c r="W388" s="134"/>
      <c r="Z388" s="134"/>
      <c r="AE388" t="s">
        <v>167</v>
      </c>
      <c r="AF388" t="s">
        <v>6</v>
      </c>
      <c r="AG388" t="s">
        <v>157</v>
      </c>
      <c r="AH388" t="s">
        <v>157</v>
      </c>
      <c r="AI388" t="s">
        <v>158</v>
      </c>
      <c r="AJ388" t="s">
        <v>159</v>
      </c>
      <c r="AL388" t="s">
        <v>154</v>
      </c>
      <c r="AQ388" t="s">
        <v>160</v>
      </c>
      <c r="AR388" t="s">
        <v>150</v>
      </c>
      <c r="AS388" t="s">
        <v>159</v>
      </c>
      <c r="AT388" t="s">
        <v>2260</v>
      </c>
      <c r="AU388">
        <v>2040</v>
      </c>
      <c r="AX388" t="s">
        <v>157</v>
      </c>
      <c r="AY388" t="s">
        <v>312</v>
      </c>
      <c r="AZ388" t="s">
        <v>158</v>
      </c>
      <c r="BA388" t="s">
        <v>154</v>
      </c>
      <c r="BG388" s="45"/>
      <c r="BI388">
        <v>0</v>
      </c>
    </row>
    <row r="389" spans="3:61" ht="14.45">
      <c r="C389">
        <v>383</v>
      </c>
      <c r="D389">
        <v>457</v>
      </c>
      <c r="E389" t="s">
        <v>2261</v>
      </c>
      <c r="F389" t="s">
        <v>205</v>
      </c>
      <c r="G389" t="s">
        <v>206</v>
      </c>
      <c r="H389" t="s">
        <v>145</v>
      </c>
      <c r="I389" t="s">
        <v>146</v>
      </c>
      <c r="J389" s="8">
        <v>40650</v>
      </c>
      <c r="K389">
        <v>1179</v>
      </c>
      <c r="L389">
        <v>0.081</v>
      </c>
      <c r="M389">
        <v>15630</v>
      </c>
      <c r="N389">
        <v>18000</v>
      </c>
      <c r="O389">
        <v>3</v>
      </c>
      <c r="P389" t="s">
        <v>154</v>
      </c>
      <c r="S389" t="s">
        <v>154</v>
      </c>
      <c r="T389" t="s">
        <v>154</v>
      </c>
      <c r="W389" s="134"/>
      <c r="Z389" s="134"/>
      <c r="AE389" t="s">
        <v>233</v>
      </c>
      <c r="AF389" t="s">
        <v>234</v>
      </c>
      <c r="AG389" t="s">
        <v>168</v>
      </c>
      <c r="AH389" t="s">
        <v>168</v>
      </c>
      <c r="AI389" t="s">
        <v>168</v>
      </c>
      <c r="AL389" t="s">
        <v>154</v>
      </c>
      <c r="AO389" t="s">
        <v>2265</v>
      </c>
      <c r="AP389" t="s">
        <v>431</v>
      </c>
      <c r="AR389" t="s">
        <v>154</v>
      </c>
      <c r="AX389" t="s">
        <v>168</v>
      </c>
      <c r="AY389" t="s">
        <v>168</v>
      </c>
      <c r="AZ389" t="s">
        <v>158</v>
      </c>
      <c r="BA389" t="s">
        <v>154</v>
      </c>
      <c r="BG389" s="45"/>
      <c r="BI389">
        <v>0</v>
      </c>
    </row>
    <row r="390" spans="3:61" ht="14.45">
      <c r="C390">
        <v>384</v>
      </c>
      <c r="D390">
        <v>374</v>
      </c>
      <c r="E390" t="s">
        <v>2266</v>
      </c>
      <c r="F390" t="s">
        <v>1433</v>
      </c>
      <c r="G390" t="s">
        <v>790</v>
      </c>
      <c r="H390" t="s">
        <v>245</v>
      </c>
      <c r="I390" t="s">
        <v>246</v>
      </c>
      <c r="J390" s="8">
        <v>40641.3</v>
      </c>
      <c r="K390">
        <v>1492.40</v>
      </c>
      <c r="L390">
        <v>-0.175</v>
      </c>
      <c r="M390">
        <v>48718.20</v>
      </c>
      <c r="N390">
        <v>83893</v>
      </c>
      <c r="O390">
        <v>29</v>
      </c>
      <c r="P390" t="s">
        <v>154</v>
      </c>
      <c r="S390" t="s">
        <v>150</v>
      </c>
      <c r="T390" t="s">
        <v>150</v>
      </c>
      <c r="U390" t="s">
        <v>151</v>
      </c>
      <c r="V390" t="s">
        <v>827</v>
      </c>
      <c r="W390" s="134">
        <v>2030</v>
      </c>
      <c r="Z390" s="134"/>
      <c r="AA390" t="s">
        <v>154</v>
      </c>
      <c r="AB390" t="s">
        <v>155</v>
      </c>
      <c r="AE390" t="s">
        <v>202</v>
      </c>
      <c r="AF390" t="s">
        <v>5</v>
      </c>
      <c r="AG390" t="s">
        <v>157</v>
      </c>
      <c r="AH390" t="s">
        <v>157</v>
      </c>
      <c r="AI390" t="s">
        <v>157</v>
      </c>
      <c r="AJ390" t="s">
        <v>218</v>
      </c>
      <c r="AK390" t="s">
        <v>219</v>
      </c>
      <c r="AL390" t="s">
        <v>150</v>
      </c>
      <c r="AM390" t="s">
        <v>2270</v>
      </c>
      <c r="AN390">
        <v>2050</v>
      </c>
      <c r="AR390" t="s">
        <v>154</v>
      </c>
      <c r="AX390" t="s">
        <v>157</v>
      </c>
      <c r="AY390" t="s">
        <v>262</v>
      </c>
      <c r="AZ390" t="s">
        <v>158</v>
      </c>
      <c r="BA390" t="s">
        <v>154</v>
      </c>
      <c r="BG390" s="45"/>
      <c r="BI390">
        <v>0</v>
      </c>
    </row>
    <row r="391" spans="3:61" ht="362.45">
      <c r="C391">
        <v>385</v>
      </c>
      <c r="D391">
        <v>389</v>
      </c>
      <c r="E391" t="s">
        <v>2271</v>
      </c>
      <c r="F391" t="s">
        <v>449</v>
      </c>
      <c r="G391" t="s">
        <v>144</v>
      </c>
      <c r="H391" t="s">
        <v>145</v>
      </c>
      <c r="I391" t="s">
        <v>146</v>
      </c>
      <c r="J391" s="8">
        <v>40612.3</v>
      </c>
      <c r="K391">
        <v>1125.30</v>
      </c>
      <c r="L391">
        <v>-0.323</v>
      </c>
      <c r="M391">
        <v>31132.70</v>
      </c>
      <c r="N391">
        <v>194200</v>
      </c>
      <c r="O391">
        <v>8</v>
      </c>
      <c r="P391" t="s">
        <v>154</v>
      </c>
      <c r="S391" t="s">
        <v>154</v>
      </c>
      <c r="T391" t="s">
        <v>154</v>
      </c>
      <c r="W391" s="134"/>
      <c r="Z391" s="134"/>
      <c r="AE391" t="s">
        <v>281</v>
      </c>
      <c r="AF391" t="s">
        <v>240</v>
      </c>
      <c r="AG391" t="s">
        <v>157</v>
      </c>
      <c r="AH391" t="s">
        <v>157</v>
      </c>
      <c r="AI391" t="s">
        <v>158</v>
      </c>
      <c r="AJ391" t="s">
        <v>159</v>
      </c>
      <c r="AL391" t="s">
        <v>154</v>
      </c>
      <c r="AR391" t="s">
        <v>154</v>
      </c>
      <c r="AX391" t="s">
        <v>157</v>
      </c>
      <c r="AY391" t="s">
        <v>168</v>
      </c>
      <c r="AZ391" t="s">
        <v>158</v>
      </c>
      <c r="BA391" t="s">
        <v>150</v>
      </c>
      <c r="BB391" s="1" t="s">
        <v>2275</v>
      </c>
      <c r="BC391">
        <v>2031</v>
      </c>
      <c r="BG391" s="45"/>
      <c r="BI391">
        <v>0</v>
      </c>
    </row>
    <row r="392" spans="3:61" ht="409.5">
      <c r="C392">
        <v>386</v>
      </c>
      <c r="D392">
        <v>368</v>
      </c>
      <c r="E392" t="s">
        <v>2276</v>
      </c>
      <c r="F392" t="s">
        <v>852</v>
      </c>
      <c r="G392" t="s">
        <v>852</v>
      </c>
      <c r="H392" t="s">
        <v>416</v>
      </c>
      <c r="I392" t="s">
        <v>246</v>
      </c>
      <c r="J392" s="8">
        <v>40302</v>
      </c>
      <c r="K392">
        <v>1360</v>
      </c>
      <c r="L392">
        <v>-0.357</v>
      </c>
      <c r="M392">
        <v>35746</v>
      </c>
      <c r="N392">
        <v>20000</v>
      </c>
      <c r="O392">
        <v>18</v>
      </c>
      <c r="P392" t="s">
        <v>154</v>
      </c>
      <c r="S392" t="s">
        <v>154</v>
      </c>
      <c r="T392" t="s">
        <v>154</v>
      </c>
      <c r="W392" s="134"/>
      <c r="Z392" s="134"/>
      <c r="AE392" t="s">
        <v>167</v>
      </c>
      <c r="AF392" t="s">
        <v>6</v>
      </c>
      <c r="AG392" t="s">
        <v>157</v>
      </c>
      <c r="AH392" t="s">
        <v>157</v>
      </c>
      <c r="AI392" t="s">
        <v>169</v>
      </c>
      <c r="AJ392" t="s">
        <v>159</v>
      </c>
      <c r="AL392" t="s">
        <v>154</v>
      </c>
      <c r="AQ392" t="s">
        <v>160</v>
      </c>
      <c r="AR392" t="s">
        <v>150</v>
      </c>
      <c r="AS392" t="s">
        <v>159</v>
      </c>
      <c r="AT392" s="136" t="s">
        <v>7847</v>
      </c>
      <c r="AU392">
        <v>2050</v>
      </c>
      <c r="AX392" t="s">
        <v>168</v>
      </c>
      <c r="AY392" t="s">
        <v>262</v>
      </c>
      <c r="AZ392" t="s">
        <v>158</v>
      </c>
      <c r="BA392" t="s">
        <v>154</v>
      </c>
      <c r="BG392" s="45"/>
      <c r="BI392">
        <v>0</v>
      </c>
    </row>
    <row r="393" spans="3:61" ht="14.45">
      <c r="C393">
        <v>387</v>
      </c>
      <c r="D393">
        <v>351</v>
      </c>
      <c r="E393" t="s">
        <v>2281</v>
      </c>
      <c r="F393" t="s">
        <v>333</v>
      </c>
      <c r="G393" t="s">
        <v>229</v>
      </c>
      <c r="H393" t="s">
        <v>175</v>
      </c>
      <c r="I393" t="s">
        <v>176</v>
      </c>
      <c r="J393" s="8">
        <v>40217</v>
      </c>
      <c r="K393">
        <v>4488.6</v>
      </c>
      <c r="L393">
        <v>-0.113</v>
      </c>
      <c r="M393">
        <v>1070646.4</v>
      </c>
      <c r="N393">
        <v>63490</v>
      </c>
      <c r="O393">
        <v>13</v>
      </c>
      <c r="P393" t="s">
        <v>154</v>
      </c>
      <c r="S393" t="s">
        <v>154</v>
      </c>
      <c r="T393" t="s">
        <v>154</v>
      </c>
      <c r="W393" s="134"/>
      <c r="Z393" s="134"/>
      <c r="AE393" t="s">
        <v>233</v>
      </c>
      <c r="AF393" t="s">
        <v>234</v>
      </c>
      <c r="AG393" t="s">
        <v>337</v>
      </c>
      <c r="AH393" t="s">
        <v>337</v>
      </c>
      <c r="AJ393" t="s">
        <v>159</v>
      </c>
      <c r="AK393" t="s">
        <v>180</v>
      </c>
      <c r="AL393" t="s">
        <v>154</v>
      </c>
      <c r="AM393" t="s">
        <v>338</v>
      </c>
      <c r="AN393">
        <v>2060</v>
      </c>
      <c r="AO393" t="s">
        <v>2285</v>
      </c>
      <c r="AR393" t="s">
        <v>154</v>
      </c>
      <c r="AX393" t="s">
        <v>168</v>
      </c>
      <c r="AY393" t="s">
        <v>168</v>
      </c>
      <c r="AZ393" t="s">
        <v>158</v>
      </c>
      <c r="BA393" t="s">
        <v>154</v>
      </c>
      <c r="BG393" s="45"/>
      <c r="BI393">
        <v>0</v>
      </c>
    </row>
    <row r="394" spans="3:61" ht="409.5">
      <c r="C394">
        <v>388</v>
      </c>
      <c r="D394">
        <v>400</v>
      </c>
      <c r="E394" t="s">
        <v>2286</v>
      </c>
      <c r="F394" t="s">
        <v>926</v>
      </c>
      <c r="G394" t="s">
        <v>206</v>
      </c>
      <c r="H394" t="s">
        <v>284</v>
      </c>
      <c r="I394" t="s">
        <v>246</v>
      </c>
      <c r="J394" s="8">
        <v>40083.50</v>
      </c>
      <c r="K394">
        <v>3289.60</v>
      </c>
      <c r="L394">
        <v>-0.463</v>
      </c>
      <c r="M394">
        <v>74477.70</v>
      </c>
      <c r="N394">
        <v>68629</v>
      </c>
      <c r="O394">
        <v>31</v>
      </c>
      <c r="P394" t="s">
        <v>150</v>
      </c>
      <c r="Q394">
        <v>2020</v>
      </c>
      <c r="R394">
        <v>2030</v>
      </c>
      <c r="S394" t="s">
        <v>150</v>
      </c>
      <c r="T394" t="s">
        <v>150</v>
      </c>
      <c r="U394" t="s">
        <v>151</v>
      </c>
      <c r="V394" t="s">
        <v>152</v>
      </c>
      <c r="W394" s="134">
        <v>2030</v>
      </c>
      <c r="X394" t="s">
        <v>151</v>
      </c>
      <c r="Y394" t="s">
        <v>152</v>
      </c>
      <c r="Z394" s="134">
        <v>2045</v>
      </c>
      <c r="AA394" t="s">
        <v>150</v>
      </c>
      <c r="AB394" t="s">
        <v>151</v>
      </c>
      <c r="AC394">
        <v>2045</v>
      </c>
      <c r="AE394" t="s">
        <v>167</v>
      </c>
      <c r="AF394" t="s">
        <v>6</v>
      </c>
      <c r="AG394" t="s">
        <v>157</v>
      </c>
      <c r="AH394" t="s">
        <v>157</v>
      </c>
      <c r="AI394" t="s">
        <v>157</v>
      </c>
      <c r="AJ394" t="s">
        <v>218</v>
      </c>
      <c r="AL394" t="s">
        <v>154</v>
      </c>
      <c r="AQ394" t="s">
        <v>219</v>
      </c>
      <c r="AR394" t="s">
        <v>150</v>
      </c>
      <c r="AS394" t="s">
        <v>218</v>
      </c>
      <c r="AT394" s="1" t="s">
        <v>2290</v>
      </c>
      <c r="AU394">
        <v>2045</v>
      </c>
      <c r="AX394" t="s">
        <v>157</v>
      </c>
      <c r="AY394" t="s">
        <v>171</v>
      </c>
      <c r="AZ394" t="s">
        <v>158</v>
      </c>
      <c r="BA394" t="s">
        <v>154</v>
      </c>
      <c r="BG394" s="45"/>
      <c r="BI394">
        <v>0</v>
      </c>
    </row>
    <row r="395" spans="3:61" ht="14.45">
      <c r="C395">
        <v>389</v>
      </c>
      <c r="D395">
        <v>466</v>
      </c>
      <c r="E395" t="s">
        <v>2291</v>
      </c>
      <c r="F395" t="s">
        <v>290</v>
      </c>
      <c r="G395" t="s">
        <v>229</v>
      </c>
      <c r="H395" t="s">
        <v>145</v>
      </c>
      <c r="I395" t="s">
        <v>146</v>
      </c>
      <c r="J395" s="8">
        <v>39914</v>
      </c>
      <c r="K395">
        <v>4530</v>
      </c>
      <c r="L395">
        <v>0.379</v>
      </c>
      <c r="M395">
        <v>416064</v>
      </c>
      <c r="N395">
        <v>51800</v>
      </c>
      <c r="O395">
        <v>2</v>
      </c>
      <c r="P395" t="s">
        <v>154</v>
      </c>
      <c r="S395" t="s">
        <v>154</v>
      </c>
      <c r="T395" t="s">
        <v>154</v>
      </c>
      <c r="W395" s="134"/>
      <c r="Z395" s="134"/>
      <c r="AE395" t="s">
        <v>2295</v>
      </c>
      <c r="AF395" t="s">
        <v>240</v>
      </c>
      <c r="AG395" t="s">
        <v>157</v>
      </c>
      <c r="AH395" t="s">
        <v>157</v>
      </c>
      <c r="AI395" t="s">
        <v>169</v>
      </c>
      <c r="AJ395" t="s">
        <v>159</v>
      </c>
      <c r="AL395" t="s">
        <v>154</v>
      </c>
      <c r="AO395" t="s">
        <v>2296</v>
      </c>
      <c r="AP395" t="s">
        <v>1724</v>
      </c>
      <c r="AR395" t="s">
        <v>154</v>
      </c>
      <c r="AX395" t="s">
        <v>157</v>
      </c>
      <c r="AY395" t="s">
        <v>168</v>
      </c>
      <c r="AZ395" t="s">
        <v>158</v>
      </c>
      <c r="BA395" t="s">
        <v>150</v>
      </c>
      <c r="BB395" t="s">
        <v>2297</v>
      </c>
      <c r="BC395">
        <v>2030</v>
      </c>
      <c r="BG395" s="45"/>
      <c r="BI395">
        <v>0</v>
      </c>
    </row>
    <row r="396" spans="3:61" ht="14.45">
      <c r="C396">
        <v>390</v>
      </c>
      <c r="D396">
        <v>407</v>
      </c>
      <c r="E396" t="s">
        <v>2298</v>
      </c>
      <c r="F396" t="s">
        <v>2299</v>
      </c>
      <c r="G396" t="s">
        <v>642</v>
      </c>
      <c r="H396" t="s">
        <v>175</v>
      </c>
      <c r="I396" t="s">
        <v>176</v>
      </c>
      <c r="J396" s="8">
        <v>39746.3</v>
      </c>
      <c r="K396">
        <v>2604.7</v>
      </c>
      <c r="L396">
        <v>0.111</v>
      </c>
      <c r="M396">
        <v>39745.40</v>
      </c>
      <c r="N396">
        <v>122733</v>
      </c>
      <c r="O396">
        <v>8</v>
      </c>
      <c r="P396" t="s">
        <v>154</v>
      </c>
      <c r="S396" t="s">
        <v>154</v>
      </c>
      <c r="T396" t="s">
        <v>154</v>
      </c>
      <c r="W396" s="134"/>
      <c r="Z396" s="134"/>
      <c r="AE396" t="s">
        <v>167</v>
      </c>
      <c r="AF396" t="s">
        <v>6</v>
      </c>
      <c r="AG396" t="s">
        <v>157</v>
      </c>
      <c r="AH396" t="s">
        <v>157</v>
      </c>
      <c r="AI396" t="s">
        <v>168</v>
      </c>
      <c r="AJ396" t="s">
        <v>159</v>
      </c>
      <c r="AL396" t="s">
        <v>154</v>
      </c>
      <c r="AQ396" t="s">
        <v>160</v>
      </c>
      <c r="AR396" t="s">
        <v>150</v>
      </c>
      <c r="AS396" t="s">
        <v>159</v>
      </c>
      <c r="AT396" t="s">
        <v>2303</v>
      </c>
      <c r="AU396">
        <v>2050</v>
      </c>
      <c r="AX396" t="s">
        <v>168</v>
      </c>
      <c r="AY396" t="s">
        <v>168</v>
      </c>
      <c r="AZ396" t="s">
        <v>158</v>
      </c>
      <c r="BA396" t="s">
        <v>154</v>
      </c>
      <c r="BG396" s="45"/>
      <c r="BI396">
        <v>0</v>
      </c>
    </row>
    <row r="397" spans="3:61" ht="377.1">
      <c r="C397">
        <v>391</v>
      </c>
      <c r="D397">
        <v>390</v>
      </c>
      <c r="E397" t="s">
        <v>2304</v>
      </c>
      <c r="F397" t="s">
        <v>183</v>
      </c>
      <c r="G397" t="s">
        <v>184</v>
      </c>
      <c r="H397" t="s">
        <v>756</v>
      </c>
      <c r="I397" t="s">
        <v>146</v>
      </c>
      <c r="J397" s="8">
        <v>39623.8</v>
      </c>
      <c r="K397">
        <v>2293.8</v>
      </c>
      <c r="L397">
        <v>-0.247</v>
      </c>
      <c r="M397">
        <v>39326</v>
      </c>
      <c r="N397">
        <v>7150</v>
      </c>
      <c r="O397">
        <v>4</v>
      </c>
      <c r="P397" t="s">
        <v>154</v>
      </c>
      <c r="S397" t="s">
        <v>154</v>
      </c>
      <c r="T397" t="s">
        <v>154</v>
      </c>
      <c r="W397" s="134"/>
      <c r="Z397" s="134"/>
      <c r="AE397" t="s">
        <v>167</v>
      </c>
      <c r="AF397" t="s">
        <v>6</v>
      </c>
      <c r="AG397" t="s">
        <v>157</v>
      </c>
      <c r="AH397" t="s">
        <v>157</v>
      </c>
      <c r="AI397" t="s">
        <v>158</v>
      </c>
      <c r="AJ397" t="s">
        <v>159</v>
      </c>
      <c r="AL397" t="s">
        <v>154</v>
      </c>
      <c r="AQ397" t="s">
        <v>160</v>
      </c>
      <c r="AR397" t="s">
        <v>150</v>
      </c>
      <c r="AS397" t="s">
        <v>159</v>
      </c>
      <c r="AT397" s="1" t="s">
        <v>2308</v>
      </c>
      <c r="AU397">
        <v>2050</v>
      </c>
      <c r="AX397" t="s">
        <v>157</v>
      </c>
      <c r="AY397" t="s">
        <v>262</v>
      </c>
      <c r="AZ397" t="s">
        <v>158</v>
      </c>
      <c r="BA397" t="s">
        <v>154</v>
      </c>
      <c r="BG397" s="45"/>
      <c r="BI397">
        <v>0</v>
      </c>
    </row>
    <row r="398" spans="3:61" ht="14.45">
      <c r="C398">
        <v>392</v>
      </c>
      <c r="D398">
        <v>392</v>
      </c>
      <c r="E398" t="s">
        <v>2309</v>
      </c>
      <c r="F398" t="s">
        <v>818</v>
      </c>
      <c r="G398" t="s">
        <v>144</v>
      </c>
      <c r="H398" t="s">
        <v>321</v>
      </c>
      <c r="I398" t="s">
        <v>246</v>
      </c>
      <c r="J398" s="8">
        <v>39591.2</v>
      </c>
      <c r="K398">
        <v>664.40</v>
      </c>
      <c r="L398">
        <v>0.038</v>
      </c>
      <c r="M398">
        <v>25629.10</v>
      </c>
      <c r="N398">
        <v>83959</v>
      </c>
      <c r="O398">
        <v>16</v>
      </c>
      <c r="P398" t="s">
        <v>154</v>
      </c>
      <c r="S398" t="s">
        <v>154</v>
      </c>
      <c r="T398" t="s">
        <v>154</v>
      </c>
      <c r="W398" s="134"/>
      <c r="Z398" s="134"/>
      <c r="AE398" t="s">
        <v>167</v>
      </c>
      <c r="AF398" t="s">
        <v>6</v>
      </c>
      <c r="AG398" t="s">
        <v>157</v>
      </c>
      <c r="AH398" t="s">
        <v>157</v>
      </c>
      <c r="AI398" t="s">
        <v>157</v>
      </c>
      <c r="AJ398" t="s">
        <v>218</v>
      </c>
      <c r="AL398" t="s">
        <v>154</v>
      </c>
      <c r="AQ398" t="s">
        <v>219</v>
      </c>
      <c r="AR398" t="s">
        <v>150</v>
      </c>
      <c r="AS398" t="s">
        <v>218</v>
      </c>
      <c r="AT398" t="s">
        <v>2313</v>
      </c>
      <c r="AU398">
        <v>2040</v>
      </c>
      <c r="AX398" t="s">
        <v>168</v>
      </c>
      <c r="AY398" t="s">
        <v>171</v>
      </c>
      <c r="AZ398" t="s">
        <v>158</v>
      </c>
      <c r="BA398" t="s">
        <v>154</v>
      </c>
      <c r="BG398" s="45"/>
      <c r="BI398">
        <v>0</v>
      </c>
    </row>
    <row r="399" spans="3:61" ht="409.5">
      <c r="C399">
        <v>393</v>
      </c>
      <c r="D399">
        <v>415</v>
      </c>
      <c r="E399" t="s">
        <v>2314</v>
      </c>
      <c r="F399" t="s">
        <v>2315</v>
      </c>
      <c r="G399" t="s">
        <v>790</v>
      </c>
      <c r="H399" t="s">
        <v>175</v>
      </c>
      <c r="I399" t="s">
        <v>176</v>
      </c>
      <c r="J399" s="8">
        <v>39529.40</v>
      </c>
      <c r="K399">
        <v>1413.50</v>
      </c>
      <c r="L399">
        <v>0.215</v>
      </c>
      <c r="M399">
        <v>29293.80</v>
      </c>
      <c r="N399">
        <v>147189</v>
      </c>
      <c r="O399">
        <v>4</v>
      </c>
      <c r="P399" t="s">
        <v>154</v>
      </c>
      <c r="S399" t="s">
        <v>150</v>
      </c>
      <c r="T399" t="s">
        <v>150</v>
      </c>
      <c r="U399" t="s">
        <v>151</v>
      </c>
      <c r="V399" t="s">
        <v>152</v>
      </c>
      <c r="W399" s="134">
        <v>2030</v>
      </c>
      <c r="X399" t="s">
        <v>151</v>
      </c>
      <c r="Y399" t="s">
        <v>152</v>
      </c>
      <c r="Z399" s="134">
        <v>2050</v>
      </c>
      <c r="AA399" t="s">
        <v>150</v>
      </c>
      <c r="AB399" t="s">
        <v>151</v>
      </c>
      <c r="AC399">
        <v>2050</v>
      </c>
      <c r="AE399" t="s">
        <v>167</v>
      </c>
      <c r="AF399" t="s">
        <v>6</v>
      </c>
      <c r="AG399" t="s">
        <v>157</v>
      </c>
      <c r="AH399" t="s">
        <v>157</v>
      </c>
      <c r="AI399" t="s">
        <v>157</v>
      </c>
      <c r="AJ399" t="s">
        <v>218</v>
      </c>
      <c r="AL399" t="s">
        <v>154</v>
      </c>
      <c r="AQ399" t="s">
        <v>219</v>
      </c>
      <c r="AR399" t="s">
        <v>150</v>
      </c>
      <c r="AS399" t="s">
        <v>218</v>
      </c>
      <c r="AT399" s="1" t="s">
        <v>2319</v>
      </c>
      <c r="AU399">
        <v>2050</v>
      </c>
      <c r="AX399" t="s">
        <v>157</v>
      </c>
      <c r="AY399" t="s">
        <v>171</v>
      </c>
      <c r="AZ399" t="s">
        <v>158</v>
      </c>
      <c r="BA399" t="s">
        <v>154</v>
      </c>
      <c r="BG399" s="45"/>
      <c r="BI399">
        <v>0</v>
      </c>
    </row>
    <row r="400" spans="3:61" ht="14.45">
      <c r="C400">
        <v>394</v>
      </c>
      <c r="D400">
        <v>402</v>
      </c>
      <c r="E400" t="s">
        <v>2320</v>
      </c>
      <c r="F400" t="s">
        <v>472</v>
      </c>
      <c r="G400" t="s">
        <v>229</v>
      </c>
      <c r="H400" t="s">
        <v>175</v>
      </c>
      <c r="I400" t="s">
        <v>176</v>
      </c>
      <c r="J400" s="8">
        <v>39495.90</v>
      </c>
      <c r="K400">
        <v>371.40</v>
      </c>
      <c r="L400">
        <v>0.02</v>
      </c>
      <c r="M400">
        <v>12792.80</v>
      </c>
      <c r="N400">
        <v>4010</v>
      </c>
      <c r="O400">
        <v>2</v>
      </c>
      <c r="P400" t="s">
        <v>154</v>
      </c>
      <c r="S400" t="s">
        <v>154</v>
      </c>
      <c r="T400" t="s">
        <v>154</v>
      </c>
      <c r="W400" s="134"/>
      <c r="Z400" s="134"/>
      <c r="AL400" t="s">
        <v>154</v>
      </c>
      <c r="AO400" t="s">
        <v>2324</v>
      </c>
      <c r="AP400" t="s">
        <v>795</v>
      </c>
      <c r="AR400" t="s">
        <v>154</v>
      </c>
      <c r="AX400" t="s">
        <v>168</v>
      </c>
      <c r="BA400" t="s">
        <v>154</v>
      </c>
      <c r="BG400" s="45"/>
      <c r="BI400">
        <v>0</v>
      </c>
    </row>
    <row r="401" spans="3:61" ht="409.5">
      <c r="C401">
        <v>395</v>
      </c>
      <c r="D401">
        <v>366</v>
      </c>
      <c r="E401" t="s">
        <v>2325</v>
      </c>
      <c r="F401" t="s">
        <v>610</v>
      </c>
      <c r="G401" t="s">
        <v>517</v>
      </c>
      <c r="H401" t="s">
        <v>145</v>
      </c>
      <c r="I401" t="s">
        <v>146</v>
      </c>
      <c r="J401" s="8">
        <v>39321</v>
      </c>
      <c r="K401">
        <v>-11311</v>
      </c>
      <c r="L401">
        <v>0</v>
      </c>
      <c r="M401">
        <v>104560</v>
      </c>
      <c r="N401">
        <v>35000</v>
      </c>
      <c r="O401">
        <v>3</v>
      </c>
      <c r="P401" t="s">
        <v>154</v>
      </c>
      <c r="S401" t="s">
        <v>154</v>
      </c>
      <c r="T401" t="s">
        <v>154</v>
      </c>
      <c r="W401" s="134"/>
      <c r="Z401" s="134"/>
      <c r="AE401" t="s">
        <v>167</v>
      </c>
      <c r="AF401" t="s">
        <v>6</v>
      </c>
      <c r="AG401" t="s">
        <v>157</v>
      </c>
      <c r="AH401" t="s">
        <v>157</v>
      </c>
      <c r="AI401" t="s">
        <v>169</v>
      </c>
      <c r="AJ401" t="s">
        <v>159</v>
      </c>
      <c r="AL401" t="s">
        <v>154</v>
      </c>
      <c r="AQ401" t="s">
        <v>160</v>
      </c>
      <c r="AR401" t="s">
        <v>150</v>
      </c>
      <c r="AS401" t="s">
        <v>159</v>
      </c>
      <c r="AT401" s="1" t="s">
        <v>2329</v>
      </c>
      <c r="AU401">
        <v>2030</v>
      </c>
      <c r="AX401" t="s">
        <v>157</v>
      </c>
      <c r="AY401" t="s">
        <v>168</v>
      </c>
      <c r="AZ401" t="s">
        <v>158</v>
      </c>
      <c r="BA401" t="s">
        <v>154</v>
      </c>
      <c r="BG401" s="45"/>
      <c r="BI401">
        <v>0</v>
      </c>
    </row>
    <row r="402" spans="3:61" ht="14.45">
      <c r="C402">
        <v>396</v>
      </c>
      <c r="D402">
        <v>335</v>
      </c>
      <c r="E402" t="s">
        <v>2330</v>
      </c>
      <c r="F402" t="s">
        <v>991</v>
      </c>
      <c r="G402" t="s">
        <v>735</v>
      </c>
      <c r="H402" t="s">
        <v>145</v>
      </c>
      <c r="I402" t="s">
        <v>146</v>
      </c>
      <c r="J402" s="8">
        <v>39261.2</v>
      </c>
      <c r="K402">
        <v>1102.30</v>
      </c>
      <c r="L402">
        <v>-0.42</v>
      </c>
      <c r="M402">
        <v>18715.1</v>
      </c>
      <c r="N402">
        <v>10730</v>
      </c>
      <c r="O402">
        <v>18</v>
      </c>
      <c r="P402" t="s">
        <v>154</v>
      </c>
      <c r="S402" t="s">
        <v>154</v>
      </c>
      <c r="T402" t="s">
        <v>154</v>
      </c>
      <c r="W402" s="134"/>
      <c r="Z402" s="134"/>
      <c r="AE402" t="s">
        <v>233</v>
      </c>
      <c r="AF402" t="s">
        <v>234</v>
      </c>
      <c r="AG402" t="s">
        <v>168</v>
      </c>
      <c r="AH402" t="s">
        <v>168</v>
      </c>
      <c r="AI402" t="s">
        <v>168</v>
      </c>
      <c r="AL402" t="s">
        <v>154</v>
      </c>
      <c r="AO402" t="s">
        <v>2334</v>
      </c>
      <c r="AP402" t="s">
        <v>431</v>
      </c>
      <c r="AR402" t="s">
        <v>154</v>
      </c>
      <c r="AX402" t="s">
        <v>168</v>
      </c>
      <c r="AY402" t="s">
        <v>158</v>
      </c>
      <c r="AZ402" t="s">
        <v>158</v>
      </c>
      <c r="BA402" t="s">
        <v>154</v>
      </c>
      <c r="BG402" s="45"/>
      <c r="BI402">
        <v>0</v>
      </c>
    </row>
    <row r="403" spans="3:61" ht="14.45">
      <c r="C403">
        <v>397</v>
      </c>
      <c r="D403">
        <v>497</v>
      </c>
      <c r="E403" t="s">
        <v>2335</v>
      </c>
      <c r="F403" t="s">
        <v>1036</v>
      </c>
      <c r="G403" t="s">
        <v>174</v>
      </c>
      <c r="H403" t="s">
        <v>756</v>
      </c>
      <c r="I403" t="s">
        <v>146</v>
      </c>
      <c r="J403" s="8">
        <v>39036.90</v>
      </c>
      <c r="K403">
        <v>3972.10</v>
      </c>
      <c r="L403">
        <v>-0.134</v>
      </c>
      <c r="M403">
        <v>152307.90</v>
      </c>
      <c r="N403">
        <v>15250</v>
      </c>
      <c r="O403">
        <v>12</v>
      </c>
      <c r="P403" t="s">
        <v>154</v>
      </c>
      <c r="S403" t="s">
        <v>154</v>
      </c>
      <c r="T403" t="s">
        <v>154</v>
      </c>
      <c r="W403" s="134"/>
      <c r="Z403" s="134"/>
      <c r="AE403" t="s">
        <v>167</v>
      </c>
      <c r="AF403" t="s">
        <v>6</v>
      </c>
      <c r="AG403" t="s">
        <v>157</v>
      </c>
      <c r="AH403" t="s">
        <v>157</v>
      </c>
      <c r="AI403" t="s">
        <v>158</v>
      </c>
      <c r="AJ403" t="s">
        <v>159</v>
      </c>
      <c r="AL403" t="s">
        <v>154</v>
      </c>
      <c r="AQ403" t="s">
        <v>160</v>
      </c>
      <c r="AR403" t="s">
        <v>150</v>
      </c>
      <c r="AS403" t="s">
        <v>159</v>
      </c>
      <c r="AT403" t="s">
        <v>2339</v>
      </c>
      <c r="AU403">
        <v>2050</v>
      </c>
      <c r="AX403" t="s">
        <v>157</v>
      </c>
      <c r="AY403" t="s">
        <v>190</v>
      </c>
      <c r="AZ403" t="s">
        <v>157</v>
      </c>
      <c r="BA403" t="s">
        <v>154</v>
      </c>
      <c r="BG403" s="45"/>
      <c r="BI403">
        <v>0</v>
      </c>
    </row>
    <row r="404" spans="3:61" ht="409.5">
      <c r="C404">
        <v>398</v>
      </c>
      <c r="D404">
        <v>468</v>
      </c>
      <c r="E404" t="s">
        <v>2340</v>
      </c>
      <c r="F404" t="s">
        <v>610</v>
      </c>
      <c r="G404" t="s">
        <v>517</v>
      </c>
      <c r="H404" t="s">
        <v>145</v>
      </c>
      <c r="I404" t="s">
        <v>146</v>
      </c>
      <c r="J404" s="8">
        <v>39001</v>
      </c>
      <c r="K404">
        <v>8711.60</v>
      </c>
      <c r="L404">
        <v>0.611</v>
      </c>
      <c r="M404">
        <v>53630.40</v>
      </c>
      <c r="N404">
        <v>14000</v>
      </c>
      <c r="O404">
        <v>5</v>
      </c>
      <c r="P404" t="s">
        <v>154</v>
      </c>
      <c r="S404" t="s">
        <v>150</v>
      </c>
      <c r="T404" t="s">
        <v>150</v>
      </c>
      <c r="U404" t="s">
        <v>151</v>
      </c>
      <c r="V404" t="s">
        <v>152</v>
      </c>
      <c r="W404" s="134">
        <v>2030</v>
      </c>
      <c r="Z404" s="134"/>
      <c r="AA404" t="s">
        <v>154</v>
      </c>
      <c r="AB404" t="s">
        <v>155</v>
      </c>
      <c r="AE404" t="s">
        <v>167</v>
      </c>
      <c r="AF404" t="s">
        <v>6</v>
      </c>
      <c r="AG404" t="s">
        <v>157</v>
      </c>
      <c r="AH404" t="s">
        <v>157</v>
      </c>
      <c r="AI404" t="s">
        <v>157</v>
      </c>
      <c r="AJ404" t="s">
        <v>218</v>
      </c>
      <c r="AL404" t="s">
        <v>154</v>
      </c>
      <c r="AQ404" t="s">
        <v>219</v>
      </c>
      <c r="AR404" t="s">
        <v>150</v>
      </c>
      <c r="AS404" t="s">
        <v>218</v>
      </c>
      <c r="AT404" s="1" t="s">
        <v>2344</v>
      </c>
      <c r="AU404">
        <v>2050</v>
      </c>
      <c r="AX404" t="s">
        <v>157</v>
      </c>
      <c r="AY404" t="s">
        <v>190</v>
      </c>
      <c r="AZ404" t="s">
        <v>157</v>
      </c>
      <c r="BA404" t="s">
        <v>154</v>
      </c>
      <c r="BG404" s="45"/>
      <c r="BI404">
        <v>0</v>
      </c>
    </row>
    <row r="405" spans="3:61" ht="14.45">
      <c r="C405">
        <v>399</v>
      </c>
      <c r="D405">
        <v>426</v>
      </c>
      <c r="E405" t="s">
        <v>2345</v>
      </c>
      <c r="F405" t="s">
        <v>560</v>
      </c>
      <c r="G405" t="s">
        <v>214</v>
      </c>
      <c r="H405" t="s">
        <v>145</v>
      </c>
      <c r="I405" t="s">
        <v>146</v>
      </c>
      <c r="J405" s="8">
        <v>38962</v>
      </c>
      <c r="K405">
        <v>10142</v>
      </c>
      <c r="L405">
        <v>0.402</v>
      </c>
      <c r="M405">
        <v>55154</v>
      </c>
      <c r="N405">
        <v>49000</v>
      </c>
      <c r="O405">
        <v>8</v>
      </c>
      <c r="P405" t="s">
        <v>154</v>
      </c>
      <c r="S405" t="s">
        <v>150</v>
      </c>
      <c r="T405" t="s">
        <v>150</v>
      </c>
      <c r="U405" t="s">
        <v>151</v>
      </c>
      <c r="V405" t="s">
        <v>353</v>
      </c>
      <c r="W405" s="134">
        <v>2030</v>
      </c>
      <c r="X405" t="s">
        <v>151</v>
      </c>
      <c r="Y405" t="s">
        <v>353</v>
      </c>
      <c r="Z405" s="134">
        <v>2040</v>
      </c>
      <c r="AA405" t="s">
        <v>150</v>
      </c>
      <c r="AB405" t="s">
        <v>151</v>
      </c>
      <c r="AC405">
        <v>2040</v>
      </c>
      <c r="AE405" t="s">
        <v>167</v>
      </c>
      <c r="AF405" t="s">
        <v>6</v>
      </c>
      <c r="AG405" t="s">
        <v>157</v>
      </c>
      <c r="AH405" t="s">
        <v>157</v>
      </c>
      <c r="AI405" t="s">
        <v>157</v>
      </c>
      <c r="AJ405" t="s">
        <v>218</v>
      </c>
      <c r="AL405" t="s">
        <v>154</v>
      </c>
      <c r="AQ405" t="s">
        <v>219</v>
      </c>
      <c r="AR405" t="s">
        <v>150</v>
      </c>
      <c r="AS405" t="s">
        <v>218</v>
      </c>
      <c r="AT405" s="135" t="s">
        <v>7848</v>
      </c>
      <c r="AU405">
        <v>2040</v>
      </c>
      <c r="AX405" t="s">
        <v>157</v>
      </c>
      <c r="AY405" t="s">
        <v>168</v>
      </c>
      <c r="AZ405" t="s">
        <v>158</v>
      </c>
      <c r="BA405" t="s">
        <v>154</v>
      </c>
      <c r="BG405" s="45"/>
      <c r="BI405">
        <v>0</v>
      </c>
    </row>
    <row r="406" spans="3:61" ht="188.45">
      <c r="C406">
        <v>400</v>
      </c>
      <c r="D406">
        <v>379</v>
      </c>
      <c r="E406" t="s">
        <v>2350</v>
      </c>
      <c r="F406" t="s">
        <v>516</v>
      </c>
      <c r="G406" t="s">
        <v>517</v>
      </c>
      <c r="H406" t="s">
        <v>264</v>
      </c>
      <c r="I406" t="s">
        <v>176</v>
      </c>
      <c r="J406" s="8">
        <v>38820.50</v>
      </c>
      <c r="K406">
        <v>4497.9</v>
      </c>
      <c r="L406">
        <v>0.019</v>
      </c>
      <c r="M406">
        <v>112590.70</v>
      </c>
      <c r="N406">
        <v>64636</v>
      </c>
      <c r="O406">
        <v>28</v>
      </c>
      <c r="P406" t="s">
        <v>150</v>
      </c>
      <c r="Q406">
        <v>2023</v>
      </c>
      <c r="R406">
        <v>2050</v>
      </c>
      <c r="S406" t="s">
        <v>150</v>
      </c>
      <c r="T406" t="s">
        <v>150</v>
      </c>
      <c r="U406" t="s">
        <v>151</v>
      </c>
      <c r="V406" t="s">
        <v>152</v>
      </c>
      <c r="W406" s="134">
        <v>2030</v>
      </c>
      <c r="X406" t="s">
        <v>151</v>
      </c>
      <c r="Y406" t="s">
        <v>152</v>
      </c>
      <c r="Z406" s="134">
        <v>2040</v>
      </c>
      <c r="AA406" t="s">
        <v>150</v>
      </c>
      <c r="AB406" t="s">
        <v>151</v>
      </c>
      <c r="AC406">
        <v>2040</v>
      </c>
      <c r="AE406" t="s">
        <v>167</v>
      </c>
      <c r="AF406" t="s">
        <v>6</v>
      </c>
      <c r="AG406" t="s">
        <v>157</v>
      </c>
      <c r="AH406" t="s">
        <v>157</v>
      </c>
      <c r="AI406" t="s">
        <v>157</v>
      </c>
      <c r="AJ406" t="s">
        <v>218</v>
      </c>
      <c r="AL406" t="s">
        <v>154</v>
      </c>
      <c r="AQ406" t="s">
        <v>219</v>
      </c>
      <c r="AR406" t="s">
        <v>150</v>
      </c>
      <c r="AS406" t="s">
        <v>218</v>
      </c>
      <c r="AT406" s="1" t="s">
        <v>2354</v>
      </c>
      <c r="AU406">
        <v>2050</v>
      </c>
      <c r="AX406" t="s">
        <v>157</v>
      </c>
      <c r="AY406" t="s">
        <v>168</v>
      </c>
      <c r="AZ406" t="s">
        <v>158</v>
      </c>
      <c r="BA406" t="s">
        <v>154</v>
      </c>
      <c r="BG406" s="45"/>
      <c r="BI406">
        <v>0</v>
      </c>
    </row>
    <row r="407" spans="3:61" ht="14.45">
      <c r="C407">
        <v>401</v>
      </c>
      <c r="D407">
        <v>412</v>
      </c>
      <c r="E407" t="s">
        <v>2355</v>
      </c>
      <c r="F407" t="s">
        <v>1988</v>
      </c>
      <c r="G407" t="s">
        <v>790</v>
      </c>
      <c r="H407" t="s">
        <v>175</v>
      </c>
      <c r="I407" t="s">
        <v>176</v>
      </c>
      <c r="J407" s="8">
        <v>38819.60</v>
      </c>
      <c r="K407">
        <v>579.7</v>
      </c>
      <c r="L407">
        <v>0.179</v>
      </c>
      <c r="M407">
        <v>222106.50</v>
      </c>
      <c r="N407">
        <v>52858</v>
      </c>
      <c r="O407">
        <v>4</v>
      </c>
      <c r="P407" t="s">
        <v>154</v>
      </c>
      <c r="S407" t="s">
        <v>154</v>
      </c>
      <c r="T407" t="s">
        <v>154</v>
      </c>
      <c r="W407" s="134"/>
      <c r="Z407" s="134"/>
      <c r="AG407" t="s">
        <v>157</v>
      </c>
      <c r="AH407" t="s">
        <v>157</v>
      </c>
      <c r="AJ407" t="s">
        <v>159</v>
      </c>
      <c r="AK407" t="s">
        <v>180</v>
      </c>
      <c r="AL407" t="s">
        <v>154</v>
      </c>
      <c r="AM407" t="s">
        <v>2359</v>
      </c>
      <c r="AN407">
        <v>2060</v>
      </c>
      <c r="AO407" t="s">
        <v>2360</v>
      </c>
      <c r="AX407" t="s">
        <v>157</v>
      </c>
      <c r="BA407" t="s">
        <v>154</v>
      </c>
      <c r="BG407" s="45"/>
      <c r="BI407">
        <v>0</v>
      </c>
    </row>
    <row r="408" spans="3:61" ht="409.5">
      <c r="C408">
        <v>402</v>
      </c>
      <c r="D408" t="e">
        <v>#N/A</v>
      </c>
      <c r="E408" t="s">
        <v>2361</v>
      </c>
      <c r="F408" t="s">
        <v>1046</v>
      </c>
      <c r="G408" t="s">
        <v>1047</v>
      </c>
      <c r="H408" t="s">
        <v>145</v>
      </c>
      <c r="I408" t="s">
        <v>146</v>
      </c>
      <c r="J408" s="8">
        <v>38702</v>
      </c>
      <c r="K408">
        <v>6556</v>
      </c>
      <c r="L408">
        <v>-0.309</v>
      </c>
      <c r="M408">
        <v>123140</v>
      </c>
      <c r="N408">
        <v>53000</v>
      </c>
      <c r="O408">
        <v>31</v>
      </c>
      <c r="P408" t="s">
        <v>154</v>
      </c>
      <c r="S408" t="s">
        <v>154</v>
      </c>
      <c r="T408" t="s">
        <v>154</v>
      </c>
      <c r="W408" s="134"/>
      <c r="Z408" s="134"/>
      <c r="AE408" t="s">
        <v>167</v>
      </c>
      <c r="AF408" t="s">
        <v>6</v>
      </c>
      <c r="AG408" t="s">
        <v>157</v>
      </c>
      <c r="AH408" t="s">
        <v>157</v>
      </c>
      <c r="AI408" t="s">
        <v>169</v>
      </c>
      <c r="AJ408" t="s">
        <v>159</v>
      </c>
      <c r="AL408" t="s">
        <v>154</v>
      </c>
      <c r="AQ408" t="s">
        <v>160</v>
      </c>
      <c r="AR408" t="s">
        <v>150</v>
      </c>
      <c r="AS408" t="s">
        <v>159</v>
      </c>
      <c r="AT408" s="136" t="s">
        <v>7849</v>
      </c>
      <c r="AU408">
        <v>2050</v>
      </c>
      <c r="AX408" t="s">
        <v>157</v>
      </c>
      <c r="AY408" t="s">
        <v>262</v>
      </c>
      <c r="AZ408" t="s">
        <v>158</v>
      </c>
      <c r="BA408" t="s">
        <v>154</v>
      </c>
      <c r="BG408" s="45"/>
      <c r="BH408" t="s">
        <v>2366</v>
      </c>
      <c r="BI408">
        <v>0</v>
      </c>
    </row>
    <row r="409" spans="3:61" ht="14.45">
      <c r="C409">
        <v>403</v>
      </c>
      <c r="D409">
        <v>433</v>
      </c>
      <c r="E409" t="s">
        <v>2367</v>
      </c>
      <c r="F409" t="s">
        <v>818</v>
      </c>
      <c r="G409" t="s">
        <v>144</v>
      </c>
      <c r="H409" t="s">
        <v>499</v>
      </c>
      <c r="I409" t="s">
        <v>246</v>
      </c>
      <c r="J409" s="8">
        <v>38505.3</v>
      </c>
      <c r="K409">
        <v>1496.60</v>
      </c>
      <c r="L409">
        <v>0.372</v>
      </c>
      <c r="M409">
        <v>15532.80</v>
      </c>
      <c r="N409">
        <v>110000</v>
      </c>
      <c r="O409">
        <v>3</v>
      </c>
      <c r="P409" t="s">
        <v>154</v>
      </c>
      <c r="S409" t="s">
        <v>150</v>
      </c>
      <c r="T409" t="s">
        <v>154</v>
      </c>
      <c r="U409" t="s">
        <v>155</v>
      </c>
      <c r="W409" s="134"/>
      <c r="Z409" s="134"/>
      <c r="AA409" t="s">
        <v>154</v>
      </c>
      <c r="AB409" t="s">
        <v>155</v>
      </c>
      <c r="AE409" t="s">
        <v>233</v>
      </c>
      <c r="AF409" t="s">
        <v>234</v>
      </c>
      <c r="AG409" t="s">
        <v>168</v>
      </c>
      <c r="AH409" t="s">
        <v>168</v>
      </c>
      <c r="AI409" t="s">
        <v>168</v>
      </c>
      <c r="AL409" t="s">
        <v>154</v>
      </c>
      <c r="AR409" t="s">
        <v>154</v>
      </c>
      <c r="AX409" t="s">
        <v>168</v>
      </c>
      <c r="BA409" t="s">
        <v>150</v>
      </c>
      <c r="BB409" t="s">
        <v>365</v>
      </c>
      <c r="BC409">
        <v>2030</v>
      </c>
      <c r="BD409" t="s">
        <v>2371</v>
      </c>
      <c r="BG409" s="45"/>
      <c r="BI409">
        <v>0</v>
      </c>
    </row>
    <row r="410" spans="3:61" ht="14.45">
      <c r="C410">
        <v>404</v>
      </c>
      <c r="D410">
        <v>413</v>
      </c>
      <c r="E410" t="s">
        <v>2372</v>
      </c>
      <c r="F410" t="s">
        <v>997</v>
      </c>
      <c r="G410" t="s">
        <v>998</v>
      </c>
      <c r="H410" t="s">
        <v>145</v>
      </c>
      <c r="I410" t="s">
        <v>146</v>
      </c>
      <c r="J410" s="8">
        <v>38498</v>
      </c>
      <c r="K410">
        <v>5705</v>
      </c>
      <c r="L410">
        <v>0.008</v>
      </c>
      <c r="M410">
        <v>75196</v>
      </c>
      <c r="N410">
        <v>102000</v>
      </c>
      <c r="O410">
        <v>31</v>
      </c>
      <c r="P410" t="s">
        <v>154</v>
      </c>
      <c r="S410" t="s">
        <v>150</v>
      </c>
      <c r="T410" t="s">
        <v>150</v>
      </c>
      <c r="U410" t="s">
        <v>151</v>
      </c>
      <c r="V410" t="s">
        <v>827</v>
      </c>
      <c r="W410" s="134">
        <v>2037</v>
      </c>
      <c r="Z410" s="134"/>
      <c r="AE410" t="s">
        <v>202</v>
      </c>
      <c r="AF410" t="s">
        <v>5</v>
      </c>
      <c r="AG410" t="s">
        <v>157</v>
      </c>
      <c r="AH410" t="s">
        <v>157</v>
      </c>
      <c r="AI410" t="s">
        <v>169</v>
      </c>
      <c r="AJ410" t="s">
        <v>159</v>
      </c>
      <c r="AK410" t="s">
        <v>160</v>
      </c>
      <c r="AL410" t="s">
        <v>150</v>
      </c>
      <c r="AM410" t="s">
        <v>2376</v>
      </c>
      <c r="AN410">
        <v>2035</v>
      </c>
      <c r="AR410" t="s">
        <v>154</v>
      </c>
      <c r="AX410" t="s">
        <v>157</v>
      </c>
      <c r="AY410" t="s">
        <v>171</v>
      </c>
      <c r="AZ410" t="s">
        <v>157</v>
      </c>
      <c r="BA410" t="s">
        <v>154</v>
      </c>
      <c r="BG410" s="45"/>
      <c r="BI410">
        <v>0</v>
      </c>
    </row>
    <row r="411" spans="3:61" ht="14.45">
      <c r="C411">
        <v>405</v>
      </c>
      <c r="D411">
        <v>410</v>
      </c>
      <c r="E411" t="s">
        <v>2377</v>
      </c>
      <c r="F411" t="s">
        <v>599</v>
      </c>
      <c r="G411" t="s">
        <v>184</v>
      </c>
      <c r="H411" t="s">
        <v>175</v>
      </c>
      <c r="I411" t="s">
        <v>176</v>
      </c>
      <c r="J411" s="8">
        <v>38430.7</v>
      </c>
      <c r="K411">
        <v>158.60</v>
      </c>
      <c r="L411">
        <v>-0.196</v>
      </c>
      <c r="M411">
        <v>14497</v>
      </c>
      <c r="N411">
        <v>11492</v>
      </c>
      <c r="O411">
        <v>4</v>
      </c>
      <c r="P411" t="s">
        <v>154</v>
      </c>
      <c r="S411" t="s">
        <v>154</v>
      </c>
      <c r="T411" t="s">
        <v>154</v>
      </c>
      <c r="W411" s="134"/>
      <c r="Z411" s="134"/>
      <c r="AL411" t="s">
        <v>154</v>
      </c>
      <c r="AO411" t="s">
        <v>2381</v>
      </c>
      <c r="AP411" t="s">
        <v>795</v>
      </c>
      <c r="AR411" t="s">
        <v>154</v>
      </c>
      <c r="AX411" t="s">
        <v>168</v>
      </c>
      <c r="BA411" t="s">
        <v>154</v>
      </c>
      <c r="BG411" s="45"/>
      <c r="BI411">
        <v>0</v>
      </c>
    </row>
    <row r="412" spans="3:61" ht="14.45">
      <c r="C412">
        <v>406</v>
      </c>
      <c r="D412">
        <v>394</v>
      </c>
      <c r="E412" t="s">
        <v>2382</v>
      </c>
      <c r="F412" t="s">
        <v>997</v>
      </c>
      <c r="G412" t="s">
        <v>998</v>
      </c>
      <c r="H412" t="s">
        <v>175</v>
      </c>
      <c r="I412" t="s">
        <v>176</v>
      </c>
      <c r="J412" s="8">
        <v>38344.60</v>
      </c>
      <c r="K412">
        <v>85.10</v>
      </c>
      <c r="L412">
        <v>-0.436</v>
      </c>
      <c r="M412">
        <v>48023.20</v>
      </c>
      <c r="N412">
        <v>83115</v>
      </c>
      <c r="O412">
        <v>3</v>
      </c>
      <c r="P412" t="s">
        <v>154</v>
      </c>
      <c r="S412" t="s">
        <v>154</v>
      </c>
      <c r="T412" t="s">
        <v>154</v>
      </c>
      <c r="W412" s="134"/>
      <c r="Z412" s="134"/>
      <c r="AL412" t="s">
        <v>154</v>
      </c>
      <c r="AO412" t="s">
        <v>2386</v>
      </c>
      <c r="AP412" t="s">
        <v>1028</v>
      </c>
      <c r="AR412" t="s">
        <v>154</v>
      </c>
      <c r="AX412" t="s">
        <v>168</v>
      </c>
      <c r="BA412" t="s">
        <v>154</v>
      </c>
      <c r="BG412" s="45"/>
      <c r="BH412" t="s">
        <v>2387</v>
      </c>
      <c r="BI412">
        <v>0</v>
      </c>
    </row>
    <row r="413" spans="3:61" ht="14.45">
      <c r="C413">
        <v>407</v>
      </c>
      <c r="D413">
        <v>411</v>
      </c>
      <c r="E413" t="s">
        <v>2388</v>
      </c>
      <c r="F413" t="s">
        <v>236</v>
      </c>
      <c r="G413" t="s">
        <v>206</v>
      </c>
      <c r="H413" t="s">
        <v>175</v>
      </c>
      <c r="I413" t="s">
        <v>176</v>
      </c>
      <c r="J413" s="8">
        <v>38255</v>
      </c>
      <c r="K413">
        <v>632.7</v>
      </c>
      <c r="L413">
        <v>0.189</v>
      </c>
      <c r="M413">
        <v>30305.60</v>
      </c>
      <c r="N413">
        <v>49402</v>
      </c>
      <c r="O413">
        <v>6</v>
      </c>
      <c r="P413" t="s">
        <v>154</v>
      </c>
      <c r="S413" t="s">
        <v>154</v>
      </c>
      <c r="T413" t="s">
        <v>154</v>
      </c>
      <c r="W413" s="134"/>
      <c r="Z413" s="134"/>
      <c r="AE413" t="s">
        <v>233</v>
      </c>
      <c r="AF413" t="s">
        <v>234</v>
      </c>
      <c r="AG413" t="s">
        <v>337</v>
      </c>
      <c r="AH413" t="s">
        <v>337</v>
      </c>
      <c r="AI413" t="s">
        <v>2392</v>
      </c>
      <c r="AJ413" t="s">
        <v>159</v>
      </c>
      <c r="AK413" t="s">
        <v>180</v>
      </c>
      <c r="AL413" t="s">
        <v>154</v>
      </c>
      <c r="AM413" t="s">
        <v>338</v>
      </c>
      <c r="AN413">
        <v>2060</v>
      </c>
      <c r="AO413" t="s">
        <v>2393</v>
      </c>
      <c r="AR413" t="s">
        <v>154</v>
      </c>
      <c r="AX413" t="s">
        <v>168</v>
      </c>
      <c r="AY413" t="s">
        <v>168</v>
      </c>
      <c r="AZ413" t="s">
        <v>158</v>
      </c>
      <c r="BA413" t="s">
        <v>154</v>
      </c>
      <c r="BG413" s="45"/>
      <c r="BI413">
        <v>0</v>
      </c>
    </row>
    <row r="414" spans="3:61" ht="14.45">
      <c r="C414">
        <v>408</v>
      </c>
      <c r="D414">
        <v>406</v>
      </c>
      <c r="E414" t="s">
        <v>2394</v>
      </c>
      <c r="F414" t="s">
        <v>415</v>
      </c>
      <c r="G414" t="s">
        <v>244</v>
      </c>
      <c r="H414" t="s">
        <v>264</v>
      </c>
      <c r="I414" t="s">
        <v>176</v>
      </c>
      <c r="J414" s="8">
        <v>38211.8</v>
      </c>
      <c r="K414">
        <v>2729.20</v>
      </c>
      <c r="L414">
        <v>0.244</v>
      </c>
      <c r="M414">
        <v>39987</v>
      </c>
      <c r="N414">
        <v>74077</v>
      </c>
      <c r="O414">
        <v>31</v>
      </c>
      <c r="P414" t="s">
        <v>154</v>
      </c>
      <c r="S414" t="s">
        <v>154</v>
      </c>
      <c r="T414" t="s">
        <v>154</v>
      </c>
      <c r="W414" s="134"/>
      <c r="Z414" s="134"/>
      <c r="AE414" t="s">
        <v>202</v>
      </c>
      <c r="AF414" t="s">
        <v>5</v>
      </c>
      <c r="AG414" t="s">
        <v>157</v>
      </c>
      <c r="AH414" t="s">
        <v>157</v>
      </c>
      <c r="AI414" t="s">
        <v>157</v>
      </c>
      <c r="AJ414" t="s">
        <v>218</v>
      </c>
      <c r="AK414" t="s">
        <v>219</v>
      </c>
      <c r="AL414" t="s">
        <v>150</v>
      </c>
      <c r="AM414" t="s">
        <v>2398</v>
      </c>
      <c r="AN414">
        <v>2070</v>
      </c>
      <c r="AR414" t="s">
        <v>154</v>
      </c>
      <c r="AX414" t="s">
        <v>157</v>
      </c>
      <c r="AY414" t="s">
        <v>168</v>
      </c>
      <c r="AZ414" t="s">
        <v>158</v>
      </c>
      <c r="BA414" t="s">
        <v>154</v>
      </c>
      <c r="BG414" s="45"/>
      <c r="BI414">
        <v>0</v>
      </c>
    </row>
    <row r="415" spans="3:61" ht="203.1">
      <c r="C415">
        <v>409</v>
      </c>
      <c r="D415">
        <v>363</v>
      </c>
      <c r="E415" t="s">
        <v>2399</v>
      </c>
      <c r="F415" t="s">
        <v>183</v>
      </c>
      <c r="G415" t="s">
        <v>184</v>
      </c>
      <c r="H415" t="s">
        <v>863</v>
      </c>
      <c r="I415" t="s">
        <v>3034</v>
      </c>
      <c r="J415" s="8">
        <v>38056</v>
      </c>
      <c r="K415">
        <v>6166</v>
      </c>
      <c r="L415">
        <v>-0.228</v>
      </c>
      <c r="M415">
        <v>80152</v>
      </c>
      <c r="N415">
        <v>64610</v>
      </c>
      <c r="O415">
        <v>19</v>
      </c>
      <c r="P415" t="s">
        <v>154</v>
      </c>
      <c r="S415" t="s">
        <v>150</v>
      </c>
      <c r="T415" t="s">
        <v>154</v>
      </c>
      <c r="U415" t="s">
        <v>155</v>
      </c>
      <c r="W415" s="134"/>
      <c r="Z415" s="134"/>
      <c r="AE415" t="s">
        <v>167</v>
      </c>
      <c r="AF415" t="s">
        <v>6</v>
      </c>
      <c r="AG415" t="s">
        <v>157</v>
      </c>
      <c r="AH415" t="s">
        <v>157</v>
      </c>
      <c r="AI415" t="s">
        <v>158</v>
      </c>
      <c r="AJ415" t="s">
        <v>159</v>
      </c>
      <c r="AL415" t="s">
        <v>154</v>
      </c>
      <c r="AQ415" t="s">
        <v>160</v>
      </c>
      <c r="AR415" t="s">
        <v>150</v>
      </c>
      <c r="AS415" t="s">
        <v>159</v>
      </c>
      <c r="AT415" s="1" t="s">
        <v>2403</v>
      </c>
      <c r="AU415">
        <v>2050</v>
      </c>
      <c r="AX415" t="s">
        <v>157</v>
      </c>
      <c r="AY415" t="s">
        <v>171</v>
      </c>
      <c r="AZ415" t="s">
        <v>158</v>
      </c>
      <c r="BA415" t="s">
        <v>154</v>
      </c>
      <c r="BG415" s="45"/>
      <c r="BI415">
        <v>0</v>
      </c>
    </row>
    <row r="416" spans="3:61" ht="409.5">
      <c r="C416">
        <v>410</v>
      </c>
      <c r="D416">
        <v>377</v>
      </c>
      <c r="E416" t="s">
        <v>2404</v>
      </c>
      <c r="F416" t="s">
        <v>599</v>
      </c>
      <c r="G416" t="s">
        <v>184</v>
      </c>
      <c r="H416" t="s">
        <v>245</v>
      </c>
      <c r="I416" t="s">
        <v>246</v>
      </c>
      <c r="J416" s="8">
        <v>37985.2</v>
      </c>
      <c r="K416">
        <v>-1632.50</v>
      </c>
      <c r="L416">
        <v>0</v>
      </c>
      <c r="M416">
        <v>32690.30</v>
      </c>
      <c r="N416">
        <v>98120</v>
      </c>
      <c r="O416">
        <v>31</v>
      </c>
      <c r="P416" t="s">
        <v>154</v>
      </c>
      <c r="S416" t="s">
        <v>150</v>
      </c>
      <c r="T416" t="s">
        <v>150</v>
      </c>
      <c r="U416" t="s">
        <v>151</v>
      </c>
      <c r="V416" t="s">
        <v>353</v>
      </c>
      <c r="W416" s="134">
        <v>2030</v>
      </c>
      <c r="X416" t="s">
        <v>151</v>
      </c>
      <c r="Y416" t="s">
        <v>353</v>
      </c>
      <c r="Z416" s="134">
        <v>2050</v>
      </c>
      <c r="AA416" t="s">
        <v>150</v>
      </c>
      <c r="AB416" t="s">
        <v>151</v>
      </c>
      <c r="AC416">
        <v>2050</v>
      </c>
      <c r="AE416" t="s">
        <v>782</v>
      </c>
      <c r="AF416" t="s">
        <v>5</v>
      </c>
      <c r="AG416" t="s">
        <v>157</v>
      </c>
      <c r="AH416" t="s">
        <v>157</v>
      </c>
      <c r="AI416" t="s">
        <v>169</v>
      </c>
      <c r="AJ416" t="s">
        <v>159</v>
      </c>
      <c r="AK416" t="s">
        <v>160</v>
      </c>
      <c r="AL416" t="s">
        <v>150</v>
      </c>
      <c r="AM416" s="1" t="s">
        <v>2408</v>
      </c>
      <c r="AN416">
        <v>2045</v>
      </c>
      <c r="AR416" t="s">
        <v>154</v>
      </c>
      <c r="AX416" t="s">
        <v>168</v>
      </c>
      <c r="AY416" t="s">
        <v>262</v>
      </c>
      <c r="AZ416" t="s">
        <v>158</v>
      </c>
      <c r="BA416" t="s">
        <v>154</v>
      </c>
      <c r="BG416" s="45"/>
      <c r="BI416">
        <v>0</v>
      </c>
    </row>
    <row r="417" spans="3:61" ht="409.5">
      <c r="C417">
        <v>411</v>
      </c>
      <c r="D417">
        <v>445</v>
      </c>
      <c r="E417" t="s">
        <v>2409</v>
      </c>
      <c r="F417" t="s">
        <v>306</v>
      </c>
      <c r="G417" t="s">
        <v>214</v>
      </c>
      <c r="H417" t="s">
        <v>145</v>
      </c>
      <c r="I417" t="s">
        <v>146</v>
      </c>
      <c r="J417" s="8">
        <v>37895</v>
      </c>
      <c r="K417">
        <v>6197</v>
      </c>
      <c r="L417">
        <v>0.498</v>
      </c>
      <c r="M417">
        <v>102928</v>
      </c>
      <c r="N417">
        <v>76453</v>
      </c>
      <c r="O417">
        <v>3</v>
      </c>
      <c r="P417" t="s">
        <v>154</v>
      </c>
      <c r="S417" t="s">
        <v>150</v>
      </c>
      <c r="T417" t="s">
        <v>150</v>
      </c>
      <c r="U417" t="s">
        <v>151</v>
      </c>
      <c r="V417" t="s">
        <v>152</v>
      </c>
      <c r="W417" s="134">
        <v>2031</v>
      </c>
      <c r="X417" t="s">
        <v>151</v>
      </c>
      <c r="Y417" t="s">
        <v>152</v>
      </c>
      <c r="Z417" s="134">
        <v>2041</v>
      </c>
      <c r="AA417" t="s">
        <v>150</v>
      </c>
      <c r="AB417" t="s">
        <v>151</v>
      </c>
      <c r="AC417">
        <v>2041</v>
      </c>
      <c r="AE417" t="s">
        <v>167</v>
      </c>
      <c r="AF417" t="s">
        <v>6</v>
      </c>
      <c r="AG417" t="s">
        <v>157</v>
      </c>
      <c r="AH417" t="s">
        <v>157</v>
      </c>
      <c r="AI417" t="s">
        <v>157</v>
      </c>
      <c r="AJ417" t="s">
        <v>218</v>
      </c>
      <c r="AL417" t="s">
        <v>154</v>
      </c>
      <c r="AQ417" t="s">
        <v>219</v>
      </c>
      <c r="AR417" t="s">
        <v>150</v>
      </c>
      <c r="AS417" t="s">
        <v>218</v>
      </c>
      <c r="AT417" s="1" t="s">
        <v>2413</v>
      </c>
      <c r="AU417">
        <v>2050</v>
      </c>
      <c r="AX417" t="s">
        <v>157</v>
      </c>
      <c r="AY417" t="s">
        <v>168</v>
      </c>
      <c r="AZ417" t="s">
        <v>157</v>
      </c>
      <c r="BA417" t="s">
        <v>154</v>
      </c>
      <c r="BG417" s="45"/>
      <c r="BI417">
        <v>0</v>
      </c>
    </row>
    <row r="418" spans="3:61" ht="14.45">
      <c r="C418">
        <v>412</v>
      </c>
      <c r="D418">
        <v>440</v>
      </c>
      <c r="E418" t="s">
        <v>2414</v>
      </c>
      <c r="F418" t="s">
        <v>2415</v>
      </c>
      <c r="G418" t="s">
        <v>642</v>
      </c>
      <c r="H418" t="s">
        <v>145</v>
      </c>
      <c r="I418" t="s">
        <v>146</v>
      </c>
      <c r="J418" s="8">
        <v>37878</v>
      </c>
      <c r="K418">
        <v>7057</v>
      </c>
      <c r="L418">
        <v>-0.097</v>
      </c>
      <c r="M418">
        <v>61784</v>
      </c>
      <c r="N418">
        <v>83100</v>
      </c>
      <c r="O418">
        <v>17</v>
      </c>
      <c r="P418" t="s">
        <v>154</v>
      </c>
      <c r="S418" t="s">
        <v>150</v>
      </c>
      <c r="T418" t="s">
        <v>150</v>
      </c>
      <c r="U418" t="s">
        <v>151</v>
      </c>
      <c r="V418" t="s">
        <v>152</v>
      </c>
      <c r="W418" s="134">
        <v>2030</v>
      </c>
      <c r="X418" t="s">
        <v>151</v>
      </c>
      <c r="Y418" t="s">
        <v>152</v>
      </c>
      <c r="Z418" s="134">
        <v>2040</v>
      </c>
      <c r="AA418" t="s">
        <v>150</v>
      </c>
      <c r="AB418" t="s">
        <v>151</v>
      </c>
      <c r="AC418">
        <v>2040</v>
      </c>
      <c r="AE418" t="s">
        <v>167</v>
      </c>
      <c r="AF418" t="s">
        <v>6</v>
      </c>
      <c r="AG418" t="s">
        <v>157</v>
      </c>
      <c r="AH418" t="s">
        <v>157</v>
      </c>
      <c r="AI418" t="s">
        <v>157</v>
      </c>
      <c r="AJ418" t="s">
        <v>218</v>
      </c>
      <c r="AL418" t="s">
        <v>154</v>
      </c>
      <c r="AQ418" t="s">
        <v>219</v>
      </c>
      <c r="AR418" t="s">
        <v>150</v>
      </c>
      <c r="AS418" t="s">
        <v>218</v>
      </c>
      <c r="AT418" t="s">
        <v>2419</v>
      </c>
      <c r="AU418">
        <v>2040</v>
      </c>
      <c r="AX418" t="s">
        <v>157</v>
      </c>
      <c r="AY418" t="s">
        <v>171</v>
      </c>
      <c r="AZ418" t="s">
        <v>158</v>
      </c>
      <c r="BA418" t="s">
        <v>154</v>
      </c>
      <c r="BG418" s="45"/>
      <c r="BI418">
        <v>0</v>
      </c>
    </row>
    <row r="419" spans="3:61" ht="409.5">
      <c r="C419">
        <v>413</v>
      </c>
      <c r="D419">
        <v>430</v>
      </c>
      <c r="E419" t="s">
        <v>2420</v>
      </c>
      <c r="F419" t="s">
        <v>1074</v>
      </c>
      <c r="G419" t="s">
        <v>735</v>
      </c>
      <c r="H419" t="s">
        <v>145</v>
      </c>
      <c r="I419" t="s">
        <v>146</v>
      </c>
      <c r="J419" s="8">
        <v>37877</v>
      </c>
      <c r="K419">
        <v>494</v>
      </c>
      <c r="L419">
        <v>-0.024</v>
      </c>
      <c r="M419">
        <v>13436</v>
      </c>
      <c r="N419">
        <v>30000</v>
      </c>
      <c r="O419">
        <v>8</v>
      </c>
      <c r="P419" t="s">
        <v>154</v>
      </c>
      <c r="S419" t="s">
        <v>150</v>
      </c>
      <c r="T419" t="s">
        <v>150</v>
      </c>
      <c r="U419" t="s">
        <v>151</v>
      </c>
      <c r="V419" t="s">
        <v>827</v>
      </c>
      <c r="W419" s="134">
        <v>2032</v>
      </c>
      <c r="Z419" s="134"/>
      <c r="AE419" t="s">
        <v>281</v>
      </c>
      <c r="AF419" t="s">
        <v>240</v>
      </c>
      <c r="AG419" t="s">
        <v>157</v>
      </c>
      <c r="AH419" t="s">
        <v>157</v>
      </c>
      <c r="AI419" t="s">
        <v>158</v>
      </c>
      <c r="AJ419" t="s">
        <v>159</v>
      </c>
      <c r="AL419" t="s">
        <v>154</v>
      </c>
      <c r="AR419" t="s">
        <v>154</v>
      </c>
      <c r="AX419" t="s">
        <v>168</v>
      </c>
      <c r="AY419" t="s">
        <v>168</v>
      </c>
      <c r="AZ419" t="s">
        <v>158</v>
      </c>
      <c r="BA419" t="s">
        <v>150</v>
      </c>
      <c r="BB419" s="1" t="s">
        <v>2424</v>
      </c>
      <c r="BC419">
        <v>2032</v>
      </c>
      <c r="BG419" s="45"/>
      <c r="BI419">
        <v>0</v>
      </c>
    </row>
    <row r="420" spans="3:61" ht="14.45">
      <c r="C420">
        <v>414</v>
      </c>
      <c r="D420">
        <v>370</v>
      </c>
      <c r="E420" t="s">
        <v>2425</v>
      </c>
      <c r="F420" t="s">
        <v>472</v>
      </c>
      <c r="G420" t="s">
        <v>229</v>
      </c>
      <c r="H420" t="s">
        <v>175</v>
      </c>
      <c r="I420" t="s">
        <v>176</v>
      </c>
      <c r="J420" s="8">
        <v>37717.2</v>
      </c>
      <c r="K420">
        <v>818.10</v>
      </c>
      <c r="L420">
        <v>-0.421</v>
      </c>
      <c r="M420">
        <v>167092</v>
      </c>
      <c r="N420">
        <v>100057</v>
      </c>
      <c r="O420">
        <v>6</v>
      </c>
      <c r="P420" t="s">
        <v>154</v>
      </c>
      <c r="S420" t="s">
        <v>154</v>
      </c>
      <c r="T420" t="s">
        <v>154</v>
      </c>
      <c r="W420" s="134"/>
      <c r="Z420" s="134"/>
      <c r="AL420" t="s">
        <v>154</v>
      </c>
      <c r="AO420" t="s">
        <v>2429</v>
      </c>
      <c r="AP420" t="s">
        <v>795</v>
      </c>
      <c r="AR420" t="s">
        <v>154</v>
      </c>
      <c r="AX420" t="s">
        <v>168</v>
      </c>
      <c r="BA420" t="s">
        <v>154</v>
      </c>
      <c r="BG420" s="45"/>
      <c r="BH420" t="s">
        <v>2430</v>
      </c>
      <c r="BI420">
        <v>0</v>
      </c>
    </row>
    <row r="421" spans="3:61" ht="14.45">
      <c r="C421">
        <v>415</v>
      </c>
      <c r="D421" t="e">
        <v>#N/A</v>
      </c>
      <c r="E421" t="s">
        <v>2431</v>
      </c>
      <c r="F421" t="s">
        <v>333</v>
      </c>
      <c r="G421" t="s">
        <v>229</v>
      </c>
      <c r="H421" t="s">
        <v>1610</v>
      </c>
      <c r="I421" t="s">
        <v>3036</v>
      </c>
      <c r="J421" s="8">
        <v>37701.40</v>
      </c>
      <c r="K421">
        <v>4608.70</v>
      </c>
      <c r="L421">
        <v>-0.038</v>
      </c>
      <c r="M421">
        <v>746842.30</v>
      </c>
      <c r="N421">
        <v>35240</v>
      </c>
      <c r="O421">
        <v>17</v>
      </c>
      <c r="P421" t="s">
        <v>154</v>
      </c>
      <c r="S421" t="s">
        <v>154</v>
      </c>
      <c r="T421" t="s">
        <v>154</v>
      </c>
      <c r="W421" s="134"/>
      <c r="Z421" s="134"/>
      <c r="AE421" t="s">
        <v>167</v>
      </c>
      <c r="AF421" t="s">
        <v>6</v>
      </c>
      <c r="AG421" t="s">
        <v>157</v>
      </c>
      <c r="AH421" t="s">
        <v>157</v>
      </c>
      <c r="AI421" t="s">
        <v>169</v>
      </c>
      <c r="AJ421" t="s">
        <v>159</v>
      </c>
      <c r="AL421" t="s">
        <v>154</v>
      </c>
      <c r="AQ421" t="s">
        <v>160</v>
      </c>
      <c r="AR421" t="s">
        <v>150</v>
      </c>
      <c r="AS421" t="s">
        <v>159</v>
      </c>
      <c r="AT421" t="s">
        <v>2435</v>
      </c>
      <c r="AU421">
        <v>2050</v>
      </c>
      <c r="AX421" t="s">
        <v>157</v>
      </c>
      <c r="AY421" t="s">
        <v>190</v>
      </c>
      <c r="AZ421" t="s">
        <v>158</v>
      </c>
      <c r="BA421" t="s">
        <v>154</v>
      </c>
      <c r="BG421" s="45"/>
      <c r="BI421">
        <v>0</v>
      </c>
    </row>
    <row r="422" spans="3:61" ht="14.45">
      <c r="C422">
        <v>416</v>
      </c>
      <c r="D422">
        <v>383</v>
      </c>
      <c r="E422" t="s">
        <v>2436</v>
      </c>
      <c r="F422" t="s">
        <v>599</v>
      </c>
      <c r="G422" t="s">
        <v>184</v>
      </c>
      <c r="H422" t="s">
        <v>175</v>
      </c>
      <c r="I422" t="s">
        <v>176</v>
      </c>
      <c r="J422" s="8">
        <v>37615.50</v>
      </c>
      <c r="K422">
        <v>196.90</v>
      </c>
      <c r="L422">
        <v>-0.136</v>
      </c>
      <c r="M422">
        <v>50811.50</v>
      </c>
      <c r="N422">
        <v>45661</v>
      </c>
      <c r="O422">
        <v>17</v>
      </c>
      <c r="P422" t="s">
        <v>154</v>
      </c>
      <c r="S422" t="s">
        <v>154</v>
      </c>
      <c r="T422" t="s">
        <v>154</v>
      </c>
      <c r="W422" s="134"/>
      <c r="Z422" s="134"/>
      <c r="AE422" t="s">
        <v>233</v>
      </c>
      <c r="AF422" t="s">
        <v>234</v>
      </c>
      <c r="AG422" t="s">
        <v>337</v>
      </c>
      <c r="AH422" t="s">
        <v>337</v>
      </c>
      <c r="AJ422" t="s">
        <v>159</v>
      </c>
      <c r="AK422" t="s">
        <v>180</v>
      </c>
      <c r="AL422" t="s">
        <v>154</v>
      </c>
      <c r="AM422" t="s">
        <v>338</v>
      </c>
      <c r="AN422">
        <v>2060</v>
      </c>
      <c r="AO422" t="s">
        <v>2440</v>
      </c>
      <c r="AR422" t="s">
        <v>154</v>
      </c>
      <c r="AX422" t="s">
        <v>168</v>
      </c>
      <c r="BA422" t="s">
        <v>154</v>
      </c>
      <c r="BG422" s="45"/>
      <c r="BI422">
        <v>0</v>
      </c>
    </row>
    <row r="423" spans="3:61" ht="14.45">
      <c r="C423">
        <v>417</v>
      </c>
      <c r="D423">
        <v>446</v>
      </c>
      <c r="E423" t="s">
        <v>2441</v>
      </c>
      <c r="F423" t="s">
        <v>443</v>
      </c>
      <c r="G423" t="s">
        <v>229</v>
      </c>
      <c r="H423" t="s">
        <v>175</v>
      </c>
      <c r="I423" t="s">
        <v>176</v>
      </c>
      <c r="J423" s="8">
        <v>37612</v>
      </c>
      <c r="K423">
        <v>6836</v>
      </c>
      <c r="L423">
        <v>0.816</v>
      </c>
      <c r="M423">
        <v>305454</v>
      </c>
      <c r="N423">
        <v>27421</v>
      </c>
      <c r="O423">
        <v>10</v>
      </c>
      <c r="P423" t="s">
        <v>154</v>
      </c>
      <c r="S423" t="s">
        <v>150</v>
      </c>
      <c r="T423" t="s">
        <v>150</v>
      </c>
      <c r="U423" t="s">
        <v>151</v>
      </c>
      <c r="V423" t="s">
        <v>152</v>
      </c>
      <c r="W423" s="134">
        <v>2025</v>
      </c>
      <c r="Z423" s="134"/>
      <c r="AE423" t="s">
        <v>167</v>
      </c>
      <c r="AF423" t="s">
        <v>6</v>
      </c>
      <c r="AG423" t="s">
        <v>157</v>
      </c>
      <c r="AH423" t="s">
        <v>157</v>
      </c>
      <c r="AI423" t="s">
        <v>158</v>
      </c>
      <c r="AJ423" t="s">
        <v>159</v>
      </c>
      <c r="AL423" t="s">
        <v>154</v>
      </c>
      <c r="AQ423" t="s">
        <v>160</v>
      </c>
      <c r="AR423" t="s">
        <v>150</v>
      </c>
      <c r="AS423" t="s">
        <v>159</v>
      </c>
      <c r="AT423" s="135" t="s">
        <v>7850</v>
      </c>
      <c r="AU423">
        <v>2050</v>
      </c>
      <c r="AX423" t="s">
        <v>168</v>
      </c>
      <c r="AY423" t="s">
        <v>168</v>
      </c>
      <c r="AZ423" t="s">
        <v>158</v>
      </c>
      <c r="BA423" t="s">
        <v>154</v>
      </c>
      <c r="BG423" s="45"/>
      <c r="BI423">
        <v>0</v>
      </c>
    </row>
    <row r="424" spans="3:61" ht="14.45">
      <c r="C424">
        <v>418</v>
      </c>
      <c r="D424">
        <v>414</v>
      </c>
      <c r="E424" t="s">
        <v>2446</v>
      </c>
      <c r="F424" t="s">
        <v>472</v>
      </c>
      <c r="G424" t="s">
        <v>229</v>
      </c>
      <c r="H424" t="s">
        <v>175</v>
      </c>
      <c r="I424" t="s">
        <v>176</v>
      </c>
      <c r="J424" s="8">
        <v>37542.8</v>
      </c>
      <c r="K424">
        <v>144.7</v>
      </c>
      <c r="L424">
        <v>0.683</v>
      </c>
      <c r="M424">
        <v>18758.1</v>
      </c>
      <c r="N424">
        <v>44102</v>
      </c>
      <c r="O424">
        <v>3</v>
      </c>
      <c r="P424" t="s">
        <v>154</v>
      </c>
      <c r="S424" t="s">
        <v>154</v>
      </c>
      <c r="T424" t="s">
        <v>154</v>
      </c>
      <c r="W424" s="134"/>
      <c r="Z424" s="134"/>
      <c r="AL424" t="s">
        <v>154</v>
      </c>
      <c r="AO424" t="s">
        <v>2450</v>
      </c>
      <c r="AP424" t="s">
        <v>795</v>
      </c>
      <c r="AR424" t="s">
        <v>154</v>
      </c>
      <c r="AX424" t="s">
        <v>168</v>
      </c>
      <c r="BA424" t="s">
        <v>154</v>
      </c>
      <c r="BG424" s="45"/>
      <c r="BI424">
        <v>0</v>
      </c>
    </row>
    <row r="425" spans="3:61" ht="14.45">
      <c r="C425">
        <v>419</v>
      </c>
      <c r="D425" t="e">
        <v>#N/A</v>
      </c>
      <c r="E425" t="s">
        <v>2451</v>
      </c>
      <c r="F425" t="s">
        <v>333</v>
      </c>
      <c r="G425" t="s">
        <v>229</v>
      </c>
      <c r="H425" t="s">
        <v>2452</v>
      </c>
      <c r="I425" t="s">
        <v>3035</v>
      </c>
      <c r="J425" s="8">
        <v>37472.7</v>
      </c>
      <c r="K425">
        <v>4584.80</v>
      </c>
      <c r="L425">
        <v>0.079</v>
      </c>
      <c r="M425">
        <v>356091.20</v>
      </c>
      <c r="N425">
        <v>31000</v>
      </c>
      <c r="O425">
        <v>1</v>
      </c>
      <c r="P425" t="s">
        <v>154</v>
      </c>
      <c r="S425" t="s">
        <v>154</v>
      </c>
      <c r="T425" t="s">
        <v>154</v>
      </c>
      <c r="W425" s="134"/>
      <c r="Z425" s="134"/>
      <c r="AE425" t="s">
        <v>281</v>
      </c>
      <c r="AF425" t="s">
        <v>240</v>
      </c>
      <c r="AG425" t="s">
        <v>157</v>
      </c>
      <c r="AH425" t="s">
        <v>157</v>
      </c>
      <c r="AI425" t="s">
        <v>169</v>
      </c>
      <c r="AJ425" t="s">
        <v>159</v>
      </c>
      <c r="AL425" t="s">
        <v>154</v>
      </c>
      <c r="AR425" t="s">
        <v>154</v>
      </c>
      <c r="AX425" t="s">
        <v>168</v>
      </c>
      <c r="AY425" t="s">
        <v>168</v>
      </c>
      <c r="AZ425" t="s">
        <v>158</v>
      </c>
      <c r="BA425" t="s">
        <v>150</v>
      </c>
      <c r="BB425" t="s">
        <v>2456</v>
      </c>
      <c r="BC425">
        <v>2022</v>
      </c>
      <c r="BG425" s="45"/>
      <c r="BI425">
        <v>0</v>
      </c>
    </row>
    <row r="426" spans="3:61" ht="304.5">
      <c r="C426">
        <v>420</v>
      </c>
      <c r="D426" t="e">
        <v>#N/A</v>
      </c>
      <c r="E426" t="s">
        <v>2457</v>
      </c>
      <c r="F426" t="s">
        <v>333</v>
      </c>
      <c r="G426" t="s">
        <v>229</v>
      </c>
      <c r="H426" t="s">
        <v>284</v>
      </c>
      <c r="I426" t="s">
        <v>246</v>
      </c>
      <c r="J426" s="8">
        <v>37460.7</v>
      </c>
      <c r="K426">
        <v>6134.70</v>
      </c>
      <c r="L426">
        <v>0.065</v>
      </c>
      <c r="M426">
        <v>886754.80</v>
      </c>
      <c r="N426">
        <v>61400</v>
      </c>
      <c r="O426">
        <v>19</v>
      </c>
      <c r="P426" t="s">
        <v>150</v>
      </c>
      <c r="Q426">
        <v>2018</v>
      </c>
      <c r="R426">
        <v>2025</v>
      </c>
      <c r="S426" t="s">
        <v>150</v>
      </c>
      <c r="T426" t="s">
        <v>150</v>
      </c>
      <c r="U426" t="s">
        <v>151</v>
      </c>
      <c r="V426" t="s">
        <v>152</v>
      </c>
      <c r="W426" s="134">
        <v>2025</v>
      </c>
      <c r="Z426" s="134"/>
      <c r="AA426" t="s">
        <v>154</v>
      </c>
      <c r="AB426" t="s">
        <v>210</v>
      </c>
      <c r="AE426" t="s">
        <v>167</v>
      </c>
      <c r="AF426" t="s">
        <v>6</v>
      </c>
      <c r="AG426" t="s">
        <v>157</v>
      </c>
      <c r="AH426" t="s">
        <v>157</v>
      </c>
      <c r="AI426" t="s">
        <v>169</v>
      </c>
      <c r="AJ426" t="s">
        <v>159</v>
      </c>
      <c r="AL426" t="s">
        <v>154</v>
      </c>
      <c r="AQ426" t="s">
        <v>160</v>
      </c>
      <c r="AR426" t="s">
        <v>150</v>
      </c>
      <c r="AS426" t="s">
        <v>159</v>
      </c>
      <c r="AT426" s="1" t="s">
        <v>2461</v>
      </c>
      <c r="AU426">
        <v>2050</v>
      </c>
      <c r="AX426" t="s">
        <v>157</v>
      </c>
      <c r="AY426" t="s">
        <v>158</v>
      </c>
      <c r="AZ426" t="s">
        <v>158</v>
      </c>
      <c r="BA426" t="s">
        <v>154</v>
      </c>
      <c r="BG426" s="45"/>
      <c r="BI426">
        <v>0</v>
      </c>
    </row>
    <row r="427" spans="3:61" ht="14.45">
      <c r="C427">
        <v>421</v>
      </c>
      <c r="D427">
        <v>409</v>
      </c>
      <c r="E427" t="s">
        <v>2462</v>
      </c>
      <c r="F427" t="s">
        <v>880</v>
      </c>
      <c r="G427" t="s">
        <v>790</v>
      </c>
      <c r="H427" t="s">
        <v>374</v>
      </c>
      <c r="I427" t="s">
        <v>246</v>
      </c>
      <c r="J427" s="8">
        <v>37384</v>
      </c>
      <c r="K427">
        <v>1524.80</v>
      </c>
      <c r="L427">
        <v>1.744</v>
      </c>
      <c r="M427">
        <v>794638.60</v>
      </c>
      <c r="N427">
        <v>226831</v>
      </c>
      <c r="O427">
        <v>30</v>
      </c>
      <c r="P427" t="s">
        <v>150</v>
      </c>
      <c r="Q427">
        <v>2015</v>
      </c>
      <c r="R427">
        <v>2020</v>
      </c>
      <c r="S427" t="s">
        <v>150</v>
      </c>
      <c r="T427" t="s">
        <v>150</v>
      </c>
      <c r="U427" t="s">
        <v>151</v>
      </c>
      <c r="V427" t="s">
        <v>152</v>
      </c>
      <c r="W427" s="134">
        <v>2030</v>
      </c>
      <c r="X427" t="s">
        <v>151</v>
      </c>
      <c r="Y427" t="s">
        <v>152</v>
      </c>
      <c r="Z427" s="134">
        <v>2040</v>
      </c>
      <c r="AA427" t="s">
        <v>150</v>
      </c>
      <c r="AB427" t="s">
        <v>151</v>
      </c>
      <c r="AC427">
        <v>2040</v>
      </c>
      <c r="AL427" t="s">
        <v>154</v>
      </c>
      <c r="AO427" t="s">
        <v>2466</v>
      </c>
      <c r="AR427" t="s">
        <v>154</v>
      </c>
      <c r="AX427" t="s">
        <v>168</v>
      </c>
      <c r="BA427" t="s">
        <v>154</v>
      </c>
      <c r="BG427" s="45"/>
      <c r="BI427">
        <v>1</v>
      </c>
    </row>
    <row r="428" spans="3:61" ht="14.45">
      <c r="C428">
        <v>422</v>
      </c>
      <c r="D428">
        <v>478</v>
      </c>
      <c r="E428" t="s">
        <v>2467</v>
      </c>
      <c r="F428" t="s">
        <v>679</v>
      </c>
      <c r="G428" t="s">
        <v>174</v>
      </c>
      <c r="H428" t="s">
        <v>245</v>
      </c>
      <c r="I428" t="s">
        <v>246</v>
      </c>
      <c r="J428" s="8">
        <v>37360.8</v>
      </c>
      <c r="K428">
        <v>1283.50</v>
      </c>
      <c r="L428">
        <v>0</v>
      </c>
      <c r="M428">
        <v>56696.80</v>
      </c>
      <c r="N428">
        <v>98000</v>
      </c>
      <c r="O428">
        <v>5</v>
      </c>
      <c r="P428" t="s">
        <v>154</v>
      </c>
      <c r="S428" t="s">
        <v>150</v>
      </c>
      <c r="T428" t="s">
        <v>150</v>
      </c>
      <c r="U428" t="s">
        <v>151</v>
      </c>
      <c r="V428" t="s">
        <v>152</v>
      </c>
      <c r="W428" s="134">
        <v>2030</v>
      </c>
      <c r="Z428" s="134"/>
      <c r="AG428" t="s">
        <v>157</v>
      </c>
      <c r="AH428" t="s">
        <v>157</v>
      </c>
      <c r="AJ428" t="s">
        <v>159</v>
      </c>
      <c r="AK428" t="s">
        <v>219</v>
      </c>
      <c r="AL428" t="s">
        <v>150</v>
      </c>
      <c r="AM428" t="s">
        <v>782</v>
      </c>
      <c r="AN428">
        <v>2030</v>
      </c>
      <c r="AO428" t="s">
        <v>2471</v>
      </c>
      <c r="AR428" t="s">
        <v>154</v>
      </c>
      <c r="AX428" t="s">
        <v>168</v>
      </c>
      <c r="BA428" t="s">
        <v>154</v>
      </c>
      <c r="BG428" s="45"/>
      <c r="BI428">
        <v>0</v>
      </c>
    </row>
    <row r="429" spans="3:61" ht="14.45">
      <c r="C429">
        <v>423</v>
      </c>
      <c r="D429">
        <v>488</v>
      </c>
      <c r="E429" t="s">
        <v>2472</v>
      </c>
      <c r="F429" t="s">
        <v>348</v>
      </c>
      <c r="G429" t="s">
        <v>214</v>
      </c>
      <c r="H429" t="s">
        <v>175</v>
      </c>
      <c r="I429" t="s">
        <v>176</v>
      </c>
      <c r="J429" s="8">
        <v>37357.7</v>
      </c>
      <c r="K429">
        <v>1857.60</v>
      </c>
      <c r="L429">
        <v>0.201</v>
      </c>
      <c r="M429">
        <v>30664.30</v>
      </c>
      <c r="N429">
        <v>278103</v>
      </c>
      <c r="O429">
        <v>3</v>
      </c>
      <c r="P429" t="s">
        <v>154</v>
      </c>
      <c r="S429" t="s">
        <v>150</v>
      </c>
      <c r="T429" t="s">
        <v>150</v>
      </c>
      <c r="U429" t="s">
        <v>151</v>
      </c>
      <c r="V429" t="s">
        <v>152</v>
      </c>
      <c r="W429" s="134">
        <v>2032</v>
      </c>
      <c r="Z429" s="134"/>
      <c r="AA429" t="s">
        <v>154</v>
      </c>
      <c r="AB429" t="s">
        <v>155</v>
      </c>
      <c r="AE429" t="s">
        <v>202</v>
      </c>
      <c r="AF429" t="s">
        <v>5</v>
      </c>
      <c r="AG429" t="s">
        <v>157</v>
      </c>
      <c r="AH429" t="s">
        <v>157</v>
      </c>
      <c r="AI429" t="s">
        <v>157</v>
      </c>
      <c r="AJ429" t="s">
        <v>218</v>
      </c>
      <c r="AK429" t="s">
        <v>219</v>
      </c>
      <c r="AL429" t="s">
        <v>150</v>
      </c>
      <c r="AM429" t="s">
        <v>2476</v>
      </c>
      <c r="AN429">
        <v>2050</v>
      </c>
      <c r="AR429" t="s">
        <v>154</v>
      </c>
      <c r="AX429" t="s">
        <v>168</v>
      </c>
      <c r="AY429" t="s">
        <v>168</v>
      </c>
      <c r="AZ429" t="s">
        <v>158</v>
      </c>
      <c r="BA429" t="s">
        <v>154</v>
      </c>
      <c r="BG429" s="45"/>
      <c r="BI429">
        <v>0</v>
      </c>
    </row>
    <row r="430" spans="3:61" ht="409.5">
      <c r="C430">
        <v>424</v>
      </c>
      <c r="D430">
        <v>316</v>
      </c>
      <c r="E430" t="s">
        <v>2477</v>
      </c>
      <c r="F430" t="s">
        <v>173</v>
      </c>
      <c r="G430" t="s">
        <v>174</v>
      </c>
      <c r="H430" t="s">
        <v>245</v>
      </c>
      <c r="I430" t="s">
        <v>246</v>
      </c>
      <c r="J430" s="8">
        <v>37335.8</v>
      </c>
      <c r="K430">
        <v>1345</v>
      </c>
      <c r="L430">
        <v>-0.191</v>
      </c>
      <c r="M430">
        <v>66553.80</v>
      </c>
      <c r="N430">
        <v>28597</v>
      </c>
      <c r="O430">
        <v>15</v>
      </c>
      <c r="P430" t="s">
        <v>154</v>
      </c>
      <c r="S430" t="s">
        <v>150</v>
      </c>
      <c r="T430" t="s">
        <v>150</v>
      </c>
      <c r="U430" t="s">
        <v>151</v>
      </c>
      <c r="V430" t="s">
        <v>152</v>
      </c>
      <c r="W430" s="134">
        <v>2035</v>
      </c>
      <c r="Z430" s="134"/>
      <c r="AE430" t="s">
        <v>782</v>
      </c>
      <c r="AF430" t="s">
        <v>5</v>
      </c>
      <c r="AG430" t="s">
        <v>157</v>
      </c>
      <c r="AH430" t="s">
        <v>157</v>
      </c>
      <c r="AI430" t="s">
        <v>157</v>
      </c>
      <c r="AJ430" t="s">
        <v>218</v>
      </c>
      <c r="AK430" t="s">
        <v>219</v>
      </c>
      <c r="AL430" t="s">
        <v>150</v>
      </c>
      <c r="AM430" s="1" t="s">
        <v>2481</v>
      </c>
      <c r="AN430">
        <v>2035</v>
      </c>
      <c r="AR430" t="s">
        <v>154</v>
      </c>
      <c r="AX430" t="s">
        <v>157</v>
      </c>
      <c r="AY430" t="s">
        <v>168</v>
      </c>
      <c r="AZ430" t="s">
        <v>158</v>
      </c>
      <c r="BA430" t="s">
        <v>154</v>
      </c>
      <c r="BG430" s="45"/>
      <c r="BI430">
        <v>0</v>
      </c>
    </row>
    <row r="431" spans="3:61" ht="14.45">
      <c r="C431">
        <v>425</v>
      </c>
      <c r="D431">
        <v>401</v>
      </c>
      <c r="E431" t="s">
        <v>2482</v>
      </c>
      <c r="F431" t="s">
        <v>192</v>
      </c>
      <c r="G431" t="s">
        <v>193</v>
      </c>
      <c r="H431" t="s">
        <v>756</v>
      </c>
      <c r="I431" t="s">
        <v>146</v>
      </c>
      <c r="J431" s="8">
        <v>37329.3</v>
      </c>
      <c r="K431">
        <v>4391.9</v>
      </c>
      <c r="L431">
        <v>-0.286</v>
      </c>
      <c r="M431">
        <v>62449.80</v>
      </c>
      <c r="N431">
        <v>15010</v>
      </c>
      <c r="O431">
        <v>15</v>
      </c>
      <c r="P431" t="s">
        <v>154</v>
      </c>
      <c r="S431" t="s">
        <v>154</v>
      </c>
      <c r="T431" t="s">
        <v>154</v>
      </c>
      <c r="W431" s="134"/>
      <c r="Z431" s="134"/>
      <c r="AE431" t="s">
        <v>167</v>
      </c>
      <c r="AF431" t="s">
        <v>6</v>
      </c>
      <c r="AG431" t="s">
        <v>157</v>
      </c>
      <c r="AH431" t="s">
        <v>157</v>
      </c>
      <c r="AI431" t="s">
        <v>158</v>
      </c>
      <c r="AJ431" t="s">
        <v>159</v>
      </c>
      <c r="AL431" t="s">
        <v>154</v>
      </c>
      <c r="AQ431" t="s">
        <v>160</v>
      </c>
      <c r="AR431" t="s">
        <v>150</v>
      </c>
      <c r="AS431" t="s">
        <v>159</v>
      </c>
      <c r="AT431" s="135" t="s">
        <v>7851</v>
      </c>
      <c r="AU431">
        <v>2050</v>
      </c>
      <c r="AX431" t="s">
        <v>157</v>
      </c>
      <c r="AY431" t="s">
        <v>262</v>
      </c>
      <c r="AZ431" t="s">
        <v>158</v>
      </c>
      <c r="BA431" t="s">
        <v>154</v>
      </c>
      <c r="BG431" s="45"/>
      <c r="BI431">
        <v>0</v>
      </c>
    </row>
    <row r="432" spans="3:61" ht="14.45">
      <c r="C432">
        <v>426</v>
      </c>
      <c r="D432">
        <v>378</v>
      </c>
      <c r="E432" t="s">
        <v>2487</v>
      </c>
      <c r="F432" t="s">
        <v>991</v>
      </c>
      <c r="G432" t="s">
        <v>735</v>
      </c>
      <c r="H432" t="s">
        <v>175</v>
      </c>
      <c r="I432" t="s">
        <v>176</v>
      </c>
      <c r="J432" s="8">
        <v>37283.90</v>
      </c>
      <c r="K432">
        <v>86.90</v>
      </c>
      <c r="L432">
        <v>0</v>
      </c>
      <c r="M432">
        <v>34814.3</v>
      </c>
      <c r="N432">
        <v>81693</v>
      </c>
      <c r="O432">
        <v>5</v>
      </c>
      <c r="P432" t="s">
        <v>154</v>
      </c>
      <c r="S432" t="s">
        <v>154</v>
      </c>
      <c r="T432" t="s">
        <v>154</v>
      </c>
      <c r="W432" s="134"/>
      <c r="Z432" s="134"/>
      <c r="AG432" t="s">
        <v>157</v>
      </c>
      <c r="AH432" t="s">
        <v>157</v>
      </c>
      <c r="AJ432" t="s">
        <v>159</v>
      </c>
      <c r="AK432" t="s">
        <v>160</v>
      </c>
      <c r="AL432" t="s">
        <v>150</v>
      </c>
      <c r="AM432" t="s">
        <v>652</v>
      </c>
      <c r="AN432">
        <v>2050</v>
      </c>
      <c r="AO432" t="s">
        <v>2491</v>
      </c>
      <c r="AR432" t="s">
        <v>154</v>
      </c>
      <c r="AX432" t="s">
        <v>168</v>
      </c>
      <c r="BA432" t="s">
        <v>154</v>
      </c>
      <c r="BG432" s="45"/>
      <c r="BI432">
        <v>0</v>
      </c>
    </row>
    <row r="433" spans="3:61" ht="14.45">
      <c r="C433">
        <v>427</v>
      </c>
      <c r="D433">
        <v>435</v>
      </c>
      <c r="E433" t="s">
        <v>2492</v>
      </c>
      <c r="F433" t="s">
        <v>348</v>
      </c>
      <c r="G433" t="s">
        <v>214</v>
      </c>
      <c r="H433" t="s">
        <v>175</v>
      </c>
      <c r="I433" t="s">
        <v>176</v>
      </c>
      <c r="J433" s="8">
        <v>37030</v>
      </c>
      <c r="K433">
        <v>1989.80</v>
      </c>
      <c r="L433">
        <v>73.326</v>
      </c>
      <c r="M433">
        <v>65274.90</v>
      </c>
      <c r="N433">
        <v>179733</v>
      </c>
      <c r="O433">
        <v>15</v>
      </c>
      <c r="P433" t="s">
        <v>154</v>
      </c>
      <c r="S433" t="s">
        <v>154</v>
      </c>
      <c r="T433" t="s">
        <v>154</v>
      </c>
      <c r="W433" s="134"/>
      <c r="Z433" s="134"/>
      <c r="AL433" t="s">
        <v>154</v>
      </c>
      <c r="AP433" t="s">
        <v>1028</v>
      </c>
      <c r="AR433" t="s">
        <v>154</v>
      </c>
      <c r="AX433" t="s">
        <v>168</v>
      </c>
      <c r="BA433" t="s">
        <v>154</v>
      </c>
      <c r="BG433" s="45"/>
      <c r="BI433">
        <v>0</v>
      </c>
    </row>
    <row r="434" spans="3:61" ht="14.45">
      <c r="C434">
        <v>428</v>
      </c>
      <c r="D434">
        <v>355</v>
      </c>
      <c r="E434" t="s">
        <v>2496</v>
      </c>
      <c r="F434" t="s">
        <v>852</v>
      </c>
      <c r="G434" t="s">
        <v>852</v>
      </c>
      <c r="H434" t="s">
        <v>342</v>
      </c>
      <c r="I434" t="s">
        <v>176</v>
      </c>
      <c r="J434" s="8">
        <v>37021</v>
      </c>
      <c r="K434">
        <v>-506.60</v>
      </c>
      <c r="L434">
        <v>-1.495</v>
      </c>
      <c r="M434">
        <v>63549.70</v>
      </c>
      <c r="N434">
        <v>18750</v>
      </c>
      <c r="O434">
        <v>6</v>
      </c>
      <c r="P434" t="s">
        <v>154</v>
      </c>
      <c r="S434" t="s">
        <v>150</v>
      </c>
      <c r="T434" t="s">
        <v>154</v>
      </c>
      <c r="U434" t="s">
        <v>155</v>
      </c>
      <c r="W434" s="134"/>
      <c r="Z434" s="134"/>
      <c r="AA434" t="s">
        <v>154</v>
      </c>
      <c r="AB434" t="s">
        <v>155</v>
      </c>
      <c r="AE434" t="s">
        <v>167</v>
      </c>
      <c r="AF434" t="s">
        <v>6</v>
      </c>
      <c r="AG434" t="s">
        <v>157</v>
      </c>
      <c r="AH434" t="s">
        <v>157</v>
      </c>
      <c r="AI434" t="s">
        <v>158</v>
      </c>
      <c r="AJ434" t="s">
        <v>159</v>
      </c>
      <c r="AL434" t="s">
        <v>154</v>
      </c>
      <c r="AQ434" t="s">
        <v>160</v>
      </c>
      <c r="AR434" t="s">
        <v>150</v>
      </c>
      <c r="AS434" t="s">
        <v>159</v>
      </c>
      <c r="AT434" t="s">
        <v>2500</v>
      </c>
      <c r="AU434">
        <v>2050</v>
      </c>
      <c r="AX434" t="s">
        <v>157</v>
      </c>
      <c r="AY434" t="s">
        <v>312</v>
      </c>
      <c r="AZ434" t="s">
        <v>158</v>
      </c>
      <c r="BA434" t="s">
        <v>154</v>
      </c>
      <c r="BG434" s="45"/>
      <c r="BI434">
        <v>0</v>
      </c>
    </row>
    <row r="435" spans="3:61" ht="14.45">
      <c r="C435">
        <v>429</v>
      </c>
      <c r="D435">
        <v>450</v>
      </c>
      <c r="E435" t="s">
        <v>2501</v>
      </c>
      <c r="F435" t="s">
        <v>306</v>
      </c>
      <c r="G435" t="s">
        <v>214</v>
      </c>
      <c r="H435" t="s">
        <v>245</v>
      </c>
      <c r="I435" t="s">
        <v>246</v>
      </c>
      <c r="J435" s="8">
        <v>36959</v>
      </c>
      <c r="K435">
        <v>3378.40</v>
      </c>
      <c r="L435">
        <v>-0.491</v>
      </c>
      <c r="M435">
        <v>76746.70</v>
      </c>
      <c r="N435">
        <v>109121</v>
      </c>
      <c r="O435">
        <v>10</v>
      </c>
      <c r="P435" t="s">
        <v>150</v>
      </c>
      <c r="Q435">
        <v>2015</v>
      </c>
      <c r="R435">
        <v>2014</v>
      </c>
      <c r="S435" t="s">
        <v>150</v>
      </c>
      <c r="T435" t="s">
        <v>150</v>
      </c>
      <c r="U435" t="s">
        <v>151</v>
      </c>
      <c r="V435" t="s">
        <v>353</v>
      </c>
      <c r="W435" s="134">
        <v>2030</v>
      </c>
      <c r="X435" t="s">
        <v>151</v>
      </c>
      <c r="Y435" t="s">
        <v>353</v>
      </c>
      <c r="Z435" s="134">
        <v>2030</v>
      </c>
      <c r="AA435" t="s">
        <v>150</v>
      </c>
      <c r="AB435" t="s">
        <v>151</v>
      </c>
      <c r="AC435">
        <v>2030</v>
      </c>
      <c r="AE435" t="s">
        <v>167</v>
      </c>
      <c r="AF435" t="s">
        <v>6</v>
      </c>
      <c r="AG435" t="s">
        <v>157</v>
      </c>
      <c r="AH435" t="s">
        <v>157</v>
      </c>
      <c r="AI435" t="s">
        <v>157</v>
      </c>
      <c r="AJ435" t="s">
        <v>218</v>
      </c>
      <c r="AL435" t="s">
        <v>154</v>
      </c>
      <c r="AQ435" t="s">
        <v>219</v>
      </c>
      <c r="AR435" t="s">
        <v>150</v>
      </c>
      <c r="AS435" t="s">
        <v>218</v>
      </c>
      <c r="AT435" t="s">
        <v>2505</v>
      </c>
      <c r="AU435">
        <v>2030</v>
      </c>
      <c r="AX435" t="s">
        <v>157</v>
      </c>
      <c r="AY435" t="s">
        <v>168</v>
      </c>
      <c r="AZ435" t="s">
        <v>158</v>
      </c>
      <c r="BA435" t="s">
        <v>154</v>
      </c>
      <c r="BG435" s="45"/>
      <c r="BI435">
        <v>1</v>
      </c>
    </row>
    <row r="436" spans="3:61" ht="333.6">
      <c r="C436">
        <v>430</v>
      </c>
      <c r="D436">
        <v>432</v>
      </c>
      <c r="E436" t="s">
        <v>2506</v>
      </c>
      <c r="F436" t="s">
        <v>818</v>
      </c>
      <c r="G436" t="s">
        <v>144</v>
      </c>
      <c r="H436" t="s">
        <v>321</v>
      </c>
      <c r="I436" t="s">
        <v>246</v>
      </c>
      <c r="J436" s="8">
        <v>36942.7</v>
      </c>
      <c r="K436">
        <v>475.90</v>
      </c>
      <c r="L436">
        <v>1.311</v>
      </c>
      <c r="M436">
        <v>90530.90</v>
      </c>
      <c r="N436">
        <v>72249</v>
      </c>
      <c r="O436">
        <v>31</v>
      </c>
      <c r="P436" t="s">
        <v>154</v>
      </c>
      <c r="S436" t="s">
        <v>150</v>
      </c>
      <c r="T436" t="s">
        <v>150</v>
      </c>
      <c r="U436" t="s">
        <v>151</v>
      </c>
      <c r="V436" t="s">
        <v>152</v>
      </c>
      <c r="W436" s="134">
        <v>2030</v>
      </c>
      <c r="X436" t="s">
        <v>151</v>
      </c>
      <c r="Y436" t="s">
        <v>152</v>
      </c>
      <c r="Z436" s="134">
        <v>2050</v>
      </c>
      <c r="AA436" t="s">
        <v>150</v>
      </c>
      <c r="AB436" t="s">
        <v>151</v>
      </c>
      <c r="AC436">
        <v>2050</v>
      </c>
      <c r="AE436" t="s">
        <v>167</v>
      </c>
      <c r="AF436" t="s">
        <v>6</v>
      </c>
      <c r="AG436" t="s">
        <v>157</v>
      </c>
      <c r="AH436" t="s">
        <v>157</v>
      </c>
      <c r="AI436" t="s">
        <v>157</v>
      </c>
      <c r="AJ436" t="s">
        <v>218</v>
      </c>
      <c r="AL436" t="s">
        <v>154</v>
      </c>
      <c r="AQ436" t="s">
        <v>219</v>
      </c>
      <c r="AR436" t="s">
        <v>150</v>
      </c>
      <c r="AS436" t="s">
        <v>218</v>
      </c>
      <c r="AT436" s="1" t="s">
        <v>2510</v>
      </c>
      <c r="AU436">
        <v>2050</v>
      </c>
      <c r="AX436" t="s">
        <v>157</v>
      </c>
      <c r="AY436" t="s">
        <v>262</v>
      </c>
      <c r="AZ436" t="s">
        <v>158</v>
      </c>
      <c r="BA436" t="s">
        <v>154</v>
      </c>
      <c r="BG436" s="45"/>
      <c r="BI436">
        <v>0</v>
      </c>
    </row>
    <row r="437" spans="3:61" ht="409.5">
      <c r="C437">
        <v>431</v>
      </c>
      <c r="D437">
        <v>399</v>
      </c>
      <c r="E437" t="s">
        <v>2511</v>
      </c>
      <c r="F437" t="s">
        <v>1206</v>
      </c>
      <c r="G437" t="s">
        <v>229</v>
      </c>
      <c r="H437" t="s">
        <v>264</v>
      </c>
      <c r="I437" t="s">
        <v>176</v>
      </c>
      <c r="J437" s="8">
        <v>36877.7</v>
      </c>
      <c r="K437">
        <v>1007</v>
      </c>
      <c r="L437">
        <v>-0.052</v>
      </c>
      <c r="M437">
        <v>356656.70</v>
      </c>
      <c r="N437">
        <v>47787</v>
      </c>
      <c r="O437">
        <v>31</v>
      </c>
      <c r="P437" t="s">
        <v>154</v>
      </c>
      <c r="S437" t="s">
        <v>154</v>
      </c>
      <c r="T437" t="s">
        <v>154</v>
      </c>
      <c r="W437" s="134"/>
      <c r="Z437" s="134"/>
      <c r="AE437" t="s">
        <v>167</v>
      </c>
      <c r="AF437" t="s">
        <v>6</v>
      </c>
      <c r="AG437" t="s">
        <v>157</v>
      </c>
      <c r="AH437" t="s">
        <v>157</v>
      </c>
      <c r="AI437" t="s">
        <v>157</v>
      </c>
      <c r="AJ437" t="s">
        <v>218</v>
      </c>
      <c r="AL437" t="s">
        <v>154</v>
      </c>
      <c r="AQ437" t="s">
        <v>219</v>
      </c>
      <c r="AR437" t="s">
        <v>150</v>
      </c>
      <c r="AS437" t="s">
        <v>218</v>
      </c>
      <c r="AT437" s="1" t="s">
        <v>2515</v>
      </c>
      <c r="AU437">
        <v>2050</v>
      </c>
      <c r="AX437" t="s">
        <v>168</v>
      </c>
      <c r="AY437" t="s">
        <v>171</v>
      </c>
      <c r="AZ437" t="s">
        <v>158</v>
      </c>
      <c r="BA437" t="s">
        <v>154</v>
      </c>
      <c r="BG437" s="45"/>
      <c r="BI437">
        <v>0</v>
      </c>
    </row>
    <row r="438" spans="3:61" ht="14.45">
      <c r="C438">
        <v>432</v>
      </c>
      <c r="D438">
        <v>434</v>
      </c>
      <c r="E438" t="s">
        <v>2516</v>
      </c>
      <c r="F438" t="s">
        <v>2517</v>
      </c>
      <c r="G438" t="s">
        <v>272</v>
      </c>
      <c r="H438" t="s">
        <v>145</v>
      </c>
      <c r="I438" t="s">
        <v>146</v>
      </c>
      <c r="J438" s="8">
        <v>36801.40</v>
      </c>
      <c r="K438">
        <v>4756.4</v>
      </c>
      <c r="L438">
        <v>0.002</v>
      </c>
      <c r="M438">
        <v>36104.3</v>
      </c>
      <c r="N438">
        <v>14766</v>
      </c>
      <c r="O438">
        <v>5</v>
      </c>
      <c r="P438" t="s">
        <v>154</v>
      </c>
      <c r="S438" t="s">
        <v>154</v>
      </c>
      <c r="T438" t="s">
        <v>154</v>
      </c>
      <c r="W438" s="134"/>
      <c r="Z438" s="134"/>
      <c r="AE438" t="s">
        <v>233</v>
      </c>
      <c r="AF438" t="s">
        <v>234</v>
      </c>
      <c r="AG438" t="s">
        <v>158</v>
      </c>
      <c r="AH438" t="s">
        <v>158</v>
      </c>
      <c r="AI438" t="s">
        <v>158</v>
      </c>
      <c r="AL438" t="s">
        <v>154</v>
      </c>
      <c r="AO438" t="s">
        <v>2521</v>
      </c>
      <c r="AP438" t="s">
        <v>431</v>
      </c>
      <c r="AR438" t="s">
        <v>154</v>
      </c>
      <c r="AX438" t="s">
        <v>168</v>
      </c>
      <c r="AY438" t="s">
        <v>168</v>
      </c>
      <c r="AZ438" t="s">
        <v>158</v>
      </c>
      <c r="BA438" t="s">
        <v>154</v>
      </c>
      <c r="BG438" s="45"/>
      <c r="BI438">
        <v>0</v>
      </c>
    </row>
    <row r="439" spans="3:61" ht="14.45">
      <c r="C439">
        <v>433</v>
      </c>
      <c r="D439">
        <v>358</v>
      </c>
      <c r="E439" t="s">
        <v>2522</v>
      </c>
      <c r="F439" t="s">
        <v>192</v>
      </c>
      <c r="G439" t="s">
        <v>193</v>
      </c>
      <c r="H439" t="s">
        <v>2523</v>
      </c>
      <c r="I439" t="s">
        <v>246</v>
      </c>
      <c r="J439" s="8">
        <v>36748.10</v>
      </c>
      <c r="K439">
        <v>1571.30</v>
      </c>
      <c r="L439">
        <v>-0.064</v>
      </c>
      <c r="M439">
        <v>50541.50</v>
      </c>
      <c r="N439">
        <v>23557</v>
      </c>
      <c r="O439">
        <v>17</v>
      </c>
      <c r="P439" t="s">
        <v>154</v>
      </c>
      <c r="S439" t="s">
        <v>154</v>
      </c>
      <c r="T439" t="s">
        <v>154</v>
      </c>
      <c r="W439" s="134"/>
      <c r="Z439" s="134"/>
      <c r="AE439" t="s">
        <v>167</v>
      </c>
      <c r="AF439" t="s">
        <v>6</v>
      </c>
      <c r="AG439" t="s">
        <v>157</v>
      </c>
      <c r="AH439" t="s">
        <v>157</v>
      </c>
      <c r="AI439" t="s">
        <v>157</v>
      </c>
      <c r="AJ439" t="s">
        <v>218</v>
      </c>
      <c r="AL439" t="s">
        <v>154</v>
      </c>
      <c r="AQ439" t="s">
        <v>219</v>
      </c>
      <c r="AR439" t="s">
        <v>150</v>
      </c>
      <c r="AS439" t="s">
        <v>218</v>
      </c>
      <c r="AT439" t="s">
        <v>2527</v>
      </c>
      <c r="AU439">
        <v>2050</v>
      </c>
      <c r="AX439" t="s">
        <v>157</v>
      </c>
      <c r="AY439" t="s">
        <v>262</v>
      </c>
      <c r="AZ439" t="s">
        <v>158</v>
      </c>
      <c r="BA439" t="s">
        <v>154</v>
      </c>
      <c r="BG439" s="45"/>
      <c r="BI439">
        <v>0</v>
      </c>
    </row>
    <row r="440" spans="3:61" ht="14.45">
      <c r="C440">
        <v>434</v>
      </c>
      <c r="D440" t="e">
        <v>#N/A</v>
      </c>
      <c r="E440" t="s">
        <v>2528</v>
      </c>
      <c r="F440" t="s">
        <v>449</v>
      </c>
      <c r="G440" t="s">
        <v>144</v>
      </c>
      <c r="H440" t="s">
        <v>145</v>
      </c>
      <c r="I440" t="s">
        <v>146</v>
      </c>
      <c r="J440" s="8">
        <v>36610.60</v>
      </c>
      <c r="K440">
        <v>802.10</v>
      </c>
      <c r="L440">
        <v>-0.199</v>
      </c>
      <c r="M440">
        <v>23127.90</v>
      </c>
      <c r="N440">
        <v>30164</v>
      </c>
      <c r="O440">
        <v>1</v>
      </c>
      <c r="P440" t="s">
        <v>154</v>
      </c>
      <c r="S440" t="s">
        <v>154</v>
      </c>
      <c r="T440" t="s">
        <v>154</v>
      </c>
      <c r="W440" s="134"/>
      <c r="Z440" s="134"/>
      <c r="AL440" t="s">
        <v>154</v>
      </c>
      <c r="AO440" t="s">
        <v>2532</v>
      </c>
      <c r="AP440" t="s">
        <v>2533</v>
      </c>
      <c r="AR440" t="s">
        <v>154</v>
      </c>
      <c r="AX440" t="s">
        <v>337</v>
      </c>
      <c r="BA440" t="s">
        <v>150</v>
      </c>
      <c r="BB440" t="s">
        <v>2534</v>
      </c>
      <c r="BD440" t="s">
        <v>2535</v>
      </c>
      <c r="BG440" s="45"/>
      <c r="BI440">
        <v>0</v>
      </c>
    </row>
    <row r="441" spans="3:61" ht="14.45">
      <c r="C441">
        <v>435</v>
      </c>
      <c r="D441">
        <v>420</v>
      </c>
      <c r="E441" t="s">
        <v>2536</v>
      </c>
      <c r="F441" t="s">
        <v>173</v>
      </c>
      <c r="G441" t="s">
        <v>174</v>
      </c>
      <c r="H441" t="s">
        <v>869</v>
      </c>
      <c r="I441" t="s">
        <v>3034</v>
      </c>
      <c r="J441" s="8">
        <v>36450.90</v>
      </c>
      <c r="K441">
        <v>-15081.60</v>
      </c>
      <c r="L441">
        <v>-3.751</v>
      </c>
      <c r="M441">
        <v>127433.80</v>
      </c>
      <c r="N441">
        <v>92137</v>
      </c>
      <c r="O441">
        <v>15</v>
      </c>
      <c r="P441" t="s">
        <v>154</v>
      </c>
      <c r="S441" t="s">
        <v>154</v>
      </c>
      <c r="T441" t="s">
        <v>154</v>
      </c>
      <c r="W441" s="134"/>
      <c r="Z441" s="134"/>
      <c r="AL441" t="s">
        <v>154</v>
      </c>
      <c r="AR441" t="s">
        <v>154</v>
      </c>
      <c r="AX441" t="s">
        <v>168</v>
      </c>
      <c r="BA441" t="s">
        <v>150</v>
      </c>
      <c r="BB441" t="s">
        <v>2540</v>
      </c>
      <c r="BC441">
        <v>2028</v>
      </c>
      <c r="BD441" t="s">
        <v>2541</v>
      </c>
      <c r="BG441" s="45"/>
      <c r="BH441" t="s">
        <v>2542</v>
      </c>
      <c r="BI441">
        <v>0</v>
      </c>
    </row>
    <row r="442" spans="3:61" ht="14.45">
      <c r="C442">
        <v>436</v>
      </c>
      <c r="D442">
        <v>422</v>
      </c>
      <c r="E442" t="s">
        <v>2543</v>
      </c>
      <c r="F442" t="s">
        <v>734</v>
      </c>
      <c r="G442" t="s">
        <v>735</v>
      </c>
      <c r="H442" t="s">
        <v>145</v>
      </c>
      <c r="I442" t="s">
        <v>146</v>
      </c>
      <c r="J442" s="8">
        <v>36441</v>
      </c>
      <c r="K442">
        <v>4611</v>
      </c>
      <c r="L442">
        <v>-0.07</v>
      </c>
      <c r="M442">
        <v>68497</v>
      </c>
      <c r="N442">
        <v>90000</v>
      </c>
      <c r="O442">
        <v>18</v>
      </c>
      <c r="P442" t="s">
        <v>154</v>
      </c>
      <c r="S442" t="s">
        <v>150</v>
      </c>
      <c r="T442" t="s">
        <v>150</v>
      </c>
      <c r="U442" t="s">
        <v>151</v>
      </c>
      <c r="V442" t="s">
        <v>152</v>
      </c>
      <c r="W442" s="134">
        <v>2030</v>
      </c>
      <c r="X442" t="s">
        <v>151</v>
      </c>
      <c r="Y442" t="s">
        <v>152</v>
      </c>
      <c r="Z442" s="134">
        <v>2050</v>
      </c>
      <c r="AA442" t="s">
        <v>150</v>
      </c>
      <c r="AB442" t="s">
        <v>151</v>
      </c>
      <c r="AC442">
        <v>2050</v>
      </c>
      <c r="AE442" t="s">
        <v>167</v>
      </c>
      <c r="AF442" t="s">
        <v>6</v>
      </c>
      <c r="AG442" t="s">
        <v>157</v>
      </c>
      <c r="AH442" t="s">
        <v>157</v>
      </c>
      <c r="AI442" t="s">
        <v>157</v>
      </c>
      <c r="AJ442" t="s">
        <v>218</v>
      </c>
      <c r="AL442" t="s">
        <v>154</v>
      </c>
      <c r="AQ442" t="s">
        <v>219</v>
      </c>
      <c r="AR442" t="s">
        <v>150</v>
      </c>
      <c r="AS442" t="s">
        <v>218</v>
      </c>
      <c r="AT442" s="135" t="s">
        <v>7852</v>
      </c>
      <c r="AU442">
        <v>2050</v>
      </c>
      <c r="AX442" t="s">
        <v>168</v>
      </c>
      <c r="AY442" t="s">
        <v>171</v>
      </c>
      <c r="AZ442" t="s">
        <v>158</v>
      </c>
      <c r="BA442" t="s">
        <v>154</v>
      </c>
      <c r="BG442" s="45"/>
      <c r="BI442">
        <v>0</v>
      </c>
    </row>
    <row r="443" spans="3:61" ht="116.1">
      <c r="C443">
        <v>437</v>
      </c>
      <c r="D443">
        <v>479</v>
      </c>
      <c r="E443" t="s">
        <v>2548</v>
      </c>
      <c r="F443" t="s">
        <v>2549</v>
      </c>
      <c r="G443" t="s">
        <v>193</v>
      </c>
      <c r="H443" t="s">
        <v>145</v>
      </c>
      <c r="I443" t="s">
        <v>146</v>
      </c>
      <c r="J443" s="8">
        <v>36289</v>
      </c>
      <c r="K443">
        <v>4461</v>
      </c>
      <c r="L443">
        <v>0.061</v>
      </c>
      <c r="M443">
        <v>48935</v>
      </c>
      <c r="N443">
        <v>110000</v>
      </c>
      <c r="O443">
        <v>22</v>
      </c>
      <c r="P443" t="s">
        <v>154</v>
      </c>
      <c r="S443" t="s">
        <v>154</v>
      </c>
      <c r="T443" t="s">
        <v>154</v>
      </c>
      <c r="W443" s="134"/>
      <c r="Z443" s="134"/>
      <c r="AE443" t="s">
        <v>167</v>
      </c>
      <c r="AF443" t="s">
        <v>6</v>
      </c>
      <c r="AG443" t="s">
        <v>157</v>
      </c>
      <c r="AH443" t="s">
        <v>157</v>
      </c>
      <c r="AI443" t="s">
        <v>157</v>
      </c>
      <c r="AJ443" t="s">
        <v>218</v>
      </c>
      <c r="AL443" t="s">
        <v>154</v>
      </c>
      <c r="AQ443" t="s">
        <v>219</v>
      </c>
      <c r="AR443" t="s">
        <v>150</v>
      </c>
      <c r="AS443" t="s">
        <v>218</v>
      </c>
      <c r="AT443" s="1" t="s">
        <v>2553</v>
      </c>
      <c r="AU443">
        <v>2050</v>
      </c>
      <c r="AX443" t="s">
        <v>168</v>
      </c>
      <c r="AY443" t="s">
        <v>262</v>
      </c>
      <c r="AZ443" t="s">
        <v>158</v>
      </c>
      <c r="BA443" t="s">
        <v>154</v>
      </c>
      <c r="BG443" s="45"/>
      <c r="BI443">
        <v>0</v>
      </c>
    </row>
    <row r="444" spans="3:61" ht="14.45">
      <c r="C444">
        <v>438</v>
      </c>
      <c r="D444">
        <v>371</v>
      </c>
      <c r="E444" t="s">
        <v>2554</v>
      </c>
      <c r="F444" t="s">
        <v>599</v>
      </c>
      <c r="G444" t="s">
        <v>184</v>
      </c>
      <c r="H444" t="s">
        <v>175</v>
      </c>
      <c r="I444" t="s">
        <v>176</v>
      </c>
      <c r="J444" s="8">
        <v>36270.60</v>
      </c>
      <c r="K444">
        <v>-1382.20</v>
      </c>
      <c r="L444">
        <v>0</v>
      </c>
      <c r="M444">
        <v>69392.9</v>
      </c>
      <c r="N444">
        <v>128584</v>
      </c>
      <c r="O444">
        <v>12</v>
      </c>
      <c r="P444" t="s">
        <v>154</v>
      </c>
      <c r="S444" t="s">
        <v>154</v>
      </c>
      <c r="T444" t="s">
        <v>154</v>
      </c>
      <c r="W444" s="134"/>
      <c r="Z444" s="134"/>
      <c r="AK444" t="s">
        <v>160</v>
      </c>
      <c r="AL444" t="s">
        <v>150</v>
      </c>
      <c r="AM444" t="s">
        <v>2558</v>
      </c>
      <c r="AN444">
        <v>2060</v>
      </c>
      <c r="AO444" t="s">
        <v>2559</v>
      </c>
      <c r="AP444" t="s">
        <v>2560</v>
      </c>
      <c r="AR444" t="s">
        <v>154</v>
      </c>
      <c r="AX444" t="s">
        <v>168</v>
      </c>
      <c r="BA444" t="s">
        <v>154</v>
      </c>
      <c r="BG444" s="45"/>
      <c r="BI444">
        <v>0</v>
      </c>
    </row>
    <row r="445" spans="3:61" ht="14.45">
      <c r="C445">
        <v>439</v>
      </c>
      <c r="D445">
        <v>416</v>
      </c>
      <c r="E445" t="s">
        <v>2561</v>
      </c>
      <c r="F445" t="s">
        <v>348</v>
      </c>
      <c r="G445" t="s">
        <v>214</v>
      </c>
      <c r="H445" t="s">
        <v>264</v>
      </c>
      <c r="I445" t="s">
        <v>176</v>
      </c>
      <c r="J445" s="8">
        <v>36221.2</v>
      </c>
      <c r="K445">
        <v>2125.90</v>
      </c>
      <c r="L445">
        <v>0.078</v>
      </c>
      <c r="M445">
        <v>42535.70</v>
      </c>
      <c r="N445">
        <v>149914</v>
      </c>
      <c r="O445">
        <v>31</v>
      </c>
      <c r="P445" t="s">
        <v>154</v>
      </c>
      <c r="S445" t="s">
        <v>150</v>
      </c>
      <c r="T445" t="s">
        <v>150</v>
      </c>
      <c r="U445" t="s">
        <v>151</v>
      </c>
      <c r="V445" t="s">
        <v>152</v>
      </c>
      <c r="W445" s="134">
        <v>2031</v>
      </c>
      <c r="Z445" s="134"/>
      <c r="AE445" t="s">
        <v>167</v>
      </c>
      <c r="AF445" t="s">
        <v>6</v>
      </c>
      <c r="AG445" t="s">
        <v>157</v>
      </c>
      <c r="AH445" t="s">
        <v>157</v>
      </c>
      <c r="AI445" t="s">
        <v>157</v>
      </c>
      <c r="AJ445" t="s">
        <v>218</v>
      </c>
      <c r="AL445" t="s">
        <v>154</v>
      </c>
      <c r="AQ445" t="s">
        <v>219</v>
      </c>
      <c r="AR445" t="s">
        <v>150</v>
      </c>
      <c r="AS445" t="s">
        <v>218</v>
      </c>
      <c r="AT445" s="135" t="s">
        <v>7853</v>
      </c>
      <c r="AU445">
        <v>2050</v>
      </c>
      <c r="AX445" t="s">
        <v>168</v>
      </c>
      <c r="AY445" t="s">
        <v>168</v>
      </c>
      <c r="AZ445" t="s">
        <v>158</v>
      </c>
      <c r="BA445" t="s">
        <v>154</v>
      </c>
      <c r="BG445" s="45"/>
      <c r="BI445">
        <v>0</v>
      </c>
    </row>
    <row r="446" spans="3:61" ht="409.5">
      <c r="C446">
        <v>440</v>
      </c>
      <c r="D446">
        <v>482</v>
      </c>
      <c r="E446" t="s">
        <v>2566</v>
      </c>
      <c r="F446" t="s">
        <v>818</v>
      </c>
      <c r="G446" t="s">
        <v>144</v>
      </c>
      <c r="H446" t="s">
        <v>2567</v>
      </c>
      <c r="I446" t="s">
        <v>246</v>
      </c>
      <c r="J446" s="8">
        <v>36176.2</v>
      </c>
      <c r="K446">
        <v>3760.90</v>
      </c>
      <c r="L446">
        <v>-0.088</v>
      </c>
      <c r="M446">
        <v>31339.30</v>
      </c>
      <c r="N446">
        <v>361000</v>
      </c>
      <c r="O446">
        <v>5</v>
      </c>
      <c r="P446" t="s">
        <v>154</v>
      </c>
      <c r="S446" t="s">
        <v>154</v>
      </c>
      <c r="T446" t="s">
        <v>150</v>
      </c>
      <c r="U446" t="s">
        <v>151</v>
      </c>
      <c r="V446" t="s">
        <v>1368</v>
      </c>
      <c r="W446" s="134">
        <v>2033</v>
      </c>
      <c r="X446" t="s">
        <v>151</v>
      </c>
      <c r="Y446" t="s">
        <v>353</v>
      </c>
      <c r="Z446" s="134">
        <v>2050</v>
      </c>
      <c r="AA446" t="s">
        <v>150</v>
      </c>
      <c r="AB446" t="s">
        <v>151</v>
      </c>
      <c r="AC446">
        <v>2050</v>
      </c>
      <c r="AE446" t="s">
        <v>202</v>
      </c>
      <c r="AF446" t="s">
        <v>5</v>
      </c>
      <c r="AG446" t="s">
        <v>157</v>
      </c>
      <c r="AH446" t="s">
        <v>157</v>
      </c>
      <c r="AI446" t="s">
        <v>157</v>
      </c>
      <c r="AJ446" t="s">
        <v>218</v>
      </c>
      <c r="AK446" t="s">
        <v>219</v>
      </c>
      <c r="AL446" t="s">
        <v>150</v>
      </c>
      <c r="AM446" s="1" t="s">
        <v>2571</v>
      </c>
      <c r="AN446">
        <v>2050</v>
      </c>
      <c r="AR446" t="s">
        <v>154</v>
      </c>
      <c r="AX446" t="s">
        <v>157</v>
      </c>
      <c r="AY446" t="s">
        <v>171</v>
      </c>
      <c r="AZ446" t="s">
        <v>158</v>
      </c>
      <c r="BA446" t="s">
        <v>154</v>
      </c>
      <c r="BG446" s="45"/>
      <c r="BH446" t="s">
        <v>2572</v>
      </c>
      <c r="BI446">
        <v>0</v>
      </c>
    </row>
    <row r="447" spans="3:61" ht="14.45">
      <c r="C447">
        <v>441</v>
      </c>
      <c r="D447">
        <v>424</v>
      </c>
      <c r="E447" t="s">
        <v>2573</v>
      </c>
      <c r="F447" t="s">
        <v>2574</v>
      </c>
      <c r="G447" t="s">
        <v>735</v>
      </c>
      <c r="H447" t="s">
        <v>145</v>
      </c>
      <c r="I447" t="s">
        <v>146</v>
      </c>
      <c r="J447" s="8">
        <v>36166.50</v>
      </c>
      <c r="K447">
        <v>-1.1</v>
      </c>
      <c r="L447">
        <v>-1.034</v>
      </c>
      <c r="M447">
        <v>10646.20</v>
      </c>
      <c r="N447">
        <v>26727</v>
      </c>
      <c r="O447">
        <v>6</v>
      </c>
      <c r="P447" t="s">
        <v>150</v>
      </c>
      <c r="Q447">
        <v>2015</v>
      </c>
      <c r="R447">
        <v>2022</v>
      </c>
      <c r="S447" t="s">
        <v>150</v>
      </c>
      <c r="T447" t="s">
        <v>150</v>
      </c>
      <c r="U447" t="s">
        <v>151</v>
      </c>
      <c r="V447" t="s">
        <v>152</v>
      </c>
      <c r="W447" s="134">
        <v>2030</v>
      </c>
      <c r="Z447" s="134"/>
      <c r="AE447" t="s">
        <v>167</v>
      </c>
      <c r="AF447" t="s">
        <v>6</v>
      </c>
      <c r="AG447" t="s">
        <v>157</v>
      </c>
      <c r="AH447" t="s">
        <v>157</v>
      </c>
      <c r="AI447" t="s">
        <v>169</v>
      </c>
      <c r="AJ447" t="s">
        <v>159</v>
      </c>
      <c r="AL447" t="s">
        <v>154</v>
      </c>
      <c r="AQ447" t="s">
        <v>160</v>
      </c>
      <c r="AR447" t="s">
        <v>150</v>
      </c>
      <c r="AS447" t="s">
        <v>159</v>
      </c>
      <c r="AT447" s="135" t="s">
        <v>7854</v>
      </c>
      <c r="AU447">
        <v>2050</v>
      </c>
      <c r="AX447" t="s">
        <v>158</v>
      </c>
      <c r="AY447" t="s">
        <v>171</v>
      </c>
      <c r="AZ447" t="s">
        <v>158</v>
      </c>
      <c r="BA447" t="s">
        <v>154</v>
      </c>
      <c r="BG447" s="45"/>
      <c r="BI447">
        <v>1</v>
      </c>
    </row>
    <row r="448" spans="3:61" ht="14.45">
      <c r="C448">
        <v>442</v>
      </c>
      <c r="D448">
        <v>429</v>
      </c>
      <c r="E448" t="s">
        <v>2579</v>
      </c>
      <c r="F448" t="s">
        <v>314</v>
      </c>
      <c r="G448" t="s">
        <v>229</v>
      </c>
      <c r="H448" t="s">
        <v>175</v>
      </c>
      <c r="I448" t="s">
        <v>176</v>
      </c>
      <c r="J448" s="8">
        <v>36102.7</v>
      </c>
      <c r="K448">
        <v>1046.30</v>
      </c>
      <c r="L448">
        <v>0.429</v>
      </c>
      <c r="M448">
        <v>58714.90</v>
      </c>
      <c r="N448">
        <v>30585</v>
      </c>
      <c r="O448">
        <v>16</v>
      </c>
      <c r="P448" t="s">
        <v>154</v>
      </c>
      <c r="S448" t="s">
        <v>154</v>
      </c>
      <c r="T448" t="s">
        <v>154</v>
      </c>
      <c r="W448" s="134"/>
      <c r="Z448" s="134"/>
      <c r="AE448" t="s">
        <v>167</v>
      </c>
      <c r="AF448" t="s">
        <v>6</v>
      </c>
      <c r="AG448" t="s">
        <v>157</v>
      </c>
      <c r="AH448" t="s">
        <v>157</v>
      </c>
      <c r="AI448" t="s">
        <v>169</v>
      </c>
      <c r="AJ448" t="s">
        <v>159</v>
      </c>
      <c r="AL448" t="s">
        <v>154</v>
      </c>
      <c r="AQ448" t="s">
        <v>160</v>
      </c>
      <c r="AR448" t="s">
        <v>150</v>
      </c>
      <c r="AS448" t="s">
        <v>159</v>
      </c>
      <c r="AT448" t="s">
        <v>2583</v>
      </c>
      <c r="AU448">
        <v>2035</v>
      </c>
      <c r="AX448" t="s">
        <v>168</v>
      </c>
      <c r="AY448" t="s">
        <v>171</v>
      </c>
      <c r="AZ448" t="s">
        <v>158</v>
      </c>
      <c r="BA448" t="s">
        <v>154</v>
      </c>
      <c r="BG448" s="45"/>
      <c r="BI448">
        <v>0</v>
      </c>
    </row>
    <row r="449" spans="3:61" ht="14.45">
      <c r="C449">
        <v>443</v>
      </c>
      <c r="D449">
        <v>419</v>
      </c>
      <c r="E449" t="s">
        <v>2584</v>
      </c>
      <c r="F449" t="s">
        <v>980</v>
      </c>
      <c r="G449" t="s">
        <v>229</v>
      </c>
      <c r="H449" t="s">
        <v>499</v>
      </c>
      <c r="I449" t="s">
        <v>246</v>
      </c>
      <c r="J449" s="8">
        <v>36057.3</v>
      </c>
      <c r="K449">
        <v>2190</v>
      </c>
      <c r="L449">
        <v>-0.27</v>
      </c>
      <c r="M449">
        <v>143226.7</v>
      </c>
      <c r="N449">
        <v>300000</v>
      </c>
      <c r="O449">
        <v>10</v>
      </c>
      <c r="P449" t="s">
        <v>154</v>
      </c>
      <c r="S449" t="s">
        <v>154</v>
      </c>
      <c r="T449" t="s">
        <v>154</v>
      </c>
      <c r="W449" s="134"/>
      <c r="Z449" s="134"/>
      <c r="AE449" t="s">
        <v>202</v>
      </c>
      <c r="AF449" t="s">
        <v>5</v>
      </c>
      <c r="AG449" t="s">
        <v>157</v>
      </c>
      <c r="AH449" t="s">
        <v>157</v>
      </c>
      <c r="AI449" t="s">
        <v>158</v>
      </c>
      <c r="AJ449" t="s">
        <v>159</v>
      </c>
      <c r="AK449" t="s">
        <v>160</v>
      </c>
      <c r="AL449" t="s">
        <v>150</v>
      </c>
      <c r="AM449" t="s">
        <v>2588</v>
      </c>
      <c r="AN449">
        <v>2030</v>
      </c>
      <c r="AR449" t="s">
        <v>154</v>
      </c>
      <c r="AX449" t="s">
        <v>157</v>
      </c>
      <c r="AY449" t="s">
        <v>168</v>
      </c>
      <c r="AZ449" t="s">
        <v>157</v>
      </c>
      <c r="BA449" t="s">
        <v>154</v>
      </c>
      <c r="BG449" s="45"/>
      <c r="BI449">
        <v>0</v>
      </c>
    </row>
    <row r="450" spans="3:61" ht="409.5">
      <c r="C450">
        <v>444</v>
      </c>
      <c r="D450">
        <v>439</v>
      </c>
      <c r="E450" t="s">
        <v>2589</v>
      </c>
      <c r="F450" t="s">
        <v>449</v>
      </c>
      <c r="G450" t="s">
        <v>144</v>
      </c>
      <c r="H450" t="s">
        <v>175</v>
      </c>
      <c r="I450" t="s">
        <v>176</v>
      </c>
      <c r="J450" s="8">
        <v>35945.7</v>
      </c>
      <c r="K450">
        <v>-1319.40</v>
      </c>
      <c r="L450">
        <v>0</v>
      </c>
      <c r="M450">
        <v>21475.50</v>
      </c>
      <c r="N450">
        <v>138444</v>
      </c>
      <c r="O450">
        <v>29</v>
      </c>
      <c r="P450" t="s">
        <v>154</v>
      </c>
      <c r="S450" t="s">
        <v>154</v>
      </c>
      <c r="T450" t="s">
        <v>154</v>
      </c>
      <c r="W450" s="134"/>
      <c r="Z450" s="134"/>
      <c r="AE450" t="s">
        <v>167</v>
      </c>
      <c r="AF450" t="s">
        <v>6</v>
      </c>
      <c r="AG450" t="s">
        <v>157</v>
      </c>
      <c r="AH450" t="s">
        <v>157</v>
      </c>
      <c r="AI450" t="s">
        <v>157</v>
      </c>
      <c r="AJ450" t="s">
        <v>218</v>
      </c>
      <c r="AL450" t="s">
        <v>154</v>
      </c>
      <c r="AQ450" t="s">
        <v>219</v>
      </c>
      <c r="AR450" t="s">
        <v>150</v>
      </c>
      <c r="AS450" t="s">
        <v>218</v>
      </c>
      <c r="AT450" s="1" t="s">
        <v>2593</v>
      </c>
      <c r="AU450">
        <v>2050</v>
      </c>
      <c r="AX450" t="s">
        <v>168</v>
      </c>
      <c r="AY450" t="s">
        <v>168</v>
      </c>
      <c r="AZ450" t="s">
        <v>158</v>
      </c>
      <c r="BA450" t="s">
        <v>154</v>
      </c>
      <c r="BG450" s="45"/>
      <c r="BI450">
        <v>0</v>
      </c>
    </row>
    <row r="451" spans="3:61" ht="14.45">
      <c r="C451">
        <v>445</v>
      </c>
      <c r="D451">
        <v>431</v>
      </c>
      <c r="E451" t="s">
        <v>2594</v>
      </c>
      <c r="F451" t="s">
        <v>818</v>
      </c>
      <c r="G451" t="s">
        <v>144</v>
      </c>
      <c r="H451" t="s">
        <v>374</v>
      </c>
      <c r="I451" t="s">
        <v>246</v>
      </c>
      <c r="J451" s="8">
        <v>35926</v>
      </c>
      <c r="K451">
        <v>19743</v>
      </c>
      <c r="L451">
        <v>0.143</v>
      </c>
      <c r="M451">
        <v>94511</v>
      </c>
      <c r="N451">
        <v>31600</v>
      </c>
      <c r="O451">
        <v>2</v>
      </c>
      <c r="P451" t="s">
        <v>154</v>
      </c>
      <c r="S451" t="s">
        <v>154</v>
      </c>
      <c r="T451" t="s">
        <v>154</v>
      </c>
      <c r="W451" s="134"/>
      <c r="Z451" s="134"/>
      <c r="AL451" t="s">
        <v>154</v>
      </c>
      <c r="AO451" t="s">
        <v>2598</v>
      </c>
      <c r="AP451" t="s">
        <v>795</v>
      </c>
      <c r="AR451" t="s">
        <v>154</v>
      </c>
      <c r="AX451" t="s">
        <v>168</v>
      </c>
      <c r="BA451" t="s">
        <v>154</v>
      </c>
      <c r="BG451" s="45"/>
      <c r="BH451" t="s">
        <v>2599</v>
      </c>
      <c r="BI451">
        <v>0</v>
      </c>
    </row>
    <row r="452" spans="3:61" ht="14.45">
      <c r="C452">
        <v>446</v>
      </c>
      <c r="D452">
        <v>490</v>
      </c>
      <c r="E452" t="s">
        <v>2600</v>
      </c>
      <c r="F452" t="s">
        <v>1163</v>
      </c>
      <c r="G452" t="s">
        <v>229</v>
      </c>
      <c r="H452" t="s">
        <v>145</v>
      </c>
      <c r="I452" t="s">
        <v>146</v>
      </c>
      <c r="J452" s="8">
        <v>35901.40</v>
      </c>
      <c r="K452">
        <v>891.20</v>
      </c>
      <c r="L452">
        <v>1.677</v>
      </c>
      <c r="M452">
        <v>126435.10</v>
      </c>
      <c r="N452">
        <v>88040</v>
      </c>
      <c r="O452">
        <v>16</v>
      </c>
      <c r="P452" t="s">
        <v>150</v>
      </c>
      <c r="Q452">
        <v>2018</v>
      </c>
      <c r="R452">
        <v>2019</v>
      </c>
      <c r="S452" t="s">
        <v>150</v>
      </c>
      <c r="T452" t="s">
        <v>150</v>
      </c>
      <c r="U452" t="s">
        <v>151</v>
      </c>
      <c r="V452" t="s">
        <v>152</v>
      </c>
      <c r="W452" s="134">
        <v>2030</v>
      </c>
      <c r="X452" t="s">
        <v>151</v>
      </c>
      <c r="Y452" t="s">
        <v>152</v>
      </c>
      <c r="Z452" s="134">
        <v>2040</v>
      </c>
      <c r="AA452" t="s">
        <v>150</v>
      </c>
      <c r="AB452" t="s">
        <v>151</v>
      </c>
      <c r="AC452">
        <v>2040</v>
      </c>
      <c r="AE452" t="s">
        <v>167</v>
      </c>
      <c r="AF452" t="s">
        <v>6</v>
      </c>
      <c r="AG452" t="s">
        <v>157</v>
      </c>
      <c r="AH452" t="s">
        <v>157</v>
      </c>
      <c r="AI452" t="s">
        <v>157</v>
      </c>
      <c r="AJ452" t="s">
        <v>218</v>
      </c>
      <c r="AL452" t="s">
        <v>154</v>
      </c>
      <c r="AQ452" t="s">
        <v>219</v>
      </c>
      <c r="AR452" t="s">
        <v>150</v>
      </c>
      <c r="AS452" t="s">
        <v>218</v>
      </c>
      <c r="AT452" t="s">
        <v>2604</v>
      </c>
      <c r="AU452">
        <v>2040</v>
      </c>
      <c r="AX452" t="s">
        <v>157</v>
      </c>
      <c r="AY452" t="s">
        <v>168</v>
      </c>
      <c r="AZ452" t="s">
        <v>158</v>
      </c>
      <c r="BA452" t="s">
        <v>154</v>
      </c>
      <c r="BG452" s="45"/>
      <c r="BI452">
        <v>1</v>
      </c>
    </row>
    <row r="453" spans="3:61" ht="14.45">
      <c r="C453">
        <v>447</v>
      </c>
      <c r="D453">
        <v>418</v>
      </c>
      <c r="E453" t="s">
        <v>2605</v>
      </c>
      <c r="F453" t="s">
        <v>679</v>
      </c>
      <c r="G453" t="s">
        <v>174</v>
      </c>
      <c r="H453" t="s">
        <v>175</v>
      </c>
      <c r="I453" t="s">
        <v>176</v>
      </c>
      <c r="J453" s="8">
        <v>35876.10</v>
      </c>
      <c r="K453">
        <v>788.40</v>
      </c>
      <c r="L453">
        <v>-0.085</v>
      </c>
      <c r="M453">
        <v>80710.4</v>
      </c>
      <c r="N453">
        <v>161110</v>
      </c>
      <c r="O453">
        <v>7</v>
      </c>
      <c r="P453" t="s">
        <v>154</v>
      </c>
      <c r="S453" t="s">
        <v>154</v>
      </c>
      <c r="T453" t="s">
        <v>154</v>
      </c>
      <c r="W453" s="134"/>
      <c r="Z453" s="134"/>
      <c r="AG453" t="s">
        <v>337</v>
      </c>
      <c r="AH453" t="s">
        <v>337</v>
      </c>
      <c r="AJ453" t="s">
        <v>159</v>
      </c>
      <c r="AK453" t="s">
        <v>180</v>
      </c>
      <c r="AL453" t="s">
        <v>154</v>
      </c>
      <c r="AM453" t="s">
        <v>665</v>
      </c>
      <c r="AN453">
        <v>2060</v>
      </c>
      <c r="AO453" t="s">
        <v>2609</v>
      </c>
      <c r="AR453" t="s">
        <v>154</v>
      </c>
      <c r="AX453" t="s">
        <v>168</v>
      </c>
      <c r="BA453" t="s">
        <v>154</v>
      </c>
      <c r="BG453" s="45"/>
      <c r="BI453">
        <v>0</v>
      </c>
    </row>
    <row r="454" spans="3:61" ht="14.45">
      <c r="C454">
        <v>448</v>
      </c>
      <c r="D454">
        <v>451</v>
      </c>
      <c r="E454" t="s">
        <v>2610</v>
      </c>
      <c r="F454" t="s">
        <v>997</v>
      </c>
      <c r="G454" t="s">
        <v>998</v>
      </c>
      <c r="H454" t="s">
        <v>175</v>
      </c>
      <c r="I454" t="s">
        <v>176</v>
      </c>
      <c r="J454" s="8">
        <v>35779</v>
      </c>
      <c r="K454">
        <v>-468</v>
      </c>
      <c r="L454">
        <v>-1.682</v>
      </c>
      <c r="M454">
        <v>86779</v>
      </c>
      <c r="N454">
        <v>433000</v>
      </c>
      <c r="O454">
        <v>26</v>
      </c>
      <c r="P454" t="s">
        <v>154</v>
      </c>
      <c r="S454" t="s">
        <v>154</v>
      </c>
      <c r="T454" t="s">
        <v>154</v>
      </c>
      <c r="W454" s="134"/>
      <c r="Z454" s="134"/>
      <c r="AE454" t="s">
        <v>233</v>
      </c>
      <c r="AF454" t="s">
        <v>234</v>
      </c>
      <c r="AG454" t="s">
        <v>168</v>
      </c>
      <c r="AH454" t="s">
        <v>168</v>
      </c>
      <c r="AI454" t="s">
        <v>168</v>
      </c>
      <c r="AK454" t="s">
        <v>219</v>
      </c>
      <c r="AL454" t="s">
        <v>150</v>
      </c>
      <c r="AM454" t="s">
        <v>2614</v>
      </c>
      <c r="AN454">
        <v>2050</v>
      </c>
      <c r="AO454" t="s">
        <v>2615</v>
      </c>
      <c r="AR454" t="s">
        <v>154</v>
      </c>
      <c r="AX454" t="s">
        <v>168</v>
      </c>
      <c r="AY454" t="s">
        <v>168</v>
      </c>
      <c r="AZ454" t="s">
        <v>158</v>
      </c>
      <c r="BA454" t="s">
        <v>154</v>
      </c>
      <c r="BG454" s="45"/>
      <c r="BI454">
        <v>0</v>
      </c>
    </row>
    <row r="455" spans="3:61" ht="14.45">
      <c r="C455">
        <v>449</v>
      </c>
      <c r="D455">
        <v>421</v>
      </c>
      <c r="E455" t="s">
        <v>2616</v>
      </c>
      <c r="F455" t="s">
        <v>415</v>
      </c>
      <c r="G455" t="s">
        <v>244</v>
      </c>
      <c r="H455" t="s">
        <v>175</v>
      </c>
      <c r="I455" t="s">
        <v>176</v>
      </c>
      <c r="J455" s="8">
        <v>35775.50</v>
      </c>
      <c r="K455">
        <v>2774.30</v>
      </c>
      <c r="L455">
        <v>-0.036</v>
      </c>
      <c r="M455">
        <v>100273.6</v>
      </c>
      <c r="N455">
        <v>48793</v>
      </c>
      <c r="O455">
        <v>29</v>
      </c>
      <c r="P455" t="s">
        <v>154</v>
      </c>
      <c r="S455" t="s">
        <v>154</v>
      </c>
      <c r="T455" t="s">
        <v>154</v>
      </c>
      <c r="W455" s="134"/>
      <c r="Z455" s="134"/>
      <c r="AE455" t="s">
        <v>167</v>
      </c>
      <c r="AF455" t="s">
        <v>6</v>
      </c>
      <c r="AG455" t="s">
        <v>157</v>
      </c>
      <c r="AH455" t="s">
        <v>157</v>
      </c>
      <c r="AI455" t="s">
        <v>158</v>
      </c>
      <c r="AJ455" t="s">
        <v>159</v>
      </c>
      <c r="AL455" t="s">
        <v>154</v>
      </c>
      <c r="AQ455" t="s">
        <v>160</v>
      </c>
      <c r="AR455" t="s">
        <v>150</v>
      </c>
      <c r="AS455" t="s">
        <v>159</v>
      </c>
      <c r="AT455" t="s">
        <v>2620</v>
      </c>
      <c r="AU455">
        <v>2050</v>
      </c>
      <c r="AX455" t="s">
        <v>168</v>
      </c>
      <c r="AY455" t="s">
        <v>168</v>
      </c>
      <c r="AZ455" t="s">
        <v>158</v>
      </c>
      <c r="BA455" t="s">
        <v>154</v>
      </c>
      <c r="BG455" s="45"/>
      <c r="BI455">
        <v>0</v>
      </c>
    </row>
    <row r="456" spans="3:61" ht="14.45">
      <c r="C456">
        <v>450</v>
      </c>
      <c r="D456">
        <v>454</v>
      </c>
      <c r="E456" t="s">
        <v>2621</v>
      </c>
      <c r="F456" t="s">
        <v>980</v>
      </c>
      <c r="G456" t="s">
        <v>229</v>
      </c>
      <c r="H456" t="s">
        <v>264</v>
      </c>
      <c r="I456" t="s">
        <v>176</v>
      </c>
      <c r="J456" s="8">
        <v>35773.50</v>
      </c>
      <c r="K456">
        <v>175.20</v>
      </c>
      <c r="L456">
        <v>1.936</v>
      </c>
      <c r="M456">
        <v>14408.50</v>
      </c>
      <c r="N456">
        <v>21224</v>
      </c>
      <c r="O456">
        <v>7</v>
      </c>
      <c r="P456" t="s">
        <v>154</v>
      </c>
      <c r="S456" t="s">
        <v>150</v>
      </c>
      <c r="T456" t="s">
        <v>154</v>
      </c>
      <c r="U456" t="s">
        <v>155</v>
      </c>
      <c r="W456" s="134"/>
      <c r="Z456" s="134"/>
      <c r="AE456" t="s">
        <v>167</v>
      </c>
      <c r="AF456" t="s">
        <v>6</v>
      </c>
      <c r="AG456" t="s">
        <v>157</v>
      </c>
      <c r="AH456" t="s">
        <v>157</v>
      </c>
      <c r="AI456" t="s">
        <v>157</v>
      </c>
      <c r="AJ456" t="s">
        <v>218</v>
      </c>
      <c r="AL456" t="s">
        <v>154</v>
      </c>
      <c r="AQ456" t="s">
        <v>219</v>
      </c>
      <c r="AR456" t="s">
        <v>150</v>
      </c>
      <c r="AS456" t="s">
        <v>218</v>
      </c>
      <c r="AT456" t="s">
        <v>2625</v>
      </c>
      <c r="AU456">
        <v>2050</v>
      </c>
      <c r="AX456" t="s">
        <v>157</v>
      </c>
      <c r="AY456" t="s">
        <v>168</v>
      </c>
      <c r="AZ456" t="s">
        <v>158</v>
      </c>
      <c r="BA456" t="s">
        <v>154</v>
      </c>
      <c r="BG456" s="45"/>
      <c r="BI456">
        <v>0</v>
      </c>
    </row>
    <row r="457" spans="3:61" ht="14.45">
      <c r="C457">
        <v>451</v>
      </c>
      <c r="D457">
        <v>438</v>
      </c>
      <c r="E457" t="s">
        <v>2626</v>
      </c>
      <c r="F457" t="s">
        <v>599</v>
      </c>
      <c r="G457" t="s">
        <v>184</v>
      </c>
      <c r="H457" t="s">
        <v>175</v>
      </c>
      <c r="I457" t="s">
        <v>176</v>
      </c>
      <c r="J457" s="8">
        <v>35767</v>
      </c>
      <c r="K457">
        <v>968</v>
      </c>
      <c r="L457">
        <v>-0.018</v>
      </c>
      <c r="M457">
        <v>24383</v>
      </c>
      <c r="N457">
        <v>140000</v>
      </c>
      <c r="O457">
        <v>1</v>
      </c>
      <c r="P457" t="s">
        <v>154</v>
      </c>
      <c r="S457" t="s">
        <v>154</v>
      </c>
      <c r="T457" t="s">
        <v>154</v>
      </c>
      <c r="W457" s="134"/>
      <c r="Z457" s="134"/>
      <c r="AE457" t="s">
        <v>202</v>
      </c>
      <c r="AF457" t="s">
        <v>5</v>
      </c>
      <c r="AG457" t="s">
        <v>168</v>
      </c>
      <c r="AH457" t="s">
        <v>168</v>
      </c>
      <c r="AI457" t="s">
        <v>168</v>
      </c>
      <c r="AL457" t="s">
        <v>150</v>
      </c>
      <c r="AM457" t="s">
        <v>2630</v>
      </c>
      <c r="AN457">
        <v>2060</v>
      </c>
      <c r="AR457" t="s">
        <v>154</v>
      </c>
      <c r="AT457" t="s">
        <v>2631</v>
      </c>
      <c r="AX457" t="s">
        <v>168</v>
      </c>
      <c r="AY457" t="s">
        <v>168</v>
      </c>
      <c r="AZ457" t="s">
        <v>158</v>
      </c>
      <c r="BA457" t="s">
        <v>154</v>
      </c>
      <c r="BG457" s="45"/>
      <c r="BI457">
        <v>0</v>
      </c>
    </row>
    <row r="458" spans="3:61" ht="409.5">
      <c r="C458">
        <v>452</v>
      </c>
      <c r="D458" t="e">
        <v>#N/A</v>
      </c>
      <c r="E458" t="s">
        <v>2632</v>
      </c>
      <c r="F458" t="s">
        <v>2633</v>
      </c>
      <c r="G458" t="s">
        <v>1294</v>
      </c>
      <c r="H458" t="s">
        <v>145</v>
      </c>
      <c r="I458" t="s">
        <v>146</v>
      </c>
      <c r="J458" s="8">
        <v>35764</v>
      </c>
      <c r="K458">
        <v>5513.10</v>
      </c>
      <c r="L458">
        <v>0.19</v>
      </c>
      <c r="M458">
        <v>651535.50</v>
      </c>
      <c r="N458">
        <v>49272</v>
      </c>
      <c r="O458">
        <v>27</v>
      </c>
      <c r="P458" t="s">
        <v>154</v>
      </c>
      <c r="S458" t="s">
        <v>150</v>
      </c>
      <c r="T458" t="s">
        <v>150</v>
      </c>
      <c r="U458" t="s">
        <v>151</v>
      </c>
      <c r="V458" t="s">
        <v>152</v>
      </c>
      <c r="W458" s="134">
        <v>2030</v>
      </c>
      <c r="X458" t="s">
        <v>151</v>
      </c>
      <c r="Y458" t="s">
        <v>152</v>
      </c>
      <c r="Z458" s="134">
        <v>2040</v>
      </c>
      <c r="AA458" t="s">
        <v>150</v>
      </c>
      <c r="AB458" t="s">
        <v>151</v>
      </c>
      <c r="AC458">
        <v>2040</v>
      </c>
      <c r="AE458" t="s">
        <v>167</v>
      </c>
      <c r="AF458" t="s">
        <v>6</v>
      </c>
      <c r="AG458" t="s">
        <v>157</v>
      </c>
      <c r="AH458" t="s">
        <v>157</v>
      </c>
      <c r="AI458" t="s">
        <v>157</v>
      </c>
      <c r="AJ458" t="s">
        <v>218</v>
      </c>
      <c r="AL458" t="s">
        <v>154</v>
      </c>
      <c r="AQ458" t="s">
        <v>219</v>
      </c>
      <c r="AR458" t="s">
        <v>150</v>
      </c>
      <c r="AS458" t="s">
        <v>218</v>
      </c>
      <c r="AT458" s="1" t="s">
        <v>2637</v>
      </c>
      <c r="AU458">
        <v>2040</v>
      </c>
      <c r="AX458" t="s">
        <v>157</v>
      </c>
      <c r="AY458" t="s">
        <v>158</v>
      </c>
      <c r="AZ458" t="s">
        <v>158</v>
      </c>
      <c r="BA458" t="s">
        <v>154</v>
      </c>
      <c r="BG458" s="45"/>
      <c r="BI458">
        <v>0</v>
      </c>
    </row>
    <row r="459" spans="3:61" ht="14.45">
      <c r="C459">
        <v>453</v>
      </c>
      <c r="D459">
        <v>461</v>
      </c>
      <c r="E459" t="s">
        <v>2638</v>
      </c>
      <c r="F459" t="s">
        <v>333</v>
      </c>
      <c r="G459" t="s">
        <v>229</v>
      </c>
      <c r="H459" t="s">
        <v>416</v>
      </c>
      <c r="I459" t="s">
        <v>246</v>
      </c>
      <c r="J459" s="8">
        <v>35732.8</v>
      </c>
      <c r="K459">
        <v>533.90</v>
      </c>
      <c r="L459">
        <v>-0.222</v>
      </c>
      <c r="M459">
        <v>205533.50</v>
      </c>
      <c r="N459">
        <v>58166</v>
      </c>
      <c r="O459">
        <v>4</v>
      </c>
      <c r="P459" t="s">
        <v>154</v>
      </c>
      <c r="S459" t="s">
        <v>154</v>
      </c>
      <c r="T459" t="s">
        <v>154</v>
      </c>
      <c r="W459" s="134"/>
      <c r="Z459" s="134"/>
      <c r="AL459" t="s">
        <v>154</v>
      </c>
      <c r="AO459" t="s">
        <v>2642</v>
      </c>
      <c r="AR459" t="s">
        <v>154</v>
      </c>
      <c r="AT459" t="s">
        <v>2643</v>
      </c>
      <c r="AV459" t="s">
        <v>2644</v>
      </c>
      <c r="AX459" t="s">
        <v>168</v>
      </c>
      <c r="AZ459" t="s">
        <v>160</v>
      </c>
      <c r="BA459" t="s">
        <v>150</v>
      </c>
      <c r="BB459" t="s">
        <v>2645</v>
      </c>
      <c r="BC459">
        <v>2050</v>
      </c>
      <c r="BG459" s="45"/>
      <c r="BI459">
        <v>0</v>
      </c>
    </row>
    <row r="460" spans="3:61" ht="14.45">
      <c r="C460">
        <v>454</v>
      </c>
      <c r="D460">
        <v>436</v>
      </c>
      <c r="E460" t="s">
        <v>2646</v>
      </c>
      <c r="F460" t="s">
        <v>271</v>
      </c>
      <c r="G460" t="s">
        <v>272</v>
      </c>
      <c r="H460" t="s">
        <v>175</v>
      </c>
      <c r="I460" t="s">
        <v>176</v>
      </c>
      <c r="J460" s="8">
        <v>35676</v>
      </c>
      <c r="K460">
        <v>108.90</v>
      </c>
      <c r="L460">
        <v>-0.283</v>
      </c>
      <c r="M460">
        <v>29621.30</v>
      </c>
      <c r="N460">
        <v>43287</v>
      </c>
      <c r="O460">
        <v>5</v>
      </c>
      <c r="P460" t="s">
        <v>154</v>
      </c>
      <c r="S460" t="s">
        <v>154</v>
      </c>
      <c r="T460" t="s">
        <v>154</v>
      </c>
      <c r="W460" s="134"/>
      <c r="Z460" s="134"/>
      <c r="AL460" t="s">
        <v>154</v>
      </c>
      <c r="AO460" t="s">
        <v>2650</v>
      </c>
      <c r="AP460" t="s">
        <v>795</v>
      </c>
      <c r="AR460" t="s">
        <v>154</v>
      </c>
      <c r="AX460" t="s">
        <v>168</v>
      </c>
      <c r="BA460" t="s">
        <v>154</v>
      </c>
      <c r="BG460" s="45"/>
      <c r="BH460" t="s">
        <v>2651</v>
      </c>
      <c r="BI460">
        <v>0</v>
      </c>
    </row>
    <row r="461" spans="3:61" ht="14.45">
      <c r="C461">
        <v>455</v>
      </c>
      <c r="D461">
        <v>361</v>
      </c>
      <c r="E461" t="s">
        <v>2652</v>
      </c>
      <c r="F461" t="s">
        <v>271</v>
      </c>
      <c r="G461" t="s">
        <v>272</v>
      </c>
      <c r="H461" t="s">
        <v>175</v>
      </c>
      <c r="I461" t="s">
        <v>176</v>
      </c>
      <c r="J461" s="8">
        <v>35651.2</v>
      </c>
      <c r="K461">
        <v>2132.3</v>
      </c>
      <c r="L461">
        <v>0.032</v>
      </c>
      <c r="M461">
        <v>47030</v>
      </c>
      <c r="N461">
        <v>50390</v>
      </c>
      <c r="O461">
        <v>21</v>
      </c>
      <c r="P461" t="s">
        <v>154</v>
      </c>
      <c r="S461" t="s">
        <v>154</v>
      </c>
      <c r="T461" t="s">
        <v>154</v>
      </c>
      <c r="W461" s="134"/>
      <c r="Z461" s="134"/>
      <c r="AL461" t="s">
        <v>154</v>
      </c>
      <c r="AO461" t="s">
        <v>2656</v>
      </c>
      <c r="AP461" t="s">
        <v>1028</v>
      </c>
      <c r="AR461" t="s">
        <v>154</v>
      </c>
      <c r="AX461" t="s">
        <v>168</v>
      </c>
      <c r="BA461" t="s">
        <v>154</v>
      </c>
      <c r="BG461" s="45"/>
      <c r="BI461">
        <v>0</v>
      </c>
    </row>
    <row r="462" spans="3:61" ht="14.45">
      <c r="C462">
        <v>456</v>
      </c>
      <c r="D462">
        <v>423</v>
      </c>
      <c r="E462" t="s">
        <v>2657</v>
      </c>
      <c r="F462" t="s">
        <v>271</v>
      </c>
      <c r="G462" t="s">
        <v>272</v>
      </c>
      <c r="H462" t="s">
        <v>264</v>
      </c>
      <c r="I462" t="s">
        <v>176</v>
      </c>
      <c r="J462" s="8">
        <v>35572</v>
      </c>
      <c r="K462">
        <v>3492</v>
      </c>
      <c r="L462">
        <v>0.099</v>
      </c>
      <c r="M462">
        <v>50613</v>
      </c>
      <c r="N462">
        <v>79800</v>
      </c>
      <c r="O462">
        <v>22</v>
      </c>
      <c r="P462" t="s">
        <v>154</v>
      </c>
      <c r="S462" t="s">
        <v>150</v>
      </c>
      <c r="T462" t="s">
        <v>150</v>
      </c>
      <c r="U462" t="s">
        <v>151</v>
      </c>
      <c r="V462" t="s">
        <v>152</v>
      </c>
      <c r="W462" s="134">
        <v>2031</v>
      </c>
      <c r="X462" t="s">
        <v>151</v>
      </c>
      <c r="Y462" t="s">
        <v>152</v>
      </c>
      <c r="Z462" s="134">
        <v>2050</v>
      </c>
      <c r="AA462" t="s">
        <v>150</v>
      </c>
      <c r="AB462" t="s">
        <v>151</v>
      </c>
      <c r="AC462">
        <v>2050</v>
      </c>
      <c r="AE462" t="s">
        <v>202</v>
      </c>
      <c r="AF462" t="s">
        <v>5</v>
      </c>
      <c r="AG462" t="s">
        <v>157</v>
      </c>
      <c r="AH462" t="s">
        <v>157</v>
      </c>
      <c r="AI462" t="s">
        <v>157</v>
      </c>
      <c r="AJ462" t="s">
        <v>218</v>
      </c>
      <c r="AK462" t="s">
        <v>219</v>
      </c>
      <c r="AL462" t="s">
        <v>150</v>
      </c>
      <c r="AM462" t="s">
        <v>2661</v>
      </c>
      <c r="AN462">
        <v>2050</v>
      </c>
      <c r="AR462" t="s">
        <v>154</v>
      </c>
      <c r="AX462" t="s">
        <v>157</v>
      </c>
      <c r="AY462" t="s">
        <v>171</v>
      </c>
      <c r="AZ462" t="s">
        <v>158</v>
      </c>
      <c r="BA462" t="s">
        <v>154</v>
      </c>
      <c r="BG462" s="45"/>
      <c r="BI462">
        <v>0</v>
      </c>
    </row>
    <row r="463" spans="3:61" ht="174">
      <c r="C463">
        <v>457</v>
      </c>
      <c r="D463">
        <v>443</v>
      </c>
      <c r="E463" t="s">
        <v>2662</v>
      </c>
      <c r="F463" t="s">
        <v>1840</v>
      </c>
      <c r="G463" t="s">
        <v>998</v>
      </c>
      <c r="H463" t="s">
        <v>1358</v>
      </c>
      <c r="I463" t="s">
        <v>246</v>
      </c>
      <c r="J463" s="8">
        <v>35441.50</v>
      </c>
      <c r="K463">
        <v>3932.50</v>
      </c>
      <c r="L463">
        <v>-0.002</v>
      </c>
      <c r="M463">
        <v>41312.8</v>
      </c>
      <c r="N463">
        <v>13265</v>
      </c>
      <c r="O463">
        <v>5</v>
      </c>
      <c r="P463" t="s">
        <v>154</v>
      </c>
      <c r="S463" t="s">
        <v>150</v>
      </c>
      <c r="T463" t="s">
        <v>150</v>
      </c>
      <c r="U463" t="s">
        <v>151</v>
      </c>
      <c r="V463" t="s">
        <v>152</v>
      </c>
      <c r="W463" s="134">
        <v>2030</v>
      </c>
      <c r="Z463" s="134"/>
      <c r="AE463" t="s">
        <v>167</v>
      </c>
      <c r="AF463" t="s">
        <v>6</v>
      </c>
      <c r="AG463" t="s">
        <v>157</v>
      </c>
      <c r="AH463" t="s">
        <v>157</v>
      </c>
      <c r="AI463" t="s">
        <v>157</v>
      </c>
      <c r="AJ463" t="s">
        <v>218</v>
      </c>
      <c r="AL463" t="s">
        <v>154</v>
      </c>
      <c r="AQ463" t="s">
        <v>219</v>
      </c>
      <c r="AR463" t="s">
        <v>150</v>
      </c>
      <c r="AS463" t="s">
        <v>218</v>
      </c>
      <c r="AT463" s="1" t="s">
        <v>2666</v>
      </c>
      <c r="AU463">
        <v>2050</v>
      </c>
      <c r="AX463" t="s">
        <v>168</v>
      </c>
      <c r="AY463" t="s">
        <v>262</v>
      </c>
      <c r="AZ463" t="s">
        <v>158</v>
      </c>
      <c r="BA463" t="s">
        <v>154</v>
      </c>
      <c r="BG463" s="45"/>
      <c r="BI463">
        <v>0</v>
      </c>
    </row>
    <row r="464" spans="3:61" ht="14.45">
      <c r="C464">
        <v>458</v>
      </c>
      <c r="D464">
        <v>453</v>
      </c>
      <c r="E464" t="s">
        <v>2667</v>
      </c>
      <c r="F464" t="s">
        <v>2517</v>
      </c>
      <c r="G464" t="s">
        <v>272</v>
      </c>
      <c r="H464" t="s">
        <v>145</v>
      </c>
      <c r="I464" t="s">
        <v>146</v>
      </c>
      <c r="J464" s="8">
        <v>35164.10</v>
      </c>
      <c r="K464">
        <v>316.50</v>
      </c>
      <c r="L464">
        <v>-0.023</v>
      </c>
      <c r="M464">
        <v>12607.30</v>
      </c>
      <c r="N464">
        <v>35505</v>
      </c>
      <c r="O464">
        <v>5</v>
      </c>
      <c r="P464" t="s">
        <v>154</v>
      </c>
      <c r="S464" t="s">
        <v>154</v>
      </c>
      <c r="T464" t="s">
        <v>154</v>
      </c>
      <c r="W464" s="134"/>
      <c r="Z464" s="134"/>
      <c r="AE464" t="s">
        <v>233</v>
      </c>
      <c r="AF464" t="s">
        <v>234</v>
      </c>
      <c r="AG464" t="s">
        <v>168</v>
      </c>
      <c r="AH464" t="s">
        <v>168</v>
      </c>
      <c r="AI464" t="s">
        <v>168</v>
      </c>
      <c r="AL464" t="s">
        <v>154</v>
      </c>
      <c r="AR464" t="s">
        <v>154</v>
      </c>
      <c r="AX464" t="s">
        <v>168</v>
      </c>
      <c r="AY464" t="s">
        <v>168</v>
      </c>
      <c r="AZ464" t="s">
        <v>158</v>
      </c>
      <c r="BA464" t="s">
        <v>154</v>
      </c>
      <c r="BG464" s="45"/>
      <c r="BI464">
        <v>0</v>
      </c>
    </row>
    <row r="465" spans="3:61" ht="409.5">
      <c r="C465">
        <v>459</v>
      </c>
      <c r="D465">
        <v>417</v>
      </c>
      <c r="E465" t="s">
        <v>2671</v>
      </c>
      <c r="F465" t="s">
        <v>926</v>
      </c>
      <c r="G465" t="s">
        <v>206</v>
      </c>
      <c r="H465" t="s">
        <v>175</v>
      </c>
      <c r="I465" t="s">
        <v>176</v>
      </c>
      <c r="J465" s="8">
        <v>35128.60</v>
      </c>
      <c r="K465">
        <v>-4563.50</v>
      </c>
      <c r="L465">
        <v>0</v>
      </c>
      <c r="M465">
        <v>141909.90</v>
      </c>
      <c r="N465">
        <v>22794</v>
      </c>
      <c r="O465">
        <v>8</v>
      </c>
      <c r="P465" t="s">
        <v>154</v>
      </c>
      <c r="S465" t="s">
        <v>154</v>
      </c>
      <c r="T465" t="s">
        <v>154</v>
      </c>
      <c r="W465" s="134"/>
      <c r="Z465" s="134"/>
      <c r="AE465" t="s">
        <v>281</v>
      </c>
      <c r="AF465" t="s">
        <v>240</v>
      </c>
      <c r="AG465" t="s">
        <v>157</v>
      </c>
      <c r="AH465" t="s">
        <v>157</v>
      </c>
      <c r="AI465" t="s">
        <v>169</v>
      </c>
      <c r="AJ465" t="s">
        <v>159</v>
      </c>
      <c r="AL465" t="s">
        <v>154</v>
      </c>
      <c r="AR465" t="s">
        <v>154</v>
      </c>
      <c r="AX465" t="s">
        <v>168</v>
      </c>
      <c r="AY465" t="s">
        <v>168</v>
      </c>
      <c r="AZ465" t="s">
        <v>158</v>
      </c>
      <c r="BA465" t="s">
        <v>150</v>
      </c>
      <c r="BB465" s="1" t="s">
        <v>2675</v>
      </c>
      <c r="BC465">
        <v>2030</v>
      </c>
      <c r="BG465" s="45"/>
      <c r="BI465">
        <v>0</v>
      </c>
    </row>
    <row r="466" spans="3:61" ht="14.45">
      <c r="C466">
        <v>460</v>
      </c>
      <c r="D466" t="e">
        <v>#N/A</v>
      </c>
      <c r="E466" t="s">
        <v>2676</v>
      </c>
      <c r="F466" t="s">
        <v>1294</v>
      </c>
      <c r="G466" t="s">
        <v>1294</v>
      </c>
      <c r="H466" t="s">
        <v>175</v>
      </c>
      <c r="I466" t="s">
        <v>176</v>
      </c>
      <c r="J466" s="8">
        <v>35058.2</v>
      </c>
      <c r="K466">
        <v>525.8</v>
      </c>
      <c r="L466">
        <v>0.042</v>
      </c>
      <c r="M466">
        <v>20574.9</v>
      </c>
      <c r="N466">
        <v>98202</v>
      </c>
      <c r="O466">
        <v>13</v>
      </c>
      <c r="P466" t="s">
        <v>154</v>
      </c>
      <c r="S466" t="s">
        <v>154</v>
      </c>
      <c r="T466" t="s">
        <v>154</v>
      </c>
      <c r="W466" s="134"/>
      <c r="Z466" s="134"/>
      <c r="AE466" t="s">
        <v>233</v>
      </c>
      <c r="AF466" t="s">
        <v>234</v>
      </c>
      <c r="AG466" t="s">
        <v>157</v>
      </c>
      <c r="AH466" t="s">
        <v>157</v>
      </c>
      <c r="AJ466" t="s">
        <v>159</v>
      </c>
      <c r="AK466" t="s">
        <v>180</v>
      </c>
      <c r="AL466" t="s">
        <v>154</v>
      </c>
      <c r="AM466" t="s">
        <v>338</v>
      </c>
      <c r="AN466">
        <v>2060</v>
      </c>
      <c r="AO466" t="s">
        <v>2680</v>
      </c>
      <c r="AR466" t="s">
        <v>154</v>
      </c>
      <c r="AX466" t="s">
        <v>168</v>
      </c>
      <c r="AY466" t="s">
        <v>168</v>
      </c>
      <c r="AZ466" t="s">
        <v>158</v>
      </c>
      <c r="BA466" t="s">
        <v>154</v>
      </c>
      <c r="BG466" s="45"/>
      <c r="BI466">
        <v>0</v>
      </c>
    </row>
    <row r="467" spans="3:61" ht="409.5">
      <c r="C467">
        <v>461</v>
      </c>
      <c r="D467">
        <v>375</v>
      </c>
      <c r="E467" t="s">
        <v>2681</v>
      </c>
      <c r="F467" t="s">
        <v>348</v>
      </c>
      <c r="G467" t="s">
        <v>214</v>
      </c>
      <c r="H467" t="s">
        <v>349</v>
      </c>
      <c r="I467" t="s">
        <v>176</v>
      </c>
      <c r="J467" s="8">
        <v>34935</v>
      </c>
      <c r="K467">
        <v>1552</v>
      </c>
      <c r="L467">
        <v>0</v>
      </c>
      <c r="M467">
        <v>51485</v>
      </c>
      <c r="N467">
        <v>76800</v>
      </c>
      <c r="O467">
        <v>1</v>
      </c>
      <c r="P467" t="s">
        <v>154</v>
      </c>
      <c r="S467" t="s">
        <v>150</v>
      </c>
      <c r="T467" t="s">
        <v>150</v>
      </c>
      <c r="U467" t="s">
        <v>151</v>
      </c>
      <c r="V467" t="s">
        <v>152</v>
      </c>
      <c r="W467" s="134">
        <v>2030</v>
      </c>
      <c r="X467" t="s">
        <v>151</v>
      </c>
      <c r="Y467" t="s">
        <v>152</v>
      </c>
      <c r="Z467" s="134">
        <v>2050</v>
      </c>
      <c r="AA467" t="s">
        <v>150</v>
      </c>
      <c r="AB467" t="s">
        <v>151</v>
      </c>
      <c r="AC467">
        <v>2050</v>
      </c>
      <c r="AE467" t="s">
        <v>167</v>
      </c>
      <c r="AF467" t="s">
        <v>6</v>
      </c>
      <c r="AG467" t="s">
        <v>157</v>
      </c>
      <c r="AH467" t="s">
        <v>157</v>
      </c>
      <c r="AI467" t="s">
        <v>157</v>
      </c>
      <c r="AJ467" t="s">
        <v>218</v>
      </c>
      <c r="AL467" t="s">
        <v>154</v>
      </c>
      <c r="AQ467" t="s">
        <v>219</v>
      </c>
      <c r="AR467" t="s">
        <v>150</v>
      </c>
      <c r="AS467" t="s">
        <v>218</v>
      </c>
      <c r="AT467" s="1" t="s">
        <v>2685</v>
      </c>
      <c r="AU467">
        <v>2050</v>
      </c>
      <c r="AX467" t="s">
        <v>168</v>
      </c>
      <c r="AY467" t="s">
        <v>168</v>
      </c>
      <c r="AZ467" t="s">
        <v>158</v>
      </c>
      <c r="BA467" t="s">
        <v>154</v>
      </c>
      <c r="BG467" s="45"/>
      <c r="BI467">
        <v>0</v>
      </c>
    </row>
    <row r="468" spans="3:61" ht="14.45">
      <c r="C468">
        <v>462</v>
      </c>
      <c r="D468" t="e">
        <v>#N/A</v>
      </c>
      <c r="E468" t="s">
        <v>2686</v>
      </c>
      <c r="F468" t="s">
        <v>679</v>
      </c>
      <c r="G468" t="s">
        <v>174</v>
      </c>
      <c r="H468" t="s">
        <v>145</v>
      </c>
      <c r="I468" t="s">
        <v>146</v>
      </c>
      <c r="J468" s="8">
        <v>34916.8</v>
      </c>
      <c r="K468">
        <v>79.9</v>
      </c>
      <c r="L468">
        <v>-0.909</v>
      </c>
      <c r="M468">
        <v>15690.50</v>
      </c>
      <c r="N468">
        <v>3201</v>
      </c>
      <c r="O468">
        <v>13</v>
      </c>
      <c r="P468" t="s">
        <v>154</v>
      </c>
      <c r="S468" t="s">
        <v>154</v>
      </c>
      <c r="T468" t="s">
        <v>154</v>
      </c>
      <c r="W468" s="134"/>
      <c r="Z468" s="134"/>
      <c r="AE468" t="s">
        <v>167</v>
      </c>
      <c r="AF468" t="s">
        <v>6</v>
      </c>
      <c r="AG468" t="s">
        <v>157</v>
      </c>
      <c r="AH468" t="s">
        <v>157</v>
      </c>
      <c r="AI468" t="s">
        <v>157</v>
      </c>
      <c r="AJ468" t="s">
        <v>218</v>
      </c>
      <c r="AL468" t="s">
        <v>154</v>
      </c>
      <c r="AQ468" t="s">
        <v>219</v>
      </c>
      <c r="AR468" t="s">
        <v>150</v>
      </c>
      <c r="AS468" t="s">
        <v>218</v>
      </c>
      <c r="AT468" t="s">
        <v>2690</v>
      </c>
      <c r="AU468">
        <v>2050</v>
      </c>
      <c r="AX468" t="s">
        <v>157</v>
      </c>
      <c r="AY468" t="s">
        <v>262</v>
      </c>
      <c r="AZ468" t="s">
        <v>158</v>
      </c>
      <c r="BA468" t="s">
        <v>154</v>
      </c>
      <c r="BG468" s="45"/>
      <c r="BI468">
        <v>0</v>
      </c>
    </row>
    <row r="469" spans="3:61" ht="14.45">
      <c r="C469">
        <v>463</v>
      </c>
      <c r="D469">
        <v>405</v>
      </c>
      <c r="E469" t="s">
        <v>2691</v>
      </c>
      <c r="F469" t="s">
        <v>192</v>
      </c>
      <c r="G469" t="s">
        <v>193</v>
      </c>
      <c r="H469" t="s">
        <v>342</v>
      </c>
      <c r="I469" t="s">
        <v>176</v>
      </c>
      <c r="J469" s="8">
        <v>34849.2</v>
      </c>
      <c r="K469">
        <v>6036.70</v>
      </c>
      <c r="L469">
        <v>0.129</v>
      </c>
      <c r="M469">
        <v>309272.80</v>
      </c>
      <c r="N469">
        <v>129177</v>
      </c>
      <c r="O469">
        <v>1</v>
      </c>
      <c r="P469" t="s">
        <v>154</v>
      </c>
      <c r="S469" t="s">
        <v>154</v>
      </c>
      <c r="T469" t="s">
        <v>154</v>
      </c>
      <c r="W469" s="134"/>
      <c r="Z469" s="134"/>
      <c r="AE469" t="s">
        <v>202</v>
      </c>
      <c r="AF469" t="s">
        <v>5</v>
      </c>
      <c r="AG469" t="s">
        <v>157</v>
      </c>
      <c r="AH469" t="s">
        <v>157</v>
      </c>
      <c r="AI469" t="s">
        <v>168</v>
      </c>
      <c r="AJ469" t="s">
        <v>159</v>
      </c>
      <c r="AK469" t="s">
        <v>160</v>
      </c>
      <c r="AL469" t="s">
        <v>150</v>
      </c>
      <c r="AM469" t="s">
        <v>2695</v>
      </c>
      <c r="AN469">
        <v>2050</v>
      </c>
      <c r="AR469" t="s">
        <v>154</v>
      </c>
      <c r="AX469" t="s">
        <v>168</v>
      </c>
      <c r="AY469" t="s">
        <v>262</v>
      </c>
      <c r="AZ469" t="s">
        <v>158</v>
      </c>
      <c r="BA469" t="s">
        <v>154</v>
      </c>
      <c r="BG469" s="45"/>
      <c r="BI469">
        <v>0</v>
      </c>
    </row>
    <row r="470" spans="3:61" ht="409.5">
      <c r="C470">
        <v>464</v>
      </c>
      <c r="D470" t="e">
        <v>#N/A</v>
      </c>
      <c r="E470" t="s">
        <v>2696</v>
      </c>
      <c r="F470" t="s">
        <v>333</v>
      </c>
      <c r="G470" t="s">
        <v>229</v>
      </c>
      <c r="H470" t="s">
        <v>686</v>
      </c>
      <c r="I470" t="s">
        <v>176</v>
      </c>
      <c r="J470" s="8">
        <v>34762.60</v>
      </c>
      <c r="K470">
        <v>32.60</v>
      </c>
      <c r="L470">
        <v>1.242</v>
      </c>
      <c r="M470">
        <v>30879.30</v>
      </c>
      <c r="N470">
        <v>26149</v>
      </c>
      <c r="O470">
        <v>1</v>
      </c>
      <c r="P470" t="s">
        <v>154</v>
      </c>
      <c r="S470" t="s">
        <v>154</v>
      </c>
      <c r="T470" t="s">
        <v>154</v>
      </c>
      <c r="W470" s="134"/>
      <c r="Z470" s="134"/>
      <c r="AE470" t="s">
        <v>202</v>
      </c>
      <c r="AF470" t="s">
        <v>5</v>
      </c>
      <c r="AG470" t="s">
        <v>157</v>
      </c>
      <c r="AH470" t="s">
        <v>157</v>
      </c>
      <c r="AI470" t="s">
        <v>169</v>
      </c>
      <c r="AJ470" t="s">
        <v>159</v>
      </c>
      <c r="AK470" t="s">
        <v>160</v>
      </c>
      <c r="AL470" t="s">
        <v>150</v>
      </c>
      <c r="AM470" s="1" t="s">
        <v>2700</v>
      </c>
      <c r="AN470">
        <v>2032</v>
      </c>
      <c r="AR470" t="s">
        <v>154</v>
      </c>
      <c r="AX470" t="s">
        <v>168</v>
      </c>
      <c r="AY470" t="s">
        <v>168</v>
      </c>
      <c r="AZ470" t="s">
        <v>158</v>
      </c>
      <c r="BA470" t="s">
        <v>154</v>
      </c>
      <c r="BG470" s="45"/>
      <c r="BI470">
        <v>0</v>
      </c>
    </row>
    <row r="471" spans="3:61" ht="14.45">
      <c r="C471">
        <v>465</v>
      </c>
      <c r="D471" t="e">
        <v>#N/A</v>
      </c>
      <c r="E471" t="s">
        <v>2701</v>
      </c>
      <c r="F471" t="s">
        <v>599</v>
      </c>
      <c r="G471" t="s">
        <v>184</v>
      </c>
      <c r="H471" t="s">
        <v>175</v>
      </c>
      <c r="I471" t="s">
        <v>176</v>
      </c>
      <c r="J471" s="8">
        <v>34714</v>
      </c>
      <c r="K471">
        <v>2954.50</v>
      </c>
      <c r="L471">
        <v>0.029</v>
      </c>
      <c r="M471">
        <v>45355.20</v>
      </c>
      <c r="N471">
        <v>74378</v>
      </c>
      <c r="O471">
        <v>24</v>
      </c>
      <c r="P471" t="s">
        <v>154</v>
      </c>
      <c r="S471" t="s">
        <v>154</v>
      </c>
      <c r="T471" t="s">
        <v>154</v>
      </c>
      <c r="W471" s="134"/>
      <c r="Z471" s="134"/>
      <c r="AE471" t="s">
        <v>233</v>
      </c>
      <c r="AF471" t="s">
        <v>234</v>
      </c>
      <c r="AG471" t="s">
        <v>168</v>
      </c>
      <c r="AH471" t="s">
        <v>168</v>
      </c>
      <c r="AI471" t="s">
        <v>168</v>
      </c>
      <c r="AK471" t="s">
        <v>180</v>
      </c>
      <c r="AL471" t="s">
        <v>154</v>
      </c>
      <c r="AO471" t="s">
        <v>2705</v>
      </c>
      <c r="AP471" t="s">
        <v>431</v>
      </c>
      <c r="AR471" t="s">
        <v>154</v>
      </c>
      <c r="AX471" t="s">
        <v>168</v>
      </c>
      <c r="AY471" t="s">
        <v>168</v>
      </c>
      <c r="AZ471" t="s">
        <v>158</v>
      </c>
      <c r="BA471" t="s">
        <v>154</v>
      </c>
      <c r="BG471" s="45"/>
      <c r="BI471">
        <v>0</v>
      </c>
    </row>
    <row r="472" spans="3:61" ht="409.5">
      <c r="C472">
        <v>466</v>
      </c>
      <c r="D472" t="e">
        <v>#N/A</v>
      </c>
      <c r="E472" t="s">
        <v>2706</v>
      </c>
      <c r="F472" t="s">
        <v>1433</v>
      </c>
      <c r="G472" t="s">
        <v>790</v>
      </c>
      <c r="H472" t="s">
        <v>1694</v>
      </c>
      <c r="I472" t="s">
        <v>246</v>
      </c>
      <c r="J472" s="8">
        <v>34513.90</v>
      </c>
      <c r="K472">
        <v>207.10</v>
      </c>
      <c r="L472">
        <v>-0.072</v>
      </c>
      <c r="M472">
        <v>23254.30</v>
      </c>
      <c r="N472">
        <v>38358</v>
      </c>
      <c r="O472">
        <v>4</v>
      </c>
      <c r="P472" t="s">
        <v>154</v>
      </c>
      <c r="S472" t="s">
        <v>154</v>
      </c>
      <c r="T472" t="s">
        <v>154</v>
      </c>
      <c r="W472" s="134"/>
      <c r="Z472" s="134"/>
      <c r="AE472" t="s">
        <v>167</v>
      </c>
      <c r="AF472" t="s">
        <v>6</v>
      </c>
      <c r="AG472" t="s">
        <v>157</v>
      </c>
      <c r="AH472" t="s">
        <v>157</v>
      </c>
      <c r="AI472" t="s">
        <v>157</v>
      </c>
      <c r="AJ472" t="s">
        <v>218</v>
      </c>
      <c r="AL472" t="s">
        <v>154</v>
      </c>
      <c r="AQ472" t="s">
        <v>219</v>
      </c>
      <c r="AR472" t="s">
        <v>150</v>
      </c>
      <c r="AS472" t="s">
        <v>218</v>
      </c>
      <c r="AT472" s="1" t="s">
        <v>2710</v>
      </c>
      <c r="AU472">
        <v>2050</v>
      </c>
      <c r="AX472" t="s">
        <v>157</v>
      </c>
      <c r="AY472" t="s">
        <v>190</v>
      </c>
      <c r="AZ472" t="s">
        <v>157</v>
      </c>
      <c r="BA472" t="s">
        <v>154</v>
      </c>
      <c r="BG472" s="45"/>
      <c r="BI472">
        <v>0</v>
      </c>
    </row>
    <row r="473" spans="3:61" ht="14.45">
      <c r="C473">
        <v>467</v>
      </c>
      <c r="D473">
        <v>452</v>
      </c>
      <c r="E473" t="s">
        <v>2711</v>
      </c>
      <c r="F473" t="s">
        <v>599</v>
      </c>
      <c r="G473" t="s">
        <v>184</v>
      </c>
      <c r="H473" t="s">
        <v>175</v>
      </c>
      <c r="I473" t="s">
        <v>176</v>
      </c>
      <c r="J473" s="8">
        <v>34440</v>
      </c>
      <c r="K473">
        <v>5889</v>
      </c>
      <c r="L473">
        <v>0.056</v>
      </c>
      <c r="M473">
        <v>560038</v>
      </c>
      <c r="N473">
        <v>54435</v>
      </c>
      <c r="O473">
        <v>2</v>
      </c>
      <c r="P473" t="s">
        <v>154</v>
      </c>
      <c r="S473" t="s">
        <v>154</v>
      </c>
      <c r="T473" t="s">
        <v>154</v>
      </c>
      <c r="W473" s="134"/>
      <c r="Z473" s="134"/>
      <c r="AL473" t="s">
        <v>154</v>
      </c>
      <c r="AO473" t="s">
        <v>2715</v>
      </c>
      <c r="AP473" t="s">
        <v>795</v>
      </c>
      <c r="AR473" t="s">
        <v>154</v>
      </c>
      <c r="AX473" t="s">
        <v>168</v>
      </c>
      <c r="BA473" t="s">
        <v>154</v>
      </c>
      <c r="BG473" s="45"/>
      <c r="BI473">
        <v>0</v>
      </c>
    </row>
    <row r="474" spans="3:61" ht="409.5">
      <c r="C474">
        <v>468</v>
      </c>
      <c r="D474" t="e">
        <v>#N/A</v>
      </c>
      <c r="E474" t="s">
        <v>2716</v>
      </c>
      <c r="F474" t="s">
        <v>2149</v>
      </c>
      <c r="G474" t="s">
        <v>229</v>
      </c>
      <c r="H474" t="s">
        <v>145</v>
      </c>
      <c r="I474" t="s">
        <v>146</v>
      </c>
      <c r="J474" s="8">
        <v>34437.3</v>
      </c>
      <c r="K474">
        <v>1118</v>
      </c>
      <c r="L474">
        <v>-0.227</v>
      </c>
      <c r="M474">
        <v>110153.80</v>
      </c>
      <c r="N474">
        <v>51435</v>
      </c>
      <c r="O474">
        <v>3</v>
      </c>
      <c r="P474" t="s">
        <v>154</v>
      </c>
      <c r="S474" t="s">
        <v>154</v>
      </c>
      <c r="T474" t="s">
        <v>154</v>
      </c>
      <c r="W474" s="134"/>
      <c r="Z474" s="134"/>
      <c r="AE474" t="s">
        <v>281</v>
      </c>
      <c r="AF474" t="s">
        <v>240</v>
      </c>
      <c r="AG474" t="s">
        <v>157</v>
      </c>
      <c r="AH474" t="s">
        <v>157</v>
      </c>
      <c r="AI474" t="s">
        <v>158</v>
      </c>
      <c r="AJ474" t="s">
        <v>159</v>
      </c>
      <c r="AL474" t="s">
        <v>154</v>
      </c>
      <c r="AR474" t="s">
        <v>154</v>
      </c>
      <c r="AX474" t="s">
        <v>157</v>
      </c>
      <c r="AY474" t="s">
        <v>168</v>
      </c>
      <c r="AZ474" t="s">
        <v>158</v>
      </c>
      <c r="BA474" t="s">
        <v>150</v>
      </c>
      <c r="BB474" s="1" t="s">
        <v>2720</v>
      </c>
      <c r="BC474">
        <v>2030</v>
      </c>
      <c r="BG474" s="45"/>
      <c r="BI474">
        <v>0</v>
      </c>
    </row>
    <row r="475" spans="3:61" ht="14.45">
      <c r="C475">
        <v>469</v>
      </c>
      <c r="D475" t="e">
        <v>#N/A</v>
      </c>
      <c r="E475" t="s">
        <v>2721</v>
      </c>
      <c r="F475" t="s">
        <v>173</v>
      </c>
      <c r="G475" t="s">
        <v>174</v>
      </c>
      <c r="H475" t="s">
        <v>1138</v>
      </c>
      <c r="I475" t="s">
        <v>176</v>
      </c>
      <c r="J475" s="8">
        <v>34257.90</v>
      </c>
      <c r="K475">
        <v>5191.20</v>
      </c>
      <c r="L475">
        <v>0.106</v>
      </c>
      <c r="M475">
        <v>45739.70</v>
      </c>
      <c r="N475">
        <v>121223</v>
      </c>
      <c r="O475">
        <v>6</v>
      </c>
      <c r="P475" t="s">
        <v>154</v>
      </c>
      <c r="S475" t="s">
        <v>154</v>
      </c>
      <c r="T475" t="s">
        <v>154</v>
      </c>
      <c r="W475" s="134"/>
      <c r="Z475" s="134"/>
      <c r="AL475" t="s">
        <v>154</v>
      </c>
      <c r="AR475" t="s">
        <v>150</v>
      </c>
      <c r="AT475" t="s">
        <v>2725</v>
      </c>
      <c r="AU475">
        <v>2060</v>
      </c>
      <c r="AV475" t="s">
        <v>2726</v>
      </c>
      <c r="AX475" t="s">
        <v>157</v>
      </c>
      <c r="AY475" t="s">
        <v>150</v>
      </c>
      <c r="BA475" t="s">
        <v>154</v>
      </c>
      <c r="BG475" s="45"/>
      <c r="BI475">
        <v>0</v>
      </c>
    </row>
    <row r="476" spans="3:61" ht="14.45">
      <c r="C476">
        <v>470</v>
      </c>
      <c r="D476">
        <v>492</v>
      </c>
      <c r="E476" t="s">
        <v>2727</v>
      </c>
      <c r="F476" t="s">
        <v>1433</v>
      </c>
      <c r="G476" t="s">
        <v>790</v>
      </c>
      <c r="H476" t="s">
        <v>2728</v>
      </c>
      <c r="I476" t="s">
        <v>3035</v>
      </c>
      <c r="J476" s="8">
        <v>34238.50</v>
      </c>
      <c r="K476">
        <v>188.60</v>
      </c>
      <c r="L476">
        <v>0.358</v>
      </c>
      <c r="M476">
        <v>27206.10</v>
      </c>
      <c r="N476">
        <v>59157</v>
      </c>
      <c r="O476">
        <v>5</v>
      </c>
      <c r="P476" t="s">
        <v>154</v>
      </c>
      <c r="S476" t="s">
        <v>154</v>
      </c>
      <c r="T476" t="s">
        <v>154</v>
      </c>
      <c r="W476" s="134"/>
      <c r="Z476" s="134"/>
      <c r="AL476" t="s">
        <v>154</v>
      </c>
      <c r="AO476" t="s">
        <v>2732</v>
      </c>
      <c r="AR476" t="s">
        <v>154</v>
      </c>
      <c r="AV476" t="s">
        <v>2733</v>
      </c>
      <c r="AW476" t="s">
        <v>795</v>
      </c>
      <c r="AX476" t="s">
        <v>168</v>
      </c>
      <c r="BA476" t="s">
        <v>154</v>
      </c>
      <c r="BG476" s="45"/>
      <c r="BI476">
        <v>0</v>
      </c>
    </row>
    <row r="477" spans="3:61" ht="14.45">
      <c r="C477">
        <v>471</v>
      </c>
      <c r="D477">
        <v>458</v>
      </c>
      <c r="E477" t="s">
        <v>2734</v>
      </c>
      <c r="F477" t="s">
        <v>599</v>
      </c>
      <c r="G477" t="s">
        <v>184</v>
      </c>
      <c r="H477" t="s">
        <v>175</v>
      </c>
      <c r="I477" t="s">
        <v>176</v>
      </c>
      <c r="J477" s="8">
        <v>34102</v>
      </c>
      <c r="K477">
        <v>3946</v>
      </c>
      <c r="L477">
        <v>4.369</v>
      </c>
      <c r="M477">
        <v>31540</v>
      </c>
      <c r="N477">
        <v>69600</v>
      </c>
      <c r="O477">
        <v>2</v>
      </c>
      <c r="P477" t="s">
        <v>154</v>
      </c>
      <c r="S477" t="s">
        <v>154</v>
      </c>
      <c r="T477" t="s">
        <v>154</v>
      </c>
      <c r="W477" s="134"/>
      <c r="Z477" s="134"/>
      <c r="AG477" t="s">
        <v>157</v>
      </c>
      <c r="AH477" t="s">
        <v>157</v>
      </c>
      <c r="AJ477" t="s">
        <v>159</v>
      </c>
      <c r="AK477" t="s">
        <v>180</v>
      </c>
      <c r="AL477" t="s">
        <v>154</v>
      </c>
      <c r="AM477" t="s">
        <v>665</v>
      </c>
      <c r="AN477">
        <v>2060</v>
      </c>
      <c r="AO477" t="s">
        <v>2738</v>
      </c>
      <c r="AR477" t="s">
        <v>154</v>
      </c>
      <c r="AX477" t="s">
        <v>168</v>
      </c>
      <c r="BA477" t="s">
        <v>154</v>
      </c>
      <c r="BG477" s="45"/>
      <c r="BI477">
        <v>0</v>
      </c>
    </row>
    <row r="478" spans="3:61" ht="14.45">
      <c r="C478">
        <v>472</v>
      </c>
      <c r="D478">
        <v>459</v>
      </c>
      <c r="E478" t="s">
        <v>2739</v>
      </c>
      <c r="F478" t="s">
        <v>997</v>
      </c>
      <c r="G478" t="s">
        <v>998</v>
      </c>
      <c r="H478" t="s">
        <v>145</v>
      </c>
      <c r="I478" t="s">
        <v>146</v>
      </c>
      <c r="J478" s="8">
        <v>34057.90</v>
      </c>
      <c r="K478">
        <v>2206.10</v>
      </c>
      <c r="L478">
        <v>0.024</v>
      </c>
      <c r="M478">
        <v>76754.80</v>
      </c>
      <c r="N478">
        <v>139163</v>
      </c>
      <c r="O478">
        <v>6</v>
      </c>
      <c r="P478" t="s">
        <v>154</v>
      </c>
      <c r="S478" t="s">
        <v>150</v>
      </c>
      <c r="T478" t="s">
        <v>150</v>
      </c>
      <c r="U478" t="s">
        <v>151</v>
      </c>
      <c r="V478" t="s">
        <v>152</v>
      </c>
      <c r="W478" s="134">
        <v>2030</v>
      </c>
      <c r="Z478" s="134"/>
      <c r="AE478" t="s">
        <v>167</v>
      </c>
      <c r="AF478" t="s">
        <v>6</v>
      </c>
      <c r="AG478" t="s">
        <v>157</v>
      </c>
      <c r="AH478" t="s">
        <v>157</v>
      </c>
      <c r="AI478" t="s">
        <v>158</v>
      </c>
      <c r="AJ478" t="s">
        <v>159</v>
      </c>
      <c r="AL478" t="s">
        <v>154</v>
      </c>
      <c r="AQ478" t="s">
        <v>160</v>
      </c>
      <c r="AR478" t="s">
        <v>150</v>
      </c>
      <c r="AS478" t="s">
        <v>159</v>
      </c>
      <c r="AT478" t="s">
        <v>2743</v>
      </c>
      <c r="AU478">
        <v>2050</v>
      </c>
      <c r="AX478" t="s">
        <v>168</v>
      </c>
      <c r="AY478" t="s">
        <v>158</v>
      </c>
      <c r="AZ478" t="s">
        <v>158</v>
      </c>
      <c r="BA478" t="s">
        <v>154</v>
      </c>
      <c r="BG478" s="45"/>
      <c r="BI478">
        <v>0</v>
      </c>
    </row>
    <row r="479" spans="3:61" ht="14.45">
      <c r="C479">
        <v>473</v>
      </c>
      <c r="D479">
        <v>437</v>
      </c>
      <c r="E479" t="s">
        <v>2744</v>
      </c>
      <c r="F479" t="s">
        <v>183</v>
      </c>
      <c r="G479" t="s">
        <v>184</v>
      </c>
      <c r="H479" t="s">
        <v>175</v>
      </c>
      <c r="I479" t="s">
        <v>176</v>
      </c>
      <c r="J479" s="8">
        <v>34020.8</v>
      </c>
      <c r="K479">
        <v>342.80</v>
      </c>
      <c r="L479">
        <v>-0.661</v>
      </c>
      <c r="M479">
        <v>37435.3</v>
      </c>
      <c r="N479">
        <v>80730</v>
      </c>
      <c r="O479">
        <v>26</v>
      </c>
      <c r="P479" t="s">
        <v>154</v>
      </c>
      <c r="S479" t="s">
        <v>154</v>
      </c>
      <c r="T479" t="s">
        <v>154</v>
      </c>
      <c r="W479" s="134"/>
      <c r="Z479" s="134"/>
      <c r="AG479" t="s">
        <v>157</v>
      </c>
      <c r="AH479" t="s">
        <v>157</v>
      </c>
      <c r="AJ479" t="s">
        <v>159</v>
      </c>
      <c r="AL479" t="s">
        <v>154</v>
      </c>
      <c r="AM479" t="s">
        <v>2747</v>
      </c>
      <c r="AN479">
        <v>2060</v>
      </c>
      <c r="AO479" t="s">
        <v>2748</v>
      </c>
      <c r="AR479" t="s">
        <v>154</v>
      </c>
      <c r="AX479" t="s">
        <v>168</v>
      </c>
      <c r="BA479" t="s">
        <v>154</v>
      </c>
      <c r="BG479" s="45"/>
      <c r="BH479" t="s">
        <v>2749</v>
      </c>
      <c r="BI479">
        <v>0</v>
      </c>
    </row>
    <row r="480" spans="3:61" ht="14.45">
      <c r="C480">
        <v>474</v>
      </c>
      <c r="D480">
        <v>496</v>
      </c>
      <c r="E480" t="s">
        <v>2750</v>
      </c>
      <c r="F480" t="s">
        <v>1433</v>
      </c>
      <c r="G480" t="s">
        <v>790</v>
      </c>
      <c r="H480" t="s">
        <v>374</v>
      </c>
      <c r="I480" t="s">
        <v>246</v>
      </c>
      <c r="J480" s="8">
        <v>33996.7</v>
      </c>
      <c r="K480">
        <v>322.70</v>
      </c>
      <c r="L480">
        <v>-0.716</v>
      </c>
      <c r="M480">
        <v>326031.20</v>
      </c>
      <c r="N480">
        <v>42511</v>
      </c>
      <c r="O480">
        <v>30</v>
      </c>
      <c r="P480" t="s">
        <v>154</v>
      </c>
      <c r="S480" t="s">
        <v>150</v>
      </c>
      <c r="T480" t="s">
        <v>150</v>
      </c>
      <c r="U480" t="s">
        <v>151</v>
      </c>
      <c r="V480" t="s">
        <v>827</v>
      </c>
      <c r="W480" s="134">
        <v>2030</v>
      </c>
      <c r="Z480" s="134"/>
      <c r="AE480" t="s">
        <v>167</v>
      </c>
      <c r="AF480" t="s">
        <v>6</v>
      </c>
      <c r="AG480" t="s">
        <v>157</v>
      </c>
      <c r="AH480" t="s">
        <v>157</v>
      </c>
      <c r="AI480" t="s">
        <v>157</v>
      </c>
      <c r="AJ480" t="s">
        <v>218</v>
      </c>
      <c r="AL480" t="s">
        <v>154</v>
      </c>
      <c r="AQ480" t="s">
        <v>219</v>
      </c>
      <c r="AR480" t="s">
        <v>150</v>
      </c>
      <c r="AS480" t="s">
        <v>218</v>
      </c>
      <c r="AT480" t="s">
        <v>2754</v>
      </c>
      <c r="AU480">
        <v>2050</v>
      </c>
      <c r="AX480" t="s">
        <v>157</v>
      </c>
      <c r="AY480" t="s">
        <v>312</v>
      </c>
      <c r="AZ480" t="s">
        <v>158</v>
      </c>
      <c r="BA480" t="s">
        <v>154</v>
      </c>
      <c r="BG480" s="45"/>
      <c r="BI480">
        <v>0</v>
      </c>
    </row>
    <row r="481" spans="3:61" ht="14.45">
      <c r="C481">
        <v>475</v>
      </c>
      <c r="D481" t="e">
        <v>#N/A</v>
      </c>
      <c r="E481" t="s">
        <v>2755</v>
      </c>
      <c r="F481" t="s">
        <v>1206</v>
      </c>
      <c r="G481" t="s">
        <v>229</v>
      </c>
      <c r="H481" t="s">
        <v>264</v>
      </c>
      <c r="I481" t="s">
        <v>176</v>
      </c>
      <c r="J481" s="8">
        <v>33663.8</v>
      </c>
      <c r="K481">
        <v>4162</v>
      </c>
      <c r="L481">
        <v>-0.095</v>
      </c>
      <c r="M481">
        <v>43418.90</v>
      </c>
      <c r="N481">
        <v>30100</v>
      </c>
      <c r="O481">
        <v>5</v>
      </c>
      <c r="P481" t="s">
        <v>154</v>
      </c>
      <c r="S481" t="s">
        <v>154</v>
      </c>
      <c r="T481" t="s">
        <v>154</v>
      </c>
      <c r="W481" s="134"/>
      <c r="Z481" s="134"/>
      <c r="AE481" t="s">
        <v>167</v>
      </c>
      <c r="AF481" t="s">
        <v>6</v>
      </c>
      <c r="AG481" t="s">
        <v>157</v>
      </c>
      <c r="AH481" t="s">
        <v>157</v>
      </c>
      <c r="AI481" t="s">
        <v>169</v>
      </c>
      <c r="AJ481" t="s">
        <v>159</v>
      </c>
      <c r="AL481" t="s">
        <v>154</v>
      </c>
      <c r="AQ481" t="s">
        <v>160</v>
      </c>
      <c r="AR481" t="s">
        <v>150</v>
      </c>
      <c r="AS481" t="s">
        <v>159</v>
      </c>
      <c r="AT481" t="s">
        <v>2759</v>
      </c>
      <c r="AU481">
        <v>2050</v>
      </c>
      <c r="AX481" t="s">
        <v>157</v>
      </c>
      <c r="AY481" t="s">
        <v>168</v>
      </c>
      <c r="AZ481" t="s">
        <v>158</v>
      </c>
      <c r="BA481" t="s">
        <v>154</v>
      </c>
      <c r="BG481" s="45"/>
      <c r="BI481">
        <v>0</v>
      </c>
    </row>
    <row r="482" spans="3:61" ht="409.5">
      <c r="C482">
        <v>476</v>
      </c>
      <c r="D482">
        <v>441</v>
      </c>
      <c r="E482" t="s">
        <v>2760</v>
      </c>
      <c r="F482" t="s">
        <v>1371</v>
      </c>
      <c r="G482" t="s">
        <v>272</v>
      </c>
      <c r="H482" t="s">
        <v>145</v>
      </c>
      <c r="I482" t="s">
        <v>146</v>
      </c>
      <c r="J482" s="8">
        <v>33636.10</v>
      </c>
      <c r="K482">
        <v>-130.10</v>
      </c>
      <c r="L482">
        <v>-1.278</v>
      </c>
      <c r="M482">
        <v>13079.20</v>
      </c>
      <c r="N482">
        <v>80951</v>
      </c>
      <c r="O482">
        <v>8</v>
      </c>
      <c r="P482" t="s">
        <v>154</v>
      </c>
      <c r="S482" t="s">
        <v>150</v>
      </c>
      <c r="T482" t="s">
        <v>150</v>
      </c>
      <c r="U482" t="s">
        <v>151</v>
      </c>
      <c r="V482" t="s">
        <v>827</v>
      </c>
      <c r="W482" s="134">
        <v>2030</v>
      </c>
      <c r="Z482" s="134"/>
      <c r="AE482" t="s">
        <v>281</v>
      </c>
      <c r="AF482" t="s">
        <v>240</v>
      </c>
      <c r="AG482" t="s">
        <v>157</v>
      </c>
      <c r="AH482" t="s">
        <v>157</v>
      </c>
      <c r="AI482" t="s">
        <v>169</v>
      </c>
      <c r="AJ482" t="s">
        <v>159</v>
      </c>
      <c r="AL482" t="s">
        <v>154</v>
      </c>
      <c r="AR482" t="s">
        <v>154</v>
      </c>
      <c r="AX482" t="s">
        <v>168</v>
      </c>
      <c r="AY482" t="s">
        <v>168</v>
      </c>
      <c r="AZ482" t="s">
        <v>158</v>
      </c>
      <c r="BA482" t="s">
        <v>150</v>
      </c>
      <c r="BB482" s="1" t="s">
        <v>2764</v>
      </c>
      <c r="BC482">
        <v>2030</v>
      </c>
      <c r="BG482" s="45"/>
      <c r="BI482">
        <v>0</v>
      </c>
    </row>
    <row r="483" spans="3:61" ht="409.5">
      <c r="C483">
        <v>477</v>
      </c>
      <c r="D483">
        <v>494</v>
      </c>
      <c r="E483" t="s">
        <v>2765</v>
      </c>
      <c r="F483" t="s">
        <v>1074</v>
      </c>
      <c r="G483" t="s">
        <v>735</v>
      </c>
      <c r="H483" t="s">
        <v>245</v>
      </c>
      <c r="I483" t="s">
        <v>246</v>
      </c>
      <c r="J483" s="8">
        <v>33614.10</v>
      </c>
      <c r="K483">
        <v>2498.8</v>
      </c>
      <c r="L483">
        <v>0.083</v>
      </c>
      <c r="M483">
        <v>47773.10</v>
      </c>
      <c r="N483">
        <v>100000</v>
      </c>
      <c r="O483">
        <v>26</v>
      </c>
      <c r="P483" t="s">
        <v>154</v>
      </c>
      <c r="S483" t="s">
        <v>150</v>
      </c>
      <c r="T483" t="s">
        <v>150</v>
      </c>
      <c r="U483" t="s">
        <v>210</v>
      </c>
      <c r="W483" s="134">
        <v>2030</v>
      </c>
      <c r="Z483" s="134"/>
      <c r="AE483" t="s">
        <v>281</v>
      </c>
      <c r="AF483" t="s">
        <v>240</v>
      </c>
      <c r="AG483" t="s">
        <v>157</v>
      </c>
      <c r="AH483" t="s">
        <v>157</v>
      </c>
      <c r="AI483" t="s">
        <v>157</v>
      </c>
      <c r="AJ483" t="s">
        <v>218</v>
      </c>
      <c r="AK483" t="s">
        <v>219</v>
      </c>
      <c r="AL483" t="s">
        <v>150</v>
      </c>
      <c r="AM483" t="s">
        <v>2769</v>
      </c>
      <c r="AN483">
        <v>2040</v>
      </c>
      <c r="AO483" t="s">
        <v>2770</v>
      </c>
      <c r="AR483" t="s">
        <v>154</v>
      </c>
      <c r="AX483" t="s">
        <v>2392</v>
      </c>
      <c r="AY483" t="s">
        <v>158</v>
      </c>
      <c r="AZ483" t="s">
        <v>158</v>
      </c>
      <c r="BA483" t="s">
        <v>150</v>
      </c>
      <c r="BB483" s="1" t="s">
        <v>2771</v>
      </c>
      <c r="BC483">
        <v>2030</v>
      </c>
      <c r="BG483" s="45"/>
      <c r="BI483">
        <v>0</v>
      </c>
    </row>
    <row r="484" spans="3:61" ht="14.45">
      <c r="C484">
        <v>478</v>
      </c>
      <c r="D484" t="e">
        <v>#N/A</v>
      </c>
      <c r="E484" t="s">
        <v>2772</v>
      </c>
      <c r="F484" t="s">
        <v>1046</v>
      </c>
      <c r="G484" t="s">
        <v>1047</v>
      </c>
      <c r="H484" t="s">
        <v>284</v>
      </c>
      <c r="I484" t="s">
        <v>246</v>
      </c>
      <c r="J484" s="8">
        <v>33547.60</v>
      </c>
      <c r="K484">
        <v>30.90</v>
      </c>
      <c r="L484">
        <v>-0.948</v>
      </c>
      <c r="M484">
        <v>28874.30</v>
      </c>
      <c r="N484">
        <v>60038</v>
      </c>
      <c r="O484">
        <v>3</v>
      </c>
      <c r="P484" t="s">
        <v>154</v>
      </c>
      <c r="S484" t="s">
        <v>150</v>
      </c>
      <c r="T484" t="s">
        <v>150</v>
      </c>
      <c r="U484" t="s">
        <v>151</v>
      </c>
      <c r="V484" t="s">
        <v>152</v>
      </c>
      <c r="W484" s="134">
        <v>2030</v>
      </c>
      <c r="X484" t="s">
        <v>151</v>
      </c>
      <c r="Y484" t="s">
        <v>152</v>
      </c>
      <c r="Z484" s="134">
        <v>2050</v>
      </c>
      <c r="AA484" t="s">
        <v>150</v>
      </c>
      <c r="AB484" t="s">
        <v>151</v>
      </c>
      <c r="AC484">
        <v>2050</v>
      </c>
      <c r="AE484" t="s">
        <v>167</v>
      </c>
      <c r="AF484" t="s">
        <v>6</v>
      </c>
      <c r="AG484" t="s">
        <v>157</v>
      </c>
      <c r="AH484" t="s">
        <v>157</v>
      </c>
      <c r="AI484" t="s">
        <v>169</v>
      </c>
      <c r="AJ484" t="s">
        <v>159</v>
      </c>
      <c r="AL484" t="s">
        <v>154</v>
      </c>
      <c r="AQ484" t="s">
        <v>160</v>
      </c>
      <c r="AR484" t="s">
        <v>150</v>
      </c>
      <c r="AS484" t="s">
        <v>159</v>
      </c>
      <c r="AT484" t="s">
        <v>2776</v>
      </c>
      <c r="AU484">
        <v>2050</v>
      </c>
      <c r="AX484" t="s">
        <v>168</v>
      </c>
      <c r="AY484" t="s">
        <v>168</v>
      </c>
      <c r="AZ484" t="s">
        <v>158</v>
      </c>
      <c r="BA484" t="s">
        <v>154</v>
      </c>
      <c r="BG484" s="45"/>
      <c r="BI484">
        <v>0</v>
      </c>
    </row>
    <row r="485" spans="3:61" ht="14.45">
      <c r="C485">
        <v>479</v>
      </c>
      <c r="D485">
        <v>467</v>
      </c>
      <c r="E485" t="s">
        <v>2777</v>
      </c>
      <c r="F485" t="s">
        <v>679</v>
      </c>
      <c r="G485" t="s">
        <v>174</v>
      </c>
      <c r="H485" t="s">
        <v>175</v>
      </c>
      <c r="I485" t="s">
        <v>176</v>
      </c>
      <c r="J485" s="8">
        <v>33482</v>
      </c>
      <c r="K485">
        <v>-2161.50</v>
      </c>
      <c r="L485">
        <v>0</v>
      </c>
      <c r="M485">
        <v>150686.8</v>
      </c>
      <c r="N485">
        <v>50508</v>
      </c>
      <c r="O485">
        <v>14</v>
      </c>
      <c r="P485" t="s">
        <v>150</v>
      </c>
      <c r="Q485">
        <v>2024</v>
      </c>
      <c r="R485">
        <v>2030</v>
      </c>
      <c r="S485" t="s">
        <v>154</v>
      </c>
      <c r="T485" t="s">
        <v>154</v>
      </c>
      <c r="W485" s="134"/>
      <c r="Z485" s="134"/>
      <c r="AG485" t="s">
        <v>337</v>
      </c>
      <c r="AH485" t="s">
        <v>337</v>
      </c>
      <c r="AJ485" t="s">
        <v>159</v>
      </c>
      <c r="AK485" t="s">
        <v>160</v>
      </c>
      <c r="AL485" t="s">
        <v>150</v>
      </c>
      <c r="AM485" t="s">
        <v>2781</v>
      </c>
      <c r="AN485">
        <v>2030</v>
      </c>
      <c r="AO485" t="s">
        <v>2782</v>
      </c>
      <c r="AR485" t="s">
        <v>154</v>
      </c>
      <c r="AX485" t="s">
        <v>157</v>
      </c>
      <c r="BA485" t="s">
        <v>154</v>
      </c>
      <c r="BG485" s="45"/>
      <c r="BI485">
        <v>0</v>
      </c>
    </row>
    <row r="486" spans="3:61" ht="14.45">
      <c r="C486">
        <v>480</v>
      </c>
      <c r="D486">
        <v>291</v>
      </c>
      <c r="E486" t="s">
        <v>2783</v>
      </c>
      <c r="F486" t="s">
        <v>1294</v>
      </c>
      <c r="G486" t="s">
        <v>1294</v>
      </c>
      <c r="H486" t="s">
        <v>175</v>
      </c>
      <c r="I486" t="s">
        <v>176</v>
      </c>
      <c r="J486" s="8">
        <v>33447.8</v>
      </c>
      <c r="K486">
        <v>381.90</v>
      </c>
      <c r="L486">
        <v>2.868</v>
      </c>
      <c r="M486">
        <v>10591.70</v>
      </c>
      <c r="N486">
        <v>13354</v>
      </c>
      <c r="O486">
        <v>14</v>
      </c>
      <c r="P486" t="s">
        <v>154</v>
      </c>
      <c r="S486" t="s">
        <v>154</v>
      </c>
      <c r="T486" t="s">
        <v>154</v>
      </c>
      <c r="W486" s="134"/>
      <c r="Z486" s="134"/>
      <c r="AE486" t="s">
        <v>233</v>
      </c>
      <c r="AF486" t="s">
        <v>234</v>
      </c>
      <c r="AG486" t="s">
        <v>337</v>
      </c>
      <c r="AH486" t="s">
        <v>337</v>
      </c>
      <c r="AJ486" t="s">
        <v>159</v>
      </c>
      <c r="AK486" t="s">
        <v>180</v>
      </c>
      <c r="AL486" t="s">
        <v>154</v>
      </c>
      <c r="AM486" t="s">
        <v>338</v>
      </c>
      <c r="AN486">
        <v>2060</v>
      </c>
      <c r="AO486" t="s">
        <v>2787</v>
      </c>
      <c r="AR486" t="s">
        <v>154</v>
      </c>
      <c r="AX486" t="s">
        <v>168</v>
      </c>
      <c r="AY486" t="s">
        <v>158</v>
      </c>
      <c r="AZ486" t="s">
        <v>158</v>
      </c>
      <c r="BA486" t="s">
        <v>154</v>
      </c>
      <c r="BG486" s="45"/>
      <c r="BI486">
        <v>0</v>
      </c>
    </row>
    <row r="487" spans="3:61" ht="14.45">
      <c r="C487">
        <v>481</v>
      </c>
      <c r="D487">
        <v>483</v>
      </c>
      <c r="E487" t="s">
        <v>2788</v>
      </c>
      <c r="F487" t="s">
        <v>314</v>
      </c>
      <c r="G487" t="s">
        <v>229</v>
      </c>
      <c r="H487" t="s">
        <v>175</v>
      </c>
      <c r="I487" t="s">
        <v>176</v>
      </c>
      <c r="J487" s="8">
        <v>33424</v>
      </c>
      <c r="K487">
        <v>4090</v>
      </c>
      <c r="L487">
        <v>-0.391</v>
      </c>
      <c r="M487">
        <v>91839</v>
      </c>
      <c r="N487">
        <v>28000</v>
      </c>
      <c r="O487">
        <v>4</v>
      </c>
      <c r="P487" t="s">
        <v>154</v>
      </c>
      <c r="S487" t="s">
        <v>154</v>
      </c>
      <c r="T487" t="s">
        <v>154</v>
      </c>
      <c r="W487" s="134"/>
      <c r="Z487" s="134"/>
      <c r="AG487" t="s">
        <v>157</v>
      </c>
      <c r="AH487" t="s">
        <v>157</v>
      </c>
      <c r="AJ487" t="s">
        <v>159</v>
      </c>
      <c r="AK487" t="s">
        <v>180</v>
      </c>
      <c r="AL487" t="s">
        <v>154</v>
      </c>
      <c r="AM487" t="s">
        <v>665</v>
      </c>
      <c r="AN487">
        <v>2060</v>
      </c>
      <c r="AO487" t="s">
        <v>2792</v>
      </c>
      <c r="AP487" t="s">
        <v>2793</v>
      </c>
      <c r="AR487" t="s">
        <v>154</v>
      </c>
      <c r="AX487" t="s">
        <v>158</v>
      </c>
      <c r="BA487" t="s">
        <v>154</v>
      </c>
      <c r="BG487" s="45"/>
      <c r="BI487">
        <v>0</v>
      </c>
    </row>
    <row r="488" spans="3:61" ht="14.45">
      <c r="C488">
        <v>482</v>
      </c>
      <c r="D488" t="e">
        <v>#N/A</v>
      </c>
      <c r="E488" t="s">
        <v>2794</v>
      </c>
      <c r="F488" t="s">
        <v>926</v>
      </c>
      <c r="G488" t="s">
        <v>206</v>
      </c>
      <c r="H488" t="s">
        <v>145</v>
      </c>
      <c r="I488" t="s">
        <v>146</v>
      </c>
      <c r="J488" s="8">
        <v>36189</v>
      </c>
      <c r="K488">
        <v>647.8</v>
      </c>
      <c r="L488">
        <v>-0.207</v>
      </c>
      <c r="M488">
        <v>15838.70</v>
      </c>
      <c r="N488">
        <v>139907</v>
      </c>
      <c r="O488">
        <v>2</v>
      </c>
      <c r="P488" t="s">
        <v>154</v>
      </c>
      <c r="S488" t="s">
        <v>150</v>
      </c>
      <c r="T488" t="s">
        <v>150</v>
      </c>
      <c r="U488" t="s">
        <v>151</v>
      </c>
      <c r="V488" t="s">
        <v>152</v>
      </c>
      <c r="W488" s="134">
        <v>2030</v>
      </c>
      <c r="Z488" s="134"/>
      <c r="AE488" t="s">
        <v>202</v>
      </c>
      <c r="AF488" t="s">
        <v>5</v>
      </c>
      <c r="AG488" t="s">
        <v>157</v>
      </c>
      <c r="AH488" t="s">
        <v>157</v>
      </c>
      <c r="AI488" t="s">
        <v>157</v>
      </c>
      <c r="AJ488" t="s">
        <v>218</v>
      </c>
      <c r="AK488" t="s">
        <v>219</v>
      </c>
      <c r="AL488" t="s">
        <v>150</v>
      </c>
      <c r="AM488" t="s">
        <v>2798</v>
      </c>
      <c r="AN488">
        <v>2027</v>
      </c>
      <c r="AR488" t="s">
        <v>154</v>
      </c>
      <c r="AX488" t="s">
        <v>168</v>
      </c>
      <c r="AY488" t="s">
        <v>312</v>
      </c>
      <c r="AZ488" t="s">
        <v>158</v>
      </c>
      <c r="BA488" t="s">
        <v>154</v>
      </c>
      <c r="BG488" s="45"/>
      <c r="BI488">
        <v>0</v>
      </c>
    </row>
    <row r="489" spans="3:61" ht="409.5">
      <c r="C489">
        <v>483</v>
      </c>
      <c r="D489">
        <v>475</v>
      </c>
      <c r="E489" t="s">
        <v>2799</v>
      </c>
      <c r="F489" t="s">
        <v>599</v>
      </c>
      <c r="G489" t="s">
        <v>184</v>
      </c>
      <c r="H489" t="s">
        <v>175</v>
      </c>
      <c r="I489" t="s">
        <v>176</v>
      </c>
      <c r="J489" s="8">
        <v>33366.8</v>
      </c>
      <c r="K489">
        <v>639.10</v>
      </c>
      <c r="L489">
        <v>-0.234</v>
      </c>
      <c r="M489">
        <v>27356.90</v>
      </c>
      <c r="N489">
        <v>35368</v>
      </c>
      <c r="O489">
        <v>4</v>
      </c>
      <c r="P489" t="s">
        <v>154</v>
      </c>
      <c r="S489" t="s">
        <v>154</v>
      </c>
      <c r="T489" t="s">
        <v>154</v>
      </c>
      <c r="W489" s="134"/>
      <c r="Z489" s="134"/>
      <c r="AE489" t="s">
        <v>202</v>
      </c>
      <c r="AF489" t="s">
        <v>5</v>
      </c>
      <c r="AG489" t="s">
        <v>168</v>
      </c>
      <c r="AH489" t="s">
        <v>168</v>
      </c>
      <c r="AI489" t="s">
        <v>168</v>
      </c>
      <c r="AL489" t="s">
        <v>150</v>
      </c>
      <c r="AM489" s="1" t="s">
        <v>2803</v>
      </c>
      <c r="AN489">
        <v>2060</v>
      </c>
      <c r="AR489" t="s">
        <v>154</v>
      </c>
      <c r="AX489" t="s">
        <v>168</v>
      </c>
      <c r="AY489" t="s">
        <v>168</v>
      </c>
      <c r="AZ489" t="s">
        <v>158</v>
      </c>
      <c r="BA489" t="s">
        <v>154</v>
      </c>
      <c r="BG489" s="45"/>
      <c r="BI489">
        <v>0</v>
      </c>
    </row>
    <row r="490" spans="3:61" ht="14.45">
      <c r="C490">
        <v>484</v>
      </c>
      <c r="D490" t="e">
        <v>#N/A</v>
      </c>
      <c r="E490" t="s">
        <v>2804</v>
      </c>
      <c r="F490" t="s">
        <v>472</v>
      </c>
      <c r="G490" t="s">
        <v>229</v>
      </c>
      <c r="H490" t="s">
        <v>1694</v>
      </c>
      <c r="I490" t="s">
        <v>246</v>
      </c>
      <c r="J490" s="8">
        <v>33178.90</v>
      </c>
      <c r="K490">
        <v>509</v>
      </c>
      <c r="L490">
        <v>0</v>
      </c>
      <c r="M490">
        <v>244082</v>
      </c>
      <c r="N490">
        <v>3334</v>
      </c>
      <c r="O490">
        <v>1</v>
      </c>
      <c r="P490" t="s">
        <v>154</v>
      </c>
      <c r="S490" t="s">
        <v>150</v>
      </c>
      <c r="T490" t="s">
        <v>150</v>
      </c>
      <c r="U490" t="s">
        <v>210</v>
      </c>
      <c r="W490" s="134">
        <v>2030</v>
      </c>
      <c r="Z490" s="134"/>
      <c r="AA490" t="s">
        <v>154</v>
      </c>
      <c r="AB490" t="s">
        <v>210</v>
      </c>
      <c r="AE490" t="s">
        <v>167</v>
      </c>
      <c r="AF490" t="s">
        <v>6</v>
      </c>
      <c r="AG490" t="s">
        <v>157</v>
      </c>
      <c r="AH490" t="s">
        <v>157</v>
      </c>
      <c r="AI490" t="s">
        <v>157</v>
      </c>
      <c r="AJ490" t="s">
        <v>218</v>
      </c>
      <c r="AL490" t="s">
        <v>154</v>
      </c>
      <c r="AQ490" t="s">
        <v>219</v>
      </c>
      <c r="AR490" t="s">
        <v>150</v>
      </c>
      <c r="AS490" t="s">
        <v>218</v>
      </c>
      <c r="AT490" t="s">
        <v>2808</v>
      </c>
      <c r="AU490">
        <v>2050</v>
      </c>
      <c r="AX490" t="s">
        <v>157</v>
      </c>
      <c r="AY490" t="s">
        <v>168</v>
      </c>
      <c r="AZ490" t="s">
        <v>158</v>
      </c>
      <c r="BA490" t="s">
        <v>154</v>
      </c>
      <c r="BG490" s="45"/>
      <c r="BI490">
        <v>0</v>
      </c>
    </row>
    <row r="491" spans="3:61" ht="14.45">
      <c r="C491">
        <v>485</v>
      </c>
      <c r="D491">
        <v>395</v>
      </c>
      <c r="E491" t="s">
        <v>2809</v>
      </c>
      <c r="F491" t="s">
        <v>192</v>
      </c>
      <c r="G491" t="s">
        <v>193</v>
      </c>
      <c r="H491" t="s">
        <v>145</v>
      </c>
      <c r="I491" t="s">
        <v>146</v>
      </c>
      <c r="J491" s="8">
        <v>33115.3</v>
      </c>
      <c r="K491">
        <v>-533.8</v>
      </c>
      <c r="L491">
        <v>-1.249</v>
      </c>
      <c r="M491">
        <v>12703.20</v>
      </c>
      <c r="N491">
        <v>3855</v>
      </c>
      <c r="O491">
        <v>4</v>
      </c>
      <c r="P491" t="s">
        <v>154</v>
      </c>
      <c r="S491" t="s">
        <v>154</v>
      </c>
      <c r="T491" t="s">
        <v>154</v>
      </c>
      <c r="W491" s="134"/>
      <c r="Z491" s="134"/>
      <c r="AE491" t="s">
        <v>233</v>
      </c>
      <c r="AF491" t="s">
        <v>234</v>
      </c>
      <c r="AG491" t="s">
        <v>157</v>
      </c>
      <c r="AH491" t="s">
        <v>157</v>
      </c>
      <c r="AI491" t="s">
        <v>168</v>
      </c>
      <c r="AJ491" t="s">
        <v>159</v>
      </c>
      <c r="AL491" t="s">
        <v>154</v>
      </c>
      <c r="AR491" t="s">
        <v>154</v>
      </c>
      <c r="AX491" t="s">
        <v>168</v>
      </c>
      <c r="AY491" t="s">
        <v>262</v>
      </c>
      <c r="AZ491" t="s">
        <v>158</v>
      </c>
      <c r="BA491" t="s">
        <v>2813</v>
      </c>
      <c r="BB491" t="s">
        <v>365</v>
      </c>
      <c r="BD491" t="s">
        <v>2814</v>
      </c>
      <c r="BG491" s="45"/>
      <c r="BI491">
        <v>0</v>
      </c>
    </row>
    <row r="492" spans="3:61" ht="409.5">
      <c r="C492">
        <v>486</v>
      </c>
      <c r="D492">
        <v>464</v>
      </c>
      <c r="E492" t="s">
        <v>2815</v>
      </c>
      <c r="F492" t="s">
        <v>2415</v>
      </c>
      <c r="G492" t="s">
        <v>642</v>
      </c>
      <c r="H492" t="s">
        <v>1694</v>
      </c>
      <c r="I492" t="s">
        <v>246</v>
      </c>
      <c r="J492" s="8">
        <v>33045.60</v>
      </c>
      <c r="K492">
        <v>3919.40</v>
      </c>
      <c r="L492">
        <v>0</v>
      </c>
      <c r="M492">
        <v>148921.6</v>
      </c>
      <c r="N492">
        <v>48209</v>
      </c>
      <c r="O492">
        <v>28</v>
      </c>
      <c r="P492" t="s">
        <v>154</v>
      </c>
      <c r="S492" t="s">
        <v>150</v>
      </c>
      <c r="T492" t="s">
        <v>150</v>
      </c>
      <c r="U492" t="s">
        <v>151</v>
      </c>
      <c r="V492" t="s">
        <v>353</v>
      </c>
      <c r="W492" s="134">
        <v>2030</v>
      </c>
      <c r="X492" t="s">
        <v>151</v>
      </c>
      <c r="Y492" t="s">
        <v>353</v>
      </c>
      <c r="Z492" s="134">
        <v>2050</v>
      </c>
      <c r="AA492" t="s">
        <v>150</v>
      </c>
      <c r="AB492" t="s">
        <v>151</v>
      </c>
      <c r="AC492">
        <v>2050</v>
      </c>
      <c r="AE492" t="s">
        <v>167</v>
      </c>
      <c r="AF492" t="s">
        <v>6</v>
      </c>
      <c r="AG492" t="s">
        <v>157</v>
      </c>
      <c r="AH492" t="s">
        <v>157</v>
      </c>
      <c r="AI492" t="s">
        <v>157</v>
      </c>
      <c r="AJ492" t="s">
        <v>218</v>
      </c>
      <c r="AL492" t="s">
        <v>154</v>
      </c>
      <c r="AQ492" t="s">
        <v>219</v>
      </c>
      <c r="AR492" t="s">
        <v>150</v>
      </c>
      <c r="AS492" t="s">
        <v>218</v>
      </c>
      <c r="AT492" s="1" t="s">
        <v>2819</v>
      </c>
      <c r="AU492">
        <v>2050</v>
      </c>
      <c r="AX492" t="s">
        <v>168</v>
      </c>
      <c r="AY492" t="s">
        <v>190</v>
      </c>
      <c r="AZ492" t="s">
        <v>158</v>
      </c>
      <c r="BA492" t="s">
        <v>154</v>
      </c>
      <c r="BG492" s="45"/>
      <c r="BI492">
        <v>0</v>
      </c>
    </row>
    <row r="493" spans="3:61" ht="409.5">
      <c r="C493">
        <v>487</v>
      </c>
      <c r="D493">
        <v>486</v>
      </c>
      <c r="E493" t="s">
        <v>2820</v>
      </c>
      <c r="F493" t="s">
        <v>852</v>
      </c>
      <c r="G493" t="s">
        <v>852</v>
      </c>
      <c r="H493" t="s">
        <v>1694</v>
      </c>
      <c r="I493" t="s">
        <v>246</v>
      </c>
      <c r="J493" s="8">
        <v>33005</v>
      </c>
      <c r="K493">
        <v>6565</v>
      </c>
      <c r="L493">
        <v>0.059</v>
      </c>
      <c r="M493">
        <v>80147</v>
      </c>
      <c r="N493">
        <v>65289</v>
      </c>
      <c r="O493">
        <v>6</v>
      </c>
      <c r="P493" t="s">
        <v>154</v>
      </c>
      <c r="S493" t="s">
        <v>150</v>
      </c>
      <c r="T493" t="s">
        <v>150</v>
      </c>
      <c r="U493" t="s">
        <v>151</v>
      </c>
      <c r="V493" t="s">
        <v>827</v>
      </c>
      <c r="W493" s="134">
        <v>2035</v>
      </c>
      <c r="Z493" s="134"/>
      <c r="AE493" t="s">
        <v>782</v>
      </c>
      <c r="AF493" t="s">
        <v>5</v>
      </c>
      <c r="AG493" t="s">
        <v>157</v>
      </c>
      <c r="AH493" t="s">
        <v>157</v>
      </c>
      <c r="AI493" t="s">
        <v>168</v>
      </c>
      <c r="AJ493" t="s">
        <v>159</v>
      </c>
      <c r="AK493" t="s">
        <v>160</v>
      </c>
      <c r="AL493" t="s">
        <v>150</v>
      </c>
      <c r="AM493" s="1" t="s">
        <v>2824</v>
      </c>
      <c r="AN493">
        <v>2050</v>
      </c>
      <c r="AR493" t="s">
        <v>154</v>
      </c>
      <c r="AX493" t="s">
        <v>168</v>
      </c>
      <c r="AY493" t="s">
        <v>262</v>
      </c>
      <c r="AZ493" t="s">
        <v>158</v>
      </c>
      <c r="BA493" t="s">
        <v>154</v>
      </c>
      <c r="BG493" s="45"/>
      <c r="BI493">
        <v>0</v>
      </c>
    </row>
    <row r="494" spans="3:61" ht="409.5">
      <c r="C494">
        <v>488</v>
      </c>
      <c r="D494">
        <v>499</v>
      </c>
      <c r="E494" t="s">
        <v>2825</v>
      </c>
      <c r="F494" t="s">
        <v>997</v>
      </c>
      <c r="G494" t="s">
        <v>998</v>
      </c>
      <c r="H494" t="s">
        <v>264</v>
      </c>
      <c r="I494" t="s">
        <v>176</v>
      </c>
      <c r="J494" s="8">
        <v>32977.2</v>
      </c>
      <c r="K494">
        <v>1610.10</v>
      </c>
      <c r="L494">
        <v>0.048</v>
      </c>
      <c r="M494">
        <v>44425.40</v>
      </c>
      <c r="N494">
        <v>77274</v>
      </c>
      <c r="O494">
        <v>31</v>
      </c>
      <c r="P494" t="s">
        <v>154</v>
      </c>
      <c r="S494" t="s">
        <v>154</v>
      </c>
      <c r="T494" t="s">
        <v>154</v>
      </c>
      <c r="W494" s="134"/>
      <c r="Z494" s="134"/>
      <c r="AE494" t="s">
        <v>167</v>
      </c>
      <c r="AF494" t="s">
        <v>6</v>
      </c>
      <c r="AG494" t="s">
        <v>157</v>
      </c>
      <c r="AH494" t="s">
        <v>157</v>
      </c>
      <c r="AI494" t="s">
        <v>157</v>
      </c>
      <c r="AJ494" t="s">
        <v>218</v>
      </c>
      <c r="AL494" t="s">
        <v>154</v>
      </c>
      <c r="AQ494" t="s">
        <v>219</v>
      </c>
      <c r="AR494" t="s">
        <v>150</v>
      </c>
      <c r="AS494" t="s">
        <v>218</v>
      </c>
      <c r="AT494" s="1" t="s">
        <v>2829</v>
      </c>
      <c r="AU494">
        <v>2040</v>
      </c>
      <c r="AX494" t="s">
        <v>168</v>
      </c>
      <c r="AY494" t="s">
        <v>262</v>
      </c>
      <c r="AZ494" t="s">
        <v>158</v>
      </c>
      <c r="BA494" t="s">
        <v>154</v>
      </c>
      <c r="BG494" s="45"/>
      <c r="BI494">
        <v>0</v>
      </c>
    </row>
    <row r="495" spans="3:61" ht="14.45">
      <c r="C495">
        <v>489</v>
      </c>
      <c r="D495">
        <v>472</v>
      </c>
      <c r="E495" t="s">
        <v>2830</v>
      </c>
      <c r="F495" t="s">
        <v>472</v>
      </c>
      <c r="G495" t="s">
        <v>229</v>
      </c>
      <c r="H495" t="s">
        <v>175</v>
      </c>
      <c r="I495" t="s">
        <v>176</v>
      </c>
      <c r="J495" s="8">
        <v>32974.60</v>
      </c>
      <c r="K495">
        <v>28</v>
      </c>
      <c r="L495">
        <v>-0.59</v>
      </c>
      <c r="M495">
        <v>118053.70</v>
      </c>
      <c r="N495">
        <v>31983</v>
      </c>
      <c r="O495">
        <v>6</v>
      </c>
      <c r="P495" t="s">
        <v>154</v>
      </c>
      <c r="S495" t="s">
        <v>154</v>
      </c>
      <c r="T495" t="s">
        <v>154</v>
      </c>
      <c r="W495" s="134"/>
      <c r="Z495" s="134"/>
      <c r="AE495" t="s">
        <v>233</v>
      </c>
      <c r="AF495" t="s">
        <v>234</v>
      </c>
      <c r="AG495" t="s">
        <v>337</v>
      </c>
      <c r="AH495" t="s">
        <v>337</v>
      </c>
      <c r="AI495" t="s">
        <v>168</v>
      </c>
      <c r="AJ495" t="s">
        <v>159</v>
      </c>
      <c r="AK495" t="s">
        <v>180</v>
      </c>
      <c r="AL495" t="s">
        <v>154</v>
      </c>
      <c r="AM495" t="s">
        <v>338</v>
      </c>
      <c r="AN495">
        <v>2060</v>
      </c>
      <c r="AO495" t="s">
        <v>2834</v>
      </c>
      <c r="AR495" t="s">
        <v>154</v>
      </c>
      <c r="AX495" t="s">
        <v>168</v>
      </c>
      <c r="AY495" t="s">
        <v>168</v>
      </c>
      <c r="AZ495" t="s">
        <v>158</v>
      </c>
      <c r="BA495" t="s">
        <v>154</v>
      </c>
      <c r="BG495" s="45"/>
      <c r="BI495">
        <v>0</v>
      </c>
    </row>
    <row r="496" spans="3:61" ht="14.45">
      <c r="C496">
        <v>490</v>
      </c>
      <c r="D496" t="e">
        <v>#N/A</v>
      </c>
      <c r="E496" t="s">
        <v>2835</v>
      </c>
      <c r="F496" t="s">
        <v>205</v>
      </c>
      <c r="G496" t="s">
        <v>206</v>
      </c>
      <c r="H496" t="s">
        <v>145</v>
      </c>
      <c r="I496" t="s">
        <v>146</v>
      </c>
      <c r="J496" s="8">
        <v>32955</v>
      </c>
      <c r="K496">
        <v>284.70</v>
      </c>
      <c r="L496">
        <v>-0.465</v>
      </c>
      <c r="M496">
        <v>20238.20</v>
      </c>
      <c r="N496">
        <v>17936</v>
      </c>
      <c r="O496">
        <v>1</v>
      </c>
      <c r="P496" t="s">
        <v>154</v>
      </c>
      <c r="S496" t="s">
        <v>154</v>
      </c>
      <c r="T496" t="s">
        <v>154</v>
      </c>
      <c r="W496" s="134"/>
      <c r="Z496" s="134"/>
      <c r="AL496" t="s">
        <v>154</v>
      </c>
      <c r="AO496" t="s">
        <v>2839</v>
      </c>
      <c r="AP496" t="s">
        <v>795</v>
      </c>
      <c r="AR496" t="s">
        <v>154</v>
      </c>
      <c r="AX496" t="s">
        <v>168</v>
      </c>
      <c r="BA496" t="s">
        <v>154</v>
      </c>
      <c r="BG496" s="45"/>
      <c r="BI496">
        <v>0</v>
      </c>
    </row>
    <row r="497" spans="3:61" ht="14.45">
      <c r="C497">
        <v>491</v>
      </c>
      <c r="D497">
        <v>474</v>
      </c>
      <c r="E497" t="s">
        <v>2840</v>
      </c>
      <c r="F497" t="s">
        <v>415</v>
      </c>
      <c r="G497" t="s">
        <v>244</v>
      </c>
      <c r="H497" t="s">
        <v>264</v>
      </c>
      <c r="I497" t="s">
        <v>176</v>
      </c>
      <c r="J497" s="8">
        <v>32922.8</v>
      </c>
      <c r="K497">
        <v>748.30</v>
      </c>
      <c r="L497">
        <v>-0.479</v>
      </c>
      <c r="M497">
        <v>27287.20</v>
      </c>
      <c r="N497">
        <v>48783</v>
      </c>
      <c r="O497">
        <v>29</v>
      </c>
      <c r="P497" t="s">
        <v>154</v>
      </c>
      <c r="S497" t="s">
        <v>154</v>
      </c>
      <c r="T497" t="s">
        <v>154</v>
      </c>
      <c r="W497" s="134"/>
      <c r="Z497" s="134"/>
      <c r="AE497" t="s">
        <v>202</v>
      </c>
      <c r="AF497" t="s">
        <v>5</v>
      </c>
      <c r="AG497" t="s">
        <v>157</v>
      </c>
      <c r="AH497" t="s">
        <v>157</v>
      </c>
      <c r="AI497" t="s">
        <v>169</v>
      </c>
      <c r="AJ497" t="s">
        <v>159</v>
      </c>
      <c r="AK497" t="s">
        <v>160</v>
      </c>
      <c r="AL497" t="s">
        <v>150</v>
      </c>
      <c r="AM497" s="135" t="s">
        <v>7855</v>
      </c>
      <c r="AN497">
        <v>2050</v>
      </c>
      <c r="AR497" t="s">
        <v>154</v>
      </c>
      <c r="AX497" t="s">
        <v>157</v>
      </c>
      <c r="AY497" t="s">
        <v>158</v>
      </c>
      <c r="AZ497" t="s">
        <v>157</v>
      </c>
      <c r="BA497" t="s">
        <v>154</v>
      </c>
      <c r="BG497" s="45"/>
      <c r="BI497">
        <v>0</v>
      </c>
    </row>
    <row r="498" spans="3:61" ht="409.5">
      <c r="C498">
        <v>492</v>
      </c>
      <c r="D498">
        <v>498</v>
      </c>
      <c r="E498" t="s">
        <v>2845</v>
      </c>
      <c r="F498" t="s">
        <v>997</v>
      </c>
      <c r="G498" t="s">
        <v>998</v>
      </c>
      <c r="H498" t="s">
        <v>321</v>
      </c>
      <c r="I498" t="s">
        <v>246</v>
      </c>
      <c r="J498" s="8">
        <v>32850</v>
      </c>
      <c r="K498">
        <v>3935</v>
      </c>
      <c r="L498">
        <v>0.051</v>
      </c>
      <c r="M498">
        <v>40357</v>
      </c>
      <c r="N498">
        <v>109900</v>
      </c>
      <c r="O498">
        <v>30</v>
      </c>
      <c r="P498" t="s">
        <v>150</v>
      </c>
      <c r="Q498">
        <v>2021</v>
      </c>
      <c r="R498">
        <v>2030</v>
      </c>
      <c r="S498" t="s">
        <v>150</v>
      </c>
      <c r="T498" t="s">
        <v>150</v>
      </c>
      <c r="U498" t="s">
        <v>151</v>
      </c>
      <c r="V498" t="s">
        <v>152</v>
      </c>
      <c r="W498" s="134">
        <v>2030</v>
      </c>
      <c r="X498" t="s">
        <v>151</v>
      </c>
      <c r="Y498" t="s">
        <v>152</v>
      </c>
      <c r="Z498" s="134">
        <v>2050</v>
      </c>
      <c r="AA498" t="s">
        <v>150</v>
      </c>
      <c r="AB498" t="s">
        <v>151</v>
      </c>
      <c r="AC498">
        <v>2050</v>
      </c>
      <c r="AE498" t="s">
        <v>167</v>
      </c>
      <c r="AF498" t="s">
        <v>6</v>
      </c>
      <c r="AG498" t="s">
        <v>157</v>
      </c>
      <c r="AH498" t="s">
        <v>157</v>
      </c>
      <c r="AI498" t="s">
        <v>157</v>
      </c>
      <c r="AJ498" t="s">
        <v>218</v>
      </c>
      <c r="AL498" t="s">
        <v>154</v>
      </c>
      <c r="AQ498" t="s">
        <v>219</v>
      </c>
      <c r="AR498" t="s">
        <v>150</v>
      </c>
      <c r="AS498" t="s">
        <v>218</v>
      </c>
      <c r="AT498" s="1" t="s">
        <v>2849</v>
      </c>
      <c r="AU498">
        <v>2050</v>
      </c>
      <c r="AX498" t="s">
        <v>168</v>
      </c>
      <c r="AY498" t="s">
        <v>168</v>
      </c>
      <c r="AZ498" t="s">
        <v>158</v>
      </c>
      <c r="BA498" t="s">
        <v>154</v>
      </c>
      <c r="BG498" s="45"/>
      <c r="BI498">
        <v>0</v>
      </c>
    </row>
    <row r="499" spans="3:61" ht="14.45">
      <c r="C499">
        <v>493</v>
      </c>
      <c r="D499" t="e">
        <v>#N/A</v>
      </c>
      <c r="E499" t="s">
        <v>2850</v>
      </c>
      <c r="F499" t="s">
        <v>818</v>
      </c>
      <c r="G499" t="s">
        <v>144</v>
      </c>
      <c r="H499" t="s">
        <v>680</v>
      </c>
      <c r="I499" t="s">
        <v>246</v>
      </c>
      <c r="J499" s="8">
        <v>32795</v>
      </c>
      <c r="K499">
        <v>475.20</v>
      </c>
      <c r="L499">
        <v>-0.31</v>
      </c>
      <c r="M499">
        <v>13776.80</v>
      </c>
      <c r="N499">
        <v>369000</v>
      </c>
      <c r="O499">
        <v>2</v>
      </c>
      <c r="P499" t="s">
        <v>154</v>
      </c>
      <c r="S499" t="s">
        <v>150</v>
      </c>
      <c r="T499" t="s">
        <v>150</v>
      </c>
      <c r="U499" t="s">
        <v>151</v>
      </c>
      <c r="V499" t="s">
        <v>353</v>
      </c>
      <c r="W499" s="134">
        <v>2030</v>
      </c>
      <c r="Z499" s="134"/>
      <c r="AA499" t="s">
        <v>154</v>
      </c>
      <c r="AB499" t="s">
        <v>155</v>
      </c>
      <c r="AE499" t="s">
        <v>513</v>
      </c>
      <c r="AF499" t="s">
        <v>240</v>
      </c>
      <c r="AG499" t="s">
        <v>157</v>
      </c>
      <c r="AH499" t="s">
        <v>157</v>
      </c>
      <c r="AI499" t="s">
        <v>157</v>
      </c>
      <c r="AJ499" t="s">
        <v>218</v>
      </c>
      <c r="AL499" t="s">
        <v>154</v>
      </c>
      <c r="AO499" t="s">
        <v>2854</v>
      </c>
      <c r="AP499" t="s">
        <v>2855</v>
      </c>
      <c r="AQ499" t="s">
        <v>160</v>
      </c>
      <c r="AR499" t="s">
        <v>150</v>
      </c>
      <c r="AT499" t="s">
        <v>2856</v>
      </c>
      <c r="AU499">
        <v>2030</v>
      </c>
      <c r="AV499" t="s">
        <v>2857</v>
      </c>
      <c r="AX499" t="s">
        <v>168</v>
      </c>
      <c r="AY499" t="s">
        <v>171</v>
      </c>
      <c r="AZ499" t="s">
        <v>158</v>
      </c>
      <c r="BA499" t="s">
        <v>150</v>
      </c>
      <c r="BB499" t="s">
        <v>2858</v>
      </c>
      <c r="BC499">
        <v>2050</v>
      </c>
      <c r="BG499" s="45"/>
      <c r="BI499">
        <v>0</v>
      </c>
    </row>
    <row r="500" spans="3:61" ht="409.5">
      <c r="C500">
        <v>494</v>
      </c>
      <c r="D500">
        <v>465</v>
      </c>
      <c r="E500" t="s">
        <v>2859</v>
      </c>
      <c r="F500" t="s">
        <v>192</v>
      </c>
      <c r="G500" t="s">
        <v>193</v>
      </c>
      <c r="H500" t="s">
        <v>349</v>
      </c>
      <c r="I500" t="s">
        <v>176</v>
      </c>
      <c r="J500" s="8">
        <v>32768.90</v>
      </c>
      <c r="K500">
        <v>-1028.9</v>
      </c>
      <c r="L500">
        <v>0</v>
      </c>
      <c r="M500">
        <v>33926.50</v>
      </c>
      <c r="N500">
        <v>16637</v>
      </c>
      <c r="O500">
        <v>24</v>
      </c>
      <c r="P500" t="s">
        <v>154</v>
      </c>
      <c r="S500" t="s">
        <v>154</v>
      </c>
      <c r="T500" t="s">
        <v>154</v>
      </c>
      <c r="W500" s="134"/>
      <c r="Z500" s="134"/>
      <c r="AE500" s="1" t="s">
        <v>2863</v>
      </c>
      <c r="AG500" t="s">
        <v>157</v>
      </c>
      <c r="AH500" t="s">
        <v>157</v>
      </c>
      <c r="AJ500" t="s">
        <v>159</v>
      </c>
      <c r="AL500" t="s">
        <v>154</v>
      </c>
      <c r="AM500" t="s">
        <v>2864</v>
      </c>
      <c r="AQ500" t="s">
        <v>160</v>
      </c>
      <c r="AR500" t="s">
        <v>150</v>
      </c>
      <c r="AS500" t="s">
        <v>159</v>
      </c>
      <c r="AU500">
        <v>2050</v>
      </c>
      <c r="AX500" t="s">
        <v>157</v>
      </c>
      <c r="BA500" t="s">
        <v>154</v>
      </c>
      <c r="BG500" s="45"/>
      <c r="BH500" t="s">
        <v>2865</v>
      </c>
      <c r="BI500">
        <v>0</v>
      </c>
    </row>
    <row r="501" spans="3:61" ht="409.5">
      <c r="C501">
        <v>495</v>
      </c>
      <c r="D501">
        <v>480</v>
      </c>
      <c r="E501" t="s">
        <v>2866</v>
      </c>
      <c r="F501" t="s">
        <v>183</v>
      </c>
      <c r="G501" t="s">
        <v>184</v>
      </c>
      <c r="H501" t="s">
        <v>2867</v>
      </c>
      <c r="I501" t="s">
        <v>3034</v>
      </c>
      <c r="J501" s="8">
        <v>32736.30</v>
      </c>
      <c r="K501">
        <v>3398.40</v>
      </c>
      <c r="L501">
        <v>-0.303</v>
      </c>
      <c r="M501">
        <v>67752.1</v>
      </c>
      <c r="N501">
        <v>19581</v>
      </c>
      <c r="O501">
        <v>8</v>
      </c>
      <c r="P501" t="s">
        <v>154</v>
      </c>
      <c r="S501" t="s">
        <v>154</v>
      </c>
      <c r="T501" t="s">
        <v>154</v>
      </c>
      <c r="W501" s="134"/>
      <c r="Z501" s="134"/>
      <c r="AE501" t="s">
        <v>167</v>
      </c>
      <c r="AF501" t="s">
        <v>6</v>
      </c>
      <c r="AG501" t="s">
        <v>157</v>
      </c>
      <c r="AH501" t="s">
        <v>157</v>
      </c>
      <c r="AI501" t="s">
        <v>157</v>
      </c>
      <c r="AJ501" t="s">
        <v>218</v>
      </c>
      <c r="AL501" t="s">
        <v>154</v>
      </c>
      <c r="AQ501" t="s">
        <v>219</v>
      </c>
      <c r="AR501" t="s">
        <v>150</v>
      </c>
      <c r="AS501" t="s">
        <v>218</v>
      </c>
      <c r="AT501" s="136" t="s">
        <v>7856</v>
      </c>
      <c r="AU501">
        <v>2050</v>
      </c>
      <c r="AX501" t="s">
        <v>157</v>
      </c>
      <c r="AY501" t="s">
        <v>190</v>
      </c>
      <c r="AZ501" t="s">
        <v>158</v>
      </c>
      <c r="BA501" t="s">
        <v>154</v>
      </c>
      <c r="BG501" s="45"/>
      <c r="BI501">
        <v>0</v>
      </c>
    </row>
    <row r="502" spans="3:61" ht="14.45">
      <c r="C502">
        <v>496</v>
      </c>
      <c r="D502" t="e">
        <v>#N/A</v>
      </c>
      <c r="E502" t="s">
        <v>2872</v>
      </c>
      <c r="F502" t="s">
        <v>213</v>
      </c>
      <c r="G502" t="s">
        <v>214</v>
      </c>
      <c r="H502" t="s">
        <v>349</v>
      </c>
      <c r="I502" t="s">
        <v>176</v>
      </c>
      <c r="J502" s="8">
        <v>32687.70</v>
      </c>
      <c r="K502">
        <v>543.50</v>
      </c>
      <c r="L502">
        <v>0.475</v>
      </c>
      <c r="M502">
        <v>17985.70</v>
      </c>
      <c r="N502">
        <v>42091</v>
      </c>
      <c r="O502">
        <v>9</v>
      </c>
      <c r="P502" t="s">
        <v>154</v>
      </c>
      <c r="S502" t="s">
        <v>150</v>
      </c>
      <c r="T502" t="s">
        <v>150</v>
      </c>
      <c r="U502" t="s">
        <v>151</v>
      </c>
      <c r="V502" t="s">
        <v>152</v>
      </c>
      <c r="W502" s="134">
        <v>2030</v>
      </c>
      <c r="X502" t="s">
        <v>151</v>
      </c>
      <c r="Y502" t="s">
        <v>152</v>
      </c>
      <c r="Z502" s="134">
        <v>2050</v>
      </c>
      <c r="AA502" t="s">
        <v>150</v>
      </c>
      <c r="AB502" t="s">
        <v>151</v>
      </c>
      <c r="AC502">
        <v>2050</v>
      </c>
      <c r="AE502" t="s">
        <v>167</v>
      </c>
      <c r="AF502" t="s">
        <v>6</v>
      </c>
      <c r="AG502" t="s">
        <v>157</v>
      </c>
      <c r="AH502" t="s">
        <v>157</v>
      </c>
      <c r="AI502" t="s">
        <v>157</v>
      </c>
      <c r="AJ502" t="s">
        <v>218</v>
      </c>
      <c r="AL502" t="s">
        <v>154</v>
      </c>
      <c r="AO502" t="s">
        <v>2876</v>
      </c>
      <c r="AP502" t="s">
        <v>2855</v>
      </c>
      <c r="AQ502" t="s">
        <v>219</v>
      </c>
      <c r="AR502" t="s">
        <v>150</v>
      </c>
      <c r="AS502" t="s">
        <v>218</v>
      </c>
      <c r="AT502" t="s">
        <v>2877</v>
      </c>
      <c r="AU502">
        <v>2050</v>
      </c>
      <c r="AX502" t="s">
        <v>157</v>
      </c>
      <c r="AY502" t="s">
        <v>190</v>
      </c>
      <c r="AZ502" t="s">
        <v>158</v>
      </c>
      <c r="BA502" t="s">
        <v>154</v>
      </c>
      <c r="BG502" s="45"/>
      <c r="BI502">
        <v>0</v>
      </c>
    </row>
    <row r="503" spans="3:61" ht="409.5">
      <c r="C503">
        <v>497</v>
      </c>
      <c r="D503" t="e">
        <v>#N/A</v>
      </c>
      <c r="E503" t="s">
        <v>2878</v>
      </c>
      <c r="F503" t="s">
        <v>2138</v>
      </c>
      <c r="G503" t="s">
        <v>206</v>
      </c>
      <c r="H503" t="s">
        <v>1358</v>
      </c>
      <c r="I503" t="s">
        <v>246</v>
      </c>
      <c r="J503" s="8">
        <v>32364</v>
      </c>
      <c r="K503">
        <v>3676</v>
      </c>
      <c r="L503">
        <v>-0.022</v>
      </c>
      <c r="M503">
        <v>89981</v>
      </c>
      <c r="N503">
        <v>95000</v>
      </c>
      <c r="O503">
        <v>8</v>
      </c>
      <c r="P503" t="s">
        <v>154</v>
      </c>
      <c r="S503" t="s">
        <v>150</v>
      </c>
      <c r="T503" t="s">
        <v>150</v>
      </c>
      <c r="U503" t="s">
        <v>151</v>
      </c>
      <c r="V503" t="s">
        <v>152</v>
      </c>
      <c r="W503" s="134">
        <v>2034</v>
      </c>
      <c r="Z503" s="134"/>
      <c r="AA503" t="s">
        <v>154</v>
      </c>
      <c r="AB503" t="s">
        <v>155</v>
      </c>
      <c r="AE503" t="s">
        <v>167</v>
      </c>
      <c r="AF503" t="s">
        <v>6</v>
      </c>
      <c r="AG503" t="s">
        <v>157</v>
      </c>
      <c r="AH503" t="s">
        <v>157</v>
      </c>
      <c r="AI503" t="s">
        <v>157</v>
      </c>
      <c r="AJ503" t="s">
        <v>218</v>
      </c>
      <c r="AK503" t="s">
        <v>160</v>
      </c>
      <c r="AL503" t="s">
        <v>150</v>
      </c>
      <c r="AM503" t="s">
        <v>2882</v>
      </c>
      <c r="AN503">
        <v>2030</v>
      </c>
      <c r="AO503" t="s">
        <v>2883</v>
      </c>
      <c r="AQ503" t="s">
        <v>219</v>
      </c>
      <c r="AR503" t="s">
        <v>150</v>
      </c>
      <c r="AS503" t="s">
        <v>218</v>
      </c>
      <c r="AT503" s="1" t="s">
        <v>2884</v>
      </c>
      <c r="AU503">
        <v>2045</v>
      </c>
      <c r="AX503" t="s">
        <v>157</v>
      </c>
      <c r="AY503" t="s">
        <v>168</v>
      </c>
      <c r="AZ503" t="s">
        <v>158</v>
      </c>
      <c r="BA503" t="s">
        <v>154</v>
      </c>
      <c r="BG503" s="45"/>
      <c r="BI503">
        <v>0</v>
      </c>
    </row>
    <row r="504" spans="3:61" ht="14.45">
      <c r="C504">
        <v>498</v>
      </c>
      <c r="D504" t="e">
        <v>#N/A</v>
      </c>
      <c r="E504" t="s">
        <v>2885</v>
      </c>
      <c r="F504" t="s">
        <v>443</v>
      </c>
      <c r="G504" t="s">
        <v>229</v>
      </c>
      <c r="H504" t="s">
        <v>175</v>
      </c>
      <c r="I504" t="s">
        <v>176</v>
      </c>
      <c r="J504" s="8">
        <v>32293.10</v>
      </c>
      <c r="K504">
        <v>-1438.20</v>
      </c>
      <c r="L504">
        <v>0</v>
      </c>
      <c r="M504">
        <v>231852.40</v>
      </c>
      <c r="N504">
        <v>28675</v>
      </c>
      <c r="O504">
        <v>6</v>
      </c>
      <c r="P504" t="s">
        <v>154</v>
      </c>
      <c r="S504" t="s">
        <v>154</v>
      </c>
      <c r="T504" t="s">
        <v>154</v>
      </c>
      <c r="W504" s="134"/>
      <c r="Z504" s="134"/>
      <c r="AE504" t="s">
        <v>233</v>
      </c>
      <c r="AF504" t="s">
        <v>234</v>
      </c>
      <c r="AG504" t="s">
        <v>168</v>
      </c>
      <c r="AH504" t="s">
        <v>168</v>
      </c>
      <c r="AI504" t="s">
        <v>168</v>
      </c>
      <c r="AK504" t="s">
        <v>180</v>
      </c>
      <c r="AL504" t="s">
        <v>154</v>
      </c>
      <c r="AN504">
        <v>2060</v>
      </c>
      <c r="AO504" t="s">
        <v>2889</v>
      </c>
      <c r="AP504" t="s">
        <v>2890</v>
      </c>
      <c r="AR504" t="s">
        <v>154</v>
      </c>
      <c r="AX504" t="s">
        <v>168</v>
      </c>
      <c r="AY504" t="s">
        <v>168</v>
      </c>
      <c r="AZ504" t="s">
        <v>158</v>
      </c>
      <c r="BA504" t="s">
        <v>154</v>
      </c>
      <c r="BG504" s="45"/>
      <c r="BI504">
        <v>0</v>
      </c>
    </row>
    <row r="505" spans="3:61" ht="14.45">
      <c r="C505">
        <v>499</v>
      </c>
      <c r="D505" t="e">
        <v>#N/A</v>
      </c>
      <c r="E505" t="s">
        <v>2891</v>
      </c>
      <c r="F505" t="s">
        <v>314</v>
      </c>
      <c r="G505" t="s">
        <v>229</v>
      </c>
      <c r="H505" t="s">
        <v>175</v>
      </c>
      <c r="I505" t="s">
        <v>176</v>
      </c>
      <c r="J505" s="8">
        <v>32282.40</v>
      </c>
      <c r="K505">
        <v>-150.60</v>
      </c>
      <c r="L505">
        <v>-1.486</v>
      </c>
      <c r="M505">
        <v>44268.60</v>
      </c>
      <c r="N505">
        <v>102874</v>
      </c>
      <c r="O505">
        <v>8</v>
      </c>
      <c r="P505" t="s">
        <v>154</v>
      </c>
      <c r="S505" t="s">
        <v>154</v>
      </c>
      <c r="T505" t="s">
        <v>154</v>
      </c>
      <c r="W505" s="134"/>
      <c r="Z505" s="134"/>
      <c r="AK505" t="s">
        <v>180</v>
      </c>
      <c r="AL505" t="s">
        <v>154</v>
      </c>
      <c r="AO505" t="s">
        <v>2895</v>
      </c>
      <c r="AP505" t="s">
        <v>2896</v>
      </c>
      <c r="AR505" t="s">
        <v>154</v>
      </c>
      <c r="AX505" t="s">
        <v>168</v>
      </c>
      <c r="BA505" t="s">
        <v>154</v>
      </c>
      <c r="BG505" s="45"/>
      <c r="BH505" t="s">
        <v>2897</v>
      </c>
      <c r="BI505">
        <v>0</v>
      </c>
    </row>
    <row r="506" spans="3:61" ht="409.5">
      <c r="C506">
        <v>500</v>
      </c>
      <c r="D506">
        <v>487</v>
      </c>
      <c r="E506" t="s">
        <v>2898</v>
      </c>
      <c r="F506" t="s">
        <v>1470</v>
      </c>
      <c r="G506" t="s">
        <v>735</v>
      </c>
      <c r="H506" t="s">
        <v>416</v>
      </c>
      <c r="I506" t="s">
        <v>246</v>
      </c>
      <c r="J506" s="8">
        <v>32249.40</v>
      </c>
      <c r="K506">
        <v>538.60</v>
      </c>
      <c r="L506">
        <v>-0.576</v>
      </c>
      <c r="M506">
        <v>55368.60</v>
      </c>
      <c r="N506">
        <v>88497</v>
      </c>
      <c r="O506">
        <v>16</v>
      </c>
      <c r="P506" t="s">
        <v>150</v>
      </c>
      <c r="Q506">
        <v>2021</v>
      </c>
      <c r="R506">
        <v>2030</v>
      </c>
      <c r="S506" t="s">
        <v>150</v>
      </c>
      <c r="T506" t="s">
        <v>150</v>
      </c>
      <c r="U506" t="s">
        <v>151</v>
      </c>
      <c r="V506" t="s">
        <v>353</v>
      </c>
      <c r="W506" s="134">
        <v>2030</v>
      </c>
      <c r="X506" t="s">
        <v>151</v>
      </c>
      <c r="Y506" t="s">
        <v>353</v>
      </c>
      <c r="Z506" s="134">
        <v>2040</v>
      </c>
      <c r="AA506" t="s">
        <v>150</v>
      </c>
      <c r="AB506" t="s">
        <v>151</v>
      </c>
      <c r="AC506">
        <v>2040</v>
      </c>
      <c r="AE506" t="s">
        <v>167</v>
      </c>
      <c r="AF506" t="s">
        <v>6</v>
      </c>
      <c r="AG506" t="s">
        <v>157</v>
      </c>
      <c r="AH506" t="s">
        <v>157</v>
      </c>
      <c r="AI506" t="s">
        <v>157</v>
      </c>
      <c r="AJ506" t="s">
        <v>218</v>
      </c>
      <c r="AL506" t="s">
        <v>154</v>
      </c>
      <c r="AQ506" t="s">
        <v>219</v>
      </c>
      <c r="AR506" t="s">
        <v>150</v>
      </c>
      <c r="AS506" t="s">
        <v>218</v>
      </c>
      <c r="AT506" s="1" t="s">
        <v>2902</v>
      </c>
      <c r="AU506">
        <v>2040</v>
      </c>
      <c r="AX506" t="s">
        <v>157</v>
      </c>
      <c r="AY506" t="s">
        <v>168</v>
      </c>
      <c r="AZ506" t="s">
        <v>158</v>
      </c>
      <c r="BA506" t="s">
        <v>154</v>
      </c>
      <c r="BG506" s="45"/>
      <c r="BI506">
        <v>0</v>
      </c>
    </row>
    <row r="507" spans="10:10 59:59" ht="14.45">
      <c r="J507" s="8"/>
      <c r="BG507" s="45"/>
    </row>
    <row r="508" spans="10:10 59:59" ht="14.45">
      <c r="J508" s="8"/>
      <c r="BG508" s="45"/>
    </row>
    <row r="509" spans="10:10 59:59" ht="14.45">
      <c r="J509" s="8"/>
      <c r="BG509" s="45"/>
    </row>
    <row r="510" spans="10:10 59:59" ht="14.45">
      <c r="J510" s="8"/>
      <c r="BG510" s="45"/>
    </row>
    <row r="511" spans="10:10 59:59" ht="14.45">
      <c r="J511" s="8"/>
      <c r="BG511" s="45"/>
    </row>
    <row r="512" spans="10:10 59:59" ht="14.45">
      <c r="J512" s="8"/>
      <c r="BG512" s="45"/>
    </row>
    <row r="513" spans="10:10 59:59" ht="14.45">
      <c r="J513" s="8"/>
      <c r="BG513" s="45"/>
    </row>
  </sheetData>
  <pageMargins left="0.7" right="0.7" top="0.75" bottom="0.75" header="0.3" footer="0.3"/>
</worksheet>
</file>

<file path=customXml/_rels/item1.xml.rels><?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3DD045752C3824CA89E69B2FE4FDED4" ma:contentTypeVersion="22" ma:contentTypeDescription="Create a new document." ma:contentTypeScope="" ma:versionID="99cab1847d33cedbbbdbced27a3b64c2">
  <xsd:schema xmlns:xsd="http://www.w3.org/2001/XMLSchema" xmlns:xs="http://www.w3.org/2001/XMLSchema" xmlns:p="http://schemas.microsoft.com/office/2006/metadata/properties" xmlns:ns2="bf24270e-9631-4fbc-be3d-bdb70e0f3efb" xmlns:ns3="ac7c8a0a-5421-402a-8107-b06f9d1d8bfd" targetNamespace="http://schemas.microsoft.com/office/2006/metadata/properties" ma:root="true" ma:fieldsID="44bd10162f9a1915b9e78ee6e93cf077" ns2:_="" ns3:_="">
    <xsd:import namespace="bf24270e-9631-4fbc-be3d-bdb70e0f3efb"/>
    <xsd:import namespace="ac7c8a0a-5421-402a-8107-b06f9d1d8bf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2:size" minOccurs="0"/>
                <xsd:element ref="ns2:MediaServiceEventHashCode" minOccurs="0"/>
                <xsd:element ref="ns2:MediaServiceGenerationTime" minOccurs="0"/>
                <xsd:element ref="ns3:SharedWithUsers" minOccurs="0"/>
                <xsd:element ref="ns3:SharedWithDetails" minOccurs="0"/>
                <xsd:element ref="ns2:vb"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24270e-9631-4fbc-be3d-bdb70e0f3e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Location" ma:index="12" nillable="true" ma:displayName="MediaServiceLocation" ma:internalName="MediaServiceLocation"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size" ma:index="14" nillable="true" ma:displayName="size" ma:default="Enter Choice #1" ma:format="Dropdown" ma:internalName="size">
      <xsd:simpleType>
        <xsd:restriction base="dms:Choice">
          <xsd:enumeration value="Enter Choice #1"/>
          <xsd:enumeration value="Enter Choice #2"/>
          <xsd:enumeration value="Enter Choice #3"/>
        </xsd:restriction>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vb" ma:index="19" nillable="true" ma:displayName="vb" ma:format="Dropdown" ma:internalName="vb" ma:percentage="FALSE">
      <xsd:simpleType>
        <xsd:restriction base="dms:Number"/>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179275f0-aa62-4645-adad-f2adebb6383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c7c8a0a-5421-402a-8107-b06f9d1d8bf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4c928ee4-44d4-4448-ba9c-7a32cf2ffa00}" ma:internalName="TaxCatchAll" ma:showField="CatchAllData" ma:web="ac7c8a0a-5421-402a-8107-b06f9d1d8b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ize xmlns="bf24270e-9631-4fbc-be3d-bdb70e0f3efb">Enter Choice #1</size>
    <lcf76f155ced4ddcb4097134ff3c332f xmlns="bf24270e-9631-4fbc-be3d-bdb70e0f3efb">
      <Terms xmlns="http://schemas.microsoft.com/office/infopath/2007/PartnerControls"/>
    </lcf76f155ced4ddcb4097134ff3c332f>
    <vb xmlns="bf24270e-9631-4fbc-be3d-bdb70e0f3efb" xsi:nil="true"/>
    <TaxCatchAll xmlns="ac7c8a0a-5421-402a-8107-b06f9d1d8bf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5BF073-7C6B-4738-9F3F-431B5802221C}"/>
</file>

<file path=customXml/itemProps2.xml><?xml version="1.0" encoding="utf-8"?>
<ds:datastoreItem xmlns:ds="http://schemas.openxmlformats.org/officeDocument/2006/customXml" ds:itemID="{0845B6EE-2718-4B35-AF32-59EF3C8AB721}"/>
</file>

<file path=customXml/itemProps3.xml><?xml version="1.0" encoding="utf-8"?>
<ds:datastoreItem xmlns:ds="http://schemas.openxmlformats.org/officeDocument/2006/customXml" ds:itemID="{E24A3F3A-E45B-4D14-9C26-1F953D061F85}"/>
</file>

<file path=docProps/app.xml><?xml version="1.0" encoding="utf-8"?>
<Properties xmlns="http://schemas.openxmlformats.org/officeDocument/2006/extended-properties" xmlns:vt="http://schemas.openxmlformats.org/officeDocument/2006/docPropsVTypes">
  <Application>Microsoft Excel Online</Application>
  <AppVersion>16.0300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Aniya Bagheri</dc:creator>
  <cp:keywords/>
  <dc:description/>
  <cp:lastModifiedBy/>
  <dcterms:created xsi:type="dcterms:W3CDTF">2025-10-09T14:43:46Z</dcterms:created>
  <dcterms:modified xsi:type="dcterms:W3CDTF">2025-12-18T09:26:34Z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0x010100B3DD045752C3824CA89E69B2FE4FDED4</vt:lpwstr>
  </property>
  <property fmtid="{D5CDD505-2E9C-101B-9397-08002B2CF9AE}" pid="3" name="MediaServiceImageTags">
    <vt:lpwstr/>
  </property>
</Properties>
</file>